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4.xml" ContentType="application/vnd.openxmlformats-officedocument.drawing+xml"/>
  <Override PartName="/xl/tables/table2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tables/table2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23.xml" ContentType="application/vnd.openxmlformats-officedocument.spreadsheetml.table+xml"/>
  <Override PartName="/xl/queryTables/queryTable3.xml" ContentType="application/vnd.openxmlformats-officedocument.spreadsheetml.queryTable+xml"/>
  <Override PartName="/xl/drawings/drawing7.xml" ContentType="application/vnd.openxmlformats-officedocument.drawing+xml"/>
  <Override PartName="/xl/tables/table2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C:\Users\AUXGG\ownCloud2\MRS-ENCARGADO\AUXGG-REINA\CITAS Y SERVICIO\2023\MARZO\"/>
    </mc:Choice>
  </mc:AlternateContent>
  <xr:revisionPtr revIDLastSave="0" documentId="13_ncr:1_{A443FBDE-21EC-4507-8152-F48ED7D83F2B}" xr6:coauthVersionLast="47" xr6:coauthVersionMax="47" xr10:uidLastSave="{00000000-0000-0000-0000-000000000000}"/>
  <bookViews>
    <workbookView xWindow="-110" yWindow="-110" windowWidth="19420" windowHeight="10420" tabRatio="908" firstSheet="2" activeTab="2" xr2:uid="{B5CCA1CB-1BFD-4306-AC59-412EA7E1C398}"/>
  </bookViews>
  <sheets>
    <sheet name="GRÁFICOS" sheetId="37" state="hidden" r:id="rId1"/>
    <sheet name="GRÁFICOS Y TABLAS" sheetId="32" state="hidden" r:id="rId2"/>
    <sheet name="RESULTADOS" sheetId="8" r:id="rId3"/>
    <sheet name="KPI´S" sheetId="19" state="hidden" r:id="rId4"/>
    <sheet name="SERVICIOS ENE 2023" sheetId="1" r:id="rId5"/>
    <sheet name="CITAS ENE 2023" sheetId="12" r:id="rId6"/>
    <sheet name="Hoja1" sheetId="83" r:id="rId7"/>
    <sheet name="NO SHOW" sheetId="41" r:id="rId8"/>
    <sheet name="No show 2" sheetId="45" state="hidden" r:id="rId9"/>
    <sheet name="Listado Clientes Activos" sheetId="79" state="hidden" r:id="rId10"/>
    <sheet name="Siguiente Primer Servicio" sheetId="80" state="hidden" r:id="rId11"/>
    <sheet name="Listado Clientes Inactivos" sheetId="81" state="hidden" r:id="rId12"/>
    <sheet name="Campañas" sheetId="82" state="hidden" r:id="rId13"/>
    <sheet name="TABLAS DIN" sheetId="73" r:id="rId14"/>
    <sheet name="Servicios Rea" sheetId="46" r:id="rId15"/>
    <sheet name="No Show1" sheetId="62" r:id="rId16"/>
    <sheet name="LISTA" sheetId="21" r:id="rId17"/>
  </sheets>
  <externalReferences>
    <externalReference r:id="rId18"/>
    <externalReference r:id="rId19"/>
    <externalReference r:id="rId20"/>
    <externalReference r:id="rId21"/>
  </externalReferences>
  <definedNames>
    <definedName name="Campanias" localSheetId="12" hidden="1">Campañas!$B$8:$L$901</definedName>
    <definedName name="Campañas">"Picture 16"</definedName>
    <definedName name="departamento">[1]Hoja1!$A$23:$A$31</definedName>
    <definedName name="detalledenota">#REF!</definedName>
    <definedName name="Home_Campañas">"Picture 16"</definedName>
    <definedName name="identificarqueja">[1]Hoja1!$A$69:$A$85</definedName>
    <definedName name="Inactivos" localSheetId="11">'Listado Clientes Inactivos'!$A$5</definedName>
    <definedName name="Inactivos">#REF!</definedName>
    <definedName name="KO">[2]Hoja1!$B$10:$B$30</definedName>
    <definedName name="Listado_de_Clientes_Activos" localSheetId="9">'Listado Clientes Activos'!$A$5</definedName>
    <definedName name="Listado_de_Clientes_Activos">#REF!</definedName>
    <definedName name="LIstadoInactivos" localSheetId="11" hidden="1">'Listado Clientes Inactivos'!$B$16:$T$5042</definedName>
    <definedName name="ListadoRptClientes" localSheetId="9" hidden="1">'Listado Clientes Activos'!$A$11:$V$4023</definedName>
    <definedName name="nota">#REF!</definedName>
    <definedName name="OK">[2]Hoja1!$B$5:$B$9</definedName>
    <definedName name="OutputBDVentaReciente" localSheetId="10" hidden="1">'Siguiente Primer Servicio'!$B$8:$R$406</definedName>
    <definedName name="personal">[1]Hoja1!$A$34:$A$64</definedName>
    <definedName name="ProxServicios">#REF!</definedName>
    <definedName name="ReporteHome">"Picture 2"</definedName>
    <definedName name="ServSubsecuente" localSheetId="12">[3]!Table_OutputBDServicioSubsecuente[[#Headers],[Distribuidor Servicio]]</definedName>
    <definedName name="ServSubsecuente" localSheetId="9">[3]!Table_OutputBDServicioSubsecuente[[#Headers],[Distribuidor Servicio]]</definedName>
    <definedName name="ServSubsecuente" localSheetId="11">[3]!Table_OutputBDServicioSubsecuente[[#Headers],[Distribuidor Servicio]]</definedName>
    <definedName name="ServSubsecuente" localSheetId="10">[3]!Table_OutputBDServicioSubsecuente[[#Headers],[Distribuidor Servicio]]</definedName>
    <definedName name="ServSubsecuente">#REF!</definedName>
    <definedName name="SiguientePrimerServ">[4]!Table_OutputBDVentaReciente[[#Headers],[Vin]]</definedName>
    <definedName name="tabla1">[1]Hoja1!$A$1:$A$21</definedName>
    <definedName name="TMK">#REF!</definedName>
    <definedName name="Vines_Acampañados" localSheetId="12">Campañas!$A$5</definedName>
    <definedName name="Vines_Acampañados">#REF!</definedName>
  </definedNames>
  <calcPr calcId="191028"/>
  <pivotCaches>
    <pivotCache cacheId="1"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8" i="83" l="1" a="1"/>
  <c r="O28" i="83" s="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Q758" i="12" l="1"/>
  <c r="Q759" i="12"/>
  <c r="Q760" i="12"/>
  <c r="Q761" i="12"/>
  <c r="Q762" i="12"/>
  <c r="Q763" i="12"/>
  <c r="Q764" i="12"/>
  <c r="Q765" i="12"/>
  <c r="Q766" i="12"/>
  <c r="Q767" i="12"/>
  <c r="Q768" i="12"/>
  <c r="Q769" i="12"/>
  <c r="Q770" i="12"/>
  <c r="Q771" i="12"/>
  <c r="Q772" i="12"/>
  <c r="Q773" i="12"/>
  <c r="Q774" i="12"/>
  <c r="Q775" i="12"/>
  <c r="Q776" i="12"/>
  <c r="Q777" i="12"/>
  <c r="Q778" i="12"/>
  <c r="Q779" i="12"/>
  <c r="Q780" i="12"/>
  <c r="Q781" i="12"/>
  <c r="Q782" i="12"/>
  <c r="Q783" i="12"/>
  <c r="Q784" i="12"/>
  <c r="Q785" i="12"/>
  <c r="Q786" i="12"/>
  <c r="Q787" i="12"/>
  <c r="Q788" i="12"/>
  <c r="Q789" i="12"/>
  <c r="Q790" i="12"/>
  <c r="Q791" i="12"/>
  <c r="Q792" i="12"/>
  <c r="Q793" i="12"/>
  <c r="R758" i="12"/>
  <c r="T758" i="12" s="1"/>
  <c r="R759" i="12"/>
  <c r="R760" i="12"/>
  <c r="R761" i="12"/>
  <c r="T761" i="12" s="1"/>
  <c r="R762" i="12"/>
  <c r="T762" i="12" s="1"/>
  <c r="R763" i="12"/>
  <c r="R764" i="12"/>
  <c r="T764" i="12" s="1"/>
  <c r="R765" i="12"/>
  <c r="T765" i="12" s="1"/>
  <c r="R766" i="12"/>
  <c r="S766" i="12" s="1"/>
  <c r="R767" i="12"/>
  <c r="S767" i="12" s="1"/>
  <c r="R768" i="12"/>
  <c r="T768" i="12" s="1"/>
  <c r="R769" i="12"/>
  <c r="T769" i="12" s="1"/>
  <c r="R770" i="12"/>
  <c r="T770" i="12" s="1"/>
  <c r="R771" i="12"/>
  <c r="T771" i="12" s="1"/>
  <c r="R772" i="12"/>
  <c r="R773" i="12"/>
  <c r="T773" i="12" s="1"/>
  <c r="R774" i="12"/>
  <c r="T774" i="12" s="1"/>
  <c r="R775" i="12"/>
  <c r="T775" i="12" s="1"/>
  <c r="R776" i="12"/>
  <c r="R777" i="12"/>
  <c r="T777" i="12" s="1"/>
  <c r="R778" i="12"/>
  <c r="T778" i="12" s="1"/>
  <c r="R779" i="12"/>
  <c r="T779" i="12" s="1"/>
  <c r="R780" i="12"/>
  <c r="T780" i="12" s="1"/>
  <c r="R781" i="12"/>
  <c r="T781" i="12" s="1"/>
  <c r="R782" i="12"/>
  <c r="T782" i="12" s="1"/>
  <c r="R783" i="12"/>
  <c r="S783" i="12" s="1"/>
  <c r="R784" i="12"/>
  <c r="T784" i="12" s="1"/>
  <c r="R785" i="12"/>
  <c r="T785" i="12" s="1"/>
  <c r="R786" i="12"/>
  <c r="S786" i="12" s="1"/>
  <c r="R787" i="12"/>
  <c r="T787" i="12" s="1"/>
  <c r="R788" i="12"/>
  <c r="T788" i="12" s="1"/>
  <c r="R789" i="12"/>
  <c r="S789" i="12" s="1"/>
  <c r="R790" i="12"/>
  <c r="S790" i="12" s="1"/>
  <c r="R791" i="12"/>
  <c r="T791" i="12" s="1"/>
  <c r="R792" i="12"/>
  <c r="T792" i="12" s="1"/>
  <c r="R793" i="12"/>
  <c r="S793" i="12" s="1"/>
  <c r="S758" i="12"/>
  <c r="S759" i="12"/>
  <c r="S760" i="12"/>
  <c r="S761" i="12"/>
  <c r="S762" i="12"/>
  <c r="S763" i="12"/>
  <c r="S764" i="12"/>
  <c r="S768" i="12"/>
  <c r="S771" i="12"/>
  <c r="S772" i="12"/>
  <c r="S776" i="12"/>
  <c r="S780" i="12"/>
  <c r="T759" i="12"/>
  <c r="T760" i="12"/>
  <c r="T763" i="12"/>
  <c r="T772" i="12"/>
  <c r="T776" i="12"/>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G535" i="1"/>
  <c r="G536" i="1"/>
  <c r="G537" i="1"/>
  <c r="G538" i="1"/>
  <c r="I538" i="1" s="1"/>
  <c r="G539" i="1"/>
  <c r="G540" i="1"/>
  <c r="G541" i="1"/>
  <c r="G542" i="1"/>
  <c r="I542" i="1" s="1"/>
  <c r="G543" i="1"/>
  <c r="G544" i="1"/>
  <c r="G545" i="1"/>
  <c r="G546" i="1"/>
  <c r="I546" i="1" s="1"/>
  <c r="G547" i="1"/>
  <c r="G548" i="1"/>
  <c r="G549" i="1"/>
  <c r="G550" i="1"/>
  <c r="G551" i="1"/>
  <c r="G552" i="1"/>
  <c r="G553" i="1"/>
  <c r="G554" i="1"/>
  <c r="I554" i="1" s="1"/>
  <c r="G555" i="1"/>
  <c r="G556" i="1"/>
  <c r="G557" i="1"/>
  <c r="G558" i="1"/>
  <c r="I558" i="1" s="1"/>
  <c r="G559" i="1"/>
  <c r="G560" i="1"/>
  <c r="G561" i="1"/>
  <c r="G562" i="1"/>
  <c r="I562" i="1" s="1"/>
  <c r="G563" i="1"/>
  <c r="G564" i="1"/>
  <c r="G565" i="1"/>
  <c r="G566" i="1"/>
  <c r="G567" i="1"/>
  <c r="G568" i="1"/>
  <c r="G569" i="1"/>
  <c r="G570" i="1"/>
  <c r="I570" i="1" s="1"/>
  <c r="G571" i="1"/>
  <c r="G572" i="1"/>
  <c r="G573" i="1"/>
  <c r="G574" i="1"/>
  <c r="I574" i="1" s="1"/>
  <c r="G575" i="1"/>
  <c r="G576" i="1"/>
  <c r="G577" i="1"/>
  <c r="G578" i="1"/>
  <c r="I578" i="1" s="1"/>
  <c r="G579" i="1"/>
  <c r="G580" i="1"/>
  <c r="G581" i="1"/>
  <c r="G582" i="1"/>
  <c r="G583" i="1"/>
  <c r="G584" i="1"/>
  <c r="G585" i="1"/>
  <c r="G586" i="1"/>
  <c r="I586" i="1" s="1"/>
  <c r="G587" i="1"/>
  <c r="G588" i="1"/>
  <c r="G589" i="1"/>
  <c r="G590" i="1"/>
  <c r="I590" i="1" s="1"/>
  <c r="G591" i="1"/>
  <c r="G592" i="1"/>
  <c r="G593" i="1"/>
  <c r="G594" i="1"/>
  <c r="I594" i="1" s="1"/>
  <c r="G595" i="1"/>
  <c r="G596" i="1"/>
  <c r="G597" i="1"/>
  <c r="G598" i="1"/>
  <c r="G599" i="1"/>
  <c r="G600" i="1"/>
  <c r="G601" i="1"/>
  <c r="G602" i="1"/>
  <c r="I602" i="1" s="1"/>
  <c r="G603" i="1"/>
  <c r="G604" i="1"/>
  <c r="G605" i="1"/>
  <c r="G606" i="1"/>
  <c r="I606" i="1" s="1"/>
  <c r="G607" i="1"/>
  <c r="G608" i="1"/>
  <c r="G609" i="1"/>
  <c r="G610" i="1"/>
  <c r="I610" i="1" s="1"/>
  <c r="G611" i="1"/>
  <c r="G612" i="1"/>
  <c r="G613" i="1"/>
  <c r="G614" i="1"/>
  <c r="G615" i="1"/>
  <c r="G616" i="1"/>
  <c r="G617" i="1"/>
  <c r="G618" i="1"/>
  <c r="I618" i="1" s="1"/>
  <c r="G619" i="1"/>
  <c r="G620" i="1"/>
  <c r="H535" i="1"/>
  <c r="H536" i="1"/>
  <c r="I536" i="1" s="1"/>
  <c r="H537" i="1"/>
  <c r="H538" i="1"/>
  <c r="H539" i="1"/>
  <c r="H540" i="1"/>
  <c r="I540" i="1" s="1"/>
  <c r="H541" i="1"/>
  <c r="I541" i="1" s="1"/>
  <c r="H542" i="1"/>
  <c r="H543" i="1"/>
  <c r="H544" i="1"/>
  <c r="I544" i="1" s="1"/>
  <c r="H545" i="1"/>
  <c r="I545" i="1" s="1"/>
  <c r="H546" i="1"/>
  <c r="H547" i="1"/>
  <c r="H548" i="1"/>
  <c r="I548" i="1" s="1"/>
  <c r="H549" i="1"/>
  <c r="I549" i="1" s="1"/>
  <c r="H550" i="1"/>
  <c r="H551" i="1"/>
  <c r="H552" i="1"/>
  <c r="I552" i="1" s="1"/>
  <c r="H553" i="1"/>
  <c r="H554" i="1"/>
  <c r="H555" i="1"/>
  <c r="H556" i="1"/>
  <c r="I556" i="1" s="1"/>
  <c r="H557" i="1"/>
  <c r="I557" i="1" s="1"/>
  <c r="H558" i="1"/>
  <c r="H559" i="1"/>
  <c r="H560" i="1"/>
  <c r="I560" i="1" s="1"/>
  <c r="H561" i="1"/>
  <c r="I561" i="1" s="1"/>
  <c r="H562" i="1"/>
  <c r="H563" i="1"/>
  <c r="H564" i="1"/>
  <c r="I564" i="1" s="1"/>
  <c r="H565" i="1"/>
  <c r="I565" i="1" s="1"/>
  <c r="H566" i="1"/>
  <c r="H567" i="1"/>
  <c r="H568" i="1"/>
  <c r="I568" i="1" s="1"/>
  <c r="H569" i="1"/>
  <c r="H570" i="1"/>
  <c r="H571" i="1"/>
  <c r="H572" i="1"/>
  <c r="I572" i="1" s="1"/>
  <c r="H573" i="1"/>
  <c r="I573" i="1" s="1"/>
  <c r="H574" i="1"/>
  <c r="H575" i="1"/>
  <c r="H576" i="1"/>
  <c r="I576" i="1" s="1"/>
  <c r="H577" i="1"/>
  <c r="I577" i="1" s="1"/>
  <c r="H578" i="1"/>
  <c r="H579" i="1"/>
  <c r="H580" i="1"/>
  <c r="I580" i="1" s="1"/>
  <c r="H581" i="1"/>
  <c r="I581" i="1" s="1"/>
  <c r="H582" i="1"/>
  <c r="H583" i="1"/>
  <c r="H584" i="1"/>
  <c r="I584" i="1" s="1"/>
  <c r="H585" i="1"/>
  <c r="H586" i="1"/>
  <c r="H587" i="1"/>
  <c r="H588" i="1"/>
  <c r="I588" i="1" s="1"/>
  <c r="H589" i="1"/>
  <c r="I589" i="1" s="1"/>
  <c r="H590" i="1"/>
  <c r="H591" i="1"/>
  <c r="H592" i="1"/>
  <c r="I592" i="1" s="1"/>
  <c r="H593" i="1"/>
  <c r="I593" i="1" s="1"/>
  <c r="H594" i="1"/>
  <c r="H595" i="1"/>
  <c r="H596" i="1"/>
  <c r="I596" i="1" s="1"/>
  <c r="H597" i="1"/>
  <c r="I597" i="1" s="1"/>
  <c r="H598" i="1"/>
  <c r="H599" i="1"/>
  <c r="H600" i="1"/>
  <c r="I600" i="1" s="1"/>
  <c r="H601" i="1"/>
  <c r="H602" i="1"/>
  <c r="H603" i="1"/>
  <c r="H604" i="1"/>
  <c r="I604" i="1" s="1"/>
  <c r="H605" i="1"/>
  <c r="I605" i="1" s="1"/>
  <c r="H606" i="1"/>
  <c r="H607" i="1"/>
  <c r="H608" i="1"/>
  <c r="I608" i="1" s="1"/>
  <c r="H609" i="1"/>
  <c r="I609" i="1" s="1"/>
  <c r="H610" i="1"/>
  <c r="H611" i="1"/>
  <c r="H612" i="1"/>
  <c r="I612" i="1" s="1"/>
  <c r="H613" i="1"/>
  <c r="I613" i="1" s="1"/>
  <c r="H614" i="1"/>
  <c r="H615" i="1"/>
  <c r="H616" i="1"/>
  <c r="I616" i="1" s="1"/>
  <c r="H617" i="1"/>
  <c r="H618" i="1"/>
  <c r="H619" i="1"/>
  <c r="H620" i="1"/>
  <c r="I620" i="1" s="1"/>
  <c r="I537" i="1"/>
  <c r="I550" i="1"/>
  <c r="I553" i="1"/>
  <c r="I566" i="1"/>
  <c r="I569" i="1"/>
  <c r="I582" i="1"/>
  <c r="I585" i="1"/>
  <c r="I598" i="1"/>
  <c r="I601" i="1"/>
  <c r="I614" i="1"/>
  <c r="I617"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V535" i="1"/>
  <c r="W535" i="1" s="1"/>
  <c r="V536" i="1"/>
  <c r="W536" i="1" s="1"/>
  <c r="V537" i="1"/>
  <c r="W537" i="1" s="1"/>
  <c r="V538" i="1"/>
  <c r="W538" i="1" s="1"/>
  <c r="V539" i="1"/>
  <c r="W539" i="1" s="1"/>
  <c r="V540" i="1"/>
  <c r="W540" i="1" s="1"/>
  <c r="V541" i="1"/>
  <c r="W541" i="1" s="1"/>
  <c r="V542" i="1"/>
  <c r="W542" i="1" s="1"/>
  <c r="V543" i="1"/>
  <c r="W543" i="1" s="1"/>
  <c r="V544" i="1"/>
  <c r="V545" i="1"/>
  <c r="W545" i="1" s="1"/>
  <c r="V546" i="1"/>
  <c r="W546" i="1" s="1"/>
  <c r="V547" i="1"/>
  <c r="W547" i="1" s="1"/>
  <c r="V548" i="1"/>
  <c r="W548" i="1" s="1"/>
  <c r="V549" i="1"/>
  <c r="W549" i="1" s="1"/>
  <c r="V550" i="1"/>
  <c r="W550" i="1" s="1"/>
  <c r="V551" i="1"/>
  <c r="W551" i="1" s="1"/>
  <c r="V552" i="1"/>
  <c r="W552" i="1" s="1"/>
  <c r="V553" i="1"/>
  <c r="W553" i="1" s="1"/>
  <c r="V554" i="1"/>
  <c r="W554" i="1" s="1"/>
  <c r="V555" i="1"/>
  <c r="W555" i="1" s="1"/>
  <c r="V556" i="1"/>
  <c r="W556" i="1" s="1"/>
  <c r="V557" i="1"/>
  <c r="W557" i="1" s="1"/>
  <c r="V558" i="1"/>
  <c r="W558" i="1" s="1"/>
  <c r="V559" i="1"/>
  <c r="W559" i="1" s="1"/>
  <c r="V560" i="1"/>
  <c r="W560" i="1" s="1"/>
  <c r="V561" i="1"/>
  <c r="W561" i="1" s="1"/>
  <c r="V562" i="1"/>
  <c r="W562" i="1" s="1"/>
  <c r="V563" i="1"/>
  <c r="V564" i="1"/>
  <c r="V565" i="1"/>
  <c r="W565" i="1" s="1"/>
  <c r="V566" i="1"/>
  <c r="W566" i="1" s="1"/>
  <c r="V567" i="1"/>
  <c r="W567" i="1" s="1"/>
  <c r="V568" i="1"/>
  <c r="W568" i="1" s="1"/>
  <c r="V569" i="1"/>
  <c r="W569" i="1" s="1"/>
  <c r="V570" i="1"/>
  <c r="W570" i="1" s="1"/>
  <c r="V571" i="1"/>
  <c r="W571" i="1" s="1"/>
  <c r="V572" i="1"/>
  <c r="W572" i="1" s="1"/>
  <c r="V573" i="1"/>
  <c r="W573" i="1" s="1"/>
  <c r="V574" i="1"/>
  <c r="W574" i="1" s="1"/>
  <c r="V575" i="1"/>
  <c r="W575" i="1" s="1"/>
  <c r="V576" i="1"/>
  <c r="V577" i="1"/>
  <c r="W577" i="1" s="1"/>
  <c r="V578" i="1"/>
  <c r="W578" i="1" s="1"/>
  <c r="V579" i="1"/>
  <c r="W579" i="1" s="1"/>
  <c r="V580" i="1"/>
  <c r="W580" i="1" s="1"/>
  <c r="V581" i="1"/>
  <c r="W581" i="1" s="1"/>
  <c r="V582" i="1"/>
  <c r="W582" i="1" s="1"/>
  <c r="V583" i="1"/>
  <c r="W583" i="1" s="1"/>
  <c r="V584" i="1"/>
  <c r="W584" i="1" s="1"/>
  <c r="V585" i="1"/>
  <c r="W585" i="1" s="1"/>
  <c r="V586" i="1"/>
  <c r="W586" i="1" s="1"/>
  <c r="V587" i="1"/>
  <c r="W587" i="1" s="1"/>
  <c r="V588" i="1"/>
  <c r="W588" i="1" s="1"/>
  <c r="V589" i="1"/>
  <c r="W589" i="1" s="1"/>
  <c r="V590" i="1"/>
  <c r="W590" i="1" s="1"/>
  <c r="V591" i="1"/>
  <c r="W591" i="1" s="1"/>
  <c r="V592" i="1"/>
  <c r="W592" i="1" s="1"/>
  <c r="V593" i="1"/>
  <c r="W593" i="1" s="1"/>
  <c r="V594" i="1"/>
  <c r="W594" i="1" s="1"/>
  <c r="V595" i="1"/>
  <c r="V596" i="1"/>
  <c r="V597" i="1"/>
  <c r="W597" i="1" s="1"/>
  <c r="V598" i="1"/>
  <c r="W598" i="1" s="1"/>
  <c r="V599" i="1"/>
  <c r="W599" i="1" s="1"/>
  <c r="V600" i="1"/>
  <c r="W600" i="1" s="1"/>
  <c r="V601" i="1"/>
  <c r="W601" i="1" s="1"/>
  <c r="V602" i="1"/>
  <c r="W602" i="1" s="1"/>
  <c r="V603" i="1"/>
  <c r="W603" i="1" s="1"/>
  <c r="V604" i="1"/>
  <c r="W604" i="1" s="1"/>
  <c r="V605" i="1"/>
  <c r="W605" i="1" s="1"/>
  <c r="V606" i="1"/>
  <c r="W606" i="1" s="1"/>
  <c r="V607" i="1"/>
  <c r="W607" i="1" s="1"/>
  <c r="V608" i="1"/>
  <c r="V609" i="1"/>
  <c r="W609" i="1" s="1"/>
  <c r="V610" i="1"/>
  <c r="W610" i="1" s="1"/>
  <c r="V611" i="1"/>
  <c r="W611" i="1" s="1"/>
  <c r="V612" i="1"/>
  <c r="W612" i="1" s="1"/>
  <c r="V613" i="1"/>
  <c r="W613" i="1" s="1"/>
  <c r="V614" i="1"/>
  <c r="W614" i="1" s="1"/>
  <c r="V615" i="1"/>
  <c r="W615" i="1" s="1"/>
  <c r="V616" i="1"/>
  <c r="W616" i="1" s="1"/>
  <c r="V617" i="1"/>
  <c r="W617" i="1" s="1"/>
  <c r="V618" i="1"/>
  <c r="W618" i="1" s="1"/>
  <c r="V619" i="1"/>
  <c r="W619" i="1" s="1"/>
  <c r="V620" i="1"/>
  <c r="W620" i="1" s="1"/>
  <c r="W544" i="1"/>
  <c r="W563" i="1"/>
  <c r="W564" i="1"/>
  <c r="W576" i="1"/>
  <c r="W595" i="1"/>
  <c r="W596" i="1"/>
  <c r="W608"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Q577" i="12"/>
  <c r="Q578" i="12"/>
  <c r="Q579" i="12"/>
  <c r="Q580" i="12"/>
  <c r="Q581" i="12"/>
  <c r="Q582" i="12"/>
  <c r="Q583" i="12"/>
  <c r="Q584" i="12"/>
  <c r="Q585" i="12"/>
  <c r="Q586" i="12"/>
  <c r="Q587" i="12"/>
  <c r="Q588" i="12"/>
  <c r="Q589" i="12"/>
  <c r="Q590" i="12"/>
  <c r="Q591" i="12"/>
  <c r="Q592" i="12"/>
  <c r="Q593" i="12"/>
  <c r="Q594" i="12"/>
  <c r="Q595" i="12"/>
  <c r="Q596" i="12"/>
  <c r="Q597" i="12"/>
  <c r="Q598" i="12"/>
  <c r="Q599" i="12"/>
  <c r="Q600" i="12"/>
  <c r="Q601" i="12"/>
  <c r="Q602" i="12"/>
  <c r="Q603" i="12"/>
  <c r="Q604" i="12"/>
  <c r="Q605" i="12"/>
  <c r="Q606" i="12"/>
  <c r="Q607" i="12"/>
  <c r="Q608" i="12"/>
  <c r="Q609" i="12"/>
  <c r="Q610" i="12"/>
  <c r="Q611" i="12"/>
  <c r="Q612" i="12"/>
  <c r="Q613" i="12"/>
  <c r="Q614" i="12"/>
  <c r="Q615" i="12"/>
  <c r="Q616" i="12"/>
  <c r="Q617" i="12"/>
  <c r="Q618" i="12"/>
  <c r="Q619" i="12"/>
  <c r="Q620" i="12"/>
  <c r="Q621" i="12"/>
  <c r="Q622" i="12"/>
  <c r="Q623" i="12"/>
  <c r="Q624" i="12"/>
  <c r="Q625" i="12"/>
  <c r="Q626" i="12"/>
  <c r="Q627" i="12"/>
  <c r="Q628" i="12"/>
  <c r="Q629" i="12"/>
  <c r="Q630" i="12"/>
  <c r="Q631" i="12"/>
  <c r="Q632" i="12"/>
  <c r="Q633" i="12"/>
  <c r="Q634" i="12"/>
  <c r="Q635" i="12"/>
  <c r="Q636" i="12"/>
  <c r="Q637" i="12"/>
  <c r="Q638" i="12"/>
  <c r="Q639" i="12"/>
  <c r="Q640" i="12"/>
  <c r="Q641" i="12"/>
  <c r="Q642" i="12"/>
  <c r="Q643" i="12"/>
  <c r="Q644" i="12"/>
  <c r="Q645" i="12"/>
  <c r="Q646" i="12"/>
  <c r="Q647" i="12"/>
  <c r="Q648" i="12"/>
  <c r="Q649" i="12"/>
  <c r="Q650" i="12"/>
  <c r="Q651" i="12"/>
  <c r="Q652" i="12"/>
  <c r="Q653" i="12"/>
  <c r="Q654" i="12"/>
  <c r="Q655" i="12"/>
  <c r="Q656" i="12"/>
  <c r="Q657" i="12"/>
  <c r="Q658" i="12"/>
  <c r="Q659" i="12"/>
  <c r="Q660" i="12"/>
  <c r="Q661" i="12"/>
  <c r="Q662" i="12"/>
  <c r="Q663" i="12"/>
  <c r="Q664" i="12"/>
  <c r="Q665" i="12"/>
  <c r="Q666" i="12"/>
  <c r="Q667" i="12"/>
  <c r="Q668" i="12"/>
  <c r="Q669" i="12"/>
  <c r="Q670" i="12"/>
  <c r="Q671" i="12"/>
  <c r="Q672" i="12"/>
  <c r="Q673" i="12"/>
  <c r="Q674" i="12"/>
  <c r="Q675" i="12"/>
  <c r="Q676" i="12"/>
  <c r="Q677" i="12"/>
  <c r="Q678" i="12"/>
  <c r="Q679" i="12"/>
  <c r="Q680" i="12"/>
  <c r="Q681" i="12"/>
  <c r="Q682" i="12"/>
  <c r="Q683" i="12"/>
  <c r="Q684" i="12"/>
  <c r="Q685" i="12"/>
  <c r="Q686" i="12"/>
  <c r="Q687" i="12"/>
  <c r="Q688" i="12"/>
  <c r="Q689" i="12"/>
  <c r="Q690" i="12"/>
  <c r="Q691" i="12"/>
  <c r="Q692" i="12"/>
  <c r="Q693" i="12"/>
  <c r="Q694" i="12"/>
  <c r="Q695" i="12"/>
  <c r="Q696" i="12"/>
  <c r="Q697" i="12"/>
  <c r="Q698" i="12"/>
  <c r="Q699" i="12"/>
  <c r="Q700" i="12"/>
  <c r="Q701" i="12"/>
  <c r="Q702" i="12"/>
  <c r="Q703" i="12"/>
  <c r="Q704" i="12"/>
  <c r="Q705" i="12"/>
  <c r="Q706" i="12"/>
  <c r="Q707" i="12"/>
  <c r="Q708" i="12"/>
  <c r="Q709" i="12"/>
  <c r="Q710" i="12"/>
  <c r="Q711" i="12"/>
  <c r="Q712" i="12"/>
  <c r="Q713" i="12"/>
  <c r="Q714" i="12"/>
  <c r="Q715" i="12"/>
  <c r="Q716" i="12"/>
  <c r="Q717" i="12"/>
  <c r="Q718" i="12"/>
  <c r="Q719" i="12"/>
  <c r="Q720" i="12"/>
  <c r="Q721" i="12"/>
  <c r="Q722" i="12"/>
  <c r="Q723" i="12"/>
  <c r="Q724" i="12"/>
  <c r="Q725" i="12"/>
  <c r="Q726" i="12"/>
  <c r="Q727" i="12"/>
  <c r="Q728" i="12"/>
  <c r="Q729" i="12"/>
  <c r="Q730" i="12"/>
  <c r="Q731" i="12"/>
  <c r="Q732" i="12"/>
  <c r="Q733" i="12"/>
  <c r="Q734" i="12"/>
  <c r="Q735" i="12"/>
  <c r="Q736" i="12"/>
  <c r="Q737" i="12"/>
  <c r="Q738" i="12"/>
  <c r="Q739" i="12"/>
  <c r="Q740" i="12"/>
  <c r="Q741" i="12"/>
  <c r="Q742" i="12"/>
  <c r="Q743" i="12"/>
  <c r="Q744" i="12"/>
  <c r="Q745" i="12"/>
  <c r="Q746" i="12"/>
  <c r="Q747" i="12"/>
  <c r="Q748" i="12"/>
  <c r="Q749" i="12"/>
  <c r="Q750" i="12"/>
  <c r="Q751" i="12"/>
  <c r="Q752" i="12"/>
  <c r="Q753" i="12"/>
  <c r="Q754" i="12"/>
  <c r="Q755" i="12"/>
  <c r="Q756" i="12"/>
  <c r="Q757" i="12"/>
  <c r="R577" i="12"/>
  <c r="T577" i="12" s="1"/>
  <c r="R578" i="12"/>
  <c r="S578" i="12" s="1"/>
  <c r="R579" i="12"/>
  <c r="T579" i="12" s="1"/>
  <c r="R580" i="12"/>
  <c r="T580" i="12" s="1"/>
  <c r="R581" i="12"/>
  <c r="T581" i="12" s="1"/>
  <c r="R582" i="12"/>
  <c r="S582" i="12" s="1"/>
  <c r="R583" i="12"/>
  <c r="S583" i="12" s="1"/>
  <c r="R584" i="12"/>
  <c r="S584" i="12" s="1"/>
  <c r="R585" i="12"/>
  <c r="T585" i="12" s="1"/>
  <c r="R586" i="12"/>
  <c r="S586" i="12" s="1"/>
  <c r="R587" i="12"/>
  <c r="T587" i="12" s="1"/>
  <c r="R588" i="12"/>
  <c r="S588" i="12" s="1"/>
  <c r="R589" i="12"/>
  <c r="T589" i="12" s="1"/>
  <c r="R590" i="12"/>
  <c r="S590" i="12" s="1"/>
  <c r="R591" i="12"/>
  <c r="T591" i="12" s="1"/>
  <c r="R592" i="12"/>
  <c r="T592" i="12" s="1"/>
  <c r="R593" i="12"/>
  <c r="T593" i="12" s="1"/>
  <c r="R594" i="12"/>
  <c r="S594" i="12" s="1"/>
  <c r="R595" i="12"/>
  <c r="S595" i="12" s="1"/>
  <c r="R596" i="12"/>
  <c r="S596" i="12" s="1"/>
  <c r="R597" i="12"/>
  <c r="T597" i="12" s="1"/>
  <c r="R598" i="12"/>
  <c r="S598" i="12" s="1"/>
  <c r="R599" i="12"/>
  <c r="S599" i="12" s="1"/>
  <c r="R600" i="12"/>
  <c r="T600" i="12" s="1"/>
  <c r="R601" i="12"/>
  <c r="T601" i="12" s="1"/>
  <c r="R602" i="12"/>
  <c r="S602" i="12" s="1"/>
  <c r="R603" i="12"/>
  <c r="S603" i="12" s="1"/>
  <c r="R604" i="12"/>
  <c r="T604" i="12" s="1"/>
  <c r="R605" i="12"/>
  <c r="T605" i="12" s="1"/>
  <c r="R606" i="12"/>
  <c r="S606" i="12" s="1"/>
  <c r="R607" i="12"/>
  <c r="S607" i="12" s="1"/>
  <c r="R608" i="12"/>
  <c r="S608" i="12" s="1"/>
  <c r="R609" i="12"/>
  <c r="T609" i="12" s="1"/>
  <c r="R610" i="12"/>
  <c r="S610" i="12" s="1"/>
  <c r="R611" i="12"/>
  <c r="T611" i="12" s="1"/>
  <c r="R612" i="12"/>
  <c r="T612" i="12" s="1"/>
  <c r="R613" i="12"/>
  <c r="T613" i="12" s="1"/>
  <c r="R614" i="12"/>
  <c r="S614" i="12" s="1"/>
  <c r="R615" i="12"/>
  <c r="T615" i="12" s="1"/>
  <c r="R616" i="12"/>
  <c r="T616" i="12" s="1"/>
  <c r="R617" i="12"/>
  <c r="T617" i="12" s="1"/>
  <c r="R618" i="12"/>
  <c r="S618" i="12" s="1"/>
  <c r="R619" i="12"/>
  <c r="S619" i="12" s="1"/>
  <c r="R620" i="12"/>
  <c r="S620" i="12" s="1"/>
  <c r="R621" i="12"/>
  <c r="T621" i="12" s="1"/>
  <c r="R622" i="12"/>
  <c r="S622" i="12" s="1"/>
  <c r="R623" i="12"/>
  <c r="S623" i="12" s="1"/>
  <c r="R624" i="12"/>
  <c r="T624" i="12" s="1"/>
  <c r="R625" i="12"/>
  <c r="T625" i="12" s="1"/>
  <c r="R626" i="12"/>
  <c r="S626" i="12" s="1"/>
  <c r="R627" i="12"/>
  <c r="T627" i="12" s="1"/>
  <c r="R628" i="12"/>
  <c r="T628" i="12" s="1"/>
  <c r="R629" i="12"/>
  <c r="T629" i="12" s="1"/>
  <c r="R630" i="12"/>
  <c r="S630" i="12" s="1"/>
  <c r="R631" i="12"/>
  <c r="S631" i="12" s="1"/>
  <c r="R632" i="12"/>
  <c r="S632" i="12" s="1"/>
  <c r="R633" i="12"/>
  <c r="T633" i="12" s="1"/>
  <c r="R634" i="12"/>
  <c r="S634" i="12" s="1"/>
  <c r="R635" i="12"/>
  <c r="T635" i="12" s="1"/>
  <c r="R636" i="12"/>
  <c r="S636" i="12" s="1"/>
  <c r="R637" i="12"/>
  <c r="S637" i="12" s="1"/>
  <c r="R638" i="12"/>
  <c r="T638" i="12" s="1"/>
  <c r="R639" i="12"/>
  <c r="T639" i="12" s="1"/>
  <c r="R640" i="12"/>
  <c r="S640" i="12" s="1"/>
  <c r="R641" i="12"/>
  <c r="T641" i="12" s="1"/>
  <c r="R642" i="12"/>
  <c r="S642" i="12" s="1"/>
  <c r="R643" i="12"/>
  <c r="T643" i="12" s="1"/>
  <c r="R644" i="12"/>
  <c r="S644" i="12" s="1"/>
  <c r="R645" i="12"/>
  <c r="S645" i="12" s="1"/>
  <c r="R646" i="12"/>
  <c r="T646" i="12" s="1"/>
  <c r="R647" i="12"/>
  <c r="T647" i="12" s="1"/>
  <c r="R648" i="12"/>
  <c r="S648" i="12" s="1"/>
  <c r="R649" i="12"/>
  <c r="S649" i="12" s="1"/>
  <c r="R650" i="12"/>
  <c r="T650" i="12" s="1"/>
  <c r="R651" i="12"/>
  <c r="T651" i="12" s="1"/>
  <c r="R652" i="12"/>
  <c r="S652" i="12" s="1"/>
  <c r="R653" i="12"/>
  <c r="S653" i="12" s="1"/>
  <c r="R654" i="12"/>
  <c r="S654" i="12" s="1"/>
  <c r="R655" i="12"/>
  <c r="T655" i="12" s="1"/>
  <c r="R656" i="12"/>
  <c r="S656" i="12" s="1"/>
  <c r="R657" i="12"/>
  <c r="T657" i="12" s="1"/>
  <c r="R658" i="12"/>
  <c r="T658" i="12" s="1"/>
  <c r="R659" i="12"/>
  <c r="T659" i="12" s="1"/>
  <c r="R660" i="12"/>
  <c r="S660" i="12" s="1"/>
  <c r="R661" i="12"/>
  <c r="S661" i="12" s="1"/>
  <c r="R662" i="12"/>
  <c r="S662" i="12" s="1"/>
  <c r="R663" i="12"/>
  <c r="T663" i="12" s="1"/>
  <c r="R664" i="12"/>
  <c r="S664" i="12" s="1"/>
  <c r="R665" i="12"/>
  <c r="S665" i="12" s="1"/>
  <c r="R666" i="12"/>
  <c r="R667" i="12"/>
  <c r="T667" i="12" s="1"/>
  <c r="R668" i="12"/>
  <c r="S668" i="12" s="1"/>
  <c r="R669" i="12"/>
  <c r="T669" i="12" s="1"/>
  <c r="R670" i="12"/>
  <c r="T670" i="12" s="1"/>
  <c r="R671" i="12"/>
  <c r="T671" i="12" s="1"/>
  <c r="R672" i="12"/>
  <c r="S672" i="12" s="1"/>
  <c r="R673" i="12"/>
  <c r="T673" i="12" s="1"/>
  <c r="R674" i="12"/>
  <c r="S674" i="12" s="1"/>
  <c r="R675" i="12"/>
  <c r="T675" i="12" s="1"/>
  <c r="R676" i="12"/>
  <c r="S676" i="12" s="1"/>
  <c r="R677" i="12"/>
  <c r="S677" i="12" s="1"/>
  <c r="R678" i="12"/>
  <c r="R679" i="12"/>
  <c r="T679" i="12" s="1"/>
  <c r="R680" i="12"/>
  <c r="S680" i="12" s="1"/>
  <c r="R681" i="12"/>
  <c r="S681" i="12" s="1"/>
  <c r="R682" i="12"/>
  <c r="T682" i="12" s="1"/>
  <c r="R683" i="12"/>
  <c r="T683" i="12" s="1"/>
  <c r="R684" i="12"/>
  <c r="S684" i="12" s="1"/>
  <c r="R685" i="12"/>
  <c r="R686" i="12"/>
  <c r="S686" i="12" s="1"/>
  <c r="R687" i="12"/>
  <c r="T687" i="12" s="1"/>
  <c r="R688" i="12"/>
  <c r="S688" i="12" s="1"/>
  <c r="R689" i="12"/>
  <c r="T689" i="12" s="1"/>
  <c r="R690" i="12"/>
  <c r="S690" i="12" s="1"/>
  <c r="R691" i="12"/>
  <c r="T691" i="12" s="1"/>
  <c r="R692" i="12"/>
  <c r="S692" i="12" s="1"/>
  <c r="R693" i="12"/>
  <c r="S693" i="12" s="1"/>
  <c r="R694" i="12"/>
  <c r="R695" i="12"/>
  <c r="T695" i="12" s="1"/>
  <c r="R696" i="12"/>
  <c r="S696" i="12" s="1"/>
  <c r="R697" i="12"/>
  <c r="S697" i="12" s="1"/>
  <c r="R698" i="12"/>
  <c r="S698" i="12" s="1"/>
  <c r="R699" i="12"/>
  <c r="T699" i="12" s="1"/>
  <c r="R700" i="12"/>
  <c r="S700" i="12" s="1"/>
  <c r="R701" i="12"/>
  <c r="S701" i="12" s="1"/>
  <c r="R702" i="12"/>
  <c r="S702" i="12" s="1"/>
  <c r="R703" i="12"/>
  <c r="T703" i="12" s="1"/>
  <c r="R704" i="12"/>
  <c r="S704" i="12" s="1"/>
  <c r="R705" i="12"/>
  <c r="R706" i="12"/>
  <c r="T706" i="12" s="1"/>
  <c r="R707" i="12"/>
  <c r="T707" i="12" s="1"/>
  <c r="R708" i="12"/>
  <c r="S708" i="12" s="1"/>
  <c r="R709" i="12"/>
  <c r="R710" i="12"/>
  <c r="T710" i="12" s="1"/>
  <c r="R711" i="12"/>
  <c r="T711" i="12" s="1"/>
  <c r="R712" i="12"/>
  <c r="S712" i="12" s="1"/>
  <c r="R713" i="12"/>
  <c r="S713" i="12" s="1"/>
  <c r="R714" i="12"/>
  <c r="S714" i="12" s="1"/>
  <c r="R715" i="12"/>
  <c r="T715" i="12" s="1"/>
  <c r="R716" i="12"/>
  <c r="S716" i="12" s="1"/>
  <c r="R717" i="12"/>
  <c r="S717" i="12" s="1"/>
  <c r="R718" i="12"/>
  <c r="S718" i="12" s="1"/>
  <c r="R719" i="12"/>
  <c r="T719" i="12" s="1"/>
  <c r="R720" i="12"/>
  <c r="S720" i="12" s="1"/>
  <c r="R721" i="12"/>
  <c r="T721" i="12" s="1"/>
  <c r="R722" i="12"/>
  <c r="T722" i="12" s="1"/>
  <c r="R723" i="12"/>
  <c r="T723" i="12" s="1"/>
  <c r="R724" i="12"/>
  <c r="S724" i="12" s="1"/>
  <c r="R725" i="12"/>
  <c r="S725" i="12" s="1"/>
  <c r="R726" i="12"/>
  <c r="S726" i="12" s="1"/>
  <c r="R727" i="12"/>
  <c r="T727" i="12" s="1"/>
  <c r="R728" i="12"/>
  <c r="S728" i="12" s="1"/>
  <c r="R729" i="12"/>
  <c r="S729" i="12" s="1"/>
  <c r="R730" i="12"/>
  <c r="S730" i="12" s="1"/>
  <c r="R731" i="12"/>
  <c r="T731" i="12" s="1"/>
  <c r="R732" i="12"/>
  <c r="S732" i="12" s="1"/>
  <c r="R733" i="12"/>
  <c r="T733" i="12" s="1"/>
  <c r="R734" i="12"/>
  <c r="S734" i="12" s="1"/>
  <c r="R735" i="12"/>
  <c r="T735" i="12" s="1"/>
  <c r="R736" i="12"/>
  <c r="S736" i="12" s="1"/>
  <c r="R737" i="12"/>
  <c r="T737" i="12" s="1"/>
  <c r="R738" i="12"/>
  <c r="R739" i="12"/>
  <c r="T739" i="12" s="1"/>
  <c r="R740" i="12"/>
  <c r="S740" i="12" s="1"/>
  <c r="R741" i="12"/>
  <c r="S741" i="12" s="1"/>
  <c r="R742" i="12"/>
  <c r="S742" i="12" s="1"/>
  <c r="R743" i="12"/>
  <c r="T743" i="12" s="1"/>
  <c r="R744" i="12"/>
  <c r="S744" i="12" s="1"/>
  <c r="R745" i="12"/>
  <c r="S745" i="12" s="1"/>
  <c r="R746" i="12"/>
  <c r="T746" i="12" s="1"/>
  <c r="R747" i="12"/>
  <c r="T747" i="12" s="1"/>
  <c r="R748" i="12"/>
  <c r="S748" i="12" s="1"/>
  <c r="R749" i="12"/>
  <c r="R750" i="12"/>
  <c r="S750" i="12" s="1"/>
  <c r="R751" i="12"/>
  <c r="T751" i="12" s="1"/>
  <c r="R752" i="12"/>
  <c r="S752" i="12" s="1"/>
  <c r="R753" i="12"/>
  <c r="T753" i="12" s="1"/>
  <c r="R754" i="12"/>
  <c r="T754" i="12" s="1"/>
  <c r="R755" i="12"/>
  <c r="T755" i="12" s="1"/>
  <c r="R756" i="12"/>
  <c r="S756" i="12" s="1"/>
  <c r="R757" i="12"/>
  <c r="S757" i="12" s="1"/>
  <c r="B16" i="73"/>
  <c r="B15" i="73"/>
  <c r="B17" i="73"/>
  <c r="S779" i="12" l="1"/>
  <c r="T767" i="12"/>
  <c r="S787" i="12"/>
  <c r="S775" i="12"/>
  <c r="S788" i="12"/>
  <c r="S778" i="12"/>
  <c r="T790" i="12"/>
  <c r="T766" i="12"/>
  <c r="S782" i="12"/>
  <c r="S580" i="12"/>
  <c r="S770" i="12"/>
  <c r="S774" i="12"/>
  <c r="S597" i="12"/>
  <c r="S581" i="12"/>
  <c r="T783" i="12"/>
  <c r="S781" i="12"/>
  <c r="S777" i="12"/>
  <c r="S773" i="12"/>
  <c r="S769" i="12"/>
  <c r="S765" i="12"/>
  <c r="S591" i="12"/>
  <c r="S579" i="12"/>
  <c r="T786" i="12"/>
  <c r="S791" i="12"/>
  <c r="T590" i="12"/>
  <c r="S593" i="12"/>
  <c r="S589" i="12"/>
  <c r="S577" i="12"/>
  <c r="T789" i="12"/>
  <c r="S785" i="12"/>
  <c r="S792" i="12"/>
  <c r="S784" i="12"/>
  <c r="T793" i="12"/>
  <c r="S629" i="12"/>
  <c r="T584" i="12"/>
  <c r="S587" i="12"/>
  <c r="T599" i="12"/>
  <c r="T583" i="12"/>
  <c r="S592" i="12"/>
  <c r="T596" i="12"/>
  <c r="S628" i="12"/>
  <c r="T608" i="12"/>
  <c r="T595" i="12"/>
  <c r="T588" i="12"/>
  <c r="S600" i="12"/>
  <c r="I619" i="1"/>
  <c r="I615" i="1"/>
  <c r="I611" i="1"/>
  <c r="I607" i="1"/>
  <c r="I603" i="1"/>
  <c r="I599" i="1"/>
  <c r="I595" i="1"/>
  <c r="I591" i="1"/>
  <c r="I587" i="1"/>
  <c r="I583" i="1"/>
  <c r="I579" i="1"/>
  <c r="I575" i="1"/>
  <c r="I571" i="1"/>
  <c r="I567" i="1"/>
  <c r="I563" i="1"/>
  <c r="I559" i="1"/>
  <c r="I555" i="1"/>
  <c r="I551" i="1"/>
  <c r="I547" i="1"/>
  <c r="I543" i="1"/>
  <c r="I539" i="1"/>
  <c r="I535" i="1"/>
  <c r="T619" i="12"/>
  <c r="S605" i="12"/>
  <c r="S585" i="12"/>
  <c r="S604" i="12"/>
  <c r="T636" i="12"/>
  <c r="S621" i="12"/>
  <c r="T620" i="12"/>
  <c r="S657" i="12"/>
  <c r="S616" i="12"/>
  <c r="T632" i="12"/>
  <c r="S624" i="12"/>
  <c r="S612" i="12"/>
  <c r="S747" i="12"/>
  <c r="S613" i="12"/>
  <c r="S638" i="12"/>
  <c r="T677" i="12"/>
  <c r="S703" i="12"/>
  <c r="T642" i="12"/>
  <c r="T603" i="12"/>
  <c r="S667" i="12"/>
  <c r="S627" i="12"/>
  <c r="S611" i="12"/>
  <c r="S658" i="12"/>
  <c r="S625" i="12"/>
  <c r="S609" i="12"/>
  <c r="T631" i="12"/>
  <c r="T623" i="12"/>
  <c r="S731" i="12"/>
  <c r="S695" i="12"/>
  <c r="S615" i="12"/>
  <c r="T622" i="12"/>
  <c r="T607" i="12"/>
  <c r="S711" i="12"/>
  <c r="S687" i="12"/>
  <c r="S635" i="12"/>
  <c r="T714" i="12"/>
  <c r="T606" i="12"/>
  <c r="S751" i="12"/>
  <c r="S706" i="12"/>
  <c r="S683" i="12"/>
  <c r="S651" i="12"/>
  <c r="S633" i="12"/>
  <c r="S617" i="12"/>
  <c r="S601" i="12"/>
  <c r="T742" i="12"/>
  <c r="T702" i="12"/>
  <c r="T662" i="12"/>
  <c r="T626" i="12"/>
  <c r="T610" i="12"/>
  <c r="T594" i="12"/>
  <c r="T578" i="12"/>
  <c r="S722" i="12"/>
  <c r="T734" i="12"/>
  <c r="T698" i="12"/>
  <c r="T630" i="12"/>
  <c r="T614" i="12"/>
  <c r="T598" i="12"/>
  <c r="T582" i="12"/>
  <c r="S682" i="12"/>
  <c r="T718" i="12"/>
  <c r="T645" i="12"/>
  <c r="T634" i="12"/>
  <c r="T618" i="12"/>
  <c r="T602" i="12"/>
  <c r="T586" i="12"/>
  <c r="S710" i="12"/>
  <c r="S646" i="12"/>
  <c r="S738" i="12"/>
  <c r="T738" i="12"/>
  <c r="S694" i="12"/>
  <c r="T694" i="12"/>
  <c r="T678" i="12"/>
  <c r="S678" i="12"/>
  <c r="T666" i="12"/>
  <c r="S666" i="12"/>
  <c r="T730" i="12"/>
  <c r="T690" i="12"/>
  <c r="S709" i="12"/>
  <c r="T709" i="12"/>
  <c r="T685" i="12"/>
  <c r="S685" i="12"/>
  <c r="T750" i="12"/>
  <c r="T674" i="12"/>
  <c r="T654" i="12"/>
  <c r="S746" i="12"/>
  <c r="S670" i="12"/>
  <c r="T749" i="12"/>
  <c r="S749" i="12"/>
  <c r="T705" i="12"/>
  <c r="S705" i="12"/>
  <c r="T726" i="12"/>
  <c r="T686" i="12"/>
  <c r="S754" i="12"/>
  <c r="S650" i="12"/>
  <c r="T741" i="12"/>
  <c r="S719" i="12"/>
  <c r="S663" i="12"/>
  <c r="S655" i="12"/>
  <c r="S647" i="12"/>
  <c r="S727" i="12"/>
  <c r="S699" i="12"/>
  <c r="T717" i="12"/>
  <c r="T653" i="12"/>
  <c r="S753" i="12"/>
  <c r="S733" i="12"/>
  <c r="S689" i="12"/>
  <c r="S669" i="12"/>
  <c r="T757" i="12"/>
  <c r="T725" i="12"/>
  <c r="T693" i="12"/>
  <c r="T661" i="12"/>
  <c r="S737" i="12"/>
  <c r="S673" i="12"/>
  <c r="S641" i="12"/>
  <c r="T701" i="12"/>
  <c r="T637" i="12"/>
  <c r="S743" i="12"/>
  <c r="S735" i="12"/>
  <c r="S721" i="12"/>
  <c r="S715" i="12"/>
  <c r="S679" i="12"/>
  <c r="S671" i="12"/>
  <c r="T745" i="12"/>
  <c r="T729" i="12"/>
  <c r="T713" i="12"/>
  <c r="T697" i="12"/>
  <c r="T681" i="12"/>
  <c r="T665" i="12"/>
  <c r="T649" i="12"/>
  <c r="S755" i="12"/>
  <c r="S739" i="12"/>
  <c r="S723" i="12"/>
  <c r="S707" i="12"/>
  <c r="S691" i="12"/>
  <c r="S675" i="12"/>
  <c r="S659" i="12"/>
  <c r="S643" i="12"/>
  <c r="S639" i="12"/>
  <c r="T756" i="12"/>
  <c r="T752" i="12"/>
  <c r="T748" i="12"/>
  <c r="T744" i="12"/>
  <c r="T740" i="12"/>
  <c r="T736" i="12"/>
  <c r="T732" i="12"/>
  <c r="T728" i="12"/>
  <c r="T724" i="12"/>
  <c r="T720" i="12"/>
  <c r="T716" i="12"/>
  <c r="T712" i="12"/>
  <c r="T708" i="12"/>
  <c r="T704" i="12"/>
  <c r="T700" i="12"/>
  <c r="T696" i="12"/>
  <c r="T692" i="12"/>
  <c r="T688" i="12"/>
  <c r="T684" i="12"/>
  <c r="T680" i="12"/>
  <c r="T676" i="12"/>
  <c r="T672" i="12"/>
  <c r="T668" i="12"/>
  <c r="T664" i="12"/>
  <c r="T660" i="12"/>
  <c r="T656" i="12"/>
  <c r="T652" i="12"/>
  <c r="T648" i="12"/>
  <c r="T644" i="12"/>
  <c r="T640" i="12"/>
  <c r="C516" i="1" l="1"/>
  <c r="C517" i="1"/>
  <c r="C518" i="1"/>
  <c r="C519" i="1"/>
  <c r="C520" i="1"/>
  <c r="C521" i="1"/>
  <c r="C522" i="1"/>
  <c r="C523" i="1"/>
  <c r="C524" i="1"/>
  <c r="C525" i="1"/>
  <c r="C526" i="1"/>
  <c r="C527" i="1"/>
  <c r="C528" i="1"/>
  <c r="C529" i="1"/>
  <c r="C530" i="1"/>
  <c r="C531" i="1"/>
  <c r="C532" i="1"/>
  <c r="C533" i="1"/>
  <c r="C534" i="1"/>
  <c r="D516" i="1"/>
  <c r="D517" i="1"/>
  <c r="D518" i="1"/>
  <c r="D519" i="1"/>
  <c r="D520" i="1"/>
  <c r="D521" i="1"/>
  <c r="D522" i="1"/>
  <c r="D523" i="1"/>
  <c r="D524" i="1"/>
  <c r="D525" i="1"/>
  <c r="D526" i="1"/>
  <c r="D527" i="1"/>
  <c r="D528" i="1"/>
  <c r="D529" i="1"/>
  <c r="D530" i="1"/>
  <c r="D531" i="1"/>
  <c r="D532" i="1"/>
  <c r="D533" i="1"/>
  <c r="D534" i="1"/>
  <c r="E516" i="1"/>
  <c r="E517" i="1"/>
  <c r="E518" i="1"/>
  <c r="E519" i="1"/>
  <c r="E520" i="1"/>
  <c r="E521" i="1"/>
  <c r="E522" i="1"/>
  <c r="E523" i="1"/>
  <c r="E524" i="1"/>
  <c r="E525" i="1"/>
  <c r="E526" i="1"/>
  <c r="E527" i="1"/>
  <c r="E528" i="1"/>
  <c r="E529" i="1"/>
  <c r="E530" i="1"/>
  <c r="E531" i="1"/>
  <c r="E532" i="1"/>
  <c r="E533" i="1"/>
  <c r="E534" i="1"/>
  <c r="F516" i="1"/>
  <c r="F517" i="1"/>
  <c r="F518" i="1"/>
  <c r="F519" i="1"/>
  <c r="F520" i="1"/>
  <c r="F521" i="1"/>
  <c r="F522" i="1"/>
  <c r="F523" i="1"/>
  <c r="F524" i="1"/>
  <c r="F525" i="1"/>
  <c r="F526" i="1"/>
  <c r="F527" i="1"/>
  <c r="F528" i="1"/>
  <c r="F529" i="1"/>
  <c r="F530" i="1"/>
  <c r="F531" i="1"/>
  <c r="F532" i="1"/>
  <c r="F533" i="1"/>
  <c r="F534" i="1"/>
  <c r="G516" i="1"/>
  <c r="G517" i="1"/>
  <c r="G518" i="1"/>
  <c r="G519" i="1"/>
  <c r="G520" i="1"/>
  <c r="G521" i="1"/>
  <c r="G522" i="1"/>
  <c r="G523" i="1"/>
  <c r="G524" i="1"/>
  <c r="G525" i="1"/>
  <c r="G526" i="1"/>
  <c r="G527" i="1"/>
  <c r="G528" i="1"/>
  <c r="G529" i="1"/>
  <c r="G530" i="1"/>
  <c r="G531" i="1"/>
  <c r="G532" i="1"/>
  <c r="G533" i="1"/>
  <c r="G534" i="1"/>
  <c r="H516" i="1"/>
  <c r="H517" i="1"/>
  <c r="I517" i="1" s="1"/>
  <c r="H518" i="1"/>
  <c r="I518" i="1" s="1"/>
  <c r="H519" i="1"/>
  <c r="H520" i="1"/>
  <c r="H521" i="1"/>
  <c r="I521" i="1" s="1"/>
  <c r="H522" i="1"/>
  <c r="H523" i="1"/>
  <c r="H524" i="1"/>
  <c r="H525" i="1"/>
  <c r="I525" i="1" s="1"/>
  <c r="H526" i="1"/>
  <c r="H527" i="1"/>
  <c r="H528" i="1"/>
  <c r="H529" i="1"/>
  <c r="I529" i="1" s="1"/>
  <c r="H530" i="1"/>
  <c r="H531" i="1"/>
  <c r="H532" i="1"/>
  <c r="H533" i="1"/>
  <c r="I533" i="1" s="1"/>
  <c r="H534" i="1"/>
  <c r="I534" i="1" s="1"/>
  <c r="I526" i="1"/>
  <c r="J516" i="1"/>
  <c r="J517" i="1"/>
  <c r="J518" i="1"/>
  <c r="J519" i="1"/>
  <c r="J520" i="1"/>
  <c r="J521" i="1"/>
  <c r="J522" i="1"/>
  <c r="J523" i="1"/>
  <c r="J524" i="1"/>
  <c r="J525" i="1"/>
  <c r="J526" i="1"/>
  <c r="J527" i="1"/>
  <c r="J528" i="1"/>
  <c r="J529" i="1"/>
  <c r="J530" i="1"/>
  <c r="J531" i="1"/>
  <c r="J532" i="1"/>
  <c r="J533" i="1"/>
  <c r="J534" i="1"/>
  <c r="R516" i="1"/>
  <c r="R517" i="1"/>
  <c r="R518" i="1"/>
  <c r="R519" i="1"/>
  <c r="R520" i="1"/>
  <c r="R521" i="1"/>
  <c r="R522" i="1"/>
  <c r="R523" i="1"/>
  <c r="R524" i="1"/>
  <c r="R525" i="1"/>
  <c r="R526" i="1"/>
  <c r="R527" i="1"/>
  <c r="R528" i="1"/>
  <c r="R529" i="1"/>
  <c r="R530" i="1"/>
  <c r="R531" i="1"/>
  <c r="R532" i="1"/>
  <c r="R533" i="1"/>
  <c r="R534" i="1"/>
  <c r="S516" i="1"/>
  <c r="S517" i="1"/>
  <c r="S518" i="1"/>
  <c r="S519" i="1"/>
  <c r="S520" i="1"/>
  <c r="S521" i="1"/>
  <c r="S522" i="1"/>
  <c r="S523" i="1"/>
  <c r="S524" i="1"/>
  <c r="S525" i="1"/>
  <c r="S526" i="1"/>
  <c r="S527" i="1"/>
  <c r="S528" i="1"/>
  <c r="S529" i="1"/>
  <c r="S530" i="1"/>
  <c r="S531" i="1"/>
  <c r="S532" i="1"/>
  <c r="S533" i="1"/>
  <c r="S534" i="1"/>
  <c r="T516" i="1"/>
  <c r="T517" i="1"/>
  <c r="T518" i="1"/>
  <c r="T519" i="1"/>
  <c r="T520" i="1"/>
  <c r="T521" i="1"/>
  <c r="T522" i="1"/>
  <c r="T523" i="1"/>
  <c r="T524" i="1"/>
  <c r="T525" i="1"/>
  <c r="T526" i="1"/>
  <c r="T527" i="1"/>
  <c r="T528" i="1"/>
  <c r="T529" i="1"/>
  <c r="T530" i="1"/>
  <c r="T531" i="1"/>
  <c r="T532" i="1"/>
  <c r="T533" i="1"/>
  <c r="T534" i="1"/>
  <c r="U516" i="1"/>
  <c r="U517" i="1"/>
  <c r="U518" i="1"/>
  <c r="U519" i="1"/>
  <c r="U520" i="1"/>
  <c r="U521" i="1"/>
  <c r="U522" i="1"/>
  <c r="U523" i="1"/>
  <c r="U524" i="1"/>
  <c r="U525" i="1"/>
  <c r="U526" i="1"/>
  <c r="U527" i="1"/>
  <c r="U528" i="1"/>
  <c r="U529" i="1"/>
  <c r="U530" i="1"/>
  <c r="U531" i="1"/>
  <c r="U532" i="1"/>
  <c r="U533" i="1"/>
  <c r="U534" i="1"/>
  <c r="V516" i="1"/>
  <c r="W516" i="1" s="1"/>
  <c r="V517" i="1"/>
  <c r="W517" i="1" s="1"/>
  <c r="V518" i="1"/>
  <c r="W518" i="1" s="1"/>
  <c r="V519" i="1"/>
  <c r="W519" i="1" s="1"/>
  <c r="V520" i="1"/>
  <c r="W520" i="1" s="1"/>
  <c r="V521" i="1"/>
  <c r="W521" i="1" s="1"/>
  <c r="V522" i="1"/>
  <c r="W522" i="1" s="1"/>
  <c r="V523" i="1"/>
  <c r="W523" i="1" s="1"/>
  <c r="V524" i="1"/>
  <c r="W524" i="1" s="1"/>
  <c r="V525" i="1"/>
  <c r="W525" i="1" s="1"/>
  <c r="V526" i="1"/>
  <c r="W526" i="1" s="1"/>
  <c r="V527" i="1"/>
  <c r="W527" i="1" s="1"/>
  <c r="V528" i="1"/>
  <c r="W528" i="1" s="1"/>
  <c r="V529" i="1"/>
  <c r="W529" i="1" s="1"/>
  <c r="V530" i="1"/>
  <c r="W530" i="1" s="1"/>
  <c r="V531" i="1"/>
  <c r="W531" i="1" s="1"/>
  <c r="V532" i="1"/>
  <c r="W532" i="1" s="1"/>
  <c r="V533" i="1"/>
  <c r="W533" i="1" s="1"/>
  <c r="V534" i="1"/>
  <c r="W534" i="1"/>
  <c r="AD516" i="1"/>
  <c r="AD517" i="1"/>
  <c r="AD518" i="1"/>
  <c r="AD519" i="1"/>
  <c r="AD520" i="1"/>
  <c r="AD521" i="1"/>
  <c r="AD522" i="1"/>
  <c r="AD523" i="1"/>
  <c r="AD524" i="1"/>
  <c r="AD525" i="1"/>
  <c r="AD526" i="1"/>
  <c r="AD527" i="1"/>
  <c r="AD528" i="1"/>
  <c r="AD529" i="1"/>
  <c r="AD530" i="1"/>
  <c r="AD531" i="1"/>
  <c r="AD532" i="1"/>
  <c r="AD533" i="1"/>
  <c r="AD534"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H489" i="1"/>
  <c r="H490" i="1"/>
  <c r="I490" i="1" s="1"/>
  <c r="H491" i="1"/>
  <c r="H492" i="1"/>
  <c r="H493" i="1"/>
  <c r="H494" i="1"/>
  <c r="H495" i="1"/>
  <c r="H496" i="1"/>
  <c r="H497" i="1"/>
  <c r="H498" i="1"/>
  <c r="I498" i="1" s="1"/>
  <c r="H499" i="1"/>
  <c r="H500" i="1"/>
  <c r="H501" i="1"/>
  <c r="H502" i="1"/>
  <c r="H503" i="1"/>
  <c r="H504" i="1"/>
  <c r="H505" i="1"/>
  <c r="H506" i="1"/>
  <c r="H507" i="1"/>
  <c r="H508" i="1"/>
  <c r="H509" i="1"/>
  <c r="H510" i="1"/>
  <c r="H511" i="1"/>
  <c r="H512" i="1"/>
  <c r="H513" i="1"/>
  <c r="H514" i="1"/>
  <c r="I514" i="1" s="1"/>
  <c r="H515"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V489" i="1"/>
  <c r="W489" i="1" s="1"/>
  <c r="V490" i="1"/>
  <c r="W490" i="1" s="1"/>
  <c r="V491" i="1"/>
  <c r="W491" i="1" s="1"/>
  <c r="V492" i="1"/>
  <c r="W492" i="1" s="1"/>
  <c r="V493" i="1"/>
  <c r="W493" i="1" s="1"/>
  <c r="V494" i="1"/>
  <c r="W494" i="1" s="1"/>
  <c r="V495" i="1"/>
  <c r="W495" i="1" s="1"/>
  <c r="V496" i="1"/>
  <c r="W496" i="1" s="1"/>
  <c r="V497" i="1"/>
  <c r="W497" i="1" s="1"/>
  <c r="V498" i="1"/>
  <c r="W498" i="1" s="1"/>
  <c r="V499" i="1"/>
  <c r="W499" i="1" s="1"/>
  <c r="V500" i="1"/>
  <c r="W500" i="1" s="1"/>
  <c r="V501" i="1"/>
  <c r="W501" i="1" s="1"/>
  <c r="V502" i="1"/>
  <c r="W502" i="1" s="1"/>
  <c r="V503" i="1"/>
  <c r="W503" i="1" s="1"/>
  <c r="V504" i="1"/>
  <c r="W504" i="1" s="1"/>
  <c r="V505" i="1"/>
  <c r="W505" i="1" s="1"/>
  <c r="V506" i="1"/>
  <c r="W506" i="1" s="1"/>
  <c r="V507" i="1"/>
  <c r="W507" i="1" s="1"/>
  <c r="V508" i="1"/>
  <c r="W508" i="1" s="1"/>
  <c r="V509" i="1"/>
  <c r="W509" i="1" s="1"/>
  <c r="V510" i="1"/>
  <c r="W510" i="1" s="1"/>
  <c r="V511" i="1"/>
  <c r="W511" i="1" s="1"/>
  <c r="V512" i="1"/>
  <c r="W512" i="1" s="1"/>
  <c r="V513" i="1"/>
  <c r="W513" i="1" s="1"/>
  <c r="V514" i="1"/>
  <c r="W514" i="1" s="1"/>
  <c r="V515" i="1"/>
  <c r="W515" i="1" s="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Q313" i="12"/>
  <c r="Q314" i="12"/>
  <c r="Q315" i="12"/>
  <c r="Q316" i="12"/>
  <c r="Q317" i="12"/>
  <c r="Q318" i="12"/>
  <c r="Q319" i="12"/>
  <c r="Q320" i="12"/>
  <c r="Q321" i="12"/>
  <c r="Q322" i="12"/>
  <c r="Q323" i="12"/>
  <c r="Q324" i="12"/>
  <c r="Q325" i="12"/>
  <c r="Q326" i="12"/>
  <c r="Q327" i="12"/>
  <c r="Q328" i="12"/>
  <c r="Q329" i="12"/>
  <c r="Q330" i="12"/>
  <c r="Q331" i="12"/>
  <c r="Q332" i="12"/>
  <c r="Q333" i="12"/>
  <c r="Q334" i="12"/>
  <c r="Q335" i="12"/>
  <c r="Q336" i="12"/>
  <c r="Q337" i="12"/>
  <c r="Q338" i="12"/>
  <c r="Q339" i="12"/>
  <c r="Q340" i="12"/>
  <c r="Q341" i="12"/>
  <c r="Q342" i="12"/>
  <c r="Q343" i="12"/>
  <c r="Q344" i="12"/>
  <c r="Q345" i="12"/>
  <c r="Q346" i="12"/>
  <c r="Q347" i="12"/>
  <c r="Q348" i="12"/>
  <c r="Q349" i="12"/>
  <c r="Q350" i="12"/>
  <c r="Q351" i="12"/>
  <c r="Q352" i="12"/>
  <c r="Q353" i="12"/>
  <c r="Q354" i="12"/>
  <c r="Q355" i="12"/>
  <c r="Q356" i="12"/>
  <c r="Q357" i="12"/>
  <c r="Q358" i="12"/>
  <c r="Q359" i="12"/>
  <c r="Q360" i="12"/>
  <c r="Q361" i="12"/>
  <c r="Q362" i="12"/>
  <c r="Q363" i="12"/>
  <c r="Q364" i="12"/>
  <c r="Q365" i="12"/>
  <c r="Q366" i="12"/>
  <c r="Q367" i="12"/>
  <c r="Q368" i="12"/>
  <c r="Q369" i="12"/>
  <c r="Q370" i="12"/>
  <c r="Q371" i="12"/>
  <c r="Q372" i="12"/>
  <c r="Q373" i="12"/>
  <c r="Q374" i="12"/>
  <c r="Q375" i="12"/>
  <c r="Q376" i="12"/>
  <c r="Q377" i="12"/>
  <c r="Q378" i="12"/>
  <c r="Q379" i="12"/>
  <c r="Q380" i="12"/>
  <c r="Q381" i="12"/>
  <c r="Q382" i="12"/>
  <c r="Q383" i="12"/>
  <c r="Q384" i="12"/>
  <c r="Q385" i="12"/>
  <c r="Q386" i="12"/>
  <c r="Q387" i="12"/>
  <c r="Q388" i="12"/>
  <c r="Q389" i="12"/>
  <c r="Q390" i="12"/>
  <c r="Q391" i="12"/>
  <c r="Q392" i="12"/>
  <c r="Q393" i="12"/>
  <c r="Q394" i="12"/>
  <c r="Q395" i="12"/>
  <c r="Q396" i="12"/>
  <c r="Q397" i="12"/>
  <c r="Q398" i="12"/>
  <c r="Q399" i="12"/>
  <c r="Q400" i="12"/>
  <c r="Q401" i="12"/>
  <c r="Q402" i="12"/>
  <c r="Q403" i="12"/>
  <c r="Q404" i="12"/>
  <c r="Q405" i="12"/>
  <c r="Q406" i="12"/>
  <c r="Q407" i="12"/>
  <c r="Q408" i="12"/>
  <c r="Q409" i="12"/>
  <c r="Q410" i="12"/>
  <c r="Q411" i="12"/>
  <c r="Q412" i="12"/>
  <c r="Q413" i="12"/>
  <c r="Q414" i="12"/>
  <c r="Q415" i="12"/>
  <c r="Q416" i="12"/>
  <c r="Q417" i="12"/>
  <c r="Q418" i="12"/>
  <c r="Q419" i="12"/>
  <c r="Q420" i="12"/>
  <c r="Q421" i="12"/>
  <c r="Q422" i="12"/>
  <c r="Q423" i="12"/>
  <c r="Q424" i="12"/>
  <c r="Q425" i="12"/>
  <c r="Q426" i="12"/>
  <c r="Q427" i="12"/>
  <c r="Q428" i="12"/>
  <c r="Q429" i="12"/>
  <c r="Q430" i="12"/>
  <c r="Q431" i="12"/>
  <c r="Q432" i="12"/>
  <c r="Q433" i="12"/>
  <c r="Q434" i="12"/>
  <c r="Q435" i="12"/>
  <c r="Q436" i="12"/>
  <c r="Q437" i="12"/>
  <c r="Q438" i="12"/>
  <c r="Q439" i="12"/>
  <c r="Q440" i="12"/>
  <c r="Q441" i="12"/>
  <c r="Q442" i="12"/>
  <c r="Q443" i="12"/>
  <c r="Q444" i="12"/>
  <c r="Q445" i="12"/>
  <c r="Q446" i="12"/>
  <c r="Q447" i="12"/>
  <c r="Q448" i="12"/>
  <c r="Q449" i="12"/>
  <c r="Q450" i="12"/>
  <c r="Q451" i="12"/>
  <c r="Q452" i="12"/>
  <c r="Q453" i="12"/>
  <c r="Q454" i="12"/>
  <c r="Q455" i="12"/>
  <c r="Q456" i="12"/>
  <c r="Q457" i="12"/>
  <c r="Q458" i="12"/>
  <c r="Q459" i="12"/>
  <c r="Q460" i="12"/>
  <c r="Q461" i="12"/>
  <c r="Q462" i="12"/>
  <c r="Q463" i="12"/>
  <c r="Q464" i="12"/>
  <c r="Q465" i="12"/>
  <c r="Q466" i="12"/>
  <c r="Q467" i="12"/>
  <c r="Q468" i="12"/>
  <c r="Q469" i="12"/>
  <c r="Q470" i="12"/>
  <c r="Q471" i="12"/>
  <c r="Q472" i="12"/>
  <c r="Q473" i="12"/>
  <c r="Q474" i="12"/>
  <c r="Q475" i="12"/>
  <c r="Q476" i="12"/>
  <c r="Q477" i="12"/>
  <c r="Q478" i="12"/>
  <c r="Q479" i="12"/>
  <c r="Q480" i="12"/>
  <c r="Q481" i="12"/>
  <c r="Q482" i="12"/>
  <c r="Q483" i="12"/>
  <c r="Q484" i="12"/>
  <c r="Q485" i="12"/>
  <c r="Q486" i="12"/>
  <c r="Q487" i="12"/>
  <c r="Q488" i="12"/>
  <c r="Q489" i="12"/>
  <c r="Q490" i="12"/>
  <c r="Q491" i="12"/>
  <c r="Q492" i="12"/>
  <c r="Q493" i="12"/>
  <c r="Q494" i="12"/>
  <c r="Q495" i="12"/>
  <c r="Q496" i="12"/>
  <c r="Q497" i="12"/>
  <c r="Q498" i="12"/>
  <c r="Q499" i="12"/>
  <c r="Q500" i="12"/>
  <c r="Q501" i="12"/>
  <c r="Q502" i="12"/>
  <c r="Q503" i="12"/>
  <c r="Q504" i="12"/>
  <c r="Q505" i="12"/>
  <c r="Q506" i="12"/>
  <c r="Q507" i="12"/>
  <c r="Q508" i="12"/>
  <c r="Q509" i="12"/>
  <c r="Q510" i="12"/>
  <c r="Q511" i="12"/>
  <c r="Q512" i="12"/>
  <c r="Q513" i="12"/>
  <c r="Q514" i="12"/>
  <c r="Q515" i="12"/>
  <c r="Q516" i="12"/>
  <c r="Q517" i="12"/>
  <c r="Q518" i="12"/>
  <c r="Q519" i="12"/>
  <c r="Q520" i="12"/>
  <c r="Q521" i="12"/>
  <c r="Q522" i="12"/>
  <c r="Q523" i="12"/>
  <c r="Q524" i="12"/>
  <c r="Q525" i="12"/>
  <c r="Q526" i="12"/>
  <c r="Q527" i="12"/>
  <c r="Q528" i="12"/>
  <c r="Q529" i="12"/>
  <c r="Q530" i="12"/>
  <c r="Q531" i="12"/>
  <c r="Q532" i="12"/>
  <c r="Q533" i="12"/>
  <c r="Q534" i="12"/>
  <c r="Q535" i="12"/>
  <c r="Q536" i="12"/>
  <c r="Q537" i="12"/>
  <c r="Q538" i="12"/>
  <c r="Q539" i="12"/>
  <c r="Q540" i="12"/>
  <c r="Q541" i="12"/>
  <c r="Q542" i="12"/>
  <c r="Q543" i="12"/>
  <c r="Q544" i="12"/>
  <c r="Q545" i="12"/>
  <c r="Q546" i="12"/>
  <c r="Q547" i="12"/>
  <c r="Q548" i="12"/>
  <c r="Q549" i="12"/>
  <c r="Q550" i="12"/>
  <c r="Q551" i="12"/>
  <c r="Q552" i="12"/>
  <c r="Q553" i="12"/>
  <c r="Q554" i="12"/>
  <c r="Q555" i="12"/>
  <c r="Q556" i="12"/>
  <c r="Q557" i="12"/>
  <c r="Q558" i="12"/>
  <c r="Q559" i="12"/>
  <c r="Q560" i="12"/>
  <c r="Q561" i="12"/>
  <c r="Q562" i="12"/>
  <c r="Q563" i="12"/>
  <c r="Q564" i="12"/>
  <c r="Q565" i="12"/>
  <c r="Q566" i="12"/>
  <c r="Q567" i="12"/>
  <c r="Q568" i="12"/>
  <c r="Q569" i="12"/>
  <c r="Q570" i="12"/>
  <c r="Q571" i="12"/>
  <c r="Q572" i="12"/>
  <c r="Q573" i="12"/>
  <c r="Q574" i="12"/>
  <c r="Q575" i="12"/>
  <c r="Q576" i="12"/>
  <c r="R313" i="12"/>
  <c r="T313" i="12" s="1"/>
  <c r="R314" i="12"/>
  <c r="T314" i="12" s="1"/>
  <c r="R315" i="12"/>
  <c r="T315" i="12" s="1"/>
  <c r="R316" i="12"/>
  <c r="T316" i="12" s="1"/>
  <c r="R317" i="12"/>
  <c r="T317" i="12" s="1"/>
  <c r="R318" i="12"/>
  <c r="T318" i="12" s="1"/>
  <c r="R319" i="12"/>
  <c r="T319" i="12" s="1"/>
  <c r="R320" i="12"/>
  <c r="T320" i="12" s="1"/>
  <c r="R321" i="12"/>
  <c r="T321" i="12" s="1"/>
  <c r="R322" i="12"/>
  <c r="T322" i="12" s="1"/>
  <c r="R323" i="12"/>
  <c r="T323" i="12" s="1"/>
  <c r="R324" i="12"/>
  <c r="T324" i="12" s="1"/>
  <c r="R325" i="12"/>
  <c r="T325" i="12" s="1"/>
  <c r="R326" i="12"/>
  <c r="T326" i="12" s="1"/>
  <c r="R327" i="12"/>
  <c r="T327" i="12" s="1"/>
  <c r="R328" i="12"/>
  <c r="T328" i="12" s="1"/>
  <c r="R329" i="12"/>
  <c r="T329" i="12" s="1"/>
  <c r="R330" i="12"/>
  <c r="T330" i="12" s="1"/>
  <c r="R331" i="12"/>
  <c r="T331" i="12" s="1"/>
  <c r="R332" i="12"/>
  <c r="S332" i="12" s="1"/>
  <c r="R333" i="12"/>
  <c r="T333" i="12" s="1"/>
  <c r="R334" i="12"/>
  <c r="S334" i="12" s="1"/>
  <c r="R335" i="12"/>
  <c r="T335" i="12" s="1"/>
  <c r="R336" i="12"/>
  <c r="T336" i="12" s="1"/>
  <c r="R337" i="12"/>
  <c r="T337" i="12" s="1"/>
  <c r="R338" i="12"/>
  <c r="T338" i="12" s="1"/>
  <c r="R339" i="12"/>
  <c r="T339" i="12" s="1"/>
  <c r="R340" i="12"/>
  <c r="T340" i="12" s="1"/>
  <c r="R341" i="12"/>
  <c r="T341" i="12" s="1"/>
  <c r="R342" i="12"/>
  <c r="T342" i="12" s="1"/>
  <c r="R343" i="12"/>
  <c r="T343" i="12" s="1"/>
  <c r="R344" i="12"/>
  <c r="T344" i="12" s="1"/>
  <c r="R345" i="12"/>
  <c r="T345" i="12" s="1"/>
  <c r="R346" i="12"/>
  <c r="T346" i="12" s="1"/>
  <c r="R347" i="12"/>
  <c r="T347" i="12" s="1"/>
  <c r="R348" i="12"/>
  <c r="T348" i="12" s="1"/>
  <c r="R349" i="12"/>
  <c r="T349" i="12" s="1"/>
  <c r="R350" i="12"/>
  <c r="S350" i="12" s="1"/>
  <c r="R351" i="12"/>
  <c r="T351" i="12" s="1"/>
  <c r="R352" i="12"/>
  <c r="T352" i="12" s="1"/>
  <c r="R353" i="12"/>
  <c r="S353" i="12" s="1"/>
  <c r="R354" i="12"/>
  <c r="T354" i="12" s="1"/>
  <c r="R355" i="12"/>
  <c r="T355" i="12" s="1"/>
  <c r="R356" i="12"/>
  <c r="T356" i="12" s="1"/>
  <c r="R357" i="12"/>
  <c r="T357" i="12" s="1"/>
  <c r="R358" i="12"/>
  <c r="S358" i="12" s="1"/>
  <c r="R359" i="12"/>
  <c r="T359" i="12" s="1"/>
  <c r="R360" i="12"/>
  <c r="T360" i="12" s="1"/>
  <c r="R361" i="12"/>
  <c r="T361" i="12" s="1"/>
  <c r="R362" i="12"/>
  <c r="T362" i="12" s="1"/>
  <c r="R363" i="12"/>
  <c r="T363" i="12" s="1"/>
  <c r="R364" i="12"/>
  <c r="T364" i="12" s="1"/>
  <c r="R365" i="12"/>
  <c r="S365" i="12" s="1"/>
  <c r="R366" i="12"/>
  <c r="S366" i="12" s="1"/>
  <c r="R367" i="12"/>
  <c r="T367" i="12" s="1"/>
  <c r="R368" i="12"/>
  <c r="T368" i="12" s="1"/>
  <c r="R369" i="12"/>
  <c r="T369" i="12" s="1"/>
  <c r="R370" i="12"/>
  <c r="T370" i="12" s="1"/>
  <c r="R371" i="12"/>
  <c r="T371" i="12" s="1"/>
  <c r="R372" i="12"/>
  <c r="T372" i="12" s="1"/>
  <c r="R373" i="12"/>
  <c r="T373" i="12" s="1"/>
  <c r="R374" i="12"/>
  <c r="T374" i="12" s="1"/>
  <c r="R375" i="12"/>
  <c r="T375" i="12" s="1"/>
  <c r="R376" i="12"/>
  <c r="T376" i="12" s="1"/>
  <c r="R377" i="12"/>
  <c r="T377" i="12" s="1"/>
  <c r="R378" i="12"/>
  <c r="T378" i="12" s="1"/>
  <c r="R379" i="12"/>
  <c r="T379" i="12" s="1"/>
  <c r="R380" i="12"/>
  <c r="T380" i="12" s="1"/>
  <c r="R381" i="12"/>
  <c r="T381" i="12" s="1"/>
  <c r="R382" i="12"/>
  <c r="S382" i="12" s="1"/>
  <c r="R383" i="12"/>
  <c r="T383" i="12" s="1"/>
  <c r="R384" i="12"/>
  <c r="T384" i="12" s="1"/>
  <c r="R385" i="12"/>
  <c r="T385" i="12" s="1"/>
  <c r="R386" i="12"/>
  <c r="T386" i="12" s="1"/>
  <c r="R387" i="12"/>
  <c r="T387" i="12" s="1"/>
  <c r="R388" i="12"/>
  <c r="T388" i="12" s="1"/>
  <c r="R389" i="12"/>
  <c r="S389" i="12" s="1"/>
  <c r="R390" i="12"/>
  <c r="S390" i="12" s="1"/>
  <c r="R391" i="12"/>
  <c r="T391" i="12" s="1"/>
  <c r="R392" i="12"/>
  <c r="S392" i="12" s="1"/>
  <c r="R393" i="12"/>
  <c r="T393" i="12" s="1"/>
  <c r="R394" i="12"/>
  <c r="T394" i="12" s="1"/>
  <c r="R395" i="12"/>
  <c r="T395" i="12" s="1"/>
  <c r="R396" i="12"/>
  <c r="T396" i="12" s="1"/>
  <c r="R397" i="12"/>
  <c r="S397" i="12" s="1"/>
  <c r="R398" i="12"/>
  <c r="S398" i="12" s="1"/>
  <c r="R399" i="12"/>
  <c r="T399" i="12" s="1"/>
  <c r="R400" i="12"/>
  <c r="T400" i="12" s="1"/>
  <c r="R401" i="12"/>
  <c r="T401" i="12" s="1"/>
  <c r="R402" i="12"/>
  <c r="T402" i="12" s="1"/>
  <c r="R403" i="12"/>
  <c r="T403" i="12" s="1"/>
  <c r="R404" i="12"/>
  <c r="T404" i="12" s="1"/>
  <c r="R405" i="12"/>
  <c r="T405" i="12" s="1"/>
  <c r="R406" i="12"/>
  <c r="T406" i="12" s="1"/>
  <c r="R407" i="12"/>
  <c r="T407" i="12" s="1"/>
  <c r="R408" i="12"/>
  <c r="T408" i="12" s="1"/>
  <c r="R409" i="12"/>
  <c r="S409" i="12" s="1"/>
  <c r="R410" i="12"/>
  <c r="T410" i="12" s="1"/>
  <c r="R411" i="12"/>
  <c r="T411" i="12" s="1"/>
  <c r="R412" i="12"/>
  <c r="T412" i="12" s="1"/>
  <c r="R413" i="12"/>
  <c r="S413" i="12" s="1"/>
  <c r="R414" i="12"/>
  <c r="T414" i="12" s="1"/>
  <c r="R415" i="12"/>
  <c r="T415" i="12" s="1"/>
  <c r="R416" i="12"/>
  <c r="T416" i="12" s="1"/>
  <c r="R417" i="12"/>
  <c r="T417" i="12" s="1"/>
  <c r="R418" i="12"/>
  <c r="T418" i="12" s="1"/>
  <c r="R419" i="12"/>
  <c r="T419" i="12" s="1"/>
  <c r="R420" i="12"/>
  <c r="T420" i="12" s="1"/>
  <c r="R421" i="12"/>
  <c r="T421" i="12" s="1"/>
  <c r="R422" i="12"/>
  <c r="T422" i="12" s="1"/>
  <c r="R423" i="12"/>
  <c r="T423" i="12" s="1"/>
  <c r="R424" i="12"/>
  <c r="T424" i="12" s="1"/>
  <c r="R425" i="12"/>
  <c r="T425" i="12" s="1"/>
  <c r="R426" i="12"/>
  <c r="S426" i="12" s="1"/>
  <c r="R427" i="12"/>
  <c r="T427" i="12" s="1"/>
  <c r="R428" i="12"/>
  <c r="S428" i="12" s="1"/>
  <c r="R429" i="12"/>
  <c r="T429" i="12" s="1"/>
  <c r="R430" i="12"/>
  <c r="T430" i="12" s="1"/>
  <c r="R431" i="12"/>
  <c r="T431" i="12" s="1"/>
  <c r="R432" i="12"/>
  <c r="S432" i="12" s="1"/>
  <c r="R433" i="12"/>
  <c r="S433" i="12" s="1"/>
  <c r="R434" i="12"/>
  <c r="S434" i="12" s="1"/>
  <c r="R435" i="12"/>
  <c r="T435" i="12" s="1"/>
  <c r="R436" i="12"/>
  <c r="S436" i="12" s="1"/>
  <c r="R437" i="12"/>
  <c r="T437" i="12" s="1"/>
  <c r="R438" i="12"/>
  <c r="S438" i="12" s="1"/>
  <c r="R439" i="12"/>
  <c r="T439" i="12" s="1"/>
  <c r="R440" i="12"/>
  <c r="S440" i="12" s="1"/>
  <c r="R441" i="12"/>
  <c r="S441" i="12" s="1"/>
  <c r="R442" i="12"/>
  <c r="S442" i="12" s="1"/>
  <c r="R443" i="12"/>
  <c r="T443" i="12" s="1"/>
  <c r="R444" i="12"/>
  <c r="S444" i="12" s="1"/>
  <c r="R445" i="12"/>
  <c r="S445" i="12" s="1"/>
  <c r="R446" i="12"/>
  <c r="T446" i="12" s="1"/>
  <c r="R447" i="12"/>
  <c r="T447" i="12" s="1"/>
  <c r="R448" i="12"/>
  <c r="R449" i="12"/>
  <c r="T449" i="12" s="1"/>
  <c r="R450" i="12"/>
  <c r="T450" i="12" s="1"/>
  <c r="R451" i="12"/>
  <c r="T451" i="12" s="1"/>
  <c r="R452" i="12"/>
  <c r="R453" i="12"/>
  <c r="T453" i="12" s="1"/>
  <c r="R454" i="12"/>
  <c r="T454" i="12" s="1"/>
  <c r="R455" i="12"/>
  <c r="T455" i="12" s="1"/>
  <c r="R456" i="12"/>
  <c r="S456" i="12" s="1"/>
  <c r="R457" i="12"/>
  <c r="T457" i="12" s="1"/>
  <c r="R458" i="12"/>
  <c r="S458" i="12" s="1"/>
  <c r="R459" i="12"/>
  <c r="T459" i="12" s="1"/>
  <c r="R460" i="12"/>
  <c r="S460" i="12" s="1"/>
  <c r="R461" i="12"/>
  <c r="T461" i="12" s="1"/>
  <c r="R462" i="12"/>
  <c r="T462" i="12" s="1"/>
  <c r="R463" i="12"/>
  <c r="T463" i="12" s="1"/>
  <c r="R464" i="12"/>
  <c r="R465" i="12"/>
  <c r="S465" i="12" s="1"/>
  <c r="R466" i="12"/>
  <c r="S466" i="12" s="1"/>
  <c r="R467" i="12"/>
  <c r="T467" i="12" s="1"/>
  <c r="R468" i="12"/>
  <c r="R469" i="12"/>
  <c r="S469" i="12" s="1"/>
  <c r="R470" i="12"/>
  <c r="T470" i="12" s="1"/>
  <c r="R471" i="12"/>
  <c r="T471" i="12" s="1"/>
  <c r="R472" i="12"/>
  <c r="S472" i="12" s="1"/>
  <c r="R473" i="12"/>
  <c r="S473" i="12" s="1"/>
  <c r="R474" i="12"/>
  <c r="S474" i="12" s="1"/>
  <c r="R475" i="12"/>
  <c r="T475" i="12" s="1"/>
  <c r="R476" i="12"/>
  <c r="S476" i="12" s="1"/>
  <c r="R477" i="12"/>
  <c r="S477" i="12" s="1"/>
  <c r="R478" i="12"/>
  <c r="T478" i="12" s="1"/>
  <c r="R479" i="12"/>
  <c r="T479" i="12" s="1"/>
  <c r="R480" i="12"/>
  <c r="R481" i="12"/>
  <c r="S481" i="12" s="1"/>
  <c r="R482" i="12"/>
  <c r="T482" i="12" s="1"/>
  <c r="R483" i="12"/>
  <c r="T483" i="12" s="1"/>
  <c r="R484" i="12"/>
  <c r="R485" i="12"/>
  <c r="S485" i="12" s="1"/>
  <c r="R486" i="12"/>
  <c r="T486" i="12" s="1"/>
  <c r="R487" i="12"/>
  <c r="T487" i="12" s="1"/>
  <c r="R488" i="12"/>
  <c r="S488" i="12" s="1"/>
  <c r="R489" i="12"/>
  <c r="T489" i="12" s="1"/>
  <c r="R490" i="12"/>
  <c r="S490" i="12" s="1"/>
  <c r="R491" i="12"/>
  <c r="T491" i="12" s="1"/>
  <c r="R492" i="12"/>
  <c r="T492" i="12" s="1"/>
  <c r="R493" i="12"/>
  <c r="T493" i="12" s="1"/>
  <c r="R494" i="12"/>
  <c r="T494" i="12" s="1"/>
  <c r="R495" i="12"/>
  <c r="T495" i="12" s="1"/>
  <c r="R496" i="12"/>
  <c r="T496" i="12" s="1"/>
  <c r="R497" i="12"/>
  <c r="T497" i="12" s="1"/>
  <c r="R498" i="12"/>
  <c r="S498" i="12" s="1"/>
  <c r="R499" i="12"/>
  <c r="T499" i="12" s="1"/>
  <c r="R500" i="12"/>
  <c r="T500" i="12" s="1"/>
  <c r="R501" i="12"/>
  <c r="S501" i="12" s="1"/>
  <c r="R502" i="12"/>
  <c r="S502" i="12" s="1"/>
  <c r="R503" i="12"/>
  <c r="T503" i="12" s="1"/>
  <c r="R504" i="12"/>
  <c r="S504" i="12" s="1"/>
  <c r="R505" i="12"/>
  <c r="T505" i="12" s="1"/>
  <c r="R506" i="12"/>
  <c r="S506" i="12" s="1"/>
  <c r="R507" i="12"/>
  <c r="T507" i="12" s="1"/>
  <c r="R508" i="12"/>
  <c r="T508" i="12" s="1"/>
  <c r="R509" i="12"/>
  <c r="S509" i="12" s="1"/>
  <c r="R510" i="12"/>
  <c r="T510" i="12" s="1"/>
  <c r="R511" i="12"/>
  <c r="T511" i="12" s="1"/>
  <c r="R512" i="12"/>
  <c r="T512" i="12" s="1"/>
  <c r="R513" i="12"/>
  <c r="S513" i="12" s="1"/>
  <c r="R514" i="12"/>
  <c r="S514" i="12" s="1"/>
  <c r="R515" i="12"/>
  <c r="T515" i="12" s="1"/>
  <c r="R516" i="12"/>
  <c r="T516" i="12" s="1"/>
  <c r="R517" i="12"/>
  <c r="T517" i="12" s="1"/>
  <c r="R518" i="12"/>
  <c r="S518" i="12" s="1"/>
  <c r="R519" i="12"/>
  <c r="T519" i="12" s="1"/>
  <c r="R520" i="12"/>
  <c r="T520" i="12" s="1"/>
  <c r="R521" i="12"/>
  <c r="T521" i="12" s="1"/>
  <c r="R522" i="12"/>
  <c r="S522" i="12" s="1"/>
  <c r="R523" i="12"/>
  <c r="T523" i="12" s="1"/>
  <c r="R524" i="12"/>
  <c r="T524" i="12" s="1"/>
  <c r="R525" i="12"/>
  <c r="S525" i="12" s="1"/>
  <c r="R526" i="12"/>
  <c r="S526" i="12" s="1"/>
  <c r="R527" i="12"/>
  <c r="T527" i="12" s="1"/>
  <c r="R528" i="12"/>
  <c r="T528" i="12" s="1"/>
  <c r="R529" i="12"/>
  <c r="T529" i="12" s="1"/>
  <c r="R530" i="12"/>
  <c r="S530" i="12" s="1"/>
  <c r="R531" i="12"/>
  <c r="T531" i="12" s="1"/>
  <c r="R532" i="12"/>
  <c r="T532" i="12" s="1"/>
  <c r="R533" i="12"/>
  <c r="S533" i="12" s="1"/>
  <c r="R534" i="12"/>
  <c r="S534" i="12" s="1"/>
  <c r="R535" i="12"/>
  <c r="T535" i="12" s="1"/>
  <c r="R536" i="12"/>
  <c r="T536" i="12" s="1"/>
  <c r="R537" i="12"/>
  <c r="S537" i="12" s="1"/>
  <c r="R538" i="12"/>
  <c r="S538" i="12" s="1"/>
  <c r="R539" i="12"/>
  <c r="T539" i="12" s="1"/>
  <c r="R540" i="12"/>
  <c r="T540" i="12" s="1"/>
  <c r="R541" i="12"/>
  <c r="T541" i="12" s="1"/>
  <c r="R542" i="12"/>
  <c r="S542" i="12" s="1"/>
  <c r="R543" i="12"/>
  <c r="T543" i="12" s="1"/>
  <c r="R544" i="12"/>
  <c r="T544" i="12" s="1"/>
  <c r="R545" i="12"/>
  <c r="S545" i="12" s="1"/>
  <c r="R546" i="12"/>
  <c r="S546" i="12" s="1"/>
  <c r="R547" i="12"/>
  <c r="T547" i="12" s="1"/>
  <c r="R548" i="12"/>
  <c r="T548" i="12" s="1"/>
  <c r="R549" i="12"/>
  <c r="S549" i="12" s="1"/>
  <c r="R550" i="12"/>
  <c r="S550" i="12" s="1"/>
  <c r="R551" i="12"/>
  <c r="T551" i="12" s="1"/>
  <c r="R552" i="12"/>
  <c r="T552" i="12" s="1"/>
  <c r="R553" i="12"/>
  <c r="T553" i="12" s="1"/>
  <c r="R554" i="12"/>
  <c r="S554" i="12" s="1"/>
  <c r="R555" i="12"/>
  <c r="T555" i="12" s="1"/>
  <c r="R556" i="12"/>
  <c r="T556" i="12" s="1"/>
  <c r="R557" i="12"/>
  <c r="S557" i="12" s="1"/>
  <c r="R558" i="12"/>
  <c r="S558" i="12" s="1"/>
  <c r="R559" i="12"/>
  <c r="T559" i="12" s="1"/>
  <c r="R560" i="12"/>
  <c r="T560" i="12" s="1"/>
  <c r="R561" i="12"/>
  <c r="T561" i="12" s="1"/>
  <c r="R562" i="12"/>
  <c r="S562" i="12" s="1"/>
  <c r="R563" i="12"/>
  <c r="T563" i="12" s="1"/>
  <c r="R564" i="12"/>
  <c r="T564" i="12" s="1"/>
  <c r="R565" i="12"/>
  <c r="S565" i="12" s="1"/>
  <c r="R566" i="12"/>
  <c r="S566" i="12" s="1"/>
  <c r="R567" i="12"/>
  <c r="T567" i="12" s="1"/>
  <c r="R568" i="12"/>
  <c r="T568" i="12" s="1"/>
  <c r="R569" i="12"/>
  <c r="S569" i="12" s="1"/>
  <c r="R570" i="12"/>
  <c r="S570" i="12" s="1"/>
  <c r="R571" i="12"/>
  <c r="T571" i="12" s="1"/>
  <c r="R572" i="12"/>
  <c r="T572" i="12" s="1"/>
  <c r="R573" i="12"/>
  <c r="S573" i="12" s="1"/>
  <c r="R574" i="12"/>
  <c r="S574" i="12" s="1"/>
  <c r="R575" i="12"/>
  <c r="T575" i="12" s="1"/>
  <c r="R576" i="12"/>
  <c r="S576" i="12" s="1"/>
  <c r="S313" i="12"/>
  <c r="S314" i="12"/>
  <c r="B14" i="73"/>
  <c r="S326" i="12" l="1"/>
  <c r="S410" i="12"/>
  <c r="S322" i="12"/>
  <c r="S321" i="12"/>
  <c r="S317" i="12"/>
  <c r="S325" i="12"/>
  <c r="S324" i="12"/>
  <c r="S316" i="12"/>
  <c r="S320" i="12"/>
  <c r="T466" i="12"/>
  <c r="S318" i="12"/>
  <c r="S323" i="12"/>
  <c r="S319" i="12"/>
  <c r="S336" i="12"/>
  <c r="S315" i="12"/>
  <c r="T358" i="12"/>
  <c r="S406" i="12"/>
  <c r="S462" i="12"/>
  <c r="S394" i="12"/>
  <c r="T438" i="12"/>
  <c r="T390" i="12"/>
  <c r="T366" i="12"/>
  <c r="S430" i="12"/>
  <c r="T365" i="12"/>
  <c r="S377" i="12"/>
  <c r="T332" i="12"/>
  <c r="S361" i="12"/>
  <c r="S333" i="12"/>
  <c r="S328" i="12"/>
  <c r="S345" i="12"/>
  <c r="S437" i="12"/>
  <c r="S341" i="12"/>
  <c r="S373" i="12"/>
  <c r="S357" i="12"/>
  <c r="S329" i="12"/>
  <c r="S385" i="12"/>
  <c r="T353" i="12"/>
  <c r="S369" i="12"/>
  <c r="S337" i="12"/>
  <c r="S497" i="12"/>
  <c r="S381" i="12"/>
  <c r="S349" i="12"/>
  <c r="S384" i="12"/>
  <c r="S376" i="12"/>
  <c r="S368" i="12"/>
  <c r="S360" i="12"/>
  <c r="S352" i="12"/>
  <c r="S344" i="12"/>
  <c r="T398" i="12"/>
  <c r="T334" i="12"/>
  <c r="S422" i="12"/>
  <c r="S380" i="12"/>
  <c r="S372" i="12"/>
  <c r="S364" i="12"/>
  <c r="S356" i="12"/>
  <c r="S348" i="12"/>
  <c r="S340" i="12"/>
  <c r="S375" i="12"/>
  <c r="S367" i="12"/>
  <c r="S359" i="12"/>
  <c r="S351" i="12"/>
  <c r="S343" i="12"/>
  <c r="S339" i="12"/>
  <c r="S335" i="12"/>
  <c r="S331" i="12"/>
  <c r="T382" i="12"/>
  <c r="T350" i="12"/>
  <c r="S450" i="12"/>
  <c r="S418" i="12"/>
  <c r="S402" i="12"/>
  <c r="S386" i="12"/>
  <c r="S378" i="12"/>
  <c r="S374" i="12"/>
  <c r="S370" i="12"/>
  <c r="S362" i="12"/>
  <c r="S354" i="12"/>
  <c r="S346" i="12"/>
  <c r="S342" i="12"/>
  <c r="S338" i="12"/>
  <c r="S330" i="12"/>
  <c r="S383" i="12"/>
  <c r="S379" i="12"/>
  <c r="S371" i="12"/>
  <c r="S363" i="12"/>
  <c r="S355" i="12"/>
  <c r="S347" i="12"/>
  <c r="S414" i="12"/>
  <c r="T537" i="12"/>
  <c r="T501" i="12"/>
  <c r="T397" i="12"/>
  <c r="S461" i="12"/>
  <c r="S327" i="12"/>
  <c r="T481" i="12"/>
  <c r="T413" i="12"/>
  <c r="T392" i="12"/>
  <c r="S553" i="12"/>
  <c r="S404" i="12"/>
  <c r="S388" i="12"/>
  <c r="I510" i="1"/>
  <c r="I506" i="1"/>
  <c r="I502" i="1"/>
  <c r="I494" i="1"/>
  <c r="I532" i="1"/>
  <c r="I528" i="1"/>
  <c r="I524" i="1"/>
  <c r="I520" i="1"/>
  <c r="I516" i="1"/>
  <c r="I531" i="1"/>
  <c r="I527" i="1"/>
  <c r="I523" i="1"/>
  <c r="I519" i="1"/>
  <c r="T456" i="12"/>
  <c r="S420" i="12"/>
  <c r="S412" i="12"/>
  <c r="S396" i="12"/>
  <c r="I530" i="1"/>
  <c r="I522" i="1"/>
  <c r="T436" i="12"/>
  <c r="S424" i="12"/>
  <c r="S416" i="12"/>
  <c r="S408" i="12"/>
  <c r="S400" i="12"/>
  <c r="S431" i="12"/>
  <c r="S419" i="12"/>
  <c r="S411" i="12"/>
  <c r="S403" i="12"/>
  <c r="S399" i="12"/>
  <c r="S395" i="12"/>
  <c r="S391" i="12"/>
  <c r="I513" i="1"/>
  <c r="I509" i="1"/>
  <c r="I505" i="1"/>
  <c r="I501" i="1"/>
  <c r="I497" i="1"/>
  <c r="I493" i="1"/>
  <c r="I489" i="1"/>
  <c r="S423" i="12"/>
  <c r="S415" i="12"/>
  <c r="S407" i="12"/>
  <c r="S487" i="12"/>
  <c r="T573" i="12"/>
  <c r="T473" i="12"/>
  <c r="T409" i="12"/>
  <c r="T389" i="12"/>
  <c r="S467" i="12"/>
  <c r="S449" i="12"/>
  <c r="S425" i="12"/>
  <c r="S421" i="12"/>
  <c r="S417" i="12"/>
  <c r="S405" i="12"/>
  <c r="S401" i="12"/>
  <c r="S393" i="12"/>
  <c r="I515" i="1"/>
  <c r="I511" i="1"/>
  <c r="I507" i="1"/>
  <c r="I503" i="1"/>
  <c r="I499" i="1"/>
  <c r="I495" i="1"/>
  <c r="I491" i="1"/>
  <c r="S532" i="12"/>
  <c r="S387" i="12"/>
  <c r="S511" i="12"/>
  <c r="S479" i="12"/>
  <c r="S447" i="12"/>
  <c r="S564" i="12"/>
  <c r="S507" i="12"/>
  <c r="S478" i="12"/>
  <c r="S451" i="12"/>
  <c r="S470" i="12"/>
  <c r="T558" i="12"/>
  <c r="T526" i="12"/>
  <c r="T498" i="12"/>
  <c r="T474" i="12"/>
  <c r="T458" i="12"/>
  <c r="S486" i="12"/>
  <c r="T550" i="12"/>
  <c r="T518" i="12"/>
  <c r="T490" i="12"/>
  <c r="T434" i="12"/>
  <c r="S482" i="12"/>
  <c r="S454" i="12"/>
  <c r="T574" i="12"/>
  <c r="T542" i="12"/>
  <c r="T502" i="12"/>
  <c r="S521" i="12"/>
  <c r="S489" i="12"/>
  <c r="S446" i="12"/>
  <c r="T549" i="12"/>
  <c r="T525" i="12"/>
  <c r="T465" i="12"/>
  <c r="T445" i="12"/>
  <c r="S541" i="12"/>
  <c r="S519" i="12"/>
  <c r="S503" i="12"/>
  <c r="S491" i="12"/>
  <c r="S483" i="12"/>
  <c r="S475" i="12"/>
  <c r="S459" i="12"/>
  <c r="S443" i="12"/>
  <c r="S435" i="12"/>
  <c r="S427" i="12"/>
  <c r="S495" i="12"/>
  <c r="S572" i="12"/>
  <c r="S540" i="12"/>
  <c r="S515" i="12"/>
  <c r="S499" i="12"/>
  <c r="S471" i="12"/>
  <c r="S463" i="12"/>
  <c r="S455" i="12"/>
  <c r="S439" i="12"/>
  <c r="I512" i="1"/>
  <c r="I508" i="1"/>
  <c r="I504" i="1"/>
  <c r="I500" i="1"/>
  <c r="I496" i="1"/>
  <c r="I492" i="1"/>
  <c r="T513" i="12"/>
  <c r="S505" i="12"/>
  <c r="T569" i="12"/>
  <c r="T545" i="12"/>
  <c r="T533" i="12"/>
  <c r="T509" i="12"/>
  <c r="T477" i="12"/>
  <c r="T441" i="12"/>
  <c r="S453" i="12"/>
  <c r="T557" i="12"/>
  <c r="S561" i="12"/>
  <c r="S529" i="12"/>
  <c r="T565" i="12"/>
  <c r="T485" i="12"/>
  <c r="T476" i="12"/>
  <c r="T469" i="12"/>
  <c r="T433" i="12"/>
  <c r="S548" i="12"/>
  <c r="S517" i="12"/>
  <c r="S493" i="12"/>
  <c r="S457" i="12"/>
  <c r="S429" i="12"/>
  <c r="S556" i="12"/>
  <c r="S524" i="12"/>
  <c r="T484" i="12"/>
  <c r="S484" i="12"/>
  <c r="T464" i="12"/>
  <c r="S464" i="12"/>
  <c r="T452" i="12"/>
  <c r="S452" i="12"/>
  <c r="T448" i="12"/>
  <c r="S448" i="12"/>
  <c r="T504" i="12"/>
  <c r="T460" i="12"/>
  <c r="T440" i="12"/>
  <c r="T428" i="12"/>
  <c r="S516" i="12"/>
  <c r="S512" i="12"/>
  <c r="S508" i="12"/>
  <c r="S500" i="12"/>
  <c r="S496" i="12"/>
  <c r="S492" i="12"/>
  <c r="T480" i="12"/>
  <c r="S480" i="12"/>
  <c r="T468" i="12"/>
  <c r="S468" i="12"/>
  <c r="T488" i="12"/>
  <c r="T444" i="12"/>
  <c r="S568" i="12"/>
  <c r="S560" i="12"/>
  <c r="S552" i="12"/>
  <c r="S544" i="12"/>
  <c r="S536" i="12"/>
  <c r="S528" i="12"/>
  <c r="T566" i="12"/>
  <c r="T534" i="12"/>
  <c r="T514" i="12"/>
  <c r="T506" i="12"/>
  <c r="T472" i="12"/>
  <c r="T442" i="12"/>
  <c r="T432" i="12"/>
  <c r="S510" i="12"/>
  <c r="S494" i="12"/>
  <c r="T426" i="12"/>
  <c r="S575" i="12"/>
  <c r="S571" i="12"/>
  <c r="S567" i="12"/>
  <c r="S563" i="12"/>
  <c r="S559" i="12"/>
  <c r="S555" i="12"/>
  <c r="S551" i="12"/>
  <c r="S547" i="12"/>
  <c r="S543" i="12"/>
  <c r="S539" i="12"/>
  <c r="S535" i="12"/>
  <c r="S531" i="12"/>
  <c r="S527" i="12"/>
  <c r="S523" i="12"/>
  <c r="T570" i="12"/>
  <c r="T562" i="12"/>
  <c r="T554" i="12"/>
  <c r="T546" i="12"/>
  <c r="T538" i="12"/>
  <c r="T530" i="12"/>
  <c r="T522" i="12"/>
  <c r="S520" i="12"/>
  <c r="T576" i="12"/>
  <c r="C380" i="1" l="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H380" i="1"/>
  <c r="H381" i="1"/>
  <c r="H382" i="1"/>
  <c r="H383" i="1"/>
  <c r="H384" i="1"/>
  <c r="I384" i="1" s="1"/>
  <c r="H385" i="1"/>
  <c r="H386" i="1"/>
  <c r="H387" i="1"/>
  <c r="H388" i="1"/>
  <c r="I388" i="1" s="1"/>
  <c r="H389" i="1"/>
  <c r="H390" i="1"/>
  <c r="H391" i="1"/>
  <c r="H392" i="1"/>
  <c r="H393" i="1"/>
  <c r="H394" i="1"/>
  <c r="H395" i="1"/>
  <c r="H396" i="1"/>
  <c r="H397" i="1"/>
  <c r="H398" i="1"/>
  <c r="H399" i="1"/>
  <c r="H400" i="1"/>
  <c r="I400" i="1" s="1"/>
  <c r="H401" i="1"/>
  <c r="H402" i="1"/>
  <c r="H403" i="1"/>
  <c r="H404" i="1"/>
  <c r="H405" i="1"/>
  <c r="H406" i="1"/>
  <c r="H407" i="1"/>
  <c r="H408" i="1"/>
  <c r="H409" i="1"/>
  <c r="H410" i="1"/>
  <c r="H411" i="1"/>
  <c r="H412" i="1"/>
  <c r="H413" i="1"/>
  <c r="H414" i="1"/>
  <c r="H415" i="1"/>
  <c r="H416" i="1"/>
  <c r="I416" i="1" s="1"/>
  <c r="H417" i="1"/>
  <c r="H418" i="1"/>
  <c r="H419" i="1"/>
  <c r="H420" i="1"/>
  <c r="I420" i="1" s="1"/>
  <c r="H421" i="1"/>
  <c r="H422" i="1"/>
  <c r="H423" i="1"/>
  <c r="H424" i="1"/>
  <c r="H425" i="1"/>
  <c r="H426" i="1"/>
  <c r="H427" i="1"/>
  <c r="H428" i="1"/>
  <c r="H429" i="1"/>
  <c r="H430" i="1"/>
  <c r="H431" i="1"/>
  <c r="H432" i="1"/>
  <c r="I432" i="1" s="1"/>
  <c r="H433" i="1"/>
  <c r="H434" i="1"/>
  <c r="H435" i="1"/>
  <c r="H436" i="1"/>
  <c r="H437" i="1"/>
  <c r="H438" i="1"/>
  <c r="H439" i="1"/>
  <c r="H440" i="1"/>
  <c r="H441" i="1"/>
  <c r="H442" i="1"/>
  <c r="H443" i="1"/>
  <c r="H444" i="1"/>
  <c r="H445" i="1"/>
  <c r="H446" i="1"/>
  <c r="H447" i="1"/>
  <c r="H448" i="1"/>
  <c r="H449" i="1"/>
  <c r="H450" i="1"/>
  <c r="H451" i="1"/>
  <c r="H452" i="1"/>
  <c r="H453" i="1"/>
  <c r="H454" i="1"/>
  <c r="H455" i="1"/>
  <c r="H456" i="1"/>
  <c r="I456" i="1" s="1"/>
  <c r="H457" i="1"/>
  <c r="H458" i="1"/>
  <c r="H459" i="1"/>
  <c r="H460" i="1"/>
  <c r="I460" i="1" s="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I488" i="1" s="1"/>
  <c r="I404" i="1"/>
  <c r="I436"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V380" i="1"/>
  <c r="W380" i="1" s="1"/>
  <c r="V381" i="1"/>
  <c r="W381" i="1" s="1"/>
  <c r="V382" i="1"/>
  <c r="W382" i="1" s="1"/>
  <c r="V383" i="1"/>
  <c r="W383" i="1" s="1"/>
  <c r="V384" i="1"/>
  <c r="W384" i="1" s="1"/>
  <c r="V385" i="1"/>
  <c r="W385" i="1" s="1"/>
  <c r="V386" i="1"/>
  <c r="W386" i="1" s="1"/>
  <c r="V387" i="1"/>
  <c r="W387" i="1" s="1"/>
  <c r="V388" i="1"/>
  <c r="W388" i="1" s="1"/>
  <c r="V389" i="1"/>
  <c r="W389" i="1" s="1"/>
  <c r="V390" i="1"/>
  <c r="W390" i="1" s="1"/>
  <c r="V391" i="1"/>
  <c r="W391" i="1" s="1"/>
  <c r="V392" i="1"/>
  <c r="W392" i="1" s="1"/>
  <c r="V393" i="1"/>
  <c r="W393" i="1" s="1"/>
  <c r="V394" i="1"/>
  <c r="W394" i="1" s="1"/>
  <c r="V395" i="1"/>
  <c r="W395" i="1" s="1"/>
  <c r="V396" i="1"/>
  <c r="W396" i="1" s="1"/>
  <c r="V397" i="1"/>
  <c r="W397" i="1" s="1"/>
  <c r="V398" i="1"/>
  <c r="W398" i="1" s="1"/>
  <c r="V399" i="1"/>
  <c r="W399" i="1" s="1"/>
  <c r="V400" i="1"/>
  <c r="W400" i="1" s="1"/>
  <c r="V401" i="1"/>
  <c r="W401" i="1" s="1"/>
  <c r="V402" i="1"/>
  <c r="W402" i="1" s="1"/>
  <c r="V403" i="1"/>
  <c r="W403" i="1" s="1"/>
  <c r="V404" i="1"/>
  <c r="W404" i="1" s="1"/>
  <c r="V405" i="1"/>
  <c r="W405" i="1" s="1"/>
  <c r="V406" i="1"/>
  <c r="W406" i="1" s="1"/>
  <c r="V407" i="1"/>
  <c r="W407" i="1" s="1"/>
  <c r="V408" i="1"/>
  <c r="W408" i="1" s="1"/>
  <c r="V409" i="1"/>
  <c r="W409" i="1" s="1"/>
  <c r="V410" i="1"/>
  <c r="W410" i="1" s="1"/>
  <c r="V411" i="1"/>
  <c r="V412" i="1"/>
  <c r="W412" i="1" s="1"/>
  <c r="V413" i="1"/>
  <c r="W413" i="1" s="1"/>
  <c r="V414" i="1"/>
  <c r="W414" i="1" s="1"/>
  <c r="V415" i="1"/>
  <c r="W415" i="1" s="1"/>
  <c r="V416" i="1"/>
  <c r="W416" i="1" s="1"/>
  <c r="V417" i="1"/>
  <c r="W417" i="1" s="1"/>
  <c r="V418" i="1"/>
  <c r="W418" i="1" s="1"/>
  <c r="V419" i="1"/>
  <c r="W419" i="1" s="1"/>
  <c r="V420" i="1"/>
  <c r="W420" i="1" s="1"/>
  <c r="V421" i="1"/>
  <c r="W421" i="1" s="1"/>
  <c r="V422" i="1"/>
  <c r="W422" i="1" s="1"/>
  <c r="V423" i="1"/>
  <c r="W423" i="1" s="1"/>
  <c r="V424" i="1"/>
  <c r="W424" i="1" s="1"/>
  <c r="V425" i="1"/>
  <c r="W425" i="1" s="1"/>
  <c r="V426" i="1"/>
  <c r="W426" i="1" s="1"/>
  <c r="V427" i="1"/>
  <c r="W427" i="1" s="1"/>
  <c r="V428" i="1"/>
  <c r="W428" i="1" s="1"/>
  <c r="V429" i="1"/>
  <c r="W429" i="1" s="1"/>
  <c r="V430" i="1"/>
  <c r="W430" i="1" s="1"/>
  <c r="V431" i="1"/>
  <c r="W431" i="1" s="1"/>
  <c r="V432" i="1"/>
  <c r="W432" i="1" s="1"/>
  <c r="V433" i="1"/>
  <c r="W433" i="1" s="1"/>
  <c r="V434" i="1"/>
  <c r="W434" i="1" s="1"/>
  <c r="V435" i="1"/>
  <c r="W435" i="1" s="1"/>
  <c r="V436" i="1"/>
  <c r="W436" i="1" s="1"/>
  <c r="V437" i="1"/>
  <c r="W437" i="1" s="1"/>
  <c r="V438" i="1"/>
  <c r="W438" i="1" s="1"/>
  <c r="V439" i="1"/>
  <c r="W439" i="1" s="1"/>
  <c r="V440" i="1"/>
  <c r="W440" i="1" s="1"/>
  <c r="V441" i="1"/>
  <c r="W441" i="1" s="1"/>
  <c r="V442" i="1"/>
  <c r="W442" i="1" s="1"/>
  <c r="V443" i="1"/>
  <c r="W443" i="1" s="1"/>
  <c r="V444" i="1"/>
  <c r="W444" i="1" s="1"/>
  <c r="V445" i="1"/>
  <c r="W445" i="1" s="1"/>
  <c r="V446" i="1"/>
  <c r="W446" i="1" s="1"/>
  <c r="V447" i="1"/>
  <c r="W447" i="1" s="1"/>
  <c r="V448" i="1"/>
  <c r="W448" i="1" s="1"/>
  <c r="V449" i="1"/>
  <c r="W449" i="1" s="1"/>
  <c r="V450" i="1"/>
  <c r="W450" i="1" s="1"/>
  <c r="V451" i="1"/>
  <c r="W451" i="1" s="1"/>
  <c r="V452" i="1"/>
  <c r="W452" i="1" s="1"/>
  <c r="V453" i="1"/>
  <c r="W453" i="1" s="1"/>
  <c r="V454" i="1"/>
  <c r="W454" i="1" s="1"/>
  <c r="V455" i="1"/>
  <c r="W455" i="1" s="1"/>
  <c r="V456" i="1"/>
  <c r="W456" i="1" s="1"/>
  <c r="V457" i="1"/>
  <c r="W457" i="1" s="1"/>
  <c r="V458" i="1"/>
  <c r="W458" i="1" s="1"/>
  <c r="V459" i="1"/>
  <c r="W459" i="1" s="1"/>
  <c r="V460" i="1"/>
  <c r="W460" i="1" s="1"/>
  <c r="V461" i="1"/>
  <c r="W461" i="1" s="1"/>
  <c r="V462" i="1"/>
  <c r="W462" i="1" s="1"/>
  <c r="V463" i="1"/>
  <c r="W463" i="1" s="1"/>
  <c r="V464" i="1"/>
  <c r="W464" i="1" s="1"/>
  <c r="V465" i="1"/>
  <c r="W465" i="1" s="1"/>
  <c r="V466" i="1"/>
  <c r="W466" i="1" s="1"/>
  <c r="V467" i="1"/>
  <c r="W467" i="1" s="1"/>
  <c r="V468" i="1"/>
  <c r="W468" i="1" s="1"/>
  <c r="V469" i="1"/>
  <c r="W469" i="1" s="1"/>
  <c r="V470" i="1"/>
  <c r="W470" i="1" s="1"/>
  <c r="V471" i="1"/>
  <c r="W471" i="1" s="1"/>
  <c r="V472" i="1"/>
  <c r="W472" i="1" s="1"/>
  <c r="V473" i="1"/>
  <c r="W473" i="1" s="1"/>
  <c r="V474" i="1"/>
  <c r="W474" i="1" s="1"/>
  <c r="V475" i="1"/>
  <c r="W475" i="1" s="1"/>
  <c r="V476" i="1"/>
  <c r="W476" i="1" s="1"/>
  <c r="V477" i="1"/>
  <c r="W477" i="1" s="1"/>
  <c r="V478" i="1"/>
  <c r="W478" i="1" s="1"/>
  <c r="V479" i="1"/>
  <c r="W479" i="1" s="1"/>
  <c r="V480" i="1"/>
  <c r="W480" i="1" s="1"/>
  <c r="V481" i="1"/>
  <c r="W481" i="1" s="1"/>
  <c r="V482" i="1"/>
  <c r="W482" i="1" s="1"/>
  <c r="V483" i="1"/>
  <c r="W483" i="1" s="1"/>
  <c r="V484" i="1"/>
  <c r="W484" i="1" s="1"/>
  <c r="V485" i="1"/>
  <c r="W485" i="1" s="1"/>
  <c r="V486" i="1"/>
  <c r="W486" i="1" s="1"/>
  <c r="V487" i="1"/>
  <c r="W487" i="1" s="1"/>
  <c r="V488" i="1"/>
  <c r="W488" i="1" s="1"/>
  <c r="W411"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H334" i="1"/>
  <c r="H335" i="1"/>
  <c r="H336" i="1"/>
  <c r="H337" i="1"/>
  <c r="I337" i="1" s="1"/>
  <c r="H338" i="1"/>
  <c r="I338" i="1" s="1"/>
  <c r="H339" i="1"/>
  <c r="H340" i="1"/>
  <c r="H341" i="1"/>
  <c r="I341" i="1" s="1"/>
  <c r="H342" i="1"/>
  <c r="H343" i="1"/>
  <c r="H344" i="1"/>
  <c r="H345" i="1"/>
  <c r="I345" i="1" s="1"/>
  <c r="H346" i="1"/>
  <c r="H347" i="1"/>
  <c r="H348" i="1"/>
  <c r="H349" i="1"/>
  <c r="I349" i="1" s="1"/>
  <c r="H350" i="1"/>
  <c r="H351" i="1"/>
  <c r="H352" i="1"/>
  <c r="H353" i="1"/>
  <c r="I353" i="1" s="1"/>
  <c r="H354" i="1"/>
  <c r="H355" i="1"/>
  <c r="H356" i="1"/>
  <c r="H357" i="1"/>
  <c r="I357" i="1" s="1"/>
  <c r="H358" i="1"/>
  <c r="H359" i="1"/>
  <c r="H360" i="1"/>
  <c r="H361" i="1"/>
  <c r="I361" i="1" s="1"/>
  <c r="H362" i="1"/>
  <c r="H363" i="1"/>
  <c r="H364" i="1"/>
  <c r="H365" i="1"/>
  <c r="I365" i="1" s="1"/>
  <c r="H366" i="1"/>
  <c r="H367" i="1"/>
  <c r="H368" i="1"/>
  <c r="H369" i="1"/>
  <c r="I369" i="1" s="1"/>
  <c r="H370" i="1"/>
  <c r="H371" i="1"/>
  <c r="H372" i="1"/>
  <c r="H373" i="1"/>
  <c r="I373" i="1" s="1"/>
  <c r="H374" i="1"/>
  <c r="H375" i="1"/>
  <c r="H376" i="1"/>
  <c r="H377" i="1"/>
  <c r="I377" i="1" s="1"/>
  <c r="H378" i="1"/>
  <c r="H379"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V334" i="1"/>
  <c r="W334" i="1" s="1"/>
  <c r="V335" i="1"/>
  <c r="W335" i="1" s="1"/>
  <c r="V336" i="1"/>
  <c r="W336" i="1" s="1"/>
  <c r="V337" i="1"/>
  <c r="W337" i="1" s="1"/>
  <c r="V338" i="1"/>
  <c r="W338" i="1" s="1"/>
  <c r="V339" i="1"/>
  <c r="W339" i="1" s="1"/>
  <c r="V340" i="1"/>
  <c r="W340" i="1" s="1"/>
  <c r="V341" i="1"/>
  <c r="W341" i="1" s="1"/>
  <c r="V342" i="1"/>
  <c r="W342" i="1" s="1"/>
  <c r="V343" i="1"/>
  <c r="W343" i="1" s="1"/>
  <c r="V344" i="1"/>
  <c r="W344" i="1" s="1"/>
  <c r="V345" i="1"/>
  <c r="W345" i="1" s="1"/>
  <c r="V346" i="1"/>
  <c r="W346" i="1" s="1"/>
  <c r="V347" i="1"/>
  <c r="W347" i="1" s="1"/>
  <c r="V348" i="1"/>
  <c r="W348" i="1" s="1"/>
  <c r="V349" i="1"/>
  <c r="W349" i="1" s="1"/>
  <c r="V350" i="1"/>
  <c r="W350" i="1" s="1"/>
  <c r="V351" i="1"/>
  <c r="V352" i="1"/>
  <c r="W352" i="1" s="1"/>
  <c r="V353" i="1"/>
  <c r="W353" i="1" s="1"/>
  <c r="V354" i="1"/>
  <c r="W354" i="1" s="1"/>
  <c r="V355" i="1"/>
  <c r="W355" i="1" s="1"/>
  <c r="V356" i="1"/>
  <c r="W356" i="1" s="1"/>
  <c r="V357" i="1"/>
  <c r="W357" i="1" s="1"/>
  <c r="V358" i="1"/>
  <c r="W358" i="1" s="1"/>
  <c r="V359" i="1"/>
  <c r="W359" i="1" s="1"/>
  <c r="V360" i="1"/>
  <c r="W360" i="1" s="1"/>
  <c r="V361" i="1"/>
  <c r="W361" i="1" s="1"/>
  <c r="V362" i="1"/>
  <c r="W362" i="1" s="1"/>
  <c r="V363" i="1"/>
  <c r="W363" i="1" s="1"/>
  <c r="V364" i="1"/>
  <c r="W364" i="1" s="1"/>
  <c r="V365" i="1"/>
  <c r="W365" i="1" s="1"/>
  <c r="V366" i="1"/>
  <c r="W366" i="1" s="1"/>
  <c r="V367" i="1"/>
  <c r="W367" i="1" s="1"/>
  <c r="V368" i="1"/>
  <c r="W368" i="1" s="1"/>
  <c r="V369" i="1"/>
  <c r="W369" i="1" s="1"/>
  <c r="V370" i="1"/>
  <c r="W370" i="1" s="1"/>
  <c r="V371" i="1"/>
  <c r="V372" i="1"/>
  <c r="W372" i="1" s="1"/>
  <c r="V373" i="1"/>
  <c r="W373" i="1" s="1"/>
  <c r="V374" i="1"/>
  <c r="W374" i="1" s="1"/>
  <c r="V375" i="1"/>
  <c r="W375" i="1" s="1"/>
  <c r="V376" i="1"/>
  <c r="W376" i="1" s="1"/>
  <c r="V377" i="1"/>
  <c r="W377" i="1" s="1"/>
  <c r="V378" i="1"/>
  <c r="W378" i="1" s="1"/>
  <c r="V379" i="1"/>
  <c r="W379" i="1" s="1"/>
  <c r="W351" i="1"/>
  <c r="W371"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Q220" i="12"/>
  <c r="Q221" i="12"/>
  <c r="Q222" i="12"/>
  <c r="Q223" i="12"/>
  <c r="Q224" i="12"/>
  <c r="Q225" i="12"/>
  <c r="Q226" i="12"/>
  <c r="Q227" i="12"/>
  <c r="Q228" i="12"/>
  <c r="Q229" i="12"/>
  <c r="Q230" i="12"/>
  <c r="Q231" i="12"/>
  <c r="Q232" i="12"/>
  <c r="Q233" i="12"/>
  <c r="Q234" i="12"/>
  <c r="Q235" i="12"/>
  <c r="Q236" i="12"/>
  <c r="Q237" i="12"/>
  <c r="Q238" i="12"/>
  <c r="Q239" i="12"/>
  <c r="Q240" i="12"/>
  <c r="Q241" i="12"/>
  <c r="Q242" i="12"/>
  <c r="Q243" i="12"/>
  <c r="Q244" i="12"/>
  <c r="Q245" i="12"/>
  <c r="Q246" i="12"/>
  <c r="Q247" i="12"/>
  <c r="Q248" i="12"/>
  <c r="Q249" i="12"/>
  <c r="Q250" i="12"/>
  <c r="Q251" i="12"/>
  <c r="Q252" i="12"/>
  <c r="Q253" i="12"/>
  <c r="Q254" i="12"/>
  <c r="Q255" i="12"/>
  <c r="Q256" i="12"/>
  <c r="Q257" i="12"/>
  <c r="Q258" i="12"/>
  <c r="Q259" i="12"/>
  <c r="Q260" i="12"/>
  <c r="Q261" i="12"/>
  <c r="Q262" i="12"/>
  <c r="Q263" i="12"/>
  <c r="Q264" i="12"/>
  <c r="Q265" i="12"/>
  <c r="Q266" i="12"/>
  <c r="Q267" i="12"/>
  <c r="Q268" i="12"/>
  <c r="Q269" i="12"/>
  <c r="Q270" i="12"/>
  <c r="Q271" i="12"/>
  <c r="Q272" i="12"/>
  <c r="Q273" i="12"/>
  <c r="Q274" i="12"/>
  <c r="Q275" i="12"/>
  <c r="Q276" i="12"/>
  <c r="Q277" i="12"/>
  <c r="Q278" i="12"/>
  <c r="Q279" i="12"/>
  <c r="Q280" i="12"/>
  <c r="Q281" i="12"/>
  <c r="Q282" i="12"/>
  <c r="Q283" i="12"/>
  <c r="Q284" i="12"/>
  <c r="Q285" i="12"/>
  <c r="Q286" i="12"/>
  <c r="Q287" i="12"/>
  <c r="Q288" i="12"/>
  <c r="Q289" i="12"/>
  <c r="Q290" i="12"/>
  <c r="Q291" i="12"/>
  <c r="Q292" i="12"/>
  <c r="Q293" i="12"/>
  <c r="Q294" i="12"/>
  <c r="Q295" i="12"/>
  <c r="Q296" i="12"/>
  <c r="Q297" i="12"/>
  <c r="Q298" i="12"/>
  <c r="Q299" i="12"/>
  <c r="Q300" i="12"/>
  <c r="Q301" i="12"/>
  <c r="Q302" i="12"/>
  <c r="Q303" i="12"/>
  <c r="Q304" i="12"/>
  <c r="Q305" i="12"/>
  <c r="Q306" i="12"/>
  <c r="Q307" i="12"/>
  <c r="Q308" i="12"/>
  <c r="Q309" i="12"/>
  <c r="Q310" i="12"/>
  <c r="Q311" i="12"/>
  <c r="Q312" i="12"/>
  <c r="R220" i="12"/>
  <c r="S220" i="12" s="1"/>
  <c r="R221" i="12"/>
  <c r="T221" i="12" s="1"/>
  <c r="R222" i="12"/>
  <c r="S222" i="12" s="1"/>
  <c r="R223" i="12"/>
  <c r="T223" i="12" s="1"/>
  <c r="R224" i="12"/>
  <c r="S224" i="12" s="1"/>
  <c r="R225" i="12"/>
  <c r="T225" i="12" s="1"/>
  <c r="R226" i="12"/>
  <c r="S226" i="12" s="1"/>
  <c r="R227" i="12"/>
  <c r="S227" i="12" s="1"/>
  <c r="R228" i="12"/>
  <c r="S228" i="12" s="1"/>
  <c r="R229" i="12"/>
  <c r="T229" i="12" s="1"/>
  <c r="R230" i="12"/>
  <c r="S230" i="12" s="1"/>
  <c r="R231" i="12"/>
  <c r="T231" i="12" s="1"/>
  <c r="R232" i="12"/>
  <c r="S232" i="12" s="1"/>
  <c r="R233" i="12"/>
  <c r="T233" i="12" s="1"/>
  <c r="R234" i="12"/>
  <c r="S234" i="12" s="1"/>
  <c r="R235" i="12"/>
  <c r="S235" i="12" s="1"/>
  <c r="R236" i="12"/>
  <c r="S236" i="12" s="1"/>
  <c r="R237" i="12"/>
  <c r="T237" i="12" s="1"/>
  <c r="R238" i="12"/>
  <c r="S238" i="12" s="1"/>
  <c r="R239" i="12"/>
  <c r="T239" i="12" s="1"/>
  <c r="R240" i="12"/>
  <c r="S240" i="12" s="1"/>
  <c r="R241" i="12"/>
  <c r="T241" i="12" s="1"/>
  <c r="R242" i="12"/>
  <c r="S242" i="12" s="1"/>
  <c r="R243" i="12"/>
  <c r="S243" i="12" s="1"/>
  <c r="R244" i="12"/>
  <c r="T244" i="12" s="1"/>
  <c r="R245" i="12"/>
  <c r="T245" i="12" s="1"/>
  <c r="R246" i="12"/>
  <c r="S246" i="12" s="1"/>
  <c r="R247" i="12"/>
  <c r="T247" i="12" s="1"/>
  <c r="R248" i="12"/>
  <c r="T248" i="12" s="1"/>
  <c r="R249" i="12"/>
  <c r="T249" i="12" s="1"/>
  <c r="R250" i="12"/>
  <c r="S250" i="12" s="1"/>
  <c r="R251" i="12"/>
  <c r="S251" i="12" s="1"/>
  <c r="R252" i="12"/>
  <c r="T252" i="12" s="1"/>
  <c r="R253" i="12"/>
  <c r="T253" i="12" s="1"/>
  <c r="R254" i="12"/>
  <c r="S254" i="12" s="1"/>
  <c r="R255" i="12"/>
  <c r="T255" i="12" s="1"/>
  <c r="R256" i="12"/>
  <c r="T256" i="12" s="1"/>
  <c r="R257" i="12"/>
  <c r="T257" i="12" s="1"/>
  <c r="R258" i="12"/>
  <c r="S258" i="12" s="1"/>
  <c r="R259" i="12"/>
  <c r="S259" i="12" s="1"/>
  <c r="R260" i="12"/>
  <c r="T260" i="12" s="1"/>
  <c r="R261" i="12"/>
  <c r="T261" i="12" s="1"/>
  <c r="R262" i="12"/>
  <c r="S262" i="12" s="1"/>
  <c r="R263" i="12"/>
  <c r="S263" i="12" s="1"/>
  <c r="R264" i="12"/>
  <c r="S264" i="12" s="1"/>
  <c r="R265" i="12"/>
  <c r="T265" i="12" s="1"/>
  <c r="R266" i="12"/>
  <c r="S266" i="12" s="1"/>
  <c r="R267" i="12"/>
  <c r="S267" i="12" s="1"/>
  <c r="R268" i="12"/>
  <c r="S268" i="12" s="1"/>
  <c r="R269" i="12"/>
  <c r="T269" i="12" s="1"/>
  <c r="R270" i="12"/>
  <c r="S270" i="12" s="1"/>
  <c r="R271" i="12"/>
  <c r="S271" i="12" s="1"/>
  <c r="R272" i="12"/>
  <c r="S272" i="12" s="1"/>
  <c r="R273" i="12"/>
  <c r="T273" i="12" s="1"/>
  <c r="R274" i="12"/>
  <c r="S274" i="12" s="1"/>
  <c r="R275" i="12"/>
  <c r="S275" i="12" s="1"/>
  <c r="R276" i="12"/>
  <c r="S276" i="12" s="1"/>
  <c r="R277" i="12"/>
  <c r="T277" i="12" s="1"/>
  <c r="R278" i="12"/>
  <c r="S278" i="12" s="1"/>
  <c r="R279" i="12"/>
  <c r="T279" i="12" s="1"/>
  <c r="R280" i="12"/>
  <c r="T280" i="12" s="1"/>
  <c r="R281" i="12"/>
  <c r="T281" i="12" s="1"/>
  <c r="R282" i="12"/>
  <c r="S282" i="12" s="1"/>
  <c r="R283" i="12"/>
  <c r="S283" i="12" s="1"/>
  <c r="R284" i="12"/>
  <c r="S284" i="12" s="1"/>
  <c r="R285" i="12"/>
  <c r="T285" i="12" s="1"/>
  <c r="R286" i="12"/>
  <c r="S286" i="12" s="1"/>
  <c r="R287" i="12"/>
  <c r="T287" i="12" s="1"/>
  <c r="R288" i="12"/>
  <c r="T288" i="12" s="1"/>
  <c r="R289" i="12"/>
  <c r="T289" i="12" s="1"/>
  <c r="R290" i="12"/>
  <c r="S290" i="12" s="1"/>
  <c r="R291" i="12"/>
  <c r="S291" i="12" s="1"/>
  <c r="R292" i="12"/>
  <c r="S292" i="12" s="1"/>
  <c r="R293" i="12"/>
  <c r="T293" i="12" s="1"/>
  <c r="R294" i="12"/>
  <c r="S294" i="12" s="1"/>
  <c r="R295" i="12"/>
  <c r="T295" i="12" s="1"/>
  <c r="R296" i="12"/>
  <c r="T296" i="12" s="1"/>
  <c r="R297" i="12"/>
  <c r="T297" i="12" s="1"/>
  <c r="R298" i="12"/>
  <c r="S298" i="12" s="1"/>
  <c r="R299" i="12"/>
  <c r="S299" i="12" s="1"/>
  <c r="R300" i="12"/>
  <c r="S300" i="12" s="1"/>
  <c r="R301" i="12"/>
  <c r="T301" i="12" s="1"/>
  <c r="R302" i="12"/>
  <c r="S302" i="12" s="1"/>
  <c r="R303" i="12"/>
  <c r="T303" i="12" s="1"/>
  <c r="R304" i="12"/>
  <c r="T304" i="12" s="1"/>
  <c r="R305" i="12"/>
  <c r="T305" i="12" s="1"/>
  <c r="R306" i="12"/>
  <c r="S306" i="12" s="1"/>
  <c r="R307" i="12"/>
  <c r="S307" i="12" s="1"/>
  <c r="R308" i="12"/>
  <c r="S308" i="12" s="1"/>
  <c r="R309" i="12"/>
  <c r="T309" i="12" s="1"/>
  <c r="R310" i="12"/>
  <c r="S310" i="12" s="1"/>
  <c r="R311" i="12"/>
  <c r="T311" i="12" s="1"/>
  <c r="R312" i="12"/>
  <c r="T312" i="12" s="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H237" i="1"/>
  <c r="I237" i="1" s="1"/>
  <c r="H238" i="1"/>
  <c r="I238" i="1" s="1"/>
  <c r="H239" i="1"/>
  <c r="I239" i="1" s="1"/>
  <c r="H240" i="1"/>
  <c r="I240" i="1" s="1"/>
  <c r="H241" i="1"/>
  <c r="I241" i="1" s="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36"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I7" i="82"/>
  <c r="H7" i="82"/>
  <c r="A4" i="82"/>
  <c r="E2" i="82"/>
  <c r="C2" i="82"/>
  <c r="E1" i="82"/>
  <c r="C1" i="82"/>
  <c r="K9" i="81"/>
  <c r="A4" i="81"/>
  <c r="G2" i="81"/>
  <c r="C2" i="81"/>
  <c r="G1" i="81"/>
  <c r="C1" i="81"/>
  <c r="F406" i="80"/>
  <c r="G406" i="80" s="1"/>
  <c r="C406" i="80"/>
  <c r="G405" i="80"/>
  <c r="F405" i="80"/>
  <c r="C405" i="80"/>
  <c r="F404" i="80"/>
  <c r="G404" i="80" s="1"/>
  <c r="C404" i="80"/>
  <c r="F403" i="80"/>
  <c r="G403" i="80" s="1"/>
  <c r="C403" i="80"/>
  <c r="F402" i="80"/>
  <c r="G402" i="80" s="1"/>
  <c r="C402" i="80"/>
  <c r="G401" i="80"/>
  <c r="F401" i="80"/>
  <c r="C401" i="80"/>
  <c r="F400" i="80"/>
  <c r="G400" i="80" s="1"/>
  <c r="C400" i="80"/>
  <c r="F399" i="80"/>
  <c r="G399" i="80" s="1"/>
  <c r="C399" i="80"/>
  <c r="F398" i="80"/>
  <c r="G398" i="80" s="1"/>
  <c r="C398" i="80"/>
  <c r="G397" i="80"/>
  <c r="F397" i="80"/>
  <c r="C397" i="80"/>
  <c r="F396" i="80"/>
  <c r="G396" i="80" s="1"/>
  <c r="C396" i="80"/>
  <c r="F395" i="80"/>
  <c r="G395" i="80" s="1"/>
  <c r="C395" i="80"/>
  <c r="G394" i="80"/>
  <c r="F394" i="80"/>
  <c r="C394" i="80"/>
  <c r="G393" i="80"/>
  <c r="F393" i="80"/>
  <c r="C393" i="80"/>
  <c r="F392" i="80"/>
  <c r="G392" i="80" s="1"/>
  <c r="C392" i="80"/>
  <c r="F391" i="80"/>
  <c r="G391" i="80" s="1"/>
  <c r="C391" i="80"/>
  <c r="G390" i="80"/>
  <c r="F390" i="80"/>
  <c r="C390" i="80"/>
  <c r="G389" i="80"/>
  <c r="F389" i="80"/>
  <c r="C389" i="80"/>
  <c r="F388" i="80"/>
  <c r="G388" i="80" s="1"/>
  <c r="C388" i="80"/>
  <c r="F387" i="80"/>
  <c r="G387" i="80" s="1"/>
  <c r="C387" i="80"/>
  <c r="G386" i="80"/>
  <c r="F386" i="80"/>
  <c r="C386" i="80"/>
  <c r="G385" i="80"/>
  <c r="F385" i="80"/>
  <c r="C385" i="80"/>
  <c r="F384" i="80"/>
  <c r="G384" i="80" s="1"/>
  <c r="C384" i="80"/>
  <c r="F383" i="80"/>
  <c r="G383" i="80" s="1"/>
  <c r="C383" i="80"/>
  <c r="G382" i="80"/>
  <c r="F382" i="80"/>
  <c r="C382" i="80"/>
  <c r="G381" i="80"/>
  <c r="F381" i="80"/>
  <c r="C381" i="80"/>
  <c r="F380" i="80"/>
  <c r="G380" i="80" s="1"/>
  <c r="C380" i="80"/>
  <c r="F379" i="80"/>
  <c r="G379" i="80" s="1"/>
  <c r="C379" i="80"/>
  <c r="G378" i="80"/>
  <c r="F378" i="80"/>
  <c r="C378" i="80"/>
  <c r="G377" i="80"/>
  <c r="F377" i="80"/>
  <c r="C377" i="80"/>
  <c r="F376" i="80"/>
  <c r="G376" i="80" s="1"/>
  <c r="C376" i="80"/>
  <c r="F375" i="80"/>
  <c r="G375" i="80" s="1"/>
  <c r="C375" i="80"/>
  <c r="G374" i="80"/>
  <c r="F374" i="80"/>
  <c r="C374" i="80"/>
  <c r="G373" i="80"/>
  <c r="F373" i="80"/>
  <c r="C373" i="80"/>
  <c r="F372" i="80"/>
  <c r="G372" i="80" s="1"/>
  <c r="C372" i="80"/>
  <c r="F371" i="80"/>
  <c r="G371" i="80" s="1"/>
  <c r="C371" i="80"/>
  <c r="G370" i="80"/>
  <c r="F370" i="80"/>
  <c r="C370" i="80"/>
  <c r="G369" i="80"/>
  <c r="F369" i="80"/>
  <c r="C369" i="80"/>
  <c r="F368" i="80"/>
  <c r="G368" i="80" s="1"/>
  <c r="C368" i="80"/>
  <c r="F367" i="80"/>
  <c r="G367" i="80" s="1"/>
  <c r="C367" i="80"/>
  <c r="G366" i="80"/>
  <c r="F366" i="80"/>
  <c r="C366" i="80"/>
  <c r="G365" i="80"/>
  <c r="F365" i="80"/>
  <c r="C365" i="80"/>
  <c r="F364" i="80"/>
  <c r="G364" i="80" s="1"/>
  <c r="C364" i="80"/>
  <c r="F363" i="80"/>
  <c r="G363" i="80" s="1"/>
  <c r="C363" i="80"/>
  <c r="G362" i="80"/>
  <c r="F362" i="80"/>
  <c r="C362" i="80"/>
  <c r="G361" i="80"/>
  <c r="F361" i="80"/>
  <c r="C361" i="80"/>
  <c r="F360" i="80"/>
  <c r="G360" i="80" s="1"/>
  <c r="C360" i="80"/>
  <c r="F359" i="80"/>
  <c r="G359" i="80" s="1"/>
  <c r="C359" i="80"/>
  <c r="G358" i="80"/>
  <c r="F358" i="80"/>
  <c r="C358" i="80"/>
  <c r="G357" i="80"/>
  <c r="F357" i="80"/>
  <c r="C357" i="80"/>
  <c r="F356" i="80"/>
  <c r="G356" i="80" s="1"/>
  <c r="C356" i="80"/>
  <c r="F355" i="80"/>
  <c r="G355" i="80" s="1"/>
  <c r="C355" i="80"/>
  <c r="G354" i="80"/>
  <c r="F354" i="80"/>
  <c r="C354" i="80"/>
  <c r="G353" i="80"/>
  <c r="F353" i="80"/>
  <c r="C353" i="80"/>
  <c r="F352" i="80"/>
  <c r="G352" i="80" s="1"/>
  <c r="C352" i="80"/>
  <c r="F351" i="80"/>
  <c r="G351" i="80" s="1"/>
  <c r="C351" i="80"/>
  <c r="G350" i="80"/>
  <c r="F350" i="80"/>
  <c r="C350" i="80"/>
  <c r="G349" i="80"/>
  <c r="F349" i="80"/>
  <c r="C349" i="80"/>
  <c r="F348" i="80"/>
  <c r="G348" i="80" s="1"/>
  <c r="C348" i="80"/>
  <c r="F347" i="80"/>
  <c r="G347" i="80" s="1"/>
  <c r="C347" i="80"/>
  <c r="G346" i="80"/>
  <c r="F346" i="80"/>
  <c r="C346" i="80"/>
  <c r="G345" i="80"/>
  <c r="F345" i="80"/>
  <c r="C345" i="80"/>
  <c r="F344" i="80"/>
  <c r="G344" i="80" s="1"/>
  <c r="C344" i="80"/>
  <c r="F343" i="80"/>
  <c r="G343" i="80" s="1"/>
  <c r="C343" i="80"/>
  <c r="G342" i="80"/>
  <c r="F342" i="80"/>
  <c r="C342" i="80"/>
  <c r="G341" i="80"/>
  <c r="F341" i="80"/>
  <c r="C341" i="80"/>
  <c r="F340" i="80"/>
  <c r="G340" i="80" s="1"/>
  <c r="C340" i="80"/>
  <c r="F339" i="80"/>
  <c r="G339" i="80" s="1"/>
  <c r="C339" i="80"/>
  <c r="G338" i="80"/>
  <c r="F338" i="80"/>
  <c r="C338" i="80"/>
  <c r="G337" i="80"/>
  <c r="F337" i="80"/>
  <c r="C337" i="80"/>
  <c r="F336" i="80"/>
  <c r="G336" i="80" s="1"/>
  <c r="C336" i="80"/>
  <c r="F335" i="80"/>
  <c r="G335" i="80" s="1"/>
  <c r="C335" i="80"/>
  <c r="G334" i="80"/>
  <c r="F334" i="80"/>
  <c r="C334" i="80"/>
  <c r="G333" i="80"/>
  <c r="F333" i="80"/>
  <c r="C333" i="80"/>
  <c r="F332" i="80"/>
  <c r="G332" i="80" s="1"/>
  <c r="C332" i="80"/>
  <c r="F331" i="80"/>
  <c r="G331" i="80" s="1"/>
  <c r="C331" i="80"/>
  <c r="G330" i="80"/>
  <c r="F330" i="80"/>
  <c r="C330" i="80"/>
  <c r="G329" i="80"/>
  <c r="F329" i="80"/>
  <c r="C329" i="80"/>
  <c r="F328" i="80"/>
  <c r="G328" i="80" s="1"/>
  <c r="C328" i="80"/>
  <c r="F327" i="80"/>
  <c r="G327" i="80" s="1"/>
  <c r="C327" i="80"/>
  <c r="G326" i="80"/>
  <c r="F326" i="80"/>
  <c r="C326" i="80"/>
  <c r="G325" i="80"/>
  <c r="F325" i="80"/>
  <c r="C325" i="80"/>
  <c r="F324" i="80"/>
  <c r="G324" i="80" s="1"/>
  <c r="C324" i="80"/>
  <c r="F323" i="80"/>
  <c r="G323" i="80" s="1"/>
  <c r="C323" i="80"/>
  <c r="G322" i="80"/>
  <c r="F322" i="80"/>
  <c r="C322" i="80"/>
  <c r="G321" i="80"/>
  <c r="F321" i="80"/>
  <c r="C321" i="80"/>
  <c r="F320" i="80"/>
  <c r="G320" i="80" s="1"/>
  <c r="C320" i="80"/>
  <c r="F319" i="80"/>
  <c r="G319" i="80" s="1"/>
  <c r="C319" i="80"/>
  <c r="G318" i="80"/>
  <c r="F318" i="80"/>
  <c r="C318" i="80"/>
  <c r="G317" i="80"/>
  <c r="F317" i="80"/>
  <c r="C317" i="80"/>
  <c r="F316" i="80"/>
  <c r="G316" i="80" s="1"/>
  <c r="C316" i="80"/>
  <c r="F315" i="80"/>
  <c r="G315" i="80" s="1"/>
  <c r="C315" i="80"/>
  <c r="G314" i="80"/>
  <c r="F314" i="80"/>
  <c r="C314" i="80"/>
  <c r="G313" i="80"/>
  <c r="F313" i="80"/>
  <c r="C313" i="80"/>
  <c r="F312" i="80"/>
  <c r="G312" i="80" s="1"/>
  <c r="C312" i="80"/>
  <c r="F311" i="80"/>
  <c r="G311" i="80" s="1"/>
  <c r="C311" i="80"/>
  <c r="G310" i="80"/>
  <c r="F310" i="80"/>
  <c r="C310" i="80"/>
  <c r="G309" i="80"/>
  <c r="F309" i="80"/>
  <c r="C309" i="80"/>
  <c r="F308" i="80"/>
  <c r="G308" i="80" s="1"/>
  <c r="C308" i="80"/>
  <c r="F307" i="80"/>
  <c r="G307" i="80" s="1"/>
  <c r="C307" i="80"/>
  <c r="G306" i="80"/>
  <c r="F306" i="80"/>
  <c r="C306" i="80"/>
  <c r="G305" i="80"/>
  <c r="F305" i="80"/>
  <c r="C305" i="80"/>
  <c r="F304" i="80"/>
  <c r="G304" i="80" s="1"/>
  <c r="C304" i="80"/>
  <c r="F303" i="80"/>
  <c r="G303" i="80" s="1"/>
  <c r="C303" i="80"/>
  <c r="G302" i="80"/>
  <c r="F302" i="80"/>
  <c r="C302" i="80"/>
  <c r="G301" i="80"/>
  <c r="F301" i="80"/>
  <c r="C301" i="80"/>
  <c r="F300" i="80"/>
  <c r="G300" i="80" s="1"/>
  <c r="C300" i="80"/>
  <c r="F299" i="80"/>
  <c r="G299" i="80" s="1"/>
  <c r="C299" i="80"/>
  <c r="G298" i="80"/>
  <c r="F298" i="80"/>
  <c r="C298" i="80"/>
  <c r="G297" i="80"/>
  <c r="F297" i="80"/>
  <c r="C297" i="80"/>
  <c r="F296" i="80"/>
  <c r="G296" i="80" s="1"/>
  <c r="C296" i="80"/>
  <c r="F295" i="80"/>
  <c r="G295" i="80" s="1"/>
  <c r="C295" i="80"/>
  <c r="G294" i="80"/>
  <c r="F294" i="80"/>
  <c r="C294" i="80"/>
  <c r="F293" i="80"/>
  <c r="G293" i="80" s="1"/>
  <c r="C293" i="80"/>
  <c r="F292" i="80"/>
  <c r="G292" i="80" s="1"/>
  <c r="C292" i="80"/>
  <c r="F291" i="80"/>
  <c r="G291" i="80" s="1"/>
  <c r="C291" i="80"/>
  <c r="G290" i="80"/>
  <c r="F290" i="80"/>
  <c r="C290" i="80"/>
  <c r="F289" i="80"/>
  <c r="G289" i="80" s="1"/>
  <c r="C289" i="80"/>
  <c r="F288" i="80"/>
  <c r="G288" i="80" s="1"/>
  <c r="C288" i="80"/>
  <c r="F287" i="80"/>
  <c r="G287" i="80" s="1"/>
  <c r="C287" i="80"/>
  <c r="G286" i="80"/>
  <c r="F286" i="80"/>
  <c r="C286" i="80"/>
  <c r="F285" i="80"/>
  <c r="G285" i="80" s="1"/>
  <c r="C285" i="80"/>
  <c r="F284" i="80"/>
  <c r="G284" i="80" s="1"/>
  <c r="C284" i="80"/>
  <c r="F283" i="80"/>
  <c r="G283" i="80" s="1"/>
  <c r="C283" i="80"/>
  <c r="G282" i="80"/>
  <c r="F282" i="80"/>
  <c r="C282" i="80"/>
  <c r="F281" i="80"/>
  <c r="G281" i="80" s="1"/>
  <c r="C281" i="80"/>
  <c r="F280" i="80"/>
  <c r="G280" i="80" s="1"/>
  <c r="C280" i="80"/>
  <c r="F279" i="80"/>
  <c r="G279" i="80" s="1"/>
  <c r="C279" i="80"/>
  <c r="G278" i="80"/>
  <c r="F278" i="80"/>
  <c r="C278" i="80"/>
  <c r="F277" i="80"/>
  <c r="G277" i="80" s="1"/>
  <c r="C277" i="80"/>
  <c r="F276" i="80"/>
  <c r="G276" i="80" s="1"/>
  <c r="C276" i="80"/>
  <c r="F275" i="80"/>
  <c r="G275" i="80" s="1"/>
  <c r="C275" i="80"/>
  <c r="G274" i="80"/>
  <c r="F274" i="80"/>
  <c r="C274" i="80"/>
  <c r="F273" i="80"/>
  <c r="G273" i="80" s="1"/>
  <c r="C273" i="80"/>
  <c r="F272" i="80"/>
  <c r="G272" i="80" s="1"/>
  <c r="C272" i="80"/>
  <c r="F271" i="80"/>
  <c r="G271" i="80" s="1"/>
  <c r="C271" i="80"/>
  <c r="G270" i="80"/>
  <c r="F270" i="80"/>
  <c r="C270" i="80"/>
  <c r="F269" i="80"/>
  <c r="G269" i="80" s="1"/>
  <c r="C269" i="80"/>
  <c r="F268" i="80"/>
  <c r="G268" i="80" s="1"/>
  <c r="C268" i="80"/>
  <c r="F267" i="80"/>
  <c r="G267" i="80" s="1"/>
  <c r="C267" i="80"/>
  <c r="G266" i="80"/>
  <c r="F266" i="80"/>
  <c r="C266" i="80"/>
  <c r="F265" i="80"/>
  <c r="G265" i="80" s="1"/>
  <c r="C265" i="80"/>
  <c r="F264" i="80"/>
  <c r="G264" i="80" s="1"/>
  <c r="C264" i="80"/>
  <c r="F263" i="80"/>
  <c r="G263" i="80" s="1"/>
  <c r="C263" i="80"/>
  <c r="G262" i="80"/>
  <c r="F262" i="80"/>
  <c r="C262" i="80"/>
  <c r="F261" i="80"/>
  <c r="G261" i="80" s="1"/>
  <c r="C261" i="80"/>
  <c r="F260" i="80"/>
  <c r="G260" i="80" s="1"/>
  <c r="C260" i="80"/>
  <c r="F259" i="80"/>
  <c r="G259" i="80" s="1"/>
  <c r="C259" i="80"/>
  <c r="G258" i="80"/>
  <c r="F258" i="80"/>
  <c r="C258" i="80"/>
  <c r="F257" i="80"/>
  <c r="G257" i="80" s="1"/>
  <c r="C257" i="80"/>
  <c r="F256" i="80"/>
  <c r="G256" i="80" s="1"/>
  <c r="C256" i="80"/>
  <c r="F255" i="80"/>
  <c r="G255" i="80" s="1"/>
  <c r="C255" i="80"/>
  <c r="G254" i="80"/>
  <c r="F254" i="80"/>
  <c r="C254" i="80"/>
  <c r="F253" i="80"/>
  <c r="G253" i="80" s="1"/>
  <c r="C253" i="80"/>
  <c r="F252" i="80"/>
  <c r="G252" i="80" s="1"/>
  <c r="C252" i="80"/>
  <c r="F251" i="80"/>
  <c r="G251" i="80" s="1"/>
  <c r="C251" i="80"/>
  <c r="G250" i="80"/>
  <c r="F250" i="80"/>
  <c r="C250" i="80"/>
  <c r="F249" i="80"/>
  <c r="G249" i="80" s="1"/>
  <c r="C249" i="80"/>
  <c r="F248" i="80"/>
  <c r="G248" i="80" s="1"/>
  <c r="C248" i="80"/>
  <c r="F247" i="80"/>
  <c r="G247" i="80" s="1"/>
  <c r="C247" i="80"/>
  <c r="G246" i="80"/>
  <c r="F246" i="80"/>
  <c r="C246" i="80"/>
  <c r="F245" i="80"/>
  <c r="G245" i="80" s="1"/>
  <c r="C245" i="80"/>
  <c r="F244" i="80"/>
  <c r="G244" i="80" s="1"/>
  <c r="C244" i="80"/>
  <c r="F243" i="80"/>
  <c r="G243" i="80" s="1"/>
  <c r="C243" i="80"/>
  <c r="G242" i="80"/>
  <c r="F242" i="80"/>
  <c r="C242" i="80"/>
  <c r="F241" i="80"/>
  <c r="G241" i="80" s="1"/>
  <c r="C241" i="80"/>
  <c r="F240" i="80"/>
  <c r="G240" i="80" s="1"/>
  <c r="C240" i="80"/>
  <c r="F239" i="80"/>
  <c r="G239" i="80" s="1"/>
  <c r="C239" i="80"/>
  <c r="G238" i="80"/>
  <c r="F238" i="80"/>
  <c r="C238" i="80"/>
  <c r="F237" i="80"/>
  <c r="G237" i="80" s="1"/>
  <c r="C237" i="80"/>
  <c r="F236" i="80"/>
  <c r="G236" i="80" s="1"/>
  <c r="C236" i="80"/>
  <c r="F235" i="80"/>
  <c r="G235" i="80" s="1"/>
  <c r="C235" i="80"/>
  <c r="G234" i="80"/>
  <c r="F234" i="80"/>
  <c r="C234" i="80"/>
  <c r="F233" i="80"/>
  <c r="G233" i="80" s="1"/>
  <c r="C233" i="80"/>
  <c r="G232" i="80"/>
  <c r="F232" i="80"/>
  <c r="C232" i="80"/>
  <c r="F231" i="80"/>
  <c r="G231" i="80" s="1"/>
  <c r="C231" i="80"/>
  <c r="G230" i="80"/>
  <c r="F230" i="80"/>
  <c r="C230" i="80"/>
  <c r="G229" i="80"/>
  <c r="F229" i="80"/>
  <c r="C229" i="80"/>
  <c r="F228" i="80"/>
  <c r="G228" i="80" s="1"/>
  <c r="C228" i="80"/>
  <c r="F227" i="80"/>
  <c r="G227" i="80" s="1"/>
  <c r="C227" i="80"/>
  <c r="G226" i="80"/>
  <c r="F226" i="80"/>
  <c r="C226" i="80"/>
  <c r="F225" i="80"/>
  <c r="G225" i="80" s="1"/>
  <c r="C225" i="80"/>
  <c r="G224" i="80"/>
  <c r="F224" i="80"/>
  <c r="C224" i="80"/>
  <c r="F223" i="80"/>
  <c r="G223" i="80" s="1"/>
  <c r="C223" i="80"/>
  <c r="G222" i="80"/>
  <c r="F222" i="80"/>
  <c r="C222" i="80"/>
  <c r="G221" i="80"/>
  <c r="F221" i="80"/>
  <c r="C221" i="80"/>
  <c r="F220" i="80"/>
  <c r="G220" i="80" s="1"/>
  <c r="C220" i="80"/>
  <c r="F219" i="80"/>
  <c r="G219" i="80" s="1"/>
  <c r="C219" i="80"/>
  <c r="G218" i="80"/>
  <c r="F218" i="80"/>
  <c r="C218" i="80"/>
  <c r="F217" i="80"/>
  <c r="G217" i="80" s="1"/>
  <c r="C217" i="80"/>
  <c r="G216" i="80"/>
  <c r="F216" i="80"/>
  <c r="C216" i="80"/>
  <c r="F215" i="80"/>
  <c r="G215" i="80" s="1"/>
  <c r="C215" i="80"/>
  <c r="G214" i="80"/>
  <c r="F214" i="80"/>
  <c r="C214" i="80"/>
  <c r="G213" i="80"/>
  <c r="F213" i="80"/>
  <c r="C213" i="80"/>
  <c r="F212" i="80"/>
  <c r="G212" i="80" s="1"/>
  <c r="C212" i="80"/>
  <c r="F211" i="80"/>
  <c r="G211" i="80" s="1"/>
  <c r="C211" i="80"/>
  <c r="G210" i="80"/>
  <c r="F210" i="80"/>
  <c r="C210" i="80"/>
  <c r="F209" i="80"/>
  <c r="G209" i="80" s="1"/>
  <c r="C209" i="80"/>
  <c r="G208" i="80"/>
  <c r="F208" i="80"/>
  <c r="C208" i="80"/>
  <c r="F207" i="80"/>
  <c r="G207" i="80" s="1"/>
  <c r="C207" i="80"/>
  <c r="G206" i="80"/>
  <c r="F206" i="80"/>
  <c r="C206" i="80"/>
  <c r="G205" i="80"/>
  <c r="F205" i="80"/>
  <c r="C205" i="80"/>
  <c r="F204" i="80"/>
  <c r="G204" i="80" s="1"/>
  <c r="C204" i="80"/>
  <c r="F203" i="80"/>
  <c r="G203" i="80" s="1"/>
  <c r="C203" i="80"/>
  <c r="G202" i="80"/>
  <c r="F202" i="80"/>
  <c r="C202" i="80"/>
  <c r="F201" i="80"/>
  <c r="G201" i="80" s="1"/>
  <c r="C201" i="80"/>
  <c r="G200" i="80"/>
  <c r="F200" i="80"/>
  <c r="C200" i="80"/>
  <c r="F199" i="80"/>
  <c r="G199" i="80" s="1"/>
  <c r="C199" i="80"/>
  <c r="G198" i="80"/>
  <c r="F198" i="80"/>
  <c r="C198" i="80"/>
  <c r="G197" i="80"/>
  <c r="F197" i="80"/>
  <c r="C197" i="80"/>
  <c r="F196" i="80"/>
  <c r="G196" i="80" s="1"/>
  <c r="C196" i="80"/>
  <c r="F195" i="80"/>
  <c r="G195" i="80" s="1"/>
  <c r="C195" i="80"/>
  <c r="G194" i="80"/>
  <c r="F194" i="80"/>
  <c r="C194" i="80"/>
  <c r="F193" i="80"/>
  <c r="G193" i="80" s="1"/>
  <c r="C193" i="80"/>
  <c r="G192" i="80"/>
  <c r="F192" i="80"/>
  <c r="C192" i="80"/>
  <c r="F191" i="80"/>
  <c r="G191" i="80" s="1"/>
  <c r="C191" i="80"/>
  <c r="G190" i="80"/>
  <c r="F190" i="80"/>
  <c r="C190" i="80"/>
  <c r="G189" i="80"/>
  <c r="F189" i="80"/>
  <c r="C189" i="80"/>
  <c r="F188" i="80"/>
  <c r="G188" i="80" s="1"/>
  <c r="C188" i="80"/>
  <c r="F187" i="80"/>
  <c r="G187" i="80" s="1"/>
  <c r="C187" i="80"/>
  <c r="G186" i="80"/>
  <c r="F186" i="80"/>
  <c r="C186" i="80"/>
  <c r="F185" i="80"/>
  <c r="G185" i="80" s="1"/>
  <c r="C185" i="80"/>
  <c r="G184" i="80"/>
  <c r="F184" i="80"/>
  <c r="C184" i="80"/>
  <c r="F183" i="80"/>
  <c r="G183" i="80" s="1"/>
  <c r="C183" i="80"/>
  <c r="G182" i="80"/>
  <c r="F182" i="80"/>
  <c r="C182" i="80"/>
  <c r="G181" i="80"/>
  <c r="F181" i="80"/>
  <c r="C181" i="80"/>
  <c r="F180" i="80"/>
  <c r="G180" i="80" s="1"/>
  <c r="C180" i="80"/>
  <c r="F179" i="80"/>
  <c r="G179" i="80" s="1"/>
  <c r="C179" i="80"/>
  <c r="G178" i="80"/>
  <c r="F178" i="80"/>
  <c r="C178" i="80"/>
  <c r="F177" i="80"/>
  <c r="G177" i="80" s="1"/>
  <c r="C177" i="80"/>
  <c r="G176" i="80"/>
  <c r="F176" i="80"/>
  <c r="C176" i="80"/>
  <c r="F175" i="80"/>
  <c r="G175" i="80" s="1"/>
  <c r="C175" i="80"/>
  <c r="G174" i="80"/>
  <c r="F174" i="80"/>
  <c r="C174" i="80"/>
  <c r="G173" i="80"/>
  <c r="F173" i="80"/>
  <c r="C173" i="80"/>
  <c r="F172" i="80"/>
  <c r="G172" i="80" s="1"/>
  <c r="C172" i="80"/>
  <c r="F171" i="80"/>
  <c r="G171" i="80" s="1"/>
  <c r="C171" i="80"/>
  <c r="G170" i="80"/>
  <c r="F170" i="80"/>
  <c r="C170" i="80"/>
  <c r="F169" i="80"/>
  <c r="G169" i="80" s="1"/>
  <c r="C169" i="80"/>
  <c r="G168" i="80"/>
  <c r="F168" i="80"/>
  <c r="C168" i="80"/>
  <c r="F167" i="80"/>
  <c r="G167" i="80" s="1"/>
  <c r="C167" i="80"/>
  <c r="G166" i="80"/>
  <c r="F166" i="80"/>
  <c r="C166" i="80"/>
  <c r="G165" i="80"/>
  <c r="F165" i="80"/>
  <c r="C165" i="80"/>
  <c r="F164" i="80"/>
  <c r="G164" i="80" s="1"/>
  <c r="C164" i="80"/>
  <c r="F163" i="80"/>
  <c r="G163" i="80" s="1"/>
  <c r="C163" i="80"/>
  <c r="G162" i="80"/>
  <c r="F162" i="80"/>
  <c r="C162" i="80"/>
  <c r="F161" i="80"/>
  <c r="G161" i="80" s="1"/>
  <c r="C161" i="80"/>
  <c r="G160" i="80"/>
  <c r="F160" i="80"/>
  <c r="C160" i="80"/>
  <c r="F159" i="80"/>
  <c r="G159" i="80" s="1"/>
  <c r="C159" i="80"/>
  <c r="G158" i="80"/>
  <c r="F158" i="80"/>
  <c r="C158" i="80"/>
  <c r="G157" i="80"/>
  <c r="F157" i="80"/>
  <c r="C157" i="80"/>
  <c r="F156" i="80"/>
  <c r="G156" i="80" s="1"/>
  <c r="C156" i="80"/>
  <c r="F155" i="80"/>
  <c r="G155" i="80" s="1"/>
  <c r="C155" i="80"/>
  <c r="G154" i="80"/>
  <c r="F154" i="80"/>
  <c r="C154" i="80"/>
  <c r="F153" i="80"/>
  <c r="G153" i="80" s="1"/>
  <c r="C153" i="80"/>
  <c r="G152" i="80"/>
  <c r="F152" i="80"/>
  <c r="C152" i="80"/>
  <c r="F151" i="80"/>
  <c r="G151" i="80" s="1"/>
  <c r="C151" i="80"/>
  <c r="G150" i="80"/>
  <c r="F150" i="80"/>
  <c r="C150" i="80"/>
  <c r="G149" i="80"/>
  <c r="F149" i="80"/>
  <c r="C149" i="80"/>
  <c r="F148" i="80"/>
  <c r="G148" i="80" s="1"/>
  <c r="C148" i="80"/>
  <c r="F147" i="80"/>
  <c r="G147" i="80" s="1"/>
  <c r="C147" i="80"/>
  <c r="G146" i="80"/>
  <c r="F146" i="80"/>
  <c r="C146" i="80"/>
  <c r="F145" i="80"/>
  <c r="G145" i="80" s="1"/>
  <c r="C145" i="80"/>
  <c r="G144" i="80"/>
  <c r="F144" i="80"/>
  <c r="C144" i="80"/>
  <c r="F143" i="80"/>
  <c r="G143" i="80" s="1"/>
  <c r="C143" i="80"/>
  <c r="G142" i="80"/>
  <c r="F142" i="80"/>
  <c r="C142" i="80"/>
  <c r="G141" i="80"/>
  <c r="F141" i="80"/>
  <c r="C141" i="80"/>
  <c r="F140" i="80"/>
  <c r="G140" i="80" s="1"/>
  <c r="C140" i="80"/>
  <c r="F139" i="80"/>
  <c r="G139" i="80" s="1"/>
  <c r="C139" i="80"/>
  <c r="G138" i="80"/>
  <c r="F138" i="80"/>
  <c r="C138" i="80"/>
  <c r="F137" i="80"/>
  <c r="G137" i="80" s="1"/>
  <c r="C137" i="80"/>
  <c r="G136" i="80"/>
  <c r="F136" i="80"/>
  <c r="C136" i="80"/>
  <c r="F135" i="80"/>
  <c r="G135" i="80" s="1"/>
  <c r="C135" i="80"/>
  <c r="G134" i="80"/>
  <c r="F134" i="80"/>
  <c r="C134" i="80"/>
  <c r="G133" i="80"/>
  <c r="F133" i="80"/>
  <c r="C133" i="80"/>
  <c r="F132" i="80"/>
  <c r="G132" i="80" s="1"/>
  <c r="C132" i="80"/>
  <c r="F131" i="80"/>
  <c r="G131" i="80" s="1"/>
  <c r="C131" i="80"/>
  <c r="G130" i="80"/>
  <c r="F130" i="80"/>
  <c r="C130" i="80"/>
  <c r="F129" i="80"/>
  <c r="G129" i="80" s="1"/>
  <c r="C129" i="80"/>
  <c r="G128" i="80"/>
  <c r="F128" i="80"/>
  <c r="C128" i="80"/>
  <c r="F127" i="80"/>
  <c r="G127" i="80" s="1"/>
  <c r="C127" i="80"/>
  <c r="G126" i="80"/>
  <c r="F126" i="80"/>
  <c r="C126" i="80"/>
  <c r="G125" i="80"/>
  <c r="F125" i="80"/>
  <c r="C125" i="80"/>
  <c r="F124" i="80"/>
  <c r="G124" i="80" s="1"/>
  <c r="C124" i="80"/>
  <c r="F123" i="80"/>
  <c r="G123" i="80" s="1"/>
  <c r="C123" i="80"/>
  <c r="G122" i="80"/>
  <c r="F122" i="80"/>
  <c r="C122" i="80"/>
  <c r="F121" i="80"/>
  <c r="G121" i="80" s="1"/>
  <c r="C121" i="80"/>
  <c r="G120" i="80"/>
  <c r="F120" i="80"/>
  <c r="C120" i="80"/>
  <c r="F119" i="80"/>
  <c r="G119" i="80" s="1"/>
  <c r="C119" i="80"/>
  <c r="G118" i="80"/>
  <c r="F118" i="80"/>
  <c r="C118" i="80"/>
  <c r="G117" i="80"/>
  <c r="F117" i="80"/>
  <c r="C117" i="80"/>
  <c r="F116" i="80"/>
  <c r="G116" i="80" s="1"/>
  <c r="C116" i="80"/>
  <c r="F115" i="80"/>
  <c r="G115" i="80" s="1"/>
  <c r="C115" i="80"/>
  <c r="G114" i="80"/>
  <c r="F114" i="80"/>
  <c r="C114" i="80"/>
  <c r="F113" i="80"/>
  <c r="G113" i="80" s="1"/>
  <c r="C113" i="80"/>
  <c r="G112" i="80"/>
  <c r="F112" i="80"/>
  <c r="C112" i="80"/>
  <c r="F111" i="80"/>
  <c r="G111" i="80" s="1"/>
  <c r="C111" i="80"/>
  <c r="G110" i="80"/>
  <c r="F110" i="80"/>
  <c r="C110" i="80"/>
  <c r="G109" i="80"/>
  <c r="F109" i="80"/>
  <c r="C109" i="80"/>
  <c r="F108" i="80"/>
  <c r="G108" i="80" s="1"/>
  <c r="C108" i="80"/>
  <c r="F107" i="80"/>
  <c r="G107" i="80" s="1"/>
  <c r="C107" i="80"/>
  <c r="G106" i="80"/>
  <c r="F106" i="80"/>
  <c r="C106" i="80"/>
  <c r="F105" i="80"/>
  <c r="G105" i="80" s="1"/>
  <c r="C105" i="80"/>
  <c r="G104" i="80"/>
  <c r="F104" i="80"/>
  <c r="C104" i="80"/>
  <c r="F103" i="80"/>
  <c r="G103" i="80" s="1"/>
  <c r="C103" i="80"/>
  <c r="G102" i="80"/>
  <c r="F102" i="80"/>
  <c r="C102" i="80"/>
  <c r="G101" i="80"/>
  <c r="F101" i="80"/>
  <c r="C101" i="80"/>
  <c r="F100" i="80"/>
  <c r="G100" i="80" s="1"/>
  <c r="C100" i="80"/>
  <c r="F99" i="80"/>
  <c r="G99" i="80" s="1"/>
  <c r="C99" i="80"/>
  <c r="G98" i="80"/>
  <c r="F98" i="80"/>
  <c r="C98" i="80"/>
  <c r="F97" i="80"/>
  <c r="G97" i="80" s="1"/>
  <c r="C97" i="80"/>
  <c r="G96" i="80"/>
  <c r="F96" i="80"/>
  <c r="C96" i="80"/>
  <c r="F95" i="80"/>
  <c r="G95" i="80" s="1"/>
  <c r="C95" i="80"/>
  <c r="G94" i="80"/>
  <c r="F94" i="80"/>
  <c r="C94" i="80"/>
  <c r="G93" i="80"/>
  <c r="F93" i="80"/>
  <c r="C93" i="80"/>
  <c r="F92" i="80"/>
  <c r="G92" i="80" s="1"/>
  <c r="C92" i="80"/>
  <c r="F91" i="80"/>
  <c r="G91" i="80" s="1"/>
  <c r="C91" i="80"/>
  <c r="G90" i="80"/>
  <c r="F90" i="80"/>
  <c r="C90" i="80"/>
  <c r="F89" i="80"/>
  <c r="G89" i="80" s="1"/>
  <c r="C89" i="80"/>
  <c r="G88" i="80"/>
  <c r="F88" i="80"/>
  <c r="C88" i="80"/>
  <c r="F87" i="80"/>
  <c r="G87" i="80" s="1"/>
  <c r="C87" i="80"/>
  <c r="G86" i="80"/>
  <c r="F86" i="80"/>
  <c r="C86" i="80"/>
  <c r="G85" i="80"/>
  <c r="F85" i="80"/>
  <c r="C85" i="80"/>
  <c r="F84" i="80"/>
  <c r="G84" i="80" s="1"/>
  <c r="C84" i="80"/>
  <c r="F83" i="80"/>
  <c r="G83" i="80" s="1"/>
  <c r="C83" i="80"/>
  <c r="G82" i="80"/>
  <c r="F82" i="80"/>
  <c r="C82" i="80"/>
  <c r="F81" i="80"/>
  <c r="G81" i="80" s="1"/>
  <c r="C81" i="80"/>
  <c r="G80" i="80"/>
  <c r="F80" i="80"/>
  <c r="C80" i="80"/>
  <c r="F79" i="80"/>
  <c r="G79" i="80" s="1"/>
  <c r="C79" i="80"/>
  <c r="G78" i="80"/>
  <c r="F78" i="80"/>
  <c r="C78" i="80"/>
  <c r="G77" i="80"/>
  <c r="F77" i="80"/>
  <c r="C77" i="80"/>
  <c r="F76" i="80"/>
  <c r="G76" i="80" s="1"/>
  <c r="C76" i="80"/>
  <c r="F75" i="80"/>
  <c r="G75" i="80" s="1"/>
  <c r="C75" i="80"/>
  <c r="G74" i="80"/>
  <c r="F74" i="80"/>
  <c r="C74" i="80"/>
  <c r="F73" i="80"/>
  <c r="G73" i="80" s="1"/>
  <c r="C73" i="80"/>
  <c r="G72" i="80"/>
  <c r="F72" i="80"/>
  <c r="C72" i="80"/>
  <c r="F71" i="80"/>
  <c r="G71" i="80" s="1"/>
  <c r="C71" i="80"/>
  <c r="G70" i="80"/>
  <c r="F70" i="80"/>
  <c r="C70" i="80"/>
  <c r="G69" i="80"/>
  <c r="F69" i="80"/>
  <c r="C69" i="80"/>
  <c r="F68" i="80"/>
  <c r="G68" i="80" s="1"/>
  <c r="C68" i="80"/>
  <c r="F67" i="80"/>
  <c r="G67" i="80" s="1"/>
  <c r="C67" i="80"/>
  <c r="G66" i="80"/>
  <c r="F66" i="80"/>
  <c r="C66" i="80"/>
  <c r="F65" i="80"/>
  <c r="G65" i="80" s="1"/>
  <c r="C65" i="80"/>
  <c r="G64" i="80"/>
  <c r="F64" i="80"/>
  <c r="C64" i="80"/>
  <c r="F63" i="80"/>
  <c r="G63" i="80" s="1"/>
  <c r="C63" i="80"/>
  <c r="G62" i="80"/>
  <c r="F62" i="80"/>
  <c r="C62" i="80"/>
  <c r="F61" i="80"/>
  <c r="G61" i="80" s="1"/>
  <c r="C61" i="80"/>
  <c r="G60" i="80"/>
  <c r="F60" i="80"/>
  <c r="C60" i="80"/>
  <c r="F59" i="80"/>
  <c r="G59" i="80" s="1"/>
  <c r="C59" i="80"/>
  <c r="G58" i="80"/>
  <c r="F58" i="80"/>
  <c r="C58" i="80"/>
  <c r="F57" i="80"/>
  <c r="G57" i="80" s="1"/>
  <c r="C57" i="80"/>
  <c r="G56" i="80"/>
  <c r="F56" i="80"/>
  <c r="C56" i="80"/>
  <c r="F55" i="80"/>
  <c r="G55" i="80" s="1"/>
  <c r="C55" i="80"/>
  <c r="G54" i="80"/>
  <c r="F54" i="80"/>
  <c r="C54" i="80"/>
  <c r="F53" i="80"/>
  <c r="G53" i="80" s="1"/>
  <c r="C53" i="80"/>
  <c r="G52" i="80"/>
  <c r="F52" i="80"/>
  <c r="C52" i="80"/>
  <c r="F51" i="80"/>
  <c r="G51" i="80" s="1"/>
  <c r="C51" i="80"/>
  <c r="G50" i="80"/>
  <c r="F50" i="80"/>
  <c r="C50" i="80"/>
  <c r="F49" i="80"/>
  <c r="G49" i="80" s="1"/>
  <c r="C49" i="80"/>
  <c r="G48" i="80"/>
  <c r="F48" i="80"/>
  <c r="C48" i="80"/>
  <c r="F47" i="80"/>
  <c r="G47" i="80" s="1"/>
  <c r="C47" i="80"/>
  <c r="G46" i="80"/>
  <c r="F46" i="80"/>
  <c r="C46" i="80"/>
  <c r="F45" i="80"/>
  <c r="G45" i="80" s="1"/>
  <c r="C45" i="80"/>
  <c r="G44" i="80"/>
  <c r="F44" i="80"/>
  <c r="C44" i="80"/>
  <c r="F43" i="80"/>
  <c r="G43" i="80" s="1"/>
  <c r="C43" i="80"/>
  <c r="G42" i="80"/>
  <c r="F42" i="80"/>
  <c r="C42" i="80"/>
  <c r="F41" i="80"/>
  <c r="G41" i="80" s="1"/>
  <c r="C41" i="80"/>
  <c r="G40" i="80"/>
  <c r="F40" i="80"/>
  <c r="C40" i="80"/>
  <c r="F39" i="80"/>
  <c r="G39" i="80" s="1"/>
  <c r="C39" i="80"/>
  <c r="G38" i="80"/>
  <c r="F38" i="80"/>
  <c r="C38" i="80"/>
  <c r="F37" i="80"/>
  <c r="G37" i="80" s="1"/>
  <c r="C37" i="80"/>
  <c r="G36" i="80"/>
  <c r="F36" i="80"/>
  <c r="C36" i="80"/>
  <c r="F35" i="80"/>
  <c r="G35" i="80" s="1"/>
  <c r="C35" i="80"/>
  <c r="G34" i="80"/>
  <c r="F34" i="80"/>
  <c r="C34" i="80"/>
  <c r="F33" i="80"/>
  <c r="G33" i="80" s="1"/>
  <c r="C33" i="80"/>
  <c r="G32" i="80"/>
  <c r="F32" i="80"/>
  <c r="C32" i="80"/>
  <c r="F31" i="80"/>
  <c r="G31" i="80" s="1"/>
  <c r="C31" i="80"/>
  <c r="G30" i="80"/>
  <c r="F30" i="80"/>
  <c r="C30" i="80"/>
  <c r="F29" i="80"/>
  <c r="G29" i="80" s="1"/>
  <c r="C29" i="80"/>
  <c r="G28" i="80"/>
  <c r="F28" i="80"/>
  <c r="C28" i="80"/>
  <c r="F27" i="80"/>
  <c r="G27" i="80" s="1"/>
  <c r="C27" i="80"/>
  <c r="G26" i="80"/>
  <c r="F26" i="80"/>
  <c r="C26" i="80"/>
  <c r="F25" i="80"/>
  <c r="G25" i="80" s="1"/>
  <c r="C25" i="80"/>
  <c r="G24" i="80"/>
  <c r="F24" i="80"/>
  <c r="C24" i="80"/>
  <c r="F23" i="80"/>
  <c r="G23" i="80" s="1"/>
  <c r="C23" i="80"/>
  <c r="G22" i="80"/>
  <c r="F22" i="80"/>
  <c r="C22" i="80"/>
  <c r="F21" i="80"/>
  <c r="G21" i="80" s="1"/>
  <c r="C21" i="80"/>
  <c r="G20" i="80"/>
  <c r="F20" i="80"/>
  <c r="C20" i="80"/>
  <c r="F19" i="80"/>
  <c r="G19" i="80" s="1"/>
  <c r="C19" i="80"/>
  <c r="G18" i="80"/>
  <c r="F18" i="80"/>
  <c r="C18" i="80"/>
  <c r="F17" i="80"/>
  <c r="G17" i="80" s="1"/>
  <c r="C17" i="80"/>
  <c r="G16" i="80"/>
  <c r="F16" i="80"/>
  <c r="C16" i="80"/>
  <c r="F15" i="80"/>
  <c r="G15" i="80" s="1"/>
  <c r="C15" i="80"/>
  <c r="G14" i="80"/>
  <c r="F14" i="80"/>
  <c r="C14" i="80"/>
  <c r="F13" i="80"/>
  <c r="G13" i="80" s="1"/>
  <c r="C13" i="80"/>
  <c r="G12" i="80"/>
  <c r="F12" i="80"/>
  <c r="C12" i="80"/>
  <c r="F11" i="80"/>
  <c r="G11" i="80" s="1"/>
  <c r="C11" i="80"/>
  <c r="G10" i="80"/>
  <c r="F10" i="80"/>
  <c r="C10" i="80"/>
  <c r="F9" i="80"/>
  <c r="G9" i="80" s="1"/>
  <c r="C9" i="80"/>
  <c r="B4" i="80"/>
  <c r="I2" i="80"/>
  <c r="D2" i="80"/>
  <c r="I1" i="80"/>
  <c r="D1" i="80"/>
  <c r="E8" i="79"/>
  <c r="K7" i="79"/>
  <c r="K6" i="79"/>
  <c r="A4" i="79"/>
  <c r="I2" i="79"/>
  <c r="C2" i="79"/>
  <c r="AN1" i="79"/>
  <c r="AM1" i="79"/>
  <c r="I1" i="79"/>
  <c r="C1" i="79"/>
  <c r="I485" i="1" l="1"/>
  <c r="I481" i="1"/>
  <c r="I477" i="1"/>
  <c r="I473" i="1"/>
  <c r="I469" i="1"/>
  <c r="I465" i="1"/>
  <c r="I461" i="1"/>
  <c r="I457" i="1"/>
  <c r="I453" i="1"/>
  <c r="I449" i="1"/>
  <c r="I445" i="1"/>
  <c r="I441" i="1"/>
  <c r="I437" i="1"/>
  <c r="I433" i="1"/>
  <c r="I429" i="1"/>
  <c r="I425" i="1"/>
  <c r="I421" i="1"/>
  <c r="I417" i="1"/>
  <c r="I413" i="1"/>
  <c r="I409" i="1"/>
  <c r="I405" i="1"/>
  <c r="I401" i="1"/>
  <c r="I397" i="1"/>
  <c r="I393" i="1"/>
  <c r="I389" i="1"/>
  <c r="I385" i="1"/>
  <c r="I381" i="1"/>
  <c r="I476" i="1"/>
  <c r="I472" i="1"/>
  <c r="I444" i="1"/>
  <c r="I440" i="1"/>
  <c r="I428" i="1"/>
  <c r="I424" i="1"/>
  <c r="I412" i="1"/>
  <c r="I408" i="1"/>
  <c r="I396" i="1"/>
  <c r="I392" i="1"/>
  <c r="I380" i="1"/>
  <c r="I468" i="1"/>
  <c r="I464" i="1"/>
  <c r="I452" i="1"/>
  <c r="I448" i="1"/>
  <c r="I376" i="1"/>
  <c r="I360" i="1"/>
  <c r="I344" i="1"/>
  <c r="I370" i="1"/>
  <c r="I354" i="1"/>
  <c r="I484" i="1"/>
  <c r="I480" i="1"/>
  <c r="I487" i="1"/>
  <c r="I483" i="1"/>
  <c r="I479" i="1"/>
  <c r="I475" i="1"/>
  <c r="I471" i="1"/>
  <c r="I467" i="1"/>
  <c r="I463" i="1"/>
  <c r="I459" i="1"/>
  <c r="I455" i="1"/>
  <c r="I451" i="1"/>
  <c r="I447" i="1"/>
  <c r="I443" i="1"/>
  <c r="I378" i="1"/>
  <c r="I374" i="1"/>
  <c r="I366" i="1"/>
  <c r="I362" i="1"/>
  <c r="I358" i="1"/>
  <c r="I350" i="1"/>
  <c r="I346" i="1"/>
  <c r="I342" i="1"/>
  <c r="I334" i="1"/>
  <c r="I372" i="1"/>
  <c r="I368" i="1"/>
  <c r="I364" i="1"/>
  <c r="I356" i="1"/>
  <c r="I352" i="1"/>
  <c r="I348" i="1"/>
  <c r="I340" i="1"/>
  <c r="I486" i="1"/>
  <c r="I482" i="1"/>
  <c r="I478" i="1"/>
  <c r="I474" i="1"/>
  <c r="I470" i="1"/>
  <c r="I466" i="1"/>
  <c r="I462" i="1"/>
  <c r="I458" i="1"/>
  <c r="I454" i="1"/>
  <c r="I450" i="1"/>
  <c r="I446" i="1"/>
  <c r="I442" i="1"/>
  <c r="I438" i="1"/>
  <c r="I434" i="1"/>
  <c r="I430" i="1"/>
  <c r="I426" i="1"/>
  <c r="I422" i="1"/>
  <c r="I418" i="1"/>
  <c r="I414" i="1"/>
  <c r="I410" i="1"/>
  <c r="I406" i="1"/>
  <c r="I402" i="1"/>
  <c r="I398" i="1"/>
  <c r="I394" i="1"/>
  <c r="I390" i="1"/>
  <c r="I386" i="1"/>
  <c r="I382" i="1"/>
  <c r="I439" i="1"/>
  <c r="I435" i="1"/>
  <c r="I431" i="1"/>
  <c r="I427" i="1"/>
  <c r="I423" i="1"/>
  <c r="I419" i="1"/>
  <c r="I415" i="1"/>
  <c r="I411" i="1"/>
  <c r="I407" i="1"/>
  <c r="I403" i="1"/>
  <c r="I399" i="1"/>
  <c r="I395" i="1"/>
  <c r="I391" i="1"/>
  <c r="I387" i="1"/>
  <c r="I383" i="1"/>
  <c r="S231" i="12"/>
  <c r="T275" i="12"/>
  <c r="T240" i="12"/>
  <c r="I336" i="1"/>
  <c r="S252" i="12"/>
  <c r="I379" i="1"/>
  <c r="I375" i="1"/>
  <c r="I371" i="1"/>
  <c r="I367" i="1"/>
  <c r="I363" i="1"/>
  <c r="I359" i="1"/>
  <c r="I355" i="1"/>
  <c r="I351" i="1"/>
  <c r="I347" i="1"/>
  <c r="I343" i="1"/>
  <c r="I339" i="1"/>
  <c r="I335" i="1"/>
  <c r="T232" i="12"/>
  <c r="T228" i="12"/>
  <c r="S296" i="12"/>
  <c r="T251" i="12"/>
  <c r="T220" i="12"/>
  <c r="S248" i="12"/>
  <c r="S303" i="12"/>
  <c r="T307" i="12"/>
  <c r="T267" i="12"/>
  <c r="T243" i="12"/>
  <c r="T300" i="12"/>
  <c r="T259" i="12"/>
  <c r="T227" i="12"/>
  <c r="T299" i="12"/>
  <c r="T235" i="12"/>
  <c r="S239" i="12"/>
  <c r="T291" i="12"/>
  <c r="T268" i="12"/>
  <c r="S260" i="12"/>
  <c r="T284" i="12"/>
  <c r="S280" i="12"/>
  <c r="T283" i="12"/>
  <c r="S295" i="12"/>
  <c r="T308" i="12"/>
  <c r="T292" i="12"/>
  <c r="T276" i="12"/>
  <c r="T236" i="12"/>
  <c r="S304" i="12"/>
  <c r="S289" i="12"/>
  <c r="S257" i="12"/>
  <c r="S244" i="12"/>
  <c r="S225" i="12"/>
  <c r="S312" i="12"/>
  <c r="S273" i="12"/>
  <c r="T224" i="12"/>
  <c r="S288" i="12"/>
  <c r="S256" i="12"/>
  <c r="S241" i="12"/>
  <c r="S255" i="12"/>
  <c r="S247" i="12"/>
  <c r="T272" i="12"/>
  <c r="T264" i="12"/>
  <c r="S287" i="12"/>
  <c r="S279" i="12"/>
  <c r="S223" i="12"/>
  <c r="T271" i="12"/>
  <c r="T263" i="12"/>
  <c r="S305" i="12"/>
  <c r="S301" i="12"/>
  <c r="S285" i="12"/>
  <c r="S269" i="12"/>
  <c r="S253" i="12"/>
  <c r="S237" i="12"/>
  <c r="S221" i="12"/>
  <c r="S293" i="12"/>
  <c r="S277" i="12"/>
  <c r="S261" i="12"/>
  <c r="S245" i="12"/>
  <c r="S229" i="12"/>
  <c r="S297" i="12"/>
  <c r="S281" i="12"/>
  <c r="S265" i="12"/>
  <c r="S249" i="12"/>
  <c r="S233" i="12"/>
  <c r="S311" i="12"/>
  <c r="S309" i="12"/>
  <c r="T310" i="12"/>
  <c r="T306" i="12"/>
  <c r="T302" i="12"/>
  <c r="T298" i="12"/>
  <c r="T294" i="12"/>
  <c r="T290" i="12"/>
  <c r="T286" i="12"/>
  <c r="T282" i="12"/>
  <c r="T278" i="12"/>
  <c r="T274" i="12"/>
  <c r="T270" i="12"/>
  <c r="T266" i="12"/>
  <c r="T262" i="12"/>
  <c r="T258" i="12"/>
  <c r="T254" i="12"/>
  <c r="T250" i="12"/>
  <c r="T246" i="12"/>
  <c r="T242" i="12"/>
  <c r="T238" i="12"/>
  <c r="T234" i="12"/>
  <c r="T230" i="12"/>
  <c r="T226" i="12"/>
  <c r="T222" i="12"/>
  <c r="C158" i="1"/>
  <c r="C159" i="1"/>
  <c r="C160" i="1"/>
  <c r="C161" i="1"/>
  <c r="C162" i="1"/>
  <c r="C163" i="1"/>
  <c r="C164" i="1"/>
  <c r="C165" i="1"/>
  <c r="C166" i="1"/>
  <c r="C167" i="1"/>
  <c r="C168" i="1"/>
  <c r="C169" i="1"/>
  <c r="C170" i="1"/>
  <c r="C171" i="1"/>
  <c r="C172" i="1"/>
  <c r="C173" i="1"/>
  <c r="C174" i="1"/>
  <c r="C175" i="1"/>
  <c r="C176" i="1"/>
  <c r="C177" i="1"/>
  <c r="D158" i="1"/>
  <c r="D159" i="1"/>
  <c r="D160" i="1"/>
  <c r="D161" i="1"/>
  <c r="D162" i="1"/>
  <c r="D163" i="1"/>
  <c r="D164" i="1"/>
  <c r="D165" i="1"/>
  <c r="D166" i="1"/>
  <c r="D167" i="1"/>
  <c r="D168" i="1"/>
  <c r="D169" i="1"/>
  <c r="D170" i="1"/>
  <c r="D171" i="1"/>
  <c r="D172" i="1"/>
  <c r="D173" i="1"/>
  <c r="D174" i="1"/>
  <c r="D175" i="1"/>
  <c r="D176" i="1"/>
  <c r="D177" i="1"/>
  <c r="E158" i="1"/>
  <c r="E159" i="1"/>
  <c r="E160" i="1"/>
  <c r="E161" i="1"/>
  <c r="E162" i="1"/>
  <c r="E163" i="1"/>
  <c r="E164" i="1"/>
  <c r="E165" i="1"/>
  <c r="E166" i="1"/>
  <c r="E167" i="1"/>
  <c r="E168" i="1"/>
  <c r="E169" i="1"/>
  <c r="E170" i="1"/>
  <c r="E171" i="1"/>
  <c r="E172" i="1"/>
  <c r="E173" i="1"/>
  <c r="E174" i="1"/>
  <c r="E175" i="1"/>
  <c r="E176" i="1"/>
  <c r="E177" i="1"/>
  <c r="F158" i="1"/>
  <c r="F159" i="1"/>
  <c r="F160" i="1"/>
  <c r="F161" i="1"/>
  <c r="F162" i="1"/>
  <c r="F163" i="1"/>
  <c r="F164" i="1"/>
  <c r="F165" i="1"/>
  <c r="F166" i="1"/>
  <c r="F167" i="1"/>
  <c r="F168" i="1"/>
  <c r="F169" i="1"/>
  <c r="F170" i="1"/>
  <c r="F171" i="1"/>
  <c r="F172" i="1"/>
  <c r="F173" i="1"/>
  <c r="F174" i="1"/>
  <c r="F175" i="1"/>
  <c r="F176" i="1"/>
  <c r="F177" i="1"/>
  <c r="G158" i="1"/>
  <c r="G159" i="1"/>
  <c r="G160" i="1"/>
  <c r="G161" i="1"/>
  <c r="G162" i="1"/>
  <c r="G163" i="1"/>
  <c r="G164" i="1"/>
  <c r="G165" i="1"/>
  <c r="G166" i="1"/>
  <c r="G167" i="1"/>
  <c r="G168" i="1"/>
  <c r="G169" i="1"/>
  <c r="G170" i="1"/>
  <c r="G171" i="1"/>
  <c r="G172" i="1"/>
  <c r="G173" i="1"/>
  <c r="G174" i="1"/>
  <c r="G175" i="1"/>
  <c r="G176" i="1"/>
  <c r="G177" i="1"/>
  <c r="H158" i="1"/>
  <c r="H159" i="1"/>
  <c r="H160" i="1"/>
  <c r="H161" i="1"/>
  <c r="H162" i="1"/>
  <c r="H163" i="1"/>
  <c r="H164" i="1"/>
  <c r="H165" i="1"/>
  <c r="H166" i="1"/>
  <c r="H167" i="1"/>
  <c r="H168" i="1"/>
  <c r="H169" i="1"/>
  <c r="H170" i="1"/>
  <c r="H171" i="1"/>
  <c r="H172" i="1"/>
  <c r="H173" i="1"/>
  <c r="H174" i="1"/>
  <c r="I174" i="1" s="1"/>
  <c r="H175" i="1"/>
  <c r="I175" i="1" s="1"/>
  <c r="H176" i="1"/>
  <c r="I176" i="1" s="1"/>
  <c r="H177" i="1"/>
  <c r="I177" i="1" s="1"/>
  <c r="I158" i="1"/>
  <c r="I159" i="1"/>
  <c r="I160" i="1"/>
  <c r="I161" i="1"/>
  <c r="I162" i="1"/>
  <c r="I163" i="1"/>
  <c r="I164" i="1"/>
  <c r="I165" i="1"/>
  <c r="I166" i="1"/>
  <c r="I167" i="1"/>
  <c r="I168" i="1"/>
  <c r="I169" i="1"/>
  <c r="I170" i="1"/>
  <c r="I171" i="1"/>
  <c r="I172" i="1"/>
  <c r="I173" i="1"/>
  <c r="J158" i="1"/>
  <c r="J159" i="1"/>
  <c r="J160" i="1"/>
  <c r="J161" i="1"/>
  <c r="J162" i="1"/>
  <c r="J163" i="1"/>
  <c r="J164" i="1"/>
  <c r="J165" i="1"/>
  <c r="J166" i="1"/>
  <c r="J167" i="1"/>
  <c r="J168" i="1"/>
  <c r="J169" i="1"/>
  <c r="J170" i="1"/>
  <c r="J171" i="1"/>
  <c r="J172" i="1"/>
  <c r="J173" i="1"/>
  <c r="J174" i="1"/>
  <c r="J175" i="1"/>
  <c r="J176" i="1"/>
  <c r="J177" i="1"/>
  <c r="V158" i="1"/>
  <c r="V159" i="1"/>
  <c r="V160" i="1"/>
  <c r="V161" i="1"/>
  <c r="V162" i="1"/>
  <c r="V163" i="1"/>
  <c r="V164" i="1"/>
  <c r="V165" i="1"/>
  <c r="V166" i="1"/>
  <c r="V167" i="1"/>
  <c r="V168" i="1"/>
  <c r="V169" i="1"/>
  <c r="V170" i="1"/>
  <c r="V171" i="1"/>
  <c r="V172" i="1"/>
  <c r="V173" i="1"/>
  <c r="V174" i="1"/>
  <c r="V175" i="1"/>
  <c r="V176" i="1"/>
  <c r="V177" i="1"/>
  <c r="W158" i="1"/>
  <c r="W159" i="1"/>
  <c r="W160" i="1"/>
  <c r="W161" i="1"/>
  <c r="W162" i="1"/>
  <c r="W163" i="1"/>
  <c r="W164" i="1"/>
  <c r="W165" i="1"/>
  <c r="W166" i="1"/>
  <c r="W167" i="1"/>
  <c r="W168" i="1"/>
  <c r="W169" i="1"/>
  <c r="W170" i="1"/>
  <c r="W171" i="1"/>
  <c r="W172" i="1"/>
  <c r="W173" i="1"/>
  <c r="W174" i="1"/>
  <c r="W175" i="1"/>
  <c r="W176" i="1"/>
  <c r="W177" i="1"/>
  <c r="AD158" i="1"/>
  <c r="AD159" i="1"/>
  <c r="AD160" i="1"/>
  <c r="AD161" i="1"/>
  <c r="AD162" i="1"/>
  <c r="AD163" i="1"/>
  <c r="AD164" i="1"/>
  <c r="AD165" i="1"/>
  <c r="AD166" i="1"/>
  <c r="AD167" i="1"/>
  <c r="AD168" i="1"/>
  <c r="AD169" i="1"/>
  <c r="AD170" i="1"/>
  <c r="AD171" i="1"/>
  <c r="AD172" i="1"/>
  <c r="AD173" i="1"/>
  <c r="AD174" i="1"/>
  <c r="AD175" i="1"/>
  <c r="AD176" i="1"/>
  <c r="AD17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V48" i="1"/>
  <c r="W48" i="1" s="1"/>
  <c r="V49" i="1"/>
  <c r="W49" i="1" s="1"/>
  <c r="V50" i="1"/>
  <c r="W50" i="1" s="1"/>
  <c r="V51" i="1"/>
  <c r="W51" i="1" s="1"/>
  <c r="V52" i="1"/>
  <c r="W52" i="1" s="1"/>
  <c r="V53" i="1"/>
  <c r="W53" i="1" s="1"/>
  <c r="V54" i="1"/>
  <c r="W54" i="1" s="1"/>
  <c r="V55" i="1"/>
  <c r="W55" i="1" s="1"/>
  <c r="V56" i="1"/>
  <c r="W56" i="1" s="1"/>
  <c r="V57" i="1"/>
  <c r="W57" i="1" s="1"/>
  <c r="V58" i="1"/>
  <c r="W58" i="1" s="1"/>
  <c r="V59" i="1"/>
  <c r="W59" i="1" s="1"/>
  <c r="V60" i="1"/>
  <c r="W60" i="1" s="1"/>
  <c r="V61" i="1"/>
  <c r="W61" i="1" s="1"/>
  <c r="V62" i="1"/>
  <c r="W62" i="1" s="1"/>
  <c r="V63" i="1"/>
  <c r="W63" i="1" s="1"/>
  <c r="V64" i="1"/>
  <c r="W64" i="1" s="1"/>
  <c r="V65" i="1"/>
  <c r="W65" i="1" s="1"/>
  <c r="V66" i="1"/>
  <c r="W66" i="1" s="1"/>
  <c r="V67" i="1"/>
  <c r="W67" i="1" s="1"/>
  <c r="V68" i="1"/>
  <c r="W68" i="1" s="1"/>
  <c r="V69" i="1"/>
  <c r="W69" i="1" s="1"/>
  <c r="V70" i="1"/>
  <c r="V71" i="1"/>
  <c r="W71" i="1" s="1"/>
  <c r="V72" i="1"/>
  <c r="W72" i="1" s="1"/>
  <c r="V73" i="1"/>
  <c r="W73" i="1" s="1"/>
  <c r="V74" i="1"/>
  <c r="W74" i="1" s="1"/>
  <c r="V75" i="1"/>
  <c r="W75" i="1" s="1"/>
  <c r="V76" i="1"/>
  <c r="W76" i="1" s="1"/>
  <c r="V77" i="1"/>
  <c r="W77" i="1" s="1"/>
  <c r="V78" i="1"/>
  <c r="W78" i="1" s="1"/>
  <c r="V79" i="1"/>
  <c r="W79" i="1" s="1"/>
  <c r="V80" i="1"/>
  <c r="W80" i="1" s="1"/>
  <c r="V81" i="1"/>
  <c r="W81" i="1" s="1"/>
  <c r="V82" i="1"/>
  <c r="W82" i="1" s="1"/>
  <c r="V83" i="1"/>
  <c r="W83" i="1" s="1"/>
  <c r="V84" i="1"/>
  <c r="W84" i="1" s="1"/>
  <c r="V85" i="1"/>
  <c r="W85" i="1" s="1"/>
  <c r="V86" i="1"/>
  <c r="W86" i="1" s="1"/>
  <c r="V87" i="1"/>
  <c r="W87" i="1" s="1"/>
  <c r="V88" i="1"/>
  <c r="W88" i="1" s="1"/>
  <c r="V89" i="1"/>
  <c r="W89" i="1" s="1"/>
  <c r="V90" i="1"/>
  <c r="W90" i="1" s="1"/>
  <c r="V91" i="1"/>
  <c r="W91" i="1" s="1"/>
  <c r="V92" i="1"/>
  <c r="W92" i="1" s="1"/>
  <c r="V93" i="1"/>
  <c r="W93" i="1" s="1"/>
  <c r="V94" i="1"/>
  <c r="W94" i="1" s="1"/>
  <c r="V95" i="1"/>
  <c r="W95" i="1" s="1"/>
  <c r="V96" i="1"/>
  <c r="W96" i="1" s="1"/>
  <c r="V97" i="1"/>
  <c r="W97" i="1" s="1"/>
  <c r="V98" i="1"/>
  <c r="W98" i="1" s="1"/>
  <c r="V99" i="1"/>
  <c r="W99" i="1" s="1"/>
  <c r="V100" i="1"/>
  <c r="W100" i="1" s="1"/>
  <c r="V101" i="1"/>
  <c r="W101" i="1" s="1"/>
  <c r="V102" i="1"/>
  <c r="W102" i="1" s="1"/>
  <c r="V103" i="1"/>
  <c r="W103" i="1" s="1"/>
  <c r="V104" i="1"/>
  <c r="W104" i="1" s="1"/>
  <c r="V105" i="1"/>
  <c r="W105" i="1" s="1"/>
  <c r="V106" i="1"/>
  <c r="W106" i="1" s="1"/>
  <c r="V107" i="1"/>
  <c r="W107" i="1" s="1"/>
  <c r="V108" i="1"/>
  <c r="W108" i="1" s="1"/>
  <c r="V109" i="1"/>
  <c r="W109" i="1" s="1"/>
  <c r="V110" i="1"/>
  <c r="W110" i="1" s="1"/>
  <c r="V111" i="1"/>
  <c r="W111" i="1" s="1"/>
  <c r="V112" i="1"/>
  <c r="W112" i="1" s="1"/>
  <c r="V113" i="1"/>
  <c r="W113" i="1" s="1"/>
  <c r="V114" i="1"/>
  <c r="W114" i="1" s="1"/>
  <c r="V115" i="1"/>
  <c r="W115" i="1" s="1"/>
  <c r="V116" i="1"/>
  <c r="W116" i="1" s="1"/>
  <c r="V117" i="1"/>
  <c r="W117" i="1" s="1"/>
  <c r="V118" i="1"/>
  <c r="W118" i="1" s="1"/>
  <c r="V119" i="1"/>
  <c r="W119" i="1" s="1"/>
  <c r="V120" i="1"/>
  <c r="W120" i="1" s="1"/>
  <c r="V121" i="1"/>
  <c r="W121" i="1" s="1"/>
  <c r="V122" i="1"/>
  <c r="W122" i="1" s="1"/>
  <c r="V123" i="1"/>
  <c r="W123" i="1" s="1"/>
  <c r="V124" i="1"/>
  <c r="W124" i="1" s="1"/>
  <c r="V125" i="1"/>
  <c r="W125" i="1" s="1"/>
  <c r="V126" i="1"/>
  <c r="W126" i="1" s="1"/>
  <c r="V127" i="1"/>
  <c r="W127" i="1" s="1"/>
  <c r="V128" i="1"/>
  <c r="W128" i="1" s="1"/>
  <c r="V129" i="1"/>
  <c r="W129" i="1" s="1"/>
  <c r="V130" i="1"/>
  <c r="W130" i="1" s="1"/>
  <c r="V131" i="1"/>
  <c r="W131" i="1" s="1"/>
  <c r="V132" i="1"/>
  <c r="W132" i="1" s="1"/>
  <c r="V133" i="1"/>
  <c r="W133" i="1" s="1"/>
  <c r="V134" i="1"/>
  <c r="W134" i="1" s="1"/>
  <c r="V135" i="1"/>
  <c r="W135" i="1" s="1"/>
  <c r="V136" i="1"/>
  <c r="W136" i="1" s="1"/>
  <c r="V137" i="1"/>
  <c r="W137" i="1" s="1"/>
  <c r="V138" i="1"/>
  <c r="W138" i="1" s="1"/>
  <c r="V139" i="1"/>
  <c r="W139" i="1" s="1"/>
  <c r="V140" i="1"/>
  <c r="W140" i="1" s="1"/>
  <c r="V141" i="1"/>
  <c r="W141" i="1" s="1"/>
  <c r="V142" i="1"/>
  <c r="W142" i="1" s="1"/>
  <c r="V143" i="1"/>
  <c r="W143" i="1" s="1"/>
  <c r="V144" i="1"/>
  <c r="W144" i="1" s="1"/>
  <c r="V145" i="1"/>
  <c r="W145" i="1" s="1"/>
  <c r="V146" i="1"/>
  <c r="W146" i="1" s="1"/>
  <c r="V147" i="1"/>
  <c r="W147" i="1" s="1"/>
  <c r="V148" i="1"/>
  <c r="W148" i="1" s="1"/>
  <c r="V149" i="1"/>
  <c r="W149" i="1" s="1"/>
  <c r="V150" i="1"/>
  <c r="W150" i="1" s="1"/>
  <c r="V151" i="1"/>
  <c r="W151" i="1" s="1"/>
  <c r="V152" i="1"/>
  <c r="W152" i="1" s="1"/>
  <c r="V153" i="1"/>
  <c r="W153" i="1" s="1"/>
  <c r="V154" i="1"/>
  <c r="W154" i="1" s="1"/>
  <c r="V155" i="1"/>
  <c r="W155" i="1" s="1"/>
  <c r="V156" i="1"/>
  <c r="W156" i="1" s="1"/>
  <c r="V157" i="1"/>
  <c r="W157" i="1" s="1"/>
  <c r="W70"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Q81" i="12"/>
  <c r="Q82" i="12"/>
  <c r="Q83" i="12"/>
  <c r="Q84" i="12"/>
  <c r="Q85" i="12"/>
  <c r="Q86" i="12"/>
  <c r="Q87" i="12"/>
  <c r="Q88" i="12"/>
  <c r="Q89" i="12"/>
  <c r="Q90" i="12"/>
  <c r="Q91" i="12"/>
  <c r="Q92" i="12"/>
  <c r="Q93" i="12"/>
  <c r="Q94" i="12"/>
  <c r="Q95" i="12"/>
  <c r="Q96" i="12"/>
  <c r="Q97" i="12"/>
  <c r="Q98" i="12"/>
  <c r="Q99" i="12"/>
  <c r="Q100" i="12"/>
  <c r="Q101" i="12"/>
  <c r="Q102" i="12"/>
  <c r="Q103" i="12"/>
  <c r="Q104" i="12"/>
  <c r="Q105" i="12"/>
  <c r="Q106" i="12"/>
  <c r="Q107" i="12"/>
  <c r="Q108" i="12"/>
  <c r="Q109" i="12"/>
  <c r="Q110" i="12"/>
  <c r="Q111" i="12"/>
  <c r="Q112" i="12"/>
  <c r="Q113" i="12"/>
  <c r="Q114" i="12"/>
  <c r="Q115" i="12"/>
  <c r="Q116" i="12"/>
  <c r="Q117" i="12"/>
  <c r="Q118" i="12"/>
  <c r="Q119" i="12"/>
  <c r="Q120" i="12"/>
  <c r="Q121" i="12"/>
  <c r="Q122" i="12"/>
  <c r="Q123" i="12"/>
  <c r="Q124" i="12"/>
  <c r="Q125" i="12"/>
  <c r="Q126" i="12"/>
  <c r="Q127" i="12"/>
  <c r="Q128" i="12"/>
  <c r="Q129" i="12"/>
  <c r="Q130" i="12"/>
  <c r="Q131" i="12"/>
  <c r="Q132" i="12"/>
  <c r="Q133" i="12"/>
  <c r="Q134" i="12"/>
  <c r="Q135" i="12"/>
  <c r="Q136" i="12"/>
  <c r="Q137" i="12"/>
  <c r="Q138" i="12"/>
  <c r="Q139" i="12"/>
  <c r="Q140" i="12"/>
  <c r="Q141" i="12"/>
  <c r="Q142" i="12"/>
  <c r="Q143" i="12"/>
  <c r="Q144" i="12"/>
  <c r="Q145" i="12"/>
  <c r="Q146" i="12"/>
  <c r="Q147" i="12"/>
  <c r="Q148" i="12"/>
  <c r="Q149" i="12"/>
  <c r="Q150" i="12"/>
  <c r="Q151" i="12"/>
  <c r="Q152" i="12"/>
  <c r="Q153" i="12"/>
  <c r="Q154" i="12"/>
  <c r="Q155" i="12"/>
  <c r="Q156" i="12"/>
  <c r="Q157" i="12"/>
  <c r="Q158" i="12"/>
  <c r="Q159" i="12"/>
  <c r="Q160" i="12"/>
  <c r="Q161" i="12"/>
  <c r="Q162" i="12"/>
  <c r="Q163" i="12"/>
  <c r="Q164" i="12"/>
  <c r="Q165" i="12"/>
  <c r="Q166" i="12"/>
  <c r="Q167" i="12"/>
  <c r="Q168" i="12"/>
  <c r="Q169" i="12"/>
  <c r="Q170" i="12"/>
  <c r="Q171" i="12"/>
  <c r="Q172" i="12"/>
  <c r="Q173" i="12"/>
  <c r="Q174" i="12"/>
  <c r="Q175" i="12"/>
  <c r="Q176" i="12"/>
  <c r="Q177" i="12"/>
  <c r="Q178" i="12"/>
  <c r="Q179" i="12"/>
  <c r="Q180" i="12"/>
  <c r="Q181" i="12"/>
  <c r="Q182" i="12"/>
  <c r="Q183" i="12"/>
  <c r="Q184" i="12"/>
  <c r="Q185" i="12"/>
  <c r="Q186" i="12"/>
  <c r="Q187" i="12"/>
  <c r="Q188" i="12"/>
  <c r="Q189" i="12"/>
  <c r="Q190" i="12"/>
  <c r="Q191" i="12"/>
  <c r="Q192" i="12"/>
  <c r="Q193" i="12"/>
  <c r="Q194" i="12"/>
  <c r="Q195" i="12"/>
  <c r="Q196" i="12"/>
  <c r="Q197" i="12"/>
  <c r="Q198" i="12"/>
  <c r="Q199" i="12"/>
  <c r="Q200" i="12"/>
  <c r="Q201" i="12"/>
  <c r="Q202" i="12"/>
  <c r="Q203" i="12"/>
  <c r="Q204" i="12"/>
  <c r="Q205" i="12"/>
  <c r="Q206" i="12"/>
  <c r="Q207" i="12"/>
  <c r="Q208" i="12"/>
  <c r="Q209" i="12"/>
  <c r="Q210" i="12"/>
  <c r="Q211" i="12"/>
  <c r="Q212" i="12"/>
  <c r="Q213" i="12"/>
  <c r="Q214" i="12"/>
  <c r="Q215" i="12"/>
  <c r="Q216" i="12"/>
  <c r="Q217" i="12"/>
  <c r="Q218" i="12"/>
  <c r="Q219" i="12"/>
  <c r="R81" i="12"/>
  <c r="T81" i="12" s="1"/>
  <c r="R82" i="12"/>
  <c r="S82" i="12" s="1"/>
  <c r="R83" i="12"/>
  <c r="S83" i="12" s="1"/>
  <c r="R84" i="12"/>
  <c r="T84" i="12" s="1"/>
  <c r="R85" i="12"/>
  <c r="T85" i="12" s="1"/>
  <c r="R86" i="12"/>
  <c r="T86" i="12" s="1"/>
  <c r="R87" i="12"/>
  <c r="T87" i="12" s="1"/>
  <c r="R88" i="12"/>
  <c r="S88" i="12" s="1"/>
  <c r="R89" i="12"/>
  <c r="T89" i="12" s="1"/>
  <c r="R90" i="12"/>
  <c r="S90" i="12" s="1"/>
  <c r="R91" i="12"/>
  <c r="T91" i="12" s="1"/>
  <c r="R92" i="12"/>
  <c r="T92" i="12" s="1"/>
  <c r="R93" i="12"/>
  <c r="T93" i="12" s="1"/>
  <c r="R94" i="12"/>
  <c r="S94" i="12" s="1"/>
  <c r="R95" i="12"/>
  <c r="T95" i="12" s="1"/>
  <c r="R96" i="12"/>
  <c r="T96" i="12" s="1"/>
  <c r="R97" i="12"/>
  <c r="T97" i="12" s="1"/>
  <c r="R98" i="12"/>
  <c r="S98" i="12" s="1"/>
  <c r="R99" i="12"/>
  <c r="S99" i="12" s="1"/>
  <c r="R100" i="12"/>
  <c r="S100" i="12" s="1"/>
  <c r="R101" i="12"/>
  <c r="T101" i="12" s="1"/>
  <c r="R102" i="12"/>
  <c r="T102" i="12" s="1"/>
  <c r="R103" i="12"/>
  <c r="S103" i="12" s="1"/>
  <c r="R104" i="12"/>
  <c r="S104" i="12" s="1"/>
  <c r="R105" i="12"/>
  <c r="T105" i="12" s="1"/>
  <c r="R106" i="12"/>
  <c r="T106" i="12" s="1"/>
  <c r="R107" i="12"/>
  <c r="T107" i="12" s="1"/>
  <c r="R108" i="12"/>
  <c r="S108" i="12" s="1"/>
  <c r="R109" i="12"/>
  <c r="T109" i="12" s="1"/>
  <c r="R110" i="12"/>
  <c r="S110" i="12" s="1"/>
  <c r="R111" i="12"/>
  <c r="S111" i="12" s="1"/>
  <c r="R112" i="12"/>
  <c r="T112" i="12" s="1"/>
  <c r="R113" i="12"/>
  <c r="T113" i="12" s="1"/>
  <c r="R114" i="12"/>
  <c r="T114" i="12" s="1"/>
  <c r="R115" i="12"/>
  <c r="S115" i="12" s="1"/>
  <c r="R116" i="12"/>
  <c r="S116" i="12" s="1"/>
  <c r="R117" i="12"/>
  <c r="T117" i="12" s="1"/>
  <c r="R118" i="12"/>
  <c r="T118" i="12" s="1"/>
  <c r="R119" i="12"/>
  <c r="T119" i="12" s="1"/>
  <c r="R120" i="12"/>
  <c r="S120" i="12" s="1"/>
  <c r="R121" i="12"/>
  <c r="T121" i="12" s="1"/>
  <c r="R122" i="12"/>
  <c r="S122" i="12" s="1"/>
  <c r="R123" i="12"/>
  <c r="S123" i="12" s="1"/>
  <c r="R124" i="12"/>
  <c r="T124" i="12" s="1"/>
  <c r="R125" i="12"/>
  <c r="T125" i="12" s="1"/>
  <c r="R126" i="12"/>
  <c r="S126" i="12" s="1"/>
  <c r="R127" i="12"/>
  <c r="S127" i="12" s="1"/>
  <c r="R128" i="12"/>
  <c r="S128" i="12" s="1"/>
  <c r="R129" i="12"/>
  <c r="T129" i="12" s="1"/>
  <c r="R130" i="12"/>
  <c r="S130" i="12" s="1"/>
  <c r="R131" i="12"/>
  <c r="S131" i="12" s="1"/>
  <c r="R132" i="12"/>
  <c r="T132" i="12" s="1"/>
  <c r="R133" i="12"/>
  <c r="T133" i="12" s="1"/>
  <c r="R134" i="12"/>
  <c r="T134" i="12" s="1"/>
  <c r="R135" i="12"/>
  <c r="S135" i="12" s="1"/>
  <c r="R136" i="12"/>
  <c r="S136" i="12" s="1"/>
  <c r="R137" i="12"/>
  <c r="T137" i="12" s="1"/>
  <c r="R138" i="12"/>
  <c r="S138" i="12" s="1"/>
  <c r="R139" i="12"/>
  <c r="T139" i="12" s="1"/>
  <c r="R140" i="12"/>
  <c r="S140" i="12" s="1"/>
  <c r="R141" i="12"/>
  <c r="T141" i="12" s="1"/>
  <c r="R142" i="12"/>
  <c r="S142" i="12" s="1"/>
  <c r="R143" i="12"/>
  <c r="S143" i="12" s="1"/>
  <c r="R144" i="12"/>
  <c r="T144" i="12" s="1"/>
  <c r="R145" i="12"/>
  <c r="T145" i="12" s="1"/>
  <c r="R146" i="12"/>
  <c r="S146" i="12" s="1"/>
  <c r="R147" i="12"/>
  <c r="S147" i="12" s="1"/>
  <c r="R148" i="12"/>
  <c r="S148" i="12" s="1"/>
  <c r="R149" i="12"/>
  <c r="T149" i="12" s="1"/>
  <c r="R150" i="12"/>
  <c r="T150" i="12" s="1"/>
  <c r="R151" i="12"/>
  <c r="S151" i="12" s="1"/>
  <c r="R152" i="12"/>
  <c r="S152" i="12" s="1"/>
  <c r="R153" i="12"/>
  <c r="T153" i="12" s="1"/>
  <c r="R154" i="12"/>
  <c r="S154" i="12" s="1"/>
  <c r="R155" i="12"/>
  <c r="T155" i="12" s="1"/>
  <c r="R156" i="12"/>
  <c r="S156" i="12" s="1"/>
  <c r="R157" i="12"/>
  <c r="T157" i="12" s="1"/>
  <c r="R158" i="12"/>
  <c r="S158" i="12" s="1"/>
  <c r="R159" i="12"/>
  <c r="T159" i="12" s="1"/>
  <c r="R160" i="12"/>
  <c r="T160" i="12" s="1"/>
  <c r="R161" i="12"/>
  <c r="T161" i="12" s="1"/>
  <c r="R162" i="12"/>
  <c r="T162" i="12" s="1"/>
  <c r="R163" i="12"/>
  <c r="S163" i="12" s="1"/>
  <c r="R164" i="12"/>
  <c r="S164" i="12" s="1"/>
  <c r="R165" i="12"/>
  <c r="T165" i="12" s="1"/>
  <c r="R166" i="12"/>
  <c r="S166" i="12" s="1"/>
  <c r="R167" i="12"/>
  <c r="S167" i="12" s="1"/>
  <c r="R168" i="12"/>
  <c r="S168" i="12" s="1"/>
  <c r="R169" i="12"/>
  <c r="T169" i="12" s="1"/>
  <c r="R170" i="12"/>
  <c r="S170" i="12" s="1"/>
  <c r="R171" i="12"/>
  <c r="S171" i="12" s="1"/>
  <c r="R172" i="12"/>
  <c r="S172" i="12" s="1"/>
  <c r="R173" i="12"/>
  <c r="T173" i="12" s="1"/>
  <c r="R174" i="12"/>
  <c r="S174" i="12" s="1"/>
  <c r="R175" i="12"/>
  <c r="T175" i="12" s="1"/>
  <c r="R176" i="12"/>
  <c r="T176" i="12" s="1"/>
  <c r="R177" i="12"/>
  <c r="T177" i="12" s="1"/>
  <c r="R178" i="12"/>
  <c r="T178" i="12" s="1"/>
  <c r="R179" i="12"/>
  <c r="S179" i="12" s="1"/>
  <c r="R180" i="12"/>
  <c r="S180" i="12" s="1"/>
  <c r="R181" i="12"/>
  <c r="T181" i="12" s="1"/>
  <c r="R182" i="12"/>
  <c r="T182" i="12" s="1"/>
  <c r="R183" i="12"/>
  <c r="S183" i="12" s="1"/>
  <c r="R184" i="12"/>
  <c r="S184" i="12" s="1"/>
  <c r="R185" i="12"/>
  <c r="T185" i="12" s="1"/>
  <c r="R186" i="12"/>
  <c r="S186" i="12" s="1"/>
  <c r="R187" i="12"/>
  <c r="T187" i="12" s="1"/>
  <c r="R188" i="12"/>
  <c r="S188" i="12" s="1"/>
  <c r="R189" i="12"/>
  <c r="T189" i="12" s="1"/>
  <c r="R190" i="12"/>
  <c r="S190" i="12" s="1"/>
  <c r="R191" i="12"/>
  <c r="S191" i="12" s="1"/>
  <c r="R192" i="12"/>
  <c r="S192" i="12" s="1"/>
  <c r="R193" i="12"/>
  <c r="T193" i="12" s="1"/>
  <c r="R194" i="12"/>
  <c r="S194" i="12" s="1"/>
  <c r="R195" i="12"/>
  <c r="S195" i="12" s="1"/>
  <c r="R196" i="12"/>
  <c r="S196" i="12" s="1"/>
  <c r="R197" i="12"/>
  <c r="T197" i="12" s="1"/>
  <c r="R198" i="12"/>
  <c r="S198" i="12" s="1"/>
  <c r="R199" i="12"/>
  <c r="S199" i="12" s="1"/>
  <c r="R200" i="12"/>
  <c r="S200" i="12" s="1"/>
  <c r="R201" i="12"/>
  <c r="T201" i="12" s="1"/>
  <c r="R202" i="12"/>
  <c r="T202" i="12" s="1"/>
  <c r="R203" i="12"/>
  <c r="T203" i="12" s="1"/>
  <c r="R204" i="12"/>
  <c r="S204" i="12" s="1"/>
  <c r="R205" i="12"/>
  <c r="T205" i="12" s="1"/>
  <c r="R206" i="12"/>
  <c r="S206" i="12" s="1"/>
  <c r="R207" i="12"/>
  <c r="S207" i="12" s="1"/>
  <c r="R208" i="12"/>
  <c r="T208" i="12" s="1"/>
  <c r="R209" i="12"/>
  <c r="T209" i="12" s="1"/>
  <c r="R210" i="12"/>
  <c r="S210" i="12" s="1"/>
  <c r="R211" i="12"/>
  <c r="T211" i="12" s="1"/>
  <c r="R212" i="12"/>
  <c r="S212" i="12" s="1"/>
  <c r="R213" i="12"/>
  <c r="T213" i="12" s="1"/>
  <c r="R214" i="12"/>
  <c r="T214" i="12" s="1"/>
  <c r="R215" i="12"/>
  <c r="S215" i="12" s="1"/>
  <c r="R216" i="12"/>
  <c r="S216" i="12" s="1"/>
  <c r="R217" i="12"/>
  <c r="T217" i="12" s="1"/>
  <c r="R218" i="12"/>
  <c r="S218" i="12" s="1"/>
  <c r="R219" i="12"/>
  <c r="S219" i="12" s="1"/>
  <c r="S84" i="12"/>
  <c r="I154" i="1" l="1"/>
  <c r="I146" i="1"/>
  <c r="I142" i="1"/>
  <c r="I138" i="1"/>
  <c r="I130" i="1"/>
  <c r="I126" i="1"/>
  <c r="I122" i="1"/>
  <c r="I114" i="1"/>
  <c r="I110" i="1"/>
  <c r="I106" i="1"/>
  <c r="I98" i="1"/>
  <c r="I94" i="1"/>
  <c r="I90" i="1"/>
  <c r="I82" i="1"/>
  <c r="I78" i="1"/>
  <c r="I74" i="1"/>
  <c r="I66" i="1"/>
  <c r="I62" i="1"/>
  <c r="I58" i="1"/>
  <c r="I50" i="1"/>
  <c r="I71" i="1"/>
  <c r="S114" i="12"/>
  <c r="T104" i="12"/>
  <c r="S119" i="12"/>
  <c r="I120" i="1"/>
  <c r="T120" i="12"/>
  <c r="S92" i="12"/>
  <c r="T123" i="12"/>
  <c r="I143" i="1"/>
  <c r="I107" i="1"/>
  <c r="I79" i="1"/>
  <c r="I59" i="1"/>
  <c r="I157" i="1"/>
  <c r="I153" i="1"/>
  <c r="I149" i="1"/>
  <c r="T179" i="12"/>
  <c r="T83" i="12"/>
  <c r="I72" i="1"/>
  <c r="I136" i="1"/>
  <c r="I104" i="1"/>
  <c r="I56" i="1"/>
  <c r="I145" i="1"/>
  <c r="I141" i="1"/>
  <c r="I137" i="1"/>
  <c r="I133" i="1"/>
  <c r="I129" i="1"/>
  <c r="I125" i="1"/>
  <c r="I121" i="1"/>
  <c r="I117" i="1"/>
  <c r="I113" i="1"/>
  <c r="I109" i="1"/>
  <c r="I105" i="1"/>
  <c r="I101" i="1"/>
  <c r="I97" i="1"/>
  <c r="I93" i="1"/>
  <c r="I89" i="1"/>
  <c r="I85" i="1"/>
  <c r="I81" i="1"/>
  <c r="I77" i="1"/>
  <c r="I73" i="1"/>
  <c r="I69" i="1"/>
  <c r="I65" i="1"/>
  <c r="I61" i="1"/>
  <c r="I57" i="1"/>
  <c r="I53" i="1"/>
  <c r="I49" i="1"/>
  <c r="I155" i="1"/>
  <c r="I151" i="1"/>
  <c r="I147" i="1"/>
  <c r="I139" i="1"/>
  <c r="I135" i="1"/>
  <c r="I131" i="1"/>
  <c r="I127" i="1"/>
  <c r="I123" i="1"/>
  <c r="I119" i="1"/>
  <c r="I115" i="1"/>
  <c r="I111" i="1"/>
  <c r="I103" i="1"/>
  <c r="I99" i="1"/>
  <c r="I95" i="1"/>
  <c r="I91" i="1"/>
  <c r="I87" i="1"/>
  <c r="I83" i="1"/>
  <c r="I75" i="1"/>
  <c r="I67" i="1"/>
  <c r="I63" i="1"/>
  <c r="I55" i="1"/>
  <c r="I51" i="1"/>
  <c r="I152" i="1"/>
  <c r="I88" i="1"/>
  <c r="T167" i="12"/>
  <c r="T103" i="12"/>
  <c r="S91" i="12"/>
  <c r="T147" i="12"/>
  <c r="T115" i="12"/>
  <c r="T99" i="12"/>
  <c r="S159" i="12"/>
  <c r="S107" i="12"/>
  <c r="S87" i="12"/>
  <c r="T135" i="12"/>
  <c r="T111" i="12"/>
  <c r="S139" i="12"/>
  <c r="S95" i="12"/>
  <c r="S176" i="12"/>
  <c r="S203" i="12"/>
  <c r="I156" i="1"/>
  <c r="I148" i="1"/>
  <c r="I144" i="1"/>
  <c r="I140" i="1"/>
  <c r="I132" i="1"/>
  <c r="I128" i="1"/>
  <c r="I124" i="1"/>
  <c r="I116" i="1"/>
  <c r="I112" i="1"/>
  <c r="I108" i="1"/>
  <c r="I100" i="1"/>
  <c r="I96" i="1"/>
  <c r="I92" i="1"/>
  <c r="I84" i="1"/>
  <c r="I80" i="1"/>
  <c r="I76" i="1"/>
  <c r="I68" i="1"/>
  <c r="I64" i="1"/>
  <c r="I60" i="1"/>
  <c r="I52" i="1"/>
  <c r="I48" i="1"/>
  <c r="I150" i="1"/>
  <c r="I134" i="1"/>
  <c r="I118" i="1"/>
  <c r="I102" i="1"/>
  <c r="I86" i="1"/>
  <c r="I70" i="1"/>
  <c r="I54" i="1"/>
  <c r="S187" i="12"/>
  <c r="T219" i="12"/>
  <c r="T163" i="12"/>
  <c r="S155" i="12"/>
  <c r="T151" i="12"/>
  <c r="S211" i="12"/>
  <c r="S175" i="12"/>
  <c r="T138" i="12"/>
  <c r="T90" i="12"/>
  <c r="S124" i="12"/>
  <c r="T204" i="12"/>
  <c r="T180" i="12"/>
  <c r="T164" i="12"/>
  <c r="T148" i="12"/>
  <c r="T136" i="12"/>
  <c r="T122" i="12"/>
  <c r="T98" i="12"/>
  <c r="S144" i="12"/>
  <c r="S86" i="12"/>
  <c r="T192" i="12"/>
  <c r="T172" i="12"/>
  <c r="T156" i="12"/>
  <c r="T140" i="12"/>
  <c r="T128" i="12"/>
  <c r="T88" i="12"/>
  <c r="S208" i="12"/>
  <c r="S132" i="12"/>
  <c r="S112" i="12"/>
  <c r="T184" i="12"/>
  <c r="T195" i="12"/>
  <c r="T171" i="12"/>
  <c r="T131" i="12"/>
  <c r="T143" i="12"/>
  <c r="T127" i="12"/>
  <c r="T188" i="12"/>
  <c r="T212" i="12"/>
  <c r="T200" i="12"/>
  <c r="T100" i="12"/>
  <c r="S160" i="12"/>
  <c r="T196" i="12"/>
  <c r="T168" i="12"/>
  <c r="T152" i="12"/>
  <c r="T116" i="12"/>
  <c r="T108" i="12"/>
  <c r="S96" i="12"/>
  <c r="T206" i="12"/>
  <c r="S214" i="12"/>
  <c r="T170" i="12"/>
  <c r="S178" i="12"/>
  <c r="S150" i="12"/>
  <c r="T194" i="12"/>
  <c r="T154" i="12"/>
  <c r="T186" i="12"/>
  <c r="T174" i="12"/>
  <c r="T142" i="12"/>
  <c r="T126" i="12"/>
  <c r="T110" i="12"/>
  <c r="T82" i="12"/>
  <c r="T198" i="12"/>
  <c r="T158" i="12"/>
  <c r="S202" i="12"/>
  <c r="S162" i="12"/>
  <c r="S134" i="12"/>
  <c r="S106" i="12"/>
  <c r="T218" i="12"/>
  <c r="T190" i="12"/>
  <c r="T146" i="12"/>
  <c r="T130" i="12"/>
  <c r="T94" i="12"/>
  <c r="S182" i="12"/>
  <c r="S118" i="12"/>
  <c r="T216" i="12"/>
  <c r="T166" i="12"/>
  <c r="S102" i="12"/>
  <c r="T215" i="12"/>
  <c r="T210" i="12"/>
  <c r="T199" i="12"/>
  <c r="T183" i="12"/>
  <c r="T207" i="12"/>
  <c r="T191" i="12"/>
  <c r="S217" i="12"/>
  <c r="S213" i="12"/>
  <c r="S209" i="12"/>
  <c r="S205" i="12"/>
  <c r="S201" i="12"/>
  <c r="S197" i="12"/>
  <c r="S193" i="12"/>
  <c r="S189" i="12"/>
  <c r="S185" i="12"/>
  <c r="S181" i="12"/>
  <c r="S177" i="12"/>
  <c r="S173" i="12"/>
  <c r="S169" i="12"/>
  <c r="S165" i="12"/>
  <c r="S161" i="12"/>
  <c r="S157" i="12"/>
  <c r="S153" i="12"/>
  <c r="S149" i="12"/>
  <c r="S145" i="12"/>
  <c r="S141" i="12"/>
  <c r="S137" i="12"/>
  <c r="S133" i="12"/>
  <c r="S129" i="12"/>
  <c r="S125" i="12"/>
  <c r="S121" i="12"/>
  <c r="S117" i="12"/>
  <c r="S113" i="12"/>
  <c r="S109" i="12"/>
  <c r="S105" i="12"/>
  <c r="S101" i="12"/>
  <c r="S97" i="12"/>
  <c r="S93" i="12"/>
  <c r="S89" i="12"/>
  <c r="S85" i="12"/>
  <c r="S81" i="12"/>
  <c r="E6" i="8" l="1"/>
  <c r="E7" i="8"/>
  <c r="E8" i="8"/>
  <c r="E9" i="8"/>
  <c r="E10" i="8"/>
  <c r="E11" i="8"/>
  <c r="E12" i="8"/>
  <c r="E13" i="8"/>
  <c r="E14" i="8"/>
  <c r="E15" i="8"/>
  <c r="E16" i="8"/>
  <c r="E17" i="8"/>
  <c r="E18" i="8"/>
  <c r="E19" i="8"/>
  <c r="E20" i="8"/>
  <c r="E21" i="8"/>
  <c r="E22" i="8"/>
  <c r="E23" i="8"/>
  <c r="E24" i="8"/>
  <c r="E25" i="8"/>
  <c r="E26" i="8"/>
  <c r="E27" i="8"/>
  <c r="E28" i="8"/>
  <c r="E29" i="8"/>
  <c r="E30" i="8"/>
  <c r="E31" i="8"/>
  <c r="E32" i="8"/>
  <c r="E33" i="8"/>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Q3" i="12" l="1"/>
  <c r="Q4" i="12"/>
  <c r="Q5" i="12"/>
  <c r="Q6" i="12"/>
  <c r="Q7" i="12"/>
  <c r="Q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R3" i="12"/>
  <c r="S3" i="12" s="1"/>
  <c r="R4" i="12"/>
  <c r="S4" i="12" s="1"/>
  <c r="R5" i="12"/>
  <c r="T5" i="12" s="1"/>
  <c r="R6" i="12"/>
  <c r="R7" i="12"/>
  <c r="T7" i="12" s="1"/>
  <c r="R8" i="12"/>
  <c r="S8" i="12" s="1"/>
  <c r="R9" i="12"/>
  <c r="S9" i="12" s="1"/>
  <c r="R10" i="12"/>
  <c r="R11" i="12"/>
  <c r="T11" i="12" s="1"/>
  <c r="R12" i="12"/>
  <c r="S12" i="12" s="1"/>
  <c r="R13" i="12"/>
  <c r="S13" i="12" s="1"/>
  <c r="R14" i="12"/>
  <c r="R15" i="12"/>
  <c r="T15" i="12" s="1"/>
  <c r="R16" i="12"/>
  <c r="S16" i="12" s="1"/>
  <c r="R17" i="12"/>
  <c r="S17" i="12" s="1"/>
  <c r="R18" i="12"/>
  <c r="R19" i="12"/>
  <c r="S19" i="12" s="1"/>
  <c r="R20" i="12"/>
  <c r="S20" i="12" s="1"/>
  <c r="R21" i="12"/>
  <c r="S21" i="12" s="1"/>
  <c r="R22" i="12"/>
  <c r="R23" i="12"/>
  <c r="S23" i="12" s="1"/>
  <c r="R24" i="12"/>
  <c r="S24" i="12" s="1"/>
  <c r="R25" i="12"/>
  <c r="S25" i="12" s="1"/>
  <c r="R26" i="12"/>
  <c r="R27" i="12"/>
  <c r="T27" i="12" s="1"/>
  <c r="R28" i="12"/>
  <c r="S28" i="12" s="1"/>
  <c r="R29" i="12"/>
  <c r="S29" i="12" s="1"/>
  <c r="R30" i="12"/>
  <c r="R31" i="12"/>
  <c r="T31" i="12" s="1"/>
  <c r="R32" i="12"/>
  <c r="S32" i="12" s="1"/>
  <c r="R33" i="12"/>
  <c r="S33" i="12" s="1"/>
  <c r="R34" i="12"/>
  <c r="R35" i="12"/>
  <c r="S35" i="12" s="1"/>
  <c r="R36" i="12"/>
  <c r="S36" i="12" s="1"/>
  <c r="R37" i="12"/>
  <c r="S37" i="12" s="1"/>
  <c r="R38" i="12"/>
  <c r="R39" i="12"/>
  <c r="S39" i="12" s="1"/>
  <c r="R40" i="12"/>
  <c r="S40" i="12" s="1"/>
  <c r="R41" i="12"/>
  <c r="S41" i="12" s="1"/>
  <c r="R42" i="12"/>
  <c r="R43" i="12"/>
  <c r="T43" i="12" s="1"/>
  <c r="R44" i="12"/>
  <c r="S44" i="12" s="1"/>
  <c r="R45" i="12"/>
  <c r="S45" i="12" s="1"/>
  <c r="R46" i="12"/>
  <c r="S46" i="12" s="1"/>
  <c r="R47" i="12"/>
  <c r="S47" i="12" s="1"/>
  <c r="R48" i="12"/>
  <c r="S48" i="12" s="1"/>
  <c r="R49" i="12"/>
  <c r="T49" i="12" s="1"/>
  <c r="R50" i="12"/>
  <c r="S50" i="12" s="1"/>
  <c r="R51" i="12"/>
  <c r="S51" i="12" s="1"/>
  <c r="R52" i="12"/>
  <c r="S52" i="12" s="1"/>
  <c r="R53" i="12"/>
  <c r="T53" i="12" s="1"/>
  <c r="R54" i="12"/>
  <c r="T54" i="12" s="1"/>
  <c r="R55" i="12"/>
  <c r="T55" i="12" s="1"/>
  <c r="R56" i="12"/>
  <c r="S56" i="12" s="1"/>
  <c r="R57" i="12"/>
  <c r="S57" i="12" s="1"/>
  <c r="R58" i="12"/>
  <c r="S58" i="12" s="1"/>
  <c r="R59" i="12"/>
  <c r="S59" i="12" s="1"/>
  <c r="R60" i="12"/>
  <c r="S60" i="12" s="1"/>
  <c r="R61" i="12"/>
  <c r="T61" i="12" s="1"/>
  <c r="R62" i="12"/>
  <c r="S62" i="12" s="1"/>
  <c r="R63" i="12"/>
  <c r="S63" i="12" s="1"/>
  <c r="R64" i="12"/>
  <c r="S64" i="12" s="1"/>
  <c r="R65" i="12"/>
  <c r="S65" i="12" s="1"/>
  <c r="R66" i="12"/>
  <c r="T66" i="12" s="1"/>
  <c r="R67" i="12"/>
  <c r="S67" i="12" s="1"/>
  <c r="R68" i="12"/>
  <c r="S68" i="12" s="1"/>
  <c r="R69" i="12"/>
  <c r="S69" i="12" s="1"/>
  <c r="R70" i="12"/>
  <c r="T70" i="12" s="1"/>
  <c r="R71" i="12"/>
  <c r="S71" i="12" s="1"/>
  <c r="R72" i="12"/>
  <c r="S72" i="12" s="1"/>
  <c r="R73" i="12"/>
  <c r="S73" i="12" s="1"/>
  <c r="R74" i="12"/>
  <c r="T74" i="12" s="1"/>
  <c r="R75" i="12"/>
  <c r="S75" i="12" s="1"/>
  <c r="R76" i="12"/>
  <c r="S76" i="12" s="1"/>
  <c r="R77" i="12"/>
  <c r="S77" i="12" s="1"/>
  <c r="R78" i="12"/>
  <c r="T78" i="12" s="1"/>
  <c r="R79" i="12"/>
  <c r="S79" i="12" s="1"/>
  <c r="R80" i="12"/>
  <c r="S80" i="12" s="1"/>
  <c r="S5" i="12"/>
  <c r="S6" i="12"/>
  <c r="S7" i="12"/>
  <c r="S10" i="12"/>
  <c r="S14" i="12"/>
  <c r="S18" i="12"/>
  <c r="S22" i="12"/>
  <c r="S26" i="12"/>
  <c r="S30" i="12"/>
  <c r="S34" i="12"/>
  <c r="S38" i="12"/>
  <c r="S42" i="12"/>
  <c r="T6" i="12"/>
  <c r="T10" i="12"/>
  <c r="T14" i="12"/>
  <c r="T18" i="12"/>
  <c r="T22" i="12"/>
  <c r="T26" i="12"/>
  <c r="T30" i="12"/>
  <c r="T34" i="12"/>
  <c r="T38" i="12"/>
  <c r="T42" i="12"/>
  <c r="T58" i="12"/>
  <c r="S70" i="12" l="1"/>
  <c r="T50" i="12"/>
  <c r="T33" i="12"/>
  <c r="T17" i="12"/>
  <c r="T41" i="12"/>
  <c r="T9" i="12"/>
  <c r="T25" i="12"/>
  <c r="S53" i="12"/>
  <c r="T57" i="12"/>
  <c r="T37" i="12"/>
  <c r="T29" i="12"/>
  <c r="T21" i="12"/>
  <c r="T13" i="12"/>
  <c r="S49" i="12"/>
  <c r="T45" i="12"/>
  <c r="T47" i="12"/>
  <c r="T39" i="12"/>
  <c r="S61" i="12"/>
  <c r="T3" i="12"/>
  <c r="T73" i="12"/>
  <c r="S27" i="12"/>
  <c r="T35" i="12"/>
  <c r="T59" i="12"/>
  <c r="T51" i="12"/>
  <c r="T19" i="12"/>
  <c r="S43" i="12"/>
  <c r="S11" i="12"/>
  <c r="T23" i="12"/>
  <c r="S55" i="12"/>
  <c r="S15" i="12"/>
  <c r="S31" i="12"/>
  <c r="T68" i="12"/>
  <c r="T62" i="12"/>
  <c r="T46" i="12"/>
  <c r="S54" i="12"/>
  <c r="T76" i="12"/>
  <c r="T80" i="12"/>
  <c r="T72" i="12"/>
  <c r="T79" i="12"/>
  <c r="T71" i="12"/>
  <c r="T77" i="12"/>
  <c r="T67" i="12"/>
  <c r="T75" i="12"/>
  <c r="T69" i="12"/>
  <c r="S78" i="12"/>
  <c r="S74" i="12"/>
  <c r="T64" i="12"/>
  <c r="T65" i="12"/>
  <c r="T60" i="12"/>
  <c r="T56" i="12"/>
  <c r="T52" i="12"/>
  <c r="T48" i="12"/>
  <c r="T44" i="12"/>
  <c r="T40" i="12"/>
  <c r="T36" i="12"/>
  <c r="T32" i="12"/>
  <c r="T28" i="12"/>
  <c r="T24" i="12"/>
  <c r="T20" i="12"/>
  <c r="T16" i="12"/>
  <c r="T12" i="12"/>
  <c r="T8" i="12"/>
  <c r="T4" i="12"/>
  <c r="S66" i="12"/>
  <c r="T63" i="12"/>
  <c r="E5" i="8" l="1"/>
  <c r="E4" i="8"/>
  <c r="I56" i="8" l="1"/>
  <c r="I57" i="8"/>
  <c r="I55" i="8"/>
  <c r="J57" i="8" l="1"/>
  <c r="D9" i="8"/>
  <c r="D10" i="8"/>
  <c r="D11" i="8"/>
  <c r="D12" i="8"/>
  <c r="D13" i="8"/>
  <c r="D14" i="8"/>
  <c r="D15" i="8"/>
  <c r="D16" i="8"/>
  <c r="D17" i="8"/>
  <c r="D18" i="8"/>
  <c r="D19" i="8"/>
  <c r="D20" i="8"/>
  <c r="D21" i="8"/>
  <c r="D22" i="8"/>
  <c r="D23" i="8"/>
  <c r="D24" i="8"/>
  <c r="D25" i="8"/>
  <c r="D26" i="8"/>
  <c r="D27" i="8"/>
  <c r="D28" i="8"/>
  <c r="D29" i="8"/>
  <c r="D30" i="8"/>
  <c r="D31" i="8"/>
  <c r="D32" i="8"/>
  <c r="D33" i="8"/>
  <c r="B7" i="8"/>
  <c r="F7" i="8" s="1"/>
  <c r="B8" i="8"/>
  <c r="F8" i="8" s="1"/>
  <c r="B9" i="8"/>
  <c r="F9" i="8" s="1"/>
  <c r="B10" i="8"/>
  <c r="F10" i="8" s="1"/>
  <c r="B11" i="8"/>
  <c r="F11" i="8" s="1"/>
  <c r="B12" i="8"/>
  <c r="F12" i="8" s="1"/>
  <c r="B13" i="8"/>
  <c r="F13" i="8" s="1"/>
  <c r="B14" i="8"/>
  <c r="F14" i="8" s="1"/>
  <c r="B15" i="8"/>
  <c r="F15" i="8" s="1"/>
  <c r="B16" i="8"/>
  <c r="F16" i="8" s="1"/>
  <c r="B17" i="8"/>
  <c r="F17" i="8" s="1"/>
  <c r="B18" i="8"/>
  <c r="F18" i="8" s="1"/>
  <c r="B19" i="8"/>
  <c r="F19" i="8" s="1"/>
  <c r="B20" i="8"/>
  <c r="F20" i="8" s="1"/>
  <c r="B21" i="8"/>
  <c r="B22" i="8"/>
  <c r="B23" i="8"/>
  <c r="B24" i="8"/>
  <c r="B25" i="8"/>
  <c r="B26" i="8"/>
  <c r="B27" i="8"/>
  <c r="F27" i="8" s="1"/>
  <c r="B28" i="8"/>
  <c r="F28" i="8" s="1"/>
  <c r="B29" i="8"/>
  <c r="F29" i="8" s="1"/>
  <c r="B30" i="8"/>
  <c r="F30" i="8" s="1"/>
  <c r="B31" i="8"/>
  <c r="F31" i="8" s="1"/>
  <c r="B32" i="8"/>
  <c r="B33" i="8"/>
  <c r="M23" i="8"/>
  <c r="N23" i="8"/>
  <c r="P23" i="8"/>
  <c r="Q23" i="8"/>
  <c r="O23" i="8"/>
  <c r="C34" i="8" l="1"/>
  <c r="F33" i="8"/>
  <c r="D3" i="8"/>
  <c r="D4" i="8"/>
  <c r="D5" i="8"/>
  <c r="D6" i="8"/>
  <c r="D7" i="8"/>
  <c r="D8" i="8"/>
  <c r="B3" i="8"/>
  <c r="F3" i="8" s="1"/>
  <c r="B4" i="8"/>
  <c r="F4" i="8" s="1"/>
  <c r="B5" i="8"/>
  <c r="F5" i="8" s="1"/>
  <c r="B6" i="8"/>
  <c r="F6" i="8" s="1"/>
  <c r="F21" i="8"/>
  <c r="F22" i="8"/>
  <c r="F23" i="8"/>
  <c r="F24" i="8"/>
  <c r="F25" i="8"/>
  <c r="F26" i="8"/>
  <c r="F32" i="8"/>
  <c r="F34" i="8" l="1"/>
  <c r="D34" i="8"/>
  <c r="B34" i="8"/>
  <c r="Q2" i="12"/>
  <c r="C3" i="1" l="1"/>
  <c r="J56" i="8" l="1"/>
  <c r="J55" i="8"/>
  <c r="N45" i="8"/>
  <c r="O45" i="8"/>
  <c r="P45" i="8"/>
  <c r="Q45" i="8" l="1"/>
  <c r="M45" i="8"/>
  <c r="M8" i="8"/>
  <c r="I36" i="8" l="1"/>
  <c r="I34" i="8"/>
  <c r="AA7" i="8" l="1"/>
  <c r="O8" i="8" l="1"/>
  <c r="D3" i="1"/>
  <c r="E3" i="1"/>
  <c r="F3" i="1"/>
  <c r="G3" i="1"/>
  <c r="H3" i="1"/>
  <c r="J3" i="1"/>
  <c r="V3" i="1"/>
  <c r="W3" i="1" s="1"/>
  <c r="AD3" i="1"/>
  <c r="I3" i="1" l="1"/>
  <c r="R2" i="12" l="1"/>
  <c r="T2" i="12" l="1"/>
  <c r="E3" i="8" s="1"/>
  <c r="E34" i="8" s="1"/>
  <c r="I26" i="8"/>
  <c r="I24" i="8"/>
  <c r="I21" i="8"/>
  <c r="I25" i="8"/>
  <c r="I22" i="8"/>
  <c r="I23" i="8"/>
  <c r="S2" i="12"/>
  <c r="R8" i="8" l="1"/>
  <c r="M6" i="8"/>
  <c r="M7" i="8"/>
  <c r="M5" i="8"/>
  <c r="S4" i="8" l="1"/>
  <c r="S7" i="8"/>
  <c r="S5" i="8"/>
  <c r="S6" i="8"/>
  <c r="Q47" i="8"/>
  <c r="N44" i="8"/>
  <c r="N48" i="8"/>
  <c r="N43" i="8"/>
  <c r="Q46" i="8"/>
  <c r="Q48" i="8"/>
  <c r="N46" i="8"/>
  <c r="N47" i="8"/>
  <c r="P47" i="8"/>
  <c r="O47" i="8"/>
  <c r="M47" i="8"/>
  <c r="S8" i="8" l="1"/>
  <c r="N49" i="8"/>
  <c r="R45" i="8"/>
  <c r="R47" i="8"/>
  <c r="K57" i="8" l="1"/>
  <c r="K55" i="8" l="1"/>
  <c r="K56" i="8"/>
  <c r="J58" i="8"/>
  <c r="I58" i="8"/>
  <c r="M37" i="8" l="1"/>
  <c r="N37" i="8"/>
  <c r="O37" i="8"/>
  <c r="Q37" i="8"/>
  <c r="P37" i="8" l="1"/>
  <c r="R37" i="8" s="1"/>
  <c r="I40" i="8" l="1"/>
  <c r="O35" i="8" l="1"/>
  <c r="O36" i="8"/>
  <c r="O38" i="8"/>
  <c r="O34" i="8"/>
  <c r="M35" i="8"/>
  <c r="M36" i="8"/>
  <c r="M38" i="8"/>
  <c r="M34" i="8"/>
  <c r="I41" i="8"/>
  <c r="I38" i="8"/>
  <c r="I35" i="8"/>
  <c r="I39" i="8"/>
  <c r="I33" i="8"/>
  <c r="I37" i="8"/>
  <c r="I42" i="8" l="1"/>
  <c r="J36" i="8" l="1"/>
  <c r="J34" i="8"/>
  <c r="J39" i="8"/>
  <c r="J35" i="8"/>
  <c r="J40" i="8"/>
  <c r="N36" i="8"/>
  <c r="J38" i="8"/>
  <c r="J37" i="8"/>
  <c r="J33" i="8"/>
  <c r="J41" i="8"/>
  <c r="N38" i="8" l="1"/>
  <c r="N35" i="8"/>
  <c r="N34" i="8"/>
  <c r="N28" i="8"/>
  <c r="N27" i="8"/>
  <c r="M43" i="8" l="1"/>
  <c r="M48" i="8"/>
  <c r="O43" i="8"/>
  <c r="P43" i="8"/>
  <c r="Q44" i="8"/>
  <c r="O44" i="8"/>
  <c r="P44" i="8"/>
  <c r="Q43" i="8"/>
  <c r="O46" i="8"/>
  <c r="P46" i="8"/>
  <c r="O48" i="8"/>
  <c r="P48" i="8"/>
  <c r="M44" i="8"/>
  <c r="M46" i="8"/>
  <c r="R46" i="8" l="1"/>
  <c r="Q49" i="8"/>
  <c r="R44" i="8"/>
  <c r="O49" i="8"/>
  <c r="R48" i="8"/>
  <c r="P49" i="8"/>
  <c r="M49" i="8"/>
  <c r="R43" i="8"/>
  <c r="R49" i="8" l="1"/>
  <c r="Q36" i="8"/>
  <c r="P36" i="8" l="1"/>
  <c r="R36" i="8" s="1"/>
  <c r="M9" i="8" l="1"/>
  <c r="I12" i="19"/>
  <c r="I13" i="19"/>
  <c r="H12" i="19"/>
  <c r="H13" i="19"/>
  <c r="G12" i="19"/>
  <c r="G13" i="19"/>
  <c r="F12" i="19"/>
  <c r="F13" i="19"/>
  <c r="E12" i="19"/>
  <c r="E13" i="19"/>
  <c r="D12" i="19"/>
  <c r="D13" i="19"/>
  <c r="C12" i="19"/>
  <c r="C13" i="19"/>
  <c r="B10" i="19"/>
  <c r="B11" i="19"/>
  <c r="B12" i="19"/>
  <c r="B13" i="19"/>
  <c r="B9" i="19"/>
  <c r="D11" i="19"/>
  <c r="D10" i="19"/>
  <c r="D9" i="19"/>
  <c r="J12" i="19" l="1"/>
  <c r="B14" i="19"/>
  <c r="J13" i="19"/>
  <c r="A33" i="32"/>
  <c r="A34" i="32"/>
  <c r="A35" i="32"/>
  <c r="A32" i="32"/>
  <c r="F19" i="32" l="1"/>
  <c r="F20" i="32"/>
  <c r="F18" i="32"/>
  <c r="B19" i="32"/>
  <c r="B20" i="32"/>
  <c r="B18" i="32"/>
  <c r="A19" i="32"/>
  <c r="A20" i="32"/>
  <c r="A18" i="32"/>
  <c r="C20" i="32" l="1"/>
  <c r="C19" i="32"/>
  <c r="B21" i="32"/>
  <c r="Q34" i="8"/>
  <c r="Q35" i="8"/>
  <c r="Q38" i="8"/>
  <c r="C18" i="32" l="1"/>
  <c r="C21" i="32" s="1"/>
  <c r="N9" i="8"/>
  <c r="B27" i="32"/>
  <c r="C27" i="32" s="1"/>
  <c r="D27" i="32" s="1"/>
  <c r="B25" i="32"/>
  <c r="B26" i="32"/>
  <c r="I12" i="8" l="1"/>
  <c r="I14" i="8"/>
  <c r="I13" i="8"/>
  <c r="H18" i="32"/>
  <c r="C25" i="32"/>
  <c r="D25" i="32" s="1"/>
  <c r="B28" i="32"/>
  <c r="C26" i="32"/>
  <c r="D26" i="32" s="1"/>
  <c r="I17" i="8" l="1"/>
  <c r="I15" i="8"/>
  <c r="J12" i="8" s="1"/>
  <c r="G19" i="32"/>
  <c r="G20" i="32"/>
  <c r="O39" i="8"/>
  <c r="J17" i="8" l="1"/>
  <c r="J18" i="8"/>
  <c r="J14" i="8"/>
  <c r="J13" i="8"/>
  <c r="M39" i="8"/>
  <c r="P38" i="8"/>
  <c r="P35" i="8"/>
  <c r="G18" i="32"/>
  <c r="G21" i="32" s="1"/>
  <c r="P34" i="8"/>
  <c r="I19" i="32"/>
  <c r="J19" i="32" s="1"/>
  <c r="I18" i="32"/>
  <c r="I20" i="32"/>
  <c r="J20" i="32" s="1"/>
  <c r="O6" i="8"/>
  <c r="O7" i="8"/>
  <c r="I21" i="32" l="1"/>
  <c r="J18" i="32"/>
  <c r="D19" i="32"/>
  <c r="R34" i="8"/>
  <c r="R35" i="8"/>
  <c r="D20" i="32"/>
  <c r="R38" i="8"/>
  <c r="O5" i="8"/>
  <c r="D18" i="32" l="1"/>
  <c r="H10" i="19" l="1"/>
  <c r="I11" i="19"/>
  <c r="I10" i="19"/>
  <c r="I9" i="19"/>
  <c r="H20" i="32" l="1"/>
  <c r="H19" i="32" l="1"/>
  <c r="H21" i="32" s="1"/>
  <c r="N39" i="8"/>
  <c r="AB25" i="19" l="1"/>
  <c r="AU25" i="19" l="1"/>
  <c r="AS25" i="19"/>
  <c r="AR25" i="19"/>
  <c r="AP25" i="19"/>
  <c r="AO25" i="19"/>
  <c r="AD25" i="19"/>
  <c r="AC25" i="19"/>
  <c r="AA25" i="19"/>
  <c r="Z25" i="19"/>
  <c r="X25" i="19"/>
  <c r="W25" i="19"/>
  <c r="V25" i="19"/>
  <c r="S25" i="19"/>
  <c r="M25" i="19"/>
  <c r="H11" i="19"/>
  <c r="G11" i="19"/>
  <c r="F11" i="19"/>
  <c r="E11" i="19"/>
  <c r="C11" i="19"/>
  <c r="G10" i="19"/>
  <c r="F10" i="19"/>
  <c r="E10" i="19"/>
  <c r="C10" i="19"/>
  <c r="H9" i="19"/>
  <c r="G9" i="19"/>
  <c r="F9" i="19"/>
  <c r="E9" i="19"/>
  <c r="C9" i="19"/>
  <c r="J10" i="19" l="1"/>
  <c r="J11" i="19"/>
  <c r="J9" i="19"/>
  <c r="J14" i="19" l="1"/>
  <c r="I27" i="8" l="1"/>
  <c r="J26" i="8" s="1"/>
  <c r="J24" i="8" l="1"/>
  <c r="J21" i="8"/>
  <c r="J25" i="8"/>
  <c r="J22" i="8"/>
  <c r="J23" i="8"/>
  <c r="I7" i="8"/>
  <c r="I6" i="8"/>
  <c r="B34" i="32" l="1"/>
  <c r="B35" i="32"/>
  <c r="I5" i="8"/>
  <c r="I4" i="8"/>
  <c r="J7" i="8" l="1"/>
  <c r="J6" i="8"/>
  <c r="B32" i="32"/>
  <c r="J5" i="8"/>
  <c r="B33" i="32"/>
  <c r="J6" i="19"/>
  <c r="K12" i="19" l="1"/>
  <c r="K13" i="19"/>
  <c r="K10" i="19" l="1"/>
  <c r="K9" i="19"/>
  <c r="K11" i="19"/>
  <c r="K58" i="8"/>
  <c r="L56" i="8" l="1"/>
  <c r="L55" i="8"/>
  <c r="L57" i="8"/>
  <c r="L5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tc={271A0F44-3B81-40E0-AC56-1991F8AE3770}</author>
    <author>tc={FC585E48-D0CB-4501-9A26-497DFB745B23}</author>
  </authors>
  <commentList>
    <comment ref="L21" authorId="0" shapeId="0" xr:uid="{271A0F44-3B81-40E0-AC56-1991F8AE3770}">
      <text>
        <t>[Comentario encadenado]
Su versión de Excel le permite leer este comentario encadenado; sin embargo, las ediciones que se apliquen se quitarán si el archivo se abre en una versión más reciente de Excel. Más información: https://go.microsoft.com/fwlink/?linkid=870924
Comentario:
    ÓRDENES ABIERTAS</t>
      </text>
    </comment>
    <comment ref="H26" authorId="1" shapeId="0" xr:uid="{FC585E48-D0CB-4501-9A26-497DFB745B2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FOLIO DE CITA POR SER ORDEN ABIERTA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tc={DFBC5E34-2D81-40F5-B5F2-D6081C6D30DF}</author>
    <author>tc={E86CAB10-CC40-4CB4-80E5-A17C555121C5}</author>
    <author>tc={29B8346F-ED59-4E62-82BC-ADCD9E97B9E3}</author>
  </authors>
  <commentList>
    <comment ref="M7" authorId="0" shapeId="0" xr:uid="{DFBC5E34-2D81-40F5-B5F2-D6081C6D30DF}">
      <text>
        <t>[Comentario encadenado]
Su versión de Excel le permite leer este comentario encadenado; sin embargo, las ediciones que se apliquen se quitarán si el archivo se abre en una versión más reciente de Excel. Más información: https://go.microsoft.com/fwlink/?linkid=870924
Comentario:
    Son VINs que fueron vendidos por el distribuidor hace mas de  1 año y nunca han ido a servicio o no han vuelto a servicio en los últimos 12 meses</t>
      </text>
    </comment>
    <comment ref="F8" authorId="1" shapeId="0" xr:uid="{E86CAB10-CC40-4CB4-80E5-A17C555121C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proporciona correo</t>
      </text>
    </comment>
    <comment ref="G8" authorId="2" shapeId="0" xr:uid="{29B8346F-ED59-4E62-82BC-ADCD9E97B9E3}">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Correo empresarial para pagos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987848-E345-47D6-9712-F21C174137B2}" keepAlive="1" name="Campanias" description="Bd Campania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Vin, EstatusVin as [Estatus VIN], MasterCodigoDistribuidor as [Master Código Distribuidor], CodigoDistribuidor as [Código Distribuidor Servicio],_x000d__x000a_  EdadVinEnMeses as [Edad Vin en Meses], UltimoServicio as [Fecha Último Servicio], AccionesPendientes as [Cant. Pendiente *], _x000d__x000a__x0009_MontoPendiente as [Monto Pendiente *], NotasDeContacto as [Notas de Contacto], DetalleNota as [Detalle Nota], _x000d__x000a__x0009__x0009_GarantiaExtendida as [Garantía Extendida] _x000d__x000a_  from dbo.CampañasActivas _x000d__x000a_  where MasterCodigoDistribuidor ='57040' "/>
  </connection>
  <connection id="2" xr16:uid="{3F6DED39-E776-4D90-A4E1-E362861302A2}" keepAlive="1" name="ListadoInactivos" description="Listado de Clientes Inactiv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CadenaReporte as Tipo, Vin, UltimoServicio as [Fecha Último Servicio], FechaVenta as [Fecha Venta VIN], EdadVinEnAños as [Edad Vin en Años], cOdometro as [Odómetro], DistribuidorVenta as [Distribuidor Venta], RangoDistancia as [Rango de Distancia], NotasContacto as [Notas de Contacto], DetalleNota as [Detalle Nota] , CampañasAccionesPendientes as [Acciones Pendientes Campañas], CampañasMontoPendiente as [Monto Pendiente Campañas], GarantiaExtendida as [Garantía Extendida], ArrendamientoTFS as [Arrendamiento TFS]  from dbo.ListadoRptClientes where  (CodigoDistribuidorServicio = '57040')  and MesProcesamiento = 2 and AñoProcesamiento = 2023 and TipoDeListado = 'Clientes Inactivos'"/>
  </connection>
  <connection id="3" xr16:uid="{2D9B41E7-9A64-4C1A-87B8-AA799534198F}" keepAlive="1" name="ListadoRptClientes" description="Source para los listados"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l.Vin, l.UltimoServicio as [Fecha Último Servicio], l.FechaVenta as [Fecha Venta VIN], l.EdadVinEnAños as [Edad Vin en Años], l.cOdometro as [Odómetro], l.DistribuidorVenta as [Distribuidor Venta],  l.CodigoDistribuidorServicio as [Código Distribuidor Servicio], l.MasterDealer as [Master Código Distribuidor Servicio], RangoDistancia as [Rango de Distancia] , CampañasAccionesPendientes as [Acciones Pendientes Campañas], CampañasMontoPendiente as [Monto Pendiente Campañas], NotasContacto as [Notas de Contacto], DetalleNota as [Detalle Nota], GarantiaExtendida as [Garantía Extendida], ArrendamientoTFS as [Arrendamiento TFS]  from dbo.ListadoRptClientes as l join dbo.DealerMasterDealer as d on l.CodigoDistribuidorServicio = d.CodigoDistribuidor where  (d.MasterDealer = '57040' or l.CodigoDistribuidorServicio = 'Marca') and l.MesProcesamiento = 2 and l.AñoProcesamiento = 2023 and l.TipoDeListado = 'Listado de Clientes Activos'"/>
  </connection>
  <connection id="4" xr16:uid="{B03009F3-B4D2-45A2-ABF1-F9134BC43E6C}" keepAlive="1" name="OutputBDVentaReciente" description="próximos primer servicio" type="5" refreshedVersion="8" saveData="1">
    <dbPr connection="Provider=SQLOLEDB.1;Integrated Security=SSPI;Persist Security Info=True;Initial Catalog=Toyota;Data Source=TARGEO002;Use Procedure for Prepare=1;Auto Translate=True;Packet Size=4096;Workstation ID=TARGEO002;Use Encryption for Data=False;Tag with column collation when possible=False" command="select Vin, DistribuidorVenta as [Distribuidor Venta], FechaVenta as [Fecha Venta], _x000d__x000a__x0009_EdadVehiculoEnMeses as [Edad Vehículo en Meses], NotasDeContacto as [Notas de Contacto], DetalleNota as [Detalle Nota],  CampañasAccionesPendientes as [Acciones Pendientes Campañas], CampañasMontoPendiente as [Monto Pendiente Campañas], GarantiaExtendida as [Garantía Extendida], ArrendamientoTFS as [Arrendamiento TFS]  from dbo.OutputBDVentaReciente where  (MasterDealer ='57040' or DistribuidorVenta ='57040') and MesProcesamiento = 2 and AñoProcesamiento = 2023 "/>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<sst xmlns="http://schemas.openxmlformats.org/spreadsheetml/2006/main" count="119553" uniqueCount="21577">
  <si>
    <t>EFECTIVIDAD CITAS</t>
  </si>
  <si>
    <t>NO SHOW</t>
  </si>
  <si>
    <t>PROG.</t>
  </si>
  <si>
    <t>CITAS</t>
  </si>
  <si>
    <t>CONC.</t>
  </si>
  <si>
    <t>EFEC. 90%</t>
  </si>
  <si>
    <t>PROG. CITAS</t>
  </si>
  <si>
    <t>PENDIENTES</t>
  </si>
  <si>
    <t>ACUDIÓ</t>
  </si>
  <si>
    <t>% NO SHOW (80%)</t>
  </si>
  <si>
    <t>TOTAL:</t>
  </si>
  <si>
    <t>AGENDAR 66 CAMPAÑAS DIC. 2021 (22 C/U)</t>
  </si>
  <si>
    <t>CAMPAÑAS</t>
  </si>
  <si>
    <t>AVANCE</t>
  </si>
  <si>
    <t>PENDIENTE</t>
  </si>
  <si>
    <t>JAQUELIN</t>
  </si>
  <si>
    <t>MIGUEL</t>
  </si>
  <si>
    <t>KARLA</t>
  </si>
  <si>
    <t>CONCEPTO</t>
  </si>
  <si>
    <t>TOTAL</t>
  </si>
  <si>
    <t>CITAS Y SERVICIOS FEBRERO 2023 - OBJETIVO 668( CPU´S)</t>
  </si>
  <si>
    <t>23  DÍAS HÁBILES</t>
  </si>
  <si>
    <t>OBJETIVO MENSUAL - MAR 2023</t>
  </si>
  <si>
    <t>FECHA</t>
  </si>
  <si>
    <t>AGENDADAS</t>
  </si>
  <si>
    <t>CONCRETADAS</t>
  </si>
  <si>
    <t>BDSSSI</t>
  </si>
  <si>
    <t>TOTAL $ AGEND</t>
  </si>
  <si>
    <t>%</t>
  </si>
  <si>
    <t>MARZO: 668 CPU´S</t>
  </si>
  <si>
    <t xml:space="preserve">OBJETIVO IND. CPU´S </t>
  </si>
  <si>
    <t>N/P</t>
  </si>
  <si>
    <t>OBJETIVO</t>
  </si>
  <si>
    <t>DESCRIPCIÓN</t>
  </si>
  <si>
    <t>OBSERVACIONES</t>
  </si>
  <si>
    <t>$</t>
  </si>
  <si>
    <t>CPU´S</t>
  </si>
  <si>
    <t>TOTAL CITAS AGENDADAS:</t>
  </si>
  <si>
    <t>PROGRAMADO</t>
  </si>
  <si>
    <t>CONCRETADO</t>
  </si>
  <si>
    <t>% EFEC.</t>
  </si>
  <si>
    <t>MIGUEL (9)</t>
  </si>
  <si>
    <t>RETENCIÓN TOTAL 1ER SERVICIO</t>
  </si>
  <si>
    <t>=&gt;87%</t>
  </si>
  <si>
    <t>TOTAL SERVICIOS REALIZADOS:</t>
  </si>
  <si>
    <t>M</t>
  </si>
  <si>
    <t>KARLA (9)</t>
  </si>
  <si>
    <t>% DE CONTACTOS REALIZADOS VS CONTACTOS ASIGNADOS AL MES</t>
  </si>
  <si>
    <t>TOTAL SERVICIOS CON CITA:</t>
  </si>
  <si>
    <t>J</t>
  </si>
  <si>
    <t>JAQUELIN (9)</t>
  </si>
  <si>
    <t>CAMPAÑA</t>
  </si>
  <si>
    <t>1 DIARIA CONCRETADA</t>
  </si>
  <si>
    <t>TOTAL SERVICIOS SIN CITA:</t>
  </si>
  <si>
    <t>K</t>
  </si>
  <si>
    <t>ISRAEL (6)</t>
  </si>
  <si>
    <t>CPU'S (KEPLER)</t>
  </si>
  <si>
    <t>% ENTRE 4 QUE LLEGUE AL 100%</t>
  </si>
  <si>
    <t>I</t>
  </si>
  <si>
    <t>DESGLOSE POR TIPO DE SERVICIO</t>
  </si>
  <si>
    <t>TIPO SERV.</t>
  </si>
  <si>
    <t>CAMPAÑAS NOV. MARZO 2023</t>
  </si>
  <si>
    <t>G</t>
  </si>
  <si>
    <t>ADICIONAL</t>
  </si>
  <si>
    <t>S</t>
  </si>
  <si>
    <t>T</t>
  </si>
  <si>
    <t>Cuenta de ADICIONAL</t>
  </si>
  <si>
    <t>A</t>
  </si>
  <si>
    <t>Total general</t>
  </si>
  <si>
    <t>LATE</t>
  </si>
  <si>
    <t>ON TIME</t>
  </si>
  <si>
    <t>REPROG</t>
  </si>
  <si>
    <t>STATUS ASISTENCIA CITAS AGENDADAS</t>
  </si>
  <si>
    <t xml:space="preserve">STATUS </t>
  </si>
  <si>
    <t>CANTIDAD</t>
  </si>
  <si>
    <t>CANCEL</t>
  </si>
  <si>
    <t>CAMPAÑAS CONCRETADAS</t>
  </si>
  <si>
    <t>ISRAEL</t>
  </si>
  <si>
    <t>SEGUIMIENTO STATUS NO SHOW</t>
  </si>
  <si>
    <t>Fórmula No Show</t>
  </si>
  <si>
    <t>STATUS</t>
  </si>
  <si>
    <t>% RECUP</t>
  </si>
  <si>
    <t>=1-(citas reagendadas+citas concretadas)/agendadas</t>
  </si>
  <si>
    <t>NO SHOW NO REPROG:</t>
  </si>
  <si>
    <t>No Show</t>
  </si>
  <si>
    <t>NO SHOW CONCRETADOS:</t>
  </si>
  <si>
    <t>CPU'S</t>
  </si>
  <si>
    <t>MOTIVO NO SHOW</t>
  </si>
  <si>
    <t>% NO SHOW POR PROGRAMADOR DE CITAS</t>
  </si>
  <si>
    <t>No contesta</t>
  </si>
  <si>
    <t>TOTAL NO SHOW</t>
  </si>
  <si>
    <t>PEND. POR VENIR</t>
  </si>
  <si>
    <t>CONCRETADOS</t>
  </si>
  <si>
    <t>% NO SHOW</t>
  </si>
  <si>
    <t>META</t>
  </si>
  <si>
    <t>ALERTA</t>
  </si>
  <si>
    <t>Por tiempo</t>
  </si>
  <si>
    <t>JQUINTERO</t>
  </si>
  <si>
    <t>Salí fuera</t>
  </si>
  <si>
    <t>MNAVARRETE</t>
  </si>
  <si>
    <t>Se me presentó un imprevisto</t>
  </si>
  <si>
    <t>KGONZALEZ</t>
  </si>
  <si>
    <t>Se me hizo tarde</t>
  </si>
  <si>
    <t>JONTIVEROS</t>
  </si>
  <si>
    <t>Error en sistema</t>
  </si>
  <si>
    <t>ARICO</t>
  </si>
  <si>
    <t>Otro</t>
  </si>
  <si>
    <t>DESGLOSADO TIPO SERVICIO</t>
  </si>
  <si>
    <t>1 ER SERV</t>
  </si>
  <si>
    <t>ACT / SUB</t>
  </si>
  <si>
    <t>INAC</t>
  </si>
  <si>
    <t>NINGÚN ANTERIOR</t>
  </si>
  <si>
    <t>JAQUELINE</t>
  </si>
  <si>
    <t>KAREN</t>
  </si>
  <si>
    <t>SIN CITA</t>
  </si>
  <si>
    <t>RECEPCIÓN ASESORES (BD SSI) MARZO 2023</t>
  </si>
  <si>
    <t>A.S.</t>
  </si>
  <si>
    <t>CON CITA</t>
  </si>
  <si>
    <t>ECAZA</t>
  </si>
  <si>
    <t>LALC</t>
  </si>
  <si>
    <t>JFL</t>
  </si>
  <si>
    <t>REPORTE RETENCIÓN Y RECUPERACIÓN DE CLIENTES</t>
  </si>
  <si>
    <t>TOTAL PERFILES INCOMPLETOS:</t>
  </si>
  <si>
    <t>TOTAL CLIENTES INACTIVOS:</t>
  </si>
  <si>
    <t>INFORMACIÓN FALTANTE DMS</t>
  </si>
  <si>
    <t>CLIENTES INACTIVOS</t>
  </si>
  <si>
    <t>TASA EVENTO DE BIENVENIDA</t>
  </si>
  <si>
    <t>MED. SEMESTRAL EVENTO DE BIENVENIDA</t>
  </si>
  <si>
    <t>TASA RETENCIÓN PURA</t>
  </si>
  <si>
    <t>TASA RETENCIÓN TOTAL</t>
  </si>
  <si>
    <t>INDICADORES DE RENTABILIDAD</t>
  </si>
  <si>
    <t>INFORMACIÓN DE BENEFICIOS SERV. TOYOTA</t>
  </si>
  <si>
    <t>ASESOR DE SERVICIO</t>
  </si>
  <si>
    <t>TOTAL UNIDADES RECIBIDAS</t>
  </si>
  <si>
    <t>CÓDIGO KATASHIKI</t>
  </si>
  <si>
    <t>MEDIO PREFERIDO</t>
  </si>
  <si>
    <t>3 PERFILES</t>
  </si>
  <si>
    <t>CORREO ELECTRÓNICO</t>
  </si>
  <si>
    <t>CORREO PERSONAL</t>
  </si>
  <si>
    <t>RFC</t>
  </si>
  <si>
    <t>SÓLO 1 NÚMERO DE CONTACTO</t>
  </si>
  <si>
    <t>ANTIGÜEDAD</t>
  </si>
  <si>
    <t>DISTANCIA</t>
  </si>
  <si>
    <t>1ER SERV. INACTIVO</t>
  </si>
  <si>
    <t>SERV. SUB. INACTIVO</t>
  </si>
  <si>
    <t>INACTIVO VENTANILLA REFACCIONES</t>
  </si>
  <si>
    <t>CLIENTES OBJETIVO PARA INVITACIÓN</t>
  </si>
  <si>
    <t>CONTACTO ESTABLECIDO</t>
  </si>
  <si>
    <t>KILOMETRAJE DE LA UNIDAD</t>
  </si>
  <si>
    <t>CLIENTES AGENDADOS PARA EVENTO</t>
  </si>
  <si>
    <t>CLIENTES ACUDIERON A EVENTO</t>
  </si>
  <si>
    <t>TOTAL CLIENTES ACUDIERON A EVENTO DE BIENVENIDA</t>
  </si>
  <si>
    <t>CLIENTES ACUDIERON A PRIMER SERVICIO</t>
  </si>
  <si>
    <t>TICKET PROMEDIO POR EDAD DEL VEHÍCULO</t>
  </si>
  <si>
    <t xml:space="preserve"> TOTAL VENTA REP. LIGERA</t>
  </si>
  <si>
    <t>TOTAL VENTAS 2OS PROPIETARIOS</t>
  </si>
  <si>
    <t>ASESOR DE VENTAS</t>
  </si>
  <si>
    <t>TOTAL UNIDADES VENDIDAS</t>
  </si>
  <si>
    <t>SÍ BRINDÓ INFO. AL CTE.</t>
  </si>
  <si>
    <t>PROM</t>
  </si>
  <si>
    <t>EDAD</t>
  </si>
  <si>
    <t>0 a 6</t>
  </si>
  <si>
    <t>LFHA</t>
  </si>
  <si>
    <t>7 a 12</t>
  </si>
  <si>
    <t>ARI</t>
  </si>
  <si>
    <t>13 a 18</t>
  </si>
  <si>
    <t>BECG</t>
  </si>
  <si>
    <t>19 a 24</t>
  </si>
  <si>
    <t>25 a 30</t>
  </si>
  <si>
    <t>31 a 36</t>
  </si>
  <si>
    <t>37 a 42</t>
  </si>
  <si>
    <t>43 a 48</t>
  </si>
  <si>
    <t>49 a 54</t>
  </si>
  <si>
    <t>55 a 60</t>
  </si>
  <si>
    <t>61 a 66</t>
  </si>
  <si>
    <t>67 a 72</t>
  </si>
  <si>
    <t>73 a 78</t>
  </si>
  <si>
    <t>79 a 84</t>
  </si>
  <si>
    <t>85 a 90</t>
  </si>
  <si>
    <t>Más de 90</t>
  </si>
  <si>
    <t>1. Se tiene registro de la medición mensual de la Tasa de Retorno y Recuperación Total de Clientes en servicio. 2. Se tiene registro de la medición mensual de la Tasa de Retorno y Recuperación Total  de .5 a 1 año?                                                                                                                                                                                                                   3. Se tiene registro de la medición mensual de la Tasa de Retorno y Recuperación Total de 1 a 2 años?                                                                                                          4. Se tiene registro de la medición mensual de la Tasa de Retorno y Recuperación Total  de 2 a 3 años?                                                                                                                     5. Se tiene registro de la medición mensual de la Tasa de Retorno y Recuperación Total  de 3 a 4 años?                                                                                                          6. Se tiene registro de la medición mensual de la Tasa de Retorno y Recuperación Total  de 4 a 5 años?</t>
  </si>
  <si>
    <t>VIN 8 BV</t>
  </si>
  <si>
    <t>TMK</t>
  </si>
  <si>
    <t>VIN 8 dig</t>
  </si>
  <si>
    <t>SEMESTRE</t>
  </si>
  <si>
    <t>DÍA</t>
  </si>
  <si>
    <t>AÑO</t>
  </si>
  <si>
    <t>MES</t>
  </si>
  <si>
    <t>CONCATENAR</t>
  </si>
  <si>
    <t>LETRA</t>
  </si>
  <si>
    <t>FOLIO CITA</t>
  </si>
  <si>
    <t>ORDEN</t>
  </si>
  <si>
    <t>FOLIO</t>
  </si>
  <si>
    <t>CLIENTE</t>
  </si>
  <si>
    <t>RECEP</t>
  </si>
  <si>
    <t>MODELO</t>
  </si>
  <si>
    <t>VIN2</t>
  </si>
  <si>
    <t>1er Serv</t>
  </si>
  <si>
    <t>Activos / Sub</t>
  </si>
  <si>
    <t>Inactivos</t>
  </si>
  <si>
    <t>Campañas</t>
  </si>
  <si>
    <t>LETRA MODELO</t>
  </si>
  <si>
    <t>AÑO MODELO</t>
  </si>
  <si>
    <t>PLACAS</t>
  </si>
  <si>
    <t>TELEFONOS</t>
  </si>
  <si>
    <t>TELEFONOS2</t>
  </si>
  <si>
    <t>TELEFONOS3</t>
  </si>
  <si>
    <t>TELEFONOS4</t>
  </si>
  <si>
    <t>EMAIL</t>
  </si>
  <si>
    <t>LLEGÓ POR CITA</t>
  </si>
  <si>
    <t>INFORMACIÓN PENDIENTE</t>
  </si>
  <si>
    <t>K3072042</t>
  </si>
  <si>
    <t>S 0000142814</t>
  </si>
  <si>
    <t>UD1001-AS23447</t>
  </si>
  <si>
    <t>KYOHO TOYOTSU MEXICO SA DE CV</t>
  </si>
  <si>
    <t>PRIUS16-</t>
  </si>
  <si>
    <t>JTDKARFU3K3072042</t>
  </si>
  <si>
    <t>65L294</t>
  </si>
  <si>
    <t>daniel.garcia@ktmex.mx</t>
  </si>
  <si>
    <t>MW132780</t>
  </si>
  <si>
    <t>S 0000142867</t>
  </si>
  <si>
    <t>UD1001-AS23428</t>
  </si>
  <si>
    <t>YINSHAN SA DE CV</t>
  </si>
  <si>
    <t>RAV419-</t>
  </si>
  <si>
    <t>2T3W1RFV8MW132780</t>
  </si>
  <si>
    <t>UNE202E</t>
  </si>
  <si>
    <t>lizbeth.curz@safholland.com</t>
  </si>
  <si>
    <t>H1081838</t>
  </si>
  <si>
    <t>S 0000142918</t>
  </si>
  <si>
    <t>UD1001-AS23441</t>
  </si>
  <si>
    <t>METALFRIO SOLUTIONS MEXICO SA DE CV</t>
  </si>
  <si>
    <t>YARIS</t>
  </si>
  <si>
    <t>MR2B29F3XH1081838</t>
  </si>
  <si>
    <t>antoniosal950@gmail.com</t>
  </si>
  <si>
    <t>N1253166</t>
  </si>
  <si>
    <t>S 0000142924</t>
  </si>
  <si>
    <t>UD1001-AS23439</t>
  </si>
  <si>
    <t>LOPEZ HERNANDEZ MARIA DEL CONSUELO</t>
  </si>
  <si>
    <t>MR2B29F3XN1253166</t>
  </si>
  <si>
    <t>GUL922E</t>
  </si>
  <si>
    <t>consuelin16@gmail.com</t>
  </si>
  <si>
    <t>JK025219</t>
  </si>
  <si>
    <t>S 0000142934</t>
  </si>
  <si>
    <t>UD1001-AS23442</t>
  </si>
  <si>
    <t>AVANZA</t>
  </si>
  <si>
    <t>MHKMF53F8JK025219</t>
  </si>
  <si>
    <t>GRW207D</t>
  </si>
  <si>
    <t>H1394639</t>
  </si>
  <si>
    <t>S 0000142936</t>
  </si>
  <si>
    <t>UD1001-AS23438</t>
  </si>
  <si>
    <t>BARKSHADT GRANADOS BUFFY JAZMINNE</t>
  </si>
  <si>
    <t>HILUX</t>
  </si>
  <si>
    <t>MR0EX8CB6H1394639</t>
  </si>
  <si>
    <t>GR8810B</t>
  </si>
  <si>
    <t>iliana_vt@hotmail.com</t>
  </si>
  <si>
    <t>MW214951</t>
  </si>
  <si>
    <t>S 0000142941</t>
  </si>
  <si>
    <t>UD1001-AS23430</t>
  </si>
  <si>
    <t>CONEJO GODINEZ JOSE ASBEL</t>
  </si>
  <si>
    <t>2T3J1RFV0MW214951</t>
  </si>
  <si>
    <t>GKV805E</t>
  </si>
  <si>
    <t>garciamataivonne@gmail.com</t>
  </si>
  <si>
    <t>KJ015524</t>
  </si>
  <si>
    <t>S 0000142942</t>
  </si>
  <si>
    <t>UD1001-AS23450</t>
  </si>
  <si>
    <t>GARCIA EDBROOKE NATALIA</t>
  </si>
  <si>
    <t>RAV4 HV</t>
  </si>
  <si>
    <t>JTMY23FVXKJ015524</t>
  </si>
  <si>
    <t>SP12345</t>
  </si>
  <si>
    <t>NOPROPORCIONA@CORREOELECTRONICO.COM</t>
  </si>
  <si>
    <t>NJ025267</t>
  </si>
  <si>
    <t>S 0000142944</t>
  </si>
  <si>
    <t>UD1001-AS23455</t>
  </si>
  <si>
    <t>SANCHEZ BLAS NICOLAS</t>
  </si>
  <si>
    <t>RAIZE</t>
  </si>
  <si>
    <t>MHKAA1BA3NJ025267</t>
  </si>
  <si>
    <t>GNE596E</t>
  </si>
  <si>
    <t>nicoavisos@hotmail.com</t>
  </si>
  <si>
    <t>G1449487</t>
  </si>
  <si>
    <t>S 0000142945</t>
  </si>
  <si>
    <t>UD1001-AS23456</t>
  </si>
  <si>
    <t>CENTRO DE ESTUDIOS Y DESARROLLO EDUCATIVO GUANAJUATO SC</t>
  </si>
  <si>
    <t>JTDBT9K36G1449487</t>
  </si>
  <si>
    <t>GPD715D</t>
  </si>
  <si>
    <t>cedhi@outlook.com</t>
  </si>
  <si>
    <t>S 0000142946</t>
  </si>
  <si>
    <t>UD1001-AS23451</t>
  </si>
  <si>
    <t>CERVANTES MARTINEZ LETICIA</t>
  </si>
  <si>
    <t>JTDBT923474001151</t>
  </si>
  <si>
    <t>GPP362C</t>
  </si>
  <si>
    <t>ferkarly22@gmail.com</t>
  </si>
  <si>
    <t>GW508089</t>
  </si>
  <si>
    <t>S 0000142949</t>
  </si>
  <si>
    <t>UD1001-AS23432</t>
  </si>
  <si>
    <t>NOVASEM INNOVACIONES SA DE CV</t>
  </si>
  <si>
    <t>RAV4</t>
  </si>
  <si>
    <t>2T3RFREVXGW508089</t>
  </si>
  <si>
    <t>UNB4081</t>
  </si>
  <si>
    <t>ing.fernando.novasem@gmail.com</t>
  </si>
  <si>
    <t>N3170337</t>
  </si>
  <si>
    <t>S 0000142950</t>
  </si>
  <si>
    <t>UD1001-AS23452</t>
  </si>
  <si>
    <t>GAXIOLA CASTRO DIANA ROCIO</t>
  </si>
  <si>
    <t>JTDKAMFU9N3170337</t>
  </si>
  <si>
    <t>UMH937D</t>
  </si>
  <si>
    <t>dianargaxiola@outlook.com</t>
  </si>
  <si>
    <t>NP348868</t>
  </si>
  <si>
    <t>S 0000142952</t>
  </si>
  <si>
    <t>UD1001-AS23431</t>
  </si>
  <si>
    <t>HERNANDEZ ALAMILLA JOSE LUIS</t>
  </si>
  <si>
    <t>COROLLA</t>
  </si>
  <si>
    <t>5YFBPRBE8NP348868</t>
  </si>
  <si>
    <t>GYT991R</t>
  </si>
  <si>
    <t>luisarturo88@hotmail.com</t>
  </si>
  <si>
    <t>H1001754</t>
  </si>
  <si>
    <t>S 0000142954</t>
  </si>
  <si>
    <t>UD1001-AS23433</t>
  </si>
  <si>
    <t>RODRIGUEZ DE LA VEGA + ANGEL</t>
  </si>
  <si>
    <t>MR2B29F30H1001754</t>
  </si>
  <si>
    <t>GLZ414C</t>
  </si>
  <si>
    <t>angel_delavega@yahoo.com</t>
  </si>
  <si>
    <t>H0249553</t>
  </si>
  <si>
    <t>S 0000142955</t>
  </si>
  <si>
    <t>UD1001-AS23449</t>
  </si>
  <si>
    <t>GLOBAL CONTAINERS SA DE CV</t>
  </si>
  <si>
    <t>MR0EX8DD9H0249553</t>
  </si>
  <si>
    <t>GE7351B</t>
  </si>
  <si>
    <t>auxiliar@globalcontainers.com.mx</t>
  </si>
  <si>
    <t>GW510676</t>
  </si>
  <si>
    <t>S 0000142956</t>
  </si>
  <si>
    <t>UD1001-AS23435</t>
  </si>
  <si>
    <t>OVIEDO MANRIQUE DE LARA FERNANDO ALONSO</t>
  </si>
  <si>
    <t>2T3JFREV6GW510676</t>
  </si>
  <si>
    <t>GGW835E</t>
  </si>
  <si>
    <t>FOVIEDOM@PRODIGY.NET.MX</t>
  </si>
  <si>
    <t>J6192034</t>
  </si>
  <si>
    <t>S 0000142957</t>
  </si>
  <si>
    <t>UD1001-AS23448</t>
  </si>
  <si>
    <t>HIACE</t>
  </si>
  <si>
    <t>JTFSX23P0J6192034</t>
  </si>
  <si>
    <t>GSU851E</t>
  </si>
  <si>
    <t>N1328651</t>
  </si>
  <si>
    <t>S 0000142959</t>
  </si>
  <si>
    <t>UD1001-AS23444</t>
  </si>
  <si>
    <t>AGROSERVICIOS NIETO</t>
  </si>
  <si>
    <t>MR0CX3DDXN1328651</t>
  </si>
  <si>
    <t>GC6434D</t>
  </si>
  <si>
    <t>arturo_palma2000@hotmail.com</t>
  </si>
  <si>
    <t>DW002850</t>
  </si>
  <si>
    <t>S 0000142960</t>
  </si>
  <si>
    <t>UD1001-AS23434</t>
  </si>
  <si>
    <t>ATRISTAIN SALINAS FRANCISCO GABRIEL</t>
  </si>
  <si>
    <t>2T3YFREV6DW002850</t>
  </si>
  <si>
    <t>GSN913C</t>
  </si>
  <si>
    <t>franciscoatristain@prodigy.net.mx</t>
  </si>
  <si>
    <t>KU762975</t>
  </si>
  <si>
    <t>S 0000142961</t>
  </si>
  <si>
    <t>UD1001-AS23446</t>
  </si>
  <si>
    <t>SUPER DIESEL DE CELAYA SA DE CV</t>
  </si>
  <si>
    <t>CAMRY</t>
  </si>
  <si>
    <t>4T1B11HK5KU762975</t>
  </si>
  <si>
    <t>GTN635C</t>
  </si>
  <si>
    <t>carlos.ma@superdiesel.mx</t>
  </si>
  <si>
    <t>4S111378</t>
  </si>
  <si>
    <t>S 0000142962</t>
  </si>
  <si>
    <t>UD1001-AS23440</t>
  </si>
  <si>
    <t>MORALES TARDOS RICARDO</t>
  </si>
  <si>
    <t>SIENNA</t>
  </si>
  <si>
    <t>5TDZA22C74S111378</t>
  </si>
  <si>
    <t>663TEN</t>
  </si>
  <si>
    <t>tardos@renovomx.com</t>
  </si>
  <si>
    <t>L1410268</t>
  </si>
  <si>
    <t>S 0000142964</t>
  </si>
  <si>
    <t>UD1001-AS23445</t>
  </si>
  <si>
    <t>AGROPRODUCTOS GUTY SPR DE RL</t>
  </si>
  <si>
    <t>MR0EX8CB1L1410268</t>
  </si>
  <si>
    <t>MV9720F</t>
  </si>
  <si>
    <t>ADMON.AGROGUTY@GMAIL.COM</t>
  </si>
  <si>
    <t>JK001350</t>
  </si>
  <si>
    <t>S 0000142965</t>
  </si>
  <si>
    <t>UD1001-AS23429</t>
  </si>
  <si>
    <t>MORALES MORENO BERNARDO</t>
  </si>
  <si>
    <t>MHKMF5CF7JK001350</t>
  </si>
  <si>
    <t>UKH813G</t>
  </si>
  <si>
    <t>abastecedoradelbajio@hotmail.com</t>
  </si>
  <si>
    <t>HK015818</t>
  </si>
  <si>
    <t>S 0000142966</t>
  </si>
  <si>
    <t>UD1001-AS23436</t>
  </si>
  <si>
    <t>GRANADOS FRIAS MA. DE LOS ANGELES</t>
  </si>
  <si>
    <t>MHKMF53FXHK015818</t>
  </si>
  <si>
    <t>GGE883D</t>
  </si>
  <si>
    <t>noproporciona@correoelectronico.com</t>
  </si>
  <si>
    <t>GY139622</t>
  </si>
  <si>
    <t>S 0000142967</t>
  </si>
  <si>
    <t>UD1001-AS23454</t>
  </si>
  <si>
    <t>AGUILAR LOPEZ GILBERTO</t>
  </si>
  <si>
    <t>YARIS R</t>
  </si>
  <si>
    <t>3MYDLAYV3GY139622</t>
  </si>
  <si>
    <t>UKX864D</t>
  </si>
  <si>
    <t>N6005408</t>
  </si>
  <si>
    <t>S 0000142973</t>
  </si>
  <si>
    <t>UD1001-AS23457</t>
  </si>
  <si>
    <t>CUEVAS TINOCO JOSE GUADALUPE</t>
  </si>
  <si>
    <t>JTFAMHCP6N6005408</t>
  </si>
  <si>
    <t>GPT639E</t>
  </si>
  <si>
    <t>MAGPEROFLS8@GMAIL.COM</t>
  </si>
  <si>
    <t>M0048421</t>
  </si>
  <si>
    <t>T 0000142663</t>
  </si>
  <si>
    <t>UD1001-AS23427</t>
  </si>
  <si>
    <t>SERVIN CRUZ MARGARITA</t>
  </si>
  <si>
    <t>HILUXD</t>
  </si>
  <si>
    <t>MR0BA3CD2M0048421</t>
  </si>
  <si>
    <t>GR7116C</t>
  </si>
  <si>
    <t>servincruzmargarita@yahoo.com</t>
  </si>
  <si>
    <t>M1317932</t>
  </si>
  <si>
    <t>T 0000142929</t>
  </si>
  <si>
    <t>UD1001-AS23443</t>
  </si>
  <si>
    <t>LANDA MUÑOZ MA. ALEJANDRA</t>
  </si>
  <si>
    <t>MR0CX3DD9M1317932</t>
  </si>
  <si>
    <t>GP8734C</t>
  </si>
  <si>
    <t>gerencia.centrodeacopio8@gmail.com</t>
  </si>
  <si>
    <t>KS350286</t>
  </si>
  <si>
    <t>T 0000142971</t>
  </si>
  <si>
    <t>UD1001-AS23453</t>
  </si>
  <si>
    <t>EL PEGASO CORREGIDORA S. DE R.L. DE C.V.</t>
  </si>
  <si>
    <t>HIGHLANDER</t>
  </si>
  <si>
    <t>5TDKZRFH5KS350286</t>
  </si>
  <si>
    <t>elpegasomx@gmail.com</t>
  </si>
  <si>
    <t>CC918283</t>
  </si>
  <si>
    <t>S 0000142834</t>
  </si>
  <si>
    <t>UD1002-AS23469</t>
  </si>
  <si>
    <t>MEDRANO MIRANDA TANIA PAMELA</t>
  </si>
  <si>
    <t>2T1BU4EE9CC918283</t>
  </si>
  <si>
    <t>GJM075E</t>
  </si>
  <si>
    <t>taniapamela77@msn.com</t>
  </si>
  <si>
    <t>P1334437</t>
  </si>
  <si>
    <t>S 0000142951</t>
  </si>
  <si>
    <t>UD1001-AS23459</t>
  </si>
  <si>
    <t>MR0CX3DD1P1334437</t>
  </si>
  <si>
    <t>GV9212C</t>
  </si>
  <si>
    <t>GP520194</t>
  </si>
  <si>
    <t>S 0000142974</t>
  </si>
  <si>
    <t>UD1001-AS23466</t>
  </si>
  <si>
    <t>URIBE LAZARO SATURNINO</t>
  </si>
  <si>
    <t>5YFBURHE5GP520194</t>
  </si>
  <si>
    <t>GHF088D</t>
  </si>
  <si>
    <t>uribe72@hotmail.com</t>
  </si>
  <si>
    <t>J1617994</t>
  </si>
  <si>
    <t>S 0000142982</t>
  </si>
  <si>
    <t>UD1001-AS23464</t>
  </si>
  <si>
    <t>GALVAN ANGEL XANY</t>
  </si>
  <si>
    <t>PRIUS C</t>
  </si>
  <si>
    <t>JTDKDTB37J1617994</t>
  </si>
  <si>
    <t>66L333</t>
  </si>
  <si>
    <t>galvanangelxany@hotmail.com</t>
  </si>
  <si>
    <t>MJ035230</t>
  </si>
  <si>
    <t>S 0000142984</t>
  </si>
  <si>
    <t>UD1001-AS23460</t>
  </si>
  <si>
    <t>MANRIQUEZ HERNANDEZ SANDRA</t>
  </si>
  <si>
    <t>COROLLA HV</t>
  </si>
  <si>
    <t>JTDBARDE3MJ035230</t>
  </si>
  <si>
    <t>67L965</t>
  </si>
  <si>
    <t>sandradenis_@hotmail.com</t>
  </si>
  <si>
    <t>MJ026585</t>
  </si>
  <si>
    <t>S 0000142985</t>
  </si>
  <si>
    <t>UD1001-AS23465</t>
  </si>
  <si>
    <t>CERVANTES CASTRO HECTOR</t>
  </si>
  <si>
    <t>JTDBARDE6MJ026585</t>
  </si>
  <si>
    <t>67L043</t>
  </si>
  <si>
    <t>haycme@hotmail.com</t>
  </si>
  <si>
    <t>JU596939</t>
  </si>
  <si>
    <t>S 0000142986</t>
  </si>
  <si>
    <t>UD1001-AS23467</t>
  </si>
  <si>
    <t>RAMIREZ MARENGO RAYMUNDO</t>
  </si>
  <si>
    <t>4T1B11HK5JU596939</t>
  </si>
  <si>
    <t>GXP417B</t>
  </si>
  <si>
    <t>raymundo_0987@hotmail.com</t>
  </si>
  <si>
    <t>G1441304</t>
  </si>
  <si>
    <t>S 0000142987</t>
  </si>
  <si>
    <t>UD1001-AS23461</t>
  </si>
  <si>
    <t>CANUDAS CAMPOS ENRIQUE AMAEL</t>
  </si>
  <si>
    <t>JTDBT9K39G1441304</t>
  </si>
  <si>
    <t>GVX841D</t>
  </si>
  <si>
    <t>canudas9999@gmail.com</t>
  </si>
  <si>
    <t>K1404900</t>
  </si>
  <si>
    <t>S 0000142988</t>
  </si>
  <si>
    <t>UD1001-AS23473</t>
  </si>
  <si>
    <t>GUZMAN PEREZ JOEL</t>
  </si>
  <si>
    <t>MR0EX8CB0K1404900</t>
  </si>
  <si>
    <t>GL6355C</t>
  </si>
  <si>
    <t>guzmanpzjo@gmail.com</t>
  </si>
  <si>
    <t>LU898392</t>
  </si>
  <si>
    <t>S 0000142990</t>
  </si>
  <si>
    <t>UD1001-AS23463</t>
  </si>
  <si>
    <t>LOMELIN VELASCO REBECA</t>
  </si>
  <si>
    <t>4T1F11AK7LU898392</t>
  </si>
  <si>
    <t>GVW004D</t>
  </si>
  <si>
    <t>rebelomelin@hotmail.com</t>
  </si>
  <si>
    <t>HP637380</t>
  </si>
  <si>
    <t>S 0000142991</t>
  </si>
  <si>
    <t>UD1001-AS23468</t>
  </si>
  <si>
    <t>AISIN AUTOMOTIVE GUANAJUATO SA DE CV</t>
  </si>
  <si>
    <t>5YFBPRHE5HP637380</t>
  </si>
  <si>
    <t>GJW932D</t>
  </si>
  <si>
    <t>avaldes@aisin-gto.com</t>
  </si>
  <si>
    <t>MS054936</t>
  </si>
  <si>
    <t>S 0000142992</t>
  </si>
  <si>
    <t>UD1001-AS23470</t>
  </si>
  <si>
    <t>MENDEZ JIMENEZ ROCIO</t>
  </si>
  <si>
    <t>SIENNA HV</t>
  </si>
  <si>
    <t>5TDGRKEC9MS054936</t>
  </si>
  <si>
    <t>GYG481D</t>
  </si>
  <si>
    <t>misschio1@hotmail.com</t>
  </si>
  <si>
    <t>NM476857</t>
  </si>
  <si>
    <t>S 0000142995</t>
  </si>
  <si>
    <t>UD1001-AS23462</t>
  </si>
  <si>
    <t>RAMIREZ TROCHE JOSE</t>
  </si>
  <si>
    <t>TACOMA</t>
  </si>
  <si>
    <t>3TMCZ5AN7NM476857</t>
  </si>
  <si>
    <t>MX4338B</t>
  </si>
  <si>
    <t>7C756248</t>
  </si>
  <si>
    <t>S 0000143008</t>
  </si>
  <si>
    <t>UD1001-AS23472</t>
  </si>
  <si>
    <t>CONTRERAS CABRERA ELMER</t>
  </si>
  <si>
    <t>2T1BR32EX7C756248</t>
  </si>
  <si>
    <t>GXG576C</t>
  </si>
  <si>
    <t>masterconther@gmail.com</t>
  </si>
  <si>
    <t>MK019590</t>
  </si>
  <si>
    <t>T 0000142024</t>
  </si>
  <si>
    <t>UD1001-AS23475</t>
  </si>
  <si>
    <t>PSSL SEGURIDAD PRIVADA SA DE CV</t>
  </si>
  <si>
    <t>MHKMF5CF1MK019590</t>
  </si>
  <si>
    <t>GYP387D</t>
  </si>
  <si>
    <t>asistente.direccion@pssl.com.mx</t>
  </si>
  <si>
    <t>LP120005</t>
  </si>
  <si>
    <t>S 0000142871</t>
  </si>
  <si>
    <t>UD1001-AS23489</t>
  </si>
  <si>
    <t>TORRES ESPINOSA JUANITA</t>
  </si>
  <si>
    <t>5YFBPRBE0LP120005</t>
  </si>
  <si>
    <t>GWC082B</t>
  </si>
  <si>
    <t>maestra_preescolar1@hotmail.com</t>
  </si>
  <si>
    <t>HS829919</t>
  </si>
  <si>
    <t>S 0000142879</t>
  </si>
  <si>
    <t>UD1001-AS23497</t>
  </si>
  <si>
    <t>TOYOTETSU DE MEXICO SA DE CV</t>
  </si>
  <si>
    <t>5TDYZ3DC4HS829919</t>
  </si>
  <si>
    <t>D05APK</t>
  </si>
  <si>
    <t>jacosta@ttna.com</t>
  </si>
  <si>
    <t>BL007772</t>
  </si>
  <si>
    <t>S 0000142989</t>
  </si>
  <si>
    <t>UD1001-AS23480</t>
  </si>
  <si>
    <t>GARCIA LEON ARMANDO</t>
  </si>
  <si>
    <t>JTDBT9K32BL007772</t>
  </si>
  <si>
    <t>GXP705B</t>
  </si>
  <si>
    <t>abconsultoria@prodigy.net.mx</t>
  </si>
  <si>
    <t>MW197745</t>
  </si>
  <si>
    <t>S 0000143016</t>
  </si>
  <si>
    <t>UD1001-AS23488</t>
  </si>
  <si>
    <t>BARROSO NUÑEZ ERNESTO</t>
  </si>
  <si>
    <t>2T3J1RFV9MW197745</t>
  </si>
  <si>
    <t>GJX131E</t>
  </si>
  <si>
    <t>mayttbe@gmail.com</t>
  </si>
  <si>
    <t>MP218958</t>
  </si>
  <si>
    <t>S 0000143019</t>
  </si>
  <si>
    <t>UD1001-AS23477</t>
  </si>
  <si>
    <t>LA IGLESIA DE JESUCRISTO DE LOS SANTOS DE LOS ULTIMOS DIAS E</t>
  </si>
  <si>
    <t>5YFBPRBE8MP218958</t>
  </si>
  <si>
    <t>NXM9515</t>
  </si>
  <si>
    <t>ulisescervantes01@gmail.com</t>
  </si>
  <si>
    <t>PU722066</t>
  </si>
  <si>
    <t>S 0000143020</t>
  </si>
  <si>
    <t>UD1001-AS23478</t>
  </si>
  <si>
    <t>ACOSTA DIAZ CARLOS GERARDO</t>
  </si>
  <si>
    <t>4T1R11AKXPU722066</t>
  </si>
  <si>
    <t>AEY153C</t>
  </si>
  <si>
    <t>aidamorfin@yahoo.com.mx</t>
  </si>
  <si>
    <t>MU027978</t>
  </si>
  <si>
    <t>S 0000143021</t>
  </si>
  <si>
    <t>UD1001-AS23493</t>
  </si>
  <si>
    <t>DOMINGUEZ GUTIERREZ MARIA GUADALUPE</t>
  </si>
  <si>
    <t>4T3DWRFV7MU027978</t>
  </si>
  <si>
    <t>67L524</t>
  </si>
  <si>
    <t>emmanuel-va2704@hotmail.com</t>
  </si>
  <si>
    <t>D5642897</t>
  </si>
  <si>
    <t>S 0000143023</t>
  </si>
  <si>
    <t>UD1001-AS23481</t>
  </si>
  <si>
    <t>PERRUSQUIA RODRIGUEZ MAURO</t>
  </si>
  <si>
    <t>PRIUS</t>
  </si>
  <si>
    <t>JTDKN3DU2D5642897</t>
  </si>
  <si>
    <t>GJG976E</t>
  </si>
  <si>
    <t>doloresperrusquia1993@gmail.com</t>
  </si>
  <si>
    <t>NS136007</t>
  </si>
  <si>
    <t>S 0000143024</t>
  </si>
  <si>
    <t>UD1001-AS23479</t>
  </si>
  <si>
    <t>GODINEZ MARQUEZ DELFINA</t>
  </si>
  <si>
    <t>5TDGZRAHXNS136007</t>
  </si>
  <si>
    <t>ULD253J</t>
  </si>
  <si>
    <t>abbott.jp@hotmail.com</t>
  </si>
  <si>
    <t>MU028751</t>
  </si>
  <si>
    <t>S 0000143025</t>
  </si>
  <si>
    <t>UD1001-AS23485</t>
  </si>
  <si>
    <t>BALLEZA ROMERO HUMBERTO</t>
  </si>
  <si>
    <t>4T3DWRFV6MU028751</t>
  </si>
  <si>
    <t>67L530</t>
  </si>
  <si>
    <t>hballeza.270@hotmail.com</t>
  </si>
  <si>
    <t>NV002199</t>
  </si>
  <si>
    <t>S 0000143026</t>
  </si>
  <si>
    <t>UD1001-AS23483</t>
  </si>
  <si>
    <t>LECHUGA DE LA CRUZ FRANCISCO JAVIER</t>
  </si>
  <si>
    <t>COROLLA CR</t>
  </si>
  <si>
    <t>7MUBAAAG0NV002199</t>
  </si>
  <si>
    <t>GNH416E</t>
  </si>
  <si>
    <t>gato.feo@hotmail.com</t>
  </si>
  <si>
    <t>KR086741</t>
  </si>
  <si>
    <t>S 0000143029</t>
  </si>
  <si>
    <t>UD1001-AS23490</t>
  </si>
  <si>
    <t>ESPINOSA ARIAS MA. GUADALUPE</t>
  </si>
  <si>
    <t>CHR</t>
  </si>
  <si>
    <t>NMTKH3BX3KR086741</t>
  </si>
  <si>
    <t>GRM313E</t>
  </si>
  <si>
    <t>learias18@gmail.com</t>
  </si>
  <si>
    <t>FK011296</t>
  </si>
  <si>
    <t>S 0000143031</t>
  </si>
  <si>
    <t>UD1001-AS23495</t>
  </si>
  <si>
    <t>GUTIERREZ DELGADO JOSE ARIEL</t>
  </si>
  <si>
    <t>MHKMC13FXFK011296</t>
  </si>
  <si>
    <t>444ZWW</t>
  </si>
  <si>
    <t>josearielo@hotmail.com</t>
  </si>
  <si>
    <t>J3076878</t>
  </si>
  <si>
    <t>S 0000143033</t>
  </si>
  <si>
    <t>UD1001-AS23486</t>
  </si>
  <si>
    <t>CHAVEZ MEDRANO JUAN CARLOS</t>
  </si>
  <si>
    <t>JTDKBRFU5J3076878</t>
  </si>
  <si>
    <t>UPA535D</t>
  </si>
  <si>
    <t>jchavezm1966@gmail.com</t>
  </si>
  <si>
    <t>M1227246</t>
  </si>
  <si>
    <t>S 0000143037</t>
  </si>
  <si>
    <t>UD1001-AS23499</t>
  </si>
  <si>
    <t>EMPACADORA Y DISTRIBUIDORA GUAIRA S.A DE C.V</t>
  </si>
  <si>
    <t>MR2B29F31M1227246</t>
  </si>
  <si>
    <t>GGG952E</t>
  </si>
  <si>
    <t>rodolforica@msn.com</t>
  </si>
  <si>
    <t>K1170932</t>
  </si>
  <si>
    <t>S 0000143041</t>
  </si>
  <si>
    <t>UD1001-AS23491</t>
  </si>
  <si>
    <t>GONZALEZ MORENO MA. NORMALICIA</t>
  </si>
  <si>
    <t>MR2K29F3XK1170932</t>
  </si>
  <si>
    <t>GXP713B</t>
  </si>
  <si>
    <t>normagomo@hotmail.com</t>
  </si>
  <si>
    <t>JY333029</t>
  </si>
  <si>
    <t>S 0000143043</t>
  </si>
  <si>
    <t>UD1001-AS23494</t>
  </si>
  <si>
    <t>FLORES MONTENEGRO NORMA CONCEPCION</t>
  </si>
  <si>
    <t>3MYDLAYV0JY333029</t>
  </si>
  <si>
    <t>GJG830C</t>
  </si>
  <si>
    <t>raulcaza@gmail.com</t>
  </si>
  <si>
    <t>E0258457</t>
  </si>
  <si>
    <t>T 0000142830</t>
  </si>
  <si>
    <t>UD1001-AS23487</t>
  </si>
  <si>
    <t>OBRA CIVIL Y ESTRUCTURAL SA DE CV</t>
  </si>
  <si>
    <t>MR0EX32G9E0258457</t>
  </si>
  <si>
    <t>UK57509</t>
  </si>
  <si>
    <t>albertors0813@gmail.com</t>
  </si>
  <si>
    <t>C5109339</t>
  </si>
  <si>
    <t>T 0000142976</t>
  </si>
  <si>
    <t>UD1001-AS23484</t>
  </si>
  <si>
    <t>MIKE STOLTZ</t>
  </si>
  <si>
    <t>JTMRK4DV4C5109339</t>
  </si>
  <si>
    <t>GNN0101</t>
  </si>
  <si>
    <t>vmstoltzz@gmail.com</t>
  </si>
  <si>
    <t>EP024960</t>
  </si>
  <si>
    <t>T 0000143030</t>
  </si>
  <si>
    <t>UD1001-AS23492</t>
  </si>
  <si>
    <t>FLORES MANCERA HECTOR GERARDO</t>
  </si>
  <si>
    <t>5YFBURHE9EP024960</t>
  </si>
  <si>
    <t>GJP181E</t>
  </si>
  <si>
    <t>HECTORFLORES61@YAHOO.COM.MX</t>
  </si>
  <si>
    <t>MK010328</t>
  </si>
  <si>
    <t>T 0000143032</t>
  </si>
  <si>
    <t>UD1001-AS23498</t>
  </si>
  <si>
    <t>A&amp;T SORTING COMPANY S DE RL DE CV</t>
  </si>
  <si>
    <t>MHKMF5CEXMK010328</t>
  </si>
  <si>
    <t>EXX886B</t>
  </si>
  <si>
    <t>EDGARMORENO3667@GMAIL.COM</t>
  </si>
  <si>
    <t>CW135051</t>
  </si>
  <si>
    <t>S 0000142561</t>
  </si>
  <si>
    <t>UD1001-AS23502</t>
  </si>
  <si>
    <t>LEWIS BRIGITTE</t>
  </si>
  <si>
    <t>2T3WF4DV2CW135051</t>
  </si>
  <si>
    <t>GGC094C</t>
  </si>
  <si>
    <t>JW725857</t>
  </si>
  <si>
    <t>S 0000142993</t>
  </si>
  <si>
    <t>UD1001-AS23514</t>
  </si>
  <si>
    <t>ESPITIA RODRIGUEZ OSCAR</t>
  </si>
  <si>
    <t>2T3RFREV8JW725857</t>
  </si>
  <si>
    <t>GJH161E</t>
  </si>
  <si>
    <t>OSCARESPITIA.R@GMAIL.COM</t>
  </si>
  <si>
    <t>J0255700</t>
  </si>
  <si>
    <t>S 0000143017</t>
  </si>
  <si>
    <t>UD1001-AS23503</t>
  </si>
  <si>
    <t>ANDREA SANCHEZ MARTINEZ</t>
  </si>
  <si>
    <t>MR0EX8DD7J0255700</t>
  </si>
  <si>
    <t>SM20102</t>
  </si>
  <si>
    <t>JOSERIVERAAN@OUTLOOK.COM</t>
  </si>
  <si>
    <t>M4001074</t>
  </si>
  <si>
    <t>S 0000143018</t>
  </si>
  <si>
    <t>UD1001-AS23512</t>
  </si>
  <si>
    <t>AGRO QUERETANA, S. DE R.L. DE C.V.</t>
  </si>
  <si>
    <t>MR0DA3CD1M4001074</t>
  </si>
  <si>
    <t>GL6798C</t>
  </si>
  <si>
    <t>ventassalvatierra1@confiagroc.om.mx</t>
  </si>
  <si>
    <t>KU833372</t>
  </si>
  <si>
    <t>S 0000143035</t>
  </si>
  <si>
    <t>UD1001-AS23500</t>
  </si>
  <si>
    <t>MEZFER TRADE SA DE CV</t>
  </si>
  <si>
    <t>4T1B11HK2KU833372</t>
  </si>
  <si>
    <t>GUX512C</t>
  </si>
  <si>
    <t>galoarma@gmail.com</t>
  </si>
  <si>
    <t>L0004584</t>
  </si>
  <si>
    <t>S 0000143049</t>
  </si>
  <si>
    <t>UD1001-AS23521</t>
  </si>
  <si>
    <t>AGROINDUSTRIAS FORZA, S.A. DE C.V.</t>
  </si>
  <si>
    <t>MR0EX3DD7L0004584</t>
  </si>
  <si>
    <t>PB5507A</t>
  </si>
  <si>
    <t>galeras@agrokorita.com</t>
  </si>
  <si>
    <t>LJ013004</t>
  </si>
  <si>
    <t>S 0000143051</t>
  </si>
  <si>
    <t>UD1001-AS23520</t>
  </si>
  <si>
    <t>PAREDES CAMARGO ANTONIO ARTURO</t>
  </si>
  <si>
    <t>JTDBBRBE7LJ013004</t>
  </si>
  <si>
    <t>65L621</t>
  </si>
  <si>
    <t>exito38@hotmail.com</t>
  </si>
  <si>
    <t>KP930680</t>
  </si>
  <si>
    <t>S 0000143052</t>
  </si>
  <si>
    <t>UD1001-AS23501</t>
  </si>
  <si>
    <t>NUEVOS SERVICIOS ADMINISTRATIVOS S.C</t>
  </si>
  <si>
    <t>5YFBPRHE4KP930680</t>
  </si>
  <si>
    <t>UNT400D</t>
  </si>
  <si>
    <t>lrperez@gponutec.com</t>
  </si>
  <si>
    <t>H1037609</t>
  </si>
  <si>
    <t>S 0000143054</t>
  </si>
  <si>
    <t>UD1001-AS23505</t>
  </si>
  <si>
    <t>TORRES MURILLO ANGELICA</t>
  </si>
  <si>
    <t>MR2B29F36H1037609</t>
  </si>
  <si>
    <t>GXA711A</t>
  </si>
  <si>
    <t>ANGIEETM74@GMAIL.COM</t>
  </si>
  <si>
    <t>JK013953</t>
  </si>
  <si>
    <t>S 0000143055</t>
  </si>
  <si>
    <t>UD1001-AS23507</t>
  </si>
  <si>
    <t>SERRANO POZOS PEDRO</t>
  </si>
  <si>
    <t>MHKMF53EXJK013953</t>
  </si>
  <si>
    <t>GXE409C</t>
  </si>
  <si>
    <t>silpedro.79@hotmail.com</t>
  </si>
  <si>
    <t>K6197465</t>
  </si>
  <si>
    <t>S 0000143056</t>
  </si>
  <si>
    <t>UD1001-AS23506</t>
  </si>
  <si>
    <t>CALDERILLO RUIZ CARLOS ALEJANDRO</t>
  </si>
  <si>
    <t>JTFSX23P6K6197465</t>
  </si>
  <si>
    <t>97RB4D</t>
  </si>
  <si>
    <t>armando10061715@gmail.com</t>
  </si>
  <si>
    <t>HP629170</t>
  </si>
  <si>
    <t>S 0000143057</t>
  </si>
  <si>
    <t>UD1001-AS23510</t>
  </si>
  <si>
    <t>GONZALEZ PARADA MA CARMEN</t>
  </si>
  <si>
    <t>5YFBPRHE9HP629170</t>
  </si>
  <si>
    <t>GVP529B</t>
  </si>
  <si>
    <t>MELYGLEZPARADA@HOTMAIL.COM</t>
  </si>
  <si>
    <t>H1069518</t>
  </si>
  <si>
    <t>S 0000143058</t>
  </si>
  <si>
    <t>UD1001-AS23504</t>
  </si>
  <si>
    <t>ZUÑIGA CERROBLANCO JOSE LUIS</t>
  </si>
  <si>
    <t>MR2B29F39H1069518</t>
  </si>
  <si>
    <t>GPN012C</t>
  </si>
  <si>
    <t>pepelzc@gmail.com</t>
  </si>
  <si>
    <t>H1077953</t>
  </si>
  <si>
    <t>S 0000143059</t>
  </si>
  <si>
    <t>UD1001-AS23515</t>
  </si>
  <si>
    <t>HERNANDEZ MENDOZA SERGIO</t>
  </si>
  <si>
    <t>MR2B29F31H1077953</t>
  </si>
  <si>
    <t>GXV872E</t>
  </si>
  <si>
    <t>shirkecode@gmail.com</t>
  </si>
  <si>
    <t>J3068244</t>
  </si>
  <si>
    <t>S 0000143062</t>
  </si>
  <si>
    <t>UD1001-AS23513</t>
  </si>
  <si>
    <t>JACOBO GARCIA RAUL</t>
  </si>
  <si>
    <t>JTDKBRFU1J3068244</t>
  </si>
  <si>
    <t>rjacia@hotmail.com</t>
  </si>
  <si>
    <t>H1049010</t>
  </si>
  <si>
    <t>S 0000143063</t>
  </si>
  <si>
    <t>UD1001-AS23509</t>
  </si>
  <si>
    <t>MASCARELL VELEZ JUAN MANUEL JOSE</t>
  </si>
  <si>
    <t>MR2B29F35H1049010</t>
  </si>
  <si>
    <t>GJB961A</t>
  </si>
  <si>
    <t>jmjmv@hotmail.com</t>
  </si>
  <si>
    <t>HW386884</t>
  </si>
  <si>
    <t>S 0000143065</t>
  </si>
  <si>
    <t>UD1001-AS23518</t>
  </si>
  <si>
    <t>HERNANDEZ CRUZ ISAAC</t>
  </si>
  <si>
    <t>2T3ZFREVXHW386884</t>
  </si>
  <si>
    <t>PEY6081</t>
  </si>
  <si>
    <t>zackhc@hotmail.com</t>
  </si>
  <si>
    <t>NW301025</t>
  </si>
  <si>
    <t>S 0000143066</t>
  </si>
  <si>
    <t>UD1001-AS23516</t>
  </si>
  <si>
    <t>SANCHEZ RAMOS JOSE JAIME</t>
  </si>
  <si>
    <t>2T3J1RFV2NW301025</t>
  </si>
  <si>
    <t>GTV583E</t>
  </si>
  <si>
    <t>jimmy_new_18@hotmail.com</t>
  </si>
  <si>
    <t>JK022926</t>
  </si>
  <si>
    <t>S 0000143069</t>
  </si>
  <si>
    <t>UD1001-AS23517</t>
  </si>
  <si>
    <t>VILLANUEVA GOMEZ LUIS ALBERTO</t>
  </si>
  <si>
    <t>MHKMF53F7JK022926</t>
  </si>
  <si>
    <t>GJL797D</t>
  </si>
  <si>
    <t>luis.villanueva@burssa.mx</t>
  </si>
  <si>
    <t>G1443299</t>
  </si>
  <si>
    <t>T 0000143038</t>
  </si>
  <si>
    <t>UD1001-AS23508</t>
  </si>
  <si>
    <t>ZARATE MERLO FRIDA SOFIA</t>
  </si>
  <si>
    <t>JTDBT9K38G1443299</t>
  </si>
  <si>
    <t>GJG377C</t>
  </si>
  <si>
    <t>frida.zaratemerlo@gmail.com</t>
  </si>
  <si>
    <t>HP593103</t>
  </si>
  <si>
    <t>T 0000143053</t>
  </si>
  <si>
    <t>UD1001-AS23511</t>
  </si>
  <si>
    <t>GONZALEZ DELGADO DIEGO RICARDO</t>
  </si>
  <si>
    <t>5YFBPRHEXHP593103</t>
  </si>
  <si>
    <t>UKN129H</t>
  </si>
  <si>
    <t>diego_drgd@hotmail.com</t>
  </si>
  <si>
    <t>H3051911</t>
  </si>
  <si>
    <t>T 0000143060</t>
  </si>
  <si>
    <t>UD1001-AS23519</t>
  </si>
  <si>
    <t>TORRES REVILLA MARGARITA</t>
  </si>
  <si>
    <t>JTDKBRFU3H3051911</t>
  </si>
  <si>
    <t>65L916</t>
  </si>
  <si>
    <t>torrm10@gmail.com</t>
  </si>
  <si>
    <t>KP872440</t>
  </si>
  <si>
    <t>S 0000142123</t>
  </si>
  <si>
    <t>UD1001-AS23545</t>
  </si>
  <si>
    <t>KYOHO TOYOTSU MEXICO</t>
  </si>
  <si>
    <t>5YFBPRHE0KP872440</t>
  </si>
  <si>
    <t>GRW205D</t>
  </si>
  <si>
    <t>sakeda.in.keret@gmail.com</t>
  </si>
  <si>
    <t>AW004325</t>
  </si>
  <si>
    <t>S 0000143050</t>
  </si>
  <si>
    <t>UD1001-AS23538</t>
  </si>
  <si>
    <t>PUGA PARRA ANA YENEDITH</t>
  </si>
  <si>
    <t>2T3WK4DV4AW004325</t>
  </si>
  <si>
    <t>GPK538C</t>
  </si>
  <si>
    <t>anthem_r2@yahoo.com.mx</t>
  </si>
  <si>
    <t>AK006653</t>
  </si>
  <si>
    <t>S 0000143064</t>
  </si>
  <si>
    <t>UD1001-AS23522</t>
  </si>
  <si>
    <t>ADOLFO MARTIN CASTILLO CORONA</t>
  </si>
  <si>
    <t>MHFMC13F6AK006653</t>
  </si>
  <si>
    <t>GXM558D</t>
  </si>
  <si>
    <t>SERSINTEGRALES@HOTMAIL.COM</t>
  </si>
  <si>
    <t>LM296610</t>
  </si>
  <si>
    <t>S 0000143077</t>
  </si>
  <si>
    <t>UD1001-AS23542</t>
  </si>
  <si>
    <t>HERRERA MEDINA ROBERTO CARLOS</t>
  </si>
  <si>
    <t>3TMCZ5AN8LM296610</t>
  </si>
  <si>
    <t>GT6547B</t>
  </si>
  <si>
    <t>ELROBE-HERRERA@HOTMAIL.COM.MX</t>
  </si>
  <si>
    <t>GP452992</t>
  </si>
  <si>
    <t>S 0000143081</t>
  </si>
  <si>
    <t>UD1001-AS23552</t>
  </si>
  <si>
    <t>MONTOYA CERVANTES MARA</t>
  </si>
  <si>
    <t>5YFBURHEXGP452992</t>
  </si>
  <si>
    <t>GYL066B</t>
  </si>
  <si>
    <t>H3552692</t>
  </si>
  <si>
    <t>S 0000143082</t>
  </si>
  <si>
    <t>UD1001-AS23543</t>
  </si>
  <si>
    <t>GUERRERO Y TRUJILLO MARIA MAGDALENA</t>
  </si>
  <si>
    <t>JTDKBRFU2H3552692</t>
  </si>
  <si>
    <t>G69KVF</t>
  </si>
  <si>
    <t>CAFE_MAGU@HOTMAIL.COM</t>
  </si>
  <si>
    <t>C6127025</t>
  </si>
  <si>
    <t>S 0000143083</t>
  </si>
  <si>
    <t>UD1001-AS23525</t>
  </si>
  <si>
    <t>INSTITUTO TECNOLOGICO SANMIGUELENSE DE ESTUDIOS SUPERIORES A</t>
  </si>
  <si>
    <t>JTFSX23P0C6127025</t>
  </si>
  <si>
    <t>GYM090C</t>
  </si>
  <si>
    <t>lourdes.jimenez@itses.edu.mx</t>
  </si>
  <si>
    <t>NS133213</t>
  </si>
  <si>
    <t>S 0000143089</t>
  </si>
  <si>
    <t>UD1001-AS23526</t>
  </si>
  <si>
    <t>GONZALEZ ALVAREZ JOSE AURELIO</t>
  </si>
  <si>
    <t>5TDGRKEC1NS133213</t>
  </si>
  <si>
    <t>69L375</t>
  </si>
  <si>
    <t>ranchoelcolorado@outloock.com</t>
  </si>
  <si>
    <t>K3071690</t>
  </si>
  <si>
    <t>S 0000143091</t>
  </si>
  <si>
    <t>UD1001-AS23524</t>
  </si>
  <si>
    <t>ARROYO SERRATO SANDRA</t>
  </si>
  <si>
    <t>JTDKARFU0K3071690</t>
  </si>
  <si>
    <t>65L911</t>
  </si>
  <si>
    <t>sandiarse@gmail.com</t>
  </si>
  <si>
    <t>LJ006026</t>
  </si>
  <si>
    <t>S 0000143092</t>
  </si>
  <si>
    <t>UD1001-AS23553</t>
  </si>
  <si>
    <t>SILVESTRE ALVA HUGO AGUSTIN</t>
  </si>
  <si>
    <t>JTDBBRBE4LJ006026</t>
  </si>
  <si>
    <t>65L088</t>
  </si>
  <si>
    <t>hsilvestrea@yahoo.com.mx</t>
  </si>
  <si>
    <t>LK014095</t>
  </si>
  <si>
    <t>S 0000143093</t>
  </si>
  <si>
    <t>UD1001-AS23537</t>
  </si>
  <si>
    <t>PAVON AMADOR LUCILA</t>
  </si>
  <si>
    <t>MHKMF5CF1LK014095</t>
  </si>
  <si>
    <t>GKY597D</t>
  </si>
  <si>
    <t>akinoaya12345@gmail.com</t>
  </si>
  <si>
    <t>MU036794</t>
  </si>
  <si>
    <t>S 0000143094</t>
  </si>
  <si>
    <t>UD1001-AS23539</t>
  </si>
  <si>
    <t>GONZALEZ RUIZ ALEJANDRA GUADALUPE</t>
  </si>
  <si>
    <t>4T3DWRFV9MU036794</t>
  </si>
  <si>
    <t>67L937</t>
  </si>
  <si>
    <t>jannyglezr@icloud.com</t>
  </si>
  <si>
    <t>N0425294</t>
  </si>
  <si>
    <t>S 0000143095</t>
  </si>
  <si>
    <t>UD1001-AS23544</t>
  </si>
  <si>
    <t>MR0CX8CB0N0425294</t>
  </si>
  <si>
    <t>GB4772D</t>
  </si>
  <si>
    <t>martin-musico6299@hotmail.com</t>
  </si>
  <si>
    <t>LK014712</t>
  </si>
  <si>
    <t>S 0000143096</t>
  </si>
  <si>
    <t>UD1001-AS23536</t>
  </si>
  <si>
    <t>FLORES REYES CARLOS ABRAHAM</t>
  </si>
  <si>
    <t>MHKMF5CFXLK014712</t>
  </si>
  <si>
    <t>GJG106C</t>
  </si>
  <si>
    <t>CAFRE110878@GMAIL.COM</t>
  </si>
  <si>
    <t>H1396197</t>
  </si>
  <si>
    <t>S 0000143097</t>
  </si>
  <si>
    <t>UD1001-AS23540</t>
  </si>
  <si>
    <t>ROJAS MANJARREZ JUAN BENEDICTO</t>
  </si>
  <si>
    <t>MR0EX8CBXH1396197</t>
  </si>
  <si>
    <t>GL3243B</t>
  </si>
  <si>
    <t>trecerojo.jbrm@gmail.com</t>
  </si>
  <si>
    <t>FA030942</t>
  </si>
  <si>
    <t>S 0000143103</t>
  </si>
  <si>
    <t>UD1001-AS23535</t>
  </si>
  <si>
    <t>MARTINEZ LARA CARMELO</t>
  </si>
  <si>
    <t>VNKKTUD35FA030942</t>
  </si>
  <si>
    <t>YLK503A</t>
  </si>
  <si>
    <t>carmelo.ml0506@gmail.com</t>
  </si>
  <si>
    <t>G0166566</t>
  </si>
  <si>
    <t>S 0000143108</t>
  </si>
  <si>
    <t>UD1001-AS23546</t>
  </si>
  <si>
    <t>RAMIREZ RODRIGUEZ IRINEO</t>
  </si>
  <si>
    <t>MR0EX8DDXG0166566</t>
  </si>
  <si>
    <t>GD1768D</t>
  </si>
  <si>
    <t>neo6702@hotmail.com</t>
  </si>
  <si>
    <t>L1409921</t>
  </si>
  <si>
    <t>T 0000142905</t>
  </si>
  <si>
    <t>UD1001-AS23523</t>
  </si>
  <si>
    <t>ORTEGA ZUÑIGA FRANCISCO JAVIER</t>
  </si>
  <si>
    <t>MR0EX8CB9L1409921</t>
  </si>
  <si>
    <t>GE0635B</t>
  </si>
  <si>
    <t>CARNITASURUAPAN12@GMAIL.COM</t>
  </si>
  <si>
    <t>N3012970</t>
  </si>
  <si>
    <t>T 0000143098</t>
  </si>
  <si>
    <t>UD1001-AS23541</t>
  </si>
  <si>
    <t>RODRIGUEZ BARAJAS VICTOR MANUEL</t>
  </si>
  <si>
    <t>JTDBARDE8N3012970</t>
  </si>
  <si>
    <t>UPL652H</t>
  </si>
  <si>
    <t>vimaroba@yahoo.com</t>
  </si>
  <si>
    <t>NP341015</t>
  </si>
  <si>
    <t>S 0000142969</t>
  </si>
  <si>
    <t>UD1001-AS23577</t>
  </si>
  <si>
    <t>5YFBPRBE8NP341015</t>
  </si>
  <si>
    <t>GTU169E</t>
  </si>
  <si>
    <t>HW364631</t>
  </si>
  <si>
    <t>S 0000143080</t>
  </si>
  <si>
    <t>UD1001-AS23576</t>
  </si>
  <si>
    <t>TORRES SUBIAS JOSE LUIS</t>
  </si>
  <si>
    <t>2T3ZFREV3HW364631</t>
  </si>
  <si>
    <t>GJK670D</t>
  </si>
  <si>
    <t>compraventadelechetorres@gmail.com</t>
  </si>
  <si>
    <t>M6003699</t>
  </si>
  <si>
    <t>S 0000143088</t>
  </si>
  <si>
    <t>UD1001-AS23554</t>
  </si>
  <si>
    <t>ALCAMARE INTERNATIONAL RECYCLING GROUP  S DE RL DE CV</t>
  </si>
  <si>
    <t>JTFJM9CP5M6003699</t>
  </si>
  <si>
    <t>GJZ112E</t>
  </si>
  <si>
    <t>ventas2@alcamare.com</t>
  </si>
  <si>
    <t>KJ015363</t>
  </si>
  <si>
    <t>S 0000143090</t>
  </si>
  <si>
    <t>UD1001-AS23579</t>
  </si>
  <si>
    <t>FLORES POSADAS MARIA VIANNEY</t>
  </si>
  <si>
    <t>JTMY23FV1KJ015363</t>
  </si>
  <si>
    <t>G000000</t>
  </si>
  <si>
    <t>vianneyfp@gmail.com</t>
  </si>
  <si>
    <t>M1320952</t>
  </si>
  <si>
    <t>S 0000143100</t>
  </si>
  <si>
    <t>UD1001-AS23557</t>
  </si>
  <si>
    <t>GRUPO ELECTRONICO HALMEX SA DE CV</t>
  </si>
  <si>
    <t>MR0CX3DD8M1320952</t>
  </si>
  <si>
    <t>GS4673C</t>
  </si>
  <si>
    <t>ivan.guerrero@gehalmex.com.mx</t>
  </si>
  <si>
    <t>FW292778</t>
  </si>
  <si>
    <t>S 0000143106</t>
  </si>
  <si>
    <t>UD1001-AS23559</t>
  </si>
  <si>
    <t>ROBLES CASTILLO AURELIA MAYELA</t>
  </si>
  <si>
    <t>2T3RF4EV1FW292778</t>
  </si>
  <si>
    <t>GPT977E</t>
  </si>
  <si>
    <t>MAYE_ROBLES@LIVE.COM.MX</t>
  </si>
  <si>
    <t>FS533507</t>
  </si>
  <si>
    <t>S 0000143107</t>
  </si>
  <si>
    <t>UD1001-AS23555</t>
  </si>
  <si>
    <t>CORTES BAÑUELOS ERNESTO</t>
  </si>
  <si>
    <t>5TDYK3DC0FS533507</t>
  </si>
  <si>
    <t>GZ2950C</t>
  </si>
  <si>
    <t>ernestocortes@prodigy.net.mx</t>
  </si>
  <si>
    <t>L1410168</t>
  </si>
  <si>
    <t>S 0000143122</t>
  </si>
  <si>
    <t>UD1001-AS23570</t>
  </si>
  <si>
    <t>HILOS Y RAFIAS SAN JOSE SA DE CV</t>
  </si>
  <si>
    <t>MR0EX8CB8L1410168</t>
  </si>
  <si>
    <t>GM8044B</t>
  </si>
  <si>
    <t>HILOSYRAFIAS@HOTMAIL.COM</t>
  </si>
  <si>
    <t>K3081503</t>
  </si>
  <si>
    <t>S 0000143123</t>
  </si>
  <si>
    <t>UD1001-AS23561</t>
  </si>
  <si>
    <t>IBARRA TRUJILLO ALEJANDRO</t>
  </si>
  <si>
    <t>JTDKARFU3K3081503</t>
  </si>
  <si>
    <t>65L139</t>
  </si>
  <si>
    <t>alexibarra95@hotmail.com</t>
  </si>
  <si>
    <t>LM123758</t>
  </si>
  <si>
    <t>S 0000143124</t>
  </si>
  <si>
    <t>UD1001-AS23572</t>
  </si>
  <si>
    <t>GRANADOS RANGEL FRANCISCO GABRIEL</t>
  </si>
  <si>
    <t>3TMAZ5CN3LM123758</t>
  </si>
  <si>
    <t>fggranadosr@hotmail.com</t>
  </si>
  <si>
    <t>NU570394</t>
  </si>
  <si>
    <t>S 0000143128</t>
  </si>
  <si>
    <t>UD1001-AS23563</t>
  </si>
  <si>
    <t>PESCADOR VAZQUEZ JOEL</t>
  </si>
  <si>
    <t>CAMRY HV</t>
  </si>
  <si>
    <t>4T1F31AK8NU570394</t>
  </si>
  <si>
    <t>UNM576E</t>
  </si>
  <si>
    <t>JOEL_PESCADOR@HOTMAIL.COM</t>
  </si>
  <si>
    <t>AM103009</t>
  </si>
  <si>
    <t>S 0000143129</t>
  </si>
  <si>
    <t>UD1001-AS23575</t>
  </si>
  <si>
    <t>TECNOLOGIAS DE AUTOMATIZACION INDUSTRIAL S.A. DE C.V.</t>
  </si>
  <si>
    <t>3TMJU4GN5AM103009</t>
  </si>
  <si>
    <t>GS8368B</t>
  </si>
  <si>
    <t>ventas@taisa-mx.com</t>
  </si>
  <si>
    <t>LP004103</t>
  </si>
  <si>
    <t>S 0000143130</t>
  </si>
  <si>
    <t>UD1001-AS23569</t>
  </si>
  <si>
    <t>MUNICIPIO DE APASEO EL GRANDE GUANAJUATO</t>
  </si>
  <si>
    <t>5YFBPRBE1LP004103</t>
  </si>
  <si>
    <t>GXH960C</t>
  </si>
  <si>
    <t>JAVOJ5679@HOTMAIL.COM</t>
  </si>
  <si>
    <t>KD019967</t>
  </si>
  <si>
    <t>S 0000143131</t>
  </si>
  <si>
    <t>UD1001-AS23562</t>
  </si>
  <si>
    <t>FUENTES BAUTISTA MANUEL DE JESUS</t>
  </si>
  <si>
    <t>JTMR13FV1KD019967</t>
  </si>
  <si>
    <t>GJL321C</t>
  </si>
  <si>
    <t>DEMOS_DEMOS2001@YAHOO.COM.MX</t>
  </si>
  <si>
    <t>CU088025</t>
  </si>
  <si>
    <t>S 0000143133</t>
  </si>
  <si>
    <t>UD1001-AS23578</t>
  </si>
  <si>
    <t>ZALDIVAR PERDOMO MIRNA SUYAPA</t>
  </si>
  <si>
    <t>4T1BF1FK5CU088025</t>
  </si>
  <si>
    <t>413YJU</t>
  </si>
  <si>
    <t>mirnasuyapazaldivar@hotmail.es</t>
  </si>
  <si>
    <t>M1316583</t>
  </si>
  <si>
    <t>S 0000143134</t>
  </si>
  <si>
    <t>UD1001-AS23568</t>
  </si>
  <si>
    <t>DOZZER CONSTRUCCION Y ASESORIA SA DE CV</t>
  </si>
  <si>
    <t>MR0CX3DD5M1316583</t>
  </si>
  <si>
    <t>GE8921C</t>
  </si>
  <si>
    <t>dozzer.con.ase@hotmail.com</t>
  </si>
  <si>
    <t>HS227645</t>
  </si>
  <si>
    <t>S 0000143135</t>
  </si>
  <si>
    <t>UD1001-AS23565</t>
  </si>
  <si>
    <t>ROSALES PEREZ BEATRIZ</t>
  </si>
  <si>
    <t>5TDZZRFH7HS227645</t>
  </si>
  <si>
    <t>PEA4563</t>
  </si>
  <si>
    <t>JSVAZQUEZP@PRODIGY.NET.MX</t>
  </si>
  <si>
    <t>NS130067</t>
  </si>
  <si>
    <t>S 0000143138</t>
  </si>
  <si>
    <t>UD1001-AS23573</t>
  </si>
  <si>
    <t>DELGADO ABOYTES BLANCA ROSA</t>
  </si>
  <si>
    <t>5TDGZRAH9NS130067</t>
  </si>
  <si>
    <t>GUF703E</t>
  </si>
  <si>
    <t>blancadelgadoab@yahoo.com.mx</t>
  </si>
  <si>
    <t>H1048459</t>
  </si>
  <si>
    <t>S 0000143139</t>
  </si>
  <si>
    <t>UD1001-AS23564</t>
  </si>
  <si>
    <t>MR2K29F32H1048459</t>
  </si>
  <si>
    <t>GVH783C</t>
  </si>
  <si>
    <t>L1638619</t>
  </si>
  <si>
    <t>S 0000143140</t>
  </si>
  <si>
    <t>UD1001-AS23571</t>
  </si>
  <si>
    <t>PRAXAIR MEXICO S DE RL DE CV</t>
  </si>
  <si>
    <t>JTDKDTB35L1638619</t>
  </si>
  <si>
    <t>NVB1697</t>
  </si>
  <si>
    <t>alejandro.rico@linde.com</t>
  </si>
  <si>
    <t>M6003283</t>
  </si>
  <si>
    <t>S 0000143141</t>
  </si>
  <si>
    <t>UD1001-AS23574</t>
  </si>
  <si>
    <t>MARTINEZ RENTERIA PAOLA ALEJANDRA</t>
  </si>
  <si>
    <t>JTFJM9CP7M6003283</t>
  </si>
  <si>
    <t>GGB062E</t>
  </si>
  <si>
    <t>dominos.orl@hotmail.com</t>
  </si>
  <si>
    <t>FW300689</t>
  </si>
  <si>
    <t>S 0000143147</t>
  </si>
  <si>
    <t>UD1001-AS23580</t>
  </si>
  <si>
    <t>TIRADO GORDILLO JOSE MARTIN</t>
  </si>
  <si>
    <t>2T3RF4EV0FW300689</t>
  </si>
  <si>
    <t>GLU408E</t>
  </si>
  <si>
    <t>terekipi@yahoo.com.mx</t>
  </si>
  <si>
    <t>DK003503</t>
  </si>
  <si>
    <t>T 0000142983</t>
  </si>
  <si>
    <t>UD1001-AS23560</t>
  </si>
  <si>
    <t>JUAREZ ARVIZU MANUEL</t>
  </si>
  <si>
    <t>MHKMC13F8DK003503</t>
  </si>
  <si>
    <t>SP12334</t>
  </si>
  <si>
    <t>maheja@prodigy.net.mx</t>
  </si>
  <si>
    <t>N1326286</t>
  </si>
  <si>
    <t>T 0000143007</t>
  </si>
  <si>
    <t>UD1001-AS23567</t>
  </si>
  <si>
    <t>TORRES GONZALEZ ABEL</t>
  </si>
  <si>
    <t>MR0CX3DD3N1326286</t>
  </si>
  <si>
    <t>GB6310D</t>
  </si>
  <si>
    <t>abel_torres_glez@hotmail.com</t>
  </si>
  <si>
    <t>GS698703</t>
  </si>
  <si>
    <t>T 0000143034</t>
  </si>
  <si>
    <t>UD1001-AS23556</t>
  </si>
  <si>
    <t>ENRIQUEZ MONTOYA SERGIO ARMANDO</t>
  </si>
  <si>
    <t>5TDYK3DC0GS698703</t>
  </si>
  <si>
    <t>GXD745E</t>
  </si>
  <si>
    <t>sm0281210@gmail.com</t>
  </si>
  <si>
    <t>DW043203</t>
  </si>
  <si>
    <t>T 0000143078</t>
  </si>
  <si>
    <t>UD1001-AS23566</t>
  </si>
  <si>
    <t>GUERRERO RANGEL MARIA ENRIQUETA</t>
  </si>
  <si>
    <t>2T3WF4EVXDW043203</t>
  </si>
  <si>
    <t>GVW702B</t>
  </si>
  <si>
    <t>FW365515</t>
  </si>
  <si>
    <t>T 0000143144</t>
  </si>
  <si>
    <t>UD1001-AS23558</t>
  </si>
  <si>
    <t>ESCANDON JASSO CARLOS ALBERTO</t>
  </si>
  <si>
    <t>2T3RF4EV6FW365515</t>
  </si>
  <si>
    <t>GRD377D</t>
  </si>
  <si>
    <t>caescandon04@yahoo.com.mx</t>
  </si>
  <si>
    <t>N1420650</t>
  </si>
  <si>
    <t>S 0000143087</t>
  </si>
  <si>
    <t>UD1001-AS23594</t>
  </si>
  <si>
    <t>ROMERO CHAVEZ MARIA ELENA</t>
  </si>
  <si>
    <t>MR0CX3DD8N1420650</t>
  </si>
  <si>
    <t>GU3335C</t>
  </si>
  <si>
    <t>alazarini@repyserv.com</t>
  </si>
  <si>
    <t>M4000470</t>
  </si>
  <si>
    <t>S 0000143155</t>
  </si>
  <si>
    <t>UD1001-AS23599</t>
  </si>
  <si>
    <t>BALDERAS RODRIGUEZ JOSE ENRIQUE</t>
  </si>
  <si>
    <t>MR0DA3CD4M4000470</t>
  </si>
  <si>
    <t>B.BALDERAS@SBCGLOBAL.NET</t>
  </si>
  <si>
    <t>KS996842</t>
  </si>
  <si>
    <t>S 0000143156</t>
  </si>
  <si>
    <t>UD1001-AS23598</t>
  </si>
  <si>
    <t>GONZALEZ ALVAREZ JUAN GABRIEL</t>
  </si>
  <si>
    <t>5TDYZ3DC8KS996842</t>
  </si>
  <si>
    <t>GMX084E</t>
  </si>
  <si>
    <t>juanglezal@live.com.mx</t>
  </si>
  <si>
    <t>LP078276</t>
  </si>
  <si>
    <t>S 0000143159</t>
  </si>
  <si>
    <t>UD1001-AS23582</t>
  </si>
  <si>
    <t>ARIZA FRANCO GERARDO</t>
  </si>
  <si>
    <t>5YFBPRBE6LP078276</t>
  </si>
  <si>
    <t>GNJ102D</t>
  </si>
  <si>
    <t>GARIZAFR@YAHOO.COM.MX</t>
  </si>
  <si>
    <t>N6005531</t>
  </si>
  <si>
    <t>S 0000143162</t>
  </si>
  <si>
    <t>UD1001-AS23591</t>
  </si>
  <si>
    <t>TURISMOS PEJO TUR SA DE CV</t>
  </si>
  <si>
    <t>JTFJM9CP8N6005531</t>
  </si>
  <si>
    <t>71RD9D</t>
  </si>
  <si>
    <t>pejotap128@hotmail.com</t>
  </si>
  <si>
    <t>LU940800</t>
  </si>
  <si>
    <t>S 0000143164</t>
  </si>
  <si>
    <t>UD1001-AS23586</t>
  </si>
  <si>
    <t>4T1F11AKXLU940800</t>
  </si>
  <si>
    <t>GGF714E</t>
  </si>
  <si>
    <t>M1319755</t>
  </si>
  <si>
    <t>S 0000143166</t>
  </si>
  <si>
    <t>UD1001-AS23589</t>
  </si>
  <si>
    <t>MR0CX3DD1M1319755</t>
  </si>
  <si>
    <t>GR7121C</t>
  </si>
  <si>
    <t>GS184677</t>
  </si>
  <si>
    <t>S 0000143167</t>
  </si>
  <si>
    <t>UD1001-AS23587</t>
  </si>
  <si>
    <t>MARTINEZ OLVERA CARLOS ENRIQUE</t>
  </si>
  <si>
    <t>5TDYKRFH3GS184677</t>
  </si>
  <si>
    <t>GHE107D</t>
  </si>
  <si>
    <t>cmartinez@mssoluciones.com.mx</t>
  </si>
  <si>
    <t>HS872318</t>
  </si>
  <si>
    <t>S 0000143169</t>
  </si>
  <si>
    <t>UD1001-AS23592</t>
  </si>
  <si>
    <t>RICO GONZALEZ LUZ EDITH</t>
  </si>
  <si>
    <t>5TDYZ3DC6HS872318</t>
  </si>
  <si>
    <t>GVP557B</t>
  </si>
  <si>
    <t>luz.rico.20@outlook.com</t>
  </si>
  <si>
    <t>N1418962</t>
  </si>
  <si>
    <t>S 0000143171</t>
  </si>
  <si>
    <t>UD1001-AS23583</t>
  </si>
  <si>
    <t>MALTA TEXO DE MEXICO SA DE CV</t>
  </si>
  <si>
    <t>MR0CX3DD6N1418962</t>
  </si>
  <si>
    <t>LF59854</t>
  </si>
  <si>
    <t>aguilaradm90@gmail.com</t>
  </si>
  <si>
    <t>NT022895</t>
  </si>
  <si>
    <t>S 0000143172</t>
  </si>
  <si>
    <t>UD1001-AS23588</t>
  </si>
  <si>
    <t>LOPEZ AGUAYO ISRAEL AGUSTIN</t>
  </si>
  <si>
    <t>3TYAZ5CN2NT022895</t>
  </si>
  <si>
    <t>SV1495D</t>
  </si>
  <si>
    <t>puma80far@gmail.com</t>
  </si>
  <si>
    <t>NS097837</t>
  </si>
  <si>
    <t>S 0000143174</t>
  </si>
  <si>
    <t>UD1001-AS23590</t>
  </si>
  <si>
    <t>TURISMOS PEJO TOUR SA DE CV</t>
  </si>
  <si>
    <t>5TDGRKEC0NS097837</t>
  </si>
  <si>
    <t>67L751</t>
  </si>
  <si>
    <t>PU048346</t>
  </si>
  <si>
    <t>S 0000143176</t>
  </si>
  <si>
    <t>UD1001-AS23585</t>
  </si>
  <si>
    <t>SANCHEZ RODRIGUEZ MARIA FERNANDA</t>
  </si>
  <si>
    <t>4T1S31AK4PU048346</t>
  </si>
  <si>
    <t>69L259</t>
  </si>
  <si>
    <t>fersanchezmc@gmail.com</t>
  </si>
  <si>
    <t>MW244369</t>
  </si>
  <si>
    <t>S 0000143178</t>
  </si>
  <si>
    <t>UD1001-AS23602</t>
  </si>
  <si>
    <t>SOSA ALVAREZ JUAN ANDRES</t>
  </si>
  <si>
    <t>2T3J1RFV2MW244369</t>
  </si>
  <si>
    <t>GNA706E</t>
  </si>
  <si>
    <t>gerente_agrojasa@hotmail.com</t>
  </si>
  <si>
    <t>MK020564</t>
  </si>
  <si>
    <t>S 0000143179</t>
  </si>
  <si>
    <t>UD1001-AS23593</t>
  </si>
  <si>
    <t>ARELLANO HERNANDEZ JUANA EVA</t>
  </si>
  <si>
    <t>MHKMF5CF5MK020564</t>
  </si>
  <si>
    <t>GGE938E</t>
  </si>
  <si>
    <t>foto_digital_estafeta@hotmail.com</t>
  </si>
  <si>
    <t>K3102654</t>
  </si>
  <si>
    <t>S 0000143190</t>
  </si>
  <si>
    <t>UD1001-AS23595</t>
  </si>
  <si>
    <t>CENTENO LOPEZ ALBERTO</t>
  </si>
  <si>
    <t>JTDKARFUXK3102654</t>
  </si>
  <si>
    <t>69L819</t>
  </si>
  <si>
    <t>POTENTEYGENTIL69@GMAIL.COM</t>
  </si>
  <si>
    <t>G0164209</t>
  </si>
  <si>
    <t>S 0000143193</t>
  </si>
  <si>
    <t>UD1001-AS23596</t>
  </si>
  <si>
    <t>TECNOLOGIAS EN ASFALTOS ECOLOGICOS SA DE CV</t>
  </si>
  <si>
    <t>MR0EX8DD9G0164209</t>
  </si>
  <si>
    <t>GL6964B</t>
  </si>
  <si>
    <t>taesafacturacion@hotmail.com</t>
  </si>
  <si>
    <t>NJ032759</t>
  </si>
  <si>
    <t>S 0000143194</t>
  </si>
  <si>
    <t>UD1001-AS23597</t>
  </si>
  <si>
    <t>CAMPOS CENTENO SOCORRO SARAI</t>
  </si>
  <si>
    <t>MHKAA1BA4NJ032759</t>
  </si>
  <si>
    <t>GPE602E</t>
  </si>
  <si>
    <t>zabalitamerc@gmail.com</t>
  </si>
  <si>
    <t>JW771656</t>
  </si>
  <si>
    <t>S 0000143196</t>
  </si>
  <si>
    <t>UD1001-AS23600</t>
  </si>
  <si>
    <t>SEMILLAS SOL Y ARENA SPR DE RL</t>
  </si>
  <si>
    <t>2T3RFREV8JW771656</t>
  </si>
  <si>
    <t>FACTURACION@SEMILLASSENDERO.COM</t>
  </si>
  <si>
    <t>BK008232</t>
  </si>
  <si>
    <t>S 0000143198</t>
  </si>
  <si>
    <t>UD1001-AS23601</t>
  </si>
  <si>
    <t>MALAGON MARTINEZ BERTHA</t>
  </si>
  <si>
    <t>MHFMC13F1BK008232</t>
  </si>
  <si>
    <t>GW7816C</t>
  </si>
  <si>
    <t>betty.malagon74@gmail.com</t>
  </si>
  <si>
    <t>L0005812</t>
  </si>
  <si>
    <t>T 0000143170</t>
  </si>
  <si>
    <t>UD1001-AS23584</t>
  </si>
  <si>
    <t>TEASSA PLANTAS INDUSTRIALES SA DE CV</t>
  </si>
  <si>
    <t>MR0EX3DDXL0005812</t>
  </si>
  <si>
    <t>SU1345D</t>
  </si>
  <si>
    <t>G0163247</t>
  </si>
  <si>
    <t>S 0000143160</t>
  </si>
  <si>
    <t>UD1001-AS23619</t>
  </si>
  <si>
    <t>PREMIER SEEDS MEXICANA S.A. DE C.V.</t>
  </si>
  <si>
    <t>MR0EX8DD1G0163247</t>
  </si>
  <si>
    <t>GH8747C</t>
  </si>
  <si>
    <t>OSCAR.GUTIERREZ@PREMIERSEEDS.MX</t>
  </si>
  <si>
    <t>KP930510</t>
  </si>
  <si>
    <t>S 0000143191</t>
  </si>
  <si>
    <t>UD1001-AS23615</t>
  </si>
  <si>
    <t>MILAC COORDINADO, S.A. DE C.V.</t>
  </si>
  <si>
    <t>5YFBPRHE1KP930510</t>
  </si>
  <si>
    <t>GMD579D</t>
  </si>
  <si>
    <t>aaron_rojas03@yahoo.com.mx</t>
  </si>
  <si>
    <t>E1434133</t>
  </si>
  <si>
    <t>S 0000143195</t>
  </si>
  <si>
    <t>UD1001-AS23603</t>
  </si>
  <si>
    <t>URIEL PADILLA CARDONA</t>
  </si>
  <si>
    <t>JTDBT9K3XE1434133</t>
  </si>
  <si>
    <t>ULN754H</t>
  </si>
  <si>
    <t>MIGUEL.ESPINOZA.RANGEL@GMAIL.COM</t>
  </si>
  <si>
    <t>MK020070</t>
  </si>
  <si>
    <t>S 0000143200</t>
  </si>
  <si>
    <t>UD1001-AS23610</t>
  </si>
  <si>
    <t>MHKMF5CE2MK020070</t>
  </si>
  <si>
    <t>GGN513E</t>
  </si>
  <si>
    <t>albertoalfaro0306@gmail.com</t>
  </si>
  <si>
    <t>L0007033</t>
  </si>
  <si>
    <t>S 0000143201</t>
  </si>
  <si>
    <t>UD1001-AS23609</t>
  </si>
  <si>
    <t>IDEAS Y PLANEACION EN CONSTRUCCION</t>
  </si>
  <si>
    <t>MR0EX3DD7L0007033</t>
  </si>
  <si>
    <t>PT6275A</t>
  </si>
  <si>
    <t>imartinez@ipc-obras.com</t>
  </si>
  <si>
    <t>HP606016</t>
  </si>
  <si>
    <t>S 0000143205</t>
  </si>
  <si>
    <t>UD1001-AS23613</t>
  </si>
  <si>
    <t>MANILLA LARA MARIA AURORA</t>
  </si>
  <si>
    <t>5YFBPRHE5HP606016</t>
  </si>
  <si>
    <t>GXR832B</t>
  </si>
  <si>
    <t>OCTAVIO.BENAVIDES@GMAIL.COM</t>
  </si>
  <si>
    <t>N1249012</t>
  </si>
  <si>
    <t>S 0000143207</t>
  </si>
  <si>
    <t>UD1001-AS23608</t>
  </si>
  <si>
    <t>MR2B29F37N1249012</t>
  </si>
  <si>
    <t>GTA127E</t>
  </si>
  <si>
    <t>DM151123</t>
  </si>
  <si>
    <t>S 0000143210</t>
  </si>
  <si>
    <t>UD1001-AS23611</t>
  </si>
  <si>
    <t>HERNANDEZ GUZMAN ANTONIO</t>
  </si>
  <si>
    <t>3TMJU4GN6DM151123</t>
  </si>
  <si>
    <t>GX9249A</t>
  </si>
  <si>
    <t>timoazul1@hotmail.com</t>
  </si>
  <si>
    <t>L0082037</t>
  </si>
  <si>
    <t>S 0000143214</t>
  </si>
  <si>
    <t>UD1001-AS23612</t>
  </si>
  <si>
    <t>FEROMMIS S.A. DE C.V.</t>
  </si>
  <si>
    <t>MR0EX3DD5L0082037</t>
  </si>
  <si>
    <t>TH6313G</t>
  </si>
  <si>
    <t>Alberto.Pena@ferommis.com.mx</t>
  </si>
  <si>
    <t>LP080616</t>
  </si>
  <si>
    <t>S 0000143215</t>
  </si>
  <si>
    <t>UD1001-AS23616</t>
  </si>
  <si>
    <t>GARCIA PIÑA SANDRA</t>
  </si>
  <si>
    <t>5YFBPRBE3LP080616</t>
  </si>
  <si>
    <t>GGK918D</t>
  </si>
  <si>
    <t>sandygp72@hotmail.com</t>
  </si>
  <si>
    <t>CW150607</t>
  </si>
  <si>
    <t>S 0000143216</t>
  </si>
  <si>
    <t>UD1001-AS23617</t>
  </si>
  <si>
    <t>RODRIGUEZ MUÑIZ MA. CONSUELO</t>
  </si>
  <si>
    <t>2T3ZF9DV7CW150607</t>
  </si>
  <si>
    <t>GRD365E</t>
  </si>
  <si>
    <t>conrodri5@yahoo.com.mx</t>
  </si>
  <si>
    <t>8C899259</t>
  </si>
  <si>
    <t>S 0000143218</t>
  </si>
  <si>
    <t>UD1001-AS23625</t>
  </si>
  <si>
    <t>GARCIA JIMENEZ MARIA ELENA</t>
  </si>
  <si>
    <t>2T1BR32E48C899259</t>
  </si>
  <si>
    <t>FS25851</t>
  </si>
  <si>
    <t>mariaeleng@hotmail.com</t>
  </si>
  <si>
    <t>J1402682</t>
  </si>
  <si>
    <t>S 0000143219</t>
  </si>
  <si>
    <t>UD1001-AS23614</t>
  </si>
  <si>
    <t>VALENZUELA ARELLANO JOSE FRANCISCO</t>
  </si>
  <si>
    <t>MR0EX8CB8J1402682</t>
  </si>
  <si>
    <t>GH2903B</t>
  </si>
  <si>
    <t>SALVAFER100@GMAIL.COM</t>
  </si>
  <si>
    <t>S 0000143220</t>
  </si>
  <si>
    <t>UD1001-AS23606</t>
  </si>
  <si>
    <t>PRESA FIGUEROA GUSTAVO</t>
  </si>
  <si>
    <t>JTDKT923395245810</t>
  </si>
  <si>
    <t>NOPROPORCIONA@HOTMAIL.COM</t>
  </si>
  <si>
    <t>J3079606</t>
  </si>
  <si>
    <t>S 0000143223</t>
  </si>
  <si>
    <t>UD1001-AS23607</t>
  </si>
  <si>
    <t>MEDINA OLIVEROS SERGIO ARMANDO</t>
  </si>
  <si>
    <t>JTDKBRFU9J3079606</t>
  </si>
  <si>
    <t>69L360</t>
  </si>
  <si>
    <t>sergioarmandomedinaoliveros@gmail.com</t>
  </si>
  <si>
    <t>HS900533</t>
  </si>
  <si>
    <t>S 0000143224</t>
  </si>
  <si>
    <t>UD1001-AS23624</t>
  </si>
  <si>
    <t>GRANULADOS DEL BAJIO SA DE CV</t>
  </si>
  <si>
    <t>5TDYZ3DC9HS900533</t>
  </si>
  <si>
    <t>GRR383C</t>
  </si>
  <si>
    <t>rbaezat@granulados.com.mx</t>
  </si>
  <si>
    <t>H1068334</t>
  </si>
  <si>
    <t>S 0000143227</t>
  </si>
  <si>
    <t>UD1001-AS23622</t>
  </si>
  <si>
    <t>MARTINEZ ALVARADO JESUS</t>
  </si>
  <si>
    <t>MR2B29F35H1068334</t>
  </si>
  <si>
    <t>GHU954E</t>
  </si>
  <si>
    <t>martinezalmanza.andrea@gmail.com</t>
  </si>
  <si>
    <t>MK020702</t>
  </si>
  <si>
    <t>S 0000143228</t>
  </si>
  <si>
    <t>UD1001-AS23620</t>
  </si>
  <si>
    <t>TORRES LANDEROS SONIA STEPHANIE</t>
  </si>
  <si>
    <t>MHKMF5CF2MK020702</t>
  </si>
  <si>
    <t>GSV762E</t>
  </si>
  <si>
    <t>torrestortilleria1@gmail.com.mx</t>
  </si>
  <si>
    <t>J6178544</t>
  </si>
  <si>
    <t>S 0000143230</t>
  </si>
  <si>
    <t>UD1001-AS23621</t>
  </si>
  <si>
    <t>GUTIERREZ MARTINEZ JOSE</t>
  </si>
  <si>
    <t>JTFSX23P8J6178544</t>
  </si>
  <si>
    <t>GRD961D</t>
  </si>
  <si>
    <t>joseloschavezautobuses20@hotmail.com</t>
  </si>
  <si>
    <t>N1252737</t>
  </si>
  <si>
    <t>S 0000143231</t>
  </si>
  <si>
    <t>UD1001-AS23623</t>
  </si>
  <si>
    <t>ACOSTA TIERRABLANCA LISSETTE ABRIL</t>
  </si>
  <si>
    <t>MR2B29F30N1252737</t>
  </si>
  <si>
    <t>GUF707E</t>
  </si>
  <si>
    <t>aotl5@hotmail.com</t>
  </si>
  <si>
    <t>NJ030370</t>
  </si>
  <si>
    <t>G 0000142151</t>
  </si>
  <si>
    <t>UD1011-AS23643</t>
  </si>
  <si>
    <t>NAVARRETE RUIZ EDUARDO DAVID</t>
  </si>
  <si>
    <t>MHKAA1BAXNJ030370</t>
  </si>
  <si>
    <t>GPN252E</t>
  </si>
  <si>
    <t>ibq.eduardo.navarrete@gamail.com</t>
  </si>
  <si>
    <t>G 0000142925</t>
  </si>
  <si>
    <t>UD1011-AS23644</t>
  </si>
  <si>
    <t>G 0000143109</t>
  </si>
  <si>
    <t>UD1011-AS23645</t>
  </si>
  <si>
    <t>G 0000143149</t>
  </si>
  <si>
    <t>UD1011-AS23647</t>
  </si>
  <si>
    <t>CASTILLO PEREZ BRAULIO</t>
  </si>
  <si>
    <t>JTDBT923494049736</t>
  </si>
  <si>
    <t>Y98AAS</t>
  </si>
  <si>
    <t>BRAULIOLSA9@GMAIL.COM</t>
  </si>
  <si>
    <t>G 0000143150</t>
  </si>
  <si>
    <t>UD1011-AS23648</t>
  </si>
  <si>
    <t>G 0000143151</t>
  </si>
  <si>
    <t>UD1011-AS23646</t>
  </si>
  <si>
    <t>LP070989</t>
  </si>
  <si>
    <t>G 0000143252</t>
  </si>
  <si>
    <t>UD1011-AS23649</t>
  </si>
  <si>
    <t>COMITE MUNICIPAL DE AGUA POTABLE Y ALCANTARILLADO DE APASEO</t>
  </si>
  <si>
    <t>5YFBPRBE3LP070989</t>
  </si>
  <si>
    <t>GKZ659D</t>
  </si>
  <si>
    <t>facturas_cmapa@hotmail.com</t>
  </si>
  <si>
    <t>M1218395</t>
  </si>
  <si>
    <t>S 0000143114</t>
  </si>
  <si>
    <t>UD1001-AS23634</t>
  </si>
  <si>
    <t>ARIZA DE MEXICO S.A. DE C.V.</t>
  </si>
  <si>
    <t>MR2B29F36M1218395</t>
  </si>
  <si>
    <t>PBP9412</t>
  </si>
  <si>
    <t>franciscor218@gruma.com</t>
  </si>
  <si>
    <t>7Z884320</t>
  </si>
  <si>
    <t>S 0000143132</t>
  </si>
  <si>
    <t>UD1001-AS23631</t>
  </si>
  <si>
    <t>ZULUAGA HUERTA ALMA DEL REFUGIO</t>
  </si>
  <si>
    <t>1NXBR32E97Z884320</t>
  </si>
  <si>
    <t>GHB898D</t>
  </si>
  <si>
    <t>ALMA6767@HOLMAIL.COM</t>
  </si>
  <si>
    <t>H0176779</t>
  </si>
  <si>
    <t>S 0000143226</t>
  </si>
  <si>
    <t>UD1001-AS23628</t>
  </si>
  <si>
    <t>VAZQUEZ AGUILAR ELOY</t>
  </si>
  <si>
    <t>MR0EX8DD9H0176779</t>
  </si>
  <si>
    <t>GU0467B</t>
  </si>
  <si>
    <t>JCVAZQUEZN@HOTMAIL.COM</t>
  </si>
  <si>
    <t>L1635225</t>
  </si>
  <si>
    <t>S 0000143237</t>
  </si>
  <si>
    <t>UD1001-AS23637</t>
  </si>
  <si>
    <t>LOPEZ ALMANZA MARIA</t>
  </si>
  <si>
    <t>JTDKDTB32L1635225</t>
  </si>
  <si>
    <t>65L348</t>
  </si>
  <si>
    <t>MARIA_LOPEZ_ALMANZA@HOTMAIL.COM</t>
  </si>
  <si>
    <t>JW740345</t>
  </si>
  <si>
    <t>S 0000143238</t>
  </si>
  <si>
    <t>UD1001-AS23650</t>
  </si>
  <si>
    <t>DEANDA AGUADO ALEJANDRA</t>
  </si>
  <si>
    <t>2T3RFREV1JW740345</t>
  </si>
  <si>
    <t>GPV340D</t>
  </si>
  <si>
    <t>a_deanda@hotmail.com</t>
  </si>
  <si>
    <t>N3006806</t>
  </si>
  <si>
    <t>S 0000143240</t>
  </si>
  <si>
    <t>UD1001-AS23641</t>
  </si>
  <si>
    <t>RAMIREZ AVALOS HUMBERTO FAVIO</t>
  </si>
  <si>
    <t>MHFAB1BY4N3006806</t>
  </si>
  <si>
    <t>GSR268E</t>
  </si>
  <si>
    <t>favioramz@hotmail.com</t>
  </si>
  <si>
    <t>NU583609</t>
  </si>
  <si>
    <t>S 0000143241</t>
  </si>
  <si>
    <t>UD1001-AS23626</t>
  </si>
  <si>
    <t>AGUILAR CRUZ JOSE</t>
  </si>
  <si>
    <t>4T1F31AK2NU583609</t>
  </si>
  <si>
    <t>UKW396G</t>
  </si>
  <si>
    <t>pepecruzaguilar20@gmail.com</t>
  </si>
  <si>
    <t>M1223402</t>
  </si>
  <si>
    <t>S 0000143243</t>
  </si>
  <si>
    <t>UD1001-AS23632</t>
  </si>
  <si>
    <t>GAXIOLA RUIZ MARIA VICTORIA</t>
  </si>
  <si>
    <t>MR2B29F32M1223402</t>
  </si>
  <si>
    <t>GYJ422D</t>
  </si>
  <si>
    <t>vgyc2925@hotmail.com</t>
  </si>
  <si>
    <t>MJ018608</t>
  </si>
  <si>
    <t>S 0000143245</t>
  </si>
  <si>
    <t>UD1001-AS23633</t>
  </si>
  <si>
    <t>BUSTAMANTE MOSQUEDA ALDO</t>
  </si>
  <si>
    <t>JTDBARDE7MJ018608</t>
  </si>
  <si>
    <t>67L047</t>
  </si>
  <si>
    <t>aldo.bustamante.mosqueda@gmail.com</t>
  </si>
  <si>
    <t>LD055981</t>
  </si>
  <si>
    <t>S 0000143246</t>
  </si>
  <si>
    <t>UD1001-AS23638</t>
  </si>
  <si>
    <t>FDE FABRICA DE ESQUINEROS DEL ORIENTE</t>
  </si>
  <si>
    <t>JTMR13FV8LD055981</t>
  </si>
  <si>
    <t>GVF864B</t>
  </si>
  <si>
    <t>FACTURACION@STRONGPACK.MX</t>
  </si>
  <si>
    <t>BC737822</t>
  </si>
  <si>
    <t>S 0000143247</t>
  </si>
  <si>
    <t>UD1001-AS23656</t>
  </si>
  <si>
    <t>GANTES GONZALEZ ISELA ERADENI</t>
  </si>
  <si>
    <t>2T1BU4EE8BC737822</t>
  </si>
  <si>
    <t>GHX381C</t>
  </si>
  <si>
    <t>erandenig@hotmail.com</t>
  </si>
  <si>
    <t>MP186686</t>
  </si>
  <si>
    <t>S 0000143250</t>
  </si>
  <si>
    <t>UD1001-AS23653</t>
  </si>
  <si>
    <t>MEDINA MARTINEZ HORTENCIA DEL CARMEN</t>
  </si>
  <si>
    <t>5YFBPRBE4MP186686</t>
  </si>
  <si>
    <t>GJL714E</t>
  </si>
  <si>
    <t>medina.hdc@gmail.com</t>
  </si>
  <si>
    <t>N4002221</t>
  </si>
  <si>
    <t>S 0000143255</t>
  </si>
  <si>
    <t>UD1001-AS23636</t>
  </si>
  <si>
    <t>RIJK ZWAAN MEXICO SA DE CV</t>
  </si>
  <si>
    <t>MR0DA3CD2N4002221</t>
  </si>
  <si>
    <t>GN5233C</t>
  </si>
  <si>
    <t>a.alvarez@rijkzwaan.com</t>
  </si>
  <si>
    <t>H1039865</t>
  </si>
  <si>
    <t>S 0000143256</t>
  </si>
  <si>
    <t>UD1001-AS23655</t>
  </si>
  <si>
    <t>RAMIREZ ARREGUIN MARGARITA</t>
  </si>
  <si>
    <t>MR2B29F31H1039865</t>
  </si>
  <si>
    <t>GRE942D</t>
  </si>
  <si>
    <t>magoraa@live.com.mx</t>
  </si>
  <si>
    <t>G1393757</t>
  </si>
  <si>
    <t>S 0000143258</t>
  </si>
  <si>
    <t>UD1001-AS23654</t>
  </si>
  <si>
    <t>MELGOZA GUTIERREZ DANIEL</t>
  </si>
  <si>
    <t>MR0EX8CB9G1393757</t>
  </si>
  <si>
    <t>GR24232</t>
  </si>
  <si>
    <t>danisboy1981@hotmail.com</t>
  </si>
  <si>
    <t>NW220575</t>
  </si>
  <si>
    <t>S 0000143259</t>
  </si>
  <si>
    <t>UD1001-AS23630</t>
  </si>
  <si>
    <t>GONZALEZ JIMENEZ MA. CARMEN</t>
  </si>
  <si>
    <t>2T3H1RFV6NW220575</t>
  </si>
  <si>
    <t>GTV592E</t>
  </si>
  <si>
    <t>fannny.gonzalez@outlook.es</t>
  </si>
  <si>
    <t>P0003283</t>
  </si>
  <si>
    <t>S 0000143260</t>
  </si>
  <si>
    <t>UD1001-AS23635</t>
  </si>
  <si>
    <t>ROSAS VARGAS JOSE LEON</t>
  </si>
  <si>
    <t>MR2BF8C39P0003283</t>
  </si>
  <si>
    <t>ULL256J</t>
  </si>
  <si>
    <t>SYSTEMSVISION094@GMAIL.COM</t>
  </si>
  <si>
    <t>H3566317</t>
  </si>
  <si>
    <t>S 0000143261</t>
  </si>
  <si>
    <t>UD1001-AS23651</t>
  </si>
  <si>
    <t>ESPINOSA INGENIEROS CONSTRUCTORES SA DE CV</t>
  </si>
  <si>
    <t>JTDKBRFU2H3566317</t>
  </si>
  <si>
    <t>GSM762C</t>
  </si>
  <si>
    <t>fichaseicon@htomail.com</t>
  </si>
  <si>
    <t>NW190399</t>
  </si>
  <si>
    <t>S 0000143263</t>
  </si>
  <si>
    <t>UD1001-AS23640</t>
  </si>
  <si>
    <t>HERNANDEZ MARTINEZ JOSE ELIAS</t>
  </si>
  <si>
    <t>2T3W1RFV4NW190399</t>
  </si>
  <si>
    <t>GNW148E</t>
  </si>
  <si>
    <t>lic.elias@hotmail.com</t>
  </si>
  <si>
    <t>K1180536</t>
  </si>
  <si>
    <t>S 0000143265</t>
  </si>
  <si>
    <t>UD1001-AS23652</t>
  </si>
  <si>
    <t>MR2B29F38K1180536</t>
  </si>
  <si>
    <t>GLX287C</t>
  </si>
  <si>
    <t>dcolunga@metalfrio.com</t>
  </si>
  <si>
    <t>EK009363</t>
  </si>
  <si>
    <t>S 0000143266</t>
  </si>
  <si>
    <t>UD1001-AS23642</t>
  </si>
  <si>
    <t>BAEZ PEREZ AURELIO</t>
  </si>
  <si>
    <t>MHKMC13F2EK009363</t>
  </si>
  <si>
    <t>NYE3563</t>
  </si>
  <si>
    <t>aurelio090767@gmail.com</t>
  </si>
  <si>
    <t>FW398872</t>
  </si>
  <si>
    <t>T 0000143221</t>
  </si>
  <si>
    <t>UD1001-AS23629</t>
  </si>
  <si>
    <t>CARDENAS MANRIQUEZ MARCELA</t>
  </si>
  <si>
    <t>2T3RF4EV8FW398872</t>
  </si>
  <si>
    <t>GWB613B</t>
  </si>
  <si>
    <t>marcar@itcelaya.edu.mx</t>
  </si>
  <si>
    <t>T 0000143235</t>
  </si>
  <si>
    <t>UD1001-AS23627</t>
  </si>
  <si>
    <t>NS105314</t>
  </si>
  <si>
    <t>T 0000143236</t>
  </si>
  <si>
    <t>UD1001-AS23639</t>
  </si>
  <si>
    <t>REYES GALINDO MARIANA</t>
  </si>
  <si>
    <t>5TDGRKECXNS105314</t>
  </si>
  <si>
    <t>68L449</t>
  </si>
  <si>
    <t>mariana.reygal@gmail.com</t>
  </si>
  <si>
    <t>L6001709</t>
  </si>
  <si>
    <t>S 0000143199</t>
  </si>
  <si>
    <t>UD1001-AS23657</t>
  </si>
  <si>
    <t>ABOYTES GALLEGOS JESUS DAVID</t>
  </si>
  <si>
    <t>JTFJM9CP7L6001709</t>
  </si>
  <si>
    <t>GGX408D</t>
  </si>
  <si>
    <t>OFESOFY75@GMAIL.COM3</t>
  </si>
  <si>
    <t>NJ045788</t>
  </si>
  <si>
    <t>S 0000143212</t>
  </si>
  <si>
    <t>UD1001-AS23664</t>
  </si>
  <si>
    <t>CANO MONTES ANDREA LIZETH</t>
  </si>
  <si>
    <t>JTDBARDE3NJ045788</t>
  </si>
  <si>
    <t>68L123</t>
  </si>
  <si>
    <t>andreacano.mo@gmail.com</t>
  </si>
  <si>
    <t>K6199465</t>
  </si>
  <si>
    <t>S 0000143217</t>
  </si>
  <si>
    <t>UD1001-AS23682</t>
  </si>
  <si>
    <t>EXPRESS MILAC. S.A. DE C.V.</t>
  </si>
  <si>
    <t>JTFSX23P5K6199465</t>
  </si>
  <si>
    <t>GMD594D</t>
  </si>
  <si>
    <t>mflores@milac.com.mx</t>
  </si>
  <si>
    <t>P1335113</t>
  </si>
  <si>
    <t>S 0000143222</t>
  </si>
  <si>
    <t>UD1001-AS23663</t>
  </si>
  <si>
    <t>MR0CX3DD2P1335113</t>
  </si>
  <si>
    <t>GV8258C</t>
  </si>
  <si>
    <t>MW241640</t>
  </si>
  <si>
    <t>S 0000143229</t>
  </si>
  <si>
    <t>UD1001-AS23662</t>
  </si>
  <si>
    <t>PLAZA PEDRAZA LISBETH ARACELI</t>
  </si>
  <si>
    <t>2T3J1RFV8MW241640</t>
  </si>
  <si>
    <t>UPA253D</t>
  </si>
  <si>
    <t>lisaplape@yahoo.com.mx</t>
  </si>
  <si>
    <t>L1635350</t>
  </si>
  <si>
    <t>S 0000143242</t>
  </si>
  <si>
    <t>UD1001-AS23677</t>
  </si>
  <si>
    <t>JTDKDTB35L1635350</t>
  </si>
  <si>
    <t>26F132</t>
  </si>
  <si>
    <t>rfernandez@expancience.com</t>
  </si>
  <si>
    <t>M1146322</t>
  </si>
  <si>
    <t>S 0000143244</t>
  </si>
  <si>
    <t>UD1001-AS23669</t>
  </si>
  <si>
    <t>AKSI HERRAMIENTAS</t>
  </si>
  <si>
    <t>JTDKDTB37M1146322</t>
  </si>
  <si>
    <t>UMH665H</t>
  </si>
  <si>
    <t>leon.asesor@aksi.com.mx</t>
  </si>
  <si>
    <t>S 0000143251</t>
  </si>
  <si>
    <t>UD1001-AS23679</t>
  </si>
  <si>
    <t>GS766164</t>
  </si>
  <si>
    <t>S 0000143253</t>
  </si>
  <si>
    <t>UD1001-AS23659</t>
  </si>
  <si>
    <t>CONCHA LARRAURI ALICIA</t>
  </si>
  <si>
    <t>5TDYK3DC8GS766164</t>
  </si>
  <si>
    <t>GKZ032D</t>
  </si>
  <si>
    <t>alicia7cl@gmail.com</t>
  </si>
  <si>
    <t>L1639631</t>
  </si>
  <si>
    <t>S 0000143262</t>
  </si>
  <si>
    <t>UD1001-AS23681</t>
  </si>
  <si>
    <t>JTDKDTB30L1639631</t>
  </si>
  <si>
    <t>65L157</t>
  </si>
  <si>
    <t>K6201789</t>
  </si>
  <si>
    <t>S 0000143269</t>
  </si>
  <si>
    <t>UD1001-AS23670</t>
  </si>
  <si>
    <t>CENTRO EDUCATIVO VICENTE SUAREZ DE CELAYA AC</t>
  </si>
  <si>
    <t>JTFSX23PXK6201789</t>
  </si>
  <si>
    <t>GRF040D</t>
  </si>
  <si>
    <t>vicentesuarez_08@hotmail.com</t>
  </si>
  <si>
    <t>LJ012492</t>
  </si>
  <si>
    <t>S 0000143277</t>
  </si>
  <si>
    <t>UD1001-AS23674</t>
  </si>
  <si>
    <t>MORENO OLGUIN ARTURO</t>
  </si>
  <si>
    <t>JTDBBRBE8LJ012492</t>
  </si>
  <si>
    <t>65L879</t>
  </si>
  <si>
    <t>olguina68@gmail.com</t>
  </si>
  <si>
    <t>CW118173</t>
  </si>
  <si>
    <t>S 0000143278</t>
  </si>
  <si>
    <t>UD1001-AS23667</t>
  </si>
  <si>
    <t>LEAL TAMAYO ROBERTO</t>
  </si>
  <si>
    <t>2T3ZF9DV5CW118173</t>
  </si>
  <si>
    <t>GYZ210B</t>
  </si>
  <si>
    <t>rlealt10@gmail.com</t>
  </si>
  <si>
    <t>L1408385</t>
  </si>
  <si>
    <t>S 0000143279</t>
  </si>
  <si>
    <t>UD1001-AS23666</t>
  </si>
  <si>
    <t>TIRADO MARTINEZ ALFREDO JESUS</t>
  </si>
  <si>
    <t>MR0EX8CB6L1408385</t>
  </si>
  <si>
    <t>GP6650C</t>
  </si>
  <si>
    <t>TIRADOALFREDO07@GMAIL.COM</t>
  </si>
  <si>
    <t>NP358186</t>
  </si>
  <si>
    <t>S 0000143280</t>
  </si>
  <si>
    <t>UD1001-AS23661</t>
  </si>
  <si>
    <t>ARREGUIN HERNANDEZ GUILLERMO</t>
  </si>
  <si>
    <t>5YFBPRBEXNP358186</t>
  </si>
  <si>
    <t>GUM155E</t>
  </si>
  <si>
    <t>william_mangus@hotmail.com</t>
  </si>
  <si>
    <t>MJ016221</t>
  </si>
  <si>
    <t>S 0000143281</t>
  </si>
  <si>
    <t>UD1001-AS23672</t>
  </si>
  <si>
    <t>TOVAR LERMA MA. JESUS</t>
  </si>
  <si>
    <t>JTDBARDE6MJ016221</t>
  </si>
  <si>
    <t>66L334</t>
  </si>
  <si>
    <t>ssejtl50@hotmail.com</t>
  </si>
  <si>
    <t>P0003167</t>
  </si>
  <si>
    <t>S 0000143282</t>
  </si>
  <si>
    <t>UD1001-AS23668</t>
  </si>
  <si>
    <t>COMPAÑIA FERRETERA NUEVO MUNDO</t>
  </si>
  <si>
    <t>MR2BF8C37P0003167</t>
  </si>
  <si>
    <t>PEY1762</t>
  </si>
  <si>
    <t>Z3002@CFNM.COM.MX</t>
  </si>
  <si>
    <t>HP634613</t>
  </si>
  <si>
    <t>S 0000143283</t>
  </si>
  <si>
    <t>UD1001-AS23675</t>
  </si>
  <si>
    <t>DE ANDA LOPEZ ADOLFO</t>
  </si>
  <si>
    <t>5YFBPRHE9HP634613</t>
  </si>
  <si>
    <t>GLB990D</t>
  </si>
  <si>
    <t>adeanda741115@gmail.com</t>
  </si>
  <si>
    <t>EP050048</t>
  </si>
  <si>
    <t>S 0000143284</t>
  </si>
  <si>
    <t>UD1001-AS23665</t>
  </si>
  <si>
    <t>GOMEZ DURAN VERONICA DEL CARMEN</t>
  </si>
  <si>
    <t>5YFBURHE3EP050048</t>
  </si>
  <si>
    <t>GWA608B</t>
  </si>
  <si>
    <t>VERITOGOMEZ.D@GMAIL.COM</t>
  </si>
  <si>
    <t>N1235047</t>
  </si>
  <si>
    <t>S 0000143285</t>
  </si>
  <si>
    <t>UD1001-AS23673</t>
  </si>
  <si>
    <t>PEREZ GARCIA EDUARDO DANIEL</t>
  </si>
  <si>
    <t>MR2B29F30N1235047</t>
  </si>
  <si>
    <t>GLR527E</t>
  </si>
  <si>
    <t>eduaniel1492@gmail.com</t>
  </si>
  <si>
    <t>8S166698</t>
  </si>
  <si>
    <t>S 0000143286</t>
  </si>
  <si>
    <t>UD1001-AS23676</t>
  </si>
  <si>
    <t>SEGURA GARCIA RAFAEL ALVARO</t>
  </si>
  <si>
    <t>5TDZK23C18S166698</t>
  </si>
  <si>
    <t>GVA400B</t>
  </si>
  <si>
    <t>rafael_sg@hotmail.com</t>
  </si>
  <si>
    <t>LU523398</t>
  </si>
  <si>
    <t>S 0000143288</t>
  </si>
  <si>
    <t>UD1001-AS23678</t>
  </si>
  <si>
    <t>SALAZAR RUBIO ERENDIRA</t>
  </si>
  <si>
    <t>4T1B21HK6LU523398</t>
  </si>
  <si>
    <t>65L134</t>
  </si>
  <si>
    <t>eresalazarubio@yahoo.com.mx</t>
  </si>
  <si>
    <t>PU600202</t>
  </si>
  <si>
    <t>S 0000143289</t>
  </si>
  <si>
    <t>UD1001-AS23671</t>
  </si>
  <si>
    <t>HEREDIA MARTINEZ BULMARO</t>
  </si>
  <si>
    <t>4T1S31AK2PU600202</t>
  </si>
  <si>
    <t>69L075</t>
  </si>
  <si>
    <t>bhmxj2000@gmail.com</t>
  </si>
  <si>
    <t>J1094690</t>
  </si>
  <si>
    <t>S 0000143290</t>
  </si>
  <si>
    <t>UD1001-AS23683</t>
  </si>
  <si>
    <t>PAZ GOMEZ JOSE LUIS</t>
  </si>
  <si>
    <t>MR2B29F36J1094690</t>
  </si>
  <si>
    <t>GLA521D</t>
  </si>
  <si>
    <t>jluispazxxv@hotmail.com</t>
  </si>
  <si>
    <t>HP569090</t>
  </si>
  <si>
    <t>S 0000143292</t>
  </si>
  <si>
    <t>UD1001-AS23690</t>
  </si>
  <si>
    <t>TARRICONE VEGAS GABRIEL ALEJANDRO</t>
  </si>
  <si>
    <t>5YFBPRHE6HP569090</t>
  </si>
  <si>
    <t>NAR5671</t>
  </si>
  <si>
    <t>GABRIELTARRICONE@GMAIL.COM</t>
  </si>
  <si>
    <t>JK022356</t>
  </si>
  <si>
    <t>S 0000143293</t>
  </si>
  <si>
    <t>UD1001-AS23680</t>
  </si>
  <si>
    <t>FLORES CERVANTES MA BERIDIANA</t>
  </si>
  <si>
    <t>MHKMF53F3JK022356</t>
  </si>
  <si>
    <t>GWH876E</t>
  </si>
  <si>
    <t>c.c.juan_rg@life.com.mx</t>
  </si>
  <si>
    <t>JW784225</t>
  </si>
  <si>
    <t>S 0000143294</t>
  </si>
  <si>
    <t>UD1001-AS23688</t>
  </si>
  <si>
    <t>MARTINEZ DIAZ HUGO FERNANDO</t>
  </si>
  <si>
    <t>2T3JFREV6JW784225</t>
  </si>
  <si>
    <t>GNM514C</t>
  </si>
  <si>
    <t>h_diazmar50@hotmail.com</t>
  </si>
  <si>
    <t>J0258662</t>
  </si>
  <si>
    <t>S 0000143295</t>
  </si>
  <si>
    <t>UD1001-AS23685</t>
  </si>
  <si>
    <t>GONZALEZ MALDONADO AGUSTIN</t>
  </si>
  <si>
    <t>MR0EX8DD7J0258662</t>
  </si>
  <si>
    <t>GA3321B</t>
  </si>
  <si>
    <t>AGUSTINGONZALEZMALDONADO@GMAIL.COM</t>
  </si>
  <si>
    <t>G3509162</t>
  </si>
  <si>
    <t>S 0000143296</t>
  </si>
  <si>
    <t>UD1001-AS23687</t>
  </si>
  <si>
    <t>THIRION GRETA MARIA DEL RAYO</t>
  </si>
  <si>
    <t>JTDKBRFU2G3509162</t>
  </si>
  <si>
    <t>GVS1339</t>
  </si>
  <si>
    <t>vapers.bajio.store@gmail.com</t>
  </si>
  <si>
    <t>L1205214</t>
  </si>
  <si>
    <t>S 0000143297</t>
  </si>
  <si>
    <t>UD1001-AS23686</t>
  </si>
  <si>
    <t>CABRERA GARCIA JOSE RUBEN</t>
  </si>
  <si>
    <t>MR2B29F31L1205214</t>
  </si>
  <si>
    <t>GMD262C</t>
  </si>
  <si>
    <t>cfdicocer@hotmail.com</t>
  </si>
  <si>
    <t>G6170333</t>
  </si>
  <si>
    <t>T 0000143084</t>
  </si>
  <si>
    <t>UD1001-AS23658</t>
  </si>
  <si>
    <t>DE SANTIAGO CARDENAS RODOLFO</t>
  </si>
  <si>
    <t>JTFSX23P9G6170333</t>
  </si>
  <si>
    <t>GYL055B</t>
  </si>
  <si>
    <t>are7749@gmail.com</t>
  </si>
  <si>
    <t>GY144992</t>
  </si>
  <si>
    <t>T 0000143299</t>
  </si>
  <si>
    <t>UD1001-AS23689</t>
  </si>
  <si>
    <t>DEANDA GONZALEZ NALLELY</t>
  </si>
  <si>
    <t>3MYDLAYV6GY144992</t>
  </si>
  <si>
    <t>A97ALG</t>
  </si>
  <si>
    <t>nayeli.deanda@hotmail.com</t>
  </si>
  <si>
    <t>N3156211</t>
  </si>
  <si>
    <t>T 0000143300</t>
  </si>
  <si>
    <t>UD1001-AS23684</t>
  </si>
  <si>
    <t>IRINEO CRUZ VICTORIA ELENA</t>
  </si>
  <si>
    <t>JTDKAMFU5N3156211</t>
  </si>
  <si>
    <t>69L347</t>
  </si>
  <si>
    <t>GUADALUPE.MORENO1202@GMAIL.COM</t>
  </si>
  <si>
    <t>ES435100</t>
  </si>
  <si>
    <t>G 0000143187</t>
  </si>
  <si>
    <t>UD1011-AS23692</t>
  </si>
  <si>
    <t>SALAS MELENDEZ BENJAMIN</t>
  </si>
  <si>
    <t>5TDYK3DC8ES435100</t>
  </si>
  <si>
    <t>GVF633E</t>
  </si>
  <si>
    <t>samykikin@hotmail.com</t>
  </si>
  <si>
    <t>K6199752</t>
  </si>
  <si>
    <t>S 0000136523</t>
  </si>
  <si>
    <t>UD1001-AS23706</t>
  </si>
  <si>
    <t>GRUPO FIBOVA JUVENTINO ROSAS S.A. DE C.V.</t>
  </si>
  <si>
    <t>JTFSX23P8K6199752</t>
  </si>
  <si>
    <t>GPU990D</t>
  </si>
  <si>
    <t>FIGUEROAEBOLS@GMAIL.COM</t>
  </si>
  <si>
    <t>KD025619</t>
  </si>
  <si>
    <t>S 0000143181</t>
  </si>
  <si>
    <t>UD1001-AS23703</t>
  </si>
  <si>
    <t>HARINERA LOS PIRINEOS S.A. DE C.V.</t>
  </si>
  <si>
    <t>JTMR13FV8KD025619</t>
  </si>
  <si>
    <t>GML240D</t>
  </si>
  <si>
    <t>josue.chavez@pirineos.com.mx</t>
  </si>
  <si>
    <t>YU305559</t>
  </si>
  <si>
    <t>S 0000143254</t>
  </si>
  <si>
    <t>UD1001-AS23711</t>
  </si>
  <si>
    <t>GUZMAN FUENTES JULIO CESAR</t>
  </si>
  <si>
    <t>4T3ZF13C8YU305559</t>
  </si>
  <si>
    <t>GGM241D</t>
  </si>
  <si>
    <t>jguzmanf88@gmail.com</t>
  </si>
  <si>
    <t>N4002097</t>
  </si>
  <si>
    <t>S 0000143291</t>
  </si>
  <si>
    <t>UD1001-AS23691</t>
  </si>
  <si>
    <t>NUEVA AGROINDUSTRIAS DEL NORTE</t>
  </si>
  <si>
    <t>MR0DA3CD5N4002097</t>
  </si>
  <si>
    <t>UK51191</t>
  </si>
  <si>
    <t>fpinzon@onnovacionagricola.com</t>
  </si>
  <si>
    <t>LK007057</t>
  </si>
  <si>
    <t>S 0000143302</t>
  </si>
  <si>
    <t>UD1001-AS23696</t>
  </si>
  <si>
    <t>RODRIGUEZ VILLAFAñA EFREN JR</t>
  </si>
  <si>
    <t>MHKMF5CE3LK007057</t>
  </si>
  <si>
    <t>GHM813C</t>
  </si>
  <si>
    <t>efren.j.r@hotmail.com</t>
  </si>
  <si>
    <t>NP283682</t>
  </si>
  <si>
    <t>S 0000143305</t>
  </si>
  <si>
    <t>UD1001-AS23697</t>
  </si>
  <si>
    <t>TRANSPORTES HBG SA DE CV</t>
  </si>
  <si>
    <t>5YFBPRBE8NP283682</t>
  </si>
  <si>
    <t>GGW951E</t>
  </si>
  <si>
    <t>benito.gomez@equinoxagro.com</t>
  </si>
  <si>
    <t>M1144116</t>
  </si>
  <si>
    <t>S 0000143312</t>
  </si>
  <si>
    <t>UD1001-AS23707</t>
  </si>
  <si>
    <t>JTDKDTB35M1144116</t>
  </si>
  <si>
    <t>67L366</t>
  </si>
  <si>
    <t>mario.ocampo@astraseneca.com</t>
  </si>
  <si>
    <t>LK011465</t>
  </si>
  <si>
    <t>S 0000143313</t>
  </si>
  <si>
    <t>UD1001-AS23693</t>
  </si>
  <si>
    <t>GOMEZ PORTUGAL ANTILLON JAIME</t>
  </si>
  <si>
    <t>MHKMF5CF4LK011465</t>
  </si>
  <si>
    <t>GSV634C</t>
  </si>
  <si>
    <t>JGOMEZPA58@GMAIL.COM</t>
  </si>
  <si>
    <t>M1230419</t>
  </si>
  <si>
    <t>S 0000143314</t>
  </si>
  <si>
    <t>UD1001-AS23702</t>
  </si>
  <si>
    <t>RTV TECH SAS DE CV</t>
  </si>
  <si>
    <t>MR2B29F3XM1230419</t>
  </si>
  <si>
    <t>GSU876E</t>
  </si>
  <si>
    <t>contact@rtv-tech.com</t>
  </si>
  <si>
    <t>NJ015120</t>
  </si>
  <si>
    <t>S 0000143315</t>
  </si>
  <si>
    <t>UD1001-AS23700</t>
  </si>
  <si>
    <t>MORALES FRANCO VICTOR</t>
  </si>
  <si>
    <t>MHKAA1BA0NJ015120</t>
  </si>
  <si>
    <t>GMD233E</t>
  </si>
  <si>
    <t>VMORALES@MECSASTEEL.COM</t>
  </si>
  <si>
    <t>NJ028923</t>
  </si>
  <si>
    <t>S 0000143316</t>
  </si>
  <si>
    <t>UD1001-AS23705</t>
  </si>
  <si>
    <t>GRUPO LA SIESTA DIVERSIONES Y SERVICIOS SA DE CV</t>
  </si>
  <si>
    <t>MHKAA1BA4NJ028923</t>
  </si>
  <si>
    <t>GME994E</t>
  </si>
  <si>
    <t>gruposiesta@hotmail.com</t>
  </si>
  <si>
    <t>FS587369</t>
  </si>
  <si>
    <t>S 0000143317</t>
  </si>
  <si>
    <t>UD1001-AS23712</t>
  </si>
  <si>
    <t>CASIQUE GUERRERO ALICIA</t>
  </si>
  <si>
    <t>5TDYK3DC9FS587369</t>
  </si>
  <si>
    <t>GGW804C</t>
  </si>
  <si>
    <t>ACACIQUE@HOTMAIL.COM</t>
  </si>
  <si>
    <t>LK008457</t>
  </si>
  <si>
    <t>S 0000143322</t>
  </si>
  <si>
    <t>UD1001-AS23694</t>
  </si>
  <si>
    <t>GONZALEZ HERNANDEZ ARTURO</t>
  </si>
  <si>
    <t>MHKMF5CF1LK008457</t>
  </si>
  <si>
    <t>G15FVU</t>
  </si>
  <si>
    <t>AGH_GOHA@YAHOO.COM.MX</t>
  </si>
  <si>
    <t>L1410828</t>
  </si>
  <si>
    <t>S 0000143324</t>
  </si>
  <si>
    <t>UD1001-AS23716</t>
  </si>
  <si>
    <t>SANCHEZ RODRIGUEZ FABIAN</t>
  </si>
  <si>
    <t>MR0EX8CB2L1410828</t>
  </si>
  <si>
    <t>GK2147B</t>
  </si>
  <si>
    <t>FACTURACIONESSM@GMAIL.COM</t>
  </si>
  <si>
    <t>GY109483</t>
  </si>
  <si>
    <t>S 0000143326</t>
  </si>
  <si>
    <t>UD1001-AS23698</t>
  </si>
  <si>
    <t>HERRERA SANCHEZ CLAUDIA VERONICA</t>
  </si>
  <si>
    <t>3MYDLAYV8GY109483</t>
  </si>
  <si>
    <t>GWA241D</t>
  </si>
  <si>
    <t>veronicaherreramx@hotmail.com</t>
  </si>
  <si>
    <t>J1107731</t>
  </si>
  <si>
    <t>S 0000143329</t>
  </si>
  <si>
    <t>UD1001-AS23718</t>
  </si>
  <si>
    <t>CALDERON AGUILERA ELIZABETH</t>
  </si>
  <si>
    <t>MR2B29F36J1107731</t>
  </si>
  <si>
    <t>GJL726D</t>
  </si>
  <si>
    <t>liz.ca.ag@gamil.com</t>
  </si>
  <si>
    <t>M1214079</t>
  </si>
  <si>
    <t>S 0000143330</t>
  </si>
  <si>
    <t>UD1001-AS23699</t>
  </si>
  <si>
    <t>ZARATE CISNEROS OSWALDO</t>
  </si>
  <si>
    <t>MR2K29F39M1214079</t>
  </si>
  <si>
    <t>UMH275D</t>
  </si>
  <si>
    <t>hiwaldo89@gmail.com</t>
  </si>
  <si>
    <t>MK021189</t>
  </si>
  <si>
    <t>S 0000143333</t>
  </si>
  <si>
    <t>UD1001-AS23709</t>
  </si>
  <si>
    <t>RAMIREZ GOMEZ DANIELA</t>
  </si>
  <si>
    <t>MHKMF5CFXMK021189</t>
  </si>
  <si>
    <t>GLU938E</t>
  </si>
  <si>
    <t>ramirezgomezd8@gmail.com</t>
  </si>
  <si>
    <t>N1323050</t>
  </si>
  <si>
    <t>S 0000143334</t>
  </si>
  <si>
    <t>UD1001-AS23704</t>
  </si>
  <si>
    <t>VILLEGAS IÑIGUEZ VANESSA</t>
  </si>
  <si>
    <t>MR0CX3DD3N1323050</t>
  </si>
  <si>
    <t>JX08467</t>
  </si>
  <si>
    <t>RECEPCION@VILLALIMONSMA.COM</t>
  </si>
  <si>
    <t>FP182970</t>
  </si>
  <si>
    <t>S 0000143336</t>
  </si>
  <si>
    <t>UD1001-AS23708</t>
  </si>
  <si>
    <t>QUINTANILLA SANCHEZ JOSE</t>
  </si>
  <si>
    <t>5YFBURHEXFP182970</t>
  </si>
  <si>
    <t>GCX513B</t>
  </si>
  <si>
    <t>chochelak@gmail.com</t>
  </si>
  <si>
    <t>J3076861</t>
  </si>
  <si>
    <t>S 0000143337</t>
  </si>
  <si>
    <t>UD1001-AS23715</t>
  </si>
  <si>
    <t>GUEVARA MA. JUANA</t>
  </si>
  <si>
    <t>JTDKBRFUXJ3076861</t>
  </si>
  <si>
    <t>63L802</t>
  </si>
  <si>
    <t>sey11bellezzaguevara@gmail.com</t>
  </si>
  <si>
    <t>M1314116</t>
  </si>
  <si>
    <t>S 0000143340</t>
  </si>
  <si>
    <t>UD1001-AS23710</t>
  </si>
  <si>
    <t>LEON CHAVEZ NORA ELIA</t>
  </si>
  <si>
    <t>MR0CX3DD8M1314116</t>
  </si>
  <si>
    <t>GL3950B</t>
  </si>
  <si>
    <t>LEONNORA@YAHOO.COM</t>
  </si>
  <si>
    <t>HW557880</t>
  </si>
  <si>
    <t>S 0000143345</t>
  </si>
  <si>
    <t>UD1001-AS23713</t>
  </si>
  <si>
    <t>AVILA ORTA ENRIQUE</t>
  </si>
  <si>
    <t>2T3RFREV3HW557880</t>
  </si>
  <si>
    <t>GJG313C</t>
  </si>
  <si>
    <t>nrq__rt13@hotmail.com</t>
  </si>
  <si>
    <t>T 0000143186</t>
  </si>
  <si>
    <t>UD1001-AS23717</t>
  </si>
  <si>
    <t>CW135835</t>
  </si>
  <si>
    <t>T 0000143311</t>
  </si>
  <si>
    <t>UD1001-AS23695</t>
  </si>
  <si>
    <t>ALVARADO JUAN FRANCISCO JAVIER</t>
  </si>
  <si>
    <t>2T3ZF9DV0CW135835</t>
  </si>
  <si>
    <t>GNK118C</t>
  </si>
  <si>
    <t>javier@iqcelaya.itc.mx</t>
  </si>
  <si>
    <t>G0169265</t>
  </si>
  <si>
    <t>T 0000143323</t>
  </si>
  <si>
    <t>UD1001-AS23701</t>
  </si>
  <si>
    <t>PROMOTORA TECNICA INDUSTRIAL SA DE CV</t>
  </si>
  <si>
    <t>MR0EX8DD0G0169265</t>
  </si>
  <si>
    <t>NW6023B</t>
  </si>
  <si>
    <t>RUBEN.GOMEZ@ULTRAQUIMIA.COM</t>
  </si>
  <si>
    <t>LK010751</t>
  </si>
  <si>
    <t>T 0000143344</t>
  </si>
  <si>
    <t>UD1001-AS23714</t>
  </si>
  <si>
    <t>BERMEJO MORA MARIA ELENA</t>
  </si>
  <si>
    <t>MHKMF5CF0LK010751</t>
  </si>
  <si>
    <t>GRD634D</t>
  </si>
  <si>
    <t>mariabermejo44@hotmail.com</t>
  </si>
  <si>
    <t>LP109463</t>
  </si>
  <si>
    <t>S 0000143104</t>
  </si>
  <si>
    <t>UD1001-AS23722</t>
  </si>
  <si>
    <t>5YFBPRBE8LP109463</t>
  </si>
  <si>
    <t>GRW206D</t>
  </si>
  <si>
    <t>FS610248</t>
  </si>
  <si>
    <t>S 0000143211</t>
  </si>
  <si>
    <t>UD1001-AS23751</t>
  </si>
  <si>
    <t>LAGUNA RUIZ JOSE DANTE</t>
  </si>
  <si>
    <t>5TDYK3DC4FS610248</t>
  </si>
  <si>
    <t>PBR1488</t>
  </si>
  <si>
    <t>mariachicherres@gmail.com</t>
  </si>
  <si>
    <t>FP268764</t>
  </si>
  <si>
    <t>S 0000143264</t>
  </si>
  <si>
    <t>UD1001-AS23733</t>
  </si>
  <si>
    <t>VERGARA DELGADO ROSALBA</t>
  </si>
  <si>
    <t>5YFBU8HE7FP268764</t>
  </si>
  <si>
    <t>GMB549D</t>
  </si>
  <si>
    <t>rosy_guerrero72@yahoo.com.mx</t>
  </si>
  <si>
    <t>M0050119</t>
  </si>
  <si>
    <t>S 0000143270</t>
  </si>
  <si>
    <t>UD1001-AS23736</t>
  </si>
  <si>
    <t>GUERRERO RANGEL EMMANUEL</t>
  </si>
  <si>
    <t>MR0BA3CD2M0050119</t>
  </si>
  <si>
    <t>GR7136C</t>
  </si>
  <si>
    <t>guerrero.constructora@outlook.com</t>
  </si>
  <si>
    <t>K6199351</t>
  </si>
  <si>
    <t>S 0000143310</t>
  </si>
  <si>
    <t>UD1001-AS23721</t>
  </si>
  <si>
    <t>JTFSX23P1K6199351</t>
  </si>
  <si>
    <t>27RC5L</t>
  </si>
  <si>
    <t>N1418749</t>
  </si>
  <si>
    <t>S 0000143318</t>
  </si>
  <si>
    <t>UD1001-AS23724</t>
  </si>
  <si>
    <t>MR0CX3DD6N1418749</t>
  </si>
  <si>
    <t>JX50001</t>
  </si>
  <si>
    <t>elizabeth.sierra@gepp.com</t>
  </si>
  <si>
    <t>NT015643</t>
  </si>
  <si>
    <t>S 0000143319</t>
  </si>
  <si>
    <t>UD1001-AS23720</t>
  </si>
  <si>
    <t>3TYAZ5CN6NT015643</t>
  </si>
  <si>
    <t>GC5928D</t>
  </si>
  <si>
    <t>sotoalfaro@outlook.com</t>
  </si>
  <si>
    <t>MW164942</t>
  </si>
  <si>
    <t>S 0000143321</t>
  </si>
  <si>
    <t>UD1001-AS23723</t>
  </si>
  <si>
    <t>ARIZA DE MEXICO, S.A. DE C.V.</t>
  </si>
  <si>
    <t>2T3H1RFV2MW164942</t>
  </si>
  <si>
    <t>UNE631F</t>
  </si>
  <si>
    <t>joseenrique.martinez@tenneco.com</t>
  </si>
  <si>
    <t>K0264823</t>
  </si>
  <si>
    <t>S 0000143332</t>
  </si>
  <si>
    <t>UD1001-AS23725</t>
  </si>
  <si>
    <t>AHERN INTERNACIONAL DE MEXICO S.A. DE C.V.</t>
  </si>
  <si>
    <t>MR0EX8DD0K0264823</t>
  </si>
  <si>
    <t>FZ2975C</t>
  </si>
  <si>
    <t>jrogriguez@ahernseeds.com</t>
  </si>
  <si>
    <t>MJ003168</t>
  </si>
  <si>
    <t>S 0000143367</t>
  </si>
  <si>
    <t>UD1001-AS23749</t>
  </si>
  <si>
    <t>AGUILARES SPR DE RL</t>
  </si>
  <si>
    <t>JTDBARDE7MJ003168</t>
  </si>
  <si>
    <t>6SL438</t>
  </si>
  <si>
    <t>patricia@grupo.mx</t>
  </si>
  <si>
    <t>L1185468</t>
  </si>
  <si>
    <t>S 0000143368</t>
  </si>
  <si>
    <t>UD1001-AS23726</t>
  </si>
  <si>
    <t>ARREGUIN RIZO JAVIER</t>
  </si>
  <si>
    <t>MR2B29F37L1185468</t>
  </si>
  <si>
    <t>GXC420C</t>
  </si>
  <si>
    <t>NU065853</t>
  </si>
  <si>
    <t>S 0000143370</t>
  </si>
  <si>
    <t>UD1001-AS23735</t>
  </si>
  <si>
    <t>GUZMAN VILLANUEVA J. REFUGIO</t>
  </si>
  <si>
    <t>4T3DWRFVXNU065853</t>
  </si>
  <si>
    <t>68L825</t>
  </si>
  <si>
    <t>cuco_guzman@hotmail.com</t>
  </si>
  <si>
    <t>LK011152</t>
  </si>
  <si>
    <t>S 0000143371</t>
  </si>
  <si>
    <t>UD1001-AS23731</t>
  </si>
  <si>
    <t>NORIEGA PEREZ CLAUDIA JAZHEL</t>
  </si>
  <si>
    <t>MHKMF5CF5LK011152</t>
  </si>
  <si>
    <t>GUB528C</t>
  </si>
  <si>
    <t>jazhelnp@gmail.com</t>
  </si>
  <si>
    <t>N1248727</t>
  </si>
  <si>
    <t>S 0000143372</t>
  </si>
  <si>
    <t>UD1001-AS23755</t>
  </si>
  <si>
    <t>MR2B29F3XN1248727</t>
  </si>
  <si>
    <t>GRS035E</t>
  </si>
  <si>
    <t>MS068030</t>
  </si>
  <si>
    <t>S 0000143374</t>
  </si>
  <si>
    <t>UD1001-AS23729</t>
  </si>
  <si>
    <t>NOLASCO CARRANCO JOSE RAMIRO</t>
  </si>
  <si>
    <t>5TDGZRAH6MS068030</t>
  </si>
  <si>
    <t>GND242E</t>
  </si>
  <si>
    <t>jrnc95@gmail.com</t>
  </si>
  <si>
    <t>J1095592</t>
  </si>
  <si>
    <t>S 0000143376</t>
  </si>
  <si>
    <t>UD1001-AS23734</t>
  </si>
  <si>
    <t>MR2B29F30J1095592</t>
  </si>
  <si>
    <t>GHX054C</t>
  </si>
  <si>
    <t>L1635467</t>
  </si>
  <si>
    <t>S 0000143377</t>
  </si>
  <si>
    <t>UD1001-AS23754</t>
  </si>
  <si>
    <t>JTDKDTB34L1635467</t>
  </si>
  <si>
    <t>13F377</t>
  </si>
  <si>
    <t>KU739813</t>
  </si>
  <si>
    <t>S 0000143378</t>
  </si>
  <si>
    <t>UD1001-AS23730</t>
  </si>
  <si>
    <t>ARAIZA TIERRABLANCA FABIOLA</t>
  </si>
  <si>
    <t>4T1B11HK7KU739813</t>
  </si>
  <si>
    <t>GMA616C</t>
  </si>
  <si>
    <t>fabiolaaraiza@prodigy.net.mx</t>
  </si>
  <si>
    <t>LU866688</t>
  </si>
  <si>
    <t>S 0000143380</t>
  </si>
  <si>
    <t>UD1001-AS23727</t>
  </si>
  <si>
    <t>MC HENRY DENNIS MICHAEL</t>
  </si>
  <si>
    <t>4T1F11AK0LU866688</t>
  </si>
  <si>
    <t>GWF989C</t>
  </si>
  <si>
    <t>mchernry@mexinv.com.mx</t>
  </si>
  <si>
    <t>M1215917</t>
  </si>
  <si>
    <t>S 0000143381</t>
  </si>
  <si>
    <t>UD1001-AS23742</t>
  </si>
  <si>
    <t>BARRERA CHACON MANUEL DE JESUS</t>
  </si>
  <si>
    <t>MR2K29F36M1215917</t>
  </si>
  <si>
    <t>GKW255E</t>
  </si>
  <si>
    <t>barchac@hotmail.com</t>
  </si>
  <si>
    <t>EW088504</t>
  </si>
  <si>
    <t>S 0000143385</t>
  </si>
  <si>
    <t>UD1001-AS23737</t>
  </si>
  <si>
    <t>INTAGRI S.C.</t>
  </si>
  <si>
    <t>2T3ZF4EV9EW088504</t>
  </si>
  <si>
    <t>GTN329C</t>
  </si>
  <si>
    <t>javier.bello@fertilab.com.mx</t>
  </si>
  <si>
    <t>J1610523</t>
  </si>
  <si>
    <t>S 0000143388</t>
  </si>
  <si>
    <t>UD1001-AS23732</t>
  </si>
  <si>
    <t>FARMACIAS G Y G SA DE CV</t>
  </si>
  <si>
    <t>JTDKDTB3XJ1610523</t>
  </si>
  <si>
    <t>NFT8801</t>
  </si>
  <si>
    <t>guadalupeagis@hotmail.com</t>
  </si>
  <si>
    <t>L6002458</t>
  </si>
  <si>
    <t>S 0000143389</t>
  </si>
  <si>
    <t>UD1001-AS23741</t>
  </si>
  <si>
    <t>JALEC TIRISTARAN SA DE CV</t>
  </si>
  <si>
    <t>JTFJM9CP2L6002458</t>
  </si>
  <si>
    <t>82RB6U</t>
  </si>
  <si>
    <t>elibethg47@hotmail.com</t>
  </si>
  <si>
    <t>MP204998</t>
  </si>
  <si>
    <t>S 0000143390</t>
  </si>
  <si>
    <t>UD1001-AS23740</t>
  </si>
  <si>
    <t>PEREZ MOLINA KEIKO MARISOL</t>
  </si>
  <si>
    <t>5YFBPRBE5MP204998</t>
  </si>
  <si>
    <t>GHV158E</t>
  </si>
  <si>
    <t>sabedraatg10gmail.com</t>
  </si>
  <si>
    <t>L3125162</t>
  </si>
  <si>
    <t>S 0000143393</t>
  </si>
  <si>
    <t>UD1001-AS23738</t>
  </si>
  <si>
    <t>TORRES GARNICA CAROLINA</t>
  </si>
  <si>
    <t>JTDKARFU3L3125162</t>
  </si>
  <si>
    <t>65L539</t>
  </si>
  <si>
    <t>garnicaro1@hotmail.com</t>
  </si>
  <si>
    <t>NJ037030</t>
  </si>
  <si>
    <t>S 0000143395</t>
  </si>
  <si>
    <t>UD1001-AS23745</t>
  </si>
  <si>
    <t>ARIAS GONZALEZ ABIGAIL ARISBETH</t>
  </si>
  <si>
    <t>JTDBARDE3NJ037030</t>
  </si>
  <si>
    <t>67L436</t>
  </si>
  <si>
    <t>facturacion.maizales@gmail.com</t>
  </si>
  <si>
    <t>K0186592</t>
  </si>
  <si>
    <t>S 0000143398</t>
  </si>
  <si>
    <t>UD1001-AS23750</t>
  </si>
  <si>
    <t>LOMELI DIAZ ANGEL</t>
  </si>
  <si>
    <t>MR0EX8DD0K0186592</t>
  </si>
  <si>
    <t>PF18011</t>
  </si>
  <si>
    <t>lomeliangel@hotmail.com</t>
  </si>
  <si>
    <t>HS865290</t>
  </si>
  <si>
    <t>S 0000143399</t>
  </si>
  <si>
    <t>UD1001-AS23752</t>
  </si>
  <si>
    <t>GARCIA CORONA MARTHA ELISABET</t>
  </si>
  <si>
    <t>5TDYZ3DC8HS865290</t>
  </si>
  <si>
    <t>GVP847B</t>
  </si>
  <si>
    <t>marthaelisabet.garcia@hotmail.com</t>
  </si>
  <si>
    <t>JP757439</t>
  </si>
  <si>
    <t>S 0000143406</t>
  </si>
  <si>
    <t>UD1001-AS23753</t>
  </si>
  <si>
    <t>MEDINA RAYON LUISA FERNANDA</t>
  </si>
  <si>
    <t>5YFBPRHE1JP757439</t>
  </si>
  <si>
    <t>LUISA_FERMED@OUTLOOK.ES</t>
  </si>
  <si>
    <t>T 0000143325</t>
  </si>
  <si>
    <t>UD1001-AS23728</t>
  </si>
  <si>
    <t>L1185389</t>
  </si>
  <si>
    <t>T 0000143386</t>
  </si>
  <si>
    <t>UD1001-AS23739</t>
  </si>
  <si>
    <t>EMBASER S DE RL DE CV</t>
  </si>
  <si>
    <t>MR2B29F30L1185389</t>
  </si>
  <si>
    <t>GPB638B</t>
  </si>
  <si>
    <t>mibarrallano@hotmail.com</t>
  </si>
  <si>
    <t>G 0000142947</t>
  </si>
  <si>
    <t>UD1011-AS23757</t>
  </si>
  <si>
    <t>G 0000142948</t>
  </si>
  <si>
    <t>UD1011-AS23756</t>
  </si>
  <si>
    <t>S 0000143303</t>
  </si>
  <si>
    <t>UD1001-AS23771</t>
  </si>
  <si>
    <t>RAMIREZ DIAZ RODOLFO</t>
  </si>
  <si>
    <t>JTDBT923891323313</t>
  </si>
  <si>
    <t>GVY407D</t>
  </si>
  <si>
    <t>rodolfo.diaz08@hotmail.com</t>
  </si>
  <si>
    <t>KS983015</t>
  </si>
  <si>
    <t>S 0000143383</t>
  </si>
  <si>
    <t>UD1001-AS23766</t>
  </si>
  <si>
    <t>OXFORD INSTITUTO EDUCATIVO S.C.</t>
  </si>
  <si>
    <t>5TDYZ3DC7KS983015</t>
  </si>
  <si>
    <t>GNN786C</t>
  </si>
  <si>
    <t>mauricio.saucedo@osfordinstituto.edu.mx</t>
  </si>
  <si>
    <t>L3110237</t>
  </si>
  <si>
    <t>S 0000143400</t>
  </si>
  <si>
    <t>UD1001-AS23772</t>
  </si>
  <si>
    <t>MIRANDA VALENZUELA ALMA RUTH</t>
  </si>
  <si>
    <t>JTDKARFUXL3110237</t>
  </si>
  <si>
    <t>ULG634E</t>
  </si>
  <si>
    <t>LIAPETVET@HOTMAIL.COM</t>
  </si>
  <si>
    <t>KJ007386</t>
  </si>
  <si>
    <t>S 0000143401</t>
  </si>
  <si>
    <t>UD1001-AS23779</t>
  </si>
  <si>
    <t>LOPEZ CERVANTES NORMA ARACELI</t>
  </si>
  <si>
    <t>JTMJ13FV0KJ007386</t>
  </si>
  <si>
    <t>GMJ489E</t>
  </si>
  <si>
    <t>nlopez@bb.com.mx</t>
  </si>
  <si>
    <t>MK012968</t>
  </si>
  <si>
    <t>S 0000143402</t>
  </si>
  <si>
    <t>UD1001-AS23780</t>
  </si>
  <si>
    <t>MHKMF5CE1MK012968</t>
  </si>
  <si>
    <t>PEF2963</t>
  </si>
  <si>
    <t>N6004577</t>
  </si>
  <si>
    <t>S 0000143405</t>
  </si>
  <si>
    <t>UD1001-AS23782</t>
  </si>
  <si>
    <t>AGRONUTRIENTES Y SEMILLAS DEL BAJIO SA DE CV</t>
  </si>
  <si>
    <t>JTFJM9CP5N6004577</t>
  </si>
  <si>
    <t>GLU955E</t>
  </si>
  <si>
    <t>agrocen.bajio@hotmail.com</t>
  </si>
  <si>
    <t>E0261198</t>
  </si>
  <si>
    <t>S 0000143407</t>
  </si>
  <si>
    <t>UD1001-AS23759</t>
  </si>
  <si>
    <t>GUTIERREZ HERNANDEZ JOSE JESUS</t>
  </si>
  <si>
    <t>MR0EX32G4E0261198</t>
  </si>
  <si>
    <t>GE7763B</t>
  </si>
  <si>
    <t>jesus.gutierrez.hernandez@hotmail.com</t>
  </si>
  <si>
    <t>LS043016</t>
  </si>
  <si>
    <t>S 0000143408</t>
  </si>
  <si>
    <t>UD1001-AS23768</t>
  </si>
  <si>
    <t>PROCESOS METALMECANICOS DEL BAJIO SA DE CV</t>
  </si>
  <si>
    <t>5TDYZ3DC8LS043016</t>
  </si>
  <si>
    <t>GVY431D</t>
  </si>
  <si>
    <t>gmorales@promeba.com.mx</t>
  </si>
  <si>
    <t>ES496131</t>
  </si>
  <si>
    <t>S 0000143410</t>
  </si>
  <si>
    <t>UD1001-AS23775</t>
  </si>
  <si>
    <t>TRAPOTEX S.A. DE C.V.</t>
  </si>
  <si>
    <t>5TDYK3DC5ES496131</t>
  </si>
  <si>
    <t>GHX798C</t>
  </si>
  <si>
    <t>bacevedo@trapotex.com.mx</t>
  </si>
  <si>
    <t>MU556709</t>
  </si>
  <si>
    <t>S 0000143411</t>
  </si>
  <si>
    <t>UD1001-AS23787</t>
  </si>
  <si>
    <t>4T1F31AK5MU556709</t>
  </si>
  <si>
    <t>67L351</t>
  </si>
  <si>
    <t>MW168947</t>
  </si>
  <si>
    <t>S 0000143412</t>
  </si>
  <si>
    <t>UD1001-AS23785</t>
  </si>
  <si>
    <t>VERA LEON ANA STEFANY</t>
  </si>
  <si>
    <t>2T3H1RFVXMW168947</t>
  </si>
  <si>
    <t>GYX703D</t>
  </si>
  <si>
    <t>shrekinakiller55@hotmail.com</t>
  </si>
  <si>
    <t>P1421093</t>
  </si>
  <si>
    <t>S 0000143413</t>
  </si>
  <si>
    <t>UD1001-AS23765</t>
  </si>
  <si>
    <t>ARVIZU MANCERA MA. TERESA DEL ROSARIO</t>
  </si>
  <si>
    <t>MR0CX3DD3P1421093</t>
  </si>
  <si>
    <t>GV4392C</t>
  </si>
  <si>
    <t>tearim@hotmail.com</t>
  </si>
  <si>
    <t>L0002184</t>
  </si>
  <si>
    <t>S 0000143414</t>
  </si>
  <si>
    <t>UD1001-AS23769</t>
  </si>
  <si>
    <t>PROYECTOS IEM S DE RL DE CV</t>
  </si>
  <si>
    <t>MR0EX3DD3L0002184</t>
  </si>
  <si>
    <t>GN9723C</t>
  </si>
  <si>
    <t>piembajio7@gmail.com</t>
  </si>
  <si>
    <t>MP198877</t>
  </si>
  <si>
    <t>S 0000143416</t>
  </si>
  <si>
    <t>UD1001-AS23762</t>
  </si>
  <si>
    <t>LOPEZ RAMIREZ JALIL</t>
  </si>
  <si>
    <t>5YFBPRBE5MP198877</t>
  </si>
  <si>
    <t>GXL881D</t>
  </si>
  <si>
    <t>jlr_cmf@hotmail.com</t>
  </si>
  <si>
    <t>N4003461</t>
  </si>
  <si>
    <t>S 0000143417</t>
  </si>
  <si>
    <t>UD1001-AS23778</t>
  </si>
  <si>
    <t>CONCRETOS ABCD SA DE CV</t>
  </si>
  <si>
    <t>MR0DA3CD5N4003461</t>
  </si>
  <si>
    <t>GD1714D</t>
  </si>
  <si>
    <t>facturacion.kar.abcd@hotmail.com</t>
  </si>
  <si>
    <t>GW538685</t>
  </si>
  <si>
    <t>S 0000143418</t>
  </si>
  <si>
    <t>UD1001-AS23786</t>
  </si>
  <si>
    <t>MANRIQUEZ DIAZ ALVARO</t>
  </si>
  <si>
    <t>2T3RFREV0GW538685</t>
  </si>
  <si>
    <t>GGA004E</t>
  </si>
  <si>
    <t>alvaromanriquezdiaz@gmail.com</t>
  </si>
  <si>
    <t>KJ016583</t>
  </si>
  <si>
    <t>S 0000143420</t>
  </si>
  <si>
    <t>UD1001-AS23774</t>
  </si>
  <si>
    <t>PONER JENNIFER MIRIAM</t>
  </si>
  <si>
    <t>JTMJ13FV3KJ016583</t>
  </si>
  <si>
    <t>N1323157</t>
  </si>
  <si>
    <t>S 0000143422</t>
  </si>
  <si>
    <t>UD1001-AS23761</t>
  </si>
  <si>
    <t>LOR CONSULTORES Y CONSTRUCTORES SA DE CV</t>
  </si>
  <si>
    <t>MR0CX3DDXN1323157</t>
  </si>
  <si>
    <t>GS5075C</t>
  </si>
  <si>
    <t>ricardoholguin63@gmail.com</t>
  </si>
  <si>
    <t>KR071279</t>
  </si>
  <si>
    <t>S 0000143426</t>
  </si>
  <si>
    <t>UD1001-AS23764</t>
  </si>
  <si>
    <t>ATSHUSHI KOBORI</t>
  </si>
  <si>
    <t>NMTKH3BXXKR071279</t>
  </si>
  <si>
    <t>UMM363H</t>
  </si>
  <si>
    <t>LJ026831</t>
  </si>
  <si>
    <t>S 0000143427</t>
  </si>
  <si>
    <t>UD1001-AS23776</t>
  </si>
  <si>
    <t>LOPEZ MACIEL ENRIQUE</t>
  </si>
  <si>
    <t>JTMY23FV6LJ026831</t>
  </si>
  <si>
    <t>65L676</t>
  </si>
  <si>
    <t>enriquelopez2686@gmail.com</t>
  </si>
  <si>
    <t>H3044828</t>
  </si>
  <si>
    <t>S 0000143428</t>
  </si>
  <si>
    <t>UD1001-AS23767</t>
  </si>
  <si>
    <t>DOLORES MIJANGOS MIGUEL ANGEL</t>
  </si>
  <si>
    <t>JTDKBRFU3H3044828</t>
  </si>
  <si>
    <t>UKY291G</t>
  </si>
  <si>
    <t>migueldolores2020@yahoo.com</t>
  </si>
  <si>
    <t>LU924876</t>
  </si>
  <si>
    <t>S 0000143429</t>
  </si>
  <si>
    <t>UD1001-AS23763</t>
  </si>
  <si>
    <t>TRANSPORTES  GOMHER SA DE CV</t>
  </si>
  <si>
    <t>4T1C11AK3LU924876</t>
  </si>
  <si>
    <t>GHU321E</t>
  </si>
  <si>
    <t>ventas@tgomher.com.mx</t>
  </si>
  <si>
    <t>LK006598</t>
  </si>
  <si>
    <t>S 0000143431</t>
  </si>
  <si>
    <t>UD1001-AS23777</t>
  </si>
  <si>
    <t>MALDONADO ZARAGOZA FELIPE ANTONIO</t>
  </si>
  <si>
    <t>MHKMF5CEXLK006598</t>
  </si>
  <si>
    <t>GUF879D</t>
  </si>
  <si>
    <t>felmaldoz@yahoo.com.mx</t>
  </si>
  <si>
    <t>K1177109</t>
  </si>
  <si>
    <t>S 0000143434</t>
  </si>
  <si>
    <t>UD1001-AS23770</t>
  </si>
  <si>
    <t>MAULEON GOMEZ MARIA SANDRA</t>
  </si>
  <si>
    <t>MR2K29F37K1177109</t>
  </si>
  <si>
    <t>GSU499C</t>
  </si>
  <si>
    <t>lexy9611@live.com.mx</t>
  </si>
  <si>
    <t>LU344794</t>
  </si>
  <si>
    <t>S 0000143440</t>
  </si>
  <si>
    <t>UD1001-AS23783</t>
  </si>
  <si>
    <t>FRIAS PIÑA EVANGELINA</t>
  </si>
  <si>
    <t>4T1J11AK5LU344794</t>
  </si>
  <si>
    <t>GLS103C</t>
  </si>
  <si>
    <t>gens_25007@hotmail.com</t>
  </si>
  <si>
    <t>LJ025318</t>
  </si>
  <si>
    <t>S 0000143441</t>
  </si>
  <si>
    <t>UD1001-AS23792</t>
  </si>
  <si>
    <t>TINAJERO RAMIREZ LAURA GUADALUPE</t>
  </si>
  <si>
    <t>JTDBBRBE2LJ025318</t>
  </si>
  <si>
    <t>64L486</t>
  </si>
  <si>
    <t>LAURAGTR@HOTMAIL.COM</t>
  </si>
  <si>
    <t>GM025271</t>
  </si>
  <si>
    <t>T 0000143369</t>
  </si>
  <si>
    <t>UD1001-AS23789</t>
  </si>
  <si>
    <t>CANO OROPEZA FLORENCIO</t>
  </si>
  <si>
    <t>3TMCZ5AN9GM025271</t>
  </si>
  <si>
    <t>GD1936B</t>
  </si>
  <si>
    <t>festerdelbajio@hotmail.com</t>
  </si>
  <si>
    <t>FA015456</t>
  </si>
  <si>
    <t>T 0000143397</t>
  </si>
  <si>
    <t>UD1001-AS23758</t>
  </si>
  <si>
    <t>TOMAS CORTES ILSE PAULINA</t>
  </si>
  <si>
    <t>VNKKTUD39FA015456</t>
  </si>
  <si>
    <t>GUM567C</t>
  </si>
  <si>
    <t>ilseptc@gmail.com.mx</t>
  </si>
  <si>
    <t>N4003573</t>
  </si>
  <si>
    <t>T 0000143404</t>
  </si>
  <si>
    <t>UD1001-AS23781</t>
  </si>
  <si>
    <t>COMERCIALIZADORA AGROSAG BAJA</t>
  </si>
  <si>
    <t>MR0DA3CD5N4003573</t>
  </si>
  <si>
    <t>fjperez.agrosagbaja@fagro.com.mx</t>
  </si>
  <si>
    <t>T 0000143423</t>
  </si>
  <si>
    <t>UD1001-AS23784</t>
  </si>
  <si>
    <t>P4004195</t>
  </si>
  <si>
    <t>T 0000143443</t>
  </si>
  <si>
    <t>UD1001-AS23773</t>
  </si>
  <si>
    <t>MORALES ROSAS GUSTAVO</t>
  </si>
  <si>
    <t>MR0DA3CD0P4004195</t>
  </si>
  <si>
    <t>GW5546C</t>
  </si>
  <si>
    <t>onepieceyonkozoro@gmail.com</t>
  </si>
  <si>
    <t>N0428432</t>
  </si>
  <si>
    <t>S 0000141859</t>
  </si>
  <si>
    <t>UD1002-AS23801</t>
  </si>
  <si>
    <t>VALENCIA REYES PEDRO JOSE</t>
  </si>
  <si>
    <t>MR0CX8CB1N0428432</t>
  </si>
  <si>
    <t>GV4647C</t>
  </si>
  <si>
    <t>exportdelbajio@gmail.com</t>
  </si>
  <si>
    <t>M3138528</t>
  </si>
  <si>
    <t>S 0000142571</t>
  </si>
  <si>
    <t>UD1001-AS23810</t>
  </si>
  <si>
    <t>MUNICIPIO DE CELAYA GUANAJUATO</t>
  </si>
  <si>
    <t>JTDKAMFU1M3138528</t>
  </si>
  <si>
    <t>67L181</t>
  </si>
  <si>
    <t>gaspema@hotmail.com</t>
  </si>
  <si>
    <t>M3131703</t>
  </si>
  <si>
    <t>S 0000142878</t>
  </si>
  <si>
    <t>UD1001-AS23796</t>
  </si>
  <si>
    <t>FTS AUTOMOTIVE MEXICO SA DE CV</t>
  </si>
  <si>
    <t>JTDKAMFU2M3131703</t>
  </si>
  <si>
    <t>65L773</t>
  </si>
  <si>
    <t>SYOKOSOWA@FTS-MX.COM</t>
  </si>
  <si>
    <t>M3136393</t>
  </si>
  <si>
    <t>S 0000142999</t>
  </si>
  <si>
    <t>UD1004-0023793</t>
  </si>
  <si>
    <t>INMOTION AUTO CELAYA S DE RL DE CV</t>
  </si>
  <si>
    <t>JTDKAMFU5M3136393</t>
  </si>
  <si>
    <t>ULP385G</t>
  </si>
  <si>
    <t>ljimenez@toyotacelaya.com.mx</t>
  </si>
  <si>
    <t>MU015110</t>
  </si>
  <si>
    <t>S 0000143102</t>
  </si>
  <si>
    <t>UD1004-0023794</t>
  </si>
  <si>
    <t>INMOTION AUTO CELAYA, S DE RL DE CV</t>
  </si>
  <si>
    <t>4T3DWRFV2MU015110</t>
  </si>
  <si>
    <t>ULU519F</t>
  </si>
  <si>
    <t>mcontreras@toyotacelaya.com.mx</t>
  </si>
  <si>
    <t>NP277170</t>
  </si>
  <si>
    <t>S 0000143146</t>
  </si>
  <si>
    <t>UD1001-AS23795</t>
  </si>
  <si>
    <t>5YFBPRBE6NP277170</t>
  </si>
  <si>
    <t>GGX225E</t>
  </si>
  <si>
    <t>MU012536</t>
  </si>
  <si>
    <t>S 0000143320</t>
  </si>
  <si>
    <t>UD1001-AS23816</t>
  </si>
  <si>
    <t>TORTILLAS MEXWRAPS SA DE CV</t>
  </si>
  <si>
    <t>4T3DWRFVXMU012536</t>
  </si>
  <si>
    <t>67L058</t>
  </si>
  <si>
    <t>gcana@corntortillas.com.mx</t>
  </si>
  <si>
    <t>H1396052</t>
  </si>
  <si>
    <t>S 0000143435</t>
  </si>
  <si>
    <t>UD1001-AS23813</t>
  </si>
  <si>
    <t>ARISTA LOGISTICS SA DE CV</t>
  </si>
  <si>
    <t>MR0EX8CB6H1396052</t>
  </si>
  <si>
    <t>ST8916B</t>
  </si>
  <si>
    <t>FACTURACION@ARISTALOGISTIC.COM</t>
  </si>
  <si>
    <t>S 0000143442</t>
  </si>
  <si>
    <t>UD1002-AS23800</t>
  </si>
  <si>
    <t>S 0000143446</t>
  </si>
  <si>
    <t>UD1001-AS23815</t>
  </si>
  <si>
    <t>HP600763</t>
  </si>
  <si>
    <t>S 0000143448</t>
  </si>
  <si>
    <t>UD1001-AS23808</t>
  </si>
  <si>
    <t>RICO SIERRA JUANA MARINA</t>
  </si>
  <si>
    <t>5YFBPRHE1HP600763</t>
  </si>
  <si>
    <t>A98AMF</t>
  </si>
  <si>
    <t>MARINA.RICO@GMODELO.COM</t>
  </si>
  <si>
    <t>FM187133</t>
  </si>
  <si>
    <t>S 0000143449</t>
  </si>
  <si>
    <t>UD1001-AS23817</t>
  </si>
  <si>
    <t>SUPER GANADERO Y AGRICOLA DE SAN JOSE SA DE CV</t>
  </si>
  <si>
    <t>3TMJU4GN9FM187133</t>
  </si>
  <si>
    <t>FZ1702C</t>
  </si>
  <si>
    <t>ventas@superganaderoyagricola.com</t>
  </si>
  <si>
    <t>GP455202</t>
  </si>
  <si>
    <t>S 0000143450</t>
  </si>
  <si>
    <t>UD1001-AS23798</t>
  </si>
  <si>
    <t>PARRA CERVANTES JONATHAN DANIEL</t>
  </si>
  <si>
    <t>5YFBURHE3GP455202</t>
  </si>
  <si>
    <t>GXF803E</t>
  </si>
  <si>
    <t>jonnyparra29@gmail.com</t>
  </si>
  <si>
    <t>8S183064</t>
  </si>
  <si>
    <t>S 0000143451</t>
  </si>
  <si>
    <t>UD1001-AS23797</t>
  </si>
  <si>
    <t>GARCIA CALDERON LAURA OFELIA</t>
  </si>
  <si>
    <t>5TDZK23C18S183064</t>
  </si>
  <si>
    <t>GVT991D</t>
  </si>
  <si>
    <t>j.lm.r@hotmail.com</t>
  </si>
  <si>
    <t>M3137554</t>
  </si>
  <si>
    <t>S 0000143452</t>
  </si>
  <si>
    <t>UD1001-AS23818</t>
  </si>
  <si>
    <t>JTDKAMFU8M3137554</t>
  </si>
  <si>
    <t>65L674</t>
  </si>
  <si>
    <t>N4003673</t>
  </si>
  <si>
    <t>S 0000143453</t>
  </si>
  <si>
    <t>UD1001-AS23802</t>
  </si>
  <si>
    <t>PRODUCTORES AGRICOLAS DEL MODULO ACAMBARO DEL DISTRITO DE RI</t>
  </si>
  <si>
    <t>MR0DA3CD9N4003673</t>
  </si>
  <si>
    <t>GU2070C</t>
  </si>
  <si>
    <t>moduacambaro11@hotmail.com</t>
  </si>
  <si>
    <t>P0001795</t>
  </si>
  <si>
    <t>S 0000143454</t>
  </si>
  <si>
    <t>UD1001-AS23806</t>
  </si>
  <si>
    <t>SIERRA CARREÑO RAUL</t>
  </si>
  <si>
    <t>MR2BF8C34P0001795</t>
  </si>
  <si>
    <t>GVF966E</t>
  </si>
  <si>
    <t>syessica432@gmail.com</t>
  </si>
  <si>
    <t>G3000739</t>
  </si>
  <si>
    <t>S 0000143456</t>
  </si>
  <si>
    <t>UD1001-AS23804</t>
  </si>
  <si>
    <t>VILLEGAS GARCIA J GUADALUPE</t>
  </si>
  <si>
    <t>JTDKBRFU6G3000739</t>
  </si>
  <si>
    <t>67L202</t>
  </si>
  <si>
    <t>villegas_garciag@yahoo.com</t>
  </si>
  <si>
    <t>N3171094</t>
  </si>
  <si>
    <t>S 0000143457</t>
  </si>
  <si>
    <t>UD1001-AS23809</t>
  </si>
  <si>
    <t>MEDINA BRAVO MARIO ALBERTO</t>
  </si>
  <si>
    <t>JTDKAMFU3N3171094</t>
  </si>
  <si>
    <t>68L428</t>
  </si>
  <si>
    <t>mamb1954.mamb@gmail.com</t>
  </si>
  <si>
    <t>KJ017827</t>
  </si>
  <si>
    <t>S 0000143459</t>
  </si>
  <si>
    <t>UD1001-AS23799</t>
  </si>
  <si>
    <t>FLORES GARZA ILIANA</t>
  </si>
  <si>
    <t>JTMJ13FVXKJ017827</t>
  </si>
  <si>
    <t>GHF662D</t>
  </si>
  <si>
    <t>ilitofg@hotmail.com</t>
  </si>
  <si>
    <t>NW223568</t>
  </si>
  <si>
    <t>S 0000143460</t>
  </si>
  <si>
    <t>UD1001-AS23807</t>
  </si>
  <si>
    <t>RAMIREZ EVARISTO SILVIA</t>
  </si>
  <si>
    <t>2T3W1RFV3NW223568</t>
  </si>
  <si>
    <t>GUX765E</t>
  </si>
  <si>
    <t>silvia_ramirez_evaristo@hotmail.com</t>
  </si>
  <si>
    <t>K1630852</t>
  </si>
  <si>
    <t>S 0000143461</t>
  </si>
  <si>
    <t>UD1001-AS23803</t>
  </si>
  <si>
    <t>ACEVEDO RODRIGUEZ OSCAR</t>
  </si>
  <si>
    <t>JTDKDTB36K1630852</t>
  </si>
  <si>
    <t>66L132</t>
  </si>
  <si>
    <t>a.cv2@hotmail.com.es</t>
  </si>
  <si>
    <t>LD065792</t>
  </si>
  <si>
    <t>S 0000143462</t>
  </si>
  <si>
    <t>UD1001-AS23819</t>
  </si>
  <si>
    <t>JTMR13FV0LD065792</t>
  </si>
  <si>
    <t>NY13186</t>
  </si>
  <si>
    <t>rodrigo.yrigoyen@zoetis.com</t>
  </si>
  <si>
    <t>MK020123</t>
  </si>
  <si>
    <t>S 0000143465</t>
  </si>
  <si>
    <t>UD1001-AS23805</t>
  </si>
  <si>
    <t>MARTINEZ ZAMORA JOSE GUADALUPE</t>
  </si>
  <si>
    <t>MHKMF5CF8MK020123</t>
  </si>
  <si>
    <t>GLA656E</t>
  </si>
  <si>
    <t>josegpemartinez06@gmail.com</t>
  </si>
  <si>
    <t>M3133329</t>
  </si>
  <si>
    <t>S 0000143466</t>
  </si>
  <si>
    <t>UD1001-AS23811</t>
  </si>
  <si>
    <t>ALCANTARA RAMIREZ FRANCISCO ANTONIO</t>
  </si>
  <si>
    <t>JTDKAMFU3M3133329</t>
  </si>
  <si>
    <t>66L947</t>
  </si>
  <si>
    <t>grupojag@yahoo.com.mx</t>
  </si>
  <si>
    <t>K3901221</t>
  </si>
  <si>
    <t>S 0000143472</t>
  </si>
  <si>
    <t>UD1001-AS23814</t>
  </si>
  <si>
    <t>MR0FA8CD6K3901221</t>
  </si>
  <si>
    <t>SX0239C</t>
  </si>
  <si>
    <t>ES452588</t>
  </si>
  <si>
    <t>T 0000143481</t>
  </si>
  <si>
    <t>UD1001-AS23812</t>
  </si>
  <si>
    <t>VARELA RAMIREZ JOSE ALFREDO</t>
  </si>
  <si>
    <t>5TDYK3DC6ES452588</t>
  </si>
  <si>
    <t>UKS524J</t>
  </si>
  <si>
    <t>a.varela2205@hotmail.com</t>
  </si>
  <si>
    <t>NS119074</t>
  </si>
  <si>
    <t>S 0000143335</t>
  </si>
  <si>
    <t>UD1002-AS23820</t>
  </si>
  <si>
    <t>AUTOS ZONA INDUSTRIAL, S.A. DE C.V.</t>
  </si>
  <si>
    <t>5TDGRKEC9NS119074</t>
  </si>
  <si>
    <t>39F884</t>
  </si>
  <si>
    <t>ireyes@carline.com.mx</t>
  </si>
  <si>
    <t>P0429558</t>
  </si>
  <si>
    <t>S 0000143482</t>
  </si>
  <si>
    <t>UD1001-AS23822</t>
  </si>
  <si>
    <t>RAMIREZ PANTOJA ANTONIO DE JESUS</t>
  </si>
  <si>
    <t>MR0CX8CB2P0429558</t>
  </si>
  <si>
    <t>GUV907C</t>
  </si>
  <si>
    <t>anfuni.54@gmail.com</t>
  </si>
  <si>
    <t>LD066022</t>
  </si>
  <si>
    <t>S 0000143485</t>
  </si>
  <si>
    <t>UD1001-AS23824</t>
  </si>
  <si>
    <t>ALTAMIRANO ROMO SUSANA ELIZABETH</t>
  </si>
  <si>
    <t>JTMR13FV0LD066022</t>
  </si>
  <si>
    <t>GYW892B</t>
  </si>
  <si>
    <t>susana.ar@roque.tecnm.mx</t>
  </si>
  <si>
    <t>JP811223</t>
  </si>
  <si>
    <t>S 0000143488</t>
  </si>
  <si>
    <t>UD1001-AS23828</t>
  </si>
  <si>
    <t>FAJARDO ANAYA KEIN JONATHAN</t>
  </si>
  <si>
    <t>5YFBPRHE8JP811223</t>
  </si>
  <si>
    <t>GXA605C</t>
  </si>
  <si>
    <t>KEIN_FA@HOTMAIL.COM</t>
  </si>
  <si>
    <t>K1407229</t>
  </si>
  <si>
    <t>S 0000143490</t>
  </si>
  <si>
    <t>UD1001-AS23837</t>
  </si>
  <si>
    <t>HIDRAULICA TLALOC SA DE CV</t>
  </si>
  <si>
    <t>MR0EX8CB0K1407229</t>
  </si>
  <si>
    <t>GUB8626</t>
  </si>
  <si>
    <t>hidraulicatlalocqueretaro@gmail.com</t>
  </si>
  <si>
    <t>LP076402</t>
  </si>
  <si>
    <t>S 0000143491</t>
  </si>
  <si>
    <t>UD1001-AS23825</t>
  </si>
  <si>
    <t>BARRON RAMIREZ JOSAFAT</t>
  </si>
  <si>
    <t>5YFBPRBE8LP076402</t>
  </si>
  <si>
    <t>GLX960C</t>
  </si>
  <si>
    <t>jbarronra@hotmail.com</t>
  </si>
  <si>
    <t>K3069822</t>
  </si>
  <si>
    <t>S 0000143492</t>
  </si>
  <si>
    <t>UD1001-AS23826</t>
  </si>
  <si>
    <t>ZARCO TOVAR OMAR AGUSTIN</t>
  </si>
  <si>
    <t>JTDKARFU3K3069822</t>
  </si>
  <si>
    <t>27J632</t>
  </si>
  <si>
    <t>OMARZARCO900520@GMAIL.COM</t>
  </si>
  <si>
    <t>JK023111</t>
  </si>
  <si>
    <t>S 0000143493</t>
  </si>
  <si>
    <t>UD1001-AS23830</t>
  </si>
  <si>
    <t>QUINTANA SILVA PATRICIA</t>
  </si>
  <si>
    <t>MHKMF53F0JK023111</t>
  </si>
  <si>
    <t>GTD745C</t>
  </si>
  <si>
    <t>pattyquintana_1292@outlook.com</t>
  </si>
  <si>
    <t>L0082539</t>
  </si>
  <si>
    <t>S 0000143495</t>
  </si>
  <si>
    <t>UD1001-AS23836</t>
  </si>
  <si>
    <t>MUNSA MOLINOS</t>
  </si>
  <si>
    <t>MR0EX3DD7L0082539</t>
  </si>
  <si>
    <t>GH6830B</t>
  </si>
  <si>
    <t>rparedes@munsa.com.mx</t>
  </si>
  <si>
    <t>LR109242</t>
  </si>
  <si>
    <t>S 0000143497</t>
  </si>
  <si>
    <t>UD1001-AS23827</t>
  </si>
  <si>
    <t>MORENO HERRERA ALFREDO</t>
  </si>
  <si>
    <t>NMTKH3BX1LR109242</t>
  </si>
  <si>
    <t>GPB2637</t>
  </si>
  <si>
    <t>ALFREDMH37@GMAIL.COM</t>
  </si>
  <si>
    <t>M1321719</t>
  </si>
  <si>
    <t>S 0000143498</t>
  </si>
  <si>
    <t>UD1001-AS23833</t>
  </si>
  <si>
    <t>SANCHEZ IBARRA CARLOS</t>
  </si>
  <si>
    <t>MR0CX3DD7M1321719</t>
  </si>
  <si>
    <t>ND4117A</t>
  </si>
  <si>
    <t>CSANCHEZFIRA@HOTMAIL.COM</t>
  </si>
  <si>
    <t>FP315450</t>
  </si>
  <si>
    <t>S 0000143500</t>
  </si>
  <si>
    <t>UD1001-AS23829</t>
  </si>
  <si>
    <t>NUTRIX SA DE CV</t>
  </si>
  <si>
    <t>5YFBURHE4FP315450</t>
  </si>
  <si>
    <t>UKR473F</t>
  </si>
  <si>
    <t>miguel.franco@nutrix.mx</t>
  </si>
  <si>
    <t>J3584220</t>
  </si>
  <si>
    <t>S 0000143501</t>
  </si>
  <si>
    <t>UD1001-AS23838</t>
  </si>
  <si>
    <t>TDS INVERNADEROS S A DE C V</t>
  </si>
  <si>
    <t>JTDKBRFU3J3584220</t>
  </si>
  <si>
    <t>65L930</t>
  </si>
  <si>
    <t>beatriz@tdsinvernaderos.com</t>
  </si>
  <si>
    <t>H1063414</t>
  </si>
  <si>
    <t>S 0000143504</t>
  </si>
  <si>
    <t>UD1001-AS23834</t>
  </si>
  <si>
    <t>GARCIA ANDRADE MARIA SOLEDAD</t>
  </si>
  <si>
    <t>MR2B29F30H1063414</t>
  </si>
  <si>
    <t>GGF138D</t>
  </si>
  <si>
    <t>sol_garciaa@hotmail.com</t>
  </si>
  <si>
    <t>EK008244</t>
  </si>
  <si>
    <t>S 0000143505</t>
  </si>
  <si>
    <t>UD1001-AS23831</t>
  </si>
  <si>
    <t>CHAVEZ ALVARADO JUAN MANUEL</t>
  </si>
  <si>
    <t>MHKMC13F0EK008244</t>
  </si>
  <si>
    <t>GHF361D</t>
  </si>
  <si>
    <t>jmchavez1407@gmail.com</t>
  </si>
  <si>
    <t>NP360703</t>
  </si>
  <si>
    <t>S 0000143507</t>
  </si>
  <si>
    <t>UD1001-AS23832</t>
  </si>
  <si>
    <t>RUIZ PRESA FRANCISCO</t>
  </si>
  <si>
    <t>5YFBPRBE3NP360703</t>
  </si>
  <si>
    <t>GUY077E</t>
  </si>
  <si>
    <t>francisco1694@hotmail.com</t>
  </si>
  <si>
    <t>LP002218</t>
  </si>
  <si>
    <t>S 0000143508</t>
  </si>
  <si>
    <t>UD1001-AS23835</t>
  </si>
  <si>
    <t>MATA VAZQUEZ SALVADOR</t>
  </si>
  <si>
    <t>5YFBPRBE8LP002218</t>
  </si>
  <si>
    <t>SBX393A</t>
  </si>
  <si>
    <t>smata@intacero.com.mx</t>
  </si>
  <si>
    <t>K3951269</t>
  </si>
  <si>
    <t>T 0000143101</t>
  </si>
  <si>
    <t>UD1001-AS23823</t>
  </si>
  <si>
    <t>MAXIX ABARROTES SA DE CV</t>
  </si>
  <si>
    <t>MR0FA8CD9K3951269</t>
  </si>
  <si>
    <t>GF9096C</t>
  </si>
  <si>
    <t>maxix.abarrotes@hotmail.com</t>
  </si>
  <si>
    <t>FP266981</t>
  </si>
  <si>
    <t>T 0000143486</t>
  </si>
  <si>
    <t>UD1001-AS23821</t>
  </si>
  <si>
    <t>CARRANZA FLORES DORA MARIA</t>
  </si>
  <si>
    <t>5YFBURHE8FP266981</t>
  </si>
  <si>
    <t>GUW4128</t>
  </si>
  <si>
    <t>dcfelizondo@hotmail.com</t>
  </si>
  <si>
    <t>KD006402</t>
  </si>
  <si>
    <t>S 0000143463</t>
  </si>
  <si>
    <t>UD1001-AS23841</t>
  </si>
  <si>
    <t>JTMR13FV9KD006402</t>
  </si>
  <si>
    <t>GLB112D</t>
  </si>
  <si>
    <t>LP070239</t>
  </si>
  <si>
    <t>S 0000143467</t>
  </si>
  <si>
    <t>UD1001-AS23850</t>
  </si>
  <si>
    <t>VELAZQUEZ MATA KARLA MARGARITA</t>
  </si>
  <si>
    <t>5YFBPRBE4LP070239</t>
  </si>
  <si>
    <t>GVK821E</t>
  </si>
  <si>
    <t>kvelazquez402@gmail.com</t>
  </si>
  <si>
    <t>KP884483</t>
  </si>
  <si>
    <t>S 0000143483</t>
  </si>
  <si>
    <t>UD1001-AS23866</t>
  </si>
  <si>
    <t>CHAVEZ ARELLANO ALFONSO</t>
  </si>
  <si>
    <t>5YFBPRHE1KP884483</t>
  </si>
  <si>
    <t>GXV780B</t>
  </si>
  <si>
    <t>AAARELLANO23@HOMTAIL.COM</t>
  </si>
  <si>
    <t>JS269263</t>
  </si>
  <si>
    <t>S 0000143524</t>
  </si>
  <si>
    <t>UD1001-AS23842</t>
  </si>
  <si>
    <t>5TDKZRFH6JS269263</t>
  </si>
  <si>
    <t>GYW400D</t>
  </si>
  <si>
    <t>N3002258</t>
  </si>
  <si>
    <t>S 0000143525</t>
  </si>
  <si>
    <t>UD1001-AS23846</t>
  </si>
  <si>
    <t>GALLEGOS HERRERA CUTBERTO</t>
  </si>
  <si>
    <t>MHFAB1BY1N3002258</t>
  </si>
  <si>
    <t>GPL256E</t>
  </si>
  <si>
    <t>cisraelgallegoscaballero@hotmail.com</t>
  </si>
  <si>
    <t>GP560654</t>
  </si>
  <si>
    <t>S 0000143526</t>
  </si>
  <si>
    <t>UD1001-AS23863</t>
  </si>
  <si>
    <t>MENDOZA GASCA NOEMI</t>
  </si>
  <si>
    <t>5YFBURHE4GP560654</t>
  </si>
  <si>
    <t>GJX752D</t>
  </si>
  <si>
    <t>mengas_73@hotmail.com</t>
  </si>
  <si>
    <t>NW303122</t>
  </si>
  <si>
    <t>S 0000143527</t>
  </si>
  <si>
    <t>UD1001-AS23843</t>
  </si>
  <si>
    <t>JARAMILLO J. CARMEN</t>
  </si>
  <si>
    <t>2T3J1RFVXNW303122</t>
  </si>
  <si>
    <t>GUW142E</t>
  </si>
  <si>
    <t>jc_jaras@hotmail.com</t>
  </si>
  <si>
    <t>MS067287</t>
  </si>
  <si>
    <t>S 0000143528</t>
  </si>
  <si>
    <t>UD1001-AS23849</t>
  </si>
  <si>
    <t>GARCIA HERNANDEZ DANIEL OMAR</t>
  </si>
  <si>
    <t>5TDGRKEC8MS067287</t>
  </si>
  <si>
    <t>68L490</t>
  </si>
  <si>
    <t>danielgarcia.orto@gmail.com</t>
  </si>
  <si>
    <t>L0004686</t>
  </si>
  <si>
    <t>S 0000143529</t>
  </si>
  <si>
    <t>UD1001-AS23848</t>
  </si>
  <si>
    <t>AGROIMPERIO DEL BAJIO S DE RL DE CV</t>
  </si>
  <si>
    <t>MR0EX3DD4L0004686</t>
  </si>
  <si>
    <t>GR8398B</t>
  </si>
  <si>
    <t>rodrigo@agroimperio.com.mx</t>
  </si>
  <si>
    <t>L6002335</t>
  </si>
  <si>
    <t>S 0000143530</t>
  </si>
  <si>
    <t>UD1001-AS23854</t>
  </si>
  <si>
    <t>PAOCE SA DE CV</t>
  </si>
  <si>
    <t>JTFJM9CP8L6002335</t>
  </si>
  <si>
    <t>42RB5X</t>
  </si>
  <si>
    <t>paoce.transportes@gmail.com</t>
  </si>
  <si>
    <t>N3016115</t>
  </si>
  <si>
    <t>S 0000143531</t>
  </si>
  <si>
    <t>UD1001-AS23845</t>
  </si>
  <si>
    <t>VILLANUEVA ROJAS MARIA DEL CARMEN</t>
  </si>
  <si>
    <t>MHFAB1BY5N3016115</t>
  </si>
  <si>
    <t>GUL950E</t>
  </si>
  <si>
    <t>villanuevacarmen737@gmail.com</t>
  </si>
  <si>
    <t>E1432453</t>
  </si>
  <si>
    <t>S 0000143532</t>
  </si>
  <si>
    <t>UD1001-AS23844</t>
  </si>
  <si>
    <t>CORREA GUERRA GRACIELA</t>
  </si>
  <si>
    <t>JTDBT9K37E1432453</t>
  </si>
  <si>
    <t>GGH771D</t>
  </si>
  <si>
    <t>SHEYLA_EDNA@HOTMAIL.COM</t>
  </si>
  <si>
    <t>L0007569</t>
  </si>
  <si>
    <t>S 0000143533</t>
  </si>
  <si>
    <t>UD1001-AS23858</t>
  </si>
  <si>
    <t>MR0EX3DD4L0007569</t>
  </si>
  <si>
    <t>EW8626B</t>
  </si>
  <si>
    <t>liliana.vega@bayer.com</t>
  </si>
  <si>
    <t>GK006922</t>
  </si>
  <si>
    <t>S 0000143535</t>
  </si>
  <si>
    <t>UD1001-AS23861</t>
  </si>
  <si>
    <t>MORA ROJAS CRISTINA</t>
  </si>
  <si>
    <t>MHKMF53E7GK006922</t>
  </si>
  <si>
    <t>GPR836C</t>
  </si>
  <si>
    <t>J6186465</t>
  </si>
  <si>
    <t>S 0000143544</t>
  </si>
  <si>
    <t>UD1001-AS23862</t>
  </si>
  <si>
    <t>GUERRERO GARCIA SANTIAGO ABRAHAM</t>
  </si>
  <si>
    <t>JTFSX23P8J6186465</t>
  </si>
  <si>
    <t>GPL777A</t>
  </si>
  <si>
    <t>transportes_chamacuero@hotmail.com</t>
  </si>
  <si>
    <t>LJ038533</t>
  </si>
  <si>
    <t>S 0000143546</t>
  </si>
  <si>
    <t>UD1001-AS23857</t>
  </si>
  <si>
    <t>JESSMIDAN S.A DE C.V.</t>
  </si>
  <si>
    <t>JTMJ13FV8LJ038533</t>
  </si>
  <si>
    <t>UPZ490D</t>
  </si>
  <si>
    <t>feregrino923@outlook.com</t>
  </si>
  <si>
    <t>JK021666</t>
  </si>
  <si>
    <t>S 0000143550</t>
  </si>
  <si>
    <t>UD1001-AS23860</t>
  </si>
  <si>
    <t>ESPINO FRANCO DOMITILA</t>
  </si>
  <si>
    <t>MHKMF53F2JK021666</t>
  </si>
  <si>
    <t>GXV862E</t>
  </si>
  <si>
    <t>tania.cerritos@peisa.mx</t>
  </si>
  <si>
    <t>NW199770</t>
  </si>
  <si>
    <t>S 0000143551</t>
  </si>
  <si>
    <t>UD1001-AS23865</t>
  </si>
  <si>
    <t>LARA RAFAEL SARA OFELIA</t>
  </si>
  <si>
    <t>2T3W1RFV8NW199770</t>
  </si>
  <si>
    <t>GPZ701E</t>
  </si>
  <si>
    <t>arq.sarafael@yahoo.com</t>
  </si>
  <si>
    <t>PS141572</t>
  </si>
  <si>
    <t>S 0000143552</t>
  </si>
  <si>
    <t>UD1001-AS23859</t>
  </si>
  <si>
    <t>MARIA DE LOS ANGELES AVILA VALDEZ</t>
  </si>
  <si>
    <t>5TDGRKECXPS141572</t>
  </si>
  <si>
    <t>69L650</t>
  </si>
  <si>
    <t>VERTEBRA2010@HOTMAIL.COM</t>
  </si>
  <si>
    <t>JW831721</t>
  </si>
  <si>
    <t>S 0000143557</t>
  </si>
  <si>
    <t>UD1001-AS23856</t>
  </si>
  <si>
    <t>FRANCO BALTAZAR AUDOMARO</t>
  </si>
  <si>
    <t>2T3RFREV9JW831721</t>
  </si>
  <si>
    <t>51FUF8</t>
  </si>
  <si>
    <t>aviburro@hotmail.es</t>
  </si>
  <si>
    <t>LU523436</t>
  </si>
  <si>
    <t>T 0000143213</t>
  </si>
  <si>
    <t>UD1001-AS23840</t>
  </si>
  <si>
    <t>SIN TRAB LIN TRAN REP MEX SEC 0 B</t>
  </si>
  <si>
    <t>4T1B21HKXLU523436</t>
  </si>
  <si>
    <t>66L667</t>
  </si>
  <si>
    <t>SINDICROC_2008@HOTMAIL.COM</t>
  </si>
  <si>
    <t>T 0000143391</t>
  </si>
  <si>
    <t>UD1001-AS23853</t>
  </si>
  <si>
    <t>LP019947</t>
  </si>
  <si>
    <t>T 0000143541</t>
  </si>
  <si>
    <t>UD1001-AS23851</t>
  </si>
  <si>
    <t>5YFBPRBE7LP019947</t>
  </si>
  <si>
    <t>GME568E</t>
  </si>
  <si>
    <t>SAKEDA.IN.MEXICO@GMAIL.COM</t>
  </si>
  <si>
    <t>N4200445</t>
  </si>
  <si>
    <t>T 0000143548</t>
  </si>
  <si>
    <t>UD1001-AS23847</t>
  </si>
  <si>
    <t>HIGH LAND GREENS S DE RL DE CV</t>
  </si>
  <si>
    <t>MR0DA3CD6N4200445</t>
  </si>
  <si>
    <t>GC6779D</t>
  </si>
  <si>
    <t>angelica.as197@gmail.com</t>
  </si>
  <si>
    <t>T 0000143556</t>
  </si>
  <si>
    <t>UD1001-AS23864</t>
  </si>
  <si>
    <t>NP272171</t>
  </si>
  <si>
    <t>G 0000142713</t>
  </si>
  <si>
    <t>UD1011-AS23898</t>
  </si>
  <si>
    <t>TROPPER S.A.P.I DE C.V.</t>
  </si>
  <si>
    <t>5YFBPRBE5NP272171</t>
  </si>
  <si>
    <t>GYL553D</t>
  </si>
  <si>
    <t>eduardoveram1803@gmail.com</t>
  </si>
  <si>
    <t>G 0000143248</t>
  </si>
  <si>
    <t>UD1011-AS23896</t>
  </si>
  <si>
    <t>G 0000143249</t>
  </si>
  <si>
    <t>UD1011-AS23895</t>
  </si>
  <si>
    <t>G 0000143304</t>
  </si>
  <si>
    <t>UD1011-AS23899</t>
  </si>
  <si>
    <t>G 0000143309</t>
  </si>
  <si>
    <t>UD1011-AS23900</t>
  </si>
  <si>
    <t>AW024749</t>
  </si>
  <si>
    <t>G 0000143350</t>
  </si>
  <si>
    <t>UD1011-AS23902</t>
  </si>
  <si>
    <t>HERNANDEZ GARCIA RAUL</t>
  </si>
  <si>
    <t>2T3WF4DV7AW024749</t>
  </si>
  <si>
    <t>GPB109D</t>
  </si>
  <si>
    <t>raul.celaya@hotmail.com</t>
  </si>
  <si>
    <t>G 0000143351</t>
  </si>
  <si>
    <t>UD1011-AS23901</t>
  </si>
  <si>
    <t>MP075893</t>
  </si>
  <si>
    <t>S 0000142979</t>
  </si>
  <si>
    <t>UD1002-AS23878</t>
  </si>
  <si>
    <t>CAMARGO LANDIN MIGUEL</t>
  </si>
  <si>
    <t>5YFB4RBE1MP075893</t>
  </si>
  <si>
    <t>GGA766E</t>
  </si>
  <si>
    <t>itcmuke@gmail.com</t>
  </si>
  <si>
    <t>EM171490</t>
  </si>
  <si>
    <t>S 0000143136</t>
  </si>
  <si>
    <t>UD1001-AS23877</t>
  </si>
  <si>
    <t>MANCERA HERRERA ANGEL</t>
  </si>
  <si>
    <t>3TMJU4GNXEM171490</t>
  </si>
  <si>
    <t>GB0417B</t>
  </si>
  <si>
    <t>RECICLA_LACURVA@HOTMAIL.COM</t>
  </si>
  <si>
    <t>J0257978</t>
  </si>
  <si>
    <t>S 0000143328</t>
  </si>
  <si>
    <t>UD1001-AS23889</t>
  </si>
  <si>
    <t>MR0EX8DD7J0257978</t>
  </si>
  <si>
    <t>GH5392C</t>
  </si>
  <si>
    <t>N0427866</t>
  </si>
  <si>
    <t>S 0000143438</t>
  </si>
  <si>
    <t>UD1001-AS23913</t>
  </si>
  <si>
    <t>MR0CX8CB7N0427866</t>
  </si>
  <si>
    <t>GT1670C</t>
  </si>
  <si>
    <t>KM225340</t>
  </si>
  <si>
    <t>S 0000143484</t>
  </si>
  <si>
    <t>UD1001-AS23907</t>
  </si>
  <si>
    <t>HERNANDEZ VITAL JESUS</t>
  </si>
  <si>
    <t>3TMCZ5AN4KM225340</t>
  </si>
  <si>
    <t>GR6813C</t>
  </si>
  <si>
    <t>remitehergom@hotmail.com</t>
  </si>
  <si>
    <t>P0001877</t>
  </si>
  <si>
    <t>S 0000143534</t>
  </si>
  <si>
    <t>UD1001-AS23876</t>
  </si>
  <si>
    <t>PEISA FOODS SA DE CV</t>
  </si>
  <si>
    <t>MR2BF8C36P0001877</t>
  </si>
  <si>
    <t>TRU311B</t>
  </si>
  <si>
    <t>H0252697</t>
  </si>
  <si>
    <t>S 0000143542</t>
  </si>
  <si>
    <t>UD1001-AS23890</t>
  </si>
  <si>
    <t>GUANAJUATO COOLING SA DE CV</t>
  </si>
  <si>
    <t>MR0EX8DD4H0252697</t>
  </si>
  <si>
    <t>GD1443B</t>
  </si>
  <si>
    <t>FERGTOCOOLING@GMAIL.COM</t>
  </si>
  <si>
    <t>H0250512</t>
  </si>
  <si>
    <t>S 0000143569</t>
  </si>
  <si>
    <t>UD1001-AS23887</t>
  </si>
  <si>
    <t>GONZALEZ RAMIREZ LUCIO</t>
  </si>
  <si>
    <t>MR0EX8DD0H0250512</t>
  </si>
  <si>
    <t>GL3414B</t>
  </si>
  <si>
    <t>gonzalezlr50@gmail.com</t>
  </si>
  <si>
    <t>N4002047</t>
  </si>
  <si>
    <t>S 0000143570</t>
  </si>
  <si>
    <t>UD1001-AS23892</t>
  </si>
  <si>
    <t>MR0DA3CD1N4002047</t>
  </si>
  <si>
    <t>JX53983</t>
  </si>
  <si>
    <t>j.maldonado@novasem.com.mx</t>
  </si>
  <si>
    <t>NU587425</t>
  </si>
  <si>
    <t>S 0000143571</t>
  </si>
  <si>
    <t>UD1001-AS23879</t>
  </si>
  <si>
    <t>GRUPO LA SIESTA DIVERSIONES Y SERVICIOS S.A. DE C.V.</t>
  </si>
  <si>
    <t>4T1F31AK1NU587425</t>
  </si>
  <si>
    <t>996FWX</t>
  </si>
  <si>
    <t>NP387426</t>
  </si>
  <si>
    <t>S 0000143572</t>
  </si>
  <si>
    <t>UD1001-AS23881</t>
  </si>
  <si>
    <t>GONZALEZ CHAPARRO EMMANUEL</t>
  </si>
  <si>
    <t>5YFBPRBE6NP387426</t>
  </si>
  <si>
    <t>LPS400A</t>
  </si>
  <si>
    <t>manuelgonzalezchaparro@gmail.com</t>
  </si>
  <si>
    <t>HU657708</t>
  </si>
  <si>
    <t>S 0000143574</t>
  </si>
  <si>
    <t>UD1001-AS23893</t>
  </si>
  <si>
    <t>TERRONES PEREDO MONICA</t>
  </si>
  <si>
    <t>4T1BF1FK9HU657708</t>
  </si>
  <si>
    <t>JNN4520</t>
  </si>
  <si>
    <t>monik_220206m@hotmail.com</t>
  </si>
  <si>
    <t>8M049880</t>
  </si>
  <si>
    <t>S 0000143575</t>
  </si>
  <si>
    <t>UD1001-AS23904</t>
  </si>
  <si>
    <t>CONSTRUCCIONES MENHIR SA DE CV</t>
  </si>
  <si>
    <t>3TMJU62N68M049880</t>
  </si>
  <si>
    <t>GV9017A</t>
  </si>
  <si>
    <t>ipomenhir@gmail.com</t>
  </si>
  <si>
    <t>EW205906</t>
  </si>
  <si>
    <t>S 0000143576</t>
  </si>
  <si>
    <t>UD1001-AS23884</t>
  </si>
  <si>
    <t>VILLAFUERTE VAZQUEZ MANUEL</t>
  </si>
  <si>
    <t>2T3RF4EV2EW205906</t>
  </si>
  <si>
    <t>GKV546C</t>
  </si>
  <si>
    <t>vivaz73@hotmail.com</t>
  </si>
  <si>
    <t>NS104195</t>
  </si>
  <si>
    <t>S 0000143578</t>
  </si>
  <si>
    <t>UD1001-AS23886</t>
  </si>
  <si>
    <t>POSCO MVWPC SA DE CV</t>
  </si>
  <si>
    <t>5TDGRKEC1NS104195</t>
  </si>
  <si>
    <t>68L005</t>
  </si>
  <si>
    <t>raul_32mx@hotmail.com</t>
  </si>
  <si>
    <t>S 0000143579</t>
  </si>
  <si>
    <t>UD1001-AS23883</t>
  </si>
  <si>
    <t>EW145388</t>
  </si>
  <si>
    <t>S 0000143580</t>
  </si>
  <si>
    <t>UD1001-AS23885</t>
  </si>
  <si>
    <t>HERRERA MANCERA MA MERCEDES</t>
  </si>
  <si>
    <t>2T3RF4EV1EW145388</t>
  </si>
  <si>
    <t>GGJ312D</t>
  </si>
  <si>
    <t>52*204401*2</t>
  </si>
  <si>
    <t>mherreram_2@hotmail.com</t>
  </si>
  <si>
    <t>HW548970</t>
  </si>
  <si>
    <t>S 0000143582</t>
  </si>
  <si>
    <t>UD1001-AS23891</t>
  </si>
  <si>
    <t>SEMILLEROS MEXICANOS UNIDOS SEMUAC AC</t>
  </si>
  <si>
    <t>2T3RFREV3HW548970</t>
  </si>
  <si>
    <t>GRX949D</t>
  </si>
  <si>
    <t>mrazuram@hotmail.com</t>
  </si>
  <si>
    <t>MU014843</t>
  </si>
  <si>
    <t>S 0000143583</t>
  </si>
  <si>
    <t>UD1001-AS23880</t>
  </si>
  <si>
    <t>CONTROLADORA MABE</t>
  </si>
  <si>
    <t>4T3DWRFV7MU014843</t>
  </si>
  <si>
    <t>66L973</t>
  </si>
  <si>
    <t>azalia.vera@mabe.com</t>
  </si>
  <si>
    <t>K1157080</t>
  </si>
  <si>
    <t>S 0000143585</t>
  </si>
  <si>
    <t>UD1001-AS23903</t>
  </si>
  <si>
    <t>PESA TECNICA METALURGICA INDUSTRIAL DEL CENTRO SA DE CV</t>
  </si>
  <si>
    <t>MR2K29F38K1157080</t>
  </si>
  <si>
    <t>GMJ267D</t>
  </si>
  <si>
    <t>pesatecnica@hotmail.com</t>
  </si>
  <si>
    <t>H0174407</t>
  </si>
  <si>
    <t>S 0000143588</t>
  </si>
  <si>
    <t>UD1001-AS23910</t>
  </si>
  <si>
    <t>MEJIA DE LA TORRE SABINO</t>
  </si>
  <si>
    <t>MR0EX8DD6H0174407</t>
  </si>
  <si>
    <t>GL7564B</t>
  </si>
  <si>
    <t>manuelflores01.m@gmail.com</t>
  </si>
  <si>
    <t>N0424662</t>
  </si>
  <si>
    <t>S 0000143592</t>
  </si>
  <si>
    <t>UD1001-AS23894</t>
  </si>
  <si>
    <t>DIKEN INTERNATIONAL S DE RL DE CV</t>
  </si>
  <si>
    <t>MR0CX8CB9N0424662</t>
  </si>
  <si>
    <t>EJ1526B</t>
  </si>
  <si>
    <t>hectorrazo@gmail.com</t>
  </si>
  <si>
    <t>KU708619</t>
  </si>
  <si>
    <t>S 0000143594</t>
  </si>
  <si>
    <t>UD1001-AS23897</t>
  </si>
  <si>
    <t>4T1B11HKXKU708619</t>
  </si>
  <si>
    <t>G10FVN</t>
  </si>
  <si>
    <t>L0005852</t>
  </si>
  <si>
    <t>S 0000143595</t>
  </si>
  <si>
    <t>UD1001-AS23909</t>
  </si>
  <si>
    <t>MR0EX3DD0L0005852</t>
  </si>
  <si>
    <t>GV8594B</t>
  </si>
  <si>
    <t>creditoycobranza@hidraulicatlaloc.com</t>
  </si>
  <si>
    <t>M3137312</t>
  </si>
  <si>
    <t>S 0000143598</t>
  </si>
  <si>
    <t>UD1001-AS23888</t>
  </si>
  <si>
    <t>RODRIGUEZ CONTRERAS SANDRA GESSEL</t>
  </si>
  <si>
    <t>JTDKAMFU6M3137312</t>
  </si>
  <si>
    <t>66L587</t>
  </si>
  <si>
    <t>rodriguez_sandra@hotmail.com</t>
  </si>
  <si>
    <t>DC937266</t>
  </si>
  <si>
    <t>S 0000143600</t>
  </si>
  <si>
    <t>UD1001-AS23905</t>
  </si>
  <si>
    <t>MEZA ROMERO JOSE LUIS</t>
  </si>
  <si>
    <t>2T1BU4EE3DC937266</t>
  </si>
  <si>
    <t>GLF094C</t>
  </si>
  <si>
    <t>sanyulia@hotmail.com</t>
  </si>
  <si>
    <t>N3013524</t>
  </si>
  <si>
    <t>S 0000143601</t>
  </si>
  <si>
    <t>UD1001-AS23906</t>
  </si>
  <si>
    <t>COCONI ORTEGA MERCEDES GABRIELA</t>
  </si>
  <si>
    <t>MHFAB1BY7N3013524</t>
  </si>
  <si>
    <t>GTL059E</t>
  </si>
  <si>
    <t>ORIPREV.IMJUV@GMAIL.COM</t>
  </si>
  <si>
    <t>CS240590</t>
  </si>
  <si>
    <t>S 0000143603</t>
  </si>
  <si>
    <t>UD1001-AS23912</t>
  </si>
  <si>
    <t>5TDYK3DC0CS240590</t>
  </si>
  <si>
    <t>GNJ535D</t>
  </si>
  <si>
    <t>a.cv2@hotmail.es</t>
  </si>
  <si>
    <t>N6005681</t>
  </si>
  <si>
    <t>T 0000143470</t>
  </si>
  <si>
    <t>UD1001-AS23911</t>
  </si>
  <si>
    <t>RODRIGUEZ AGUILAR NAYLA</t>
  </si>
  <si>
    <t>JTFJM9CP5N6005681</t>
  </si>
  <si>
    <t>UNF038F</t>
  </si>
  <si>
    <t>transportedepersonaldonam@hotmail.com</t>
  </si>
  <si>
    <t>N1253235</t>
  </si>
  <si>
    <t>G 0000143071</t>
  </si>
  <si>
    <t>UD1011-AS23918</t>
  </si>
  <si>
    <t>LOPEZ ESPITIA VICTOR MANUEL</t>
  </si>
  <si>
    <t>MR2B29F33N1253235</t>
  </si>
  <si>
    <t>GUA649E</t>
  </si>
  <si>
    <t>lopez_espitia@outlook.com</t>
  </si>
  <si>
    <t>G 0000143137</t>
  </si>
  <si>
    <t>UD1011-AS23917</t>
  </si>
  <si>
    <t>91323313</t>
  </si>
  <si>
    <t>G 0000143306</t>
  </si>
  <si>
    <t>UD1011-AS23914</t>
  </si>
  <si>
    <t>G 0000143308</t>
  </si>
  <si>
    <t>UD1011-AS23915</t>
  </si>
  <si>
    <t>G 0000143373</t>
  </si>
  <si>
    <t>UD1011-AS23916</t>
  </si>
  <si>
    <t>NJ043756</t>
  </si>
  <si>
    <t>S 0000143409</t>
  </si>
  <si>
    <t>UD1002-AS23939</t>
  </si>
  <si>
    <t>YERENA LATORRE FRANCISCO JAVIER</t>
  </si>
  <si>
    <t>JTDBARDE2NJ043756</t>
  </si>
  <si>
    <t>67L988</t>
  </si>
  <si>
    <t>LATORREYERENAJAVIERFRANCISCO@GMAIL.COM</t>
  </si>
  <si>
    <t>MJ012683</t>
  </si>
  <si>
    <t>S 0000143487</t>
  </si>
  <si>
    <t>UD1002-AS23921</t>
  </si>
  <si>
    <t>ROJAS GALLEGOS LUIS ANGEL</t>
  </si>
  <si>
    <t>JTDBARDE2MJ012683</t>
  </si>
  <si>
    <t>66L145</t>
  </si>
  <si>
    <t>luuis_anngel_@hotmail.com</t>
  </si>
  <si>
    <t>LR115142</t>
  </si>
  <si>
    <t>S 0000143555</t>
  </si>
  <si>
    <t>UD1001-AS23953</t>
  </si>
  <si>
    <t>GARZA ROJAS JUAN JOSE</t>
  </si>
  <si>
    <t>NMTKH3BX5LR115142</t>
  </si>
  <si>
    <t>GSX363C</t>
  </si>
  <si>
    <t>juan.garza4815@gmail.com</t>
  </si>
  <si>
    <t>NJ029144</t>
  </si>
  <si>
    <t>S 0000143562</t>
  </si>
  <si>
    <t>UD1001-AS23945</t>
  </si>
  <si>
    <t>COMPROMISO EN MOVILIDAD EXCELENCIA SA DE CV</t>
  </si>
  <si>
    <t>MHKAA1BA7NJ029144</t>
  </si>
  <si>
    <t>PDV4676</t>
  </si>
  <si>
    <t>jamalfa1970@gmail.com</t>
  </si>
  <si>
    <t>L3126446</t>
  </si>
  <si>
    <t>S 0000143563</t>
  </si>
  <si>
    <t>UD1001-AS23949</t>
  </si>
  <si>
    <t>IBARRA LERMA FELICITAS</t>
  </si>
  <si>
    <t>JTDKARFU0L3126446</t>
  </si>
  <si>
    <t>65L059</t>
  </si>
  <si>
    <t>ffelyibler@hotmail.com</t>
  </si>
  <si>
    <t>HM104559</t>
  </si>
  <si>
    <t>S 0000143564</t>
  </si>
  <si>
    <t>UD1001-AS23952</t>
  </si>
  <si>
    <t>MUÑOZ URBINA FILIBERTO RAMON</t>
  </si>
  <si>
    <t>3TMCZ5AN8HM104559</t>
  </si>
  <si>
    <t>ST79258</t>
  </si>
  <si>
    <t>rurbina660@gmail.com</t>
  </si>
  <si>
    <t>NS110226</t>
  </si>
  <si>
    <t>S 0000143565</t>
  </si>
  <si>
    <t>UD1001-AS23955</t>
  </si>
  <si>
    <t>RODRIGUEZ GARCIA JOSE LUIS</t>
  </si>
  <si>
    <t>5TDGRKEC5NS110226</t>
  </si>
  <si>
    <t>37RD8D</t>
  </si>
  <si>
    <t>TURISTICOSRODRIGUEZ@YAHOO.COM.MX</t>
  </si>
  <si>
    <t>HW630505</t>
  </si>
  <si>
    <t>S 0000143566</t>
  </si>
  <si>
    <t>UD1001-AS23958</t>
  </si>
  <si>
    <t>HERNANDEZ CORREA SERGIO ROBERTO</t>
  </si>
  <si>
    <t>2T3RFREV3HW630505</t>
  </si>
  <si>
    <t>GHY775D</t>
  </si>
  <si>
    <t>ES506662</t>
  </si>
  <si>
    <t>S 0000143567</t>
  </si>
  <si>
    <t>UD1001-AS23941</t>
  </si>
  <si>
    <t>EDISON MAQUINARIA S.A. DE C.V.</t>
  </si>
  <si>
    <t>5TDYK3DC0ES506662</t>
  </si>
  <si>
    <t>GNK298C</t>
  </si>
  <si>
    <t>PATRICIAGONZALEZ_1@MSN.COM</t>
  </si>
  <si>
    <t>MK012995</t>
  </si>
  <si>
    <t>S 0000143577</t>
  </si>
  <si>
    <t>UD1001-AS23922</t>
  </si>
  <si>
    <t>DICECEL S. A.S.</t>
  </si>
  <si>
    <t>MHKMF5CE4MK012995</t>
  </si>
  <si>
    <t>GLL233E</t>
  </si>
  <si>
    <t>dicecel.facturacion@gmail.com.mx</t>
  </si>
  <si>
    <t>KJ023533</t>
  </si>
  <si>
    <t>S 0000143599</t>
  </si>
  <si>
    <t>UD1001-AS23919</t>
  </si>
  <si>
    <t>ALVARADO DE LA CRUZ DANNY</t>
  </si>
  <si>
    <t>JTMY23FV7KJ023533</t>
  </si>
  <si>
    <t>69L530</t>
  </si>
  <si>
    <t>KUMAMOTODANNY@GMAIL.COM</t>
  </si>
  <si>
    <t>L1408580</t>
  </si>
  <si>
    <t>S 0000143608</t>
  </si>
  <si>
    <t>UD1001-AS23936</t>
  </si>
  <si>
    <t>OLVERA BECERRA MARIA GUADALUPE</t>
  </si>
  <si>
    <t>MR0EX8CB4L1408580</t>
  </si>
  <si>
    <t>GW8139B</t>
  </si>
  <si>
    <t>yuli_rodriguez13@hotmail.com</t>
  </si>
  <si>
    <t>GW533487</t>
  </si>
  <si>
    <t>S 0000143609</t>
  </si>
  <si>
    <t>UD1001-AS23923</t>
  </si>
  <si>
    <t>PINEDA RASGADO MANUEL</t>
  </si>
  <si>
    <t>2T3DFREV1GW533487</t>
  </si>
  <si>
    <t>GJG167C</t>
  </si>
  <si>
    <t>mpinedarasgado@yahoo.com.mx</t>
  </si>
  <si>
    <t>H3037763</t>
  </si>
  <si>
    <t>S 0000143610</t>
  </si>
  <si>
    <t>UD1001-AS23927</t>
  </si>
  <si>
    <t>REYNOSO CARRANZA SANTIAGO DAVID</t>
  </si>
  <si>
    <t>JTDKBRFUXH3037763</t>
  </si>
  <si>
    <t>GWB529D</t>
  </si>
  <si>
    <t>SANTREY@HOTMAIL.COM</t>
  </si>
  <si>
    <t>PU723769</t>
  </si>
  <si>
    <t>S 0000143611</t>
  </si>
  <si>
    <t>UD1001-AS23924</t>
  </si>
  <si>
    <t>CANO SAINTANDRE JOSE LUIS</t>
  </si>
  <si>
    <t>4T1R11AK5PU723769</t>
  </si>
  <si>
    <t>GUZ967E</t>
  </si>
  <si>
    <t>drjosecano37@hotmail.com</t>
  </si>
  <si>
    <t>MU449594</t>
  </si>
  <si>
    <t>S 0000143613</t>
  </si>
  <si>
    <t>UD1001-AS23930</t>
  </si>
  <si>
    <t>ORTEGA HERRERA RAMON</t>
  </si>
  <si>
    <t>4T1F11AK8MU449594</t>
  </si>
  <si>
    <t>GKV997E</t>
  </si>
  <si>
    <t>drpotencia6701@gmail.com</t>
  </si>
  <si>
    <t>JW748761</t>
  </si>
  <si>
    <t>S 0000143614</t>
  </si>
  <si>
    <t>UD1001-AS23951</t>
  </si>
  <si>
    <t>SPEQTRUM AEROSPACE S DE RL DE CV</t>
  </si>
  <si>
    <t>2T3RFREV0JW748761</t>
  </si>
  <si>
    <t>GMC115D</t>
  </si>
  <si>
    <t>mannycelaya@life.com</t>
  </si>
  <si>
    <t>N1328426</t>
  </si>
  <si>
    <t>S 0000143615</t>
  </si>
  <si>
    <t>UD1001-AS23937</t>
  </si>
  <si>
    <t>MR0CX3DD3N1328426</t>
  </si>
  <si>
    <t>GS7526C</t>
  </si>
  <si>
    <t>P4003825</t>
  </si>
  <si>
    <t>S 0000143616</t>
  </si>
  <si>
    <t>UD1001-AS23960</t>
  </si>
  <si>
    <t>PRODOCSA SA DE CV</t>
  </si>
  <si>
    <t>MR0DA3CD2P4003825</t>
  </si>
  <si>
    <t>GV8211C</t>
  </si>
  <si>
    <t>prodocsa@hotmail.com</t>
  </si>
  <si>
    <t>MU022216</t>
  </si>
  <si>
    <t>S 0000143617</t>
  </si>
  <si>
    <t>UD1001-AS23928</t>
  </si>
  <si>
    <t>CHAVEZ AVILA JORDI EMMANUEL</t>
  </si>
  <si>
    <t>4T3DWRFV9MU022216</t>
  </si>
  <si>
    <t>67L830</t>
  </si>
  <si>
    <t>royer5@hotmail.com</t>
  </si>
  <si>
    <t>N0426375</t>
  </si>
  <si>
    <t>S 0000143618</t>
  </si>
  <si>
    <t>UD1001-AS23957</t>
  </si>
  <si>
    <t>MR0CX8CB5N0426375</t>
  </si>
  <si>
    <t>GC2423D</t>
  </si>
  <si>
    <t>H1058129</t>
  </si>
  <si>
    <t>S 0000143619</t>
  </si>
  <si>
    <t>UD1001-AS23947</t>
  </si>
  <si>
    <t>MELCHOR PEREZ JOSE MIGUEL</t>
  </si>
  <si>
    <t>MR2B29F39H1058129</t>
  </si>
  <si>
    <t>RLD330A</t>
  </si>
  <si>
    <t>JOSMMEL@GMAIL.COM</t>
  </si>
  <si>
    <t>H1043212</t>
  </si>
  <si>
    <t>S 0000143621</t>
  </si>
  <si>
    <t>UD1001-AS23933</t>
  </si>
  <si>
    <t>RAMIREZ ALMANZA MARIA ESTHER</t>
  </si>
  <si>
    <t>MR2B29F39H1043212</t>
  </si>
  <si>
    <t>GLY722C</t>
  </si>
  <si>
    <t>estheralmanza18@hotmail.com</t>
  </si>
  <si>
    <t>H1051203</t>
  </si>
  <si>
    <t>S 0000143622</t>
  </si>
  <si>
    <t>UD1001-AS23932</t>
  </si>
  <si>
    <t>RUIZ GONZALEZ YADIRA</t>
  </si>
  <si>
    <t>MR2K29F34H1051203</t>
  </si>
  <si>
    <t>XYN193A</t>
  </si>
  <si>
    <t>ruiz.yadira@gmail.com</t>
  </si>
  <si>
    <t>FU097673</t>
  </si>
  <si>
    <t>S 0000143623</t>
  </si>
  <si>
    <t>UD1001-AS23931</t>
  </si>
  <si>
    <t>CORTES ESPECIALIZADOS DE PAPEL SA DE CV</t>
  </si>
  <si>
    <t>4T1BF1FK2FU097673</t>
  </si>
  <si>
    <t>GGF544D</t>
  </si>
  <si>
    <t>sanjuana@cortesespecializados.com.mx</t>
  </si>
  <si>
    <t>NW322478</t>
  </si>
  <si>
    <t>S 0000143624</t>
  </si>
  <si>
    <t>UD1001-AS23950</t>
  </si>
  <si>
    <t>LOMA LABRADA ERENDIRA GRISEL</t>
  </si>
  <si>
    <t>2T3J1RFV1NW322478</t>
  </si>
  <si>
    <t>GVV419E</t>
  </si>
  <si>
    <t>lomaery@gmail.com</t>
  </si>
  <si>
    <t>N1327952</t>
  </si>
  <si>
    <t>S 0000143626</t>
  </si>
  <si>
    <t>UD1001-AS23961</t>
  </si>
  <si>
    <t>FLETES Y FORRAJES SA DE CV</t>
  </si>
  <si>
    <t>MR0CX3DD8N1327952</t>
  </si>
  <si>
    <t>GC2702D</t>
  </si>
  <si>
    <t>victoria.ramirez.g@regiocel.mx</t>
  </si>
  <si>
    <t>H1033439</t>
  </si>
  <si>
    <t>S 0000143629</t>
  </si>
  <si>
    <t>UD1001-AS23948</t>
  </si>
  <si>
    <t>PROMOCIONALES CREATIVOS SA DE CV</t>
  </si>
  <si>
    <t>MR2B29F39H1033439</t>
  </si>
  <si>
    <t>GGM845D</t>
  </si>
  <si>
    <t>K6202761</t>
  </si>
  <si>
    <t>S 0000143630</t>
  </si>
  <si>
    <t>UD1001-AS23934</t>
  </si>
  <si>
    <t>JTFSX23P4K6202761</t>
  </si>
  <si>
    <t>GYL056B</t>
  </si>
  <si>
    <t>J6188115</t>
  </si>
  <si>
    <t>S 0000143631</t>
  </si>
  <si>
    <t>UD1001-AS23935</t>
  </si>
  <si>
    <t>JTFSX23P2J6188115</t>
  </si>
  <si>
    <t>GYL054B</t>
  </si>
  <si>
    <t>M1320552</t>
  </si>
  <si>
    <t>S 0000143632</t>
  </si>
  <si>
    <t>UD1001-AS23954</t>
  </si>
  <si>
    <t>PROYECTOS INDUSTRIALES HYM SA DE CV</t>
  </si>
  <si>
    <t>MR0CX3DD3M1320552</t>
  </si>
  <si>
    <t>GS1545C</t>
  </si>
  <si>
    <t>victor.hernandez@proyectoshym.com</t>
  </si>
  <si>
    <t>S 0000143633</t>
  </si>
  <si>
    <t>UD1001-AS23946</t>
  </si>
  <si>
    <t>N3180625</t>
  </si>
  <si>
    <t>S 0000143634</t>
  </si>
  <si>
    <t>UD1001-AS23942</t>
  </si>
  <si>
    <t>NEOPEDIATRI -K S.C</t>
  </si>
  <si>
    <t>JTDKAMFU9N3180625</t>
  </si>
  <si>
    <t>69L180</t>
  </si>
  <si>
    <t>drhectorgo@gmail.com</t>
  </si>
  <si>
    <t>FW358690</t>
  </si>
  <si>
    <t>S 0000143636</t>
  </si>
  <si>
    <t>UD1001-AS23944</t>
  </si>
  <si>
    <t>RAYA ROSAS MA DE JESUS</t>
  </si>
  <si>
    <t>2T3RF4EV0FW358690</t>
  </si>
  <si>
    <t>GJZ610D</t>
  </si>
  <si>
    <t>heccarmona@prodigy.net.mx</t>
  </si>
  <si>
    <t>NS131085</t>
  </si>
  <si>
    <t>S 0000143638</t>
  </si>
  <si>
    <t>UD1001-AS23959</t>
  </si>
  <si>
    <t>ROCHA RODRIGUEZ RAMIRO</t>
  </si>
  <si>
    <t>5TDGRKEC8NS131085</t>
  </si>
  <si>
    <t>68L396</t>
  </si>
  <si>
    <t>ramyron@hotmail.com</t>
  </si>
  <si>
    <t>P0429971</t>
  </si>
  <si>
    <t>S 0000143639</t>
  </si>
  <si>
    <t>UD1001-AS23943</t>
  </si>
  <si>
    <t>MENDEZ MARTINEZ SIMON</t>
  </si>
  <si>
    <t>MR0CX8CBXP0429971</t>
  </si>
  <si>
    <t>GW6944C</t>
  </si>
  <si>
    <t>sanimonchos@gmail.com</t>
  </si>
  <si>
    <t>L3126385</t>
  </si>
  <si>
    <t>S 0000143640</t>
  </si>
  <si>
    <t>UD1001-AS23938</t>
  </si>
  <si>
    <t>OLIVER RAMIREZ GERARDO</t>
  </si>
  <si>
    <t>JTDKARFU6L3126385</t>
  </si>
  <si>
    <t>65L136</t>
  </si>
  <si>
    <t>gerardo.oliver4@hotmail.com</t>
  </si>
  <si>
    <t>T 0000143433</t>
  </si>
  <si>
    <t>UD1001-AS23920</t>
  </si>
  <si>
    <t>BS028131</t>
  </si>
  <si>
    <t>T 0000143536</t>
  </si>
  <si>
    <t>UD1001-AS23929</t>
  </si>
  <si>
    <t>PRODUCTORES DE GRANSEM SPR DE RL</t>
  </si>
  <si>
    <t>5TDZK3EH8BS028131</t>
  </si>
  <si>
    <t>GJH959E</t>
  </si>
  <si>
    <t>elgranero140217@gmail.com</t>
  </si>
  <si>
    <t>CM137461</t>
  </si>
  <si>
    <t>T 0000143547</t>
  </si>
  <si>
    <t>UD1001-AS23940</t>
  </si>
  <si>
    <t>AGSA ASOCIADOS, S.C.</t>
  </si>
  <si>
    <t>3TMJU4GN2CM137461</t>
  </si>
  <si>
    <t>GA3286B</t>
  </si>
  <si>
    <t>yesenia@alcosa.com.mx</t>
  </si>
  <si>
    <t>JS955641</t>
  </si>
  <si>
    <t>T 0000143586</t>
  </si>
  <si>
    <t>UD1001-AS23925</t>
  </si>
  <si>
    <t>CAROLINA PERFORMANCE FABRICS SA DE CV</t>
  </si>
  <si>
    <t>5TDYZ3DC4JS955641</t>
  </si>
  <si>
    <t>PDE8942</t>
  </si>
  <si>
    <t>SEGURIDAD@GRUPOCAROLINA.COM.MX</t>
  </si>
  <si>
    <t>T 0000143587</t>
  </si>
  <si>
    <t>UD1001-AS23926</t>
  </si>
  <si>
    <t>KP877635</t>
  </si>
  <si>
    <t>T 0000143635</t>
  </si>
  <si>
    <t>UD1001-AS23956</t>
  </si>
  <si>
    <t>5YFBPRHE7KP877635</t>
  </si>
  <si>
    <t>GRW202D</t>
  </si>
  <si>
    <t>NW209842</t>
  </si>
  <si>
    <t>S 0000143430</t>
  </si>
  <si>
    <t>UD1001-AS24028</t>
  </si>
  <si>
    <t>RUIZ MENDOZA SALVADOR ALEJANDRO</t>
  </si>
  <si>
    <t>2T3W1RFV4NW209842</t>
  </si>
  <si>
    <t>UPV568G</t>
  </si>
  <si>
    <t>cecilialeal@camelinas.com.mx</t>
  </si>
  <si>
    <t>UD1001-AS24011</t>
  </si>
  <si>
    <t>JORGE ANDRADE MALFAVON</t>
  </si>
  <si>
    <t>JAMALFA197@GMAIL.COM</t>
  </si>
  <si>
    <t>K1404394</t>
  </si>
  <si>
    <t>S 0000143642</t>
  </si>
  <si>
    <t>UD1001-AS23972</t>
  </si>
  <si>
    <t>ORKIDEON SERVICIOS SAPI DE CV</t>
  </si>
  <si>
    <t>MR0EX8CB0K1404394</t>
  </si>
  <si>
    <t>GB4237D</t>
  </si>
  <si>
    <t>ramonmt1955@hotmail.com</t>
  </si>
  <si>
    <t>LJ033249</t>
  </si>
  <si>
    <t>S 0000143648</t>
  </si>
  <si>
    <t>UD1001-AS24009</t>
  </si>
  <si>
    <t>CAMPOS BALDERRAMA ZOILA FLOR</t>
  </si>
  <si>
    <t>JTMR13FV4LJ033249</t>
  </si>
  <si>
    <t>GVW9398</t>
  </si>
  <si>
    <t>zflorcampos@gmail.com</t>
  </si>
  <si>
    <t>K6200803</t>
  </si>
  <si>
    <t>S 0000143650</t>
  </si>
  <si>
    <t>UD1001-AS24018</t>
  </si>
  <si>
    <t>HERRERA RODRIGUEZ ERNESTO</t>
  </si>
  <si>
    <t>JTFSX23P6K6200803</t>
  </si>
  <si>
    <t>62RBG4</t>
  </si>
  <si>
    <t>ernes.herrera77@gmail.com</t>
  </si>
  <si>
    <t>NU072059</t>
  </si>
  <si>
    <t>S 0000143653</t>
  </si>
  <si>
    <t>UD1001-AS24027</t>
  </si>
  <si>
    <t>JENKS JAMES ARTHUR</t>
  </si>
  <si>
    <t>4T3DWRFV3NU072059</t>
  </si>
  <si>
    <t>jamiejenks@gmail.com</t>
  </si>
  <si>
    <t>KR066433</t>
  </si>
  <si>
    <t>S 0000143654</t>
  </si>
  <si>
    <t>UD1001-AS24010</t>
  </si>
  <si>
    <t>PAREDES MANDUJANO ANGEL DANIEL</t>
  </si>
  <si>
    <t>NMTKH3BX2KR066433</t>
  </si>
  <si>
    <t>GHZ088C</t>
  </si>
  <si>
    <t>ANGEL-8531@HOTMAIL.COM</t>
  </si>
  <si>
    <t>J0258911</t>
  </si>
  <si>
    <t>S 0000143658</t>
  </si>
  <si>
    <t>UD1001-AS24005</t>
  </si>
  <si>
    <t>INGENIERIA INDUSTRIAL</t>
  </si>
  <si>
    <t>MR0EX8DD2J0258911</t>
  </si>
  <si>
    <t>Z22AXB</t>
  </si>
  <si>
    <t>juan.alvarez@adama.com</t>
  </si>
  <si>
    <t>J0177543</t>
  </si>
  <si>
    <t>S 0000143659</t>
  </si>
  <si>
    <t>UD1001-AS24002</t>
  </si>
  <si>
    <t>ELECTRO CONSTRUCCIONES ALSA S. DE R.L. DE C.V.</t>
  </si>
  <si>
    <t>MR0EX8DDXJ0177543</t>
  </si>
  <si>
    <t>GH7101B</t>
  </si>
  <si>
    <t>electroalsa06@gmail.com</t>
  </si>
  <si>
    <t>MP214175</t>
  </si>
  <si>
    <t>S 0000143660</t>
  </si>
  <si>
    <t>UD1001-AS23981</t>
  </si>
  <si>
    <t>ROJANO HERNANDEZ CLAUDIA PATRICIA</t>
  </si>
  <si>
    <t>5YFBPRBE0MP214175</t>
  </si>
  <si>
    <t>GJ1917E</t>
  </si>
  <si>
    <t>patrojano@gmail.com</t>
  </si>
  <si>
    <t>G0168850</t>
  </si>
  <si>
    <t>S 0000143662</t>
  </si>
  <si>
    <t>UD1001-AS24008</t>
  </si>
  <si>
    <t>OPERADORA LIBRAMIENTO CELAYA, S.A DE C.V</t>
  </si>
  <si>
    <t>MR0EX8DD6G0168850</t>
  </si>
  <si>
    <t>GH1086B</t>
  </si>
  <si>
    <t>GMIRELES@OLIC.MX</t>
  </si>
  <si>
    <t>NP277753</t>
  </si>
  <si>
    <t>S 0000143663</t>
  </si>
  <si>
    <t>UD1001-AS24016</t>
  </si>
  <si>
    <t>TOVAR NAVA ADRIAN</t>
  </si>
  <si>
    <t>5YFBPRBE8NP277753</t>
  </si>
  <si>
    <t>GTJ231E</t>
  </si>
  <si>
    <t>adtonv@hotmail.com</t>
  </si>
  <si>
    <t>JP830257</t>
  </si>
  <si>
    <t>S 0000143664</t>
  </si>
  <si>
    <t>UD1001-AS24003</t>
  </si>
  <si>
    <t>MORA ZAMORA MARIANA</t>
  </si>
  <si>
    <t>5YFBPRHEXJP830257</t>
  </si>
  <si>
    <t>GNW277E</t>
  </si>
  <si>
    <t>marianamorazamora@icloud.com</t>
  </si>
  <si>
    <t>J3078335</t>
  </si>
  <si>
    <t>S 0000143665</t>
  </si>
  <si>
    <t>UD1001-AS24012</t>
  </si>
  <si>
    <t>CERVERA SALDAÑA VICTOR RUBEN</t>
  </si>
  <si>
    <t>JTDKBRFUXJ3078335</t>
  </si>
  <si>
    <t>66L336</t>
  </si>
  <si>
    <t>vicerveras@gmail.com</t>
  </si>
  <si>
    <t>HW543236</t>
  </si>
  <si>
    <t>S 0000143666</t>
  </si>
  <si>
    <t>UD1001-AS24004</t>
  </si>
  <si>
    <t>GARCIA NIETO HILARIO</t>
  </si>
  <si>
    <t>2T3RFREV5HW543236</t>
  </si>
  <si>
    <t>GLZ222C</t>
  </si>
  <si>
    <t>garciah99@hotmail.com</t>
  </si>
  <si>
    <t>N3171397</t>
  </si>
  <si>
    <t>S 0000143667</t>
  </si>
  <si>
    <t>UD1001-AS24001</t>
  </si>
  <si>
    <t>ROBLES CASTILLO SILVIA EVANGELINA</t>
  </si>
  <si>
    <t>JTDKAMFUXN3171397</t>
  </si>
  <si>
    <t>68L395</t>
  </si>
  <si>
    <t>siroca44@gmail.com</t>
  </si>
  <si>
    <t>K1160663</t>
  </si>
  <si>
    <t>S 0000143671</t>
  </si>
  <si>
    <t>UD1001-AS24007</t>
  </si>
  <si>
    <t>ALVAREZ SALDAÑA BLAS</t>
  </si>
  <si>
    <t>MR2B29F33K1160663</t>
  </si>
  <si>
    <t>GLE689C</t>
  </si>
  <si>
    <t>BLASSSALVAREZ60@GMAIL.COM</t>
  </si>
  <si>
    <t>G3525540</t>
  </si>
  <si>
    <t>S 0000143672</t>
  </si>
  <si>
    <t>UD1001-AS24021</t>
  </si>
  <si>
    <t>GUERRERO HERRERA MARGARITA IVONNE</t>
  </si>
  <si>
    <t>JTDKBRFU0G3525540</t>
  </si>
  <si>
    <t>GUN418D</t>
  </si>
  <si>
    <t>voneto96@gmail.com</t>
  </si>
  <si>
    <t>N1327299</t>
  </si>
  <si>
    <t>S 0000143673</t>
  </si>
  <si>
    <t>UD1001-AS24006</t>
  </si>
  <si>
    <t>CASTILLO ARTEAGA RAYMUNDO</t>
  </si>
  <si>
    <t>MR0CX3DD6N1327299</t>
  </si>
  <si>
    <t>GB6419D</t>
  </si>
  <si>
    <t>raymundocastilloa@yahoo.com.mx</t>
  </si>
  <si>
    <t>FW241299</t>
  </si>
  <si>
    <t>S 0000143675</t>
  </si>
  <si>
    <t>UD1001-AS24013</t>
  </si>
  <si>
    <t>HERRERA OLIVARES VERONICA</t>
  </si>
  <si>
    <t>2T3DF4EV6FW241299</t>
  </si>
  <si>
    <t>GXF302E</t>
  </si>
  <si>
    <t>MELQUIA_2012@HOTMAL.COM</t>
  </si>
  <si>
    <t>K3090600</t>
  </si>
  <si>
    <t>S 0000143679</t>
  </si>
  <si>
    <t>UD1001-AS24026</t>
  </si>
  <si>
    <t>SOCIEDAD EL MAGUEY DE IBARRA SPR DE RL</t>
  </si>
  <si>
    <t>JTDKARFU2K3090600</t>
  </si>
  <si>
    <t>66L296</t>
  </si>
  <si>
    <t>SOCIEDADELMAGUEYDEIBARRA@GMAIL.COM</t>
  </si>
  <si>
    <t>F1435104</t>
  </si>
  <si>
    <t>S 0000143686</t>
  </si>
  <si>
    <t>UD1001-AS24019</t>
  </si>
  <si>
    <t>RODRIGUEZ CARREÑO ALIZZETT</t>
  </si>
  <si>
    <t>JTDBT9K36F1435104</t>
  </si>
  <si>
    <t>GNZ255D</t>
  </si>
  <si>
    <t>alifis91@hotmail.com</t>
  </si>
  <si>
    <t>H1046175</t>
  </si>
  <si>
    <t>S 0000143687</t>
  </si>
  <si>
    <t>UD1001-AS24014</t>
  </si>
  <si>
    <t>HUICHAPA ACOSTA SERGIO</t>
  </si>
  <si>
    <t>MR2B29F30H1046175</t>
  </si>
  <si>
    <t>GUZ952E</t>
  </si>
  <si>
    <t>ibq_huichapa@hotmail.com</t>
  </si>
  <si>
    <t>KS303622</t>
  </si>
  <si>
    <t>S 0000143688</t>
  </si>
  <si>
    <t>UD1001-AS24015</t>
  </si>
  <si>
    <t>REFACCIONES Y ACCESORIOS PARA LA INDUSTRIA SA DE CV</t>
  </si>
  <si>
    <t>5TDYZRFHXKS303622</t>
  </si>
  <si>
    <t>GNK878C</t>
  </si>
  <si>
    <t>rai.lsanchez@gmail.com</t>
  </si>
  <si>
    <t>BW069992</t>
  </si>
  <si>
    <t>T 0000143668</t>
  </si>
  <si>
    <t>UD1001-AS23962</t>
  </si>
  <si>
    <t>INNUHEINGENIERIA EN CONSTRUCCION SA DE CV</t>
  </si>
  <si>
    <t>2T3WF4DV8BW069992</t>
  </si>
  <si>
    <t>GHG347D</t>
  </si>
  <si>
    <t>innuhe@grupomic.com</t>
  </si>
  <si>
    <t>GP366479</t>
  </si>
  <si>
    <t>T 0000143670</t>
  </si>
  <si>
    <t>UD1001-AS24017</t>
  </si>
  <si>
    <t>GUTIERREZ MORENO GABRIELA</t>
  </si>
  <si>
    <t>5YFBURHE6GP366479</t>
  </si>
  <si>
    <t>GNJ737C</t>
  </si>
  <si>
    <t>gaby08092000@yahoo.com.mx</t>
  </si>
  <si>
    <t>L1196881</t>
  </si>
  <si>
    <t>T 0000143680</t>
  </si>
  <si>
    <t>UD1001-AS24025</t>
  </si>
  <si>
    <t>PEBSA INGENIERIA ELECTROMECANICA SA DE CV</t>
  </si>
  <si>
    <t>MR2B29F34L1196881</t>
  </si>
  <si>
    <t>GYY740C</t>
  </si>
  <si>
    <t>pebsaing@gmail.com</t>
  </si>
  <si>
    <t>JK025246</t>
  </si>
  <si>
    <t>S 0000143651</t>
  </si>
  <si>
    <t>UD1001-AS24034</t>
  </si>
  <si>
    <t>AVILA MEJIA JOSE JUAN</t>
  </si>
  <si>
    <t>MHKMF53F0JK025246</t>
  </si>
  <si>
    <t>GHY642D</t>
  </si>
  <si>
    <t>FP329565</t>
  </si>
  <si>
    <t>S 0000143656</t>
  </si>
  <si>
    <t>UD1001-AS24029</t>
  </si>
  <si>
    <t>ARTEAGA HINOJOSA JOSE ALBERTO</t>
  </si>
  <si>
    <t>5YFBURHE3FP329565</t>
  </si>
  <si>
    <t>GNM953C</t>
  </si>
  <si>
    <t>JOSE.ARTEAGA@MABE.COM.MX</t>
  </si>
  <si>
    <t>J1616303</t>
  </si>
  <si>
    <t>S 0000143657</t>
  </si>
  <si>
    <t>UD1001-AS24039</t>
  </si>
  <si>
    <t>ALMANZA CARRILLO MA. DEL REFUGIO</t>
  </si>
  <si>
    <t>JTDKDTB34J1616303</t>
  </si>
  <si>
    <t>65L440</t>
  </si>
  <si>
    <t>ser_amigables@outlook.com</t>
  </si>
  <si>
    <t>CS176651</t>
  </si>
  <si>
    <t>S 0000143685</t>
  </si>
  <si>
    <t>UD1001-AS24038</t>
  </si>
  <si>
    <t>GUTIERREZ GUZMAN CELIA</t>
  </si>
  <si>
    <t>5TDYK3DC2CS176651</t>
  </si>
  <si>
    <t>GMA421D</t>
  </si>
  <si>
    <t>herrera69@hotmail.cm</t>
  </si>
  <si>
    <t>L0007886</t>
  </si>
  <si>
    <t>S 0000143698</t>
  </si>
  <si>
    <t>UD1001-AS24030</t>
  </si>
  <si>
    <t>MERINO ZENEA VICTOR ALONSO</t>
  </si>
  <si>
    <t>MR0EX3DD5L0007886</t>
  </si>
  <si>
    <t>GW2023A</t>
  </si>
  <si>
    <t>vamerino13@gmail.com</t>
  </si>
  <si>
    <t>N1253917</t>
  </si>
  <si>
    <t>S 0000143699</t>
  </si>
  <si>
    <t>UD1001-AS24043</t>
  </si>
  <si>
    <t>CORDOVA MACIAS JOSE LUIS</t>
  </si>
  <si>
    <t>MR2B29F37N1253917</t>
  </si>
  <si>
    <t>GUP800E</t>
  </si>
  <si>
    <t>joseluiscordovamacias@gmail.com</t>
  </si>
  <si>
    <t>J1130831</t>
  </si>
  <si>
    <t>S 0000143701</t>
  </si>
  <si>
    <t>UD1001-AS24032</t>
  </si>
  <si>
    <t>VALLE GUALBERTO</t>
  </si>
  <si>
    <t>MR2B29F34J1130831</t>
  </si>
  <si>
    <t>GMA880C</t>
  </si>
  <si>
    <t>gualbertovalle45@gmail.com</t>
  </si>
  <si>
    <t>N1420479</t>
  </si>
  <si>
    <t>S 0000143703</t>
  </si>
  <si>
    <t>UD1001-AS24047</t>
  </si>
  <si>
    <t>FITORGANICA SA DE CV</t>
  </si>
  <si>
    <t>MR0CX3DD2N1420479</t>
  </si>
  <si>
    <t>GU3007C</t>
  </si>
  <si>
    <t>isaiascarapif@gmail.com</t>
  </si>
  <si>
    <t>NP275048</t>
  </si>
  <si>
    <t>S 0000143704</t>
  </si>
  <si>
    <t>UD1001-AS24036</t>
  </si>
  <si>
    <t>5YFBPRBEXNP275048</t>
  </si>
  <si>
    <t>GLP320E</t>
  </si>
  <si>
    <t>RAYMUNDO.RAMIREZ@TOYOTA.COM</t>
  </si>
  <si>
    <t>N6004911</t>
  </si>
  <si>
    <t>S 0000143705</t>
  </si>
  <si>
    <t>UD1001-AS24048</t>
  </si>
  <si>
    <t>ACOSTA ARROYO ALICIA</t>
  </si>
  <si>
    <t>JTFJM9CP2N6004911</t>
  </si>
  <si>
    <t>GND217E</t>
  </si>
  <si>
    <t>saetas75@gmail.com</t>
  </si>
  <si>
    <t>ED586630</t>
  </si>
  <si>
    <t>S 0000143706</t>
  </si>
  <si>
    <t>UD1001-AS24044</t>
  </si>
  <si>
    <t>JIMENEZ GARCIA JOSE ALFREDO</t>
  </si>
  <si>
    <t>JTDKT9D30ED586630</t>
  </si>
  <si>
    <t>GTN699C</t>
  </si>
  <si>
    <t>josealfredo.jimenez@itccelaya.edu.mx</t>
  </si>
  <si>
    <t>FK014815</t>
  </si>
  <si>
    <t>S 0000143708</t>
  </si>
  <si>
    <t>UD1001-AS24035</t>
  </si>
  <si>
    <t>VAZQUEZ PAREDES JOSE LUIS</t>
  </si>
  <si>
    <t>MHKMC13F1FK014815</t>
  </si>
  <si>
    <t>GTN772C</t>
  </si>
  <si>
    <t>chessvazpar@yahoo.com.mx</t>
  </si>
  <si>
    <t>L0446642</t>
  </si>
  <si>
    <t>S 0000143709</t>
  </si>
  <si>
    <t>UD1001-AS24033</t>
  </si>
  <si>
    <t>RAMOS MORENO FRANCISCO</t>
  </si>
  <si>
    <t>MR0HA3CD2L0446642</t>
  </si>
  <si>
    <t>GV3868B</t>
  </si>
  <si>
    <t>72*653553*1</t>
  </si>
  <si>
    <t>pacoderamos@hotmail.com</t>
  </si>
  <si>
    <t>MP205543</t>
  </si>
  <si>
    <t>S 0000143710</t>
  </si>
  <si>
    <t>UD1001-AS24031</t>
  </si>
  <si>
    <t>CHIMAL ORTEGA MA DE LOURDES</t>
  </si>
  <si>
    <t>5YFBPRBE2MP205543</t>
  </si>
  <si>
    <t>GKC401E</t>
  </si>
  <si>
    <t>chimal_lulu2428@hotmail.com</t>
  </si>
  <si>
    <t>K0182664</t>
  </si>
  <si>
    <t>S 0000143712</t>
  </si>
  <si>
    <t>UD1001-AS24037</t>
  </si>
  <si>
    <t>LOPEZ OLIVARES LUZ DE MARIA</t>
  </si>
  <si>
    <t>MR0EX8DD1K0182664</t>
  </si>
  <si>
    <t>GV7092C</t>
  </si>
  <si>
    <t>semmussinni@hotmail.com</t>
  </si>
  <si>
    <t>J1119121</t>
  </si>
  <si>
    <t>S 0000143714</t>
  </si>
  <si>
    <t>UD1001-AS24042</t>
  </si>
  <si>
    <t>RIVERA GOMEZ MONICA ALEJANDRA</t>
  </si>
  <si>
    <t>MR2B29F36J1119121</t>
  </si>
  <si>
    <t>GNK592C</t>
  </si>
  <si>
    <t>moni.ale.rivera@gmail.com</t>
  </si>
  <si>
    <t>BC700669</t>
  </si>
  <si>
    <t>S 0000143717</t>
  </si>
  <si>
    <t>UD1001-AS24045</t>
  </si>
  <si>
    <t>PATIÑO ARREGUIN ADRIAN</t>
  </si>
  <si>
    <t>2T1BU4EE6BC700669</t>
  </si>
  <si>
    <t>GPA077D</t>
  </si>
  <si>
    <t>adrianpa_1@hotmail.com</t>
  </si>
  <si>
    <t>NJ014141</t>
  </si>
  <si>
    <t>S 0000143718</t>
  </si>
  <si>
    <t>UD1001-AS24041</t>
  </si>
  <si>
    <t>BOLAñOS HIDALGO SILVIA FABIOLA</t>
  </si>
  <si>
    <t>MHKAA1BA3NJ014141</t>
  </si>
  <si>
    <t>ULT416F</t>
  </si>
  <si>
    <t>fbh33@hotmail.com</t>
  </si>
  <si>
    <t>KJ018323</t>
  </si>
  <si>
    <t>S 0000143719</t>
  </si>
  <si>
    <t>UD1001-AS24040</t>
  </si>
  <si>
    <t>CONEJO GODINEZ JORGE RAFAEL</t>
  </si>
  <si>
    <t>JTMJ13FV9KJ018323</t>
  </si>
  <si>
    <t>GVC637E</t>
  </si>
  <si>
    <t>jorgeconejogodinez@gmail.com</t>
  </si>
  <si>
    <t>HORA DE CITA</t>
  </si>
  <si>
    <t xml:space="preserve">FOLIO </t>
  </si>
  <si>
    <t xml:space="preserve">SERVICIO </t>
  </si>
  <si>
    <t>VIN</t>
  </si>
  <si>
    <t xml:space="preserve">PLACAS </t>
  </si>
  <si>
    <t>NOMBRE DEL CLIENTE</t>
  </si>
  <si>
    <t xml:space="preserve">VEHÍCULO </t>
  </si>
  <si>
    <t xml:space="preserve">ASESOR </t>
  </si>
  <si>
    <t>HORA TRABAJO TALLER</t>
  </si>
  <si>
    <t>PROMESA ENTREGA CITAS</t>
  </si>
  <si>
    <t>TEC.</t>
  </si>
  <si>
    <t xml:space="preserve">AÑO </t>
  </si>
  <si>
    <t>STATUS ASISTENCIA</t>
  </si>
  <si>
    <t>CAMPAÑA CONCRETADA</t>
  </si>
  <si>
    <t>¿SERVICIO CONCRETADO?</t>
  </si>
  <si>
    <t>S30</t>
  </si>
  <si>
    <t>AC</t>
  </si>
  <si>
    <t>S100 / A Y B</t>
  </si>
  <si>
    <t>SP</t>
  </si>
  <si>
    <t>GALC / CAAA</t>
  </si>
  <si>
    <t>DIAG. CLAXÓN NO FUNCIONA / PROGRAMACIÓN DE LLAVE</t>
  </si>
  <si>
    <t>GNR2125</t>
  </si>
  <si>
    <t>DIAG</t>
  </si>
  <si>
    <t>GALC / JOAM</t>
  </si>
  <si>
    <t>INST. E0M Y G0P</t>
  </si>
  <si>
    <t>GALC</t>
  </si>
  <si>
    <t>S10</t>
  </si>
  <si>
    <t>EXPRESS</t>
  </si>
  <si>
    <t>OMRG</t>
  </si>
  <si>
    <t>DIAG. BATERIA HV, SE DESCARGA / DIAG. PANTALLA DE ESTEREO SE APAGA</t>
  </si>
  <si>
    <t>PJ001303</t>
  </si>
  <si>
    <t>CERVANTES SIERRA LUIS MANUEL</t>
  </si>
  <si>
    <t>FTP</t>
  </si>
  <si>
    <t>CAAA</t>
  </si>
  <si>
    <t>S130 / A Y B (V.C.)</t>
  </si>
  <si>
    <t>CEPE / CAAA</t>
  </si>
  <si>
    <t>DIAG. OLOR A GASOLINA AL ENCENDER AIRE ACC</t>
  </si>
  <si>
    <t>L1408139</t>
  </si>
  <si>
    <t>GP5894B</t>
  </si>
  <si>
    <t>CASTILLO GUERRERO JUAN</t>
  </si>
  <si>
    <t>FTP / JOAM</t>
  </si>
  <si>
    <t>S160</t>
  </si>
  <si>
    <t>S310</t>
  </si>
  <si>
    <t>S190</t>
  </si>
  <si>
    <t>CEPE</t>
  </si>
  <si>
    <t>S60</t>
  </si>
  <si>
    <t>MOVIL SMA</t>
  </si>
  <si>
    <t>MOVIL</t>
  </si>
  <si>
    <t>SMA</t>
  </si>
  <si>
    <t>CSN</t>
  </si>
  <si>
    <t>S110</t>
  </si>
  <si>
    <t>S120</t>
  </si>
  <si>
    <t>23J072</t>
  </si>
  <si>
    <t>S50</t>
  </si>
  <si>
    <t>S-141323</t>
  </si>
  <si>
    <t>INST. BALATAS DELANTERAS</t>
  </si>
  <si>
    <t>GGC103C</t>
  </si>
  <si>
    <t>EL PEGASO CORREGIDORA S DE RL DE CV</t>
  </si>
  <si>
    <t>S90 / INST. BANDA ACC</t>
  </si>
  <si>
    <t>S20</t>
  </si>
  <si>
    <t>S220 / A Y B</t>
  </si>
  <si>
    <t>J3603722</t>
  </si>
  <si>
    <t>F85AYW</t>
  </si>
  <si>
    <t>ESCARCEGA QUIÑONEZ PABLO</t>
  </si>
  <si>
    <t>OMRG / CAAA</t>
  </si>
  <si>
    <t>DPOK: REEMP AMORT.  / INST CUBREPOLVOS / HORQUILLAS / PROGRAMACION DE LLAVE</t>
  </si>
  <si>
    <t>REC. A DOMICILIO</t>
  </si>
  <si>
    <t>SOLO SE</t>
  </si>
  <si>
    <t>RECIBE</t>
  </si>
  <si>
    <t>S220</t>
  </si>
  <si>
    <t>CENTRO DE ESTUDIOS Y DESARROLLO EDUCATIVO</t>
  </si>
  <si>
    <t>JUYARIS</t>
  </si>
  <si>
    <t>S130</t>
  </si>
  <si>
    <t>GU221255</t>
  </si>
  <si>
    <t>GNH131C</t>
  </si>
  <si>
    <t>ORTEGA HERNANDEZ ALEJANDRO</t>
  </si>
  <si>
    <t>DIAG. TESTIGO ENCENDIDO (INFLADO DE LLANTAS) / DIAG. PANTALLA</t>
  </si>
  <si>
    <t>P0005171</t>
  </si>
  <si>
    <t>FRIAS GARCIA SERGIO ARTURO</t>
  </si>
  <si>
    <t>S40 / DIAG. FACIA DESPEGADA</t>
  </si>
  <si>
    <t>RENTERIA CENTENO MARIO</t>
  </si>
  <si>
    <t>S100</t>
  </si>
  <si>
    <t>S80</t>
  </si>
  <si>
    <t>HM035432</t>
  </si>
  <si>
    <t>FZ3791A</t>
  </si>
  <si>
    <t>ABOYTES PEREZ OSCAR ADRIAN</t>
  </si>
  <si>
    <t>S140</t>
  </si>
  <si>
    <t>S30 / A Y B</t>
  </si>
  <si>
    <t>S160 / A Y B</t>
  </si>
  <si>
    <t>CEPE / CAAA / JOAM</t>
  </si>
  <si>
    <t>LK011120</t>
  </si>
  <si>
    <t>GUU328E</t>
  </si>
  <si>
    <t>S50 / DIAG LEYENDA EN TABLERO</t>
  </si>
  <si>
    <t>OMRG / GALC / JOAM</t>
  </si>
  <si>
    <t>DIAG SEGUROS PUERTA LADO PILOTO NO CIERRAN</t>
  </si>
  <si>
    <t>LD052182</t>
  </si>
  <si>
    <t>H33BHG</t>
  </si>
  <si>
    <t>TOYOTA MOTOR MANUFACTURING DE GUANAJUATO</t>
  </si>
  <si>
    <t>DPOK: INST LODERA</t>
  </si>
  <si>
    <t>DIAG CLUTCH EXPULSA MUCHO HUMO Y HUELE A QUEMADO</t>
  </si>
  <si>
    <t>S170</t>
  </si>
  <si>
    <t>DIAG RECHINIDO EN TRASERAS / REVISION DE CAJA DE VELOCIDADES POR GLPE</t>
  </si>
  <si>
    <t>HW348402</t>
  </si>
  <si>
    <t>GVT108D</t>
  </si>
  <si>
    <t>TREJO ACEVEDO OFELIA</t>
  </si>
  <si>
    <t>S130 / LAVADO VESTIDURAS</t>
  </si>
  <si>
    <t>LA IGLESIA DE JESUCRISTO DE LOS SANTOS D</t>
  </si>
  <si>
    <t>GUX131E</t>
  </si>
  <si>
    <t>A Y F (EMPLEADO TOYOTA CELAYA)</t>
  </si>
  <si>
    <t>G3530700</t>
  </si>
  <si>
    <t>67L422</t>
  </si>
  <si>
    <t>SANCHEZ VEANA JAVIER</t>
  </si>
  <si>
    <t>S10 / DIAG. VIBRACIÓN DE LÁMINA PARTE TRACERA / DIAG. PLASTICO DE BOCINAS EN MAL ESTADO</t>
  </si>
  <si>
    <t>CORNEJO BACA JUAN PEDRO</t>
  </si>
  <si>
    <t>FTP / AC / JOAM</t>
  </si>
  <si>
    <t>S40 / A Y B</t>
  </si>
  <si>
    <t>S40</t>
  </si>
  <si>
    <t>S70</t>
  </si>
  <si>
    <t>DIAG AIRE ACC NO FUNCIONA / DIAG TESTIGO ENCENDIDO (TEMPERATURA</t>
  </si>
  <si>
    <t>GTK778B</t>
  </si>
  <si>
    <t>INST HORQUILLAS DELANTERAS (V.C.) / ALINEACIÓN (V.C.)</t>
  </si>
  <si>
    <t>S110 ( A Y B) (800.00)</t>
  </si>
  <si>
    <t>DIAG RUIDO EN BALATAS</t>
  </si>
  <si>
    <t>EMPACADORA Y DISTRIBUIDORA GUAIRA S.A DE</t>
  </si>
  <si>
    <t>M1320611</t>
  </si>
  <si>
    <t>GS2209C</t>
  </si>
  <si>
    <t>PEREZ CERVANTES ARTURO</t>
  </si>
  <si>
    <t>S150</t>
  </si>
  <si>
    <t>GJC830C</t>
  </si>
  <si>
    <t>SERV. MOVIL</t>
  </si>
  <si>
    <t>NW212112</t>
  </si>
  <si>
    <t>S13BMV</t>
  </si>
  <si>
    <t>SERV</t>
  </si>
  <si>
    <t>MOV</t>
  </si>
  <si>
    <t>NW212107</t>
  </si>
  <si>
    <t>S46BMV</t>
  </si>
  <si>
    <t>NW211458</t>
  </si>
  <si>
    <t>A70BMW</t>
  </si>
  <si>
    <t>NW212622</t>
  </si>
  <si>
    <t>S86BMV</t>
  </si>
  <si>
    <t>NW212074</t>
  </si>
  <si>
    <t>MS040231</t>
  </si>
  <si>
    <t>31F992</t>
  </si>
  <si>
    <t>MW140885</t>
  </si>
  <si>
    <t>Z59BHT</t>
  </si>
  <si>
    <t>S330</t>
  </si>
  <si>
    <t>GKP538C</t>
  </si>
  <si>
    <t>S90</t>
  </si>
  <si>
    <t>S30 / A+B</t>
  </si>
  <si>
    <t>REMP. CUBREPOLVO DE FLECHA FRONTAL (DPOK)</t>
  </si>
  <si>
    <t>GXA711C</t>
  </si>
  <si>
    <t>S210</t>
  </si>
  <si>
    <t>S110 / A+B</t>
  </si>
  <si>
    <t>OMRG /CSN</t>
  </si>
  <si>
    <t>GGL891D</t>
  </si>
  <si>
    <t>HERNANDEZ NUÑEZ MA. LOURDES</t>
  </si>
  <si>
    <t>INST. DE CACAHUATES / ALINEACION</t>
  </si>
  <si>
    <t>65L639</t>
  </si>
  <si>
    <t>MOTA MUñOZ JORGE ALEJANDRO</t>
  </si>
  <si>
    <t>INSP. 23TM01</t>
  </si>
  <si>
    <t>S130
ESTETICA DE INTERIOR (LAVADO VESTIDURAS)</t>
  </si>
  <si>
    <t>S170
ALINEACION
BALANCEO</t>
  </si>
  <si>
    <t>GJX670D</t>
  </si>
  <si>
    <t>S240</t>
  </si>
  <si>
    <t>MAYOR</t>
  </si>
  <si>
    <t>INSTITUTO TECNOLOGICO SANMIGUELENSE DE EST</t>
  </si>
  <si>
    <t>HIACE     AC</t>
  </si>
  <si>
    <t xml:space="preserve">DIAG, RUIDO EN EL CLUTCH AL PRESIONAR </t>
  </si>
  <si>
    <t>S70
DIAG.LUCES FRONTALES AJUSTAR
DIAG.MAL OLOR AL ENCENDER EL AIRE A/C
DIAG. GOLPETEO EN AMORTIGUADORES DELANTEROS</t>
  </si>
  <si>
    <t>INSPECC.DE TOLVAS Y LODERAS (PARA CAMBIO)</t>
  </si>
  <si>
    <t>ECA</t>
  </si>
  <si>
    <t>S60
ALINEACION
BALANCEO</t>
  </si>
  <si>
    <t>DIAG.SE DESCONFIGURA BLUETOOTH</t>
  </si>
  <si>
    <t>MS043759</t>
  </si>
  <si>
    <t>67L231</t>
  </si>
  <si>
    <t>GOMEZ DAMIAN ANA GABRIELA</t>
  </si>
  <si>
    <t>S30
ALINEACION
BALANCEO</t>
  </si>
  <si>
    <t>OMRG /CAAA</t>
  </si>
  <si>
    <t>INSTA. DE CILINDRO MANIJA Y PROGRAMACION LLAVE CON CERRAJERO</t>
  </si>
  <si>
    <t>S50
ALINEACION
BALANCEO</t>
  </si>
  <si>
    <t>INSTA.LLANTA TRASERA LADO DERECHO (CLIENTE TRAERA PZA)
ALINEACION
BALANCEO</t>
  </si>
  <si>
    <t>ULP652H</t>
  </si>
  <si>
    <t>ALCAMARE INTERNATIONAL RECYCLING GROUP  S</t>
  </si>
  <si>
    <t>S250</t>
  </si>
  <si>
    <t>S70
ALINEACION
BALANCEO</t>
  </si>
  <si>
    <t>CAAA /AC</t>
  </si>
  <si>
    <t xml:space="preserve">CAMPAÑA DISPONIBLE: 22TC07: ACTUALIZACION SISTEMA SOFTWARE </t>
  </si>
  <si>
    <t xml:space="preserve">CAMPAÑA DISPONIBLE GMD: REMPLAZO DE ETIQUETA DEL INTERUPTOR MANUAL </t>
  </si>
  <si>
    <t>S220
ALINEACION
BALANCEO</t>
  </si>
  <si>
    <t>S140 / A Y B</t>
  </si>
  <si>
    <t>CAAA / TDGR</t>
  </si>
  <si>
    <t>S170 / A Y B</t>
  </si>
  <si>
    <t>CEPE / TDGR</t>
  </si>
  <si>
    <t>GE0458B</t>
  </si>
  <si>
    <t>TECNOLOGIAS DE AUTOMATIZACION INDUSTRIAL</t>
  </si>
  <si>
    <t xml:space="preserve"> ACT. 22TC07</t>
  </si>
  <si>
    <t>S240 / DIAG. RUIDO EN PARTE BAJA MUY PROBABLEMENTE EN DIFERENCIAL</t>
  </si>
  <si>
    <t>GALC / CEPE / JOAM</t>
  </si>
  <si>
    <t>NFD2840</t>
  </si>
  <si>
    <t>GUH783C</t>
  </si>
  <si>
    <t>TDGR</t>
  </si>
  <si>
    <t>S40 / A Y B (V. C.)</t>
  </si>
  <si>
    <t>OMRG / TDGR</t>
  </si>
  <si>
    <t xml:space="preserve">S90 / A Y B / INST. CILINDRO DE LA PUERTA DE CONDUCTOR </t>
  </si>
  <si>
    <t>GALC / TDGR</t>
  </si>
  <si>
    <t>DIAG. AIRE A/C NO FUNCIONA</t>
  </si>
  <si>
    <t>MS059259</t>
  </si>
  <si>
    <t>F09BHV</t>
  </si>
  <si>
    <t>S180</t>
  </si>
  <si>
    <t>NW212109</t>
  </si>
  <si>
    <t>L66BMW</t>
  </si>
  <si>
    <t>NW211662</t>
  </si>
  <si>
    <t>S69BMW</t>
  </si>
  <si>
    <t>INST: G0P, E0L, E0M
INSP: C0M</t>
  </si>
  <si>
    <t>KS997146</t>
  </si>
  <si>
    <t>U03BBF</t>
  </si>
  <si>
    <t>M1320172</t>
  </si>
  <si>
    <t>G14BHT</t>
  </si>
  <si>
    <t>KS312723</t>
  </si>
  <si>
    <t>F37BBT</t>
  </si>
  <si>
    <t>MW170054</t>
  </si>
  <si>
    <t>U80BJF</t>
  </si>
  <si>
    <t>MP066112</t>
  </si>
  <si>
    <t>H67BHG</t>
  </si>
  <si>
    <t>S370 / A Y B (V.C.)</t>
  </si>
  <si>
    <t>AC / CAAA</t>
  </si>
  <si>
    <t>REVISAR A Y B POR VOLANTE CHUECO (UNIDAD DE PLANTA)</t>
  </si>
  <si>
    <t>MS520984</t>
  </si>
  <si>
    <t>J18BHJ</t>
  </si>
  <si>
    <t>7S017338</t>
  </si>
  <si>
    <t>GMD376D</t>
  </si>
  <si>
    <t>LEMAIRE BORJA MARIA ESTELA IVONNE</t>
  </si>
  <si>
    <t>DIAG. TESTIGO ENCENDIDO / DIAG. RUIDO Y APRETAR TUERCAS Y TORNILLOS, CTE. DICE QUE ESTÁN FLOJOS / PULIR PARABRISAS</t>
  </si>
  <si>
    <t>CW018824</t>
  </si>
  <si>
    <t>GWF545C</t>
  </si>
  <si>
    <t>CHAZARO SENDEROS LUIS DARIO</t>
  </si>
  <si>
    <t>INST. VIDRIO PUERTA TRASERA DERECHA</t>
  </si>
  <si>
    <t>S60 / A Y B</t>
  </si>
  <si>
    <t>P-143127</t>
  </si>
  <si>
    <t>REEMP. CIELO (UNIDAD COMONUEVOS)</t>
  </si>
  <si>
    <t>PJ002639</t>
  </si>
  <si>
    <t>START BANREGIO SA DE CV SOFOM ER BANREGIO GRUPO FINANCIERO</t>
  </si>
  <si>
    <t>DIAG. TESTIGO ENCENDIDO (SISTEMA DE FRENOS)</t>
  </si>
  <si>
    <t>G04 / G0P</t>
  </si>
  <si>
    <t>S270</t>
  </si>
  <si>
    <t>GRS268E</t>
  </si>
  <si>
    <t>L1637842</t>
  </si>
  <si>
    <t>SP15625</t>
  </si>
  <si>
    <t>DELGADO CALDERON VICTOR MANUEL</t>
  </si>
  <si>
    <t>UMK625B</t>
  </si>
  <si>
    <t>TECNOLOGIAS EN ASFALTOS ECOLOGICOS SA DE</t>
  </si>
  <si>
    <t>S20 / A Y B</t>
  </si>
  <si>
    <t>S320</t>
  </si>
  <si>
    <t>UMG914C</t>
  </si>
  <si>
    <t>RAMIREZ PELCASTRE GABRIEL</t>
  </si>
  <si>
    <t>M6002729</t>
  </si>
  <si>
    <t>31RB7U</t>
  </si>
  <si>
    <t>S50 / DIAG. ACELERA (COMO SI LA TRANSMISIÓN NO ENGRANARA)</t>
  </si>
  <si>
    <t>MP064815</t>
  </si>
  <si>
    <t>A10BHG</t>
  </si>
  <si>
    <t>TOYOTA MOTOR MANUFACTURING DE GUANAJUAT</t>
  </si>
  <si>
    <t>CEPE / FTP / JOAM</t>
  </si>
  <si>
    <t xml:space="preserve">CSN </t>
  </si>
  <si>
    <t>TRANSPORTES ALPAMOR SA DE CV</t>
  </si>
  <si>
    <t>S110 (CONFIRMAR PAGO CON TFS, PORQUE NO PROPORCIONÓ KILOMETRAJE)</t>
  </si>
  <si>
    <t>TOYOTA FINANCIAL SERVICES DE MEXICO S.A</t>
  </si>
  <si>
    <t>DIAG. AL CONDUCIR LA UNIDAD VIBRA</t>
  </si>
  <si>
    <t>GV9242A</t>
  </si>
  <si>
    <t>DIAG. RUIDO EN EL MOTOR</t>
  </si>
  <si>
    <t>FY8200C</t>
  </si>
  <si>
    <t>TIP AUTO SA DE CV</t>
  </si>
  <si>
    <t>S70 / A Y B</t>
  </si>
  <si>
    <t>FSZ5851</t>
  </si>
  <si>
    <t>GT1290B</t>
  </si>
  <si>
    <t>DIAG. RUIDO AL FRENAR EN LLANTAS DELANTERAS</t>
  </si>
  <si>
    <t>INST. FILTRO DE BATERIA HV (PIEZA EN REFACCIONES)</t>
  </si>
  <si>
    <t>L3126545</t>
  </si>
  <si>
    <t>68L766</t>
  </si>
  <si>
    <t>MEDINA OLIVEROS JOSE RANGEL</t>
  </si>
  <si>
    <t>GV0467B</t>
  </si>
  <si>
    <t>MOSQUEDA DELGADILLO NOELIA</t>
  </si>
  <si>
    <t>S60 / A Y B (V.C.)</t>
  </si>
  <si>
    <t>HGHU954E</t>
  </si>
  <si>
    <t>GSU762E</t>
  </si>
  <si>
    <t>DIAG. NO PASO LA VERIFICACION</t>
  </si>
  <si>
    <t>LS005425</t>
  </si>
  <si>
    <t>TREJO FUENTES SAUL</t>
  </si>
  <si>
    <t>INSP. 23TM01 (CONJUNTO DEL CINTURÓN DE SEGURIDAD)</t>
  </si>
  <si>
    <t>UKL856D</t>
  </si>
  <si>
    <t>UMH655H</t>
  </si>
  <si>
    <t>ARRENDADORA BBH SAPI DE CV</t>
  </si>
  <si>
    <t xml:space="preserve">S170 (COMENTARLE A CTE. DE SUS CAMPAÑAS, KAREN ABRIRÁ ORDEN PARA CAMPAÑAS) </t>
  </si>
  <si>
    <t>GANTES GONZALEZ ISELA ERANDENI</t>
  </si>
  <si>
    <t>COMITE MUNICIPAL DE AGUA POTABLE Y ALCANTA</t>
  </si>
  <si>
    <t xml:space="preserve">-   </t>
  </si>
  <si>
    <t>ACT. 22TC07</t>
  </si>
  <si>
    <t>COROLLA    EL GRA</t>
  </si>
  <si>
    <t>P-142393</t>
  </si>
  <si>
    <t>NA012167</t>
  </si>
  <si>
    <t>MONTOYA VELAZQUEZ RUBEN GERARDO FRANCISCO</t>
  </si>
  <si>
    <t>YARIS GR</t>
  </si>
  <si>
    <t>INST. G0P / INSP. 20TA05 (CTE. LLEGA A LAS 8:30 AM Y NO CONTESTA PARA COMENTARLE DE LAS CAMPAÑAS QUE TIENE PENDIENTES) (APOYA KAREN CON LA ORDEN PARA CAMPAÑAS)</t>
  </si>
  <si>
    <t>CNS</t>
  </si>
  <si>
    <t>REEMP. FILTROS BATERIA HV Y LIMP. DE DUCTOS (VENTA ERIKA)</t>
  </si>
  <si>
    <t>REVISIÓN DE TOLVA PARA POSIBLES CORRECCIONES (UNIDAD DE  COMONUEVOS)</t>
  </si>
  <si>
    <t>JM019245</t>
  </si>
  <si>
    <t>XE90</t>
  </si>
  <si>
    <t>S280</t>
  </si>
  <si>
    <t>GSN762C</t>
  </si>
  <si>
    <t>DIAG. GOLPETEO EN TRANSMISIÓN</t>
  </si>
  <si>
    <t>MSY2183</t>
  </si>
  <si>
    <t>LAVADO DE CORTESÍA</t>
  </si>
  <si>
    <t>G0165603</t>
  </si>
  <si>
    <t>GA3956B</t>
  </si>
  <si>
    <t>RAMIREZ JARAMILLO JOSE RUBEN</t>
  </si>
  <si>
    <t>LAVADO</t>
  </si>
  <si>
    <t>S60, SE RECIBE A LAS 08:00 CON EDGAR</t>
  </si>
  <si>
    <t>INST. 20TA03</t>
  </si>
  <si>
    <t>DC974614</t>
  </si>
  <si>
    <t>GTF3469</t>
  </si>
  <si>
    <t>OREA HERNANDEZ SERGIO ANTONIO</t>
  </si>
  <si>
    <t>N1252356</t>
  </si>
  <si>
    <t>GT2194E</t>
  </si>
  <si>
    <t>SANDOVAL BUCIO FRANCISCO</t>
  </si>
  <si>
    <t xml:space="preserve">S40 </t>
  </si>
  <si>
    <t>S50 / A+B</t>
  </si>
  <si>
    <t>S30 / A+B SE QUITA IMAN DE A+B POR AUTORIZACION DE JF</t>
  </si>
  <si>
    <t>GLA5210</t>
  </si>
  <si>
    <t>INST. ESPEJO RETROVISOR DERECHO (DPOK)</t>
  </si>
  <si>
    <t>K1165866</t>
  </si>
  <si>
    <t>GRC060D</t>
  </si>
  <si>
    <t>MARTINEZ ZARATE EDUARDO</t>
  </si>
  <si>
    <t>GPN476A</t>
  </si>
  <si>
    <t>S150 / A+B</t>
  </si>
  <si>
    <t>OMRG / FTP</t>
  </si>
  <si>
    <t>REEMP. G0P / REEMP E0M / REEMP E0L / INSP C0M</t>
  </si>
  <si>
    <t>S230</t>
  </si>
  <si>
    <t>S40 / DIAG. RUIDO EN PARTE DELANTEA IZQ DE LA UNIDAD / DIAG. CONFIG TELEFONO HUAWEI / CAMBIO DE PARABRISAS (H Y P)</t>
  </si>
  <si>
    <t>DPOK: INST DE VICERAS IZQ Y DERECHA</t>
  </si>
  <si>
    <t>GBK118C</t>
  </si>
  <si>
    <t>GMZ994E</t>
  </si>
  <si>
    <t>GRUPO LA SIESTA DIVERSIONES Y SERVICIOS</t>
  </si>
  <si>
    <t>GYG680A</t>
  </si>
  <si>
    <t>ELEMENT FLEET MANAGEMENT CORPORATION MEX</t>
  </si>
  <si>
    <t>EHILUX</t>
  </si>
  <si>
    <t>INST. PROTECTOR DE CATALIZADOR</t>
  </si>
  <si>
    <t>VITERRA Y ASOCIADOS SA DE CV</t>
  </si>
  <si>
    <t>INST. HORQUILLAS DER E IZQ, RUEDA DE DISCO, KIT BRAKER, BANDA ACC, CUCHILLAS LIMPIAPARABRISAS IZQ Y DER, CUBRE POLVO FLECHA IZQ., JUEGO BAL DEL, ACOPLAMIENTO EN DISCO, EMPAQUE Y ENTRADA DE AGUA, , ANTICONGELANTE.</t>
  </si>
  <si>
    <t>GVP059D</t>
  </si>
  <si>
    <t>INSTITUTO MARIA DEL REFUGIO</t>
  </si>
  <si>
    <t>DIAG. RUIDO AL FRENAR (BALATAS TRASERAS)</t>
  </si>
  <si>
    <t>L1633696</t>
  </si>
  <si>
    <t>ROSAS RANGEL JOSE EFREN</t>
  </si>
  <si>
    <t>DPOK: INST. CILINDRO DE PTA DEL IZQ Y CODIFICACIÓN</t>
  </si>
  <si>
    <t>S320 / A Y B</t>
  </si>
  <si>
    <t>AHERN INTERNACIONAL DE MEXICO S.A. DE C.</t>
  </si>
  <si>
    <t>DIAG. TESTIGO ENCENDIDO (ABS)</t>
  </si>
  <si>
    <t>HS771683</t>
  </si>
  <si>
    <t>YYF271C</t>
  </si>
  <si>
    <t>TEXTILES AGRICOLAS SA DE CV</t>
  </si>
  <si>
    <t>S30 / REEMP BALATAS DELANTERAS Y TRASERAS</t>
  </si>
  <si>
    <t>GVX513B</t>
  </si>
  <si>
    <t>DIAG. TESTIGO ENCENDIDO (CTE. NO SUPO EXPLICAR QUÉ TESTIGO ES Y TAMPOCO ENVIÓ IMAGEN)</t>
  </si>
  <si>
    <t>S-143211</t>
  </si>
  <si>
    <t>INST. DE FLECHA IZQ Y DER / RETENES (RECIBE SUSI)</t>
  </si>
  <si>
    <t>LAGUNAS RUIZ JOSE DANTE</t>
  </si>
  <si>
    <t>INST. LODERA DELANTERA LADO DERECHO (RECIBE SUSI)</t>
  </si>
  <si>
    <t>65L438</t>
  </si>
  <si>
    <t>GPM207B</t>
  </si>
  <si>
    <t>INST. AMORTIGUADORES DELANTEROS Y TRASEROS / ALINEACIÓN (CANALIZAR CON H Y P POR DETALLES EN PINTURA)</t>
  </si>
  <si>
    <t>GR04299</t>
  </si>
  <si>
    <t>INSP. 21TD03</t>
  </si>
  <si>
    <t>S70 / A Y B (800.00)</t>
  </si>
  <si>
    <t>GRUPO LA SIESTA DIVERSIONES Y SERVICIOS S</t>
  </si>
  <si>
    <t>S80 / A Y B</t>
  </si>
  <si>
    <t>K1627402</t>
  </si>
  <si>
    <t>65L871</t>
  </si>
  <si>
    <t>VALVIDIA MANCERA ROCIO</t>
  </si>
  <si>
    <t>FTP / CAAA</t>
  </si>
  <si>
    <t>S80 (UNIDAD DE CECILIA LEAL)</t>
  </si>
  <si>
    <t>EXPRESS / REC. A DOMICILIO</t>
  </si>
  <si>
    <t>KD045270</t>
  </si>
  <si>
    <t>UPH030B</t>
  </si>
  <si>
    <t>DIAG. BATERIA NO FUNCIONA CORRECTAMENTE</t>
  </si>
  <si>
    <t>DPOK: INST. CILINDRO DE PTA DELANTERA IZQ Y CODIFICACIÓN</t>
  </si>
  <si>
    <t>LP066262</t>
  </si>
  <si>
    <t>GWF913C</t>
  </si>
  <si>
    <t>VAZQUEZ GOMEZ GABRIELA</t>
  </si>
  <si>
    <t>66L539</t>
  </si>
  <si>
    <t>GUY431C</t>
  </si>
  <si>
    <t>PROCESOS METALMECANICOS DEL BAJIO SA DE C</t>
  </si>
  <si>
    <t>AGRONUTRIENTES Y SEMILLAS DEL BAJIO SA DE</t>
  </si>
  <si>
    <t>DIAG. UNIDAD VIBRA CUANDO SE ENCIENDE EL ACC</t>
  </si>
  <si>
    <t>6S491979</t>
  </si>
  <si>
    <t>GYB769D</t>
  </si>
  <si>
    <t>SANCHEZ HERNANDEZ REGULO</t>
  </si>
  <si>
    <t>MS079424</t>
  </si>
  <si>
    <t>G42BHT</t>
  </si>
  <si>
    <t>MW130117</t>
  </si>
  <si>
    <t>F33BHG</t>
  </si>
  <si>
    <t>DIAG. PUERTA LATERAL NO CIERRA CORRECTAMENTE</t>
  </si>
  <si>
    <t>ES437773</t>
  </si>
  <si>
    <t>GTM566D</t>
  </si>
  <si>
    <t>GASOLINERA SERVICIO  EL CARMEN SA DE CV</t>
  </si>
  <si>
    <t>MS041087</t>
  </si>
  <si>
    <t>27F823</t>
  </si>
  <si>
    <t>KD025924</t>
  </si>
  <si>
    <t>W65BDM</t>
  </si>
  <si>
    <t>KS998024</t>
  </si>
  <si>
    <t>W42BBF</t>
  </si>
  <si>
    <t>S250 (RECIBE SUSI)</t>
  </si>
  <si>
    <t>S30 (EMPLEADO TOYOTA)</t>
  </si>
  <si>
    <t>INST. BALATAS DELANTERAS / PURGADO DE FRENOS</t>
  </si>
  <si>
    <t>M1211822</t>
  </si>
  <si>
    <t>GHE213D</t>
  </si>
  <si>
    <t>LOZADA RAMIREZ FRANCISCO JAVIER</t>
  </si>
  <si>
    <t>S40 / DIAG. EN ACC POR MAL OLOR / DIAG. VIBRACIÓN EN VOLANTE</t>
  </si>
  <si>
    <t>FTP / JOAM / OMRG</t>
  </si>
  <si>
    <t>M1146863</t>
  </si>
  <si>
    <t>UMS669E</t>
  </si>
  <si>
    <t>DIAG. RUIDO EN AC</t>
  </si>
  <si>
    <t>9U349509</t>
  </si>
  <si>
    <t>GMD088D</t>
  </si>
  <si>
    <t>GUADIANA PANTOJA MA. SOCORRO</t>
  </si>
  <si>
    <t>DPOK: REEMP. BALATAS TRASERAS Y DELANTERAS / REEMP. BANDA ACC / FILTRO AIRE MOTOR / PURGADO DE FRENOS</t>
  </si>
  <si>
    <t>KR071419</t>
  </si>
  <si>
    <t>GGN490C</t>
  </si>
  <si>
    <t>ZARAGOZA MARTINEZ JOSE ALEJANDRO</t>
  </si>
  <si>
    <t>INST. FILTRO DIESEL</t>
  </si>
  <si>
    <t>GSV499C</t>
  </si>
  <si>
    <t>DIAG. RUIDO EN UNIDAD DESPUÉS DE REALIZAR SU SERV. / DIAG. TESTIGO ENCENDIDO (SENSOR DE PRESIÓN DE LLANTA)</t>
  </si>
  <si>
    <t>ESPINOSA INGENIEROS CONSTRUCTORES SA DE</t>
  </si>
  <si>
    <t>GKX103C</t>
  </si>
  <si>
    <t>DIAG. PANTALLA DE TRABA AL CAMBIAR MÚSICA Y DEFENSA CAÍDA</t>
  </si>
  <si>
    <t>PJ066493</t>
  </si>
  <si>
    <t>GARCIA ALVAREZ EVA MARIA</t>
  </si>
  <si>
    <t>S-141859</t>
  </si>
  <si>
    <t>CAMBIO DE BALATAS TRASERAS / DIAG. SUSPENSIÓN (CTE. LLEVARÁ SU UNIDAD AL PUNTO DE VENTA DE SMA Y SE ENTREGARÁ EN EL MISMO LUGAR EL JUEVES)</t>
  </si>
  <si>
    <t xml:space="preserve">REC </t>
  </si>
  <si>
    <t>DOM</t>
  </si>
  <si>
    <t>FTP / GALC / JOAM</t>
  </si>
  <si>
    <t>S90 / A Y B</t>
  </si>
  <si>
    <t>S40 / LAVADO INYECTORES</t>
  </si>
  <si>
    <t>S470</t>
  </si>
  <si>
    <t>SUPER GANADERO Y AGRICOLA DE SAN JOS</t>
  </si>
  <si>
    <t>GUT991D</t>
  </si>
  <si>
    <t>D-141835</t>
  </si>
  <si>
    <t>INST. ARNÉS DE DIRECCIÓN</t>
  </si>
  <si>
    <t>LJ027986</t>
  </si>
  <si>
    <t>GHY225C</t>
  </si>
  <si>
    <t>COLUNGA HERNANDEZ DANIEL</t>
  </si>
  <si>
    <t>PRODUCTORES AGRICOLAS DEL MODULO ACA</t>
  </si>
  <si>
    <t>DIAG. PUERTA DE GASOLINA NO ABRE / PILA DEL CONTROL DE LLAVES NO FUNCIONA</t>
  </si>
  <si>
    <t>N0051054</t>
  </si>
  <si>
    <t>GNN0001</t>
  </si>
  <si>
    <t>DIAZ RUIZ JOSE DE LA LUZ</t>
  </si>
  <si>
    <t>S90 / INST. FILTRO AC / A Y B</t>
  </si>
  <si>
    <t>S60 / RECTIFICACION DE DISCOS</t>
  </si>
  <si>
    <t>ELEMENT FLEET MANAGEMENT CORPORATION</t>
  </si>
  <si>
    <t>AC / OMRG</t>
  </si>
  <si>
    <t>AC / GALC</t>
  </si>
  <si>
    <t>DIAG. SE JALONEA LA UNIDAD</t>
  </si>
  <si>
    <t>UNF038H</t>
  </si>
  <si>
    <t>S110 / DIAG. RECHINIDO PARTE TRASERA AL AVANZAR Y AL GIRAR EL VOLANTE</t>
  </si>
  <si>
    <t>GALC / OMRG / JOAM</t>
  </si>
  <si>
    <t>DIAG. GOLPETEO EN LA PARTE DE ABAJO</t>
  </si>
  <si>
    <t>DPOK: INST. FLECHA DERECHA / INST. CUBREPOLVO / INST. TUERCA</t>
  </si>
  <si>
    <t>AC441995</t>
  </si>
  <si>
    <t>674XWB</t>
  </si>
  <si>
    <t>GARANTÍA: INST. DE CARGADOR INALÁMBRICO</t>
  </si>
  <si>
    <t>NS097896</t>
  </si>
  <si>
    <t>68L006</t>
  </si>
  <si>
    <t>GUTIERREZ IGLESIAS KARINA</t>
  </si>
  <si>
    <t>INST. MANGUERA INF. RADIADOR</t>
  </si>
  <si>
    <t>ULS424B</t>
  </si>
  <si>
    <t>INST. CHISGUETEROS</t>
  </si>
  <si>
    <t>CEPE / OMRG</t>
  </si>
  <si>
    <t>GV8626B</t>
  </si>
  <si>
    <t>PAREDES MELESIO ROBERTO</t>
  </si>
  <si>
    <t>G-142384</t>
  </si>
  <si>
    <t>NJ018352</t>
  </si>
  <si>
    <t>URIBE DERRAMADERO IVONNE ANDREA</t>
  </si>
  <si>
    <t>PBA2637</t>
  </si>
  <si>
    <t>G-143071</t>
  </si>
  <si>
    <t>INST. 23TA01</t>
  </si>
  <si>
    <t>S110 / A Y B</t>
  </si>
  <si>
    <t>NP294930</t>
  </si>
  <si>
    <t>GNC306E</t>
  </si>
  <si>
    <t>HERNANDEZ PANTOJA OFELIA</t>
  </si>
  <si>
    <t>N3000129</t>
  </si>
  <si>
    <t>GPG963E</t>
  </si>
  <si>
    <t>ARREGUIN SOTO JUAN PABLO</t>
  </si>
  <si>
    <t>G-143232</t>
  </si>
  <si>
    <t>CAMPAÑA:23TM01</t>
  </si>
  <si>
    <t>ACOSTA TIERRA BLANCA LISSETTE ABRIL</t>
  </si>
  <si>
    <t xml:space="preserve">AVANZA </t>
  </si>
  <si>
    <t>GUM142E</t>
  </si>
  <si>
    <t xml:space="preserve">CAMPAÑA G04: REEMPLAZO DE ARNESES  
CAMPAÑA G0P: REEMPLAZO DEL INFLADOR DE BOLSA DE AIRE  </t>
  </si>
  <si>
    <t>OMRG/ CAAA</t>
  </si>
  <si>
    <t>DIAG,RUIDO EN LA TRANSMISION</t>
  </si>
  <si>
    <t>GLH959E</t>
  </si>
  <si>
    <t>S40
ALINEACION
BALANCEO</t>
  </si>
  <si>
    <t>DIAG,RUIDO AL ENCENDER EN FRIO</t>
  </si>
  <si>
    <t>KD044100</t>
  </si>
  <si>
    <t>GSN658D</t>
  </si>
  <si>
    <t>METAL ONE STEEL SERVICE DE MEXICO S.A. DE</t>
  </si>
  <si>
    <t>S300
DIAG,SE JALONEA AL CAMBIAR DE MARCHA</t>
  </si>
  <si>
    <t>GA9455A</t>
  </si>
  <si>
    <t>S80
INSTA.DE LODERAS Y TOLVAS INFERIORES (DPOK)</t>
  </si>
  <si>
    <t>S90
ALINEACION
BALANCEO</t>
  </si>
  <si>
    <t xml:space="preserve">CAMPAÑA 22TC07: ACTUALIZACION  DEL SOFTWARE </t>
  </si>
  <si>
    <t>DIAG,PERILLA A/C NO FUNCIONA SOLO EN NIVEL ALTO</t>
  </si>
  <si>
    <t>REEMPLAZO DE FILTRO DIESEL</t>
  </si>
  <si>
    <t>DIAG,TESTIGO ABS ENCENDIDO EN EL TABLERO</t>
  </si>
  <si>
    <t>S20
ESTETICA EXTERIOR (PILIDO Y ENCERADO)</t>
  </si>
  <si>
    <t>AC /VT</t>
  </si>
  <si>
    <t>GHZ253C</t>
  </si>
  <si>
    <t>LONA SILICEO PABLO</t>
  </si>
  <si>
    <t>INGENIERIA EN PLANTAS PROCESADORAS DE CITR</t>
  </si>
  <si>
    <t>YARIS     .</t>
  </si>
  <si>
    <t>CARRILLO RODRIGUEZ ANTONIO</t>
  </si>
  <si>
    <t>OMR</t>
  </si>
  <si>
    <t>DIAG,STEREO NO ENCIENDE</t>
  </si>
  <si>
    <t>51FVF8</t>
  </si>
  <si>
    <t>BALATAS DELANTERAS</t>
  </si>
  <si>
    <t>HW632024</t>
  </si>
  <si>
    <t>GNN277C</t>
  </si>
  <si>
    <t>HERNANDEZ CORDERO PATRICIA</t>
  </si>
  <si>
    <t>INSTA.BALATAS DELANTERAS
PURGADO DE FRENOS ( EN TALLER)</t>
  </si>
  <si>
    <t>DIAG. EN RIELES DE LOS ASIENTOS DE 2DA FILA (AL RECORRERLOS ESTÁN MUY DUROS)</t>
  </si>
  <si>
    <t>MS041274</t>
  </si>
  <si>
    <t>OLIVERA GARCIA JORGE</t>
  </si>
  <si>
    <t>S80 / DIAG. RETROVISOR LADO DERECHO ESTÁ FLOJO / CANALIZAR CON H Y P PARA COTIZACIÓN DE PINTURA</t>
  </si>
  <si>
    <t>GALC / JOAM / CAAA</t>
  </si>
  <si>
    <t xml:space="preserve">GALC </t>
  </si>
  <si>
    <t>S100 / A Y B (800,00)</t>
  </si>
  <si>
    <t>S40 / A Y B (800,00)</t>
  </si>
  <si>
    <t>MEJIA ALCALA LUIS ANDRES</t>
  </si>
  <si>
    <t>DIAG. EN BATERÍA (CTE. SOLICITA GARANTÍA PERO YA NO APLICA)</t>
  </si>
  <si>
    <t>KP946567</t>
  </si>
  <si>
    <t>GXS614B</t>
  </si>
  <si>
    <t>VALDEZ ARTURO</t>
  </si>
  <si>
    <t>PESA TECNICA METALURGICA INDUSTRIAL DEL</t>
  </si>
  <si>
    <t>AYARIS</t>
  </si>
  <si>
    <t>GRK949D</t>
  </si>
  <si>
    <t>COMPROMISO EN MOVILIDAD EXCELENCIA SA DE</t>
  </si>
  <si>
    <t>DIAG. VIBRA Y TIEMBLA LA UNIDAD</t>
  </si>
  <si>
    <t>KJ015414</t>
  </si>
  <si>
    <t>65L431</t>
  </si>
  <si>
    <t>PLAZA ALMANZA J ANTONIO</t>
  </si>
  <si>
    <t>DPOK: HORQUILLA DELANTERA DERECHA E IZQ</t>
  </si>
  <si>
    <t>DIAG. AC TIENE MAL OLOR / DIAG. TAPON DE CLUTCH</t>
  </si>
  <si>
    <t>NJ040926</t>
  </si>
  <si>
    <t>GRM424E</t>
  </si>
  <si>
    <t>MEDINA VERGARA DANEY ANDREA</t>
  </si>
  <si>
    <t>ST7925B</t>
  </si>
  <si>
    <t>S80 (CLIENTE MUY INTOLERANTE) EXPLICAR LO DE LA CAMPAÑA 20TA02, NO QUIERE QUE SE APLIQUE</t>
  </si>
  <si>
    <t>110FVN</t>
  </si>
  <si>
    <t>ENSUEñO HOTELERIA DE CELAYA S.A. DE C.V.</t>
  </si>
  <si>
    <t>DIAG. TESTIGO ENCENDIDO (CHECK ENGINE)</t>
  </si>
  <si>
    <t>UME2923</t>
  </si>
  <si>
    <t>SOSA VAZQUEZ ALEJANDRO</t>
  </si>
  <si>
    <t>K1179989</t>
  </si>
  <si>
    <t>GXP968B</t>
  </si>
  <si>
    <t>PATIÑO FONSECA JESUS</t>
  </si>
  <si>
    <t>GMJ535D</t>
  </si>
  <si>
    <t>L1204624</t>
  </si>
  <si>
    <t>GRW203D</t>
  </si>
  <si>
    <t>HS771513</t>
  </si>
  <si>
    <t>GXH777C</t>
  </si>
  <si>
    <t>GARCIA PEREZ RAMON ALEJANDRO</t>
  </si>
  <si>
    <t>S160 (CONF. CON CTE SI ACEPTA A Y B)</t>
  </si>
  <si>
    <t>M3128196</t>
  </si>
  <si>
    <t>66L897</t>
  </si>
  <si>
    <t>CAMPOS COSS ANA KAREN</t>
  </si>
  <si>
    <t>MU550389</t>
  </si>
  <si>
    <t>67L168</t>
  </si>
  <si>
    <t>LOPEZ NAVARRETE RAFAEL</t>
  </si>
  <si>
    <t>PRODOCSA S A DE C V</t>
  </si>
  <si>
    <t>S230 / DIAG. EN GENERAL DE LA UNIDAD</t>
  </si>
  <si>
    <t>GGF546D</t>
  </si>
  <si>
    <t>DIAG. DAÑOS EN CUBIERTA PARTE BAJA DEL MOTOR</t>
  </si>
  <si>
    <t>M3137051</t>
  </si>
  <si>
    <t>67L394</t>
  </si>
  <si>
    <t>RAMIREZ VILLASEÑOR JOAN NEFTALI</t>
  </si>
  <si>
    <t>GALC / FTP</t>
  </si>
  <si>
    <t>S350</t>
  </si>
  <si>
    <t>S100 / INST. DE LLANTAS / A Y B</t>
  </si>
  <si>
    <t>CSN / CAAA</t>
  </si>
  <si>
    <t>GB4337A</t>
  </si>
  <si>
    <t>GJ2610D</t>
  </si>
  <si>
    <t>GUERRERO OROZCO HECTOR RAMON</t>
  </si>
  <si>
    <t>DIAG. TESTIGOS ENCENDIDO (INICIALIZACIÓN DE LUCES)</t>
  </si>
  <si>
    <t>KJ013652</t>
  </si>
  <si>
    <t>ULU173C</t>
  </si>
  <si>
    <t>RANGEL CHAVEZ JUAN PABLO</t>
  </si>
  <si>
    <t>S40 (RECIBE SUSI)</t>
  </si>
  <si>
    <t>N1240630</t>
  </si>
  <si>
    <t>GNP376E</t>
  </si>
  <si>
    <t>DISTRIBUIDORA DE MEDICAMENTOS GENERICOS SA</t>
  </si>
  <si>
    <t>S90 (RECIBE SUSI)</t>
  </si>
  <si>
    <t>GHZ008C</t>
  </si>
  <si>
    <t>R-142810</t>
  </si>
  <si>
    <t>INST. ARNÉS DE DIRECCIÓN (DONDE VA EL VOLANTE)</t>
  </si>
  <si>
    <t>S50 / A Y B</t>
  </si>
  <si>
    <t>L1639763</t>
  </si>
  <si>
    <t>17J018</t>
  </si>
  <si>
    <t>GJA917E</t>
  </si>
  <si>
    <t>ELECTRO CONSTRUCCIONES ALSA S. DE R.L. DE</t>
  </si>
  <si>
    <t>S30 (RECIBE SUSI)</t>
  </si>
  <si>
    <t>DIAG. TESTIGO PRESIÓN DE AIRE / REEMP. BALATAS DELANTERAS</t>
  </si>
  <si>
    <t>JS964044</t>
  </si>
  <si>
    <t>GVR036B</t>
  </si>
  <si>
    <t>PEREZ OVALLE SALVADOR</t>
  </si>
  <si>
    <t>GVW939B</t>
  </si>
  <si>
    <t>MP164840</t>
  </si>
  <si>
    <t>ULT385C</t>
  </si>
  <si>
    <t>DOMINGUEZ BARRERA OMAR</t>
  </si>
  <si>
    <t>JW707065</t>
  </si>
  <si>
    <t>GRB067A</t>
  </si>
  <si>
    <t>MERCADO ALBA JOSE</t>
  </si>
  <si>
    <t>DIAG. NO PASÓ LA VERIFICACIÓN / DIAG. EN BATERÍA</t>
  </si>
  <si>
    <t>KD003221</t>
  </si>
  <si>
    <t>GRW235D</t>
  </si>
  <si>
    <t>GGM284E</t>
  </si>
  <si>
    <t>62RB6N</t>
  </si>
  <si>
    <t>EW130341</t>
  </si>
  <si>
    <t>GUN529D</t>
  </si>
  <si>
    <t>FLORES SUAREZ LUZ GABRIELA</t>
  </si>
  <si>
    <t>K0266136</t>
  </si>
  <si>
    <t>ABC1234</t>
  </si>
  <si>
    <t>PRIMERO INST. PELÍCULA DE SEGURIDAD (INSTALARÁ PREVIAS) DESPUÉS LOS ACC:  INST. DE TAPETES / SKID PLATE</t>
  </si>
  <si>
    <t>PT131345</t>
  </si>
  <si>
    <t>ANAYA PALACIOS EDGAR</t>
  </si>
  <si>
    <t>S50 (RECIBE NAYE) CTE LLEGA A LAS 9:00 AM</t>
  </si>
  <si>
    <t>DIAG. RUIDO EN BALATAS LADO CHOFER / DIAG. RUIDO Y VIBRACIÓN AL FRENAR</t>
  </si>
  <si>
    <t>DIAG. TESTIGO ENCENDIDO EN TABLERO (TACK OFF)</t>
  </si>
  <si>
    <t>8S108966</t>
  </si>
  <si>
    <t>GXE706C</t>
  </si>
  <si>
    <t>HERNANDEZ HERNANDEZ JUAN</t>
  </si>
  <si>
    <t>GWA421D</t>
  </si>
  <si>
    <t>GNZ355D</t>
  </si>
  <si>
    <t>GJA222A</t>
  </si>
  <si>
    <t>REFACCIONES Y ACCESORIOS PARA LA INDUSTRIA</t>
  </si>
  <si>
    <t>DIAG. FILTRACIÓN DE AGUA (UNIDAD DE COMONUEVOS, SOLICITÓ DIANA RMZ)</t>
  </si>
  <si>
    <t>KJ016415</t>
  </si>
  <si>
    <t>REEMP. ACEITE Y LAVADO (CORTESÍA)</t>
  </si>
  <si>
    <t>BIENVENIDA</t>
  </si>
  <si>
    <t>DIAG. ESTÉREO NO SE PUEDE CONECTAR POR BLUETHOOT</t>
  </si>
  <si>
    <t>FM182489</t>
  </si>
  <si>
    <t>GP68799</t>
  </si>
  <si>
    <t>ESPITIA PATIÑO ERIK DANIEL</t>
  </si>
  <si>
    <t>HORA</t>
  </si>
  <si>
    <t>TMKT</t>
  </si>
  <si>
    <t>NOMBRE</t>
  </si>
  <si>
    <t>MARCA</t>
  </si>
  <si>
    <t>FECHA/HOR</t>
  </si>
  <si>
    <t>A ORD.    NVO. FOL.   MOTIVO NO SHOW</t>
  </si>
  <si>
    <t>KILOMETRAJE</t>
  </si>
  <si>
    <t>F. VENTA</t>
  </si>
  <si>
    <t>SERV.</t>
  </si>
  <si>
    <t>CONDICION</t>
  </si>
  <si>
    <t>SUB-CONDICION</t>
  </si>
  <si>
    <t>Columna2</t>
  </si>
  <si>
    <t>Columna3</t>
  </si>
  <si>
    <t>Columna4</t>
  </si>
  <si>
    <t>Columna1</t>
  </si>
  <si>
    <t>CONF. REP.</t>
  </si>
  <si>
    <t>SEGUIMIENTO REALIZADO</t>
  </si>
  <si>
    <t>FECHA SEG.</t>
  </si>
  <si>
    <t>COMENTARIO LIBRE</t>
  </si>
  <si>
    <t>TOY</t>
  </si>
  <si>
    <t>ACTIVO</t>
  </si>
  <si>
    <t>/  /</t>
  </si>
  <si>
    <t>T 0000142953</t>
  </si>
  <si>
    <t>JU001512</t>
  </si>
  <si>
    <t>GUG323A</t>
  </si>
  <si>
    <t>ESTRADA ELIZALDE ELEAZAR AGUSTIN</t>
  </si>
  <si>
    <t>G 0000142937</t>
  </si>
  <si>
    <t>GRJ1680</t>
  </si>
  <si>
    <t>RAMIREZ ADOLFO</t>
  </si>
  <si>
    <t>N</t>
  </si>
  <si>
    <t>TOY  J</t>
  </si>
  <si>
    <t>UYARIS</t>
  </si>
  <si>
    <t>T 0000142972</t>
  </si>
  <si>
    <t>LS029450</t>
  </si>
  <si>
    <t>GMX884E</t>
  </si>
  <si>
    <t>T 0000142996</t>
  </si>
  <si>
    <t>T 0000143010</t>
  </si>
  <si>
    <t>LA IGLESIA DE JESUCRISTO DE LOS SANTOS DE</t>
  </si>
  <si>
    <t>TOY  L</t>
  </si>
  <si>
    <t>TCOROLLA   EN</t>
  </si>
  <si>
    <t>MEXICJFL  R.</t>
  </si>
  <si>
    <t>I 0000143022</t>
  </si>
  <si>
    <t>EMPACADORA Y DISTRIBUIDORA GUAIRA S.A DE C</t>
  </si>
  <si>
    <t>S 0000143000</t>
  </si>
  <si>
    <t>S 0000143001</t>
  </si>
  <si>
    <t>S 0000143002</t>
  </si>
  <si>
    <t>S 0000143003</t>
  </si>
  <si>
    <t>S 0000143004</t>
  </si>
  <si>
    <t>S 0000143006</t>
  </si>
  <si>
    <t>S 0000143005</t>
  </si>
  <si>
    <t>JP746702</t>
  </si>
  <si>
    <t>GJG246C</t>
  </si>
  <si>
    <t>SILVA FLORES JUAN MANUEL</t>
  </si>
  <si>
    <t>J1611297</t>
  </si>
  <si>
    <t>66L089</t>
  </si>
  <si>
    <t>TRUJILLO ORTEGA FERNANDO</t>
  </si>
  <si>
    <t>INSTITUTO TECNOLOGICO SANMIGUELENSE DE E</t>
  </si>
  <si>
    <t>STTOY</t>
  </si>
  <si>
    <t>SHIACE     AC</t>
  </si>
  <si>
    <t>INACTIVO</t>
  </si>
  <si>
    <t>T 0000143085</t>
  </si>
  <si>
    <t>T 0000143099</t>
  </si>
  <si>
    <t>ALCAMARE INTERNATIONAL RECYCLING GROUP</t>
  </si>
  <si>
    <t>S TOY</t>
  </si>
  <si>
    <t>DHIACE</t>
  </si>
  <si>
    <t>G 0000143105</t>
  </si>
  <si>
    <t>STOY</t>
  </si>
  <si>
    <t>E TACOMA</t>
  </si>
  <si>
    <t>T 0000143143</t>
  </si>
  <si>
    <t>S 0000143115</t>
  </si>
  <si>
    <t>S 0000143116</t>
  </si>
  <si>
    <t>S 0000143117</t>
  </si>
  <si>
    <t>S 0000143118</t>
  </si>
  <si>
    <t>S 0000143119</t>
  </si>
  <si>
    <t>S 0000143120</t>
  </si>
  <si>
    <t>S 0000143121</t>
  </si>
  <si>
    <t>S 0000143161</t>
  </si>
  <si>
    <t>S 0000143157</t>
  </si>
  <si>
    <t>S 0000143158</t>
  </si>
  <si>
    <t>BS033103</t>
  </si>
  <si>
    <t>GRX9833</t>
  </si>
  <si>
    <t>PEREGRINA SANCHEZ ANA LAURA DEL ROCIO</t>
  </si>
  <si>
    <t>S 0000143192</t>
  </si>
  <si>
    <t>GVE006A</t>
  </si>
  <si>
    <t>CTOY</t>
  </si>
  <si>
    <t>S 0000143202</t>
  </si>
  <si>
    <t>S 0000143204</t>
  </si>
  <si>
    <t>S 0000143206</t>
  </si>
  <si>
    <t>GRUPO LA SIESTA DIVERSIONES Y SERVICIOS SA</t>
  </si>
  <si>
    <t>TOY  V</t>
  </si>
  <si>
    <t>TOYOTA FINANCIAL SERVICES DE MEXICO S.A DE</t>
  </si>
  <si>
    <t>MEDINA OLIVEROS JOSE ANGEL</t>
  </si>
  <si>
    <t>T 0000143233</t>
  </si>
  <si>
    <t>G 0000143232</t>
  </si>
  <si>
    <t>N4001540</t>
  </si>
  <si>
    <t>SY5278C</t>
  </si>
  <si>
    <t>TOY  D</t>
  </si>
  <si>
    <t>OCOROLLA</t>
  </si>
  <si>
    <t>EL GRANECAZAO.</t>
  </si>
  <si>
    <t>HS817380</t>
  </si>
  <si>
    <t>GHH268A</t>
  </si>
  <si>
    <t>GOMEZ ALVAREZ BENITO ALEJANDRO</t>
  </si>
  <si>
    <t>VOLVO</t>
  </si>
  <si>
    <t>COMO</t>
  </si>
  <si>
    <t>I 0000143267</t>
  </si>
  <si>
    <t>S 0000143239</t>
  </si>
  <si>
    <t>CENTRO EDUCATIVO VICENTE SUAREZ DE CELAYA</t>
  </si>
  <si>
    <t>K6204338</t>
  </si>
  <si>
    <t>UMC585F</t>
  </si>
  <si>
    <t>STAFFING GLOBAL SA DE CV</t>
  </si>
  <si>
    <t>ELEMENT FLEET MANAGEMENT CORPORATION MEXIC</t>
  </si>
  <si>
    <t>TOY  DE</t>
  </si>
  <si>
    <t>T 0000143301</t>
  </si>
  <si>
    <t>S 0000143307</t>
  </si>
  <si>
    <t>GRJ7666</t>
  </si>
  <si>
    <t>S 0000143349</t>
  </si>
  <si>
    <t>S 0000143366</t>
  </si>
  <si>
    <t>T 0000143396</t>
  </si>
  <si>
    <t>S 0000143360</t>
  </si>
  <si>
    <t>S 0000143361</t>
  </si>
  <si>
    <t>S 0000143362</t>
  </si>
  <si>
    <t>S 0000143363</t>
  </si>
  <si>
    <t>S 0000143364</t>
  </si>
  <si>
    <t>S 0000143365</t>
  </si>
  <si>
    <t>LP084129</t>
  </si>
  <si>
    <t>GYR081B</t>
  </si>
  <si>
    <t>PONCE DE LEON Y SANCHEZ VICTOR MANUEL</t>
  </si>
  <si>
    <t>S 0000143419</t>
  </si>
  <si>
    <t>MAC</t>
  </si>
  <si>
    <t>S 0000143403</t>
  </si>
  <si>
    <t>M3152350</t>
  </si>
  <si>
    <t>AGUILAR LUVIANO SIDONIA</t>
  </si>
  <si>
    <t>K0186972</t>
  </si>
  <si>
    <t>JUANDIEGO VAZQUEZ ERACLIO</t>
  </si>
  <si>
    <t>T 0000143447</t>
  </si>
  <si>
    <t>R</t>
  </si>
  <si>
    <t>SUPER GANADERO Y AGRICOLA DE SAN JOSE SA D</t>
  </si>
  <si>
    <t>PRODUCTORES AGRICOLAS DEL MODULO ACAMBARO</t>
  </si>
  <si>
    <t>TOY  IS</t>
  </si>
  <si>
    <t>HILUXD    IEGO</t>
  </si>
  <si>
    <t>NUMLALC 11</t>
  </si>
  <si>
    <t>SL0000143453</t>
  </si>
  <si>
    <t>MA16/03/23</t>
  </si>
  <si>
    <t>GY132653</t>
  </si>
  <si>
    <t>GLB721D</t>
  </si>
  <si>
    <t>VERA LOPEZ ARACELI</t>
  </si>
  <si>
    <t>S 0000143458</t>
  </si>
  <si>
    <t>T 0000143471</t>
  </si>
  <si>
    <t>T 0000143468</t>
  </si>
  <si>
    <t>MS050756</t>
  </si>
  <si>
    <t>67L322</t>
  </si>
  <si>
    <t>PEREZ PEDROZA MARISOL</t>
  </si>
  <si>
    <t>G 0000143478</t>
  </si>
  <si>
    <t>FP340431</t>
  </si>
  <si>
    <t>GWK197B</t>
  </si>
  <si>
    <t>PEREZ RANGEL CYNTHIA DENISSE</t>
  </si>
  <si>
    <t>T 0000143537</t>
  </si>
  <si>
    <t>FW363000</t>
  </si>
  <si>
    <t>GVF5578</t>
  </si>
  <si>
    <t>LICEA RAMIREZ MARIA GUADALUPE</t>
  </si>
  <si>
    <t>START BANREGIO SA DE CV SOFOM ER BANREGIO</t>
  </si>
  <si>
    <t>TOY   F</t>
  </si>
  <si>
    <t>S 0000143539</t>
  </si>
  <si>
    <t>G 0000143540</t>
  </si>
  <si>
    <t>E0257970</t>
  </si>
  <si>
    <t>GB9111B</t>
  </si>
  <si>
    <t>BARRERA LARA MARIANO</t>
  </si>
  <si>
    <t>T 0000143549</t>
  </si>
  <si>
    <t>TOY   S</t>
  </si>
  <si>
    <t>CARRIILLO RODIGUEZ ANTONIO</t>
  </si>
  <si>
    <t>HW550562</t>
  </si>
  <si>
    <t>DURAN PARRA VICTOR MANUEL</t>
  </si>
  <si>
    <t>T 0000143559</t>
  </si>
  <si>
    <t>S 0000143568</t>
  </si>
  <si>
    <t>96FWX1</t>
  </si>
  <si>
    <t>GRUPO LA SIESTA DIVERSIONES Y SERVICIOS S.</t>
  </si>
  <si>
    <t>TOY   C</t>
  </si>
  <si>
    <t>M1314447</t>
  </si>
  <si>
    <t>AGRICULTURA NACIONAL SA DE CV</t>
  </si>
  <si>
    <t>PESA TECNICA METALURGICA INDUSTRIAL DEL CE</t>
  </si>
  <si>
    <t>TOY  SA</t>
  </si>
  <si>
    <t>COMPROMISO EN MOVILIDAD EXCELENCIA SA DE C</t>
  </si>
  <si>
    <t>T 0000143591</t>
  </si>
  <si>
    <t>T 0000143593</t>
  </si>
  <si>
    <t>GSX263C</t>
  </si>
  <si>
    <t>T 0000143597</t>
  </si>
  <si>
    <t>S 0000143596</t>
  </si>
  <si>
    <t>S 0000143612</t>
  </si>
  <si>
    <t>LS087490</t>
  </si>
  <si>
    <t>UXB137B</t>
  </si>
  <si>
    <t>POSCO MPPC SA DE CV</t>
  </si>
  <si>
    <t>KR074954</t>
  </si>
  <si>
    <t>GSF828D</t>
  </si>
  <si>
    <t>VITAL PUENTE SUSANA</t>
  </si>
  <si>
    <t>T 0000143628</t>
  </si>
  <si>
    <t>GD68123</t>
  </si>
  <si>
    <t>KVAS GARCIA IVETTE</t>
  </si>
  <si>
    <t>T 0000143620</t>
  </si>
  <si>
    <t>T 0000143645</t>
  </si>
  <si>
    <t>FECHA/HO</t>
  </si>
  <si>
    <t>RA ORD.</t>
  </si>
  <si>
    <t>NVO. FOL.</t>
  </si>
  <si>
    <t>M1144020</t>
  </si>
  <si>
    <t>20J941</t>
  </si>
  <si>
    <t>COMERCIALIZADORA MEGASEM SA DE CV</t>
  </si>
  <si>
    <t>S 0000132753</t>
  </si>
  <si>
    <t>FP275088</t>
  </si>
  <si>
    <t>GJF722C</t>
  </si>
  <si>
    <t>MORALES AGUIRRE JOSE JUAN</t>
  </si>
  <si>
    <t>ADC</t>
  </si>
  <si>
    <t>S 0000132754</t>
  </si>
  <si>
    <t>H3024376</t>
  </si>
  <si>
    <t>66L760</t>
  </si>
  <si>
    <t>ARAUJO ZUñIGA IRMA</t>
  </si>
  <si>
    <t>S 0000132755</t>
  </si>
  <si>
    <t>GA066666</t>
  </si>
  <si>
    <t>MENDOZA TORRES MELISSA JAZMIN</t>
  </si>
  <si>
    <t>EW132913</t>
  </si>
  <si>
    <t>GRW398D</t>
  </si>
  <si>
    <t>AUTOBUSES DEL NORESTE DE GUANAJUATO SA D</t>
  </si>
  <si>
    <t>E TOY</t>
  </si>
  <si>
    <t>S 0000132756</t>
  </si>
  <si>
    <t>SIN0000</t>
  </si>
  <si>
    <t>T 0000132758</t>
  </si>
  <si>
    <t>GGF629D</t>
  </si>
  <si>
    <t>FLORES CERVANTES JANET SOCORRO</t>
  </si>
  <si>
    <t>T 0000132757</t>
  </si>
  <si>
    <t>LJ037970</t>
  </si>
  <si>
    <t>GYL215B</t>
  </si>
  <si>
    <t>CORTES GUTIERREZ ARMANDO</t>
  </si>
  <si>
    <t>S 0000132760</t>
  </si>
  <si>
    <t>T 0000132759</t>
  </si>
  <si>
    <t>MK019761</t>
  </si>
  <si>
    <t>MORALES BECERRA ANA ROSA</t>
  </si>
  <si>
    <t>M1214675</t>
  </si>
  <si>
    <t>GHU630E</t>
  </si>
  <si>
    <t>ROJAS HERNANDEZ CARLOS DANIEL</t>
  </si>
  <si>
    <t>S 0000132787</t>
  </si>
  <si>
    <t>M1221278</t>
  </si>
  <si>
    <t>GHV488E</t>
  </si>
  <si>
    <t>JUAREZ DELGADO JOSE MANUEL</t>
  </si>
  <si>
    <t>S 0000132785</t>
  </si>
  <si>
    <t>FP219619</t>
  </si>
  <si>
    <t>SP11111</t>
  </si>
  <si>
    <t>TENIENTE VALENTE MARIA ORALIA GRACIELA</t>
  </si>
  <si>
    <t>HS805363</t>
  </si>
  <si>
    <t>GLY200C</t>
  </si>
  <si>
    <t>SERVICIOS ADMINISTRATIVOS DEL BAJIO S.A.</t>
  </si>
  <si>
    <t>DTOY  .</t>
  </si>
  <si>
    <t>S 0000132763</t>
  </si>
  <si>
    <t>G3520562</t>
  </si>
  <si>
    <t>ABC547A</t>
  </si>
  <si>
    <t>GHB899D</t>
  </si>
  <si>
    <t>T 0000132766</t>
  </si>
  <si>
    <t>GW428950</t>
  </si>
  <si>
    <t>UND704B</t>
  </si>
  <si>
    <t>GUZMAN GUTIERREZ CARMELA</t>
  </si>
  <si>
    <t>S 0000132762</t>
  </si>
  <si>
    <t>HW398061</t>
  </si>
  <si>
    <t>CARRILLO MORALES MA.TERESA</t>
  </si>
  <si>
    <t>S 0000132764</t>
  </si>
  <si>
    <t>YLX079A</t>
  </si>
  <si>
    <t>CABRERA MARTINEZ ALBERTO</t>
  </si>
  <si>
    <t>T 0000132767</t>
  </si>
  <si>
    <t>L1206357</t>
  </si>
  <si>
    <t>GXE082C</t>
  </si>
  <si>
    <t>MARTINEZ MORALES NICOLAS</t>
  </si>
  <si>
    <t>S 0000132765</t>
  </si>
  <si>
    <t>GHU512B</t>
  </si>
  <si>
    <t>S 0000132761</t>
  </si>
  <si>
    <t>LP035860</t>
  </si>
  <si>
    <t>GMK8378</t>
  </si>
  <si>
    <t>SARMIENTO TOACHE MARIA GUADALUPE</t>
  </si>
  <si>
    <t>S 0000132769</t>
  </si>
  <si>
    <t>S 0000132768</t>
  </si>
  <si>
    <t>BK004756</t>
  </si>
  <si>
    <t>CAMARGO SAAVEDRA CESAR</t>
  </si>
  <si>
    <t>M1222653</t>
  </si>
  <si>
    <t>GYM577D</t>
  </si>
  <si>
    <t>GARCIA NOYOLA CESAR FERNANDO</t>
  </si>
  <si>
    <t>K1403882</t>
  </si>
  <si>
    <t>LC07951</t>
  </si>
  <si>
    <t>MAPUPITA S.A DE C.V.</t>
  </si>
  <si>
    <t>S 0000132776</t>
  </si>
  <si>
    <t>L1207196</t>
  </si>
  <si>
    <t>GKF173C</t>
  </si>
  <si>
    <t>MARTINEZ LEON GEORGINA</t>
  </si>
  <si>
    <t>S 0000132778</t>
  </si>
  <si>
    <t>T 0000132780</t>
  </si>
  <si>
    <t>MW220270</t>
  </si>
  <si>
    <t>GKW038E</t>
  </si>
  <si>
    <t>RICO OLIVAREZ ROBERTO</t>
  </si>
  <si>
    <t>GGL043A</t>
  </si>
  <si>
    <t>S 0000132781</t>
  </si>
  <si>
    <t>K6199591</t>
  </si>
  <si>
    <t>GHK583B</t>
  </si>
  <si>
    <t>EXPRESS MILAC S.A. DE C.V.</t>
  </si>
  <si>
    <t>T 0000132782</t>
  </si>
  <si>
    <t>G 0000132788</t>
  </si>
  <si>
    <t>H1397739</t>
  </si>
  <si>
    <t>NEM2669</t>
  </si>
  <si>
    <t>COPEM SA DE CV</t>
  </si>
  <si>
    <t>JK023215</t>
  </si>
  <si>
    <t>GNH274C</t>
  </si>
  <si>
    <t>GARCIA YERENA GUADALUPE</t>
  </si>
  <si>
    <t>S 0000132789</t>
  </si>
  <si>
    <t>6M024129</t>
  </si>
  <si>
    <t>UMA3176</t>
  </si>
  <si>
    <t>DE LA TORRE SANCHEZ NANCY</t>
  </si>
  <si>
    <t>H1087719</t>
  </si>
  <si>
    <t>GBE4789</t>
  </si>
  <si>
    <t>VAZQUEZ RAMIREZ JOSE LUIS</t>
  </si>
  <si>
    <t>T 0000132790</t>
  </si>
  <si>
    <t>MM392709</t>
  </si>
  <si>
    <t>GH8558C</t>
  </si>
  <si>
    <t>HERRERA MARTINEZ LUIS DANIEL</t>
  </si>
  <si>
    <t>S 0000132792</t>
  </si>
  <si>
    <t>Clave</t>
  </si>
  <si>
    <t>Región</t>
  </si>
  <si>
    <t>Distribuidor</t>
  </si>
  <si>
    <t>Ciudad</t>
  </si>
  <si>
    <t>Listado de Clientes Activos</t>
  </si>
  <si>
    <t>Vins únicos que fueron a servicio con el distribuidor en los últimos 12 meses sin importar el distribuidor de venta</t>
  </si>
  <si>
    <t>Total Activos</t>
  </si>
  <si>
    <t>Activos Puros</t>
  </si>
  <si>
    <t>Fecha últiimo servicio con el Distribuidor</t>
  </si>
  <si>
    <t>Código Distribuidor Servicio</t>
  </si>
  <si>
    <t>Master Código Distribuidor Servicio</t>
  </si>
  <si>
    <t>Vin</t>
  </si>
  <si>
    <t>Columna7</t>
  </si>
  <si>
    <t>Fecha Último Servicio</t>
  </si>
  <si>
    <t>Fecha Venta VIN</t>
  </si>
  <si>
    <t>Columna5</t>
  </si>
  <si>
    <t>Columna6</t>
  </si>
  <si>
    <t>Edad Vin en Años</t>
  </si>
  <si>
    <t>Odómetro</t>
  </si>
  <si>
    <t>Distribuidor Venta</t>
  </si>
  <si>
    <t>Acciones Pendientes Campañas</t>
  </si>
  <si>
    <t>Monto Pendiente Campañas</t>
  </si>
  <si>
    <t>Rango de Distancia</t>
  </si>
  <si>
    <t>Notas de Contacto</t>
  </si>
  <si>
    <t>Detalle Nota</t>
  </si>
  <si>
    <t>Garantía Extendida</t>
  </si>
  <si>
    <t>Arrendamiento TFS</t>
  </si>
  <si>
    <t>57040</t>
  </si>
  <si>
    <t>MR2BF8C30P0006637</t>
  </si>
  <si>
    <t>2023-02-23</t>
  </si>
  <si>
    <t>Vendido por Distribuidor</t>
  </si>
  <si>
    <t>Entre 4 - 8 km</t>
  </si>
  <si>
    <t>Realizado</t>
  </si>
  <si>
    <t>S142776 - 23/02/23 - S10</t>
  </si>
  <si>
    <t>N/D</t>
  </si>
  <si>
    <t>N/A</t>
  </si>
  <si>
    <t>3TYCZ5AN7PT118357</t>
  </si>
  <si>
    <t>Más de 12 km</t>
  </si>
  <si>
    <t>S142759 - 23/02/23 - S10</t>
  </si>
  <si>
    <t>JTFJM9CP0P6006059</t>
  </si>
  <si>
    <t>2023-01-13</t>
  </si>
  <si>
    <t>Resto</t>
  </si>
  <si>
    <t>S 0000141406</t>
  </si>
  <si>
    <t>JTDBCRFE7PJ001545</t>
  </si>
  <si>
    <t>2023-01-31</t>
  </si>
  <si>
    <t>Contactado</t>
  </si>
  <si>
    <t>T 0000142014</t>
  </si>
  <si>
    <t>Tiene Protección Extendida</t>
  </si>
  <si>
    <t>MHFAB1BYXP3030630</t>
  </si>
  <si>
    <t>2023-02-22</t>
  </si>
  <si>
    <t>Entre 8 - 12 km</t>
  </si>
  <si>
    <t>S142722 - 22/02/23 - S10</t>
  </si>
  <si>
    <t>5YFBPRBE2NP369456</t>
  </si>
  <si>
    <t>2023-02-21</t>
  </si>
  <si>
    <t>S142678 - 21/02/23 - S10</t>
  </si>
  <si>
    <t>MR2BF8C39P0003025</t>
  </si>
  <si>
    <t>2023-02-16</t>
  </si>
  <si>
    <t>S142530 - 16/02/23 - S10</t>
  </si>
  <si>
    <t>3TYAZ5CN9PT027899</t>
  </si>
  <si>
    <t>2023-02-13</t>
  </si>
  <si>
    <t>S142442 - 13/02/23 - S10</t>
  </si>
  <si>
    <t>JTDKAMFU9N3185100</t>
  </si>
  <si>
    <t>2023-01-24</t>
  </si>
  <si>
    <t>S 0000141769</t>
  </si>
  <si>
    <t>JTFJM9CP8P6006097</t>
  </si>
  <si>
    <t>2023-01-06</t>
  </si>
  <si>
    <t>S 0000141134</t>
  </si>
  <si>
    <t>JTDBCRFE3PJ000750</t>
  </si>
  <si>
    <t>S142694 - 21/02/23 - S10</t>
  </si>
  <si>
    <t>JTFAMHCP6P6007596</t>
  </si>
  <si>
    <t>2023-02-18</t>
  </si>
  <si>
    <t>Vendido por Otro Distribuidor</t>
  </si>
  <si>
    <t/>
  </si>
  <si>
    <t>14528AP</t>
  </si>
  <si>
    <t>5YFBPRBE9NP371365</t>
  </si>
  <si>
    <t>2023-02-11</t>
  </si>
  <si>
    <t>JTDKAMFU6N3182347</t>
  </si>
  <si>
    <t>2023-02-04</t>
  </si>
  <si>
    <t>S142192 - 04/02/23 - S10</t>
  </si>
  <si>
    <t>JTDBARDE5N3013705</t>
  </si>
  <si>
    <t>S142761 - 23/02/23 - S10</t>
  </si>
  <si>
    <t>MR0CX3DD8N1333850</t>
  </si>
  <si>
    <t>2023-02-07</t>
  </si>
  <si>
    <t>S142209 - 07/02/23 - S10</t>
  </si>
  <si>
    <t>MR2BF8C30P0002457</t>
  </si>
  <si>
    <t>S142629 - 18/02/23 - S10</t>
  </si>
  <si>
    <t>MR0CX3DD5N1333739</t>
  </si>
  <si>
    <t>2022-12-14</t>
  </si>
  <si>
    <t>Entre 0 - 4 km</t>
  </si>
  <si>
    <t>S140462 - 14/12/22 - S10</t>
  </si>
  <si>
    <t>MHKAA1BA0NJ050000</t>
  </si>
  <si>
    <t>2023-02-28</t>
  </si>
  <si>
    <t>G142921 - 28/02/23 - REEMP FARO FRONTAL</t>
  </si>
  <si>
    <t>JTFJM9CP8P6005838</t>
  </si>
  <si>
    <t>2022-12-22</t>
  </si>
  <si>
    <t>S140730 - 21/12/22 - S10</t>
  </si>
  <si>
    <t>3TYCZ5AN2PT108545</t>
  </si>
  <si>
    <t>2023-01-27</t>
  </si>
  <si>
    <t>JTDBARDE6N3013826</t>
  </si>
  <si>
    <t>2022-12-30</t>
  </si>
  <si>
    <t>S139913 - 28/11/22 - S10</t>
  </si>
  <si>
    <t>MR0CX8CB0P0429266</t>
  </si>
  <si>
    <t>2023-02-03</t>
  </si>
  <si>
    <t>S142152 - 03/02/23 - S10</t>
  </si>
  <si>
    <t>MHFAB1BY7N3019307</t>
  </si>
  <si>
    <t>2023-01-12</t>
  </si>
  <si>
    <t>S 0000141373</t>
  </si>
  <si>
    <t>5TDGRKEC4NS128894</t>
  </si>
  <si>
    <t>S142685 - 21/02/23 - S50</t>
  </si>
  <si>
    <t>2T3W1RFV5NW219330</t>
  </si>
  <si>
    <t>2023-02-02</t>
  </si>
  <si>
    <t>1- SE REALIZO EL 01/02/23 S-142072 / S142072 - 01/02/23 - S10</t>
  </si>
  <si>
    <t>MRS 1 / CITADO PARA EL 18/02 CON FOLIO 111989 / S142628 - 18/02/23 - S10</t>
  </si>
  <si>
    <t>MR2B29F36N1253942</t>
  </si>
  <si>
    <t>2023-01-20</t>
  </si>
  <si>
    <t>5YFBPRBEXNP352159</t>
  </si>
  <si>
    <t>2023-02-20</t>
  </si>
  <si>
    <t>MHFAB1BYXN3016269</t>
  </si>
  <si>
    <t>2023-01-16</t>
  </si>
  <si>
    <t>S 0000141507</t>
  </si>
  <si>
    <t>MR0CX8CB4N0428778</t>
  </si>
  <si>
    <t>2023-02-17</t>
  </si>
  <si>
    <t>Está a nombre de la financiera  2- manda a buzon,se marca del teléfono fijo / S142542 - 16/02/23 - S10</t>
  </si>
  <si>
    <t>14282AP</t>
  </si>
  <si>
    <t>MR0CX8CB5N0428644</t>
  </si>
  <si>
    <t>BUZON, NO TIENE WHATS 2- S-142113 / 02-02-23 / S10 KM</t>
  </si>
  <si>
    <t>MHFAB1BYXN3014098</t>
  </si>
  <si>
    <t>S 0000141487</t>
  </si>
  <si>
    <t>MHKAA1BA5NJ048808</t>
  </si>
  <si>
    <t>2023-01-07</t>
  </si>
  <si>
    <t>S 0000141211</t>
  </si>
  <si>
    <t>MR0CX8CB5N0428756</t>
  </si>
  <si>
    <t>S142909 - 28/02/23 - S30</t>
  </si>
  <si>
    <t>2022-12-29</t>
  </si>
  <si>
    <t>S140964 - 29/12/22 - S10</t>
  </si>
  <si>
    <t>MHFAB1BY0N3014885</t>
  </si>
  <si>
    <t>2022-12-20</t>
  </si>
  <si>
    <t>S140662 - 20/12/22 - S10</t>
  </si>
  <si>
    <t>JTFJM9CP6N6005740</t>
  </si>
  <si>
    <t>2023-02-24</t>
  </si>
  <si>
    <t>S142818 - 24/02/23 - S20</t>
  </si>
  <si>
    <t>MR2B29F3XN1252356</t>
  </si>
  <si>
    <t>SE MANDO WHATS ( MRS ) 2- AGENDO 11-02-23 FOLIO 111714 / S142381 - 11/02/23 - S10</t>
  </si>
  <si>
    <t>2023-01-21</t>
  </si>
  <si>
    <t>S 0000141705</t>
  </si>
  <si>
    <t>MR0DA3CD3N4003510</t>
  </si>
  <si>
    <t>S142635 - 20/02/23 - S30</t>
  </si>
  <si>
    <t>2T3J1RFV6NW294547</t>
  </si>
  <si>
    <t>2023-02-27</t>
  </si>
  <si>
    <t>MRS 1 / ORDEN PROGRAMADA POR KARLA PARA EL 09/02/2023 CON FOLIO 111660 / S142805 - 24/02/23 - S10</t>
  </si>
  <si>
    <t>4T3DWRFVXNU072348</t>
  </si>
  <si>
    <t>2023-01-04</t>
  </si>
  <si>
    <t>S 0000141114</t>
  </si>
  <si>
    <t>2023-02-25</t>
  </si>
  <si>
    <t>SE LE ENVIO WHATS APP / S142850 - 25/02/23 - S10</t>
  </si>
  <si>
    <t>4T3DWRFV7NU073781</t>
  </si>
  <si>
    <t>2023-01-28</t>
  </si>
  <si>
    <t>S 0000141309</t>
  </si>
  <si>
    <t>5YFBPRBE3NP350737</t>
  </si>
  <si>
    <t>2023-02-10</t>
  </si>
  <si>
    <t>MRS 1, CITA PROPGRAMADA CON FOLIO 111156 PARA EL 10/02/2023 A LAS 10:00 AM A PETICION DE CTE. / S142354 - 10/02/23 - S10</t>
  </si>
  <si>
    <t>MR2B29F30N1252334</t>
  </si>
  <si>
    <t>S 0000142022</t>
  </si>
  <si>
    <t>MR0CX3DD4N1333151</t>
  </si>
  <si>
    <t>2023-02-14</t>
  </si>
  <si>
    <t>MRS 1 / MANDA A BUZON, SE DEJA MRS 2 / S142456 - 14/02/23 - S10</t>
  </si>
  <si>
    <t>MR2B29F39N1252980</t>
  </si>
  <si>
    <t>S 0000141693</t>
  </si>
  <si>
    <t>4T3DWRFV2NU073428</t>
  </si>
  <si>
    <t>Se envia Mrs / 2- Se agenda cita 08.02.23 folio: 111624 / S142246 - S10</t>
  </si>
  <si>
    <t>MR2K29F30N1251619</t>
  </si>
  <si>
    <t>SE LE ENVIO WHATS APP / S142877 - 27/02/23 - S10</t>
  </si>
  <si>
    <t>2022-12-07</t>
  </si>
  <si>
    <t>S140232 - 07/12/22 - S10</t>
  </si>
  <si>
    <t>MHKAA1BA0NJ048361</t>
  </si>
  <si>
    <t>SE MANDO WHATS ( MRS ) 2- el marca en otro momento / S142706 - 21/02/23 - S10</t>
  </si>
  <si>
    <t>MR2B29F34N1251574</t>
  </si>
  <si>
    <t>2022-12-06</t>
  </si>
  <si>
    <t>MR0CX3DD2N1332841</t>
  </si>
  <si>
    <t>2023-02-08</t>
  </si>
  <si>
    <t>MR0CX3DD9N1333002</t>
  </si>
  <si>
    <t>2T3H1RFV2NW212120</t>
  </si>
  <si>
    <t>7MUBAAAG6NV021792</t>
  </si>
  <si>
    <t>2T3H1RFV4NW212121</t>
  </si>
  <si>
    <t>MR0CX3DD7N1332978</t>
  </si>
  <si>
    <t>2023-01-18</t>
  </si>
  <si>
    <t>2T3H1RFV9NW212079</t>
  </si>
  <si>
    <t>2022-12-02</t>
  </si>
  <si>
    <t>MHFAB1BYXN3013825</t>
  </si>
  <si>
    <t>2023-01-25</t>
  </si>
  <si>
    <t>MR0CX3DD6N1333197</t>
  </si>
  <si>
    <t>2023-02-09</t>
  </si>
  <si>
    <t>SE MANDO WHATS ( MRS ) 2- s-142232 / 07-02-23 / s 10km</t>
  </si>
  <si>
    <t>5YFB4RBE4NP124649</t>
  </si>
  <si>
    <t>S 0000141558</t>
  </si>
  <si>
    <t>MR2K29F33N1251498</t>
  </si>
  <si>
    <t>S 0000141907</t>
  </si>
  <si>
    <t>JTDBARDE3N3011161</t>
  </si>
  <si>
    <t>2022-12-05</t>
  </si>
  <si>
    <t>Se envia msj de recordatorio / S140156 - 05/12/22 - S10</t>
  </si>
  <si>
    <t>2023-01-26</t>
  </si>
  <si>
    <t>S 0000141811</t>
  </si>
  <si>
    <t>MHKAA1BA0NJ044049</t>
  </si>
  <si>
    <t>S 0000141218</t>
  </si>
  <si>
    <t>2023-01-09</t>
  </si>
  <si>
    <t>S 0000141238</t>
  </si>
  <si>
    <t>MR0CX3DD8N1332276</t>
  </si>
  <si>
    <t>S 0000141842</t>
  </si>
  <si>
    <t>2T3W1RFV3NW209637</t>
  </si>
  <si>
    <t>Se envia Mrs / 2- Se agenda cita 23.12.22 folio: 110135 / S140869 - 27/12/22 - S10</t>
  </si>
  <si>
    <t>2022-12-08</t>
  </si>
  <si>
    <t>1- MANADA A BUZON DIRECTO / S140274 - 08/12/22 - S10</t>
  </si>
  <si>
    <t>4T3DWRFV1NU069712</t>
  </si>
  <si>
    <t>1- SE LE ENVIO WHATS APP, SE DEJO RECADO, 3- no contesta se se volvio a enviar whats app, 4- SE AGENDO CITA PARA EL 04/02/2023 FOLIO: 111537 / S142193 - 04/02/23 - S10</t>
  </si>
  <si>
    <t>MHFAB1BY3N3012130</t>
  </si>
  <si>
    <t>S 0000141262</t>
  </si>
  <si>
    <t>MHFAB1BY8N3011619</t>
  </si>
  <si>
    <t>Se envia Mrs / 2- Marcanos de la agencia y nos direcciona a servicio de buzon de voz / 3- Marcamos de la agencia y nos indica buzon de voz / S142641 - 20/02/23 - S10</t>
  </si>
  <si>
    <t>MR2B29F33N1251291</t>
  </si>
  <si>
    <t>S 0000141491</t>
  </si>
  <si>
    <t>JTDKAMFU0N3178892</t>
  </si>
  <si>
    <t>S142863 - 27/02/23 - S20</t>
  </si>
  <si>
    <t>2T3W1RFV7NW208930</t>
  </si>
  <si>
    <t>Se agenda cita el dia jueves 22.12.22 folio: 110105 / S140770 - 22/12/22 - S10</t>
  </si>
  <si>
    <t>3TYAZ5CN9NT021873</t>
  </si>
  <si>
    <t>2022-11-28</t>
  </si>
  <si>
    <t>S139915 - 28/11/22 - S10</t>
  </si>
  <si>
    <t>MHKAA1BA5NJ045441</t>
  </si>
  <si>
    <t>2022-12-12</t>
  </si>
  <si>
    <t>Se envia msj de recordatorio / S140357 - 12/12/22 - S10</t>
  </si>
  <si>
    <t>MR2B29F35N1251549</t>
  </si>
  <si>
    <t>2022-11-25</t>
  </si>
  <si>
    <t>S139769 23 /11 /22 - S10</t>
  </si>
  <si>
    <t>5YFBPRBE7NP345718</t>
  </si>
  <si>
    <t>2022-12-16</t>
  </si>
  <si>
    <t>Se envia msj de recordatorio / S140554 - 16/12/22 - S10</t>
  </si>
  <si>
    <t>MR2B29F38N1250394</t>
  </si>
  <si>
    <t>S 0000141965</t>
  </si>
  <si>
    <t>MR2B29F36N1251303</t>
  </si>
  <si>
    <t>S 0000141890</t>
  </si>
  <si>
    <t>5TDGRKEC7NS122748</t>
  </si>
  <si>
    <t>S 0000141810</t>
  </si>
  <si>
    <t>2T3H1RFV0NW208633</t>
  </si>
  <si>
    <t>2022-12-21</t>
  </si>
  <si>
    <t>Se envia msj de recordatorio // 2- Nos Direcciona a Buzon de Voz / S140726 - 21/12/22 - S10</t>
  </si>
  <si>
    <t>7MUBAAAG5NV019774</t>
  </si>
  <si>
    <t>S 0000141962</t>
  </si>
  <si>
    <t>MR0CX3DD2N1331687</t>
  </si>
  <si>
    <t>2T3W1RFV5NW206450</t>
  </si>
  <si>
    <t>MHKAA1BA9NJ044132</t>
  </si>
  <si>
    <t>Sin registro en Kepler para contactar al cliente el Vin no aparece en kepler / S142259 - 08/02/23 - S10</t>
  </si>
  <si>
    <t>MR0BA3CD9N0065380</t>
  </si>
  <si>
    <t>S142791 - 24/02/23 - S50</t>
  </si>
  <si>
    <t>4T3DWRFV8NU071196</t>
  </si>
  <si>
    <t>S 0000141115</t>
  </si>
  <si>
    <t>MR0CX3DD4N1332128</t>
  </si>
  <si>
    <t>2022-12-28</t>
  </si>
  <si>
    <t>1- SE LE ENVIO WHATS APP, NO CONTESTA SE VOLVIO A ENVIAR WHATS APP, 2- NO CONTESTA / S140928 - 28/12/22 - S10</t>
  </si>
  <si>
    <t>MR0CX3DD1N1332054</t>
  </si>
  <si>
    <t>Se envia Mrs // 2- se agenda cita 30.12.22 folio: 109652 / S141022 - 30/12/22  - S10</t>
  </si>
  <si>
    <t>MR0CX3DD2N1330264</t>
  </si>
  <si>
    <t>S 0000141163</t>
  </si>
  <si>
    <t>MHFAB1BY2N3006514</t>
  </si>
  <si>
    <t>2022-10-05</t>
  </si>
  <si>
    <t>S138328 - 05/10/22 - S30</t>
  </si>
  <si>
    <t>2022-11-07</t>
  </si>
  <si>
    <t>1- SE LE ENVIO WHATS APP, 2- SE REALIZO EÑ 07/11/22 S-139290</t>
  </si>
  <si>
    <t>JTDBARDE8NJ058844</t>
  </si>
  <si>
    <t>S 0000141894</t>
  </si>
  <si>
    <t>MR0CX3DD0N1331073</t>
  </si>
  <si>
    <t>Se envia Mrs // 2- SEA GENDA CITA EL DIA 28.12.22 FOLIO: 109849 / S140685 - 21/12/22 - S10</t>
  </si>
  <si>
    <t>MHKAA1BA6NJ040796</t>
  </si>
  <si>
    <t>1- SE LE ENVIO WHATS APP, 2- SE AGENDO CITA PARA EL 08/12/2022 FOLIO: 109852 / S140242 - 07/12/22 - S10</t>
  </si>
  <si>
    <t>MHKAA1BAXNJ040896</t>
  </si>
  <si>
    <t>2022-12-13</t>
  </si>
  <si>
    <t>Se envia Mrs 2- Marcamos de la agencia y nos direcciona fuera de servicio / S140414 - 13/12/22 - S10</t>
  </si>
  <si>
    <t>2022-10-24</t>
  </si>
  <si>
    <t>s-138899 / 24/10/22 /s10 km</t>
  </si>
  <si>
    <t>MR0BA3CD3N0064869</t>
  </si>
  <si>
    <t>2022-10-28</t>
  </si>
  <si>
    <t>S139025 - 27/10/22 - S10</t>
  </si>
  <si>
    <t>2023-01-11</t>
  </si>
  <si>
    <t>S 0000141349</t>
  </si>
  <si>
    <t>MR0CX3DD3N1331665</t>
  </si>
  <si>
    <t>2023-01-19</t>
  </si>
  <si>
    <t>S 0000141628</t>
  </si>
  <si>
    <t>MHKAA1BA0NJ041068</t>
  </si>
  <si>
    <t>S 0000141398</t>
  </si>
  <si>
    <t>5YFBPRBE6NP337951</t>
  </si>
  <si>
    <t>NO TIENE WHATS, MANDA DIRECTO A BUZON 2- buzon, se marca del telefono fijo (A.V. PABLO FRANCISCO ALFARO QUEZADA, ÉL ENVIÓ MSJ A LA CTE. EL 21/12/22) / S140941 - 28/12/22 - S10</t>
  </si>
  <si>
    <t>3TYCZ5AN6NT086160</t>
  </si>
  <si>
    <t>2022-12-15</t>
  </si>
  <si>
    <t>1- SE LE ENVIO WHATS APP, 2- SE DEJO RECADO / S140386 - 12/12/22 - S10</t>
  </si>
  <si>
    <t>5TDGRKEC6NS120926</t>
  </si>
  <si>
    <t>2022-11-17</t>
  </si>
  <si>
    <t>Se envia Mrs / S139612 - 17/11/22 - S10</t>
  </si>
  <si>
    <t>5TDGRKECXNS120279</t>
  </si>
  <si>
    <t>2022-12-31</t>
  </si>
  <si>
    <t>1- SE LE ENVIO WHATS APP, 2- SE DEJO RECADO SE COMUNICA MAS ADELANTE, 3- NO CONTESTA / S141041 - 31/12/22 - S10</t>
  </si>
  <si>
    <t>MR0CX3DD9N1331315</t>
  </si>
  <si>
    <t>Se envia Mrs // 2- Servicio de Buzon De voz / S140356 - 12/12/22 - S10</t>
  </si>
  <si>
    <t>4T1F31AK3NU592397</t>
  </si>
  <si>
    <t>2022-11-30</t>
  </si>
  <si>
    <t>Se envia Mrs / S140009 - 30/11/22 - S10</t>
  </si>
  <si>
    <t>5YFB4RBE6NP117296</t>
  </si>
  <si>
    <t>S142135 - 03/02/23 - S30</t>
  </si>
  <si>
    <t>14129AP</t>
  </si>
  <si>
    <t>MR0CX3DD5N1331215</t>
  </si>
  <si>
    <t>S142796 - 24/02/23 - S20</t>
  </si>
  <si>
    <t>MR0CX3DD5N1332087</t>
  </si>
  <si>
    <t>2023-02-01</t>
  </si>
  <si>
    <t>S142069 - 01/02/23 - S20</t>
  </si>
  <si>
    <t>2022-09-24</t>
  </si>
  <si>
    <t>1- SE LE ENVIO WHATS APP</t>
  </si>
  <si>
    <t>14130AP</t>
  </si>
  <si>
    <t>MHKAA1BA0NJ041250</t>
  </si>
  <si>
    <t>SE MANDO WHATS ( MRS ) 2- s-140025 / 01-12-22 / s10 km</t>
  </si>
  <si>
    <t>MR0CX8CBXN0428039</t>
  </si>
  <si>
    <t>Se envia  // 2- Marcamos de la agencia y nos indica Sr. Martin que nos comuniquemos dentro de 2 semanas / S140749 - 22/12/22 - S10</t>
  </si>
  <si>
    <t>2T3J1RFV2MW237017</t>
  </si>
  <si>
    <t>S 0000141175</t>
  </si>
  <si>
    <t>4T1F31AK3NU592884</t>
  </si>
  <si>
    <t>2023-01-30</t>
  </si>
  <si>
    <t>S 0000141976</t>
  </si>
  <si>
    <t>JTDKAMFU2N3177386</t>
  </si>
  <si>
    <t>2023-01-10</t>
  </si>
  <si>
    <t>S 0000141286</t>
  </si>
  <si>
    <t>MR0CX3DD1N1330286</t>
  </si>
  <si>
    <t>5TDGRKEC0NS117763</t>
  </si>
  <si>
    <t>4T3DWRFV1NU069225</t>
  </si>
  <si>
    <t>MR0CX3DD2N1331883</t>
  </si>
  <si>
    <t>7MUBAAAGXNV015591</t>
  </si>
  <si>
    <t>SE ENVIA MRS / S142719 - 22/02/23 - S10</t>
  </si>
  <si>
    <t>2T3N1RFV8NW271854</t>
  </si>
  <si>
    <t>1- SE LE ENVIO WHATS APP / S139622 - 17/11/22 - S10</t>
  </si>
  <si>
    <t>5TDGRKEC5NS118570</t>
  </si>
  <si>
    <t>2022-11-16</t>
  </si>
  <si>
    <t>NO TIENE WHATS, MANDA DIRECTO A BUZON / S139574 - 16/11/22 - S10</t>
  </si>
  <si>
    <t>MR0CX8CBXN0427666</t>
  </si>
  <si>
    <t>S 0000141824</t>
  </si>
  <si>
    <t>MHFAB1BY1N3005600</t>
  </si>
  <si>
    <t>S142533 - 16/02/23 - S20</t>
  </si>
  <si>
    <t>S 0000141379</t>
  </si>
  <si>
    <t>MR0CX3DD0N1330330</t>
  </si>
  <si>
    <t>S142282 - 09/02/23 - S20</t>
  </si>
  <si>
    <t>5TDGRKEC8NS112536</t>
  </si>
  <si>
    <t>2022-10-25</t>
  </si>
  <si>
    <t>Se envia mrs 2- Se agenda cita 25.10.22 folio: 108588 (Navarrete agenda la cita) / S138945 - 25/10/22 - S10</t>
  </si>
  <si>
    <t>5YFB4RBE6NP113720</t>
  </si>
  <si>
    <t>S 0000141917</t>
  </si>
  <si>
    <t>MR2B29F31N1247837</t>
  </si>
  <si>
    <t>1- SE LE ENVIO WHATS APP, 2- SE AGENDO PARA EL 30/11/22 FOLIO . 109353 / S139983 - 30/11/22 - S10</t>
  </si>
  <si>
    <t>MHFAB1BY0N3002221</t>
  </si>
  <si>
    <t>Se envia mrs 2- Se agenda 28.10.22 folio: 108617 / S139035 - 28/10/22 - S10</t>
  </si>
  <si>
    <t>MR2B29F37N1248488</t>
  </si>
  <si>
    <t>2022-11-22</t>
  </si>
  <si>
    <t>1- SE LE ENVIO WHATS APP, 2- SE DEJO RECADO CON EL OPERARIO / S139735 - 22/11/22 - S10</t>
  </si>
  <si>
    <t>MHKAA1BA7NJ033890</t>
  </si>
  <si>
    <t>2022-10-08</t>
  </si>
  <si>
    <t>SE MANDO WHTAS ( MRS ) 2- BUZON, SE MARCA DEL TELEFONO FIJO 3- lo realizo en otra agencia</t>
  </si>
  <si>
    <t>JTDKAMFU9N3173853</t>
  </si>
  <si>
    <t>2022-10-31</t>
  </si>
  <si>
    <t>Se envia mrs 2- Servicio realizado 23.09.22 cita interna // 4- CITA INTERNA I-137948</t>
  </si>
  <si>
    <t>5TDGZRAH5NS549565</t>
  </si>
  <si>
    <t>1- SE LE ENVIO WHATS APP, 2- SE AGENDO CITA PARA EL 21/10/22 FOLIO: 108555 / S138896 - 24/10/22 - S10</t>
  </si>
  <si>
    <t>5TDGZRAH9NS116802</t>
  </si>
  <si>
    <t>2022-11-12</t>
  </si>
  <si>
    <t>Se envia mrs // 2- Se agenda cita 26.11.22 folio: 108913 / S139458 - 12/11/22 - S10- cita concretada</t>
  </si>
  <si>
    <t>JTFAMHCP9N6006245</t>
  </si>
  <si>
    <t>S 0000141284</t>
  </si>
  <si>
    <t>MHFAB1BY5N3007883</t>
  </si>
  <si>
    <t>Se envia mrs // 2- Cliente solamente nos indica lo siguiente: Gracias 3- se agenda cita para el dia 20.12.22 folio: 109846 / S140637 - 20/12/22 - S10</t>
  </si>
  <si>
    <t>2T3W1RFV6NW198097</t>
  </si>
  <si>
    <t>2022-11-03</t>
  </si>
  <si>
    <t>Se agenda cita 03.11.22 folio: 108399 // 3- Cita Concretada / S139197 - 03/11/22 - S10</t>
  </si>
  <si>
    <t>MHFAB1BY1N3009162</t>
  </si>
  <si>
    <t>SE MANDO WHATS ( MRS ) 2- buzon se marca del telefono fijo de la agencia 3- buzon 3- SE MANDO WHATS / S142154 - 03/02/23 - S10</t>
  </si>
  <si>
    <t>2T3J1RFV4NW264771</t>
  </si>
  <si>
    <t>S 0000141345</t>
  </si>
  <si>
    <t>MR0BA3CD4N0153544</t>
  </si>
  <si>
    <t>S 0000141242</t>
  </si>
  <si>
    <t>2T3W1RFV7NW198934</t>
  </si>
  <si>
    <t>SE MANDO WHATS ( MRS ) / S139427 - 11/11/22 - S10</t>
  </si>
  <si>
    <t>MHFAB1BY3N3007154</t>
  </si>
  <si>
    <t>2022-11-19</t>
  </si>
  <si>
    <t>1- SE LE ENVIO WHATS APP, 2- SE AGENDO CITA PARA EL 22/11/2022 / S139701 - 19/11/22 - S10</t>
  </si>
  <si>
    <t>MHFAB1BY9N3007188</t>
  </si>
  <si>
    <t>1- SE LE ENVIO WHATS APP / S139219 - 03/11/22 - S10</t>
  </si>
  <si>
    <t>2T3W1RFV6NW198794</t>
  </si>
  <si>
    <t>2022-11-10</t>
  </si>
  <si>
    <t>1- SE LE ENVIO WHATS APP / S139403 - 10/11/22 - S10</t>
  </si>
  <si>
    <t>5TDGRKEC0NS111882</t>
  </si>
  <si>
    <t>1- SE LE ENVIO WHATS APP, 2- INMOTION / S140764 - 22/12/22 - S20</t>
  </si>
  <si>
    <t>7MUBAAAG2NV013334</t>
  </si>
  <si>
    <t>Se envia mrs 2- Se agenda cita 21.11.22 folio: 108651 // 4- se reagenda cita para el dia 22.11.22 folio: 109372 / S139723 - S10</t>
  </si>
  <si>
    <t>MHFAB1BY0N3005474</t>
  </si>
  <si>
    <t>S142773 - 23/02/23 - S30</t>
  </si>
  <si>
    <t>MHFAB1BY7N3005763</t>
  </si>
  <si>
    <t>2022-10-15</t>
  </si>
  <si>
    <t>Se envia mrs / S138641 - 15/10/22 - S10</t>
  </si>
  <si>
    <t>MHKAA1BA9NJ036273</t>
  </si>
  <si>
    <t>NO TIENE WHATS, MANDA A BUZON / S142524 - 16/02/23 - S20</t>
  </si>
  <si>
    <t>4T1F31AK2NU588521</t>
  </si>
  <si>
    <t>2023-02-15</t>
  </si>
  <si>
    <t>1- SE REALIZO EL 15/02/23 S-142493 - S20</t>
  </si>
  <si>
    <t>3TYCZ5AN1NT080945</t>
  </si>
  <si>
    <t>SE MANDO WHATS ( MRS ) 2- buzon, se marca del telefono fijo 3- el marca en otro momento aun no tiene fecha 3- SE AMNDO WHATS / S142312 - 09/02/23 - S10</t>
  </si>
  <si>
    <t>5YFBPRBE5NP318114</t>
  </si>
  <si>
    <t>AGENDO 09-02-23 FOLIO 111792 / S142322 - 09/02/23 - S20</t>
  </si>
  <si>
    <t>7MUBAAAG9NV011452</t>
  </si>
  <si>
    <t>2022-12-10</t>
  </si>
  <si>
    <t>SE MANDO WHATS ( MRS ) 2- buzon, se marca del telefono fijo 3- buzon, se marca del telefono fijo 4- buzon / S140348 - 10/12/22 - S10</t>
  </si>
  <si>
    <t>MR2B29F32N1248124</t>
  </si>
  <si>
    <t>SE MANDO WHATS ( MRS ) 2- ella mrca a finales de mes para agendar, se marco del telefono fijo 3- aun no tiene fecha lo mas seguro es que sea en diciembre, ellos marcan 4- agendo 08-12-22 fol</t>
  </si>
  <si>
    <t>MR0CX3DDXN1329704</t>
  </si>
  <si>
    <t>2022-11-24</t>
  </si>
  <si>
    <t>S139763 - 23/11/22  - S20</t>
  </si>
  <si>
    <t>MR2B29F32N1248706</t>
  </si>
  <si>
    <t>1- SE LE ENVIO WHATS APP /  S139459 - 12/11/22 - S10</t>
  </si>
  <si>
    <t>5TDGRKEC8NS112858</t>
  </si>
  <si>
    <t>1- SE LE ENVIO WHATS APP, 2- SE DEJO RECADO CON SU HIJO / S140204 - 06/12/22 - S10</t>
  </si>
  <si>
    <t>5YFB4RBE3NP116445</t>
  </si>
  <si>
    <t>2022-12-26</t>
  </si>
  <si>
    <t>Se envia mrs 2- INDICA QUEA GENDARA HASTA DICIEMBRE 3- MARCAMOS DE LA AGENCIA Y NOS INDICA BUZON LLENO 4- Se agenda cita 22.12.22 folio: 110347 / S140765 - 22/12/22 - S10</t>
  </si>
  <si>
    <t>MR2B29F37N1247891</t>
  </si>
  <si>
    <t>2022-12-17</t>
  </si>
  <si>
    <t>SE MANDO WHATS ( MRS ) 2- buzon se marca del telefono fijo de la agencia 3- agendo 15-12-22 folio 109328 / S140564 - 17/12/22 - S10</t>
  </si>
  <si>
    <t>2T3W1RFV7NW199226</t>
  </si>
  <si>
    <t>S142687 - 21/02/23 - S20</t>
  </si>
  <si>
    <t>MR0CX3DD0N1329839</t>
  </si>
  <si>
    <t>S 0000141380</t>
  </si>
  <si>
    <t>5YFBPRBE8NP327289</t>
  </si>
  <si>
    <t>S 0000141133</t>
  </si>
  <si>
    <t>JTDBARDE5N3008794</t>
  </si>
  <si>
    <t>S 0000141378</t>
  </si>
  <si>
    <t>2T3W1RFV1NW198413</t>
  </si>
  <si>
    <t>Se AGENDA CITA 12.11.22 Folio: 108401 / S139464 - 12/11/22 - S10</t>
  </si>
  <si>
    <t>MR2B29F32N1247166</t>
  </si>
  <si>
    <t>2022-11-04</t>
  </si>
  <si>
    <t>Se agenda cita 04.11.22 folio: 108400 3- cita concretada / S139242 - 04/11/22 - S10</t>
  </si>
  <si>
    <t>5TDGRKEC2NS115853</t>
  </si>
  <si>
    <t>1- SE LE ENVIO WHATS APP, 2- SE AGENDO PARA EL 28/11/22  / S139887 - 28/11/22 - S10</t>
  </si>
  <si>
    <t>MHFAB1BY3N3007199</t>
  </si>
  <si>
    <t>2022-09-14</t>
  </si>
  <si>
    <t>MHFAB1BY1N3003684</t>
  </si>
  <si>
    <t>Se envia mrs / S138653 - 15/10/22 - S10  Cita concretada</t>
  </si>
  <si>
    <t>5YFBPRBEXNP321879</t>
  </si>
  <si>
    <t>2T3J1RFV4NW265788</t>
  </si>
  <si>
    <t>MR0CX3DD3N1330497</t>
  </si>
  <si>
    <t>MHKAA1BA4NJ040926</t>
  </si>
  <si>
    <t>2022-10-27</t>
  </si>
  <si>
    <t>1- SE LE ENVIO WHATS APP / S138999 - 27/10/22 - S10</t>
  </si>
  <si>
    <t>MHKAA1BA0NJ037036</t>
  </si>
  <si>
    <t>1- SE LE ENVIO WHATS APP / S139114 - 31/10/22 - S10</t>
  </si>
  <si>
    <t>MHKAA1BA3NJ036558</t>
  </si>
  <si>
    <t>2022-10-26</t>
  </si>
  <si>
    <t>SE MANDO WHATS ( MRS ) / S138974 - 26/10/22 - S10</t>
  </si>
  <si>
    <t>2022-11-08</t>
  </si>
  <si>
    <t>1- SE LE ENVIO WHATS APP / S139325 - 08/11/22 - S10</t>
  </si>
  <si>
    <t>JTDKAMFU7N3177108</t>
  </si>
  <si>
    <t>S142379 - 11/02/23 - S30</t>
  </si>
  <si>
    <t>2T3J1RFV2NW266034</t>
  </si>
  <si>
    <t>no tiene whats, manda a buzon 2- manda directo a buzon, se marca del telefono fijo 3- S-140038 / 01-12-22 / S 10 KM</t>
  </si>
  <si>
    <t>MR0CX3DD9N1329399</t>
  </si>
  <si>
    <t>SE MANDO WHATS ( MRS ) 2- no por el momento va acudir en enero 3- SE MANDO WHATS 3 - se mando whats / S142064 - 01/02/23 - S10</t>
  </si>
  <si>
    <t>MR2B29F36N1244500</t>
  </si>
  <si>
    <t>/SE ENVIA MENSAJE DE WHATSAPP , 2- NO CONTESTA SE LE VOLVIO A ENVIAR WHATS APP, 3- NO CONTESTA</t>
  </si>
  <si>
    <t>S 0000141419</t>
  </si>
  <si>
    <t>3TYAZ5CN6NT019062</t>
  </si>
  <si>
    <t>NO TIENE WHATS, MANDA A BUZON 2- agendo 16/11/22 folio 109108 3- MANDA A BUZON / S140247 - 07/12/22 - S10</t>
  </si>
  <si>
    <t>JTDKAMFU8N3172421</t>
  </si>
  <si>
    <t>S 0000141773</t>
  </si>
  <si>
    <t>5YFBPRBE4NP316385</t>
  </si>
  <si>
    <t>2022-10-17</t>
  </si>
  <si>
    <t>/SE ENVIA MENSAJE DE WHATSAPP, RESPONDE QUE SE COMUNICARA A EDIADOS DEL SIGUIENTE MES PARA AGENDAR SU CITA , 3- SE REALIZO EL 17/10/22 S-138659 / S138659 - 17/10/22 - S10</t>
  </si>
  <si>
    <t>MR0CX8CBXN0427280</t>
  </si>
  <si>
    <t>2023-01-17</t>
  </si>
  <si>
    <t>S 0000141418</t>
  </si>
  <si>
    <t>MR0CX8CB0N0427207</t>
  </si>
  <si>
    <t>2022-10-19</t>
  </si>
  <si>
    <t>Nos indica numero fuera de servicio2 - servicio de buzon de voz 3- BUZON DE VOZ / S138763 - 19/10/22 - S10</t>
  </si>
  <si>
    <t>JTDKAMFU6N3172448</t>
  </si>
  <si>
    <t>T138539 - 12/10/22 - S10</t>
  </si>
  <si>
    <t>MHKAA1BA8NJ033123</t>
  </si>
  <si>
    <t>2022-10-18</t>
  </si>
  <si>
    <t>/SE ENVIA MENSAJE DE WHATSAPP  / COMENTA VERIFICARA SUS TIEMPOS Y NOS CONTACTARA PARA AGENDAR SU SERVICIO   3- s-18/10/22 s-138693 / s10 km</t>
  </si>
  <si>
    <t>2T3H1RFV8NW196974</t>
  </si>
  <si>
    <t>2022-10-21</t>
  </si>
  <si>
    <t>1-SE LE ENVIO WHATS APP , 2- SE AGENDO CITA PARA EL 21/10/22 FOLIO: 108508 / S138811 - 21/10/22 - S10</t>
  </si>
  <si>
    <t>5TDGRKEC9NS110066</t>
  </si>
  <si>
    <t>2022-10-03</t>
  </si>
  <si>
    <t>se mando whats mrs / SE PROGRAMA CITA PARA EL 03/10/2022 CON FOLIO 107755 / S138244 - 03/10/22 - S10</t>
  </si>
  <si>
    <t>JTDKAMFU3N3171967</t>
  </si>
  <si>
    <t>/SE ENVIA MENSAJE DE WHATSAPP  2- buzon / S138935 - 25/10/22 - S10</t>
  </si>
  <si>
    <t>MHFAB1BY9N3004159</t>
  </si>
  <si>
    <t>S 0000141768</t>
  </si>
  <si>
    <t>MHFAB1BY2N3000566</t>
  </si>
  <si>
    <t>2022-10-29</t>
  </si>
  <si>
    <t>Se envia mrs 2- No Contesta 3- Se AGENDA CITA 29.10.22 FOLIO: 107976 / S139077 - 29/10/22 - S10</t>
  </si>
  <si>
    <t>MHKAA1BA9NJ035883</t>
  </si>
  <si>
    <t>Se agenda cita tentativamente para el 18.10.22 folio: 107856 cliente requiere llegar a su kilometraje / S138645 - 15/10/22 - S10</t>
  </si>
  <si>
    <t>MHFAB1BY3N3003797</t>
  </si>
  <si>
    <t>1-SE LE ENVIO WHATS APP , 2- EL CLIENTE SE COMUNICA PARA AGENDAR SU CITA., 3- SE AGENDO CITA PARA EL 03/11/22</t>
  </si>
  <si>
    <t>5TDGRKEC9NS110925</t>
  </si>
  <si>
    <t>S 0000141857</t>
  </si>
  <si>
    <t>2T3N1RFV0NW255888</t>
  </si>
  <si>
    <t>2022-09-29</t>
  </si>
  <si>
    <t>SE ENVIA MRS</t>
  </si>
  <si>
    <t>MHFAB1BY3N3001421</t>
  </si>
  <si>
    <t>S 0000141604</t>
  </si>
  <si>
    <t>5TDYZRAH4NS115299</t>
  </si>
  <si>
    <t>SE ENVIA MENSAJE DE WHATSAPP  2- MARCAMOS Y NOS INDICA QUE PASARA LA INF AL AREA CORRESPONDIENTE PARA SU DEBIDO SERV 3- BUZON //4- Marcamos de la agencia y nos Direcciona a buzon de voz  / S</t>
  </si>
  <si>
    <t>5YFBPRBE5NP315813</t>
  </si>
  <si>
    <t>No contesta 2- Se agenda cita para el dia 31.10.22 folio: 107863 / S139122 - 31/10/22 - S10</t>
  </si>
  <si>
    <t>MHFAB1BY2N3002205</t>
  </si>
  <si>
    <t>2022-08-18</t>
  </si>
  <si>
    <t>Inactivo</t>
  </si>
  <si>
    <t>1- SE LE ENVIO WHATS APP, 2- YA VENDIO SU UNIDAD</t>
  </si>
  <si>
    <t>MR0CX3DD8N1329314</t>
  </si>
  <si>
    <t>2023-01-03</t>
  </si>
  <si>
    <t>S 0000141072</t>
  </si>
  <si>
    <t>JTDBARDEXN3006636</t>
  </si>
  <si>
    <t>/SE ENVIA MENSAJE DE WHATSAPP  2- agendo 21/10/22 folio 108494 - S138836 - 21/10/22 - S10</t>
  </si>
  <si>
    <t>MR0CX3DDXN1329136</t>
  </si>
  <si>
    <t>SE MANDO WHATS (MRS) 2-  agendo 29/10/22 folio 108496 / S139088 - 2/10/22 - S10</t>
  </si>
  <si>
    <t>MR0CX8CB9N0427304</t>
  </si>
  <si>
    <t>SE ENVIA MRS / S142559 - 16/02/23 - S20</t>
  </si>
  <si>
    <t>2T3W1RFVXNW196644</t>
  </si>
  <si>
    <t>SE MANDO WHATS (MRS) 2- agndo 03/10/22 folio 107879 / S138235 - 03/10/22 - S10</t>
  </si>
  <si>
    <t>S140302 - 08/12/22 - S50</t>
  </si>
  <si>
    <t>MR0CX3DD5N1329108</t>
  </si>
  <si>
    <t>2022-06-10</t>
  </si>
  <si>
    <t>1- SE LE ENVIO WHATS APP, 2- SE DEJO RECADO CON LA ENCARGADA DE LAS UNIDADES, 3- LA UNIDAD SE ENCUENTRA EN CIUDAD DE MEXICO.</t>
  </si>
  <si>
    <t>3TYAZ5CN9NT018813</t>
  </si>
  <si>
    <t>2022-09-07</t>
  </si>
  <si>
    <t>MHKAA1BA1NJ034033</t>
  </si>
  <si>
    <t>2023-01-23</t>
  </si>
  <si>
    <t>S 0000141747</t>
  </si>
  <si>
    <t>2T3W1RFVXNW196496</t>
  </si>
  <si>
    <t>S 0000141719</t>
  </si>
  <si>
    <t>MHFAB1BY2N3001488</t>
  </si>
  <si>
    <t>S142472 - 14/02/23 - S50</t>
  </si>
  <si>
    <t>MHFAB1BY2N3002270</t>
  </si>
  <si>
    <t>2022-09-10</t>
  </si>
  <si>
    <t>SE MANDO WHATS ( MRS )</t>
  </si>
  <si>
    <t>MR0CX3DD4N1419723</t>
  </si>
  <si>
    <t>2022-09-06</t>
  </si>
  <si>
    <t>MRS 1</t>
  </si>
  <si>
    <t>MHFAB1BYXN3003876</t>
  </si>
  <si>
    <t>/SE ENVIA MENSAJE DE WHATSAPP  3- cliente se encuentra fuera de la ciudad regresara en 3 semanas, si puede agendara cita con nosotros // 4- Marcamos de la agencia y nos indica el propietario</t>
  </si>
  <si>
    <t>JTDBARDE4N3004851</t>
  </si>
  <si>
    <t>S140119 - 02/12/22 - S20</t>
  </si>
  <si>
    <t>5TDGRKEC2NS109678</t>
  </si>
  <si>
    <t>2022-10-14</t>
  </si>
  <si>
    <t>2T3W1RFVXNW196949</t>
  </si>
  <si>
    <t>1-SE LE ENVIO WHATS APP , 2- SE DEJO RECADO EL CLIENTE SE COMUNICA, 3- NO CONTESTA., 4-  NO CONTESTA SE VOLVIO A ENVIAR WHATS APP / S142342 - 10/02/23 - S10</t>
  </si>
  <si>
    <t>MHFAB1BY6N3004989</t>
  </si>
  <si>
    <t>2022-11-11</t>
  </si>
  <si>
    <t>/SE ENVIA MENSAJE DE WHATSAPP  2- se agenda cita 11.11.22 folio: 108505 CITA CONCRETADA / S139436 - 11/11/22 - S10</t>
  </si>
  <si>
    <t>2022-10-07</t>
  </si>
  <si>
    <t>SE MANDO WHATS (MRS) / S138400 - 07/10/22 - S10</t>
  </si>
  <si>
    <t>MHKAA1BA6NJ033752</t>
  </si>
  <si>
    <t>2022-11-09</t>
  </si>
  <si>
    <t>no tiene whats, manda directo a buzon 2- manda directo a buzon 3- se marca del telefoni fijo, manda a buzon / S139192 - 02/11/22 - S10</t>
  </si>
  <si>
    <t>MR0BA3CD5N0059110</t>
  </si>
  <si>
    <t>S 0000141240</t>
  </si>
  <si>
    <t>MHFAB1BY1N3000669</t>
  </si>
  <si>
    <t>S 0000141918</t>
  </si>
  <si>
    <t>MHKAA1BA1NJ028538</t>
  </si>
  <si>
    <t>1- SE LE ENVIO WHATS APP, 2- SE AGENDO CITA PARA EL 15/02/2023 S-142513 - S20</t>
  </si>
  <si>
    <t>MHKAA1BA5NJ028798</t>
  </si>
  <si>
    <t>SE ENVIA MRS / S142674 - 21/02/23 - S20</t>
  </si>
  <si>
    <t>MR0CX3DD3N1328345</t>
  </si>
  <si>
    <t>S 0000141756</t>
  </si>
  <si>
    <t>MHFAB1BY4N3000407</t>
  </si>
  <si>
    <t>2023-01-05</t>
  </si>
  <si>
    <t>S 0000141161</t>
  </si>
  <si>
    <t>MR0CX3DD1N1328232</t>
  </si>
  <si>
    <t>S 0000141866</t>
  </si>
  <si>
    <t>S 00001380611- SE LE ENVIO WHATS APP / SE CONTATO A LA SARITA. EVANGELINA SE COMUNICARA DESPUES DEL 15/09 PARA PROGRANAR SU SERVICIO / SERVICIO PROGRAMADO CON FOLIO 107732 PARA EL MARTES 27/09 / S138061 - 27/09/2</t>
  </si>
  <si>
    <t>MR0CX8CBXN0426260</t>
  </si>
  <si>
    <t>1- SE LE ENVIO WHATS APP, 2- SE DEJO RECADO CON SU SECRETARIA, 3-  EL CLIENTE SE COMUNICA DESPUES, 4- SE DEJO RECADO / S142866 - 27/02/23 - S20</t>
  </si>
  <si>
    <t>5TDGRKEC3NS105526</t>
  </si>
  <si>
    <t>1- SE LE ENVIO WHATS APP / G136636 - 08/08/22 - 22TA03, 2- SE DEJO RECADO SE COMUNICA MAS ADELANTE. , 4- NO CONTESTA / S138664 - 17/10/22 - S10</t>
  </si>
  <si>
    <t>MR0CX3DD5N1327956</t>
  </si>
  <si>
    <t>Se envia mrs 2- Nos indica el chofer que pasara la informacion al area correspondiente 4- pasaran la informacion a la empresa / S138243 - 03/10/22 - S10</t>
  </si>
  <si>
    <t>JTDKAMFU8N3169471</t>
  </si>
  <si>
    <t>S142801 - 24/02/23 - S30</t>
  </si>
  <si>
    <t>MR0CX3DD0N1419573</t>
  </si>
  <si>
    <t>S138907 - 24/10/22 - S20</t>
  </si>
  <si>
    <t>MR0DA3CDXN4002614</t>
  </si>
  <si>
    <t>S 0000142017</t>
  </si>
  <si>
    <t>MR2B29F39N1241879</t>
  </si>
  <si>
    <t>2022-09-03</t>
  </si>
  <si>
    <t>MHKAA1BA7NJ030472</t>
  </si>
  <si>
    <t>2022-09-21</t>
  </si>
  <si>
    <t>MR0CX8CBXN0426436</t>
  </si>
  <si>
    <t>S142114 - 02/02/23 - S30</t>
  </si>
  <si>
    <t>MR0CX3DD0N1328139</t>
  </si>
  <si>
    <t>S142504 - 15/02/23 - S30</t>
  </si>
  <si>
    <t>2T3W1RFVXMW183343</t>
  </si>
  <si>
    <t>S142304 - 09/02/23 - S30</t>
  </si>
  <si>
    <t>2022-09-09</t>
  </si>
  <si>
    <t>2022-09-22</t>
  </si>
  <si>
    <t>5TDGRKECXNS102168</t>
  </si>
  <si>
    <t>SE MANDO WHATS (MRS) 2-  checa sus tiempos y marca para re agendar 3- aun no tiene fecha dispocible  4- lo realizo en queretaro / S140057 - 01/12/22 - S20</t>
  </si>
  <si>
    <t>MR2K29F36N1243024</t>
  </si>
  <si>
    <t>S 0000141808</t>
  </si>
  <si>
    <t>MR0CX3DD8N1327997</t>
  </si>
  <si>
    <t>S 0000141601</t>
  </si>
  <si>
    <t>MR0CX8CB9N0426363</t>
  </si>
  <si>
    <t>S 0000141294</t>
  </si>
  <si>
    <t>MR0CX8CB5N0426263</t>
  </si>
  <si>
    <t>S 0000141667</t>
  </si>
  <si>
    <t>MR2B29F33N1242834</t>
  </si>
  <si>
    <t>S 0000141987</t>
  </si>
  <si>
    <t>MR0CX3DD8N1327465</t>
  </si>
  <si>
    <t>1-SE LE ENVIO WHATS APP, 2- LLAMAR DESPUES DEL 06/02/2023 PARA AGENDAR SU CITA / S142311 - 09/02/23 - S20</t>
  </si>
  <si>
    <t>JTDBARDE6N3006312</t>
  </si>
  <si>
    <t>2022-09-27</t>
  </si>
  <si>
    <t>MR0CX8CBXN0426808</t>
  </si>
  <si>
    <t>S142298 - 09/02/23 - S50</t>
  </si>
  <si>
    <t>MR2K29F31N1243237</t>
  </si>
  <si>
    <t>S142368 - 10/02/23 - S20</t>
  </si>
  <si>
    <t>S142766 - 23/02/23 - S40</t>
  </si>
  <si>
    <t>SE MANDO WHATS ( MRS ) / S140349 - 10/12/22 - S20</t>
  </si>
  <si>
    <t>2T3J1RFV0NW253105</t>
  </si>
  <si>
    <t>S142757 - 23/02/23 - S60</t>
  </si>
  <si>
    <t>5TDGZRAH6NS546027</t>
  </si>
  <si>
    <t>1- SE DEJO RECADO, 2- NO CONTESTA  SE QUEDA  EN UN CONMUTADOR, MANDA A BUZON DIRECTO /  S139425 - 11/11/22 - S10</t>
  </si>
  <si>
    <t>3TYCZ5AN8NT069621</t>
  </si>
  <si>
    <t>2022-07-05</t>
  </si>
  <si>
    <t>1-SE LE ENVIO WHATS APP, 2- SE DEJO RECADO , 3- NO CONTESTA SE VOLVIO A ENVIAR WHATS APP, 4- CLIENTE SE ENCUENTRA FUERA DE LA CIUDAD</t>
  </si>
  <si>
    <t>2022-09-08</t>
  </si>
  <si>
    <t>MHFAB1BY2N3000129</t>
  </si>
  <si>
    <t>S142485 - 14/02/23 - S30</t>
  </si>
  <si>
    <t>5TDGRKEC5NS092519</t>
  </si>
  <si>
    <t>2022-09-19</t>
  </si>
  <si>
    <t>5YFBPRBE9NP308928</t>
  </si>
  <si>
    <t>2022-09-30</t>
  </si>
  <si>
    <t>S140647 - 10/12/22 - S50</t>
  </si>
  <si>
    <t>MR0CX3DD2N1328031</t>
  </si>
  <si>
    <t>2022-08-22</t>
  </si>
  <si>
    <t>No contactado</t>
  </si>
  <si>
    <t>MRS 1 / NO RESONDE MRS 2 / NO RESPONDE MRS 3</t>
  </si>
  <si>
    <t>MR0CX3DD6N1328064</t>
  </si>
  <si>
    <t>MR0CX8CB4N0427064</t>
  </si>
  <si>
    <t>2022-11-18</t>
  </si>
  <si>
    <t>5TDZZRAHXNS545455</t>
  </si>
  <si>
    <t>2022-09-26</t>
  </si>
  <si>
    <t>MR0CX3DD2N1419462</t>
  </si>
  <si>
    <t>MR0CX8CB4N0426898</t>
  </si>
  <si>
    <t>SE ENVIA MRS / S142620 - 18/02/23 - S20</t>
  </si>
  <si>
    <t>3TYAZ5CN1NT016859</t>
  </si>
  <si>
    <t>2022-11-29</t>
  </si>
  <si>
    <t>SE MANDO WHATS (MRS) 2- marca en unos dias , va checar sus tiempos 3- buzon, se marca del telefono fijo de la agencia 4 - agendo 25/11/22 folio 109327 / S139819  - 24/11/22 - S10</t>
  </si>
  <si>
    <t>4T3DWRFV8NU052020</t>
  </si>
  <si>
    <t>2022-08-10</t>
  </si>
  <si>
    <t>MRS 1 / G141702 -/ CITADO EL 21/01/23 - 22TA03</t>
  </si>
  <si>
    <t>JTDBARDE6N3005208</t>
  </si>
  <si>
    <t>2022-09-12</t>
  </si>
  <si>
    <t>7MUBAAAG0NV007418</t>
  </si>
  <si>
    <t>2022-07-29</t>
  </si>
  <si>
    <t>Se Envia Mrs / Servicio de buzon de voz y no contesta</t>
  </si>
  <si>
    <t>MR0CX3DD9N1327071</t>
  </si>
  <si>
    <t>SE MANDO WHATS (MRS) 2- el marca para agendar 3- EL MARCA CUANDO REQUIERA LA CITA 4- BUZON, SE MANDO WHATS 4 - comenta que ya agendo no da mas informacion 4- SE MANDO WHATS 4- buzon, se marc</t>
  </si>
  <si>
    <t>MR0CX8CB2N0426026</t>
  </si>
  <si>
    <t>2022-09-02</t>
  </si>
  <si>
    <t>MRS 1 / no responde, se deja mrs 2 / NO RESPONDE, SE DEJA MRS 3</t>
  </si>
  <si>
    <t>MR2B29F37N1238348</t>
  </si>
  <si>
    <t>S142197 - 04/02/23 - S30</t>
  </si>
  <si>
    <t>MR2K29F35N1241877</t>
  </si>
  <si>
    <t>1- SE LE ENVIO WHATS APP, 2- SE AGENDO CITA PARA EL 16/02/23 S-142560 - S20</t>
  </si>
  <si>
    <t>MR0DA3CD6N4002271</t>
  </si>
  <si>
    <t>2022-07-20</t>
  </si>
  <si>
    <t>Se envia Mrs / 4-Marcamos a la Empresa y nos indican que no se encuentran en la ciudad</t>
  </si>
  <si>
    <t>5TDGRKEC5NS091810</t>
  </si>
  <si>
    <t>S 0000141568</t>
  </si>
  <si>
    <t>5TDGRKEC6NS095235</t>
  </si>
  <si>
    <t>1- SE LE ENVIO WHATS APP, 2- NO CONTESTA , SE VOLVIO A ENVIAR WHATS APP, 3- SE AGENDO CITA PARA EL 15/02/2023 FOLIO: 111858 / S142486 - 14/02/23 - S20</t>
  </si>
  <si>
    <t>5TDGZRAH1NS543438</t>
  </si>
  <si>
    <t>S 0000141793</t>
  </si>
  <si>
    <t>JTDKAMFU9N3168992</t>
  </si>
  <si>
    <t>S142681 - 21/02/23 - S40</t>
  </si>
  <si>
    <t>4T1C11AK5NU660160</t>
  </si>
  <si>
    <t>Se envia Mrs 2- Iindica que aun no le corresponde su servicio, revisamos el sistema y el 1er Serv se realizo 20.06.22 le tocaria en diciembre 3- Aun no le corresponde serv // SERVICIO LE TOC</t>
  </si>
  <si>
    <t>JTDKAMFU6N3168223</t>
  </si>
  <si>
    <t>MRS 1 / CITADO PARA EL 27/02/2023 CON FOLIO 111672 / S142475 - 14/02/23 - S20</t>
  </si>
  <si>
    <t>S140049 - 01/12/22 - S20</t>
  </si>
  <si>
    <t>MHKAA1BA8NJ025183</t>
  </si>
  <si>
    <t>SE MANDO WHATS ( MRS ) 2- manda directo a buzon 3- AGENDO 11-02-23 FOLIO 110904 / S142390 - 11/02/23 - S20</t>
  </si>
  <si>
    <t>MR0CX8CB4N0425220</t>
  </si>
  <si>
    <t>2022-04-23</t>
  </si>
  <si>
    <t>SE MANDO WHATS (MRS) 2- Marcamos pero el cliente nos indica que volvamos a enviar la inf por whtas</t>
  </si>
  <si>
    <t>5TDGRKEC7NS100300</t>
  </si>
  <si>
    <t>1-SE LE ENVIO WHATS APP , 2- SE DEJO RECADO EL CLIENTE SE COMUNICA PARA AGENDAR., 3-  SE DEJO RECADO NUEVAMENTE / S138266 - 03/10/22 - S10</t>
  </si>
  <si>
    <t>MHKAA1BAXNJ019448</t>
  </si>
  <si>
    <t>2022-08-05</t>
  </si>
  <si>
    <t>Se envia Mrs / 2- Unidad Vendida a la agencia / 3- unidad vendida</t>
  </si>
  <si>
    <t>MHKAA1BA9NJ025189</t>
  </si>
  <si>
    <t>2022-07-26</t>
  </si>
  <si>
    <t>1-SE LE ENVIO WHATS APP, 2- YA VENDIO SU UNIDAD</t>
  </si>
  <si>
    <t>MR2B29F36N1241838</t>
  </si>
  <si>
    <t>S141045 - 31/12/22 - S20</t>
  </si>
  <si>
    <t>MHKAA1BA8NJ019495</t>
  </si>
  <si>
    <t>2023-01-14</t>
  </si>
  <si>
    <t>S 0000141455</t>
  </si>
  <si>
    <t>MR0CX8CB1N0426499</t>
  </si>
  <si>
    <t>Se envia mrs 3- buzon de voz // 4- SEA GENDA CITA 24.10.22 S-138917 / S138917 - 24/10/22 - S10</t>
  </si>
  <si>
    <t>2022-10-12</t>
  </si>
  <si>
    <t>S138533 - 12/10/22 - S20</t>
  </si>
  <si>
    <t>3TYCZ5AN1NT061540</t>
  </si>
  <si>
    <t>2022-10-04</t>
  </si>
  <si>
    <t>S138304 - 04/10/22 - S50</t>
  </si>
  <si>
    <t>MR0CX3DD4N1324837</t>
  </si>
  <si>
    <t>S138963 - 26/10/22 - S40</t>
  </si>
  <si>
    <t>MR0CX8CB7N0426328</t>
  </si>
  <si>
    <t>S140853 - 26/12/22 - S50</t>
  </si>
  <si>
    <t>S 0000141415</t>
  </si>
  <si>
    <t>MHKAA1BA4NJ024497</t>
  </si>
  <si>
    <t>S 0000141898</t>
  </si>
  <si>
    <t>MR0CX8CB1N0426390</t>
  </si>
  <si>
    <t>2022-11-26</t>
  </si>
  <si>
    <t>S139853 - 25/11/22 - S20</t>
  </si>
  <si>
    <t>MR2B29F3XN1240630</t>
  </si>
  <si>
    <t>S 0000141650</t>
  </si>
  <si>
    <t>2T3W1RFV8NW187358</t>
  </si>
  <si>
    <t>2022-09-13</t>
  </si>
  <si>
    <t>MR0CX3DD9N1326566</t>
  </si>
  <si>
    <t>S139906 - 28/11/22 - S20</t>
  </si>
  <si>
    <t>5TDGRKEC6NS098863</t>
  </si>
  <si>
    <t>SE ENVIA MRS 2- Cliente Martin indica que por elo momento no agendara el serv hasta que llegue a los 10.000 km 3- NO CONTESTA / G138147 - 29/09/22  - 22TA03 // SE AGEBNDA CITA 03.11.22 FOLIO</t>
  </si>
  <si>
    <t>JTDBARDE1N3004631</t>
  </si>
  <si>
    <t>2022-08-17</t>
  </si>
  <si>
    <t>SE MANDO WHATS ( MRS ) 2- SE MARCA DEL TELEFONO FIJO, MANDA A BUZON 3- manda a buzon en los dos numeros de los perfiles</t>
  </si>
  <si>
    <t>MR0CX8CB0N0426509</t>
  </si>
  <si>
    <t>S 0000141111</t>
  </si>
  <si>
    <t>5TDGRKEC1NS103578</t>
  </si>
  <si>
    <t>MR0CX3DD8N1327868</t>
  </si>
  <si>
    <t>Se envia Mrs / 2- Marcamos de la Agencia y no Contesta / 3- Marcamos de la agencia y no Contesta</t>
  </si>
  <si>
    <t>2022-08-06</t>
  </si>
  <si>
    <t>MRS 1 / REALIZADO EL 25/01/2023 CON FOLIO 111241 / S142944 - 28/02/23 - S20</t>
  </si>
  <si>
    <t>S140648 - 20/12/22 - S30</t>
  </si>
  <si>
    <t>5TDGRKEC4NS094794</t>
  </si>
  <si>
    <t>2022-07-25</t>
  </si>
  <si>
    <t>Se Envia Mrs / 4- Se agenda cita 13.01.23 folio: 110795 no llego a su cita marcamos de la agencia y no contesta</t>
  </si>
  <si>
    <t>2022-12-23</t>
  </si>
  <si>
    <t>S140809 - 23/12/22 - S40</t>
  </si>
  <si>
    <t>MR2B29F35N1241023</t>
  </si>
  <si>
    <t>Se envia Mrs / 2- Marcamos de la agencia y nos indica que encuentra fuera del pais Enterado es en el mes de febrero / 3- Se agenda cita 04.02.23 folio: 111491 / S142182 - 04/02/23 - S20</t>
  </si>
  <si>
    <t>5TDGRKEC3NS102397</t>
  </si>
  <si>
    <t>SE MANDO WHATS ( MRS ) 2- ELLA MARCA A FINALES DE MES PARA POSIBLE CITA 3- AGENDI 28-02-23 FOLIO 112323 / S142915 - 28/02/23 - S20</t>
  </si>
  <si>
    <t>MR0CX3DD6N1326010</t>
  </si>
  <si>
    <t>Se envia Mrs /2- se agenda cita 31.12.22 folio: 110385 / S141037 - 31/12/22 - S20</t>
  </si>
  <si>
    <t>MR0CX3DD2N1327784</t>
  </si>
  <si>
    <t>2022-06-17</t>
  </si>
  <si>
    <t>JTDKAMFU3N3165117</t>
  </si>
  <si>
    <t>S139987 - 30/11/22 - S30</t>
  </si>
  <si>
    <t>MR0CX3DDXN1325555</t>
  </si>
  <si>
    <t>2022-06-07</t>
  </si>
  <si>
    <t>SE MANDO WHATS ( MRS ) 2- buzon, se marca del telefono fijo. 3- agendo 03/12/22 folio 109141 3- BUZON 4- SE AMNDO WHATS</t>
  </si>
  <si>
    <t>MR0CX3DD5N1327343</t>
  </si>
  <si>
    <t>Se envia Mrs / S142509 - 15/02/23 - S20</t>
  </si>
  <si>
    <t>MR0CX8CB7N0425289</t>
  </si>
  <si>
    <t>SE MANDO WHATS ( MRS ) 2- S-142092 / 02/02/23 / S20 KM</t>
  </si>
  <si>
    <t>MR0CX3DD8N1326607</t>
  </si>
  <si>
    <t>S142071 - 01/02/23 - S50</t>
  </si>
  <si>
    <t>2T3W1RFV4MW182866</t>
  </si>
  <si>
    <t>S 0000141775</t>
  </si>
  <si>
    <t>MR0CX3DD4N1327866</t>
  </si>
  <si>
    <t>S142098 - 02/02/23 - S30</t>
  </si>
  <si>
    <t>MR0CX3DD6N1328033</t>
  </si>
  <si>
    <t>2022-08-15</t>
  </si>
  <si>
    <t>1- SE LE ENVIO WHATS APP, 2-  SE REALIZO EL 02/02/2023  S-142100</t>
  </si>
  <si>
    <t>5YFBPRBE5NP302107</t>
  </si>
  <si>
    <t>1-SE LE ENVIO WHATS APP , 2- SE DEJO RECADO CON LA CLIENTA , SE COMUNICA MAS ADELANTE PARA AGENDAR SU CITA.3- NO CONTESTA, 4- NO CONTESTA / S139326 - 08/11/22 - S10</t>
  </si>
  <si>
    <t>2022-12-27</t>
  </si>
  <si>
    <t>S140882 - 27/12/22 - S20</t>
  </si>
  <si>
    <t>JTDKAMFUXN3169021</t>
  </si>
  <si>
    <t>Se Envia Mrs / S140638 - 20/12/22 - S20</t>
  </si>
  <si>
    <t>5TDYZRAH8NS105438</t>
  </si>
  <si>
    <t>MR2B29F36N1240480</t>
  </si>
  <si>
    <t>5TDGRKEC5NS101719</t>
  </si>
  <si>
    <t>SE MANDO WHATS ( MRS ) 2- MANDA A BUZON, SE MARCA DEL TELEFONO FIJO 3- LO VA CHECAR CON SU ESPOSO Y MARCA PARA POSIBLE CITA</t>
  </si>
  <si>
    <t>JTDKAMFU1N3167769</t>
  </si>
  <si>
    <t>S142470 - 14/02/23 - S30</t>
  </si>
  <si>
    <t>MR0CX8CB2N0425958</t>
  </si>
  <si>
    <t>S139601 - 17/11/22 - S20</t>
  </si>
  <si>
    <t>JTDBARDE6NJ049575</t>
  </si>
  <si>
    <t>MRS 1 / CITADO PARA EL 10/02/2023 CON FOLIO 111818 / S142345 - 10/02/23 - S20</t>
  </si>
  <si>
    <t>MR0CX8CB2N0425474</t>
  </si>
  <si>
    <t>S 0000141620</t>
  </si>
  <si>
    <t>MR2B29F33N1238458</t>
  </si>
  <si>
    <t>S 0000141151</t>
  </si>
  <si>
    <t>MR0CX3DD7N1326002</t>
  </si>
  <si>
    <t>S140884 - 27/12/22 - S40</t>
  </si>
  <si>
    <t>JTDBARDE6NJ047504</t>
  </si>
  <si>
    <t>S 0000141483</t>
  </si>
  <si>
    <t>S142516 - 15/02/23 - S80</t>
  </si>
  <si>
    <t>MR0CX3DD1N1326223</t>
  </si>
  <si>
    <t>S 0000141727</t>
  </si>
  <si>
    <t>MHKAA1BA0NJ018213</t>
  </si>
  <si>
    <t>MR0CX3DD0N1325077</t>
  </si>
  <si>
    <t>S 0000141330</t>
  </si>
  <si>
    <t>MR0CX3DD0N1325404</t>
  </si>
  <si>
    <t>S 0000141680</t>
  </si>
  <si>
    <t>MR0CX3DD7N1325416</t>
  </si>
  <si>
    <t>S 0000141616</t>
  </si>
  <si>
    <t>JTDKAMFU6N3167184</t>
  </si>
  <si>
    <t>S 0000141696</t>
  </si>
  <si>
    <t>MR0DA3CD8N4002109</t>
  </si>
  <si>
    <t>S140789 - 23/12/22 - S40</t>
  </si>
  <si>
    <t>4T1F31AK4NU581473</t>
  </si>
  <si>
    <t>5TDGRKEC5NS097896</t>
  </si>
  <si>
    <t>2022-07-13</t>
  </si>
  <si>
    <t>SE MANDO WHATS ( MRS ) 2- agendo 27/01/23 folio 111107 3- s-141893 / 27-01-23 / s20 km</t>
  </si>
  <si>
    <t>MR2B29F39N1238741</t>
  </si>
  <si>
    <t>Se envia Mrs / S140435 - 14/12/22 - S20</t>
  </si>
  <si>
    <t>MR2B29F34N1238257</t>
  </si>
  <si>
    <t>2022-05-25</t>
  </si>
  <si>
    <t>SE MANDO WHATS ( MRS ) 2-  LA UNODAD ESTA FUERA DEL ESTADO EL MARCA CUANDO REGRESE 3- comenta que lo vendioy cuelga llamada</t>
  </si>
  <si>
    <t>MR0CX3DD9N1326289</t>
  </si>
  <si>
    <t>S140801 - 23/12/22 - S40</t>
  </si>
  <si>
    <t>MR0DA3CD8N4002093</t>
  </si>
  <si>
    <t>2022-12-03</t>
  </si>
  <si>
    <t>S140028 - 01/12/22 - S40</t>
  </si>
  <si>
    <t>S 0000141325</t>
  </si>
  <si>
    <t>S 0000141259</t>
  </si>
  <si>
    <t>MR0DA3CD4N4002091</t>
  </si>
  <si>
    <t>S142385 - 11/02/23 - S50</t>
  </si>
  <si>
    <t>MHKAA1BA1NJ018625</t>
  </si>
  <si>
    <t>2022-08-26</t>
  </si>
  <si>
    <t>4-Se envia Mrs el dia 17.02.23</t>
  </si>
  <si>
    <t>2022-07-27</t>
  </si>
  <si>
    <t>1-SE LE ENVIO WHATS APP, 2- EL CLIENTE SE COMUNICA PARA AGENDAR SU CITA, 3- SE DEJO RECADO</t>
  </si>
  <si>
    <t>5TDYZRAH9NS099911</t>
  </si>
  <si>
    <t>S140693 - 21/12/22 - S30</t>
  </si>
  <si>
    <t>5TDGRKEC3NS082023</t>
  </si>
  <si>
    <t>2022-12-19</t>
  </si>
  <si>
    <t>S140604 - 19/12/22 - S50</t>
  </si>
  <si>
    <t>5TDGRKEC1NS092470</t>
  </si>
  <si>
    <t>S 0000141224</t>
  </si>
  <si>
    <t>5TDGRKEC3NS095600</t>
  </si>
  <si>
    <t>S 0000141789</t>
  </si>
  <si>
    <t>MR0CX8CB2N0425863</t>
  </si>
  <si>
    <t>S 0000141925</t>
  </si>
  <si>
    <t>S 0000141969</t>
  </si>
  <si>
    <t>MHKAA1BA3NJ018352</t>
  </si>
  <si>
    <t>SE LE ENVIO WHATS APP, 2- SE DEJO RECADO, 2- NUMERO INCORRECTO, 3- SE REALIZO EL SERVICIO EL 01/09/22 CON ORDEN INTERNA I-137366 / I138003 - 01/09/22 - S10</t>
  </si>
  <si>
    <t>MR0CX8CB9N0425861</t>
  </si>
  <si>
    <t>SE MANDO WHATS ( MRS ) / S142362 - 10/02/23 - S40</t>
  </si>
  <si>
    <t>MR2K29F36N1238115</t>
  </si>
  <si>
    <t>SE MANDO WHATS ( MRS ) 2- AGENDO 4-02-23 FOLIO 111515 / S142377 - 11/02/23 - S20</t>
  </si>
  <si>
    <t>5YFBPRBE5NP297040</t>
  </si>
  <si>
    <t>1- SE LE ENVIO WHATS APP / S139767 - 23/11/22 - S20</t>
  </si>
  <si>
    <t>5YFBPRBE6NP298018</t>
  </si>
  <si>
    <t>S140047 - 01/12/22 - S20</t>
  </si>
  <si>
    <t>MHKMF5CF9MK021765</t>
  </si>
  <si>
    <t>1- SE LE ENVIO WHATS APP, 2- SE DEJO RECADO SE COMUNICA MAS ADELANTE / S140841 - 26/12/22 - S20</t>
  </si>
  <si>
    <t>4T1C11AK8NU016345</t>
  </si>
  <si>
    <t>5YFBPRBE8NP298490</t>
  </si>
  <si>
    <t>MRS ( SE MANDO WHATS ) 2- pide se le mande whats, y en unos dias decide la fecha / S140883 - 27/12/22 - S20</t>
  </si>
  <si>
    <t>3TYCZ5AN8NT058957</t>
  </si>
  <si>
    <t>2022-08-09</t>
  </si>
  <si>
    <t>1- NO CONTESTA Y NO TIENE WHATS APP</t>
  </si>
  <si>
    <t>MHKMF5CF8MK021787</t>
  </si>
  <si>
    <t>S 0000141816</t>
  </si>
  <si>
    <t>S 0000141412</t>
  </si>
  <si>
    <t>MR0DA3CDXN4002225</t>
  </si>
  <si>
    <t>S 0000141587</t>
  </si>
  <si>
    <t>MHKAA1BA7NJ015177</t>
  </si>
  <si>
    <t>se envia mrs / S139837 - 25/11/22 - S20</t>
  </si>
  <si>
    <t>MHKAA1BA1NJ018835</t>
  </si>
  <si>
    <t>S 0000141301</t>
  </si>
  <si>
    <t>5TDGZRAH4NS540730</t>
  </si>
  <si>
    <t>2022-09-28</t>
  </si>
  <si>
    <t>MHKAA1BA5NJ018904</t>
  </si>
  <si>
    <t>MHKMF5CFXMK021791</t>
  </si>
  <si>
    <t>MR0CX3DD8N1322718</t>
  </si>
  <si>
    <t>2022-09-15</t>
  </si>
  <si>
    <t>MR0CX3DD9N1325451</t>
  </si>
  <si>
    <t>2022-08-12</t>
  </si>
  <si>
    <t>1- SE LE ENVIO WHATS APP, 2- NO CONTESTA SE VOLVIO A ENVIAR WHATS APP</t>
  </si>
  <si>
    <t>MR0CX3DDXN1325328</t>
  </si>
  <si>
    <t>1-SE LE ENVIO WHATS APP, 2- SE DEJO RECADO EL CLIENTE SE COMUNICA PARA AGENDAR SU CITA / S142221 - 07/02/23 - S20</t>
  </si>
  <si>
    <t>JTFJM9CP0N6004874</t>
  </si>
  <si>
    <t>MR0CX3DD6N1324838</t>
  </si>
  <si>
    <t>MR0CX8CB8N0425236</t>
  </si>
  <si>
    <t>MHKAA1BA3NJ018125</t>
  </si>
  <si>
    <t>MR0CX3DD5N1325348</t>
  </si>
  <si>
    <t>MR0CX8CB1N0425207</t>
  </si>
  <si>
    <t>S139733 - 22/11/22 - S40</t>
  </si>
  <si>
    <t>MR0CX8CB4N0425783</t>
  </si>
  <si>
    <t>S 0000141425</t>
  </si>
  <si>
    <t>MR0CX3DD0N1325225</t>
  </si>
  <si>
    <t>2022-05-11</t>
  </si>
  <si>
    <t>SE MANDO WHATS ( MRS ) 2- buzon, se marca del telefono fijo de la agencia 3-por tema de trabajo lo realizab en el estado dinde este la unidad</t>
  </si>
  <si>
    <t>JTDBARDE7N3000518</t>
  </si>
  <si>
    <t>S142790 - 23/02/23  - S30</t>
  </si>
  <si>
    <t>MHKAA1BA0NJ018003</t>
  </si>
  <si>
    <t>SE MANDO WHTAS ( MRS ) 2- s-139215 / 03/11/22 / s 20 km</t>
  </si>
  <si>
    <t>S 0000141530</t>
  </si>
  <si>
    <t>5TDGRKEC0NS079242</t>
  </si>
  <si>
    <t>S140956 - 29/12/22 - S30</t>
  </si>
  <si>
    <t>MR2B29F3XN1234617</t>
  </si>
  <si>
    <t>2022-11-14</t>
  </si>
  <si>
    <t>Se envia Mrs// 2- enviamos nuevamente msj / S139495 - 14/11/22 - S20</t>
  </si>
  <si>
    <t>5TDGRKEC4NS080166</t>
  </si>
  <si>
    <t>S140399 - 13/12/22 - S20</t>
  </si>
  <si>
    <t>3TYAZ5CN5NT014662</t>
  </si>
  <si>
    <t>S 0000141179</t>
  </si>
  <si>
    <t>S 0000141061</t>
  </si>
  <si>
    <t>MR0CX3DD2N1322908</t>
  </si>
  <si>
    <t>2022-07-02</t>
  </si>
  <si>
    <t>1- SE LE ENVIO WHATS APP, 2- SE MUDO ALA CIUDAD DE MORELIA Y ALLÁ ESTARA REALIZANDO SUS SERVICIOS</t>
  </si>
  <si>
    <t>2T3W1RFV5MW174971</t>
  </si>
  <si>
    <t>1- SE LE ENVIO WHATS APP, 2- SE  AGENDO CITA PARA EL 14/12/2022 FOLIO: 109768 / S140439 - 14/12/22 - S20</t>
  </si>
  <si>
    <t>MHKMF5CFXMK021435</t>
  </si>
  <si>
    <t>S 0000141675</t>
  </si>
  <si>
    <t>2T3W1RFV2MW173535</t>
  </si>
  <si>
    <t>2022-12-24</t>
  </si>
  <si>
    <t>se envia mrs // 2- Marcamos de la agencia y nos direcciona a buzon de voz / S140826 - 24/12/22 - S20</t>
  </si>
  <si>
    <t>MR2B29F34N1232961</t>
  </si>
  <si>
    <t>S 0000141906</t>
  </si>
  <si>
    <t>2T3W1RFV9MW177601</t>
  </si>
  <si>
    <t>SE MANDO WHATS ( MRS ) / S140739 - 22/12/22 - S20</t>
  </si>
  <si>
    <t>5TDGZRAH7NS540592</t>
  </si>
  <si>
    <t>5YFB4RBE3NP104490</t>
  </si>
  <si>
    <t>S 0000141602</t>
  </si>
  <si>
    <t>JTFAMHCP7N6005319</t>
  </si>
  <si>
    <t>SE MANDO WHATS ( MRS ) / S140986 - 29/12/22 - S20</t>
  </si>
  <si>
    <t>13692AP</t>
  </si>
  <si>
    <t>5YFB4RBE3NP103498</t>
  </si>
  <si>
    <t>SIN NUMEROS EN KEPLER PARA PODER CONTACTAR / S138373 - 06/10/22 - S10</t>
  </si>
  <si>
    <t>1- SE LE ENVIO WHATS APP , 2- SE DEJO  RECADO , 3- POR FALTA DE RECURSO ECONOMICO ESPERARA PARA REALIZAR SU SERVICIO.</t>
  </si>
  <si>
    <t>2T3H1RFV7MW173345</t>
  </si>
  <si>
    <t>2022-11-02</t>
  </si>
  <si>
    <t>S139163 - 01/11/22 - S40</t>
  </si>
  <si>
    <t>5TDGRKEC3NS092437</t>
  </si>
  <si>
    <t>SE MANDO WHATS ( MRS ) 2- numero fuera de servicio / S142068 - 01/02/23 - S20</t>
  </si>
  <si>
    <t>MR0CX8CB2N0425085</t>
  </si>
  <si>
    <t>SE MANDO WHATS ( MRS ) 2- el marc en otro momento para posible cita / S140174 - 06/12/22 - S20</t>
  </si>
  <si>
    <t>JTDBARDE1NJ044431</t>
  </si>
  <si>
    <t>S140829 - 24/12/22 - S40</t>
  </si>
  <si>
    <t>MR0CX3DD5N1324989</t>
  </si>
  <si>
    <t>S141010 - 30/12/22 - S20</t>
  </si>
  <si>
    <t>MR2B29F38N1233904</t>
  </si>
  <si>
    <t>S 0000141405</t>
  </si>
  <si>
    <t>MR2B29F3XN1237307</t>
  </si>
  <si>
    <t>1- SE LE ENVIO WHATS APP, 2- SE DEJO RECADO / S140195 - 06/12/22 - S20</t>
  </si>
  <si>
    <t>S 0000141215</t>
  </si>
  <si>
    <t>MHKAA1BA4NJ014701</t>
  </si>
  <si>
    <t>S 0000141903</t>
  </si>
  <si>
    <t>4T1S11AK4NU634368</t>
  </si>
  <si>
    <t>NO TIENE WHATS, MANDA A BUZON 2- SE DEJA WHATS, SE MARCA DEL TELEFONO FIJO, MANDA A BUZON 3 - manda directo a buzon / S139268 - 05/11/22  - S20</t>
  </si>
  <si>
    <t>JTDBARDE4NJ045167</t>
  </si>
  <si>
    <t>se envia mrs / S139573 - 16/11/22 - S20</t>
  </si>
  <si>
    <t>MR2B29F3XN1233905</t>
  </si>
  <si>
    <t>MRS ( SE MANDO WHATS ) / S140570 - 17/12/22 - S20</t>
  </si>
  <si>
    <t>MR2B29F33N1236046</t>
  </si>
  <si>
    <t>2022-04-01</t>
  </si>
  <si>
    <t>1-SE LE ENVIO WHATS APP , SE DEJO  RECADO.</t>
  </si>
  <si>
    <t>3TYCZ5ANXNT059544</t>
  </si>
  <si>
    <t>SE ENVIA MRS 2 - manda abuzon se mando whats 3 - SE DEJO WHATS 4 - MANDA A BUZON 4 - se dejo whats en los dos contactos, manda a buzon 4- buzon 4- SE MNDO WHATS 2- buzon, se marca del telefo</t>
  </si>
  <si>
    <t>2022-10-10</t>
  </si>
  <si>
    <t>S138416 - 07/10/22 - S20</t>
  </si>
  <si>
    <t>S138446 - 10/10/22 - S20</t>
  </si>
  <si>
    <t>3TYAZ5CN1NT014934</t>
  </si>
  <si>
    <t>Se envia Mrs / Marcamos de la agencia y clienta nos indica que se encuentra ocupada que marquemos otro dia 3- s-142228 / 07-02-23 / s20 km</t>
  </si>
  <si>
    <t>MHKMF5CE2MK013871</t>
  </si>
  <si>
    <t>2022-06-06</t>
  </si>
  <si>
    <t>Se envia mrs // 2- cliente indica que la proxima semana se comunica para gendar su cita // 3- Se agenda cita 28.11.22 S-139914 Servicio de los 20.000 km les tocaria el siguiente en mayo</t>
  </si>
  <si>
    <t>MR0CX3DD6N1324709</t>
  </si>
  <si>
    <t>5TDGRKEC7NS087127</t>
  </si>
  <si>
    <t>Se envia Mrs // 2- Marcamos de la agencia y nos indica miguel carbajal que no hay nadie en la emprewsa que me pueda atender / S140553 - 16/12/22 - S20</t>
  </si>
  <si>
    <t>5TDGRKEC9NS089459</t>
  </si>
  <si>
    <t>se envia mrs / S139938 -- 29/11/22 - S20</t>
  </si>
  <si>
    <t>5TDGRKEC2NS089206</t>
  </si>
  <si>
    <t>SE LE ENVIO WHATS APP, MANDA A BUZON 3- NOS DIRECCIONA A BUZON ENVIAMOS MSJ  / Sea genda cita 26.11.22 folio: 109552 / 4- Se agenda cita 24.12.22 folio:110362 / S140822 - 24/12/22 - S20</t>
  </si>
  <si>
    <t>5TDGRKEC1NS084983</t>
  </si>
  <si>
    <t>Se envia Mrs / S138370 - 06/10/22 - S20</t>
  </si>
  <si>
    <t>MR0CX3DD2N1323329</t>
  </si>
  <si>
    <t>Se envia Mrs / S138936 - 25/10/22 - S20</t>
  </si>
  <si>
    <t>2022-06-29</t>
  </si>
  <si>
    <t>1- SE LE ENVIO WHATS APP, 2- EL CLIENTE SE COMUNICA PARA AGENDAR SU CITA, 3- EL CLIENTE SE COMUNICA PARA AGENDAR SU CITA</t>
  </si>
  <si>
    <t>MHKAA1BA3NJ014219</t>
  </si>
  <si>
    <t>G138004 - 26/09/22 - REEMP. DESCANSABRAZOS POR GARANTÍA, 2- SE REALIZO EL 09/11/22 S-139377 - S20</t>
  </si>
  <si>
    <t>MR0DA3CD5N4001774</t>
  </si>
  <si>
    <t>2022-08-31</t>
  </si>
  <si>
    <t>MR2B29F36N1237952</t>
  </si>
  <si>
    <t>se envia mrs // 2- se agenda Cita 16.12.22 folio: 110088 / S140538  - 16/12/22 - S20</t>
  </si>
  <si>
    <t>5TDGRKEC2NS086600</t>
  </si>
  <si>
    <t>Se envia mrs / S1369396 - 10/11/22 - S20 cita concretada</t>
  </si>
  <si>
    <t>5TDGZRAH4NS091100</t>
  </si>
  <si>
    <t>S142667 - 20/02/23 - S30</t>
  </si>
  <si>
    <t>MR2K29F34N1234189</t>
  </si>
  <si>
    <t>2022-07-22</t>
  </si>
  <si>
    <t>Se envia Mrs / Marcamos de la agencia y el cliente nos indica que marque mos por la tarde para indicarnos fecha y dia / 4- Se agendo cita el dia 20.01.23 folio: 111046</t>
  </si>
  <si>
    <t>MR0CX3DDXN1324616</t>
  </si>
  <si>
    <t>SE MANDO WHATS ( MRS ) 2- agendo 21/12/22 folio 110309 3-  s-140705 / 21-12-22 / s20 km</t>
  </si>
  <si>
    <t>MR0CX3DD1N1324679</t>
  </si>
  <si>
    <t>S142654 - 20/02/23 - S40</t>
  </si>
  <si>
    <t>7MUBAAAG7NV002426</t>
  </si>
  <si>
    <t>SE MANDO WHATS ( MRS ) 2- AGENDO 17/12/22 FOLIO 109959 / S140565 - 17/12/22 - S20</t>
  </si>
  <si>
    <t>JTDBARDE6NJ043792</t>
  </si>
  <si>
    <t>MRS ( SE MANDO WHATS ) 2- s-139700 / 19-11-22 / s20 km</t>
  </si>
  <si>
    <t>MHKMF5CF3MK021261</t>
  </si>
  <si>
    <t>Se envia mrs // 2- SERVICIO DE BUZON DE VOZ // 3- Marcamos de la agencia y no contestan / S140697 - 21/12/22 - S20</t>
  </si>
  <si>
    <t>3TYAZ5CN7NT015148</t>
  </si>
  <si>
    <t>2022-06-03</t>
  </si>
  <si>
    <t>Se envia mrs // 2- Marcamos de la agencia y no contestan// 3- Marcamos de la agencia y el cliente nos indica que acudiera a la agencia de Toyota Queretaro por la mala reputacion que hemos te</t>
  </si>
  <si>
    <t>5TDGRKEC9NS091678</t>
  </si>
  <si>
    <t>S 0000141207</t>
  </si>
  <si>
    <t>MR2K29F34N1235567</t>
  </si>
  <si>
    <t>S 0000141162</t>
  </si>
  <si>
    <t>MR2B29F30N1233542</t>
  </si>
  <si>
    <t>SE MANDO WHATS ( MRS ) 2- buzon, se marca del telefono fijo de la agencia / S139765 - 23/11/22 - S20</t>
  </si>
  <si>
    <t>2T3H1RFVXMW179012</t>
  </si>
  <si>
    <t>2022-11-15</t>
  </si>
  <si>
    <t>1- SE LE ENVIO WHATS APP / S139560 - 15/11/22 - S20</t>
  </si>
  <si>
    <t>JTFJM9CP4N6004778</t>
  </si>
  <si>
    <t>SE MANDO WHATS 2- NO LO PIENSA REALIZR POR EL MOMENTO, 3- no ha utilizado la camioneta , la tiene parada., 4- EL CLIENTE COMENTA QUE PIENSA VENDER SU UNIDAD YA QUE NO LA HA PODIDO UTILIZAR.,</t>
  </si>
  <si>
    <t>5YFBPRBE1NP294930</t>
  </si>
  <si>
    <t>2022-08-30</t>
  </si>
  <si>
    <t>4-Se envia Mrs SE AGENDO SU CITA PARA EL DIA SABADO 04.02.23 pero no llego a su cita se envia msj para reprogramacion pero no contesta</t>
  </si>
  <si>
    <t>JTFJM9CP2N6004651</t>
  </si>
  <si>
    <t>S142672 - 21/02/23 - S40</t>
  </si>
  <si>
    <t>JTDKDTB38M1147429</t>
  </si>
  <si>
    <t>S 0000141469</t>
  </si>
  <si>
    <t>5TDGRKEC5NS090804</t>
  </si>
  <si>
    <t>1- SE LE ENVIO WHATS APP / S140364 - 12/12/22 - S20</t>
  </si>
  <si>
    <t>MR0CX3DD3N1323923</t>
  </si>
  <si>
    <t>4T1C11AK4NU008971</t>
  </si>
  <si>
    <t>MRS ( SE MANDO WHATS ) / S140141 - 05/12/22 - S20</t>
  </si>
  <si>
    <t>5YFBPRBE3NP294380</t>
  </si>
  <si>
    <t>2022-06-09</t>
  </si>
  <si>
    <t>se envia mrs // 2- Nos Comunicamos de la agencia Toyota y nos indica el Sr. Mario que realizara su segundo  servicio en Morelia indica que si lo tratan mal regresara a CELAYA</t>
  </si>
  <si>
    <t>MR0CX3DD6N1324516</t>
  </si>
  <si>
    <t>2T3H1RFV3MW177604</t>
  </si>
  <si>
    <t>2T3H1RFV6MW173417</t>
  </si>
  <si>
    <t>JTDBARDE8NJ043440</t>
  </si>
  <si>
    <t>5TDGZRAH0NS539896</t>
  </si>
  <si>
    <t>MR0CX3DD6N1418850</t>
  </si>
  <si>
    <t>2022-10-11</t>
  </si>
  <si>
    <t>MR2B29F33N1234569</t>
  </si>
  <si>
    <t>2022-10-22</t>
  </si>
  <si>
    <t>MR0CX3DD5N1325012</t>
  </si>
  <si>
    <t>2022-05-06</t>
  </si>
  <si>
    <t>1- SE LE ENVIO WHATS APP, 2- POR MOTIVOS DE TRABAJO REALIZO SU SERVICIO EN GUADALEJARA</t>
  </si>
  <si>
    <t>MR0CX8CB6N0425025</t>
  </si>
  <si>
    <t>1- SE LE ENVIO WHATS APP / S139833 - 25/11/22 - S20</t>
  </si>
  <si>
    <t>MR0CX3DD3N1323999</t>
  </si>
  <si>
    <t>S 0000141280</t>
  </si>
  <si>
    <t>MR0CX3DD6N1323947</t>
  </si>
  <si>
    <t>S142466 - 14/02/23 - S120</t>
  </si>
  <si>
    <t>MR2B29F33M1231718</t>
  </si>
  <si>
    <t>MRS 1 / MANDA A BUZON, SE DEJA MRS 2 / S142927 - 28/02/23 - S20</t>
  </si>
  <si>
    <t>MR0CX3DD5N1322451</t>
  </si>
  <si>
    <t>1- SE LE ENVIO WHATS APP, 2- SE DEJO RECADO</t>
  </si>
  <si>
    <t>MR2K29F39N1234138</t>
  </si>
  <si>
    <t>S142376 - 11/02/23 - S30</t>
  </si>
  <si>
    <t>MR2B29F39N1232969</t>
  </si>
  <si>
    <t>1- SE LE ENVIO WHATS APP / S139685 - 18/11/22 - S20</t>
  </si>
  <si>
    <t>3TYCZ5AN2NT059926</t>
  </si>
  <si>
    <t>4- Nos indica lo siguiente: Gracias por el msj Saludos y Bendiciones para Todos Cuídate. Gracias 4- se agenda cita 14.02.23 folio: 111896 / S142463 - 14/02/23 - S20</t>
  </si>
  <si>
    <t>5TDGRKECXNS082648</t>
  </si>
  <si>
    <t>ESTA A NOMBRE DE INMOTION 2- inmotion</t>
  </si>
  <si>
    <t>5TDGRKEC9NS081197</t>
  </si>
  <si>
    <t>PROGRAMADO CON FOLIO 111378 PARA EL 31/01/2023 A LAS 09:30, CITA CANCELADA, EL CLIENTE LA LLEVO A QUEETARO</t>
  </si>
  <si>
    <t>JTDKAMFU5N3162123</t>
  </si>
  <si>
    <t>SE MANDO WHTAS ( MRS ) / S138911 - 24/10/22 - S20</t>
  </si>
  <si>
    <t>JTFJM9CP5N6004630</t>
  </si>
  <si>
    <t>S142566 - 17/02/23 - S50</t>
  </si>
  <si>
    <t>3TYCZ5AN3NT059868</t>
  </si>
  <si>
    <t>S 0000141579</t>
  </si>
  <si>
    <t>4T3DWRFV5MU036887</t>
  </si>
  <si>
    <t>S 0000141409</t>
  </si>
  <si>
    <t>3TYAZ5CN4NT013213</t>
  </si>
  <si>
    <t>Se envia Mrs / S140343 - 10/12/22 - S20</t>
  </si>
  <si>
    <t>MR0CX3DD4N1418684</t>
  </si>
  <si>
    <t>S 0000141813</t>
  </si>
  <si>
    <t>4T1F11AK4NU003394</t>
  </si>
  <si>
    <t>S 0000141300</t>
  </si>
  <si>
    <t>JTDKAMFU8N3159846</t>
  </si>
  <si>
    <t>SE MANDO WHATS ( MRS ) 2- buzon, se marca del telefono fijo de la agencia 3 - s-139684 /18/11/22 / s20 km</t>
  </si>
  <si>
    <t>MR0CX3DD7M1418564</t>
  </si>
  <si>
    <t>S 0000141374</t>
  </si>
  <si>
    <t>MR0CX3DD6N1418671</t>
  </si>
  <si>
    <t>2022-08-29</t>
  </si>
  <si>
    <t>MR0BA3CD3N0051054</t>
  </si>
  <si>
    <t>S 0000141921</t>
  </si>
  <si>
    <t>2T3W1RFV9MW172818</t>
  </si>
  <si>
    <t>S 0000141407</t>
  </si>
  <si>
    <t>5TDGRKECXNS080088</t>
  </si>
  <si>
    <t>1- SE LE ENVIO WHATS APP / S139982 - 30/11/22 - S20</t>
  </si>
  <si>
    <t>MR2B29F37M1221340</t>
  </si>
  <si>
    <t>se envia mrs / S139579 - 16/11/22 - S30</t>
  </si>
  <si>
    <t>S140830 - 24/12/22 - S60</t>
  </si>
  <si>
    <t>MR2B29F38N1233658</t>
  </si>
  <si>
    <t>2022-03-10</t>
  </si>
  <si>
    <t>manda a buzon, no tiene whats 2 SE MANDO WHATS, MANDA ABUZON 3 lo va a checar y marcac 4- buzon, se marca del telefono fijo 4 - buzon, se marca del telefono fijo 4- BUZON, SE MARCA DEL TELEF</t>
  </si>
  <si>
    <t>4T3DWRFV9MU034334</t>
  </si>
  <si>
    <t>MR2B29F36N1235490</t>
  </si>
  <si>
    <t>SE MANDO WHATS ( MRS ) 2- AGENDO 07/12/22 FOLIO 109489 / S140238 - 07/12/22 - S20</t>
  </si>
  <si>
    <t>2T3H1RFV1MW172949</t>
  </si>
  <si>
    <t>SE MANDO WHTAS ( MRS ) 2- AGENDO 10/11/22 FOLIO 109008 / S139420 - 10/11/22 - S20</t>
  </si>
  <si>
    <t>2T3J1RFV8MW230959</t>
  </si>
  <si>
    <t>SE MANDO WHTAS ( MRS ) 2- AGENDO 08/11/22 FOLIO 109004 / S139346 - 08/11/22 - S20</t>
  </si>
  <si>
    <t>MR0CX3DD4N1323137</t>
  </si>
  <si>
    <t>S 0000141522</t>
  </si>
  <si>
    <t>MR0CX3DD3N1323548</t>
  </si>
  <si>
    <t>S 0000141331</t>
  </si>
  <si>
    <t>S138437 - 08/10/22 - S20</t>
  </si>
  <si>
    <t>MHKMF5CF6MK021089</t>
  </si>
  <si>
    <t>Se envia Mrs// 2- Se agenda cita 15.11.22 folio: 109047 / S139516 - 15/11/22 - S20</t>
  </si>
  <si>
    <t>5TDGRKEC2NS082269</t>
  </si>
  <si>
    <t>SE MANDO WHATS ( MRS ) 2- agendo karla 18/11/22 folio 109130 / S139667 - 18/11/22 - S20</t>
  </si>
  <si>
    <t>5TDGRKEC5NS079530</t>
  </si>
  <si>
    <t>SE MANDO WHATS ( MRS ) 2- agendo 14/12/22  / S140432 - 14/12/22 - S20</t>
  </si>
  <si>
    <t>2022-08-16</t>
  </si>
  <si>
    <t>SE MANDO WHATS ( MRS ) 2- se marca del telefono fijo, no responde 3- la unidad es de su patron, le avisa y marcan</t>
  </si>
  <si>
    <t>MR0CX3DDXN1323529</t>
  </si>
  <si>
    <t>S138969 - 26/10/22 - S30</t>
  </si>
  <si>
    <t>5TDGRKEC3NS079980</t>
  </si>
  <si>
    <t>1- SE LE ENVIO WHATS APP, 2- NO CONTESTA SE VOLVIO A ENVIAR WHATS APP / S140279 - 08/12/22 - S20</t>
  </si>
  <si>
    <t>5TDGRKEC5NS083089</t>
  </si>
  <si>
    <t>1- SE LE ENVIO WHATS APP / S139239 - 04/11/22 - S20</t>
  </si>
  <si>
    <t>MR0CX8CB7M0424271</t>
  </si>
  <si>
    <t>S 0000141655</t>
  </si>
  <si>
    <t>MR0BA3CD1N0051151</t>
  </si>
  <si>
    <t>2022-05-03</t>
  </si>
  <si>
    <t>1- SE LE ENVIO WHATS APP, 2- EL CLIENTE SE COMUNICA PARA AGENDAR SU CITA., 3- EL CLIENTE SE COMUNICA PARA AGENDAR SU CITA., 4- NO CONTESTA SE LE VOLVIO A ENVIAR WHATS APP</t>
  </si>
  <si>
    <t>MR2B29F31N1233663</t>
  </si>
  <si>
    <t>1- SE LE ENVIO WHATS APP, 2- SE DEJO RECADO , 3- EL CLIENTE SE COMUNICA PARA AGENDAR SU CITA, 4- SE AGENDO SU CITA PARA EL 22/12/2022 / S140782 - 22/12/22 - S20</t>
  </si>
  <si>
    <t>5YFBPRBE4NP285445</t>
  </si>
  <si>
    <t>SE ENVIA MRS / S142082 - 01/02/23 - S30</t>
  </si>
  <si>
    <t>2022-05-31</t>
  </si>
  <si>
    <t>1-SE LE ENVIO WHATS APP, 2- SE DEJO RECADO CON EL SR. RICARDO</t>
  </si>
  <si>
    <t>MR0CX3DD0N1323426</t>
  </si>
  <si>
    <t>3TYCZ5AN5NT054753</t>
  </si>
  <si>
    <t>Se envia Mrs 2- Indica que revisara con el area encargada para agendar cita llamara directamente // 4- SE AGENDA CITA 14.11.22 FOLIO: 109184 / S139503 - 14/11/22 - S20</t>
  </si>
  <si>
    <t>MR2B29F30N1233461</t>
  </si>
  <si>
    <t>S142852 - 25/02/23 - S70</t>
  </si>
  <si>
    <t>MR2B29F37N1235269</t>
  </si>
  <si>
    <t>S139801 - 24/11/ 22 - S20</t>
  </si>
  <si>
    <t>MR0CX3DD7N1323522</t>
  </si>
  <si>
    <t>S 0000141649</t>
  </si>
  <si>
    <t>SE MANDO WHTAS ( MRS ) 2- buzon, se marca del telefono fijo / S139359  - 09/11/22 - S20</t>
  </si>
  <si>
    <t>MR0CX8CB1N0424736</t>
  </si>
  <si>
    <t>Lo checa y me avisa/ citado para el día 23/05/22/ ella me avisa para cuando reagenda/ fueras de la ciudad me avisa cuando pueda venir , 3- le robaron su unidad y esta en proceso que el segur</t>
  </si>
  <si>
    <t>5TDYZRAH3MS089762</t>
  </si>
  <si>
    <t>S142291 - 09/02/23 - S50</t>
  </si>
  <si>
    <t>S140008 - 30/11/22 - S30</t>
  </si>
  <si>
    <t>5TDGRKEC5NS079396</t>
  </si>
  <si>
    <t>MRS 1 / NO RESPONDE MRS 2 / PIDE SE LE LLAME L 17/02 YA QUE ESTA DE VIAJE PARA COORDINAR LA RECOLECCON DE LA UNIDAD</t>
  </si>
  <si>
    <t>3TYCZ5AN1NT055723</t>
  </si>
  <si>
    <t>S 0000141589</t>
  </si>
  <si>
    <t>JTDKAMFU9N3159998</t>
  </si>
  <si>
    <t>se envia mrs // 2- Se agendo cita 10.12.22 S20.000 KM S-140347 folio: 109534 / S140347 - 10/12/22 - S20</t>
  </si>
  <si>
    <t>5TDGZRAH5NS091817</t>
  </si>
  <si>
    <t>5TDGZRAHXMS087714</t>
  </si>
  <si>
    <t>MR0CX3DD2N1322570</t>
  </si>
  <si>
    <t>MHKMF5CE7MK013560</t>
  </si>
  <si>
    <t>MR0DA3CD2N4001540</t>
  </si>
  <si>
    <t>S142131 - 03/02/23 - S100</t>
  </si>
  <si>
    <t>1- SE LE ENVIO WHATS APP / S138750 - 19/10/22 - S20</t>
  </si>
  <si>
    <t>MHKMF5CF1MK021064</t>
  </si>
  <si>
    <t>2022-04-27</t>
  </si>
  <si>
    <t>1-SE LE ENVIO WHATS APP , 2- EL CLIENTE SE COMUNICA PARA AGENDAR SU CITA.</t>
  </si>
  <si>
    <t>MHKMF5CE8MK013454</t>
  </si>
  <si>
    <t>S139760 - 23/11/22 - S30</t>
  </si>
  <si>
    <t>JTDKAMFU6N3160090</t>
  </si>
  <si>
    <t>SE MANDO WHTAS ( MRS ) / S139108 - 31/10/22 - S20</t>
  </si>
  <si>
    <t>MR0CX8CB5M0424298</t>
  </si>
  <si>
    <t>S140007  - 30/11/22 - S30</t>
  </si>
  <si>
    <t>MHKMF5CF7MK021067</t>
  </si>
  <si>
    <t>2022-06-20</t>
  </si>
  <si>
    <t>se envia mrs // 4- Marcamos de la agencia y nos indican que casi no mueven la unidad que esperararan un poco mas para realizar el servicio</t>
  </si>
  <si>
    <t>S139445 - 11/11/22 - S50</t>
  </si>
  <si>
    <t>JTFAMHCP3N6005141</t>
  </si>
  <si>
    <t>S 0000141272</t>
  </si>
  <si>
    <t>MR0DA3CD9M4200339</t>
  </si>
  <si>
    <t>2022-08-02</t>
  </si>
  <si>
    <t>MRS 1, SE REALIZO EL SERVICIO EN LA AGENCIA DE SAN LUIS TOYOTA DALTON</t>
  </si>
  <si>
    <t>MR0DA3CD3M4001402</t>
  </si>
  <si>
    <t>Se envia Mrs 2- BUZON DE VOZ // 4- Marcamos de la agencia y nos direcciona a buzon</t>
  </si>
  <si>
    <t>MR2B29F32M1231127</t>
  </si>
  <si>
    <t>S 0000141947</t>
  </si>
  <si>
    <t>MR2B29F30M1222653</t>
  </si>
  <si>
    <t>SE MANDO WHATS (MRS) 2- lo revisa y marca para agendar 3 - s-139080 / 29-10-22 / s20 km</t>
  </si>
  <si>
    <t>4T1F11AK9NU494819</t>
  </si>
  <si>
    <t>2022-10-20</t>
  </si>
  <si>
    <t>1-SE LE ENVIO WHATS APP , 2- SE REALIZO EL 20/10/22 S-138779 - S20</t>
  </si>
  <si>
    <t>MR0CX3DD8M1321941</t>
  </si>
  <si>
    <t>S140484 - 15/12/22 - S40</t>
  </si>
  <si>
    <t>MHKMF5CE3MK012907</t>
  </si>
  <si>
    <t>2022-09-23</t>
  </si>
  <si>
    <t>S139370 - 09/11/22 - S40</t>
  </si>
  <si>
    <t>5YFB4RBE0NP101868</t>
  </si>
  <si>
    <t>SE MANDO WHATS (MRS) 2- Indica programar hasta octubre 3- SE AGENDA CITA 12.10..22 FOLIO: 108292 / S138538 - 12/10/22 - S20</t>
  </si>
  <si>
    <t>JTFAMHCP6N6005084</t>
  </si>
  <si>
    <t>Se envia Mrs / S142102 - 02/02/23 - S40</t>
  </si>
  <si>
    <t>MR2B29F35M1229761</t>
  </si>
  <si>
    <t>1- SE LE ENVIO WHATS APP, 2- SE AGENDO CITA PATRA EL 28/02/2023 FOLIO: 111860 / S142938 - 28/02/23 - S30</t>
  </si>
  <si>
    <t>3TYAZ5CN9NT013420</t>
  </si>
  <si>
    <t>SE MANDO WHATS ( MRS ) 2- S-142498 / 15-02-23 / S 30 KM</t>
  </si>
  <si>
    <t>5YFB4RBE8MP096238</t>
  </si>
  <si>
    <t>SE ENVIA MRS / S142804 - 24/02/23 - S30</t>
  </si>
  <si>
    <t>1-SE LE ENVIO WHATS APP</t>
  </si>
  <si>
    <t>3TYAZ5CNXNT013748</t>
  </si>
  <si>
    <t>Se envia mrs 2- NO CONTESTA // 3- NO CONTESTA //4- MARCAMOS DE LA AGENCIA Y LA SRITA ALICIA JIMINEZ NOS INDICA QUE ELLOS SE COMUNICAN DIRECTAMENTE PARA AGENDAR YA QUE NO TIENEN TIEMPO DE ACU</t>
  </si>
  <si>
    <t>S139371 - 09/11/22 - S50</t>
  </si>
  <si>
    <t>MHKMF5CF3MK020577</t>
  </si>
  <si>
    <t>1- SE LE ENVIO WHATS APP, 2- NO CONTESTA  NUEVAMENTE SE LE VOLVIO A ENVIAR WHATS APP, 2-  SE DEJO RECADO / S142201 - 04/02/23 - S20</t>
  </si>
  <si>
    <t>MR2B29F30M1227576</t>
  </si>
  <si>
    <t>S140202 - 06/12/22 - S30</t>
  </si>
  <si>
    <t>MR0CX8CB6M0424293</t>
  </si>
  <si>
    <t>1-SE LE ENVIO WHATS APP , 2- EL CLIENTE SE COMUNICA PARA AGENDAR SU CITA. / S140158 - 05/12/22 - S40</t>
  </si>
  <si>
    <t>S140828 - 24/12/22 - S130</t>
  </si>
  <si>
    <t>MR0CX3DD2M1320655</t>
  </si>
  <si>
    <t>S142881 - 27/02/23 - S70</t>
  </si>
  <si>
    <t>MR0CX3DD9M1322080</t>
  </si>
  <si>
    <t>S142116 -02/02/23 - S40</t>
  </si>
  <si>
    <t>5TDYZRAH5MS084157</t>
  </si>
  <si>
    <t>2T3H1RFV9MW170768</t>
  </si>
  <si>
    <t>MR0CX3DD7M1321171</t>
  </si>
  <si>
    <t>2T3H1RFV1MW171140</t>
  </si>
  <si>
    <t>2T3H1RFV6MW171182</t>
  </si>
  <si>
    <t>2T3H1RFV6MW170484</t>
  </si>
  <si>
    <t>2T3H1RFV3MW170054</t>
  </si>
  <si>
    <t>5TDGZRAH3MS083987</t>
  </si>
  <si>
    <t>2022-06-30</t>
  </si>
  <si>
    <t>G134367 - 23/05/22 - REEMP- CILINDRO MAESTRO POR GARANTIA, 2- SE REALIZO EL SERVICIO CON ORDEN INTERNA I-134130 S20 KM</t>
  </si>
  <si>
    <t>MR0CX3DD2M1321093</t>
  </si>
  <si>
    <t>2022-05-05</t>
  </si>
  <si>
    <t>Se envia Mrs 2- no contestan //4- Marcamos de la agencia y no contestan</t>
  </si>
  <si>
    <t>MHKMF5CE4MK013435</t>
  </si>
  <si>
    <t>2022-10-06</t>
  </si>
  <si>
    <t>1-SE LE ENVIO WHATS APP / S138369 - 06/10/22 - S20</t>
  </si>
  <si>
    <t>5YFBPRBE8NP278448</t>
  </si>
  <si>
    <t>se envia mrs / S139378 - 09/11/22 - S20</t>
  </si>
  <si>
    <t>SE MANDO WHATS (MRS) 2- ella marca en 10 dias ya que esta ocupada 3- buzon, se marca del telefono fijo de la agencia</t>
  </si>
  <si>
    <t>JTFJM9CP1N6004284</t>
  </si>
  <si>
    <t>2022-08-27</t>
  </si>
  <si>
    <t>MRS 1 / INACTIVO, CLIENTE INMOTION</t>
  </si>
  <si>
    <t>MR0CX3DD6M1320917</t>
  </si>
  <si>
    <t>TELEFONO EN EDITAR VIN EQUIVOCADO, MOVIL Y OFICINA NO HAY REWSPUESTA Y CASA ESTA EQUIVOCADO</t>
  </si>
  <si>
    <t>4T3DWRFV4MU033415</t>
  </si>
  <si>
    <t>S 0000141139</t>
  </si>
  <si>
    <t>5TDGRKEC7MS074067</t>
  </si>
  <si>
    <t>S 0000141145</t>
  </si>
  <si>
    <t>JTDKDTB35M1146870</t>
  </si>
  <si>
    <t>S 0000141571</t>
  </si>
  <si>
    <t>MR0CX8CB6M0424231</t>
  </si>
  <si>
    <t>S 0000141714</t>
  </si>
  <si>
    <t>MR2B29F35M1226875</t>
  </si>
  <si>
    <t>1- SE LE ENVIO WHATS APP, 2- NO CONTESTA SE LE VOLVIO A ENVIAR WHATS APP / S140342 - 10/12/22 - S20</t>
  </si>
  <si>
    <t>JTFJM9CP7N6004242</t>
  </si>
  <si>
    <t>2022-03-30</t>
  </si>
  <si>
    <t>1-SE LE ENVIO WHATS APP / SE COMUNICARA PARA ROGRAMAR SERVICIO EL DA LUNES 19/09 / NO RESPONDE TELEFONO, SE LE ENVIA MRS PARA ATENDER LA PROGRAMACION, 4-  SE EJO RECADO CON SU ESPOSO  LO REV</t>
  </si>
  <si>
    <t>S140086 - 02/12/22 - S50</t>
  </si>
  <si>
    <t>MR0CX3DD1M1321344</t>
  </si>
  <si>
    <t>S 0000141481</t>
  </si>
  <si>
    <t>MHKMF5CF1MK019749</t>
  </si>
  <si>
    <t>S142913 - 28/02/23 - S30</t>
  </si>
  <si>
    <t>MR2B29F38M1229737</t>
  </si>
  <si>
    <t>S 0000141543</t>
  </si>
  <si>
    <t>MR2K29F33M1223490</t>
  </si>
  <si>
    <t>S 0000141523</t>
  </si>
  <si>
    <t>5YFB4RBE3MP087642</t>
  </si>
  <si>
    <t>SE MANDO WHATS (MRS) 2- buzon 3 - buzon 4- buzon 4 - buzon / S138375 - 06/10/22 - S30</t>
  </si>
  <si>
    <t>4T1F31AK0MU558402</t>
  </si>
  <si>
    <t>1-SE LE ENVIO WHATS APP , 2- LLAMAR EL 17/08/22 PARA AGENDAR SU CITA., 3- LLMAR EL 19/08/2022 PARA AGENDAR CITA., 4- EL CLIENTE SE COMUNICA PARA AGENDAR  1/09/2022, 4- SE AGENDO CITA PARA EL</t>
  </si>
  <si>
    <t>MHKMF5CF2MK019761</t>
  </si>
  <si>
    <t>1-SE LE ENVIO WHATS APP , 2- POR FALTA DE RECURSO ECONOMICO REALIZARA SU SERVICIO HASTA EL MES DE NOVIEMBRE., 3-  SE DEJO RECADO SE COMUNICA MAS ADELANTE / S140527 - 16/12/22 - S20</t>
  </si>
  <si>
    <t>3TYCZ5AN6MT051794</t>
  </si>
  <si>
    <t>2022-03-16</t>
  </si>
  <si>
    <t>1-SE LE ENVIO WHATS APP , 2- LLAMAR EL 03/09/2022 PARA AGENDAR CITA., NO CONTESTA , 4-  MANDA A BUZON</t>
  </si>
  <si>
    <t>JTDKDTB38M1146863</t>
  </si>
  <si>
    <t>S140686 - 21/12/22 - S40</t>
  </si>
  <si>
    <t>MR0CX3DD6M1321582</t>
  </si>
  <si>
    <t>S140489 - 15/12/22 - S40</t>
  </si>
  <si>
    <t>MR2B29F35M1229520</t>
  </si>
  <si>
    <t>EL MARCA EN OTRO MOMENTO / S140350 - 10/12/22 - S30</t>
  </si>
  <si>
    <t>MR2B29F32M1227840</t>
  </si>
  <si>
    <t>2T3J1RFV2MW225935</t>
  </si>
  <si>
    <t>MRS ( SE MANDO WHATS ) / S139793 - 24/11/22 - S30</t>
  </si>
  <si>
    <t>2T3J1RFV3MW223028</t>
  </si>
  <si>
    <t>S-142138 / 03-02-23 / S50 KM</t>
  </si>
  <si>
    <t>JTDKAMFU6N3155004</t>
  </si>
  <si>
    <t>Se envia Mrs / 2- Marcamos de la gencia y nos direcciona a buzon / 3- Se agenda Cita 04.02.23 Folio: 110950 (M NAVARRETE) / S142175 - 04/02/23 - S30</t>
  </si>
  <si>
    <t>SE MANDO WHATS</t>
  </si>
  <si>
    <t>2T3H1RFV0MW169900</t>
  </si>
  <si>
    <t>Se envia mrs 2- Ok Karla Graciss, Yo le aviso pb sea prox viernes, mi Esposo va a un curso a Celaya cerca donde estan las oficinas de Toyota y vera la posibilidad de acudir al servicio 3- So</t>
  </si>
  <si>
    <t>MR0DA3CD7M4001256</t>
  </si>
  <si>
    <t>Se agenda mrs / S138573 - 13/10/22 - S100</t>
  </si>
  <si>
    <t>MR2B29F3XM1229688</t>
  </si>
  <si>
    <t>MR2B29F35M1229355</t>
  </si>
  <si>
    <t>2022-04-26</t>
  </si>
  <si>
    <t>SE MANDO WHATS (MRS) 2 - el marca la siguiente semana  3- buzin, se marca del telefono fijo 4 - SE MANDO WHATS 4 - se mando whats 4- NO RESPONDE, SE DEJA WHATS</t>
  </si>
  <si>
    <t>JTFJM9CP5N6004451</t>
  </si>
  <si>
    <t>MHKMF5CE1MK012629</t>
  </si>
  <si>
    <t>S140820 - 24/12/22 - S40</t>
  </si>
  <si>
    <t>S138414 - 07/10/22 - S30</t>
  </si>
  <si>
    <t>3TYAZ5CN7MT012183</t>
  </si>
  <si>
    <t>MR0CX3DDXM1418333</t>
  </si>
  <si>
    <t>S138592 - 14/10/22 - S30</t>
  </si>
  <si>
    <t>MR0CX3DD3M1321801</t>
  </si>
  <si>
    <t>SE MANDO WHTAS ( MRS ) / 14/11/22 - S40</t>
  </si>
  <si>
    <t>JTDKAMFU6N3159036</t>
  </si>
  <si>
    <t>2022-12-09</t>
  </si>
  <si>
    <t>S140275 - 08/12/22 - S20</t>
  </si>
  <si>
    <t>5TDGRKEC6MS071841</t>
  </si>
  <si>
    <t>SE MANDO WHATS ( MRS ) / S140390 - 13/12/22 - S60</t>
  </si>
  <si>
    <t>4T1F31AKXMU564160</t>
  </si>
  <si>
    <t>Se envia mrs 2- NO CONTESTA 3- Continua sin contestar4- No contesta /4- agendamos cita 02.11.22 folio: 108790</t>
  </si>
  <si>
    <t>2T3H1RFV0MW169296</t>
  </si>
  <si>
    <t>MR0CX3DDXM1321763</t>
  </si>
  <si>
    <t>S142085 - 02/02/23 - S60</t>
  </si>
  <si>
    <t>MR0CX3DD6M1321386</t>
  </si>
  <si>
    <t>JTDKDTB3XM1148789</t>
  </si>
  <si>
    <t>S 0000141486</t>
  </si>
  <si>
    <t>MHKMF5CE5MK012486</t>
  </si>
  <si>
    <t>MRS 1 / CITADO PARA EL 03/02/2023 CON FOLIO 111237 / S142139 - S30</t>
  </si>
  <si>
    <t>5TDGZRAH2MS085164</t>
  </si>
  <si>
    <t>MR0CX3DD5M1321511</t>
  </si>
  <si>
    <t>5TFHY5F17MX008778</t>
  </si>
  <si>
    <t>2T3W1RFV3MW167923</t>
  </si>
  <si>
    <t>JTFJM9CP4M6004178</t>
  </si>
  <si>
    <t>5TDYZRAHXMS080721</t>
  </si>
  <si>
    <t>MHKMF5CE1MK012646</t>
  </si>
  <si>
    <t>2022-04-29</t>
  </si>
  <si>
    <t>4T3DWRFV5MU030233</t>
  </si>
  <si>
    <t>S139473 - 12/11/22 - S20</t>
  </si>
  <si>
    <t>MR0CX3DD0M1319794</t>
  </si>
  <si>
    <t>SE MANDI WHATS (MRS) 2- le dara seguimiento atencion a clientes 3-buzon 4- buzon se marca del telefono fijo 4- BUZON, SE MARCA DEL TELEFONO FIJO 4- SE MANDO WHATS 4 - SE MANDO WHATS</t>
  </si>
  <si>
    <t>MHKMF5CE7MK012554</t>
  </si>
  <si>
    <t>S142603 - 17/02/23 - S40</t>
  </si>
  <si>
    <t>MHKMF5CFXMK019328</t>
  </si>
  <si>
    <t>MRS 1 / AGENDO CITA Y FUE REALZADA EL 02/02/2023 CON FOLIO 111618 / S142094 - 02/02/23 - S30</t>
  </si>
  <si>
    <t>5TDGRKEC4MS066475</t>
  </si>
  <si>
    <t>S142116 - 02/02/23 - S40</t>
  </si>
  <si>
    <t>JTFJM9CP8N6004346</t>
  </si>
  <si>
    <t>2022-05-13</t>
  </si>
  <si>
    <t>SE MANDO WHATS ( MRS ) 2- se marco del telefono fijo de la agencia 3- buzon 4- buzon 4- SE MANDO WHATS 4- NO RESPONDE, SE DEJA WHATS</t>
  </si>
  <si>
    <t>5YFBPRBE8NP274920</t>
  </si>
  <si>
    <t>S142691 - 21/02/23 - S80</t>
  </si>
  <si>
    <t>MRS ( SE MANDO WHATS ) / S139747 - 22/11/22 - S30</t>
  </si>
  <si>
    <t>MR0CX3DD5M1319998</t>
  </si>
  <si>
    <t>se envia mrs // 2- Marcamos de la agencia toyota  celaya nos indica el Sr.Alejandro que le enviemos msj de whtas para agendar por este medio ya que se estara programando para el mes de Dicie</t>
  </si>
  <si>
    <t>MR0CX3DD1M1320405</t>
  </si>
  <si>
    <t>S 0000141273</t>
  </si>
  <si>
    <t>MR2B29F32M1225229</t>
  </si>
  <si>
    <t>1-SE LE ENVIO WHATS APP , 2- SE DEJO RECADO CON SU PAPA, 3- NO CONTESTA , 4- SE COMUNICA EL SIGUIENTE MES PARA AGENDAR SU CITA</t>
  </si>
  <si>
    <t>S139738 - 22/11/22 - S30</t>
  </si>
  <si>
    <t>S140013 - 30/11/22 - S40</t>
  </si>
  <si>
    <t>MR2B29F37M1225758</t>
  </si>
  <si>
    <t>S138607 - 14/10/22 - S30</t>
  </si>
  <si>
    <t>JTFJM9CP9M6004113</t>
  </si>
  <si>
    <t>Se envia Mrs// 4- marcamos de la agencia y la Srita Sandra rodriguez nos indica que llamara a la agencia para agendar su cita e envia nuevamente msj</t>
  </si>
  <si>
    <t>2T3W1RFVXMW161455</t>
  </si>
  <si>
    <t>Se envia mrs 2- SERVICIO DE BUZON DE VOZ 3- SERVICIO DE BUZON DE VOZ SE ENVIA NUEVAMENTE MSJ DE RECORDATORIO //4- se agencia cita 01.11.22 S-139156 20.000 km</t>
  </si>
  <si>
    <t>JTDKAMFU7N3155075</t>
  </si>
  <si>
    <t>Se envia Mrs 2- La Unidad se encuentra en Xalapa y llega dentro de 1 mes 3- La Unidad tdavia no llega de xalapa 4- Maracara despues para agendar unidad la trae su hija // 4- Marcamos de la a</t>
  </si>
  <si>
    <t>2T3J1RFV6MW220270</t>
  </si>
  <si>
    <t>1- SE LE ENVIO WHATS APP, 2- SE DEJO RECADO , EL CLIENTE SE COMUNICA PARA AGENDAR SU CITA / S142886 - 27/02/23 - S30</t>
  </si>
  <si>
    <t>5YFBPRBE1MP269864</t>
  </si>
  <si>
    <t>S142753 - 23/02/23 - S70</t>
  </si>
  <si>
    <t>5TDYZRAH2MS078025</t>
  </si>
  <si>
    <t>SE MANDO WHATS ( MRS ) 2- AGENDO KARLA 17-02-23 FOLIO 112033 / S142581 - 17/02/23 - S30</t>
  </si>
  <si>
    <t>MR0CX3DDXM1418137</t>
  </si>
  <si>
    <t>S 0000141806</t>
  </si>
  <si>
    <t>JTDBARDE3NJ037674</t>
  </si>
  <si>
    <t>Se envia Mrs / 2- se agenda cita 18.02.23 folio: 111688 / S142610 - 18/02/23 - S30</t>
  </si>
  <si>
    <t>MR2B29F38M1227695</t>
  </si>
  <si>
    <t>1- SE LE ENVIO WHATS APP, 2- SE AGENDO CITA PARA EL 16/02/2023 FOLIO: 110932 / S142570 - 17/02/23 - S90</t>
  </si>
  <si>
    <t>MR2B29F3XM1221381</t>
  </si>
  <si>
    <t>Se envia Mrs / 2- Marcamos de la agencia y nos direcciona a Buzon de Voz / 3- Se agenda cita 04.02.23 Folio: 111694 / S142180 - 04/02/23 - S30</t>
  </si>
  <si>
    <t>4T3DWRFV6MU028118</t>
  </si>
  <si>
    <t>LE CORRESPONDE MRS EN FEBRERO 2 - se marco manda a buzon, 3- NUMERO DE CONTACTO INCORRECTO / MARCAMOS Y NOS DIRECCIONA NUMERO INACTIVO, 4- NÚMERO INCORRECTO / S142702 - 21/02/23 - S10</t>
  </si>
  <si>
    <t>5YFBPRBE6NP272177</t>
  </si>
  <si>
    <t>SE ENVIA MRS / S142541 - 16/02/23 - S30</t>
  </si>
  <si>
    <t>MR0CX3DDXM1320399</t>
  </si>
  <si>
    <t>SE MANDO WHATS ( MRS ) 2- el marca en otro momento 3 - SE MANDO WHTAS 4- S-142502 / 15-02-23 / S30 KM</t>
  </si>
  <si>
    <t>MR2B29F38M1225798</t>
  </si>
  <si>
    <t>MRS 1 / NO RESPONDEN SE DEJA MRS 2/ CITADO Y REALIZADO EL 23/02 CON FOLIO 112182 / S142765 - 23/02/23 - S30</t>
  </si>
  <si>
    <t>S142143 - 03/02/23 - S120</t>
  </si>
  <si>
    <t>MR0BA3CD2M0048922</t>
  </si>
  <si>
    <t>S139189 - 02/11/22 - S50</t>
  </si>
  <si>
    <t>5TDGZRAH5MS079424</t>
  </si>
  <si>
    <t>S139358 - 08/11/22 - S40</t>
  </si>
  <si>
    <t>MR0CX3DD0M1320864</t>
  </si>
  <si>
    <t>S139619 - 17/11/22 - S50</t>
  </si>
  <si>
    <t>MHKMF5CE1MK011304</t>
  </si>
  <si>
    <t>S139756 - 23/11/22 - S90</t>
  </si>
  <si>
    <t>4T3DWRFV3MU027895</t>
  </si>
  <si>
    <t>S138888 - 24/10/22 - S30</t>
  </si>
  <si>
    <t>S135141 - 17/06/22 - S20</t>
  </si>
  <si>
    <t>SE MANDO WHATS ( MRS ) 2- buzon, se marca del telefono fijo de la agencia 3- buzon 4- numero fuera de servicio / S140842 - 26/12/22 - S30</t>
  </si>
  <si>
    <t>3TYCZ5AN9MT046881</t>
  </si>
  <si>
    <t>Se envia Mrs / 4- Marcamos de la agencia pero no Contestan enviamos msj</t>
  </si>
  <si>
    <t>JTDBARDE5NJ040060</t>
  </si>
  <si>
    <t>S 0000141219</t>
  </si>
  <si>
    <t>MR2K29F33M1216071</t>
  </si>
  <si>
    <t>S 0000141093</t>
  </si>
  <si>
    <t>3TYAZ5CN7MT011325</t>
  </si>
  <si>
    <t>S 0000141805</t>
  </si>
  <si>
    <t>JTDKDTB31M1147174</t>
  </si>
  <si>
    <t>S 0000141252</t>
  </si>
  <si>
    <t>5TDGRKEC3MS047805</t>
  </si>
  <si>
    <t>1- SE LE ENVIO WHATS APP, 2-  SE DEJO RECADO , 3-  SE AGENDO CITA PARA EL 26/01/2023 FOLIO: 111169, 4- SE DEJO RECADO LA CLIENTA SE COMUNICA PARA AGENDAR SU CITA.</t>
  </si>
  <si>
    <t>Se envia Mrs / S142503 - 15/02/23 - S30</t>
  </si>
  <si>
    <t>5YFBPRBE1NP275309</t>
  </si>
  <si>
    <t>S142412 - 13/02/23 - S60</t>
  </si>
  <si>
    <t>5TDGRKEC9MS047243</t>
  </si>
  <si>
    <t>MHKMF5CE5MK012729</t>
  </si>
  <si>
    <t>MRS 1 /  ESPERARA A QUE REBASE LOS 40,000 KM Y SE COMUNICARA PARA AGENDAR LA CITA</t>
  </si>
  <si>
    <t>5YFBPRBE0MP262730</t>
  </si>
  <si>
    <t>S140856 - 26/12/22 - S40</t>
  </si>
  <si>
    <t>S140429 - 14/12/22 - S50</t>
  </si>
  <si>
    <t>JTDKAMFU7M3152269</t>
  </si>
  <si>
    <t>Se envia Mrs // 2- Marcamos de la agencia y no contestan // 4- Se agenda cita el dia 22.12.22 folio: 110279 / S140751 - 22/12/22 - S20</t>
  </si>
  <si>
    <t>MR0CX3DD4M1320317</t>
  </si>
  <si>
    <t>5TDGRKEC0MS040231</t>
  </si>
  <si>
    <t>3TYCZ5AN2MT046088</t>
  </si>
  <si>
    <t>5TDYZRAH3MS066403</t>
  </si>
  <si>
    <t>5TDGZRAH9MS077997</t>
  </si>
  <si>
    <t>MR0CX3DD2M1320316</t>
  </si>
  <si>
    <t>5TDGRKEC9MS058520</t>
  </si>
  <si>
    <t>MR0CX3DD7M1320604</t>
  </si>
  <si>
    <t>5TDGZRAH6MS076399</t>
  </si>
  <si>
    <t>5TDGZRAH5MS067371</t>
  </si>
  <si>
    <t>MR0CX3DD4M1418313</t>
  </si>
  <si>
    <t>2022-03-28</t>
  </si>
  <si>
    <t>1-SE LE ENVIO WHATS APP , 2- NO CONTESTA SE LE VOLVIOA ENVIAR WHATS APP, 3- NO CONTESTA , 4- REALIZARA SUS SERVICIOS EN OTRA CIUDAD</t>
  </si>
  <si>
    <t>2T3W1RFV6MW163123</t>
  </si>
  <si>
    <t>S142772 - 23/02/23 - S40</t>
  </si>
  <si>
    <t>JTDKDTB33M1145927</t>
  </si>
  <si>
    <t>4-Se Envia Mrs</t>
  </si>
  <si>
    <t>MR0CX3DDXM1320189</t>
  </si>
  <si>
    <t>se envia mrs / S139606 - 17/11/22 - S30</t>
  </si>
  <si>
    <t>MR0CX3DD4M1320611</t>
  </si>
  <si>
    <t>T 0000141052</t>
  </si>
  <si>
    <t>MR0CX3DD6M1319637</t>
  </si>
  <si>
    <t>S 0000141154</t>
  </si>
  <si>
    <t>5TDGRKEC9MS050756</t>
  </si>
  <si>
    <t>S 0000141489</t>
  </si>
  <si>
    <t>JTDAF4E39NA012274</t>
  </si>
  <si>
    <t>inmotion / 1- SE LE ENVIO WHATS APP (UNIDAD YARIS GR, LE CORRESPONDE SERVICIO DE 1RA VEZ) 3- SE ENVIA MSJ DE MRS 4- NOS INDICA QUE CONSULTARA CON SU PAPA PARA SABER SI PODRA VNIR A REALIZAR</t>
  </si>
  <si>
    <t>JTDBARDE6MJ030670</t>
  </si>
  <si>
    <t>S 0000141439</t>
  </si>
  <si>
    <t>5YFBPRBE9MP249071</t>
  </si>
  <si>
    <t>S 0000141220</t>
  </si>
  <si>
    <t>5TDYZRAH5MS071876</t>
  </si>
  <si>
    <t>S 0000141135</t>
  </si>
  <si>
    <t>MR2B29F35M1218890</t>
  </si>
  <si>
    <t>S 0000141213</t>
  </si>
  <si>
    <t>5YFBPRBE7MP253474</t>
  </si>
  <si>
    <t>S 0000141569</t>
  </si>
  <si>
    <t>JTDKAMFU4M3137051</t>
  </si>
  <si>
    <t>S 0000141369</t>
  </si>
  <si>
    <t>5YFBPRBE7MP260781</t>
  </si>
  <si>
    <t>Se envia Mrs / S139210 - 03/11/22 - S30 CITA CONCRETADA</t>
  </si>
  <si>
    <t>JTDKDTB31M1146221</t>
  </si>
  <si>
    <t>2022-06-01</t>
  </si>
  <si>
    <t>Se envia mrs // 2- Nos comunicamos con el cliente francisco y nos indica lo siguiente: Estoy en cdmx y lo voy a hacer oportunamente en una agencia de acá Lo que necesito es comunicarme con T</t>
  </si>
  <si>
    <t>2022-08-24</t>
  </si>
  <si>
    <t>1- SE LE ENVIO WHATS APP, 2-  SE DEJO RECAO  CON SU ESPOSA</t>
  </si>
  <si>
    <t>MR0DA3CD3M4001075</t>
  </si>
  <si>
    <t>2022-03-07</t>
  </si>
  <si>
    <t>SE MANDO WHATS (MRS) 2 - buzon / YA LO DIERON LA UNIDAD DE BAJA, YA NO LA TIENEN INDICA SR. VICENTE BRAVO</t>
  </si>
  <si>
    <t>5TDGRKEC7MS053123</t>
  </si>
  <si>
    <t>5TDGRKEC1MS054218</t>
  </si>
  <si>
    <t>SE MANDO WHATS ( MRS ) 2- marcar a finales de enero 3- s-142090 / 02/02/23 / s30 km</t>
  </si>
  <si>
    <t>5YFBPRBEXMP258491</t>
  </si>
  <si>
    <t>SE MANDO WHATS ( MRS ) 2- agendo 09-12-22 folio 109851 / S140322 - 09/12/22 - S20</t>
  </si>
  <si>
    <t>JTDAF4E38NA012167</t>
  </si>
  <si>
    <t>inmotion / UNIDAD YARIS GR, LE CORRESPONDE SERVICIO UNA VEZ POR AÑO, 3- EL CLIENTE SE COMUNICARA EN EL MES DE JULIO PARA AGENDAR SU CITA DEL SERVICIO Y SUS GARANTIAS.4- JAKI  LE ESTA DANDO E</t>
  </si>
  <si>
    <t>5TDGRKEC2MS056205</t>
  </si>
  <si>
    <t>1- SE LE ENVIO WHATS APP, 2- LA CLÑIENTA COMENTO QUE YA HABIA REALIZADO SU CITA / S139416 - 10/11/22 - S50</t>
  </si>
  <si>
    <t>JTDAF4E33NA011752</t>
  </si>
  <si>
    <t>2022-07-30</t>
  </si>
  <si>
    <t>JTDBARDE6MJ035240</t>
  </si>
  <si>
    <t>Se envia Mrs / Cliente nos indica agendar la siguiente semana , 3-  SE REALIZO SU CITA EL 20/01/2023 S-141678</t>
  </si>
  <si>
    <t>JTDBARDE2MJ035168</t>
  </si>
  <si>
    <t>SE MANDO WHATS ( MRS ) 2- comenta que presto su unidad lo va checar y marca 3- se marca del telefono fijo, manda a buzon</t>
  </si>
  <si>
    <t>MR2B29F39M1227107</t>
  </si>
  <si>
    <t>MRS 1  /  LLAMARA DESPUES PARA AGENDAR</t>
  </si>
  <si>
    <t>MR0CX3DD8M1319414</t>
  </si>
  <si>
    <t>S 0000141849</t>
  </si>
  <si>
    <t>Citado</t>
  </si>
  <si>
    <t>SE MANDO WHATS ( MRS ) 2- NO REPONDE, SE MARCA DEL TELEFONO FIJO 3- AGENDO 3-3-232  FOLIO 112348</t>
  </si>
  <si>
    <t>MR2B29F37M1223489</t>
  </si>
  <si>
    <t>1-SE LE ENVIO WHATS APP / S140936 - 28/12/22 - S30</t>
  </si>
  <si>
    <t>JTDBARDE8MJ034266</t>
  </si>
  <si>
    <t>S140213 - 07/12/22 - S40</t>
  </si>
  <si>
    <t>MR2B29F31M1223617</t>
  </si>
  <si>
    <t>S-140172 / 06-12-22 S 30 KM</t>
  </si>
  <si>
    <t>5TDGRKEC1MS040822</t>
  </si>
  <si>
    <t>S142658 - 20/02/23 - S60</t>
  </si>
  <si>
    <t>5YFBPRBE7MP258173</t>
  </si>
  <si>
    <t>s-141299 / 10-01-23 / s30 km</t>
  </si>
  <si>
    <t>MR0CX8CB7M0423279</t>
  </si>
  <si>
    <t>S142840 - 25/02/23 - S70</t>
  </si>
  <si>
    <t>3TYCZ5AN9MT041664</t>
  </si>
  <si>
    <t>5TDGRKEC7MS052764</t>
  </si>
  <si>
    <t>MR2B29F35M1220591</t>
  </si>
  <si>
    <t>5TDGRKEC2MS041087</t>
  </si>
  <si>
    <t>2T3W1RFV3MW156288</t>
  </si>
  <si>
    <t>MHKMF5CFXMK019393</t>
  </si>
  <si>
    <t>MHKMF5CE3MK012017</t>
  </si>
  <si>
    <t>2022-07-18</t>
  </si>
  <si>
    <t>Se envia Mrs / 4- se envia nuevamente Mrs</t>
  </si>
  <si>
    <t>MR0CX3DD6M1319668</t>
  </si>
  <si>
    <t>S142168 - 03/02/23 - S50</t>
  </si>
  <si>
    <t>MR0CX8CB1M0423181</t>
  </si>
  <si>
    <t>2022-04-12</t>
  </si>
  <si>
    <t>1- SE LE ENVIO WHATS APP, 2- SE DEJO RECADO, 3- EL CLIENTE SE COMUNICA PARA AGENDAR SU CITA, ,4- NO CONTESTA SE VOLVIO A ENVIAR WHATS APP</t>
  </si>
  <si>
    <t>JTFJM9CPXM6003942</t>
  </si>
  <si>
    <t>1- SE LE ENVIO WHATS APP, 2-  SE DEJO RECADO , 3- NO CONTESTA SE VOLVIO ENVIAR WHATS APP, 4-  SE DEJO RECADO</t>
  </si>
  <si>
    <t>JTFJM9CP4M6004147</t>
  </si>
  <si>
    <t>2022-04-21</t>
  </si>
  <si>
    <t>SE MANDO WHATS (MRS) 2- va checar  y programa 3 - buzon, se marca del telefono fijo de la agencia 4- SE MANDO WHATS 4-  SE MANDO WHATS 4- NO RESPONDE, SE MANDA WHATS</t>
  </si>
  <si>
    <t>5YFBPRBEXMP251198</t>
  </si>
  <si>
    <t>SE MANDO WHATS ( MRS ) / S142213 - 07/02/23 - S30</t>
  </si>
  <si>
    <t>2T3H1RFV9MW155302</t>
  </si>
  <si>
    <t>S 0000141212</t>
  </si>
  <si>
    <t>5TDGRKEC0MS053710</t>
  </si>
  <si>
    <t>inmotion  2- LO CHECA CON EL OPERARIO Y AGENDA CITA 3 - agendo 22/04/22 folio 103098 1 - SEMANDO WHATS, MANDA A BUZON 2 - MARCAR POR LA TARDE 3- citado folio 105854 4- no acudio por tema de enfermedad</t>
  </si>
  <si>
    <t>JTDKAMFU0M3144370</t>
  </si>
  <si>
    <t>2022-03-15</t>
  </si>
  <si>
    <t>1-SE LE ENVIO WHATS APP , 2- SE DEJO RECADO CON SU EMPLEADO / SECOMUNICARAN EL LUNES 12/09 / NO CONTESTA LA LLAMADA MANDA A BUZON , SE ENVA MRS POR 4TA VEZ. // 4- MARCAMOS DE LA AGENCIA Y NO</t>
  </si>
  <si>
    <t>5TDYZRAH5MS070744</t>
  </si>
  <si>
    <t>1- SE LE ENVIO WHATS APP, 2- SE DEJO RECADO / S140502 - 15/12/22  - S30</t>
  </si>
  <si>
    <t>4T1F31AK5MU553745</t>
  </si>
  <si>
    <t>S140959 - 29/12/22 - S50</t>
  </si>
  <si>
    <t>MHKMF5CE6MK012061</t>
  </si>
  <si>
    <t>G 0000140862</t>
  </si>
  <si>
    <t>5TDGRKEC5MS044078</t>
  </si>
  <si>
    <t>1- SE LE ENVIO WHATS APP, 2- SE AGENDO CITA PARA EL 29/11 FOLIO: 109030 / S139941 - 29/11/22 - S30</t>
  </si>
  <si>
    <t>JTFJM9CP5M6003573</t>
  </si>
  <si>
    <t>Se envia Mrs / S140360 - 12/12/22 - S70</t>
  </si>
  <si>
    <t>2T3N1RFV2MW198074</t>
  </si>
  <si>
    <t>se envia mrs / S140457 - 14/12/22 - S30</t>
  </si>
  <si>
    <t>MR0CX3DD8M1319106</t>
  </si>
  <si>
    <t>1-SE LE ENVIO WHATS APP , 2- SE AGENDO CITA PARA EL 27/10/22 FOLIO: 108583 / S139010 - 27/10/22 - S30</t>
  </si>
  <si>
    <t>JTDBARDE4MJ033342</t>
  </si>
  <si>
    <t>S 0000141588</t>
  </si>
  <si>
    <t>JTDKAMFU2M3139381</t>
  </si>
  <si>
    <t>2022-11-05</t>
  </si>
  <si>
    <t>1- SE LE ENVIO WHATS APP, 2- SE REALIZO EL  03/11/2022 S-139196 / S139196 - 03/11/22 - S30</t>
  </si>
  <si>
    <t>JTDKDTB3XL1639488</t>
  </si>
  <si>
    <t>S 0000141647</t>
  </si>
  <si>
    <t>JTDBARDE1MJ033380</t>
  </si>
  <si>
    <t>S 0000141096</t>
  </si>
  <si>
    <t>MR2B29F3XM1220294</t>
  </si>
  <si>
    <t>SE MANDO WHATS ( MRS ) 2- BUZON 3- SE MANDO WHATS</t>
  </si>
  <si>
    <t>Se agenda mrs / S138442 - 10/10/22 - S30</t>
  </si>
  <si>
    <t>2T3H1RFV9MW146664</t>
  </si>
  <si>
    <t>4T3DWRFV7MU018102</t>
  </si>
  <si>
    <t>NO TIENE WHATS, MANDA A BUZON</t>
  </si>
  <si>
    <t>5TDYZRAH7MS529305</t>
  </si>
  <si>
    <t>MRS 1 / BUZON SE DEJA MRS 2 / NO RESPONDE MRS3</t>
  </si>
  <si>
    <t>4T3DWRFV1MU018953</t>
  </si>
  <si>
    <t>S 0000141559</t>
  </si>
  <si>
    <t>2T3H1RFV2MW146280</t>
  </si>
  <si>
    <t>S142047 - 31/01/23 - S60</t>
  </si>
  <si>
    <t>5TDGRKEC6MS040914</t>
  </si>
  <si>
    <t>se envia mrs // 2- Cliente nos indica llamar el dia 19.12.22 para concretar su cita / S140688 - 21/12/22 - S30</t>
  </si>
  <si>
    <t>5TDGRKEC5MS042234</t>
  </si>
  <si>
    <t>Se envia Mrs 2- Se pondra en contacto con la persona que organiza la salidas par traerla a su cita / S139205 - 03/11/22 - S30 // CITA CONCRETADA</t>
  </si>
  <si>
    <t>5TDGRKEC4MS049658</t>
  </si>
  <si>
    <t>MRS ( SE MANDO WHATS ) 2- AGENDO 16/11/22 / S140521 - 16/12/22 - S30</t>
  </si>
  <si>
    <t>5TDGRKEC7MS046303</t>
  </si>
  <si>
    <t>1- SE LE ENVIO WHATS APP / S140234 - 07/12/22 - S30</t>
  </si>
  <si>
    <t>5TDGRKEC8MS046682</t>
  </si>
  <si>
    <t>S140150 - 05/12/22 - S30</t>
  </si>
  <si>
    <t>JTDKDTB32M1142291</t>
  </si>
  <si>
    <t>S142838 - 25/02/23 - S70</t>
  </si>
  <si>
    <t>JTDBARDE8MJ029665</t>
  </si>
  <si>
    <t>2022-06-22</t>
  </si>
  <si>
    <t>1- SE LE ENVIO WHATS APP, 2- SE DEJO RECADO , 3- NO CONTESTA SE VOLVIO A ENVIAR WHATS APP, 4- SE DEJO RECADO EL CLIENTE SE COMUNICA MAS ADELANTE</t>
  </si>
  <si>
    <t>5TDGRKECXMS042245</t>
  </si>
  <si>
    <t>1- SE LE ENVIO WHATS APP, 2- SE AGENDO CITA PARA EL 22/11 FOLIO: 109142 / S139722 - 22/11/22 - S30</t>
  </si>
  <si>
    <t>MR0CX3DDXM1319303</t>
  </si>
  <si>
    <t>2022-04-05</t>
  </si>
  <si>
    <t>SE MANDO WHATS (MRS) 2- va checar si es la que conduce el 3- buzon, se marca del telefono fijo 4 - buzon, se marca del telefono fijo de la agencia 4- SE MANDO WHATS 4- SE MANDO WHATS 4- NO R</t>
  </si>
  <si>
    <t>MR2B29F39M1222988</t>
  </si>
  <si>
    <t>S 0000141762</t>
  </si>
  <si>
    <t>MHKMF5CF0MK017555</t>
  </si>
  <si>
    <t>S140479 - 15/12/22 - S280</t>
  </si>
  <si>
    <t>MR2B29F3XM1219257</t>
  </si>
  <si>
    <t>S140319 - 09/12/22 - S20</t>
  </si>
  <si>
    <t>5TDGRKEC5MS045232</t>
  </si>
  <si>
    <t>Se envia Mrs 2- Se agenda cita 19.10.22 folio: 108507 / S138740 - 19/10/22 - S30</t>
  </si>
  <si>
    <t>MHKMF5CF7MK018959</t>
  </si>
  <si>
    <t>5YFBPRBE4MP231206</t>
  </si>
  <si>
    <t>S 0000140590</t>
  </si>
  <si>
    <t>4T1F11AK9MU578119</t>
  </si>
  <si>
    <t>se envia mrs // 2- Empresa Toyota Motor llev aseuimiento miguel navarrete</t>
  </si>
  <si>
    <t>5TDGRKEC2MS043759</t>
  </si>
  <si>
    <t>1- SE LE ENVIO WHATS APP / S140405 - 13/12/22 - S30</t>
  </si>
  <si>
    <t>5YFB4RBE3MP087267</t>
  </si>
  <si>
    <t>S139790 - 24/11/22 - S40</t>
  </si>
  <si>
    <t>MHKMF5CEXMK010278</t>
  </si>
  <si>
    <t>5YFBPRBE4MP228998</t>
  </si>
  <si>
    <t>S140719 - 21/12/22 - S20</t>
  </si>
  <si>
    <t>5TDGRKEC5MS040547</t>
  </si>
  <si>
    <t>5TDGZRAH6MS527590</t>
  </si>
  <si>
    <t>MHKMF5CE4MK012267</t>
  </si>
  <si>
    <t>5TDGZRAHXMS528127</t>
  </si>
  <si>
    <t>3TYAZ5CN5MT009430</t>
  </si>
  <si>
    <t>1-SE LE ENVIO WHATS APP, 2- NO CONTESTA SE VOLVIO A ENVIAR WHATS APP</t>
  </si>
  <si>
    <t>MR0CX8CB1M0422919</t>
  </si>
  <si>
    <t>S139279 - 05/11/22 - S40</t>
  </si>
  <si>
    <t>JTDBARDE5MJ031177</t>
  </si>
  <si>
    <t>2022-06-11</t>
  </si>
  <si>
    <t>se envia mrs //4--Marcamos de la agencia y nos direcciona a Buzon</t>
  </si>
  <si>
    <t>MR2B29F33M1220265</t>
  </si>
  <si>
    <t>2022-05-21</t>
  </si>
  <si>
    <t>1- SE LE ENVIO WHATS APP, 2- NUMERO FUERA DEL AREA DE SERVICIO.</t>
  </si>
  <si>
    <t>4T3DWRFV1MU018838</t>
  </si>
  <si>
    <t>S 0000141413</t>
  </si>
  <si>
    <t>JTDKDTB30M1146131</t>
  </si>
  <si>
    <t>S140310 - 08/12/22 - S40</t>
  </si>
  <si>
    <t>JTDKDTB37M1141914</t>
  </si>
  <si>
    <t>S 0000141590</t>
  </si>
  <si>
    <t>JTDBARDE7MJ027292</t>
  </si>
  <si>
    <t>1- SE LE ENVIO WHATS APP / S140131 - 03/12/22 - S30</t>
  </si>
  <si>
    <t>MR0BA3CD5M0042757</t>
  </si>
  <si>
    <t>S142792 - 24/02/23 - S80</t>
  </si>
  <si>
    <t>MR0CX3DD5M1318723</t>
  </si>
  <si>
    <t>1-SE LE ENVIO WHATS APP / S140707 - 21/12/22 - S40</t>
  </si>
  <si>
    <t>2T3H1RFV8MW140662</t>
  </si>
  <si>
    <t>S 0000141328</t>
  </si>
  <si>
    <t>JTDKDTB39M1146404</t>
  </si>
  <si>
    <t>S 0000141958</t>
  </si>
  <si>
    <t>MR2B29F32M1220256</t>
  </si>
  <si>
    <t>S 0000142009</t>
  </si>
  <si>
    <t>5YFB4RBE0MP083998</t>
  </si>
  <si>
    <t>Se envia Mrs 2 - SE AGENDA CITA 22.10.22 FOLIO: 108436 (AGENDA MIGUEL NAVARRETE) / S138863 - 22/10/22 - S30</t>
  </si>
  <si>
    <t>MR2B29F37M1221306</t>
  </si>
  <si>
    <t>S 0000141946</t>
  </si>
  <si>
    <t>4T1C11AK2MU562945</t>
  </si>
  <si>
    <t>1- SE LE ENVIO WHATS APP, 2- NO CONTESTA SE LE VOLVIO A ENVIAR WHATS APP / S139517 - 15/11/22 - S30</t>
  </si>
  <si>
    <t>JTFJM9CP1M6003523</t>
  </si>
  <si>
    <t>S138289 - 04/10/22 - S100</t>
  </si>
  <si>
    <t>MHKMF5CF2MK018223</t>
  </si>
  <si>
    <t>S140537 - 16/12/22 - S50</t>
  </si>
  <si>
    <t>5YFBPRBE7MP233113</t>
  </si>
  <si>
    <t>S 0000141527</t>
  </si>
  <si>
    <t>JTDKDTB39M1145656</t>
  </si>
  <si>
    <t>1-SE LE ENVIO WHATS APP , 2- SE AGENDO CITA PARA EL 26/10/22 FOLIO: 108548 / S138973 - 26/10/22 - S30</t>
  </si>
  <si>
    <t>5TDGRKEC3MS034892</t>
  </si>
  <si>
    <t>S139834 - 25/11/22 - S30</t>
  </si>
  <si>
    <t>MR0CX3DD5M1319015</t>
  </si>
  <si>
    <t>S142337 - 10/02/23 - S100</t>
  </si>
  <si>
    <t>2022-08-20</t>
  </si>
  <si>
    <t>SE MANDO WHATS ( MRS ) 2- no responde, se marca del telefono fijo 3- no responde, se marca del telefono fijo</t>
  </si>
  <si>
    <t>MHKMF5CF9MK018090</t>
  </si>
  <si>
    <t>MRS 1 / MANDA DRECTO A BUZON MRS 2 / CITADO PARA EL 14/02 CON FOLIO 111840 / S142462 - 14/02/23 - S40</t>
  </si>
  <si>
    <t>S139931 - 29/11/22 - S60</t>
  </si>
  <si>
    <t>S140089 - 02/12/22 - S40</t>
  </si>
  <si>
    <t>5TDGRKEC8MS037495</t>
  </si>
  <si>
    <t>S 0000141651</t>
  </si>
  <si>
    <t>MR2K29F38L1206487</t>
  </si>
  <si>
    <t>3TYCZ5AN6MT030914</t>
  </si>
  <si>
    <t>S142789 - 23/02/23 - S30</t>
  </si>
  <si>
    <t>MR2B29F36M1222656</t>
  </si>
  <si>
    <t>2022-07-01</t>
  </si>
  <si>
    <t>SE MANDO WHATS ( MRS ) 2- SE MARCA DEL TELEFONO FIJO 3- NO RESPONDE, SE MANDA WHATS 4- SE MANDO WHATS</t>
  </si>
  <si>
    <t>JTFJM9CP2M6003787</t>
  </si>
  <si>
    <t>1-SE LE ENVIO WHATS APP / S140317 - 09/12/22 - S70</t>
  </si>
  <si>
    <t>JTDKDTB31M1143321</t>
  </si>
  <si>
    <t>SE MANDO WHATS (MRS) 2- BUZON 3- aun no tiene fecha disponible 4- buzon, se marca del telefono fijo 4- SE MANDO WHATS / S140929 - 28/12/22 - S20</t>
  </si>
  <si>
    <t>MR2B29F39M1214972</t>
  </si>
  <si>
    <t>S138744 - 19/10/22 - S50</t>
  </si>
  <si>
    <t>MHKMF5CE8MK010201</t>
  </si>
  <si>
    <t>SE MANDO WHATS ( MRS ) 2 - s-139365 / 09-11-22 / s30 km</t>
  </si>
  <si>
    <t>MHKMF5CF4MK019003</t>
  </si>
  <si>
    <t>2022-06-25</t>
  </si>
  <si>
    <t>MHKMF5CE1MK010380</t>
  </si>
  <si>
    <t>S140401 - 13/12/22 - S40</t>
  </si>
  <si>
    <t>2T3J1RFV0MW197584</t>
  </si>
  <si>
    <t>MRS ( SE MANDO WHATS ) 2- numero fuera de servicio 3- ASEGURA QUE TYA LO REALIZO Y SE MOLESTA</t>
  </si>
  <si>
    <t>3TYCZ5AN5MT035988</t>
  </si>
  <si>
    <t>1- SE LE ENVIO WHATS APP / S142632 - 18/02/23 - S50</t>
  </si>
  <si>
    <t>MR2K29F31M1214609</t>
  </si>
  <si>
    <t>SE MANDO WHATS ( MRS ) 2- buzon, se marca del telefono fijo. 3- agendo 03/12/22 folio 109141 / S140122 - 03/12/22 - S30</t>
  </si>
  <si>
    <t>MR2B29F30M1213998</t>
  </si>
  <si>
    <t>1- SE LE ENVIO WHATS APP, 2- SE DEJO RECADO. / S139712 - 19/11/22 - S30</t>
  </si>
  <si>
    <t>4T1F31AKXMU557158</t>
  </si>
  <si>
    <t>2022-07-11</t>
  </si>
  <si>
    <t>Se envia Mrs / 4- Nos indican que al parecer realizaron el servicio en guadalajara pero que iban a revisar algun dia</t>
  </si>
  <si>
    <t>5YFB4RBE6MP085125</t>
  </si>
  <si>
    <t>SE MANDO WHATS ( MRS ) 2- NUMERO FUERA DE SERVICIO 3- NO RESPONDE, SE DEJO WHATS 4- SE MANDO WHATS</t>
  </si>
  <si>
    <t>JTDKDTB39M1147049</t>
  </si>
  <si>
    <t>S139807 - 24/11/22 - S30</t>
  </si>
  <si>
    <t>JTDBARDE1MJ028860</t>
  </si>
  <si>
    <t>SE MANDO WHATS ( MRS ) 2- AGENDO 15/11/22 109053 / S139528 - S30</t>
  </si>
  <si>
    <t>2T3H1RFV5MW141199</t>
  </si>
  <si>
    <t>2T3H1RFV0MW141062</t>
  </si>
  <si>
    <t>2T3W1RFV5MW138925</t>
  </si>
  <si>
    <t>2T3H1RFV8MW140533</t>
  </si>
  <si>
    <t>2T3H1RFV6MW140885</t>
  </si>
  <si>
    <t>2T3H1RFV6MW140627</t>
  </si>
  <si>
    <t>MR2B29F30M1217713</t>
  </si>
  <si>
    <t>JTDKDTB32M1144316</t>
  </si>
  <si>
    <t>JTFJM9CP3M6003586</t>
  </si>
  <si>
    <t>5TDGZRAH4MS059259</t>
  </si>
  <si>
    <t>MR0CX8CB1M0422760</t>
  </si>
  <si>
    <t>MRS 1 / NO LE INTERESA REALIZAR EL SERVICIO Y QUE HA TENIDO PROBLEMAS CON EL SERVICIO ANTERIORMENTE Y LOS DEJARON ALGO INCONFORMES</t>
  </si>
  <si>
    <t>5TDGRKEC1MS038911</t>
  </si>
  <si>
    <t>Se envia Mrs / S142413 - 13/02/23 - S30</t>
  </si>
  <si>
    <t>5TDGRKEC1MS041517</t>
  </si>
  <si>
    <t>1- SE LE ENVIO WHATS APP / S138977 - 26/10/22 - S30</t>
  </si>
  <si>
    <t>MR2B29F36M1221278</t>
  </si>
  <si>
    <t>SE MANDO WHATS (MRS) 2 - s-137784 / 17-09*22 / s30 kn</t>
  </si>
  <si>
    <t>JTDKAMFUXM3142092</t>
  </si>
  <si>
    <t>Se envia Mrs 2- Se agenda cita 05.11.22 folio: 108326 / S139215 - 03/11/22 - S20 // 4- CITA CONCRETADA</t>
  </si>
  <si>
    <t>JTDKAMFU5M3143070</t>
  </si>
  <si>
    <t>Se envia Mrs / 2- Marcamos de la agencia y nos indican que pasaran la inf</t>
  </si>
  <si>
    <t>2T3H1RFV3MW139435</t>
  </si>
  <si>
    <t>1- SE LE ENVIO WHATS APP , 2 - SE AGENDO CITA PARA EL 02/12 FOLIO: 109176 / S140101 - 02/12/22 - S30</t>
  </si>
  <si>
    <t>MR0BA3CDXM0042754</t>
  </si>
  <si>
    <t>S142339 - 10/02/23 - S110</t>
  </si>
  <si>
    <t>MR0CX3DDXM1417926</t>
  </si>
  <si>
    <t>S 0000141276</t>
  </si>
  <si>
    <t>MHKMF5CF7MK016628</t>
  </si>
  <si>
    <t>S 0000141771</t>
  </si>
  <si>
    <t>S140037 - 01/12/22 - S90</t>
  </si>
  <si>
    <t>5YFBPRBE4MP226751</t>
  </si>
  <si>
    <t>S 0000141472</t>
  </si>
  <si>
    <t>4T3DWRFV7MU016351</t>
  </si>
  <si>
    <t>S 0000141113</t>
  </si>
  <si>
    <t>5TFAY5F1XMX006587</t>
  </si>
  <si>
    <t>SE MANDO WHATS ( MRS ) 2- el marca en unos dias para agendar la cita 3- EL MARCA LA SIGUIENTE SEMANA PARA AGENDAR / S140536 - 16/12/22 - S30</t>
  </si>
  <si>
    <t>JTFJM9CP2M6003448</t>
  </si>
  <si>
    <t>S 0000141612</t>
  </si>
  <si>
    <t>2T3W1RFV3MW139880</t>
  </si>
  <si>
    <t>2022-04-14</t>
  </si>
  <si>
    <t>1-SE LE ENVIO WHATS APP , 2- NO CONTESTA SE LE ENVIO WHATS APP, 3- SE DEJO RECADO SE COMUNICA MAS ADELANTE</t>
  </si>
  <si>
    <t>5YFBPRBE1MP199458</t>
  </si>
  <si>
    <t>S138282 - 04/10/22 - S60</t>
  </si>
  <si>
    <t>5YFB4RBEXMP073110</t>
  </si>
  <si>
    <t>Se envia mrs 2- Se programa Cita 12.10.22 Folio: 107862 3- CITA CONCRETADA / S138747 - 19/10/22 - S30</t>
  </si>
  <si>
    <t>4T1F31AK2MU554674</t>
  </si>
  <si>
    <t>1-SE LE ENVIO WHATS APP , 2- SE DEJO RECADO , 3- SE PROGRAMO CITA PARA EL 03/10/2022, 4-  SE REALIZO SU SERVICIO EL 03/10/22 S-138237 / S30</t>
  </si>
  <si>
    <t>JTDKAMFU6M3146074</t>
  </si>
  <si>
    <t>1-SE LE ENVIO WHATS APP , 2- NO CONTESTA / S138705 - 18/10/22 - S30</t>
  </si>
  <si>
    <t>MR2B29F36M1219045</t>
  </si>
  <si>
    <t>S138967 - 26/10/22 - S20</t>
  </si>
  <si>
    <t>5TDGZRAH9MS523906</t>
  </si>
  <si>
    <t>2022-09-01</t>
  </si>
  <si>
    <t>MR2B29F33M1218810</t>
  </si>
  <si>
    <t>1-SE LE ENVIO WHATS APP , 2- SE DEJO RECADO SE COMUNICA MAS ADELANTE / S139039 - 28/10/22 - S30</t>
  </si>
  <si>
    <t>2T3W1RFV3MW129818</t>
  </si>
  <si>
    <t>SE MANDO WHATS (MRS) 2- agendo 29/10/222 folio 107837 / S139073 - 29/10/22 - S30</t>
  </si>
  <si>
    <t>Se envia mrs 2- Se agenda cita 06.10.22 folio: 108097 / S138371 - 06/10/22 - S30</t>
  </si>
  <si>
    <t>MHKMF5CF8MK018128</t>
  </si>
  <si>
    <t>S142155 - 03/02/23 - S80</t>
  </si>
  <si>
    <t>4T3DWRFV7MU014101</t>
  </si>
  <si>
    <t>S140455 - 14/12/22 - S40</t>
  </si>
  <si>
    <t>JTDBARDE6MJ028790</t>
  </si>
  <si>
    <t>1- SE LE ENVIO WHATS APP / S140331 - 09/12/22 - S30</t>
  </si>
  <si>
    <t>SIN NUMERO O CONTACTO 2 - inmotion / S140000 - 30/11/22 - S40</t>
  </si>
  <si>
    <t>5YFBPRBE7MP216165</t>
  </si>
  <si>
    <t>1-SE LE ENVIO WHATS APP , 2- SE DEJO RECADO, 3- NO CONTESTA , 4- SE LE VOLVIO A ENVIAR WHATS APP / S138298 - 04/10/22 - S30</t>
  </si>
  <si>
    <t>JTDKDTB34M1142048</t>
  </si>
  <si>
    <t>S142846 - 25/02/23 - S90</t>
  </si>
  <si>
    <t>JTDKDTB33M1143692</t>
  </si>
  <si>
    <t>1-SE LE ENVIO WHATS APP , 2- SE REALIZO  EL 03/10/2022 S-138262 / S138262 - 03/10/22 - S30</t>
  </si>
  <si>
    <t>MR2B29F38M1219662</t>
  </si>
  <si>
    <t>SE MANDO WHATS (MRS) 2- agendo 15/10/22 folio 108169 / S138764 - 19/10/22 - S30</t>
  </si>
  <si>
    <t>MR0DA3CD9M4000805</t>
  </si>
  <si>
    <t>Se envia Mrs / 2- Marcamos de la agencia y nos indican que  pasaran la informacion de quien trae la unidad para poder coordinar / 3- Marcamos y la empresa indica que se contacta directamente</t>
  </si>
  <si>
    <t>MHKMF5CEXMK011480</t>
  </si>
  <si>
    <t>2022-05-27</t>
  </si>
  <si>
    <t>JTDBARDE1MJ025151</t>
  </si>
  <si>
    <t>S142828 - 24/02/23 - S60</t>
  </si>
  <si>
    <t>JTDKAMFU0M3141033</t>
  </si>
  <si>
    <t>1- SE AGENDO CITA PARA EL 17/12/2022 FOLIO: 110133 / S140578 - 17/12/22 - S30</t>
  </si>
  <si>
    <t>4T1C11AK5MU434540</t>
  </si>
  <si>
    <t>Se Envia Mrs / S139151 - 01/11/22 - S30 cita concretada</t>
  </si>
  <si>
    <t>JTDKAMFU2M3142653</t>
  </si>
  <si>
    <t>1- SE LE ENVIO WHATS APP, 2- SE AGENDO CITA PARA EL 06/12/22 FOLIO: 109751 / S140178 - 06/12/22 - S30</t>
  </si>
  <si>
    <t>4T1F31AK4MU555468</t>
  </si>
  <si>
    <t>SE MANDO WHTAS ( MRS ) / S139295 - 07/11/22 - S30</t>
  </si>
  <si>
    <t>MHKMF5CE3MK009912</t>
  </si>
  <si>
    <t>SE MANDO WHATS (MRS) 2- buzon 3- agendo 04/11/22 folio 108858</t>
  </si>
  <si>
    <t>MHKMF5CF3MK018165</t>
  </si>
  <si>
    <t>SE MANDO WHATS (MRS) 2- BUZON DE VOZ // 4- Marcamos de la agencia y nos direcciona a buzon / S139959 - 29/11/22 - S30</t>
  </si>
  <si>
    <t>5TDYZRAH7MS521687</t>
  </si>
  <si>
    <t>Se envia mrs // 2- se agendo cita el dia 05.11.22 S-139278 - S30</t>
  </si>
  <si>
    <t>MR2B29F32M1217034</t>
  </si>
  <si>
    <t>1- SE LE ENVIO WHATS APP, 2- SE AGENDO CITA PARA EL 11/11 FOLIO. 108981 / S139426 - 11/11/22 - S30</t>
  </si>
  <si>
    <t>MR2B29F37M1218468</t>
  </si>
  <si>
    <t>S 0000141138</t>
  </si>
  <si>
    <t>S 0000141581</t>
  </si>
  <si>
    <t>4T3DWRFV6MU014087</t>
  </si>
  <si>
    <t>SE MANDO WHATS ( MRS ) 2- BUZON.SE MAECA DEL TELEFONO FIJO 3- BUZON, SE MARCA DEL TELEFONO FIJO</t>
  </si>
  <si>
    <t>5TDGRKEC7MS031624</t>
  </si>
  <si>
    <t>Se envia mrs 2- Cliente se encuentra de vacaciones llega la 1ra semana de Septiembre 3- Cliente continua de vacaciones el se comunica directamente a la agencia para agendar cita / 4- marcamo</t>
  </si>
  <si>
    <t>MR0CX3DD6M1318147</t>
  </si>
  <si>
    <t>3TYAZ5CN6MT007444</t>
  </si>
  <si>
    <t>MR2B29F32M1213257</t>
  </si>
  <si>
    <t>MR0CX8CB9M0422375</t>
  </si>
  <si>
    <t>JTDBARDE5MJ026531</t>
  </si>
  <si>
    <t>3TYCZ5AN0MT029077</t>
  </si>
  <si>
    <t>MHKMF5CE3MK010459</t>
  </si>
  <si>
    <t>2T3W1RFVXMW138869</t>
  </si>
  <si>
    <t>S142928 - 28/02/23 - S50</t>
  </si>
  <si>
    <t>MR0BA3CD3M0040232</t>
  </si>
  <si>
    <t>S142661 - 20/02/23 - S70</t>
  </si>
  <si>
    <t>JTDKAMFU8M3130636</t>
  </si>
  <si>
    <t>1-SE LE ENVIO WHATS APP , 2- EL CLIENTE SE COMUNICA PARA AGENDAR SU CITA., 3-NO CONTESTA, 4- EL CLIENTE SE COMUNICA PARA AGENDAR SU CITA, 5- SE DEJO RECADO EL CLIENTE SE COMUNICA PARA AGENDA</t>
  </si>
  <si>
    <t>JTDBARDE5MJ027937</t>
  </si>
  <si>
    <t>Se envia Mrs 2-Se agenda cita 20.10.22 / S138797  - 20/10/22 - S30 // 4- CITA CONCRETADA OCTUBRE 20.10.22</t>
  </si>
  <si>
    <t>JTDKDTB36M1146277</t>
  </si>
  <si>
    <t>S 0000141986</t>
  </si>
  <si>
    <t>MR2B29F36M1216887</t>
  </si>
  <si>
    <t>1-SE LE ENVIO WHATS APP , 2- CASI NO HA UTILIZADO SU VEHICULO SE ESPERARA HASTA FINAL DEL MES., 3- EL CLIENTE SE COMUNICA PARA AGENDAR SU CITA., 4- SE AGENDO SU CITA PARA EL 25/10/22 S-138944 / S13894</t>
  </si>
  <si>
    <t>MR0CX8CB3M0422310</t>
  </si>
  <si>
    <t>NO CONTESTA , SE LE ENVIO WHATS APP</t>
  </si>
  <si>
    <t>JTDKAMFU5M3138547</t>
  </si>
  <si>
    <t>S 0000141340</t>
  </si>
  <si>
    <t>JTDKDTB30M1146274</t>
  </si>
  <si>
    <t>S 0000141546</t>
  </si>
  <si>
    <t>JTDKAMFU3M3137722</t>
  </si>
  <si>
    <t>S 0000141576</t>
  </si>
  <si>
    <t>MHKMF5CF7MK016645</t>
  </si>
  <si>
    <t>2022-10-13</t>
  </si>
  <si>
    <t>Se envia Mrs 2- Servicio de buzon de voz / SERVICIO PROGRAMADO PARA EL MIERCOLES 21/09 CON FOLIO: 107544 / REPROGRAMADA PARA EL 26/09 CON FOLIO 107671 / S138582 - 13/10/22 - S30</t>
  </si>
  <si>
    <t>MR0CX3DD5M1318365</t>
  </si>
  <si>
    <t>2022-07-04</t>
  </si>
  <si>
    <t>Se envia Mrs / Marcamos de la agencia y No Contestan / 4- Enviamos Mrs</t>
  </si>
  <si>
    <t>MR0CX3DD5M1316499</t>
  </si>
  <si>
    <t>S 0000141341</t>
  </si>
  <si>
    <t>5TDGRKEC7MS025127</t>
  </si>
  <si>
    <t>S 0000141305</t>
  </si>
  <si>
    <t>MHKMF5CE7MK009542</t>
  </si>
  <si>
    <t>SE MANDO WHATS (MRS) 2- BUZON 3- buzon 4- buzon, sse marca del telefono fijo / S139005 - 27/10/22 - S30</t>
  </si>
  <si>
    <t>5TDYY5G17MS075868</t>
  </si>
  <si>
    <t>SE MANDO WHATS ( MRS ) 2- LOS REALIZA EN MEXICO, LA UNIDAD ESTA EN ESE ESTADO</t>
  </si>
  <si>
    <t>S141009 - 30/12/22 - S70</t>
  </si>
  <si>
    <t>JTDKAMFU7M3134418</t>
  </si>
  <si>
    <t>1-SE LE ENVIO WHATS APP , 2- SE AGENDO CITA PARA EL 15/08/22 FOLIO: 106465, 3- EL CLIENTE SE COMUNICA PARA AGENDAR SU CITA NUEVAMENTE, 4- EL CLIENTE SE COMUNICA , SE LE VOLVIO A ENVIAR WHATS</t>
  </si>
  <si>
    <t>JTFJM9CP4M6002737</t>
  </si>
  <si>
    <t>SE LE ENVIO WHATS  APP , SE COMUNICA MAS TARDE 2 - BUZON 4 numero fuera de servicio</t>
  </si>
  <si>
    <t>JTDKDTB33M1144020</t>
  </si>
  <si>
    <t>2022-03-31</t>
  </si>
  <si>
    <t>Se envia mrs 2- buzon</t>
  </si>
  <si>
    <t>5TDGRKECXMS021427</t>
  </si>
  <si>
    <t>T138572 - 13/10/22 - CAMBIO DE 4 LLANTAS</t>
  </si>
  <si>
    <t>MR0CX8CB9M0422506</t>
  </si>
  <si>
    <t>S 0000141916</t>
  </si>
  <si>
    <t>5TDGZRAH8MS522049</t>
  </si>
  <si>
    <t>MHKMF5CF2MK017234</t>
  </si>
  <si>
    <t>1- SE LE ENVIO WHATS APP, 2- ya no cuenta con su unidad la vendio</t>
  </si>
  <si>
    <t>5TDGZRAH4MS050206</t>
  </si>
  <si>
    <t>S 0000141256</t>
  </si>
  <si>
    <t>5YFBPRBEXMP205564</t>
  </si>
  <si>
    <t>SE MANDO WHATS ( MRS ) 2- LO VA REALIZAR EN MARZO 4 - en unos dias marca para pocible cita</t>
  </si>
  <si>
    <t>MR2B29F37M1220317</t>
  </si>
  <si>
    <t>SE MANDO WHATS (MRS)  2- buzon 3 - marcar la proxima semana para posible cita 4- SE MANDO WHATS 4 - SE MANDO WHATS 4- NO RESPONDE, SE MANDO WHATS</t>
  </si>
  <si>
    <t>4T1F31AK2MU548101</t>
  </si>
  <si>
    <t>2022-05-12</t>
  </si>
  <si>
    <t>1- SE LE ENVIO WHATS APP, 2- SE DEJO RECADO CON SU SECRETARIA, 3- SE DEJO RECADO CON LA ENCARGADA DE LAS UNIDADES, 4- SE DEJO RECADO</t>
  </si>
  <si>
    <t>MR0CX8CB8M0422612</t>
  </si>
  <si>
    <t>S142839  - 25/02/23 - S150</t>
  </si>
  <si>
    <t>S140072 - 01/12/22 - S90</t>
  </si>
  <si>
    <t>JTDKAMFU4M3138975</t>
  </si>
  <si>
    <t>1-SE LE ENVIO WHATS APP / S140571 - 17/12/22 - S30</t>
  </si>
  <si>
    <t>5TDGRKEC1MS014446</t>
  </si>
  <si>
    <t>SE MANDO WHATS (MRS) 2- buzon 3- coomenta que esta en junta y el marca cuando quiera  cita 4- va estar fuera marca en tres semanas 4 - SE MANDO WHATS  4 - SE MANDO WHATS / S142278 - 08/02/23</t>
  </si>
  <si>
    <t>5TDGZRAH7MS047557</t>
  </si>
  <si>
    <t>S142142 - 03/02/23 - S70</t>
  </si>
  <si>
    <t>MR2B29F35M1217125</t>
  </si>
  <si>
    <t>1-SE LE ENVIO WHATS APP , 2- LA CLIENTA SE COMUNICA PARA AGENDAR SU CITA.,3- SE DEJO RECADO, 4-  NO CONTESTA SE VOLVIO A ENVIAR WHATS APP, 5-  NO CONTESTA / S142278 - 08/02/23 - S30</t>
  </si>
  <si>
    <t>MR0CX8CB0M0422555</t>
  </si>
  <si>
    <t>Se envia Mrs / S140441 - 14/12/22 - S50</t>
  </si>
  <si>
    <t>JTDKAMFU9M3138809</t>
  </si>
  <si>
    <t>2022-06-23</t>
  </si>
  <si>
    <t>se envia mrs // 2- No contesta cliente se encuentra en Reynosa tamailipas</t>
  </si>
  <si>
    <t>MR2K29F38M1217202</t>
  </si>
  <si>
    <t>S 0000141977</t>
  </si>
  <si>
    <t>3TYCZ5AN1MT022560</t>
  </si>
  <si>
    <t>2022-05-26</t>
  </si>
  <si>
    <t>1- SE LE ENVIO WHATS APP, 2- NO CONTESTA SE LE VOLVIO A ENVIAR WHATS APP, 3-  NO CONTESTA SE LE VOLVIO A ENVIAR WHATS APP, 4- NO CONTESTA SE VOLVIO A ENVIAR WHATS APP</t>
  </si>
  <si>
    <t>JTDKAMFU7M3128196</t>
  </si>
  <si>
    <t>3TYCZ5AN3MT026500</t>
  </si>
  <si>
    <t>SE MANDO WHATS ( MRS ) 2- agendo 07/02/23 folio 111686 / S142206 - 07/02/23 - S80</t>
  </si>
  <si>
    <t>5YFBPRBE0MP205976</t>
  </si>
  <si>
    <t>1- SE LE ENVIO WHATS APP / S139871 - 26/11/22 - S40</t>
  </si>
  <si>
    <t>5TDGRKEC8MS023855</t>
  </si>
  <si>
    <t>S 0000141520</t>
  </si>
  <si>
    <t>MR0CX3DDXM1315266</t>
  </si>
  <si>
    <t>1- SE LE ENVIO WHATS APP, 2- NO CONTESTA</t>
  </si>
  <si>
    <t>MR2K29F34M1216192</t>
  </si>
  <si>
    <t>Se envia Mrs / 2- se agenda cita 10.02.23 folio: 11735 / S142371 - 11/02/23 - S40</t>
  </si>
  <si>
    <t>JTDKDTB33M1142588</t>
  </si>
  <si>
    <t>S 0000141310</t>
  </si>
  <si>
    <t>5TDGRKEC7MS019490</t>
  </si>
  <si>
    <t>S140292 - 08/12/22 - S40</t>
  </si>
  <si>
    <t>5YFBPRBE5MP218741</t>
  </si>
  <si>
    <t>1-SE LE ENVIO WHATS APP / S140759 - 22/12/22 - S30</t>
  </si>
  <si>
    <t>3TYCZ5ANXMT028096</t>
  </si>
  <si>
    <t>MR0CX3DD3M1318137</t>
  </si>
  <si>
    <t>2022-04-13</t>
  </si>
  <si>
    <t>JTDBARDE4MJ024401</t>
  </si>
  <si>
    <t>5TDGZRAH3MS520984</t>
  </si>
  <si>
    <t>2T3H1RFVXMW130117</t>
  </si>
  <si>
    <t>5TDZZRAH7MS052427</t>
  </si>
  <si>
    <t>2T3H1RFVXMW130960</t>
  </si>
  <si>
    <t>2T3H1RFV8MW130794</t>
  </si>
  <si>
    <t>4T3DWRFVXMU012200</t>
  </si>
  <si>
    <t>MR2B29F30M1215489</t>
  </si>
  <si>
    <t>JTFJM9CP3M6003278</t>
  </si>
  <si>
    <t>2022-07-07</t>
  </si>
  <si>
    <t>SE MANDO WHATS ( MRS ) 2- BUZON, SE MARCA DEL TELEFONO FIJO 3 - NO RESPONDE, SE DEJA WHATS 3 - se escucha muy cortada la llamada, se deja whats 4- BUZON, SE MARCA DEL TELEFONO FIJO</t>
  </si>
  <si>
    <t>MHKMF5CE5MK009801</t>
  </si>
  <si>
    <t>SE ENVIA MRS / S142605 - 17/02/23 - S40</t>
  </si>
  <si>
    <t>JTDKDTB3XM1143544</t>
  </si>
  <si>
    <t>NUMERO CAMBIO O SE ENCUENTRA FUERA DE SERVICIO, NUMERO TEMPORALMENTE SUSPENDIDO / S142480 - 14/02/23 - S60</t>
  </si>
  <si>
    <t>5TDGZRAH3MS052657</t>
  </si>
  <si>
    <t>2022-05-24</t>
  </si>
  <si>
    <t>SE MANDO WHATS ( MRS ) 2- se marca del telefono fijo de la agencia 3 - ya lo vendio</t>
  </si>
  <si>
    <t>MR0BA3CD3M0039453</t>
  </si>
  <si>
    <t>2022-05-04</t>
  </si>
  <si>
    <t>SE MANDO WHTAS ( MRS ) 2- buzon, se marca del telefono fijo 3 - en otro momento se comunica 4- va checar con el operario y marca 4- SE MANDO WHATS 4 - SE DEJO WHATS</t>
  </si>
  <si>
    <t>5TDGRKEC0MS017242</t>
  </si>
  <si>
    <t>Nos comunicamos con el cliente y nos indica lo siguiente: Estoy fuera de la ciudad, Me reporto cuando llegue de favor 2- Continua la unidad fuera de la ciudad 3- INDICA QUE LLAMARA DESPUES P</t>
  </si>
  <si>
    <t>MR0CX3DD9M1316120</t>
  </si>
  <si>
    <t>Se envia Mrs / 2- Marcamos de la agencia y nos direcciona a buzon de voz / 3- Se agenda cita 08.02.23 folio: 111731 (Prog x quintero) / S142261 - 08/02/23 - S40</t>
  </si>
  <si>
    <t>MR0BA3CD6M0034943</t>
  </si>
  <si>
    <t>S 0000141619</t>
  </si>
  <si>
    <t>MR2B29F33M1214935</t>
  </si>
  <si>
    <t>S 0000141226</t>
  </si>
  <si>
    <t>MHKMF5CF3MK017484</t>
  </si>
  <si>
    <t>S140846 - 26/12/22 - S30</t>
  </si>
  <si>
    <t>5TDYZRAH4MS048783</t>
  </si>
  <si>
    <t>S 0000141194</t>
  </si>
  <si>
    <t>JTFJM9CP1M6003229</t>
  </si>
  <si>
    <t>S142314 - 09/02/23 - S90</t>
  </si>
  <si>
    <t>MR0DA3CD0M4000479</t>
  </si>
  <si>
    <t>S140139 - 05/12/22 - S60</t>
  </si>
  <si>
    <t>3TMAZ5CN3MM145020</t>
  </si>
  <si>
    <t>2022-06-27</t>
  </si>
  <si>
    <t>5TDZZRAH9MS042207</t>
  </si>
  <si>
    <t>S139940 - 29/11/22 - S70</t>
  </si>
  <si>
    <t>5YFBPRBE5MP182307</t>
  </si>
  <si>
    <t>2022-05-18</t>
  </si>
  <si>
    <t>Se envia Mrs // marcamos de la agencia no, nos contesto posterior damos seguimiento por whats y nos indica lo siguiente: Quisiera cancelar mi cita por favor, Yo les aviso, Muchas gracias,</t>
  </si>
  <si>
    <t>2T3J1RFV9MW167337</t>
  </si>
  <si>
    <t>Se envia Mrs / 2- Marcamos de la agencia y el cliente indica que es de Lazaro que acudio a la gencia de celaya y tuvo muy mal experiencia con el servicio que por el momento no acudieria (la</t>
  </si>
  <si>
    <t>5YFBPRBE3MP189367</t>
  </si>
  <si>
    <t>se envia mrs / S139381 - 09/11/22 - S30 cita concretada</t>
  </si>
  <si>
    <t>JTDBARDE9MJ022529</t>
  </si>
  <si>
    <t>Se envia Mrs 2- Se agenda cita 22.10.22 folio: 108294 / S138855 - 22/10/22 - S30</t>
  </si>
  <si>
    <t>MR2B29F30M1215248</t>
  </si>
  <si>
    <t>MR0CX3DD4M1316753</t>
  </si>
  <si>
    <t>SE MANDO WHATS ( MRS ) 2- EN UNOS DIAS MARCA PARA POSIBLE CITA 3- EL MARCA EN DOS SEMANAS LA UNODAD ESTA OCIPADA POR TEMA DE TRABAJO</t>
  </si>
  <si>
    <t>JTDKDTB39M1144247</t>
  </si>
  <si>
    <t>1-SE LE ENVIO WHATS APP , 2- EL CLIENTE SE COMUNICA PARA AGENDAR SU CITA., 2- SE DEJO RECADO SE COMUNICA MAS ADELANTE / S139766 - 23/11/22 - S30</t>
  </si>
  <si>
    <t>2T3H1RFV4MW120683</t>
  </si>
  <si>
    <t>MRS 1 / NO A PODIDO ORGANIZARSE POR TRABAJO, NOS LLAMARA PARA AGENDAR DESPUES  / S142738 - 22/02/23 - S40</t>
  </si>
  <si>
    <t>JTDBARDE7MJ018835</t>
  </si>
  <si>
    <t>MR2B29F35M1215410</t>
  </si>
  <si>
    <t>SE MANDO WHTAS ( MRS ) 2- buzon, se marca del telefono fijo 3- el marca ya que la requiera 4 - se mandp whats 4- SE MANDO WHATS 4 - MANDA A BUZON, SE DEJA WHATS</t>
  </si>
  <si>
    <t>MR0DA3CD7M4000625</t>
  </si>
  <si>
    <t>se envia mrs// 4- marcamos de la agencia y nos indican que el servicio se realizo en queretaro</t>
  </si>
  <si>
    <t>MR2K29F32M1215574</t>
  </si>
  <si>
    <t>1- SE LE ENVIO WHATS APP, 2- NO CONTESTA SE VOLVIO  A ENVIAR WHATS APP</t>
  </si>
  <si>
    <t>MR2K29F39M1212557</t>
  </si>
  <si>
    <t>S138961 - 25/10/22 - S30</t>
  </si>
  <si>
    <t>MHKMF5CF5MK016546</t>
  </si>
  <si>
    <t>Se envia mrs 2- MARCAMOS Y NOS ENVIA A BUZON DE CHEVROLET NO CONTAMOS CON EXT 3- BUZON /4- MARCAMOS PERO NOS DIRECCIONA A BUZON NOS FALTA EL NUMERO DE EXTENSION / S139868 - 26/11/22 - S80</t>
  </si>
  <si>
    <t>MR2B29F36M1214718</t>
  </si>
  <si>
    <t>2022-05-28</t>
  </si>
  <si>
    <t>Se Envia Mrs// 4- MARCAMOS DE LA AGENCIA NO CONTESTA</t>
  </si>
  <si>
    <t>MHKMF5CF6MK017561</t>
  </si>
  <si>
    <t>MR2B29F36M1212631</t>
  </si>
  <si>
    <t>1-SE LE ENVIO WHATS APP 2- EL NUMERO HA CAMBIADO 3- NUMERO HA CAMBIADO O SUSPENDIDO, YA NO CUENTA CON SU UNIDAD / S140080 - 01/12/22  - S90</t>
  </si>
  <si>
    <t>MR2B29F33M1214675</t>
  </si>
  <si>
    <t>S140313 - 09/12/22 - S40</t>
  </si>
  <si>
    <t>4T1F11AK8LU385913</t>
  </si>
  <si>
    <t>S 0000141572</t>
  </si>
  <si>
    <t>MR0CX3DDXM1318104</t>
  </si>
  <si>
    <t>S142237 - 07/02/23 - S40</t>
  </si>
  <si>
    <t>5YFB4RBE3MP072459</t>
  </si>
  <si>
    <t>Se agenda cita 21.01.23 folio: 111008 (JQUINTERO) / S141712 - 21/01/23 - S50</t>
  </si>
  <si>
    <t>5TDGRKECXMS013991</t>
  </si>
  <si>
    <t>S 0000141517</t>
  </si>
  <si>
    <t>5TDGRKEC7MS016881</t>
  </si>
  <si>
    <t>REALIZARA LOS SERVICIOS EN LA CIUDAD VERACRURZ</t>
  </si>
  <si>
    <t>5TDYZRAH9MS044583</t>
  </si>
  <si>
    <t>MR0DA3CD0M4000420</t>
  </si>
  <si>
    <t>MR0DA3CD9M4000416</t>
  </si>
  <si>
    <t>MR0DA3CD0M4000417</t>
  </si>
  <si>
    <t>MR0DA3CD2M4000418</t>
  </si>
  <si>
    <t>JTDKDTB34M1142678</t>
  </si>
  <si>
    <t>MR2B29F39M1215040</t>
  </si>
  <si>
    <t>SE MANDO WHATS ( MRS ) 2- buzon, se marca del telefono fijo / S141738 - 23/01/23 - S40</t>
  </si>
  <si>
    <t>MRS ( SE MANDO WHATS ) 2- comenta que ella no conduce la unidad</t>
  </si>
  <si>
    <t>5TDGRKEC6MS010585</t>
  </si>
  <si>
    <t>JTDKDTB34M1142017</t>
  </si>
  <si>
    <t>SE MANDO WHATS ( MRS ) 2- SE MARCA DEL TELEFONO FIJO, MANDA A BUZON / S142218 - 07/02/23 - S40</t>
  </si>
  <si>
    <t>5TDGRKECXMS011013</t>
  </si>
  <si>
    <t>S 0000141102</t>
  </si>
  <si>
    <t>3TMAZ5CNXMM144771</t>
  </si>
  <si>
    <t>2022-03-09</t>
  </si>
  <si>
    <t>SE MANDO WHATS (MRS) 2- el marca en unos dias para agendar 3 - no pirnsa realizar ya que esta muy fea la inseguridad, y no esta utilizando la unidad 4 -NO PIENSA ACUDIR A REALIXAR EL SERVICI</t>
  </si>
  <si>
    <t>MR0CX8CB7M0421497</t>
  </si>
  <si>
    <t>2022-03-08</t>
  </si>
  <si>
    <t>Se envia mrs 2- Indica que llamara despues para realizar cotizacion 3- NO CONTESTA se envia nuevamente msj 4- NO CONTESTA / SR. ARMANDO COMENTA REVISARA QUIEN TIENE ESA UNIDAD Y SOLICITARA S</t>
  </si>
  <si>
    <t>4T3DWRFV4MU011916</t>
  </si>
  <si>
    <t>S 0000141979</t>
  </si>
  <si>
    <t>5YFBPRBE6MP158808</t>
  </si>
  <si>
    <t>Se envia Mrs // 2- Se agenda cita 22.12.22 folio: 10185 / S140738 - 22/12/22 - S40</t>
  </si>
  <si>
    <t>JTDKAMFU5M3136572</t>
  </si>
  <si>
    <t>SE MANDO WHATS ( MRS ) / S140445 - 14/12/22 - S100</t>
  </si>
  <si>
    <t>2T3W1RFV3MW126448</t>
  </si>
  <si>
    <t>S 0000141794</t>
  </si>
  <si>
    <t>JTDKDTB39M1142174</t>
  </si>
  <si>
    <t>S 0000141235</t>
  </si>
  <si>
    <t>MR0CX3DD1M1316757</t>
  </si>
  <si>
    <t>JTDKDTB35M1142835</t>
  </si>
  <si>
    <t>1- SE LE ENVIO WHATS APP, 2- EL CLIENTE SE COMUNICA PARA AGENDAR SU CITA., 3- EL CLIENTE SE COMUNICA PARA AGENDAR SU CITA / S138552 - 12/10/22 - S30</t>
  </si>
  <si>
    <t>MHKMF5CF3MK017176</t>
  </si>
  <si>
    <t>1- SE LE ENVIO WHATS APP / S140610 - 19/12/22 - S40</t>
  </si>
  <si>
    <t>3TMCZ5AN1MM392709</t>
  </si>
  <si>
    <t>1-SE LE ENVIO WHATS APP , 2- SE DEJO RECADO EL CLIENTE SE COMUNICA DESPUES, 3- SE AGENDO CITA PARA EL 24/10/22 FOLIO: 108543 / S138910 - S40</t>
  </si>
  <si>
    <t>MR2K29F30M1214424</t>
  </si>
  <si>
    <t>Se envia mrs 2- SERVICIO DE BUZON DE VOZ 3- Servicio de buzon de voz</t>
  </si>
  <si>
    <t>JTDKDTB3XM1141695</t>
  </si>
  <si>
    <t>por tema de salud no acudira pode se le marque en 3 semana 2- BUZON 3- SU ESPOSA ESTA ENFERMA EL MARCA EN DOS MESES YA QUE MEJORE 4 - SE MANDO WHATS / S141031 - 30/12/22 - S30</t>
  </si>
  <si>
    <t>JTDBARDE9MJ019937</t>
  </si>
  <si>
    <t>SE MANDO WHTAS ( MRS ) 2- agendo 08/11/22 folio 109011 / S139338 - 08/11/22 - S50</t>
  </si>
  <si>
    <t>MR0CX3DD1M1315267</t>
  </si>
  <si>
    <t>S 0000141183</t>
  </si>
  <si>
    <t>SE ENVIA MRS / S142709 - 22/02/23 - S40</t>
  </si>
  <si>
    <t>2T3H1RFV9MW124759</t>
  </si>
  <si>
    <t>SE MANDO WHATS ( MRS ) 2- no responde las llamadas / S142369 - 11/02/23 - S40</t>
  </si>
  <si>
    <t>2T3J1RFV8MW169841</t>
  </si>
  <si>
    <t>Se envia Mrs / 2- Marcamos de la agencia y nos indica el señor Agustin que el amrquemos el dia de mañana ya que se encuentra en el hospital / 3- Se Agenda Cita 02.02.23 folio: 111497 (MIGUEL</t>
  </si>
  <si>
    <t>5TDZZRAH7MS045560</t>
  </si>
  <si>
    <t>2022-06-28</t>
  </si>
  <si>
    <t>MRS ( SE MANDO WHATS ) 2- realizado en queretaro, recordar proximo servicio</t>
  </si>
  <si>
    <t>JTDBARDE6MJ015652</t>
  </si>
  <si>
    <t>S142341 - 10/02/23 - S100</t>
  </si>
  <si>
    <t>5YFBPRBEXMP160920</t>
  </si>
  <si>
    <t>se envia mrs // 2- Marcamos de la Agencia y no Contesta</t>
  </si>
  <si>
    <t>JTDKAMFU9M3134226</t>
  </si>
  <si>
    <t>S142914 - 28/02/23 - S60</t>
  </si>
  <si>
    <t>MR0CX8CB1M0421530</t>
  </si>
  <si>
    <t>SE MANDO WHATS., MRS 2- BUZIN 3- buzon 4 - buzon, se marca del telefino fijo 4- los realiza en tamaulIpas tema de trabajo</t>
  </si>
  <si>
    <t>MR0CX8CB8M0421220</t>
  </si>
  <si>
    <t>S 0000142012</t>
  </si>
  <si>
    <t>MHKMF5CF3MK016822</t>
  </si>
  <si>
    <t>S142528 - 16/02/23 - S330</t>
  </si>
  <si>
    <t>MR0CX8CB7M0421208</t>
  </si>
  <si>
    <t>SE MANDO WHATS ( MRS ) 2- BUZON, SE MARCA DEL TELEFONO FIJO 3- MANDA A BUZON, SE MARCA DEL TELEFONO FIJO</t>
  </si>
  <si>
    <t>MR2B29F30M1212740</t>
  </si>
  <si>
    <t>MRS 1/ NO CONTESTA / BUZON SE ENVIA MRS 3 / S142210 - 07/02/23 - S40</t>
  </si>
  <si>
    <t>4T1F31AK5MU550389</t>
  </si>
  <si>
    <t>JTDBARDE1MJ017664</t>
  </si>
  <si>
    <t>SE MANDO WHATS ( MRS ) / S140318 - 09/12/22 - S40</t>
  </si>
  <si>
    <t>MR2B29F33M1212120</t>
  </si>
  <si>
    <t>2T3J1RFV5MW163219</t>
  </si>
  <si>
    <t>MRS 1 / S142602 - 17/02/23 - S30</t>
  </si>
  <si>
    <t>S142109 002/02/23 - S180</t>
  </si>
  <si>
    <t>JTDKAMFU3M3132035</t>
  </si>
  <si>
    <t>S 0000141845</t>
  </si>
  <si>
    <t>MR0CX3DD1M1317858</t>
  </si>
  <si>
    <t>2T3H1RFV4MW122661</t>
  </si>
  <si>
    <t>4T1F11AK9MU515800</t>
  </si>
  <si>
    <t>MR2B29F31M1214190</t>
  </si>
  <si>
    <t>2T3J1RFV6MW152651</t>
  </si>
  <si>
    <t>2T3J1RFV5MW157842</t>
  </si>
  <si>
    <t>MR0CX3DD3M1314721</t>
  </si>
  <si>
    <t>MR2B29F36M1213956</t>
  </si>
  <si>
    <t>Se envia Mrs / 2- Nos indican que llamemos el dia 30 de Enero / S142409 - 13/02/23 - S40</t>
  </si>
  <si>
    <t>JTDBARDE1MJ014134</t>
  </si>
  <si>
    <t>S142856 - 25/02/23 - S50</t>
  </si>
  <si>
    <t>MR0CX3DD2M1417063</t>
  </si>
  <si>
    <t>S142325 - 09/02/23 - S110</t>
  </si>
  <si>
    <t>MR2K29F33M1213025</t>
  </si>
  <si>
    <t>S 0000141214</t>
  </si>
  <si>
    <t>MR0CX3DD1M1316144</t>
  </si>
  <si>
    <t>S 0000141786</t>
  </si>
  <si>
    <t>JTDBARDE5MJ015626</t>
  </si>
  <si>
    <t>se envia mrs // 2- CLIENTE NOS INDICA LO SIG: En mi caso le corresponde en diciembre. Asi esta anotado en la polisa de servicio por tal razon me comunico en diciembre 15 para acordar fecha d</t>
  </si>
  <si>
    <t>JTDBARDE4MJ019456</t>
  </si>
  <si>
    <t>S 0000141120</t>
  </si>
  <si>
    <t>JTFJM9CP9M6002684</t>
  </si>
  <si>
    <t>S 0000141798</t>
  </si>
  <si>
    <t>JTMZ13FV9LD054161</t>
  </si>
  <si>
    <t>S 0000141279</t>
  </si>
  <si>
    <t>JTDKDTB31M1143688</t>
  </si>
  <si>
    <t>S 0000141611</t>
  </si>
  <si>
    <t>MR0CX3DD4M1314064</t>
  </si>
  <si>
    <t>S142181 - 04/02/23 - S160</t>
  </si>
  <si>
    <t>MR0CX8CB4M0420758</t>
  </si>
  <si>
    <t>2023-01-02</t>
  </si>
  <si>
    <t>S 0000140938</t>
  </si>
  <si>
    <t>MHKMF5CF1MK016642</t>
  </si>
  <si>
    <t>1-SE LE ENVIO WHATS APP , SE DEJO RECADO EL CLIENTE SE COMUNICA MAS ADELANTE. / S139027 - 28/10/22 - S40</t>
  </si>
  <si>
    <t>S139072 - 29/10/22 - S60</t>
  </si>
  <si>
    <t>JTDKAMFU9M3128636</t>
  </si>
  <si>
    <t>S140729 - 21/12/22 - S60</t>
  </si>
  <si>
    <t>2T3W1RFV8MW114814</t>
  </si>
  <si>
    <t>1-SE LE ENVIO WHATS APP, 2- NO CONTESTA , 3- NO CONTESTA SE VOLVIO A ENVIAR WHATS APP</t>
  </si>
  <si>
    <t>2T3W1RFV4MW115913</t>
  </si>
  <si>
    <t>1-SE LE ENVIO WHATS APP , 2- SE DEJO RECADO SE COMUNICA MAS ADELANTE / S139089 - 29/10/22 - S40</t>
  </si>
  <si>
    <t>NMTKH3BX1LR109161</t>
  </si>
  <si>
    <t>1- SE LE ENVIO WHATS APP / S140583 - 17/12/22 - S40</t>
  </si>
  <si>
    <t>JTDKAMFU2M3136318</t>
  </si>
  <si>
    <t>2022-10-01</t>
  </si>
  <si>
    <t>S138213 - 01/10/22 - S50</t>
  </si>
  <si>
    <t>MR0CX8CB9M0420870</t>
  </si>
  <si>
    <t>S 0000140937</t>
  </si>
  <si>
    <t>3TMCZ5AN3MM381811</t>
  </si>
  <si>
    <t>2022-08-25</t>
  </si>
  <si>
    <t>1- SE LE ENVIO WHATS APP, 2- NO CONTESTA  , SE VOLVIOA ENVIAR WHATS APP</t>
  </si>
  <si>
    <t>3TMCZ5AN5MM369837</t>
  </si>
  <si>
    <t>SE ENVIA MRS / S142664 - 20/02/23 - S50</t>
  </si>
  <si>
    <t>JTMZ13FV0LD052248</t>
  </si>
  <si>
    <t>S 0000141281</t>
  </si>
  <si>
    <t>MR0BA3CD6M0028575</t>
  </si>
  <si>
    <t>S 0000141181</t>
  </si>
  <si>
    <t>MR2K29F30M1212446</t>
  </si>
  <si>
    <t>S 0000141140</t>
  </si>
  <si>
    <t>MHKMF5CF4MK016487</t>
  </si>
  <si>
    <t>Se envia Mrs / S139024 - 27/10/22 - S40</t>
  </si>
  <si>
    <t>MR0CX3DD8M1316738</t>
  </si>
  <si>
    <t>SE MANDO WHATS ( MRS ) 2- ELLA MARCA EN DOS SEMANAS PARA POSIBLE CITA / S142748 - 23/02/23 - S40</t>
  </si>
  <si>
    <t>MR0CX3DD0M1317107</t>
  </si>
  <si>
    <t>SE MANDO WHATS (MRS) 2- ella marca en otro momento 3 - buzon / S139658 - 18/11/22 - S20</t>
  </si>
  <si>
    <t>4T3DWRFV8MU011143</t>
  </si>
  <si>
    <t>Se envia Mrs / 2- se agenda cita 08.02.23 folio: 111411 / S142253 - 08/02/23 - S40</t>
  </si>
  <si>
    <t>JTDBARDE4MJ014094</t>
  </si>
  <si>
    <t>S140958 - 29/12/22 - S110</t>
  </si>
  <si>
    <t>S13851 - 13/10/22 - S100</t>
  </si>
  <si>
    <t>MR2K29F31M1213931</t>
  </si>
  <si>
    <t>se envia mrs // 2- Se agenda cita 15.12.22 folio: 109743 / S140492 - 15/12/22 - S20</t>
  </si>
  <si>
    <t>4T3DWRFV8MU011174</t>
  </si>
  <si>
    <t>S142679 - 21/02/23 - S60</t>
  </si>
  <si>
    <t>MR0EX3DD4L0005028</t>
  </si>
  <si>
    <t>S142784 - 23/02/23 - S60</t>
  </si>
  <si>
    <t>MR0CX3DD6M1315409</t>
  </si>
  <si>
    <t>2022-06-16</t>
  </si>
  <si>
    <t>SE MANDO WHATS ( MRS ) 2- manda a buzon</t>
  </si>
  <si>
    <t>JTMZ13FV6LD052254</t>
  </si>
  <si>
    <t>S142787 - 23/02/23 - S70</t>
  </si>
  <si>
    <t>JTMZ13FV7LD052182</t>
  </si>
  <si>
    <t>S142665 - 20/02/23 - S80</t>
  </si>
  <si>
    <t>2T3J1RFV5MW157405</t>
  </si>
  <si>
    <t>MRS ( SE MANDO WHATS ) / S140196 - 06/12/22 - S40</t>
  </si>
  <si>
    <t>5TDYZ3DC1LS081493</t>
  </si>
  <si>
    <t>S 0000141086</t>
  </si>
  <si>
    <t>MR0CX3DD6M1315281</t>
  </si>
  <si>
    <t>SE MANDO WHATS ( MRS ) 2- MARCAR EN UNOS DIAS PARA AGENDAR CITA EN SAN MIGUEL 3 - comenta 4 - se mando whats 4- SE DEJA WHATS</t>
  </si>
  <si>
    <t>MR2K29F35M1213169</t>
  </si>
  <si>
    <t>2022-05-10</t>
  </si>
  <si>
    <t>Se envia Mrs 2- Cliente nos indica que marcara a la agencia para programar su cita // 4- CLIENTE NOS INDICA LO SIGUIENTE: Hola buena tarde. Yo le comunico a mi hermana ya q ella es la dueña</t>
  </si>
  <si>
    <t>JTMZ13FVXLD052788</t>
  </si>
  <si>
    <t>5YFB4RBE9MP065516</t>
  </si>
  <si>
    <t>JTMZ13FV9LD052507</t>
  </si>
  <si>
    <t>4T3DWRFV5MU011262</t>
  </si>
  <si>
    <t>MR0CX3DD8M1316741</t>
  </si>
  <si>
    <t>JTMZ13FV9LD052801</t>
  </si>
  <si>
    <t>5YFB4RBE1MP066112</t>
  </si>
  <si>
    <t>5YFB4RBE8MP066205</t>
  </si>
  <si>
    <t>4T3DWRFV3MU011339</t>
  </si>
  <si>
    <t>4T3DWRFV7MU011554</t>
  </si>
  <si>
    <t>MR0CX3DD8M1416239</t>
  </si>
  <si>
    <t>S 0000141287</t>
  </si>
  <si>
    <t>JTDKAMFU2M3132477</t>
  </si>
  <si>
    <t>S139956 - 29/11 /22 - S40</t>
  </si>
  <si>
    <t>MR0CX3DD8M1315542</t>
  </si>
  <si>
    <t>4T1F31AK4MU549735</t>
  </si>
  <si>
    <t>Se envia mrs 2- Cliente indica que cuando el necesite el servicio el marca directamente  (cliente molesto) 3- Marcamos pero cualga la llamada / T138569 - 13/10/22 - CAMBIO DE ACEITE Y FILTRO // 4- MAR</t>
  </si>
  <si>
    <t>5TDYZRAH1MS040480</t>
  </si>
  <si>
    <t>S 0000141488</t>
  </si>
  <si>
    <t>MR2B29F33M1211792</t>
  </si>
  <si>
    <t>1- SE LE ENVIO WHATS APP / S139705 - 19/11/22 - S40</t>
  </si>
  <si>
    <t>MR2B29F32M1211623</t>
  </si>
  <si>
    <t>S 0000142018</t>
  </si>
  <si>
    <t>MR0CX3DD1M1315270</t>
  </si>
  <si>
    <t>MR2B29F34M1211588</t>
  </si>
  <si>
    <t>2022-07-16</t>
  </si>
  <si>
    <t>S139955 - 29/11/22 - S50</t>
  </si>
  <si>
    <t>MR2B29F36M1211608</t>
  </si>
  <si>
    <t>S 0000141700</t>
  </si>
  <si>
    <t>5TDYZ3DC4LS076370</t>
  </si>
  <si>
    <t>S 0000141368</t>
  </si>
  <si>
    <t>JTFJM9CP5M6002844</t>
  </si>
  <si>
    <t>1- SE LE ENVIO WHATS APP, 2- SE AGENDO CITA PARA EL 16/11 FOLIO: 109139 / S140215 - 07/12/22 - S80</t>
  </si>
  <si>
    <t>JTDKDTB32M1141383</t>
  </si>
  <si>
    <t>S139886 - 28/11/22 - S60</t>
  </si>
  <si>
    <t>JTDKDTB37M1141296</t>
  </si>
  <si>
    <t>S138878 - 2210/22 - S60</t>
  </si>
  <si>
    <t>MR0CX3DD4M1315358</t>
  </si>
  <si>
    <t>S140276 - 08/12/22 - S80</t>
  </si>
  <si>
    <t>5YFBPRBE6MP158372</t>
  </si>
  <si>
    <t>S139581 - 16/11/22 - S40</t>
  </si>
  <si>
    <t>JTDBARDE3MJ016614</t>
  </si>
  <si>
    <t>SE MANDO WHTAS ( MRS ) 2- buzon, se marca del telefono fijo / S139432 - 11/11/22 - S40</t>
  </si>
  <si>
    <t>5YFB4RBE3MP058089</t>
  </si>
  <si>
    <t>S 0000141288</t>
  </si>
  <si>
    <t>MR2B29F3XM1211661</t>
  </si>
  <si>
    <t>S 0000141203</t>
  </si>
  <si>
    <t>JTDBARDE7MJ013487</t>
  </si>
  <si>
    <t>SE MANDO WHTAS ( MRS ) 2- comenta que marquemos en 15 dias para posible cita 4- buzon, se marca del telefono fijo / S140187 - 06/12/22 - S40</t>
  </si>
  <si>
    <t>JTDKAMFU7M3136248</t>
  </si>
  <si>
    <t>SE MANDO WHATS ( MRS ) 2- agendo 16/11/22 folio 109143 / S139575 - 16/11/22 - S40</t>
  </si>
  <si>
    <t>MR2B29F3XM1211790</t>
  </si>
  <si>
    <t>Se envia msj (Mrs) 4- Marcamos y agendamos cita el dia 08.12.22 folio: 109596 / S140417 - 13/12/22 - S50</t>
  </si>
  <si>
    <t>S140014 - 30/11/22 - S120</t>
  </si>
  <si>
    <t>MR0CX3DD0M1416817</t>
  </si>
  <si>
    <t>2022-04-28</t>
  </si>
  <si>
    <t>SE MANDO WHATS (MRS) 2- realiza en otro estado tema de trabajo</t>
  </si>
  <si>
    <t>MR2K29F33M1211548</t>
  </si>
  <si>
    <t>2022-04-11</t>
  </si>
  <si>
    <t>SE MANDO WHATS (MRS) 2- aun no tiene fecha  3 - AUN NO CUMPLE KILOMETRAJE Y VA ESPERAR 4- SE MANDO WHATS 4 - SE MANDO WHATS 4- por el momento lo realizo por fuera espera poder regresar para</t>
  </si>
  <si>
    <t>Se envia mrs 2- se agenda cita 15.10.22 folio: 108174 / S138648 - 15/10/22 - S40</t>
  </si>
  <si>
    <t>MR0CX8CB5M0420929</t>
  </si>
  <si>
    <t>SE MANDO WHATS (MRS) 2- presto la unidad llega en  15 dias aproximados 3-  por el momento no lo va realizar tiene un tema que resolver con hyp  4- SE MANDO WHATS 4- NO RESPONDE, SE DEJA WHAT</t>
  </si>
  <si>
    <t>5TDKZ3DC0LS083452</t>
  </si>
  <si>
    <t>Se envia Mrs// 2- MARCAMOS DE LA GENCIA Y NOS INDICA SERVICIO DE BUZON / S139869 - 26/11/22 - S40</t>
  </si>
  <si>
    <t>3TMCZ5AN8LM364579</t>
  </si>
  <si>
    <t>SE MANDO WHATS (MRS) 2 - buzon 3- buzon 4 - se ofrecio ir a san miguel, marcar mañana para cordinar 4- agendo 02/08/22 4- BUZON, SE MARCA DEL TELEFONO FIJO, SE DEJA WHATS / S139193 - 02/11/2</t>
  </si>
  <si>
    <t>MR2B29F32L1205481</t>
  </si>
  <si>
    <t>SE MANDO WHATS (MRS)  2- Cliente indica que otra semana mas y llamara a la agencia para programar su cita 3- nos comenta su hija de javier que le comentara a su papa y regresara la llamda a</t>
  </si>
  <si>
    <t>MRS 1 / PIDIO SE LE LLAME DESPUES O QUE CONTESRA OR WHATS</t>
  </si>
  <si>
    <t>MR0CX3DD5M1314297</t>
  </si>
  <si>
    <t>S 0000141615</t>
  </si>
  <si>
    <t>MR2B29F34M1211624</t>
  </si>
  <si>
    <t>S139845 - 25/11/22 - S50</t>
  </si>
  <si>
    <t>JTDKDTB38M1141470</t>
  </si>
  <si>
    <t>SE MANDO WHATS ( MRS ) 2- agendo 15/11/22 folio 109128 / S139537 - 15/11/22 - S40</t>
  </si>
  <si>
    <t>MHKMF5CE6LK008610</t>
  </si>
  <si>
    <t>5TDYZ3DC9LS074873</t>
  </si>
  <si>
    <t>SE ENVIA MRS / S142424 - 13/02/23 - S40</t>
  </si>
  <si>
    <t>MR0BA3CD4M0123670</t>
  </si>
  <si>
    <t>S142418 - 133/02/23 - S120</t>
  </si>
  <si>
    <t>MR2B29F3XM1211658</t>
  </si>
  <si>
    <t>S140264 - 08/12/22 - S60</t>
  </si>
  <si>
    <t>MHKMF5CF6MK016376</t>
  </si>
  <si>
    <t>se envia mrs // 2- Ok gracias de echo ahorita está en la agencia por problemas en los papeles gracias de antemano / S140475 - 15/12/22 - S50</t>
  </si>
  <si>
    <t>MHKMF5CFXMK016316</t>
  </si>
  <si>
    <t>1- SE LE ENVIO WHATS APP, 2- SE DEJO RECADO, 3- SE AGENDO CITA PARA EL 19/12/2022 FOLIO: 110197 / S140923 - 28/12/22 - S40</t>
  </si>
  <si>
    <t>MR2B29F31M1212018</t>
  </si>
  <si>
    <t>1- SE LE ENVIO WHATS APP, 2- SE AGENDO SU CITA PARA EL 19/11 FOLIO: 108753 /  S139602 - 17/11/22 - S40</t>
  </si>
  <si>
    <t>MR2B29F36M1211673</t>
  </si>
  <si>
    <t>S-140290 / 08-12-22 / S 40 KM / SE MANDO WHATS PARA REALIZAR SERVICIO POR KILOMETRAJE DE LOS S 50 KM / S140290 - 08/12/22 - S40</t>
  </si>
  <si>
    <t>MR2B29F37M1211603</t>
  </si>
  <si>
    <t>1- SE LE ENVIO WHATS APP, 2- SE CAMBIO DE CIUDAD A HORA REALIZARA SUS SERVICIOS EN OTRA CIUDAD.</t>
  </si>
  <si>
    <t>MR2B29F38M1211822</t>
  </si>
  <si>
    <t>S142932 - 28/02/23 - S70</t>
  </si>
  <si>
    <t>MR2B29F34M1211543</t>
  </si>
  <si>
    <t>MRS 1 / NO RESPONDE, SE DEJA MRS 2 / MANDA A BUZON, SE MANDA MRS 3/ SIGUE SIN CONTESTAR LA LLAMADA, SE DEJA MRS 4</t>
  </si>
  <si>
    <t>NMTKH3BX6LR115604</t>
  </si>
  <si>
    <t>S142189 - 04/02/23 - S80</t>
  </si>
  <si>
    <t>MR2B29F31M1211807</t>
  </si>
  <si>
    <t>S140992 - 29/12/22 - S60</t>
  </si>
  <si>
    <t>4T1F11AKXLU925777</t>
  </si>
  <si>
    <t>1-SE LE ENVIO WHATS APP / SE COMUNICARA PARA ROGRAMAR SERVICIO/ SE DEJA RECADO CON SU PAPA Y SE ENVIA MRS / SE CORTA LA LLAMADA POR INTERFERENCIA SE REGRESA LLAMADA POR TELEFONO DE LA OFICIN</t>
  </si>
  <si>
    <t>JTDKAMFU2M3132687</t>
  </si>
  <si>
    <t>SE MANDO WHATS (MRS) 2- BUZON 3- buzon 4- el marca en otro momento 4- SE MANDO WHATS 4- buzon, se marca del telefono fijo / S139813 - 24/11/22 - S30</t>
  </si>
  <si>
    <t>MR0CX8CB6M0421247</t>
  </si>
  <si>
    <t>S139924 - 29/11/22 - S70</t>
  </si>
  <si>
    <t>5YFBPRBE1MP165763</t>
  </si>
  <si>
    <t>JTFJM9CP5M6002648</t>
  </si>
  <si>
    <t>SE MANDO WHATS / S142876 - 27/02/23 - S30</t>
  </si>
  <si>
    <t>5YFB4RBE4MP058988</t>
  </si>
  <si>
    <t>1- SE LE ENVIO WHATS APP, 2-  SE AGENDO CITA PARA EL 18/02/2023 FOLIO: 111882 / S142616 - 18/02/23 - S50</t>
  </si>
  <si>
    <t>5TDYZ3DC6LS082753</t>
  </si>
  <si>
    <t>SE MANDO WHATS ( MRS ) 2- AGENDO 30/11/22 FOLIO 109137 / S139561 - 15/11/22 - S40</t>
  </si>
  <si>
    <t>Se envia Mrs / 2- Marcamos de la agencia y nos indica que revisara cuando puede coordinar su cita</t>
  </si>
  <si>
    <t>MR2K29F34M1211610</t>
  </si>
  <si>
    <t>Marcamos de la agencia y no Contestan</t>
  </si>
  <si>
    <t>JTDBARDE0MJ014741</t>
  </si>
  <si>
    <t>1- SE LE ENVIO WHATS APP / S139892 - 28/11/22 - S40</t>
  </si>
  <si>
    <t>MR0CX8CB6M0420728</t>
  </si>
  <si>
    <t>5TDYZ3DC9LS086196</t>
  </si>
  <si>
    <t>JTDKDTB36M1142925</t>
  </si>
  <si>
    <t>NMTKH3BX3LR115673</t>
  </si>
  <si>
    <t>MR0CX8CB4M0421098</t>
  </si>
  <si>
    <t>T142756 - 23/02/23 - S80</t>
  </si>
  <si>
    <t>MR2B29F39L1206059</t>
  </si>
  <si>
    <t>2022-08-01</t>
  </si>
  <si>
    <t>SE MANDO WHATS ( MRS )  2- SE MARCA DEL TELEFONO FIJO, MANDA A BUZON</t>
  </si>
  <si>
    <t>MR2B29F37M1211729</t>
  </si>
  <si>
    <t>se envia mrs // 4 Victor Indica que aun falta que llegue al kilometraje</t>
  </si>
  <si>
    <t>JTDBARDEXMJ014925</t>
  </si>
  <si>
    <t>1- SE LE ENVIO WHATS APP, 2- SE AGENDO CITA PARA EL 26/11 FOLIO. 109119 / S139872 - 26/11/22 - S40</t>
  </si>
  <si>
    <t>5YFBPRBEXMP164840</t>
  </si>
  <si>
    <t>SE ENVIA MRS ( MRS )</t>
  </si>
  <si>
    <t>JTDKDTB33M1142672</t>
  </si>
  <si>
    <t>Se Envia Mrs // 2- Nos  indica que realiza los servicios en Queretaro</t>
  </si>
  <si>
    <t>5YFB4RBE5MP069062</t>
  </si>
  <si>
    <t>2022-06-15</t>
  </si>
  <si>
    <t>SE MANDO WHATS ( MRS ) 2- va esperar a llegar al kilometraje para agendar 3- EL MARCA YA QUE LLEGUE AL  KILOMETRAJE 4- SE MANDO WHATS</t>
  </si>
  <si>
    <t>JTFLAHCP4M6005472</t>
  </si>
  <si>
    <t>SE MANDO WHATS (MRS) 2- Indica que llegara al kilometraje para poder agendar su cita // 3- Marcamos de la agencia y el cliente Xavier nos indica que en el mes de enero 2023 llamara para egnd</t>
  </si>
  <si>
    <t>2T3J1RFV4MW150431</t>
  </si>
  <si>
    <t>SE MANDO WHATS ( MRS ) 2- buzon, se marca del telefono fijo de la agencia 3- citado 17/12/22 folio 109578 / S140562 - 17/12/22 - S40</t>
  </si>
  <si>
    <t>5YFBPRBE2MP159857</t>
  </si>
  <si>
    <t>SE MANDO WHATS (MRS) / S138596 - 14/10/22 - S40</t>
  </si>
  <si>
    <t>5YFBPRBE9MP148127</t>
  </si>
  <si>
    <t>1- SE LE ENVIO WHATS APP / S140775 - 22/12/22 - S40</t>
  </si>
  <si>
    <t>MHKMF5CE7LK008485</t>
  </si>
  <si>
    <t>se envia mrs // 2- Se agenda cita 21.12.22 Folio: 110163 / S140701 - 21/12/22 - S50</t>
  </si>
  <si>
    <t>MR2B29F34L1199750</t>
  </si>
  <si>
    <t>SE MANDO WHATS ( MRS ) 2- AGENDO 11-2-23 FOLIO 111677 / S142833 - 25/02/23 - S50</t>
  </si>
  <si>
    <t>MR2B29F31L1204757</t>
  </si>
  <si>
    <t>S 0000141335</t>
  </si>
  <si>
    <t>MR2B29F3XL1208791</t>
  </si>
  <si>
    <t>1-SE LE ENVIO WHATS APP , NO CONTESTA , SE LE VOLVIO A ENVIAR WHATS APP / S138942 - 25/10/22 - S40</t>
  </si>
  <si>
    <t>MHKMF5CE8LK008785</t>
  </si>
  <si>
    <t>2022-07-08</t>
  </si>
  <si>
    <t>5TDZZRAH9LS512430</t>
  </si>
  <si>
    <t>S139301 - 07/11/22 - S30</t>
  </si>
  <si>
    <t>MHKMF5CF8LK013526</t>
  </si>
  <si>
    <t>SE MANDO WHATS (MRS) 2- INDICA QUE  LE LLAMEMOS EN 2 SEMANAS 3- SE AGENDA CITA 12.10.22 FOLIO: 108285 / S138543 - 12/10/22 - S40</t>
  </si>
  <si>
    <t>3TMAZ5CN6LM137508</t>
  </si>
  <si>
    <t>SE MANDO WHATS (MRS) 2 - agendo 13/09/22 folio 107348 / S138566 - 13/10/22 - S40</t>
  </si>
  <si>
    <t>5YFBPRBE2MP165691</t>
  </si>
  <si>
    <t>SE MANDO WHATS (MRS) 2- nos indica que se organizara y llamara despues para programar 3- NO CONTESTA / S138638 - 15/10/22 - S40</t>
  </si>
  <si>
    <t>MR2B29F31L1199432</t>
  </si>
  <si>
    <t>1-SE LE ENVIO WHATS APP , 2- SE DEJO RECADO, 3- no contesta se volvio a enviar whats app</t>
  </si>
  <si>
    <t>4T1J11AK3LU349413</t>
  </si>
  <si>
    <t>Se envia Mrs // 2- MARCAMOS DE LA AGENCIA TOYOTA CELAYA Y NOS INDICA OSWALDO QUE POR EL MOMENTO NO TIENE LA UNIDAD PERO SI ESTA CONCIENTE DEL SERVICIO LLAMARA DESPUES A ALA AGENCIA / S141013</t>
  </si>
  <si>
    <t>JTDBARDE5MJ012337</t>
  </si>
  <si>
    <t>1- SE LE ENVIO WHATS APP / S142095 - 02/02/23 - S110</t>
  </si>
  <si>
    <t>JTDKDTB35M1141460</t>
  </si>
  <si>
    <t>1-SE LE ENVIO WHATS APP / S142584 - 17/02/23 - S60</t>
  </si>
  <si>
    <t>NMTKH3BX2LR114031</t>
  </si>
  <si>
    <t>2022-07-14</t>
  </si>
  <si>
    <t>1- NUMERO FUERA DEL SERVICIO, SE LE ENVIO WHATS APP, 3- NUMERO FUERA DE SERVICIO., 4- NO CONTESTA SE VOLIO A ENVIAR WHATS APP</t>
  </si>
  <si>
    <t>5YFBPRBE8MP148698</t>
  </si>
  <si>
    <t>SE ENVIA MRS / S142358 - 10/02/23 - S70</t>
  </si>
  <si>
    <t>MR2B29F36L1203314</t>
  </si>
  <si>
    <t>S140702 - 21/12/22 - S50</t>
  </si>
  <si>
    <t>5YFBPRBE5MP165524</t>
  </si>
  <si>
    <t>S142260 - 08/02/23 - S80</t>
  </si>
  <si>
    <t>JTDBARDE1MJ011167</t>
  </si>
  <si>
    <t>S142274 - 08/02/23 - S70</t>
  </si>
  <si>
    <t>MR0CX3DD9M1314142</t>
  </si>
  <si>
    <t>1- SE LE ENVIO WHATS APP / S139795 - 24/11/22 - S40</t>
  </si>
  <si>
    <t>JTDBARDE2MJ011937</t>
  </si>
  <si>
    <t>S142288 - 09/02/23 - S100</t>
  </si>
  <si>
    <t>5YFBPRBE8LP145430</t>
  </si>
  <si>
    <t>no tiene whats, manda a buzon - se mando en whats 3- se marca del telefono fijo, manda a buzon</t>
  </si>
  <si>
    <t>5YFBPRBE2MP163052</t>
  </si>
  <si>
    <t>Se Envia Mrs // Se agenda cita 20./10/22 s138773 - s50</t>
  </si>
  <si>
    <t>JTDBARDE9MJ012146</t>
  </si>
  <si>
    <t>alecss celaya // 2- Marcamos de la gencia y no contesta vallidamos inf y y validamos que el 12.10.22 acudio  por G-138516 REEMPLAZO DE BALERO DERECHO POR GARANTIA MARCAMOS PERO NO CONTESTA /</t>
  </si>
  <si>
    <t>S139226 - 04/12/22 - S60</t>
  </si>
  <si>
    <t>2022-09-20</t>
  </si>
  <si>
    <t>MR0CX3DD9M1314612</t>
  </si>
  <si>
    <t>SE MANDO WHTAS ( MRS ) 2- BUZON, SE MARCA DEL TELEFONO FIJO DE LA AGENCIA 3- agendo 01/12/22 folio 109702 / S140035 - 01/12/22 - S40</t>
  </si>
  <si>
    <t>MR2B29F32L1205948</t>
  </si>
  <si>
    <t>SE MANDO WHATS ( MRS ) 2- agendo 22/12/22 folio 110271 / S140756 - 22/12/22 - S40</t>
  </si>
  <si>
    <t>S 0000141850</t>
  </si>
  <si>
    <t>MHKMF5CE9LK007788</t>
  </si>
  <si>
    <t>S 0000141082</t>
  </si>
  <si>
    <t>MR0CX3DD0M1314658</t>
  </si>
  <si>
    <t>SE MANDO WHATS (MRS) 2- buzon / S138482 - 11/10/22 - S40</t>
  </si>
  <si>
    <t>JTDKARFU1L3125662</t>
  </si>
  <si>
    <t>JTDBARDE0MJ012200</t>
  </si>
  <si>
    <t>SE MANDO WHATS ( MRS ) 2- SE DEJO WHATS 3- no rrwponde,se marca del telefono fijo</t>
  </si>
  <si>
    <t>JTDKARFU9L3125280</t>
  </si>
  <si>
    <t>SE MANDO WHATS ( MRS ) 2 - ella se comunica en unos dias 3 - se va esperar a llegar al kiometraje, ella mrca  4- NO RESPONDE, SE MANDO WHATS</t>
  </si>
  <si>
    <t>MR0CX3DD6M1314387</t>
  </si>
  <si>
    <t>SE MANDO WHATS (MRS) / S138457 - 10/10/22 - S40</t>
  </si>
  <si>
    <t>5YFBPRBE1MP147974</t>
  </si>
  <si>
    <t>S 0000141420</t>
  </si>
  <si>
    <t>MHKMF5CF3LK014759</t>
  </si>
  <si>
    <t>Se envia mrs 2- unidad anda fuera y regresara la proxima semañana llmar jueves o viernes para gendar 18/19 agosto 3- marcamos y la unidad sigue fuera /4- MARCAMOS DE LA AGENCIA Y NOS INDICA</t>
  </si>
  <si>
    <t>S 0000141202</t>
  </si>
  <si>
    <t>MR2K29F35L1207094</t>
  </si>
  <si>
    <t>1-SE LE ENVIO WHATS APP 2- INDICA LA SRITA MA DE LA LUZ QUE POR EL MOMENTO SU UNIDAD NO NECESITA EL SERVCIO QUE ELLA MARCA DESPUES PARA AGENDAR 3- BUZON DE VOZ / S138345 - 05/10/22 - S30</t>
  </si>
  <si>
    <t>MR0EX3DD9L0007843</t>
  </si>
  <si>
    <t>1- SE LE ENVIO WHATS APP, 2- EL CLIENTE SE COMUNICA PARA AGENDAR SU CITA</t>
  </si>
  <si>
    <t>5TDGZRAH7LS023306</t>
  </si>
  <si>
    <t>MRS 1 / S142692 - 21/02/23 - S142692 - 21/02/23 - S50</t>
  </si>
  <si>
    <t>LLAMARA MAS CERCANO EL MES DE FEBRERO  /  NO TIENE WHATSAPP NO RESPONDE LAS LLAMADAS / CITADO POR KARLA EL 27/02 CON FOLIO 112201 / S142872 - 27/02/23 - 22TC07</t>
  </si>
  <si>
    <t>5YFBPRBE6MP148229</t>
  </si>
  <si>
    <t>2022-09-05</t>
  </si>
  <si>
    <t>1-  SE LE ENVIO WHATS APP</t>
  </si>
  <si>
    <t>MR2B29F32L1207196</t>
  </si>
  <si>
    <t>SE MANDI WHATS (MRS) 2- buzon 3- buzon / S138173 - 30/09/22 - S40</t>
  </si>
  <si>
    <t>MR0EX3DD8L0005856</t>
  </si>
  <si>
    <t>MHKMF5CF0LK014296</t>
  </si>
  <si>
    <t>S 0000141974</t>
  </si>
  <si>
    <t>MR2K29F32L1208123</t>
  </si>
  <si>
    <t>SE MANDO WHTAS ( MRS ) 2- buzon, se marca del telefono fijo / S139662 - 18/11/22 - S40</t>
  </si>
  <si>
    <t>2022-05-20</t>
  </si>
  <si>
    <t>SE MANDO WHATS ( MRS ) 2- buzon, se marca del telefono fijo de la agencia 3- no responde  4-NO RESPONDE SE MARCA DEL TELEFONO FIJO 4- SE MANDO WHATS 4- NO RESPONDE, SE DEJO WHATS</t>
  </si>
  <si>
    <t>MR0EX3DD2L0007876</t>
  </si>
  <si>
    <t>1-SE LE ENVIO WHATS APP , 2- COMO YA NO CUENTA CON GARANTIA REGULAR , REALIZARAN SUS SERVICIOS EN OTRO TALLER.</t>
  </si>
  <si>
    <t>JTMR13FV1LD065932</t>
  </si>
  <si>
    <t>MRS 1 / BUZON MRS / CLIENTE ESTA DE VIAJE, EN CUANTO REGRESE, SE AGENDARA LA CITA</t>
  </si>
  <si>
    <t>JTDKARFU7L3126475</t>
  </si>
  <si>
    <t>SE MANDO WHATS ( MRS ) 2- RESPONDE Y CUELGA LA LLAMADA 3- s-142105 / 02-02-23 / s 40 km ( exp )</t>
  </si>
  <si>
    <t>MR2B29F34L1207457</t>
  </si>
  <si>
    <t>Se envia mrs 2- nos indican que es numero equivocado 3- Marcamos pero no contesta / S138415 - 07/10/22 - S40</t>
  </si>
  <si>
    <t>JTMR13FV8LD064986</t>
  </si>
  <si>
    <t>SE LE ENVIO WHATS APP, 2- LLMAR MAS TARDE ALAS 3:00 PM., 3- LLAMAR EL 21/04/22 PARA AGENDAR CITA / S140683 - 20/12/22 - S40</t>
  </si>
  <si>
    <t>MHKMF5CF5LK014245</t>
  </si>
  <si>
    <t>SE MANDO WHTAS ( MRS ) 2- AGENDO 14/11/22 FOLIO 109065 / S139580 - 16/11/22 - S40</t>
  </si>
  <si>
    <t>MHKMF5CE7LK008678</t>
  </si>
  <si>
    <t>S 0000141208</t>
  </si>
  <si>
    <t>5TDKZ3DC1LS073206</t>
  </si>
  <si>
    <t>SE MANDI WHATS (MRS) 2- buzon 3- comneta que no lo va a requerir  4- no le interesa 4 - SE MANDO WHATS 4 - SE MANDO WHATS</t>
  </si>
  <si>
    <t>2022-09-17</t>
  </si>
  <si>
    <t>JTFJM9CP5M6002729</t>
  </si>
  <si>
    <t>S 0000141416</t>
  </si>
  <si>
    <t>JTMZ13FV9LD058355</t>
  </si>
  <si>
    <t>MR0EX3DDXL0007849</t>
  </si>
  <si>
    <t>S142158 - 03/02/23 - S200</t>
  </si>
  <si>
    <t>MR2B29F38L1209101</t>
  </si>
  <si>
    <t>1- SE LE ENVIO WHATS APP / S138674 - 17/10/22 - S60</t>
  </si>
  <si>
    <t>JTMJ13FV3LD067551</t>
  </si>
  <si>
    <t>SE MANDO WHTAS ( MRS ) / S139124 - 31/10/22 - S40</t>
  </si>
  <si>
    <t>4T1F11AK6LU346351</t>
  </si>
  <si>
    <t>No contesta ni llamadas ni whats</t>
  </si>
  <si>
    <t>MHKMF5CF4LK014964</t>
  </si>
  <si>
    <t>SE MANDO WHATS (MRS) 2- buzon 3- comenta que prefiere perder la garantia, que los servicios son muy caros 4- no responde, se marca del telefono fijo 4 - SE MANDO WHATS 4- COMENTA QUE ESTAN M</t>
  </si>
  <si>
    <t>JTMR13FV0LJ034477</t>
  </si>
  <si>
    <t>S 0000141639</t>
  </si>
  <si>
    <t>MR0EX3DD8L0007199</t>
  </si>
  <si>
    <t>S 0000141670</t>
  </si>
  <si>
    <t>MHKMF5CE8LK008480</t>
  </si>
  <si>
    <t>S 0000141952</t>
  </si>
  <si>
    <t>JTDKDTB36L1639763</t>
  </si>
  <si>
    <t>Se envia mrs 2- Enviamos  nuevamente mrs 4- Nos indican que llamemos despues que pasaran la inf al area correspondiente / S138175 - 30/09/22 - S40</t>
  </si>
  <si>
    <t>MR0EX8CB9L1411099</t>
  </si>
  <si>
    <t>SE MANDO WHATS (MRS) 2- buzon 3- buzon, se marca del telefono fijo de la agencia 4- BUZON SE MARCA DEL TELEFONO FIJO DE LA AGENCIA 4 - SE MANDO WHATS 4 - manda directo a buzon 4- NO RESPONDE</t>
  </si>
  <si>
    <t>MR0EX8CB3L1411017</t>
  </si>
  <si>
    <t>1- NO CONTESTA</t>
  </si>
  <si>
    <t>JTDKARFU1L3124950</t>
  </si>
  <si>
    <t>MANDA A BUZON 2 - BUZON, SE MARCA DEL TELEFONO FIJO 3- buzon, se marca del telefono fijo</t>
  </si>
  <si>
    <t>S138451 - 10/10/22 - S100</t>
  </si>
  <si>
    <t>MHKMF5CF2LK014817</t>
  </si>
  <si>
    <t>S 0000141631</t>
  </si>
  <si>
    <t>MHKMF5CF6LK014111</t>
  </si>
  <si>
    <t>S140354 - 10/12/22 - S60</t>
  </si>
  <si>
    <t>S138629 - 14/10/22 - S40</t>
  </si>
  <si>
    <t>MR0EX8CB1L1410805</t>
  </si>
  <si>
    <t>2022-03-04</t>
  </si>
  <si>
    <t>no tiene whats, manda a buzon 2 - se dejo recado ya que no se encontraba 3- comenta que la vendio y no tiene el contacto del nuevo proportario</t>
  </si>
  <si>
    <t>JTDKARFU9L3125926</t>
  </si>
  <si>
    <t>S 0000140589</t>
  </si>
  <si>
    <t>JTDKARFU4L3111710</t>
  </si>
  <si>
    <t>S 0000141966</t>
  </si>
  <si>
    <t>JTDKDTB30L1140277</t>
  </si>
  <si>
    <t>S 0000141834</t>
  </si>
  <si>
    <t>S139351 - 08/11/22 - S50</t>
  </si>
  <si>
    <t>5YFBPRBE8LP137182</t>
  </si>
  <si>
    <t>S140824 - 24/12/22 - S40</t>
  </si>
  <si>
    <t>MHKMF5CF4LK013149</t>
  </si>
  <si>
    <t>2022-04-04</t>
  </si>
  <si>
    <t>Se envia mrs 2- La Sra Susana nos indica que esperara a que llegue al kilometraje 3- NO CONTESTA 4- NOS CUELGA LLAMADA Y LUEGO YA NO NOS CONTESTA / 4- marcamos de la agencia Indica que tdavi</t>
  </si>
  <si>
    <t>1-SE LE ENVIO WHATS APP, 2- SE DEJO RECADO , 3- EL CLIENTE LLAMA PARA AGENDAR SU CITA, 4-  SE DEJO RECADO CON SU ESPOSA</t>
  </si>
  <si>
    <t>5YFBPRBE2LP136769</t>
  </si>
  <si>
    <t>SE MANDO WHATS (MRS) 2- s-137824 / 19-09-22 / s40km</t>
  </si>
  <si>
    <t>JTDKDTB36L1140865</t>
  </si>
  <si>
    <t>1-SE LE ENVIO WHATS APP , 2- SE DEJO RECADO CON LA OPERARIA DE LA UNIDAD , SE COMUNICAN PARA AGENDAR SU CITA.</t>
  </si>
  <si>
    <t>JTMR13FV9LJ036096</t>
  </si>
  <si>
    <t>1- SE LE ENVIO WHATS APP, 2- POR CERCANIA REALIZARA  SUS SERVICIOS EN TOYOTA QRO.</t>
  </si>
  <si>
    <t>MR0EX3DD9L0007521</t>
  </si>
  <si>
    <t>1- SE LE ENVIO WHATS APP, 2- NO CONTESTA , 3- NO CONTESTA SE LE VOLVIO A ENVIAR WHATS APP, 4- SE DEJO RECADO.</t>
  </si>
  <si>
    <t>MR0EX3DD4L0005935</t>
  </si>
  <si>
    <t>1- SE LE ENVIO WHATS APP, 2- SE AGENDO CITA PARA EL 16/02/2023 FOLIO: 111913 / S142578 - 17/02/23 - S50</t>
  </si>
  <si>
    <t>MR2B29F35L1205605</t>
  </si>
  <si>
    <t>SE MANDO WHATS ( MRS ) 2- RADICA EN OTRA CIUDAD</t>
  </si>
  <si>
    <t>5TDKZ3DC6LS071998</t>
  </si>
  <si>
    <t>S139953 - 29/11/22 - S100</t>
  </si>
  <si>
    <t>MHKMF5CE4LK008041</t>
  </si>
  <si>
    <t>S142627 - 18/02/23 - S100</t>
  </si>
  <si>
    <t>MHKMF5CF5LK014018</t>
  </si>
  <si>
    <t>S140819 - 24/12/22 - S90</t>
  </si>
  <si>
    <t>NMTKH3BX5LR101760</t>
  </si>
  <si>
    <t>T 0000141127</t>
  </si>
  <si>
    <t>JTDKARFU1L3123877</t>
  </si>
  <si>
    <t>S 0000141176</t>
  </si>
  <si>
    <t>JTDKARFU8L3126534</t>
  </si>
  <si>
    <t>S 0000141178</t>
  </si>
  <si>
    <t>MHKMF5CF4LK013961</t>
  </si>
  <si>
    <t>2022-07-19</t>
  </si>
  <si>
    <t>MR0EX8CB1L1411095</t>
  </si>
  <si>
    <t>2022-04-07</t>
  </si>
  <si>
    <t>1-SE LE ENVIO WHATS APP , 2- EL ENCARGADO DE LAS UNIDADES SE COMUNICA PARA AGENDAR SUS CITA., 3- SE DEJO RECADO EL CLIENTE SE COMUNICA  PARA AGENDAR SU CITA., 4- EL CLIENTE SE COMUNICA PARA</t>
  </si>
  <si>
    <t>MR0EX3DD3L0082764</t>
  </si>
  <si>
    <t>MR2B29F39L1205705</t>
  </si>
  <si>
    <t>JTDKARFU2L3126545</t>
  </si>
  <si>
    <t>MHKMF5CE1LK007414</t>
  </si>
  <si>
    <t>ULTIM SERVICIO DE 60,000 EL DIA REALIZADO EL 17/11/22, LE CORRESPONDE HASTA MAYO</t>
  </si>
  <si>
    <t>MHKMF5CF6LK013749</t>
  </si>
  <si>
    <t>Se envia Mrs // 2- Marcamso de la agencia y nos indica que le enviemos nuevamente msj por whtas / S139778 - 23/11/22 - S40</t>
  </si>
  <si>
    <t>MHKMF5CF1LK013318</t>
  </si>
  <si>
    <t>SE MANDO WHATS ( MRS ) 2- s-139362 / 09-11-22 / s50 km</t>
  </si>
  <si>
    <t>MHKMF5CF2LK014512</t>
  </si>
  <si>
    <t>S139393 - 10/11/22 - S60</t>
  </si>
  <si>
    <t>JTDKDTB31L1639749</t>
  </si>
  <si>
    <t>S-141441 / 13-01-23 / S50 KM</t>
  </si>
  <si>
    <t>JTDKDTB30L1140943</t>
  </si>
  <si>
    <t>1- SE LE ENVIO WHATS APP / S142287 - 09/02/23 - S50</t>
  </si>
  <si>
    <t>MR2B29F33L1204243</t>
  </si>
  <si>
    <t>S141019 - 30/12/22 - S80</t>
  </si>
  <si>
    <t>JTDBARDE9MJ003673</t>
  </si>
  <si>
    <t>S 0000141515</t>
  </si>
  <si>
    <t>5TDYZRAH3LS015014</t>
  </si>
  <si>
    <t>S 0000141321</t>
  </si>
  <si>
    <t>JTMZ13FVXLD055674</t>
  </si>
  <si>
    <t>S 0000141283</t>
  </si>
  <si>
    <t>JTDKDTB38L1638064</t>
  </si>
  <si>
    <t>S 0000141414</t>
  </si>
  <si>
    <t>MR2B29F32L1202855</t>
  </si>
  <si>
    <t>Se envia Mrs / 2- Marcamos de la agencia y nos indican que pasara la informacion a la Sra Lourdes / S142617 - 18/02/23 - S50</t>
  </si>
  <si>
    <t>MR2B29F36L1206357</t>
  </si>
  <si>
    <t>JTDKARFU7L3124452</t>
  </si>
  <si>
    <t>SE MANDO WHATS (MRS) 2- Cliente indica  que por temas economicos por el momento no agendara su cita 3- se agenda cita 25.10.22 folio: 108568 / S138933 - 25/10/22 - S40</t>
  </si>
  <si>
    <t>JTMZ13FV2LD057757</t>
  </si>
  <si>
    <t>Se agendo cita el dia 12.09.22 folio:107179 / S137648 - 12/09/22 - DIAG. RUIDO ANORMAL</t>
  </si>
  <si>
    <t>5TDKZ3DC6LS071791</t>
  </si>
  <si>
    <t>1-SE LE ENVIO WHATS APP , 2- NO CONTESTA, 3- LA CLIENTA SE COMUNICA PARA AGENDAR SU CITA., 4- LA CLIENTA SE COMUNICA PARA AGENDAR SU CITA. / S138558 - 13/10/22 - S30</t>
  </si>
  <si>
    <t>JTMY23FV5LJ035696</t>
  </si>
  <si>
    <t>se envia mrs // 4- Cliente nos comenta lo siguiente: Me encuentro en CDMX no puedo por ahora / S142817 - 24/02/23 - S50</t>
  </si>
  <si>
    <t>MR0EX8CB2L1410246</t>
  </si>
  <si>
    <t>S140431 - 14/12/22 - S80</t>
  </si>
  <si>
    <t>5YFBPRBE4LP138216</t>
  </si>
  <si>
    <t>S 0000141944</t>
  </si>
  <si>
    <t>1-SE LE ENVIO WHATS APP , 2- SE LE ENVIO COTIZACIÓN , EN CUANTO LE AUTORIZEN SE COMUNICA PARA AGENDAR SU CITA / S138731 - 19/10/22 - S40</t>
  </si>
  <si>
    <t>JTDBARDE0MJ001519</t>
  </si>
  <si>
    <t>S 0000141516</t>
  </si>
  <si>
    <t>5YFBPRBE5LP029845</t>
  </si>
  <si>
    <t>SE MANDO WHATS (MRS) / G138043 - 22 /09/22 - 22TC07 2- Se envia msj para servicio</t>
  </si>
  <si>
    <t>MR0EX8CB6L1410900</t>
  </si>
  <si>
    <t>NO TIENE WHATS, MANDA A BUZON 2- el marca el dia de mañana, para agendar / S140703 - 21/12/22 - S50</t>
  </si>
  <si>
    <t>S 0000141060</t>
  </si>
  <si>
    <t>5YFBPRBE4LP135672</t>
  </si>
  <si>
    <t>S140666 - 20/12/22 - S30</t>
  </si>
  <si>
    <t>5YFBPRBE7LP098553</t>
  </si>
  <si>
    <t>S140753 - 22/12/22 - S50</t>
  </si>
  <si>
    <t>MR2B29F39L1207941</t>
  </si>
  <si>
    <t>S 00001379451-SE LE ENVIO WHATS APP, / SE PROGRAMA CITA PARA EL 23/09 CON FOLIO: 107335 / S137945 - 23/09/22 - S40</t>
  </si>
  <si>
    <t>MR0EX8CB7L1410629</t>
  </si>
  <si>
    <t>1- SE LE ENVIO WHATS APP, 2- se dejo recado con su empleado se comunica mas adelante</t>
  </si>
  <si>
    <t>MR0EX3DD9L0004988</t>
  </si>
  <si>
    <t>SE MANDO WHATS ( MRS ) 2- S-141904 / 21-01-23 / S 60 KM</t>
  </si>
  <si>
    <t>5YFBPRBE8LP122147</t>
  </si>
  <si>
    <t>1- REALIZO SU SERVICIO  POR KILOMETRAJE EN EL MES DE AGOSTO S-136974 / S136974 - 19/08/22 - S60</t>
  </si>
  <si>
    <t>MR2B29F3XL1202439</t>
  </si>
  <si>
    <t>2022-07-06</t>
  </si>
  <si>
    <t>SE MANDO WHATS ( MRS ) 2- marcar ellunes para programar cita  3- AGENDO 30-01-23 FOLIO 111410 4- SE MANDO WHATS</t>
  </si>
  <si>
    <t>MR2B29F34L1204624</t>
  </si>
  <si>
    <t>SE MANDO WHATS ( MRS ) 2-  EN UNOS DIAS AGENDA LA CITA</t>
  </si>
  <si>
    <t>5TDYZ3DC8LS071317</t>
  </si>
  <si>
    <t>S 0000141871</t>
  </si>
  <si>
    <t>5YFB4RBE2LP049589</t>
  </si>
  <si>
    <t>1- SE REALIZO EL 01/11/2022 S-139157 - S50</t>
  </si>
  <si>
    <t>5YFBPRBE5LP140945</t>
  </si>
  <si>
    <t>S142885 - 27/02/23 - S50</t>
  </si>
  <si>
    <t>JTMY23FV0LJ035895</t>
  </si>
  <si>
    <t>JTDBARDE9MJ004063</t>
  </si>
  <si>
    <t>1- SE REALIZO EL 09/12/22 S-140334 - S50</t>
  </si>
  <si>
    <t>se envia mrs / S139958 - 29/11/22 - S80</t>
  </si>
  <si>
    <t>MR0EX3DD6L0005032</t>
  </si>
  <si>
    <t>S 0000141497</t>
  </si>
  <si>
    <t>JTFAMHCP8L6003415</t>
  </si>
  <si>
    <t>S 0000141389</t>
  </si>
  <si>
    <t>MHKMF5CE0LK008361</t>
  </si>
  <si>
    <t>se envia mrs // 2- SE ENVIA MRS NO X QUE NO HABIA ENVIADO</t>
  </si>
  <si>
    <t>NMTKH3BX8LR106693</t>
  </si>
  <si>
    <t>2022-03-03</t>
  </si>
  <si>
    <t>T 00001374611-SE LE ENVIO WHATS APP , 2- LA CLIENTA SE COMUNICA PARA AGENDAR SU CITA / T137461 - 05/09/22 - DIAG. TARDA AL ENCENDER</t>
  </si>
  <si>
    <t>5YFBPRBE6LP130909</t>
  </si>
  <si>
    <t>S 0000141984</t>
  </si>
  <si>
    <t>JTMJ13FV3LJ037970</t>
  </si>
  <si>
    <t>5YFBPRBE3LP122623</t>
  </si>
  <si>
    <t>S 0000141499</t>
  </si>
  <si>
    <t>5YFBPRBE0LP123406</t>
  </si>
  <si>
    <t>Se envia Mrs //4- Se agenda cita 05.11.22 g-139244 ACT 22TC07 se envia msj para recordatorio de su PROXIMO SERVICIO</t>
  </si>
  <si>
    <t>1-SE LE ENVIO WHATS APP , 2- SE DEJO RECADO SE COMUNICA MAS ADELANTE / S138567 - 13/10/22 - S60</t>
  </si>
  <si>
    <t>JTDKDTB39L1639644</t>
  </si>
  <si>
    <t>S 0000141843</t>
  </si>
  <si>
    <t>3TMCZ5AN8KM282480</t>
  </si>
  <si>
    <t>2022-03-22</t>
  </si>
  <si>
    <t>1-SE LE ENVIO WHATS APP , 2 NO CONTESTA, 3- SE DEJO RECADO , 4- REALIZARA SUS SERVICIOS EN TOYOTA MANZANILLO.</t>
  </si>
  <si>
    <t>3TMCZ5AN8KM286836</t>
  </si>
  <si>
    <t>MR0EX3DD4L0005501</t>
  </si>
  <si>
    <t>MR0EX8CB9L1410325</t>
  </si>
  <si>
    <t>AGENDO CITA 14/10/22 FOLIO 108241 / S138597 - 14/10/22 - S50</t>
  </si>
  <si>
    <t>JTMJ13FV8LJ037186</t>
  </si>
  <si>
    <t>MRS ( SE MANDO WHATS ) 2- no responde llamadas 3 - SE MANDO WHATS 4- SE MANOD WHATS</t>
  </si>
  <si>
    <t>5YFBPRBE8LP125128</t>
  </si>
  <si>
    <t>1- SE LE ENVIO WHATS APP / S140838 - 26/12/22 - S50</t>
  </si>
  <si>
    <t>MR0EX3DD7L0005430</t>
  </si>
  <si>
    <t>JTDKDTB32L1140362</t>
  </si>
  <si>
    <t>S138496 - 11/10/22 - S50</t>
  </si>
  <si>
    <t>MR0EX3DD4L0005532</t>
  </si>
  <si>
    <t>MR0EX3DD7L0004567</t>
  </si>
  <si>
    <t>Se Envia Mrs / Marcamos pero no contesta enviamos nuvamente msj / S142066 - 01/02/23 - S80</t>
  </si>
  <si>
    <t>MR0EX3DD2L0005545</t>
  </si>
  <si>
    <t>2022-05-19</t>
  </si>
  <si>
    <t>SE ENVIA MRS // 4- marcamos de la agencia y la srita lili nos indica que la unidad es vendida ya no cuenta con ella</t>
  </si>
  <si>
    <t>MR0EX3DD5L0004907</t>
  </si>
  <si>
    <t>MR0EX3DD0L0005348</t>
  </si>
  <si>
    <t>2022-05-30</t>
  </si>
  <si>
    <t>SE MANDO WHATS ( MRS ) 2- buzon, se marca del telefono fijo de la agencia 3 - no responde llamada 4- NUMERO FUERA DE SERVICIO 4- SE MANDO WHATS</t>
  </si>
  <si>
    <t>NMTKH3BX1LR105739</t>
  </si>
  <si>
    <t>S142196 - 04/02/23 - S100</t>
  </si>
  <si>
    <t>5YFBPRBE9LP114686</t>
  </si>
  <si>
    <t>S 0000141959</t>
  </si>
  <si>
    <t>JTDKARFU4L3123646</t>
  </si>
  <si>
    <t>MANDA A BUZON Y NO TIENE WHATS APP 2- COMENTA QUE ESTA EN UNA JUNTA Y EL MARCA EN OTRO MOMENTO / S142234 - 07/02/23 - S50</t>
  </si>
  <si>
    <t>MR0EX3DD8L0005212</t>
  </si>
  <si>
    <t>JTMR13FV1LJ036884</t>
  </si>
  <si>
    <t>MR0FA3CD3L3801159</t>
  </si>
  <si>
    <t>S142527 - 16/02/23 - S210</t>
  </si>
  <si>
    <t>MR2B29F30L1204300</t>
  </si>
  <si>
    <t>MR2B29F35L1201764</t>
  </si>
  <si>
    <t>2022-03-25</t>
  </si>
  <si>
    <t>MR0EX3DD6L0004883</t>
  </si>
  <si>
    <t>SE MANDO WHATS (MRS) 2- nos direcciona a buzon lleno marcaremos despues 3- marcamos de la agencia y no nos contestan // 4- MARCAMOS DE LA AGENCIA Y NOS DIRECCIONA A BUZON / S139510 - 14/11/2</t>
  </si>
  <si>
    <t>MHKMF5CF5LK014021</t>
  </si>
  <si>
    <t>LA PREVIA SE LA REALIZARON 07/07/22 2 - buzon, se marca del telefono fijo 4- BUZON, SE MARCA DEL TELEFONO FIJO 4- BUZON 4 - manda a buzon, no tiene whats</t>
  </si>
  <si>
    <t>4T1F11AK0LU341498</t>
  </si>
  <si>
    <t>S139400 - 10/11/22 - S10</t>
  </si>
  <si>
    <t>NMTKH3BX2LR105670</t>
  </si>
  <si>
    <t>SE MANDI WHATS (MRS)  2- ELLA MARCA EN OTRO MOMENTO PARA AGENDAR 3 -buzon 4 - marcar mas tarde para posible cita / S138931 - 25/10/22 - S40</t>
  </si>
  <si>
    <t>5YFB4RBE5LP039557</t>
  </si>
  <si>
    <t>S 0000141564</t>
  </si>
  <si>
    <t>4T1C11AK5LU367145</t>
  </si>
  <si>
    <t>S138704 - 18/10/22 - S90</t>
  </si>
  <si>
    <t>NMTKH3BX0LR107823</t>
  </si>
  <si>
    <t>Se Envia Mrs / G139438 - 11/11/22 - REEMP. BATERIA / S142303 - 09/02/23 - S50</t>
  </si>
  <si>
    <t>5YFBPRBE9LP125591</t>
  </si>
  <si>
    <t>SE MANDO WHATS ( MRS ) 2- no responde, se marca del telefono fijo 3- s-142883 / 2-02-23 / s40 km</t>
  </si>
  <si>
    <t>MR2K29F36L1199085</t>
  </si>
  <si>
    <t>1-SE LE ENVIO WHATS APP , 2- NO CONTESTA, 3- NO CONTESTA / S139344 - 08/11/22 - S40</t>
  </si>
  <si>
    <t>MR0EX8CB1L1410593</t>
  </si>
  <si>
    <t>S 0000141069</t>
  </si>
  <si>
    <t>MR2B29F34L1203537</t>
  </si>
  <si>
    <t>S139477 - 12/11/22 - S80</t>
  </si>
  <si>
    <t>5YFB4RBE5LP050980</t>
  </si>
  <si>
    <t>1-SE LE ENVIO WHATS APP, 2-  SE DEJO RECADO , 3-  EL CLIENTE SE COMUNICA PARA AGENDAR SU CITA</t>
  </si>
  <si>
    <t>MHKMF5CF0LK013195</t>
  </si>
  <si>
    <t>MR2B29F37L1199368</t>
  </si>
  <si>
    <t>T 0000141875</t>
  </si>
  <si>
    <t>MR2B29F38L1201404</t>
  </si>
  <si>
    <t>S 0000141877</t>
  </si>
  <si>
    <t>MR0EX3DD6L0004835</t>
  </si>
  <si>
    <t>1-SE LE ENVIO WHATS APP, 2- SE DEJO RECADO CON EL SR. ALVARO / S142588 - 17/02/23 - S60</t>
  </si>
  <si>
    <t>3TMAZ5CN6LM130574</t>
  </si>
  <si>
    <t>T139947 - 29/11/22 - S80</t>
  </si>
  <si>
    <t>4T1B21HK1LU522806</t>
  </si>
  <si>
    <t>SE MANDO WHATS (MRS) 2- el marca a finales de mes / S138934 - 25/10/22  - S50</t>
  </si>
  <si>
    <t>MR0EX3DD9L0004747</t>
  </si>
  <si>
    <t>2022-04-20</t>
  </si>
  <si>
    <t>Se envia mrs 2- Nos indican que los servicios los realizan en otras ciudades por que siempre andan fueran 3- Uunidad continua en otra ciudad</t>
  </si>
  <si>
    <t>4T1B21HK6LU522817</t>
  </si>
  <si>
    <t>1- SE LE ENVIO WHATS APP, 2- EL CLIENTE SE COMUNICA PARA AGENDAR SU CITA., 3- EL CLIENTE SE COMUNICA PARA AGENDAR SU CITA / S139587 - 16/11/22 - S50</t>
  </si>
  <si>
    <t>JTMR13FV1LJ035170</t>
  </si>
  <si>
    <t>3TMAZ5CN2LM126182</t>
  </si>
  <si>
    <t>JTDKARFU7L3118277</t>
  </si>
  <si>
    <t>Se Envia Mrs// 2- Marcamos de la agencia y nos ponemos en contacto con el cliente y nos solicita informacion por medio de whtas y se la hacemos llegar</t>
  </si>
  <si>
    <t>5YFBPRBE9LP124974</t>
  </si>
  <si>
    <t>5YFBPRBE2LP117820</t>
  </si>
  <si>
    <t>SE MANDO WHATS ( MRS ) 2- buzon, se marca el telefono fijo / S140696 - 21/12/22 - S50</t>
  </si>
  <si>
    <t>5YFBPRBE8LP127087</t>
  </si>
  <si>
    <t>Se Envia Mrs /4- Enviamos  msj de recordatorio</t>
  </si>
  <si>
    <t>5YFBPRBE8LP121998</t>
  </si>
  <si>
    <t>1-SE LE ENVIO WHATS APP , 2- EL CLIENTE SE COMUNICA PARA AGENDAR CITA, 3- EL CLIENTE SE COMUNICA, 4-  EL CLIENTE SE COMUNICA PARA AGENDAR SU CITA</t>
  </si>
  <si>
    <t>MHKMF5CF5LK013032</t>
  </si>
  <si>
    <t>SE MANDO WHATS ( MRS ) 2- buzon, se marca del telefono fijo de la agencia 3- no responde  4 -s-140757 / 22-12-22 / s50 km</t>
  </si>
  <si>
    <t>MHKMF5CE9LK007130</t>
  </si>
  <si>
    <t>S141950 - 28/01/23 - S130</t>
  </si>
  <si>
    <t>MR2B29F33L1197312</t>
  </si>
  <si>
    <t>S140059 - 01/12/22 - S90</t>
  </si>
  <si>
    <t>JTMZ13FV3LD051028</t>
  </si>
  <si>
    <t>2022-03-24</t>
  </si>
  <si>
    <t>SE MANDI WHATS (MRS) 2- BUZON 3- su unidad esta en otro estado cunado regrese narca para agendar 4 - la vendio</t>
  </si>
  <si>
    <t>JTFPX22P7L0094891</t>
  </si>
  <si>
    <t>S 0000141509</t>
  </si>
  <si>
    <t>SE MANDO WHATS (MRS) 2- se agebda cita 12.10.22 folio: 107889 / S138530 - 12/10/22 - S50 cita concretada</t>
  </si>
  <si>
    <t>5YFB4RBE2LP041945</t>
  </si>
  <si>
    <t>S 0000141421</t>
  </si>
  <si>
    <t>5YFBPRBEXLP112588</t>
  </si>
  <si>
    <t>S 0000141085</t>
  </si>
  <si>
    <t>JTDKDTB33L1638635</t>
  </si>
  <si>
    <t>SE MANDO WHATS (MRS) / LLAMAR EL PROXIMO VIERNES 09/09 / SE NVIA MENSAJE DE WHATSAPP /  NO HAY RESPUESTA EN TELFONOS SE ENVIA NUEVAMENTE MRS  4-  buzon, se marca del telefono fijo 4- comenta</t>
  </si>
  <si>
    <t>JTFLAHCP8L6003593</t>
  </si>
  <si>
    <t>S138620 - 14/10/22 - S100</t>
  </si>
  <si>
    <t>5YFBPRBE6LP054897</t>
  </si>
  <si>
    <t>1- SE LE ENVIO WHATS APP, 2- NO CONTESTA  SE LE VOLVIO A ENVIAR WHATS APP</t>
  </si>
  <si>
    <t>MR0EX3DD2L0004069</t>
  </si>
  <si>
    <t>Se envia mrs // 2- marcamos de la agencia y no contesta // 4- Marcamos de la agencia y noSs indican que un falta que llegue la unidad al kilometraje le faltan 5,000 km</t>
  </si>
  <si>
    <t>JTDBBRBE5LJ028732</t>
  </si>
  <si>
    <t>S 0000141973</t>
  </si>
  <si>
    <t>3MYDLBYV6LY712111</t>
  </si>
  <si>
    <t>NO TIENE WHATS, MANDA A BUZON 2- BUZON, SE MARCA DEL TELEFONO FIJO 3 - NO RESPONDE SE MARCA DEL TELEFONO FIJO</t>
  </si>
  <si>
    <t>JTFJM9CP3L6002310</t>
  </si>
  <si>
    <t>SE MANDO WHATS ( MRS ) / S139490 - 14/11/22 - S30</t>
  </si>
  <si>
    <t>5YFBPRBE1LP111913</t>
  </si>
  <si>
    <t>S140727 - 21/12/22 - S100</t>
  </si>
  <si>
    <t>Se envia Mrs // 4- Marcamos de la agencia y nos indica que no estan interesados en algun servicio</t>
  </si>
  <si>
    <t>5YFBPRBE1LP084129</t>
  </si>
  <si>
    <t>JTMY23FV9LJ031411</t>
  </si>
  <si>
    <t>1-SE LE ENVIO WHATS APP 2 - BUZON 3- realizo en queretaro por tema de trabajo / S142608 - 17/02/23 - S50</t>
  </si>
  <si>
    <t>MR2B29F31L1203186</t>
  </si>
  <si>
    <t>MHKMF5CF7LK012884</t>
  </si>
  <si>
    <t>S140871 - 27/12/22 - S110</t>
  </si>
  <si>
    <t>4T1F11AK1LU944489</t>
  </si>
  <si>
    <t>S142659 - 20/02/23 - S90</t>
  </si>
  <si>
    <t>JTDKDTB35L1638264</t>
  </si>
  <si>
    <t>S138930 - 25/10/22 - S80</t>
  </si>
  <si>
    <t>MHKMF5CF8LK013221</t>
  </si>
  <si>
    <t>1-SE LE ENVIO WHATS APP , 2- SE DEJO RECADO / S138324 - 05/10/22 - S50</t>
  </si>
  <si>
    <t>5YFBPRBE9LP113800</t>
  </si>
  <si>
    <t>S140646 - 20/12/22 - S60</t>
  </si>
  <si>
    <t>JTMY23FV3LJ031937</t>
  </si>
  <si>
    <t>4T1B21HK6LU522705</t>
  </si>
  <si>
    <t>S139634 - 17/11/22 - S30</t>
  </si>
  <si>
    <t>3TMAZ5CN4LM124644</t>
  </si>
  <si>
    <t>2022-03-18</t>
  </si>
  <si>
    <t>1-SE LE ENVIO WHATS APP , 2- SE DE DEJO RECADO, 3- NO CONTESTA , 4- MANDA A BUZON DIRECTO</t>
  </si>
  <si>
    <t>MR0EX8CB6L1409374</t>
  </si>
  <si>
    <t>SE MANDO WHATS (MRS) 2- cordina sus tiempos y marca 3- buzon, se marca del telefono fijo de la agencia 4- buzon, se marca del telefono fijo de la agencia 4- SE MANDO WHATS 4- SE MANDO WHATS</t>
  </si>
  <si>
    <t>SE MANDO WHATS ( MRS ) 2- SE DEJO WHATS 3- AGENDO 01-03-23 FOLIO 112386</t>
  </si>
  <si>
    <t>JTMJ13FV0LJ034654</t>
  </si>
  <si>
    <t>2022-07-15</t>
  </si>
  <si>
    <t>NMTKH3BX3LR104009</t>
  </si>
  <si>
    <t>2022-05-16</t>
  </si>
  <si>
    <t>Se envia Mrs // 4- marcamos de la agencia y no contestan enviamos nuevamente msj con recomendaciones</t>
  </si>
  <si>
    <t>MRS 1 / NO RESPONDE, SE DEJA MRS 2 / NO RESPONDE MRS3 / NO RESPONDE MRS 4</t>
  </si>
  <si>
    <t>MHKMF5CFXLK012359</t>
  </si>
  <si>
    <t>SE MANDO WHATS., MRS 2- agendo 12/09/22 / NO HAY SERVICIO PROGRAMADO EM KEPLER, NO CONTESTA LA LLAMADA, SE ENVIA MENSAJE DE WHATSAPP / RESPONDERA EL MENSAJE EN LA TARDE EN LO QUE REVISA SUS TIEMPOS SA</t>
  </si>
  <si>
    <t>5TDYZ3DC1LS050888</t>
  </si>
  <si>
    <t>SE MANDO WHATS., MRS 2- BUZON 3- buzon 4 - marcar mañana despues de las 12:00 pm 4- aun no tiene fecha, el marca en otro momento 4- SE MANDO WHATS /  S140980 - 29/12/22 - S50</t>
  </si>
  <si>
    <t>MR2K29F3XL1191457</t>
  </si>
  <si>
    <t>S 0000141868</t>
  </si>
  <si>
    <t>4-Se envia Mrs / S135509 -01/07/22 - S50</t>
  </si>
  <si>
    <t>5YFBPRBE1LP098080</t>
  </si>
  <si>
    <t>G139258 - 04/11/22 - 22TC07 // 2- Marcamos de la agencia y Nos indican que por el momento no requieren el servicio que luego se comunica para agendar cita / S140717 - 21/12/22 - S100</t>
  </si>
  <si>
    <t>MR2B29F35L1198252</t>
  </si>
  <si>
    <t>S 0000141592</t>
  </si>
  <si>
    <t>MR2B29F34L1196315</t>
  </si>
  <si>
    <t>1-SE LE ENVIO WHATS APP, SE DEJORECADO SE COMUNICAN MAS ADELANTE / S142132 - 03/02/23 - S60</t>
  </si>
  <si>
    <t>5YFBPRBE9LP094570</t>
  </si>
  <si>
    <t>SE MANDO WHATS ( MRS ) / S139471 - 12/11/22 - S50</t>
  </si>
  <si>
    <t>MR0EX8CB5L1409673</t>
  </si>
  <si>
    <t>S 0000141954</t>
  </si>
  <si>
    <t>5YFB4RBE2LP037314</t>
  </si>
  <si>
    <t>MRS 1 / S142038 - 31/01/23 - S60</t>
  </si>
  <si>
    <t>5YFBPRBE1LP100233</t>
  </si>
  <si>
    <t>SE MANDO WHATS ( MRS ) 2- agendo 24-01-23 folio 111744 / S142793 - 24/02/23 - S40</t>
  </si>
  <si>
    <t>S139201 - 03/11/22 - S70</t>
  </si>
  <si>
    <t>5TDGZRAHXLS001073</t>
  </si>
  <si>
    <t>S139918 - 28/11/22 - S60</t>
  </si>
  <si>
    <t>5YFBPRBE8LP095564</t>
  </si>
  <si>
    <t>SE ENVIA MRS / G142265 - 08/02/23 - 22TC07</t>
  </si>
  <si>
    <t>MHKMF5CF2LK012548</t>
  </si>
  <si>
    <t>5YFBPRBE8LP097279</t>
  </si>
  <si>
    <t>no tiene whtas, manda a buzon  2- COMENTA QUE VA ESPERAR PARA EL SERVICIO, ELLA SE COMUNICA / G139321 - 08/11/22 - 22TC07 3 - lo realizo en otra agencia tema de trabajo</t>
  </si>
  <si>
    <t>MR0FA3CD1L3800740</t>
  </si>
  <si>
    <t>Se envia Mrs /4- Marcamos de la agencia y nos indica lo siguiente Gracias buen dia luego agendo cita</t>
  </si>
  <si>
    <t>MR0HA3CD1L0726097</t>
  </si>
  <si>
    <t>S142338 - 10/02/23 - S180</t>
  </si>
  <si>
    <t>4T1B21HK0LU522618</t>
  </si>
  <si>
    <t>S142821 - 24/02/23 - S100</t>
  </si>
  <si>
    <t>MR2B29F30L1199213</t>
  </si>
  <si>
    <t>1- SE LE ENVIO WHATS APP, 2-  NO CONTESTA SE VOLVIO A ENVIAR WHATS APP , 3-  NO CONTESTA</t>
  </si>
  <si>
    <t>NMTKH3BX8LR103387</t>
  </si>
  <si>
    <t>Se envia Mrs / S140948 - 28/12/22 - S60</t>
  </si>
  <si>
    <t>3MYDLBYVXLY710409</t>
  </si>
  <si>
    <t>S142698 - 21/02/23 - S100</t>
  </si>
  <si>
    <t>JTDKARFU1L3111597</t>
  </si>
  <si>
    <t>S 0000141448</t>
  </si>
  <si>
    <t>JTMJ13FV4LJ032437</t>
  </si>
  <si>
    <t>Se envia Mrs // 2- Se agenda cita 11.11.22 folio: 109061 / S139672 - 18/11/22 - S50</t>
  </si>
  <si>
    <t>5YFBPRBE7LP091618</t>
  </si>
  <si>
    <t>MRS 1 / LO VA A PENSAR Y REGRESARA LA LLAMADA / S142129 - 03/02/23 - S60</t>
  </si>
  <si>
    <t>4T1J11AK2LU927209</t>
  </si>
  <si>
    <t>1-SE LE ENVIO WHATS APP, 2-  NO CONTESTA , 3- NO CONTESTA</t>
  </si>
  <si>
    <t>5TDYZRAH6LS000202</t>
  </si>
  <si>
    <t>S 0000141282</t>
  </si>
  <si>
    <t>MHKMF5CFXLK012622</t>
  </si>
  <si>
    <t>4-Se envia Mrs el dia 17.02.23 / S142864 - 27/02/23 - S60</t>
  </si>
  <si>
    <t>JTMZ13FV2LD049254</t>
  </si>
  <si>
    <t>5TDYZRAH1LS000222</t>
  </si>
  <si>
    <t>5YFBPRBE7LP094017</t>
  </si>
  <si>
    <t>5YFBPRBE2LP101567</t>
  </si>
  <si>
    <t>NMTKH3BX0LR102623</t>
  </si>
  <si>
    <t>MR0EX3DD3L0003965</t>
  </si>
  <si>
    <t>MHKMF5CF4LK012776</t>
  </si>
  <si>
    <t>3TMAZ5CNXLM124762</t>
  </si>
  <si>
    <t>1- SE LE ENVIO WHATS APP / S139294 - 07/11/22 - S100</t>
  </si>
  <si>
    <t>NMTKH3BX6LR104084</t>
  </si>
  <si>
    <t>SIN NUMEROS DE CONTACTO REGISTRO INMOTION</t>
  </si>
  <si>
    <t>SE MANDO WHTAS ( MRS ) / S138798 - 20/10/22 - S80</t>
  </si>
  <si>
    <t>JTDKARFU2L3109874</t>
  </si>
  <si>
    <t>JTDKDTB37L1637326</t>
  </si>
  <si>
    <t>S142557 - 16/02/23 - S60</t>
  </si>
  <si>
    <t>MHKMF5CF7LK012321</t>
  </si>
  <si>
    <t>MR2B29F32L1189685</t>
  </si>
  <si>
    <t>1-SE LE ENVIO WHATS APP , 2- LA CLIENTA SE COMUNICA PARA AGENDAR SU CITA MAS ADELANTE., 3- LA CLIENTA SE COMUNICA PARA AGENDAR SU CITA. / S139707 - 19/11/22 - S50</t>
  </si>
  <si>
    <t>5YFB4RBE0LP039661</t>
  </si>
  <si>
    <t>S 0000141271</t>
  </si>
  <si>
    <t>JTDKARFU9L3107300</t>
  </si>
  <si>
    <t>S 0000141124</t>
  </si>
  <si>
    <t>5TDYZ3DC9LS050671</t>
  </si>
  <si>
    <t>S 0000141525</t>
  </si>
  <si>
    <t>MHKMF5CF8LK012053</t>
  </si>
  <si>
    <t>Se envia Mrs// 2- MARCAMOS DE LA AGENCIA NO CONTESTA ENVIAMOS NUEVAMENTE MSJ // 4- MARCAMOS DE LA AGENCIA Y LA CLIENTA NOS INDICA QUE SE ENCUENTRA DE VACACIONES EN CUANTO REGRESE SE COMUNICA</t>
  </si>
  <si>
    <t>MR0EX8CB9L1409675</t>
  </si>
  <si>
    <t>Se envia Mrs 2- Nos indica que marquemos en los siguientes dias para revisar el kilometraje de la unidad y poder agendar 3- Nos vuelve a indicar que esperara a que llegue al kilometraje  //</t>
  </si>
  <si>
    <t>MR0FA3CD6L3800359</t>
  </si>
  <si>
    <t>SE LE ENVIO WHATS APP, 2- SE DEJO RECADO, 3- SE  LE VOLVIO A ENVIAR WHATS APP, 4- SE VOLVIO A  DEJAR RECADO.</t>
  </si>
  <si>
    <t>4T1F11AK4LU907503</t>
  </si>
  <si>
    <t>Se envia mrs 2- ENVIA NUEVAMENTE MSJ RECORDATORIO 3- NO CONTESTA // 4- Marcamos de la agencia y nos indica gerardo que aun tiene poco kilometraje la unidad y que tdavia no va a realizar su s</t>
  </si>
  <si>
    <t>5TDYZ3DC3LS060693</t>
  </si>
  <si>
    <t>2022-06-21</t>
  </si>
  <si>
    <t>se envia mrs // 2- Marcamos de la agencia y no Contesta nos direcciona a Buzon</t>
  </si>
  <si>
    <t>MR2B29F34L1194340</t>
  </si>
  <si>
    <t>S140340 - 10/12/22 - S80</t>
  </si>
  <si>
    <t>JTMJ13FV1LJ029494</t>
  </si>
  <si>
    <t>SE MANDO WHATS ( MRS ) / S140478 - 15/12/22 - S60</t>
  </si>
  <si>
    <t>MHKMF5CFXLK011230</t>
  </si>
  <si>
    <t>S138399 - 07/10/22 - S100</t>
  </si>
  <si>
    <t>5YFB4RBE7LP039639</t>
  </si>
  <si>
    <t>SE MANDO WHATS (MRS) 2- SE AGENDA CITA EL DIA 12.10.22 FOLIO: 108231 / S138528 - 12/10/22 - S50</t>
  </si>
  <si>
    <t>JTDBBRBE1LJ023625</t>
  </si>
  <si>
    <t>S 0000141692</t>
  </si>
  <si>
    <t>5YFBPRBE1LP096460</t>
  </si>
  <si>
    <t>1- SE LE ENVIO WHATS APP / S139288 - 07/11/22 - S70</t>
  </si>
  <si>
    <t>MR0FA3CD0L3850237</t>
  </si>
  <si>
    <t>S142682 - 21/02/23 - S150</t>
  </si>
  <si>
    <t>5YFBPRBEXLP016623</t>
  </si>
  <si>
    <t>MRS 1, LLAMAR A FINALES DE ENERO, citado para el 07/02 con folio 111648 / S142222 - 07/02/23 - S60</t>
  </si>
  <si>
    <t>2022-08-04</t>
  </si>
  <si>
    <t>SE MANDO WHATS ( MRS ) 2- MARCAR EL MARTES PARA POSIBLE CITA  3- agendo 15-03-23 folio 112377</t>
  </si>
  <si>
    <t>5YFBPRBE0LP095493</t>
  </si>
  <si>
    <t>5YFB4RBE8LP038077</t>
  </si>
  <si>
    <t>MRS 1 / S142062 - 01/02/23 - S30</t>
  </si>
  <si>
    <t>MHKMF5CE9KK004341</t>
  </si>
  <si>
    <t>SE MANDO WHATS (MRS) 2- BUZON 3- cliente javier nos indica que la unidad se encuentra con nosotros sen siniestros, cuando terminen de componerla agendara su cita // 4- marcamos de la gencia</t>
  </si>
  <si>
    <t>MR2B29F34L1194208</t>
  </si>
  <si>
    <t>S140596 - 19/12/22 - S60</t>
  </si>
  <si>
    <t>JTDKARFU6K3089949</t>
  </si>
  <si>
    <t>MRS 1/ SERV. PROGRM. 110731 PARA EL 15/02/2023 / S142490 - 15/02/23 - S60</t>
  </si>
  <si>
    <t>JTMR13FV5LD054237</t>
  </si>
  <si>
    <t>JTDKARFU8K3091816</t>
  </si>
  <si>
    <t>S142220 - 07/02/23 - S70</t>
  </si>
  <si>
    <t>4T1F11AK4LU904293</t>
  </si>
  <si>
    <t>1-SE LE ENVIO WHATS APP, 2-  SE DEJO RECADO CON SU HERMANO, 3- NO CONTETA SE VOLVIO A ENVIAR WHATS APP / S142835 - 25/02/23 - S50</t>
  </si>
  <si>
    <t>MHKMF5CF2LK012033</t>
  </si>
  <si>
    <t>S139448 - 11/11/22 - S80</t>
  </si>
  <si>
    <t>MR2B29F37L1194607</t>
  </si>
  <si>
    <t>S 0000141919</t>
  </si>
  <si>
    <t>JTMR13FV4LD050633</t>
  </si>
  <si>
    <t>SE MANDO WHTAS ( MRS ) 2- AGENDO 14/11/22 FOLIO 109066 / S139646 - 17/11/22 - S40</t>
  </si>
  <si>
    <t>JTDKARFU8L3110155</t>
  </si>
  <si>
    <t>1- SE LE ENVIO WHATS APP / S142378 - 11/02/23 - S60</t>
  </si>
  <si>
    <t>5TDZZRFH0KS360142</t>
  </si>
  <si>
    <t>MRS 1 / NO RESPONDE, SE DEJA MRS 2</t>
  </si>
  <si>
    <t>3MYDLBYV2LY706578</t>
  </si>
  <si>
    <t>MRS 1 /  YA VENDIO ESTA UNIDAD</t>
  </si>
  <si>
    <t>5YFBPRBE9LP093788</t>
  </si>
  <si>
    <t>1-SE LE ENVIO WHATS APP, NO CONTESTA, 3-  SE DEJO RECADO</t>
  </si>
  <si>
    <t>JTDKDTB38L1637156</t>
  </si>
  <si>
    <t>1- SE LE ENVIO WHATS APP, 2- SE AGENDO CITA PARA EL 14/11 FOLIO: 108052 / S139484 - 14/11/22 - S50</t>
  </si>
  <si>
    <t>NMTKH3BX4LR102706</t>
  </si>
  <si>
    <t>SE MANDO WHATS (MRS) 2- buzon / S138788 - 20/10/22 - S100</t>
  </si>
  <si>
    <t>MHKMF5CF8LK011520</t>
  </si>
  <si>
    <t>SE MANDO WHATS (MRS) 2- buzon / S138635 - 15/10/22 - S50</t>
  </si>
  <si>
    <t>JTMR13FV2LD054020</t>
  </si>
  <si>
    <t>5YFBPRBE5LP054325</t>
  </si>
  <si>
    <t>5TDKZRFH8KS346121</t>
  </si>
  <si>
    <t>JTDBBRBE4LJ022923</t>
  </si>
  <si>
    <t>MR0EX3DD0L0003650</t>
  </si>
  <si>
    <t>JTMJ13FV3LJ030100</t>
  </si>
  <si>
    <t>1-SE LE ENVIO WHATS APP  / S138431 - 08/10/22 - S30</t>
  </si>
  <si>
    <t>5YFB4RBE4LP036794</t>
  </si>
  <si>
    <t>Se envia Mrs /2- Se agenda cita 28.01.23 folio: 110919 / S141942 - 28/01/23 - S60</t>
  </si>
  <si>
    <t>JTDKARFU0L3108738</t>
  </si>
  <si>
    <t>SE MANDO WHATS ( MRS ) 2- ELLA MRCA EN OTRO MOMENTO PARA AGENDAR / S142315 - 09/02/23 - S80</t>
  </si>
  <si>
    <t>5TDYZRAH4LS001672</t>
  </si>
  <si>
    <t>Se envia Mrs //2 - indica que por el momento no puede asistir  agendara por medio whtas / S139405 - 10/11/22 - S60</t>
  </si>
  <si>
    <t>JTMJ13FV0LJ030135</t>
  </si>
  <si>
    <t>1-SE LE ENVIO WHATS APP, 2- SE DEJO RECADO EL CLIENTE SE COMUNICA PARA AGENDAR SU CITA., 3- EL CLIENTE SE COMUNICA PARA AGENDAR SU CITA / S142842 - 25/02/23 - S60</t>
  </si>
  <si>
    <t>JTMR13FV8LJ027986</t>
  </si>
  <si>
    <t>SE MANDO WHATS ( MRS ) / S140676 - 20/12/22 - S60</t>
  </si>
  <si>
    <t>5YFBPRBE0LP074420</t>
  </si>
  <si>
    <t>SE MANDO WHATS ( MRS ) 2- AGENDO 26/12/22 FOLIO 109491 / S140843 - 26/12/22 - S60</t>
  </si>
  <si>
    <t>5YFBPRBE0LP078077</t>
  </si>
  <si>
    <t>Se Envia Mrs// 2- MARCAMOS PERO NO CONTESTA ENVIAMSO NUEVAMENTE MSJ / G139271 - 05/11/22 - S50</t>
  </si>
  <si>
    <t>5TDZZRFH6KS365085</t>
  </si>
  <si>
    <t>NO CONTACTADO</t>
  </si>
  <si>
    <t>LLAMAR DESPUES</t>
  </si>
  <si>
    <t>5TDYZ3DC6LS056153</t>
  </si>
  <si>
    <t>S 0000141785</t>
  </si>
  <si>
    <t>5TDKZRFH8KS349570</t>
  </si>
  <si>
    <t>2022-04-08</t>
  </si>
  <si>
    <t>SE MANDO WHATS (MRS) 2- VA CHECAR SUS TIEMPOS Y MARCA PARA AGENDAR 3-  esta fuera de la ciudad regresa a proncipios de dicuembre 4- no se encuentra va pasar el recado 4 - SE MANDO WHATS 4 -</t>
  </si>
  <si>
    <t>MR0EX8CB9L1408980</t>
  </si>
  <si>
    <t>1-SE LE ENVIO WHATS APP , 2- EL CLIENTE SE COMUNICA PARA AGENDAR SU CITA. , 3- SE AGENDO CITA PARA EL 09/11/2022 FOLIO: 108954 / S139364 - 09/11/22 - S60</t>
  </si>
  <si>
    <t>MR0FA3CD4L3800389</t>
  </si>
  <si>
    <t>SE MANDO WHATS ( MRS ) 2 - LA UNIDAD ESTA FUERA YA QUE REGECE AGENDA</t>
  </si>
  <si>
    <t>JTDKARFU6L3106184</t>
  </si>
  <si>
    <t>1-SE LE ENVIO WHATS APP ,2-  SE AGENDO CITA PARA EL 14/10/2022 FOLIO: 108167 / S138595 - 14/10/22 - S50</t>
  </si>
  <si>
    <t>JTMR13FV4KD045270</t>
  </si>
  <si>
    <t>LO REALIZO EN NOVIEMBRE 01/11/22 S-139166 / S 70 KM</t>
  </si>
  <si>
    <t>MHKMF5CF3LK011120</t>
  </si>
  <si>
    <t>S140539 - 16/12/22 - S110</t>
  </si>
  <si>
    <t>5TDKZRFH5KS366830</t>
  </si>
  <si>
    <t>2022-07-09</t>
  </si>
  <si>
    <t>1-SE LE ENVIO WHATS APP, 2- YA NO CUENTA CON SU UNIDAD</t>
  </si>
  <si>
    <t>JTMJ13FV7LJ027085</t>
  </si>
  <si>
    <t>SE MANDO WHATS / S142662 - 20/02/23 - S50</t>
  </si>
  <si>
    <t>5YFBPRBE3LP014728</t>
  </si>
  <si>
    <t>Se envia MSJ</t>
  </si>
  <si>
    <t>JTDBBRBE9LJ008743</t>
  </si>
  <si>
    <t>S 0000142023</t>
  </si>
  <si>
    <t>MR0EX3DD8L0003489</t>
  </si>
  <si>
    <t>S140849 - 26/12/22 - S140</t>
  </si>
  <si>
    <t>3MYDLBYV7LY703756</t>
  </si>
  <si>
    <t>1- SE LE ENVIO WHATS APP, 2-  SE DEJO RECADO , 3-  EL CLIENTE SE COMUNICA PARA AGENDAR SU CITA., 4-  YA NO CUENTA CON SU UNIDAD</t>
  </si>
  <si>
    <t>JTDKDTB39L1636386</t>
  </si>
  <si>
    <t>SE DEJO RECADO 2- SE MARCA DEL TELEFONO FIJO, MANDA A BUZON 3-manda a buzon</t>
  </si>
  <si>
    <t>JTDKARFU4L3108791</t>
  </si>
  <si>
    <t>se envia mrs // 2- agenda cita para el dia 06.12.22 folio: 109748 / S140184 - 06/12/22 - S60</t>
  </si>
  <si>
    <t>5TDYZ3DCXLS057452</t>
  </si>
  <si>
    <t>SE MANDO WHTAS ( MRS ) 2 - AGENDO 15/11/22 FOLIO 109126 / S139533 - 15/11/22 - S50</t>
  </si>
  <si>
    <t>5YFBPRBE1LP076497</t>
  </si>
  <si>
    <t>SE MANDO WHATS ( MRS ) 2 - agendo 16/12/22 folio 110112 / S140547 - 16/12/22 - S80</t>
  </si>
  <si>
    <t>MR0EX3DD8L0003086</t>
  </si>
  <si>
    <t>S 0000141909</t>
  </si>
  <si>
    <t>MR0EX8CB0L1409001</t>
  </si>
  <si>
    <t>S 0000141800</t>
  </si>
  <si>
    <t>MR0EX8CB9L1408882</t>
  </si>
  <si>
    <t>2022-03-26</t>
  </si>
  <si>
    <t>SE MANDI WHATS (MRS) 2- buzon 3 - buzon 4 - SE MANDO WHATS 4- SE MANDO WHATS 4- MANDA DIRECTO AL BUZON</t>
  </si>
  <si>
    <t>5TDYZRFH6KS347651</t>
  </si>
  <si>
    <t>2022-04-30</t>
  </si>
  <si>
    <t>SE MANDO WHATS (MRS) 2- numero fuera de servicio // 4-Marcamos de la agencia y nos indican que ya no cuenta con la unidad es vendida</t>
  </si>
  <si>
    <t>5YFBPRBE2LP073429</t>
  </si>
  <si>
    <t>S142107 - 02/02/23 - S130</t>
  </si>
  <si>
    <t>JTFAMHCP1L6002722</t>
  </si>
  <si>
    <t>se envia mrs // Marcamos de la agencia y no contesta  enviamos nuevamente msj</t>
  </si>
  <si>
    <t>1- SE LE ENVIO WHATS APP, 2- NO CONTESTA SE VOLVIO A ENVIAR WHATS APP, 3-  SE DEJO RECADO SE COMUNICAN MAS ADELANTE, 4-  SE DEJO RECADO</t>
  </si>
  <si>
    <t>JTDKDTB33L1636089</t>
  </si>
  <si>
    <t>SE MANDO WHATS ( MRS ) 2- buzon, se marca del telefono fijo de la agencia 3 - ni responde llamadas 4- NUMERO FUERA DE SERVICIO 4- SE MANDO WHATS 4- MANDA A BUZON SE DEJA WHATS</t>
  </si>
  <si>
    <t>5YFBPRBE2LP075715</t>
  </si>
  <si>
    <t>NO TIENE WHATS, MANDA A BUZON / S140833 - 26/12/22 - S60</t>
  </si>
  <si>
    <t>5YFBPRBEXLP075087</t>
  </si>
  <si>
    <t>1- SE LE ENVIO WHATS APP / S140785 - 23/12/22 - S60</t>
  </si>
  <si>
    <t>JTDKDTB3XK1631356</t>
  </si>
  <si>
    <t>1- SE LE ENVIO WHATS APP, 2- LLAMAR EL JUEVES 17/11 PARAAGENDAR CITA., 3- EL CLIENTE SE COMUNICA PARA AGENDAR SU CITA / S140985 - 29/12/22 - S50</t>
  </si>
  <si>
    <t>5YFBPRBE6LP077662</t>
  </si>
  <si>
    <t>S140531 - 16/12/22 - S50</t>
  </si>
  <si>
    <t>5YFBPRBE6LP088046</t>
  </si>
  <si>
    <t>1- SE LE ENVIO WHATS APP / S140351 - 10/12/22 - S60</t>
  </si>
  <si>
    <t>5YFBPRBEXLP080595</t>
  </si>
  <si>
    <t>S139557 - 15/11/22 - S60</t>
  </si>
  <si>
    <t>SE MANDO WHATS ( MRS ) 2- NO CONTESTA LAS LLAMADAS 3 - SE MANDO WHATS</t>
  </si>
  <si>
    <t>4T1F11AK0LU857246</t>
  </si>
  <si>
    <t>JTDBBRBE6LJ009297</t>
  </si>
  <si>
    <t>Se envia Mrs / 2- Marcamos de la agencia y nos contesta una Srita indica que revisara tiempos y antes de 16 agendara su cita / 3- Marcamos de la agencia y no contestan / S142626 - 18/02/22 -</t>
  </si>
  <si>
    <t>1- SE LE ENVIO WHATS APP, 2- NO CONTESTA SE VOLVIO A ENVIAR WHATS APP, 3- NO CONTESTA  SE VOLVIO A ENVIAR WHATS APP, 4- SE DEJO RECADO</t>
  </si>
  <si>
    <t>3TMAZ5CN7LM120328</t>
  </si>
  <si>
    <t>S 0000141788</t>
  </si>
  <si>
    <t>4T1J11AK6LU884686</t>
  </si>
  <si>
    <t>MRS ( SE MANDO WHATS ) / S140151 - 05/12/22 - S60</t>
  </si>
  <si>
    <t>5YFBPRBE8LP033355</t>
  </si>
  <si>
    <t>SE MANDO WHATS ( MRS ) 2 - agendo 20/12/22 folio 109974 ( agendo karla ) / S140641 - 20/12/22 - S60</t>
  </si>
  <si>
    <t>S140140 - 05/12/22 - S90</t>
  </si>
  <si>
    <t>JTDKARFU2K3102647</t>
  </si>
  <si>
    <t>se envia mrs / S139729 - 22/11/22 - S60</t>
  </si>
  <si>
    <t>S139999 - 30/11/22 - S70</t>
  </si>
  <si>
    <t>JTDKARFU8L3108521</t>
  </si>
  <si>
    <t>S140063 - 01/12/22 - S180</t>
  </si>
  <si>
    <t>4T1J11AK8LU895379</t>
  </si>
  <si>
    <t>MR0EX8CB9L1409241</t>
  </si>
  <si>
    <t>JTMR13FV5LD048826</t>
  </si>
  <si>
    <t>5TDKZRFH7KS349091</t>
  </si>
  <si>
    <t>S139207 - 03/11/22 - S130</t>
  </si>
  <si>
    <t>MR0EX3DD9L0002741</t>
  </si>
  <si>
    <t>1-SE LE ENVIO WHATS APP  , 2- EL CLIENTE SE COMUNICA PARA AGENDAR SU CITA. , NO CONTESTA / S142374 - 11/02/23 - S120</t>
  </si>
  <si>
    <t>5YFBPRBE1LP066262</t>
  </si>
  <si>
    <t>S139806 - 24/11/22 - S90</t>
  </si>
  <si>
    <t>JTDKARFU4L3109276</t>
  </si>
  <si>
    <t>JTMJ13FV2KJ023749</t>
  </si>
  <si>
    <t>Inmotion</t>
  </si>
  <si>
    <t>5TDYZ3DC5LS042518</t>
  </si>
  <si>
    <t>S140534 - 16/12/22 - S60</t>
  </si>
  <si>
    <t>MHKMF5CF1LK009656</t>
  </si>
  <si>
    <t>1-SE LE ENVIO WHATS APP , 2- NO CONTESTA SE LE VOLVIO A ENVIAR WHATS APP, 3- SE DEJO RECADO, 4- SE AGENDO CITA PARA EL 26/11/22 FOLIO: 109374 / S140133 - 03/12/22 - S50</t>
  </si>
  <si>
    <t>MR0EX8CB1L1408505</t>
  </si>
  <si>
    <t>S 0000141874</t>
  </si>
  <si>
    <t>MR0HA3CD4L0723369</t>
  </si>
  <si>
    <t>SE ENVIA MRS / S142762 - 23/02/23 - S70</t>
  </si>
  <si>
    <t>1- SE LE ENVIO WHATS APP, 2- NO CONTESTA SE LE VOLVIO A ENVIAR WHATS APP, 3- NO CONTESTA SE LE VOLVIO A ENVIAR WHATS APP, 4-  EL CLIENTE  SE COMUNICA PARA AGENDAR SU CITA / S141323 - 10/01/2</t>
  </si>
  <si>
    <t>JTDKDTB32L1635886</t>
  </si>
  <si>
    <t>se envia mrs // 2- Se agendo Cita  el dia 17.12.22 folio: 109904 / S140560 - 17/12/22 - S60</t>
  </si>
  <si>
    <t>4T1J11AK4LU885643</t>
  </si>
  <si>
    <t>SE ENVIA MRS / S142622 - 18/02/23 - S60</t>
  </si>
  <si>
    <t>SE MANDO WHATS ( MRS ) 2- AGENDO 18/11/22 FOLIO 109286 3- buzon se marca del telefono fijo / S140178 - 06/12/22 - S30</t>
  </si>
  <si>
    <t>JTDBBRBE1LJ018487</t>
  </si>
  <si>
    <t>Se envia mrs 2- buzon de Voz // 4- SE AGENDA CITA 29.10.22 FOLIO: 108752 / S139094 - 29/10/22 - S60</t>
  </si>
  <si>
    <t>4T1J11AK7LU312493</t>
  </si>
  <si>
    <t>SE MANDO WHATS ( MRS ) 2- no responde se marca del telefono fijo / S142060 - 01/02/23 - S60</t>
  </si>
  <si>
    <t>MHKMF5CE7LK006493</t>
  </si>
  <si>
    <t>MRS 1 / REGRESARA LA LLAMADA PARA PROGRAMAR EL SERVICIO  / S142676 - 21/02/23 - S50</t>
  </si>
  <si>
    <t>5YFB4RBE4LP019977</t>
  </si>
  <si>
    <t>SE MANDO WHATS ( MRS ) / S142450 - 14/02/23 - S50</t>
  </si>
  <si>
    <t>MR0EX8CBXL1408745</t>
  </si>
  <si>
    <t>S138732 - 19/10/22 - S60</t>
  </si>
  <si>
    <t>JTDKARFU6L3105925</t>
  </si>
  <si>
    <t>1- SE LE ENVIO WHATS APP, 2- INMOTION / S139794 - 24/11/22 - S60</t>
  </si>
  <si>
    <t>JTDBBRBE8LJ020981</t>
  </si>
  <si>
    <t>S 0000141931</t>
  </si>
  <si>
    <t>MHKMF5CF6LK010740</t>
  </si>
  <si>
    <t>1- SE LE ENVIO WHATS APP, 2- EL CLIENTE SE COMUNICA PARA AGENDAR SU CITA / S142497 - 15/02/23 - S70</t>
  </si>
  <si>
    <t>2022-03-23</t>
  </si>
  <si>
    <t>1- NO CONTESTA Y NO TIENE WHATS APP, 2- MANDA A BUZON , 3- NO CONTESTA, 4- NÚMERO FUERA DEL AREA DE SERVICIO</t>
  </si>
  <si>
    <t>5YFBPRBE0LP071419</t>
  </si>
  <si>
    <t>JTDKARFU5L3104720</t>
  </si>
  <si>
    <t>S142198 - 04/02/23 - S90</t>
  </si>
  <si>
    <t>5YFBPRBE0LP071131</t>
  </si>
  <si>
    <t>SE MANDO WHATS ( MRS ) 2- agendo 17/11/22 folio 109166 3- comenta que la vendio / S140287 - 08/12/22 - S60</t>
  </si>
  <si>
    <t>JTDBBRBE4LJ020086</t>
  </si>
  <si>
    <t>1-SE LE ENVIO WHATS APP / S140954 - 29/12/22 - S60</t>
  </si>
  <si>
    <t>MR0HA3CD2L0723578</t>
  </si>
  <si>
    <t>2022-04-25</t>
  </si>
  <si>
    <t>S139194 - 02/11/22 - S70</t>
  </si>
  <si>
    <t>S138479 - 11/10/22 - S90</t>
  </si>
  <si>
    <t>S140412 - 13/12/22 - S90</t>
  </si>
  <si>
    <t>JTDKARFU2L3105677</t>
  </si>
  <si>
    <t>S 0000141521</t>
  </si>
  <si>
    <t>5TDKZRFH1KS359907</t>
  </si>
  <si>
    <t>S 0000141417</t>
  </si>
  <si>
    <t>5YFBPRBE7LP051250</t>
  </si>
  <si>
    <t>2022-06-13</t>
  </si>
  <si>
    <t>1- SE LE ENVIO WHATS APP, 2- TUVO UN PERCANSE Y DESAFORTUNADAMENTE  FUE PERDIDA TOTAL</t>
  </si>
  <si>
    <t>JTDKDTB36L1635714</t>
  </si>
  <si>
    <t>1- SE LE ENVIO WHATS APP / S142350 - 10/02/23 - S60</t>
  </si>
  <si>
    <t>JTDKDTB37L1635656</t>
  </si>
  <si>
    <t>5YFB4RBE4LP019350</t>
  </si>
  <si>
    <t>JTFAMHCP9L6002354</t>
  </si>
  <si>
    <t>MHKMF5CFXLK010532</t>
  </si>
  <si>
    <t>4T1J11AK8LU871955</t>
  </si>
  <si>
    <t>S139244  - 04/11/22 - S30</t>
  </si>
  <si>
    <t>3TMCZ5AN4KM270262</t>
  </si>
  <si>
    <t>Se envia Mrs / S138583 - 13/10/22 - S70 Cita Concretada</t>
  </si>
  <si>
    <t>MR0EX8CB6L1408581</t>
  </si>
  <si>
    <t>S139891 - 28/11/22 - S80</t>
  </si>
  <si>
    <t>5YFBPRBE4LP074050</t>
  </si>
  <si>
    <t>1- SE LE ENVIO WHATS APP, 2- SE AGENDO CITA PARA EL 12/11 FOLIO: 109021 / S13465 - 12/11/22 - S60</t>
  </si>
  <si>
    <t>5YFBPRBEXLP077518</t>
  </si>
  <si>
    <t>MRS 1 / BUZON MRS 2/ CITADO PARA EL 10/02/2023 CON FOLIO 111651/ CITA CANCELADA PORQUE ENTRO A SINIESTRO EL DÁ DE SU CITA</t>
  </si>
  <si>
    <t>3MYDLBYVXLY709020</t>
  </si>
  <si>
    <t>JTMR13FV3KJ025092</t>
  </si>
  <si>
    <t>1-SE LE ENVIO WHATS APP , 2-  EL CLIENTE SE COMUNICA PARA AGENDAR., NO CONTESTA , 4- SE DEJO RECADO NUEVAMENTE CON EL OPERARIO DE LA UNIDAD SE COMUNICAN DESPUES PARA AGENDAR SU CITA., 5- SE AGENDO CIT</t>
  </si>
  <si>
    <t>3MYDLBYV2LY707049</t>
  </si>
  <si>
    <t>S139505 - 14/11/22 - S70</t>
  </si>
  <si>
    <t>JTDKARFU8K3098183</t>
  </si>
  <si>
    <t>S 0000141423</t>
  </si>
  <si>
    <t>5YFBPRBE9LP030058</t>
  </si>
  <si>
    <t>S 0000141253</t>
  </si>
  <si>
    <t>JTMR13FV7KD044100</t>
  </si>
  <si>
    <t>S142286 - 09/02/23 - S100</t>
  </si>
  <si>
    <t>MR2B29F35L1187123</t>
  </si>
  <si>
    <t>Se envia mrs 2- Buzon lleno se envia nuevamente msj 3- Indica que ya tiene programada su cita en queretaro</t>
  </si>
  <si>
    <t>5YFBPRBE5LP020207</t>
  </si>
  <si>
    <t>S 0000141201</t>
  </si>
  <si>
    <t>4T1B11HKXKU807294</t>
  </si>
  <si>
    <t>S138746 - 19/10/22 - S80</t>
  </si>
  <si>
    <t>JTMY23FV2KJ024296</t>
  </si>
  <si>
    <t>buzon, se marca del telefono fijo. 2- BUZON, SE MARCA DEL TELEFONO FIJO / S140244 - 07/12/22 - S20</t>
  </si>
  <si>
    <t>JTDKARFU4L3103901</t>
  </si>
  <si>
    <t>se envia mrs / S139860 - 26/11/22 - S60</t>
  </si>
  <si>
    <t>se envia mrs // 2- Marcamos de la agencia y nos envia a buzon / S140307 - 08/12/22 - S50</t>
  </si>
  <si>
    <t>JTDBBRBE5LJ019836</t>
  </si>
  <si>
    <t>S 0000141526</t>
  </si>
  <si>
    <t>5TDYZ3DC9LS047723</t>
  </si>
  <si>
    <t>1- SE LE ENVIO WHATS APP, 2-  SE DEJO RECADO S COMUNICAN DESPUES, 3- EL CLIENTE SE COMUNICA PARA AGENDAR SU CITA, 4- SE REALIZO EL 01/02/2023 S-142079 / S142079 - 01/02/23 - S01/02/23 - S50</t>
  </si>
  <si>
    <t>JTDKDTB36L1633901</t>
  </si>
  <si>
    <t>se envia mrs / S139429 - 11/11/22 - S60</t>
  </si>
  <si>
    <t>5YFBPRBE9LP068857</t>
  </si>
  <si>
    <t>Se envia Mrs//2- Nos comunicamos de la agencia agendamos cita para su campaña 22TC07 el dia 08.11.22 nos indica programar a finales de mes el servicio / G139331 - 08/11/22 - 22TC07 / S140352</t>
  </si>
  <si>
    <t>5TDYZ3DC0LS046458</t>
  </si>
  <si>
    <t>SE MANDO WHTAS ( MRS ) 2- AGENDO 30/11/22 FOLIO 109136 / S139995 - 30/11/22 - S60</t>
  </si>
  <si>
    <t>S135764 - 11/07/22 - S70</t>
  </si>
  <si>
    <t>4T1B11HK5KU810104</t>
  </si>
  <si>
    <t>MRS 1 / REALIZADO EL 10/02/2023 / S142367 - 10/2/23 - S60</t>
  </si>
  <si>
    <t>JTDBBRBE9LJ014798</t>
  </si>
  <si>
    <t>Se envia mrs 2- Se agenda cita 07.10.22  nos indica no podre asistir saldre fuera de la ciudad reprogramamos cita 3- Continua pendiente por asistir si esta interesado pero luego llamara // 4</t>
  </si>
  <si>
    <t>1- SE LE ENVIO WHATS APP, 2- NO CONTESTA, 3- LA CLIENTA SE COMUNICA PARA AGENDAR SU CITA</t>
  </si>
  <si>
    <t>MR0EX8CB9L1408560</t>
  </si>
  <si>
    <t>S139539 - 15/11/22 - S80</t>
  </si>
  <si>
    <t>JTDKARFUXL3104101</t>
  </si>
  <si>
    <t>S140689 - 21/12/22 - S80</t>
  </si>
  <si>
    <t>MHKMF5CE5LK006153</t>
  </si>
  <si>
    <t>1- INMOTION</t>
  </si>
  <si>
    <t>5TDYZ3DC9LS045924</t>
  </si>
  <si>
    <t>Se envia Mrs / 2- Cliente nos indica lo siguiente: Si muchas gracias, Regresando al país nos ponemos de acuerdo / 3- Se realiza cita 02.02.23 folio: 111539 / S142088 - 02/02/23 - S100</t>
  </si>
  <si>
    <t>5YFBPRBE2LP035120</t>
  </si>
  <si>
    <t>1- SE LE ENVIO WHATS APP, 2-  SE DEJO RECADO , 3-  EL CLIENTE SE COMUNICA PARA AGENDAR SU CITA., 3- YA NO CUENTA CON  SU UNIDAD</t>
  </si>
  <si>
    <t>JTDBBRBE6LJ018727</t>
  </si>
  <si>
    <t>1-SE LE ENVIO WHATS APP, 2- SE DEJO RECADO CON SU ESPOSA / S142251 - 08/02/23 - S50</t>
  </si>
  <si>
    <t>5YFBPRBE9LP036037</t>
  </si>
  <si>
    <t>SE MANDO WHTAS ( MRS ) 2- buzon, se marca del telefono fijo / G139632 - 17/11/ 22 - 22TC07 3- SE MANDO WHATS 4- SE MANDO WHATS 4- manda a buzon, se  deja whats</t>
  </si>
  <si>
    <t>JTMY23FV6KJ024270</t>
  </si>
  <si>
    <t>1- SE LE ENVIO WHATS APP , 2- SE DEJO RECADO</t>
  </si>
  <si>
    <t>JTMJ13FV7KJ022550</t>
  </si>
  <si>
    <t>S-140219 / 07-12-22 / S 70 KM</t>
  </si>
  <si>
    <t>JTMY23FVXKJ023705</t>
  </si>
  <si>
    <t>JTDKARFU1L3105217</t>
  </si>
  <si>
    <t>2022-11-01</t>
  </si>
  <si>
    <t>SE MANDO WHTAS ( MRS ) / S138556 - 13/10/22 - S70</t>
  </si>
  <si>
    <t>MR0EX3DDXL0002389</t>
  </si>
  <si>
    <t>SE MANDO WHTAS ( MRS ) / S138854 - 22/10/22 - S250</t>
  </si>
  <si>
    <t>5YFBPRBE7LP019737</t>
  </si>
  <si>
    <t>JTDBBRBE3LJ019463</t>
  </si>
  <si>
    <t>5TDYZ3DC5LS049520</t>
  </si>
  <si>
    <t>1-SE LE ENVIO WHATS APP , 2- SE DEJO RECADO EL CLIENTE SE COMUNICA, 3- SE DEJO RECADO , 4- SE COMUNICAN PARA AGENDAR SU CITA.</t>
  </si>
  <si>
    <t>JTMY23FV0KJ023065</t>
  </si>
  <si>
    <t>SERVICIO REALIZADO EL 29/11/2022 CN ORDEN 139974 LE TOCA EL PROXIMO EN MAYO</t>
  </si>
  <si>
    <t>JTFLAHCP5L6001056</t>
  </si>
  <si>
    <t>S 0000141396</t>
  </si>
  <si>
    <t>MHKMF5CE8LK005899</t>
  </si>
  <si>
    <t>S 0000141716</t>
  </si>
  <si>
    <t>JTDBBRBE3LJ017745</t>
  </si>
  <si>
    <t>S139664 - 18/11/22 - S60</t>
  </si>
  <si>
    <t>SE MANDO WHATS ( MRS ) 2 - buzon 3 - no responde 4-  cliente comenta que ya lo vendio</t>
  </si>
  <si>
    <t>JTDKARFU4L3104028</t>
  </si>
  <si>
    <t>S 0000141070</t>
  </si>
  <si>
    <t>5TDKZRFH5KS331480</t>
  </si>
  <si>
    <t>SE MANDO WHATS ( MRS ) 2- buzon, se marca del telefono fijo de la agencia / S139671 - 18/11/22 - S70</t>
  </si>
  <si>
    <t>JTDBBRBE7LJ013956</t>
  </si>
  <si>
    <t>S140224 - 07/12/22 - S110</t>
  </si>
  <si>
    <t>MHKMF5CE1LK005937</t>
  </si>
  <si>
    <t>1- SE LE ENVIO WHATS APP, 2- OCUPA MUCHO  SU UNIDAD EN EL TRABAJO LO CONSIDERA PARA PROGRAMAR SU CITA., 3-  EL CLIENTE SE COMUNICA PARA AGENDAR SU CITA, 4-  EL CLIENTE MARCA  PARA AGENDAR SU</t>
  </si>
  <si>
    <t>JTMJ13FV8KJ022699</t>
  </si>
  <si>
    <t>1-SE LE ENVIO WHATS APP , 2- EL CLIENTE SE COMUNICA PARA AGENDAR SU CITA / S139106 - 31/10/22 - S60</t>
  </si>
  <si>
    <t>5YFBPRBE8LP046431</t>
  </si>
  <si>
    <t>1- SE LE ENVIO WHATS APP / S142420 - 13/02/23 - S60</t>
  </si>
  <si>
    <t>JTMY23FV1KJ022619</t>
  </si>
  <si>
    <t>S139045 - 28/10/22 - S40</t>
  </si>
  <si>
    <t>4T1B11HK3KU253225</t>
  </si>
  <si>
    <t>1- SE LE ENVIO WHATS APP, 2- SE AGENDO CITA PARA EL 19/11 FOLIO: 109057 / S139702 - 19/11/22 - S60</t>
  </si>
  <si>
    <t>MR0EX8DD6K0186533</t>
  </si>
  <si>
    <t>S140030 - 01/12/22 - S160</t>
  </si>
  <si>
    <t>MR2K29F39K1178021</t>
  </si>
  <si>
    <t>1- SE LE ENVIO WHATS APP, 2- NO CONTESTA  SE LE VOLVIO A ENVIAR WHATS APP / S140134 - 03/12/22 - S90</t>
  </si>
  <si>
    <t>3TMCZ5AN2KM269451</t>
  </si>
  <si>
    <t>1- NO CONTESTA  MANDA A BUZON, 2- MANDA A BUZON DIRECTO, 3- NO CONTESTA SE VOLVIO A ENVIAR WHATS APP, 4- SE DEJO RECADO</t>
  </si>
  <si>
    <t>MHKMF5CF3LK008606</t>
  </si>
  <si>
    <t>SE MANDO WHATS / G141057 - 02/01/23 - 20TA02 2- NO RESPONDE SE DEJA WHATS / S142826 - 24/02/23 - S70</t>
  </si>
  <si>
    <t>JTDKARFU5K3098237</t>
  </si>
  <si>
    <t>1- SE LE ENVIO WHATS APP, 2-  SE DEJO RECADO , 3-  NO CONTESTA SE VOLVIO A ENVIAR WHATS APP, 4- EL CLIENTE SE COMUNICA PARA AGENDAR SU CITA</t>
  </si>
  <si>
    <t>MR0EX8DD2K0265519</t>
  </si>
  <si>
    <t>S139882 - 28/11/22 - S120</t>
  </si>
  <si>
    <t>5YFBPRBE4LP033739</t>
  </si>
  <si>
    <t>SE AGENDO CITA PARA EL  28/10/2022 G-139044</t>
  </si>
  <si>
    <t>4T1B11HK0KU835203</t>
  </si>
  <si>
    <t>JTDBBRBE2LJ013802</t>
  </si>
  <si>
    <t>2022-05-09</t>
  </si>
  <si>
    <t>1- SE LE ENVIO WHATS APP, 2- YA NO CUENTA CON SU UNIDAD LA VENDIO.</t>
  </si>
  <si>
    <t>MR2K29F35K1180591</t>
  </si>
  <si>
    <t>1-SE LE ENVIO WHATS APP , 2- SE DEJO RECADO, 3- SE COMUNICA MAS ADELANTE, 4- SE DEJO RECADO</t>
  </si>
  <si>
    <t>MR0EX8CB4L1408434</t>
  </si>
  <si>
    <t>S 0000141184</t>
  </si>
  <si>
    <t>JTMR13FV2KD039970</t>
  </si>
  <si>
    <t>S142735 - 22/02/23 - S100</t>
  </si>
  <si>
    <t>5YFBPRBE4LP029982</t>
  </si>
  <si>
    <t>Se envia Mrs / S142344 - 10/02/23 - S70</t>
  </si>
  <si>
    <t>LE AVISA AL OPERARIO 2 - AUN NO TIENE FECHA 4- SE MANDO WHATS</t>
  </si>
  <si>
    <t>4T1B21HK7KU521187</t>
  </si>
  <si>
    <t>1-SE LE ENVIO WHATS APP 2- NO CONTESTAN 3- NO CONTESTA SE LE ENVIA NUEVAMENTE MSJ / S138559 - 13/10/22 - S40</t>
  </si>
  <si>
    <t>4T1B11HK0KU794894</t>
  </si>
  <si>
    <t>2022-06-14</t>
  </si>
  <si>
    <t>SE MANDO WHATS ( MRS ) 2- YA LO VENDIO, NO TIENE EL CONTACTO DEL NUEVO PROPIETARIO</t>
  </si>
  <si>
    <t>MHKMF5CE4LK005852</t>
  </si>
  <si>
    <t>S139923 - 29/11/22 - S50</t>
  </si>
  <si>
    <t>JTDKARFU0K3098114</t>
  </si>
  <si>
    <t>S 0000141617</t>
  </si>
  <si>
    <t>JTMJ13FV7KJ021320</t>
  </si>
  <si>
    <t>S139665 - 18/11/22 - S60</t>
  </si>
  <si>
    <t>5TDKZ3DC7LS037844</t>
  </si>
  <si>
    <t>SE MANDO WHATS., MRS 2- BUZON / S138429 - 08/10/22 - S60</t>
  </si>
  <si>
    <t>MR0EX8DD5K0265143</t>
  </si>
  <si>
    <t>NMTKH3BX7KR094020</t>
  </si>
  <si>
    <t>MR0EX8DDXK0186972</t>
  </si>
  <si>
    <t>MR0EX3DD4L0082014</t>
  </si>
  <si>
    <t>Se envia Mrs 2- NO CONTESTAN // 4- SE ENVIA MRS</t>
  </si>
  <si>
    <t>5YFBPRBE8LP035168</t>
  </si>
  <si>
    <t>1-SE LE ENVIO WHATS APP, 2- POR ESTA OCACIÓN REALIZO SU SERVICIO EN TOYOTA QRO.</t>
  </si>
  <si>
    <t>JTMY23FV0KJ023096</t>
  </si>
  <si>
    <t>MRS 1 / MANDA A BUZON, SE DEJA MRS 2 / S142187 - 04/02/23 - S70</t>
  </si>
  <si>
    <t>JTDKDTB31L1633756</t>
  </si>
  <si>
    <t>SE MANDO WHATS (MRS) 2- Marcamos y nos cuelga la llamada, marcamosy nadie contesta 4- SERVICIO DE BUZON DE VOZ // 4- SE AGENDA CITA 11.11.22 FOLIO: 109117 POR JAQUELINE QUINTERO / S139450  -</t>
  </si>
  <si>
    <t>5TDYZ3DC4LS028674</t>
  </si>
  <si>
    <t>Se envia Mrs 2- Nos indica la Asistente que la Dr. Luz Celeste se encuentra operando y que pasara el recado 3- Dr. Se encuentra ocupada nos indica que marquemos en otro momento 4-Dr. Ocupada en atende</t>
  </si>
  <si>
    <t>MR2B29F38K1180827</t>
  </si>
  <si>
    <t>2022-05-02</t>
  </si>
  <si>
    <t>SE MANDO WHTAS ( MRS ) 2-BUZON 3- LO REALIZO EN QUERETARO, TEMA DE TRABAJO</t>
  </si>
  <si>
    <t>5YFBPRBE9LP036328</t>
  </si>
  <si>
    <t>S 0000142027</t>
  </si>
  <si>
    <t>MHKMF5CF8LK009623</t>
  </si>
  <si>
    <t>2022-03-14</t>
  </si>
  <si>
    <t>1- SE DEJO RECADO, 2- NO CONTESTA, SE LE VOLVIO A ENVIAR WHATS APP</t>
  </si>
  <si>
    <t>JTDKARFU5K3098576</t>
  </si>
  <si>
    <t>S 0000141055</t>
  </si>
  <si>
    <t>S 0000141427</t>
  </si>
  <si>
    <t>JTMY23FV6KJ021871</t>
  </si>
  <si>
    <t>5YFBPRBE6LP022628</t>
  </si>
  <si>
    <t>S 0000141537</t>
  </si>
  <si>
    <t>JTDKARFUXK3099481</t>
  </si>
  <si>
    <t>S 0000141387</t>
  </si>
  <si>
    <t>5YFBPRBE2LP022383</t>
  </si>
  <si>
    <t>S139989 - 30/11/22 - S60</t>
  </si>
  <si>
    <t>JTDBBRBE4LJ013347</t>
  </si>
  <si>
    <t>Se envia mrs. 2- nos indican que marcaran dentro de 1 semana para coordinar cita 4- Llamara en despues para coordinar / S138719 - 18/10/22 - S40</t>
  </si>
  <si>
    <t>MR0EX8DD1K0265799</t>
  </si>
  <si>
    <t>Se Envia Mrs // 2- Se agenda cita 12.10.11 folio:108924</t>
  </si>
  <si>
    <t>MR2K29F38K1176518</t>
  </si>
  <si>
    <t>S 0000141438</t>
  </si>
  <si>
    <t>5YFBPRBEXLP017559</t>
  </si>
  <si>
    <t>SE MANDO WHATS (MRS) 2- agendo 11/10/22 con karla / S138493 - 11/10/22 - 60</t>
  </si>
  <si>
    <t>5YFBPRBE6LP034309</t>
  </si>
  <si>
    <t>S 0000141701</t>
  </si>
  <si>
    <t>JTDKARFUXK3092286</t>
  </si>
  <si>
    <t>SE MANDO WHATS (MRS) 2- Empresa pasara la informacion al area de contabilidad 3- marcamos de la empresa y nos indican que llamara despues a la agencia // 4- Marcamos de la agencia y nos indi</t>
  </si>
  <si>
    <t>5YFBPRBE4LP033983</t>
  </si>
  <si>
    <t>SE MANDO WHATS (MRS) 2- NO CONTESTA 3- Se agenda cita 15.10.22 folio: 108066 / S138646 - 15/10/22 - S50</t>
  </si>
  <si>
    <t>1-SE LE ENVIO WHATS APP , 2- EL CLIENTE SE COMUNICA PARA AGENDAR SU CITA / S139069 - 29/10/22 - S50</t>
  </si>
  <si>
    <t>MHKMF5CF0LK009261</t>
  </si>
  <si>
    <t>1- SE LE ENVIO WHATS APP, 2- EL CLIENTE  SE COMUNICA PARA AGENDAR SU CITA / S140377 - 12/12/22 - S50</t>
  </si>
  <si>
    <t>S138246 - 03/10/22 - S120</t>
  </si>
  <si>
    <t>S138743 - 19/10/22 - S80</t>
  </si>
  <si>
    <t>S138650 - 15/10/22 - S60</t>
  </si>
  <si>
    <t>MR2B29F33K1181111</t>
  </si>
  <si>
    <t>no tiene whats, manda a buzon / S140668 - 20/12/22 - S60</t>
  </si>
  <si>
    <t>2022-08-08</t>
  </si>
  <si>
    <t>Se envia Mrs / 2- Marcamos de la agencia y no contesta /3- Marcamos de la agencia y no Contesta enviamos nuevamente msj</t>
  </si>
  <si>
    <t>MR0EX8CB2L1408139</t>
  </si>
  <si>
    <t>S142599 - 17/02/23 - S100</t>
  </si>
  <si>
    <t>JTDBBRBE8LJ009706</t>
  </si>
  <si>
    <t>SE MANDO WHTAS ( MRS ) 2- buzon, se marca del telefono fijo 3 - no respondr la llamada 4- eesta ocupado el marca en otro momento 4 - se mando whats 4- no responde, se deja whats</t>
  </si>
  <si>
    <t>JTMZ13FV3KD032672</t>
  </si>
  <si>
    <t>SE MANDO WHATS (MRS) 2- esta trabajando el marca en otro momento 3- BUZON 4 - se mando whats / S139104 - 31/10/22 - S20</t>
  </si>
  <si>
    <t>JTMZ13FV1KJ015158</t>
  </si>
  <si>
    <t>SUENA OCUPADO 2- numero fuera de servicio, no tiene algun otro numero para marcar / S142908 - 28/02/23 - S40</t>
  </si>
  <si>
    <t>5YFBPRBE9LP035860</t>
  </si>
  <si>
    <t>1-SE LE ENVIO WHATS APP / G137689 - 13/09/22 - G137689 - 13/09/22 - 22TC07, 2- SE DEJO RECADO LA CLIENTA  SE COMUNICA PARA AGENDAR SU CITA., 2- SE DEJO RECADO SE COMUNICA MAS ADELANTE, 4-  S</t>
  </si>
  <si>
    <t>MR0EX8DD1K0186584</t>
  </si>
  <si>
    <t>S 0000141263</t>
  </si>
  <si>
    <t>MR2B29F37K1179989</t>
  </si>
  <si>
    <t>1-SE LE ENVIO WHATS APP , 2- NO CONTESTA SE VOLVIO A ENVIAR WHATS APP, 3- SE DEJO RECADO, 3- NO CONTESTA, 4-  NO CONTESTA SE VOLVIO A ENVIAR WHATS APP</t>
  </si>
  <si>
    <t>JTDKARFU6K3090633</t>
  </si>
  <si>
    <t>S140774 - 22/12/22 - S100</t>
  </si>
  <si>
    <t>5YFBPRBE9LP026589</t>
  </si>
  <si>
    <t>SE MANDO WHATS (MRS) 2- Se agenda cita 07.10.22 folio: 107231 / S138390 - 07/10/22 - S60</t>
  </si>
  <si>
    <t>MR0HA3CD5L0721095</t>
  </si>
  <si>
    <t>S142783 - 23/02/23 - S300</t>
  </si>
  <si>
    <t>JTDKARFU6K3079955</t>
  </si>
  <si>
    <t>SE MANDO WHATS (MRS) 2- buzon 3- BUZON, SE MARCA DEL TELEFONO FIJO 4 - SE MANDO WHATS</t>
  </si>
  <si>
    <t>5TDKZRFH8KS337127</t>
  </si>
  <si>
    <t>Se envia Mrs</t>
  </si>
  <si>
    <t>MR0EX8DD1K0186536</t>
  </si>
  <si>
    <t>1-SE LE ENVIO WHATS APP / S140437 - 14/12/22 - S70</t>
  </si>
  <si>
    <t>MR2B29F39K1171571</t>
  </si>
  <si>
    <t>2022-03-17</t>
  </si>
  <si>
    <t>1-SE LE ENVIO WHATS APP , 2- EL CLIENTE SE COMUNICA PARA AGENDAR SU CITA., 3- SE DEJO RECADO , 4- EL CLIENTE SE COMUNICA PARA AGENDAR SU CITA.</t>
  </si>
  <si>
    <t>JTDKDTB36K1632861</t>
  </si>
  <si>
    <t>SE MANDO WHATS ( MRS ) 2-LO CHECA Y MARCA EN UNOS DIAS PARA POSIBLE CITA 3- CUELGA LA LLAMADA</t>
  </si>
  <si>
    <t>5YFBPRBE2LP017295</t>
  </si>
  <si>
    <t>Se envia Mrs / 4- Marcamos de la agencia y el cliente nos indica que anda de vacaciones</t>
  </si>
  <si>
    <t>MR2K29F30K1174262</t>
  </si>
  <si>
    <t>SE MANDO WHATS (MRS) 2- BUZON / S138943 - 25/10/22 - S30</t>
  </si>
  <si>
    <t>MR0EX8DD4K0265330</t>
  </si>
  <si>
    <t>SE MANDO WHATS ( MRS ) 2- BUZON, SE MARCA DEL TELEFONO FIJO 3- manda a buzon, se deja whats 4- SE NARCA Y DEJA WHATS</t>
  </si>
  <si>
    <t>MR0EX8DD2K0266136</t>
  </si>
  <si>
    <t>MR2K29F31K1157003</t>
  </si>
  <si>
    <t>5TDKZRFH9KS343552</t>
  </si>
  <si>
    <t>3TMAZ5CN1KM089768</t>
  </si>
  <si>
    <t>MR0EX8DD5K0264297</t>
  </si>
  <si>
    <t>S139620 - 17/11/22 - S210</t>
  </si>
  <si>
    <t>5YFBPRBE7LP031743</t>
  </si>
  <si>
    <t>1- SE LE ENVIO WHATS APP / S142389 - 11/02/23 - S70</t>
  </si>
  <si>
    <t>S138824  - 21/10/22 - S100</t>
  </si>
  <si>
    <t>3MYDLBYV5KY528602</t>
  </si>
  <si>
    <t>S 0000141910</t>
  </si>
  <si>
    <t>JTDBBRBE6LJ007355</t>
  </si>
  <si>
    <t>SE MANDO WHATS (MRS)  2- unidad anda en otra ciudad cuando regrese agendara su cita // 4- Marcamos de la agencia y nos indican que la unidad anda fuera luego agendaran / S139936 - 29/11/22 -</t>
  </si>
  <si>
    <t>MHKMF5CF4KK008046</t>
  </si>
  <si>
    <t>S 0000141247</t>
  </si>
  <si>
    <t>4T1B21HKXKU519496</t>
  </si>
  <si>
    <t>S 0000141905</t>
  </si>
  <si>
    <t>5YFBPRBE7LP024372</t>
  </si>
  <si>
    <t>S140142 - 05/12/22 - S30</t>
  </si>
  <si>
    <t>JTMR13FV3KD028170</t>
  </si>
  <si>
    <t>1- SE LE ENVIO WHATS APP, 2- NO CONTESTA , 3- NO CONTESTA SE LE VOLVIO A ENVIAR WHATS APP, 4- NO CONTESTA</t>
  </si>
  <si>
    <t>JTDKARFUXK3087380</t>
  </si>
  <si>
    <t>S 0000141457</t>
  </si>
  <si>
    <t>5YFBPRBE6LP001732</t>
  </si>
  <si>
    <t>G138545 - 12/10/22 - 22TC07 // 4- Marcamos de la agencia y nos indica que la unidad fue vendida</t>
  </si>
  <si>
    <t>4T1B11HK8KU778538</t>
  </si>
  <si>
    <t>/MRS WHATSAPP / S140599 - 19/12/22 - S60</t>
  </si>
  <si>
    <t>NO TIENE WHATS, MANDA A BUZON 2- NO RESPONDE SE MANDO WHATS 2- ella mrca cuando la requiera 4- aun no tiene fecha para su cita 4- se marca del telefono fijo, manda a buzon / S138925 - 25/10/22 - S50</t>
  </si>
  <si>
    <t>MHKMF5CF8LK009122</t>
  </si>
  <si>
    <t>S 0000141577</t>
  </si>
  <si>
    <t>5TDYZ3DC3LS028438</t>
  </si>
  <si>
    <t>Se envia Mrs 2- Indica que esperara a que llegue al kilometraje // Marcamos de la agenciaNO CONTESTA</t>
  </si>
  <si>
    <t>JTMZ13FV1KD026434</t>
  </si>
  <si>
    <t>SE MANDO WHATS (MRS) 2- BUZON 3- se deja whats 4- SE MANDO WHATS 4 - LE ROBARON LAM UNIDAD</t>
  </si>
  <si>
    <t>5YFBPRBEXLP027766</t>
  </si>
  <si>
    <t>MR0EX8DD4K0185381</t>
  </si>
  <si>
    <t>S140235 - 07/12/22 - S160</t>
  </si>
  <si>
    <t>MR2B29F38K1173036</t>
  </si>
  <si>
    <t>S142302 - 09/02/23 - S90</t>
  </si>
  <si>
    <t>MR2B29F37K1172380</t>
  </si>
  <si>
    <t>Se envia mrs 2- Se agenda cita 07.10.22  Folio: 107510 3- pendiente por asistir 4- pendiente por asistir / S138455 - 10/10/22 - S60</t>
  </si>
  <si>
    <t>MR0EX8DD7K0186542</t>
  </si>
  <si>
    <t>se agenda cita 20.10.22 folio: 108512 / S138799 - 20/10/22 - S40</t>
  </si>
  <si>
    <t>MR2B29F3XK1174625</t>
  </si>
  <si>
    <t>2022-07-12</t>
  </si>
  <si>
    <t>Se envia Mrs, / 2- Marcamos de la agencia y la clienta nos indica lo siguiente: Buenas tardes quisiera agendar mi cita para hacerle. El servicio básico y cual sería el Cuál es el costo SE Ag</t>
  </si>
  <si>
    <t>4T1B11HK0KU768750</t>
  </si>
  <si>
    <t>SE MANDO WHTAS ( MRS ) 2-agendo 11/11/2022 / S139424 - 11/11/22 - S70</t>
  </si>
  <si>
    <t>MR2B29F37K1173500</t>
  </si>
  <si>
    <t>Se envia Mrs / 4- Marcamos de la agencia y No Contestan enviamos nuevamente msj</t>
  </si>
  <si>
    <t>MHKMF5CE2LK005638</t>
  </si>
  <si>
    <t>S 0000141746</t>
  </si>
  <si>
    <t>/ G136899 - 17/08/22 - CAMBIO KI CAJA DE TRANSF., 2- NO CONTESTA SE LE VOLVIO A ENVIAR WHATS APP / S139020 - 27/10/22 - S80</t>
  </si>
  <si>
    <t>3TMCZ5AN9KM248614</t>
  </si>
  <si>
    <t>AMBOS NUMEROS FUERA DE SERVICIO,  LOS TELEFONOS SIGUEN FUERA DE SERVICIO  / S142183 - 04/02/23 - S70</t>
  </si>
  <si>
    <t>5TDKZRFH6KS334968</t>
  </si>
  <si>
    <t>SE MANDO WHATS (MRS) 2- el marca en unis dias para agendar 3 - ta esn espera que le autorizen el servicio 4 - marcar mañana para posible cita 4- comenta que no se encuentra en su oficina que</t>
  </si>
  <si>
    <t>5TDYZ3DC9LS029450</t>
  </si>
  <si>
    <t>SE ENVIA MRS / S142800 - 24/02/23 - S90</t>
  </si>
  <si>
    <t>MR0HA8CD9K1093712</t>
  </si>
  <si>
    <t>INMOTION, 2- NUMERO FURA DEL AREA DE SERVICIO</t>
  </si>
  <si>
    <t>JTMY23FV9KJ018396</t>
  </si>
  <si>
    <t>1-SE LE ENVIO WHATS APP / S142689 - 21/02/23 - S110</t>
  </si>
  <si>
    <t>JTFJM9CP5L6001448</t>
  </si>
  <si>
    <t>1-SE LE ENVIO WHATS APP  , SE DEJO RECADO CON EL OPERARIO  DA AVISO PARA QUE SE COMUNIQUEN A DAR LA CITA.3- POR LA INSEGURIDAD DE LA CIUDAD LO ESTA PENSANDO EL MANDAR LA UNIDAD A SERVICIO.</t>
  </si>
  <si>
    <t>MR0EX8CB8K1407222</t>
  </si>
  <si>
    <t>1-SE LE ENVIO WHATS APP , 2- SE DEJO RECADO., 3- NO CONTESTA MANDA A BUZON, 4- NO CONTESTA, 5- SE DEJO RECADO CON EL ENCARGADO DE LAS UNIDADES</t>
  </si>
  <si>
    <t>5TDYZ3DCXLS029442</t>
  </si>
  <si>
    <t>SE MANDO WHATS (MRS) 2- Se agendo cita 01.10.22 folio: 107596 / S138206 - 01/10/22 - S60</t>
  </si>
  <si>
    <t>MR0FA8CD8K3951828</t>
  </si>
  <si>
    <t>S142857 - 25/02/23 - S90</t>
  </si>
  <si>
    <t>Se envia Mrs / 2- Se agenda cita 20.12.22 folio: 110210 (migue) / S140659 - 20/12/22 - S40</t>
  </si>
  <si>
    <t>4T1B21HK3KU520604</t>
  </si>
  <si>
    <t>Se envia Mrs / 2- Marcamos de la agencia y nos direcciona a Servicio de buzon de voz / 3- Se agenda cita 02.02.23 folio: 111509 (Jquintero) / S142097 - 02/02/23 - S60</t>
  </si>
  <si>
    <t>4T1B21HK0KU519250</t>
  </si>
  <si>
    <t>T142825 - 24/02/23 - DIAG. BATERIA HV</t>
  </si>
  <si>
    <t>MR0EX8CB1K1407658</t>
  </si>
  <si>
    <t>S142006 - 30/01/23 - S190</t>
  </si>
  <si>
    <t>MR0HA8CD6K1093585</t>
  </si>
  <si>
    <t>4- Se envia Mrs</t>
  </si>
  <si>
    <t>MHKMF5CE5LK005522</t>
  </si>
  <si>
    <t>SE MANDO WHATS (MRS) 2- Revisaran los tiempos y agendaran directamente a la linea de toyota 3- Nos vuelve a indicar que ellos se contactan directamente a ala agencia / 4- Marcamos de la agen</t>
  </si>
  <si>
    <t>MR0EX8DD0K0185409</t>
  </si>
  <si>
    <t>SE MANDO WHATS (MRS) 2- buzon 3- esta en la playa del carmen, marca en otro momento  4- SIN NUMERO DE CONTACTO 4- SE MANDO WHATS</t>
  </si>
  <si>
    <t>2022-07-23</t>
  </si>
  <si>
    <t>4-Se envia Mrs / Marcamos de la agencia y no contesta</t>
  </si>
  <si>
    <t>MHKMF5CF3LK008458</t>
  </si>
  <si>
    <t>SE MANDO WHATS ( MRS ) 2- BUZON, SE MARCA DEL TELEFONO FIJO 3 - MO RESPONDE SE MANDO WHATS 4- SE MANDO WHATS</t>
  </si>
  <si>
    <t>NMTKH3BX2KR078498</t>
  </si>
  <si>
    <t>5TDYZ3DC4LS022471</t>
  </si>
  <si>
    <t>JTMJ13FV3KJ019063</t>
  </si>
  <si>
    <t>MR2K29F38K1176650</t>
  </si>
  <si>
    <t>1- SE LE ENVIO WHATS APP, 2- NO CONTESTA  SE VOLVIO A ENVIAR WHATS APP / S142673 - S70</t>
  </si>
  <si>
    <t>JTMJ13FV8KJ018278</t>
  </si>
  <si>
    <t>1- SE LE ENVIO WHATS APP, 2- SE REALIZO EL 02/02/23 S-142101 / S142101 - 02/02/23 - S70</t>
  </si>
  <si>
    <t>4T1B11HKXKU721287</t>
  </si>
  <si>
    <t>S 0000141302</t>
  </si>
  <si>
    <t>agendo 08/11/22 folio 108814 / S139330 - 08/11/22 - S80</t>
  </si>
  <si>
    <t>JTDKDTB3XK1629946</t>
  </si>
  <si>
    <t>1-SE LE ENVIO WHATS APP , 2- NO CONTESTA , SE LE VOLVIO A ENVIAR WHATS APP, 3- CLIENTE SE ENCUENTRA FUERA DE LA CIUDAD , EL PROXIMO MES SE COMUNICA PARA AGENDAR  SU CITA. 4- SE REALIZO EL 27/10/22 - S</t>
  </si>
  <si>
    <t>MHKMF5CE7KK005052</t>
  </si>
  <si>
    <t>S 0000141236</t>
  </si>
  <si>
    <t>JTDKARFU7K3082007</t>
  </si>
  <si>
    <t>S 0000141428</t>
  </si>
  <si>
    <t>JTDKARFU8K3077625</t>
  </si>
  <si>
    <t>SE MANDO WHATS 2- buzon / S133897 - 09/05/22 - S60</t>
  </si>
  <si>
    <t>MR2B29F34K1176581</t>
  </si>
  <si>
    <t>S142133 - 03/02/23 - S110</t>
  </si>
  <si>
    <t>JTMZ13FV5KD021415</t>
  </si>
  <si>
    <t>Se envia mrs 2- Cita agendada el 21.10.22   folio: 107699 / S138520 - 12/10/22 - S60</t>
  </si>
  <si>
    <t>5TDYZ3DC6KS017366</t>
  </si>
  <si>
    <t>1-SE LE ENVIO WHATS APP , 2- EL CLIENTE SE COMUNICA PARA AGENDAR SU CITA / S138602 - 14/10/22 - S60</t>
  </si>
  <si>
    <t>JTDBBRBE7LJ004612</t>
  </si>
  <si>
    <t>S 0000141847</t>
  </si>
  <si>
    <t>MR2B29F39K1173787</t>
  </si>
  <si>
    <t>S 0000141285</t>
  </si>
  <si>
    <t>5YFBPRBE8LP016684</t>
  </si>
  <si>
    <t>1- SE LE ENVIO WHATS APP, 2- SE AGENDO CITA PARA EL 06/12/2022 / S140171 - 06/12/22 - S70</t>
  </si>
  <si>
    <t>1- SE LE ENVIO WHATS APP, 2- NO CONTESTA SE LE VOLVIO A ENVIAR WHATS APP, 3-  EL CLIENTE SE COMUNICA PARA AGENDAR SU CITA, 4- EL CLIENTE SE COMUNICA PARA AGENDAR SU CITA</t>
  </si>
  <si>
    <t>MR2B29F33K1168746</t>
  </si>
  <si>
    <t>Se envia mrs / S138697 - 18/10/22 - S60</t>
  </si>
  <si>
    <t>5YFBPRBE3LP016723</t>
  </si>
  <si>
    <t>S-138364 / 06-10-22 / S 50 KM</t>
  </si>
  <si>
    <t>MR2B29F36K1171723</t>
  </si>
  <si>
    <t>1-SE LE ENVIO WHATS APP , 2- SE DEJO RECADO SE COMUNICA MAS ADELANTE, 3- SE DEJO RECADO / S140628 - 19/12/22 - S40</t>
  </si>
  <si>
    <t>JTMY23FVXKJ017550</t>
  </si>
  <si>
    <t>ESTA A COMBRE DE INMOTION  2- INMOTION</t>
  </si>
  <si>
    <t>5TDYZ3DC8LS026099</t>
  </si>
  <si>
    <t>se envia mrs // 4- Marcamos de la agencia y nos indica el Sr. Francisco que coordinada con la esposa cuando puede traer la unidad Dejame checar que dia la podemos llevar te aviso gracias</t>
  </si>
  <si>
    <t>MR0HA8CD1K1058730</t>
  </si>
  <si>
    <t>S142729 - 22/02/23 - S270</t>
  </si>
  <si>
    <t>5YFBPRBEXLP018078</t>
  </si>
  <si>
    <t>SE MANDO WHATS 2 - SE MANDO WHATS / S140973 - 26/12/22 - S30</t>
  </si>
  <si>
    <t>JTFJM9CP2L6001147</t>
  </si>
  <si>
    <t>S140663 - 20/12/22 - S60</t>
  </si>
  <si>
    <t>5TDKZ3DC3KS985818</t>
  </si>
  <si>
    <t>Se envia mrs 2- SE ENVIA NUEVAMENTE MRS 3- NOS INDICA QUE SE ENCUENTRA TRABAJANDO PERO QUE REGRESARA LA LLAMADA A LA AGENCIA SE ENVIA LA INF OTRA VES 4- MARCAMOS PERO NADIE NOS CONTESTA / 4-</t>
  </si>
  <si>
    <t>MHKMF5CF9KK007278</t>
  </si>
  <si>
    <t>1- SE LE ENVIO WHATS APP, 2- SE AGENDO CITA PARA EL 26/12 FOLIO. 109903 / S140854 - 26/12/22 - S70</t>
  </si>
  <si>
    <t>JTFAMHCP7L6001476</t>
  </si>
  <si>
    <t>MRS ( SE MANDO WHATS ) 2- buzon, se marca del telefono fijo / S140504 - 15/12/22 - S70</t>
  </si>
  <si>
    <t>NMTKH3BX3KR079434</t>
  </si>
  <si>
    <t>Se envia mrs 2- NO CONTESTA SE ENVIA NUEVAMENTE MRS / S138695 - 18/10/22 - S60</t>
  </si>
  <si>
    <t>MR2B29F3XK1173457</t>
  </si>
  <si>
    <t>1- SE LE ENVIO WHATS APP / S142612 - 18/02/23 - S80</t>
  </si>
  <si>
    <t>NMTKH3BX4KR075392</t>
  </si>
  <si>
    <t>MRS 1 / SIN RESPUESTA MRS 2 / BUZON MRS  3</t>
  </si>
  <si>
    <t>MR2B29F30K1171216</t>
  </si>
  <si>
    <t>1- SE LE ENVIO WHATS APP, 2- SE AGENDO CITA PARA EL 25/02/2023 FOLIO: 112095 / S142851 - 25/02/23 - S70</t>
  </si>
  <si>
    <t>MHKMF5CF4KK007897</t>
  </si>
  <si>
    <t>SE MANDO WHATS ( MRS ) 2- agendo 27/12/22 folio 110333 / S140877 - 27/12/22 - S70</t>
  </si>
  <si>
    <t>MHKMF5CF7KK007554</t>
  </si>
  <si>
    <t>se envia mrs // 4- Marcamos de la agencia y nos direccion a buzon de la clienta enviamos msj</t>
  </si>
  <si>
    <t>JTDKARFU5K3082460</t>
  </si>
  <si>
    <t>S139996 - 30/11/22 - S70</t>
  </si>
  <si>
    <t>MR2K29F39K1173269</t>
  </si>
  <si>
    <t>Se envia Mrs// 2- MARCAMOS DE LA AGENCIA Y NO CONTESTAN ENVIAMOS MSJ / S139719 - 19/11/22 - S70</t>
  </si>
  <si>
    <t>5TDYZ3DC9LS026760</t>
  </si>
  <si>
    <t>4- No contesta y Se envia Mrs</t>
  </si>
  <si>
    <t>JTFJM9CP3L6001089</t>
  </si>
  <si>
    <t>MR0EX8DD3K0184948</t>
  </si>
  <si>
    <t>SE MANDO WHATS ( MRS ) 2- no responde las llamadas 3- BUZON, SE MARCA DEL TELEFONO FIJO</t>
  </si>
  <si>
    <t>5TDYZ3DC0LS022127</t>
  </si>
  <si>
    <t>JTMY23FVXKJ016415</t>
  </si>
  <si>
    <t>JTMJ13FV9KJ015373</t>
  </si>
  <si>
    <t>MHKMF5CF1KK007713</t>
  </si>
  <si>
    <t>S 0000141367</t>
  </si>
  <si>
    <t>MR2B29F38K1170153</t>
  </si>
  <si>
    <t>2022-08-11</t>
  </si>
  <si>
    <t>SE MANDO WHATS ( MRS ) 2-LO VENDIO</t>
  </si>
  <si>
    <t>4T1B11HK6KU756327</t>
  </si>
  <si>
    <t>4-Se envia Mrs EL DIA LUNES 21.02.23</t>
  </si>
  <si>
    <t>4T1B11HK5KU245465</t>
  </si>
  <si>
    <t>SE MANDO WHATS ( MRS ) 2- buzon, se marca del telefono fijo de la agencia 3 - lo checa con el operario, ya que el no conduce la unidad 4 - manda a buzon 4- SE MANDO WHATS 4- MANDA A BUZON, S</t>
  </si>
  <si>
    <t>S139757 - 23/11/22 - S130</t>
  </si>
  <si>
    <t>JTMJ13FV3KJ015756</t>
  </si>
  <si>
    <t>Se envia Mrs / S139817 - 24/11/22 - S30</t>
  </si>
  <si>
    <t>MR0EX8DD2K0186500</t>
  </si>
  <si>
    <t>S139895 - 28/11/22 - S70</t>
  </si>
  <si>
    <t>MHKMF5CFXKK007063</t>
  </si>
  <si>
    <t>1-SE LE ENVIO WHATS APP , 2- SE DEJO RECADO CON EL SR. JESUS, 4- NO CONTESTA</t>
  </si>
  <si>
    <t>JTMR13FV4KJ015817</t>
  </si>
  <si>
    <t>1- SE DEJO RECADO , 2- EL CLIENTE SE COUNICA PARA AGENDAR SU CITA.3-  NO CONTESTA SE VOLVIO A ENVIAR WHATS APP</t>
  </si>
  <si>
    <t>5YFBPRBE9LP015995</t>
  </si>
  <si>
    <t>S 0000141186</t>
  </si>
  <si>
    <t>MR2B29F30K1163472</t>
  </si>
  <si>
    <t>S139437 - 11/11/22 - S90</t>
  </si>
  <si>
    <t>MR0EX8DD7K0185309</t>
  </si>
  <si>
    <t>SE MANDO WHTAS ( MRS )</t>
  </si>
  <si>
    <t>MR0EX8DD2K0183404</t>
  </si>
  <si>
    <t>SE MANDO WHATS ( MRS ) 2- BUZON. SE MARCA DEL TELEFONO FIJO</t>
  </si>
  <si>
    <t>MR0FA8CD9K3901231</t>
  </si>
  <si>
    <t>SE MANDO WHATS ( MRS ) / S140345 - 10/12/22 - S80</t>
  </si>
  <si>
    <t>JTMY23FV9KJ015773</t>
  </si>
  <si>
    <t>1-SE LE ENVIO WHATS APP, 2- SE DEJO RECADO SE COMUNICA PARA AGENDAR SU CITA, 3- EL CLIENTE SE COMUNICA PARA AGFENDAR SU CITA.</t>
  </si>
  <si>
    <t>MR2B29F3XK1164984</t>
  </si>
  <si>
    <t>NMTKH3BX8KR075508</t>
  </si>
  <si>
    <t>1-SE LE ENVIO WHATS APP, 2- LA CAMIONETA  SURGIO UN PERCANSE Y SE ENCUENTRA EN REPARACION , 3- EL CLIENTE SE COMUNICA PARA AGENDAR SU CITA</t>
  </si>
  <si>
    <t>MR0FA8CD9K3901164</t>
  </si>
  <si>
    <t>5TDYZRFHXKS302888</t>
  </si>
  <si>
    <t>SE MANDO WHATS (MRS) 2- lo piensa realizar elproximo añ, en abril 3- buzon, se marca del telefono fijo 4- SE MANDO WHATS 4- SE MANDO WHATS 4- lo realizan en Monterrey</t>
  </si>
  <si>
    <t>MR2B29F30K1167005</t>
  </si>
  <si>
    <t>5YFBPRBE4LP004659</t>
  </si>
  <si>
    <t>4-SE ENVIA MRS</t>
  </si>
  <si>
    <t>MR2B29F38K1165096</t>
  </si>
  <si>
    <t>S140036 - 01/12/22 - S110</t>
  </si>
  <si>
    <t>MR2B29F39K1162353</t>
  </si>
  <si>
    <t>Se envia mrs 2- Se agenda cita 01.10.22 folio: 107613 / S138222 - 01/10/22 - S80</t>
  </si>
  <si>
    <t>JTDKARFU2K3074610</t>
  </si>
  <si>
    <t>1-  SE LE ENVIO WHATS APP, 2-  SE DEJO RECADO</t>
  </si>
  <si>
    <t>5YFB4RBE0LP003064</t>
  </si>
  <si>
    <t>S139593 - 16/11/22 - S50</t>
  </si>
  <si>
    <t>4T1B11HK0KU257104</t>
  </si>
  <si>
    <t>SE MANDO WHATS ( MRS ) 2-agendo 09-02-23 folii 111737 / S142300 - 09/02/23 - S60</t>
  </si>
  <si>
    <t>MR2B29F30K1169059</t>
  </si>
  <si>
    <t>se envia mrs // 2- Se agenda cita el dia  20.12.22 folio: 109738 / S140656 - 20/12/22 - S70</t>
  </si>
  <si>
    <t>MR0EX8DD8K0186260</t>
  </si>
  <si>
    <t>SE AGENDA CITA 28.11.22 FOLIO: 108527 / No llegó a su cita</t>
  </si>
  <si>
    <t>MR2B29F36K1166571</t>
  </si>
  <si>
    <t>SE MANDO WHATS ( MRS ) 2- BUZON, SE MARCA DEL TELEFONO FIJO 3- NO RESPONDE SE MANDO WHATS / S142184 - 04/02/23 - S100</t>
  </si>
  <si>
    <t>MR0EX8DD3K0183167</t>
  </si>
  <si>
    <t>MRS ( SE MANDO WHATS ) 2- agendo 26/12/22 folio 110350 / S141036 - 31/12/22 - S40</t>
  </si>
  <si>
    <t>MR2B29F39K1165866</t>
  </si>
  <si>
    <t>S 0000141101</t>
  </si>
  <si>
    <t>5YFBPRBE6LP002962</t>
  </si>
  <si>
    <t>2022-07-28</t>
  </si>
  <si>
    <t>Se Envia Mrs /4- Nos indica el Sr. Manuel que ya tiene contemplado el servicio pero no ahorita ya sera despues que el llamara Muchas gracias por el mensaje.</t>
  </si>
  <si>
    <t>MRS 1 / SALDRA DE VIAJE, EN CUANT REGRESE SOLICITARA EL SERVICIO</t>
  </si>
  <si>
    <t>NMTKH3BX2KR069641</t>
  </si>
  <si>
    <t>2022-06-02</t>
  </si>
  <si>
    <t>Se envia mrs// 2- Nos indica buzon lleno // 4- Marcamos de la agencia y nos direcciona a Buzon lleno</t>
  </si>
  <si>
    <t>JTMY23FV3KJ015414</t>
  </si>
  <si>
    <t>S 0000141673</t>
  </si>
  <si>
    <t>4T1B21HK6KU510973</t>
  </si>
  <si>
    <t>SE MANDO WHATS ( MRS ) 2- BUZON, SE MARCA DEL TELEFONO FIJO / S140518 - 16/12/22 - S60</t>
  </si>
  <si>
    <t>NMTKH3BX3KR068952</t>
  </si>
  <si>
    <t>3TMCZ5AN2KM247014</t>
  </si>
  <si>
    <t>2022-08-23</t>
  </si>
  <si>
    <t>MR2B29F35K1169056</t>
  </si>
  <si>
    <t>MR2K29F32K1150092</t>
  </si>
  <si>
    <t>1- SE LE ENVIO WHATS APP , 2- SE DEJO RECADO , 3- NO CONTESTA SE VOLVIO A ENVIAR WHAT APP / S142134 - 03/02/23 - S70</t>
  </si>
  <si>
    <t>MR0EX8DD6K0186323</t>
  </si>
  <si>
    <t>1- SE LE ENVIO WHATS APP, 2- SE DEJO RECADO CON SU ESPOSA, 3-  EL CLIENTE SE COMUNICA PARA AGENDAR SU CITA / S142613 - 18/02/23 - S50</t>
  </si>
  <si>
    <t>5TDYZ3DC7KS012614</t>
  </si>
  <si>
    <t>SE MANDO WHATS ( MRS ) 2- pasa el recado y ellos se comunican 3-  NO RESPONDE, SE MANDO WHATS 4- se dejo whats</t>
  </si>
  <si>
    <t>5TDKZRFH9KS324158</t>
  </si>
  <si>
    <t>Se Envia Mrs // 4- Enviamos nuevamente  recordatorio de su cita</t>
  </si>
  <si>
    <t>MR2K29F30K1161267</t>
  </si>
  <si>
    <t>SE LE ENVIO WHATS, 2- MANDA A BUZON DIRECTO.3- El Sr. Enrique indica que pasara la inf a la Srita Elizabeth pero que marquemos despues para ver si quiere programar cita</t>
  </si>
  <si>
    <t>JTDBBRBE3LJ004199</t>
  </si>
  <si>
    <t>1- SE LE ENVIO WHATS APP, 2- se agendo cita para el 18/02/2023  FOLIO: 111843 / S142749 - 23/02/23 - S70</t>
  </si>
  <si>
    <t>MR2B29F38K1165101</t>
  </si>
  <si>
    <t>SE MANDO WHATS (MRS) 2- cliente nos indica lo siguiente: Me toca en octubre, todavía es septiembre agendara la 1ra semana de octubre 3- AGENDARA LA ULTIMA SEMANA DEL MES DE OCTUBRE / S139030 - 28/10/2</t>
  </si>
  <si>
    <t>S 0000141384</t>
  </si>
  <si>
    <t>JTMZ13FV2KD017130</t>
  </si>
  <si>
    <t>1- SE LE ENVIO WHATS APP, 2-  SE DEJO RECADO , 3-  SE REALIZO EL 20/02/23  S-142668 / S142668 - 20/02/23 - S60</t>
  </si>
  <si>
    <t>5TDYZ3DC0KS014902</t>
  </si>
  <si>
    <t>1-SE LE ENVIO WHATS APP 2- MARCAMOS PERO NO CONTESTAN ENVIAMOS NUEVAMENTE MSJ DE RECORDATORIO 3- programa servicios para 4 unidades para el mes de agosto / S138601 - 14/10/22  - S70</t>
  </si>
  <si>
    <t>JTDKDTB32K1628340</t>
  </si>
  <si>
    <t>S 0000141188</t>
  </si>
  <si>
    <t>JTDKDTB32K1628371</t>
  </si>
  <si>
    <t>S 0000141780</t>
  </si>
  <si>
    <t>MR2B29F3XK1163186</t>
  </si>
  <si>
    <t>1- SE LE ENVIO WHATS APP, 2- CONSIDERARA  TRAERALA  A SERVICIO / S142536 - 16/02/23 - S90</t>
  </si>
  <si>
    <t>5TDKZ3DC3KS994521</t>
  </si>
  <si>
    <t>NO CONTESTA</t>
  </si>
  <si>
    <t>JTMR13FV7KD018287</t>
  </si>
  <si>
    <t>Se envia Mrs //2- marcamos de la agencia y el cliente indica que esperara a que llegue al kilometraje en 3 semanas se comunica para agendar su cita / S140400 - 13/12/22 - S40</t>
  </si>
  <si>
    <t>MR0EX8DD4K0184425</t>
  </si>
  <si>
    <t>SE MANDO WHATS ( MRS ) 2- SE MARCA DEL TELEFONO FIJO, MANDA A BUZON / S142587 - 17/02/23 - S110</t>
  </si>
  <si>
    <t>S142016 - 31/01/23  - S270</t>
  </si>
  <si>
    <t>5YFBPRBE9LP002745</t>
  </si>
  <si>
    <t>S 00001378121-SE LE ENVIO WHATS APP , 2- SE DEJO RECADO EL CLIENTE SE COMUNICA PARA AGENDAR SU CITA. / S137812 - 19/09/22 - S60</t>
  </si>
  <si>
    <t>JTDKARFU0K3076940</t>
  </si>
  <si>
    <t>S 0000141088</t>
  </si>
  <si>
    <t>MR0EX8DD3K0263357</t>
  </si>
  <si>
    <t>SE MANDO WHATS (MRS) 2 - BUZON 3- buzon 4 - mrcar la siguiente semana / S138557 - 13/10/22 - S40</t>
  </si>
  <si>
    <t>MR2B29F37K1162996</t>
  </si>
  <si>
    <t>se envia mrs // 4- Marcamos de la agencia y no contesta (marco ventas)</t>
  </si>
  <si>
    <t>MR0EX8CB9K1406726</t>
  </si>
  <si>
    <t>S138240 - 03/10/22 - S200</t>
  </si>
  <si>
    <t>MR2B29F30K1164900</t>
  </si>
  <si>
    <t>SE MANDO WHATS ( MRS ) 2- AGENDO 09/12/22 FOLIO 109941 / S140324 - 09/12/22 - S60</t>
  </si>
  <si>
    <t>NMTKH3BX9KR081141</t>
  </si>
  <si>
    <t>1- SE LE ENVIO WHATS APP, 2- SE REALIZO EL 06/12/2022 S-140191 / S140191 - 06/12/22 - S60</t>
  </si>
  <si>
    <t>MR2B29F3XK1165469</t>
  </si>
  <si>
    <t>SE MANDO WHATS ( MRS ) 2 - ya que llegue al kimometraje marca para agendar 3 - SE MANDO WHATS 4- SE MANDO WHATS</t>
  </si>
  <si>
    <t>JTDKDTB34K1627402</t>
  </si>
  <si>
    <t>S138295 - 04/10/22 - S70</t>
  </si>
  <si>
    <t>MR0EX8DD3K0183234</t>
  </si>
  <si>
    <t>1- SE LE ENVIO WHATS APP, 2- SE DEJO RECADO, 3- SE AGENDO CITA PARA EL 22/12/2022 FOLIO: 110330 / S140780 - 22/12/22 - S70</t>
  </si>
  <si>
    <t>MR0EX8CB9K1405978</t>
  </si>
  <si>
    <t>JTDKDTB30K1627333</t>
  </si>
  <si>
    <t>SE MANDO WHATS, MRS 2- BUZON 3- la empresa lo vendio  4 - s-139140 / 01/11/ 22 / s100</t>
  </si>
  <si>
    <t>MR2B29F38K1163042</t>
  </si>
  <si>
    <t>1- SE LE ENVIO WHATS APP / S142869 - 27/02/2 - S60</t>
  </si>
  <si>
    <t>5TDKZRFHXKS320362</t>
  </si>
  <si>
    <t>Se envia Mrs / 2- Marcamos de la agencia y nos indica la Srita Violeta que se encuentra ocupada que nos marca despues / -3 Marcamos de la agencia y se agenda cita 08.02.23 folio: 11653 / S14</t>
  </si>
  <si>
    <t>1- SE LE ENVIO WHATS APP, 2- NO CONTESTA SE VOLVIO A ENVIAR WHAT APP</t>
  </si>
  <si>
    <t>NMTKH3BX8KR078246</t>
  </si>
  <si>
    <t>MRS 1 / NO RESPONDE, SE DEJA MRS 2 / MRS 3, MANDA A BUZON</t>
  </si>
  <si>
    <t>MR0EX8DDXK0264117</t>
  </si>
  <si>
    <t>SE MANDO WHATS (MRS) 2- por el momento no lo piensa realizar 3 - BUZON, SE MARCA DEL TELEFONO FIJO 4- SE MANDO WHATS 4- SE MANDO WHATS 4- NO RESPONDE, SE DEJA WHATS</t>
  </si>
  <si>
    <t>MR0EX8DDXK0264960</t>
  </si>
  <si>
    <t>SE MANDO WHATS ( MRS ) 2- EL MARCA EN 15 DIAS PARA POSIBLE CITA</t>
  </si>
  <si>
    <t>NMTKH3BX6KR084949</t>
  </si>
  <si>
    <t>SE MANDO WHATS (MRS) 2- BUZON 3 - buzon, se marca del telefono fijo. 4- buzon, se marca del telefono fijo de la agencia 4- SE MANDO WHATS 4- SE MANDO WHATS 4 - SE MANDO WHATS / S142176 - 04/</t>
  </si>
  <si>
    <t>MR0EX8DD4K0183730</t>
  </si>
  <si>
    <t>Se envia Mrs// 4- marcamos de la agencia y nos indica alberto landeros que el es unicamente chofer que marquemos otro numero proporcionado 4613198111 con daniela jimenez, marcamos pero no co</t>
  </si>
  <si>
    <t>MR0EX8DD0K0184793</t>
  </si>
  <si>
    <t>Se envia Mrs / 2- Marcamos de la agencia toyota y nos indican que aun no llega al kilometraje</t>
  </si>
  <si>
    <t>5TDKZRFH5KS318244</t>
  </si>
  <si>
    <t>se envia mrs // 4- Enviamos msj de recordatorio / S142671 - 21/02/23 - S90</t>
  </si>
  <si>
    <t>MR2B29F30K1162290</t>
  </si>
  <si>
    <t>SE MANDO WHATS ( MRS ) 2- buzon, se marca del telefono fijo de la agencia 3 - no responde llamada 4- no tiene fecha proxima el se comunica despues 4 - SE MANDO WHATS 4- NO RESPONDE SE MANDO</t>
  </si>
  <si>
    <t>MR2B29F33K1162798</t>
  </si>
  <si>
    <t>S142223 - 07/02/23 - S130</t>
  </si>
  <si>
    <t>5TDYZ3DC2KS003710</t>
  </si>
  <si>
    <t>S 0000141426</t>
  </si>
  <si>
    <t>MR0EX8DD3K0264556</t>
  </si>
  <si>
    <t>S 0000141332</t>
  </si>
  <si>
    <t>JTDKARFU4K3071532</t>
  </si>
  <si>
    <t>S139791 - 24/11/22 - S200</t>
  </si>
  <si>
    <t>MR0EX8DDXK0183778</t>
  </si>
  <si>
    <t>1- SE LE ENVIO WHATS APP, 2- NO CONTESTA / S139944 - 29/11/22 - S60</t>
  </si>
  <si>
    <t>5TDKZRFH4KS298861</t>
  </si>
  <si>
    <t>1- SE LE ENVIO WHATS APP, 2-  SE AGENDO PARA EL 28/02/2023 FOLIO: 111760 / S142683 - 21/02/23 - S50</t>
  </si>
  <si>
    <t>MHKMF5CF5KK006984</t>
  </si>
  <si>
    <t>Se envia Mrs / 2- Marcamos de la agencia y nos agenda para el dia 07.02.23 folio: 111642 / 3- Se reprograma cita 111751 pero no llego nos comunicamos pero no contesta / S142740 - 22/02/23 -</t>
  </si>
  <si>
    <t>5TDYZ3DC3KS014988</t>
  </si>
  <si>
    <t>1- SE LE ENVIO WHATS APP, 2- SE DEJO RECADO / S140192 - 06/12/22 - S60</t>
  </si>
  <si>
    <t>MR0EX8DD2K0182222</t>
  </si>
  <si>
    <t>MR2B29F39K1166757</t>
  </si>
  <si>
    <t>5TDKZRFH9KS312530</t>
  </si>
  <si>
    <t>MARCAMOS PERO NADIE NOS RESPONDE / S142360 - 10/02/23 - S30</t>
  </si>
  <si>
    <t>5TDYZ3DC4KS013249</t>
  </si>
  <si>
    <t>SE MANDO WHATS (MRS) 2- Cliente nos indica lo siguiente: Gracias pero los servicios son muy caros y mi camioneta ya está Fuera de garantía, Si fueran más baratos aún estando fuera de garantí</t>
  </si>
  <si>
    <t>JTDKARFU8K3076345</t>
  </si>
  <si>
    <t>1-SE LE ENVIO WHATS APP, 2-  SE DEJO RECADO , 3- NO CONTESTA SE VOLVIO A ENVIAR WHATS APP / S142900 - 27/02/23 - S60</t>
  </si>
  <si>
    <t>MR0FA8CD3K3901287</t>
  </si>
  <si>
    <t>1- SE LE ENVIO WHATS APP, 2- SE DEJO RECADO / S139755 - 23/11/22 - S40</t>
  </si>
  <si>
    <t>MR2K29F36K1160866</t>
  </si>
  <si>
    <t>SE MANDO WHATS ( MRS ) 2 -buzon, se marca del telefono fijo de la agencia / S139535 - 15/11/22 - S70</t>
  </si>
  <si>
    <t>JTDKARFU9K3073387</t>
  </si>
  <si>
    <t>1- SE LE ENVIO WHATS APP, 2- SE REALIZO EL  02/11  S-139173 / S139173 - 02/11/22 - S60</t>
  </si>
  <si>
    <t>JTDKDTB36K1626705</t>
  </si>
  <si>
    <t>1- SE LE ENVIO WHATS APP, 2- SE AGENDO CITA PARA EL 18/11/22 FOLIO: 109171 / S139652 - 17/11/22 - S70</t>
  </si>
  <si>
    <t>JTDKARFU7K3071007</t>
  </si>
  <si>
    <t>2022-04-19</t>
  </si>
  <si>
    <t>Se envia mrs 2- Se solicita apoyo para sacar un animal mueryo de la unidad que se encuentra atorado en las velocidades 3- ESTAMOS COORDINANDO LA CITA PARA EL DIAGNOSTICO / 4- marcamos de la</t>
  </si>
  <si>
    <t>5YFBPRHE8KP940595</t>
  </si>
  <si>
    <t>se envia mrs // 2- Se agnedo cita para el dia 13.12.22 folio: 109902 / S140402 - 13/12/22 - S70</t>
  </si>
  <si>
    <t>5TDKZRFH5KS316476</t>
  </si>
  <si>
    <t>S 0000141278</t>
  </si>
  <si>
    <t>JTMY23FV1KJ014469</t>
  </si>
  <si>
    <t>Se envia Mrs / Marcamos de la agencia y nos direcciona a buzon</t>
  </si>
  <si>
    <t>JTMY23FV8KJ014856</t>
  </si>
  <si>
    <t>se mando whats 2 - TIENE PREVIA DE MAYO</t>
  </si>
  <si>
    <t>MR2B29F37K1161931</t>
  </si>
  <si>
    <t>NMTKH3BX4KR074954</t>
  </si>
  <si>
    <t>T 0000141476</t>
  </si>
  <si>
    <t>MHKMF5CF5KK006581</t>
  </si>
  <si>
    <t>MHKMF5CF2KK006778</t>
  </si>
  <si>
    <t>SE LE ENVIO WHATS APP / S140495 - 15/12/22 - S70</t>
  </si>
  <si>
    <t>5TDYZ3DC0KS007383</t>
  </si>
  <si>
    <t>S142788 - 23/02/23 - S80</t>
  </si>
  <si>
    <t>5TDZZRFH0KS315282</t>
  </si>
  <si>
    <t>S142096 - 02/02/23 - S170</t>
  </si>
  <si>
    <t>JTMY23FV4KJ014823</t>
  </si>
  <si>
    <t>S 0000141556</t>
  </si>
  <si>
    <t>SE MANDO WHATS ( MRS ) 2- buzon se marca del telefono fijo 3- SE MANDO WHATS</t>
  </si>
  <si>
    <t>MR2K29F31K1155350</t>
  </si>
  <si>
    <t>MRS 1 / citado para el 09/02/2023 con folio 111791 / S142296 - 09/02/23 - S80</t>
  </si>
  <si>
    <t>JTFSX23P4K6204588</t>
  </si>
  <si>
    <t>1- SE LE ENVIO WHATS APP, NO CONTESTA , 3-  SE DEJO RECADO, 4-  SE DEJO RECADO SE COMUNICA DESPUES</t>
  </si>
  <si>
    <t>JTMR13FV1KD003221</t>
  </si>
  <si>
    <t>SE MANDO WHATS ( MRS ) 2- L A SIGUIENTE SEMANA AGENDA 3- LA SIGUIENTE SEMANA AGENDA</t>
  </si>
  <si>
    <t>5YFBPRHE1KP934105</t>
  </si>
  <si>
    <t>MRS 1 / CITADO PARA EL 18/02 CON FOLIO 111856 / S142623 - 18/02/23 - S70</t>
  </si>
  <si>
    <t>MR0EX8CB0K1406064</t>
  </si>
  <si>
    <t>1- SE LE ENVIO WHATS APP, 2-  SE DEJO RECADO</t>
  </si>
  <si>
    <t>Se agenda cita 20.12.22 folio: 110225 / S140653 - 20/12/22 - S160</t>
  </si>
  <si>
    <t>MR0EX8DD5K0263411</t>
  </si>
  <si>
    <t>1- SE LE ENVIO WHATS APP , 2- SE DEJO RECADO EL CLIENTE SE COMUNICA PARA AGENDAR., 3- EL CLIENTE SE COMUNICA PARA AGENDAR SU CITA, 4-  NO CONTESTA SE VOVIO A ENVIAR WHATA PP / S142926 - 28/0</t>
  </si>
  <si>
    <t>MR2K29F3XJ1137007</t>
  </si>
  <si>
    <t>MR2B29F38K1160299</t>
  </si>
  <si>
    <t>4T1B11HK4KU745679</t>
  </si>
  <si>
    <t>MRS ( SE MANDO WHATS ) 2- AGENDO 27/12/22 FOLIO 110361 / S140876 - 27/12/22 - S90</t>
  </si>
  <si>
    <t>5TDKZRFH2KS311963</t>
  </si>
  <si>
    <t>S139752 - 22/11/22 - S70</t>
  </si>
  <si>
    <t>5YFBPRHE8KP926311</t>
  </si>
  <si>
    <t>5YFBPRHE2KP942861</t>
  </si>
  <si>
    <t>SE MANDO WHATS (MRS) 2- buzon  3 - buzon, se marca del telefono fijo 4- la unidad esta fuera regresa en diciembre el maca para agendar 4- SE MANDO WHATS 4- no responde, se deja whats</t>
  </si>
  <si>
    <t>NMTKH3BXXKR081018</t>
  </si>
  <si>
    <t>S139857 - 26/11/22 - S50</t>
  </si>
  <si>
    <t>JTMD13FV6KJ009849</t>
  </si>
  <si>
    <t>5TDKZRFHXKS315842</t>
  </si>
  <si>
    <t>3TMCZ5ANXKM230672</t>
  </si>
  <si>
    <t>5TDYZRFH9KS311775</t>
  </si>
  <si>
    <t>5TDKZRFH8KS317945</t>
  </si>
  <si>
    <t>3MYDLBYVXKY509835</t>
  </si>
  <si>
    <t>4T1B11HK5KU222784</t>
  </si>
  <si>
    <t>Sin número de contacto 2- NO TIENE NUMERO DE CONTACTO EN LOS TRES PERFILES DICE QUE LO VENDIO</t>
  </si>
  <si>
    <t>Se envia Mrs / 2- marcamos de la agencia y nos direcciona a servicio de buzon de voz</t>
  </si>
  <si>
    <t>JTMY23FV1KJ013760</t>
  </si>
  <si>
    <t>SE MANDO WHATS ( MRS ) 2- agendo 19/11/22 folio 109172 / S139856 - S60</t>
  </si>
  <si>
    <t>JTDKDTB37K1627054</t>
  </si>
  <si>
    <t>S 0000141470</t>
  </si>
  <si>
    <t>5TDYZ3DC7KS996444</t>
  </si>
  <si>
    <t>S140612  - 19/12/22 - S60</t>
  </si>
  <si>
    <t>JTMY23FV0KJ011157</t>
  </si>
  <si>
    <t>S 0000141223</t>
  </si>
  <si>
    <t>4T1B11HK1KU197754</t>
  </si>
  <si>
    <t>S 0000141978</t>
  </si>
  <si>
    <t>2022-03-29</t>
  </si>
  <si>
    <t>1-SE LE ENVIO WHATS APP , 2- LA CLIENTA LO REVISA CON SU ESPOSO Y SE COMUNICA PARA AGENDAR SU CITA, 3-SE DEJO RECADO , 4- LA CLIENTA SE COMUNICA PARA AGENDAR SU CITA.</t>
  </si>
  <si>
    <t>MR2K29F32K1160427</t>
  </si>
  <si>
    <t>SE MANDO WHATS (MRS) SE AGENDA CITA 31.10.220 FOLIO: 108423 / S139102 - 31/10/22 - S70</t>
  </si>
  <si>
    <t>MR0FA8CD5K3951284</t>
  </si>
  <si>
    <t>2022-06-08</t>
  </si>
  <si>
    <t>1- SE LE ENVIO WHATS APP, 2- SE DEJO RECADO, 3- SE DEJO  RECADO EL CLIENTE SE COMUNICA, 4- NO CONTESTA SE LE VOLVIO A ENVIAR WHATS ASPP, 5- NO CONTESTA MANDA A BUZON</t>
  </si>
  <si>
    <t>S 0000141338</t>
  </si>
  <si>
    <t>JTMY23FV2KJ007269</t>
  </si>
  <si>
    <t>1-SE LE ENVIO WHATS APP / S140088 - 02/12/22 - S90</t>
  </si>
  <si>
    <t>S 0000138051SE MANDO WHATS (MRS) 2- Coordinaran con la contadora / S138051 - S80</t>
  </si>
  <si>
    <t>MR2K29F36K1159829</t>
  </si>
  <si>
    <t>MR2B29F39K1160022</t>
  </si>
  <si>
    <t>1- SE LE ENVIO WHATS APP, 2-SE AGENDO CITA PARA EL 18/02/2023 FOLIO: 1119014 / S142619 - 18/02/23 - S80</t>
  </si>
  <si>
    <t>MR0EX8CB4K1405709</t>
  </si>
  <si>
    <t>Se envia mrs 2- No CONTESTA PERO ENVIAMOS NUEVAMENTE MRS 3- no contesta // 4- marcamos de la agencia toyota nos indica que ya le realizo su servicio Y QUE REALIZARA EL SIGUIENTE SERVICIO A F</t>
  </si>
  <si>
    <t>MR0EX8DD4K0262640</t>
  </si>
  <si>
    <t>4T1B21HK1KU513859</t>
  </si>
  <si>
    <t>S 0000141934</t>
  </si>
  <si>
    <t>JTMR13FV7KD004146</t>
  </si>
  <si>
    <t>S139335 - 08/11/22 - S80</t>
  </si>
  <si>
    <t>3MYDLBYV1KY513689</t>
  </si>
  <si>
    <t>se envia mrs // 2 Se agendo cita 22.12.22 folio: 109892 no llego a su cita</t>
  </si>
  <si>
    <t>4T1B11HK8KU721045</t>
  </si>
  <si>
    <t>S140098 - 02/12/22 - S90</t>
  </si>
  <si>
    <t>NMTKH3BX3KR072709</t>
  </si>
  <si>
    <t>S 0000141951</t>
  </si>
  <si>
    <t>MR2B29F30K1159938</t>
  </si>
  <si>
    <t>S139742 - 22/11/22 - S60</t>
  </si>
  <si>
    <t>5TDYZ3DCXKS993683</t>
  </si>
  <si>
    <t>MRS ( SE MANDO WHATS ) 2- buzon, se marca del telefono fijo</t>
  </si>
  <si>
    <t>JTFSX23P3K6204338</t>
  </si>
  <si>
    <t>se envia mrs // 4- Marcamos de la agencia y no contestan</t>
  </si>
  <si>
    <t>JTDKARFU6K3070771</t>
  </si>
  <si>
    <t>JTFSX23P0K6204264</t>
  </si>
  <si>
    <t>JTMY23FV9KJ009844</t>
  </si>
  <si>
    <t>S142754 - 23/02/23 - S70</t>
  </si>
  <si>
    <t>MHKMF5CE4KK003422</t>
  </si>
  <si>
    <t>SE MANDO WHATS (MRS) 2- buzon 3- buzon, se marca del telefono fijo. 4- lo revisa con su espóso y marca para agendar cita 4- SE MANDO WHATS 4 - SE MANDO WHATS 4- NO RESPONDE, SE DEJA WHATS</t>
  </si>
  <si>
    <t>JTDKARFU7K3069709</t>
  </si>
  <si>
    <t>1-SE LE ENVIO WHATS APP , 2- NO CONTESTA SE LE VOLVIO A ENVIAR WHATS APP, 3- NUMERO FUERA DEL AREA DE SERVICIO.</t>
  </si>
  <si>
    <t>5TDKZRFH8KS311160</t>
  </si>
  <si>
    <t>5TDYZ3DC4KS997146</t>
  </si>
  <si>
    <t>MR0EX8DD1K0263888</t>
  </si>
  <si>
    <t>JTMZ13FV9KD004083</t>
  </si>
  <si>
    <t>MR2B29F39K1154219</t>
  </si>
  <si>
    <t>5TDYZ3DC6KS998024</t>
  </si>
  <si>
    <t>5TDYZ3DC8KS998283</t>
  </si>
  <si>
    <t>JTMJ13FV5KJ008372</t>
  </si>
  <si>
    <t>5TDKZRFH5KS311164</t>
  </si>
  <si>
    <t>JTMJ13FVXKJ001174</t>
  </si>
  <si>
    <t>1- SE LE ENVIO WHATS APP , 2- SE EJO RECADO , 3- POR INSEGURIDAD DE LA CIUDAD REALIZO SU SERVICIO EN QRO.</t>
  </si>
  <si>
    <t>5TDYZ3DC6JS957262</t>
  </si>
  <si>
    <t>SE MANDO WHATS (MRS) 2- esta fuera de laciudad regresa promera semana de octubre 3- BUZON / SUENA OCUPADO SE ENVIA WHATSAPP 4- se marca del telefono fijo, manda a buzon 4 - SE MANDO WHATS 4-</t>
  </si>
  <si>
    <t>5TDYZ3DC6KS983653</t>
  </si>
  <si>
    <t>1- SE LE ENVIO WHATS APP, 2- NO CONTESTA SE LE VOLVIO A ENVIAR WHATS APP, 3- NO CONTESTA SE LE VOLVIO A  ENVIAR WHATS APP / S140690 - 21/12/22 - S130</t>
  </si>
  <si>
    <t>S 0000141671</t>
  </si>
  <si>
    <t>MR0EX8DD0K0183076</t>
  </si>
  <si>
    <t>Se envia mrs 2- Cliente nos indica que llamara despues 4- Nos indica Alejandro que la unidad la empresa ya no la tienen / 4- unidad vendida</t>
  </si>
  <si>
    <t>JTMJ13FV4KJ004328</t>
  </si>
  <si>
    <t>Se envia Mrs / 2- Marcamos de la agencia y nos indica la esposa que validara con su esposo caundo traeran la unidad / S142074 - 01/02/23 - S80</t>
  </si>
  <si>
    <t>JTFSX23PXK6199591</t>
  </si>
  <si>
    <t>SE MANDO WHATS (MRS) /  LO REVISARA Y SE CONTACTARA DESPUES , 3- LA ENCARGADA DE LAS UNIDADDES SE COMUNICA PARA AGENDAR SUS CITAS., 4-  SE DEJO RECADO CON LA ENCARGADA DE LAS UNIDADES</t>
  </si>
  <si>
    <t>JTDKDTB39K1626617</t>
  </si>
  <si>
    <t>S 0000141471</t>
  </si>
  <si>
    <t>MR0EX8CB3K1405720</t>
  </si>
  <si>
    <t>S 0000141941</t>
  </si>
  <si>
    <t>MR2K29F3XK1138417</t>
  </si>
  <si>
    <t>1- SE LE ENVIO WHATS APP / S140524 - 16/12/22 - S70</t>
  </si>
  <si>
    <t>MR0EX8DD8K0262558</t>
  </si>
  <si>
    <t>S 0000141726</t>
  </si>
  <si>
    <t>MR0EX8DD9K0262052</t>
  </si>
  <si>
    <t>Se envia mrs 2- NO CONTESTA // 4- SE ENVIA MRS</t>
  </si>
  <si>
    <t>JTDKDTB36K1625750</t>
  </si>
  <si>
    <t>SE MANDO WHATS (MRS) 2- va esperar que autorizen el pago para agendar 3- BUZON / S138707 - 18/10/22 - S40</t>
  </si>
  <si>
    <t>JTMR13FV6KD007152</t>
  </si>
  <si>
    <t>MRS ( SE MANDO WHATS ) 2- buzon,se marca del telefono fijo / S141042 - 31/12/22 - S50</t>
  </si>
  <si>
    <t>4T1B11HK8KU724771</t>
  </si>
  <si>
    <t>MR0EX8DD3K0182780</t>
  </si>
  <si>
    <t>S 0000141257</t>
  </si>
  <si>
    <t>1-ENVIO DE MRS 2- NOS COMUNICAMOS CON EL CLIENTE Y NOS SOLICITA LA COTIZACION SE LA HACEMOS LLEGAR 4 - realizo en queretaro</t>
  </si>
  <si>
    <t>JTMY23FV8KJ004232</t>
  </si>
  <si>
    <t>se envia mrs // 4- Marcamos de la agencia y nos indica la Sra Laura que la unidad ya no la tienen que fue Vendida</t>
  </si>
  <si>
    <t>S140567 - 17/12/22 - S110</t>
  </si>
  <si>
    <t>3MYDLBYV0KY510170</t>
  </si>
  <si>
    <t>SE MANDO WHATS ( MRS ) / S140137 - 03/12/22 - S60</t>
  </si>
  <si>
    <t>5TDYZ3DC7KS988716</t>
  </si>
  <si>
    <t>1-SE LE ENVIO WHATS APP, 2- SE DEJO RECADO , 3- NO CONTESTA SE VOLVIO A ENVIAR WHATS APP, 4- NO CONTESTA</t>
  </si>
  <si>
    <t>MR0EX8DD5K0262890</t>
  </si>
  <si>
    <t>SE MANDO WHATS (MRS) 2 - la unidad esta fuera de la ciudad por tema de trabajo 3 - unidad esta en otro estado / S138542 - 12/10/22 - S120</t>
  </si>
  <si>
    <t>4T1B11HK1KU720173</t>
  </si>
  <si>
    <t>MHKMF5CE0JK001309</t>
  </si>
  <si>
    <t>S142021 - 31/01/23 - S120</t>
  </si>
  <si>
    <t>5YFBPRHE6KP864682</t>
  </si>
  <si>
    <t>SE MANDO WHATS (MRS) 2- SE AGENDO CITA 18.10.22 S.60  / S138706 - 18/10/22 - S60</t>
  </si>
  <si>
    <t>JTDKDTB3XK1625640</t>
  </si>
  <si>
    <t>S 0000141968</t>
  </si>
  <si>
    <t>JTDKBRFU0J3081129</t>
  </si>
  <si>
    <t>SE ENVIA MRS ( MRS ) / S142742 - 22/02/23 - S80</t>
  </si>
  <si>
    <t>4T1B11HK5KU704333</t>
  </si>
  <si>
    <t>S142305 - 09/02/23 - S90</t>
  </si>
  <si>
    <t>JTDKBRFU0J3080563</t>
  </si>
  <si>
    <t>2022-06-04</t>
  </si>
  <si>
    <t>SE MANDO WHATS ( MRS ) 2- marca en unos dias para posible cita 3- MANDA A BUZON , SE DEJO WHATS 4- se mando whats</t>
  </si>
  <si>
    <t>5YFBPRHE2KP922917</t>
  </si>
  <si>
    <t>Se envia Mrs 2- el servicio de los 70.000 km se realizo el 05.05.22 le corresponde en noviembre enviamos msj // 4- Marcamos de la agencia toyota y nos indican que gracias por el recordatorio</t>
  </si>
  <si>
    <t>1- SE LE ENVIO WHATS APP, 2- SE DEJO RECADO SE VOLVIO A ENVIAR WHATS  APP, 3-  EN CUENTO REGRESE DE VACACIONES  AGENDA SU CITA., 4- EL CLIENTE SE COMUNICA PARA AGENDAR SU CITA</t>
  </si>
  <si>
    <t>MR0EX8CBXK1404225</t>
  </si>
  <si>
    <t>MR0EX8CB1K1405442</t>
  </si>
  <si>
    <t>SE ENVIA MRS / S142751 - 23/02/23 - S90</t>
  </si>
  <si>
    <t>SE MANDO WHATS ( MRS ) 2- buzon, se marca del telefono fijo 4 - SE MANDO WHATS 4 - SE MANDO WHATS</t>
  </si>
  <si>
    <t>MR2B29F37K1156180</t>
  </si>
  <si>
    <t>SE MANDO WHATS ( MRS )2- MANDA DIRECTO A BUZON, SE MARCA DEL TELEFONO FIJO</t>
  </si>
  <si>
    <t>MHKMF5CE8KK003228</t>
  </si>
  <si>
    <t>S140263 - 08/12/22 - S100</t>
  </si>
  <si>
    <t>JTDKDTB35K1625948</t>
  </si>
  <si>
    <t>S140398 - 13/12/22 - S70</t>
  </si>
  <si>
    <t>S140797 - 23/12/22 - S130</t>
  </si>
  <si>
    <t>MHKMF5CF8KK006199</t>
  </si>
  <si>
    <t>Se envia Mrs /4- Sr. Enrique nos indica que llamara la prox semana ya que se encuentra enfermo de salud</t>
  </si>
  <si>
    <t>JTDKBRFU1J3603167</t>
  </si>
  <si>
    <t>Se envia Mrs / S140568 - 17/12/22 - S60</t>
  </si>
  <si>
    <t>MR2K29F36K1145641</t>
  </si>
  <si>
    <t>Se envia Mrs 2- NO CONTESTA Se vuelve  a emviar msj de recordatoria 3- NO CONTESTA 4- Indica estar interesado pero agendar despues  // 4- marcamos pero nos indica que se ocupo y no pudo lleg</t>
  </si>
  <si>
    <t>MHKMF5CFXKK005488</t>
  </si>
  <si>
    <t>Se envia mrs 2- Se realiza la Campaña 20TA02 el 18.08.22 G-136950 No se realizo Servicio / G136950  - 18/08/22 - 20TA02 3- Se envia recordatorio para su cita / 4-MARCAMOS PERO NOS INDICA QUE</t>
  </si>
  <si>
    <t>JTMY23FV7KJ007946</t>
  </si>
  <si>
    <t>S 0000141053</t>
  </si>
  <si>
    <t>4T1B11HK4KU186229</t>
  </si>
  <si>
    <t>1- SE LE ENVIO WHATS APP / S139387 - 09/11/22 - S90</t>
  </si>
  <si>
    <t>5TDYZRFH5KS296806</t>
  </si>
  <si>
    <t>1- SE LE ENVIO WHATS APP, 2- SE DEJO RECADO SE COMUNICA MAS ADELANTE., 3- NO CONTESTA, 4- SE LE VOLVIO A ENVIAR WHATS APP, 5- SE MUDO ALA CIUDAD DE QRO. ALLÁ ESTARA REALIZANDO SUS SERVICIOS</t>
  </si>
  <si>
    <t>JTFSX23P3K6203495</t>
  </si>
  <si>
    <t>S142494 - 15/02/23 - S330</t>
  </si>
  <si>
    <t>3MYDLBYV3KY513547</t>
  </si>
  <si>
    <t>S 0000141473</t>
  </si>
  <si>
    <t>3TMAZ5CN9KM087556</t>
  </si>
  <si>
    <t>SE MANDI WHATS (MRS) 2- BUZON 3- lo vendio- LO VENDIO 4- sin numero de contacto</t>
  </si>
  <si>
    <t>2T3RFREV0JW839285</t>
  </si>
  <si>
    <t>S 0000141862</t>
  </si>
  <si>
    <t>MR2K29F37K1140156</t>
  </si>
  <si>
    <t>se envia mrs //4- Cliente nos indica lo siguiente: Solo cuánto costaría el cambio de aceite y filtro, Porque estoy en el proceso de cambiarla, Mejor paso a visitarlos para ver las nuevas yar</t>
  </si>
  <si>
    <t>JTMR13FV2KD007441</t>
  </si>
  <si>
    <t>S 0000141776</t>
  </si>
  <si>
    <t>MHKMF5CE2KK003256</t>
  </si>
  <si>
    <t>5TDKZRFH9KS300538</t>
  </si>
  <si>
    <t>5TDYZ3DC8KS991110</t>
  </si>
  <si>
    <t>1- SE LE ENVIO WHATS APP / S138926 - 25/10/22 - S60</t>
  </si>
  <si>
    <t>JTDKDTB37K1624378</t>
  </si>
  <si>
    <t>SE MANDO WHTAS ( MRS ) / S138522 - 12/10/22 - S80</t>
  </si>
  <si>
    <t>MR2K29F32K1146236</t>
  </si>
  <si>
    <t>S139848 - 25/11/22 - S30</t>
  </si>
  <si>
    <t>JTFSX23PXK6200674</t>
  </si>
  <si>
    <t>Se envia Mrs / 2- Nos indican que se organizaran y que luego marcaran para programar su cita / S142634 - 20/02/23 - S80</t>
  </si>
  <si>
    <t>S139568 - 16/11/22 - S240</t>
  </si>
  <si>
    <t>5TDYZ3DC9KS980424</t>
  </si>
  <si>
    <t>S 0000141609</t>
  </si>
  <si>
    <t>JTDKBRFUXJ3081297</t>
  </si>
  <si>
    <t>S135859 - 13/07/22 - S100 CITA CONCRETADA 13.07.22</t>
  </si>
  <si>
    <t>MHKMF5CE0KK003076</t>
  </si>
  <si>
    <t>1-SE LE ENVIO WHATS APP  , 2- SE DEJO RECADO  EL CLIENTE SE COMUNICA., 3- SE DEJO RECADO</t>
  </si>
  <si>
    <t>5TDYZ3DC5KS981456</t>
  </si>
  <si>
    <t>S 0000141190</t>
  </si>
  <si>
    <t>4T1B21HK0KU511018</t>
  </si>
  <si>
    <t>1-SE LE ENVIO WHATS APP , 2- SE DEJO RECADO CON LA ENCARGADA DE LAS UNIDADES., 3-  SE DEJO RECADO CON LA ENCARGADA DE LAAS UNIDADES / S140631 - 19/12/22 - S200</t>
  </si>
  <si>
    <t>MHKMF5CF0KK004107</t>
  </si>
  <si>
    <t>S 0000141697</t>
  </si>
  <si>
    <t>MR2K29F32K1149685</t>
  </si>
  <si>
    <t>Se envia Mrs / 2- Marcamos de la agencia y nos direcciona a Servicio de buzon de voz / 3- Se agenda cita 09.02.23 folio: 111742</t>
  </si>
  <si>
    <t>MR2B29F32K1152327</t>
  </si>
  <si>
    <t>Se envia mrs 2- nos envia a buzon 3- BUZON DE VOZ ENVIAMOS MSJ DE RECORDATORIO POR QUE SE VE QUE ESTA EN LINEA //4- Se Agenda cita 12.11.22 folio:109155 / S139474 - 12/11/22 - S60</t>
  </si>
  <si>
    <t>MR0EX8CB5K1404942</t>
  </si>
  <si>
    <t>1-SE LE ENVIO WHATS APP / S140642 - 20/12/22 - S80</t>
  </si>
  <si>
    <t>5TDYZ3DC0KS987245</t>
  </si>
  <si>
    <t>JTDKDTB3XK1624469</t>
  </si>
  <si>
    <t>Se envia mrs // 2- marcamos de la agencia e indica no estar interesado en programar su cita //  3- Marcamos de la agencia y el cliente nos indica que luego marcca para agendar / S140126 - 03</t>
  </si>
  <si>
    <t>MR2K29F33J1128987</t>
  </si>
  <si>
    <t>se mando whats (mrs) 2- MARCAMOS PERO NADIE CONTESTA ENVIAMOS NUEVAMENTE MSJ 3- INDICA EL Sr. Jose que hara la cita comenzado vacaciones despues del 30 de julio / No contesta se envia nuevam</t>
  </si>
  <si>
    <t>1-SE LE ENVIO WHATS APP , 2- SE DEJO RECADO SE COMUNICA MAS ADELANTE / S138200 - 30/09/22 - S40</t>
  </si>
  <si>
    <t>MR2K29F34K1144472</t>
  </si>
  <si>
    <t>SE MANDO WHATS ( MRS ) 2- el marca en otro momento la unidad esta fuera 3 - LA UNIDAD ESTA FUERA DE LA CIUDAD CUANDO REGRESE MARCA PARA AGENDAR / S142453 - 14/02/23 - S50</t>
  </si>
  <si>
    <t>MR2B29F35K1153360</t>
  </si>
  <si>
    <t>SE LE ENVIO WHATS APP / S142356 - 10/02/23 - S80</t>
  </si>
  <si>
    <t>JTDKBRFUXJ3079386</t>
  </si>
  <si>
    <t>Se envia Mrs / 2- Cliente nos Indica lo siguiente: Buenas tardes, mi puede decir el costo? Por favor Gracias, deje organizarme / 3- Marcamos de la agencia e indica que no ha podido traerlo q</t>
  </si>
  <si>
    <t>MR2K29F39K1152499</t>
  </si>
  <si>
    <t>Se envia Mrs 2- S encuentra ocupado y llamaremos despues para saber cuando requiere su cita //4-  S encuentra ocupado y llamaremos despues para saber cuando requiere su cita</t>
  </si>
  <si>
    <t>5TFAY5F1XKX781761</t>
  </si>
  <si>
    <t>SE MANDO WHATS ( MRS ) 2- EL MARCA DESPUES, PARA POSIBLE CITA 3- CONTESTA Y CUELGA LLAMADA 4- SE MANDO WHATS 4- lo va checar cin la persina indicada y marca</t>
  </si>
  <si>
    <t>MR0EX8CB2K1403666</t>
  </si>
  <si>
    <t>SE MANDO WHATS ( MRS ) 2- EN UNIS DIAS MARCA PARA POSIBLE CITA 3- NO RESPONDE, SE MARCA DEL TELEFONO FIJO</t>
  </si>
  <si>
    <t>MHKMF5CF1KK005332</t>
  </si>
  <si>
    <t>MR2B29F32K1149167</t>
  </si>
  <si>
    <t>MRS 1 / CLIENTE MOLESTO YA QUE HE ENIDO MALA EXPERIENCIA CON EL SERVICIO, COMENTA QUE NO TRAERA SUS UNIDADES A SERVICO HASTA QUE EL GERETE SE OMNIQUE CON EL PARA ACLARAR LA MALA ATENCIN QUE</t>
  </si>
  <si>
    <t>MR2B29F34K1141992</t>
  </si>
  <si>
    <t>1- SE LE ENVIO WHATS APP, 2- LA CLIENTA SE COMUNICA PARA AGENDAR SU CITA, 3- SE AGENDO CITA PARA EL 20/12/2022 / S140665 - 20/12/22 - S80</t>
  </si>
  <si>
    <t>MR0EX8DD0K0181926</t>
  </si>
  <si>
    <t>SE MANDO WHATS ( MRS ) 2- buzon, se marca del telefono fijo 3- se mando whats 4- SE MANDO WHATS</t>
  </si>
  <si>
    <t>JTDKBRFU7J3079992</t>
  </si>
  <si>
    <t>SE MANDO WHATS, MANDA A BUZON / S140129 - 03/12/22 - S50</t>
  </si>
  <si>
    <t>MR2B29F30K1151662</t>
  </si>
  <si>
    <t>MR2B29F37K1147477</t>
  </si>
  <si>
    <t>S140272 - 08/12/22 - S30</t>
  </si>
  <si>
    <t>MR2B29F34K1153107</t>
  </si>
  <si>
    <t>1- SE LE ENVIO WHATS APP / S139780 - 23/11/22 - S80</t>
  </si>
  <si>
    <t>MR2B29F31K1148897</t>
  </si>
  <si>
    <t>3MYDLBYV4KY509149</t>
  </si>
  <si>
    <t>S140740 - 22/12/22 - S70</t>
  </si>
  <si>
    <t>MHKMF5CF5KK004295</t>
  </si>
  <si>
    <t>1- SE LE ENVIO WHATS APP, 2-  SE DEJO RECADO , 3- SE AGENDO CITA PARA EL 30/12/2023 FOLIO: 110530 / S141008 - 30/12/22 - S130</t>
  </si>
  <si>
    <t>3MYDLBYV9KY509938</t>
  </si>
  <si>
    <t>Se envia Mrs // 2- marcamos de la agencia y nos indican que luego agendaran su cita // 4- Marcamos de la agencia y nos indica el Sr. Gaston que se organizara en sus tiempo y que luego agenda</t>
  </si>
  <si>
    <t>JTMCY7AJ7K4077904</t>
  </si>
  <si>
    <t>S 0000141180</t>
  </si>
  <si>
    <t>5TDKZ3DC1KS966670</t>
  </si>
  <si>
    <t>SE MANDO WHATS ( MRS ) / S139313 - 07/11/22 - S80</t>
  </si>
  <si>
    <t>JTDKBRFU3J3080654</t>
  </si>
  <si>
    <t>1- SE LE ENVIO WHATS APP , SE AGENDO CITA PARA EL  14/11  FOLIO: 109025 / S139543 - 15/11/22 - S170</t>
  </si>
  <si>
    <t>5TDYZ3DC7KS985220</t>
  </si>
  <si>
    <t>MHKMF5CE9KK002962</t>
  </si>
  <si>
    <t>MR0EX8CB4K1404771</t>
  </si>
  <si>
    <t>5TDYZ3DCXKS980111</t>
  </si>
  <si>
    <t>SE MANDO WHATS ( MRS ) 2- buzon, se marca del telefono fijo de la agencia 4 - inmotion 4- INMOTION</t>
  </si>
  <si>
    <t>MR2B29F31K1149032</t>
  </si>
  <si>
    <t>1-SE LE ENVIO WHATS APP , 2- SE DEJO RECADO CON EL OPERARIO , SE COMUNICA MAS ADELANTE PARA PROGRAMAR SU CITA.</t>
  </si>
  <si>
    <t>3TMAZ5CN2KM081758</t>
  </si>
  <si>
    <t>G132871 - 04/04/22 - 21TD03</t>
  </si>
  <si>
    <t>MR2B29F3XK1144301</t>
  </si>
  <si>
    <t>NO TIENE WHATS, MANDA A BUZON 2- buzon, se marca del telefono fijo de la agencia 3- buzon</t>
  </si>
  <si>
    <t>JTDKDTB31K1621671</t>
  </si>
  <si>
    <t>1-SE LE ENVIO WHATS APP , 2- EL CLIENTE SE COMNICA MAS ADELANTE, 5-  YA NO CUENTA CON SU UNIDAD</t>
  </si>
  <si>
    <t>MR2B29F31K1148768</t>
  </si>
  <si>
    <t>S140924 - 28/12/22 - S80</t>
  </si>
  <si>
    <t>MR0EX8DD4K0261116</t>
  </si>
  <si>
    <t>SE MANDO WHATS ( MRS ) 2 -SE MARCA DEL TELEFONO FIJO MANDA A BUZON 3- MARCAR A FINALES DE MARZO</t>
  </si>
  <si>
    <t>S140601 - 19/12/22 - S90</t>
  </si>
  <si>
    <t>JTDKDTB35K1620426</t>
  </si>
  <si>
    <t>S 0000141841</t>
  </si>
  <si>
    <t>MR0HA8CD8J1056228</t>
  </si>
  <si>
    <t>S 0000141852</t>
  </si>
  <si>
    <t>5TDYZ3DC2KS985285</t>
  </si>
  <si>
    <t>S 0000141195</t>
  </si>
  <si>
    <t>MR2B29F3XK1141124</t>
  </si>
  <si>
    <t>S140127 - 03/12/22 - S110</t>
  </si>
  <si>
    <t>S 0000141972</t>
  </si>
  <si>
    <t>5TDYZ3DC2JS963690</t>
  </si>
  <si>
    <t>Se envia Mrs// 2-maracmos de la gencia y la Srita Denise nos indica que pasara la inf a su jefe / S140011 - 30/11/22 - S70</t>
  </si>
  <si>
    <t>JTDKBRFU8J3078124</t>
  </si>
  <si>
    <t>1- SE LE ENVIO WHATS APP, 2- SE DEJO RECADO SE COMUNICA MAS ADELANTE / S139534 - 15/11/22 - S80</t>
  </si>
  <si>
    <t>JTDKDTB30K1623055</t>
  </si>
  <si>
    <t>S-142441 / 02-02-23 / S 110 KM</t>
  </si>
  <si>
    <t>5TDKZRFH7KS292424</t>
  </si>
  <si>
    <t>Se envia mrs 2- No contesta enviamos nuevamente msj 3- NUMERO FUERA DE SERV</t>
  </si>
  <si>
    <t>2T3JFREV9JW794103</t>
  </si>
  <si>
    <t>1- SE LE ENVIO WHATS APP, 2- NO CONTESTA SE LE VOLVIO A ENVIAR WHATS APP, 3- NO CONTESTA  , SE LE VOLVIO A ENVIAR WHATS APP / S140960 - 29/12/22 - S100</t>
  </si>
  <si>
    <t>MR0EX8CB6K1403881</t>
  </si>
  <si>
    <t>S138284 - 04/10/22 - S50</t>
  </si>
  <si>
    <t>MR2B29F35J1132054</t>
  </si>
  <si>
    <t>SE MANDO WHATS ( MRS ) 2- buzon, se marca del telefono fijo 3- MANDA A BUZON SE DEJO WHATS 4 - SE MANDO WHATS</t>
  </si>
  <si>
    <t>5YFBPRHE8KP904891</t>
  </si>
  <si>
    <t>5TDYZ3DC6KS976752</t>
  </si>
  <si>
    <t>MRS 1 / SE CONTACTARA PARA AGENDAR CITA</t>
  </si>
  <si>
    <t>Se envia Mrs//4- marcamos de la agencia y nos indica el Sr. Hugo que la unidad la tiene su hijo que pasara la informacion y que luego programara su cita</t>
  </si>
  <si>
    <t>MHKMF5CE6KK002613</t>
  </si>
  <si>
    <t>SE MANDO WHATS ( MRS ) 2- no tiene fecha para poder agendar 3- MANDA A  BUZON, SE MANDO WHATS 4- SE MANDO WHATS</t>
  </si>
  <si>
    <t>MR0EX8CB8K1403882</t>
  </si>
  <si>
    <t>3TMAZ5CNXJM073633</t>
  </si>
  <si>
    <t>S142696 - 21/02/23 - S120</t>
  </si>
  <si>
    <t>JTFSX23P2K6199973</t>
  </si>
  <si>
    <t>SE MANDO WHATS ( MRS ) 2- ELLA MARCA EN UNOS DIAS PARA PÓSIBLE CITA 3 - aun no tiene la fecha, ella marca despues</t>
  </si>
  <si>
    <t>S-138381 / 06-10-22 / S 90 KM</t>
  </si>
  <si>
    <t>MR0EX8DD5K0181405</t>
  </si>
  <si>
    <t>MRS 1 / S142243 - 08/02/23 - S60</t>
  </si>
  <si>
    <t>JTDKDTB31J1613651</t>
  </si>
  <si>
    <t>se envia mrs // 2- Se agenda cita el dia 03.12.22 folio: 109249 / S140128 - 03/12/22 - S80</t>
  </si>
  <si>
    <t>MR0EX8DD4K0182058</t>
  </si>
  <si>
    <t>5TDKZ3DC4KS978134</t>
  </si>
  <si>
    <t>1-SE LE ENVIO WHATS APP , 2- SE DEJO RECADO EL CLIENTE SE COMUNICA., 3- SE DEJO RECADO EL CLIENTE SE COMUNICA DESPUES</t>
  </si>
  <si>
    <t>MR2B29F31K1139598</t>
  </si>
  <si>
    <t>SE MANDO WHATS ( MRS ) 2- BUZON / S142178 - 04/02/23 - S30</t>
  </si>
  <si>
    <t>MR0HA8CD7K1091621</t>
  </si>
  <si>
    <t>Se envia mrs// 2- marcamos de la agencia y no contesta nos envia a msj de buzon de voz / 4- marcamos de la agencia y no contestan</t>
  </si>
  <si>
    <t>MR2B29F32K1141361</t>
  </si>
  <si>
    <t>1- SE LE ENVIO WHATS APP, 2- NO CONTESTA SE LE VOLVIO A ENVIAR WHATS APP, 3-  SE DEJO RECADO , 4- NO CONTESTA SE VOLVIO  A ENVIAR WHATS APP</t>
  </si>
  <si>
    <t>MR0EX8CB9K1403860</t>
  </si>
  <si>
    <t>1- SE DEJO RECADO CON EL ENCARGADO DE LAS UNIDADES., SE DEJO RECO LO REVISA Y SNOS CONTACTA PARA AGENDAR SU CITA., 2- SE DEJO RECADO  CON EL ENCARGADO DE LAS UNIDADES, 4- LO REVISA Y SE COMU</t>
  </si>
  <si>
    <t>2T3JFREV2JW821822</t>
  </si>
  <si>
    <t>SE MANDO WHATS ( MRS ) 2- buzon, se marca del telefono fijo de la agencia / S139417 - 10/11/22 - S80</t>
  </si>
  <si>
    <t>5TDYZ3DC3KS984081</t>
  </si>
  <si>
    <t>4-Se envia Mrs cliente nos indica lo sig.En estos días te mando msj para agendar la cita de mantenimiento No te he mandado msj xq hemos estado ocupando la CAMIONETA TOYOTA SIENNA Si, ya en e</t>
  </si>
  <si>
    <t>5TDYZ3DC8JS950605</t>
  </si>
  <si>
    <t>1- SE LE ENVIO WHATS APP, 2- NO CONTESTA , 3- NO CONTESTA SE VOLVIO A ENVIAR WHATS APP</t>
  </si>
  <si>
    <t>2T3RFREV3JW811335</t>
  </si>
  <si>
    <t>S 0000141754</t>
  </si>
  <si>
    <t>MR2K29F33K1150120</t>
  </si>
  <si>
    <t>Se envia Mrs / 2- Marcamos de la Agencia y no Contesta / 3- Marcamos de la agencia y no Contesta / S142631 - 18/02/23 - S70</t>
  </si>
  <si>
    <t>MR2K29F35K1140124</t>
  </si>
  <si>
    <t>1- SE LE ENVIO WHATS APP, 2- SE AGENDO CITA PARA EL 11/02/23  FOLIO: 111827 / S142392 - 11/02/23 - S70</t>
  </si>
  <si>
    <t>JTDKBRFU4J3068433</t>
  </si>
  <si>
    <t>SE MANDO WHTAS ( MRS ) 2- AGENDO 14/11/22 FOLIO 109039 3- lo realizo en irapuato, por tema de trabajo</t>
  </si>
  <si>
    <t>JTDKBRFU7J3059774</t>
  </si>
  <si>
    <t>1- SE LE ENVIO WHATS APP, 2- SE REALIZO EL 19/12/2022 S-140627 / S140627 - 19/12/22 - S70</t>
  </si>
  <si>
    <t>MR0EX8CB8K1404014</t>
  </si>
  <si>
    <t>S142406 - 38/02/23 - S110</t>
  </si>
  <si>
    <t>MR0EX8DD5K0262002</t>
  </si>
  <si>
    <t>SE MANDO WHTAS ( MRS ) 2- buzon, se marca del telefono fijo 3- marcar mañana para posible cita 4 - agendo 30/11/22 folio 109637 4 - marca en unos dias para re agendar cita 4 - SE MANDO WHATS</t>
  </si>
  <si>
    <t>5TDYZ3DC1KS979056</t>
  </si>
  <si>
    <t>MR2B29F35K1142682</t>
  </si>
  <si>
    <t>Se envia Mrs 2- Cliente nos indica que  le marquemos en 1 semana // 4- SE ENVIA NUVAMENTE MSJ</t>
  </si>
  <si>
    <t>JTDKDTB33K1622482</t>
  </si>
  <si>
    <t>S142459 - 14/02/23 - S100</t>
  </si>
  <si>
    <t>SE MANDO WHATS (MRS) / S138309 - 04/10/22 - S90</t>
  </si>
  <si>
    <t>2T3RFREV9JW701129</t>
  </si>
  <si>
    <t>S 0000141963</t>
  </si>
  <si>
    <t>MR2K29F37J1127566</t>
  </si>
  <si>
    <t>Se envia mrs 2- No contesta 3- Sr javier nos indica que perdio sus tarjetas de credito y por el momento no tiene con que pagar, llamara despues // 4- se agenda cita lunes 08:15 folio: 109109</t>
  </si>
  <si>
    <t>JTDKDTB30J1615486</t>
  </si>
  <si>
    <t>S 0000141503</t>
  </si>
  <si>
    <t>2T3RFREV1JW747909</t>
  </si>
  <si>
    <t>S 0000141056</t>
  </si>
  <si>
    <t>JTDKDTB32K1621582</t>
  </si>
  <si>
    <t>S 0000141493</t>
  </si>
  <si>
    <t>JTDKBRFU8J3075319</t>
  </si>
  <si>
    <t>2022-05-23</t>
  </si>
  <si>
    <t>MHKMF53E7JK016583</t>
  </si>
  <si>
    <t>1-SE LE ENVIO WHATS APP , 2- SE DEJO RECADO , 3- EL CLIENTE COMENTA QUE TUVO UN SINIESTRO , 4- EL CLIENTE COMENTA QUE LA UNIDAD SE ENCUENTRA AQUÍ EN LA AGENCIA EN UNA REPARACIÓN DE HOJALATER</t>
  </si>
  <si>
    <t>SE MANDO WHATS ( MRS ) 2- agendo 21/12/22 folio 110285 3- ya que junte el dinero agenda ya que los precios estan muy elevados</t>
  </si>
  <si>
    <t>JTDKBRFU6J3071639</t>
  </si>
  <si>
    <t>SE MANDO WHATS (MRS) 2- comenta que el no conduce esa unidad lo va checar 3 - COMENTA QUE ESTA EN UNA REUNION EL MARCA EN OTRO MOMENTO 4- SE MANDO WHATS / S140961 - 29/12/22 - S70</t>
  </si>
  <si>
    <t>5YFBPRHE8KP877224</t>
  </si>
  <si>
    <t>S 0000141970</t>
  </si>
  <si>
    <t>5YFBPRHE6KP856744</t>
  </si>
  <si>
    <t>S 0000141583</t>
  </si>
  <si>
    <t>NMTKH3BX4KR066398</t>
  </si>
  <si>
    <t>Se envia Mrs // 4- marcamos de la agencia y nos contesta el hijo del sr. Jesus y nos indica que no se encuentra que le pasara la inf</t>
  </si>
  <si>
    <t>JTDKBRFU8J3067317</t>
  </si>
  <si>
    <t>S139447 - 11/11/22 - S160</t>
  </si>
  <si>
    <t>MR0HA8CDXJ1090073</t>
  </si>
  <si>
    <t>SE MANDO WHATS ( MRS ) 2- buzon, se marca del telefono fijo 3- BUZON, SE MARCA DEL TELEFONO FIJO</t>
  </si>
  <si>
    <t>5TDYZ3DCXKS967987</t>
  </si>
  <si>
    <t>SE MANDO WHATS ( MRS ) 2- va revisar que dia puede y se comunica para agendar 3- agenda para sus 4 unidades / S140193 - 06/12/22 - S60</t>
  </si>
  <si>
    <t>MR2B29F32J1094797</t>
  </si>
  <si>
    <t>SE MANDO WHTAS ( MRS ) 2- VA ESTAR FURA MARCAR EN 15 DIAS APROXIMADOS PARA POSIBLE CITA 3- responde y cuelga llamada 4 - SE MANDO WHATS 4- NO RESPONDE, SE DEJA WHATS</t>
  </si>
  <si>
    <t>MR0EX8CB7K1403002</t>
  </si>
  <si>
    <t>S142059 - 01/02/23 - S150</t>
  </si>
  <si>
    <t>MR2B29F34J1124916</t>
  </si>
  <si>
    <t>S142813 - 24/02/23 - S130</t>
  </si>
  <si>
    <t>4T1B21HK0KU511326</t>
  </si>
  <si>
    <t>SE MANDO WHATS ( MRS ) 2- NO LO PIENSA REALIZAR YA QUE AUN NO LLEGA AL KILOMETRAJE / G139501 - 14/11/22 - 21TC03 3 - buzon, se marca del telefono fijo. 4 - SE MANDO WHATS / S142308 - 09/02/2</t>
  </si>
  <si>
    <t>5TDKZRFH2KS289883</t>
  </si>
  <si>
    <t>MANDA DIRECTO A BUZON 2- SE DEJO WHATS 3- NO RESPONDE, SE MARCA DEL TELEFONO FIJO</t>
  </si>
  <si>
    <t>4T1B21HK6KU511055</t>
  </si>
  <si>
    <t>S 0000141565</t>
  </si>
  <si>
    <t>JTFSX23P7K6198625</t>
  </si>
  <si>
    <t>SE MANDO WHATS ( MRS ) 2- S-139384 / 09-11-22 / S30KM</t>
  </si>
  <si>
    <t>5TDYZ3DC0KS972566</t>
  </si>
  <si>
    <t>S140397 - 13/12/22 - S100</t>
  </si>
  <si>
    <t>2T3JFREV7JW800335</t>
  </si>
  <si>
    <t>S 0000141752</t>
  </si>
  <si>
    <t>JTDKDTB32K1621131</t>
  </si>
  <si>
    <t>S 0000141698</t>
  </si>
  <si>
    <t>NMTKH3BX5KR068743</t>
  </si>
  <si>
    <t>Se envia Mrs / 2- Cliente nos indica que tuvo perdida total en un choque</t>
  </si>
  <si>
    <t>MHKMF5CE4JK001846</t>
  </si>
  <si>
    <t>SE MANDO WHATS (MRS) / SR. CARLOS LO COMENTARA CON SU ESPOSA Y SE COMUNICARA DESPUES / LLAMAR L LUNES 19/09 PARA AGENDAR EL SERVICIO / NO HAY RESPUESTA, MANDA A BUZON, SE ENVIA MRS</t>
  </si>
  <si>
    <t>JTFSX23P3K6199089</t>
  </si>
  <si>
    <t>1- SE LE ENVIO WHATS APP, 2- SE DEJO RECADO SE COMUNICA LA SIGUIENTE SEMANA PARA AGENDAR SU CITA.</t>
  </si>
  <si>
    <t>3TMCZ5AN6KM190042</t>
  </si>
  <si>
    <t>JTDKBRFU3J3075308</t>
  </si>
  <si>
    <t>4T1B21HK9KU511275</t>
  </si>
  <si>
    <t>5YFBPRHEXKP858089</t>
  </si>
  <si>
    <t>5TDYZ3DC9KS966815</t>
  </si>
  <si>
    <t>MR0EX8CB6K1403721</t>
  </si>
  <si>
    <t>2022-05-14</t>
  </si>
  <si>
    <t>Se envia Mrs // 4- Enviamos recomendaciones para su proximo servicio nos indica por llamada que por el momento no puede acudir a su cita</t>
  </si>
  <si>
    <t>JTFSX23P6K6198910</t>
  </si>
  <si>
    <t>1-SE LE ENVIO WHATS APP / S138287 - 04/10/22 - S210</t>
  </si>
  <si>
    <t>JTDKBRFU5J3604757</t>
  </si>
  <si>
    <t>1- SE LE ENVIO WHATS APP, 2- SE DEJO RECADO, 3- EL CLIENTE SE COMUNICA PARA AGENDAR SU CITA, 4- SE DEJO RECADO LA CLIENTA SE COMUNICA, 5- LA CLIENTA SE COMUNICA PARA AGENDAR SU CITA.</t>
  </si>
  <si>
    <t>JTDKBRFU0J3072026</t>
  </si>
  <si>
    <t>SE MANDO WHATS (MRS) /4- NOS INDICA QUE ESPERARA OTRO POCO MAS PARA PODER AGENDAR</t>
  </si>
  <si>
    <t>4T1B21HK4KU510955</t>
  </si>
  <si>
    <t>S 0000141915</t>
  </si>
  <si>
    <t>5TDKZRFHXJS285689</t>
  </si>
  <si>
    <t>1-SE LE ENVIO WHATS APP , 2- SE DEJO RECADO CON LA ENCARGADA DE LAS UNIDADES,3 -SE DEJO RECADO,4- SE VOLVIO A DEJAR RECADO CON LA ENCARGADA DE LAS UNIDADES</t>
  </si>
  <si>
    <t>JTDKBRFU0J3604441</t>
  </si>
  <si>
    <t>Se envia Mrs // 2- SE AGENDA CITA 02.11.22 S80.000 KM</t>
  </si>
  <si>
    <t>JTFSX23P8K6197998</t>
  </si>
  <si>
    <t>S142452 - 14/02/23 - S310</t>
  </si>
  <si>
    <t>MR0HA8CD1K1091730</t>
  </si>
  <si>
    <t>1- SE LE ENVIO WHATS APP / S142423 - 13/02/23 - S150</t>
  </si>
  <si>
    <t>5TDYZ3DC4KS968729</t>
  </si>
  <si>
    <t>Se envia mrs 2- MARCAMOS 2 VCES Y NO CONTESTA 2-NO CONTESTA SE VUELVE A ENVIAR MSJ DE RECORDATORIO 4-Continua sin contestar / S138541 - 12/10/22 - S80</t>
  </si>
  <si>
    <t>MR2B29F36J1131821</t>
  </si>
  <si>
    <t>S 0000141657</t>
  </si>
  <si>
    <t>S138984 - 26/10/22 - S130</t>
  </si>
  <si>
    <t>NMTKH3BX9KR065778</t>
  </si>
  <si>
    <t>Se envia mrs // 2-marcamos de la agencia y nos indica que en 2 semanas se comunican con nosotros // 4- Marcamos de la agencia y el cliente nos indica que luego agendara su cita ya que anda f</t>
  </si>
  <si>
    <t>MR2B29F30J1130809</t>
  </si>
  <si>
    <t>S 0000141454</t>
  </si>
  <si>
    <t>MR2B29F32J1136725</t>
  </si>
  <si>
    <t>S 0000141699</t>
  </si>
  <si>
    <t>2T3RFREV3JW777719</t>
  </si>
  <si>
    <t>5TDYZ3DC5KS967878</t>
  </si>
  <si>
    <t>Se envia Mrs /4- Hmm ?? no ay descuentos en los próximo meses?, Bueno yo le envío mensaje después, muchas gracias, Me ocupo cancelar mi cita para mañana porfavor, Por favor ?? cancelar mi ci</t>
  </si>
  <si>
    <t>MR2B29F39J1118349</t>
  </si>
  <si>
    <t>SE MANDO WHATS (MRS) 2- SEA GENDA CITA 08.10.22 FOLIO: 107739 / S138643 - 15/10/22 - S90</t>
  </si>
  <si>
    <t>JTDKDTB35J1616388</t>
  </si>
  <si>
    <t>EL MARCA DESPUES, NO TIENE WHATS 2- agendo 18-01-23 folio 111000 3- s-141578 / 18-01-23 / s90 km</t>
  </si>
  <si>
    <t>MR0EX8DD5K0181145</t>
  </si>
  <si>
    <t>MR2K29F3XJ1121910</t>
  </si>
  <si>
    <t>SE MANDO WHATS ( MRS ) 2- buzon, se marca del telefono fijo 3- MANDA A BUZON 4- se mando whats</t>
  </si>
  <si>
    <t>MR2K29F33J1133753</t>
  </si>
  <si>
    <t>Se envia Mrs // 4- Marcamos y nos direcciona a BUZON DE VOZ / S142067 - 01/02/23 - S40</t>
  </si>
  <si>
    <t>S140827 - 24/12/22 - S200</t>
  </si>
  <si>
    <t>MHKMF5CF1JK003630</t>
  </si>
  <si>
    <t>2022-08-19</t>
  </si>
  <si>
    <t>Se envia Mrs / 2- Marcamos de la agencia y nadie nos contesta</t>
  </si>
  <si>
    <t>MHKMF5CE9JK000353</t>
  </si>
  <si>
    <t>Se envia mrs 2- Cliente nos indica que se encuentra ocupado que el despues llama. Gracias.. 3- indica que despues nos marca p'ara agendarv su cita // 4- marcamos de la agencia y nos direccio</t>
  </si>
  <si>
    <t>MR2K29F35J1126867</t>
  </si>
  <si>
    <t>1- SE LE ENVIO WHATS APP, 2 -SE DEJO RECADO LLAMAR MAS TARDE / S140043 - 01/12/22 - S90</t>
  </si>
  <si>
    <t>5TDKZ3DC6JS963617</t>
  </si>
  <si>
    <t>1-SE LE ENVIO WHATS APP , 2- NO CONTESTA , SE LE ENVIO WHATS APP OTRA VEZ, 3-  SE DEJO RECADO / S140806 - 23/12/22 - S70</t>
  </si>
  <si>
    <t>MHKMF5CFXJK003576</t>
  </si>
  <si>
    <t>1- SE LE ENVIO WHATS APP, 2- NO CONTESTA SE VOLVIO A ENVIAR WHATS APP, 3- SE DEJO RECADO EL CLIENTE SE COMUNICA PARA  AGENDAR SU CITA, 4- SE AGENDO CITA PARA  31/12/2022 folio: 110524 / S141</t>
  </si>
  <si>
    <t>JTFSX23PXK6197663</t>
  </si>
  <si>
    <t>S 0000141241</t>
  </si>
  <si>
    <t>MR2B29F37J1121766</t>
  </si>
  <si>
    <t>SE MANDO WHATS ( MRS ) 2- SE MARCA DEL TELEFONO FIJO, MANDA A BUZON / S142408 - 13/02/23 - S90</t>
  </si>
  <si>
    <t>5TDKZ3DC1JS964044</t>
  </si>
  <si>
    <t>MRS 1 / EL SE COMUNICARA PARA AGENDAR / BUZON SE DEJA MRS 2 / S142600 - 17/02/23 - S80</t>
  </si>
  <si>
    <t>MHKMF5CEXJK001947</t>
  </si>
  <si>
    <t>SE MANDO WHATS 2- BUZON 3- BUZON, SE MARCA DEL TELEFONO FIJO 4- SE MANDO WHATS 4- SE MANDO WHATS 4- NO RESPONDE, SE DEJA WHATS</t>
  </si>
  <si>
    <t>JTDKDTB34J1616446</t>
  </si>
  <si>
    <t>SE MANDO WHATS (MRS) 2 - LO CORDINA Y MARCA PARA AGENDAR /  LA UNIDAD ERA DE UNA ARRENDADORA Y YA LO VENDIERON</t>
  </si>
  <si>
    <t>MR0EX8DD5K0259696</t>
  </si>
  <si>
    <t>NO CONTESTA, 2- POR INSEGURIDAD REALIZARA SUS SERVICIOS EN TOYOTA IRAPUATO. / S142614 - 18/02/23 - S160</t>
  </si>
  <si>
    <t>5YFBPRHEXJP825284</t>
  </si>
  <si>
    <t>S 0000141084</t>
  </si>
  <si>
    <t>JTDKDTB3XJ1612210</t>
  </si>
  <si>
    <t>MRS 1 / S142179 - 04/02/23 - S70</t>
  </si>
  <si>
    <t>MHKMF53F1JK026325</t>
  </si>
  <si>
    <t>Se envia Mrs / 2- Marcamos de la agencia y nos indica el Sr. Victor que acudiran a finales de febrero</t>
  </si>
  <si>
    <t>4T1B11HK1JU501597</t>
  </si>
  <si>
    <t>1- SE LE ENVIO WHATS APP, 2- SE DEJO RECADO / S139101 - 31/10/22 - S80</t>
  </si>
  <si>
    <t>MR2B29F36J1097136</t>
  </si>
  <si>
    <t>1- SE LE ENVIO WHATS APP, 2- NO CONTESTA  SE LE VOLVIO A ENVIAR WHATS APP, 3- NO CONTESTA SE VOLVIO A ENVIAR WHATS APP, 4-  SE DEJO RECADO</t>
  </si>
  <si>
    <t>MR0EX8DD4K0180391</t>
  </si>
  <si>
    <t>SE MANDO WHATS (MRS) 2- INDICA QUE VALIDARA TIEMPO Y HORARIOS QUE LE MARQUEMOS DESPUES PARA GENDAR / S139033 - 28/10/22 - S80</t>
  </si>
  <si>
    <t>3TMAZ5CN8JM072349</t>
  </si>
  <si>
    <t>1-SE LE ENVIO WHATS APP, 2-  SE DEJO RECADO , 3- NO UTILIZA SU CAMIONETA , LO CONSIDERA PARA TRAERLA A SERVICIO., 4-  NO CONTESTA , SE VOLVIO A ENVIAR WHATS APP</t>
  </si>
  <si>
    <t>5TDKZRFH2JS276159</t>
  </si>
  <si>
    <t>se envia mrs // 2- Marcamos de la agencia y no contestan / S140430 - 14/12/22 - S50</t>
  </si>
  <si>
    <t>MR2B29F34J1136452</t>
  </si>
  <si>
    <t>Se envia Mrs 2- Cliente nos indica que ya Vendio la unidad 4- Unidad Vendida // 4- VENDIDA</t>
  </si>
  <si>
    <t>5TDKZRFHXJS261795</t>
  </si>
  <si>
    <t>4T1B11HK5JU615358</t>
  </si>
  <si>
    <t>Se envio mrs whats</t>
  </si>
  <si>
    <t>MR0HA8CD6J1055823</t>
  </si>
  <si>
    <t>Se envia mrs 2- Nos indica que esperaran a que llegue al kilometraje que casi no la utilizan 4- NO CONTESTA / MARCAMOS DE LA AGENCIA PERO NADIE CONTESTA 4- Sr. Francisco nos indica que progr</t>
  </si>
  <si>
    <t>5YFBPRHE0JP822944</t>
  </si>
  <si>
    <t>SE MANDO WHATS ( MRS ) / S142642 - 20/02/23 - S120</t>
  </si>
  <si>
    <t>MR2B29F36J1122164</t>
  </si>
  <si>
    <t>SE ENVIA MRS / S142457 - 14/02/23 - S80</t>
  </si>
  <si>
    <t>JTDKBRFUXJ3603782</t>
  </si>
  <si>
    <t>5TDYZ3DC2JS960787</t>
  </si>
  <si>
    <t>5TDYZRFH1JS279211</t>
  </si>
  <si>
    <t>MR2B29F36J1123587</t>
  </si>
  <si>
    <t>MRS 1 / SE AGENDA CITA PARA EL 20/02/2023 CON FOLIO 111354 / NO SHOW NO CNTESTA NI WHATS NI TELEFONOS</t>
  </si>
  <si>
    <t>1-SE LE ENVIO WHATS APP, 2- no contesta se volvio a enviar whats app, 3- NO CONTESTA  SE VOLVIO A ENVIAR WHATS APP</t>
  </si>
  <si>
    <t>2T3RFREV6JW741068</t>
  </si>
  <si>
    <t>S 0000141929</t>
  </si>
  <si>
    <t>MR0EX8DD7K0180529</t>
  </si>
  <si>
    <t>Inmotion / I132976 - 07/04/22 / S138715 - 18/10/22 - S70</t>
  </si>
  <si>
    <t>JTDKBRFU7J3068152</t>
  </si>
  <si>
    <t>5TDYZ3DC4JS962220</t>
  </si>
  <si>
    <t>2T3RFREVXJW819996</t>
  </si>
  <si>
    <t>Se envia mrs 2- Marcamos no contesta enviamos nuevamente msj 3- BUZON LLENO /4- marcamos de la agencia pero no contesta  enviamos msj nuevamente / S139600 - 16/11/22 - S70</t>
  </si>
  <si>
    <t>JTDKDTB31J1606070</t>
  </si>
  <si>
    <t>1-SE LE ENVIO WHATS APP / S138492 - 11/10/22 - S80</t>
  </si>
  <si>
    <t>JTDKDTB36J1618022</t>
  </si>
  <si>
    <t>SE MANDO WHATS (MRS) 2- buzon 4- SIN NUMERO DE CONTACTO 4- LO VENDIO</t>
  </si>
  <si>
    <t>S139256 - 04/11/22 - S140</t>
  </si>
  <si>
    <t>MR2B29F3XJ1121521</t>
  </si>
  <si>
    <t>SE MANDO WHATS (MRS) 2 - marcar el viernes para posible cita 3- marcar lunes para posible cita  4- BUZON, SE MARCA DEL TELEFONO FIJO / S139380 - 09/11/22 - S80</t>
  </si>
  <si>
    <t>JTFPX22P2K0085272</t>
  </si>
  <si>
    <t>S 0000141372</t>
  </si>
  <si>
    <t>JTDKBRFUXH3573080</t>
  </si>
  <si>
    <t>SE MANDO WHATS ( MRS ) 2- cuelga la llamada 3 - LA UNIDADNO SE ENCUENTRA EN LA CIUDAD 4- se mando whats</t>
  </si>
  <si>
    <t>5TDYZ3DC5JS956684</t>
  </si>
  <si>
    <t>2022-05-17</t>
  </si>
  <si>
    <t>1- SE LE ENVIO WHATS APP, 2- SE DEJO RECADO SE COMUNICA MAS ADELANTE., 3- NO CONTESTA, 4- SE LE VOLVIO A ENVIAR WHATS APP</t>
  </si>
  <si>
    <t>MR0EX8DDXJ0259451</t>
  </si>
  <si>
    <t>SE LE ENVIO WHATS APP / S140286 - 08/12/22 - S40</t>
  </si>
  <si>
    <t>MR2B29F39J1112258</t>
  </si>
  <si>
    <t>5TDYZ3DC9HS884379</t>
  </si>
  <si>
    <t>S142257 - 08/02/23 - S90</t>
  </si>
  <si>
    <t>MHKMF5CF4JK000852</t>
  </si>
  <si>
    <t>2022-07-21</t>
  </si>
  <si>
    <t>no tiene whats, manda a buzon 2 - SE MANDO WHATS 3- SE MANDO WHATS</t>
  </si>
  <si>
    <t>JTDKDTB38J1609354</t>
  </si>
  <si>
    <t>S-142146 / 03-02-23 / S 90 KM</t>
  </si>
  <si>
    <t>MR2B29F31J1132892</t>
  </si>
  <si>
    <t>Se envia Mrs / S139078 - 29/10/22 - S70</t>
  </si>
  <si>
    <t>1- SE REALIZO SU CITA EL 15/02/2023 S-142577 / S142577 - 17/02/23 - S80</t>
  </si>
  <si>
    <t>MR0EX8CB7J1402771</t>
  </si>
  <si>
    <t>S 0000142020</t>
  </si>
  <si>
    <t>2T3RFREV8JW700702</t>
  </si>
  <si>
    <t>SE MANDO WHATS ( MRS ) 2- buzon, se marca del telefono fijo de la agencia 3 - ella marca en unos dias para agenbdar 4 - buzon 4- SE MANDO WHATS 4- no responde, se deja whats</t>
  </si>
  <si>
    <t>MR2B29F36J1122892</t>
  </si>
  <si>
    <t>4-Se envia Mrs</t>
  </si>
  <si>
    <t>4T1B11HK8JU589337</t>
  </si>
  <si>
    <t>NO RESPONDE LA LLAMADA NI TIENE WHATSAPP</t>
  </si>
  <si>
    <t>MR0EX8CB1J1402054</t>
  </si>
  <si>
    <t>1- SE LE ENVIO WHATS APP, 2-  SE DEJO RECADO , 3- NO CONTESTA SE VOLVIO ENVIAR WHATS APP, 4-  NO CONTESTA</t>
  </si>
  <si>
    <t>JTDKBRFUXJ3066427</t>
  </si>
  <si>
    <t>Se envia Mrs / S140674 - 20/12/22 - S70</t>
  </si>
  <si>
    <t>2T3RFREV6JW754967</t>
  </si>
  <si>
    <t>1- SE LE ENVIO WHATS APP, 2- SE DEJO RECADO / S142061 - 01/02/23 - S70</t>
  </si>
  <si>
    <t>JTDKBRFU2J3603470</t>
  </si>
  <si>
    <t>LLAMARA MAS CERCANO EL MES DE FEBRERO  / CITA AGENDADA PARA EL 09/02/2023 CON FOLIO 111785 / S142316 - 09/02/23 - S150</t>
  </si>
  <si>
    <t>MR0HA8CD2J1055933</t>
  </si>
  <si>
    <t>JTDKBRFU6J3601138</t>
  </si>
  <si>
    <t>JTDKBRFU5J3583814</t>
  </si>
  <si>
    <t>MR2B29F33J1133901</t>
  </si>
  <si>
    <t>JTDKBRFU2J3602173</t>
  </si>
  <si>
    <t>CONTACTADO</t>
  </si>
  <si>
    <t>5YFBPRHE4JP777605</t>
  </si>
  <si>
    <t>MRS 1/ BUZON MRS 2 / REGRESARA LA LLAMADA PARA AGENDAR LA CITA</t>
  </si>
  <si>
    <t>JTDKBRFU9J3601506</t>
  </si>
  <si>
    <t>MHKMF5CF5JK000732</t>
  </si>
  <si>
    <t>esta a nombre de inmotion</t>
  </si>
  <si>
    <t>MR0EX8CB8J1402181</t>
  </si>
  <si>
    <t>1- SE LE ENVIO WHATS APP, NO  CONTESTA SE VOLVIO A ENVIAR WHATS APP, 3- SE DEJO RECADO, 4- NO CONTESTA  SE VOLVIO A ENVIAR WHATS APP</t>
  </si>
  <si>
    <t>MR2B29F31J1123920</t>
  </si>
  <si>
    <t>1- SE LE ENVIO WHATS APP, 2- NO CONTESTA  SE VOLVIO A ENVIAR WHATS APP</t>
  </si>
  <si>
    <t>se envia mrs // 2- Se agendo cita el dia 01.12.22 Folio: 109639 S-140032</t>
  </si>
  <si>
    <t>5YFBPRHEXJP783442</t>
  </si>
  <si>
    <t>S139939 - 29/11/22 - S160</t>
  </si>
  <si>
    <t>5YFBPRHE7JP827848</t>
  </si>
  <si>
    <t>S139076 - 29/10/22 - S100</t>
  </si>
  <si>
    <t>MR0EX8CB6J1402437</t>
  </si>
  <si>
    <t>S 0000142015</t>
  </si>
  <si>
    <t>MR0EX8DD9J0179753</t>
  </si>
  <si>
    <t>1- SE LE ENVIO WHATS APP, 2- SE DEJO RECADO EL CLIENTE SE COMUNICA DESPUES, 3- SE DEJO RECADO SE COMUNICA MAS ADELANTE, 4- NO CONTESTA SE DEJO RECADO</t>
  </si>
  <si>
    <t>JTDKDTB37J1614917</t>
  </si>
  <si>
    <t>MRS 1 / SERVICIO REALIZADO EL 07/02/2023 CON ORDEN S-142215</t>
  </si>
  <si>
    <t>MR0EX8DD7J0258872</t>
  </si>
  <si>
    <t>SE MANDI WHATS (MRS) 2- el marca ya que tenga la fecha 3- agendo 03/10/22 foñio 107830 / S138234 - 03/10/22 - S60</t>
  </si>
  <si>
    <t>MR0EX8DD2J0179593</t>
  </si>
  <si>
    <t>1- SE LE ENVIO WHATS APP, 2- KARLA LE AGENDO PARA EL 20/02/23 FOLIO: 110862 / S142920 - 28/02/23 - S90</t>
  </si>
  <si>
    <t>JTDKDTB36J1614424</t>
  </si>
  <si>
    <t>Sin datos en kepler / S142056 - 01/02/23 - S30</t>
  </si>
  <si>
    <t>MR0EX8DDXJ0179583</t>
  </si>
  <si>
    <t>5TDKZRFH9JS255471</t>
  </si>
  <si>
    <t>SE MANDO WHATS (MRS) 2- solicita informacion de sus servicios se le envia msj En cuanto sale el servicio?, Que y que checan o que cambian? 3- SEA GENDO SU CITA EL DIA 13.10.22 PERO NO ACUDIO</t>
  </si>
  <si>
    <t>JTFSX23P7K6193487</t>
  </si>
  <si>
    <t>Se envia Mrs // 4- marcamos de la agencia y nos indican que nos confirmaran la siguiente semana para gendar si no llaman marcar / S140927 - 28/12/22 - S200</t>
  </si>
  <si>
    <t>MR0HA8CD4J1090294</t>
  </si>
  <si>
    <t>1- NO CONTESTA , 2- NO CONTESTA, 3- NO SE SABE QUE OPERARIO TRAE LA UNIDAD</t>
  </si>
  <si>
    <t>MR0HA8CD6J1090118</t>
  </si>
  <si>
    <t>S140520 - 16/12/22 - S260</t>
  </si>
  <si>
    <t>MR0EX8DD0J0258664</t>
  </si>
  <si>
    <t>S139859 - 26/11/22 - S250</t>
  </si>
  <si>
    <t>MR2B29F31J1122864</t>
  </si>
  <si>
    <t>JTDKBRFU5J3061491</t>
  </si>
  <si>
    <t>Se envia Mrs / 4-Marcamos de la agencia y no Contestan</t>
  </si>
  <si>
    <t>2T3RFREV7JW743976</t>
  </si>
  <si>
    <t>S 0000141496</t>
  </si>
  <si>
    <t>5YFBPRHE7JP835996</t>
  </si>
  <si>
    <t>S 0000141087</t>
  </si>
  <si>
    <t>Se envia Mrs / 2- Marcamos de la agencia y nos indican que los servicios se realizan en queretaro / 3- servicio realizado en queretaro</t>
  </si>
  <si>
    <t>3TMCZ5AN3JM146885</t>
  </si>
  <si>
    <t>MR0EX8CBXJ1402408</t>
  </si>
  <si>
    <t>Se Envia Mrs // 4- Marcamos de la agencia y nos direcciona a buzon de voz</t>
  </si>
  <si>
    <t>MR2K29F3XJ1121969</t>
  </si>
  <si>
    <t>MR0EX8DD1J0179715</t>
  </si>
  <si>
    <t>SE MANDO WHATS ( MRS ) 2- AGENDO 12/11/22 FOLIO 109174 / S139625 - 17/11/22 - S150</t>
  </si>
  <si>
    <t>2T3DFREV6JW725186</t>
  </si>
  <si>
    <t>MRS ( SE MANDO WHATS ) 2- agendo 27/12/22 folio 110364 / S140874 - 27/12/22 - S80</t>
  </si>
  <si>
    <t>JTDKBRFU2J3063988</t>
  </si>
  <si>
    <t>SE MANDO WHATS (MRS) 2- Cliente nos indica lo siguiente: Buenas tardes aun no llega a los 60000 trae menos de 53000 km esperara a que llegue al kilometraje 3- sea genda cita 25.10.22 folio: 108569 / S</t>
  </si>
  <si>
    <t>MHKMF53FXJK021835</t>
  </si>
  <si>
    <t>S 0000141766</t>
  </si>
  <si>
    <t>MR2B29F38J1096196</t>
  </si>
  <si>
    <t>S 0000141703</t>
  </si>
  <si>
    <t>S140889 - 27/12/22 - S180</t>
  </si>
  <si>
    <t>5YFBPRHE0JP827545</t>
  </si>
  <si>
    <t>S139897 - 28/11/22 - S180</t>
  </si>
  <si>
    <t>JTDKDTB39J1609993</t>
  </si>
  <si>
    <t>MR2B29F33J1116127</t>
  </si>
  <si>
    <t>SE MANDO WHATS ( MRS ) / S140415 - 13/12/22 - S90</t>
  </si>
  <si>
    <t>5TDYZ3DC7JS939076</t>
  </si>
  <si>
    <t>S139000 - 27/10/22 - S100</t>
  </si>
  <si>
    <t>NMTKH3BX7JR054891</t>
  </si>
  <si>
    <t>S138655 - 15/10/22 - S80</t>
  </si>
  <si>
    <t>MHKMF53E0JK014867</t>
  </si>
  <si>
    <t>se envia mrs // 2- Marcamos de la agencia y no Contesta enviamos msj de recordatorio e indicandole que ya hay servicios en san miguel / S14682 - 20/12/22 - S80</t>
  </si>
  <si>
    <t>MR2K29F34J1119103</t>
  </si>
  <si>
    <t>SE MANDO WHATS (MRS) 2- buzon 3 - ELL MARCA EN OTRO MOMENTO PARA AGENDAR 4 agendo 20/11/2022 folio 108556 / S138883 - 21/10/22 - S80</t>
  </si>
  <si>
    <t>5TDKZRFH5JS260246</t>
  </si>
  <si>
    <t>Se envia Mrs / S139115 - 31/10/22 -  S80</t>
  </si>
  <si>
    <t>NMTKH3BX4JR061474</t>
  </si>
  <si>
    <t>2T3RFREV1JW696640</t>
  </si>
  <si>
    <t>S 0000141121</t>
  </si>
  <si>
    <t>MRS 1 / LO REVISARA Y SE COMINICARA DESPUES, SE LE PASARON LOS COSTOS</t>
  </si>
  <si>
    <t>JTDKBRFU9J3062479</t>
  </si>
  <si>
    <t>S 0000141244</t>
  </si>
  <si>
    <t>2T3RFREV6JW721306</t>
  </si>
  <si>
    <t>1- SE LE ENVIO WHATS APP, 2- SE DEJO RECADO , 3- EL CLIENTE SE COMUNICA PARA AGENDAR SU CITA / S142652 - 20/02/23 - S30</t>
  </si>
  <si>
    <t>JTDKDTB38J1609807</t>
  </si>
  <si>
    <t>MR0EX8DD6J0258281</t>
  </si>
  <si>
    <t>S139950 - 29/11/22 - S30</t>
  </si>
  <si>
    <t>3MYDLAYV5JY330532</t>
  </si>
  <si>
    <t>JTDKBRFU4J3583481</t>
  </si>
  <si>
    <t>MRS 1 / S142597 - 17/02/23 - S100</t>
  </si>
  <si>
    <t>MR0FA8CD4J3900616</t>
  </si>
  <si>
    <t>S142141 - 03/02/23 - S210</t>
  </si>
  <si>
    <t>MR2B29F35J1115318</t>
  </si>
  <si>
    <t>1- SE LE ENVIO WHATS APP, EL  CLIENTE SE COMUNICA EL 10/11 PARA AGENDAR SU CITA., 3-  SE DEJO RECADO CON SU YERNO, 4- EL CLIENTE SE COMUNICA PARA AGENDAR SU CITA</t>
  </si>
  <si>
    <t>2T3RFREV8JW770698</t>
  </si>
  <si>
    <t>S142207 - 07/02/23 - S160</t>
  </si>
  <si>
    <t>MR0EX8DD6J0179600</t>
  </si>
  <si>
    <t>S 0000141185</t>
  </si>
  <si>
    <t>5YFBPRHE3JP841973</t>
  </si>
  <si>
    <t>1- SE LE ENVIO WHATS APP, 2- LE AJENDO JAQUI PARA EL 18/02/2023 / S142611 - 18/02/23 - CAMBIO DE ACEITE Y FILTRO</t>
  </si>
  <si>
    <t>MR2B29F3XJ1110437</t>
  </si>
  <si>
    <t>SE MANDO WHATS (MRS) 2- buzon 3- buzon 4 - comenta que fue realizado en otro taller</t>
  </si>
  <si>
    <t>5TDYZ3DC9JS942299</t>
  </si>
  <si>
    <t>3TMCZ5AN1JM126019</t>
  </si>
  <si>
    <t>S139368 - 09/11/22 - S30</t>
  </si>
  <si>
    <t>MR2B29F39J1094909</t>
  </si>
  <si>
    <t>se envia mrs // 4- Se agenda tentativamente para el dia 21.12.22, maracmos para reprogramar cita pero nos indica que tiene muchos pndints y que por el momento no podra traer su unidad</t>
  </si>
  <si>
    <t>2T3JFREV8JW749184</t>
  </si>
  <si>
    <t>JTDKBRFU8J3060867</t>
  </si>
  <si>
    <t>S140295 - 08/12/22 - S70</t>
  </si>
  <si>
    <t>MR2B29F3XJ1097852</t>
  </si>
  <si>
    <t>S 0000141484</t>
  </si>
  <si>
    <t>5YFBPRHEXJP738095</t>
  </si>
  <si>
    <t>S 0000141863</t>
  </si>
  <si>
    <t>5YFBPRHE6JP749546</t>
  </si>
  <si>
    <t>SE MANDO WHATS (MRS) 2- Nos indica ver disponibilidad de sus tiempos y luego regresara la lamada 3- solo nos comenta lo siguiente ya que se encuentra ocupado Sita Karla buenos días, una preg</t>
  </si>
  <si>
    <t>MR0EX8CB6J1401384</t>
  </si>
  <si>
    <t>MRS 1 / CITADO PARA EL 16/02/2023 CON FOLIO 112035 / S142537 - 16/02/23 - S160</t>
  </si>
  <si>
    <t>MR2K29F3XJ1102273</t>
  </si>
  <si>
    <t>SE MANDO WHATS /S140746 - 22/12/22 - S50</t>
  </si>
  <si>
    <t>MR2B29F34J1112359</t>
  </si>
  <si>
    <t>Se Envia Mrs, 2- SE DEJO RECADO / S142624 - 18/02/23 - S80</t>
  </si>
  <si>
    <t>2T3JFREV9JW747234</t>
  </si>
  <si>
    <t>S 0000141375</t>
  </si>
  <si>
    <t>MR0EX8DD7J0258211</t>
  </si>
  <si>
    <t>SE MANDO WHATS (MRS) 2- BUZON LLENO // 4- Marcamos de la agencia y nos direcciona a buzon lleno</t>
  </si>
  <si>
    <t>5TDYZ3DC9JS930413</t>
  </si>
  <si>
    <t>1-SE LE ENVIO WHATS APP, 2- NO CONTESTA SE LE VOLVIO A ENVIAR WHATS APP, 3-  ESPERARRA UN POCO MAS PARA REALIZAR SU SERVICIO.</t>
  </si>
  <si>
    <t>JTDKBRFU9H3572275</t>
  </si>
  <si>
    <t>SE MANDO WHATS (MRS) 2- Clienta Sofia nos indica que realizo el servicio en irapuato le queda mas cerca</t>
  </si>
  <si>
    <t>MR2B29F35J1114282</t>
  </si>
  <si>
    <t>S140220 - 07/12/22 - S80</t>
  </si>
  <si>
    <t>3TMAZ5CN7JM055963</t>
  </si>
  <si>
    <t>1- SE LE ENVIO WHATS APP, 2- SE DEJO RECADO CON SU SECRETARIA / S139951 - 29/11/22 - S90</t>
  </si>
  <si>
    <t>JTDKBRFU2J3059682</t>
  </si>
  <si>
    <t>1-SE LE ENVIO WHATS APP , 2- EL CLIENTE SE COMUNICA PARA AGENDAR SU CITA., 3- SE AGENDO SU CITA PARA EL 19/11/2022 / S139704 - 19/11/22 - S70</t>
  </si>
  <si>
    <t>MR2B29F38J1098871</t>
  </si>
  <si>
    <t>S138401 - 07/10/22 - S90</t>
  </si>
  <si>
    <t>MHKMF53F4JK023547</t>
  </si>
  <si>
    <t>1-SE LE ENVIO WHATS APP , 2- SE DEJO RECADO SE COMUNICA MAS ADELANTE, 3- SE LE VOLVIO A ENVIAR WHATS APP , NO CONTESTA, 4- NO CONTESTA</t>
  </si>
  <si>
    <t>JTDKDTB32J1607437</t>
  </si>
  <si>
    <t>1-SE LE ENVIO WHATS APP, 2-  SE DEJO RECADO</t>
  </si>
  <si>
    <t>NMTKH3BX0JR056160</t>
  </si>
  <si>
    <t>1- SE LE ENVIO WHATS APP, 2- NO CONTESTA SE VOLVIO A ENVIAR WHATS APP / S140488 - 15/12/22 - S100</t>
  </si>
  <si>
    <t>JTDKBRFU2H3575812</t>
  </si>
  <si>
    <t>1- SE LE ENVIO WHATS APP / S139661 - 18/11/22 - S90</t>
  </si>
  <si>
    <t>5YFBPRHE7JP792289</t>
  </si>
  <si>
    <t>S142569 - 17/02/23 - S210</t>
  </si>
  <si>
    <t>JTDKDTB32J1611973</t>
  </si>
  <si>
    <t>JTDKBRFU1H3049008</t>
  </si>
  <si>
    <t>SE MANDO WHATS ( MRS ) / S142347 - 10/02/23 - S90</t>
  </si>
  <si>
    <t>JTFSX23P5J6191753</t>
  </si>
  <si>
    <t>MR2B29F35J1094891</t>
  </si>
  <si>
    <t>SE MANDO WHATS (MRS) 2- agendo 17/10/22 folio 108179 / S138678 - 17/10/22 - S70</t>
  </si>
  <si>
    <t>JTDKBRFU7H3054858</t>
  </si>
  <si>
    <t>SE MANDO WHATS (MRS) 2- agendo 04-10-22 / 3- s138301 / 04-10-22 / s90 km</t>
  </si>
  <si>
    <t>Se envia Mrs / 2- Marcamos de la Agencia y no contestan enviamos nuevamente msj de recordatorio / 3- Marcamos de la agencia Toyota y nos indica que revisara sus fechas y que luego programara</t>
  </si>
  <si>
    <t>JTDKDTB31J1610250</t>
  </si>
  <si>
    <t>SE MANDO WHATS ( MRS ) 2- agendo 22/12/22 folio 110004 ( migue ) / S140737 - 22/12/22 - S110</t>
  </si>
  <si>
    <t>3TMCZ5AN4JM128749</t>
  </si>
  <si>
    <t>2022-06-18</t>
  </si>
  <si>
    <t>SE MANDO WHATS ( MRS ) 2- marcar mañana para posible cita 3 - agendo 3-01-23 folio 111292 4- NI RESPODE, SE ENVIO WHATS</t>
  </si>
  <si>
    <t>MR0EX8DD5J0256375</t>
  </si>
  <si>
    <t>SE MANDO WHATS ( MRS ) / S142226 - 07/02/23 - S150</t>
  </si>
  <si>
    <t>MR0EX8DD9J0257996</t>
  </si>
  <si>
    <t>1-SE LE ENVIO WHATS APP, 2- SE DEJO RECADO CON EL OPERARIO SE COMUNICA PARA AGENDAR SU CITA, 3- SE DEJO RECADO  CON EL OPERARIO</t>
  </si>
  <si>
    <t>MR2B29F34J1113432</t>
  </si>
  <si>
    <t>SE MANDO WHATS., MRS 2- BUZON 3- buzon 4 - buzon, se marca del telefono fijo 4- BUZON, SEMARCA DEL TELEFONO FIJO DE LA AGENCIA 4- SE MANDO WHATS 4 - SE MANDO WHATS</t>
  </si>
  <si>
    <t>JTDKDTB3XJ1611297</t>
  </si>
  <si>
    <t>S 0000141351</t>
  </si>
  <si>
    <t>3TMAZ5CN3JM060240</t>
  </si>
  <si>
    <t>1-SE LE ENVIO WHATS APP , 2- SE DEJO RECADO EL CLIENTE SE COMUNICA / S139342 - 08/11/22 - S50</t>
  </si>
  <si>
    <t>JTFPX22P4K0083829</t>
  </si>
  <si>
    <t>se envia mrs //4- marcamos de la agencia y nos indica Maria Cramen lopez que le pasara la inf al Sr. RAMIRO</t>
  </si>
  <si>
    <t>JTDKDTB32J1609592</t>
  </si>
  <si>
    <t>MR2B29F39J1111501</t>
  </si>
  <si>
    <t>SE MANDO WHTAS ( MRS ) / S139075 - 29/10/22 - S70</t>
  </si>
  <si>
    <t>MR2B29F32J1097229</t>
  </si>
  <si>
    <t>SE MANDO WHATS., MRS 2- ELLA REGRESA LA LLAMADA EN OTRO MMOMENTO / NUMERO EQUIVOCADO  / S139660 - 18/11/22 - S60</t>
  </si>
  <si>
    <t>5TDKZRFH9JS252568</t>
  </si>
  <si>
    <t>Se envia Mrs 2- NOS INDICAN QUE LA UNIDAD SE ENCUENTRA OCUPADA EN TRABAJO SE REALIZARA EL SERVICIO DESPUES Y LLAMARA A LA AGENCIA / 4-marcamos de la agencia y nos indica que el numero esta e</t>
  </si>
  <si>
    <t>Se envia Mrs / 4-Marcamos de la agencia y nos direcciona  abuzon</t>
  </si>
  <si>
    <t>JTDKBRFU1H3050014</t>
  </si>
  <si>
    <t>1-SE LE ENVIO WHATS APP, 2- NO CONTESTA , SE VOLVIO A ENVIAR WHATS APP</t>
  </si>
  <si>
    <t>MR0EX8DD5J0178812</t>
  </si>
  <si>
    <t>S 0000141724</t>
  </si>
  <si>
    <t>S 0000141740</t>
  </si>
  <si>
    <t>MR0HA8CD3J1087497</t>
  </si>
  <si>
    <t>S142495 - 15/02/23 - S260</t>
  </si>
  <si>
    <t>MR0FA8CD7J3900531</t>
  </si>
  <si>
    <t>se envia mrs //4-Cliente nos indica que si le podemos marcar dentro de 2 semanas</t>
  </si>
  <si>
    <t>JTDKBRFU5H3570068</t>
  </si>
  <si>
    <t>no tiene whats, manda a buzon 2- NUMERO FUERA DE SERVICIO 3- buzon, se marca del telefono fijo 4- NUMERO FUERA DE SERVICIO 4 - NUMERO FUERA DE SERVICIO</t>
  </si>
  <si>
    <t>MR0EX8DDXJ0257263</t>
  </si>
  <si>
    <t>S138296 - 04/10/22 - S480</t>
  </si>
  <si>
    <t>MR2K29F34J1105542</t>
  </si>
  <si>
    <t>1-SE LE ENVIO WHATS APP , NO CONTESTA , SE LE VOLVIO A ENVIAR WHATS APP, 4-  NO CONTESTA SE VOLVIO A ENVIAR WHATS APP</t>
  </si>
  <si>
    <t>MHKMF53EXJK016366</t>
  </si>
  <si>
    <t>SE ENVIA MRS / S138665 - 17/10/22 - S120</t>
  </si>
  <si>
    <t>MR2K29F38J1101784</t>
  </si>
  <si>
    <t>S138752 - 19/10/22 - S120</t>
  </si>
  <si>
    <t>5YFBPRHE9JP755776</t>
  </si>
  <si>
    <t>S142768 - 23/02/23 - S90</t>
  </si>
  <si>
    <t>MR2K29F37J1101162</t>
  </si>
  <si>
    <t>S 0000141261</t>
  </si>
  <si>
    <t>JTDKBRFU3H3055392</t>
  </si>
  <si>
    <t>Se envia Mrs / 2- marcamos de la agencia y no contestan enviamos msj / 3- marcamos de la agencia y nos envia a Buzon</t>
  </si>
  <si>
    <t>MR2K29F37J1104725</t>
  </si>
  <si>
    <t>1- SE LE ENVIO WHATS APP, 2- LA CLIENTA SE COMUNICA PARA AGENDAR SU CITA</t>
  </si>
  <si>
    <t>MR0EX8DD1J0257927</t>
  </si>
  <si>
    <t>S 0000141431</t>
  </si>
  <si>
    <t>MHKMF53F5JK023105</t>
  </si>
  <si>
    <t>SE MANDO WHATS ( MRS ) 2- buzon se marca del telefono fijo 3- ELLA MARCA EN ORO MOMENTO POR CUSESION FAMILIAR NO PUEDE ACUDIR</t>
  </si>
  <si>
    <t>MR0HA8CD5J1056221</t>
  </si>
  <si>
    <t>2022-04-18</t>
  </si>
  <si>
    <t>Se envia mrs 2- SERVICIO DE BUZON DE VOZ 3- no contesta// 4- marcamos de la agencia y no contesta NOS DIRECCIONA A BUZON</t>
  </si>
  <si>
    <t>MR2B29F33H1078442</t>
  </si>
  <si>
    <t>SE MANDO WHATS ( MRS ) 2 -MANDA A BUZOM, SE MARCA DEL TELEFONO FIJO</t>
  </si>
  <si>
    <t>5TDYZ3DC6JS914847</t>
  </si>
  <si>
    <t>1- SE LE ENVIO WHATS APP, 2- SE AGENDO PARA EL 08/12/2022 / S140270 - 08/12/22 - S190</t>
  </si>
  <si>
    <t>5YFBPRHE2JP759166</t>
  </si>
  <si>
    <t>S 0000141557</t>
  </si>
  <si>
    <t>MR2B29F32J1096467</t>
  </si>
  <si>
    <t>S 0000141245</t>
  </si>
  <si>
    <t>4T1B11HK6JU034564</t>
  </si>
  <si>
    <t>Se envia Mrs // 4- Cliente indica que por el momento no esta interesado en agendar cita que pronto se pondra en contacto para gendar saldra fuera</t>
  </si>
  <si>
    <t>3TMCZ5AN3JM129343</t>
  </si>
  <si>
    <t>agendo 13/10/22 folio 108298 / S138564 - 13/10/22 - S170</t>
  </si>
  <si>
    <t>MR0EX8DD5J0179068</t>
  </si>
  <si>
    <t>S142499 - 15/02/23 - S240</t>
  </si>
  <si>
    <t>4T1B11HK3JU553586</t>
  </si>
  <si>
    <t>Se envia Mrs / 4-  Marcamos de la agencia y el cliente nos indica que tiene una unidad en servicio, posterior metera otra unidad y ya por ultimo entrara el camry</t>
  </si>
  <si>
    <t>5YFBPRHE0JP788133</t>
  </si>
  <si>
    <t>MANDA A BUZON SE DEJO WHATS / S138870 - 22/10/22 - S70</t>
  </si>
  <si>
    <t>3TMAZ5CN3JM053885</t>
  </si>
  <si>
    <t>1- SE LE ENVIO WHATS APP, 2- NO CONTESTA  SE VOLVIO A ENVIAR WHATS APP / S140082 - 01/12/22 - S70</t>
  </si>
  <si>
    <t>5YFBPRHEXJP782503</t>
  </si>
  <si>
    <t>S139946 - 29/11/22 - S60</t>
  </si>
  <si>
    <t>JTFSX23P1J6189871</t>
  </si>
  <si>
    <t>2022-03-12</t>
  </si>
  <si>
    <t>Se envia Mrs 2- Nos indican que regresammos la llamada a mediados de septiembre 3- MARQUEMOS EN UNOS DIAS 4- Marquemos en 1 semana pasando el puente // 4- Marcamos de la agencia y nos indica</t>
  </si>
  <si>
    <t>MHKMF53F3JK023264</t>
  </si>
  <si>
    <t>se envia mrs // 2- Agenda cita para el dia 08.12.22 folio: 109841 por (jaqueline) / S140298 - 08/12/22 - S70</t>
  </si>
  <si>
    <t>MR2B29F33J1097904</t>
  </si>
  <si>
    <t>Se envia mrs 2- Se agenda cita 17.09.22 folio:107226 3- Marcamos para reprogramar su cita ya que no acudio pero ya no contesta / S138879 - 22/10/22 - S50</t>
  </si>
  <si>
    <t>2T3JFREV9JW730692</t>
  </si>
  <si>
    <t>S 0000141232</t>
  </si>
  <si>
    <t>3MYDLAYV2JY300369</t>
  </si>
  <si>
    <t>SE MANDO WHATS, MANDA A BUZON</t>
  </si>
  <si>
    <t>MR2B29F31J1098386</t>
  </si>
  <si>
    <t>SE MANDO WHATS (MRS) 2-Me puede decir que marca son las bujías? Agendara despues ya que solo queria saber las marcas de las pzas / S138890 - 24/10/22 - S100</t>
  </si>
  <si>
    <t>5TDYZ3DC0HS899420</t>
  </si>
  <si>
    <t>MR2B29F37J1095413</t>
  </si>
  <si>
    <t>S139401 - 10/11/22 - S70</t>
  </si>
  <si>
    <t>JTDKDTB30J1609526</t>
  </si>
  <si>
    <t>2022-08-13</t>
  </si>
  <si>
    <t>Se envia Mrs /2 - Marcamos de la agencia y nos indican que la Unidad fue vendida / 3- Buen día, Les comento que ya no tengo el Prius C. Lo vendí desde el mes de Septiembre. Gracias</t>
  </si>
  <si>
    <t>JTDKDTB39J1609251</t>
  </si>
  <si>
    <t>S139862 - 26/11/22 - S110</t>
  </si>
  <si>
    <t>JTDKDTB36J1608994</t>
  </si>
  <si>
    <t>/MRS WHATSAPP / S138924 - 25/10/22 - S60</t>
  </si>
  <si>
    <t>MR0EX8DD4J0178672</t>
  </si>
  <si>
    <t>S 0000141225</t>
  </si>
  <si>
    <t>JTDKDTB37J1607448</t>
  </si>
  <si>
    <t>JTDKBRFU6H3052504</t>
  </si>
  <si>
    <t>5YFBPRHE2JP740116</t>
  </si>
  <si>
    <t>S139829 - 25/11/22 - S80</t>
  </si>
  <si>
    <t>MR2B29F39J1098457</t>
  </si>
  <si>
    <t>Se envia mrs 2- indica que llamemos en otro dia para agendar revisara agenda 3- NO CONTESTA / S138860 - 22/10/22 - S80</t>
  </si>
  <si>
    <t>MR2B29F37J1095928</t>
  </si>
  <si>
    <t>1- SE LE ENVIO WHATS APP / S139576 - 16/11/22 - S70</t>
  </si>
  <si>
    <t>MR2B29F38J1097686</t>
  </si>
  <si>
    <t>1-SE LE ENVIO WHATS APP / CONTESTA Y CUELGA, SE ENVIA MENSAJE DE WHATSAPP NUEVAMENTE /  REVISARA SUS TIEMPOS YA QUE NO TIENE TIEMPO EN ESTOS MOMENTOS / CLIENTE COMENTA QUE DDE MOMENTO NO DIS</t>
  </si>
  <si>
    <t>MHKMF53F1JK023215</t>
  </si>
  <si>
    <t>SE MANDO WHATS (MRS) 2- buzon 3- agendo 29/09/22 folio 107482 / S138162 - 29/09/22 - S100</t>
  </si>
  <si>
    <t>JTDKDTB37J1609152</t>
  </si>
  <si>
    <t>MR0HA8CD0J1088669</t>
  </si>
  <si>
    <t>1- SE LE ENVIO WHATS APP / S142592 - 17/02/23 - REEMP FILTRO</t>
  </si>
  <si>
    <t>NMTKH3BX9JR041947</t>
  </si>
  <si>
    <t>MRS ( SE MANDO WHATS ) 2- buzon,se marca del telefono fijo 3 - LO VA CHECAR CON SU ESPOSA / S142565 - 17/02/23 - S30</t>
  </si>
  <si>
    <t>MR2K29F34H1089806</t>
  </si>
  <si>
    <t>JTDKBRFU6H3045729</t>
  </si>
  <si>
    <t>NO CUENTA CON NUMEROS DE CONTACTO</t>
  </si>
  <si>
    <t>5TDYZ3DC6HS899163</t>
  </si>
  <si>
    <t>MRS 1 / NO RESPONDE MRS 2 / SE ENVIO LO QUE SE REALIZA EN EL SERVICIO Y EL COSTO</t>
  </si>
  <si>
    <t>MHKMF53FXJK024055</t>
  </si>
  <si>
    <t>S 0000141840</t>
  </si>
  <si>
    <t>MR0EX8DD9J0256069</t>
  </si>
  <si>
    <t>MHKMF53E9JK016360</t>
  </si>
  <si>
    <t>MR2B29F35J1094762</t>
  </si>
  <si>
    <t>agendo 08/10/22 folio 107610 / S138428 - 08/10/22 - S90</t>
  </si>
  <si>
    <t>S139414 - 10/11/22 - S150</t>
  </si>
  <si>
    <t>2T3RFREV7JW732265</t>
  </si>
  <si>
    <t>S140361 - 12/12/22 - S160</t>
  </si>
  <si>
    <t>4T1B11HK3JU511385</t>
  </si>
  <si>
    <t>se envia mrs // 2- Marcamos de la agencia y nos indica tirso que no esta interesado en programars u cita / S140709 - 21/12/22 - S120</t>
  </si>
  <si>
    <t>5YFBPRHE8JP784850</t>
  </si>
  <si>
    <t>Se envia mrs 2- Cliente esperara a llegar al kilometraje le faltantan 3 mil kilometros 3- Se agenda cita 20.09.22 folio: 107475 // 4- Nos comunicamos para reagendar su cita pero indica que p</t>
  </si>
  <si>
    <t>5YFBPRHE1JP781160</t>
  </si>
  <si>
    <t>SE MANDO WHATS ( MRS ) 2- agenda en unos dias 3 - AGENDO 10/12/22 FOLIO 109577 / S140320 - 09/12/22 - S100</t>
  </si>
  <si>
    <t>MR0EX8DD3J0256245</t>
  </si>
  <si>
    <t>Se envia mrs 2- Nos indican que le avisara al operario para traer la unidad a serv / 4- Se agendo cita 18.10.22, S-138703 / S138703 - 18/10/22 - S140</t>
  </si>
  <si>
    <t>MR0EX8DD6J0257230</t>
  </si>
  <si>
    <t>1- SE LE ENVIO WHATS APP, 2- EL CLIENTE SE COMUNICA PARA AGENDAR SU CITA, 3- SE DEJO RECADO CON LA ENCARGADA DE LAS UNIDADES, 4- NO CONTESTA</t>
  </si>
  <si>
    <t>5YFBPRHE3JP748712</t>
  </si>
  <si>
    <t>SE MANDO WHATS ( MRS ) 2- agendo 19/11/22 folio 109148 / S139708 - 19/11/22 - S70</t>
  </si>
  <si>
    <t>JTDKDTB36J1607442</t>
  </si>
  <si>
    <t>T142373 - 11/02/23 - S130</t>
  </si>
  <si>
    <t>5TDYZ3DC2JS906776</t>
  </si>
  <si>
    <t>S 0000141706</t>
  </si>
  <si>
    <t>5TDYZ3DC4HS900620</t>
  </si>
  <si>
    <t>1- SE LE ENVIO WHATS APP , SE AGENDO CITA PARA EL 05/11 S-139275 / S139275 - 05/11/22 - S90</t>
  </si>
  <si>
    <t>4T1B11HK1JU040675</t>
  </si>
  <si>
    <t>Se Agenda Cita 16.11.22 S-139569 / S139569 - 16/11/22 - S30</t>
  </si>
  <si>
    <t>MR2B29F39H1070443</t>
  </si>
  <si>
    <t>Se envia Mrs // 2- Marcamos de la Agencia y no Contesta,3- NO CONTESTA SE VOLVIO A ENVIAR WHATS APP, 4- SE AGENDO CITA PARA EL 11/02/2023 FILIO: 111626 / S142386 - 11/02/23 - S100</t>
  </si>
  <si>
    <t>4T1B11HK2JU563526</t>
  </si>
  <si>
    <t>JTDKBRFU7H3579631</t>
  </si>
  <si>
    <t>S 0000141867</t>
  </si>
  <si>
    <t>5YFBPRHE3JP769947</t>
  </si>
  <si>
    <t>S142843 - 25/02/23 - S220</t>
  </si>
  <si>
    <t>SE MANDO WHATS ( MRS ) 2- MARCAR EL MARTES PARA POSIBLE CITA  / S142844 - 25/02/23 - S80</t>
  </si>
  <si>
    <t>5YFBPRHE9JP754398</t>
  </si>
  <si>
    <t>NO TIENE WHATS ,2 - el marca cuando lo requiera 3 - buzon, se marco del telefono fijo. 4- buzon, se marca del telefono fijo de la agencia 4 - se mando ehats 4 - SE MANDO WHATS / S142140 - 03</t>
  </si>
  <si>
    <t>MR2B29F32H1077833</t>
  </si>
  <si>
    <t>S 0000141833</t>
  </si>
  <si>
    <t>MR0EX8CBXJ1400738</t>
  </si>
  <si>
    <t>SE MANDO WHATS (MRS) 3- El chofer nos indica que se encuentra manejando que le marcamos despues // 4-El chofer nos indica que se encuentra manejando que le marcamos despues / S140619 - 19/12</t>
  </si>
  <si>
    <t>MR0EX8DD8J0255494</t>
  </si>
  <si>
    <t>2022-03-02</t>
  </si>
  <si>
    <t>SE MANDO WHATS (MRS) 2- EL MARCA EN OTRO MOMENTO VA CHECAR SUS TIEMPOS 3- s-136840 / 15-08-22 / s50 kn 4 - se marca del telefono fijo, manda a buzon 4- buzon, se narca del telefono fijo 4- S</t>
  </si>
  <si>
    <t>MR0EX8DD2J0257404</t>
  </si>
  <si>
    <t>Se envia mrs 2- Buzon de voz 3-Buzon de voz /// 4- marcamos de la agencia y nos direcciona a buzon</t>
  </si>
  <si>
    <t>5TDYZRFH3JS239048</t>
  </si>
  <si>
    <t>SE MANDO WHATS (MRS) 2- agendo 10/10/22 folio 108171 / S138441 - 10/10/22 - S70</t>
  </si>
  <si>
    <t>5TDYZRFH7JS246505</t>
  </si>
  <si>
    <t>Se Envia Mrs / S140671 - 20/12/22 - S130</t>
  </si>
  <si>
    <t>NMTKH3BX3JR040776</t>
  </si>
  <si>
    <t>1-SE LE ENVIO WHATS APP, 2- NO CONTESTA ,3- SE VOLVIO A ENVIAR WHATS APP</t>
  </si>
  <si>
    <t>MR2K29F34H1091877</t>
  </si>
  <si>
    <t>1- SE LE ENVIO WHATS APP , 2- NO CONTESTA  SE LE VOLVIO A ENVIAR WHATS APP, 3- SE DEJO RECADO EL CLIENTE SE COMUNICA MAS ADELANTE, 4-  NO CONTESTA</t>
  </si>
  <si>
    <t>MR0EX8DD4J0257064</t>
  </si>
  <si>
    <t>Se envia Mrs / S142086 - 02/02/23 - S100</t>
  </si>
  <si>
    <t>4T1B11HK2JU557676</t>
  </si>
  <si>
    <t>MRS 1 / NO RESPONDE, SE DEJA MRS 2 /  SE AGENDA CITA PARA EL 17/02 CON FOLIO 112056 / S142593 - 17/02/23 - S110</t>
  </si>
  <si>
    <t>MRS 1 / SE DEJO RECADO / SE DEJO RECADO Y SE ENVIA MRS 3</t>
  </si>
  <si>
    <t>S139286 - 07/11/22 - S340</t>
  </si>
  <si>
    <t>SE ENVIA MRS / 2- Se envia Mrs</t>
  </si>
  <si>
    <t>MHKMF53F6JK025817</t>
  </si>
  <si>
    <t>SE MANDO WHATS (MRS) 2- Nos indican que pasaran la informacion al Sr. Carlos por que no se encuentra y llamara a ala agencia para programar su cita 3- NOS INDICAN QUE NO SE ENCUENTRA EN SU C</t>
  </si>
  <si>
    <t>5YFBPRHE7JP778165</t>
  </si>
  <si>
    <t>S139979 - 29/11/22 - S120</t>
  </si>
  <si>
    <t>5YFBPRHE1JP777853</t>
  </si>
  <si>
    <t>2T3DFREV3HW638646</t>
  </si>
  <si>
    <t>3TMCZ5AN1JM128854</t>
  </si>
  <si>
    <t>S139715 - 19/11/22 - S250</t>
  </si>
  <si>
    <t>MR0EX8DD8J0255625</t>
  </si>
  <si>
    <t>2022-06-24</t>
  </si>
  <si>
    <t>no tiene whtas, manda a buzon 2- numero fuera de servicio 3 - NUMERO FUERA DE SERVICIO 4 - se m,ando whats</t>
  </si>
  <si>
    <t>2T3JFREV7JW720680</t>
  </si>
  <si>
    <t>1-SE LE ENVIO WHATS APP / S138374 - 06/10/22 - S110</t>
  </si>
  <si>
    <t>MR2B29F32H1083888</t>
  </si>
  <si>
    <t>1-SE LE ENVIO WHATS APP , 2- SE DEJO RECADO , SE COMUNICA MAS ADELANTE, 3- LA CLIENTA SE COMUNICA MAS  ADELANTE, 4- SE AGENDO CITA PARA EL 26/11 FOLIO: 109370 / S139866 - 26/11/22 - S70</t>
  </si>
  <si>
    <t>JTDKBRFUXH3047550</t>
  </si>
  <si>
    <t>Se envia Mrs // 4- marcamos de la agencia y no contesta enviamos mesj de campaña disponible J0T y nos deja en visto</t>
  </si>
  <si>
    <t>5TDKZ3DC0JS901498</t>
  </si>
  <si>
    <t>S 0000141386</t>
  </si>
  <si>
    <t>5TDYY5G12HS067893</t>
  </si>
  <si>
    <t>S139356 - 08/11/22 - S50</t>
  </si>
  <si>
    <t>5TDYZ3DC7HS898426</t>
  </si>
  <si>
    <t>S 0000141243</t>
  </si>
  <si>
    <t>MR2B29F3XH1079135</t>
  </si>
  <si>
    <t>S 0000141433</t>
  </si>
  <si>
    <t>MR0HA8CD9J1088184</t>
  </si>
  <si>
    <t>SE MANDO WHATS ( MRS ) 2- no reponde se marca del telefono fijo 3- se mando whats</t>
  </si>
  <si>
    <t>5YFBPRHE8JP738810</t>
  </si>
  <si>
    <t>S 0000141432</t>
  </si>
  <si>
    <t>2T3RFREV5JW699699</t>
  </si>
  <si>
    <t>MRS ( SE MANDO WHATS ) 2- buzon, se marca del telefono fijo / S140793 - 23/12/22 - S100</t>
  </si>
  <si>
    <t>5TDYZRFH5JS235504</t>
  </si>
  <si>
    <t>2T3RFREV8JW715331</t>
  </si>
  <si>
    <t>S138790 - 20/10/22 - S110</t>
  </si>
  <si>
    <t>MR2B29F3XH1082004</t>
  </si>
  <si>
    <t>MRS ( SE MANDO WHATS ) 2- el marca despues se encuentra ocupado 3- se mando whats 4 - SE MANDO WHATS</t>
  </si>
  <si>
    <t>MR2B29F36H1083618</t>
  </si>
  <si>
    <t>S 0000141117</t>
  </si>
  <si>
    <t>MR0EX8CB5J1399823</t>
  </si>
  <si>
    <t>S138615 - 14/10/22 - S180</t>
  </si>
  <si>
    <t>2T3RFREV1JW699893</t>
  </si>
  <si>
    <t>1-SE LE ENVIO WHATS APP, 2- NO CONTESTA SE LE VOLVIO A ENVIAR WHATS APP, 3- NO CONTESTA, 4- NO CONTESTA</t>
  </si>
  <si>
    <t>MR2B29F32H1082482</t>
  </si>
  <si>
    <t>S 0000141377</t>
  </si>
  <si>
    <t>MR2B29F38H1084284</t>
  </si>
  <si>
    <t>S 0000141462</t>
  </si>
  <si>
    <t>2T3RFREV0JW707529</t>
  </si>
  <si>
    <t>se envia mrs / S140183 - 06/12/22 - S100</t>
  </si>
  <si>
    <t>MR2B29F36H1082209</t>
  </si>
  <si>
    <t>S142099 - 02/02/23 - S130</t>
  </si>
  <si>
    <t>MR2B29F35H1083139</t>
  </si>
  <si>
    <t>SE MANDO WHATS (MRS) 2- va checar, ya que el no trae esa unidad 3- coment que aun no puede localizar a la persina que conduce la unidad 4 - SE MANDO WHATS 4 - SE MANDO WHATS 4- COMENTA QUE E</t>
  </si>
  <si>
    <t>5TDYZ3DC9JS903227</t>
  </si>
  <si>
    <t>1-SE LE ENVIO WHATS APP / S141003 - 30/12/22 - S110</t>
  </si>
  <si>
    <t>5TDKZ3DC8HS900187</t>
  </si>
  <si>
    <t>SE MANDO WHATS (MRS) 2 - NO SE ENCUENTRA, SE DEJO RECADO 3- buzon 4- SE MANDO WHATS 4- SE MANDO WHATS 4 NO RESPONDE, SE DEJA WHATS</t>
  </si>
  <si>
    <t>5YFBPRHE6JP758084</t>
  </si>
  <si>
    <t>1- SE LE ENVIO WHATS APP, 2- EL CLIENTE SE COMUNICA PARA AGENDAR, 3- EL CLIENTE SE COMUNICA PARA AGENDAR SU CITA , 4- EL CLIENTE  SE COMUNICA PARA AGENDAR SU CITA / S142525 - 16/02/23 - S140</t>
  </si>
  <si>
    <t>5YFBPRHE1JP746702</t>
  </si>
  <si>
    <t>MR2B29F36H1079939</t>
  </si>
  <si>
    <t>1- SE LE ENVIO WHATS APP / S140931 - 28/12/22 - S100</t>
  </si>
  <si>
    <t>JTDKBRFU7H3046579</t>
  </si>
  <si>
    <t>SE LE ENVIO WHATS 2- NO CONTESTA  3- NOS INDICA QUE SI ESTA INTERESADO EN REALIZARLE EL SERVICIO PERO QUE AHORITA TIENE MUCHA CARGA DE TRABAJO, EL SER ORGANIZA Y SE COMUNICA CON NOSOTROS / S</t>
  </si>
  <si>
    <t>S140792 - 23/12/22 - S180</t>
  </si>
  <si>
    <t>5YFBPRHE6JP756836</t>
  </si>
  <si>
    <t>se envia mrs / S140312 - 09/12/22 - S100</t>
  </si>
  <si>
    <t>MHKMF53F5JK021273</t>
  </si>
  <si>
    <t>S 0000141665</t>
  </si>
  <si>
    <t>2T3ZFREV6JW420518</t>
  </si>
  <si>
    <t>S 0000141337</t>
  </si>
  <si>
    <t>2T3RFREV9JW710719</t>
  </si>
  <si>
    <t>1-SE LE ENVIO WHATS APP , 2- SE DEJO RECADO CON EL OPERARIO, 2- SE DEJO RECADO  / S140107 - 02/12/22 - S40</t>
  </si>
  <si>
    <t>JTDKBRFU8H3569075</t>
  </si>
  <si>
    <t>1- SE LE ENVIO WHATS APP, 2- SE VOLVIO A ENVIAR WHATS APP, 3- SE AGENDO CITA PARA EL 05/12/2022 FOLIO: 109753 / S140148 - 05/12/22 - S70</t>
  </si>
  <si>
    <t>MR0EX8DD6H0254550</t>
  </si>
  <si>
    <t>2022-04-06</t>
  </si>
  <si>
    <t>SE MANDO WHATS (MRS) 3- Cliente  indica que solo queria saber el costo -Una pregunta no me podran dar precio de una hiluz 2022,Buen dia no mas queria sader el precio de la hilux 2022 // 4- C</t>
  </si>
  <si>
    <t>MR0EX8DD9J0256783</t>
  </si>
  <si>
    <t>MR0HA8CD3J1088522</t>
  </si>
  <si>
    <t>MR2B29F30H1071173</t>
  </si>
  <si>
    <t>1-SE LE ENVIO WHATS APP, 2- SE DEJO RECADO , 3- LA CLIENTA SE COMUNICA PARA AGENDAR SU CITA.</t>
  </si>
  <si>
    <t>MR0HA8CD2J1088642</t>
  </si>
  <si>
    <t>SE MANDO WHATS ( MRS ) 2- SE MANDO WHATS</t>
  </si>
  <si>
    <t>JTDKBRFU3H3558212</t>
  </si>
  <si>
    <t>1-SE LE ENVIO WHATS APP  / S138322 - 05/10/22 - S150</t>
  </si>
  <si>
    <t>2T3JFREV6JW723926</t>
  </si>
  <si>
    <t>1-SE LE ENVIO WHATS APP , 2- NO CONTESTA , 3- BUZON , 4- NUMERO FUERA DEL AREA DEL SERVICIO.</t>
  </si>
  <si>
    <t>2T3ZFREV4HW398061</t>
  </si>
  <si>
    <t>Se envia mrs / SE CONTACTA AL CLIENTE Y COMENTA QUE LO REVISARA CON SU ESPOSO Y SE COMUNICARA DESPUES / COMENTA SARITA. TERESA TIENE QUE VER SUS TIEMPOR PORQUE ESTA SALIENDO FUERAS Y NO TIEN</t>
  </si>
  <si>
    <t>MR0EX8DD0J0177499</t>
  </si>
  <si>
    <t>MRS ( SE MANDO WHATS ) 2- estan de vacasiones en enero regresan 3 - COMENTA QUE MANEJAN FLOTILLA Y NO SABE DONDE ESTA LA UNIDAD  4 - SE MANDO WHATS</t>
  </si>
  <si>
    <t>MR2K29F38H1074595</t>
  </si>
  <si>
    <t>2T3RFREV1JW699330</t>
  </si>
  <si>
    <t>S140907 - 27/12/22 - S180</t>
  </si>
  <si>
    <t>5YFBPRHE3HP699165</t>
  </si>
  <si>
    <t>1- SE LE ENVIO WHATS APP / S139703 - 19/11/22 - S90</t>
  </si>
  <si>
    <t>MR2B29F39H1074265</t>
  </si>
  <si>
    <t>S138283 - 04/10/22 - S70</t>
  </si>
  <si>
    <t>MR2K29F32H1077427</t>
  </si>
  <si>
    <t>MR0EX8DD0J0177390</t>
  </si>
  <si>
    <t>SE MANDO WHATS (MRS) / S138639 - 15/10/22 - S120 cita concretada</t>
  </si>
  <si>
    <t>MR2K29F36H1073994</t>
  </si>
  <si>
    <t>esta a nomre de inmotion</t>
  </si>
  <si>
    <t>MHKMF53F3JK022597</t>
  </si>
  <si>
    <t>se envia mrs // 4- Cliente nos indica que ya vendio su unidad a la agencia toyota celaya</t>
  </si>
  <si>
    <t>MHKMF53F6JK021590</t>
  </si>
  <si>
    <t>1- SE LE ENVIO WHATS APP, 2- SE DEJO RECADO SE COMUNICA MAS ADELANTE / S139479 - 12/11/22 - S80</t>
  </si>
  <si>
    <t>5TDYZ3DCXHS878512</t>
  </si>
  <si>
    <t>Se envia Mrs / S138775 - 20/10/22 - S60</t>
  </si>
  <si>
    <t>2T3RFREV9HW684228</t>
  </si>
  <si>
    <t>1- SE LE ENVIO WHATS APP, 2- SE AGENDO CITA PARA EL 16/02/2023 S-142526 / S142526 - 16/02/23 - S80</t>
  </si>
  <si>
    <t>MR2B29F30H1091214</t>
  </si>
  <si>
    <t>SE MANDO WHATS ( MRS ) 2- buzon se narca del telefono fijo 3- SE MANDO WHATS</t>
  </si>
  <si>
    <t>MR0HA8CD5J1055165</t>
  </si>
  <si>
    <t>MR2B29F35H1073498</t>
  </si>
  <si>
    <t>Se envia Mrs //2- SEA GENDA CITA 14.11.22 FOLIO: 109016 / S139489 - 14/11/22 - S100</t>
  </si>
  <si>
    <t>MHKMF53F9JK022541</t>
  </si>
  <si>
    <t>NO TIENE WHATS, MANDA A BUZON 2- buzon 3- LOS REALIZA EN MERIDA 4 - LOS REALIZA EN OTRA AGENCIA 4- LO REALIZA EN OTRA AGENCIA, SE MANDO WHATS</t>
  </si>
  <si>
    <t>5TDYZ3DC1HS880102</t>
  </si>
  <si>
    <t>S140294 - 08/12/22 - S120</t>
  </si>
  <si>
    <t>MR0EX8DD9J0177159</t>
  </si>
  <si>
    <t>5TDYZ3DCXHS895410</t>
  </si>
  <si>
    <t>MR2B29F36H1091640</t>
  </si>
  <si>
    <t>MR2K29F30H1075109</t>
  </si>
  <si>
    <t>Se envia Mrs / 2- SE AGGENDA CITA 07.02.23 FOLIO: 111643 / 3- cita concretada</t>
  </si>
  <si>
    <t>MR0HA8CD7J1055264</t>
  </si>
  <si>
    <t>SE MANDO WHATS ( MRS ) 2- lo revisa y maraca para posible cita 3- EL MARCA DESPUES 4 - SE MANDO WHATS 4- SE DEJO WHATS</t>
  </si>
  <si>
    <t>5TDYZ3DC9HS894197</t>
  </si>
  <si>
    <t>SE MANDO WHATS (MRS) 2-BUZON / S138517 - 12/10/22 - S90</t>
  </si>
  <si>
    <t>MR0EX8DD1H0176792</t>
  </si>
  <si>
    <t>1- SE LE ENVIO WHATS APP / S142922 - 28/02/23 - S100</t>
  </si>
  <si>
    <t>MHKMF53F5JK022004</t>
  </si>
  <si>
    <t>1-SE LE ENVIO WHATS APP / S138616 - 14/10/22 - S110</t>
  </si>
  <si>
    <t>MR0EX8DDXJ0254766</t>
  </si>
  <si>
    <t>1- SE LE ENVIO WHATS APP / S138584 V- 13/10/22 - S40</t>
  </si>
  <si>
    <t>MHKMF53E1JK013727</t>
  </si>
  <si>
    <t>S139322 - 08/11/22 - S130</t>
  </si>
  <si>
    <t>5YFBPRHE5JP751594</t>
  </si>
  <si>
    <t>Se envia Mrs / 2- Marcamos y nos direcciona numero fuera de serv 3- COMNETA QUE ESTA EN EU YA QUE LLEGUE A CELAYA MARCA PARA AGENDAR 4- ES FUERA DEL PAIS EN EU  YA QIE LLEGUE MARCA PARA AGEN</t>
  </si>
  <si>
    <t>JTDKBRFU5H3044054</t>
  </si>
  <si>
    <t>S142904 - 27/02/23 - S150</t>
  </si>
  <si>
    <t>MRS 1 / BUZON SE DEJA MRS 2</t>
  </si>
  <si>
    <t>MR0EX8DD6J0255025</t>
  </si>
  <si>
    <t>1- SE LE ENVIO WHATS APP, 2- NO CONTESTA SE LE VOLVIO A ENVIAR WHATS APP, 3- SE DEJO RECADO CON SU ESPOSA LO REVISA Y SE COMUNICA PARA AGENDAR SU CITA</t>
  </si>
  <si>
    <t>5YFBPRHE9HP729107</t>
  </si>
  <si>
    <t>SE MANDO WHATS (MRS) 2- Cliente nos indica que si esta interesado en agendar cita pero nos indica que la prox semana nos agenda x medio de whts / S138626 - 14/1022 - S80</t>
  </si>
  <si>
    <t>MR2K29F39H1075089</t>
  </si>
  <si>
    <t>SE MANDO WHATS ( MRS ) 2- buzon, se marca del telefono fijo 3- buzon, se marca del telefono fijo  / S142268 - 08/02/23 - S100</t>
  </si>
  <si>
    <t>MHKMF53F1HK021152</t>
  </si>
  <si>
    <t>S 0000141076</t>
  </si>
  <si>
    <t>MR0EX8DD6H0176898</t>
  </si>
  <si>
    <t>1- SE LE ENVIO WHATS APP, 2- NO CONTESTA SE LE VOLVIO A ENVIAR WHATS APP, 3- EL CLIENTE SE COMUNICA PARA AGENDAR SU CITA</t>
  </si>
  <si>
    <t>5YFBPRHEXHP696604</t>
  </si>
  <si>
    <t>SE MANDO WHATS (MRS) 2- buzon 3 - buzon 4- buzon 4 - buzon / S138350 - 05/10/22 - S80</t>
  </si>
  <si>
    <t>5YFBPRHE8HP702237</t>
  </si>
  <si>
    <t>Se envia Mrs / S142153 - 03/02/23 - S100</t>
  </si>
  <si>
    <t>3TMCZ5AN1HM115015</t>
  </si>
  <si>
    <t>S138443 - 10/10/22 - S80</t>
  </si>
  <si>
    <t>MR2K29F30H1074770</t>
  </si>
  <si>
    <t>1- SE LE ENVIO WHATS APP / S140522 - 16/12/22 - S100</t>
  </si>
  <si>
    <t>MR2B29F31H1061591</t>
  </si>
  <si>
    <t>Se Envia Mrs / Daniel Indica que aun no llega al kilometraje que esperara para realizar el servicio</t>
  </si>
  <si>
    <t>3MYDLAYV7JY300593</t>
  </si>
  <si>
    <t>1- SE LE ENVIO WHATS APP / S142319 - 09/02/23 - S70</t>
  </si>
  <si>
    <t>MR0EX8DD4H0176897</t>
  </si>
  <si>
    <t>Se envia Mrs // 4- MARCAMOS DE LA AGENCIA Y NOS DIRECCIONA A BUZON DE VOZ</t>
  </si>
  <si>
    <t>3MYDLAYV7JY300903</t>
  </si>
  <si>
    <t>Se envia Mrs //2- Enviamos nuevamente msj de recordatorio / S139816 - 24/11/22 - S100</t>
  </si>
  <si>
    <t>MR2B29F32H1077394</t>
  </si>
  <si>
    <t>MRS ( SE MANDO WHATS ) 2- el se comunica en otro momento 3- COMENTA QUE AUN NO TIENE FECHA PARA LA CITA 4- SE MANDO WHATS</t>
  </si>
  <si>
    <t>JTDKBRFU4H3053330</t>
  </si>
  <si>
    <t>S142919 - 28/02/23 - S130</t>
  </si>
  <si>
    <t>MR2K29F36H1080153</t>
  </si>
  <si>
    <t>S 0000141563</t>
  </si>
  <si>
    <t>MR0EX8CB8J1399590</t>
  </si>
  <si>
    <t>S 0000141132</t>
  </si>
  <si>
    <t>5TDYZ3DC5HS880507</t>
  </si>
  <si>
    <t>SE MANDO WHATS (MRS) 2-Pasara inf a su papa para que agende su cita / 4- EL SR JOSE LUIS NO SE ENCUENTRA EN SU DOMICILIO NOS INDICAN QUE MARQUEMOS DESPUES Y QUE PASARA EL RECADO</t>
  </si>
  <si>
    <t>MHKMF53F7HK021026</t>
  </si>
  <si>
    <t>Se envia Mrs / 2- Marcamos de la agencia y nos indica que se encuentra fuera de la ciudad, enviamos servicios al whtas / 3- indica que si esta interesada en programar cita pero por el moment</t>
  </si>
  <si>
    <t>3MYDLAYV5JY303735</t>
  </si>
  <si>
    <t>Se envia Mrs / 2- Marcamos de la agencia y nos direcciona a buzon lleno / 3- Marcamos de la agencia y nos vuelve a direccionar a buzon</t>
  </si>
  <si>
    <t>5YFBPRHE7HP671806</t>
  </si>
  <si>
    <t>SE MANDO WHATS ( MRS ) 2- buzon, se marca del telefono fijo de la agencia  3- buzon 4- buzon se marca del telefono fijo 4 - SE MANDO WHATS 4- aun no tiene fecha, el marca en otro momento 4-</t>
  </si>
  <si>
    <t>MR0FA8CD9J3900255</t>
  </si>
  <si>
    <t>1- SE LE ENVIO WHATS APP, 2- SE DEJO RECADO, NO  CONTESTA SE LE VOLVIO A ENVIAR WHATS APP</t>
  </si>
  <si>
    <t>JTDKBRFU3H3557500</t>
  </si>
  <si>
    <t>1-SE LE ENVIO WHATS APP / S140805 - 23/12/22 - S120</t>
  </si>
  <si>
    <t>MHKMF53F3JK021823</t>
  </si>
  <si>
    <t>MR0EX8CBXJ1399333</t>
  </si>
  <si>
    <t>MRS 1 /  LLAMAR DESPUES / BUZON MRS 3</t>
  </si>
  <si>
    <t>MR2B29F34H1085772</t>
  </si>
  <si>
    <t>1- SE LE ENVIO WHATS APP, NO CONTESTA SE VOLVIO A ENVIAR WHATS APP</t>
  </si>
  <si>
    <t>2T3ZFREVXJW408517</t>
  </si>
  <si>
    <t>1- SE LE ENVIO WHATS APP, 2- NO CONTESTA SE LE VOLVIO A ENVIAR WHATS APP, 3- NO CONTESTA SE VOLVIO A ENVIAR WHATS APP, 4- NO CONTESTA SE VOLVIO A ENVIAR WHATS APP / S142868 - 27/02/23 - S90</t>
  </si>
  <si>
    <t>5TDYZ3DC8HS888732</t>
  </si>
  <si>
    <t>1-SE LE ENVIO WHATS APP , 2- EL CLIENTE SE COMUNICA PARA AGENDAR SU CITA., 3-  SE DEJO RECADO, 4- EL CLIENTE SE COMUNICA PARA AGENDAR SU CITA</t>
  </si>
  <si>
    <t>5TDYZ3DC3HS880182</t>
  </si>
  <si>
    <t>SE MANDO WHATS ( MRS ) 2- ella pasa el recado 3- contesta pero se queda callada</t>
  </si>
  <si>
    <t>5TDKZRFH6HS230473</t>
  </si>
  <si>
    <t>S 0000141456</t>
  </si>
  <si>
    <t>5YFBPRHE5JP742345</t>
  </si>
  <si>
    <t>S 0000141836</t>
  </si>
  <si>
    <t>JTDKBRFU0H3052806</t>
  </si>
  <si>
    <t>5YFBPRHE4JP741087</t>
  </si>
  <si>
    <t>MR0FA8CD9J3900286</t>
  </si>
  <si>
    <t>5YFBPRHEXHP696926</t>
  </si>
  <si>
    <t>MRS 1 / CLIENTE SALDRA DE LA CIUDAD, REGRESANDO SE COMUNICA PARA AGENDAR LA CITA</t>
  </si>
  <si>
    <t>JTDKBRFU1H3051499</t>
  </si>
  <si>
    <t>1-SE LE ENVIO WHATS APP , SE DEJO RECADO CON EL OPERARIO DE LA UNIDAD SE COMUNICAN DESPUES PARA AGENDAR SU CITA., 3- LA CLIENTA SE COMUNICA PARA AGENDAR SU CITA., 4- SE DEJO RECADO EL CLIENT</t>
  </si>
  <si>
    <t>2T3RFREV4HW677199</t>
  </si>
  <si>
    <t>S 0000141528</t>
  </si>
  <si>
    <t>JTDKBRFUXH3040940</t>
  </si>
  <si>
    <t>SE MANDO WHATS ( MRS ) 2- karlita le dara seguimiento / S139633 - 17/11/22 - S100</t>
  </si>
  <si>
    <t>5YFBPRHE3HP711167</t>
  </si>
  <si>
    <t>S 0000141652</t>
  </si>
  <si>
    <t>MR2B29F31H1079914</t>
  </si>
  <si>
    <t>T 0000141275</t>
  </si>
  <si>
    <t>MR0EX8DDXH0175012</t>
  </si>
  <si>
    <t>SE MANDO WHATS ( MRS ) 2 - cliente comenta que no es su unidad  4 - SE MANDO WHATS 4- SE MANDO WHATS</t>
  </si>
  <si>
    <t>Se envia Mrs // 4-srita lourrdes indica que ella se comunicara para agendar, no tiene fecha para el servicio</t>
  </si>
  <si>
    <t>5YFBPRHE2HP630225</t>
  </si>
  <si>
    <t>MR0EX8DD9H0254557</t>
  </si>
  <si>
    <t>Se envia mrs / S138288 - 04/10/22 - S120</t>
  </si>
  <si>
    <t>2T3RFREV8HW632024</t>
  </si>
  <si>
    <t>SE MANDI WHATS (MRS) 2- BUZON 3-agenso 09/10/22 folio 107741 4 - buzon, se marca del telefono fijo 4- agendo 29/11/22 folio 109479 / S139932 - 29/11/22 - S100</t>
  </si>
  <si>
    <t>MR2K29F30H1074980</t>
  </si>
  <si>
    <t>S 0000141460</t>
  </si>
  <si>
    <t>4T1B11HK3JU001747</t>
  </si>
  <si>
    <t>2022-04-09</t>
  </si>
  <si>
    <t>1-SE LE ENVIO WHATS APP , 2- YA NO CUENTA CON SU UNIDAD</t>
  </si>
  <si>
    <t>2T3JFREV0HW649901</t>
  </si>
  <si>
    <t>SE MANDO WHATS (MRS) 2- buzon 3- el marca la siguiente semana / S138995 - 27/10/22 - S60</t>
  </si>
  <si>
    <t>5TDYZ3DC2HS877841</t>
  </si>
  <si>
    <t>1- SE LE ENVIO WHATS APP, 2-  SE DEJO RECADO , 3-  SE COMUNICA MAS ADELANTE, 4-  SE DEJO RECADO SE COMUNICA MAS ADELANTE</t>
  </si>
  <si>
    <t>MR0EX8DD8H0175641</t>
  </si>
  <si>
    <t>Se envia Mrs / S142473 - 14/02/23 - S50</t>
  </si>
  <si>
    <t>5YFBPRHE4HP711582</t>
  </si>
  <si>
    <t>1-SE LE ENVIO WHATS APP  / S140269 - 08/12/22 - S120</t>
  </si>
  <si>
    <t>JTFSX23P3J6183716</t>
  </si>
  <si>
    <t>1-SE LE ENVIO WHATS APP, 2-  SE DEJO RECADO CON SU ESPOSA , 3-  LA CLIENTA LLAMA PARA AGENDAR SU CITA.</t>
  </si>
  <si>
    <t>JTDKBRFU0H3570320</t>
  </si>
  <si>
    <t>SE ENVIA MRS / S142794  - 24/02/23 - S110</t>
  </si>
  <si>
    <t>4T1B11HK5JU002883</t>
  </si>
  <si>
    <t>se envia mrs // 2- marcamos pero no contesta / S140851 - 26/12/22 - S90</t>
  </si>
  <si>
    <t>JTDKBRFU4H3046345</t>
  </si>
  <si>
    <t>1- SE LE ENVIO WHATS APP / S140999 - 30/12/22 - S70</t>
  </si>
  <si>
    <t>5TDKZ3DC5HS877001</t>
  </si>
  <si>
    <t>JTDKBRFUXH3053199</t>
  </si>
  <si>
    <t>2T3ZFREV6HW401784</t>
  </si>
  <si>
    <t>4T1B11HKXJU007576</t>
  </si>
  <si>
    <t>SE MANDO WHATS (MRS) / S138268 - 03/10/22 - S110</t>
  </si>
  <si>
    <t>MHKMF53F8HK019849</t>
  </si>
  <si>
    <t>SE MANDO WHATS ( MRS ) 3- EL MARCA MAÑANA PARA POSIBLE CITA / S142798 - 24/02/23 - S110</t>
  </si>
  <si>
    <t>3TMCZ5AN0HM108590</t>
  </si>
  <si>
    <t>S 0000141926</t>
  </si>
  <si>
    <t>MHKMF53E0HK011977</t>
  </si>
  <si>
    <t>1-SE REALIZO LLAMADA, CLIENTE SE COMUNICA MAS ADELANTE, 2- DEJO RECADO / S140796 - 23/12/22 - S70</t>
  </si>
  <si>
    <t>5YFBPRHE2HP735072</t>
  </si>
  <si>
    <t>S 0000141514</t>
  </si>
  <si>
    <t>JTDKBRFU3H3567475</t>
  </si>
  <si>
    <t>Se envia mrs 2- Cliente Indica lo siguiente Hola el prius ya tiene 95000 kilómetros le toca el servicio de 100000 gracias yo le aviso para agendar saludos 3- Cliente agendara despues //4- Da</t>
  </si>
  <si>
    <t>MR0EX8DD6H0175380</t>
  </si>
  <si>
    <t>realizada / S138376 / 06/10/22 / S50</t>
  </si>
  <si>
    <t>MR0EX8DD1H0252835</t>
  </si>
  <si>
    <t>S 0000141333</t>
  </si>
  <si>
    <t>Se envia Mrs 2- BUZON DE VOZ // 4- ENVIAMOS NUEVAMENTE MRS</t>
  </si>
  <si>
    <t>4T1B11HK1JU502572</t>
  </si>
  <si>
    <t>1- SE LE ENVIO WHATS APP, 2- SE AGENDO CITA PARA EL 14/11 FOLIO: 109134 / S139504 - 16/11/22 - S130</t>
  </si>
  <si>
    <t>MHKMF53F1HK019076</t>
  </si>
  <si>
    <t>S142323 - 09/02/23 - S120</t>
  </si>
  <si>
    <t>5TDYZRFH2HS224955</t>
  </si>
  <si>
    <t>Se envia Mrs /2- cliente nos menciona lo siguiente por whts:Gracias que precio tiene ese servicio agendare despues 3 - BUZON, SE MARCA DEL TELEFONO FIJO 4- se mando whats</t>
  </si>
  <si>
    <t>MR0EX8DD3H0253274</t>
  </si>
  <si>
    <t>SE MANDO WHATS (MRS) 2- LLAMAMOS NO CONTESTA 3- no contesta // 4-Marcamos de la agencia pero no contesta ENVIAMOS MRS</t>
  </si>
  <si>
    <t>JTDKBRFU9H3559851</t>
  </si>
  <si>
    <t>Se envia mrs 2- Cliente indica que anda fuera de la ciudad que marquemos despues 3- NO CONTESTA / 4- MARCAMOS DE LA AGENCIA Y NO CONTESTA</t>
  </si>
  <si>
    <t>MR0EX8CB4H1398916</t>
  </si>
  <si>
    <t>1-SE LE ENVIO WHATS APP , 2- SE DEJO RECADO, 3- YA NO CUENTA CON SU UNIDAD</t>
  </si>
  <si>
    <t>5YFBPRHE9HP645756</t>
  </si>
  <si>
    <t>MRS 1 / S142148 - 03/02/23 - S100</t>
  </si>
  <si>
    <t>5YFBPRHE5HP658746</t>
  </si>
  <si>
    <t>Se envia Mrs / Marcamos de la agencia y nos indican que pasaran la inf. A la persona indicada</t>
  </si>
  <si>
    <t>5TDYZ3DC4HS871930</t>
  </si>
  <si>
    <t>SE MANDO WHATS (MRS) 2- se comunica mas tarde lo consultara con su esposo 2- agendo 02/11/22 folio 108889</t>
  </si>
  <si>
    <t>MR2B29F34H1077574</t>
  </si>
  <si>
    <t>Se envia MRS / S142149 - 03/02/23 - S100</t>
  </si>
  <si>
    <t>MR2K29F3XH1074825</t>
  </si>
  <si>
    <t>SE MANDO WHTAS ( MRS ) / S139149 - 01/11/22 - S40</t>
  </si>
  <si>
    <t>5YFBPRHE8HP655971</t>
  </si>
  <si>
    <t>SE MANDO WHATS ( MRS ) 2- el marca despues, no tiene fecha aun</t>
  </si>
  <si>
    <t>JTDKBRFU2H3571050</t>
  </si>
  <si>
    <t>S142458 - 14/02/23 - S90</t>
  </si>
  <si>
    <t>SE MANDO WHATS ( MRS ) 2- la unidad esta fuera ya que regrece marca para agendar 3- COMENTA QUE AUN NO ESTA LA UNIDAD EN EL ESTADO Y ELLA MARCA EN OTRO MOMENTO 4- se dejo whats</t>
  </si>
  <si>
    <t>1- SE LE ENVIO WHATS APP, 2- NO CONTESTA SE LE VOLVIO A ENVIAR WHATS APP, 3-  SE DEJO RECADO</t>
  </si>
  <si>
    <t>MR0EX8DDXH0175690</t>
  </si>
  <si>
    <t>Se envia Mrs// 4- marcamso de la agencia y nos indican que solicitaran cotizacion pero seria dentro de 2 semanas / S141519 - 17/01/23 - S100</t>
  </si>
  <si>
    <t>MR0EX8DDXH0175558</t>
  </si>
  <si>
    <t>5YFBPRHE9HP661116</t>
  </si>
  <si>
    <t>MR2B29F34H1068972</t>
  </si>
  <si>
    <t>2022-08-03</t>
  </si>
  <si>
    <t>SE MANDO WHATS ( MRS ) 2- SE MARCA DEL TELEFONO FIJO, MANDA A BUZON</t>
  </si>
  <si>
    <t>3MYDLAYV6HY196107</t>
  </si>
  <si>
    <t>1-SE LE ENVIO WHATS APP , 2- NO CONTESTA , SE VOLVIO A ENVIAR WHATS APP, 3- SE DEJO RECADO</t>
  </si>
  <si>
    <t>5YFBPRHE8HP622985</t>
  </si>
  <si>
    <t>1-SE LE ENVIO WHATS APP, 2- SE DEJO RECADO SE COMUNICA MAS ADELANTE / S141721 - 23/01/23 - S100</t>
  </si>
  <si>
    <t>MHKMF53EXHK011615</t>
  </si>
  <si>
    <t>se envia mrs // 4- Marcamos de la agencia y no Contesta</t>
  </si>
  <si>
    <t>5YFBPRHE9HP711352</t>
  </si>
  <si>
    <t>S 0000141897</t>
  </si>
  <si>
    <t>4T1BF1FK9HU388240</t>
  </si>
  <si>
    <t>S 0000141562</t>
  </si>
  <si>
    <t>JTDKBRFU0H3553193</t>
  </si>
  <si>
    <t>S 0000141804</t>
  </si>
  <si>
    <t>MR0EX8DD5H0252899</t>
  </si>
  <si>
    <t>S142645 - 20/02/23 - S360</t>
  </si>
  <si>
    <t>5YFBPRHE5HP712109</t>
  </si>
  <si>
    <t>S139635 - 17/11/22 - S120</t>
  </si>
  <si>
    <t>SE MANDO WHATS ( MRS ) 2- LA SIGUIENTE SEMANA MARCA PARA AGENDAR</t>
  </si>
  <si>
    <t>MR0EX8DD2H0175084</t>
  </si>
  <si>
    <t>5YFBPRHE1HP640535</t>
  </si>
  <si>
    <t>S140175 - 06/12/22 - S140</t>
  </si>
  <si>
    <t>5TDKZRFHXHS207858</t>
  </si>
  <si>
    <t>Se envia Mrs // 2-  marcamos de la agencianos indican que la Srita Bertha se encuentra en horario de comida  / S140241 - 07/12/22 - S80</t>
  </si>
  <si>
    <t>5YFBPRHE1HP689203</t>
  </si>
  <si>
    <t>Se envia Mrs /4- Marcamos de la agencia y el cliente nos indica que revisara cuando puede traer la unidad la siguiente semana</t>
  </si>
  <si>
    <t>MR2B29F37H1069663</t>
  </si>
  <si>
    <t>1-SE LE ENVIO WHATS APP , 2- NO CONTESTA SE LE VOLVIO A ENVIAR WHATS APP, 3- SE DEJO RECADO, 4-  SE DEJO RECADO</t>
  </si>
  <si>
    <t>5YFBPRHEXHP669029</t>
  </si>
  <si>
    <t>1-SE LE ENVIO WHATS APP , 2- EL CLIENTE SE COMUNICA MAS ADELANTE, 2- SE DEJO RECADO, 3-  EL CLIENTE SE COMUNICA PARA AGENDAR SU CITA, 4- NO CONTESTA Y SE VOLVIO A ENVIAR WHATS APP</t>
  </si>
  <si>
    <t>JTFPX22P5J0076970</t>
  </si>
  <si>
    <t>5TDYZ3DC9HS850023</t>
  </si>
  <si>
    <t>S139954 - 29/11/22 - S120</t>
  </si>
  <si>
    <t>MR2B29F37H1073423</t>
  </si>
  <si>
    <t>1- SE LE ENVIO WHATS APP, 2- SE AGENDO CITA PARA EL 10/12/2022 / S140346 - 10/12/22 - S100</t>
  </si>
  <si>
    <t>MR2B29F34H1067398</t>
  </si>
  <si>
    <t>1- SE LE ENVIO WHATS APP, 2- SE AGENDO CITA PARA EL 17/02/2023 FOLIO: 111846 / S142567 - 17/02/23 - S110</t>
  </si>
  <si>
    <t>MHKMF53F3HK018849</t>
  </si>
  <si>
    <t>SE MANDO WHATS (MRS) 2 - buzon 3 - el marca en otro momento / S140228 - 07/12/22 - S90</t>
  </si>
  <si>
    <t>5TDYZRFH8HS206136</t>
  </si>
  <si>
    <t>MR2B29F39H1073116</t>
  </si>
  <si>
    <t>MHKMF53F0HK017500</t>
  </si>
  <si>
    <t>SE MANDO WHATS (MRS) 2- S-138793 / 20/10/2022 / S150 KM</t>
  </si>
  <si>
    <t>MHKMF53F2HK017613</t>
  </si>
  <si>
    <t>SE MANDO WHATS (MRS) 2- buzon de voz (lleno) 3- volvimos a marcar desde la agencia y nos envia a buzon (lleno) // 4- MARCAMOS DE LA AGENCIA Y NOS INDICA QUE LA UNIDAD YA FUE VENDIDA</t>
  </si>
  <si>
    <t>MHKMF53E5HK011182</t>
  </si>
  <si>
    <t>S140989 - 29/12/22 - S140</t>
  </si>
  <si>
    <t>MR0EX8DDXH0250274</t>
  </si>
  <si>
    <t>SIN DATOS EN KEPLER / S138498 - 11/10/22 - S40</t>
  </si>
  <si>
    <t>MR0EX8DD8H0175316</t>
  </si>
  <si>
    <t>1-SE LE ENVIO WHATS APP , 2- EL CLIENTE SE COMUNICA A FINAL DE MES DE AGOSTO PARA AGENDAR SU CITA YA QUE CASI NO HA UTILIZADO SU CAMIONETA. 3- SE DEJO RECADO / S138507 - 11/10/22 - S110</t>
  </si>
  <si>
    <t>MR2B29F32H1068842</t>
  </si>
  <si>
    <t>Se envia mrs 2- llamara a mediados de sept para ver si requiere su cita ya que se encuentra gastada por los utiles se agenda cita 15.09.22 folio: 106841 / S138238 - 03/10/22 - S60</t>
  </si>
  <si>
    <t>MR0EX8CB6H1397539</t>
  </si>
  <si>
    <t>1-SE LE ENVIO WHATS APP / NO RESPONDE SE ENVIA WHATSAPP / COMENTA SARITA. CONCEPCION EL DÍA DE MAÑANA 22/09 REGRESARA LA LLAMADA PARA AGENDAR EL SERVICIO  / CLIENTE COMENTA QUE NECESITA REVI</t>
  </si>
  <si>
    <t>MR0EX8CBXH1397981</t>
  </si>
  <si>
    <t>MR0EX8DD2H0174064</t>
  </si>
  <si>
    <t>MR2B29F30H1068130</t>
  </si>
  <si>
    <t>MARCAR EN OTRO MOMENTO 2- buzon, semarca del telefono fijo 3 - buzon 4- numero fuera de servicio 4- SE MARCA DEL TELEFONO FIJO, NUMERO FUERA DE SERVICIO</t>
  </si>
  <si>
    <t>5YFBPRHE1HP633746</t>
  </si>
  <si>
    <t>S 0000141512</t>
  </si>
  <si>
    <t>MR0EX8DD9H0253568</t>
  </si>
  <si>
    <t>Se agenda Cita 08.11.22 folio: 108528 cita concretada / S139346 - 08/11/22 - S20</t>
  </si>
  <si>
    <t>5YFBPRHE6HP668458</t>
  </si>
  <si>
    <t>S139404  - 10/11/22 - S150</t>
  </si>
  <si>
    <t>5TDYZ3DCXHS855019</t>
  </si>
  <si>
    <t>S 0000140640</t>
  </si>
  <si>
    <t>MR2K29F34H1067370</t>
  </si>
  <si>
    <t>S 0000141945</t>
  </si>
  <si>
    <t>5YFBPRHE0HP683098</t>
  </si>
  <si>
    <t>MANDA A BUZON 2- EL MARCA YA QUE ESTE LISTO. 3- el marca en otro momento</t>
  </si>
  <si>
    <t>MR2B29F3XH1060682</t>
  </si>
  <si>
    <t>Se envio mrs whats 2- Cliente indica que esperara a que llegue al kilometraje realizara el serv en 2 meses 3 - MANDA A BUZON SE MANDO WHATS 4 - MANDA A BUZON / S140544 - 16/12/22 - S70</t>
  </si>
  <si>
    <t>MR2B29F31H1061929</t>
  </si>
  <si>
    <t>1- SE LE ENVIO WHATS APP, 2- EL CLIENTE SE COMUNICA EN EL MES DE AGOSTO PARA AGENDAR SU CITA / S140368 - 12/12/22 - S80</t>
  </si>
  <si>
    <t>JTDKBRFUXH3563164</t>
  </si>
  <si>
    <t>S142290 - 09/02/23 - S100</t>
  </si>
  <si>
    <t>MR2B29F30H1068869</t>
  </si>
  <si>
    <t>S138412 - 07/10/22 - S90</t>
  </si>
  <si>
    <t>2T3RFREV6HW656371</t>
  </si>
  <si>
    <t>MHKMF53E8HK010687</t>
  </si>
  <si>
    <t>SE MANDO WHATS ( MRS ) 2- EL  MARCA EN UNOS DIAS PARA POSIBLE  CITA 3- en unos dias da fecha para cita / S142711 - 22/02/23 - S200</t>
  </si>
  <si>
    <t>5TFHY5F14HX649747</t>
  </si>
  <si>
    <t>S142882 - 27/02/23 - S140</t>
  </si>
  <si>
    <t>5YFBPRHE7HP687200</t>
  </si>
  <si>
    <t>SE MANDO WHATS ( MRS ) / T140695 - 21/12/22 - S110</t>
  </si>
  <si>
    <t>5TDKZRFHXHS211389</t>
  </si>
  <si>
    <t>Se envia Mrs / 4- Enviamos nuevamente msj</t>
  </si>
  <si>
    <t>3TMCZ5AN1HM094134</t>
  </si>
  <si>
    <t>MRS 1 /  servici realizado el 30/02/2023, aun no le toca / S141995 - 30/01/23 - S100</t>
  </si>
  <si>
    <t>MR0EX8DD4H0250738</t>
  </si>
  <si>
    <t>SE MANDO WHATS ( MRS ) 2 - esta ocupado marcar en otro momento3- LA UNIDAD ESTA FUERA YA QUE REGRESE AGENDA LA CITA</t>
  </si>
  <si>
    <t>MHKMF53FXHK018668</t>
  </si>
  <si>
    <t>Se Envia Mrs //2- MARCAMSO DE LA AGENCIA Y NOS DIRECCIONA A BUZON / S140041 - 01/12/22 - S90</t>
  </si>
  <si>
    <t>5YFBPRHE9HP696450</t>
  </si>
  <si>
    <t>se envia mrs // 4- Marcamos de la agencia y  nos indica feliz que revisra alos costos y posterior llamara para agendar su cita</t>
  </si>
  <si>
    <t>MR0EX8CB3H1397739</t>
  </si>
  <si>
    <t>5YFBPRHE5HP603780</t>
  </si>
  <si>
    <t>MHKMF53F2HK017806</t>
  </si>
  <si>
    <t>1- SE LE ENVIO WHATS APP / S142333 - 09/02/23 - S200</t>
  </si>
  <si>
    <t>MR2B29F38H1057523</t>
  </si>
  <si>
    <t>1- SE LE ENVIO WHTS APP, 2- SE AGENDO CITA PARA EL 30/01/2023 FOLIO: 111472 / S142076 - 01/02/23 - S100</t>
  </si>
  <si>
    <t>5YFBPRHE1HP637750</t>
  </si>
  <si>
    <t>MR0EX8CB7H1398263</t>
  </si>
  <si>
    <t>S139547 - 15/11/22 - S90</t>
  </si>
  <si>
    <t>JTDKBRFU6H3559306</t>
  </si>
  <si>
    <t>JTDKBRFU0H3036931</t>
  </si>
  <si>
    <t>S 0000141079</t>
  </si>
  <si>
    <t>MHKMF53E1HK010479</t>
  </si>
  <si>
    <t>se envia mrs // 2- Se agenda cita 07.12.22 folio: 109015 / S140231 - 07/12/22 - S60</t>
  </si>
  <si>
    <t>MR2B29F38H1054279</t>
  </si>
  <si>
    <t>S 0000141187</t>
  </si>
  <si>
    <t>5TDYZRFH6HS205342</t>
  </si>
  <si>
    <t>S140503  - 15/12/22 - S160</t>
  </si>
  <si>
    <t>MR0EX8CB6H1396410</t>
  </si>
  <si>
    <t>S142647 - 20/02/23 - S210</t>
  </si>
  <si>
    <t>MR2B29F32H1052415</t>
  </si>
  <si>
    <t>Se envia mrs acudio a servicio por descontaminado de cristales 04.08.22 3- Carlos Magueyal ingresa su unidad como cita Interna I-137731 el dia 14.09.22 -  CAMBIO DE ACEITE Y FILTRO // INGRES</t>
  </si>
  <si>
    <t>5TDYZ3DC1HS847567</t>
  </si>
  <si>
    <t>JTDKBRFU0H3038548</t>
  </si>
  <si>
    <t>Nos comunicamos por medio de whtas y nos indica lo siguiente: Que costo tiene ese servicio? Y el del diagnóstico de los testigos? / S140808 - 23/12/22 - S140</t>
  </si>
  <si>
    <t>5YFBPRHE0HP660212</t>
  </si>
  <si>
    <t>MR2K29F30H1052008</t>
  </si>
  <si>
    <t>2T3RFREV7HW636694</t>
  </si>
  <si>
    <t>Se envia mrs 2- Se agencita 23.09.22 folio: 107612 // SE ENVIA MRS PARA REAGENDAR SU CITA YA QUE NO ACUDIO // 4- marcamso de la agencia y nos indica el Sr. Ramiro que la unidad la trae su hi</t>
  </si>
  <si>
    <t>MR0EX8CB9H1396370</t>
  </si>
  <si>
    <t>1-SE LE ENVIO WHATS APP, 2- YA NO CUENTAN CON ESA UNIDAD</t>
  </si>
  <si>
    <t>MR0EX8CB4H1397359</t>
  </si>
  <si>
    <t>SE MANDO WHATS ( MRS ) 2- buzon, se marca del telefono fijo 3- NO RESPONDE, SE MANDO WHATS</t>
  </si>
  <si>
    <t>2T3ZFREV6HW368320</t>
  </si>
  <si>
    <t>SE MANDO WHATS (MRS) 2- SE MANDA WHATS, A OTRO NUMERO TELEFONICO QUE PROPORCIONA SU HIJA 3- no por el momento 4- SE MANDO WHATS 4 - SE MANDO WHATS</t>
  </si>
  <si>
    <t>5YFBPRHE2HP645517</t>
  </si>
  <si>
    <t>Se envia Mrs // 4- Marcamos de la agencia NO CONTESTA ENVIAMOS NUEVAMENTE MSJ</t>
  </si>
  <si>
    <t>3MYDLAYVXHY184476</t>
  </si>
  <si>
    <t>SE MANDO WHATS ( MRS ) 2- realiza los servicios cada año, no piensa agendar por el momento 3- NO TIENE FECHA PROXIMA ELLA SE COMUNICA 4- se mando whats</t>
  </si>
  <si>
    <t>5YFBPRHE1HP665595</t>
  </si>
  <si>
    <t>SE MANDO WHATS (MRS) 2- man da a buzon 3- lo platica con su esposa y marcan para posible cita 4 - BUZON 4 - agendo 02/11/22 dfolio 108734 4 - s-139169 / 02/11/22 / s80 km</t>
  </si>
  <si>
    <t>5TDYZ3DC6HS842767</t>
  </si>
  <si>
    <t>SE MANDO WHATS (MRS) / SOLICITA SE LE LLAME A FINALES DEL MES PARA AGENDAR SU CITA 3- buzon, se narca del telefono fijo de la agencia / S139394 - 10/11/22 - S60</t>
  </si>
  <si>
    <t>5TDYZ3DC0HS842120</t>
  </si>
  <si>
    <t>SE MANDO WHATS 2- BUZOM, SE MARCA DEL TELEFONO FIJO / S139737 - 22/11/22 - S120</t>
  </si>
  <si>
    <t>JTFSX23P1J6179454</t>
  </si>
  <si>
    <t>NO TIENE WHATS, MANDA A BUZON 2- SE MANDO WHATS, MANDA A BUZON 3- lo checa con la empresa y marca</t>
  </si>
  <si>
    <t>5TDYZRFH0HS209399</t>
  </si>
  <si>
    <t>MR0EX8DD3H0250827</t>
  </si>
  <si>
    <t>Se envia Mrs / S140839 - 26/12/22 - S80</t>
  </si>
  <si>
    <t>5YFBPRHEXHP674179</t>
  </si>
  <si>
    <t>1- SE LE ENVIO WHATS APP, 2- el cliente se comunica para agendar / S140919 - 28/12/22 - S70</t>
  </si>
  <si>
    <t>5TDYZ3DC1HS842630</t>
  </si>
  <si>
    <t>Se envia Mrs // 2- marcamos de la agencia por solicitu de cita enviamos datos al whtas para validar pero no nos contesta / S139415 - 10/11/22 - S110</t>
  </si>
  <si>
    <t>MR2K29F34H1062105</t>
  </si>
  <si>
    <t>SE MANDO WHATS ( MRS ) 2- SE MARCA DEL TELEFONO FIJO MANDA A BUZON</t>
  </si>
  <si>
    <t>JTFSX23P2J6180192</t>
  </si>
  <si>
    <t>1- SE LE ENVIO WHATS APP, 2- EL CLIENTE SE COMUNICA PARA AGENDAR SU CITA, 3- SE REALIZO EL 19/12/2022 - S140615 - S80</t>
  </si>
  <si>
    <t>MR2B29F39H1061192</t>
  </si>
  <si>
    <t>S 0000141429</t>
  </si>
  <si>
    <t>MR0EX8DDXH0252462</t>
  </si>
  <si>
    <t>S 0000141327</t>
  </si>
  <si>
    <t>MHKMF53E4HK010623</t>
  </si>
  <si>
    <t>Se envia mrs 2- NO CONTESTA 3- no se guardo  / 4- Lo contactamos por msj y nos indica lo siguiente : Recuerde de favor que le pasa a la batería? Para tener cuidado y en un tiempo libre poder</t>
  </si>
  <si>
    <t>2T3RFREV6HW597595</t>
  </si>
  <si>
    <t>t140905 - 27/12/22 - S90</t>
  </si>
  <si>
    <t>5TDKZRFHXHS196053</t>
  </si>
  <si>
    <t>MR2B29F37H1055732</t>
  </si>
  <si>
    <t>SE MANDO WHATS ( MRS ) 2- BUZON, SE MARCA DEL TELEFONO FIJO 3 - EL MARCA LA SIGUIENTE SEMANA PARA POSIBLE CITA 4 - SE MANDO WHATS</t>
  </si>
  <si>
    <t>MR2B29F30H1051473</t>
  </si>
  <si>
    <t>1- SE LE ENVIO WHATS APP, 2- SE DEJO RECADO , 3-  SE AGENDO CITA PARA EL 21/01/2023 FOLIO: 111032 / T142437 - 13/02/23 - REEMP DE BALATAS DELANTERAS</t>
  </si>
  <si>
    <t>5YFBPRHE4HP654316</t>
  </si>
  <si>
    <t>SE MANDO WHATS (MRS) 2 -  / S139083 - 29/10/22 - S90</t>
  </si>
  <si>
    <t>4T1BF1FK5HU365196</t>
  </si>
  <si>
    <t>Se envia Mrs / 2- Marcamos de la agencia y nos indican que ya la unidad esta vendida</t>
  </si>
  <si>
    <t>1- SE LE ENVIO WHATS APP / S138770 - 20/10/22 - S150</t>
  </si>
  <si>
    <t>MR2B29F30H1054163</t>
  </si>
  <si>
    <t>1- SE LE ENVIO WHATS APP / S138540 - 12/10/22 - S150</t>
  </si>
  <si>
    <t>2T3RFREV3HW622470</t>
  </si>
  <si>
    <t>S 0000141475</t>
  </si>
  <si>
    <t>S138/748 - 19/10/22 - S190</t>
  </si>
  <si>
    <t>MR2K29F37H1056069</t>
  </si>
  <si>
    <t>Se envia mrs 2- Mi compañera jaquelin envia mrs / S138672 - 17/10/22 - REVISIÓN DE NIVELES PRESIÓN DE LLANTA /4- Cliente acudio a realiz&lt;ar la revision de llantas se envia msj de recordatorio de servi</t>
  </si>
  <si>
    <t>5TDKZ3DC3HS829335</t>
  </si>
  <si>
    <t>S 0000141627</t>
  </si>
  <si>
    <t>MHKMF53E8HK009474</t>
  </si>
  <si>
    <t>S 0000141920</t>
  </si>
  <si>
    <t>5YFBPRHE1HP621452</t>
  </si>
  <si>
    <t>SE MANDO WHATS ( MRS ) 2- buzon, se marco del telefono fijo3-esta fuera de la ciudada el marac cuando llegue para poder agendar / S140573 - 17/12/22 - S110</t>
  </si>
  <si>
    <t>MR0EX8DD0H0252390</t>
  </si>
  <si>
    <t>S 0000140121</t>
  </si>
  <si>
    <t>5TDYZ3DC7HS826352</t>
  </si>
  <si>
    <t>MR2B29F31H1053250</t>
  </si>
  <si>
    <t>SE MANDO WHATS (MRS) 2- buzon 3- buzon, se marca  del telefono fijo de la agencia 4- buzon, se narca del telefono fijo de la agencia 4- SE MANDO WJATS 4 - se mando whats / S142289 - 09/02/23</t>
  </si>
  <si>
    <t>5YFBPRHE2HP674600</t>
  </si>
  <si>
    <t>Se envia mrs 2- Nos indica que se encuentra ocupada pero que regresara la llamada 3- cliente ya no quiere servicios por el momento // 4- POR EL MOMENTO NO REQUIERE SU CITA FUE EMPLEADO DE TO</t>
  </si>
  <si>
    <t>JTDKBRFU1H3037473</t>
  </si>
  <si>
    <t>Se envia Mrs / 2- Marcamos de la agencia y se corta la llamada /3- Marcamos de la agencia y nos indica que luego se organizan y traeran la unidad</t>
  </si>
  <si>
    <t>MR2B29F31H1048114</t>
  </si>
  <si>
    <t>S140120 - 03/12/22 - S110</t>
  </si>
  <si>
    <t>3MYDLAYV8HY176232</t>
  </si>
  <si>
    <t>S 0000141908</t>
  </si>
  <si>
    <t>5YFBPRHE7HP605627</t>
  </si>
  <si>
    <t>MRS 1 / NO RESPONDE, SE DEJA MRS 2 / NO RESPONDE, MRS 3 / S142638 - 20/02/23 - S90</t>
  </si>
  <si>
    <t>MR2B29F38H1051138</t>
  </si>
  <si>
    <t>S138986 - 26/10/22 - S50</t>
  </si>
  <si>
    <t>MR2B29F33H1050172</t>
  </si>
  <si>
    <t>1-SE LE ENVIO WHATS APP , 2- NO CONTESTA , 3- NO CONTESTA  SE VOLVIO A ENVIAR WHATS APP / S138825 - 21/10/22 - S100</t>
  </si>
  <si>
    <t>5TDKZRFH9HS204918</t>
  </si>
  <si>
    <t>MRS 1, comentan que ya le dan servicio en tijuana ya que aquí solo estaban de vacaciones</t>
  </si>
  <si>
    <t>MR0EX8DD2H0251614</t>
  </si>
  <si>
    <t>1-SE LE ENVIO WHATS APP / S142313 - 09/02/23 - S120</t>
  </si>
  <si>
    <t>5YFBPRHE1HP675835</t>
  </si>
  <si>
    <t>SE MANDO WHATS ( MRS ) 2- buzon, se marca del telefono fijo 3- se mando whats, YA QUE NO RESPONDE 4- se mando whats</t>
  </si>
  <si>
    <t>MR0EX8DD0H0251868</t>
  </si>
  <si>
    <t>Se envia Mrs // 4- Marcamos de la agencia y no contesta enviamos nuevamente msj</t>
  </si>
  <si>
    <t>MR0EX8DD5H0251414</t>
  </si>
  <si>
    <t>1- SE LE ENVIO WHATS APP, 2-  NO CONTESTA  SE VOVIO A ENVIAR WHATS APP, 3-  SE DEJO RECADO, 4- NO CONTSTA SE VOLVIO A ENVIRA WHATS APP</t>
  </si>
  <si>
    <t>MR0EX8DD2H0173366</t>
  </si>
  <si>
    <t>Se agenda Cita el 25.10.22 Folio: 108489 / 4- Se agenda cita 13.01.22 folio: 110344 maracmos en 2 ocasiones pero no contesta para reprogramar su cita</t>
  </si>
  <si>
    <t>5TDYZ3DC1HS830414</t>
  </si>
  <si>
    <t>S138964 - 26/10/22 - S110</t>
  </si>
  <si>
    <t>MR2B29F36H1050621</t>
  </si>
  <si>
    <t>SE MANDO WHATS (MRS) 2- INDICA QUE REVISA QUE DIA PUEDE TRAER LA UNIDAD YA QUE LA CLIENTA NO TRAE LA UNIDAD 3-INDICA MARCAR DIA LUNES 03.10.22 YA QUE TENDRA QUE ORGANIZARSE CON SU HERMANA PA</t>
  </si>
  <si>
    <t>2T3JFREV3HW581125</t>
  </si>
  <si>
    <t>S142211 - 07/02/23 - S170</t>
  </si>
  <si>
    <t>2T3ZFREV6HW350576</t>
  </si>
  <si>
    <t>S 0000141204</t>
  </si>
  <si>
    <t>3TMAZ5CN1HM027103</t>
  </si>
  <si>
    <t>1- Inmotion</t>
  </si>
  <si>
    <t>5TDZZRFH3HS203648</t>
  </si>
  <si>
    <t>1-SE LE ENVIO WHATS APP , 2- EL CLIENTE SE COMUNICA PARA AGENDAR SU CITA / S140363 - 12/12/22 - S190</t>
  </si>
  <si>
    <t>MR2B29F35H1059486</t>
  </si>
  <si>
    <t>5YFBPRHE9HP634661</t>
  </si>
  <si>
    <t>MR0EX8CB4H1396227</t>
  </si>
  <si>
    <t>MRS ( SE MANDO WHATS ) / S139418 - 10/11/22 - S260</t>
  </si>
  <si>
    <t>5YFBPRHEXHP664803</t>
  </si>
  <si>
    <t>Se envia Mrs /4- Marcamos de la agencia y nos indica que tdavia no considera realizarle el servicio que cuando lo ocupe nos marcara</t>
  </si>
  <si>
    <t>MR2B29F35H1042705</t>
  </si>
  <si>
    <t>S 0000141861</t>
  </si>
  <si>
    <t>MR0EX8DDXH0173230</t>
  </si>
  <si>
    <t>S140546 - 16/12/22 - S100</t>
  </si>
  <si>
    <t>MR2K29F37H1047467</t>
  </si>
  <si>
    <t>MR0EX8DD4H0173644</t>
  </si>
  <si>
    <t>MR0EX8CB9H1395977</t>
  </si>
  <si>
    <t>JTDKBRFU4H3036799</t>
  </si>
  <si>
    <t>REALIZA SERVICIOS EN QUERETARO, TEMA DE TIEMPO RADICA HAYA / S140844 - 26/12/22 - S90</t>
  </si>
  <si>
    <t>MR2B29F3XH1046961</t>
  </si>
  <si>
    <t>SE MANDO WHTAS ( MRS ) 2- marcar en otro momento, o mas tarde 3 - agendo 16/12/22 folio 109636 4- se manda msj para re agendar cita 4 - SE MANDO WHATS 4- MANDA A BUZON, SE DEJA WHATS</t>
  </si>
  <si>
    <t>2T3JFREV5HW578355</t>
  </si>
  <si>
    <t>S 0000141209</t>
  </si>
  <si>
    <t>MR0EX8DD3H0250715</t>
  </si>
  <si>
    <t>MRS 1 / CITA AGENDADA PARA EL 03/02/2023 CON FLIO 111508</t>
  </si>
  <si>
    <t>MR0EX8DD9H0250766</t>
  </si>
  <si>
    <t>SE MANDO WHATS ( MRS ) 2- SE MARCA DEL TELEFONO FIJO, NUMERO FUERA DE SER</t>
  </si>
  <si>
    <t>2T3ZFREV7HW348402</t>
  </si>
  <si>
    <t>S 0000141074</t>
  </si>
  <si>
    <t>SE MANDO WHATS (MRS) 2 - esta ocupado el marca en otro momento 3 - buzon, se marca del telefono fijo de la agencia 4 - SE MANDO WHATS 4- SE MNDO WHATS 4- COMENTA QUE NO LE INTERESA, QUE ESTA</t>
  </si>
  <si>
    <t>Se envia Mrs// 2- MARCAMOS DE LA AGENCIA CLIENTE NOS INDICA QUE SE ENCUENTRA DE VIAJE QUE LLEGA EN 15 DIAS Y AGENDA SU CITA / 4- INDICA QUE SE ENCUENTRA  DE VACACIONES EN LA CIUDAD DE MEXICO</t>
  </si>
  <si>
    <t>JTDKBRFU0H3548818</t>
  </si>
  <si>
    <t>1-SE LE ENVIO WHATS APP , 2- SE DEJO RECADO LA CLIENTA SE COMUNICA PARA AGENDAR SU CITA. / S139113 - 31/10/22 - S110</t>
  </si>
  <si>
    <t>MR0EX8CB5H1396026</t>
  </si>
  <si>
    <t>S 0000141482</t>
  </si>
  <si>
    <t>S-138534 / 12-10-22 / S150 KM /</t>
  </si>
  <si>
    <t>JTDKBRFU1H3546513</t>
  </si>
  <si>
    <t>SE MANDO WHATS (MRS) 2- se agenda cita 22.10.22 folio: 108202 / S138872 - 22/10/22 - S110</t>
  </si>
  <si>
    <t>5YFBPRHE2HP631455</t>
  </si>
  <si>
    <t>no tiene whats , manda a buzon</t>
  </si>
  <si>
    <t>MR2B29F30H1048573</t>
  </si>
  <si>
    <t>SE MANDO WHATS (MRS) / S140454 - 14/12/22 - S100</t>
  </si>
  <si>
    <t>1- SE LE ENVIO WHATS APP, 2- NO CONTESTA  SE VOLVIO A ENVIAR WHAT APP</t>
  </si>
  <si>
    <t>MR0EX8DDXH0173485</t>
  </si>
  <si>
    <t>Se envia Mrs / 2- Marcamos de la agencia y nos indica el Sr. Que el se comunica despues</t>
  </si>
  <si>
    <t>MR0EX8CB8H1396277</t>
  </si>
  <si>
    <t>SE MANDO WHATS ( MRS ) / S140144 - 05/12/22 - S220</t>
  </si>
  <si>
    <t>S140831 - 26/12/22 - S300</t>
  </si>
  <si>
    <t>MR0EX8CB2H1395433</t>
  </si>
  <si>
    <t>S 0000141080</t>
  </si>
  <si>
    <t>JTDKBRFU7H3034898</t>
  </si>
  <si>
    <t>SE MANDI WHATS (MRS) 2- buzon 3 - buzon 4- comenta que no ocupa la unidad el marca cuando la requiera 4 - SE MANDO WHATS 4 - SE MANDO WHATS</t>
  </si>
  <si>
    <t>3MYDLAYV7HY178053</t>
  </si>
  <si>
    <t>SE MANDO WHATS (MRS) 2- BUZON 3 - buzon, se marca del telefono fijo. 4- nuzon, se marca del telefono fijo de la agencia 4- SIN NUMERO DE CONYTACTO</t>
  </si>
  <si>
    <t>MR0EX8DD1H0250860</t>
  </si>
  <si>
    <t>1- SE LE ENVIO WHATS APP, 2- SE DEJO RECADO LA CLIENTA SE COMUNICA PARA AGENDAR SU CITA., 3- SE DEJO RECADO CON SU ESPOSO, 4- NO CONTESTA SE VOLVIO A ENVIAR WHATS APP</t>
  </si>
  <si>
    <t>MR2K29F33H1042394</t>
  </si>
  <si>
    <t>JTFSX23P3H6176162</t>
  </si>
  <si>
    <t>MR2B29F3XH1046555</t>
  </si>
  <si>
    <t>SE MANDO WHATS ( MRS ) / S142249 - 08/02/23 - S120</t>
  </si>
  <si>
    <t>MR0EX8DD8H0173470</t>
  </si>
  <si>
    <t>1-SE LE ENVIO WHATS APP , 2- NO CONTESTA SE LE VOLVIO A ENVIAR WHATS APP, 3- SE DEJO RECADO, 4- MANDA A BUZON</t>
  </si>
  <si>
    <t>MHKMF53F9HK015132</t>
  </si>
  <si>
    <t>Se envia Mrs / 2- Marcamos de la agencia y nos direcciona a Buzon de Voz / y no contestan volvemos a enviar ms 3- Marcamos de la agencia</t>
  </si>
  <si>
    <t>MHKMF53F2HK014596</t>
  </si>
  <si>
    <t>1- SE LE ENVIO WHATS APP  AL CONTACTO QUE APARECE ( YA QUE ESTA A NOMBRE DE INMOTION), 2- SE AGENDO SU CITA PARA EL 16/02/2023 S-142529 - S130</t>
  </si>
  <si>
    <t>Se envia mrs // 2- se agenda cita el dia 19.11.22 folio: 109312 / S139720 - 19/11/22 - S130</t>
  </si>
  <si>
    <t>MR0EX8CB9H1394991</t>
  </si>
  <si>
    <t>S140434 - 14/12/22 - S300</t>
  </si>
  <si>
    <t>MHKMF53F4HK014891</t>
  </si>
  <si>
    <t>SE MANDO WHATS ( MRS ) 2- ELLA MARCA MAS TARDE ESTA OCUPADA POR EL MOMENTO / S142425 - 13/02/23 - S100</t>
  </si>
  <si>
    <t>MR2B29F34H1044879</t>
  </si>
  <si>
    <t>SE MANDO WHATS ( MRS ) 2- no responde, se marca del telefono fijo</t>
  </si>
  <si>
    <t>MR0EX8DD9H0172912</t>
  </si>
  <si>
    <t>Se envia mrs 2- Cliente nos indica que salio de vacaciones y que regresa en 2 semanas para programar cita 3- No contesta se envia nuevamente msj 4- BUZON / 4- marcamos de la agencia y nos di</t>
  </si>
  <si>
    <t>5TDYZRFH4HS194146</t>
  </si>
  <si>
    <t>MRS 1 / REALIZADO EL 25/01/2023  / S141827 - 25/01/23 - S70</t>
  </si>
  <si>
    <t>JTDKBRFU6H3548791</t>
  </si>
  <si>
    <t>T 0000137732SE MANDO WHATS., MRS 2- EL MARCA EN OTRO MOMENTO / DIAG. REVISAR INST. DE BOLSA DE AIRE</t>
  </si>
  <si>
    <t>MR2K29F35H1044308</t>
  </si>
  <si>
    <t>Se envia Mrs 2- Se agenda cita para el dia 22.10.22 folio: 108546 / S138864 - 22/10/22 - S110</t>
  </si>
  <si>
    <t>MR2B29F30H1042322</t>
  </si>
  <si>
    <t>S 0000141100</t>
  </si>
  <si>
    <t>2T3DFREV1HW585350</t>
  </si>
  <si>
    <t>S138617 - 14/10/22 - S110</t>
  </si>
  <si>
    <t>5YFBPRHE4HP601258</t>
  </si>
  <si>
    <t>MRS 1, ORDEN PROGRAMADA PARA EL 07/02/2022 CON FOLIO 111462 / S142208 - 07/02/23 - S150</t>
  </si>
  <si>
    <t>MR0EX8DD4H0173501</t>
  </si>
  <si>
    <t>SE MANDO WHATS (MRS) 2- agendo 25/10/22 folio 108579 / S138978 - 26/10/22 - S70</t>
  </si>
  <si>
    <t>5TDYZ3DC8HS809091</t>
  </si>
  <si>
    <t>SE MANDO WHATS ( MRS ) 2- buuzon, se narca del telefono fijo / S140265 - 08/12/22 - S110</t>
  </si>
  <si>
    <t>S138117 - 28/09/22 - S110</t>
  </si>
  <si>
    <t>MR2B29F32H1043309</t>
  </si>
  <si>
    <t>Se envia mrs 2-INDICA EL CLIENTE QUE SE ENCUENTRA OCUPADO Y QUE LE DEMOS CHANCE Y EN 1 SEMANA LLAMARA PARA AGENDAR //4- CLIENTE OCUPADO NOS INDICA QUE NO PUEDE ATENDER NUESTRA LLAMADA Enviam</t>
  </si>
  <si>
    <t>MR2B29F39H1044697</t>
  </si>
  <si>
    <t>SE MANDO WHATS / S142370 - 11/02/23 - S100</t>
  </si>
  <si>
    <t>JTDKBRFU9H3036121</t>
  </si>
  <si>
    <t>S 0000141818</t>
  </si>
  <si>
    <t>MR2B29F34H1045322</t>
  </si>
  <si>
    <t>S 0000141653</t>
  </si>
  <si>
    <t>5TDKZ3DC7HS817642</t>
  </si>
  <si>
    <t>MRS 1 / UNIDAD ESTA FUERA, SE COMUNICARA CUANID LLEGUE PARA AGENDAR</t>
  </si>
  <si>
    <t>JTDKBRFU0H3035813</t>
  </si>
  <si>
    <t>tiene la previa 22/08/22</t>
  </si>
  <si>
    <t>MR0EX8DD2H0250043</t>
  </si>
  <si>
    <t>EL SE COMUNICA EN OTRO MOMENTO / S142467 - 14/02/23 - S160</t>
  </si>
  <si>
    <t>5TDYZ3DC4HS812585</t>
  </si>
  <si>
    <t>4- MARCAMOS DE LA AGENCIA Y NOS INDICA EL SR. LUIS QUE AUN NO LLEGA AL KILOMETRAJE LUEGO AGENDA SU SERVICIO ENVIAMOS MSJ Nos indica lo siguiente:  estamos a 300 km por llegar a la meta de 8</t>
  </si>
  <si>
    <t>JTDKBRFU0H3548883</t>
  </si>
  <si>
    <t>S139099 - 31/10/22  - S120</t>
  </si>
  <si>
    <t>MR2B29F33H1038927</t>
  </si>
  <si>
    <t>1-SE LE ENVIO WHATS APP , 2- LA CLIENTA LO REVISA Y SE COMUNICA PARA AGENDAR SU CITA., 3- SE DEJO RECADO / S140306 - 08/12/22 - S260</t>
  </si>
  <si>
    <t>MHKMF53F4HK013143</t>
  </si>
  <si>
    <t>2022-03-01</t>
  </si>
  <si>
    <t>1-SE LE ENVIO WHATS APP , 2- LA CLIENTA SE COMUNICA PARA AGENDAR SU CITA. 3- LA CLIENTA LLAMA PARA AGENDAR SU CITA.</t>
  </si>
  <si>
    <t>MHKMF53F0HK013401</t>
  </si>
  <si>
    <t>S 0000142011</t>
  </si>
  <si>
    <t>MR0EX8CB6H1394785</t>
  </si>
  <si>
    <t>se envia mrs  // 4- Marcamos de la agencia y no Contesta / S42256 - 08/02/23 - S190</t>
  </si>
  <si>
    <t>MR2K29F34H1035776</t>
  </si>
  <si>
    <t>1- SE LE ENVIO WHATS APP, 2- NO CONTESTA SE VOLVIO A ENVIAR WHATS APP, 3- NO CONTESTA SE VOLVIO A ENVIAR WHATS APP</t>
  </si>
  <si>
    <t>MR2B29F37H1039787</t>
  </si>
  <si>
    <t>S 0000141370</t>
  </si>
  <si>
    <t>5TDKZRFH9HS191197</t>
  </si>
  <si>
    <t>SE MANDO WHATS ( MRS ) 2- marcar mañana para posible cita 3 -agendo 15-02-23 folio 111741 / S142500 - 15/02/23 - S100</t>
  </si>
  <si>
    <t>se agenda cita par el dia Sabado 22.10.22 folio: 108320 / S138858 - 22/10/22 - S140</t>
  </si>
  <si>
    <t>2T3DFREV5HW571242</t>
  </si>
  <si>
    <t>se mando whats 2- SE MANDO FLYER</t>
  </si>
  <si>
    <t>5TDYZ3DC1HS783224</t>
  </si>
  <si>
    <t>5TDYZ3DC1HS810471</t>
  </si>
  <si>
    <t>SE MANDO WHATS ( MRS ) 2- lo checa con el operario y marca para agendar 3 - NO RESPONDE, SE MANDO WHATS 4- se mando whats</t>
  </si>
  <si>
    <t>2T3DFREV0HW579023</t>
  </si>
  <si>
    <t>Se envia Mrs / 2- Marcamos de la agencia y nos direcciona a Buzon de Voz / 3- Marcamos de la agencia y nos indica que va llegando de sun viaje y que la prox semana se contacta con nosotros p</t>
  </si>
  <si>
    <t>3TMAZ5CN7HM035934</t>
  </si>
  <si>
    <t>5YFBPRHE0HP579419</t>
  </si>
  <si>
    <t>1-SE LE ENVIO WHATS APP , 2- EL CLIENTE SE COMUNICA MÁS ADELANTE / S139031 - 28/10/22 - S110</t>
  </si>
  <si>
    <t>2T3RFREV5HW552793</t>
  </si>
  <si>
    <t>se envia mrs // 4- Marcamos de la agencia y el cliente nos indica que la unidad fue vendida</t>
  </si>
  <si>
    <t>5YFBPRHE1HP572527</t>
  </si>
  <si>
    <t>SE MANDO WHATS ( MRS ) 2- pase se le envie la informacion por whats</t>
  </si>
  <si>
    <t>5YFBPRHE4HP570030</t>
  </si>
  <si>
    <t>G138611 - 14/10/22 - JSD, 2- INMOTION / S142716 - 22/02/23 - S130</t>
  </si>
  <si>
    <t>no tiene whats, manda a buzon 2- buzon se marca del telefono fijo 3- buzon 4- MANDA A BUZON</t>
  </si>
  <si>
    <t>MR0EX8DD1H0172905</t>
  </si>
  <si>
    <t>SE MANDO WHATS (MRS) / TELEFONO DE OFICINA EQUIVOCADO Y TELEFONO MOVIL MANDA A BUZON / TELEFONO DE OFICINA EQUIVOCADO Y TELEFONO MOVIL MANDA A BUZON NO TIENE WHATSAPP / NUEVAMENTE NO HAY RES</t>
  </si>
  <si>
    <t>1- SE LE ENVIO WHATS APP, 2- SE DEJO RECADO SE COMUNICA MAS ADELANTE PARA AGENDAR SU CITA., 4- SE DEJO RECADO SE COMUNICA MAS ADELANTE, 5-  SE AGENDO CITA PARA EL 04/03/2023 FOLIO: 112239</t>
  </si>
  <si>
    <t>5TDYZ3DC9HS812839</t>
  </si>
  <si>
    <t>Se agenda mrs / S138585 - 13/10/22 - S100</t>
  </si>
  <si>
    <t>MR0EX8DD9H0172568</t>
  </si>
  <si>
    <t>S 0000142013</t>
  </si>
  <si>
    <t>MR0EX8DD3H0249046</t>
  </si>
  <si>
    <t>S 0000141733</t>
  </si>
  <si>
    <t>MR0EX8DD0H0249165</t>
  </si>
  <si>
    <t>Se envia Mrs / 2- Cliente nos indica lo siguiente: Buen día Cuál es el costo del servicio de un Corolla 2013 de 177,000 km  Necesito que le laven los inyectores, se le informa el costo y nos</t>
  </si>
  <si>
    <t>JTFSX23P5H6175076</t>
  </si>
  <si>
    <t>MHKMF53F8HK013484</t>
  </si>
  <si>
    <t>Se envia MRS / S142248 - 08/02/23 - S110</t>
  </si>
  <si>
    <t>MR0EX8DD4H0249640</t>
  </si>
  <si>
    <t>MRS 1 / S142031 - 31/01/23 - S70</t>
  </si>
  <si>
    <t>2- Se agenda cita 08.10.22 folio: 107229 3- su cita quedo programada para octubre / S138427 - 08/10/22 - S90</t>
  </si>
  <si>
    <t>MHKMF53E4HK008080</t>
  </si>
  <si>
    <t>EL MARCA MAS DELANE PARA POSIBLE CITA  2- BUZON, SE MARCA DEL TELEFONO FIJO 3- P-142780 / 23-02-23 / S150 KM</t>
  </si>
  <si>
    <t>JTDKBRFU1G3531539</t>
  </si>
  <si>
    <t>S-140044 / 01-12-22 / S 130 KM</t>
  </si>
  <si>
    <t>MR0EX8DD7H0173363</t>
  </si>
  <si>
    <t>S139800 - 24/11/22 - S250</t>
  </si>
  <si>
    <t>3MYDLAYV4HY170301</t>
  </si>
  <si>
    <t>SE MANDO WHATS 2- SE MANDO WHATS</t>
  </si>
  <si>
    <t>2T3ZFREV1HW332180</t>
  </si>
  <si>
    <t>JTFSX23P9H6175484</t>
  </si>
  <si>
    <t>5TDYZ3DC9HS811142</t>
  </si>
  <si>
    <t>S 0000141814</t>
  </si>
  <si>
    <t>5TDYY5G16HS067265</t>
  </si>
  <si>
    <t>JTDKBRFU6H3543316</t>
  </si>
  <si>
    <t>SE MANDI WHATS (MRS) 2- BUZON 3-BUZON 4- buzon, se marca del telefono fijo 4 - comentanque van a pasar el recado / S140486 - 15/12/22 - S110</t>
  </si>
  <si>
    <t>JTDKBRFU8H3034697</t>
  </si>
  <si>
    <t>JTDKBRFUXH3031638</t>
  </si>
  <si>
    <t>5TDZKRFH8GS174733</t>
  </si>
  <si>
    <t>2T3ZFREV7HW340753</t>
  </si>
  <si>
    <t>S139409 - 10/11/22 - S150</t>
  </si>
  <si>
    <t>MR0EX8DD9H0249441</t>
  </si>
  <si>
    <t>1- SE LE ENVIO WHATS APP, 2- SE DEJO RECADO , SE COMUNICA MAS ADELANTE</t>
  </si>
  <si>
    <t>2T3RFREV9HW557575</t>
  </si>
  <si>
    <t>SE MANDO WHATS ( MRS ) 2- LO VA CHECAR CON SU JEFE Y MARCAN PARA POSBLE CITA</t>
  </si>
  <si>
    <t>2T3RFREV4HW565745</t>
  </si>
  <si>
    <t>1-SE LE ENVIO WHATS APP , 2- NO CONTESTA, 3- MANDA A BUZON , 4-  SE DEJO RECADO EL CLEINTE SE COMUNICA</t>
  </si>
  <si>
    <t>3TMCZ5AN7HM062885</t>
  </si>
  <si>
    <t>S 0000141900</t>
  </si>
  <si>
    <t>3MYDLAYV1HY162110</t>
  </si>
  <si>
    <t>S 0000141498</t>
  </si>
  <si>
    <t>5YFBPRHEXHP571425</t>
  </si>
  <si>
    <t>S140135 - 03/12/22 - S80</t>
  </si>
  <si>
    <t>MR0EX8DD6H0248473</t>
  </si>
  <si>
    <t>S 0000141112</t>
  </si>
  <si>
    <t>MR0EX8DDXH0247875</t>
  </si>
  <si>
    <t>S 0000141774</t>
  </si>
  <si>
    <t>4T1BF1FK6HU297183</t>
  </si>
  <si>
    <t>1-SE LE ENVIO WHATS APP , SE DEJO RECADO, 3- NO CONTESTA , SE LE VOLVIO A ENVIAR WHATS APP</t>
  </si>
  <si>
    <t>3TMAZ5CN5HM035432</t>
  </si>
  <si>
    <t>Se envia mrs 2- Servicio de Buzon de voz 3-Servicio de buzon de voz // 4- MARCAMOS DE LA AGENCIA Y NOS CUALGAN LLAMADA</t>
  </si>
  <si>
    <t>MR0EX8DD3H0171948</t>
  </si>
  <si>
    <t>1- SE LE ENVIO WHATS APP / S139276 - 05/11/22 - 05/11/22 - S310</t>
  </si>
  <si>
    <t>JTDKBRFU5H3033894</t>
  </si>
  <si>
    <t>SE ENVIA MRS / 2- Nos indica que aun no llega al kilometraje esperara a que llegue ya que ocupada la unidad muy poco</t>
  </si>
  <si>
    <t>JTFSX23P2H6175245</t>
  </si>
  <si>
    <t>S140711 - 21/12/22 - S60</t>
  </si>
  <si>
    <t>5TDYZ3DC6HS805363</t>
  </si>
  <si>
    <t>S 0000141383</t>
  </si>
  <si>
    <t>MR2B29F38H1034730</t>
  </si>
  <si>
    <t>MRS 1 / SE COMUNICARA AL ESTAR DISPONIBLE / BUZON SE DEJA MRS 2 / S142508 - 15/02/23 - S70</t>
  </si>
  <si>
    <t>5YFBPRHE6HP575245</t>
  </si>
  <si>
    <t>SE LE ENVIO WHATS APP</t>
  </si>
  <si>
    <t>MR2B29F39H1020500</t>
  </si>
  <si>
    <t>1- SE LE ENVIO WHATS APP, 2-  SE DEJO RECADO , 3- SE COMUNICA PARA AGENDAR SU CITA, 4- EL CLIENTE SE COMUNICA PARA AGENDAR SU CITA.</t>
  </si>
  <si>
    <t>MR0EX8DD9H0248046</t>
  </si>
  <si>
    <t>SE MANDO WHATS / S142416 - 13/02/23 - S90</t>
  </si>
  <si>
    <t>S138306 - 04/10/22 - S170</t>
  </si>
  <si>
    <t>3MYDLAYV6HY160577</t>
  </si>
  <si>
    <t>Se envia Mrs // 2- buzon lleno enviamos nuevamente msj / S139200 - 03/11/22 - S50</t>
  </si>
  <si>
    <t>2T3ZFREV1HW319333</t>
  </si>
  <si>
    <t>S 0000141150</t>
  </si>
  <si>
    <t>3TMAZ5CN8HM030015</t>
  </si>
  <si>
    <t>5TDYKRFH0GS176343</t>
  </si>
  <si>
    <t>Se envia Mrs // 2- marcamos de la agencia y nos direcciona  anumero fuera de area / 4- MARCAMSO DE LA AGENCIA Y AGENDAMOS CITA EL DIA 26.12.22 FOLIO: 110326 / S140878 - 27/12/22 - S50</t>
  </si>
  <si>
    <t>Se envia Mrs / 4-Marcamos de la agencia y nos indica la persona que trae la unidad que enviemos msj a la persona que autoriza traer las unidades enviamos msj agendo para otra unidad</t>
  </si>
  <si>
    <t>5TDKKRFH5GS178823</t>
  </si>
  <si>
    <t>S140099 - 02/12/22 - S80</t>
  </si>
  <si>
    <t>JTFSX23P0H6175244</t>
  </si>
  <si>
    <t>SE MANDO WHATS ( MRS ) 2- ELLOS REALIZARON EL SERVICIO EN SU TALLER</t>
  </si>
  <si>
    <t>JTFSX23P1H6174815</t>
  </si>
  <si>
    <t>MHKMF53FXHK012563</t>
  </si>
  <si>
    <t>Se envia Mrs / S138996 - 27/10/22 - S60</t>
  </si>
  <si>
    <t>MR0EX8DD1H0172063</t>
  </si>
  <si>
    <t>S 0000141613</t>
  </si>
  <si>
    <t>5YFBURHE5GP565796</t>
  </si>
  <si>
    <t>1- SE LE ENVIO WHATS APP, 2- EL CLIENTE SE  COMUNICA MAS ADELANTE / S140569 - 17/12/22 - S110</t>
  </si>
  <si>
    <t>5YFBPRHE3HP581374</t>
  </si>
  <si>
    <t>SE MANDO WHATS ( MRS ) 2- buzon, se narca del telefono fijo / S140222 - 07/12/22 - S120</t>
  </si>
  <si>
    <t>MHKMF53E1HK007307</t>
  </si>
  <si>
    <t>1-SE LE ENVIO WHATS APP , 2- NO CONTESTA  SE VOLVIO A ENVIAR WHATS APP, 3- SE AGENDO CITA PARA EL 07/02/2023 FOLIO: 111670 / S142245 - 08/02/23 - S90</t>
  </si>
  <si>
    <t>MHKMF53F9HK011775</t>
  </si>
  <si>
    <t>SE MANDO WHATS (MRS) 2- BUZON 3- cuelga el telefono se marca del telefono fijo de la agencia 4- SE MANDO WHATS 4 - SE MANDO WHATS 4- NO RESPONDE, SE DEJA WHATS</t>
  </si>
  <si>
    <t>3MYDLAYV1HY162995</t>
  </si>
  <si>
    <t>se envia mrs // 2- Marcamos de la agencia y nadie contesta / S140240 - 07/12/22 - S170</t>
  </si>
  <si>
    <t>MR2B29F30H1037136</t>
  </si>
  <si>
    <t>se envia mrs // 2- Se agenda cita 20.12.22 folio: 110164 / S140645 - 20/12/22 - S80</t>
  </si>
  <si>
    <t>MR0EX8DD8H0248278</t>
  </si>
  <si>
    <t>S 0000141622</t>
  </si>
  <si>
    <t>2T3RFREV6HW552446</t>
  </si>
  <si>
    <t>Se envia mrs 2- indica que cuando se desocupe marcara a la agencia 3- BUZON DE VOZ 4-cliente se encuentra enfermo de salud hasta que se recupere lamara para agendar / 4- Marcamos de la agenc</t>
  </si>
  <si>
    <t>3MYDLAYV8HY162377</t>
  </si>
  <si>
    <t>SE MANDO WHATS ( MRS ) 2- marcar a proncipios de enero para posible cita 3- AUN LE FALTA PARA LLEGAR AL KILOMETRAJE / S142108 - 02/02/23 - S130</t>
  </si>
  <si>
    <t>5YFBPRHE9HP581668</t>
  </si>
  <si>
    <t>S139669 - 18/11/22 - S70</t>
  </si>
  <si>
    <t>MR0EX8DD7H0172035</t>
  </si>
  <si>
    <t>SE MANDO WHTAS ( MRS ) 2- POR TEMA DE SALUDO NO PUEDE AGENDAR, YA QUE ESTE MEJOR MARCA 3- no se encuentra va pasar el recado 4- SE MANDO WHATS 4- S-142728 / 22/02/23 / S110 KM</t>
  </si>
  <si>
    <t>5YFBPRHE0HP613987</t>
  </si>
  <si>
    <t>2T3RFREVXHW549744</t>
  </si>
  <si>
    <t>5YFBPRHE1HP589926</t>
  </si>
  <si>
    <t>1- SE LE ENVIO WHATS APP / S138794 - 20/10/22 - S70</t>
  </si>
  <si>
    <t>3MYDLAYV5HY155015</t>
  </si>
  <si>
    <t>no tiene whats, manda a buzon 2- BUZON 3- BUZON  4- numero fuera de servicio 4 - SE MANDO WHATS 4 - NO RESPONDE, SE DEJA WHATS</t>
  </si>
  <si>
    <t>5YFBPRHE4HP578211</t>
  </si>
  <si>
    <t>1-SE LE ENVIO WHATS APP / S138634 - 15/10/22 - S90</t>
  </si>
  <si>
    <t>JTDKBRFU3H3024661</t>
  </si>
  <si>
    <t>1- SE LE ENVIO WHATS APP, 2- NO CONTESTA SE LE VOLVIO A ENVIAR WHATS APP, 3- YA NO CUENTA CON SU UNIDAD / S142930 - 28/02/23 - S70</t>
  </si>
  <si>
    <t>MHKMF53FXHK013423</t>
  </si>
  <si>
    <t>MHKMF53F4HK011862</t>
  </si>
  <si>
    <t>S139508 - 14/11/22 - S170</t>
  </si>
  <si>
    <t>JTDKBRFU1H3029969</t>
  </si>
  <si>
    <t>Se mudo de ciudad</t>
  </si>
  <si>
    <t>MR2K29F36H1026903</t>
  </si>
  <si>
    <t>1- SE LE ENVIO WHATS APP / S139997 - 30/11/22 - S120</t>
  </si>
  <si>
    <t>4T1BF1FK3HU327322</t>
  </si>
  <si>
    <t>MR2B29F35H1023958</t>
  </si>
  <si>
    <t>1-SE LE ENVIO WHATS APP , 2- EL CLIENTE SE COMUNICA , TODAVIA NO DEFINE SI PUDIERA SER AL 26 0 27 DE SEP., 3- NO CONTESTA, 4- NO CONTESTA SE LE VOLVIO A ENVIAR WHATS APP / S138786 - 20/10/22 - S100</t>
  </si>
  <si>
    <t>5YFBPRHE3HP581696</t>
  </si>
  <si>
    <t>1- SE LE ENVIO WHATS APP, 2- LA CLIENTA SE COMUNICA PARA AGENDAR SU CITA / S140145 - 05/12/22  - S120</t>
  </si>
  <si>
    <t>MR0EX8DD1H0171379</t>
  </si>
  <si>
    <t>SE MANDO WHATS ( MRS ) 2- buzon, se marca del telefono fijo de la agencia 4- buzon se marca del telefono fijo 4 - LA UNIDAD ES DE SU PAPA LE VA COMENTAR  4- SE MANDO WHATS 4- SE DEJO WHATS</t>
  </si>
  <si>
    <t>MR2B29F32H1028065</t>
  </si>
  <si>
    <t>SE MANDO WHATS ( MRS ) / S142515 - 15/02/23 - S130</t>
  </si>
  <si>
    <t>MR0EX8DD4H0170887</t>
  </si>
  <si>
    <t>Se envia mrs 2- BUZON  // 4- marcamos de la agencia y el cliente no contesta nos direcciona a buzon de voz</t>
  </si>
  <si>
    <t>MR2B29F39H1031819</t>
  </si>
  <si>
    <t>se mando whats / S140918 - 28/12/22 - TOYOTATHON</t>
  </si>
  <si>
    <t>3MYDLAYV3HY162674</t>
  </si>
  <si>
    <t>SE MANDO WHATS ( MRS ) 2- buzon, se marca del telefono fijo de la agencia 3- comenta que el marca en otro momento 4 -s-140713 / 21-12-- / s130 km</t>
  </si>
  <si>
    <t>MR2K29F37H1025999</t>
  </si>
  <si>
    <t>2022-03-19</t>
  </si>
  <si>
    <t>Se envia mrs 2- Cliente nos indica que su unidad ya la vendio //4- unidad vendida</t>
  </si>
  <si>
    <t>5YFBURHE1GP560580</t>
  </si>
  <si>
    <t>S 0000141182</t>
  </si>
  <si>
    <t>MHKMF53F2HK011567</t>
  </si>
  <si>
    <t>no tiene whats, manda a buzon</t>
  </si>
  <si>
    <t>JTDKBRFU0G3531578</t>
  </si>
  <si>
    <t>Se envia Mrs // 2- maracmos de la agencia y nos contesta la srita fatima que marquemos a mediados de mes para agendar / S139483 - 14/11/22 - S120</t>
  </si>
  <si>
    <t>1- SE LE ENVIO WHATS APP / T142172 - 22/02/23 - DIAG POSIBLE FUGA FLECHA HOMOCINETICA</t>
  </si>
  <si>
    <t>5YFBPRHE0HP591280</t>
  </si>
  <si>
    <t>/ SE ENVIA MENSAJE DE WHATS APP</t>
  </si>
  <si>
    <t>5YFBPRHE1HP570535</t>
  </si>
  <si>
    <t>SE MANDO WHATS ( MRS ) 2- NUMERO FUERA DE SERVICIO 3 - NO RESPONDE, SE MANDO WHATS 4- se mando whats</t>
  </si>
  <si>
    <t>4T1BF1FK6HU330635</t>
  </si>
  <si>
    <t>SE MANDO WHATS ( MRS ) 2- AGENDO 25-012-23 3- S-142847 / 25-02-23 / S130 KM</t>
  </si>
  <si>
    <t>5YFBPRHE3HP585652</t>
  </si>
  <si>
    <t>S140908 - 27/12/22 - S100</t>
  </si>
  <si>
    <t>MR2B29F31H1030874</t>
  </si>
  <si>
    <t>se envia mrs // 4- Marcamos de la agencia y no contestan  enviamos nuevamente msj</t>
  </si>
  <si>
    <t>2T3RFREV2HW544666</t>
  </si>
  <si>
    <t>SE ENVIA MRS / S142219 - 07/02/23 - S110</t>
  </si>
  <si>
    <t>JTDKBRFU6H3029305</t>
  </si>
  <si>
    <t>JTDKBRFU1H3533938</t>
  </si>
  <si>
    <t>S140282 - 08/12/22 - S100</t>
  </si>
  <si>
    <t>MR2K29F33H1027376</t>
  </si>
  <si>
    <t>SE MANDO WHATS ( MRS ) 2- ELLA MARCA EN OTRO MOMENTO, SE ENCUENTRA OCUPADA 3- no esta en la ciudad ya que regrece marca para posible cita</t>
  </si>
  <si>
    <t>5TDYZ3DC8HS796469</t>
  </si>
  <si>
    <t>SE MANDO WHATS (MRS) 2- buzon 4- buzon, se marca del telefono fijo 4- comenta que aun no tiene fecha / S140031 - 01/12/22 - S110</t>
  </si>
  <si>
    <t>5TDKZ3DC7HS792032</t>
  </si>
  <si>
    <t>1- SE LE ENVIO WHATS APP, 2- NO CONTESTA SE VOLVIO A ENVIAR WHATDS APP / S142496 - 15/02/23 - S120</t>
  </si>
  <si>
    <t>MR0EX8CB5H1394891</t>
  </si>
  <si>
    <t>Se envia Mrs / 2- Marcamos de la agencia y nos indica que luego marcara para agenda / 3- Marcamos de la agencia y no contesta</t>
  </si>
  <si>
    <t>4T1BF1FK2HU663561</t>
  </si>
  <si>
    <t>MRS 1 /  LO VENDIO</t>
  </si>
  <si>
    <t>MHKMF53FXGK010911</t>
  </si>
  <si>
    <t>SE MANDO WHATS ( MRS ) 2- lo vendio, le va pasar el telefono al nuevo propietario</t>
  </si>
  <si>
    <t>MR0EX8CB3H1394369</t>
  </si>
  <si>
    <t>5YFBPRHE6HP584883</t>
  </si>
  <si>
    <t>MR0EX8CB8H1395145</t>
  </si>
  <si>
    <t>1- SE LE ENVIO WHATS APP / S138954 - 25/10/22 - S100</t>
  </si>
  <si>
    <t>5YFBPRHEXHP601734</t>
  </si>
  <si>
    <t>1- SE LE ENVIO WHATS APP, 2- SE DEJO RECADO SE COMUNICA DESPUES., 3- SE ENCUENTRA FUERA DE LA CIUDAD EN CUANTO RECRESE SE COMUNICA PARA AGENDAR SU CITA., 4-NO CONTESTA</t>
  </si>
  <si>
    <t>JTDKBRFU7H3536147</t>
  </si>
  <si>
    <t>S142644 - 20/02/23 - S190</t>
  </si>
  <si>
    <t>MR0EX8DD7G0246665</t>
  </si>
  <si>
    <t>Se envia Mrs / S140375 - 12/12/22 - S130</t>
  </si>
  <si>
    <t>JTDKBRFU3H3025471</t>
  </si>
  <si>
    <t>S 0000141128</t>
  </si>
  <si>
    <t>MR0EX8DD0H0247335</t>
  </si>
  <si>
    <t>SE MANDO WHATS ( MRS) 2- agendo 03/11/22 folio 108458 /  S139199 - 03/11/22 - S70</t>
  </si>
  <si>
    <t>2T3RFREVXGW525023</t>
  </si>
  <si>
    <t>5TDYZ3DC6HS771683</t>
  </si>
  <si>
    <t>1-SE LE ENVIO WHATS APP / S140309 - 08/12/22 - S200</t>
  </si>
  <si>
    <t>5TDKKRFH8GS171140</t>
  </si>
  <si>
    <t>No se habia enviado msj se envia msj // 2- marcamos de la gencia y nos indica que marcara la siguiente semana para agendar cita / S140893 - 27/12/22 - S140</t>
  </si>
  <si>
    <t>JTFSX23P4H6172654</t>
  </si>
  <si>
    <t>S142460 - 14/02/23 - S260</t>
  </si>
  <si>
    <t>4T1BF1FK5HU268886</t>
  </si>
  <si>
    <t>S140329 - 09/12/22 - S110</t>
  </si>
  <si>
    <t>MR0EX8DD2H0170726</t>
  </si>
  <si>
    <t>1- SE LE ENVIO WHATS APP, 2- EL CLIENTE SE COMUNICA PARA AGENDAR SU CITA / S140977 - 29/12/22 - S130</t>
  </si>
  <si>
    <t>SE MANDO WHATS ( MRS ) 2- cita 10-02-23 folio 110854 4- S-142936 / 28-02-23 / S60 KM</t>
  </si>
  <si>
    <t>JTDKBRFU2G3020616</t>
  </si>
  <si>
    <t>S140093 - 02/12/22 - S110</t>
  </si>
  <si>
    <t>JTFSX23P8H6173273</t>
  </si>
  <si>
    <t>Se envia Mrs // 2- Cliente nos indica que la Unidad anda de viaje y que cuando tenga oportunidad programara su cita / S140965 - 29/12/22 - S120</t>
  </si>
  <si>
    <t>MR2B29F34H1020873</t>
  </si>
  <si>
    <t>1- SE LE ENVIO WHATS APP, 2- NO CONTESTA  SE LE VOLVIO A ENVIAR WHATS APP /  S140580 - 17/12/22 - S130</t>
  </si>
  <si>
    <t>5YFBPRHE3HP578426</t>
  </si>
  <si>
    <t>SE LE ENVIO WHATS APP, 2- LLAMAR LA  SIGUIENTE SEMANA EL 28/04/22, 3- POR EL MOMENTO NO CUENTA CON EL RECURSO ECONOMICO. 3- l marca en otro momento para agendar / S140657 - 20/12/22 - S110</t>
  </si>
  <si>
    <t>MR0EX8DD3G0246808</t>
  </si>
  <si>
    <t>SE MANDO WHATS ( MRS ) 2- agendo 05/12/22 folio 109769 /  S140223 - 07/12/22 - S120</t>
  </si>
  <si>
    <t>MR2B29F34H1025605</t>
  </si>
  <si>
    <t>SE MANDO WHATS (MRS) 2- BUZON 3- BUZON 4- buzon, se marca del telefono fijo 4- SE MANDO WHATS 4- SE MANDO WHATS 4- SE MANDO WHATS / S140955 - 29/12/22 - S70</t>
  </si>
  <si>
    <t>MR2K29F33H1022260</t>
  </si>
  <si>
    <t>SE MANDI WHATS (MRS) 2- buzon 3- AGENDO 23/09/22 FOLIO 107281 4 - agendo 24-10-22 folio 108565 4 - s0139272 / 05/11/22 / s80</t>
  </si>
  <si>
    <t>4T1BF1FK0HU661484</t>
  </si>
  <si>
    <t>S 0000141255</t>
  </si>
  <si>
    <t>4T1BF1FK0HU617422</t>
  </si>
  <si>
    <t>1- MANDA ABUZON DIRECTO Y NO TIENE WHATS APP / S140410 - 13/12/22  - S30</t>
  </si>
  <si>
    <t>4T1BF1FK9HU296643</t>
  </si>
  <si>
    <t>JTDKBRFU0G3023563</t>
  </si>
  <si>
    <t>5TDYZ3DC4HS783881</t>
  </si>
  <si>
    <t>SE MANDO WHATS (MRS) / S138253 - 03/10/22 - S120</t>
  </si>
  <si>
    <t>5YFBURHE5GP555110</t>
  </si>
  <si>
    <t>MRS 1 / NO RESPONDE, SE DEJA MRS 2/ NO RESPONDE MANDA A BUZON MRS3 /</t>
  </si>
  <si>
    <t>JTDKBRFU0G3023305</t>
  </si>
  <si>
    <t>S139674 - 18/11/22 - S170</t>
  </si>
  <si>
    <t>5YFBPRHE5HP578864</t>
  </si>
  <si>
    <t>S139861 - 26/11/22 - S120</t>
  </si>
  <si>
    <t>JTDKBRFU6H3027022</t>
  </si>
  <si>
    <t>S 0000142029</t>
  </si>
  <si>
    <t>MR2K29F39H1018780</t>
  </si>
  <si>
    <t>S142299 - 09/02/23 - S160</t>
  </si>
  <si>
    <t>5TDYZ3DC3HS771513</t>
  </si>
  <si>
    <t>MHKMF53E7GK006516</t>
  </si>
  <si>
    <t>SE MANDO WHATS (MRS) 2- VA CHECAR SUS TIEMPOS Y MARCA PARA AGENDAR 3- BUZON / S138340 - 05/10/22 - S120</t>
  </si>
  <si>
    <t>SE MANDI WHATS (MRS) 2- BUZIN 3 - buzon / S138398 - 07/10/22 - S150</t>
  </si>
  <si>
    <t>5YFBURHE6GP519569</t>
  </si>
  <si>
    <t>Se envia Mrs / S140530 - 16/12/22 - S170</t>
  </si>
  <si>
    <t>1- SE LE ENVIO WHATS APP, 2-  SE DEJO RECADO , 3-  EL CLIENTE SE COMUNICA PARA AGENDAR SU CITA .4- EL CLIENTE SE COMUNICA PARA AGENDAR SU CITA</t>
  </si>
  <si>
    <t>4T1BF1FK3HU278056</t>
  </si>
  <si>
    <t>JTDKBRFU4H3024376</t>
  </si>
  <si>
    <t>Se envia mrs 2- NO CONTESTA // 4- Marcamso de la agencia y nos cuelga llamada</t>
  </si>
  <si>
    <t>VNKKTUD35GA062193</t>
  </si>
  <si>
    <t>S138815 - 21/10/22 - S120</t>
  </si>
  <si>
    <t>2T3RFREV1GW522799</t>
  </si>
  <si>
    <t>3MYDLAYV6GY144541</t>
  </si>
  <si>
    <t>S 0000141196</t>
  </si>
  <si>
    <t>JTFSX23P9H6171998</t>
  </si>
  <si>
    <t>S 0000141068</t>
  </si>
  <si>
    <t>5YFBURHE6GP493703</t>
  </si>
  <si>
    <t>MR2B29F34H1022994</t>
  </si>
  <si>
    <t>SE MANDO WHATS (MRS) 2 - BUZON, SE MARCA DEL TELEFONO FUJO 3- lo checa con la encarga y revisa si van a agendar 4- la encargada no da fecha aun 4- la uunidada esta fuera, y se encuentran de</t>
  </si>
  <si>
    <t>MHKMF53E4GK000981</t>
  </si>
  <si>
    <t>Se envia Mrs / 2- Empresa nos indica que pasando fiesta de diciembre se organizan para programar cita, 2- NO CONTESTA SE VOLVIO A ENVIAR WHATS APP, 4- EL CLIENTE SE COMUNICA PARA AGENDAR SU</t>
  </si>
  <si>
    <t>3MYDLAYV5GY146944</t>
  </si>
  <si>
    <t>MR2B29F39H1015751</t>
  </si>
  <si>
    <t>MR0EX8DDXG0169838</t>
  </si>
  <si>
    <t>MANDA A BUZON 2- BUZON, SE MARCA DEL TELEFONO FIJO</t>
  </si>
  <si>
    <t>MR0EX8DDXG0169922</t>
  </si>
  <si>
    <t>1- SE LE ENVIO WHATS APP, 2- SE DEJO RECADO SE COMUNICA MAS ADELANTE. , 3-  NO CONTESTA SE VOLVIO A ENVIAR WHATS APP, 4-  SE COMUNICA PARA AGENDAR SU CITA</t>
  </si>
  <si>
    <t>MR2K29F3XH1022076</t>
  </si>
  <si>
    <t>MANDA A BUZON Y NO TIENE WHATS APP, 2- SE DEJO RECADO</t>
  </si>
  <si>
    <t>MR0EX8DD6G0170131</t>
  </si>
  <si>
    <t>Se envia Mrs // 4- Marcamos de la agencia y nos indican que la unidad fue vendida y que fue llevada a otra ciudad</t>
  </si>
  <si>
    <t>3MYDLAYV7GY146850</t>
  </si>
  <si>
    <t>1- SE LE ENVIO WHATS APP, EL CLIENTE SE COMUNICA, 2- SE DEJO RECADO , 3-  EL CLIENTE SE COMUNICA PARA AGENDAR SU CITA, 3-  SE AGENDO CITA PARA EL 28/01/2023 FOLIO: 111206</t>
  </si>
  <si>
    <t>JTDKBRFU6G3532475</t>
  </si>
  <si>
    <t>MR2B29F37H1017790</t>
  </si>
  <si>
    <t>1-SE LE ENVIO WHATS APP / S138588 - 14/10/22 - S120</t>
  </si>
  <si>
    <t>JTDKBRFU5G3023557</t>
  </si>
  <si>
    <t>SE MANDO WHATS ( MRS ) 2- agendo 12/11/22 folio 109009 / S139463 - 12/11/22 - S120</t>
  </si>
  <si>
    <t>SE MANDO WHATS ( MRS ) 2- numero fuera de servicio 3- lo va checar con su hija y marca 4 - SE MANDO WHATS</t>
  </si>
  <si>
    <t>3MYDLAYV6GY144345</t>
  </si>
  <si>
    <t>1-SE LE ENVIO WHATS APP / S140566 - 17/12/22 - S170</t>
  </si>
  <si>
    <t>MHKMF53E0GK005854</t>
  </si>
  <si>
    <t>SE MANDO WHATS ( MRS ) 2- buzon se marca del telefono fijo 3- COMENTA QUE EL YA NO TRAE ESA UNIDAD Y NO SABE A QUIEN SE LE ASIGNO</t>
  </si>
  <si>
    <t>3MYDLAYV9GY146686</t>
  </si>
  <si>
    <t>S140791 - 23/12/22 - S110</t>
  </si>
  <si>
    <t>5TDYKRFH8GS166627</t>
  </si>
  <si>
    <t>INMOTION / S142318 - 09/02/23 - S120</t>
  </si>
  <si>
    <t>JTDKBRFU2G3511641</t>
  </si>
  <si>
    <t>Se envia Mrs // 4- MARCAMOS DE LA AGENCIA Y NOS ENVIA A BUZON ENVIAMOS NUEVAMENTE MRS QUE  ACUDIO A SI DIAGNOSTICO EN DICIEMBRE/ T140201 - 06/12/22 - DIAG. TESTIGO</t>
  </si>
  <si>
    <t>5YFBURHEXGP535581</t>
  </si>
  <si>
    <t>SE MANDO WHATS (MRS) 2- se agenda cita 05.11.22 folio: 108562 CITA CONCRETADA / S139265  - 05/11/22 - S120</t>
  </si>
  <si>
    <t>2T3JFREV8GW488793</t>
  </si>
  <si>
    <t>Se envia Mrs // 2- se agenda cita 02.11.22 S110.000 KM / S139176 - 02/11/22 - S110</t>
  </si>
  <si>
    <t>JTDKBRFU6G3528264</t>
  </si>
  <si>
    <t>JTDKBRFU2G3019806</t>
  </si>
  <si>
    <t>S142108 - 02/02/23 - S130</t>
  </si>
  <si>
    <t>MR2B29F38H1012422</t>
  </si>
  <si>
    <t>S 0000141352</t>
  </si>
  <si>
    <t>5YFBURHE0GP502119</t>
  </si>
  <si>
    <t>SE MANDO WHATS (MRS) 2- esta checando posible fecha / S138979 - 26/10/22 - S130</t>
  </si>
  <si>
    <t>5YFBURHE1GP510410</t>
  </si>
  <si>
    <t>1-EL CLIENTE LLAMA PARA AGENDAR ,SE ESPERARA A FINAL DEL MES DE SEP., 2- SE REALIZO EL 03/10/2022 - S138281 - S110</t>
  </si>
  <si>
    <t>5YFBURHE8GP544084</t>
  </si>
  <si>
    <t>SE MANDO WHATS (MRS) 2- BUZON 3 - buzon, se marca del telefono fijo. 4- NUMERO FUERA DE SERVICIO 4- SE MANDO WHATS 4 - SE MANDO WHATS 4- MANDA A BUZON, SE DEJA WHATS</t>
  </si>
  <si>
    <t>MHKMF53F1GK009176</t>
  </si>
  <si>
    <t>MR0EX8DD6G0169724</t>
  </si>
  <si>
    <t>Se envia Mrs /4- Marcamos a la empresa y nos indican que revisaran cuando la pueden traer y regresaran la llamada</t>
  </si>
  <si>
    <t>MR0EX8DD9G0246344</t>
  </si>
  <si>
    <t>S142721 - 22/02/23 - S270</t>
  </si>
  <si>
    <t>MR2B29F39H1004104</t>
  </si>
  <si>
    <t>COMENTA QUE NO PIENSA REALIZAR PRONTO EL SERVICIO / S140164 - 05/12/22 - S150</t>
  </si>
  <si>
    <t>2T3RFREV5GW509926</t>
  </si>
  <si>
    <t>Se envia Mrs // 2- cliente nos indica lo siguiente: Buenas tardes,  gracias ?? ?? déjeme ver mi agenda /4- Cliente indica que anda de vacaciones y que En Enero que regrese llama para agendar</t>
  </si>
  <si>
    <t>2T3ZFREV8GW297488</t>
  </si>
  <si>
    <t>1- SE LE ENVIO WHATS APP, 2- SE VOLVIO A ENVIAR WHATS APP / S140266 - 08/12/22 - S40</t>
  </si>
  <si>
    <t>5YFBURHE3GP551251</t>
  </si>
  <si>
    <t>S140446 - 14/12/22 - S120</t>
  </si>
  <si>
    <t>5TDKKRFH3GS166279</t>
  </si>
  <si>
    <t>MR2B29F34H1006987</t>
  </si>
  <si>
    <t>SE AMNDO WHATS</t>
  </si>
  <si>
    <t>1-SE LE ENVIO WHATS APP, 2-  se dejo recado con su hija, 3- LA CLIENTA SE  COMUNICA</t>
  </si>
  <si>
    <t>JTDKBRFU5G3019847</t>
  </si>
  <si>
    <t>1- SE LE ENVIO WHATS APP / S142355 - 10/02/23 - S80</t>
  </si>
  <si>
    <t>JTDKBRFU7G3017212</t>
  </si>
  <si>
    <t>1-SE LE ENVIO WHATS APP , 2- SE DEJO RECADO, 3- la clienta se comunica para agendar su cita, 4- la clienta se comunica</t>
  </si>
  <si>
    <t>2T3DFREV0GW488820</t>
  </si>
  <si>
    <t>S142640 - 20/02/23 - S110</t>
  </si>
  <si>
    <t>2T3RFREV8GW439998</t>
  </si>
  <si>
    <t>MRS 1 / BUZON MRS 2 / NO RESPONDE MRS 3 / NO  AGENDARA E SERVICIO POR EL MOMENTO</t>
  </si>
  <si>
    <t>JTDBT9K32G1448093</t>
  </si>
  <si>
    <t>JTDKBRFU4G3523970</t>
  </si>
  <si>
    <t>T142538 - 16/02/23 - S250</t>
  </si>
  <si>
    <t>MR2B29F39H1003924</t>
  </si>
  <si>
    <t>S 0000141474</t>
  </si>
  <si>
    <t>5YFBURHE1GP534982</t>
  </si>
  <si>
    <t>1- NO CONTESTA, 2-  SE DEJO RECADO , 3-  SE AGENDO CITA PARA EL 22/02/2023 FOLIO: 112179 / S142767 - 23/02/23 - S110</t>
  </si>
  <si>
    <t>5YFBURHE6GP536601</t>
  </si>
  <si>
    <t>SE MANDO WHATS ( MRS ) 2 - LO VENDIO</t>
  </si>
  <si>
    <t>JTDBT9K38G1449457</t>
  </si>
  <si>
    <t>se envia mrs // 4- Marcamos de la agencia y nos indica que luego llamara para agendar se envio msju</t>
  </si>
  <si>
    <t>MR0EX8DD7G0169263</t>
  </si>
  <si>
    <t>S 0000141081</t>
  </si>
  <si>
    <t>VNKKTUD39GA066666</t>
  </si>
  <si>
    <t>1-SE LE ENVIO WHATS APP , 2- SE REALIZO EL 01/10/2022 S-138214 / S138214 - 01/10/22 - S70</t>
  </si>
  <si>
    <t>1-SE LE ENVIO WHATS APP  , EL CLIENTE SE COMUNICA DESPUES, 3- NO CONTESTA SE LE VOLVIO A ENVIAR WHATS APP, 4- NO CONTESTA SE VOLVIO A ENVIAR WHATS APP</t>
  </si>
  <si>
    <t>JTDKBRFU3G3528030</t>
  </si>
  <si>
    <t>1-SE LE ENVIO WHATS APP, 2-  SE DEJO RECADO , 3- LLAMR EL 23/01/23 PARA AGENADAR SU CITA, 4- SE AGENDO CITA PARA EL 08/02/2023 FOLIO: 111678 / S142258 - 08/02/23 - S130</t>
  </si>
  <si>
    <t>MR0EX8CB7G1393790</t>
  </si>
  <si>
    <t>MR2B29F3XH1000191</t>
  </si>
  <si>
    <t>SE MANDO WHATS ( MRS ) 2- marcar el 07-12-22 4- NO RESPONDE LA LLAMADA 4- SE MANDO WHATS</t>
  </si>
  <si>
    <t>S140744 - 22/12/22 - S240</t>
  </si>
  <si>
    <t>Se Envia Mrs / 4- CLIENTE NOS INDICA QUE SE ENCUENTRA OCUPADO Y QUE POR EL MOMENTO NO REQUIERE EL SERVICIO QUE LLAMARA DESPUES</t>
  </si>
  <si>
    <t>3MYDLAYV6GY144457</t>
  </si>
  <si>
    <t>SE MANDO WHATS ( MRS ) / S140794 - 23/12/22 - S40</t>
  </si>
  <si>
    <t>3MYDLAYV8GY143813</t>
  </si>
  <si>
    <t>SE ENVIA MRS / 2- MARCAMOS PERO NO CONTESTAN</t>
  </si>
  <si>
    <t>5TDKK3DCXGS757164</t>
  </si>
  <si>
    <t>5YFBURHE5GP521197</t>
  </si>
  <si>
    <t>S 0000141430</t>
  </si>
  <si>
    <t>5TDYK3DC9GS746621</t>
  </si>
  <si>
    <t>SE MANDO WHTAS ( MRS ) 2- buzon, se marca del telefono fijo 3 - buzon / S140408 - 13/12/22 - S100</t>
  </si>
  <si>
    <t>5YFBURHE1GP538370</t>
  </si>
  <si>
    <t>se envia mrs / S139893 - 28/11/22 - S40</t>
  </si>
  <si>
    <t>5TDYK3DC1GS755684</t>
  </si>
  <si>
    <t>1- NO CONTESTA MANDA A BUZON</t>
  </si>
  <si>
    <t>MHKMF53E4GK001421</t>
  </si>
  <si>
    <t>SE LE ENVIO WHATS APP / S138465 - 10/10/22 - S280</t>
  </si>
  <si>
    <t>5YFBURHE6GP479395</t>
  </si>
  <si>
    <t>S 0000141289</t>
  </si>
  <si>
    <t>S140644 - 20/12/22 - S340</t>
  </si>
  <si>
    <t>JTDKBRFU5G3015121</t>
  </si>
  <si>
    <t>1-SE LE ENVIO WHATS APP , 2- NO CONTESTA SE VOLVIO A ENVIAR WHATS APP, 3- SE DEJO RECADO, 4-  EL CLIENTE SE COMUNICA PARA AGENDAR SU CITA</t>
  </si>
  <si>
    <t>2T3JFREV5GW467092</t>
  </si>
  <si>
    <t>S 0000141390</t>
  </si>
  <si>
    <t>5TDYK3DC8GS742821</t>
  </si>
  <si>
    <t>SE MANDI WHATS (MRS) 2- BUZON  3- tubo un choque por l momento no va agfendar / S138902 - 24/10/22 - S120</t>
  </si>
  <si>
    <t>JTDBT9K35G1449660</t>
  </si>
  <si>
    <t>1- SE LE ENVIO WHATS APP, NO  CONTESTA SE LE VOLVIO A ENVIAR WHATS APP, 3- NO CONTESTA SE LE VOLVIO A ENVIAR WHATS APP, 4-  NO CONTESTA SE VOLVIO A ENVIAR WHATS APP</t>
  </si>
  <si>
    <t>5YFBURHE1GP497416</t>
  </si>
  <si>
    <t>SE MANDO WHATS (MRS) 2- buzon 3-buzom, se marca del telefono fijo de la agencia 4- SE MANDO WHATS 4 - EN 15 DIAS MARCA PARA POSIBLE CITA / S142410 - 13/02/23 - S100</t>
  </si>
  <si>
    <t>5YFBURHE3GP513728</t>
  </si>
  <si>
    <t>JTDKBRFU4G3521197</t>
  </si>
  <si>
    <t>SE MANDO WHATS (MRS) 2- agendara servicio en leon 3- marcamos de la agencia y nos indica que realizo el servicio en leon / 4- NOS INDICA QUE REALIZO SERVICIO EN OTRA CIUDAD (LEON)</t>
  </si>
  <si>
    <t>JTFSX23P4G6170692</t>
  </si>
  <si>
    <t>1-SE LE ENVIO WHATS APP, 2- SE DEJO RECADO CON EL SR. VICTOR, 3- NO CONTESTA  SE VOLVIO A ENVIAR WHATS APP</t>
  </si>
  <si>
    <t>5YFBURHEXGP493025</t>
  </si>
  <si>
    <t>VNKKTUD31GA065611</t>
  </si>
  <si>
    <t>SE MANDO WHATS ( MRS ) 2- buzon, se marca del telefono fijo / S140755 - 22/12/22 - S120</t>
  </si>
  <si>
    <t>2T3RFREV7GW491235</t>
  </si>
  <si>
    <t>se envia mrs // 2- Se agenda cita 19.12.22 folio: 109532 / S140588 - 19/12/22 - S130</t>
  </si>
  <si>
    <t>1- SE LE ENVIO WHATS APP, 2- SE DEJO RECADO , 3-  SE AGENDO CITA PARA EL 23/12/2022 FOLIO: 110335, 4-  SE VOLVIO A DEJAR RECADO, 5- LA CLIENTA SE COMUNICA PARA AGENDAR SU CITA</t>
  </si>
  <si>
    <t>3MYDLAYV9GY143240</t>
  </si>
  <si>
    <t>SE MANDO WHATS ( MRS ) 2- YA LO VENDIO</t>
  </si>
  <si>
    <t>2T3RFREV3GW486601</t>
  </si>
  <si>
    <t>S 0000141790</t>
  </si>
  <si>
    <t>JTDBT9K35G1450775</t>
  </si>
  <si>
    <t>SE MANDO WHATS (MRS) 2- Necesito comunicarme con ustedes para agendar cita para el servicio y el cambio de las bolsas de aire, espero su llamada? Le escribimos ppr whats para programar su ci</t>
  </si>
  <si>
    <t>JTFSX23P6G6170001</t>
  </si>
  <si>
    <t>5YFBURHE9GP515614</t>
  </si>
  <si>
    <t>Se envia Mrs / 4- Cliente nos indica que se encuentra ocupado que marquemos en otro dia o el llama a la agencia</t>
  </si>
  <si>
    <t>2T3RFREV6GW488052</t>
  </si>
  <si>
    <t>Se envia mrs 2- Cliente indica que realizara los servicios hasta Noviembre por temas economicos 3- Cliente indica que mas adelante programara su visita ya que tiene unos pendientes por reali</t>
  </si>
  <si>
    <t>5TDYK3DC6GS742025</t>
  </si>
  <si>
    <t>Se envia Mrs 2- Agendara su cita la 1ra Semana de Septiembre pero indica que llamara a la Srita que le atiende x llamada no me quiso atender 3- Se le envio la inf por whats y nos indica lo siguiente P</t>
  </si>
  <si>
    <t>5TDYK3DC3GS736652</t>
  </si>
  <si>
    <t>S 0000141250</t>
  </si>
  <si>
    <t>MR0EX8DD3G0245237</t>
  </si>
  <si>
    <t>SE MANDO WHATS (MRS) 2- buzon de voz 3- SE AGENDA CITA 22.10.22 FOLIO: 108308 / S138856 - 20/10/22 - S120</t>
  </si>
  <si>
    <t>MR0EX8DD5G0168600</t>
  </si>
  <si>
    <t>1-SE LE ENVIO WHATS APP , 2- NO CONTESTA SE LE VOLVIO A ENVIAR WHATS APP, 3- SE DEJO RECADO, 4-  NO CONTESTA SE VOLVIO A ENVIAR WHATS APP</t>
  </si>
  <si>
    <t>5TDYK3DC5GS727936</t>
  </si>
  <si>
    <t>SE MANDO WHATS (MRS)/ 4-  Marcamos y enviamos msj y no responde no llegoa a su cita programada 05.01.23 folio: 110584 / S142564 - 16/02/23 - S90</t>
  </si>
  <si>
    <t>JTDBT9K30G1449565</t>
  </si>
  <si>
    <t>Se envia Mrs 2- No contesta enviamos nuevamente whts 3- No contesta 4- No contesta</t>
  </si>
  <si>
    <t>MHKMF53E1GK004079</t>
  </si>
  <si>
    <t>1- SE LE ENVIO WHATS APP, 2- EL CLEINTE SE COMUNICA PARA AGENDAR., 3- SE DEJO RECADO NUEVAMENTE / S141007 - 30/12/22 - S110</t>
  </si>
  <si>
    <t>5YFBURHE3GP495294</t>
  </si>
  <si>
    <t>Se envia mrs 2- NO CONTESTA 3- NO CONTESTA 4- No Contesta // 4- SE AGENCITA 25.10.22 S130.000 S-138957 /S138957 - 25/10/22 - S130</t>
  </si>
  <si>
    <t>MHKMF53EXGK004212</t>
  </si>
  <si>
    <t>Se envia promocion Toyotahon, cliente me comenta lo siguiente: Mi cita aplica apenas hoy Solo que la lleva ayer por lo retirado, La lleve ayer para que la trabajen hoy 28.12.22 / S140911 - 2</t>
  </si>
  <si>
    <t>5YFBURHEXGP489038</t>
  </si>
  <si>
    <t>SE MANDO WHATS (MRS) 2 - lo consulta con su esposa marcar mañana 3 - agendo 21/10/22 folio 108540 / S138813 - 21/10/22 - S110</t>
  </si>
  <si>
    <t>2T3ZFREV4GW267257</t>
  </si>
  <si>
    <t>1-SE LE ENVIO WHATS APP , 2- NO CONTESTA , 3- SE DEJO RECADO , 4- EL CLIENTE SE COMUNICA DESPUES / S138835 - 21/10/22 - S240</t>
  </si>
  <si>
    <t>3TMCZ5AN2GM032255</t>
  </si>
  <si>
    <t>SE MANDO WHATS ( MRS ) - NO RESPONDE, SE MARCA DEL TELEFONO FIJO 3 - SE DEJO WHATS</t>
  </si>
  <si>
    <t>5YFBURHE8GP493749</t>
  </si>
  <si>
    <t>/4- Marcamos de la agencia toyota celaya y nos indica el R. meza que en cuando llegue la srita angelica le pasara la inf del serv / S142845 - 25/02/23 - S130</t>
  </si>
  <si>
    <t>3MYDLAYV5GY140903</t>
  </si>
  <si>
    <t>S142162 - 03/02/23 - S150</t>
  </si>
  <si>
    <t>2T3RFREV7GW456517</t>
  </si>
  <si>
    <t>Se envia Mrs / 4- Hola buen día!!! Ya vendí mi camioneta, gracias</t>
  </si>
  <si>
    <t>MR0EX8DD6G0168458</t>
  </si>
  <si>
    <t>1- SE LE ENVIO WHATS APP, 2- EL CLIENTE SE COMUNICA PARA AGENDAR SU CITA., 3- EL CLIENTE SE COMUNICA PARA AGENDAR SU CITA., 4-  EL CLIENTE SE COMUNICA</t>
  </si>
  <si>
    <t>JTDBT9K31G1449428</t>
  </si>
  <si>
    <t>SE MANDO WHATS (MRS) 2- buzon 3- ESTA FUERA DE LA CIUDAD ELLA MARCA YA QUE REGRECE / S138203 - 30/09/22 - S110</t>
  </si>
  <si>
    <t>MHKMF53F7GK006329</t>
  </si>
  <si>
    <t>se envia mrs // 4- marcamos de la agencia toyota celaya  y nos direcciona a buzon de msj / S142837 - 25/02/23 - S100</t>
  </si>
  <si>
    <t>JTDKBRFU7G3520562</t>
  </si>
  <si>
    <t>SE MANDO WHATS ( MRS ) 2- BUZON, SE MARCA DEL TELEFONO FIJO 3- COMENTA QUE SE LO REALIZARON EN OTRA AGENCIA</t>
  </si>
  <si>
    <t>JTDBT9K38G1449720</t>
  </si>
  <si>
    <t>1- SE LE ENVIO WHATS APP / S139992 - 30/11/22 - S130</t>
  </si>
  <si>
    <t>VNKKTUD3XGA063744</t>
  </si>
  <si>
    <t>SE MANDO WHATS (MRS) 2- comenta que le falta mucho por llegar a los kilometros y no piensa agendar pronto 3- buzon, se marca del telefono fijo de la agencia 4- s-139572 / 16/11/22 /s70 km</t>
  </si>
  <si>
    <t>4T1BF1FK1GU221255</t>
  </si>
  <si>
    <t>1- SE LE ENVIO WHATS APP, 2- EL CLIENTE SE COMUNICA PARA AGENDAR SU CITA, 3- SE AGENDO CITA PARA EL 23/12/2022 FOLIO. 110313, 4- EL CLIENTE SE COMUNICA PARA REAGENDAR SU CITA</t>
  </si>
  <si>
    <t>JTFSX23P4G6169543</t>
  </si>
  <si>
    <t>1- SE LE ENVIO WHATS APP / S139328 - 08/11/22 - S120</t>
  </si>
  <si>
    <t>MR0EX8DD5G0168743</t>
  </si>
  <si>
    <t>SE MANDO WHATS, MANDA A BUZON 2- SE MANDO FLYER</t>
  </si>
  <si>
    <t>JTDBT9K32G1449504</t>
  </si>
  <si>
    <t>S 0000141485</t>
  </si>
  <si>
    <t>5TDKKRFH6GS142316</t>
  </si>
  <si>
    <t>SE MANDO WHTAS ( MRS ) / S138708 - 18/10/22 - S110</t>
  </si>
  <si>
    <t>2T3RFREV8GW468840</t>
  </si>
  <si>
    <t>SE MANDO WHTAS (MRS) / S13/8809 - 21/10/22 - S210</t>
  </si>
  <si>
    <t>5YFBURHE3GP454132</t>
  </si>
  <si>
    <t>1-SE LE ENVIO WHATS APP , 2- EL CLIENTE NO A UTILIZADO SU UNIDAD ESPERARA A TENER MAS KILOMETRAJE., 3- EL CLIENTE SE COMUNICA PARA AGENDAR SU CITA, 4-  NO CONTESTA SE VOLVIO A ENVIAR WHATS A</t>
  </si>
  <si>
    <t>4T1BF1FKXGU565148</t>
  </si>
  <si>
    <t>S 0000141490</t>
  </si>
  <si>
    <t>5YFBURHE6GP451032</t>
  </si>
  <si>
    <t>Se envia Mrs / 2-Se agenda cita 29.12.22 folio: 110371 / S141001 - 30/12/22 - S120</t>
  </si>
  <si>
    <t>MR0EX8DD7G0168405</t>
  </si>
  <si>
    <t>S 0000141902</t>
  </si>
  <si>
    <t>S 0000141295</t>
  </si>
  <si>
    <t>MR0EX8DD3G0168109</t>
  </si>
  <si>
    <t>Se envia mrs 2- Servicio de buzon de Voz / S138241 - 03/10/22 - S160</t>
  </si>
  <si>
    <t>5YFBURHE7GP478711</t>
  </si>
  <si>
    <t>1- SE LE ENVIO WHATS APP / S139852 - 25/11/22 - S110</t>
  </si>
  <si>
    <t>MHKMF53E3GK004388</t>
  </si>
  <si>
    <t>MRS 1/ BUZON MRS 2 / S142471 - 14/02/23 - S150</t>
  </si>
  <si>
    <t>3MYDLAYV1GY138503</t>
  </si>
  <si>
    <t>SE MANDO WHATS ( MRS ) 2 va salir fueras el marca cuando regrese 3 - SE MANDO WHATS / S142091 - 02/02/23 - S130</t>
  </si>
  <si>
    <t>JTDBT9K32G1449552</t>
  </si>
  <si>
    <t>3MYDLAYV1GY132653</t>
  </si>
  <si>
    <t>SE MANDO WHATS ( MRS ) 2- buzon, se marca del telefono fijo 3- SE MANDO WHATS</t>
  </si>
  <si>
    <t>5YFBURHE7GP469023</t>
  </si>
  <si>
    <t>SE ENVIA MRS / S142511 - 15/02/23 - S110</t>
  </si>
  <si>
    <t>5TDKKRFH1GS142787</t>
  </si>
  <si>
    <t>INMOTION</t>
  </si>
  <si>
    <t>5TDYK3DC3GS721438</t>
  </si>
  <si>
    <t>Se envia Mrs / S140617 - 9/12/22 - S140</t>
  </si>
  <si>
    <t>JTDBT9K3XG1447998</t>
  </si>
  <si>
    <t>1-SE LE ENVIO WHATS APP ,2- EL CLIENTE SE COMUNICA PARA AGENDAR SU CITA., 4- se dejo recado / S140614 - 19/12/22 - S110</t>
  </si>
  <si>
    <t>4T1BF1FK3GU202061</t>
  </si>
  <si>
    <t>MANDA  A BUZON  O TIENE WHATS 2- buzon, se marca del telefono fijo 4- buzom, se marca del telefono fijo 4- numero fuera de servicio 4- NUMERO FUERA DE SERVICIO 4 -LOS DIS NUMEROS ESTAN FUERA</t>
  </si>
  <si>
    <t>MHKMF53F2GK005234</t>
  </si>
  <si>
    <t>Se envia Mrs / 2-Marcamos de la agencia y nos indica que la proxima semana se comunica para gendar su cita / S142351 - 10/02/23 - S140</t>
  </si>
  <si>
    <t>JTFSX23P2G6168231</t>
  </si>
  <si>
    <t>SE ENVIA MRS // 2- marcamos de la agencia  pero nos indica que marquemos en 3 semanas / S139563 - 15/11/22 - S90</t>
  </si>
  <si>
    <t>2T3RFREV0GW464975</t>
  </si>
  <si>
    <t>4T1BK1FK9GU030405</t>
  </si>
  <si>
    <t>SE MANDO WHTAS ( MRS ) / S138734 - 19/10/22 - S100</t>
  </si>
  <si>
    <t>VNKKTUD38GA059563</t>
  </si>
  <si>
    <t>NO TIENE WHTAS, MANDA A BUZON 2- ESTA FUERA DE LA CIUDAD YA QUE REGRESE AGENDA /  S139605 - 17/11/22 - S130</t>
  </si>
  <si>
    <t>MHKMF53F7GK004502</t>
  </si>
  <si>
    <t>S 0000141781</t>
  </si>
  <si>
    <t>JTFSX23P1G6168334</t>
  </si>
  <si>
    <t>S140482 - 15/12/22 - A Y F, 2-  SE SE VOLVIO A ENVIAR WHATS APP</t>
  </si>
  <si>
    <t>MR0EX8DD8G0167389</t>
  </si>
  <si>
    <t>se envia mrs  //4- Marcamos de la agencia y nos cuelga la llamda / S142573 - 17/02/23 - S160</t>
  </si>
  <si>
    <t>MHKMF53F3GK004349</t>
  </si>
  <si>
    <t>SE MANDO WHATS (MRS) 2- No contesta enviamos nuevamente msj 3- no contesta // 4- marcamos de la agencia y nos indica que ya vendieron la unidad</t>
  </si>
  <si>
    <t>VNKKTUD35GA059584</t>
  </si>
  <si>
    <t>S 0000141566</t>
  </si>
  <si>
    <t>5YFBURHE4GP455628</t>
  </si>
  <si>
    <t>SE MANDO WHATS (MRS) / NO RESPONDE ENVIA A BUZON/ SE DEJO  RECADO CON SARITA. LOURDES PARA QUE SE COMUNIQUEN PARA AGENDAR LA VISITA / SE DEJA RECADO CON SRITA LOURDES YA QUESOLO ESTA DISPONI</t>
  </si>
  <si>
    <t>2T3RFREV9GW449567</t>
  </si>
  <si>
    <t>1-SE LE ENVIO WHATS APP , 2- NO CONTESTA  SE LE VOLVIO A ENVIAR WHATS APP, 3- NO CONTESTA , 4- MANDA A BUZO DIRECTO, 3- SE REALIZO E 17/11 S-139636 / S139636 - 17/11/22 - S130</t>
  </si>
  <si>
    <t>5YFBURHE8GP457124</t>
  </si>
  <si>
    <t>inmotion</t>
  </si>
  <si>
    <t>MR0EX8DD3G0168014</t>
  </si>
  <si>
    <t>MR0EX8CB7G1391750</t>
  </si>
  <si>
    <t>MRS ( SE MANDO WHATS ) 2- s-140643 / 20-12-22 / s130 km</t>
  </si>
  <si>
    <t>MR0EX8CB0G1392500</t>
  </si>
  <si>
    <t>S 0000141625</t>
  </si>
  <si>
    <t>5YFBURHE7GP440315</t>
  </si>
  <si>
    <t>Se envia Mrs / 4- Marcamos y nos direcciona a Buzon de Voz</t>
  </si>
  <si>
    <t>2T3DFREVXGW422887</t>
  </si>
  <si>
    <t>1-SE LE ENVIO WHATS APP , 2- SE DEJO RECADO  SE COMUNICA MAS ADELANTE, 3- NO CONTESTA SE LE VOLVIO A ENVIAR WHATS APP / S140124 - 03/12/22 - S130</t>
  </si>
  <si>
    <t>JTDBT9K36G1446878</t>
  </si>
  <si>
    <t>5TDYK3DC2GS709586</t>
  </si>
  <si>
    <t>Se agenda mrs 2- buzon / T139120 - 31/10/22 - DIAG. FUGA DE ANTICONGELANTE // 4- CITA CONCRETADA EL 31.10.22</t>
  </si>
  <si>
    <t>3MYDLAYV9GY135039</t>
  </si>
  <si>
    <t>1-SE LE ENVIO WHATS APP , 2- SE DEJO RECADO, 3- SE DEJO RECADO , 4- NO CONTESTA  SE VOLVIO A ENVIAR WHATS APP, 5- NO CONTESTA SE LE VOLVIO A ENVIAR WHATS APP</t>
  </si>
  <si>
    <t>JTDBT9K38G1446820</t>
  </si>
  <si>
    <t>1-SE LE ENVIO WHATS APP  , 2- LO REVISA CON SU SUEGRA Y SE COMUNICA PARA AGENDAR SU CITA., 3- NO CONTESTA , SE LE VUEVE A ENVIAR WHATS APP, 4- EL CLIENTE SE COMUNICA PARA AGENDAR MAS ADELANTE / S13883</t>
  </si>
  <si>
    <t>MHKMF53E7GK001591</t>
  </si>
  <si>
    <t>SE MANDO WHATS ( MRS ) 2- S-142532 / 13-02-23 / S 90 KM</t>
  </si>
  <si>
    <t>JTDBT9K30G1446360</t>
  </si>
  <si>
    <t>S 0000141269</t>
  </si>
  <si>
    <t>2T3JFREV8GW427623</t>
  </si>
  <si>
    <t>SE MANDO WHATS (MRS)</t>
  </si>
  <si>
    <t>2T3JFREV6GW428950</t>
  </si>
  <si>
    <t>S 0000141233</t>
  </si>
  <si>
    <t>5TDYK3DC0GS700272</t>
  </si>
  <si>
    <t>1-SE LE ENVIO WHATS APP , 2- SE AGENDO CITA PARA EL 11/10/22 FOLIO: 108180 / S138490 - 11/10/22 - S160</t>
  </si>
  <si>
    <t>JTDBT9K34G1446944</t>
  </si>
  <si>
    <t>1- SE LE ENVIO WHATS APP, 2- NO CONTESTA , SE LE VOLVIO A ENVIAR WHATS APP / S140750 - 22/12/22 - S120</t>
  </si>
  <si>
    <t>2T3JFREV6GW435493</t>
  </si>
  <si>
    <t>se envia mrs // 4- Marcamos de la agencia y nos indica que se encuentra fuera</t>
  </si>
  <si>
    <t>MHKMF53E4GK002973</t>
  </si>
  <si>
    <t>SE MANDO WHATS (MRS) 2- buzon 3 - LO CHECA CON SU GERENTE Y MARCA 4 - SE MANDO WHATS 4-  se mando whats 4- NO RESPONDE, SE DEJA WHATS</t>
  </si>
  <si>
    <t>3MYDLAYV3GY129138</t>
  </si>
  <si>
    <t>S138962 - 25/10/22 - S120</t>
  </si>
  <si>
    <t>JTDKN3DU5F1863615</t>
  </si>
  <si>
    <t>SE MANDO WHATS (MRS) 2- el marca en un mes aproximado 3 - buzon, se marca del telefono fijo 4 - SE MANDO WHATS 4- COMENTA QUE EN OTRO MOMENTO EL MARCA PARA AGENDAR</t>
  </si>
  <si>
    <t>5TDYKRFH4FS118282</t>
  </si>
  <si>
    <t>1- SE LE ENVIO WHATS APP, 2- SE AGENDO CITA PARA EL 24/10/22 FOLIO: 108553 / S138900 - 24/10/22 - CAMPAÑA TE EXTRAÑAMOS</t>
  </si>
  <si>
    <t>1- SE LE ENVIO WHATS APP, 2- EL CLIENTE SE COMUNICA, 3- LA CLIENTA SE COMUNICA PARA AGENDAR SU CITA, 4- NO CONTESTA , SE VOLVIO A ENVIAR WHATS APP, 5- SE AGENDO CITA PARA EL 02/03/2023</t>
  </si>
  <si>
    <t>JTFSX23P7F6164948</t>
  </si>
  <si>
    <t>Se Envia Mrs</t>
  </si>
  <si>
    <t>5TDKKRFH9GS132637</t>
  </si>
  <si>
    <t>S142575 - 17/02/23 - S70</t>
  </si>
  <si>
    <t>MHKMF53F5GK003929</t>
  </si>
  <si>
    <t>MR0EX8DD1G0243924</t>
  </si>
  <si>
    <t>MHKMF53F5GK003798</t>
  </si>
  <si>
    <t>Se envia mrs 2-Revisara sus tiempos para poder agendar su cita y agendara por medio de whts // 4- MARCAMOS DE LA AGENCIA INDICA QUE LUEGO LLMARA PARA PROGRAMAR / S141005 - 30/12/22 - S100</t>
  </si>
  <si>
    <t>4T1BF1FK2GU169814</t>
  </si>
  <si>
    <t>1- SE LE ENVIO WHATS APP / S142841 - 25/02/23 - S140</t>
  </si>
  <si>
    <t>JTFSX23P6F6165511</t>
  </si>
  <si>
    <t>S 0000141071</t>
  </si>
  <si>
    <t>5YFBURHE0GP447106</t>
  </si>
  <si>
    <t>5TDYK3DC2GS699836</t>
  </si>
  <si>
    <t>MHKMF53F6GK002899</t>
  </si>
  <si>
    <t>SE MANDO WHATS ( MRS ) 2- el marca despues, va checar sus tiempos / S140146 - 05/12/22 - S150</t>
  </si>
  <si>
    <t>MR0EX8DD1G0244345</t>
  </si>
  <si>
    <t>1-SE LE ENVIO WHATS APP , 2- NO CONTESTA SE DEJO RECADO, 3- SE DEJO RECADO , 4- LO REVISA CON SU ESPOSA Y SE COMUNICA MAS ADELANTE PARA AGENDAR SU CITA., 5- NO UTILIZA SU CAMIONETA ESPERA MA</t>
  </si>
  <si>
    <t>5YFBURHE5GP387940</t>
  </si>
  <si>
    <t>MRS 1 / NO RESPONDE, SE DEJA MRS 2 / NO RESPONDE, MRS 3</t>
  </si>
  <si>
    <t>5TDYK3DC3FS668108</t>
  </si>
  <si>
    <t>1-SE LE ENVIO WHATS APP , 2- EL CLIENTE SE COMUNICA A FINAL DEL MES  PARA AGENDAR SU CITA., 3- NO CONTESTA, 4- SE REALIZO EL 04/11/22  S-139227</t>
  </si>
  <si>
    <t>MHKMF53F5GK002845</t>
  </si>
  <si>
    <t>1-SE LE ENVIO WHATS APP , 2- SE DEJO RECADO LA CLIENTE SE COMUNICA PARA AGENDAR SU CITA. / S139093 - 29/10/22 - S130</t>
  </si>
  <si>
    <t>Se Envia Mrs / Se agenda cita 21.01.23 folio: 11.09.13 / S142383 - 11/02/23 - S90</t>
  </si>
  <si>
    <t>2T3RFREV7GW416549</t>
  </si>
  <si>
    <t>Se envia Mrs / 2- Cliente nos indica que que la unidad la trae su mama que revisara con ella cuando puede traerla a servicio /3- Marcamos de la agencia y nos indican su hija que se pondra en</t>
  </si>
  <si>
    <t>SE ENVIA MRS / S142916 - 28/02/23 - S190</t>
  </si>
  <si>
    <t>2T3RFREV5GW430045</t>
  </si>
  <si>
    <t>NO TIENE WHATS A BUZON 2- SE MARCA DEL TELEFONO FIJO, MANDA A BUZON 3- manda directo al buzon 4- BUZON 4 - BUZON</t>
  </si>
  <si>
    <t>5YFBURHE4GP435041</t>
  </si>
  <si>
    <t>G133173 - 13/04/22 - 20TA02/No cuenta con ningun num de registro en el kepler</t>
  </si>
  <si>
    <t>JTDBT9K30G1446391</t>
  </si>
  <si>
    <t>SE MANDO WHTAS ( MRS ) 2- buzon, se marca del telefono fijo 3 - el le pasa el recado a su hermana  4- el marca en otro momento 4 - SE MANDO WHATS 4- NO RESPONDE, SE DAJ WHATS</t>
  </si>
  <si>
    <t>MR0EX8DD3G0166554</t>
  </si>
  <si>
    <t>se envia mrs // 2- Cliente nos indica lo siguiente: buen dia, que costo tiene el servicio??, ok muchas gracias, aun me faltan algunos km / S140490 - 15/12/22 - S150</t>
  </si>
  <si>
    <t>JTDBT9K31G1443130</t>
  </si>
  <si>
    <t>S 0000141249</t>
  </si>
  <si>
    <t>3MYDLAYV7GY123651</t>
  </si>
  <si>
    <t>SE MANDO WHATS 2- BUZON 3- BUZON / S135681 - 07/07/22 - S140</t>
  </si>
  <si>
    <t>5TDYKRFH6FS112970</t>
  </si>
  <si>
    <t>SE MANDO WHATS ( MRS ) 2- MANDA A BUZON, SE MARCA DEL TELEFONO FIJO / S142306 - 09/02/23 - S160</t>
  </si>
  <si>
    <t>JTDBT9K34G1444661</t>
  </si>
  <si>
    <t>S139264 - 05/11/22 - S140</t>
  </si>
  <si>
    <t>MR0EX8DD7G0243510</t>
  </si>
  <si>
    <t>S 0000141707</t>
  </si>
  <si>
    <t>4T1BF1FK0GU538749</t>
  </si>
  <si>
    <t>S 0000141646</t>
  </si>
  <si>
    <t>3MYDLAYV1GY118946</t>
  </si>
  <si>
    <t>Se envia Mrs//2- MARCAMOS DE LA AGENCIA Y NOS INDICA QUE EL SE COMUNICA DIRECTAMENTE NO HAY DIA PARA AGENDAR / S140138 - 03/12/22 - S110</t>
  </si>
  <si>
    <t>3MYDLAYV5GY120814</t>
  </si>
  <si>
    <t>Se envia Mrs /4-  marcamos de la agencia y no contestan enviamos nuevamente msj</t>
  </si>
  <si>
    <t>5YFBURHE2GP377656</t>
  </si>
  <si>
    <t>1-SE LE ENVIO WHATS APP , 2-  SE DEJO RECADO , 3-  NO CONTESTA SE VOLVIO A ENVIAR WHATS APP</t>
  </si>
  <si>
    <t>MR0EX8DDXG0243176</t>
  </si>
  <si>
    <t>S 0000141143</t>
  </si>
  <si>
    <t>2T3RF4EV6FW391578</t>
  </si>
  <si>
    <t>SE MANDO WHATS ( MRS ) 2- agendo 17-02-23 folio 112024 / S142576 - 17/02/23 - S110</t>
  </si>
  <si>
    <t>2T3JFREV0GW415904</t>
  </si>
  <si>
    <t>SE MANDO WHATS (MRS) 2- BUZON 3 - buzon, se marca del telefono fijo. 4- agenda en febrero 2023 tema de fiestas navudeñas y gastos 4- el marca en enero para posible cota 4-  se mando whats 4-</t>
  </si>
  <si>
    <t>JTDBT9K36G1445195</t>
  </si>
  <si>
    <t>SE MANDO WHATS (MRS) 3- Cliente indica que ya le han brindado informacion que no marquemos varias veces // 4- SE LE ENVIA NUEVAMENTE MSJ DE MRS YA QUE SE ENCUENTRA MOLESTO POR TANTA INSISTEN</t>
  </si>
  <si>
    <t>MR0EX8DD3G0243990</t>
  </si>
  <si>
    <t>MR0EX8DD6G0166385</t>
  </si>
  <si>
    <t>Se envia mrs2 - No contesta 4- No Direcciona numero fuera de area</t>
  </si>
  <si>
    <t>5TDYK3DC6FS678972</t>
  </si>
  <si>
    <t>2T3JFREV3GW409210</t>
  </si>
  <si>
    <t>SE MANDO WHATS ( MRS ) / S140392 - 13/12/22 - S130</t>
  </si>
  <si>
    <t>JTDBT9K37G1444587</t>
  </si>
  <si>
    <t>S 0000141193</t>
  </si>
  <si>
    <t>JTDBT9K32G1444030</t>
  </si>
  <si>
    <t>S 0000141307</t>
  </si>
  <si>
    <t>VNKKTUD3XFA053696</t>
  </si>
  <si>
    <t>SE MANDO WHATS ( MRS ) - NO RESPONDE, SE MARCA DEL TELEFONO FIJO 3-  NO REAPONDE SE MARCA DEL TELEFONO FIJO</t>
  </si>
  <si>
    <t>JTFSX23P1F6165271</t>
  </si>
  <si>
    <t>SE MANDO WHATS ( MRS ) 2 - se manda cotizacion</t>
  </si>
  <si>
    <t>2T3DF4EVXFW379833</t>
  </si>
  <si>
    <t>S 0000141580</t>
  </si>
  <si>
    <t>5YFBURHE0GP375114</t>
  </si>
  <si>
    <t>107919agendo 05/10/22 folio 107919</t>
  </si>
  <si>
    <t>5YFBURHE0GP377137</t>
  </si>
  <si>
    <t>SE MANDO WHATS (MRS) 2- NO CONTESTA // 4- Marcamos de la agencia y nos indica / S140754 - 22/12/22 - CAMBIO DE ACEITE Y FILTRO</t>
  </si>
  <si>
    <t>3TMAZ5CN1GM005181</t>
  </si>
  <si>
    <t>S 0000141136</t>
  </si>
  <si>
    <t>3MYDLAYV4GY110873</t>
  </si>
  <si>
    <t>S 0000141597</t>
  </si>
  <si>
    <t>NO TIENE WHATS, MANDA ABUZON 2 - SE MANDO WHATS, MANDA A BUZON 3- buzon 4- buzon 4- buzon 4 - se mando whats / S139716 - 19/11/22 - S110</t>
  </si>
  <si>
    <t>5YFBURHE7FP346871</t>
  </si>
  <si>
    <t>SE MANDO WHATS (MRS) 2 - buzon 3- buzon 4- lo checa y marca despues 4- se mando whats / S139440 - 11/11/22 - S130</t>
  </si>
  <si>
    <t>VNKKTUD32FA050162</t>
  </si>
  <si>
    <t>1-SE LE ENVIO WHATS APP , 2- NO CONTESTA , SE LE VOLVIO A ENVIAR WHATS APP / S138898 - 24/10/22</t>
  </si>
  <si>
    <t>MR0EX8DD5G0166250</t>
  </si>
  <si>
    <t>S 0000141148</t>
  </si>
  <si>
    <t>5YFBURHE1GP393864</t>
  </si>
  <si>
    <t>1-SE LE ENVIO WHATS APP, 2-  NO CONTERSTA  SE VOLVIO A ENVIAR WHATS APP</t>
  </si>
  <si>
    <t>5YFBURHE4GP393230</t>
  </si>
  <si>
    <t>se envia mrs // 4- Marcamos de la agencia y el cliente nos indica que se encuentra ocupado que le marquemos por la tarde enviamos msj</t>
  </si>
  <si>
    <t>5TDYK3DC1FS661500</t>
  </si>
  <si>
    <t>1-SE LE ENVIO WHATS APP,2-  SE DEJO RECADO , 3-  EL CLIENTE SE COMUNICA DESPUES / S142802 - 24/02/23 - S80</t>
  </si>
  <si>
    <t>3TMJU4GN0FM193810</t>
  </si>
  <si>
    <t>MHKMF53F0GK000470</t>
  </si>
  <si>
    <t>S141028 - 30/12/22 - TOYOTATHON</t>
  </si>
  <si>
    <t>VNKKTUD38FA055429</t>
  </si>
  <si>
    <t>1-SE LE ENVIO WHATS APP , 2- NO CONTESTA, 3- NO CONTESTA , 4- SE LE VOLVIO A ENVIAR WHATS APP, 3- SE DEJO RECADO, 5- SE AGENDO CITA PARA EL 30/12/2022 S-141012 / S141012 - 30/12/22 - S90</t>
  </si>
  <si>
    <t>2T3DF4EV1FW397590</t>
  </si>
  <si>
    <t>1- SE LE ENVIO WHATS APP / S140542 - 16/12/22 - S150</t>
  </si>
  <si>
    <t>5TDYK3DC7FS667530</t>
  </si>
  <si>
    <t>S 0000141122</t>
  </si>
  <si>
    <t>MR0EX8DD7G0165603</t>
  </si>
  <si>
    <t>SE MANDO WHATS / S142695 - 21/02/23 - S140</t>
  </si>
  <si>
    <t>JTDKN3DU2F1981847</t>
  </si>
  <si>
    <t>JTDBT9K33G1443694</t>
  </si>
  <si>
    <t>MR0EX8DD8G0165013</t>
  </si>
  <si>
    <t>S 0000141755</t>
  </si>
  <si>
    <t>2T3DF4EV0FW330804</t>
  </si>
  <si>
    <t>Se envia mrs 2- se agenda cita 05.10.22 S.100 / S138329 - 05/10/22 - S100</t>
  </si>
  <si>
    <t>5YFBURHEXGP381308</t>
  </si>
  <si>
    <t>1-SE LE ENVIO WHATS APP , 2- SE DEJO RECADO SE COMUNICA MAS ADELANTE., 3- LA CLIENTA SE COMUNICA MAS ADELANTE . / S139608 - 17/11/22 - S130</t>
  </si>
  <si>
    <t>3MYDLAYV0GY110207</t>
  </si>
  <si>
    <t>SE MANDO WHATS ( MRS ) 2- el marca la siguiente semana para pocible cita 3- BUZON 4- NO RESPONDE, SE MANDO WHATS</t>
  </si>
  <si>
    <t>2T3DF4EV5FW371154</t>
  </si>
  <si>
    <t>S139052 - 28/10/22 - S120</t>
  </si>
  <si>
    <t>MR0EX8DD8G0164413</t>
  </si>
  <si>
    <t>S138210 - 01/10/22 - S410</t>
  </si>
  <si>
    <t>1-SE LE ENVIO WHATS APP  , 2- SE DEJO RECADO , 3- EL CLIENTE SE COMUNICA PARA AGENDAR SU CITA, 4- EL CLIENTE LLAMA DESPUES, 5- se realizo el 01/11/22 s-139141</t>
  </si>
  <si>
    <t>2T3RF4EV6FW394724</t>
  </si>
  <si>
    <t>SE MANDI WHATS (MRS) 2- buzon 4- buzon, se marca del telefono fijo 4- SE MANDO WHATS / S140552 - 16/12/22 - S170</t>
  </si>
  <si>
    <t>3MYDLAYV7GY111001</t>
  </si>
  <si>
    <t>se envia mrs // 4- Marcamos de la agencia y nos indica que ella llamara para gendar / S142421 - 13/02/23 - S90</t>
  </si>
  <si>
    <t>2T3DF4EV1FW388727</t>
  </si>
  <si>
    <t>1- SE LE ENVIO WHATS APP, 2- POR  INSEGURIDAD  AHORA RADICA EN VALLARTA.</t>
  </si>
  <si>
    <t>MR0EX8CB0G1391086</t>
  </si>
  <si>
    <t>SE MANDO WHTAS ( MRS ) 2- BUZON, SE MARCA DEL TELEFONO FIJO DE LA AGENCIA 3- se manda cotizacion  / S140438 - 14/12/22 - S210</t>
  </si>
  <si>
    <t>5TDYKRFH5FS108442</t>
  </si>
  <si>
    <t>3MYDLAYV9GY108388</t>
  </si>
  <si>
    <t>agendo 17/10/22 folio 108307 / S138677 - 17/10/22 - S150</t>
  </si>
  <si>
    <t>3MYDLAYV4GY115037</t>
  </si>
  <si>
    <t>SE MANDO WHATS (MRS) 2- buzon / S138852 - 22/10/22 - S180</t>
  </si>
  <si>
    <t>MHKMF53F6GK000456</t>
  </si>
  <si>
    <t>MR0EX8DD0G0165247</t>
  </si>
  <si>
    <t>5TDKKRFH1FS110193</t>
  </si>
  <si>
    <t>JTDKN3DU7F1981651</t>
  </si>
  <si>
    <t>5TDKKRFH1FS112672</t>
  </si>
  <si>
    <t>1- SE LE ENVIO WHATS APP, 2- SE DEJO RECADO., 3-  EL CLIENTE SE COMUNICA PARA AGENDAR SU CITA, 4- EL CLIENTE SE COMUNICA PARA AGENDAR SU CITA</t>
  </si>
  <si>
    <t>3MYDLAYV7GY103786</t>
  </si>
  <si>
    <t>1- NO CONTESTA , MANDA A BUZON,2- NO CONTESTA Y NO TIENE WHATS APP, 3- NO CONTESTA, 4-  NO CONTESTA</t>
  </si>
  <si>
    <t>3MYDLAYV3GY107303</t>
  </si>
  <si>
    <t>3MYDLAYV2GY109401</t>
  </si>
  <si>
    <t>S 0000141691</t>
  </si>
  <si>
    <t>5YFBURHE0GP369104</t>
  </si>
  <si>
    <t>S 0000141640</t>
  </si>
  <si>
    <t>MHKMC13F3FK018364</t>
  </si>
  <si>
    <t>Se envia Mrs // 2- marcamos de la agencia pero no contestan / 4- SE AGENDA CITA 26.12.22 FOLIO: 110332 / S140836 - 26/12/22 - S200</t>
  </si>
  <si>
    <t>5YFBURHE5FP352670</t>
  </si>
  <si>
    <t>Se envia Mrs 2- Servicio de Buzon de voz se envia nuevamente msj 3- BUZON DE VOZ 4- BUZON // 4- NOS ENVIA A ABUZON ENVIAMOS MRS</t>
  </si>
  <si>
    <t>MHKMC13F2FK018727</t>
  </si>
  <si>
    <t>S 0000141144</t>
  </si>
  <si>
    <t>S140506 - 15/12/22 - S360</t>
  </si>
  <si>
    <t>MR0EX8DD6G0164782</t>
  </si>
  <si>
    <t>SE MANDO WHATS (MRS) 2- ya vendio la unidad / S138524 - 12/10/22 - S210</t>
  </si>
  <si>
    <t>MR0EX8DDXG0164798</t>
  </si>
  <si>
    <t>Se envia mrs 2- Se agenda cita 05.10.22 folio: 107894 / S138327 - 05/10/22 - S130 cita concretada</t>
  </si>
  <si>
    <t>2T3DF4EV6FW362379</t>
  </si>
  <si>
    <t>JTDBT9K36G1441406</t>
  </si>
  <si>
    <t>Número equivocado, no hay otro al cual llamar / S138853 - 22/10/22 - S90</t>
  </si>
  <si>
    <t>VNKKTUD32FA050517</t>
  </si>
  <si>
    <t>S142348 - 10/02/23 - S100</t>
  </si>
  <si>
    <t>MHKMC13F4FK018616</t>
  </si>
  <si>
    <t>JTDBT9K37G1441897</t>
  </si>
  <si>
    <t>S 0000141222</t>
  </si>
  <si>
    <t>5YFBURHE6FP340060</t>
  </si>
  <si>
    <t>1- SE LE ENVIO WHATS APP, 2- EL CLIENTE SE COMUNICA PARA AGENDAR SU CITA / S142715 - 22/02/23 - S140</t>
  </si>
  <si>
    <t>5YFBURHE0GP370205</t>
  </si>
  <si>
    <t>MR0EX8DD2G0163757</t>
  </si>
  <si>
    <t>MRS ( SE MANDO WHATS ) 2- la unidad se encuentra fuera de la ciudad 3 - ELLA MARCA, VA CHECAR CON EL OPERARIO</t>
  </si>
  <si>
    <t>3TMJU4GNXFM191272</t>
  </si>
  <si>
    <t>1- SE LE ENVIO WHATS APP, 2- SE DEJO RECADO, 3- NO CONTESTA SE VOLVIO A ENVIAR WHATS APP, 4- SE DEJO RECADO  SE COMUNICA MAS ADELANTE / S142770 - 23/02/23 - S290</t>
  </si>
  <si>
    <t>2T3ZF4EV7FW220032</t>
  </si>
  <si>
    <t>1-SE LE ENVIO WHATS APP / S140779 - 22/12/22 - S120</t>
  </si>
  <si>
    <t>MHKMC13E2FK010277</t>
  </si>
  <si>
    <t>5YFBURHE3FP347032</t>
  </si>
  <si>
    <t>1-SE LE ENVIO WHATS APP / S138867 - 22/10/22 - S130</t>
  </si>
  <si>
    <t>1-SE LE ENVIO WHATS APP,2-  NO CONTESTA SE VOLVIO A ENVIAR WHATS APP, 3- SE AGENDO CITA PARA EL 24/02/2023 FOLIO: 112185</t>
  </si>
  <si>
    <t>1-SE LE ENVIO WHATS APP , 2- SE DEJO RCADO, 3- POR MOTIVOS PERSONALES ESPERARA A FINAL DEL MES A REALIZAR SU SERVICIO., 4- EL CLIENTE SE COMUNICA PARA AGENDAR SU CITA</t>
  </si>
  <si>
    <t>4T1BF1FK2FU902295</t>
  </si>
  <si>
    <t>Se envia Mrs // 4- Muchas gracias por la información pero ahora vivo en Leon y ya realice el servicio de antemano le agradezco sus atenciones pero ya no me será posible llevarlo a su agencia</t>
  </si>
  <si>
    <t>JTFSX23P5F6162423</t>
  </si>
  <si>
    <t>T139896 - 28/11/22 - S160</t>
  </si>
  <si>
    <t>1- SE AGENDO CITA PARA EL 03/11/22 FOLIO: 108835 / S139211 - 03/11/22 - S290</t>
  </si>
  <si>
    <t>5TDYK3DCXFS623487</t>
  </si>
  <si>
    <t>S 0000141329</t>
  </si>
  <si>
    <t>VNKKTUD33FA049716</t>
  </si>
  <si>
    <t>S 0000141936</t>
  </si>
  <si>
    <t>MHKMC13F3FK019501</t>
  </si>
  <si>
    <t>SE MANDI WHATS (MRS) 2- buzon 3- buzon / S138640 - 15/10/22 - S70</t>
  </si>
  <si>
    <t>2T3DF4EV6FW368196</t>
  </si>
  <si>
    <t>1- SE LE ENVIO WHATS APP, 2- LLAMAR EL 14/11 PARA AGENDAR SU CITA., 3-  SE DEJO RECADO , 4- LA CLIENTA SE COMUNICA PARA AGENDAR SU CITA.</t>
  </si>
  <si>
    <t>4T1BF1FK2FU986361</t>
  </si>
  <si>
    <t>Se envia Mrs / 2- SE AGENDA CITA EL DIA 09.02.23 FOLIO: 111738 / S142307 - 09/02/23 - 09/02/23 - S120</t>
  </si>
  <si>
    <t>2T3ZF4EV2FW208693</t>
  </si>
  <si>
    <t>5TDYK3DC8FS639591</t>
  </si>
  <si>
    <t>2T3RF4EV8FW333391</t>
  </si>
  <si>
    <t>1- SE LE ENVIO WHATS APP, 2- EL CLIENTE  SE COMUNICA PARA AGENDAR SU CITA / G139002 - 27/10/22 - REP. DE PINTURA POR GARANTIA / S140315 - 09/12/22 - S100</t>
  </si>
  <si>
    <t>5YFBURHE9FP321289</t>
  </si>
  <si>
    <t>1- SE LE ENVIO WHATS APP, 2- SE DEJO RECADO CON SU ESPOSA, 3- SE DEJO RECADO CON SU ESPOSA,4- e cliente se comunica mas adelante.</t>
  </si>
  <si>
    <t>JTDBT9K31F1439416</t>
  </si>
  <si>
    <t>MRS 1 / MRS 2 / BUZON MRS 3</t>
  </si>
  <si>
    <t>JTDKN3DU8F1960629</t>
  </si>
  <si>
    <t>S142352 - 10/02/23 - S230</t>
  </si>
  <si>
    <t>4T1BF1FK0FU977836</t>
  </si>
  <si>
    <t>SE MANDO WHATS ( MRS ) 3- MANDA A BUZON</t>
  </si>
  <si>
    <t>5TDYKRFHXFS084459</t>
  </si>
  <si>
    <t>5YFBURHE3FP322986</t>
  </si>
  <si>
    <t>2T3ZF4EV5FW202094</t>
  </si>
  <si>
    <t>SE MANDO WHATS ( MRS ) 2- agendo para otra unidad ya que pasen unis dias el marca para agendar / S139689 - 18/11/22 - S150</t>
  </si>
  <si>
    <t>VNKKTUD39FA050577</t>
  </si>
  <si>
    <t>SE MANDO WHATS ( MRS ) 2- BUZON, SE MARCA DEL TELEFONO FIJO 3- se mando whats</t>
  </si>
  <si>
    <t>5YFBURHEXFP333029</t>
  </si>
  <si>
    <t>Se Envia Mrs// 4- se agenda cita tentativamente el dia 25.11.22 folio: 109089 ENVIAMOS NUEVAMENTE MSJ PARA QUE PUEDA REPROGRAMAR SU CITA Marcamos para reprogramar pero no contesta</t>
  </si>
  <si>
    <t>2T3ZF4EVXFW184840</t>
  </si>
  <si>
    <t>SE MANDO WHATS (MRS) / S138211 - 01/10/22 - S130</t>
  </si>
  <si>
    <t>5TDYK3DC8FS630373</t>
  </si>
  <si>
    <t>1-SE LE ENVIO WHATS APP , 2- EL CLIENTE SE COMUNICA PARA AGENDAR SU CITA., 3- SE DEJO RECADO EL CLIENTE SE COMUNICA MAS ADELANTE, 4- NO CONTESTA</t>
  </si>
  <si>
    <t>JTDBT9K34F1440334</t>
  </si>
  <si>
    <t>S 0000141924</t>
  </si>
  <si>
    <t>5YFBURHE7FP295386</t>
  </si>
  <si>
    <t>SE MANDO WHATS (MRS) 2- agendo 15/10/22 folio 108061 / S138636 - 15/10/22 - S130</t>
  </si>
  <si>
    <t>MHKMC13E2FK009372</t>
  </si>
  <si>
    <t>1-SE LE ENVIO WHATS APP , 2- SE DEJO RECADO, POR FALTA DE RECURSO ECONOMICO ,  ESPERARA PARA REALIZAR SU SERVICIO.</t>
  </si>
  <si>
    <t>2T3RF4EV9FW317460</t>
  </si>
  <si>
    <t>Se envia Mrs / 4- Se agenda tentativamente el dia 17.02.23 folio: 111789 se reagenda cita para el dia martes 21.02.23 / S142724 - 22/02/23 - CAMBIO ACEITE Y FILTRO</t>
  </si>
  <si>
    <t>5YFBURHE4FP340431</t>
  </si>
  <si>
    <t>5YFBURHE6FP336607</t>
  </si>
  <si>
    <t>SE MANDO WHATS ( MRS ) 2- SE MARCA DEL TELEFONOFIJO, MANDA A BUZON  3 - no responde, se marca del telefono fijo</t>
  </si>
  <si>
    <t>MHKMC13F5FK016938</t>
  </si>
  <si>
    <t>SE MANDO WHATS (MRS) 2- Se agenda  Cita 11.10.22 folio: 107621 / S138486 - 11/10/22 - S140</t>
  </si>
  <si>
    <t>5YFBU8HE8FP328728</t>
  </si>
  <si>
    <t>5YFBURHEXFP307207</t>
  </si>
  <si>
    <t>SE MANDO WHATS ( MRS ) 2- NO RE´SPONDE, MANDA A BUZON 3- se deja informacion solicitad por whats</t>
  </si>
  <si>
    <t>JTDKN3DU4F1933279</t>
  </si>
  <si>
    <t>se envia mrs // 2- SE agenda cita el dia 17.12.22 folio: 109872 / S140561 - 17/12/22 - S140</t>
  </si>
  <si>
    <t>MRS 1 / NO RESPONDE, SE DEJA MRS 2 / SE DEJO RECADO, SE MANDA MRS 3</t>
  </si>
  <si>
    <t>3TMJU4GN8FM188919</t>
  </si>
  <si>
    <t>5YFBURHE3FP342235</t>
  </si>
  <si>
    <t>1-SE LE ENVIO WHATS APP, 2- SE DEJO RECADO , GINA SE COMUNICA PARA AGENDAR SU CITA, GINA DE  HYP , SE COMUNICA PARA AGENDAR SU CITA, 3-  SE AGENDO CITA PARA EL 23/02/2023 FOLIO: 112186 / S14</t>
  </si>
  <si>
    <t>2T3DF4EVXFW314027</t>
  </si>
  <si>
    <t>S 0000141980</t>
  </si>
  <si>
    <t>JTDBT9K38F1439722</t>
  </si>
  <si>
    <t>MHKMC13F4FK018471</t>
  </si>
  <si>
    <t>JTDKN3DU3F1880770</t>
  </si>
  <si>
    <t>S 0000141109</t>
  </si>
  <si>
    <t>5TDYK3DC3FS604215</t>
  </si>
  <si>
    <t>SE MANDO WHATS ( MRS ) 2* NUMERO DE QUERETARO MOTORS 3 - SE MANDO WHATS 4- SE MANDO WHATS</t>
  </si>
  <si>
    <t>5TDKK3DC8FS606676</t>
  </si>
  <si>
    <t>SE MANDO WHATS ( MRS ) 2- se marca del telefono fijo 4- SE MANDO WHATS / S142911 - 28/02/23 - S200</t>
  </si>
  <si>
    <t>5YFBURHE4FP315349</t>
  </si>
  <si>
    <t>Se envia Mrs// 4- cliente nos menciona lo siguiente por medio de Dash, Buenas tardes, el carro lo tiene mi hija déjeme avisarle para saber cuándo viene y agendar, gracias</t>
  </si>
  <si>
    <t>S139467 - 12/11/22 - S230</t>
  </si>
  <si>
    <t>3TMJU4GN8FM189178</t>
  </si>
  <si>
    <t>MHKMC13F4FK015201</t>
  </si>
  <si>
    <t>S140367 - 12/12/22 - TOYOTATHON 1- SE MANDO WHATS</t>
  </si>
  <si>
    <t>2T3ZF4EV4FW184185</t>
  </si>
  <si>
    <t>S 0000141985</t>
  </si>
  <si>
    <t>S140396 - 13/12/22 - S460</t>
  </si>
  <si>
    <t>5YFBURHEXFP305604</t>
  </si>
  <si>
    <t>1-SE LE ENVIO WHATS APP 2- MARCAMOS Y NOS INDICA FUERA DE AREA / 4- MARCAMOS DE LA AGENCIA NADIE CONTESTA ENVIAMOS MSJ DE WHTS / S140581 - 17/12/22 - S90</t>
  </si>
  <si>
    <t>JTDBT9K3XF1438524</t>
  </si>
  <si>
    <t>SE MANDO WHATS (MRS) 2- respomde y cuelga 3- s-139146 / 01/11/22 / s220 km</t>
  </si>
  <si>
    <t>VNKKTUD39FA039319</t>
  </si>
  <si>
    <t>S40296 - 08/12/22 - S80</t>
  </si>
  <si>
    <t>5TDZKRFH9FS082142</t>
  </si>
  <si>
    <t>Se envia Mrs /4- Cliente indica que se programara y que posterior llamara para agendar cita</t>
  </si>
  <si>
    <t>5YFBURHE9FP275088</t>
  </si>
  <si>
    <t>SE MANDO WHATS ( MRS ) / S142489 - 15/02/23 - S70</t>
  </si>
  <si>
    <t>5TDYK3DC3FS606093</t>
  </si>
  <si>
    <t>SE MANDO WHATS ( MRS ) / S140407 - 13/12/22 - S120</t>
  </si>
  <si>
    <t>5YFBURHE1FP269222</t>
  </si>
  <si>
    <t>Se envia Mrs / 2- Marcamos de la agencia y nos indica que se presentara personalmente en la agencia y que probablemente venda su unidad</t>
  </si>
  <si>
    <t>Se envia Mrs / 4-Cliente indica que se organizara y que la proxima semana agendara</t>
  </si>
  <si>
    <t>MHKMC13E8FK008310</t>
  </si>
  <si>
    <t>TELEFONOS FUERA DEL AREA DE SERVICIO , TELEFONOS FUERA DE SERVICIO U OCUPADOS</t>
  </si>
  <si>
    <t>MR0CX12G5F0130293</t>
  </si>
  <si>
    <t>SE MANDO WHATS (MRS) 2- MARCA EN UNOS DIAS, VANA CHECAR KILOMETRAJE 3- marcar en unos dias mas 4 - SE MANDO WHATS / S139297 - 07/11/22 - S80</t>
  </si>
  <si>
    <t>JTDBT9K36F1438083</t>
  </si>
  <si>
    <t>S139431 - 11/11/22 - S140</t>
  </si>
  <si>
    <t>3TMJU4GN4FM187525</t>
  </si>
  <si>
    <t>1-SE LE ENVIO WHATS APP , 2- NO CONTESTA / S140543 - 16/12/22 - S150</t>
  </si>
  <si>
    <t>5TDYK3DC8FS604274</t>
  </si>
  <si>
    <t>S 0000141339</t>
  </si>
  <si>
    <t>5TDYK3DCXFS601473</t>
  </si>
  <si>
    <t>VNKKTUD34FA043150</t>
  </si>
  <si>
    <t>5TDYK3DC3FS596083</t>
  </si>
  <si>
    <t>5TDYK3DC8FS600208</t>
  </si>
  <si>
    <t>JTFPX22P3F0054408</t>
  </si>
  <si>
    <t>Se envia Mrs / S142281 - 09/02/23 - S160</t>
  </si>
  <si>
    <t>MR0EX32GXF0267430</t>
  </si>
  <si>
    <t>Se envia mrs  // 2- marcamos de la agencia y no contestan  / 4- Marcamos de la agencia pero nos indica que revisara los servicios con la chica de compras y que llamaran la proxima semana (em</t>
  </si>
  <si>
    <t>MR0EX32G3F0265566</t>
  </si>
  <si>
    <t>Se envia mrs  2- NOSN INDICAN QUE LA PERSONA RESPONSABLE FALLECIO Y SE LES HACE COMPLICADO TRAER LA UNIDAD // 4- marcamos de la agencia pero se les complica acudir ya que aun no tienen perso</t>
  </si>
  <si>
    <t>5YFBURHE4FP260093</t>
  </si>
  <si>
    <t>S 0000137744SE LE ENVIO WHATS 2 - EL MARCA EN OTRO MOMENTO 3- SE DEJO NUEVAMENTE WHATS, MANDA A BUZON / S137744 - 14/09/22 - S130</t>
  </si>
  <si>
    <t>MR0EX32G6F0267635</t>
  </si>
  <si>
    <t>S140761 - 22/12/22 - S240</t>
  </si>
  <si>
    <t>MHKMC13FXFK015168</t>
  </si>
  <si>
    <t>3TMJU4GN4FM186360</t>
  </si>
  <si>
    <t>MHKMC13F2FK014001</t>
  </si>
  <si>
    <t>SE MANDO WHTAS ( MRS ) 2 - va checar sus tiempós y marca para agendar  2 - comenta que su esposo lo vendio y no tiene el nuevo numero del propirtario</t>
  </si>
  <si>
    <t>S140540 - 16/12/22 - S230</t>
  </si>
  <si>
    <t>3TMJU4GN7FM186000</t>
  </si>
  <si>
    <t>S 0000141435</t>
  </si>
  <si>
    <t>MHKMC13F8FK015394</t>
  </si>
  <si>
    <t>Se envia Mrs // 2- Marcamos de la agencia no contesta y enviamos mrs / 4- Cliente nos indica que la unidad anda fuera (suroeste) y alla realizaron los servicios</t>
  </si>
  <si>
    <t>2T3RF4EV2FW310379</t>
  </si>
  <si>
    <t>5YFBU8HE8FP250757</t>
  </si>
  <si>
    <t>3TMJU4GN3FM186074</t>
  </si>
  <si>
    <t>SE MANDO WHATS (MRS) 2- nos indican que se encuentra ocupada // 4- Marcamos de la agencia toyota celaya nos indica la Srita Maribel que no esta interesada en programars su cita y que se encu</t>
  </si>
  <si>
    <t>2T3DF4EV6FW302490</t>
  </si>
  <si>
    <t>S 0000141303</t>
  </si>
  <si>
    <t>5YFBURHE6FP273718</t>
  </si>
  <si>
    <t>S113583 - 13/03/22 - S110</t>
  </si>
  <si>
    <t>MR0EX32G0F0266674</t>
  </si>
  <si>
    <t>5TDYK3DC0FS583596</t>
  </si>
  <si>
    <t>no responde, se manda whats 2- EL MARCA MAS TARDE PARA POSIBLE CITA 2- NUMERO FUERA DE SERVICIO</t>
  </si>
  <si>
    <t>5TDYK3DC2FS581655</t>
  </si>
  <si>
    <t>5TDYK3DC4ES463413</t>
  </si>
  <si>
    <t>S138142 - 29/09/22 - S100</t>
  </si>
  <si>
    <t>JTDBT9K31F1437665</t>
  </si>
  <si>
    <t>se envia mrs // 4- Nos comunicamos de la agencia y nos indica la Srita Alejandra que se encuentra fuera de la ciudada que en cuanto regrese pasara directamente a la agencia para agendar su c</t>
  </si>
  <si>
    <t>4T1BF1FK8FU914788</t>
  </si>
  <si>
    <t>1- SE LE ENVIO WHATS APP / T142474 - 14/02/23 - S180</t>
  </si>
  <si>
    <t>4T1BK1FK4FU555659</t>
  </si>
  <si>
    <t>1-SE LE ENVIO WHATS APP , 2- NO CONTESTA SE LE VOLVIO A ENVIAR WHATS APP, 3- SE DEJO RECADO, 4- SE DEJO RECADO / S142285 - 09/02/23 - S120</t>
  </si>
  <si>
    <t>MR0EX32G2F0264795</t>
  </si>
  <si>
    <t>JTDKN3DU8F1912659</t>
  </si>
  <si>
    <t>S 0000141411</t>
  </si>
  <si>
    <t>MHKMC13F4FK014209</t>
  </si>
  <si>
    <t>2T3DF4EV7FW299017</t>
  </si>
  <si>
    <t>S142080 - 01/02/23 - S100</t>
  </si>
  <si>
    <t>JTDKN3DU5F1871410</t>
  </si>
  <si>
    <t>1- SE LE ENVIO WHATS APP ,2- SE DEJO RECADO , EL CLIENTE SE COMUNICA</t>
  </si>
  <si>
    <t>5TDYK3DC1FS579380</t>
  </si>
  <si>
    <t>NO TIENE WHATS, MANDA A BUZON 2- NO RESPONDE SE MANDO WHATS 3 - buzon 4- se marca del tel fijo manda a buzon 4- checa su agenda y marca para agendar 4- SE MANDO WHATS 4- SE MANDO WHATS</t>
  </si>
  <si>
    <t>VNKKTUD31FA028167</t>
  </si>
  <si>
    <t>Se envia Mrs / 2- Cliente nos indica lo siguiente: Ya no tengo el Yaris Lo vendí / 3- Unidad Vendida</t>
  </si>
  <si>
    <t>MR0EX32G8F0265790</t>
  </si>
  <si>
    <t>SE ENVIA MRS 2- MARCAMOS PERO NADIE NOS CONTESTA / S140575 - 17/12/22 - S140</t>
  </si>
  <si>
    <t>MR0CX12G7F0129291</t>
  </si>
  <si>
    <t>1-SE LE ENVIO WHATS APP,2- NO CONTESTA , 3- SE VOLVIÓ A ENVIAR WHATS APP</t>
  </si>
  <si>
    <t>MR0EX32G9F0266138</t>
  </si>
  <si>
    <t>SE MANDI WHATS (MRS) 2- NO POR EL MPMENTO 3 -ESTA REVISANDO 4- INMOTION 4- inmotion</t>
  </si>
  <si>
    <t>5TDYK3DC2FS565021</t>
  </si>
  <si>
    <t>S138513 - 11/10/22 - S150</t>
  </si>
  <si>
    <t>JTDBT9K3XE1434696</t>
  </si>
  <si>
    <t>1-SE LE ENVIO WHATS APP  , 2- EL CLIENTE SE COMUNICA PARA AGENDAR SU CITA., 3- EL CLIENTE SE COMUNICA PARA AGENDAR SU CITA., 4-  EL CLIENTE MARCA PARA AGENDAR SU CITA</t>
  </si>
  <si>
    <t>2T3DF4EV6EW217311</t>
  </si>
  <si>
    <t>2022-04-22</t>
  </si>
  <si>
    <t>Se envia mrs 2- Cliente nos indica lo siguiente: entonces dejé chacar y yo le confirmo despues 3- indica que llamemos el dia jueves para que nos confirmes que dia puede programar su cita //4</t>
  </si>
  <si>
    <t>3TMJU4GNXFM184273</t>
  </si>
  <si>
    <t>Se envia Mrs / 4- cliente nos indica que realizo el servicio en otra ciudad aun asi le enviamos su msj de recordatorio</t>
  </si>
  <si>
    <t>JTDBT9K33F1435951</t>
  </si>
  <si>
    <t>S140535 - 16/12//22 - S120</t>
  </si>
  <si>
    <t>2T3RF4EV8FW278053</t>
  </si>
  <si>
    <t>no le intera los realiza por fuera / S140582 - 17/12/22 - S200</t>
  </si>
  <si>
    <t>MHKMC13E3FK007775</t>
  </si>
  <si>
    <t>MRS 1/ BUZON MRS2 / SE COMUNICARA DESPUES PARA AGENDAR LA CITA / MRS 3</t>
  </si>
  <si>
    <t>3TMJU4GN8FM183946</t>
  </si>
  <si>
    <t>NO TIENE WHATS, MANDA A BUZON 2- EL MARCA LA SIGUIENTE SEMANA YA QUE LA UNIDAD ESTA EN QUERETARO 3- buzon 4 - se marca del telefono fijo manda a buzon / S138901 - 24/10/22 - S250</t>
  </si>
  <si>
    <t>MR0EX32G7F0265179</t>
  </si>
  <si>
    <t>5YFBURHEXFP242942</t>
  </si>
  <si>
    <t>ELLA MARCA EN OTRO MOMENTO 2 - SE BORRO UN CONTACTO YA QUE EL ERA SOLO EMPLEADO 3 - va pasar el recado comenta la persona que responde / S139439 - 11/11/22 - S130</t>
  </si>
  <si>
    <t>JTDBT9K37F1436438</t>
  </si>
  <si>
    <t>Se envia mrs 2- se agenda cita 08.10.22 folio: 107676 / S138425 - 08/10/22 - S140</t>
  </si>
  <si>
    <t>2T3ZF4EV0FW149840</t>
  </si>
  <si>
    <t>SE MANDO WHATS (MRS) 2- Nos indica que agendara en esta semana, llamaremos en dias posteriores para agendar su cita 3- CLIENTE NOS INDICA LO SIGUIENTE Gracias ?? cuál es el costo? Ok mañana</t>
  </si>
  <si>
    <t>3TMJU4GN1FM180371</t>
  </si>
  <si>
    <t>1- SE LE ENVIO WHATS APP, 2- SE LE VOLVIO A ENVIAR WHATS APP, 3- NO CONTESTA SE LE VOLVIO A ENVIAR WHATS APP / S140976 - 29/12/22 - S180</t>
  </si>
  <si>
    <t>VNKKTUD33FA023889</t>
  </si>
  <si>
    <t>S 0000141264</t>
  </si>
  <si>
    <t>JTDBT9K33F1435772</t>
  </si>
  <si>
    <t>JTDBT9K39F1436036</t>
  </si>
  <si>
    <t>4T1BF1FK8FU492585</t>
  </si>
  <si>
    <t>Se envio mrs whats / S142093 - 02/02/23 - S130</t>
  </si>
  <si>
    <t>2T3RF4EV2FW267520</t>
  </si>
  <si>
    <t>SE MANDO WHATS (MRS) 2- buzon 3- buzon, se marca del telefono fijo 4 - BUZON 4 - BUZON 4- NUMERO FUERA DE SERVICIO, SE MARCA DEL TELEFONO FIJO</t>
  </si>
  <si>
    <t>2T3RF4EV1FW278668</t>
  </si>
  <si>
    <t>1-SE LE ENVIO WHATS APP , 2- EL CLIENTE SE COMUNICA PARA AGENDAR SU CITA. , 3- NO CONTESTA SE VOLVIO A ENVIAR WHATS APP, 4-  EL CLIENTE SE COMUNICA PARA AGENDAR SU CITA, 5-  SE AGENDO CITA P</t>
  </si>
  <si>
    <t>5TDYK3DC5FS564719</t>
  </si>
  <si>
    <t>SE MANDO WHATS ( MRS ) 2- comenta que por el momento no va realizar el servicio 3- ella marca en unos dias para posoble cita</t>
  </si>
  <si>
    <t>5TDYK3DCXFS546295</t>
  </si>
  <si>
    <t>1- SE LE ENVIO WHATS APP, 2- NO CONTESTA SE VOLVIO A ENVIAR WHATS APP, 3- SE DEJO RECADO EL CLIENTE SE COMUNICA PARA AGENDAR, 4- SE AGENDO CITA PARA EL 20/12/2022 S-140652 / S140652 - 20/12/</t>
  </si>
  <si>
    <t>5YFBURHE0FP248295</t>
  </si>
  <si>
    <t>S139796 - 24/11/22 - S60</t>
  </si>
  <si>
    <t>2T3DF4EV3FW269979</t>
  </si>
  <si>
    <t>Se envia MRS / S142186 - 04/02/23 - S90</t>
  </si>
  <si>
    <t>4T1BF1FK6FU013502</t>
  </si>
  <si>
    <t>se envia mrs // 4- Marcamos de la agencia y no contesta se vuelve a enviar msj NOS ENVIA A BUZON</t>
  </si>
  <si>
    <t>5YFBURHE9FP255827</t>
  </si>
  <si>
    <t>1-SE LE ENVIO WHATS APP / S138357 - 06/10/22 - S190</t>
  </si>
  <si>
    <t>JTDBT9K32F1436086</t>
  </si>
  <si>
    <t>SE MANDO WHATS ( MRS ) 2- agendo 09-02-23 folio 111833 / S142328 - 09/02/23 - S130</t>
  </si>
  <si>
    <t>5TDYK3DC2FS549224</t>
  </si>
  <si>
    <t>1- SE LE ENVIO WHATS APP / S139070 - 29/10/22 - S160</t>
  </si>
  <si>
    <t>MR0EX32G5F0264970</t>
  </si>
  <si>
    <t>se envia mrs// 2- Marcamos de la agencia y no contsta la empresa / S140450 - 14/12/22 - S110</t>
  </si>
  <si>
    <t>MR0CX12G4F0126428</t>
  </si>
  <si>
    <t>JTDBT9K3XF1435526</t>
  </si>
  <si>
    <t>S142615 - 18/02/23 - S190</t>
  </si>
  <si>
    <t>2T3ZF4EV7EW129096</t>
  </si>
  <si>
    <t>SE MANDO WHATS (MRS) 2- agendo 11/09/2022 / S138489 - 11/10/22 - S90</t>
  </si>
  <si>
    <t>Se envia Mrs / 2- Marcamos de la agencia y no contesta enviamos msj / 3- Buenos días, Agradezco su atención y recomendación, los seis meses los cumple en febrero, el coche tiene menos de 100</t>
  </si>
  <si>
    <t>5YFBURHE4FP240846</t>
  </si>
  <si>
    <t>Se envia mrs // 2- Marcamos de la agencia y el cliente nos indica que casi no se mueve la unidad y que por la inseguridad no vienen a CELAYA  // 3- Marcamos de la agencia y nos indica la Cli</t>
  </si>
  <si>
    <t>2T3ZF4EV2FW138208</t>
  </si>
  <si>
    <t>SE MANDO WHATS ( MRS ) 2- no se encuentra su hermana, va pasar el recado</t>
  </si>
  <si>
    <t>MHKMC13F1FK011039</t>
  </si>
  <si>
    <t>1- SE LE ENVIO WHATS APP / S140925 - 28/12/22 - S180</t>
  </si>
  <si>
    <t>2T3RF4EV2FW246649</t>
  </si>
  <si>
    <t>Se Envia Mrs / 4- Marcamos de la agencia y nos indican que pasaran la inf a la persona encargada de unidades y llamaran despues para programar enviamos msj de recordatorio</t>
  </si>
  <si>
    <t>JTDBT9K31F1435186</t>
  </si>
  <si>
    <t>1-SE LE ENVIO WHATS APP , 2- NO CONTESTA, 3- SE DEJO RECADO , 4- LA CLIENTA SE COMUNICA PARA AGENDAR SU CITA / S138851 - 22/10/22 - S80</t>
  </si>
  <si>
    <t>2T3DF4EV1FW240402</t>
  </si>
  <si>
    <t>SE MANDO WHATS ( MRS ) 2- BUZON, SE MARCA DEL TELEFONO FIJO 3 - el marca en otro momento para agendar cita 4 - NO RESPONDE, SE DEJA WHATS</t>
  </si>
  <si>
    <t>MHKMC13F8FK010812</t>
  </si>
  <si>
    <t>SE MANDO WHATS., MRS 2- LO CHECA Y MARCA PARA AGENDAR / NO RESPONDE MANDA A BUZON / LLAMARA MAS TARDE EN CASO DE REQUERIR EL SERVICIO LLAMAR AL TELEFONO DE OFICINA</t>
  </si>
  <si>
    <t>5TDKKRFH5FS057160</t>
  </si>
  <si>
    <t>Se envia Mrs 2- No Contesta se envia nuevamente msj de recordatorio 3- buzon 4- NO CONTESTA / S138749 - 19/10/22 - S130</t>
  </si>
  <si>
    <t>5YFBURHEXFP200366</t>
  </si>
  <si>
    <t>SE MANDO WHATS ( MRS ) 2- BUZON, SE MARCA DEL TELEFONO FIJO 3- EL MARCA LA PROXIMA SEMANA PARA POSIBLE CITA 4- ESTA ENFWERMO, ESPERA LA SIGUIENTE SEMAN YA ESTAR BUEN PARA AGENDAR</t>
  </si>
  <si>
    <t>5YFBURHE1FP196580</t>
  </si>
  <si>
    <t>SE MANDO WHATS ( MRS ) 2- el marca despues, no tiene fecha aun 3- el marca la proxima semana</t>
  </si>
  <si>
    <t>MR0EX32GXF0264382</t>
  </si>
  <si>
    <t>S142670 - 21/02/23 - S230</t>
  </si>
  <si>
    <t>SE MANDO WHATS ( MRS ) 2 - se encuentra en mexico ya que llegue marca para agendar 4 - SE MANDO WHATS 4- SE MANDO WHATS</t>
  </si>
  <si>
    <t>S139312 - 07/11/22 - S130</t>
  </si>
  <si>
    <t>MR0EX32G4F0264877</t>
  </si>
  <si>
    <t>1- NO CONTESTA Y NO TIENE WHATS APP, 2- SE DEJO RECADO CON SU EMPLEADO, 3- SE DEJO RECADO CON SU EMPLEADA , 4- SE COMUNICA MAS ADELANTE PARA AGENDAR SU CITA., 5- SE  REALIZO EL 04/11 S-13923</t>
  </si>
  <si>
    <t>5YFBURHEXFP219225</t>
  </si>
  <si>
    <t>SE MANDO WHATS ( MRS ) 2- buzon, se marrca del telefono fijo 3 -BUZON, SE MARCA DEL TELEFONO FIJO / S142933 - 28/02/23 - S130</t>
  </si>
  <si>
    <t>5TDYK3DC8FS547719</t>
  </si>
  <si>
    <t>JTDBT9K37F1435256</t>
  </si>
  <si>
    <t>SE MANDO WHATS ( MRS ) 2- el se comunica en otro momento 3 - el marca en otro momento para posible cita 3- SE MARCA DEL TELEFONO FIJO, MANDA A BUZON</t>
  </si>
  <si>
    <t>5TDKK3DC3FS536651</t>
  </si>
  <si>
    <t>1- SE LE ENVIO WHATS APP, 2- SE AGENDO CITA PARA EL 24/02/2023 FOLIO: 111857 / S142797 - 24/02/23 - S150</t>
  </si>
  <si>
    <t>2T3ZF4EV3FW137567</t>
  </si>
  <si>
    <t>1-SE LE ENVIO WHATS APP, 2-  SE DEJO RECADO , 3-  EL CLIENTE SE COMUNICA  DESPUES / S142568 - 17/02/23 - S130</t>
  </si>
  <si>
    <t>5YFBURHE6FP214507</t>
  </si>
  <si>
    <t>SE MANDO WHATS (MRS) 2- NO CONTESTA 3- no contesta nos direcciona a buzon enviamos nuevamente msj mrs //4- Marcamos de la agencia y nos direcciona a buzon de voz</t>
  </si>
  <si>
    <t>5YFBURHE7FP225046</t>
  </si>
  <si>
    <t>S 0000141266</t>
  </si>
  <si>
    <t>3TMLU4EN0FM171284</t>
  </si>
  <si>
    <t>1- SE LE ENVIO WHATS APP / S140256 - 07/12/22 - S120</t>
  </si>
  <si>
    <t>2T3ZF4EV8FW131201</t>
  </si>
  <si>
    <t>S139659 - 18/11/22 - S90</t>
  </si>
  <si>
    <t>5TDYK3DC7FS533195</t>
  </si>
  <si>
    <t>NO TIENE WHTAS,MANDA A BUZON 2- s-139309  / 07-11-22 / s120 km</t>
  </si>
  <si>
    <t>5TDYY5G1XFS056671</t>
  </si>
  <si>
    <t>5YFBURHE9FP219619</t>
  </si>
  <si>
    <t>SE MANDO WHATS (MRS) 2 - agendo 19/10/22 folio 108486 / S138738 - 19/10/22 - S140</t>
  </si>
  <si>
    <t>5YFBURHE6FP213535</t>
  </si>
  <si>
    <t>SE MANDO WHATS ( MRS ) 2- BUZON, SE MARCA DEL TELEFONO FIJO 3- NO RESPONDE SE MANDO WHATS 4- SE MANDO WHATS</t>
  </si>
  <si>
    <t>5YFBURHE1FP208887</t>
  </si>
  <si>
    <t>1-SE LE ENVIO WHATS APP , 2- SE DEJO RECADO SE COMUNICA MAS ADELANTE., 3- EL CLIENTE SE COMUNICA , 4- EL CLIENTE AGENDARA SUS CITAS DESPUES DEL MES DE FEBRERO</t>
  </si>
  <si>
    <t>4T1BF1FK3FU475905</t>
  </si>
  <si>
    <t>4- Cliente nos indica que la unidad sufrio un siniestro en la puerta del copiloto lado derecho, realizara el servicio despues</t>
  </si>
  <si>
    <t>5TDYKRFH7FS047594</t>
  </si>
  <si>
    <t>SE MANDO WHATS ( MRS ) 2- cpmenta que esta ocupa ella marca en otro momento 3- lo checa y marca en otro momento</t>
  </si>
  <si>
    <t>MR0EX32G4F0263793</t>
  </si>
  <si>
    <t>S 0000141948</t>
  </si>
  <si>
    <t>MR0EX32G7F0263884</t>
  </si>
  <si>
    <t>1-SE LE ENVIO WHATS APP, 2- SECDEJO RECADO SE COMUNICA MAS ADELANTE, 3- EL CLIENTE SE COMUNICA PARA AGENDAR SU CITA</t>
  </si>
  <si>
    <t>4T1BF1FK7FU475471</t>
  </si>
  <si>
    <t>Se envia Mrs / 2- Marcamos de la agencia y no contestan / 3- Marcamos de la gencia y nos indican buzon lleno</t>
  </si>
  <si>
    <t>3TMLU4EN0FM169406</t>
  </si>
  <si>
    <t>SE MANDO WHATS ( MRS ) 2- MANDA A BUZON, SE MARCA DEL TELEFONO FIJO 4- MANDA A BUZOM, NO TIENE WHATIS</t>
  </si>
  <si>
    <t>4T1BK1FK2EU024295</t>
  </si>
  <si>
    <t>SE MANDO WHATS., MRS 2- el marca en otro momento 3- buzon 4 - el marca despues 4 - la unidad esta en otro estado llega en  2 meses 4- SE MANDO WHATS 4 - SE MANDO WHATS</t>
  </si>
  <si>
    <t>5YFBURHE0FP198935</t>
  </si>
  <si>
    <t>SE ENVIA MRS 2- DIRECCIONA A BUZON,ENVIAMOS NUEVAMENTE MSJ  3- La Unidad anda fuera y se encuentra ocupada, trabajando / S140052 - 01/12/22 - S140</t>
  </si>
  <si>
    <t>5TDKKRFH3FS046755</t>
  </si>
  <si>
    <t>SE MANDO WHATS ( MRS ) 2- buzom, se marca del telefono fijo 3- se manda whats</t>
  </si>
  <si>
    <t>3TMLU4EN0FM170149</t>
  </si>
  <si>
    <t>SE MANDO WHATS ( MRS ) 2- agendo 14-02-23 folio 111940 / S142455 - 14/02/23 - S180</t>
  </si>
  <si>
    <t>JTDBT9K36E1433934</t>
  </si>
  <si>
    <t>S138368 - 06/10/22 - S110</t>
  </si>
  <si>
    <t>5YFBURHE7EP094750</t>
  </si>
  <si>
    <t>se envia mrs// 4- Enviamos nuevamente msj de whts</t>
  </si>
  <si>
    <t>JTDBT9K36E1434372</t>
  </si>
  <si>
    <t>S138675 - 17/10/22 - S210</t>
  </si>
  <si>
    <t>5TDYK3DC6FS537805</t>
  </si>
  <si>
    <t>Sin datos en kepler para poder Contactar al Cliente</t>
  </si>
  <si>
    <t>5YFBURHE0FP214342</t>
  </si>
  <si>
    <t>1- SE LE ENVIO WHATS APP, 2- TUVO UN PERCANCE Y FUE PERDIDA TOTAL SU UNIDAD</t>
  </si>
  <si>
    <t>5TDYK3DC9FS534459</t>
  </si>
  <si>
    <t>SE MANDO WHATS (MRS) / S138372 - 06/10/22 - S110</t>
  </si>
  <si>
    <t>4T1BK1FK3EU547082</t>
  </si>
  <si>
    <t>SE MANDO WHATS ( MRS )2- agendo 06-12-22 folio 109131 / S140189 - 06/12/22 - S110</t>
  </si>
  <si>
    <t>SE MANDO WHATS (MRS) 2 se le mando la informacion por whats / MANDA DIRECTO A BUZON SE MANDO WHATSAPP / MANDA DIRECTO A BUZON SE MANDO WHATSAPP 4 -s-138754 / 19/10/2022 / s230 km</t>
  </si>
  <si>
    <t>5YFBURHE8FP195796</t>
  </si>
  <si>
    <t>1-SE LE ENVIO WHATS APP , 2- SE DEJO RECADO , SE COMUNICA PARA AGENDAR SU CITA / S138649 - 15/10/22 - S190</t>
  </si>
  <si>
    <t>MR0EX32G6E0261607</t>
  </si>
  <si>
    <t>1- SE REALIZO EL 04/11/22 S-139231 / S139231 - 04/11/2 - S370</t>
  </si>
  <si>
    <t>JTDKN3DU4F1863783</t>
  </si>
  <si>
    <t>1-SE LE ENVIO WHATS APP ,2- SE DEJO RECADO EL CLIENTE SE COMUBNICA, 3- SE DEJO RECADO, 4- SE AGENDO CITA PARA EL 03/10/2022 FOLIO: 107939 / S138245 - 03/10/22 - S110</t>
  </si>
  <si>
    <t>5TDYKRFH3ES038079</t>
  </si>
  <si>
    <t>Se envia Mrs 2- buzon lleno // 4- SE ENVIA MRS NOS INDICA BUZON LLENO</t>
  </si>
  <si>
    <t>S 0000141957</t>
  </si>
  <si>
    <t>MHKMC13F1EK009399</t>
  </si>
  <si>
    <t>S 0000141234</t>
  </si>
  <si>
    <t>1-SE LE ENVIO WHATS APP, 2- NO CONTESTA SE LE VOLVIO A ENVIAR WHATS APP, 3- NO CONTESTA, 4-  NO CONTESTA</t>
  </si>
  <si>
    <t>JTFSX23P3E6150835</t>
  </si>
  <si>
    <t>3TMJU4GN7EM165940</t>
  </si>
  <si>
    <t>SE MANDO WHATS ( MRS ) 2-poir el momento no pouede realizarlo ya que no cuenta con el dinero 3- POR TEMA ECONOMICO NO PIENSA REALIZAR EL SERVICIO EL SE COMUNICA DESPUES 4- SE MANDO WHATS 4 -</t>
  </si>
  <si>
    <t>2T3RF4EV4EW203509</t>
  </si>
  <si>
    <t>3TMLU4EN9FM166228</t>
  </si>
  <si>
    <t>SE MANDO WHATS (MRS) 2- buzon 3- buzon, se marca del telefono fijo 4- no se emcuentra van a pasar el recado 4- SE MANDO WHATS 4 - SE MANDO WHATS 4- NO RESPONDE, SE DEJA WHATS</t>
  </si>
  <si>
    <t>5TDKKRFH0ES035226</t>
  </si>
  <si>
    <t>se envia mrs / S139840 - 25/11/22 - S110</t>
  </si>
  <si>
    <t>MR0EX32G9E0263013</t>
  </si>
  <si>
    <t>S139803 - 24/11/22 - S90</t>
  </si>
  <si>
    <t>5TDYK3DC9ES519071</t>
  </si>
  <si>
    <t>Se envia Mrs / 2- Marcamos de la agencia y nos indica que ya le realizaron el servicio que no sabe por que no lo registraron en sistema</t>
  </si>
  <si>
    <t>JTDBT9K39E1433510</t>
  </si>
  <si>
    <t>JTDBT9K37E1432596</t>
  </si>
  <si>
    <t>SE MANDO WHATS (MRS) 2- no contesta 3- servicio de buzon de voz envaimos nuevamente msj // 4- marcamos de la agencvia y nos indica el Sr. Edgar que nos comuniquemos en otra ocasión ya que se</t>
  </si>
  <si>
    <t>JTDBT9K38E1433336</t>
  </si>
  <si>
    <t>MRS 1 / CITADO PARA EL 09/02/2023 CON FOLIO 111749 / S142295 - 09/02/23 - S150</t>
  </si>
  <si>
    <t>JTDBT9K37E1432713</t>
  </si>
  <si>
    <t>1-INMOTION</t>
  </si>
  <si>
    <t>JTDBT9K31E1433260</t>
  </si>
  <si>
    <t>S 0000141899</t>
  </si>
  <si>
    <t>MHKMC13E8EK005714</t>
  </si>
  <si>
    <t>SE MANDO WHATS ( MRS ) 2- BUZON  SE MARCA DEL TELEFONO FIJO DE LA AGENCIA / S142836 - 25/02/23 - S150</t>
  </si>
  <si>
    <t>JTDKT9D32ED596091</t>
  </si>
  <si>
    <t>S 0000141067</t>
  </si>
  <si>
    <t>5YFBURHE1EP087017</t>
  </si>
  <si>
    <t>manda a buzon, se mando whats</t>
  </si>
  <si>
    <t>5YFBURHE0EP120296</t>
  </si>
  <si>
    <t>S 0000142010</t>
  </si>
  <si>
    <t>se envia mrs // 4- marcamos de la agencia y  os indica que maracara en 2 semanas para agendar su cita</t>
  </si>
  <si>
    <t>5TDYKRFH1ES027081</t>
  </si>
  <si>
    <t>1-SE LE ENVIO WHATS APP , EL CLEINTE SE ENCUENTRA FUERA DE LA CIUDAD , SE COMUNICA LA SIGUIENTE SEMANA PARA AGENDAR CITA., 3- CLIENTE SE ENCUENTRA FURA DE LA CIUDAD SE COMUNICA PARA AGENDAR</t>
  </si>
  <si>
    <t>NO TIENE WHATS, MANDA A BUZON 2- s-138774 / 20-10-22 / s110 km</t>
  </si>
  <si>
    <t>4T1BK1FK1EU551678</t>
  </si>
  <si>
    <t>1- SE LE ENVIO WHATS APP, 2- NO CONTESTA SE VOLVIO A ENVIAR WHATS APP, 3- NO CONTESTA  SE VOLVIO A ENVIAR WHATS APP, 4- EL CLIENTE SE COMUNICA PARA AGENDAR SU CITA</t>
  </si>
  <si>
    <t>5YFBURHE6EP128922</t>
  </si>
  <si>
    <t>SE MANDO WHATS (MRS) 2 - buzon 3- LO VENDIO, NO TIENE EL TELEFONO DEL NUEVO DUEÑO</t>
  </si>
  <si>
    <t>MR0CX12G4E0119722</t>
  </si>
  <si>
    <t>S140268 - 08/12/22 - S240</t>
  </si>
  <si>
    <t>MR0EX32GXE0261819</t>
  </si>
  <si>
    <t>SE MANDO WHATS ( MRS ) / S140773 - 22/12/22 - S50</t>
  </si>
  <si>
    <t>5TDYK3DC6ES485767</t>
  </si>
  <si>
    <t>MHKMC13E8EK005681</t>
  </si>
  <si>
    <t>1-SE LE ENVIO WHATS APP , 2- SE DEJO RECADO EL CLIENTE SE COMUNICA</t>
  </si>
  <si>
    <t>JTDBT9K37E1432212</t>
  </si>
  <si>
    <t>1-SE LE ENVIO WHATS APP , 2- SE DEJO RECADO CON SU MAMÁ , SE COMUNICA MAS ADELANTE, 3-  SE DEJO RECADO , 4- LA CLIENTA SE COMUNICA MAS ADELANTE</t>
  </si>
  <si>
    <t>MR0EX32G1E0259537</t>
  </si>
  <si>
    <t>MR0EX32G5E0261520</t>
  </si>
  <si>
    <t>S138777 - 20/10/22 - S160</t>
  </si>
  <si>
    <t>5YFBU9HE9EP132107</t>
  </si>
  <si>
    <t>5YFBURHE4EP091739</t>
  </si>
  <si>
    <t>MRS 1 / BUZON MRS2 / NO RESPONDE SE DEJA MRS 3 / S142795 - 24/02/23 - S160</t>
  </si>
  <si>
    <t>5TDKKRFH7ES030511</t>
  </si>
  <si>
    <t>MRS 1 / CITADO EL 15/02/2023 CON FOLIO 111900 / S142514 - 15/02/23 - S190</t>
  </si>
  <si>
    <t>5YFBURHE9EP084236</t>
  </si>
  <si>
    <t>1- SE LE ENVIO WHATS APP, 2- SE AGENDO CITA PARA EL 27/12/2022 FOLIO: 110294, 3-  SE REALIZO EL 27/12/2022 S-140867 - S110</t>
  </si>
  <si>
    <t>5TDYK3DC0ES496277</t>
  </si>
  <si>
    <t>SE MANDO WHATS ( MRS ) 2- el marac en otro momento para posible cita 3- NO RESPONDE, SE MANDO WHATS 4- SE MANDO WHATS</t>
  </si>
  <si>
    <t>4T1BF1FK4EU812354</t>
  </si>
  <si>
    <t>SE MANDO WHATS (MRS) 2- NO CONTESTA 3- INDICA LLAMAR LA SIGUIENTE SEMANA para programar // 4- se envia mrs nuevamanete y marcamso de la agencia y nos indica que por el momento no requiere se</t>
  </si>
  <si>
    <t>JTDBT9K35E1431446</t>
  </si>
  <si>
    <t>MRS 1 / S142853 - 25/02/23 - S150</t>
  </si>
  <si>
    <t>JTDKT9D3XED587025</t>
  </si>
  <si>
    <t>Se envia Mrs / 4- Marcamos de la agencia y no contesta  enviamos msj</t>
  </si>
  <si>
    <t>5TDYKRFH6ES013287</t>
  </si>
  <si>
    <t>1-SE LE ENVIO WHATS APP , 2- SE DEJO RECADO , SE COMUNICAN PARA AGENDAR SU CITA., 3- NO CONTESTA / S140045 - 01/12/22 - S80</t>
  </si>
  <si>
    <t>JTDKT9D37ED595244</t>
  </si>
  <si>
    <t>MRS 1 / BUZON / BUZON MRS 2</t>
  </si>
  <si>
    <t>JTDBT9K31E1431556</t>
  </si>
  <si>
    <t>1- SE LE ENVIO WHATS APP, 2- EL CLIENTE SE COMUNICA PARA AGENDAR CITA</t>
  </si>
  <si>
    <t>MR0CX12G0E0116655</t>
  </si>
  <si>
    <t>SE MANDO WHATS (MRS) 2- no contesta se envia nuevamente msj de recordatorio 3- marcamos pero nadie nos contesta // 4- marcamos de la agencia con el sr. Cesar y nos indica que agendara para e</t>
  </si>
  <si>
    <t>2T3DF4EV6EW149107</t>
  </si>
  <si>
    <t>SE MANDO WHATS ( MRS ) 2- citado 15/01/23 folio 109953 4 - agendo 3-01-23 folio 101598 / S142147 - 03/02/23 - S120</t>
  </si>
  <si>
    <t>4T1BF1FK4EU366416</t>
  </si>
  <si>
    <t>JTDBT9K30E1430267</t>
  </si>
  <si>
    <t>Se agenda Cita 31.12.22 folio: 110481 / S141044 - 31/12/22 - S130</t>
  </si>
  <si>
    <t>MHKMC13E8EK004773</t>
  </si>
  <si>
    <t>buzon, se marca del telefono fijo. 2- MARCAR EL 22/11// PARA POSIBLE CITA 3- agendo 26/11/22 folio 109472 / S139867 - 26/11/22 - S170</t>
  </si>
  <si>
    <t>2T3ZF4EV5EW086264</t>
  </si>
  <si>
    <t>1- SE LE ENVIO WHATS APP, 2- SE DEJO RECADO , 3- NO CONTESTA SE VOLVIO A ENVIAR WHATS APP, 4-  YA NO CUENTA CON SU UNIDAD</t>
  </si>
  <si>
    <t>5TDKK3DC8ES463873</t>
  </si>
  <si>
    <t>SE MANDO WHATS (MRS) 2- buzon, se marca del telefono fijo 3- buzon se marca del telefono fijo 4 - SE MANDO WHATS 4- SE MANDO WHATS 4- SE DEJA WHATS</t>
  </si>
  <si>
    <t>2T3DF4EV2EW146981</t>
  </si>
  <si>
    <t>1-SE LE ENVIO WHATS APP , 2- LO REVISA CON SU ESPOSO Y SE COMUNICA PARA AGENDAR SU CITA., 3- NO CONTESTA, 4- CLIENTA SE COMUNICA LA SIGUIENTE SEMANA PARA YA PROGRAMAR SU CITA / S140033 - 01/</t>
  </si>
  <si>
    <t>5TDYK3DC2ES462101</t>
  </si>
  <si>
    <t>se envia mrs // 4- Buen día, Le aviso que esa camioneta ya tiene otro propietario, Le agradecería si elimina de su sistema los datos de ella. Saludos.</t>
  </si>
  <si>
    <t>S138843 - 21/10/22 - S160</t>
  </si>
  <si>
    <t>5TDYK3DC4ES440181</t>
  </si>
  <si>
    <t>MRS 1 / S142119 - 02/02/23 - S110</t>
  </si>
  <si>
    <t>2T3RF4EV6EW132913</t>
  </si>
  <si>
    <t>1-SE LE ENVIO WHATS APP , 2- EL CLIENTE SE COMUNICA PARA AGENDAR, 3- SE DEJO RECADO , 4- EL CLIENTE COMENTO QUE  NO HA UTILIZADO SU CAMIONETA ESPERARA HASTA EL 25/10/22 PARA  AGENDAR SU CITA</t>
  </si>
  <si>
    <t>MRS 1 / CITADO POR KARLA L 22/03 A LAS 09:00</t>
  </si>
  <si>
    <t>JTDKN3DU9E1774404</t>
  </si>
  <si>
    <t>1- SE LE ENVIO WHATS APP / S140100 - 02/12/22 - S150</t>
  </si>
  <si>
    <t>5YFBURHE2EP092873</t>
  </si>
  <si>
    <t>S 0000141704</t>
  </si>
  <si>
    <t>5TDYK3DC0ES442624</t>
  </si>
  <si>
    <t>1- inmotion</t>
  </si>
  <si>
    <t>5TDZK3DC9ES463704</t>
  </si>
  <si>
    <t>ella marca en otro momento 2- numero fuera de servicio 3- NUMERO FUERA DE SERVICIO 4- numero fuera de servicio</t>
  </si>
  <si>
    <t>5TDYKRFH0ES007324</t>
  </si>
  <si>
    <t>MRS ( SE MANDO WHATS ) 2- aun no llega al kilometraje va esperar 3-  MANDA A BUZON 4- SE MANDO WHATS</t>
  </si>
  <si>
    <t>5YFBURHE1EP083551</t>
  </si>
  <si>
    <t>3TMJU4GNXEM165611</t>
  </si>
  <si>
    <t>MR0EX32G6E0006732</t>
  </si>
  <si>
    <t>S 0000141742</t>
  </si>
  <si>
    <t>5YFBURHE4EP084161</t>
  </si>
  <si>
    <t>S 0000141459</t>
  </si>
  <si>
    <t>MR0CX12G9E0112586</t>
  </si>
  <si>
    <t>S 0000141737</t>
  </si>
  <si>
    <t>JTDKT9D31ED584949</t>
  </si>
  <si>
    <t>1-SE LE ENVIO WHATS APP , 2- NO CONTESTA , SE VOLVIO A ENVIAR WHATS APP, 3- NO CONTESTA SE LE VOLVIO A ENVIAR WHATS APP, 4- NO CONTESTA</t>
  </si>
  <si>
    <t>3TMJU4GN4EM161313</t>
  </si>
  <si>
    <t>1- SE LE ENVIO WHATS APP, 2- EL CLIENTE SE COMUNICA, 3- SE AGENDO CITA PARA EL 20/12 FOLIO: 110206, 4- SE REPROGRAMO PARA EL 22/12/2022 / S140945 - 28/12/22 - A Y F</t>
  </si>
  <si>
    <t>2T3DF4EV8EW140103</t>
  </si>
  <si>
    <t>5TDYK3DC0ES445166</t>
  </si>
  <si>
    <t>S 0000141298</t>
  </si>
  <si>
    <t>JTDKT9D32ED586886</t>
  </si>
  <si>
    <t>S140528 - 16/12/22 - S50</t>
  </si>
  <si>
    <t>5YFBURHE3EP065343</t>
  </si>
  <si>
    <t>S140875 - 27/12/22 - S200</t>
  </si>
  <si>
    <t>5YFBURHE2EP017588</t>
  </si>
  <si>
    <t>no tiene whats, manda a buzon / S140848 - 26/12/22 - S120</t>
  </si>
  <si>
    <t>JTFSX23P2D6141820</t>
  </si>
  <si>
    <t>se envia mrs // 4- Marcamos de la agencia y  el encargado nos indica que marque mos en 1 semana</t>
  </si>
  <si>
    <t>2T3DF4EV7EW130341</t>
  </si>
  <si>
    <t>S 0000141191</t>
  </si>
  <si>
    <t>MR0EX32G7E0257971</t>
  </si>
  <si>
    <t>se mando whats (mrs) 2 - buzon 3 - BUZON 4- BUZON 4 - BUZON, SE MARCADDEL TELEFONO FIJO. SE DEJO WHATS</t>
  </si>
  <si>
    <t>2T3WF4EV6DW047362</t>
  </si>
  <si>
    <t>Se envia mrs 2- Marcamos pero nadie contesta enviamos nuevamente msj 3- Me indica el cliente que llamemos el dia lunes 26.09.22 a la 17:00 hrs para programar su cita // 4- marcamos de la age</t>
  </si>
  <si>
    <t>5YFBURHE4EP065349</t>
  </si>
  <si>
    <t>MR0EX32G1E0259232</t>
  </si>
  <si>
    <t>1-SE LE ENVIO WHATS APP , 2- SE DEJO RECADO EL CLIENTE SE COMUNICA PARA AGENDAR SU CITA., 3- SE DEJO RECADO , 4- EL CLIENTE LLAMA MAS ADELANTE</t>
  </si>
  <si>
    <t>5TDYK3DC7ES420314</t>
  </si>
  <si>
    <t>SE MANDO WHATS (MRS) 2- buzon 3 - se marca del telefono fijo, manda a buzon 4- no esta en celaya ya que egrese ella marca 4 - s140501 / 15-12-22 / s240 km</t>
  </si>
  <si>
    <t>2T3BF4EV6EW131116</t>
  </si>
  <si>
    <t>5TDYK3DC1ES433317</t>
  </si>
  <si>
    <t>5YFBURHE4EP045716</t>
  </si>
  <si>
    <t>2T3YF4EV3DW052138</t>
  </si>
  <si>
    <t>MR0EX32G5E0257970</t>
  </si>
  <si>
    <t>5YFBURHE0EP037015</t>
  </si>
  <si>
    <t>S139430  - 11/11/22 - S140</t>
  </si>
  <si>
    <t>MR0EX32GXE0257690</t>
  </si>
  <si>
    <t>SE MANDO WHTAS (MRS) 2 buzon 3-BUZON, SE MARCA DEL TELEFONO FIJO DE LA AGENCIA 4- S-140660 / 20-12-22 / S 150 KM</t>
  </si>
  <si>
    <t>5YFBURHE8EP043712</t>
  </si>
  <si>
    <t>Se envia msj (Mrs) / S18817 - 21/10/22 - CAMPAÑA TE EXTRAÑAMOS</t>
  </si>
  <si>
    <t>2T3YF4EV0DW058429</t>
  </si>
  <si>
    <t>MR0EX32G2E0257957</t>
  </si>
  <si>
    <t>1-SE LE ENVIO WHATS APP , 2- LA CLIENTA SE COMUNICA EL LUNES 24/10/22 PARA AGENDAR SU CITA., 3- SE DEJO RECADO / S139497 - 14/11/22 - S110</t>
  </si>
  <si>
    <t>2T3WF4EV8DW029929</t>
  </si>
  <si>
    <t>se envia mrs // 4- Marcamaos de la agencia y el Cliente Nos indica que afinalaes de FEBRERO ENVIAMOS MSJ</t>
  </si>
  <si>
    <t>2T3YFREV8DW049412</t>
  </si>
  <si>
    <t>NO TIENE WHATS, MANDA DIRECTO A BUZON / S142651 - 20/02/23 - S130</t>
  </si>
  <si>
    <t>5YFBURHE8EP038025</t>
  </si>
  <si>
    <t>SE MANDO WHTAS ( MRS ) 2- BUZON, SE MARCA DEL TELEFONO FIJO 3- marcar el 09/12/22 para posible cita 4- no responde se marca del telefono fijo 4 - SE MANDO WHATS 4- manda a buzon, se deja wha</t>
  </si>
  <si>
    <t>5YFBURHEXEP047647</t>
  </si>
  <si>
    <t>Se envia Mrs//2- SE AGENDA CITA 09.11.22 S-139373 S-FOLIO: 108947180.000 KM /S139373 - 09/11/22 - S180</t>
  </si>
  <si>
    <t>JTDKT9D35ED574019</t>
  </si>
  <si>
    <t>S138951 - 25/10/22 - S90</t>
  </si>
  <si>
    <t>5YFBURHEXEP057899</t>
  </si>
  <si>
    <t>5YFBURHEXEP007231</t>
  </si>
  <si>
    <t>S140218 - 07/12/22 - S170</t>
  </si>
  <si>
    <t>MR0CX12G8E0112577</t>
  </si>
  <si>
    <t>2T3WF4EV4DW046873</t>
  </si>
  <si>
    <t>SE MANDO WHATS (MRS) 2- cliente nos indica que anda de vacaciones pero que ya tiene una cita programada para otra unidad la semana siguente que es final de mes 3- cliente programa su cita pa</t>
  </si>
  <si>
    <t>2T3WF4EV4DW045593</t>
  </si>
  <si>
    <t>SE MANDO WHATS ( MRS )/ S139318 - 07/11/22 - S180</t>
  </si>
  <si>
    <t>5YFBURHEXEP049835</t>
  </si>
  <si>
    <t>5TDYK3DC4ES426135</t>
  </si>
  <si>
    <t>MR0CX12G2E0111120</t>
  </si>
  <si>
    <t>Se envia Mrs // 4- Marcamos de la agencia pero no contesta</t>
  </si>
  <si>
    <t>JTDKT9D3XED585887</t>
  </si>
  <si>
    <t>SE MANDO WHATS ( MRS ) 2- el marca en otro momento 3 - marcar el 15 de fbrero para posible cita 4- SE MANDO WHATS</t>
  </si>
  <si>
    <t>S 0000137683SE MANDO WHATS (MRS) / S137683 - 13/09/22 - S130</t>
  </si>
  <si>
    <t>5TDYK3DC4ES424577</t>
  </si>
  <si>
    <t>SE MANDO WHATS ( MRS ) 2- buzon, se marca del telefono fijo 3- ELLA MARCA EN OTRO MOMENTO, YA QUE AUN NO TIENE TIEMPO 4- SE MANDO WHATS</t>
  </si>
  <si>
    <t>5TDYK3DC8ES421651</t>
  </si>
  <si>
    <t>S138619 - 14/10/22 - S210</t>
  </si>
  <si>
    <t>5YFBURHE3EP020919</t>
  </si>
  <si>
    <t>1-SE LE ENVIO WHATS APP , 2- NO CONTESTA  SE LE VOLVIO A ENVIAR WHATS APP, 3- NO CONTESTA, 4-  SE DEJORECADO</t>
  </si>
  <si>
    <t>5YFBURHE3EP037574</t>
  </si>
  <si>
    <t>1- SE LE ENVIO WHATS APP, 2- EL CLIENTE SE COMUNICA PARA AGENDAR SU CITA / S140029 - 01/12/22 - S170</t>
  </si>
  <si>
    <t>2T3WF4EV5DW041505</t>
  </si>
  <si>
    <t>SE MANDO WHATS (MRS) 2- vachecar kilometraje y marca 4 - se mando whats 4 - agendo 29/11/22 folio 109438 / S139934 - 29/11/22 - S100</t>
  </si>
  <si>
    <t>5TDYK3DC5ES410039</t>
  </si>
  <si>
    <t>Se envia mrs // 2- Marcamos de la agencia y el Sr. Ramon nos indica que la Unidad casi no la ocupa por lo que se estara contactando despues para agendar cita //4- Marcamos de la agencia y no</t>
  </si>
  <si>
    <t>5TDYK3DC0ES430182</t>
  </si>
  <si>
    <t>1- SE LE ENVIO WHATS APP, 2- EL CLIENTE SE COMUNICA PARA AGENDAR SU CITA., 3- EL CLIENTE SE COMUNICA PARA AGENDAR SU CITA., 4-  NO CONTESTA, 5-  SE DEJO RECADO CON SU ESPOSA</t>
  </si>
  <si>
    <t>2T3WF4EV5DW057364</t>
  </si>
  <si>
    <t>SE MANDO WHATS (MRS) 2- Cliente nos indica que se encuentra equivocado 4- marcamos de la agencia y nos cuelgan la llamda</t>
  </si>
  <si>
    <t>5YFBURHE3EP021746</t>
  </si>
  <si>
    <t>Se envia Mrs / 2-Marcamos de la agencia y el profesor nos indica que es maestro y esta ocupado</t>
  </si>
  <si>
    <t>5TDYK3DC7ES419115</t>
  </si>
  <si>
    <t>S140591 - 19/12/22 - S220</t>
  </si>
  <si>
    <t>3TMJU4GN7EM157613</t>
  </si>
  <si>
    <t>1- SE LE ENVIO WHATS APP, 2- EL CLIENTE SE COMUNICA MAS ADELANTE, 3- SE DEJO RECADO , 4- SE AGENDO CITA PARA EL 22/12/2022 FOLIO: 110338 / S140742 - 22/12/22 - S130</t>
  </si>
  <si>
    <t>5TDYK3DCXES406813</t>
  </si>
  <si>
    <t>Se agenda mrs 2- Nos indica el cliente que programara despues // 4. Se envia MRS ya que indica que ahorita no tiene tiempo por trabajo</t>
  </si>
  <si>
    <t>2T3YFREV7DW056223</t>
  </si>
  <si>
    <t>1- SE LE ENVIO WHATS APP, 2- SE REALIZO EL 03/02/2023 FOLIO: S-142145</t>
  </si>
  <si>
    <t>MR0EX32G9D0254648</t>
  </si>
  <si>
    <t>SE MANDO WHATS., MRS 2- BUZON 3- buzon 4- buzon se marca del telefono fijo 4- s-139228 / 04/11/22 / s150 km</t>
  </si>
  <si>
    <t>2T3ZF4EV3DW045081</t>
  </si>
  <si>
    <t>Se envia Mrs / 4-  Marcamos de la agencia y no contestan enviamos nuevamente msj</t>
  </si>
  <si>
    <t>JTDKT9D32ED582109</t>
  </si>
  <si>
    <t>SE MANDI WHATS (MRS) 2- BUZON 3 - ella marca en otro momento 4- el marca en otro momento / S139036 - 28/10/22 - S120</t>
  </si>
  <si>
    <t>2T3WF4EV9DW035819</t>
  </si>
  <si>
    <t>1- SE AGENDO CITA PARA EL 17/12/2022 FOLIO: 110031, 3-  EL CLIENTE SE COMUNICA PARA AGENDAR SU CITA / S142200 - 04/02/23 - CAMBIO ACEITE Y FILTRO</t>
  </si>
  <si>
    <t>5YFBURHE9EP026496</t>
  </si>
  <si>
    <t>SE MANDO WHTAS ( MRS ) 2-buzon, se marca del telefono fijo. 3- lo va realizar em Queretaro tema de trabajo / S140130 - 03/12/22 - S170</t>
  </si>
  <si>
    <t>2T3ZF4EV5DW030260</t>
  </si>
  <si>
    <t>Se envia Mrs / 2- Marcamos de la agencia en 2 ocasiones y nos culga la llamada/ 3-Marcamos de la agencia y no contestan</t>
  </si>
  <si>
    <t>3TMJU4GNXEM158464</t>
  </si>
  <si>
    <t>S 0000141725</t>
  </si>
  <si>
    <t>5YFBURHE5EP005046</t>
  </si>
  <si>
    <t>manda a buzon, no tiene whats 2- buzon 3- buzon 4 - numero fuera de servicio 4 - numero fuera de servicio se marca del telefono fijo 4 - SE MANDO WHATS 4 - SE MANDO WHATS</t>
  </si>
  <si>
    <t>MR0EX32G1D0005308</t>
  </si>
  <si>
    <t>S140921 - 28/12/22 - S200</t>
  </si>
  <si>
    <t>Se envia Mrs / S138959 - 25/10/22 - S170</t>
  </si>
  <si>
    <t>JTDKN3DU2D5664012</t>
  </si>
  <si>
    <t>S138502 - 11/10/22 - S240</t>
  </si>
  <si>
    <t>2T3WF4EVXDW030144</t>
  </si>
  <si>
    <t>SE MANDO WHATS (MRS) 2- buzon 3 - agendo 02/11/22 folio 108890</t>
  </si>
  <si>
    <t>JTDKT9D36ED582033</t>
  </si>
  <si>
    <t>MRS 1 / ESPERARA A QUE CUMPLA CON EL KILOMETRAJE Y CONTACTARA PARA AGENDAR</t>
  </si>
  <si>
    <t>MR0EX32G4D0257232</t>
  </si>
  <si>
    <t>se envia mrs // 4- Se de Nuevo msj</t>
  </si>
  <si>
    <t>MR0EX32G5D0257241</t>
  </si>
  <si>
    <t>2T1BU4EE4DC067138</t>
  </si>
  <si>
    <t>2T3WF4EV4DW033394</t>
  </si>
  <si>
    <t>1- SE LE ENVIO WHATS APP, 2-  EL CLIENTE SE COMUNICA PARA AGENDAR SU CITA, 3- SE AGENDO CITA PARA EL 13/02/2023 FOLIO: 111853 / S142427 - 13/02/23 - S110</t>
  </si>
  <si>
    <t>2T3WF4EV9DW028045</t>
  </si>
  <si>
    <t>5YFBURHEXEP002577</t>
  </si>
  <si>
    <t>Se envia Mrs / 4- SERVICIO DE BUZON DE VOZ</t>
  </si>
  <si>
    <t>MHKMC13EXDK002943</t>
  </si>
  <si>
    <t>1-SE LE ENVIO WHATS APP  , 2- YA NO CUENTA CON SU UNIDAD.</t>
  </si>
  <si>
    <t>2T1BE4EE1DC050746</t>
  </si>
  <si>
    <t>4T1BF1FK4DU672546</t>
  </si>
  <si>
    <t>1- SE LE ENVIO WHATS APP, 2- NO CONTESTA SE VOLVIO A ENVIAR WHATS APP, 3- EL CLIENTE SE COMUNICA PARA AGENDAR SU CITA, 4- SE DEJO RECADO LA CLIENTA SE COMUNICA PARA AGENDAR SU CITA</t>
  </si>
  <si>
    <t>2T3WF4EV2DW032714</t>
  </si>
  <si>
    <t>SE MANDO WHATS (MRS) 2- buzon 3 - agendo 02/11/22 folio 108874</t>
  </si>
  <si>
    <t>MHKMC13FXDK004605</t>
  </si>
  <si>
    <t>1- SE LE ENVIO WHATS APP, 2- SE LE  VOLVIO A ENVIAR WHATS APP, 3- YA NO CUENTA CON SU UNIDAD</t>
  </si>
  <si>
    <t>5TDYK3DC1DS355426</t>
  </si>
  <si>
    <t>5TDZK3DC8DS300136</t>
  </si>
  <si>
    <t>MR0EX32G2D0256158</t>
  </si>
  <si>
    <t>S 0000141971</t>
  </si>
  <si>
    <t>MR0CX12G6D0094126</t>
  </si>
  <si>
    <t>5TDYK3DC4DS364833</t>
  </si>
  <si>
    <t>Se Envia Mrs / 4- Gracias, Ya vendi la camioneta. SALUDOS</t>
  </si>
  <si>
    <t>MHKMC13F3DK004798</t>
  </si>
  <si>
    <t>SE MANDO WHATS (MRS) 2- NO CONTESTA 3- MARCAMOS PERO NADIE NOS CONTESTA // 4- MARACMOS DE LA AGENCIA Y LA EMPRESA DESBA AGENDA PARA OTRA UNIDAD  / S139500 - 14/11/22 - S180</t>
  </si>
  <si>
    <t>MHKMC13F9DK004546</t>
  </si>
  <si>
    <t>1-SE LE ENVIO WHATS APP, 2-  SE DEJO RECADO , 3- SE DEJO RECADO LA CLIENTA SE COMUNICA</t>
  </si>
  <si>
    <t>2T1BU4EE7DC044727</t>
  </si>
  <si>
    <t>1- SE LE ENVIO WHATS APP / S142507 - 15/02/23 - S240</t>
  </si>
  <si>
    <t>4T1BF1FK4DU642818</t>
  </si>
  <si>
    <t>MR0EX32G8D0005371</t>
  </si>
  <si>
    <t>JTFSX23P4D6136943</t>
  </si>
  <si>
    <t>JTDBT9K36D1427324</t>
  </si>
  <si>
    <t>1-SE LE ENVIO WHATS APP , 2- SE DEJO RECADO SE COMUNICAN MAS ADELANTE, 3-  SE DEJO RECADO, 4- SE AGENDO CITA PARA EL 22/11/22 FOLIO: 109371 / S139734 - 22/11/22 - S330</t>
  </si>
  <si>
    <t>5TDYK3DC8DS361451</t>
  </si>
  <si>
    <t>1- SE LE ENVIO WHATS APP / CAMBIO DE ACEITE Y FILTRO (TOYOTATHON)</t>
  </si>
  <si>
    <t>MHKMC13F2DK004730</t>
  </si>
  <si>
    <t>2T1BU4EE3DC027519</t>
  </si>
  <si>
    <t>manda a buzon 2 - SE MANDO WHATS</t>
  </si>
  <si>
    <t>2T3ZF4EV1DW007073</t>
  </si>
  <si>
    <t>S139300 - 07/11/22 - S60</t>
  </si>
  <si>
    <t>2T3ZF4EV8DW021231</t>
  </si>
  <si>
    <t>se dejo recado  , se comunica para el siguiente mes de Junio</t>
  </si>
  <si>
    <t>5TDKK3DC3DS323907</t>
  </si>
  <si>
    <t>MR0CX12G4D0099132</t>
  </si>
  <si>
    <t>4-Se envia Mrs / Marcamos de la agencia y nos indican que por el momento no requieren el servicio que llamaran despues a la agencia para programar su servicio</t>
  </si>
  <si>
    <t>2T1BU4EE7DC936377</t>
  </si>
  <si>
    <t>por el momento no piensa agendar</t>
  </si>
  <si>
    <t>5TDYK3DC7DS353924</t>
  </si>
  <si>
    <t>1-SE LE ENVIO WHATS APP , 2- NO CONTESTA., 3- NO CONTESTA</t>
  </si>
  <si>
    <t>2T3ZF4EV0DW004830</t>
  </si>
  <si>
    <t>SE MANDO WHATS 2 - LO VA CHECAR CON SU HIJO YA QUE EL ES EL QUE LO MANEJA  3 - aun no tiene fecha, 4- LO REVISA CON SU ESPOSO Y SE COUNICA MAS ADELANTE / S140795 - 23/12/22 - S100</t>
  </si>
  <si>
    <t>4T1BK1FKXDU529158</t>
  </si>
  <si>
    <t>1-SE LE ENVIO WHATS APP , 2- SE DEJO RECADO CON  SU SECRETARIA, 3- NO CONTESTA SE LE VOLVIO A NVIAR WHATS APP., 3- SE DEJO RECADO CON SU EMPLEADA / S140892 - 27/12/22 - S100</t>
  </si>
  <si>
    <t>MR0CX12G8D0099604</t>
  </si>
  <si>
    <t>1-SE LE ENVIO WHATS APP, 2- SE DEJO RECADO , NO CONTESTA SE VOLVIO A ENVIAR WHATS APP, 3- EL CLIENTE SE COMUNICA PARA AGENDAR SU CITA / S142464 - 14/02/23 - S150</t>
  </si>
  <si>
    <t>2T1BU4EE7DC033985</t>
  </si>
  <si>
    <t>SE MANDO WHATS (MRS) 2- BUZON 3 - buzon, se marca del telefono fijo. 4- SE MANDO WHATS 4-  SE MANDO WHATS / S142163 - 03/02/23 - S200</t>
  </si>
  <si>
    <t>2T1BE4EE4DC050871</t>
  </si>
  <si>
    <t>SE MANDO WHATS ( MRS ) 2- buzom, se marca del telefono fijo 4- manda a buzon, se marca del tel telefono fijo</t>
  </si>
  <si>
    <t>5TDYK3DC4DS345246</t>
  </si>
  <si>
    <t>SE MANDO WHATS (MRS) 2- Cliente indica que se encuentra ocupado y que programara su cita dentro de 1 semana //4- NOS INDICAN QUE NO SE ENCUENTRA EN SU DOMICILIO Y QUE ESTA OCUPADO</t>
  </si>
  <si>
    <t>4T1BF1FK5DU206737</t>
  </si>
  <si>
    <t>S 0000141864</t>
  </si>
  <si>
    <t>2T3KF9DV2CW146868</t>
  </si>
  <si>
    <t>S 0000141839</t>
  </si>
  <si>
    <t>MR0EX32G3D0252751</t>
  </si>
  <si>
    <t>SE ENVIA MRS / S142375 - 11/02/23 - S140</t>
  </si>
  <si>
    <t>4T1BF1FK1DU204287</t>
  </si>
  <si>
    <t>Se envia mrs 2- Nos indica que luego llamara a la agencia para programar ya que por el momento tdavia no cumple el kilometraje / S138388 - 07/10/22 - S160</t>
  </si>
  <si>
    <t>2T3WF4EV3DW009507</t>
  </si>
  <si>
    <t>S 0000141382</t>
  </si>
  <si>
    <t>2T1BU4EE3DC044160</t>
  </si>
  <si>
    <t>1- SE LE ENVIO WHATS APP / S139475 - 12/11/22 - S210</t>
  </si>
  <si>
    <t>2T3WF4EV3DW010088</t>
  </si>
  <si>
    <t>MR0EX32G7D0255832</t>
  </si>
  <si>
    <t>S140692 - 21/12/22 - S140</t>
  </si>
  <si>
    <t>4T1BK1FK7DU526721</t>
  </si>
  <si>
    <t>SE MANDO WHATS ( MRS ) 2- va salir fuera, ella mrcaya que regrece 3 - ya vendio la unidad / S142723 - 22/02/23 - S40</t>
  </si>
  <si>
    <t>JTDKT9D33DD562370</t>
  </si>
  <si>
    <t>1- SE LE ENVIO WHATS APP / S140001 - 30/11/22 - S170</t>
  </si>
  <si>
    <t>5TDZK3EH0DS110549</t>
  </si>
  <si>
    <t>S139603 - 17/11/22 - S190</t>
  </si>
  <si>
    <t>5TDYK3DC5DS346065</t>
  </si>
  <si>
    <t>1-SE LE ENVIO WHATS APP , 2- SE DEJO RECADO, 3-  EL CLIENTE SE COMUNICA , 4- SALIO DE VACACIONES</t>
  </si>
  <si>
    <t>MR0EX32G6D0005840</t>
  </si>
  <si>
    <t>SE MANDO WHATS, (MRS) 2 - BUZON, SE MARCA DEL TELEFINO FIJO 3- s-139191 / 02/11/22 s220 km</t>
  </si>
  <si>
    <t>MR0EX32G2D0253079</t>
  </si>
  <si>
    <t>Se envia mrs // 2- Cliente Maribel nos indica que por el momento no requiere servicio que cuando se ocupe llamara para agendar // 3- Marcamos de la agencia y la clienta nos indica que luego</t>
  </si>
  <si>
    <t>2T1BE4EE2DC050464</t>
  </si>
  <si>
    <t>1- SE LE ENVIO WHATS APP, 2- SE REALIZO EL PASADO 25/01/23 S-141812 / S141812 - 25/01/23 - S200</t>
  </si>
  <si>
    <t>2T3YFREV9DW001174</t>
  </si>
  <si>
    <t>1-SE LE ENVIO WHATS APP, 2- LA CAMIONETA SE ENCUENTRA EN REPARACION POR UN PERCANSE, 3- LA CLIENTA SE COMUNICA PARA AGENDAR SU CITA</t>
  </si>
  <si>
    <t>MHKMC13F8CK002298</t>
  </si>
  <si>
    <t>MRS 1 / SR FRANCISCO JACOME COMENTA QUE HA TENIDO MUY MALA EXPERIENCIA DE SERVICIO POR UN ASUNTO CON LA AVANZA, NO SE HA SOLUCIONADO NI BRINDADO LA ATENCION, COMENTA QUE NO VENDRA AL SERVICI</t>
  </si>
  <si>
    <t>2T1BU4EE9DC923596</t>
  </si>
  <si>
    <t>SE MANDO WHATS (MRS) 2- NUMERO FUERA DE SERVICIO / S139053 - 28/10/22 - S270</t>
  </si>
  <si>
    <t>2T1BU4EE6CC915261</t>
  </si>
  <si>
    <t>Se envia Mrs 2- Se agenda cita 26.10.22 Folio: 108577 // 4- Damos seguimiento por medio de whtas y el cliente nos indica los iguiente: Muchísimas gracias, pero no podré llevar el coche, tuve</t>
  </si>
  <si>
    <t>2T3ZF4EV1DW004657</t>
  </si>
  <si>
    <t>SE ENVIA MRS / S139118 - 31/10/22 - S110</t>
  </si>
  <si>
    <t>MR0EX32G1D0005230</t>
  </si>
  <si>
    <t>S138598 - 14/10/22 - S290</t>
  </si>
  <si>
    <t>MR0EX32G7D0254261</t>
  </si>
  <si>
    <t>5TDYK3DC8DS316347</t>
  </si>
  <si>
    <t>1- SE LE ENVIO WHATS APP, 2- NO CONTESTA SE LE VOLVIO A ENVIAR WHATS APP, 3- SE DEJO RECADO, 4-  LA CLIENTA SE COMUNICA PARA AGENDAR SU CITA</t>
  </si>
  <si>
    <t>MR0EX32G9D0253581</t>
  </si>
  <si>
    <t>1- SE LE ENVIO WHATS APP / S139280 - 05/11/22 - S310</t>
  </si>
  <si>
    <t>MHKMC13E0DK001896</t>
  </si>
  <si>
    <t>S139406  - 10/11/22 - S200</t>
  </si>
  <si>
    <t>5TDYK3DC7DS283177</t>
  </si>
  <si>
    <t>SE MANDO WHATS ( MRS ) 2- buzon, se marca del telefono fijo de la agencia 3- comenta que apena recorrio 100km despues del servicio, por el momento no lo va traer 4 - el se comunica en otro m</t>
  </si>
  <si>
    <t>2T1BU4EE8DC935545</t>
  </si>
  <si>
    <t>SE ENVIA MRS// 2- ,MARCAMOS DE LA AGENCIA Y NOS CUELGA LLAMADA // 4- nos indica el cliente que lo revisara y que luego se comunica</t>
  </si>
  <si>
    <t>2T1BU4EE0DC947527</t>
  </si>
  <si>
    <t>Se envia mrs 2- se agenda cita para el dia 24.09.22 folio: 106905 /// 4- SE REPROGRAMO SU CITA 4613582218 / S139086 - 29/10/22 - S50</t>
  </si>
  <si>
    <t>MR0EX32G8D0005127</t>
  </si>
  <si>
    <t>SE MANDO WHATS ( MRS ) 2- aun no llega al kilometraje, el marca despues 3 - EL MARCA DESPUES LE FALTA PARA LLEGAR AL KILOMETRAJE 4 - SE MANDOWHTAS</t>
  </si>
  <si>
    <t>2T3ZF9DV1CW151851</t>
  </si>
  <si>
    <t>Se Envia Mrs / 4- Cliente nos indica lo siguiente: Hola muchas gracias Srita aún no llegamos a 110 000km y ahorita nos encontramos de vacaciones enviamos informacion de recordatorio de su ci</t>
  </si>
  <si>
    <t>2T1BU4EE8DC004317</t>
  </si>
  <si>
    <t>SE MANDO WHATS ( MRS ) 2- SE MARCA DEL TELEFONO FIJO, MANDA A BUZON 4- BUZON, SE MARCA DEL TELEFONO FIJO</t>
  </si>
  <si>
    <t>JTDKT9D34CD538867</t>
  </si>
  <si>
    <t>SE MANDO WHATS ( MRS ) 2- YA LO VENDIERON</t>
  </si>
  <si>
    <t>MR0EX32G2D0252790</t>
  </si>
  <si>
    <t>se envia mrs // 2- Se envia nuevamente msj de recordatorio / S140449 - 14/12/22 - S160</t>
  </si>
  <si>
    <t>5TDYK3DC2DS290179</t>
  </si>
  <si>
    <t>MR0EX32G3D0252359</t>
  </si>
  <si>
    <t>SE MANDO WHATS ( MRS ) 2- buzon, se marca del telefono fijo de la agencia 3- comenta que esta ocupada ela marca en otro momento 4- agendo 26/12/22 folio 110388 / S140852 - 26/12/22 - S230</t>
  </si>
  <si>
    <t>3TMJU4GN0CM138754</t>
  </si>
  <si>
    <t>SE MANDO WHATS ( MRS ) 2- el se comunica en otro momento 3 - el marca en otro momento para posible cita</t>
  </si>
  <si>
    <t>MR0EX32G3D0253057</t>
  </si>
  <si>
    <t>1-SE LE ENVIO WHATS APP  , 2- SE DEJO RECADO CON EL OPERARIO DE LA UNIDAD , PASA EL RECADO PARA AGENDAR SU CITA.,3- EL CLIENTE SE COMUNICA MAS ADELANTE,4-  NO CONTESTA SE VUELVE A ENVIAR WHA</t>
  </si>
  <si>
    <t>MHKMC13F8DK003257</t>
  </si>
  <si>
    <t>4T1BF1FK7CU198767</t>
  </si>
  <si>
    <t>JTDKT9D33DD548856</t>
  </si>
  <si>
    <t>Se envia Mrs // 2- Srita Graciela indica agendar el siguiente mes / S142262 - 08/02/23 - S170</t>
  </si>
  <si>
    <t>5TDYK3DC8DS317949</t>
  </si>
  <si>
    <t>S 0000141227</t>
  </si>
  <si>
    <t>5TDKK3DC5DS301746</t>
  </si>
  <si>
    <t>S 0000141943</t>
  </si>
  <si>
    <t>5TDYK3DC3CS273597</t>
  </si>
  <si>
    <t>1- SE LE ENVIO WHATS APP, 2- SE DEJO RECADO, 3-  POR EL AÑO MODELO DE SU CAMIONETA YA NO ESTARA REALIZANDO SUS SERVICIOS PERIODICAMENTE</t>
  </si>
  <si>
    <t>MHKMC13F9DK002750</t>
  </si>
  <si>
    <t>SE MANDO WHATS ( MRS ) / S140584 - 17/12/22 - S200</t>
  </si>
  <si>
    <t>2T1BU4EE7DC960372</t>
  </si>
  <si>
    <t>MHKMC13E5DK001411</t>
  </si>
  <si>
    <t>S138682 - 17/10/22 - S190</t>
  </si>
  <si>
    <t>3TMJU4GN6DM141448</t>
  </si>
  <si>
    <t>S140722 - 21/12/22 - S150</t>
  </si>
  <si>
    <t>MR0EX32G7D0004776</t>
  </si>
  <si>
    <t>2T3ZF9DVXCW154344</t>
  </si>
  <si>
    <t>1-SE LE ENVIO WHATS APP, 2- NO CONTESTA  SE VOLVIO A ENVIAR WHATS APP, 3- NO CONTESTA  SE LE VOLVIO A ENVIAR WHATS APP</t>
  </si>
  <si>
    <t>5TDZK3DC7DS288092</t>
  </si>
  <si>
    <t>S 0000141743</t>
  </si>
  <si>
    <t>5TDYK3DC8DS302903</t>
  </si>
  <si>
    <t>JTDBT9K39D1426247</t>
  </si>
  <si>
    <t>JTDKT9D36DD545675</t>
  </si>
  <si>
    <t>5TDDK3EH1DS190342</t>
  </si>
  <si>
    <t>1-SE LE ENVIO WHATS APP, 2- NO CONTESTA SE LE VOLVIO A ENVIAR WHATS APP</t>
  </si>
  <si>
    <t>5TDKK3DCXDS293529</t>
  </si>
  <si>
    <t>SE MANDO WHATS ( MRS ) 2- VA MANEJANDO EL MARCA EN OTRO MOMENTO 3 - manda a buzon, se marca del telefono fijo</t>
  </si>
  <si>
    <t>MHKMC13E6CK000900</t>
  </si>
  <si>
    <t>SE MANDO WHATS ( MRS ) 2- SE MARCA DEL TELEFONO FIJO MANDA A BUZON 3- AUN LE FALTA, MARCAR EN UN MES</t>
  </si>
  <si>
    <t>2T3KF9DV8CW143926</t>
  </si>
  <si>
    <t>SE MANDO WHATS ( MRS ) 2- agendo 11/11/22 folio 109088 / S139452 - 11/11/22 - S170</t>
  </si>
  <si>
    <t>2T3WF4DV1CW144808</t>
  </si>
  <si>
    <t>S 0000141955</t>
  </si>
  <si>
    <t>MHKMC13F0CK002134</t>
  </si>
  <si>
    <t>SE MANDO WHATS ( MRS ) 2-ELLOS SE COMUNICAN EN OTRO MOMENTO 3- buzon 4 - numero fuera de servicio 4- NUMERO FUERA DE SERVICIO 4- NUMERO FUERA DE SERVICIO</t>
  </si>
  <si>
    <t>2T1BU4EE2DC922435</t>
  </si>
  <si>
    <t>1-SE LE ENVIO WHATS APP , 2- POR  INSEGURIDAD DE LA CIUDAD EL CLIENTE ESPERARA PARA REALIZARLE SU SERVICIO., 3- SE DEJO RECADO , 4- EL CLIENTE SE COMUNICA MAS ADELANTE</t>
  </si>
  <si>
    <t>2T1BU4EE7CC914250</t>
  </si>
  <si>
    <t>1-SE LE ENVIO WHATS APP , 2- SE DEJO RECADO LA CLIENTA SE COMUNICA PARA AGENDAR SU CITA., 2- LA CLIENTA  SE COMUNICA PARA AGENDAR SU CITA / S140787 - 23/12/22 - S170</t>
  </si>
  <si>
    <t>5TDYK3DC6DS286118</t>
  </si>
  <si>
    <t>BUZON 2- buzon 3- comenta que n les interesa por el mommento ningun servicio  4- nomenta que no quiere ningun servicio 4- SE MANDO WHATS / S140180 - 06/12/22 - S160</t>
  </si>
  <si>
    <t>2T3WF4DVXCW140062</t>
  </si>
  <si>
    <t>SE MANDO WHATS (MRS) 2 - buzon 3 - buzon 4- por tema de salud no puede venir / S138587 - 13/10/22 - S170</t>
  </si>
  <si>
    <t>2T1BE4EE3DC050375</t>
  </si>
  <si>
    <t>Se envia mrs 2- No Contesta 3-Buzon lleno 4- NOS DIRECCIONA A BUZON // 3- SE ENVIA MRS /4- Marcamos de la agencia y nos direcciona a buzon lleno</t>
  </si>
  <si>
    <t>MRS ( SE MANDO WHATS ) 2- buzon, se marca del telefono fijo 3 - SE MANDO WHATS 4- SE MARCA Y NO RESPONDE, SE DEJA WHATS</t>
  </si>
  <si>
    <t>2T3WF4DV0CW137557</t>
  </si>
  <si>
    <t>5TDZK3EH8DS091068</t>
  </si>
  <si>
    <t>1- SE LE ENVIO WHATS APP, 2- NO CONTESTA SE LE VOLVIO A ENVIAR WHATS APP / S140314 - 09/12/22 - S130</t>
  </si>
  <si>
    <t>5TDZK3EH5CS086781</t>
  </si>
  <si>
    <t>1- SE LE ENVIO WHATS APP / S140185 - 06/12/22 - S170</t>
  </si>
  <si>
    <t>3TMLU4EN2CM101524</t>
  </si>
  <si>
    <t>SE MANDO WHATS (MRS) 2 - ya la vendio 3- sin numero de contacto</t>
  </si>
  <si>
    <t>SE MANDO WHATS (MRS) 2 - BUZON 3- buzon 4 - buzon se marco del telefono fijo 4 - SE MANDO WHATS 4- SE MANDO WHATS 4- SE MANDO WHATS</t>
  </si>
  <si>
    <t>MHKMC13E6CK001125</t>
  </si>
  <si>
    <t>3TMJU4GN3DM139527</t>
  </si>
  <si>
    <t>S 0000141815</t>
  </si>
  <si>
    <t>5TDDK3EH7CS163189</t>
  </si>
  <si>
    <t>Se envia Mrs //4- Marcamos de la agencia no contesta y se envia whatas pero no es leeido</t>
  </si>
  <si>
    <t>JTDBT9K30C1423736</t>
  </si>
  <si>
    <t>S 0000141975</t>
  </si>
  <si>
    <t>3TMJU4GN5DM139304</t>
  </si>
  <si>
    <t>1-SE LE ENVIO WHATS APP, 2- SE DEJO RECADO EL CLIENTE SE COMUNICA PARA AGENDAR SU CITA., 3-   NO CONTESTA  SE VOLVIO A ENVIAR WHATS APP</t>
  </si>
  <si>
    <t>4T1BK1FK9CU012805</t>
  </si>
  <si>
    <t>Se envia Mrs /2- enviamos msj de recordatorio / S142596 - 17/02/23 - S150</t>
  </si>
  <si>
    <t>4T1BF1FK7CU614204</t>
  </si>
  <si>
    <t>Se envia mrs 2- marcamos pero el cliente indica que por el momento no tiene la unidad hasta el fin de semana, que el se contacta para programar su cita le enviamos nuevamente msj 3- Buzon lleno 4- Cli</t>
  </si>
  <si>
    <t>2T1BU4EE1CC865692</t>
  </si>
  <si>
    <t>2- Cliente se encuentra ocupado  marcara despues 3- NO CONTESTA// 4- MARCAMOS DE LA AGENCIA Y NO CONTESTA //4-MARCAMOS DE LA AGENCIA Y EL CLIENTE NOS INJDICA QUE POR EL MOMENTO NO REQUIERE S</t>
  </si>
  <si>
    <t>2T3ZF9DVXCW132487</t>
  </si>
  <si>
    <t>Se envia Mrs / 2- Marcamos de la agencia y la clienta no esta interesa en programar cita ahorita</t>
  </si>
  <si>
    <t>4T1BF1FK2CU592936</t>
  </si>
  <si>
    <t>SE MANDO WHATS ( MRS ) 2-no responde se marca del telefono fijo 3- SE MARCA NO RESPONDE SE DEJA WHATS</t>
  </si>
  <si>
    <t>3TMLU4EN2CM098026</t>
  </si>
  <si>
    <t>S140443 - 14/12/22 - S310</t>
  </si>
  <si>
    <t>4T1BF1FK5CU581901</t>
  </si>
  <si>
    <t>1-SE LE ENVIO WHATS APP, 2-  SE DEJO RECADO , 3-  EL CLIENTE SE COMUNICA PARA AGENDAR SU CITA., 4- SE  REALIZO EL 07/02/2023 T-142231 / T142231 - 07/02/23 - S180</t>
  </si>
  <si>
    <t>5TDKK3DC8CS238995</t>
  </si>
  <si>
    <t>SE MANDA A WHATS ( MRS )</t>
  </si>
  <si>
    <t>SE MANDO WHATS ( MRS ) 2- buzon, se marca del telefono fijo de la agencia 3 - lo checa con su espoco y marca para agendar 4- s-140720 / 21-12-22 / s 160 km</t>
  </si>
  <si>
    <t>5TDYK3DC9CS272342</t>
  </si>
  <si>
    <t>SE MANDO WHATS ( MRS ) 2- NO REPONDE, SE MARCA DEL TELEFONO FIJO 3- no responde</t>
  </si>
  <si>
    <t>2T3WF4DV4CW123578</t>
  </si>
  <si>
    <t>1- SE LE ENVIO WHATS APP, 2- SE DEJO RCADO , 3- EL CLIENTE SE ENCUENTRA DE VACACIONES SE COMUNICA EN ENERO PARA AGENDAR SU CITA., 4-  SE DEJO RECADO, 5- EL CLIENTE SE COMUNICA PARA AGENDAR S</t>
  </si>
  <si>
    <t>4T1BF1FK2CU113026</t>
  </si>
  <si>
    <t>SE ENVIA MRS 2- BUZON DE VOZ, 3- MANDA A BUZON / S140563 - 17/12/22 - S160</t>
  </si>
  <si>
    <t>MHKMC13E1CK000769</t>
  </si>
  <si>
    <t>S 0000141130</t>
  </si>
  <si>
    <t>5TDDK3EHXCS108994</t>
  </si>
  <si>
    <t>2T3KF9DV4CW126864</t>
  </si>
  <si>
    <t>JTDKT9D39CD528044</t>
  </si>
  <si>
    <t>5TDZK3EH2CS078623</t>
  </si>
  <si>
    <t>S 0000141160</t>
  </si>
  <si>
    <t>5TDKK3DC6CS242821</t>
  </si>
  <si>
    <t>1- SE LE ENVIO WHATS APP / S142824 - 24/02/23 - S170</t>
  </si>
  <si>
    <t>2T1BU4EEXCC864380</t>
  </si>
  <si>
    <t>Se Envia Mrs / 4-  Marcamos de la Agencia y nos indicanque ya realizaron el servicio con tecnico de confianzapero enviamos Msj de recordatorio</t>
  </si>
  <si>
    <t>2T1BU4EE0CC871242</t>
  </si>
  <si>
    <t>S-138299 / 04-10-22 / S110 KM</t>
  </si>
  <si>
    <t>2T1BU4EE5CC848765</t>
  </si>
  <si>
    <t>SE MANDO WHATS ( MRS ) 2- el marca en 15 dias para posible cita 3- manda a buzon, se marca del telefono fijo</t>
  </si>
  <si>
    <t>5TDYK3DC1CS243417</t>
  </si>
  <si>
    <t>4T1BF1FK9CU104825</t>
  </si>
  <si>
    <t>SE ENVIA MRS / 2- Indican que pasaran la informacion a la persona que trae el camry</t>
  </si>
  <si>
    <t>4T1BF1FK7CU029588</t>
  </si>
  <si>
    <t>S 0000141535</t>
  </si>
  <si>
    <t>JTDBT9K33CL039941</t>
  </si>
  <si>
    <t>S 0000141932</t>
  </si>
  <si>
    <t>5TDZK3EH4CS058566</t>
  </si>
  <si>
    <t>S138423 - 08/10/22 - S30</t>
  </si>
  <si>
    <t>5TDYK3DC2CS241725</t>
  </si>
  <si>
    <t>S139628 - 17/11/22 - S300</t>
  </si>
  <si>
    <t>5TDKK3DC2CS242346</t>
  </si>
  <si>
    <t>5TDYK3DCXCS246736</t>
  </si>
  <si>
    <t>4T1BF1FK6CU570311</t>
  </si>
  <si>
    <t>S 0000141480</t>
  </si>
  <si>
    <t>JTDKT9D33CD524135</t>
  </si>
  <si>
    <t>S 0000141258</t>
  </si>
  <si>
    <t>5TDYK3DC5CS217600</t>
  </si>
  <si>
    <t>S 0000141896</t>
  </si>
  <si>
    <t>5TDYK3DCXCS236739</t>
  </si>
  <si>
    <t>MRS 1 / 2- Cliente indica que mas adelante llamara para agendar su cita</t>
  </si>
  <si>
    <t>5TDYK3DC0CS210098</t>
  </si>
  <si>
    <t>Se envia Mrs // 4- ENVIAMOS NUEVAMENTE MSJ DE RECORDATORIO</t>
  </si>
  <si>
    <t>2T1BU4EE0CC795277</t>
  </si>
  <si>
    <t>SE MANDO WHATS (MRS) 2- el marca en unos dias para agendar 3 - no pirnsa realizar ya que esta muy fea la inseguridad, y no esta utilizando la unidad 4- SE MANDO WHATS 4 - SE MANDO WHATS 4- N</t>
  </si>
  <si>
    <t>5TDYK3DC6CS216634</t>
  </si>
  <si>
    <t>Se envia Mrs / 2- Marcamos de la agencia y nos indica que marquemos en otro dia esta  / 3- Se agenda cita 07.02.23 folio: 111674 / S142230 - 07/02/23 - S130</t>
  </si>
  <si>
    <t>3TMJU4GN3CM131166</t>
  </si>
  <si>
    <t>SE MANDO WHATS / S140769 - 22/12/22 - S160</t>
  </si>
  <si>
    <t>2T3KF9DV7CW107371</t>
  </si>
  <si>
    <t>S 0000141772</t>
  </si>
  <si>
    <t>JTDBT9K30CL027116</t>
  </si>
  <si>
    <t>Se envia Mrs 2- No contesta enviamos msj nuevamente 3- Cliente no tiene tiempo y luego marcara a la agencia para programar su cita 4- No contesta // 4- MARCAMOS DE LA AGENCIA BUZON DE VOZ SE</t>
  </si>
  <si>
    <t>MR0EX32GXC0002793</t>
  </si>
  <si>
    <t>1-SE LE ENVIO WHATS APP , 2- SE AGENDO CITA PARA EL  06/10/2020, S-138378</t>
  </si>
  <si>
    <t>2T3WK4DV9BW013779</t>
  </si>
  <si>
    <t>Se envia Mrs // 4- marcamos de la gencia y nos envia a buzon ENVIAMOS MSJ DE WHTS Gracias Karla… me programaré para hacerlo Buena noche</t>
  </si>
  <si>
    <t>2T3WF4DV4CW107705</t>
  </si>
  <si>
    <t>1-SE LE ENVIO WHATS APP, 2- EL CLIENTE NO UTILIZA SU CAMIONETA SE ESPRRARA  HSTA EL MES DE FEBRERO  PARA AGENDAR SU CITA, 2- EL CLIENTE SE COMUNICA PARA AGENDAR SU CITA</t>
  </si>
  <si>
    <t>MR0EX32G1C0003041</t>
  </si>
  <si>
    <t>1- SE LE ENVIO WHATS APP, 2- EL CLIENTE SE COMUNICA MAS ADELANTE, 2-  SE DEJO RECADO , 4-  EL CLIENTE SE COMUNICA PARA AGENDAR SU CITA.</t>
  </si>
  <si>
    <t>JTFSX23P6C6117065</t>
  </si>
  <si>
    <t>SE MANDO WHATS (MRS) 2- ELLA PASA EL RECADO A MANTENIMIENTO 3- ella avisa al  jefe de mantenimiento 4 - el personal de mantenimoento aun no autoriza / S138903 - 24/10/22 - S230</t>
  </si>
  <si>
    <t>5TDYK3DC4CS199347</t>
  </si>
  <si>
    <t>1-SE LE ENVIO WHATS APP, 2-  SE DEJO RECADO , 3-  LA CLIENTA SE COMUNICA PARA AGENDSAR SU CITA</t>
  </si>
  <si>
    <t>2T3WF4DVXCW106705</t>
  </si>
  <si>
    <t>NO TIENE WHATS, MANDA  A BUZIN 2- aun no llega al kilometraje el marca  3 - buzon, se marca del telefono fijo 4- buzon 4- NO TIENE WHATS, MANDA A BUZON 4- AUN NO TIENE FECHA, EL MARCA EN OTR</t>
  </si>
  <si>
    <t>4T1BF1FK3CU534060</t>
  </si>
  <si>
    <t>/MRS WHATSAPP / S138408 -07/10/22 - S130</t>
  </si>
  <si>
    <t>2T3ZF9DV9BW104176</t>
  </si>
  <si>
    <t>2T1BU4EEXBC739281</t>
  </si>
  <si>
    <t>MRS 1, LO PROGRAMARA AL LLEGAR A LOS 100,000 KM POR TEMAS ECONOMICOS EL LLAMARA DESPUES , MRS 2</t>
  </si>
  <si>
    <t>4T1BK1FK2CU508481</t>
  </si>
  <si>
    <t>MRS 1 / BUZON MRS2 / NO RESPONDE SE DEJA MRS 3</t>
  </si>
  <si>
    <t>5TDZK3DC9CS196786</t>
  </si>
  <si>
    <t>S140278 - 08/12/22 - S140</t>
  </si>
  <si>
    <t>4T1BF1FK0CU520116</t>
  </si>
  <si>
    <t>Se agenda cita 23.09.22 Folio: 106643 // 4- NOS CONTACTAMOS CON EL CLIENTE PARA REPROGRAMAR SU CITA PERO SOLO NOS INDICA LO SIGUIENTE: No podra llevarlo y que reprogramara para otro dia Se r</t>
  </si>
  <si>
    <t>JTDBT9K37CL016985</t>
  </si>
  <si>
    <t>JTDKT9D39CD502365</t>
  </si>
  <si>
    <t>1- SE LE ENVIO WHATS APP, 2- NO COMTESTA SE VOLVIO A ENVIAR WHATS APP, 3- SE VOLVIO A ENVIRA WHATS APP, 4- NO LE INTERESA POR EL MOMENTO EL SERVICIO.</t>
  </si>
  <si>
    <t>JTDBT9K31CL022829</t>
  </si>
  <si>
    <t>1-SE LE ENVIO WHATS APP / S140832 - 26/12/22 - S200</t>
  </si>
  <si>
    <t>4T1BF1FK9CU513679</t>
  </si>
  <si>
    <t>2T3WF4DV3BW100002</t>
  </si>
  <si>
    <t>2T1BU4EE8BC698889</t>
  </si>
  <si>
    <t>S 0000141658</t>
  </si>
  <si>
    <t>MR0EX32G6C0002743</t>
  </si>
  <si>
    <t>Se envia Mrs 2- No contesta se envia nuevamente msj // 4- se envia nuevamente msj</t>
  </si>
  <si>
    <t>MR0EX32G1C0002438</t>
  </si>
  <si>
    <t>S 0000141317</t>
  </si>
  <si>
    <t>MR0EX32G8C0002100</t>
  </si>
  <si>
    <t>S 0000141440</t>
  </si>
  <si>
    <t>2T3WF4DV2BW096993</t>
  </si>
  <si>
    <t>MRS 1 / BUZON MRS 2 / NO RESPONDE MRS 3</t>
  </si>
  <si>
    <t>3TMJU4GN8CM128134</t>
  </si>
  <si>
    <t>S138737 - 19/10/22 - S130</t>
  </si>
  <si>
    <t>S139781 - 23/11/22 - S220</t>
  </si>
  <si>
    <t>2T1BE4EE4BC047868</t>
  </si>
  <si>
    <t>SE MANDO WHATS (MRS) 2- Nos indica el hermano de jose luis que los servicios los realiza en leon pero le va a comentar para saber si lo traera a celaya / 4- INDICA QUE LUEGO PROGRAMARA SU CI</t>
  </si>
  <si>
    <t>JTDKT9D36CD501898</t>
  </si>
  <si>
    <t>SE MANDO WHATS ( MRS ) 2- buzon 3- BUZON 4- SE MANDO WHATS</t>
  </si>
  <si>
    <t>5TDDK3EH5CS112161</t>
  </si>
  <si>
    <t>Se envia mrs 2- por temas economicos por el momento no realizaran si cita mas adelante lo haran 3- Cliente indica que esperara a que llegue al kilometraje mas adelante hara el servicio // 4-</t>
  </si>
  <si>
    <t>JTDBT9K38BL009963</t>
  </si>
  <si>
    <t>SE ENVIA MRS / S142811 - 24/02/23 - S150</t>
  </si>
  <si>
    <t>JTDKT9D38CD501191</t>
  </si>
  <si>
    <t>1-SE LE ENVIO WHATS APP , 2- SE DEJO RECADO SE COMUNICA MAS ADELANTE, 3-  SE DEJO RECADO  , 4-  SE COMUNICA MAS ADELANTE</t>
  </si>
  <si>
    <t>MR0EX32G2C0001833</t>
  </si>
  <si>
    <t>4T1BK1FK0CU502839</t>
  </si>
  <si>
    <t>5TDYK3DC2BS158715</t>
  </si>
  <si>
    <t>S138305 - 04/10/22 - S140</t>
  </si>
  <si>
    <t>JTFPX22P6B0028461</t>
  </si>
  <si>
    <t>SE MANDO WHTAS ( MRS ) 2- agendo 15/11/22 folio 109045 / S139519 - 15/11/22 - S220</t>
  </si>
  <si>
    <t>3TMLU4EN3BM068466</t>
  </si>
  <si>
    <t>MRS 1 / CITADO PARA EL 15/02/2023 CON FOLIO 111834 / S142492 - 15/02/23 - S330</t>
  </si>
  <si>
    <t>2T1BU4EE1BC646388</t>
  </si>
  <si>
    <t>S 0000141636</t>
  </si>
  <si>
    <t>3TMJU4GN2BM119590</t>
  </si>
  <si>
    <t>JTDKT9K32B5340848</t>
  </si>
  <si>
    <t>Se envia Mrs // 4-  MARACMOS DE LA AGENCIA Y NOS CUELGA</t>
  </si>
  <si>
    <t>5TDZK3EH8BS049111</t>
  </si>
  <si>
    <t>Llamar después / 2- SE DEJO RECADO CON SU ESPOSA / T136650 - 08/08/22  - REEMP. ACEITE TRANSM</t>
  </si>
  <si>
    <t>5TDYY5G1XBS036964</t>
  </si>
  <si>
    <t>Se envia Mrs / 4-Marcamos de la Agencia y no contestan</t>
  </si>
  <si>
    <t>5TDYK3DC6BS160659</t>
  </si>
  <si>
    <t>1-SE LE ENVIO WHATS APP , 2- SE DEJO RECADO , 3- LA CLIENTE SE COMUNICA  PARA AGENDAR SU CITA, 4- LA CLIENTA LO REVISA  Y MAS ADELANTE SE COMUNICA., 5- LA CLIENTA SE COMUNICA PARA AGENDAR SU</t>
  </si>
  <si>
    <t>5TDYK3DC0BS154078</t>
  </si>
  <si>
    <t>1-SE LE ENVIO WHATS APP  / S138430 - 08/10/22 - S210</t>
  </si>
  <si>
    <t>4T1BF3EK2BU757539</t>
  </si>
  <si>
    <t>S 0000141753</t>
  </si>
  <si>
    <t>5TDYK3DC0BS159863</t>
  </si>
  <si>
    <t>S 0000141594</t>
  </si>
  <si>
    <t>MHFMC13E2BK004200</t>
  </si>
  <si>
    <t>1- SE LE ENVIO WHATS APP / S142752 - 23/02/23 - S260</t>
  </si>
  <si>
    <t>4T1BF3EK4BU208294</t>
  </si>
  <si>
    <t>1- SE LE ENVIO WHATS APP / S140355 - 10/12/22 - S110</t>
  </si>
  <si>
    <t>5TDZK3EH6BS047096</t>
  </si>
  <si>
    <t>5TDYK3DC7BS142882</t>
  </si>
  <si>
    <t>SE MANDO WHATS (MRS) 2- MANDA A BUZON 3- buzon 4- clienta comenta que ya no le marquemos ellos marcan ya que quiera su cita / S139003 - 27/10/22 - S150</t>
  </si>
  <si>
    <t>MHFMC13F4BK007768</t>
  </si>
  <si>
    <t>se envia mrs // 2- marcamos de la agencia y la Srita  Mika nos indica que se encuentra un poco ocupada que marquemos en otra ocasión</t>
  </si>
  <si>
    <t>8AJEX32G5B4030585</t>
  </si>
  <si>
    <t>Se envio mrs whats, 2-se dejo recado, 3- no contesta. / S140963 - 29/12/22 - S160</t>
  </si>
  <si>
    <t>4T1BF3EK2BU713394</t>
  </si>
  <si>
    <t>SE MANDO WHATS ( MRS ) 2- lo vendio su papa y le dio un 2019</t>
  </si>
  <si>
    <t>JTDKN3DU5A5190455</t>
  </si>
  <si>
    <t>S140487 - 15/12/22 - S260</t>
  </si>
  <si>
    <t>JTFPX22P7B0026413</t>
  </si>
  <si>
    <t>SE MANDO WHATS (MRS) 2- BUZON 3- BUZON, SE MARCA DEL TELEFONO FIJO 4- se mando whats 4- no responde, se mando whats</t>
  </si>
  <si>
    <t>5TDYK3DC4BS135002</t>
  </si>
  <si>
    <t>8AJEX32G6B4030868</t>
  </si>
  <si>
    <t>2T1BU4EE0BC599967</t>
  </si>
  <si>
    <t>2T1BU4EE2BC567599</t>
  </si>
  <si>
    <t>Se envia Mrs// 2- MARCAMOS DE LA GENCIA Y NO CONTESTAN / S139988 - 30/11/22 - S180</t>
  </si>
  <si>
    <t>5TDYK3DC6BS123188</t>
  </si>
  <si>
    <t>2T3WF4DV1BW063645</t>
  </si>
  <si>
    <t>5TDYK3DC5BS123991</t>
  </si>
  <si>
    <t>no tiene whtas, manda a buzon 2- buzon, se marca del telefono fijo de la agencia 3- comenta queno realiza los servicios en la agencia, prefuere un taller yya que es mas econimico elmcambio d</t>
  </si>
  <si>
    <t>MHFMC13F2BK007459</t>
  </si>
  <si>
    <t>SE MANDI WHATS (MRS) 2- BUZON 3- buzon 4 ella marca en otro momento por tema de salud no puede acudir 4- SE MANDO WHATS / S139726 - 22/11/22 - S90</t>
  </si>
  <si>
    <t>1-SE LE ENVIO WHATS APP , SE DEJO RECADO SE COMUNICA MAS ADELANTE, 2- NO CONTESTA, 4- NO CONTESTA, 5- NO CONTESTA SE VOLVIO A ENVIAR WHATS APP.</t>
  </si>
  <si>
    <t>5TDYK3DC4BS117230</t>
  </si>
  <si>
    <t>S 0000141529</t>
  </si>
  <si>
    <t>8AJEX32G9B4031108</t>
  </si>
  <si>
    <t>S139203 - 03/11/22 - S220</t>
  </si>
  <si>
    <t>5TDKK3DC1BS116770</t>
  </si>
  <si>
    <t>SE MANDO WHATS (MRS)  2-Buzon 3- NOS ENVIA A BUZON // 4- marcamos de la agencia y no contestan</t>
  </si>
  <si>
    <t>MHFMC13F6BK007206</t>
  </si>
  <si>
    <t>Se envia mrs 2- Cliente nos comenta que radica en uriangato y que por la inseguridad por el momento no acudiria a Celaya 3- No acude por inseguridad / marcamos de la gencia y nos indica que</t>
  </si>
  <si>
    <t>5TDZK3EH8BS031109</t>
  </si>
  <si>
    <t>2T1BU4EE5BC543281</t>
  </si>
  <si>
    <t>no contesta, 2- NO CONTESTA MANDA A BUZON / S139004 - 27/10/22 - S240</t>
  </si>
  <si>
    <t>4T1BF3EK0BU199383</t>
  </si>
  <si>
    <t>1- SE LE ENVIO WHATS APP, 2- NO CONTESTA , SE VOLVIO A ENVIAR WHATS APP</t>
  </si>
  <si>
    <t>3TMJU4GN9BM116217</t>
  </si>
  <si>
    <t>1- SE LE ENVIO WHATS APP,2- SE DEJO RECADO, 3-  EL CLIENTE SE COMUNICA PARA AGENDAR SU CITA / S142346 - 10/02/23 - S140</t>
  </si>
  <si>
    <t>5TDZK3EH8BS026668</t>
  </si>
  <si>
    <t>S 0000141765</t>
  </si>
  <si>
    <t>5TDZK3DCXBS103370</t>
  </si>
  <si>
    <t>S 0000141923</t>
  </si>
  <si>
    <t>5TDYK3DC6BS106861</t>
  </si>
  <si>
    <t>1- EL CLIENTE SE COMUNICA PARA AGENDAR SU CITA / S140944 - 28/12/22 - TOYOTATHON</t>
  </si>
  <si>
    <t>4T1BF3EKXBU199956</t>
  </si>
  <si>
    <t>Se envia Mrs / 2- Marcamos de la agencia toyota y nos indica que cumplira los 6 meses Buenas tardes, En qué fecha se cumplen los 6 meses / S142618 - 18/02/23 - S210</t>
  </si>
  <si>
    <t>JTFSX23P2B6096424</t>
  </si>
  <si>
    <t>S140706 - 21/12/22 - S290</t>
  </si>
  <si>
    <t>5TDKK3DC0BS061146</t>
  </si>
  <si>
    <t>SE MANDO WHATS (MRS) 2- buzon 3 - buzon 4 - cotado 08/11/22 folio 108559 / S139324 - 08/11/22 - S190</t>
  </si>
  <si>
    <t>5TDZK3EH2AS014997</t>
  </si>
  <si>
    <t>1- SE LE ENVIO WHATS APP, 2- EL CLIENTE SE COMUNICA PARA AGENDAR SU CITA., 3- EL CLIENTE SE COMUNICA PARA AGENDAR SU CITA., 4- EL CLIENTE SE COMUNICA PARA AGENDAR SU CITA.</t>
  </si>
  <si>
    <t>5TDYK3DC9BS096844</t>
  </si>
  <si>
    <t>SE MANDO WHATS (MRS) 2- buzon 3- buzon, se marca del telefono fijo 4- el marac la siguienrte semana para posible cita 4 - SE MANDO WHATS 4- SE MANDO WHATS 4- MP RESPONDE, SE DEJA WHATS</t>
  </si>
  <si>
    <t>8AJEX32G4A4027904</t>
  </si>
  <si>
    <t>5TDKK3DC3BS088938</t>
  </si>
  <si>
    <t>S139838 - 25/11/22 - S90</t>
  </si>
  <si>
    <t>4T1BK3EK1BU612861</t>
  </si>
  <si>
    <t>5TDZK3EH5BS027194</t>
  </si>
  <si>
    <t>S 0000141210</t>
  </si>
  <si>
    <t>5TDYK3DCXBS099459</t>
  </si>
  <si>
    <t>SE MANDO WHATS (MRS) 2- marcamos pero nadie n os contesta // 4- SE PROGRAMO CITA 31.10.22 S-13916</t>
  </si>
  <si>
    <t>8AJEX32G7B4030233</t>
  </si>
  <si>
    <t>1-SE LE ENVIO WHATS APP , 2- EL CLIENTE SE COMUNICA PARA AGENDAR SU CITA., 3- SE DEJO RECADO EL CLIENTE SE COMUNICA MAS ADELANTE, 4-  NO CONTESTA SE VOLVIO A ENVIAR WHATS APP</t>
  </si>
  <si>
    <t>JTDKT9K37A5316981</t>
  </si>
  <si>
    <t>S140321 - 09/12/22 - S280</t>
  </si>
  <si>
    <t>MHFMC13F2AK006763</t>
  </si>
  <si>
    <t>S 0000141304</t>
  </si>
  <si>
    <t>JTDKT9K36B5326127</t>
  </si>
  <si>
    <t>1-SE LE ENVIO WHATS APP / S140946 - 28/12/22 - S140</t>
  </si>
  <si>
    <t>2T3WF4DV0AW046527</t>
  </si>
  <si>
    <t>SE MANDO WHATS 2- S-142710 / 22-02-23 / S170 KM</t>
  </si>
  <si>
    <t>8AJEX32G2A4028579</t>
  </si>
  <si>
    <t>Se envia Mrs / 2- Marcamos de la agencia y nos indican que no se encuentra el Sr. Francisco /3- Marcamos de la agencia y nos direcciona a Buzon</t>
  </si>
  <si>
    <t>2T3KF9DV9BW053473</t>
  </si>
  <si>
    <t>1-SE LE ENVIO WHATS APP, 2- SE DEJO RECADO, 3-  SE DEJO RECADO</t>
  </si>
  <si>
    <t>5TDYK3DCXBS082922</t>
  </si>
  <si>
    <t>MRS 1 / BUZON MRS 2/ BUZON MRS 3</t>
  </si>
  <si>
    <t>5TDXK3EH7AS019099</t>
  </si>
  <si>
    <t>SE MANDO WHATS (MRS) 2 - agendo 07/10/22 / S138410 - 07/10/22 -  S390</t>
  </si>
  <si>
    <t>5TFHY5F10AX151163</t>
  </si>
  <si>
    <t>1- SE LE ENVIO WHATS APP, 2- EL CLIENTE  SE COMUNICA PARA AGENDAR SU CITA., 3- SE VOLVIO A ENVIAR WHATS APP , NO CONTESTA, 5-  SE REALIZO EL  21/02/2023 S-142680 - S200</t>
  </si>
  <si>
    <t>5TDYK3DC3BS066612</t>
  </si>
  <si>
    <t>Se envia mrs 2- No contesta</t>
  </si>
  <si>
    <t>2T1BU4EE3AC419914</t>
  </si>
  <si>
    <t>1- SE LE ENVIO WHATS APP / S140650 - 20/12/22 - S210</t>
  </si>
  <si>
    <t>2T3WF4DV4AW042125</t>
  </si>
  <si>
    <t>5TDYK3DC7BS051479</t>
  </si>
  <si>
    <t>T 0000141799</t>
  </si>
  <si>
    <t>3TMLU4ENXAM040002</t>
  </si>
  <si>
    <t>Cliente indica que le va a comentar a su papá para ver si realizan la cita y el llamara para agendar cita / S138341 - 05/10/22 - S180</t>
  </si>
  <si>
    <t>2T1BU4EE7AC441995</t>
  </si>
  <si>
    <t>SE ENVIA MRS / S142586 - 17/02/23 - S240</t>
  </si>
  <si>
    <t>JTDKT9K30A5314330</t>
  </si>
  <si>
    <t>2T1BU4EE6AC394250</t>
  </si>
  <si>
    <t>Se envia mrs /S140230 - 07/12/22 - S60</t>
  </si>
  <si>
    <t>2T3KF9DV8AW033410</t>
  </si>
  <si>
    <t>1-SE LE ENVIO WHATS APP  , 2- SE DEJO RECADO CON SU ESPOSA, 3- NO CONTESTA, 4- NO CONTESTA SE LE VOLVIO A ENVIAR WHATS APP / S139398 - 10/11/22 - S210</t>
  </si>
  <si>
    <t>2T3KF9DV5AW032053</t>
  </si>
  <si>
    <t>Se envia mrs 2- Buzon lleno se envia nuevamente msj 3- buzon 4- no contesta / Marcamos de la agencia nos indica buzon lleno enviamos msj / S139460 - 12/11/22 - S180</t>
  </si>
  <si>
    <t>5TDYK3DC3BS032637</t>
  </si>
  <si>
    <t>SE MANDO WHATS ( MRS ) 2- comenta que no realiza los servicios ya en la agencia 3 - COMENTA QUE NO LO PIENSA REALIZAR 4- SE MANDO WHATS,</t>
  </si>
  <si>
    <t>2T1BU4EE4AC332037</t>
  </si>
  <si>
    <t>1- SE LE ENVIO WHATS APP, 2- NO CONTESTA SE LE VOLVIO A ENVIAR WHATS APP, 3- EL CLIENTE SE COMUNICA PARA AGENDAR SU CITA, 4- SE DEJO RECADO EL CLIENTE SE COMUNICA PARA  AGENDAR SU CITA</t>
  </si>
  <si>
    <t>5TDKK3DC5BS031771</t>
  </si>
  <si>
    <t>SE ENVIA MRS / 2- Buenas tardes ya la realicé por fuera gracias por su atención</t>
  </si>
  <si>
    <t>2T1BU4EE1AC284075</t>
  </si>
  <si>
    <t>S 0000141492</t>
  </si>
  <si>
    <t>JTDKT9K36A5310251</t>
  </si>
  <si>
    <t>1- SE LE ENVIO WHATS APP, 2- SE DEJO RECADO, 3- SE AGENDO CITA PARA EL 17/12/2022 / S140572 - 17/12/22 - S260</t>
  </si>
  <si>
    <t>5TDYY5G18AS028554</t>
  </si>
  <si>
    <t>1- SE LE ENVIO WHATS APP, 2- NO CONTESTA  SE LE VOLVIO  A ENVIAR WHATS APP / S139762 - 23/11/22 - S240</t>
  </si>
  <si>
    <t>5TDYK3DC5BS017878</t>
  </si>
  <si>
    <t>SE MANDO WHATS ( MRS ) 2-LA VENDIO A LA AGENCIA</t>
  </si>
  <si>
    <t>5TDYK3DC7BS010737</t>
  </si>
  <si>
    <t>1- NUMERO DE CONTACTO NO EXISTE / S139994 - 30/11/22 - S150</t>
  </si>
  <si>
    <t>3TMJU4GN2AM104716</t>
  </si>
  <si>
    <t>T 0000141784</t>
  </si>
  <si>
    <t>2T3WF4DV1AW030935</t>
  </si>
  <si>
    <t>1-SE LE ENVIO WHATS APP ,2-  SE DEJO RECADO SE COMUNICA MAS ADELANTE, 3- NO CONTESTA , 4- SE DEJO RECADO LA CLIENTA SE COMUNICA MAS ADELANTE PARA AGENDAR SU CITA.</t>
  </si>
  <si>
    <t>2T3KF9DV7AW030661</t>
  </si>
  <si>
    <t>/NO RESPONDE LAS LLAMADAS MANDA A BUZON Y NO TIENE WHATSAPP</t>
  </si>
  <si>
    <t>5TDKK3DC1BS016202</t>
  </si>
  <si>
    <t>S140982 - 29/12/22 - D180</t>
  </si>
  <si>
    <t>JTDBT9K30A1379136</t>
  </si>
  <si>
    <t>SE MANDO WHATS ( MRS ) 2- va checar quien trae la unodad 3- no se encuentra va pasar el recado 4- no tuiene whats, manda a buzon</t>
  </si>
  <si>
    <t>S139221 - 03/11/22 - S320</t>
  </si>
  <si>
    <t>5TDYK4CC1AS340699</t>
  </si>
  <si>
    <t>Se envia Mrs // 4- marcamos de la agencia nos contesta francisco magallon y nos indica que pasara la inf al sr. Daniel</t>
  </si>
  <si>
    <t>5TDZM5G16AS001496</t>
  </si>
  <si>
    <t>S 0000140654</t>
  </si>
  <si>
    <t>2T3WF4DV4AW021713</t>
  </si>
  <si>
    <t>SE MANDO WHATS ( MRS ) 2- NO RESPONDE, SE DEJA WHATS</t>
  </si>
  <si>
    <t>2T3WK4DV5AW003930</t>
  </si>
  <si>
    <t>JTEBU4BF8AK073236</t>
  </si>
  <si>
    <t>1-SE LE ENVIO WHATS APP , 2- SE ENCUENTRA FUERA DE LA CIUDAD , MAS ADELANTE SE COMUNICA PARA AGENDAR SU CITA., 2- NO CONTESTA SE LE VOLVIO A ENVIAR WHATS APP, 4-  EL CLIENTE SE COMUNICA PARA</t>
  </si>
  <si>
    <t>8AJEX32G7A4022891</t>
  </si>
  <si>
    <t>SE MANDO WHATS (MRS) 2- Cliente nos indica que la unidad fue vendida // 4- INDICA NUEVAMENTE QUE LA UNIDAD FUE VENDIDA</t>
  </si>
  <si>
    <t>8AJEX32GXA4023825</t>
  </si>
  <si>
    <t>1-SE LE ENVIO WHATS APP, 2- NO CONTESTA  SE VOLVIO A ENVIAR WHATS APP,3- SE DEJO RECADO EL CLIENTE SE COMUNICA PARA AGENDAR SU CITA, 4- NO CONTESTA</t>
  </si>
  <si>
    <t>1-SE LE ENVIO WHATS APP, 2- NO CONTESTA SE VOLVIO A ENVIAR WHAT APP, 3-  SE AGENDO CITA PARA EL 04/03/2023 FOLIO: 112048</t>
  </si>
  <si>
    <t>3TMJU4GN6AM094532</t>
  </si>
  <si>
    <t>SE MANDO WHATS ( MRS ) 2- el marca en unos dias para agendar la cita 3 - BUZON SE MARCA DEL TELEFONO DIJO 4- SE MANDO WHATS</t>
  </si>
  <si>
    <t>JTFSX23P7A6071579</t>
  </si>
  <si>
    <t>SE MANDO WHATS ( MRS ) 2 - EL MARCA DESPUES LO COMENTARA CON LA PERSONA ENCARGADA 3- AUN NO TIENE FECHA</t>
  </si>
  <si>
    <t>2T1BU4EEXAC270823</t>
  </si>
  <si>
    <t>Se envia Mrs//2- MARCAMOS DE LA GENCIA Y NO CONTESTA ENVIAMOS NUEVAMENTE MSJ / S139435 - 11/11/22 - TE EXTRAÑAMOS TOYOTATHON</t>
  </si>
  <si>
    <t>2T1BU4EE4AC267836</t>
  </si>
  <si>
    <t>Se envia Mrs / 2-Cliente indica lo siguiente Buena tarde, ya no tenemos el Corolla 2010, pero adquirimos un nuevo Corolla con ustedes en diciembre / 3- Unidad vendida</t>
  </si>
  <si>
    <t>JTDBT9K32A4063879</t>
  </si>
  <si>
    <t>Se envia Mrs // 2- marcamos de la agencia y no contestan enviamos nuevamente msj / S139609 - 17/11/22 - S130</t>
  </si>
  <si>
    <t>MHFMC13EX9K001877</t>
  </si>
  <si>
    <t>2T1BU4EE0AC268739</t>
  </si>
  <si>
    <t>S 0000141437</t>
  </si>
  <si>
    <t>3TMJU62N89M091002</t>
  </si>
  <si>
    <t>Se envia Mrs//2- Marcamos de la agencia y nos indica que luego se comunicaria a la agencia para agendar su tacoma agenda para otras unidades / S139993 - 30/11/22 - S250</t>
  </si>
  <si>
    <t>4T1BE46K99U348648</t>
  </si>
  <si>
    <t>1-SE LE ENVIO WHATS APP , 2- EL CLIENTE SE COMUNICA / S140344 - 10/12/22 - S230</t>
  </si>
  <si>
    <t>2T1BU4EE6AC225118</t>
  </si>
  <si>
    <t>SE MANDO WHATS (MRS) 2 - ella marca en unos dias, se hablo del telefono fijo 3- agendo 07/11/22 folio 10807 / S-139296 / 07-11-22 /  S220 KM</t>
  </si>
  <si>
    <t>2T1BU4EE5AC215177</t>
  </si>
  <si>
    <t>5TFEY5F18AX075551</t>
  </si>
  <si>
    <t>4T1BK3EK1AU597065</t>
  </si>
  <si>
    <t>2T1BU42E79C152776</t>
  </si>
  <si>
    <t>4T1BE46K09U349509</t>
  </si>
  <si>
    <t>SE MANDO WHATS (MRS) 2- buzon 4- BUZON, SE MARCA DEL TELEFONO FIJO, SE DEJA WHATSS / S139656 - 18/11/22 - S170</t>
  </si>
  <si>
    <t>JTDBT923191329048</t>
  </si>
  <si>
    <t>JTEBU11F49K061449</t>
  </si>
  <si>
    <t>JTDBT923294055888</t>
  </si>
  <si>
    <t>1-SE LE ENVIO WHATS APP , 2- AL CLIENTE SE COMUNICA MAS ADELANTE, 3- SE DEJO RECADO, 4- EL CLIENTE LLAMA PARA AGENDAR SU CITA / S138433 - 08/10/22 - S190</t>
  </si>
  <si>
    <t>9BRBA42E195037041</t>
  </si>
  <si>
    <t>2T3ZF32V59W002917</t>
  </si>
  <si>
    <t>SE MANDO WHATS (MRS) / S138293 - 04/10/22 - S220</t>
  </si>
  <si>
    <t>8AJEX32G184015865</t>
  </si>
  <si>
    <t>1-SE LE ENVIO WHATS APP , 2- SE AGENDO CITA PARA EL 19/10/2022 S-138742 - S280</t>
  </si>
  <si>
    <t>JTDBT923X91299354</t>
  </si>
  <si>
    <t>Se envia Mrs / Marcamos de la Agencia y cliente nos indica que anda de vacaciones que marquemos despues</t>
  </si>
  <si>
    <t>4T1BK46KX9U589546</t>
  </si>
  <si>
    <t>SE MANDO WHATS., MRS 2- ELLA MARCA EN OTRO MOMENTO 3- no tiene fecha aun para agendar ella marca 4 - buzon, se marca del telefono fijo 4- BUZON, SE MARCA DEL TELEFONO FIJO 4- SE MANDO WHATS</t>
  </si>
  <si>
    <t>JTMZD31V685087022</t>
  </si>
  <si>
    <t>T138383 - 06/10/22 - CAMBIO DE ACEITE Y FILTRO (TE EXTRAÑAMOS)</t>
  </si>
  <si>
    <t>5TDZK23C59S236219</t>
  </si>
  <si>
    <t>SE MANDO WHATS ( MRS ) 2- va revisar que dia puede y se comunica para agendar 3- AUN NO TIENE FECHA ELLA MARCA EN OTRO MOMENTO / S140136 - 03/12/22 - S230</t>
  </si>
  <si>
    <t>4T1BK46K88U563753</t>
  </si>
  <si>
    <t>SE MANDO WHATS (MRS) 2 - buzon 3- agendi 01/10/22 folio 107500 4 - su hijo esta fueraya que llegue marca para agendar 4- SE MANDO WHATS / S140804 - 23/12/22 - S150</t>
  </si>
  <si>
    <t>4T1BE46KX9U372490</t>
  </si>
  <si>
    <t>T139777 - 23/11/22 - S260</t>
  </si>
  <si>
    <t>JTDBT923991297918</t>
  </si>
  <si>
    <t>SE MANDO WHATS (MRS) 2- buzin 3- RELIZA SUS SERVICIIOS POR TIEMPO LE FALTA MUCHO PARA LLEGAR 4- SE MANDO WHATS 4 - SE MANDO WHATS 4- NO RESPONDE, SE MANDO WHATS</t>
  </si>
  <si>
    <t>2T1BU42E29C093488</t>
  </si>
  <si>
    <t>no tiene whats, manda a buzon 2- SE MANDO WHATS, COMENTA QUE EN OTRO MOMENTO AGENDA 3 - comenta que los servicios cada dia son mas caros, se le ofrecio un servicio preventivo lo checara / S138335 - 05</t>
  </si>
  <si>
    <t>JTDKT923185192281</t>
  </si>
  <si>
    <t>JTDKT923X85190707</t>
  </si>
  <si>
    <t>SE MANDO WHATS (MRS) 2- Buen día !, Permíteme es que no se si bien la fecha Que pueda // 4- Marcamos de la agencia y nos indican que aun no cuenta con fecha de programacion, Le enviamos un m</t>
  </si>
  <si>
    <t>8AJEX32G084014657</t>
  </si>
  <si>
    <t>5TDZT64A38S000278</t>
  </si>
  <si>
    <t>Se envia Mrs / Marcamos de la agencia y no contestan enviamos nuevamente , 3-  SE VOLVIO A ENVIAR WHATS APP</t>
  </si>
  <si>
    <t>2T1KU42E29C042234</t>
  </si>
  <si>
    <t>2T1BE40E29C011890</t>
  </si>
  <si>
    <t>S140229 - 07/12/22 - S180</t>
  </si>
  <si>
    <t>2T1KR32E27C666236</t>
  </si>
  <si>
    <t>S 0000141694</t>
  </si>
  <si>
    <t>JTEDS41A282019994</t>
  </si>
  <si>
    <t>SE MANDO WHATS ( MRS ) 2- manda directo a buzon 3- SE MANDO WHATS</t>
  </si>
  <si>
    <t>JTMZD33V485104803</t>
  </si>
  <si>
    <t>Se envia mrs</t>
  </si>
  <si>
    <t>2T1BR32E28C933795</t>
  </si>
  <si>
    <t>SE MANDO WHATS ( MRS ) 2- SE MARCA DEL TELEFONO FIJO, MANDA A BUZON / T142174 - 04/02/23 - CAMBIO DE ACEITE Y FILTRO</t>
  </si>
  <si>
    <t>8AJEX32G184012853</t>
  </si>
  <si>
    <t>JTEES42A682049132</t>
  </si>
  <si>
    <t>1- NO  CONTESTA Y NO TIENE WHATS APP, 2- NO CONTESTA, 3- SE ENCUENTRA DE VACACIONES SE COMUNICA MAS ADELANTE, 4- NO CONTESTA</t>
  </si>
  <si>
    <t>2T1BR32E78C936742</t>
  </si>
  <si>
    <t>JTMZD31V585083494</t>
  </si>
  <si>
    <t>1- SE LE ENVIO WHATS APP, 2-  SE DEJO RECADO  LO CONSIDERA Y SE COMUNICA PARA AGENDAR SU CITA. / S139583 - 16/11/22 - S190</t>
  </si>
  <si>
    <t>JTEBU11F88K032387</t>
  </si>
  <si>
    <t>SE MANDI WHATS (MRS) 2- BUZIN 3 - buzon 4- buzon, se marca del telefono fijo 4 - BUZON, SE MARCA DEL TELEFONO FIJO 4 - SE MANDO WHATS 4- SE MANDO WHATS 4- se mando whats</t>
  </si>
  <si>
    <t>SE MANDO WHATS (MRS) 2-BUZON 3- buzon / S138436 - 08/10/22 - S230</t>
  </si>
  <si>
    <t>MHFMC13E48K000514</t>
  </si>
  <si>
    <t>se envia mrs // 4- Marcamso de la agencia y nos direcciona a buzon</t>
  </si>
  <si>
    <t>JTMZD35V985079491</t>
  </si>
  <si>
    <t>1-SE LE ENVIO WHATS APP , 2- SE DEJO RECADO</t>
  </si>
  <si>
    <t>JTMZD35V885087632</t>
  </si>
  <si>
    <t>JTEDS43A482026085</t>
  </si>
  <si>
    <t>JTDKT923985162820</t>
  </si>
  <si>
    <t>8AJEX32G584011298</t>
  </si>
  <si>
    <t>Se envia mrs 2- No esta interesado en programar cita por el momento 3- Indica que tdavia no requiere agendar su cita / 4- Se agendo Cita para el dia 17.11.22 Diagnostico S-139643 FOLIO: 1092</t>
  </si>
  <si>
    <t>JTDKT923285150217</t>
  </si>
  <si>
    <t>SE MANDO WHATS ( MRS ) 2- buzon, se marca del telefono fijo 3 - CLIENTA COMENTA QUE LA ENGAÑAMOS EN EL SERVICIO PASADO Y YA NO PIENSA REGRESAR 4- coemnta que la engañamos y ya no quiere real</t>
  </si>
  <si>
    <t>JTMZD31VX85088464</t>
  </si>
  <si>
    <t>se mando whats, manda a buzon</t>
  </si>
  <si>
    <t>Se envia Mrs // 4- marcamos de la agencia y no contesta  ENVIAMOS MSJ NUEVAMENTE</t>
  </si>
  <si>
    <t>5TDZK23C08S141114</t>
  </si>
  <si>
    <t>Se Envia Mrs / Marcamos de la Agencia y no contesta, 2-  SE LE VOLVIO A ENVIAR WHATS APP</t>
  </si>
  <si>
    <t>JTEDS43A782024816</t>
  </si>
  <si>
    <t>MHFMC13F58K000949</t>
  </si>
  <si>
    <t>SE MANDO WHATS / S140649 - 20/12/22 - S290</t>
  </si>
  <si>
    <t>JTMZD33V086053732</t>
  </si>
  <si>
    <t>1- SE AGENDO CITA PARA EL  CAMBIO DE ACEITE Y FILTRO S-138927</t>
  </si>
  <si>
    <t>JTEBU11F58K002781</t>
  </si>
  <si>
    <t>SE MANDO WHATS (MRS) 2- buzon 3- AGENDO 15/08/22 FOLIO 106560 4- EL MARCA YA QUE TIENE TRABAJO 4- esta fuera de la ciudad pir trabjo regresa en 1 semana el marca para re agendar 4 - s-138627 / 14-10-2</t>
  </si>
  <si>
    <t>5TDZK22C38S126723</t>
  </si>
  <si>
    <t>SE MANDO WHATS / S139611 - 17/11/22 - S160</t>
  </si>
  <si>
    <t>4T1BE46K38U744251</t>
  </si>
  <si>
    <t>1- SE LE ENVIO WHATS APP / S139666 - 18/11/22 - S300</t>
  </si>
  <si>
    <t>JTDBT923681207736</t>
  </si>
  <si>
    <t>SE MANDI WHATS (MRS) 2- por tema de trabajo no puede acudir se busca un espacio y marca 3- comenta que ella marca despues 4 - contesta y cuelga llamada, se marca del telefino fijo 4- S-13915</t>
  </si>
  <si>
    <t>5TDZK23C08S129948</t>
  </si>
  <si>
    <t>5TDZK23C58S131632</t>
  </si>
  <si>
    <t>JTMZD31V486054384</t>
  </si>
  <si>
    <t>2T1BR32E18C861102</t>
  </si>
  <si>
    <t>4T1BK46K18U560273</t>
  </si>
  <si>
    <t>3TMJU62N38M049738</t>
  </si>
  <si>
    <t>SE MANDO WHATS (MRS) 2 - buzon 3 - buzon, se marca del telefono fijo 4- buzon, se marca del telefono fijo de la agencia 4 - SE MANDO WHATS 4- SE MANDO WHATS</t>
  </si>
  <si>
    <t>1- SE LE ENVIO WHATS APP, 2-  SE DEJO RECADO S COMUNICAN DESPUES, 3- EL CLIENTE SE COMUNICA PARA AGENDAR SU CITA, 4-  SE DEJO RECADO LA CLIENTA SE COMUNICA MAS ADELANTE</t>
  </si>
  <si>
    <t>4T1BK46K27U543304</t>
  </si>
  <si>
    <t>JTMZD35V175070718</t>
  </si>
  <si>
    <t>se mando whats</t>
  </si>
  <si>
    <t>JTDBT923771177256</t>
  </si>
  <si>
    <t>8AJEX32G874008085</t>
  </si>
  <si>
    <t>MRS ( SE MANDO WHATS ) 2- el marca mañana para posible cita 3 - MANDA A BUZON 4- se mando whats</t>
  </si>
  <si>
    <t>2T1BR32E77C819127</t>
  </si>
  <si>
    <t>1-SE LE ENVIO WHATS APP , 2- SE DEJO RECADO EL CLIENTE SE COMUNICA, 3- SE DEJO RECADO CON SU HIJA, 4- SE DEJO RECADO EL CLIENTE SE COMUNICA</t>
  </si>
  <si>
    <t>JTDBT923071165918</t>
  </si>
  <si>
    <t>3TMJU62N47M043168</t>
  </si>
  <si>
    <t>1- SE LE ENVIO WHATS APP, 2- NO CONTESTA SE LE VOLVIO A ENVIAR WHATS APP, 3- NO CONTESTA SE LE VOLVIO A ENVIAR WHATS APP, 4-  EL CLIENTE  SE COMUNICA PARA AGENDAR SU CITA, 5-  NO CONTESTA SE</t>
  </si>
  <si>
    <t>JTDBT923471150371</t>
  </si>
  <si>
    <t>Se envia Mrs // 2- Cliente nos indica que primero pasara a verificacion una pregunta, cuando el vehículo no pasa una verificación, que puntos le revisan ustedes para corregir, cuánto está el</t>
  </si>
  <si>
    <t>4T1BE46K37U141704</t>
  </si>
  <si>
    <t>5TDZK23C97S031872</t>
  </si>
  <si>
    <t>S138307 - 04/10/22 - S160</t>
  </si>
  <si>
    <t>JTDBT923971128382</t>
  </si>
  <si>
    <t>3TMJU62N57M040697</t>
  </si>
  <si>
    <t>SE MANDO WHATS (MRS) 2- ell marca despues, va programar su tiempo  3- buzon, se marca del telefono fijo 4- el marca la siguiente semana para posible cita 4- COMENTA QUE VA INGRESAR LA UNIDAD</t>
  </si>
  <si>
    <t>MHFMC13E87K000160</t>
  </si>
  <si>
    <t>2022-04-02</t>
  </si>
  <si>
    <t>SE MANDO WHATS (MRS) 3- Le agradezco por el recordatorio y por la información, en cuanto se tenga un día libre agendamos con ustedes por este mismo medio para a poder llevar la camioneta a s</t>
  </si>
  <si>
    <t>JTMZD33V776034710</t>
  </si>
  <si>
    <t>3TMJU62N07M036783</t>
  </si>
  <si>
    <t>1-SE LE ENVIO WHATS APP , 2- NO CONTESTA, 3- SE DEJO RECADO. / S140226 - 07/12/22 - S200</t>
  </si>
  <si>
    <t>JTMZD31V276034844</t>
  </si>
  <si>
    <t>JTDKT923X75093313</t>
  </si>
  <si>
    <t>JTMZD31V276035184</t>
  </si>
  <si>
    <t>5TDZK23C77S017338</t>
  </si>
  <si>
    <t>SE MANDO WHATS ( MRS ) 2- agendo 15/02/23 folio 1826</t>
  </si>
  <si>
    <t>Se envia mrs 2- NO CONTESTA 3- NO CONTESTA 4- Cliente Indica que revisara su economia para validar que unidad traera a servicio / S138380 - 06/10/22 - S150</t>
  </si>
  <si>
    <t>2T1BR32E67C755372</t>
  </si>
  <si>
    <t>5TDZK22C37S005110</t>
  </si>
  <si>
    <t>S 0000140835</t>
  </si>
  <si>
    <t>JTEZU14R870090434</t>
  </si>
  <si>
    <t>JTDBT923771107403</t>
  </si>
  <si>
    <t>SE MANDO WHATS ( MRS ) 2- SE MARCA DEL TELEFONO FIJO, MANDA A BUZON 3- lo realizo en Leon</t>
  </si>
  <si>
    <t>8AJEX32G974005275</t>
  </si>
  <si>
    <t>MRS 1 / SIN TELEFONOS DE CONTACTO</t>
  </si>
  <si>
    <t>8AJEX32G474004776</t>
  </si>
  <si>
    <t>Despues cuand sienta que lo neceista nos mardca</t>
  </si>
  <si>
    <t>3TMJU62N36M028725</t>
  </si>
  <si>
    <t>SE MANDO WHATS (MRS) 2- buzin, se marca tel telefono fijo 3- buzon, se marca del telefono fijo 4 - SE MANDO WHATS 4 - SE MANDO WHATS 4- LOREAALIZA EN QRO POR TEMA DE TRABAJO</t>
  </si>
  <si>
    <t>JTMZD35V175043289</t>
  </si>
  <si>
    <t>1- SE LE ENVIO WHATS APP, 2- NO CONTESTA SE LE VOLVIO E ENVIAR WHATS APP, 3-  NO CONTESTA, 4- SE VOLVIO A ENVIAR WHATS APP</t>
  </si>
  <si>
    <t>5TDZA22C86S423647</t>
  </si>
  <si>
    <t>SE MANDO WHATS ( MRS ) 2- buzon, se marca del telefono fijo de la agencia / S139551 - 15/11/22 - S330</t>
  </si>
  <si>
    <t>2T1KR32E97C652298</t>
  </si>
  <si>
    <t>SE MANDO WHATS ( MRS ) 2-BUZON , SE MARCA DEL TELEFONO FIJO 4- BUZON, SE MARCA DEL TELEFONO FIJO</t>
  </si>
  <si>
    <t>JTDKT923275072309</t>
  </si>
  <si>
    <t>enviar i9nformacion asi como el de la banda de accesorios para cotizar</t>
  </si>
  <si>
    <t>3TMJU62NX6M022548</t>
  </si>
  <si>
    <t>1- SE LE ENVIO WHATS APP / S138621 - 14/10/22 - S260</t>
  </si>
  <si>
    <t>5TDZA23C36S565466</t>
  </si>
  <si>
    <t>SE MANDO WHATS (MRS) 2- La Sra Astrid nos indica que esperara a que llegue al kilometraje 4- Marcamos de la agencia y nos indican que no se encuentra y dejamos recado</t>
  </si>
  <si>
    <t>3TMJU62N77M029510</t>
  </si>
  <si>
    <t>1- SE LE ENVIO WHATS APP / S138871 - 22/10/22  - CAMPAÑA TE EXTRAÑAMOS</t>
  </si>
  <si>
    <t>5TDZA22C96S546048</t>
  </si>
  <si>
    <t>1-SE LE ENVIO WHATS APP, 2- NO CONTESTA SE VOLVIO A ENVIAR WHATS APP, 2- SE DEJO RECADO</t>
  </si>
  <si>
    <t>JTDBT923471091810</t>
  </si>
  <si>
    <t>2T1KR32E26C583498</t>
  </si>
  <si>
    <t>1-SE LE ENVIO WHATS APP , SE DEJO RECADO SE COMUNICA MAS ADELANTE / S140395 - 13/12/22 - S250</t>
  </si>
  <si>
    <t>5TDZA23C06S543702</t>
  </si>
  <si>
    <t>S 0000141614</t>
  </si>
  <si>
    <t>JTDBT923371072584</t>
  </si>
  <si>
    <t>SE MANDO WHTAS ( MRS ) / S138612 - 14/10/22  - S220</t>
  </si>
  <si>
    <t>5TDZA23C86S524704</t>
  </si>
  <si>
    <t>SE MANDO WHATS (MRS) 2- buzon 3- s-138751 / 19-10-22 / s 110 km</t>
  </si>
  <si>
    <t>JTDKT923875066045</t>
  </si>
  <si>
    <t>SE MANDO WHATS ( MRS ) 2- agendo 21/01/23 folio 11119</t>
  </si>
  <si>
    <t>2T1BR32E46C658945</t>
  </si>
  <si>
    <t>S142451 - 14/02/23 - S110</t>
  </si>
  <si>
    <t>JTMZD33V166014659</t>
  </si>
  <si>
    <t>Pendiente desde marzo en realizar la campaña G0V 2- Cliente nos menciona que hay una Accion de servicio pendiente no se ha realizado por que no hay herramienta / CLIETE COMENTA SE COMUNICARA</t>
  </si>
  <si>
    <t>5TDZA22C76S478154</t>
  </si>
  <si>
    <t>S139092 - 29/10/22 - S200</t>
  </si>
  <si>
    <t>JTMZD31V666013350</t>
  </si>
  <si>
    <t>1- SE LE ENVIO WHATS APP, 2- SE AGENDO CITA PARA EL 10/12/2022 FOLIO: 109749</t>
  </si>
  <si>
    <t>3TMJU62N56M021422</t>
  </si>
  <si>
    <t>SE MANDO WHATS (MRS) 2- indica que n requiere el servicio // 4- marcamos de la agencia y nos indica que por el momento no requiere servicio hasta el año que entra</t>
  </si>
  <si>
    <t>5TDZA22C66S481451</t>
  </si>
  <si>
    <t>1-SE LE ENVIO  WHATS APP 2- SE ENVIA NUEVAMENTE MSJ MRS 3- SE ENVIA MSJ DE MRS. / 17/02/2022- Asistente toma recado. Adicional, se envia whats a numero del cliente. 4- SE AGENDA CITA 04.05.2</t>
  </si>
  <si>
    <t>5TDZA23C06S487552</t>
  </si>
  <si>
    <t>se envia mrs // 4- nos comunicamos de la agencia y nos indica la Sra Aida que se comunica a la agencia Directamente</t>
  </si>
  <si>
    <t>JTMZD33V266012497</t>
  </si>
  <si>
    <t>SE MANDO WHATS ( MRS ) 2- SE MARCA DEL TELEFONO FIJO 3- SE MANDO WHATS</t>
  </si>
  <si>
    <t>JTMZD35V365016299</t>
  </si>
  <si>
    <t>4-Se envia Mrs el dia 17 de feb</t>
  </si>
  <si>
    <t>JTDKT923275041514</t>
  </si>
  <si>
    <t>Se envia Mrs, Cita programada 10.08.22 folio: 106373 / S136717 - 10/08/22 - S200</t>
  </si>
  <si>
    <t>JTDKT923175034165</t>
  </si>
  <si>
    <t>5TDZA22C96S434575</t>
  </si>
  <si>
    <t>1-SE LE ENVIO WHATS APP , 2- SE DEJO RECADO SE COMUNICA MAS ADELANTE.,3- SE REALIZO EL 01//11/22  S-139144 / S139144 - S180</t>
  </si>
  <si>
    <t>JTEZT17R350022084</t>
  </si>
  <si>
    <t>SE MANDO WHATS ( MRS ) 2- la unidad esta en monterrey</t>
  </si>
  <si>
    <t>VNKKL12345A184042</t>
  </si>
  <si>
    <t>SE MANDO WHATS ( MRS ) 2- BUZON, SE MARCA DEL TELEFONO FIJO / S140477 - 15/12/22 - S110</t>
  </si>
  <si>
    <t>5TDZA23C65S323866</t>
  </si>
  <si>
    <t>1- SE LE ENVIO WHATS APP, 2- EL CLIENTE SE COMUNICA  PARA AGENDAR SU CITA, 3-  EL CLIENTE SE COMUNICA PARA AGENDAR SU CITA, 4-  EL CLIENTE SE COMUNICA PARA AGENDAR SU CITA</t>
  </si>
  <si>
    <t>JTEGD20V750072519</t>
  </si>
  <si>
    <t>VNKKL12375A161841</t>
  </si>
  <si>
    <t>SE MANDO WHATS ( MRS ) 2- BUZON, SE MARCA DEL TELEFONO FIJO</t>
  </si>
  <si>
    <t>2T1BR32E15C453064</t>
  </si>
  <si>
    <t>se envia mrs // SE AGENDA CITA 15.12.22 FOLIO: 109976 / S140470 - 15/12/22 - S330</t>
  </si>
  <si>
    <t>5TDZA22C85S254020</t>
  </si>
  <si>
    <t>Se envia mrs 2- Se agenda cita 11.10.22 folio: 108173 / S138509 - 11/10/22 - S270</t>
  </si>
  <si>
    <t>2T1BR32E65C389121</t>
  </si>
  <si>
    <t>JTEGD20V640045004</t>
  </si>
  <si>
    <t>2T1BR32E85C378928</t>
  </si>
  <si>
    <t>5TDZA22C04S160650</t>
  </si>
  <si>
    <t>SE MANDO WHATS ( MRS ) / S140758 - 22/12/22 - S260</t>
  </si>
  <si>
    <t>JTEZT14R940015563</t>
  </si>
  <si>
    <t>Se envia MRS</t>
  </si>
  <si>
    <t>JTEGD20V040027758</t>
  </si>
  <si>
    <t>JTEGD20V640026498</t>
  </si>
  <si>
    <t>2T1BR32E93C118115</t>
  </si>
  <si>
    <t>1- SE LE ENVIO WHATS APP, 2- EL CLIENTE ESTA REVISADO UN TEMA DE SUS PLACAS  QUE NO TIENE , PARA PODER TRAER SU UNIDAD A SERVICIO., 3-  EL CLIENTE SE COMUNICA PARA AGENDAR SU CITA, 4- el cli</t>
  </si>
  <si>
    <t>Próximo Primer Servicio</t>
  </si>
  <si>
    <t>VIN 8 DIG</t>
  </si>
  <si>
    <t>Fecha Venta</t>
  </si>
  <si>
    <t>PROX SERV</t>
  </si>
  <si>
    <t>MES PROX SERV</t>
  </si>
  <si>
    <t>Edad Vehículo en Meses</t>
  </si>
  <si>
    <t>2T3J1RFV0NW313769</t>
  </si>
  <si>
    <t>2T3H1RFV7NW222609</t>
  </si>
  <si>
    <t>3TYAZ5CN3PT026585</t>
  </si>
  <si>
    <t>3TYAZ5CN8PT024671</t>
  </si>
  <si>
    <t>3TYAZ5CN5PT025714</t>
  </si>
  <si>
    <t>4T3DWRFV1NU077986</t>
  </si>
  <si>
    <t>4T1R11AK8PU723359</t>
  </si>
  <si>
    <t>5TDGRKEC7NS132342</t>
  </si>
  <si>
    <t>4T3DWRFV4NU076444</t>
  </si>
  <si>
    <t>5TDGZRAH7NS139723</t>
  </si>
  <si>
    <t>5TDGRKEC4NS135151</t>
  </si>
  <si>
    <t>5YFBPRBE4NP362699</t>
  </si>
  <si>
    <t>7MUBAAAG5NV025476</t>
  </si>
  <si>
    <t>5YFB4RBE8NP131099</t>
  </si>
  <si>
    <t>5YFBPRBE7NP358064</t>
  </si>
  <si>
    <t>7MUBAAAG3NV028599</t>
  </si>
  <si>
    <t>JTDKAMFU5N3183845</t>
  </si>
  <si>
    <t>JTDKAMFU6N3182607</t>
  </si>
  <si>
    <t>JTDKAMFU5N3183909</t>
  </si>
  <si>
    <t>JTDKAMFU8N3183886</t>
  </si>
  <si>
    <t>MHFAB1BY3N3021149</t>
  </si>
  <si>
    <t>JTFJM9CP7P6005782</t>
  </si>
  <si>
    <t>JTFJM9CPXP6005873</t>
  </si>
  <si>
    <t>MR0BA3CD6P0068658</t>
  </si>
  <si>
    <t>MHKAA1BA0NJ049672</t>
  </si>
  <si>
    <t>MHKAA1BA1NJ049860</t>
  </si>
  <si>
    <t>MR0CX3DD2N1333858</t>
  </si>
  <si>
    <t>MR0CX3DD5N1333756</t>
  </si>
  <si>
    <t>MR0CX8CB0N0429054</t>
  </si>
  <si>
    <t>MR0CX3DD4N1420919</t>
  </si>
  <si>
    <t>MR0BA3CD8N0162411</t>
  </si>
  <si>
    <t>MR2BF8C30P0001163</t>
  </si>
  <si>
    <t>MR0CX8CB6N0429043</t>
  </si>
  <si>
    <t>MR2BF8C3XP0001221</t>
  </si>
  <si>
    <t>MR2K29F39N1254583</t>
  </si>
  <si>
    <t>MR2BF8C37P0001385</t>
  </si>
  <si>
    <t>MR2K29F38N1254574</t>
  </si>
  <si>
    <t>3TYCZ5AN2PT108836</t>
  </si>
  <si>
    <t>7MUBAAAG6NV025180</t>
  </si>
  <si>
    <t>MR0CX3DD1N1420988</t>
  </si>
  <si>
    <t>MR2BF8C34P0001439</t>
  </si>
  <si>
    <t>MR2BF8C35P0001546</t>
  </si>
  <si>
    <t>2T3H1RFV8PW251104</t>
  </si>
  <si>
    <t>2T3H1RFV2PW248473</t>
  </si>
  <si>
    <t>2T3J1RFV2PW347456</t>
  </si>
  <si>
    <t>2T3W1RFV5PW248555</t>
  </si>
  <si>
    <t>2T3W1RFV5PW249477</t>
  </si>
  <si>
    <t>3TYCZ5AN1PT131315</t>
  </si>
  <si>
    <t>2T3W1RFV7PW249318</t>
  </si>
  <si>
    <t>3TYAZ5CN5PT030573</t>
  </si>
  <si>
    <t>3TYCZ5ANXPT131345</t>
  </si>
  <si>
    <t>2T3W1RFVXPW249149</t>
  </si>
  <si>
    <t>3TYCZ5AN9PT128517</t>
  </si>
  <si>
    <t>4T3DWRFV7PU086727</t>
  </si>
  <si>
    <t>4T1R11AKXPU776855</t>
  </si>
  <si>
    <t>4T3DWRFV9PU086261</t>
  </si>
  <si>
    <t>4T3DWRFV2PU086313</t>
  </si>
  <si>
    <t>5TDZARAH4PS520299</t>
  </si>
  <si>
    <t>5TDKARAH8PS520629</t>
  </si>
  <si>
    <t>5YFB4RBE0PP143329</t>
  </si>
  <si>
    <t>4T3DWRFV7PU087540</t>
  </si>
  <si>
    <t>5TDKARAH8PS520842</t>
  </si>
  <si>
    <t>5TFJC5DB5PX014563</t>
  </si>
  <si>
    <t>5YFB4RDE6PP007610</t>
  </si>
  <si>
    <t>5YFB4RDE6PP007493</t>
  </si>
  <si>
    <t>7MUBAAAG0PV044018</t>
  </si>
  <si>
    <t>7SVAAABA1PX006524</t>
  </si>
  <si>
    <t>7MUBAAAG5PV043849</t>
  </si>
  <si>
    <t>MHFAB1BY3P3042425</t>
  </si>
  <si>
    <t>MHFAB1BY1P3043718</t>
  </si>
  <si>
    <t>MHFAB1BYXP3043362</t>
  </si>
  <si>
    <t>MHFAB1BY5P3043978</t>
  </si>
  <si>
    <t>MR0CX8CB5P0430512</t>
  </si>
  <si>
    <t>14798AP</t>
  </si>
  <si>
    <t>MR0CX3DD7P1336998</t>
  </si>
  <si>
    <t>MR0CX3DD9P1337246</t>
  </si>
  <si>
    <t>MR2BF8C30P0013376</t>
  </si>
  <si>
    <t>MR0CX8CB4P0430534</t>
  </si>
  <si>
    <t>MR2BF8C33P0012948</t>
  </si>
  <si>
    <t>MR0CX8CB4P0430517</t>
  </si>
  <si>
    <t>MR2BF8C32P0013542</t>
  </si>
  <si>
    <t>MR2BF8C3XP0012283</t>
  </si>
  <si>
    <t>MR2BF8C32P0013833</t>
  </si>
  <si>
    <t>MR2BF8C38P0013903</t>
  </si>
  <si>
    <t>2T3W1RFV8PW248520</t>
  </si>
  <si>
    <t>3TYAZ5CN5PT030072</t>
  </si>
  <si>
    <t>4T3DWRFV8PU087644</t>
  </si>
  <si>
    <t>5TDGRKECXNS130939</t>
  </si>
  <si>
    <t>5YFB4RDE1PP008258</t>
  </si>
  <si>
    <t>7MUDAAAG2PV044031</t>
  </si>
  <si>
    <t>MR2BF8C33P0013758</t>
  </si>
  <si>
    <t>2T3W1RFV0PW245398</t>
  </si>
  <si>
    <t>2T3N1RFV6PW334680</t>
  </si>
  <si>
    <t>3TYCZ5AN0PT127014</t>
  </si>
  <si>
    <t>3TYCZ5AN8PT127987</t>
  </si>
  <si>
    <t>4T1R11AK8PU749217</t>
  </si>
  <si>
    <t>4T3DWRFV9PU085630</t>
  </si>
  <si>
    <t>4T3DWRFV0PU085418</t>
  </si>
  <si>
    <t>5YFB4RDE2PP001061</t>
  </si>
  <si>
    <t>4T3DWRFV7PU085285</t>
  </si>
  <si>
    <t>5TDGRKEC0PS146845</t>
  </si>
  <si>
    <t>5TDGRKEC7PS147121</t>
  </si>
  <si>
    <t>5YFB4RBEXPP141443</t>
  </si>
  <si>
    <t>JTDBCRFE0P3009264</t>
  </si>
  <si>
    <t>JTDBCRFE1P3002436</t>
  </si>
  <si>
    <t>JTDBCRFE3P3010179</t>
  </si>
  <si>
    <t>5YFB4RDEXPP005410</t>
  </si>
  <si>
    <t>JTDBCRFE4P3008599</t>
  </si>
  <si>
    <t>JTDBCRFE4PJ001678</t>
  </si>
  <si>
    <t>5YFB4RDE6PP005663</t>
  </si>
  <si>
    <t>JTDBCRFE5P3007817</t>
  </si>
  <si>
    <t>JTDBCRFE6P3009947</t>
  </si>
  <si>
    <t>JTDBCRFE8P3008265</t>
  </si>
  <si>
    <t>JTDBCRFE8P3008511</t>
  </si>
  <si>
    <t>JTDBCRFE2P3010237</t>
  </si>
  <si>
    <t>7MUBAAAG0NV035445</t>
  </si>
  <si>
    <t>JTDBCRFE0P3007921</t>
  </si>
  <si>
    <t>JTDBCRFE2P3002056</t>
  </si>
  <si>
    <t>JTDBCRFE3P3009405</t>
  </si>
  <si>
    <t>JTDBCRFE1P3007846</t>
  </si>
  <si>
    <t>JTDBCRFE2P3008634</t>
  </si>
  <si>
    <t>JTFJM9CP8P6006293</t>
  </si>
  <si>
    <t>JTDBCRFE5P3009521</t>
  </si>
  <si>
    <t>JTDBCRFE6P3009074</t>
  </si>
  <si>
    <t>JTDBCRFE1P3006969</t>
  </si>
  <si>
    <t>JTDBCRFE8P3008590</t>
  </si>
  <si>
    <t>MHFAB1BY1P3037126</t>
  </si>
  <si>
    <t>MHFAB1BY0P3038526</t>
  </si>
  <si>
    <t>JTDBCRFEXP3010082</t>
  </si>
  <si>
    <t>JTDBCRFE7P3009830</t>
  </si>
  <si>
    <t>MHFAB1BY5P3039459</t>
  </si>
  <si>
    <t>JTFJM9CP7P6006463</t>
  </si>
  <si>
    <t>MHFAB1BY6P3041298</t>
  </si>
  <si>
    <t>JTFJM9CP5P6006249</t>
  </si>
  <si>
    <t>MHKAA1BA3PJ066873</t>
  </si>
  <si>
    <t>MHKAA1BA3PJ067084</t>
  </si>
  <si>
    <t>MHKAA1BA0PJ067334</t>
  </si>
  <si>
    <t>MHKAA1BA2PJ066959</t>
  </si>
  <si>
    <t>MHKAA1BA5PJ067006</t>
  </si>
  <si>
    <t>MHKAA1BA6PJ067208</t>
  </si>
  <si>
    <t>MHKAA1BA2PJ066668</t>
  </si>
  <si>
    <t>MHKAA1BA4PJ066395</t>
  </si>
  <si>
    <t>MHKAA1BA5PJ066504</t>
  </si>
  <si>
    <t>MHKAA1BA6PJ067029</t>
  </si>
  <si>
    <t>MR0CX3DD4P1335744</t>
  </si>
  <si>
    <t>MR0CX3DD4P1336084</t>
  </si>
  <si>
    <t>MR0CX3DD4P1336389</t>
  </si>
  <si>
    <t>MHKAA1BA0PJ066779</t>
  </si>
  <si>
    <t>MHKAA1BA2PJ066654</t>
  </si>
  <si>
    <t>MR0CX3DD1P1421223</t>
  </si>
  <si>
    <t>MHFAB1BYXP3040820</t>
  </si>
  <si>
    <t>MHKAA1BA8PJ066707</t>
  </si>
  <si>
    <t>MR0CX3DDXP1421141</t>
  </si>
  <si>
    <t>MHKAA1BA0PJ066958</t>
  </si>
  <si>
    <t>MR0CX3DDXP1421172</t>
  </si>
  <si>
    <t>MR0CX3DD1P1336544</t>
  </si>
  <si>
    <t>MR0CX3DD2P1336603</t>
  </si>
  <si>
    <t>MR0CX8CB6P0429871</t>
  </si>
  <si>
    <t>MR0CX8CB8P0430410</t>
  </si>
  <si>
    <t>MHKAA1BA7PJ062373</t>
  </si>
  <si>
    <t>MR0CX8CBXP0430134</t>
  </si>
  <si>
    <t>MR0CX3DD6P1335776</t>
  </si>
  <si>
    <t>MHKAA1BA7PJ066505</t>
  </si>
  <si>
    <t>MR0DA3CD6P4003942</t>
  </si>
  <si>
    <t>MHKAA1BA8PJ066402</t>
  </si>
  <si>
    <t>MHKAA1BA9PJ066814</t>
  </si>
  <si>
    <t>MR0DA3CD9P4003997</t>
  </si>
  <si>
    <t>MR0DA3CDXP4004043</t>
  </si>
  <si>
    <t>MR2BF8C33P0009306</t>
  </si>
  <si>
    <t>MR2BF8C32P0012309</t>
  </si>
  <si>
    <t>MR2BF8C34P0012229</t>
  </si>
  <si>
    <t>MR2BF8C33P0009208</t>
  </si>
  <si>
    <t>MR2BF8C35P0011977</t>
  </si>
  <si>
    <t>MR2BF8C35P0007038</t>
  </si>
  <si>
    <t>MR0CX3DDXP1336106</t>
  </si>
  <si>
    <t>MR0CX8CB1P0430135</t>
  </si>
  <si>
    <t>MR2BF8C39P0011688</t>
  </si>
  <si>
    <t>MR0CX8CB5P0430168</t>
  </si>
  <si>
    <t>MR2BF8C3XP0010369</t>
  </si>
  <si>
    <t>MR2BF8C39P0009634</t>
  </si>
  <si>
    <t>MR2BF8C3XP0009495</t>
  </si>
  <si>
    <t>MR2BF8C3XP0009349</t>
  </si>
  <si>
    <t>MR2BF8C38P0009740</t>
  </si>
  <si>
    <t>3TYCZ5AN4PT128120</t>
  </si>
  <si>
    <t>4T3DWRFV0PU084706</t>
  </si>
  <si>
    <t>14724AP</t>
  </si>
  <si>
    <t>5TDGRKEC3PS145494</t>
  </si>
  <si>
    <t>5YFB4RDE5PP002964</t>
  </si>
  <si>
    <t>JTDBCRFE1P3008365</t>
  </si>
  <si>
    <t>JTDBCRFE2P3002221</t>
  </si>
  <si>
    <t>JTFJM9CP9P6006464</t>
  </si>
  <si>
    <t>MHFAB1BYXP3037433</t>
  </si>
  <si>
    <t>MHKAA1BA4PJ066493</t>
  </si>
  <si>
    <t>MR0CX3DD8P1336590</t>
  </si>
  <si>
    <t>MR2BF8C36P0010756</t>
  </si>
  <si>
    <t>2T3H1RFV2PW239952</t>
  </si>
  <si>
    <t>2T3H1RFV3PW246599</t>
  </si>
  <si>
    <t>2T3J1RFV1PW334908</t>
  </si>
  <si>
    <t>2T3J1RFV1PW329370</t>
  </si>
  <si>
    <t>2T3N1RFV9PW330106</t>
  </si>
  <si>
    <t>2T3J1RFV6PW332765</t>
  </si>
  <si>
    <t>2T3W1RFV5NW237388</t>
  </si>
  <si>
    <t>2T3J1RFV7PW331236</t>
  </si>
  <si>
    <t>3TYAZ5CNXPT028043</t>
  </si>
  <si>
    <t>2T3W1RFV3PW241538</t>
  </si>
  <si>
    <t>3TYAZ5CN5PT028435</t>
  </si>
  <si>
    <t>3TYCZ5AN6PT119273</t>
  </si>
  <si>
    <t>3TYAZ5CN7PT028369</t>
  </si>
  <si>
    <t>2T3W1RFV5PW240388</t>
  </si>
  <si>
    <t>4T1R11AK4PU109182</t>
  </si>
  <si>
    <t>3TYCZ5AN2PT119996</t>
  </si>
  <si>
    <t>4T3DWRFV1NU081441</t>
  </si>
  <si>
    <t>4T3DWRFV0NU081611</t>
  </si>
  <si>
    <t>4T3DWRFV2NU082419</t>
  </si>
  <si>
    <t>4T3DWRFV9PU082730</t>
  </si>
  <si>
    <t>5TDGRKEC3PS142482</t>
  </si>
  <si>
    <t>4T3DWRFV4NU080817</t>
  </si>
  <si>
    <t>4T3DWRFV6NU081662</t>
  </si>
  <si>
    <t>5YFBPRBE3NP388288</t>
  </si>
  <si>
    <t>5TDGRKECXPS143290</t>
  </si>
  <si>
    <t>4T3DWRFV8PU083433</t>
  </si>
  <si>
    <t>7MUBAAAG2NV035138</t>
  </si>
  <si>
    <t>JTDBCRFE0P3001293</t>
  </si>
  <si>
    <t>5YFBPRBE0NP383257</t>
  </si>
  <si>
    <t>JTDBCRFE0P3002377</t>
  </si>
  <si>
    <t>JTDKAMFU7N3185841</t>
  </si>
  <si>
    <t>JTDBCRFEXP3001754</t>
  </si>
  <si>
    <t>JTDKAMFU4N3186915</t>
  </si>
  <si>
    <t>MHFAB1BY0P3032256</t>
  </si>
  <si>
    <t>JTDKAMFU0N3186765</t>
  </si>
  <si>
    <t>JTDKAMFU0N3186832</t>
  </si>
  <si>
    <t>JTDBCRFE2PJ001761</t>
  </si>
  <si>
    <t>JTFJM9CP0P6006160</t>
  </si>
  <si>
    <t>JTFJM9CP6P6006258</t>
  </si>
  <si>
    <t>JTDKAMFU7N3186682</t>
  </si>
  <si>
    <t>JTFJM9CP3P6006301</t>
  </si>
  <si>
    <t>MHFAB1BY2P3030766</t>
  </si>
  <si>
    <t>MHFAB1BY4P3033104</t>
  </si>
  <si>
    <t>MHFAB1BY8P3031016</t>
  </si>
  <si>
    <t>JTFJM9CP9P6006237</t>
  </si>
  <si>
    <t>MHFAB1BY3P3029027</t>
  </si>
  <si>
    <t>MHKAA1BA3PJ058529</t>
  </si>
  <si>
    <t>MHFAB1BY6P3030091</t>
  </si>
  <si>
    <t>MHKAA1BA0PJ057502</t>
  </si>
  <si>
    <t>MHFAB1BY7P3031556</t>
  </si>
  <si>
    <t>MHKAA1BA6PJ058735</t>
  </si>
  <si>
    <t>MHFAB1BY9P3030232</t>
  </si>
  <si>
    <t>MHFAB1BY9P3032692</t>
  </si>
  <si>
    <t>MHKAA1BA4PJ058121</t>
  </si>
  <si>
    <t>MHKAA1BA5PJ058676</t>
  </si>
  <si>
    <t>MHKAA1BA9PJ058177</t>
  </si>
  <si>
    <t>MHKAA1BA9PJ057806</t>
  </si>
  <si>
    <t>MR0CX3DD8P1334662</t>
  </si>
  <si>
    <t>MR0CX3DD3P1335184</t>
  </si>
  <si>
    <t>MR0CX8CB7P0429829</t>
  </si>
  <si>
    <t>MR0CX3DD5P1335381</t>
  </si>
  <si>
    <t>MR2BF8C31P0004802</t>
  </si>
  <si>
    <t>MR2BF8C31P0007179</t>
  </si>
  <si>
    <t>MR0DA3CD4P4003874</t>
  </si>
  <si>
    <t>MR2BF8C32P0008261</t>
  </si>
  <si>
    <t>MR2BF8C30P0007769</t>
  </si>
  <si>
    <t>MR2BF8C35P0005788</t>
  </si>
  <si>
    <t>MR2BF8C36P0006318</t>
  </si>
  <si>
    <t>MR2BF8C31P0006002</t>
  </si>
  <si>
    <t>MR2BF8C32P0006655</t>
  </si>
  <si>
    <t>MR2BF8C36P0007663</t>
  </si>
  <si>
    <t>MR2K29F36N1255187</t>
  </si>
  <si>
    <t>MR2BF8C39P0005860</t>
  </si>
  <si>
    <t>MR2BF8C39P0007186</t>
  </si>
  <si>
    <t>MR2BF8C3XP0004247</t>
  </si>
  <si>
    <t>3TYAZ5CN3PT028191</t>
  </si>
  <si>
    <t>JTDBCRFE4PJ001633</t>
  </si>
  <si>
    <t>JTDKAMFU8N3186920</t>
  </si>
  <si>
    <t>MHKAA1BA3PJ058644</t>
  </si>
  <si>
    <t>MHKAA1BAXPJ060343</t>
  </si>
  <si>
    <t>MR0CX8CB2P0429835</t>
  </si>
  <si>
    <t>MR2K29F31N1255033</t>
  </si>
  <si>
    <t>Marcamos de la agencia toyota celaya y nos indica que en el mes de mazo se comunican para agendar su cita</t>
  </si>
  <si>
    <t>2T3J1RFV3NW301759</t>
  </si>
  <si>
    <t>2T3J1RFV9NW300874</t>
  </si>
  <si>
    <t>2T3W1RFV4NW218945</t>
  </si>
  <si>
    <t>Marcamnos de la agencia y no contesta no cuenta con whats</t>
  </si>
  <si>
    <t>2T3W1RFV8NW219712</t>
  </si>
  <si>
    <t>2T3W1RFV5NW222048</t>
  </si>
  <si>
    <t>2T3W1RFV3NW220587</t>
  </si>
  <si>
    <t>3TYCZ5ANXPT105909</t>
  </si>
  <si>
    <t>Aún no le corresponde</t>
  </si>
  <si>
    <t>3TYCZ5AN7PT105012</t>
  </si>
  <si>
    <t>5TDGRKEC1NS131137</t>
  </si>
  <si>
    <t>5YFB4RBE0NP129704</t>
  </si>
  <si>
    <t>1-SE LE ENVIO WHATS APP, 2- EL CLIENTE SE COMUNICA PARA AGENDAR SU CITA</t>
  </si>
  <si>
    <t>7MUBAAAG4NV022133</t>
  </si>
  <si>
    <t>Marcamnos de la agencia y nos contesta la contestadora</t>
  </si>
  <si>
    <t>JTDAF4E37PA020697</t>
  </si>
  <si>
    <t>1- A UN NO LE CORRESPONDE POR TIEMPO</t>
  </si>
  <si>
    <t>MHFAB1BY4N3019040</t>
  </si>
  <si>
    <t>MR2B29F38N1253876</t>
  </si>
  <si>
    <t>MR0DA3CD7N4003669</t>
  </si>
  <si>
    <t>MR2B29F30N1254097</t>
  </si>
  <si>
    <t>3TYAZ5CN3PT024996</t>
  </si>
  <si>
    <t>3TYCZ5AN3NT102332</t>
  </si>
  <si>
    <t>Marcamos de la agencia y nos indica que son de Queretaro y que realizan los servicios en aquella ciudad</t>
  </si>
  <si>
    <t>CITADO PARA EL 23/03 CON FOLIO 112084</t>
  </si>
  <si>
    <t>2T3H1RFV7NW229575</t>
  </si>
  <si>
    <t>2T3J1RFV1NW325462</t>
  </si>
  <si>
    <t>2T3N1RFV8NW316470</t>
  </si>
  <si>
    <t>2T3W1RFV1NW236898</t>
  </si>
  <si>
    <t>2T3N1RFV3NW322144</t>
  </si>
  <si>
    <t>2T3W1RFV8NW231441</t>
  </si>
  <si>
    <t>2T3W1RFVXNW236754</t>
  </si>
  <si>
    <t>3TYCZ5AN3PT114449</t>
  </si>
  <si>
    <t>3TYCZ5AN0PT112691</t>
  </si>
  <si>
    <t>2T3W1RFV7NW232581</t>
  </si>
  <si>
    <t>4T1R11AK3PU741378</t>
  </si>
  <si>
    <t>3TYCZ5AN7PT117449</t>
  </si>
  <si>
    <t>3TYCZ5AN8PT114446</t>
  </si>
  <si>
    <t>3TYCZ5AN6PT116289</t>
  </si>
  <si>
    <t>3TYCZ5AN5PT111116</t>
  </si>
  <si>
    <t>14469AP</t>
  </si>
  <si>
    <t>3TYCZ5AN6PT117359</t>
  </si>
  <si>
    <t>4T3DWRFV3NU078105</t>
  </si>
  <si>
    <t>4T3DWRFV3NU078539</t>
  </si>
  <si>
    <t>5TDGRKEC2PS138794</t>
  </si>
  <si>
    <t>4T3DWRFV2NU079441</t>
  </si>
  <si>
    <t>5TDGRKEC2NS133401</t>
  </si>
  <si>
    <t>4T3DWRFV9NU079842</t>
  </si>
  <si>
    <t>5TFNC5DB3NX007531</t>
  </si>
  <si>
    <t>7MUBAAAG3NV029901</t>
  </si>
  <si>
    <t>7MUBAAAG6NV032033</t>
  </si>
  <si>
    <t>5YFBPRBE8NP378422</t>
  </si>
  <si>
    <t>JTDBCRFE4P3001197</t>
  </si>
  <si>
    <t>5YFBPRBE2NP384880</t>
  </si>
  <si>
    <t>JTDKAMFU5N3184297</t>
  </si>
  <si>
    <t>JTDBCRFE8PJ000775</t>
  </si>
  <si>
    <t>JTDBCRFE3PJ000795</t>
  </si>
  <si>
    <t>5YFBPRBE6NP374790</t>
  </si>
  <si>
    <t>JTDKAMFU6N3184244</t>
  </si>
  <si>
    <t>7MUBAAAG3NV033253</t>
  </si>
  <si>
    <t>JTDKAMFU0N3185258</t>
  </si>
  <si>
    <t>JTDKAMFU0N3186040</t>
  </si>
  <si>
    <t>7MUBAAAG2NV031171</t>
  </si>
  <si>
    <t>JTDKAMFU9N3184934</t>
  </si>
  <si>
    <t>JTDKAMFU6N3184261</t>
  </si>
  <si>
    <t>JTFJM9CP2P6006001</t>
  </si>
  <si>
    <t>JTFJM9CP7P6006043</t>
  </si>
  <si>
    <t>JTDKAMFU0N3184109</t>
  </si>
  <si>
    <t>JTFJM9CP4P6005982</t>
  </si>
  <si>
    <t>JTDKAMFU3N3184072</t>
  </si>
  <si>
    <t>JTDKAMFUXN3184859</t>
  </si>
  <si>
    <t>JTDKAMFU3N3185366</t>
  </si>
  <si>
    <t>JTDKAMFU4N3185084</t>
  </si>
  <si>
    <t>MHFAB1BY8P3027418</t>
  </si>
  <si>
    <t>MHFAB1BY2P3027575</t>
  </si>
  <si>
    <t>MHFAB1BY3P3028363</t>
  </si>
  <si>
    <t>MHKAA1BA6PJ056323</t>
  </si>
  <si>
    <t>MHFAB1BYXP3028389</t>
  </si>
  <si>
    <t>MR0CX3DD1P1334826</t>
  </si>
  <si>
    <t>MHFAB1BYXP3029588</t>
  </si>
  <si>
    <t>MHKAA1BA5PJ053154</t>
  </si>
  <si>
    <t>MHKAA1BA1PJ057265</t>
  </si>
  <si>
    <t>MR0CX3DDXP1335103</t>
  </si>
  <si>
    <t>MHKAA1BA2PJ057758</t>
  </si>
  <si>
    <t>MR0CX3DD1P1334874</t>
  </si>
  <si>
    <t>MR0CX8CB2P0429589</t>
  </si>
  <si>
    <t>MR0DA3CD4P4003745</t>
  </si>
  <si>
    <t>MR0CX3DD9P1334864</t>
  </si>
  <si>
    <t>MR0CX8CB0P0429624</t>
  </si>
  <si>
    <t>MR2BF8C33P0002839</t>
  </si>
  <si>
    <t>MR2BF8C35P0003667</t>
  </si>
  <si>
    <t>MR2BF8C30P0004967</t>
  </si>
  <si>
    <t>MR2BF8C31P0005190</t>
  </si>
  <si>
    <t>MR2BF8C37P0003136</t>
  </si>
  <si>
    <t>MR2BF8C37P0004092</t>
  </si>
  <si>
    <t>MR0CX8CBXP0429520</t>
  </si>
  <si>
    <t>MR2BF8C38P0005171</t>
  </si>
  <si>
    <t>MR2BF8C3XP0005298</t>
  </si>
  <si>
    <t>MR2BF8C35P0004043</t>
  </si>
  <si>
    <t>MR2BF8C37P0002293</t>
  </si>
  <si>
    <t>MR2K29F34N1254989</t>
  </si>
  <si>
    <t>5TDGRKEC4PS139252</t>
  </si>
  <si>
    <t>7MUBAAAG3NV034063</t>
  </si>
  <si>
    <t>7MUBAAAG7NV034552</t>
  </si>
  <si>
    <t>MHFAB1BY6P3029605</t>
  </si>
  <si>
    <t>MHFAB1BY9P3029985</t>
  </si>
  <si>
    <t>MR0CX8CB5P0429408</t>
  </si>
  <si>
    <t>MR2BF8C34P0003479</t>
  </si>
  <si>
    <t>MR2BF8C3XP0003678</t>
  </si>
  <si>
    <t>Listado de Clientes Inactivos</t>
  </si>
  <si>
    <t>Son VINs que fueron vendidos por el distribuidor cuya fecha de venta es mayor o igual a 1 año y nunca han ido a servicio o no han vuelto a servicio en los últimos 12 meses</t>
  </si>
  <si>
    <t xml:space="preserve">Hay tres tipos de Inactivos, prioritario recuperar a los tipos 1 y 2. </t>
  </si>
  <si>
    <t>Total</t>
  </si>
  <si>
    <t>Los que fueron con el distribuidor previamente y en 12 meses no han vuelto</t>
  </si>
  <si>
    <t>Los que nunca han ido a Servicio, ni con el distribuidor ni con ningún otro distribuidor de la red.</t>
  </si>
  <si>
    <t>Los que fueron con el distribuidor y ahora van con otro</t>
  </si>
  <si>
    <t>Tipo</t>
  </si>
  <si>
    <t>No ha acudido a Servicio con ningún distribuidor</t>
  </si>
  <si>
    <t>MHKAA1BA7NJ018239</t>
  </si>
  <si>
    <t>Vendido por distribuidor</t>
  </si>
  <si>
    <t>Se envio mrs whats 2 - buzon 3 - buzon 4 - no lo va realizar no le encuentra sentido, se le explico el tema de la agrantia 4- SE DEJA WHATS 4- comenta que no piensa realizarlo y cuelga</t>
  </si>
  <si>
    <t>Su último servicio fue con el Distribuidor y en los últimos 12 meses no ha vuelto</t>
  </si>
  <si>
    <t>MR0CX8CB1N0425255</t>
  </si>
  <si>
    <t>2022-01-18</t>
  </si>
  <si>
    <t>4-Se envia MRS</t>
  </si>
  <si>
    <t>MR0CX3DD9N1325157</t>
  </si>
  <si>
    <t>SIN NUMERO DE CONTACTO</t>
  </si>
  <si>
    <t>MR2B29F34N1238839</t>
  </si>
  <si>
    <t>Sin número de contacto</t>
  </si>
  <si>
    <t>MR0CX8CB2N0424776</t>
  </si>
  <si>
    <t>Sin telefonos para poder contestar // 4- MARCAMOS DE LA AGENCIA Y NOS DIRECCIONA NUEMRO FUERA DE AREA</t>
  </si>
  <si>
    <t>MR0BA3CD5N0053260</t>
  </si>
  <si>
    <t>2022-02-09</t>
  </si>
  <si>
    <t>MRS 1 / REVISARA MAÑANA Y SE COMUNICARA PARA AGENDAR LA CITA</t>
  </si>
  <si>
    <t>JTDBARDE7N3000583</t>
  </si>
  <si>
    <t>marcamos pero nos direcciona numero inactivo 2- Marcamos pero nos direcciona a numero fuera de area, 3- SE DEJO RECADO CON SU EMPLEADA DOMESTICA., 4- NÚMERO DE TELEFONO NO EXISTE, 5-  SE DEJ</t>
  </si>
  <si>
    <t>MR0CX3DD2N1324349</t>
  </si>
  <si>
    <t>SE ENVIA MRS, 2- MANDA A BUZON, 3- NUMERO FUERA DEL AREA DE SERVICIO, 4- NUMERO FUERA DEL AREA DE SERVICIO., 5-  NÚMERO FUERA DEL ÁREA DE SERVICIO.</t>
  </si>
  <si>
    <t>MHKMF5CF6MK021545</t>
  </si>
  <si>
    <t>1- YA NO CUENTA CON SU UNIDAD</t>
  </si>
  <si>
    <t>3TYAZ5CN4NT015348</t>
  </si>
  <si>
    <t>SE MANDO WHATS 2- BUZON 3- BUZON DE VOZ / 4- Nos indica el Sr. Jose salinas que por el momento no quiere realizar el servicio ya que aun no llega al kilometraje probablemente coordinara el s</t>
  </si>
  <si>
    <t>5TDZZRAH8NS538634</t>
  </si>
  <si>
    <t>No cuenta con whats se marca y manda a buzon y solo se tiene un num registrado ( VENDEDOR: LIZBETH CASTRO ROMERO)  3 - MANDA A BUZON NO TIENE WHATS 4 - manda directo a buzon 4 - buzon no tie</t>
  </si>
  <si>
    <t>5TDGRKEC3NS082586</t>
  </si>
  <si>
    <t>SE MANDO WHATS 2 - buzon , 3-  EL CLIENTE SE MUDO ALA CIUDAD DE MEXICO.</t>
  </si>
  <si>
    <t>MR0CX8CB2N0424440</t>
  </si>
  <si>
    <t>Numero fuera de serv (VENDEDOR DADO DE BAJA) 2 - umero fuera de servicio 3 - numero fuera de servicio 3- NUMERO FUERA DE SERVICIO 4 - numero fuera de servicio</t>
  </si>
  <si>
    <t>5TDGRKEC6MS072309</t>
  </si>
  <si>
    <t>Numero NO EXISTE NO TIENE OTRO MAS</t>
  </si>
  <si>
    <t>3TYCZ5AN6MT050144</t>
  </si>
  <si>
    <t>MRS whats 2 - se dejo recado 3 - buzon/ Se envio mrs whats / 4- marcamos de la agencia  y nadie nos contesta se envia recordatorio nos indica lo siguiente Creo que se ha equivocado de número</t>
  </si>
  <si>
    <t>MR0CX3DD6N1323284</t>
  </si>
  <si>
    <t>Enterado/ Esta fuera del pais cuando llegue se comunica para agendar/ Cuando venga para celaya avisa para agendar / Marcamos pero nadie nos contesta / 4- MARACMSO DE LA AGENCIA Y NO DIRECCIO</t>
  </si>
  <si>
    <t>Su penúltimo servicio fue con el Distribuidor y volvió a Servicio con otro</t>
  </si>
  <si>
    <t>MR0DA3CD4M4001506</t>
  </si>
  <si>
    <t>2022-02-15</t>
  </si>
  <si>
    <t>Se envia mrs 2- BUZON 3- BUZON 4- BUZON LLENO</t>
  </si>
  <si>
    <t>MR0CX3DD4N1322988</t>
  </si>
  <si>
    <t>1- YA NO CUENTA CON LA UNIDAD</t>
  </si>
  <si>
    <t>JTDBARDE7NJ043591</t>
  </si>
  <si>
    <t>5YFB4RBE1MP097845</t>
  </si>
  <si>
    <t>manda buzon (MARTINEZ IBARRA APOLINAR - JOSE LUIS RODRIGUEZ), 2- NUMERO FUERA DEL AREA DE SERVICIO/ Manda a buzon 3 - buzon 4 - buzin 4- MANDA A BUZON SE MARCA DEL TELEFONO FIJO 2 - numero f</t>
  </si>
  <si>
    <t>MHKMF5CF8MK020770</t>
  </si>
  <si>
    <t>2022-01-29</t>
  </si>
  <si>
    <t>SE MANDO WHATS (MRS) 2 - comenta que los realiza en otra agencia por tema de trabajo cunado le toque estar en celaya los realiza con nosotros</t>
  </si>
  <si>
    <t>4T1F31AK1NU571175</t>
  </si>
  <si>
    <t>SE MANDO WHATS 2 - buzon 4- MANDA A  BUZON SE DEJO WHATS 3 - por tema de trabajo lo mando a otra agencia</t>
  </si>
  <si>
    <t>MHKMF5CF2MK020070</t>
  </si>
  <si>
    <t>se mando whats 2 - COMENTA QUE ESTA EQUIVOCADO (TRANSPORTES ALPAMOR SA DE CV - CASA), 3- SE LE ENVIO WHATS APP , MANDA A BUZON./ Se le envio mrs whats, 3-  SE LE VOLVIO A ENVIAR WHATS APP, 4</t>
  </si>
  <si>
    <t>MR0CX8CB6M0423970</t>
  </si>
  <si>
    <t>FECHA 18.02.22 - I131623 - 21/02/22 - S10 / Nos indica la Srita Recepcion que pasara la  al Sr. Alendro prado no se encuentra  / 4- maracmos de la agencia Suena pero nadie contesta solo pasa</t>
  </si>
  <si>
    <t>5TDGRKEC5MS074682</t>
  </si>
  <si>
    <t>sin numero de contacto</t>
  </si>
  <si>
    <t>MHKMF5CE1MK012842</t>
  </si>
  <si>
    <t>NO TIENE WHATS , MANDA A BUZON 2 - buzon 3 - BUZON 4 - NUMERO FUERA DE SERVICIO 1 - MANDA A BUZON 3 - ELLA MARCA EN OTRA OCACION 2 - CONTESTA ESCUCHA Y CULEGA 4 - realiza en irapuato por tem</t>
  </si>
  <si>
    <t>5TDGRKEC9MS062387</t>
  </si>
  <si>
    <t>SIN REGISTRO EN  KEPLER (PHICOM TECHNOLOGIAS SA DE CV - CASA) / SIN REGISTRO EN  KEPLER (PHICOM TECHNOLOGIAS SA DE CV - CASA)  sin poder contactarlo 4- sin numero de contacto 4- SIN NUMERO D</t>
  </si>
  <si>
    <t>5TDGRKEC6MS069913</t>
  </si>
  <si>
    <t>NO CONTESTA Y NO TIENE WHATS APP, CLIENTE FORANEO / SIN DATOS EN KEPLER/ sin datos en el kepler, 3- NUMERO DE CONTACTO NO EXISTEN. / 4- Marcamos de la agencia y Nos direcciona a numero Inact</t>
  </si>
  <si>
    <t>5TDGRKEC4MS062653</t>
  </si>
  <si>
    <t>NOS DIRECCIONA TELEFONO INACTIVO (RENTAL SOLUTIONS SA DE CV - LIZ CASTRO) 2 - NUMERO FUERA DE SERVICIO 1 - NUMERO FUERA DE SERVICIO, 3- SIN NUMEROS DE CONTACTO</t>
  </si>
  <si>
    <t>2T3J1RFVXMW224306</t>
  </si>
  <si>
    <t>2022-02-21</t>
  </si>
  <si>
    <t>NUMERO DE CONTACTO NO EXISTE, NUMERO FUERA DEL AREA DE SERVICIO/ NÃšMEROS PROPORCIONADOS POR EL VENDEDOR (DIANA RMZ) ESTÃN INACTIVOS, CTE. CAMBIO DE NÃšMERO / NUMERO FUERA DE AREA DE SERV V</t>
  </si>
  <si>
    <t>5TDGRKEC9MS069565</t>
  </si>
  <si>
    <t>lo realizar en irapuato, vive en zamora y le queda mas cerca /  SERVICIO DE BUZON DE VOZ/ Num sin registro en el kepler</t>
  </si>
  <si>
    <t>5TDGRKEC3MS061381</t>
  </si>
  <si>
    <t>NO TIEN WHATS MANDA A BUZON /SIN NUMEROS DE CONTACTO / 4- sin numeros de contactos</t>
  </si>
  <si>
    <t>5TDGRKEC5MS055548</t>
  </si>
  <si>
    <t>INMOTION 2 - SIN NUMERO PARA MARCAR, 3- SIN NUMEROS DE CONTACTO/ Sin num en kepler 2 - nsin numero de contacto 4- IN CONTACTO</t>
  </si>
  <si>
    <t>MR0CX8CB7M0423699</t>
  </si>
  <si>
    <t>CLIENTE INDICA QUE LA UNIDAD CASI NO LA OCUPADA EN MESES POSTERIORES AGENDARA / CLIENTE MARIO INDICA ENOJADO QUE TIENE PARADA LA UNIDAD QUE POR EL MOMENTO NO REQUIERE AGENDAR CITA 3 - NO TIE</t>
  </si>
  <si>
    <t>MR2B29F34M1214846</t>
  </si>
  <si>
    <t>MANDA A ABUZON DIRECTO, EL CLIENTE SE COMUNICA PARA AGENDAR SU CITA , NO HA UTILIZADO PARA NADA SU VEHICULO SE VA A ESPERAR 2 - SE DEJO RECADO, 3- MANDA A BUZON DIRECTO, 4- SE DEJO RECADO EL</t>
  </si>
  <si>
    <t>MR0CX8CB7M0423640</t>
  </si>
  <si>
    <t>Inmotion 2 - SE MARCO Y MANDO WHATS, MANDA A BUZON, 3- NO CONTESTA MANDA A BUZON./ Se envio mrs whats 3- buzon 4 - NO LOS RALIZA EN AGENCIA LOS SERVICIOS, POR TEMA DE DINERO Y NO PIENSA REAL</t>
  </si>
  <si>
    <t>JTDBARDE2NJ037875</t>
  </si>
  <si>
    <t>2021-12-23</t>
  </si>
  <si>
    <t>Se envio mrs whats, 2- EL CLIENTE SE ENCONTRABA DE PASO Y POR ESTA OCACION REALIZO SU SERVICIO EN TOYOTA GUANAJUATO.</t>
  </si>
  <si>
    <t>MR0CX3DD9M1320832</t>
  </si>
  <si>
    <t>2022-01-27</t>
  </si>
  <si>
    <t>3TYCZ5AN0MT046591</t>
  </si>
  <si>
    <t>4- sin numeros de contactos</t>
  </si>
  <si>
    <t>MR2B29F39M1229407</t>
  </si>
  <si>
    <t>2022-01-28</t>
  </si>
  <si>
    <t>1- SE LE ENVIO WHATS APP, 2- EL CLIENTE  SE COMUNICA  PARA AGENDAR SU CITA</t>
  </si>
  <si>
    <t>MR0CX3DD5M1319564</t>
  </si>
  <si>
    <t>inmotion/ SIN NUMERO DE CONTACTOS O NOMBRE 2 - inmotion sin datos en los  3 perfiles 4- INMOTION</t>
  </si>
  <si>
    <t>MR2B29F32M1223156</t>
  </si>
  <si>
    <t>2022-01-05</t>
  </si>
  <si>
    <t>MR2B29F35M1222535</t>
  </si>
  <si>
    <t>2022-02-05</t>
  </si>
  <si>
    <t>Se envia Mrs // 2- Mira, sucede que el 25 de agosto me lo chocaron, apenas lo recupere. Tiene el daño por el choque, aún así, sería conveniente llevarlo. La unidad la tengo parada en mi casa</t>
  </si>
  <si>
    <t>5YFBPRBE0MP262212</t>
  </si>
  <si>
    <t>1-SE LE ENVIO WHATS APP 2- Cliente nos indica lo siguiente: Ya lo hice, Solo que me mudé a San Luis Potosí se realizo en esta ciudad</t>
  </si>
  <si>
    <t>5TDGRKEC3MS056102</t>
  </si>
  <si>
    <t>JTFJM9CP7M6003610</t>
  </si>
  <si>
    <t>inmotion / 1- S ELE ENVIO WHATS APP 2- LE HABLAMOS Y NO RESPONDE SE ENVIA MRS NUVAMENTE, 3- NO CONTESTA SE LE VOLVIOA ENVIAR WHATS APP / 4- Hablamos con el Sr. Felipe nos indica que el regre</t>
  </si>
  <si>
    <t>MR2B29F35M1221675</t>
  </si>
  <si>
    <t>2022-01-13</t>
  </si>
  <si>
    <t>5TDGRKEC5MS054108</t>
  </si>
  <si>
    <t>2022-01-26</t>
  </si>
  <si>
    <t>1-SE LE ENVIO WHATS APP SE AGENDA CITA PARA EL DIA 14.07.22 LA CLIENTA INDICA LO SIGUIENTE: Este sería en julio por favor</t>
  </si>
  <si>
    <t>3TYCZ5AN6MT045154</t>
  </si>
  <si>
    <t>LA UNIDAD SE LA LLEVARON AL ESTADO DE MEXICO</t>
  </si>
  <si>
    <t>5TDGRKEC5MS046686</t>
  </si>
  <si>
    <t>Marcamos de la agencia y nos indica que marquemos en otra ocasión</t>
  </si>
  <si>
    <t>JTDBARDE0MJ025352</t>
  </si>
  <si>
    <t>3TYAZ5CN5MT009850</t>
  </si>
  <si>
    <t>NOS COMUNICAMOS CON LA EMPRESA ROCA Y NOS ATIENDE EL SR.JUAN CARLOS NOS INDICA LO SIGUIENTE: Hola, tiene algÃƒÂºn problema con sus contactos, no realicÃƒÂ© ninguna solicitud de cita no cuent</t>
  </si>
  <si>
    <t>JTDKDTB33M1143921</t>
  </si>
  <si>
    <t>2021-11-22</t>
  </si>
  <si>
    <t>se mando whats 2 -buzon 3 - buzon, se mando whats</t>
  </si>
  <si>
    <t>MR2B29F31M1223021</t>
  </si>
  <si>
    <t>NOS COMUNICAMOS SUENA EN VARIAS OCASIONES PERO NO HAY RESPUESTA 2 - AGENDO 22/06/22 FOLIO 104863 2 - TIENE UN VIAJE A TUQUIA REGRESA A FINALES DE AGOSTO, ELLA MARCA PARA AGENDAR 3- buzon 4 -</t>
  </si>
  <si>
    <t>MHKMF5CF9MK018395</t>
  </si>
  <si>
    <t>2021-11-17</t>
  </si>
  <si>
    <t>MR0CX3DD8M1319493</t>
  </si>
  <si>
    <t>2022-02-02</t>
  </si>
  <si>
    <t>SE MANDO WHATS (MRS) 2- lo va realizar en monterrey por tema de trabajo</t>
  </si>
  <si>
    <t>5YFB4RBE1MP091253</t>
  </si>
  <si>
    <t>inmotion / esta de vacaciones el marca en eneri para agendar 2 - ya no quiere realizar servicios tema de garantia de llantas salieron mal y quiere que nosotros le demos respuesta a su caso,</t>
  </si>
  <si>
    <t>MR2B29F3XM1219906</t>
  </si>
  <si>
    <t>2021-10-26</t>
  </si>
  <si>
    <t>MR2B29F38M1222948</t>
  </si>
  <si>
    <t>2021-10-20</t>
  </si>
  <si>
    <t>MR2B29F32M1221505</t>
  </si>
  <si>
    <t>2021-11-25</t>
  </si>
  <si>
    <t>SE MANDO WHATS 2- no responde, se deja whats</t>
  </si>
  <si>
    <t>5TDGRKEC4MS042497</t>
  </si>
  <si>
    <t>NOS COMUNICAMOS CON LA SRITA CAROLINA Y NOS CONTESTA SU ESPOSO Y NOS INDICA QUE REALIZARON EL SERVICIO EN QUERETARO 4- Marcamos pero nadie nos contesta /  4- Marcamos pero nos direcciona a n</t>
  </si>
  <si>
    <t>MR2B29F31M1221513</t>
  </si>
  <si>
    <t>2021-10-29</t>
  </si>
  <si>
    <t>MR0CX8CB3M0422906</t>
  </si>
  <si>
    <t>NO CONTESTA Y NO TIENE WHATS APP, 2- POR CERCANI REALIZARA SUS SERVICIOS EN QRO. 4- REALIZAN LOS SERVICIOS EN QUERETARO / No contesta enviamos msj de recordatorio</t>
  </si>
  <si>
    <t>JTDKAMFU3M3145416</t>
  </si>
  <si>
    <t>NO CONTESTA, 2- NUMERO DE CONTACTO NO EXISTE, SIN NUMEROS DE CONTACTO., 3- numero de contacto no existe</t>
  </si>
  <si>
    <t>MHKMF5CF4MK018482</t>
  </si>
  <si>
    <t>2021-11-10</t>
  </si>
  <si>
    <t>SE MANDO WHATS 2- COMENTA QUE LA EMPRESA YA VENDIO LA UNIDAD</t>
  </si>
  <si>
    <t>MR0CX8CB4M0422820</t>
  </si>
  <si>
    <t>SE MANDO WHATS (MRS) 2- SE DEJO RECADO 3 - manda a buzon, LA UNIDAD SE ENCUENTRA EN OAXACA 2- manda directo a buzon 3- buzon se marca del telefono fijo 3- la unidad esta en oaxaca</t>
  </si>
  <si>
    <t>MR0CX8CB4M0422803</t>
  </si>
  <si>
    <t>1-SE LLAMO VIA TELEFONICA CONTESTA SR. RICARDO PASARA RECADO A SU PAPA,SE LE ENVIO WHATS APP 2-SE ENVIA MRS 4- BUZON DE VOZ / No Contesta se envia msj de recordatorio</t>
  </si>
  <si>
    <t>5TDGRKEC6MS032165</t>
  </si>
  <si>
    <t>REALIZARA LOS SERVICIOS EN TOYOTA VERACRUZ 4- Marcamos y nos direcciona a numero fuera de area / Nos direcciona fuera de servicio</t>
  </si>
  <si>
    <t>5TDGRKECXMS027843</t>
  </si>
  <si>
    <t>NUMERO DE TELEFONO NO EXISTE, 2- NUEMERO DE CONTACTO NO EXISTE ,3- NÚMERO DE CONTACTO NO EXISTE.</t>
  </si>
  <si>
    <t>JTDKAMFU1M3145169</t>
  </si>
  <si>
    <t>ESTA A NOMBRE DE INMOTION 2 - LE CORRESPONDE REALIZAR EL SER EN JUNIO, MANDA A BUZON, NO TIENE WHATS 2 - NUMERO FUERA DE SERVICIO / Nos Direcciona numero fuera de servicio</t>
  </si>
  <si>
    <t>3TYCZ5AN8MT034401</t>
  </si>
  <si>
    <t>1- SE LE ENVIO WHATS MRS, 2- SE MUDÓ A OTRA CIUDAD.</t>
  </si>
  <si>
    <t>MR2B29F33M1219990</t>
  </si>
  <si>
    <t>NUMERO DE TELEFONO INCORRECTO 4616195946 4- MARCAMOS PERO NADIE NOS CONTESTA</t>
  </si>
  <si>
    <t>MR2B29F37M1217143</t>
  </si>
  <si>
    <t>comenta que el numero es incorreco y que no conocen a la persona / Marcamos pero no contesta</t>
  </si>
  <si>
    <t>MHKMF5CE4MK009322</t>
  </si>
  <si>
    <t>inmotion, 2- SE LE ENVIO WHATS APP, 3- NO CONTESTA 2 - manda a buzom, se marca del telefono fijo</t>
  </si>
  <si>
    <t>5TDGRKEC6MS032683</t>
  </si>
  <si>
    <t>SE MANDO WHATS Y SE MARCO MANDA A BUZON  1- sin numero de contacto 2- sin numero de contacto</t>
  </si>
  <si>
    <t>4T1F31AK7MU554914</t>
  </si>
  <si>
    <t>2021-10-05</t>
  </si>
  <si>
    <t>JTDBARDE3MJ018623</t>
  </si>
  <si>
    <t>2021-12-17</t>
  </si>
  <si>
    <t>inmotion 3- Enviamos msj a los numeros que se encuentran en le 3 perfil cliente acudio 11.05.22 a  un diagnostico PERO NOS INDICA QUE YA VENDIO LA UNIDAD</t>
  </si>
  <si>
    <t>MR0CX8CB1M0422208</t>
  </si>
  <si>
    <t>UNIDAD DE TRASLADO COMENTA EL CLIENTE</t>
  </si>
  <si>
    <t>MR0CX3DD6M1318150</t>
  </si>
  <si>
    <t>2022-02-04</t>
  </si>
  <si>
    <t>SE MANDO WHATS (MRS) 2 - buzon 3- buzon 4 - buzon</t>
  </si>
  <si>
    <t>MR0CX3DD9M1315758</t>
  </si>
  <si>
    <t>2022-01-10</t>
  </si>
  <si>
    <t>NO TIENE WHATS, MANDA A BUZON , 2- YA NO CUENTA CON ESA UNIDAD</t>
  </si>
  <si>
    <t>MR0CX3DD0M1316488</t>
  </si>
  <si>
    <t>NUMERO DE TELEFONO INCORRECTO 4612239147 4- NO CONTESTAN</t>
  </si>
  <si>
    <t>MR0CX3DD2M1316850</t>
  </si>
  <si>
    <t>2021-07-28</t>
  </si>
  <si>
    <t>Se envia Mrs / 4- NOS INDICAN QUE EL ENCARGADO SE ENCUENTRA OCUPADO</t>
  </si>
  <si>
    <t>5TDGRKEC2MS012057</t>
  </si>
  <si>
    <t>NO CONTESTA SE LE ENVIO WHATS APP</t>
  </si>
  <si>
    <t>2T3J1RFV1MW182740</t>
  </si>
  <si>
    <t>2021-11-16</t>
  </si>
  <si>
    <t>SE LE ENVIO WHATS APP, 2- SE DEJO RECADO, 3- MANDA A BUZON, 3- SE DEJO RECADO, SE DEJO RECADO</t>
  </si>
  <si>
    <t>JTFJM9CP7M6003333</t>
  </si>
  <si>
    <t>SIN REGISTRO EN  KEPLER, 2- NO ESTA REGISTRADO EN KEPLER</t>
  </si>
  <si>
    <t>JTDKAMFU9M3137515</t>
  </si>
  <si>
    <t>2021-11-20</t>
  </si>
  <si>
    <t>5TDGZRAH9MS046491</t>
  </si>
  <si>
    <t>REALIZADO S- 12/08/21, 2- inmotion</t>
  </si>
  <si>
    <t>4T3DWRFV3MU012118</t>
  </si>
  <si>
    <t>2021-09-29</t>
  </si>
  <si>
    <t>SE MANDO WHATS (MRS) 2 - lo realizara en otra ciudad ya no radica en celaya y no piensa  regresar</t>
  </si>
  <si>
    <t>MR0CX3DDXM1316644</t>
  </si>
  <si>
    <t>2021-09-20</t>
  </si>
  <si>
    <t>MR0CX3DD9M1316683</t>
  </si>
  <si>
    <t>2021-11-30</t>
  </si>
  <si>
    <t>YA NO TIENEN LA UNIDAD</t>
  </si>
  <si>
    <t>MR0CX3DD0M1416655</t>
  </si>
  <si>
    <t>2022-02-22</t>
  </si>
  <si>
    <t>MHKMF5CF7MK016743</t>
  </si>
  <si>
    <t>2022-01-22</t>
  </si>
  <si>
    <t>MANDA A BUZON NO TIENE WHATS 2 - SE MANDO WHATS, MANDA A BUZON</t>
  </si>
  <si>
    <t>MR2B29F3XM1211949</t>
  </si>
  <si>
    <t>2021-10-06</t>
  </si>
  <si>
    <t>MHKMF5CF4MK016876</t>
  </si>
  <si>
    <t>2022-01-31</t>
  </si>
  <si>
    <t>SE MANDO WHATS 2- NO RESPONDE, SE DEJA WHATS</t>
  </si>
  <si>
    <t>MR0CX8CB2M0420662</t>
  </si>
  <si>
    <t>2021-07-03</t>
  </si>
  <si>
    <t>Se envia Mrs / 2- Volvemos a enviar msj de recordatorio</t>
  </si>
  <si>
    <t>MR0CX8CB5M0420638</t>
  </si>
  <si>
    <t>NO CONTESTA , SE LE VOLVIO A ENVIAR WHATS APP / CLIENTE NOS INDICA QUE VIVE EN YURIRIA Y QUE LE QUEDA LEJOS CELAYA QUE REALIZA LOS SERVICIOS EN MORELIA</t>
  </si>
  <si>
    <t>5TDGZRAH1MS517548</t>
  </si>
  <si>
    <t>ES ARRENDADORA SE BUSCARA EL TEL DEL CLIENTE 4- NUMERO FUERA DE AREA</t>
  </si>
  <si>
    <t>2T3H1RFVXMW120008</t>
  </si>
  <si>
    <t>2021-12-07</t>
  </si>
  <si>
    <t>SE ENVIA MRS 2- MARCAMOS PERO NADIE NOS CONTESTA ENVIAMOS NUEVAMENTE MSJ 3- LA SRITA ANDREA NOS INDICA QUE NO SE ENCUENTRA LA PERSONA ENCARGADA QUE PASARA LA INF CORRESPONDIENTE</t>
  </si>
  <si>
    <t>MR0CX3DD5M1417056</t>
  </si>
  <si>
    <t>5YFBPRBE2MP163617</t>
  </si>
  <si>
    <t>2022-02-12</t>
  </si>
  <si>
    <t>MRS 1 / LO CONSIDERARA Y SE COMUNICA DESPUES</t>
  </si>
  <si>
    <t>JTDKAMFUXM3127172</t>
  </si>
  <si>
    <t>2022-02-14</t>
  </si>
  <si>
    <t>Se envia mrs2- Srita Aida nos indica programar la siguiente semana 3- Indica que llamara en proximos dias para agendar ha estado ocupado se envia nuevamente inf 4- Nos indica que realizaron el Servicio en queretaro</t>
  </si>
  <si>
    <t>MHKMF5CF1MK015913</t>
  </si>
  <si>
    <t>2021-08-05</t>
  </si>
  <si>
    <t>MHKMF5CF3MK016528</t>
  </si>
  <si>
    <t>SE MANDO WHATS (MRS) 2 - lo vendio</t>
  </si>
  <si>
    <t>MR0CX3DD4M1314940</t>
  </si>
  <si>
    <t>2022-02-18</t>
  </si>
  <si>
    <t>Se envia mrs 2- no contesta 3- Cliente nos indica que vendio su unidad 4- UNIDAD VENDIDA</t>
  </si>
  <si>
    <t>MR0CX8CBXM0420957</t>
  </si>
  <si>
    <t>2021-12-03</t>
  </si>
  <si>
    <t>Se envia Mrs 2- NOS DIRECCIONA  ABUZON 3 - MANDA DIRECTO A BUZON SE MANDO WHATS</t>
  </si>
  <si>
    <t>MR2B29F32M1213680</t>
  </si>
  <si>
    <t>EL CLIENTE HACE LOS SERVICIOS EN DONDE CIRCULE LA UNIDAD Y LE TOQUE EL SERVICIO / MARCAMOS OERO NOS DIRECCIONA A BUZON, 2- se realizo con orden interna el s-20 km I-131333</t>
  </si>
  <si>
    <t>MR0CX8CB1M0421334</t>
  </si>
  <si>
    <t>2022-02-03</t>
  </si>
  <si>
    <t>MRS 1 / REALIZA LOS SERVICIOS EN QUERETARO</t>
  </si>
  <si>
    <t>MR0CX8CB9M0421176</t>
  </si>
  <si>
    <t>SE MARCO Y MANDO WHATS, 2- MANDA A BUZON 3- BUZON 2 -BUZON</t>
  </si>
  <si>
    <t>2022-02-08</t>
  </si>
  <si>
    <t>MRS 1 / VERIFICARA SUS TEMPOS Y REGRESARA LA LLAMADA</t>
  </si>
  <si>
    <t>3TMCZ5AN0MM387596</t>
  </si>
  <si>
    <t>UNIDAD SE ENCUENTRA EN MONTERREY</t>
  </si>
  <si>
    <t>MR0CX8CB5M0421434</t>
  </si>
  <si>
    <t>REALIZAN SERVICIOS EN OAXACA 4- BUZON DE VOZ</t>
  </si>
  <si>
    <t>MR2B29F30M1212690</t>
  </si>
  <si>
    <t>2021-12-30</t>
  </si>
  <si>
    <t>SE LE ENVIO WHATS 2- INDICA QUE REALIZO EL SERVICIO EN IRAPUATO</t>
  </si>
  <si>
    <t>4T1B21HK2LU523527</t>
  </si>
  <si>
    <t>2021-12-16</t>
  </si>
  <si>
    <t>Se envia mrs 2- Cliente indica que le robaron la unidad 3-unidad robada // VALIDAMOS INF UNIDAD ROBADA</t>
  </si>
  <si>
    <t>3TMCZ5ANXMM377769</t>
  </si>
  <si>
    <t>1- SIN NUMEROS DE CONTACTO</t>
  </si>
  <si>
    <t>4T3DWRFV0MU011296</t>
  </si>
  <si>
    <t>MARCAMOS Y SE ENCUENTRA INACTIVO SUENA VARIAS VCES</t>
  </si>
  <si>
    <t>2T3J1RFV5MW154794</t>
  </si>
  <si>
    <t>Se envia mrs 2- marcamos pero nadie nos contesta 3- INDICA QUE REVISARA SU AGENDA Y LLAMARA A LA AGENCIAPARA PROGRAMAR SU CITA 4- indica que realiza servicios en queretaro</t>
  </si>
  <si>
    <t>MR0CX3DD8M1315654</t>
  </si>
  <si>
    <t>2021-07-08</t>
  </si>
  <si>
    <t>SE MANDOI WHATS 2- buzon 3- BUZON./ 4.26/02/2022--- SE le dejo recado en casa y se le envio whats. 4- SRITA ENCARGADA DE LA EMPRESA GRUPO AGROPECUARIO INDICA QUE EL NUMERO QUE ESTA REGISTRADO NO ES EL CORRECTO</t>
  </si>
  <si>
    <t>MHKMF5CF2MK016603</t>
  </si>
  <si>
    <t>2021-07-27</t>
  </si>
  <si>
    <t>lo realiza en otro taller</t>
  </si>
  <si>
    <t>MR0CX3DD6M1314714</t>
  </si>
  <si>
    <t>MR0BA3CD5M0028714</t>
  </si>
  <si>
    <t>3TMCZ5AN6MM379843</t>
  </si>
  <si>
    <t>MR0CX8CB2M0421052</t>
  </si>
  <si>
    <t>MR0CX8CB0M0420921</t>
  </si>
  <si>
    <t>MR0CX8CB2M0420709</t>
  </si>
  <si>
    <t>MR0CX3DD2M1416415</t>
  </si>
  <si>
    <t>2021-07-07</t>
  </si>
  <si>
    <t>Se envia Mrs / 2- se envia nuevamente msj</t>
  </si>
  <si>
    <t>MR0CX3DD8M1315413</t>
  </si>
  <si>
    <t>MR2B29F39M1211666</t>
  </si>
  <si>
    <t>2021-06-04</t>
  </si>
  <si>
    <t>1-SE LE ENVIO WHATS APP, 2- SE DEJO RECADO</t>
  </si>
  <si>
    <t>MR0BA3CD5M0123869</t>
  </si>
  <si>
    <t>2021-05-27</t>
  </si>
  <si>
    <t>MR2B29F33M1211615</t>
  </si>
  <si>
    <t>2021-11-09</t>
  </si>
  <si>
    <t>MANDA DIRECTO A BUZON 2- no tiene whats, manda a buzon</t>
  </si>
  <si>
    <t>MR0CX3DD7M1416698</t>
  </si>
  <si>
    <t>MR2B29F33M1211727</t>
  </si>
  <si>
    <t>2022-02-25</t>
  </si>
  <si>
    <t>SE MANDO WHATS (MRS) 2 Clienta indica que se encuentra ocupada que llamara despues para agendar 3- Se envia nuevamente mrs</t>
  </si>
  <si>
    <t>MR0CX8CBXM0420747</t>
  </si>
  <si>
    <t>2021-12-06</t>
  </si>
  <si>
    <t>3TMAZ5CN9MM141313</t>
  </si>
  <si>
    <t>1-SE LE ENVIO WHATS APP 2- NO CONTESTAN 3- NO CONTESTA SE LE ENVIA NUEVAMENTE MSJ</t>
  </si>
  <si>
    <t>MR0CX8CB9M0421422</t>
  </si>
  <si>
    <t>2021-12-29</t>
  </si>
  <si>
    <t>JTFJM9CP5M6002861</t>
  </si>
  <si>
    <t>3TMCZ5AN2LM364285</t>
  </si>
  <si>
    <t>5TDYZ3DC9LS084500</t>
  </si>
  <si>
    <t>4T1C11AK0LU381034</t>
  </si>
  <si>
    <t>2021-06-16</t>
  </si>
  <si>
    <t>Se envia msj (Mrs) 4- Marcamos de la agencia y nos indica el Sr. Hilario que la unidad la tienen ocupada y por el momento no requieren del servicio</t>
  </si>
  <si>
    <t>5TDYZ3DC3LS084847</t>
  </si>
  <si>
    <t>1- SE LE ENVIO WHATS APP , 2- NO CONTESTA SE VOLVIO A ENVIAR WHATS APP</t>
  </si>
  <si>
    <t>3TMCZ5AN1LM357862</t>
  </si>
  <si>
    <t>2021-08-27</t>
  </si>
  <si>
    <t>UNIDAD FUE ROBADA</t>
  </si>
  <si>
    <t>JTFJM9CP4M6002821</t>
  </si>
  <si>
    <t>2021-09-15</t>
  </si>
  <si>
    <t>4-Se envia mrs</t>
  </si>
  <si>
    <t>5TDYZ3DC3LS087490</t>
  </si>
  <si>
    <t>se mando whats (mrs), 2- se dejo recado, 3- SE DEJO RECADO CON SU OPERARIO.</t>
  </si>
  <si>
    <t>5YFBPRBE0MP155709</t>
  </si>
  <si>
    <t>3TMCZ5AN3LM365090</t>
  </si>
  <si>
    <t>5TDYZ3DC8LS086917</t>
  </si>
  <si>
    <t>5TDYZ3DC4LS075204</t>
  </si>
  <si>
    <t>MR0EX3DD7L0007419</t>
  </si>
  <si>
    <t>3TMCZ5AN3LM353733</t>
  </si>
  <si>
    <t>MR0EX3DD9L0004411</t>
  </si>
  <si>
    <t>2021-10-22</t>
  </si>
  <si>
    <t>SE LE ENVIO WHATS APP , 2- MANDA A BUZON, 3- SE MUDO DE CIUDAD POR INSEGURIDAD</t>
  </si>
  <si>
    <t>MR0EX3DD3L0082666</t>
  </si>
  <si>
    <t>2021-10-25</t>
  </si>
  <si>
    <t>MR0EX3DD9L0082851</t>
  </si>
  <si>
    <t>2021-07-06</t>
  </si>
  <si>
    <t>Se envia Mrs / 2- Perdida total tuvo un accidente ya lo pago el seguro</t>
  </si>
  <si>
    <t>3TMAZ5CN8LM130866</t>
  </si>
  <si>
    <t>2020-12-30</t>
  </si>
  <si>
    <t>MHKMF5CF8LK015163</t>
  </si>
  <si>
    <t>2021-03-22</t>
  </si>
  <si>
    <t>No entra las llamadas se mando msj y no llega</t>
  </si>
  <si>
    <t>MR0EX3DD2L0007778</t>
  </si>
  <si>
    <t>2021-11-18</t>
  </si>
  <si>
    <t>SE MANDO WHATS 2- LO REALIZAN EN OTRO ESTADO POR TEMA DE TRABAJO</t>
  </si>
  <si>
    <t>MR0EX3DDXL0006412</t>
  </si>
  <si>
    <t>2021-09-23</t>
  </si>
  <si>
    <t>MHKMF5CF8LK013915</t>
  </si>
  <si>
    <t>2021-07-31</t>
  </si>
  <si>
    <t>Se envia Mrs / 4- SE DIRECCIONA A BUZON</t>
  </si>
  <si>
    <t>3TMCZ5AN7LM335946</t>
  </si>
  <si>
    <t>5TDYZ3DC5LS075969</t>
  </si>
  <si>
    <t>JTMR13FV0LJ036522</t>
  </si>
  <si>
    <t>5TDYZ3DCXLS075918</t>
  </si>
  <si>
    <t>3TMAZ5CN9LM136028</t>
  </si>
  <si>
    <t>5TDYZ3DCXLS077605</t>
  </si>
  <si>
    <t>5TDYZ3DC5LS075602</t>
  </si>
  <si>
    <t>5YFBPRBE6LP145488</t>
  </si>
  <si>
    <t>5TDYZ3DC5LS074241</t>
  </si>
  <si>
    <t>5TDYZ3DC2LS075086</t>
  </si>
  <si>
    <t>MR0EX3DD0L0007830</t>
  </si>
  <si>
    <t>2021-05-26</t>
  </si>
  <si>
    <t>MR2B29F37L1208182</t>
  </si>
  <si>
    <t>2021-03-30</t>
  </si>
  <si>
    <t>MR0EX3DD2L0008025</t>
  </si>
  <si>
    <t>2021-11-08</t>
  </si>
  <si>
    <t>4T1C11AK8LU906387</t>
  </si>
  <si>
    <t>2021-12-28</t>
  </si>
  <si>
    <t>SE ENVIA MRS 2- cliente se encuentra en mexico y alla realizara el serv 3- Voy andar por acá CDMX en esas fechas, lo tendré que hacer en una agencia de acá</t>
  </si>
  <si>
    <t>MR0EX3DD7L0082847</t>
  </si>
  <si>
    <t>2021-06-08</t>
  </si>
  <si>
    <t>5YFBPRBE9LP135828</t>
  </si>
  <si>
    <t>1- NUMERO DE CONTACTO EQUIVOCADO</t>
  </si>
  <si>
    <t>MR0EX3DD5L0007824</t>
  </si>
  <si>
    <t>2021-08-17</t>
  </si>
  <si>
    <t>NUMERO FUERA DE SERVICIO</t>
  </si>
  <si>
    <t>MR2K29F33L1207112</t>
  </si>
  <si>
    <t>2021-04-21</t>
  </si>
  <si>
    <t>MR0EX3DD3L0082926</t>
  </si>
  <si>
    <t>1- SE LE ENVIO WHTS APP</t>
  </si>
  <si>
    <t>5TDYZ3DC3LS075047</t>
  </si>
  <si>
    <t>5TDYZ3DC5LS074580</t>
  </si>
  <si>
    <t>MR0EX3DD9L0082896</t>
  </si>
  <si>
    <t>JTFPX22P3L0095813</t>
  </si>
  <si>
    <t>5TDYZ3DC3LS075582</t>
  </si>
  <si>
    <t>5TDYZ3DC7LS075830</t>
  </si>
  <si>
    <t>MR0EX3DD5L0006124</t>
  </si>
  <si>
    <t>5TDYZ3DC4LS074053</t>
  </si>
  <si>
    <t>MR2B29F38L1204433</t>
  </si>
  <si>
    <t>MHKMF5CE4LK008069</t>
  </si>
  <si>
    <t>MR0EX8CBXL1411032</t>
  </si>
  <si>
    <t>5TDYZ3DC9LS071309</t>
  </si>
  <si>
    <t>5TDYZ3DC5LS073607</t>
  </si>
  <si>
    <t>5TDYZ3DC5LS072022</t>
  </si>
  <si>
    <t>MR2B29F3XL1204966</t>
  </si>
  <si>
    <t>5TDYZ3DC6LS073602</t>
  </si>
  <si>
    <t>MR0EX3DD9L0005980</t>
  </si>
  <si>
    <t>MR2K29F33L1199318</t>
  </si>
  <si>
    <t>2020-12-24</t>
  </si>
  <si>
    <t>BUZON DE  VOZ</t>
  </si>
  <si>
    <t>JTMR13FV5LD065903</t>
  </si>
  <si>
    <t>2021-11-26</t>
  </si>
  <si>
    <t>MR0EX8CBXL1411001</t>
  </si>
  <si>
    <t>2021-12-15</t>
  </si>
  <si>
    <t>MR0EX8CB5L1411004</t>
  </si>
  <si>
    <t>5YFBPRBE4LP078597</t>
  </si>
  <si>
    <t>MRS 1 / MANDA A BUZON, SE DEJA MRS 2</t>
  </si>
  <si>
    <t>MHKMF5CF7LK014022</t>
  </si>
  <si>
    <t>MR2B29F3XL1202750</t>
  </si>
  <si>
    <t>2021-10-02</t>
  </si>
  <si>
    <t>MR0EX3DD6L0006424</t>
  </si>
  <si>
    <t>2021-07-24</t>
  </si>
  <si>
    <t>MR0EX3DD4L0006003</t>
  </si>
  <si>
    <t>5TDYZ3DC1LS074415</t>
  </si>
  <si>
    <t>MR0EX8CB4L1410569</t>
  </si>
  <si>
    <t>5TDYZ3DC1LS071014</t>
  </si>
  <si>
    <t>MR0EX8CB8L1410476</t>
  </si>
  <si>
    <t>MR0HA3CD5L0727608</t>
  </si>
  <si>
    <t>MR0EX8CB5L1410449</t>
  </si>
  <si>
    <t>MR0EX8CB8L1410767</t>
  </si>
  <si>
    <t>5TDYZ3DC4LS065336</t>
  </si>
  <si>
    <t>MR0EX3DD4L0004011</t>
  </si>
  <si>
    <t>5TDYZ3DC5LS067709</t>
  </si>
  <si>
    <t>5TDYZ3DC2LS069028</t>
  </si>
  <si>
    <t>JTMR13FV7LJ035030</t>
  </si>
  <si>
    <t>2021-03-02</t>
  </si>
  <si>
    <t>SE DEJO RECADO, LE AVISA Y MARCAN 2 - SE MANDO WHATS</t>
  </si>
  <si>
    <t>JTDKDTB32L1639548</t>
  </si>
  <si>
    <t>2021-02-11</t>
  </si>
  <si>
    <t>SE DEJO RECADO CON LA SRTA. ISABEL</t>
  </si>
  <si>
    <t>JTDKARFU4L3124117</t>
  </si>
  <si>
    <t>2021-08-28</t>
  </si>
  <si>
    <t>1-ENVIO DE MRS 2- CLIENTE COMENTARA Y PASARA LA INFORMACION A LA PERSONA CORRESPONDIENTE 4 - SE MANDO WHATS</t>
  </si>
  <si>
    <t>MR0EX3DDXL0005132</t>
  </si>
  <si>
    <t>2021-02-16</t>
  </si>
  <si>
    <t>MR0EX3DD6L0082662</t>
  </si>
  <si>
    <t>2020-10-05</t>
  </si>
  <si>
    <t>MR0EX3DDXL0004563</t>
  </si>
  <si>
    <t>2020-09-22</t>
  </si>
  <si>
    <t>MR2B29F35L1199577</t>
  </si>
  <si>
    <t>2021-06-15</t>
  </si>
  <si>
    <t>buzon, se marca del telefono fijo. 2- BUZON, SE MARCA DEL TELEFONO FIJO</t>
  </si>
  <si>
    <t>MR0EX8CB6L1410671</t>
  </si>
  <si>
    <t>1-SE LE ENVIO WHATS APP , 2- SE DEJO RECADO SE COMUNICAN MAS ADELANTE , 3- SE DEJO RECADO</t>
  </si>
  <si>
    <t>MR0EX3DD4L0082708</t>
  </si>
  <si>
    <t>2021-09-22</t>
  </si>
  <si>
    <t>5TDYZ3DC7LS064424</t>
  </si>
  <si>
    <t>5TDYZ3DC3LS067644</t>
  </si>
  <si>
    <t>5YFBPRBE1LP093106</t>
  </si>
  <si>
    <t>4T1F11AK8LU913062</t>
  </si>
  <si>
    <t>5TDYZ3DC1LS069828</t>
  </si>
  <si>
    <t>5TDYZ3DC0LS067312</t>
  </si>
  <si>
    <t>5TDYZ3DC8LS048782</t>
  </si>
  <si>
    <t>JTDKARFU5L3123333</t>
  </si>
  <si>
    <t>5TDYZ3DC5LS064163</t>
  </si>
  <si>
    <t>MR0EX3DD2L0005075</t>
  </si>
  <si>
    <t>5YFB4RBE1LP037126</t>
  </si>
  <si>
    <t>5TDYZ3DC4LS066969</t>
  </si>
  <si>
    <t>5TDYZ3DC5LS070268</t>
  </si>
  <si>
    <t>5TDYZ3DCXLS067723</t>
  </si>
  <si>
    <t>MR2B29F36L1202759</t>
  </si>
  <si>
    <t>2021-10-04</t>
  </si>
  <si>
    <t>MR2B29F38L1203136</t>
  </si>
  <si>
    <t>2021-08-12</t>
  </si>
  <si>
    <t>Se envia promocion Toyotahon</t>
  </si>
  <si>
    <t>MR0EX3DD2L0004671</t>
  </si>
  <si>
    <t>2021-09-04</t>
  </si>
  <si>
    <t>Se envia Mrs / 4-Marcamos de la agencia y no contesta</t>
  </si>
  <si>
    <t>MR2B29F36L1203264</t>
  </si>
  <si>
    <t>2020-08-20</t>
  </si>
  <si>
    <t>No contesta se le deja whats</t>
  </si>
  <si>
    <t>MR0EX3DD0L0004510</t>
  </si>
  <si>
    <t>2020-09-09</t>
  </si>
  <si>
    <t>SIN DATOS EN KEPLER</t>
  </si>
  <si>
    <t>5TDYZ3DC9LS069284</t>
  </si>
  <si>
    <t>2021-11-02</t>
  </si>
  <si>
    <t>MANDA A BUZON NO TIENE WHATS 2 - va pasar el recado a rh y marca  3 - SE VA ESPERRA AL KILOMETRAJE ELLOS MARCAN, 4- NO CONTESTA , SE VOLVIO A ENVIAR WHATS APP</t>
  </si>
  <si>
    <t>JTDKARFU0L3115933</t>
  </si>
  <si>
    <t>2021-12-02</t>
  </si>
  <si>
    <t>SE LE ENVIO WHATS, 2- EL CLIENTE SE COMUNICA PARA AGENDAR SU CITA , 3- SE DEJO RECADO, 4-MANDA A BUZON</t>
  </si>
  <si>
    <t>MR0EX8CB6L1409973</t>
  </si>
  <si>
    <t>2021-12-21</t>
  </si>
  <si>
    <t>MR0EX3DD7L0004262</t>
  </si>
  <si>
    <t>SE MANDO WHATS 2- NO RESPONDE, SE DEJO WHATS</t>
  </si>
  <si>
    <t>5TDYZ3DC2LS065819</t>
  </si>
  <si>
    <t>3TMAZ5CN3LM128183</t>
  </si>
  <si>
    <t>5TDYZ3DC3LS065019</t>
  </si>
  <si>
    <t>JTMR13FV8LJ033027</t>
  </si>
  <si>
    <t>2021-03-31</t>
  </si>
  <si>
    <t>YA NO CUENTA  CONTA CON SU UNIDAD</t>
  </si>
  <si>
    <t>NMTKH3BX0LR103237</t>
  </si>
  <si>
    <t>2021-09-11</t>
  </si>
  <si>
    <t>5YFBPRBE5LP112952</t>
  </si>
  <si>
    <t>2021-04-19</t>
  </si>
  <si>
    <t>MR2B29F32L1197656</t>
  </si>
  <si>
    <t>2020-12-01</t>
  </si>
  <si>
    <t>MR0EX3DD9L0004957</t>
  </si>
  <si>
    <t>2021-10-07</t>
  </si>
  <si>
    <t>5TDYZ3DC3LS066929</t>
  </si>
  <si>
    <t>5TDGZRAH5LS013311</t>
  </si>
  <si>
    <t>3TMCZ5AN6LM328292</t>
  </si>
  <si>
    <t>MR0EX3DD1L0004421</t>
  </si>
  <si>
    <t>JTFJM9CP9L6002375</t>
  </si>
  <si>
    <t>2021-03-01</t>
  </si>
  <si>
    <t>MR2B29F33L1199450</t>
  </si>
  <si>
    <t>2021-12-27</t>
  </si>
  <si>
    <t>5TDYZ3DC2LS063391</t>
  </si>
  <si>
    <t>5YFBPRBE9LP050942</t>
  </si>
  <si>
    <t>2021-08-20</t>
  </si>
  <si>
    <t>1- SE MUDO ALA CIUDAD DE MEXICO Y REALIZARA SUS SERVICIOS ALLÁ</t>
  </si>
  <si>
    <t>MR0EX8CB9L1409885</t>
  </si>
  <si>
    <t>1- SE LE ENVIO WHATS APP, 2- MANDA A BUZON DIRECTO, 3- SE DEJO RECADO SE COMUNICAN MAS ADELANTE</t>
  </si>
  <si>
    <t>5YFBPRBE3LP111122</t>
  </si>
  <si>
    <t>2020-09-29</t>
  </si>
  <si>
    <t>MR2B29F39L1196309</t>
  </si>
  <si>
    <t>5YFBPRBEXLP100523</t>
  </si>
  <si>
    <t>2021-11-13</t>
  </si>
  <si>
    <t>MARCAMOS Y NOS DIRECCIONA A BUZON 2- Marcamos pero nadie nos contesta enviamos msj nuevamente 3-Marcamos pero nadie nos contesta</t>
  </si>
  <si>
    <t>JTDKDTB30L1638172</t>
  </si>
  <si>
    <t>2022-01-25</t>
  </si>
  <si>
    <t>MR2B29F39L1198478</t>
  </si>
  <si>
    <t>MR2B29F33L1200290</t>
  </si>
  <si>
    <t>2022-01-14</t>
  </si>
  <si>
    <t>5TDYZ3DC3LS058359</t>
  </si>
  <si>
    <t>5TDYZ3DC8LS064366</t>
  </si>
  <si>
    <t>5TDYZ3DC1LS065486</t>
  </si>
  <si>
    <t>4T1J11AK9LU920645</t>
  </si>
  <si>
    <t>JTMJ13FV4LJ033510</t>
  </si>
  <si>
    <t>5TDYZ3DC5LS057732</t>
  </si>
  <si>
    <t>5TDYZ3DC4LS065269</t>
  </si>
  <si>
    <t>JTMZ13FVXLD049096</t>
  </si>
  <si>
    <t>JTDKARFU3L3110578</t>
  </si>
  <si>
    <t>Se envia mrs 2- No muchas gracias, lo llevare a otra agencia. Pese a que compre mi unidad con ustedes, el servicio que me han dado NO ha sido bueno 3- El Servicio ya se realizo en otra agencia 4- Lo llevaran a otra agencia</t>
  </si>
  <si>
    <t>MR2B29F31L1194067</t>
  </si>
  <si>
    <t>MHKMF5CE1LK007039</t>
  </si>
  <si>
    <t>2021-02-23</t>
  </si>
  <si>
    <t>MR2B29F36L1197417</t>
  </si>
  <si>
    <t>2021-03-06</t>
  </si>
  <si>
    <t>Se cambio a queretaro</t>
  </si>
  <si>
    <t>MR0EX8CB3L1408778</t>
  </si>
  <si>
    <t>2021-03-26</t>
  </si>
  <si>
    <t>SIN TELEFONOS DE CONTACTO</t>
  </si>
  <si>
    <t>MR0EX3DD8L0004027</t>
  </si>
  <si>
    <t>SE MANDO WHATS (MRS), l0 realiza en irapuato esta viviendo aya por el momento</t>
  </si>
  <si>
    <t>MR2B29F34L1195004</t>
  </si>
  <si>
    <t>COMENTA QUE YA NO QUIERE QUE LE MANDEMOS MSJS Y QUE LO REALIZA POR FUERA</t>
  </si>
  <si>
    <t>MR2B29F31L1198054</t>
  </si>
  <si>
    <t>2020-04-17</t>
  </si>
  <si>
    <t>MR2B29F31L1195414</t>
  </si>
  <si>
    <t>NMTKH3BX2LR103384</t>
  </si>
  <si>
    <t>JTDBBRBE1LJ025813</t>
  </si>
  <si>
    <t>MHKMF5CF9LK011672</t>
  </si>
  <si>
    <t>3TMCZ5AN7LM321626</t>
  </si>
  <si>
    <t>MR0EX8CB0L1409855</t>
  </si>
  <si>
    <t>MR0EX8CB7L1409075</t>
  </si>
  <si>
    <t>MR0EX8CB0L1409287</t>
  </si>
  <si>
    <t>MR0EX8CB4L1409339</t>
  </si>
  <si>
    <t>5YFBPRBE1LP044469</t>
  </si>
  <si>
    <t>2021-06-10</t>
  </si>
  <si>
    <t>Se agenda cita 06.12.22 folio: 109704 / G140170 - 06/12/22 - 22TC07</t>
  </si>
  <si>
    <t>MR0EX8CB1L1408987</t>
  </si>
  <si>
    <t>2021-04-16</t>
  </si>
  <si>
    <t>SE DEJADO CON EL OPERARIO DE LA UNIDAD</t>
  </si>
  <si>
    <t>MHKMF5CEXLK006522</t>
  </si>
  <si>
    <t>2020-09-01</t>
  </si>
  <si>
    <t>Se envia mrs / NO RESPONDE MANDA A BUZON, SE REENVIA MRS / SE REENVIA MRS  4- buzon se marca del telefono fijo 4- CONTESTO Y UELGA LLAMADA 4 - SE MANDO WHATS 4 - SE MANDO WHATS</t>
  </si>
  <si>
    <t>MR2B29F33L1195088</t>
  </si>
  <si>
    <t>Se envia mrs / T139055 - 28/10/22 - INST. ESPEJO</t>
  </si>
  <si>
    <t>JTFJM9CP8L6001900</t>
  </si>
  <si>
    <t>2021-08-31</t>
  </si>
  <si>
    <t>JTDBBRBE9LJ024280</t>
  </si>
  <si>
    <t>2021-08-14</t>
  </si>
  <si>
    <t>5YFBPRBE2LP092725</t>
  </si>
  <si>
    <t>2021-06-22</t>
  </si>
  <si>
    <t>se mando whats 2- BUZON / G140212 - 07/12/22 - 22TC07</t>
  </si>
  <si>
    <t>MR0HA3CD3L0443717</t>
  </si>
  <si>
    <t>2021-08-10</t>
  </si>
  <si>
    <t>MR2B29F36L1194565</t>
  </si>
  <si>
    <t>2021-08-04</t>
  </si>
  <si>
    <t>5YFBPRBE9LP089952</t>
  </si>
  <si>
    <t>no Tiene whats, manda a buzon 2 - BUZON 4- SE MANDO WHATS, MANDA A BUZON</t>
  </si>
  <si>
    <t>JTMJ13FV3LJ030338</t>
  </si>
  <si>
    <t>Se le marco no contesta,no cuenta con whats 2- Marcamos y el propietario Ernesto nos indica que ya vendio la unidad</t>
  </si>
  <si>
    <t>MR0EX8CB3L1409543</t>
  </si>
  <si>
    <t>MHKMF5CE5LK006654</t>
  </si>
  <si>
    <t>5YFB4RBE2LP039001</t>
  </si>
  <si>
    <t>MR2B29F33L1195799</t>
  </si>
  <si>
    <t>MR0EX8CB2L1409503</t>
  </si>
  <si>
    <t>MR2B29F36L1196929</t>
  </si>
  <si>
    <t>MR0EX3DD2L0003388</t>
  </si>
  <si>
    <t>MR2K29F31L1196045</t>
  </si>
  <si>
    <t>MR0EX3DD9L0003128</t>
  </si>
  <si>
    <t>MR2B29F37L1191237</t>
  </si>
  <si>
    <t>5TDYZ3DC8LS060365</t>
  </si>
  <si>
    <t>MR0EX3DD4L0003358</t>
  </si>
  <si>
    <t>2020-03-27</t>
  </si>
  <si>
    <t>sin telefonos</t>
  </si>
  <si>
    <t>MR2B29F38L1191795</t>
  </si>
  <si>
    <t>2021-02-22</t>
  </si>
  <si>
    <t>LLMAR EL 18/04/2022</t>
  </si>
  <si>
    <t>MR0FA3CD7L3800774</t>
  </si>
  <si>
    <t>YA TERMINO SU GARANTIA  Y  TIENE ASUS MECANICOS PARA REALIZAR  SUS SERVICIOS.</t>
  </si>
  <si>
    <t>5TDYZ3DC9LS057104</t>
  </si>
  <si>
    <t>5YFBPRBE5LP087163</t>
  </si>
  <si>
    <t>2021-10-13</t>
  </si>
  <si>
    <t>SE LE ENVIO WHATS APP, YA VENDIO SU UNIDAD</t>
  </si>
  <si>
    <t>JTFAMHCP3L6002656</t>
  </si>
  <si>
    <t>2020-07-04</t>
  </si>
  <si>
    <t>MR2B29F33L1191381</t>
  </si>
  <si>
    <t>2021-08-30</t>
  </si>
  <si>
    <t>MR2B29F30L1188616</t>
  </si>
  <si>
    <t>2021-01-29</t>
  </si>
  <si>
    <t>4T1C11AKXLU902907</t>
  </si>
  <si>
    <t>MR2B29F38L1190324</t>
  </si>
  <si>
    <t>2020-07-14</t>
  </si>
  <si>
    <t>MHKMF5CF7LK011489</t>
  </si>
  <si>
    <t>2021-07-02</t>
  </si>
  <si>
    <t>MR0EX8DD9K0266103</t>
  </si>
  <si>
    <t>2020-08-18</t>
  </si>
  <si>
    <t>se envia mrs</t>
  </si>
  <si>
    <t>5YFBPRBE5LP073554</t>
  </si>
  <si>
    <t>2020-04-15</t>
  </si>
  <si>
    <t>3TMCZ5AN9LM307842</t>
  </si>
  <si>
    <t>2021-09-28</t>
  </si>
  <si>
    <t>4-Marcamos  de la agencia Toyota celaya y nadie nos contesta enviamos msj</t>
  </si>
  <si>
    <t>JTFJM9CPXL6002059</t>
  </si>
  <si>
    <t>MR0EX8CB6L1409150</t>
  </si>
  <si>
    <t>4-Marcamos de la agencia pero no Contesta, direcciona a buzon</t>
  </si>
  <si>
    <t>5TDYZ3DC1LS059090</t>
  </si>
  <si>
    <t>5TDYZ3DC5LS061151</t>
  </si>
  <si>
    <t>MR0FA3CD1L3850229</t>
  </si>
  <si>
    <t>MR0EX3DD0L0082382</t>
  </si>
  <si>
    <t>MR0EX3DD0L0002644</t>
  </si>
  <si>
    <t>MR0EX8CB1L1408858</t>
  </si>
  <si>
    <t>5YFBPRBE9LP077588</t>
  </si>
  <si>
    <t>2020-05-25</t>
  </si>
  <si>
    <t>Pérdida total</t>
  </si>
  <si>
    <t>5YFBPRBE7LP059879</t>
  </si>
  <si>
    <t>2020-05-14</t>
  </si>
  <si>
    <t>UNIDAD VENDIDA</t>
  </si>
  <si>
    <t>MHKMF5CF6LK009796</t>
  </si>
  <si>
    <t>2020-04-06</t>
  </si>
  <si>
    <t>JTDKARFU3L3107454</t>
  </si>
  <si>
    <t>2021-11-11</t>
  </si>
  <si>
    <t>MR2B29F31L1191430</t>
  </si>
  <si>
    <t>4T1J11AK3LU890171</t>
  </si>
  <si>
    <t>2021-01-08</t>
  </si>
  <si>
    <t>MR0EX3DD9L0002769</t>
  </si>
  <si>
    <t>2022-01-12</t>
  </si>
  <si>
    <t>1- SE LE ENVIO WHATS APP, 2- SIN NUMEROS DE CONTACTO</t>
  </si>
  <si>
    <t>5TDKZRFH5KS347646</t>
  </si>
  <si>
    <t>07/01/22 - 20TA02</t>
  </si>
  <si>
    <t>JTMJ13FV0KJ023300</t>
  </si>
  <si>
    <t>3MYDLBYV5LY706591</t>
  </si>
  <si>
    <t>4-Unidad es Vendida en la Agencia</t>
  </si>
  <si>
    <t>JTMR13FV2KD046496</t>
  </si>
  <si>
    <t>JTMY23FV0KJ025107</t>
  </si>
  <si>
    <t>2021-11-03</t>
  </si>
  <si>
    <t>1- SE LE ENVIO WHATS APP , 2- EL CLIENTE SE COMUNICA PARA AGENDAR SU CITA</t>
  </si>
  <si>
    <t>MR2B29F34L1187338</t>
  </si>
  <si>
    <t>4T1F11AK3LU879225</t>
  </si>
  <si>
    <t>MRS 1 / T142827 - 24/02/23 - A Y B</t>
  </si>
  <si>
    <t>3TMCZ5AN3LM297664</t>
  </si>
  <si>
    <t>2020-06-02</t>
  </si>
  <si>
    <t>JTDBBRBE1LJ013824</t>
  </si>
  <si>
    <t>MRS whats</t>
  </si>
  <si>
    <t>5YFBPRBE6LP075166</t>
  </si>
  <si>
    <t>2021-06-07</t>
  </si>
  <si>
    <t>Lo vendió</t>
  </si>
  <si>
    <t>3TMCZ5AN8KM263931</t>
  </si>
  <si>
    <t>MR0EX8CB2L1408772</t>
  </si>
  <si>
    <t>MR0EX8CB6L1408788</t>
  </si>
  <si>
    <t>JTMJ13FV5KJ023292</t>
  </si>
  <si>
    <t>MR0EX8CB3L1408781</t>
  </si>
  <si>
    <t>5TDYZ3DC6LS046819</t>
  </si>
  <si>
    <t>JTFJM9CP6L6001734</t>
  </si>
  <si>
    <t>MHKMF5CF0LK010183</t>
  </si>
  <si>
    <t>MR2B29F32L1185524</t>
  </si>
  <si>
    <t>MR0EX8CB2L1408397</t>
  </si>
  <si>
    <t>2020-04-08</t>
  </si>
  <si>
    <t>ROBADA</t>
  </si>
  <si>
    <t>MR0EX3DD7L0002074</t>
  </si>
  <si>
    <t>MR0EX8CB4L1408546</t>
  </si>
  <si>
    <t>2020-08-04</t>
  </si>
  <si>
    <t>MHKMF5CF2LK010492</t>
  </si>
  <si>
    <t>2021-02-10</t>
  </si>
  <si>
    <t>2021-12-20</t>
  </si>
  <si>
    <t>manda directo a buzon</t>
  </si>
  <si>
    <t>MHKMF5CF2LK010346</t>
  </si>
  <si>
    <t>2021-05-29</t>
  </si>
  <si>
    <t>5TDYZ3DC8LS046711</t>
  </si>
  <si>
    <t>5YFB4RBE9LP001197</t>
  </si>
  <si>
    <t>2020-09-11</t>
  </si>
  <si>
    <t>MR0EX3DD6L0002227</t>
  </si>
  <si>
    <t>Se envio mrs whats 2- VALIDAR CONTACTO PARA PODER AGENDAR CITA, DAR SEGUIMIENTO, 3- SE COMUNICA PARA AGENDAR SU CITA.</t>
  </si>
  <si>
    <t>MHKMF5CFXLK010322</t>
  </si>
  <si>
    <t>2021-11-19</t>
  </si>
  <si>
    <t>1- SE LE ENVIO WHATS APP, 2- SE  DEJO RECADO SE COMUNICA MAS ADELANTE</t>
  </si>
  <si>
    <t>MHKMF5CF5LK008493</t>
  </si>
  <si>
    <t>SIN DATOS DE CONTACTO, UNIDAD INMOTION</t>
  </si>
  <si>
    <t>MHKMF5CF5LK008820</t>
  </si>
  <si>
    <t>2020-04-16</t>
  </si>
  <si>
    <t>JTDKARFU6L3105116</t>
  </si>
  <si>
    <t>1- NUMERO FUERA DEL AREA DE SERVICIO</t>
  </si>
  <si>
    <t>5YFBPRBE4LP023003</t>
  </si>
  <si>
    <t>2022-02-19</t>
  </si>
  <si>
    <t>WZ1DB410XLW024763</t>
  </si>
  <si>
    <t>2022-02-28</t>
  </si>
  <si>
    <t>MRS 1 / VERIFICARA SU AGENDA Y REGRESARA EL MENSJE O LLAMADA</t>
  </si>
  <si>
    <t>MHKMF5CFXLK010210</t>
  </si>
  <si>
    <t>5TDYZ3DC1LS040376</t>
  </si>
  <si>
    <t>5TDYZ3DC6LS039305</t>
  </si>
  <si>
    <t>MR2B29F39K1182263</t>
  </si>
  <si>
    <t>JTMJ13FV1KJ023208</t>
  </si>
  <si>
    <t>5TDYZ3DC8LS043551</t>
  </si>
  <si>
    <t>MHKMF5CF1LK009446</t>
  </si>
  <si>
    <t>5TDZZRFH8KS342083</t>
  </si>
  <si>
    <t>2020-07-21</t>
  </si>
  <si>
    <t>2021-09-27</t>
  </si>
  <si>
    <t>MANDA DIRECTO AL BUZON 2- COMENTA QUE ESA UNIDAD ESTA EN OTRO ESTADO</t>
  </si>
  <si>
    <t>5TDYZ3DC1LS042712</t>
  </si>
  <si>
    <t>MHKMF5CE8LK005952</t>
  </si>
  <si>
    <t>2021-02-25</t>
  </si>
  <si>
    <t>SE DEJO RECADO, SE MANDO WHATS</t>
  </si>
  <si>
    <t>5YFBPRBEXLP036211</t>
  </si>
  <si>
    <t>Unidad Robada</t>
  </si>
  <si>
    <t>MR0FA3CD2L3800049</t>
  </si>
  <si>
    <t>2021-08-25</t>
  </si>
  <si>
    <t>5TDKZRFH3KS339139</t>
  </si>
  <si>
    <t>2021-07-23</t>
  </si>
  <si>
    <t>1- SE LE ENVIO WHATS APP, 2- NO CONTESTA SE LE VOLVIO A ENVIAR WHATS APP, 3- no contesta se le volvio a enviar whats app</t>
  </si>
  <si>
    <t>MR0EX8CB4K1407895</t>
  </si>
  <si>
    <t>2020-03-30</t>
  </si>
  <si>
    <t>MANDA DIRECTO A BUZON</t>
  </si>
  <si>
    <t>5YFBPRBE1LP048893</t>
  </si>
  <si>
    <t>2021-07-05</t>
  </si>
  <si>
    <t>SE MANDO WHATS 2- SE MANO WHATS</t>
  </si>
  <si>
    <t>JTDBBRBEXLJ014566</t>
  </si>
  <si>
    <t>3TMCZ5AN7KM265184</t>
  </si>
  <si>
    <t>MR0EX8DD4K0184196</t>
  </si>
  <si>
    <t>MARCAMOS EN 2 OCASIONES PERO NADIE NOS CONTESTA</t>
  </si>
  <si>
    <t>MR2B29F34K1162535</t>
  </si>
  <si>
    <t>2021-04-15</t>
  </si>
  <si>
    <t>5TDYZ3DC0LS045231</t>
  </si>
  <si>
    <t>MR2B29F3XK1182112</t>
  </si>
  <si>
    <t>MHKMF5CE6LK005822</t>
  </si>
  <si>
    <t>SE MANDO WHATS (MRS) 3- unicamente nos solicita informacion de costos del servicio ¿En cuanto sale el servicio de los 60 mil kilómetros? Se le brinda la inforamcion llamaremos despues // 4-</t>
  </si>
  <si>
    <t>5TDYZ3DC3LS043215</t>
  </si>
  <si>
    <t>MR0EX8DD8K0185853</t>
  </si>
  <si>
    <t>MHKMF5CE9LK005989</t>
  </si>
  <si>
    <t>JTMY23FV4KJ023540</t>
  </si>
  <si>
    <t>5TDYZ3DC0LS039607</t>
  </si>
  <si>
    <t>MR2K29F37K1173626</t>
  </si>
  <si>
    <t>MHKMF5CE8LK005398</t>
  </si>
  <si>
    <t>5TDYZ3DC6LS032287</t>
  </si>
  <si>
    <t>JTMR13FV7KJ021000</t>
  </si>
  <si>
    <t>2021-06-03</t>
  </si>
  <si>
    <t>1-SE ENVIA MENSAJE DE RECORDATORIO 2- SE ENVIA MRS -3 - buzon</t>
  </si>
  <si>
    <t>MHKMF5CE5LK005634</t>
  </si>
  <si>
    <t>5YFBPRBE8LP035588</t>
  </si>
  <si>
    <t>2021-03-09</t>
  </si>
  <si>
    <t>No contesta llamadas ni waths</t>
  </si>
  <si>
    <t>JTMZ13FVXKJ013652</t>
  </si>
  <si>
    <t>NO LO REQUIERE DE MOMENTO, SERVICIO COSTOSO</t>
  </si>
  <si>
    <t>MR2B29F37K1180611</t>
  </si>
  <si>
    <t>3MYDLBYV5KY527949</t>
  </si>
  <si>
    <t>Se envia Mrs / 2- Marcamos de la agencia y nos indica el Sr. BENJAMIN que le queda retirado realizar servicios en celaya</t>
  </si>
  <si>
    <t>MHKMF5CF2LK008628</t>
  </si>
  <si>
    <t>4-Se envia msj de recordatorio</t>
  </si>
  <si>
    <t>5YFBPRBE3LP034865</t>
  </si>
  <si>
    <t>Marcamos de la agencia y nos direcciona numero fuera de Serv (Sin Poder contactar a cliente)</t>
  </si>
  <si>
    <t>MR2B29F38K1182058</t>
  </si>
  <si>
    <t>MHKMF5CE6LK005335</t>
  </si>
  <si>
    <t>5TDYZ3DC4LS036306</t>
  </si>
  <si>
    <t>MR2B29F37K1177059</t>
  </si>
  <si>
    <t>MR0EX8CB7L1408217</t>
  </si>
  <si>
    <t>MHKMF5CF6KK007903</t>
  </si>
  <si>
    <t>3TMAZ5CN4KM092079</t>
  </si>
  <si>
    <t>JTFAMHCP0L6001013</t>
  </si>
  <si>
    <t>JTFJM9CP4L6001392</t>
  </si>
  <si>
    <t>JTMR13FVXKD029378</t>
  </si>
  <si>
    <t>MR0EX8DDXK0265588</t>
  </si>
  <si>
    <t>MHKMF5CF4KK007690</t>
  </si>
  <si>
    <t>5TDYZ3DC2LS027071</t>
  </si>
  <si>
    <t>JTDKARFU7K3088020</t>
  </si>
  <si>
    <t>SE LE ENVIO WHATS, 2- EL CLIENTE SE COMUNICA PARA AGENDAR SU CITA 3- El Cliente llamara en un par de semanas para agendar su cita la unidad anda fuera</t>
  </si>
  <si>
    <t>JTDBBRBE7LJ005596</t>
  </si>
  <si>
    <t>2021-06-25</t>
  </si>
  <si>
    <t>1-SE MANDO WHATS (MRS) 2-SE MANDO WHATS (MRS) CLIENTE INDICA LO SIGUIENTE: buenas tardes, lamentablemente ese corolla en una inundaciÃ³n fue pÃ©rdida total, por lo que ya no tenemos ese automÃ³vil, agradezco mucho sus atenciones</t>
  </si>
  <si>
    <t>MHKMF5CE2LK005266</t>
  </si>
  <si>
    <t>2019-11-26</t>
  </si>
  <si>
    <t>SE MANDO WHATS, MRS</t>
  </si>
  <si>
    <t>MR0EX8DD5K0185910</t>
  </si>
  <si>
    <t>se mando correo</t>
  </si>
  <si>
    <t>MR2B29F37K1175196</t>
  </si>
  <si>
    <t>2021-02-19</t>
  </si>
  <si>
    <t>5TDYZ3DC2KS008194</t>
  </si>
  <si>
    <t>2021-06-17</t>
  </si>
  <si>
    <t>Se envia msj (Mrs) 4- Se envia ms (toyotathon)</t>
  </si>
  <si>
    <t>MHKMF5CF8KK007904</t>
  </si>
  <si>
    <t>2020-12-08</t>
  </si>
  <si>
    <t>Esta de viaje pero cuando regrese se comunica para agendar</t>
  </si>
  <si>
    <t>MR0EX8CB8K1407706</t>
  </si>
  <si>
    <t>MRS 1 / VVERIFICARA Y SE COMUNICA DESPUES</t>
  </si>
  <si>
    <t>MR2B29F32K1172867</t>
  </si>
  <si>
    <t>2021-04-13</t>
  </si>
  <si>
    <t>5TDYZ3DC9LS031327</t>
  </si>
  <si>
    <t>4T1B11HK6KU750477</t>
  </si>
  <si>
    <t>MR2K29F32K1170309</t>
  </si>
  <si>
    <t>2020-10-19</t>
  </si>
  <si>
    <t>5YFBPRBE8LP017155</t>
  </si>
  <si>
    <t>MR2B29F39K1169898</t>
  </si>
  <si>
    <t>2021-05-28</t>
  </si>
  <si>
    <t>MR0EX8DDXK0186650</t>
  </si>
  <si>
    <t>MR2B29F33K1175454</t>
  </si>
  <si>
    <t>2020-05-11</t>
  </si>
  <si>
    <t>JTFLAHCP7L6001396</t>
  </si>
  <si>
    <t>2021-09-10</t>
  </si>
  <si>
    <t>MR0EX8DD8K0266027</t>
  </si>
  <si>
    <t>Numero fuera de serv</t>
  </si>
  <si>
    <t>MR0EX8DD2K0184908</t>
  </si>
  <si>
    <t>2021-08-23</t>
  </si>
  <si>
    <t>SIBN TELEFONO DE CONTACTO</t>
  </si>
  <si>
    <t>MHKMF5CF9KK007989</t>
  </si>
  <si>
    <t>2021-07-22</t>
  </si>
  <si>
    <t>Se envia Mrs /2- enviamos msj de recordatorio</t>
  </si>
  <si>
    <t>5YFBPRBE7LP003621</t>
  </si>
  <si>
    <t>2020-01-08</t>
  </si>
  <si>
    <t>5YFBPRBE1LP024318</t>
  </si>
  <si>
    <t>2021-10-19</t>
  </si>
  <si>
    <t>SIN NUMEROS DE CONTACTO</t>
  </si>
  <si>
    <t>MR0EX8DD8K0185903</t>
  </si>
  <si>
    <t>2019-11-13</t>
  </si>
  <si>
    <t>JTDBBRBE4LJ005541</t>
  </si>
  <si>
    <t>2021-12-14</t>
  </si>
  <si>
    <t>MR0EX8DD4K0185865</t>
  </si>
  <si>
    <t>5YFBPRBEXLP016167</t>
  </si>
  <si>
    <t>2020-02-19</t>
  </si>
  <si>
    <t>1- NUMEROS DE CONTACTO INCORRECTOS</t>
  </si>
  <si>
    <t>MR2K29F30K1161673</t>
  </si>
  <si>
    <t>4- Marcamos de la agencia y nos indica el cliente josue que la Unidad vendida</t>
  </si>
  <si>
    <t>NMTKH3BX2KR085838</t>
  </si>
  <si>
    <t>MHKMF5CF2KK008126</t>
  </si>
  <si>
    <t>5TDYZ3DCXLS022071</t>
  </si>
  <si>
    <t>MR0EX8CBXK1407626</t>
  </si>
  <si>
    <t>JTFJM9CP8L6001038</t>
  </si>
  <si>
    <t>5TDYZ3DC5LS035049</t>
  </si>
  <si>
    <t>5TDYZ3DC7LS034128</t>
  </si>
  <si>
    <t>NMTKH3BX7KR090159</t>
  </si>
  <si>
    <t>MHKMF5CF5LK008574</t>
  </si>
  <si>
    <t>3TMCZ5AN9KM261721</t>
  </si>
  <si>
    <t>5TDYZ3DC3LS031842</t>
  </si>
  <si>
    <t>JTFSX23P2K6200815</t>
  </si>
  <si>
    <t>MR0FA8CD1K3951525</t>
  </si>
  <si>
    <t>SE ENVIA MENSAJE DE RECORDATORIO</t>
  </si>
  <si>
    <t>4T1B11HKXKU717417</t>
  </si>
  <si>
    <t>Enterado/ Manda a buzon le dejamos otro whats/ No contesta 3 - buzon</t>
  </si>
  <si>
    <t>JTDKDTB32K1628869</t>
  </si>
  <si>
    <t>2021-11-05</t>
  </si>
  <si>
    <t>MR2B29F31K1169331</t>
  </si>
  <si>
    <t>2020-12-22</t>
  </si>
  <si>
    <t>NUMERO FUERA DEL AREA DE SERVICIO</t>
  </si>
  <si>
    <t>MR2B29F31K1176232</t>
  </si>
  <si>
    <t>MR0EX8DDXK0185269</t>
  </si>
  <si>
    <t>2021-09-30</t>
  </si>
  <si>
    <t>MR0EX8DD4K0185820</t>
  </si>
  <si>
    <t>5TDYZ3DC7LS026711</t>
  </si>
  <si>
    <t>SE MANDO WHATS 2- ya vendio la unidad</t>
  </si>
  <si>
    <t>MR0EX8CB0K1407375</t>
  </si>
  <si>
    <t>2020-06-16</t>
  </si>
  <si>
    <t>LA UNIDADA FUE ENVIADA A  OTRO ESTADO</t>
  </si>
  <si>
    <t>4T1B21HK7KU519360</t>
  </si>
  <si>
    <t>Se envia Mrs / 4- Saludos ya no cuento con esa unidad. Gracias por su atención</t>
  </si>
  <si>
    <t>JTDKDTB33K1629819</t>
  </si>
  <si>
    <t>2020-06-17</t>
  </si>
  <si>
    <t>MR0EX8DD0K0264918</t>
  </si>
  <si>
    <t>2020-12-04</t>
  </si>
  <si>
    <t>5YFBPRBE0LP017652</t>
  </si>
  <si>
    <t>JTFJM9CP6L6001183</t>
  </si>
  <si>
    <t>2019-09-04</t>
  </si>
  <si>
    <t>MR2B29F37K1176025</t>
  </si>
  <si>
    <t>Se envia msj (Mrs)</t>
  </si>
  <si>
    <t>MR0EX8CB1K1407143</t>
  </si>
  <si>
    <t>MHKMF5CF1KK008134</t>
  </si>
  <si>
    <t>5YFBPRBE0LP020101</t>
  </si>
  <si>
    <t>LO VA REAIZAR EN QUERETARO</t>
  </si>
  <si>
    <t>5TDYZ3DC0LS023651</t>
  </si>
  <si>
    <t>5TDYZ3DC9KS013795</t>
  </si>
  <si>
    <t>JTDKARFU4K3081963</t>
  </si>
  <si>
    <t>MR0HA8CD9K1058474</t>
  </si>
  <si>
    <t>MHKMF5CF3KK008023</t>
  </si>
  <si>
    <t>JTFPX22P8K0091917</t>
  </si>
  <si>
    <t>MR0EX8DD2K0184925</t>
  </si>
  <si>
    <t>2021-12-04</t>
  </si>
  <si>
    <t>3TMAZ5CN8KM091047</t>
  </si>
  <si>
    <t>MHKMF5CF1KK003953</t>
  </si>
  <si>
    <t>2021-12-22</t>
  </si>
  <si>
    <t>MR0FA8CD7K3951626</t>
  </si>
  <si>
    <t>2020-03-10</t>
  </si>
  <si>
    <t>MANDA A BUZON, NO TIENE WHATS</t>
  </si>
  <si>
    <t>MR2B29F36K1166750</t>
  </si>
  <si>
    <t>2020-03-18</t>
  </si>
  <si>
    <t>NO TIENE WHATS APP Y MANDA A BUZON</t>
  </si>
  <si>
    <t>JTFSX23P4K6204915</t>
  </si>
  <si>
    <t>2020-01-22</t>
  </si>
  <si>
    <t>5YFBPRBE7LP001500</t>
  </si>
  <si>
    <t>Marcamos de la Agencia y no Contesta, tratamos de enviar whta pero no cuenta</t>
  </si>
  <si>
    <t>MR0FA8CD1K3901272</t>
  </si>
  <si>
    <t>2020-10-02</t>
  </si>
  <si>
    <t>JTFSX23PXK6205079</t>
  </si>
  <si>
    <t>2021-09-09</t>
  </si>
  <si>
    <t>MRS 1 / NO RESPONDE, SE DEJO MRS 2</t>
  </si>
  <si>
    <t>3TMCZ5AN2KM241651</t>
  </si>
  <si>
    <t>MR0EX8CB9K1406807</t>
  </si>
  <si>
    <t>JTFPX22P8K0091898</t>
  </si>
  <si>
    <t>5TDYZ3DC0KS019212</t>
  </si>
  <si>
    <t>5TDYZ3DC1KS019249</t>
  </si>
  <si>
    <t>MR0EX8CB1K1406008</t>
  </si>
  <si>
    <t>MR0EX8DD6K0184989</t>
  </si>
  <si>
    <t>MR2B29F34K1163197</t>
  </si>
  <si>
    <t>MR0EX8CB9K1406211</t>
  </si>
  <si>
    <t>5TDYZ3DC3KS990494</t>
  </si>
  <si>
    <t>2021-03-05</t>
  </si>
  <si>
    <t>Se marca y se envia whats y no responde</t>
  </si>
  <si>
    <t>JTFSX23P0K6204944</t>
  </si>
  <si>
    <t>2020-06-18</t>
  </si>
  <si>
    <t>YA NO CUENTAN CON GARANTIA , ASI QUE YA NOLE INTERESA TRAELA EN SERVICIO.</t>
  </si>
  <si>
    <t>MR2B29F36K1165842</t>
  </si>
  <si>
    <t>2021-01-11</t>
  </si>
  <si>
    <t>MR0EX8CB1K1406476</t>
  </si>
  <si>
    <t>2019-12-20</t>
  </si>
  <si>
    <t>MHKMF5CF1KK006982</t>
  </si>
  <si>
    <t>2021-03-20</t>
  </si>
  <si>
    <t>JTDKARFU1K3076297</t>
  </si>
  <si>
    <t>2020-01-11</t>
  </si>
  <si>
    <t>JTFSX23P6K6204933</t>
  </si>
  <si>
    <t>2020-06-19</t>
  </si>
  <si>
    <t>BUZON DE VOZ</t>
  </si>
  <si>
    <t>NMTKH3BX8KR079414</t>
  </si>
  <si>
    <t>2020-10-29</t>
  </si>
  <si>
    <t>2022-01-15</t>
  </si>
  <si>
    <t>1- SE LE ENVIO WHATS APP, 2- SE DEJO RECADO EL CLIENTE SE COMUNICA PARA AGENDAR SU CITA</t>
  </si>
  <si>
    <t>JTFSX23P7K6204911</t>
  </si>
  <si>
    <t>MR0HA8CD3K1093186</t>
  </si>
  <si>
    <t>2020-05-13</t>
  </si>
  <si>
    <t>JTFPX22P8K0091335</t>
  </si>
  <si>
    <t>2019-08-24</t>
  </si>
  <si>
    <t>MR2B29F30K1167098</t>
  </si>
  <si>
    <t>MR0EX8DD4K0184702</t>
  </si>
  <si>
    <t>5YFBPRHEXKP942798</t>
  </si>
  <si>
    <t>2019-05-17</t>
  </si>
  <si>
    <t>5TDKZRFH7KS295095</t>
  </si>
  <si>
    <t>Se envia Mrs para campaña</t>
  </si>
  <si>
    <t>JTFSX23P4K6205210</t>
  </si>
  <si>
    <t>2020-07-31</t>
  </si>
  <si>
    <t>Los realiza en queretaro</t>
  </si>
  <si>
    <t>NMTKH3BX1KR075883</t>
  </si>
  <si>
    <t>2019-10-12</t>
  </si>
  <si>
    <t>NMTKH3BX7KR071594</t>
  </si>
  <si>
    <t>2021-11-04</t>
  </si>
  <si>
    <t>MR0EX8DDXK0264571</t>
  </si>
  <si>
    <t>2021-07-20</t>
  </si>
  <si>
    <t>Inmotion 2 - INMOTION</t>
  </si>
  <si>
    <t>3MYDLBYV0KY525090</t>
  </si>
  <si>
    <t>2019-08-02</t>
  </si>
  <si>
    <t>Sin numero de Contactos en Kepler</t>
  </si>
  <si>
    <t>MR2B29F30K1167571</t>
  </si>
  <si>
    <t>2021-08-11</t>
  </si>
  <si>
    <t>JTFSX23P7K6205489</t>
  </si>
  <si>
    <t>MR2B29F35K1165203</t>
  </si>
  <si>
    <t>MR0EX8DD0K0183823</t>
  </si>
  <si>
    <t>JTFPX22P1K0091645</t>
  </si>
  <si>
    <t>5TDKZ3DC0KS996971</t>
  </si>
  <si>
    <t>MHKMF5CEXKK004168</t>
  </si>
  <si>
    <t>2020-07-09</t>
  </si>
  <si>
    <t>JTMR13FV7KD015535</t>
  </si>
  <si>
    <t>2021-02-02</t>
  </si>
  <si>
    <t>5YFBPRHE0KP934094</t>
  </si>
  <si>
    <t>2019-05-20</t>
  </si>
  <si>
    <t>JTFSX23P2K6203844</t>
  </si>
  <si>
    <t>2019-06-06</t>
  </si>
  <si>
    <t>1- sin numeros de contacto</t>
  </si>
  <si>
    <t>JTFSX23P0K6203888</t>
  </si>
  <si>
    <t>MR2K29F37K1152100</t>
  </si>
  <si>
    <t>2021-03-12</t>
  </si>
  <si>
    <t>contesta con majaderias y molesto</t>
  </si>
  <si>
    <t>MR2K29F35K1159773</t>
  </si>
  <si>
    <t>SE MANDO WHATS 2- rechaza llamada 3 - esta fuera de la cuidad el pasa en 15 dias a agendar 4- marcamos pero nos direcciona a buzon enviamos msj</t>
  </si>
  <si>
    <t>JTDKARFUXK3070806</t>
  </si>
  <si>
    <t>2021-11-12</t>
  </si>
  <si>
    <t>MR0EX8DD2K0262006</t>
  </si>
  <si>
    <t>2019-09-25</t>
  </si>
  <si>
    <t>JTFSX23P2K6205416</t>
  </si>
  <si>
    <t>2019-08-12</t>
  </si>
  <si>
    <t>NO TIENE WHATS, MANDA A BUZON 2- BUZON</t>
  </si>
  <si>
    <t>MR2K29F33K1157634</t>
  </si>
  <si>
    <t>MR2B29F3XK1161177</t>
  </si>
  <si>
    <t>2020-11-18</t>
  </si>
  <si>
    <t>JTFSX23P9K6204585</t>
  </si>
  <si>
    <t>MR0EX8DD0K0184079</t>
  </si>
  <si>
    <t>5TDYZ3DC2KS001505</t>
  </si>
  <si>
    <t>2021-09-17</t>
  </si>
  <si>
    <t>realizan en la ciudad en mexico</t>
  </si>
  <si>
    <t>JTFSX23P5K6205376</t>
  </si>
  <si>
    <t>2019-07-03</t>
  </si>
  <si>
    <t>JTFPX22P9K0091358</t>
  </si>
  <si>
    <t>JTMY23FV1KJ014536</t>
  </si>
  <si>
    <t>JTFSX23P6K6203975</t>
  </si>
  <si>
    <t>MR2K29F31K1140511</t>
  </si>
  <si>
    <t>JTFPX22P8K0089696</t>
  </si>
  <si>
    <t>3TMAZ5CN3KM091604</t>
  </si>
  <si>
    <t>MR0EX8CB0K1405139</t>
  </si>
  <si>
    <t>MR2B29F38K1147424</t>
  </si>
  <si>
    <t>2022-02-26</t>
  </si>
  <si>
    <t>MR0EX8DDXK0183912</t>
  </si>
  <si>
    <t>MR2K29F39K1142037</t>
  </si>
  <si>
    <t>2020-06-15</t>
  </si>
  <si>
    <t>MR0EX8CB8K1405695</t>
  </si>
  <si>
    <t>2019-05-30</t>
  </si>
  <si>
    <t>JTFPX22P7K0090080</t>
  </si>
  <si>
    <t>2019-07-31</t>
  </si>
  <si>
    <t>20TA02 - 27/01/22</t>
  </si>
  <si>
    <t>JTDKARFU5K3070311</t>
  </si>
  <si>
    <t>JTMJ13FV3KJ007480</t>
  </si>
  <si>
    <t>Se envia mrs Cliente nos indica lo siguiente: Es que nos gustaría en queretaro por qué los sábados tenemos que ir para allá por eso el cambio para qro y de preferencia el sábado 3- Es que no</t>
  </si>
  <si>
    <t>MR0EX8DD0K0183529</t>
  </si>
  <si>
    <t>MR2B29F31K1159785</t>
  </si>
  <si>
    <t>En la empresa ya no se encuentra la unidad se vendio</t>
  </si>
  <si>
    <t>JTFSX23P4K6204347</t>
  </si>
  <si>
    <t>MR2B29F38K1161288</t>
  </si>
  <si>
    <t>2022-01-04</t>
  </si>
  <si>
    <t>MR0HA8CDXK1092827</t>
  </si>
  <si>
    <t>MR2B29F33K1158413</t>
  </si>
  <si>
    <t>JTDKBRFU9J3080321</t>
  </si>
  <si>
    <t>2021-07-26</t>
  </si>
  <si>
    <t>buzon, se marca del telefono fijo de la agencia se deja whats 2- SE MANDO WHATS</t>
  </si>
  <si>
    <t>MR2K29F37J1122688</t>
  </si>
  <si>
    <t>2021-10-08</t>
  </si>
  <si>
    <t>MHKMF5CE9KK003951</t>
  </si>
  <si>
    <t>2019-11-15</t>
  </si>
  <si>
    <t>MHKMF5CE9KK003772</t>
  </si>
  <si>
    <t>2020-11-26</t>
  </si>
  <si>
    <t>1- SE LE ENVIO WHATS APP, 2- EL CLIENTE SE COMUNICA  DESPUES  SE ENCUENTRA FUERA DE LA CIUDAD</t>
  </si>
  <si>
    <t>MR0FA8CD8K3901110</t>
  </si>
  <si>
    <t>2022-02-23</t>
  </si>
  <si>
    <t>NO TIENE WHATS NO RESPONDE / NO RESPONDE LA LLAMADA</t>
  </si>
  <si>
    <t>JTMD13FV0KJ004419</t>
  </si>
  <si>
    <t>2021-05-10</t>
  </si>
  <si>
    <t>INVENTARIO DE COMONUEVOS</t>
  </si>
  <si>
    <t>JTDKARFU3K3070517</t>
  </si>
  <si>
    <t>JTDKDTB39K1626830</t>
  </si>
  <si>
    <t>MHKMF5CE8KK003469</t>
  </si>
  <si>
    <t>MHKMF5CF8KK006087</t>
  </si>
  <si>
    <t>2019-08-19</t>
  </si>
  <si>
    <t>/ TELEFONO CELULAR SUSPENDIDO  Y TELEFONO DE CASA Y OFICINA SON DE CONMUTADOR</t>
  </si>
  <si>
    <t>JTDKARFU7K3070410</t>
  </si>
  <si>
    <t>2020-03-05</t>
  </si>
  <si>
    <t>MR2B29F35K1161782</t>
  </si>
  <si>
    <t>2020-10-23</t>
  </si>
  <si>
    <t>JTDKDTB38K1626270</t>
  </si>
  <si>
    <t>2021-06-14</t>
  </si>
  <si>
    <t>Sin número de contacto 2- no tiene telefonos</t>
  </si>
  <si>
    <t>JTMR13FVXKD010992</t>
  </si>
  <si>
    <t>2019-08-10</t>
  </si>
  <si>
    <t>cliene comenta que no es su numero</t>
  </si>
  <si>
    <t>JTFSX23P0K6203860</t>
  </si>
  <si>
    <t>2020-03-09</t>
  </si>
  <si>
    <t>Sin contactos en kepler</t>
  </si>
  <si>
    <t>5YFBPRHE2KP915319</t>
  </si>
  <si>
    <t>2022-02-24</t>
  </si>
  <si>
    <t>MR2K29F30K1158627</t>
  </si>
  <si>
    <t>MRS 1 / REALIZO EL SERVICIO EN IRAPUATO</t>
  </si>
  <si>
    <t>JTFSX23PXK6203574</t>
  </si>
  <si>
    <t>2020-06-04</t>
  </si>
  <si>
    <t>1-SIN NUMEROS DE CONTACTO</t>
  </si>
  <si>
    <t>JTFSX23P4K6203859</t>
  </si>
  <si>
    <t>NMTKH3BX0KR071419</t>
  </si>
  <si>
    <t>MR0EX8DD2K0263401</t>
  </si>
  <si>
    <t>MR0EX8DD6K0263398</t>
  </si>
  <si>
    <t>2019-08-03</t>
  </si>
  <si>
    <t>JTMJ13FV4KJ004023</t>
  </si>
  <si>
    <t>2022-02-10</t>
  </si>
  <si>
    <t>MR0EX8CB9K1405365</t>
  </si>
  <si>
    <t>MR0EX8CB0K1403973</t>
  </si>
  <si>
    <t>JTFSX23P2K6199746</t>
  </si>
  <si>
    <t>MHKMF5CEXJK001446</t>
  </si>
  <si>
    <t>2019-06-18</t>
  </si>
  <si>
    <t>Se envia mrs 4- Marcamos de la agencia y nos direcciona a numero fuera de area</t>
  </si>
  <si>
    <t>2T3RFREV5JW836138</t>
  </si>
  <si>
    <t>2020-07-02</t>
  </si>
  <si>
    <t>JTFSX23P0K6201929</t>
  </si>
  <si>
    <t>2019-05-16</t>
  </si>
  <si>
    <t>20TA02 - 18/01/22</t>
  </si>
  <si>
    <t>JTMR13FV9KJ001556</t>
  </si>
  <si>
    <t>2020-12-03</t>
  </si>
  <si>
    <t>MR0EX8DD6K0262770</t>
  </si>
  <si>
    <t>2021-01-16</t>
  </si>
  <si>
    <t>NUMERO MARCADO ES INCORRECTO</t>
  </si>
  <si>
    <t>MR0HA8CD1K1092618</t>
  </si>
  <si>
    <t>MR2B29F30K1154366</t>
  </si>
  <si>
    <t>2019-07-26</t>
  </si>
  <si>
    <t>JTMZ13FV8KD003300</t>
  </si>
  <si>
    <t>2T3RFREV0JW802043</t>
  </si>
  <si>
    <t>2020-01-15</t>
  </si>
  <si>
    <t>MR0EX8DD3K0262709</t>
  </si>
  <si>
    <t>MR0EX8DD7K0182572</t>
  </si>
  <si>
    <t>1-SE MANDO WHATS 2- SE AGENDA CITA 16.02.22 / P-131537 - SE ENVIA MSJ DE RECORDATORIO / I131391 - 11/02/22 - S80</t>
  </si>
  <si>
    <t>JTMY23FVXKJ006354</t>
  </si>
  <si>
    <t>2021-05-24</t>
  </si>
  <si>
    <t>RADICA EN MONTERREY, SOLO REALIZO AQUÃ ,LA COMPRA</t>
  </si>
  <si>
    <t>MR0EX8DD6K0182482</t>
  </si>
  <si>
    <t>2020-06-29</t>
  </si>
  <si>
    <t>MR0EX8DD3K0182990</t>
  </si>
  <si>
    <t>Unidad Vendida</t>
  </si>
  <si>
    <t>MR0EX8DD5K0263019</t>
  </si>
  <si>
    <t>2020-07-29</t>
  </si>
  <si>
    <t>3MYDLBYV5KY510990</t>
  </si>
  <si>
    <t>1-MRS / MARCAMOS AL CLIENTE PERO NOS INDICAN QUE  EN OTRA OCASIÓN SE COMUNICAN PARA AGENDAR CITA</t>
  </si>
  <si>
    <t>3TMAZ5CNXKM090224</t>
  </si>
  <si>
    <t>2019-05-09</t>
  </si>
  <si>
    <t>JTDKDTB37K1626311</t>
  </si>
  <si>
    <t>SE MANDO WHATS (MRS) 2 -buzon 3- los realiza en ciudad de mexico</t>
  </si>
  <si>
    <t>MR0EX8DD7K0183088</t>
  </si>
  <si>
    <t>2019-11-27</t>
  </si>
  <si>
    <t>JTFPX22P8K0089679</t>
  </si>
  <si>
    <t>2019-06-26</t>
  </si>
  <si>
    <t>5TDKZRFH5KS296763</t>
  </si>
  <si>
    <t>2019-08-21</t>
  </si>
  <si>
    <t>NADIE NOS CONTESTA</t>
  </si>
  <si>
    <t>MHKMF5CF3KK005395</t>
  </si>
  <si>
    <t>SE ENVIA MRS 2- NOS COMUNICAMOS PERO  NOS INDICAN QUE POR EL MOMENTO QUEDARA PENDIENTE YA QUE LA UNIDAD ANDA FUERA 3- Marcamos a la empresa tiene pendiente una cita pero nos indica que ellos maracran a la agencia cuando tengan disponibilidad de tiempo</t>
  </si>
  <si>
    <t>JTDKDTB39K1625774</t>
  </si>
  <si>
    <t>2022-02-11</t>
  </si>
  <si>
    <t>Se envia mrs 2- NO CONTESTA 3- BUZON LLENO 4-BUZON / CLIENTE FALLECIO SU ESPOSA SE COMUNICARA PARA AGENDAR LA CCITA</t>
  </si>
  <si>
    <t>4T1B11HK6JU143266</t>
  </si>
  <si>
    <t>Ya no cuenta con su unidad</t>
  </si>
  <si>
    <t>MR2B29F37K1155403</t>
  </si>
  <si>
    <t>MR0EX8CB3K1405328</t>
  </si>
  <si>
    <t>2021-08-24</t>
  </si>
  <si>
    <t>JTFSX23P1K6201504</t>
  </si>
  <si>
    <t>MR2B29F39J1113166</t>
  </si>
  <si>
    <t>2022-01-08</t>
  </si>
  <si>
    <t>1- SE LE ENVIO WHATS APP, 2- NO CONTESTA Y SE VOLVIO A ENVIAR WHATS APP</t>
  </si>
  <si>
    <t>MR2B29F31J1119821</t>
  </si>
  <si>
    <t>2020-09-26</t>
  </si>
  <si>
    <t>manda a buzon</t>
  </si>
  <si>
    <t>MR0FA8CD9K3951417</t>
  </si>
  <si>
    <t>JTDKDTB32K1624644</t>
  </si>
  <si>
    <t>2020-11-28</t>
  </si>
  <si>
    <t>1- SE LE ENVIO WHATS APP, 2- EL CLIENTE LO REVISA CON SU HIJA Y NOS MARCA PARA AGENDAR SU CITA.</t>
  </si>
  <si>
    <t>MR0EX8DD6K0183308</t>
  </si>
  <si>
    <t>2019-10-23</t>
  </si>
  <si>
    <t>JTDKBRFU5J3066805</t>
  </si>
  <si>
    <t>2019-07-02</t>
  </si>
  <si>
    <t>MR0FA8CD7K3901020</t>
  </si>
  <si>
    <t>2019-09-12</t>
  </si>
  <si>
    <t>MR2B29F33K1159528</t>
  </si>
  <si>
    <t>NO CONTESTA Y NO TENE WHATS / EL NUMERO YA CAMBIO</t>
  </si>
  <si>
    <t>JTFSX23P0K6203292</t>
  </si>
  <si>
    <t>4T1B11HK9KU187862</t>
  </si>
  <si>
    <t>2021-11-24</t>
  </si>
  <si>
    <t>1- SE LE ENVIO WHATS APP , 2- NO POR EL MOMENTO</t>
  </si>
  <si>
    <t>JTMY23FV5KJ004902</t>
  </si>
  <si>
    <t>SE MANDO WHTAS ( MRS ) 2- sin numero de contacto</t>
  </si>
  <si>
    <t>MHKMF5CE4KK002593</t>
  </si>
  <si>
    <t>2020-02-26</t>
  </si>
  <si>
    <t>NMTKH3BX4KR074890</t>
  </si>
  <si>
    <t>2020-02-22</t>
  </si>
  <si>
    <t>MR2K29F3XK1149028</t>
  </si>
  <si>
    <t>2021-06-23</t>
  </si>
  <si>
    <t>SE MANDA WHTAS, SE MARCA DEL TELEFONO FIJO, PERO MANDA A BUZON 2- COMENTA QUE ESTA OCUPADO Y CUELGA</t>
  </si>
  <si>
    <t>MHKMF5CE9KK003321</t>
  </si>
  <si>
    <t>2019-10-24</t>
  </si>
  <si>
    <t>no tiene whats,manda a buzon</t>
  </si>
  <si>
    <t>5TDYZ3DCXKS993702</t>
  </si>
  <si>
    <t>JTFSX23P1K6199754</t>
  </si>
  <si>
    <t>JTFPX22P2K0089659</t>
  </si>
  <si>
    <t>MR2B29F39K1154138</t>
  </si>
  <si>
    <t>JTFPX22P2K0089676</t>
  </si>
  <si>
    <t>MR0EX8CB4K1404950</t>
  </si>
  <si>
    <t>MR0EX8DD8K0262365</t>
  </si>
  <si>
    <t>JTFPX22P5K0088666</t>
  </si>
  <si>
    <t>4T1B11HK0KU165992</t>
  </si>
  <si>
    <t>3TMAZ5CN1KM081525</t>
  </si>
  <si>
    <t>MR0EX8DD5K0262422</t>
  </si>
  <si>
    <t>2019-12-06</t>
  </si>
  <si>
    <t>NMTKH3BXXKR070682</t>
  </si>
  <si>
    <t>MR2B29F36J1119779</t>
  </si>
  <si>
    <t>2019-07-08</t>
  </si>
  <si>
    <t>manda a buzon, no tiene whats 2- buzon</t>
  </si>
  <si>
    <t>JTDKBRFU5J3604547</t>
  </si>
  <si>
    <t>2020-07-30</t>
  </si>
  <si>
    <t>JTFSX23P5K6201991</t>
  </si>
  <si>
    <t>2019-05-24</t>
  </si>
  <si>
    <t>3TMAZ5CN1KM086563</t>
  </si>
  <si>
    <t>2021-09-01</t>
  </si>
  <si>
    <t>MR0EX8CB4K1404060</t>
  </si>
  <si>
    <t>2019-09-13</t>
  </si>
  <si>
    <t>/ NO CONTESTA NI TIENE WHATS</t>
  </si>
  <si>
    <t>MR0EX8DD3K0262418</t>
  </si>
  <si>
    <t>SE MANDO WHATS 2- BUZON ,SE MARCA DEL TELEFONO FIJO</t>
  </si>
  <si>
    <t>5TDYZ3DCXKS985261</t>
  </si>
  <si>
    <t>2020-03-17</t>
  </si>
  <si>
    <t>JTFSX23P5K6201747</t>
  </si>
  <si>
    <t>2019-06-13</t>
  </si>
  <si>
    <t>MR0EX8DD4K0183209</t>
  </si>
  <si>
    <t>2019-12-03</t>
  </si>
  <si>
    <t>JTFPX22P3K0088844</t>
  </si>
  <si>
    <t>Se envia msj (Mrs) 4- Enviamos msj de campaña toyothon</t>
  </si>
  <si>
    <t>JTFSX23P8K6201645</t>
  </si>
  <si>
    <t>2020-05-08</t>
  </si>
  <si>
    <t>MR2B29F34K1140695</t>
  </si>
  <si>
    <t>2020-03-28</t>
  </si>
  <si>
    <t>MR0EX8CB4K1404768</t>
  </si>
  <si>
    <t>2021-10-21</t>
  </si>
  <si>
    <t>MHKMF5CF4KK004899</t>
  </si>
  <si>
    <t>MANDAA BUZON, NO TIENE WHATS 2 - BUZON</t>
  </si>
  <si>
    <t>MR0EX8DD4K0182562</t>
  </si>
  <si>
    <t>2021-10-01</t>
  </si>
  <si>
    <t>1-SE LE ENVIO WHATS APP , 2- SE DEJO RECADO, 3- EL CLIENTE SE COMUNICA PARA AGENDAR MAS ADELANTE</t>
  </si>
  <si>
    <t>3TMAZ5CN6KM084436</t>
  </si>
  <si>
    <t>MR0HA8CD9K1057793</t>
  </si>
  <si>
    <t>2019-07-24</t>
  </si>
  <si>
    <t>no tiene whtas, manda directo a buzon</t>
  </si>
  <si>
    <t>MR0EX8DD4K0180990</t>
  </si>
  <si>
    <t>SE MANDO WHATS (MRS) 2 - buzon 3- buzon</t>
  </si>
  <si>
    <t>NMTKH3BX0KR072392</t>
  </si>
  <si>
    <t>Se envia whats</t>
  </si>
  <si>
    <t>NMTKH3BX6KR069318</t>
  </si>
  <si>
    <t>2020-12-07</t>
  </si>
  <si>
    <t>MR0EX8DD7K0182538</t>
  </si>
  <si>
    <t>JTDKDTB38K1625068</t>
  </si>
  <si>
    <t>Se envio mrs whats 2- Cliente nos indica que tentativamente estara viviendo en la ciudad de mexico y que ahí realizara los serv 3- REALIZO SU SERVICIO EN LA AGENCIA DE MEXICO</t>
  </si>
  <si>
    <t>MR0HA8CD4K1092595</t>
  </si>
  <si>
    <t>ESTA A NOMBRE DE ALECSA</t>
  </si>
  <si>
    <t>MR2K29F35K1148269</t>
  </si>
  <si>
    <t>2021-07-15</t>
  </si>
  <si>
    <t>JTFSX23P6K6201501</t>
  </si>
  <si>
    <t>2021-12-31</t>
  </si>
  <si>
    <t>SIN NIMERO DE CONTACTO</t>
  </si>
  <si>
    <t>MR0EX8DD1K0262773</t>
  </si>
  <si>
    <t>2019-12-21</t>
  </si>
  <si>
    <t>MHKMF5CE8KK003245</t>
  </si>
  <si>
    <t>2021-12-13</t>
  </si>
  <si>
    <t>5TDKY5G17KS072813</t>
  </si>
  <si>
    <t>2022-02-17</t>
  </si>
  <si>
    <t>MRS 1 / SE DEJO RECADO Y ELLOS SE COMUNICAN DESPUES</t>
  </si>
  <si>
    <t>MR2K29F37J1133660</t>
  </si>
  <si>
    <t>MR0EX8CB1K1403805</t>
  </si>
  <si>
    <t>3TMAZ5CN0KM083542</t>
  </si>
  <si>
    <t>MR0HA8CD0K1057469</t>
  </si>
  <si>
    <t>MR0EX8CB9K1404667</t>
  </si>
  <si>
    <t>MR0HA8CD9K1057745</t>
  </si>
  <si>
    <t>MR2B29F34K1139126</t>
  </si>
  <si>
    <t>MR0EX8DD6K0181638</t>
  </si>
  <si>
    <t>MR0EX8DD6K0260842</t>
  </si>
  <si>
    <t>3TMAZ5CN0JM076458</t>
  </si>
  <si>
    <t>JTFSX23P5K6198185</t>
  </si>
  <si>
    <t>MHKMF5CFXJK003626</t>
  </si>
  <si>
    <t>JTFSX23PXK6200285</t>
  </si>
  <si>
    <t>2020-04-03</t>
  </si>
  <si>
    <t>direcciona a buzon</t>
  </si>
  <si>
    <t>MR2B29F39K1140627</t>
  </si>
  <si>
    <t>5TDYZRFH5KS292772</t>
  </si>
  <si>
    <t>2021-02-18</t>
  </si>
  <si>
    <t>Cuando se descupe me regresa la llamada</t>
  </si>
  <si>
    <t>MR2B29F30K1141195</t>
  </si>
  <si>
    <t>MANDA A BUZON NO TIENE WHATS</t>
  </si>
  <si>
    <t>JTDKBRFU9J3079895</t>
  </si>
  <si>
    <t>2019-03-07</t>
  </si>
  <si>
    <t>MHKMF53E2JK015471</t>
  </si>
  <si>
    <t>2019-03-23</t>
  </si>
  <si>
    <t>EL MARCA EN OTRO MOMENTO</t>
  </si>
  <si>
    <t>MR0EX8DD6K0261554</t>
  </si>
  <si>
    <t>2021-01-30</t>
  </si>
  <si>
    <t>CLIENTE INDICA QUE EL DIA LUNES 11.04.22 MARCARA PARA VER SI PUEDE PROGRAMAR4 SU CITA</t>
  </si>
  <si>
    <t>MR2B29F39K1137632</t>
  </si>
  <si>
    <t>2019-06-05</t>
  </si>
  <si>
    <t>NMTKH3BX3KR070961</t>
  </si>
  <si>
    <t>2020-03-14</t>
  </si>
  <si>
    <t>mannda a buzon, no tiene whats</t>
  </si>
  <si>
    <t>5TDKZ3DC2KS980416</t>
  </si>
  <si>
    <t>2021-05-20</t>
  </si>
  <si>
    <t>YA NO CUENTA CON SU UNIDAD</t>
  </si>
  <si>
    <t>4T1B21HK0KU510869</t>
  </si>
  <si>
    <t>2020-10-15</t>
  </si>
  <si>
    <t>MR2K29F32J1132321</t>
  </si>
  <si>
    <t>JTFSX23P2K6198936</t>
  </si>
  <si>
    <t>EL MARCA, POR EL MOMENTO NO LA REQUIERE</t>
  </si>
  <si>
    <t>JTDKDTB37K1623201</t>
  </si>
  <si>
    <t>2020-09-05</t>
  </si>
  <si>
    <t>JTDKBRFUXJ3079033</t>
  </si>
  <si>
    <t>2019-01-14</t>
  </si>
  <si>
    <t>1- MANDA A BUZON DIRECTO , NO TIENE WHATS APP</t>
  </si>
  <si>
    <t>MR2B29F31K1145966</t>
  </si>
  <si>
    <t>CLIENTE NOS INDICA QUE LLAMARA DESPUES PARA AGENDAR CITA, YA QUE TIENE INTERES DE ADQUIRIR OTRA UNIDAD</t>
  </si>
  <si>
    <t>MR2K29F35K1139474</t>
  </si>
  <si>
    <t>2020-06-09</t>
  </si>
  <si>
    <t>MR0EX8DD4K0261469</t>
  </si>
  <si>
    <t>2020-01-07</t>
  </si>
  <si>
    <t>MR0HA8CD4K1092211</t>
  </si>
  <si>
    <t>2020-01-03</t>
  </si>
  <si>
    <t>Tel inactivo</t>
  </si>
  <si>
    <t>JTDKDTB37K1620606</t>
  </si>
  <si>
    <t>MR2B29F31K1142288</t>
  </si>
  <si>
    <t>2019-08-23</t>
  </si>
  <si>
    <t>JTDKDTB39K1623765</t>
  </si>
  <si>
    <t>2019-07-25</t>
  </si>
  <si>
    <t>Marcamos pero no Contesta, tratamos de enviar whts pero no cuenta</t>
  </si>
  <si>
    <t>MR0EX8DD2K0261552</t>
  </si>
  <si>
    <t>SE MANDO WHATS 2- EL MARCA EN OTRO MOMENTO</t>
  </si>
  <si>
    <t>JTDKBRFU3J3078323</t>
  </si>
  <si>
    <t>2021-08-02</t>
  </si>
  <si>
    <t>el marca despues, se marca del telefono fijo se dejo whats</t>
  </si>
  <si>
    <t>MR0EX8DD4K0261777</t>
  </si>
  <si>
    <t>2020-08-07</t>
  </si>
  <si>
    <t>JTFSX23P1K6199303</t>
  </si>
  <si>
    <t>2020-09-14</t>
  </si>
  <si>
    <t>Num que tiene no existen</t>
  </si>
  <si>
    <t>MR2K29F34K1137764</t>
  </si>
  <si>
    <t>2020-04-24</t>
  </si>
  <si>
    <t>citado el dia viernes 10 de junio 09:30</t>
  </si>
  <si>
    <t>JTDKDTB32K1623347</t>
  </si>
  <si>
    <t>3TMAZ5CN9JM073137</t>
  </si>
  <si>
    <t>2019-05-03</t>
  </si>
  <si>
    <t>NMTKH3BX0KR067631</t>
  </si>
  <si>
    <t>MR2B29F36K1148989</t>
  </si>
  <si>
    <t>2019-06-04</t>
  </si>
  <si>
    <t>JTDKDTB37J1612780</t>
  </si>
  <si>
    <t>2020-07-03</t>
  </si>
  <si>
    <t>MR0EX8DD7K0260980</t>
  </si>
  <si>
    <t>JTDKDTB31K1623789</t>
  </si>
  <si>
    <t>MR2K29F38K1137959</t>
  </si>
  <si>
    <t>MHKMF5CFXKK004289</t>
  </si>
  <si>
    <t>2021-12-08</t>
  </si>
  <si>
    <t>2T3RFREV7JW820975</t>
  </si>
  <si>
    <t>2021-06-02</t>
  </si>
  <si>
    <t>JTDKBRFU4J3069811</t>
  </si>
  <si>
    <t>2021-06-05</t>
  </si>
  <si>
    <t>1-SE LE ENVIO WHATS APP, 2- NUMERO FUERA DEL AREA DE SERVICIO</t>
  </si>
  <si>
    <t>2T3JFREV0JW827974</t>
  </si>
  <si>
    <t>2021-09-21</t>
  </si>
  <si>
    <t>YA VENDIO LA UNIDAD</t>
  </si>
  <si>
    <t>3TMAZ5CN8KM081702</t>
  </si>
  <si>
    <t>2019-06-28</t>
  </si>
  <si>
    <t>MR2B29F34K1148604</t>
  </si>
  <si>
    <t>2019-10-18</t>
  </si>
  <si>
    <t>3TMAZ5CN7JM076764</t>
  </si>
  <si>
    <t>2019-04-24</t>
  </si>
  <si>
    <t>MANDA A BUZON SE MANDO WHATS 2 - BUZON</t>
  </si>
  <si>
    <t>4T1B11HK7KU687731</t>
  </si>
  <si>
    <t>SE ENVIA MRS Y NOS INDICA QUE LA UNIDAD YA LA VENDIO</t>
  </si>
  <si>
    <t>JTDKBRFU2J3079740</t>
  </si>
  <si>
    <t>MR0HA8CD0J1056739</t>
  </si>
  <si>
    <t>2019-11-21</t>
  </si>
  <si>
    <t>JTDKBRFU5J3078632</t>
  </si>
  <si>
    <t>MR0EX8CB2K1403876</t>
  </si>
  <si>
    <t>MR0EX8CB5K1404259</t>
  </si>
  <si>
    <t>2T3RFREVXJW826074</t>
  </si>
  <si>
    <t>JTFPX22P3K0085281</t>
  </si>
  <si>
    <t>2T3JFREV0JW723307</t>
  </si>
  <si>
    <t>MR2B29F34K1144665</t>
  </si>
  <si>
    <t>JTFSX23P1K6199205</t>
  </si>
  <si>
    <t>MHKMF5CE4JK002043</t>
  </si>
  <si>
    <t>JTFSX23P4K6199151</t>
  </si>
  <si>
    <t>MR0EX8DD0K0261677</t>
  </si>
  <si>
    <t>5YFBPRHE8KP889969</t>
  </si>
  <si>
    <t>1-MRS 2- BUZON DE VOZ</t>
  </si>
  <si>
    <t>JTFPX22P2K0087300</t>
  </si>
  <si>
    <t>2019-04-02</t>
  </si>
  <si>
    <t>MR2B29F38J1120934</t>
  </si>
  <si>
    <t>2019-09-28</t>
  </si>
  <si>
    <t>MR0EX8CB4K1403992</t>
  </si>
  <si>
    <t>2021-03-03</t>
  </si>
  <si>
    <t>JTFSX23P6K6198261</t>
  </si>
  <si>
    <t>20TA02 - 19/01/22</t>
  </si>
  <si>
    <t>MR0EX8DD9K0181407</t>
  </si>
  <si>
    <t>2019-04-26</t>
  </si>
  <si>
    <t>5TDYZ3DC1KS974097</t>
  </si>
  <si>
    <t>2019-09-05</t>
  </si>
  <si>
    <t>SE MANDO WHATS 2- YA NO CUENTASN CON LA UNIDAD</t>
  </si>
  <si>
    <t>3MYDLBYV7KY502597</t>
  </si>
  <si>
    <t>2020-04-29</t>
  </si>
  <si>
    <t>3TMAZ5CN4JM069867</t>
  </si>
  <si>
    <t>2021-10-15</t>
  </si>
  <si>
    <t>Se envia Mrs / 2-Encargado nos indica que llamemos otro dia que no se encuentra la persona, 3- YA NO CUEMTA CON SU CAMIONETA</t>
  </si>
  <si>
    <t>MR0EX8DDXK0181187</t>
  </si>
  <si>
    <t>2020-05-15</t>
  </si>
  <si>
    <t>MHKMF5CE1JK000881</t>
  </si>
  <si>
    <t>2019-08-15</t>
  </si>
  <si>
    <t>MR0EX8CB2K1403649</t>
  </si>
  <si>
    <t>2021-02-04</t>
  </si>
  <si>
    <t>se molesto por marcarle, se mando whats con informacion</t>
  </si>
  <si>
    <t>JTDKBRFU6J3602001</t>
  </si>
  <si>
    <t>Marcamos y nos envia a buzon</t>
  </si>
  <si>
    <t>MR0EX8DD9K0181228</t>
  </si>
  <si>
    <t>JTFSX23P8K6199072</t>
  </si>
  <si>
    <t>MR2B29F30J1132298</t>
  </si>
  <si>
    <t>2020-03-19</t>
  </si>
  <si>
    <t>MR2B29F31J1125067</t>
  </si>
  <si>
    <t>NO CONTESTA Y NO TIENE WHATS APP</t>
  </si>
  <si>
    <t>MR2B29F36K1140696</t>
  </si>
  <si>
    <t>2020-07-06</t>
  </si>
  <si>
    <t>SE MANDO WHARS</t>
  </si>
  <si>
    <t>5YFBPRHE2KP878093</t>
  </si>
  <si>
    <t>JTDKBRFU6J3076209</t>
  </si>
  <si>
    <t>2019-05-27</t>
  </si>
  <si>
    <t>MR0EX8DD9K0181231</t>
  </si>
  <si>
    <t>2020-07-24</t>
  </si>
  <si>
    <t>MARCAMOS EN VARIAS OCASIONES PERO NADIE RESPONDE NO CUENTA CON WHTAS</t>
  </si>
  <si>
    <t>5TDYZ3DC6JS953261</t>
  </si>
  <si>
    <t>2019-12-07</t>
  </si>
  <si>
    <t>JTDKDTB34K1622278</t>
  </si>
  <si>
    <t>2020-12-05</t>
  </si>
  <si>
    <t>SIN NUMERO PARA CONTACTAR EN KEPLER</t>
  </si>
  <si>
    <t>5TDYZ3DCXKS976494</t>
  </si>
  <si>
    <t>2T3RFREV7JW817171</t>
  </si>
  <si>
    <t>2T3RFREVXJW835583</t>
  </si>
  <si>
    <t>MR2B29F30K1139558</t>
  </si>
  <si>
    <t>2021-07-17</t>
  </si>
  <si>
    <t>NO TIEN WHATS, MANDA A BUZON SE MARCA DEL TELEFONO FIJO DE LA AGENCIA 2- SE MANDO WHATS</t>
  </si>
  <si>
    <t>5YFBPRHE8JP840432</t>
  </si>
  <si>
    <t>JTDKBRFU3J3603722</t>
  </si>
  <si>
    <t>2021-06-11</t>
  </si>
  <si>
    <t>1- SE LE ENVIO WHATS APP, 2- SE DEJO RECADO SE COMUNICA MAS ADELANTE</t>
  </si>
  <si>
    <t>MR0EX8DD3K0181824</t>
  </si>
  <si>
    <t>MR0EX8DD9K0260978</t>
  </si>
  <si>
    <t>JTFSX23P4K6199294</t>
  </si>
  <si>
    <t>MR0EX8DD7K0180515</t>
  </si>
  <si>
    <t>3TMCZ5ANXKM190075</t>
  </si>
  <si>
    <t>MR2B29F31K1137690</t>
  </si>
  <si>
    <t>JTFPX22P6K0085050</t>
  </si>
  <si>
    <t>JTFSX23P7K6199225</t>
  </si>
  <si>
    <t>MR2B29F35K1140706</t>
  </si>
  <si>
    <t>5TDYZ3DC2KS967885</t>
  </si>
  <si>
    <t>2T3DFREV9JW808207</t>
  </si>
  <si>
    <t>MR0EX8CB4K1403135</t>
  </si>
  <si>
    <t>MR0EX8DD6K0180571</t>
  </si>
  <si>
    <t>2020-05-28</t>
  </si>
  <si>
    <t>2T3ZFREV3JW493183</t>
  </si>
  <si>
    <t>SE DEJO RECADO POR LLAMADA CON LA SRTA. VERONICA 4611800727,</t>
  </si>
  <si>
    <t>MR2K29F35J1129607</t>
  </si>
  <si>
    <t>LO VENDIO</t>
  </si>
  <si>
    <t>MR0EX8DDXK0260424</t>
  </si>
  <si>
    <t>2019-05-02</t>
  </si>
  <si>
    <t>JTFPX22P4K0085256</t>
  </si>
  <si>
    <t>5TDYZ3DC9KS967317</t>
  </si>
  <si>
    <t>NUMERO OCUPADO</t>
  </si>
  <si>
    <t>MHKMF5CF0JK003277</t>
  </si>
  <si>
    <t>2019-03-20</t>
  </si>
  <si>
    <t>MR2K29F31J1121438</t>
  </si>
  <si>
    <t>MR0EX8DD3K0260068</t>
  </si>
  <si>
    <t>2019-03-19</t>
  </si>
  <si>
    <t>NOS DIRECCIONA A BUZON</t>
  </si>
  <si>
    <t>MR2B29F39J1134941</t>
  </si>
  <si>
    <t>MR2K29F35J1122642</t>
  </si>
  <si>
    <t>2019-10-01</t>
  </si>
  <si>
    <t>MR0EX8CB5K1403466</t>
  </si>
  <si>
    <t>Marca el dia de mañana 12/04/22</t>
  </si>
  <si>
    <t>MR0EX8DD8K0260616</t>
  </si>
  <si>
    <t>MR0EX8DD3K0260409</t>
  </si>
  <si>
    <t>MHKMF5CE7JK000710</t>
  </si>
  <si>
    <t>2020-03-11</t>
  </si>
  <si>
    <t>MR0EX8CB3K1403126</t>
  </si>
  <si>
    <t>2019-02-21</t>
  </si>
  <si>
    <t>MR2K29F30J1128381</t>
  </si>
  <si>
    <t>2019-12-28</t>
  </si>
  <si>
    <t>MR0EX8DD6K0260730</t>
  </si>
  <si>
    <t>2019-11-16</t>
  </si>
  <si>
    <t>Se envia Mrs para el Servicio acudio 05.03.22  para la campaña</t>
  </si>
  <si>
    <t>Sen envia Mrs 2- Cliente nos indica que por el momento no se encuentra en guanajuato, cuando regrese de su viaje se contacta para realizar el serv 3- no responde y no tiene whats</t>
  </si>
  <si>
    <t>JTDKBRFU7J3074579</t>
  </si>
  <si>
    <t>1-SE LE ENVIO WHATS APP , 2- SE COMUNICA A FINALES DEL MES DE AGOSTO PARA AGENDAR SU CITA., 3- EL CLIENTE SE COMUNICA PARA AGENDAR SU CITA.</t>
  </si>
  <si>
    <t>MR0EX8DD0K0180937</t>
  </si>
  <si>
    <t>sin numero telefonico</t>
  </si>
  <si>
    <t>2T3ZFREV2JW483521</t>
  </si>
  <si>
    <t>Se envia Mrs pero programan para una unidad Prius 2019</t>
  </si>
  <si>
    <t>MR0EX8CB3K1403207</t>
  </si>
  <si>
    <t>MHKMF5CF2JK003104</t>
  </si>
  <si>
    <t>2020-03-24</t>
  </si>
  <si>
    <t>No cuenta con num telefonico ni correo</t>
  </si>
  <si>
    <t>MR0EX8DD5K0180495</t>
  </si>
  <si>
    <t>2T3RFREV6JW826010</t>
  </si>
  <si>
    <t>2020-09-07</t>
  </si>
  <si>
    <t>MR0EX8DD5K0180321</t>
  </si>
  <si>
    <t>MR0HA8CD8K1056862</t>
  </si>
  <si>
    <t>2019-10-22</t>
  </si>
  <si>
    <t>5YFBPRHE9KP864496</t>
  </si>
  <si>
    <t>2021-08-19</t>
  </si>
  <si>
    <t>JTFSX23P9K6197461</t>
  </si>
  <si>
    <t>2020-11-19</t>
  </si>
  <si>
    <t>JTDKBRFU0J3070017</t>
  </si>
  <si>
    <t>2020-04-07</t>
  </si>
  <si>
    <t>MR0EX8DD7K0259926</t>
  </si>
  <si>
    <t>2019-04-05</t>
  </si>
  <si>
    <t>MR0EX8DD9K0260222</t>
  </si>
  <si>
    <t>2021-01-12</t>
  </si>
  <si>
    <t>JTDKBRFU6J3073682</t>
  </si>
  <si>
    <t>2021-06-09</t>
  </si>
  <si>
    <t>buzon, se marca del telefono fijo. 2- LOS REALIZA POR FUERA</t>
  </si>
  <si>
    <t>MHKMF5CF3JK003046</t>
  </si>
  <si>
    <t>MRS 1 / ENTRA DIRECTO A BUZON, SE DEJA MRS 2</t>
  </si>
  <si>
    <t>MR0EX8CB2K1403473</t>
  </si>
  <si>
    <t>JTFPX22P6K0085419</t>
  </si>
  <si>
    <t>NMTKH3BX4JR062608</t>
  </si>
  <si>
    <t>JTFPX22P2K0086616</t>
  </si>
  <si>
    <t>MR0EX8DD2K0180454</t>
  </si>
  <si>
    <t>JTFSX23P3K6196953</t>
  </si>
  <si>
    <t>2021-06-21</t>
  </si>
  <si>
    <t>SE AGENDA CITA 01.10.22 - CAMPAÑA 20TA02 / G137628 - 01/10/22 - 20TA02</t>
  </si>
  <si>
    <t>MR0EX8DD7J0259519</t>
  </si>
  <si>
    <t>2021-01-06</t>
  </si>
  <si>
    <t>Otro teléfono</t>
  </si>
  <si>
    <t>JTFSX23P9K6196875</t>
  </si>
  <si>
    <t>2019-02-12</t>
  </si>
  <si>
    <t>REALIZADO: S130321 - 06/01/22 - S50</t>
  </si>
  <si>
    <t>MHKMF5CF4JK002374</t>
  </si>
  <si>
    <t>2020-09-10</t>
  </si>
  <si>
    <t>JTDKDTB32J1607857</t>
  </si>
  <si>
    <t>2021-03-29</t>
  </si>
  <si>
    <t>Contesto la esposa que el despues llama</t>
  </si>
  <si>
    <t>MR2B29F38J1106161</t>
  </si>
  <si>
    <t>2021-01-25</t>
  </si>
  <si>
    <t>MR0EX8DD4K0180309</t>
  </si>
  <si>
    <t>2019-10-30</t>
  </si>
  <si>
    <t>MHKMF5CF5JK002559</t>
  </si>
  <si>
    <t>2020-08-17</t>
  </si>
  <si>
    <t>Cuelga la llamada cuando nos escucha</t>
  </si>
  <si>
    <t>JTDKBRFU5J3064259</t>
  </si>
  <si>
    <t>2022-01-17</t>
  </si>
  <si>
    <t>MHKMF5CF6JK002652</t>
  </si>
  <si>
    <t>2019-04-30</t>
  </si>
  <si>
    <t>MR2K29F3XJ1130168</t>
  </si>
  <si>
    <t>MR0EX8CB1J1402278</t>
  </si>
  <si>
    <t>2018-11-17</t>
  </si>
  <si>
    <t>SE MANDO WHATS 2- SE MANDO FLYER</t>
  </si>
  <si>
    <t>JTFSX23P1K6197535</t>
  </si>
  <si>
    <t>2019-01-16</t>
  </si>
  <si>
    <t>G 0000134957G134957 - 13/06/22 - 20TA02</t>
  </si>
  <si>
    <t>MR0EX8DD0K0260271</t>
  </si>
  <si>
    <t>2020-10-21</t>
  </si>
  <si>
    <t>MANDA A BUZON</t>
  </si>
  <si>
    <t>NMTKH3BX0JR064761</t>
  </si>
  <si>
    <t>5YFBPRHE6KP871115</t>
  </si>
  <si>
    <t>1- MANDA A BUZON Y NO TIENE WHATS APP</t>
  </si>
  <si>
    <t>MR0EX8DD9K0260012</t>
  </si>
  <si>
    <t>1-SE LE ENVIO WHATS APP 2-NOS INDICA EL CONDUCTOR RAYMUNDO QUE MARQUEMOS AL TELEFONO DE OFICINA MARCAMOS PERO NOS ENVIA A BUZON</t>
  </si>
  <si>
    <t>JTDKDTB37J1611399</t>
  </si>
  <si>
    <t>NO TIENE WWHTS Y NO RESPONDE / SIGUE SIN RESPNDER</t>
  </si>
  <si>
    <t>JTDKBRFU0J3072608</t>
  </si>
  <si>
    <t>2021-04-17</t>
  </si>
  <si>
    <t>5TDYZRFH6JS279656</t>
  </si>
  <si>
    <t>2019-02-16</t>
  </si>
  <si>
    <t>1- YA NO CUENTAN CON SU UNIDAD</t>
  </si>
  <si>
    <t>MR0FA8CD0J3951028</t>
  </si>
  <si>
    <t>2019-02-06</t>
  </si>
  <si>
    <t>MR0EX8CB9K1403213</t>
  </si>
  <si>
    <t>2019-10-10</t>
  </si>
  <si>
    <t>JTFSX23P2K6197642</t>
  </si>
  <si>
    <t>MR2K29F33J1129069</t>
  </si>
  <si>
    <t>MR0EX8DD4K0260189</t>
  </si>
  <si>
    <t>MHKMF5CF3JK001832</t>
  </si>
  <si>
    <t>2T3RFREV4JW751372</t>
  </si>
  <si>
    <t>2019-08-20</t>
  </si>
  <si>
    <t>MR0EX8DD4K0259981</t>
  </si>
  <si>
    <t>2019-07-09</t>
  </si>
  <si>
    <t>5TDKZRFH6JS258358</t>
  </si>
  <si>
    <t>NO  TIENE WHATS, MANDA A BUZON</t>
  </si>
  <si>
    <t>JTFSX23P0K6197011</t>
  </si>
  <si>
    <t>1- SE LE ENVIO WHATS APP, YA NO CUENTA CON ESA UNIDAD</t>
  </si>
  <si>
    <t>2T3RFREV8JW733523</t>
  </si>
  <si>
    <t>JTFPX22P8K0086149</t>
  </si>
  <si>
    <t>4-Marcamos de la agencia y no contestan</t>
  </si>
  <si>
    <t>5YFBPRHE9KP860285</t>
  </si>
  <si>
    <t>Robado</t>
  </si>
  <si>
    <t>MR0EX8CB3K1402901</t>
  </si>
  <si>
    <t>2019-07-04</t>
  </si>
  <si>
    <t>1- NO CONTESTA , MANDA A BUZON</t>
  </si>
  <si>
    <t>MHKMF5CF1JK002784</t>
  </si>
  <si>
    <t>2021-12-09</t>
  </si>
  <si>
    <t>Cliente contacto, solicito servicio de mantenimineto con afinación y cambio de bujia, se le indico el costo cotizado con servicio pero ya no respondio</t>
  </si>
  <si>
    <t>MR0EX8CB7K1402917</t>
  </si>
  <si>
    <t>2020-09-24</t>
  </si>
  <si>
    <t>1-NUMEROS FUERA DEL AREA DE SERVICIO.</t>
  </si>
  <si>
    <t>4T1B11HK3JU650609</t>
  </si>
  <si>
    <t>2022-01-03</t>
  </si>
  <si>
    <t>MR0EX8DDXK0180413</t>
  </si>
  <si>
    <t>MHKMF5CF0JK003330</t>
  </si>
  <si>
    <t>3TMCZ5AN5JM179421</t>
  </si>
  <si>
    <t>MR2B29F38J1125423</t>
  </si>
  <si>
    <t>2T3DFREVXJW808006</t>
  </si>
  <si>
    <t>MR0EX8DD5J0180169</t>
  </si>
  <si>
    <t>2T3RFREV4JW767877</t>
  </si>
  <si>
    <t>JTFPX22P1K0085618</t>
  </si>
  <si>
    <t>JTFPX22PXK0085214</t>
  </si>
  <si>
    <t>MHKMF53F2JK023031</t>
  </si>
  <si>
    <t>2020-09-15</t>
  </si>
  <si>
    <t>MR0EX8CBXJ1402571</t>
  </si>
  <si>
    <t>2020-10-07</t>
  </si>
  <si>
    <t>2- SUFRIO UN SINIESTRO Y FUE PERDIDA TOTAL</t>
  </si>
  <si>
    <t>MR2B29F38J1116124</t>
  </si>
  <si>
    <t>2019-09-11</t>
  </si>
  <si>
    <t>Inmotion 2- INMOTION 3- INMOTION</t>
  </si>
  <si>
    <t>NMTKH3BX1JR056801</t>
  </si>
  <si>
    <t>MR0EX8DD2J0259251</t>
  </si>
  <si>
    <t>2022-02-16</t>
  </si>
  <si>
    <t>5YFBPRHE2JP814991</t>
  </si>
  <si>
    <t>MR0EX8CB0J1402420</t>
  </si>
  <si>
    <t>JTFSX23P7K6196468</t>
  </si>
  <si>
    <t>2018-11-07</t>
  </si>
  <si>
    <t>20TA02 - 25/01/22</t>
  </si>
  <si>
    <t>MR0HA8CD2J1090844</t>
  </si>
  <si>
    <t>MR0HA8CD8J1087835</t>
  </si>
  <si>
    <t>2019-09-10</t>
  </si>
  <si>
    <t>NMTKH3BX6JR061279</t>
  </si>
  <si>
    <t>Se envia Mrs /2- Unidad Vendida</t>
  </si>
  <si>
    <t>JTDKBRFUXJ3598082</t>
  </si>
  <si>
    <t>2019-06-25</t>
  </si>
  <si>
    <t>MR0EX8DD3J0180249</t>
  </si>
  <si>
    <t>YA NO CUENTAN CON SU UNIDAD</t>
  </si>
  <si>
    <t>JTFSX23P2K6195843</t>
  </si>
  <si>
    <t>MR2B29F31J1124937</t>
  </si>
  <si>
    <t>Aun no le corresponde el servicio el ultimo servicio se realizo el dia 26.11.21</t>
  </si>
  <si>
    <t>MHKMF5CF3JK000695</t>
  </si>
  <si>
    <t>2019-06-24</t>
  </si>
  <si>
    <t>Se envia mrs 4- marcamos de la agencia y unidad es vendida</t>
  </si>
  <si>
    <t>MR0EX8DD6J0258958</t>
  </si>
  <si>
    <t>2019-12-09</t>
  </si>
  <si>
    <t>MR2B29F3XJ1120787</t>
  </si>
  <si>
    <t>marcamos y nos direcciona fuera de area</t>
  </si>
  <si>
    <t>NMTKH3BX5JR064593</t>
  </si>
  <si>
    <t>2019-10-09</t>
  </si>
  <si>
    <t>3TMAZ5CN5JM070056</t>
  </si>
  <si>
    <t>2019-04-11</t>
  </si>
  <si>
    <t>MHKMF5CF4JK001113</t>
  </si>
  <si>
    <t>2021-04-06</t>
  </si>
  <si>
    <t>CLIENTES VIVEN EN LA CIUDAD DE MEXICO</t>
  </si>
  <si>
    <t>MR0EX8DDXJ0259580</t>
  </si>
  <si>
    <t>2019-06-14</t>
  </si>
  <si>
    <t>2T3JFREVXJW722925</t>
  </si>
  <si>
    <t>Numero fuera de serv 2- buzon, se marca del telefono fijo de la agencia</t>
  </si>
  <si>
    <t>JTFPX22P4K0085242</t>
  </si>
  <si>
    <t>2019-09-21</t>
  </si>
  <si>
    <t>JTFSX23P3K6195883</t>
  </si>
  <si>
    <t>2019-12-30</t>
  </si>
  <si>
    <t>MR0EX8CB5J1402512</t>
  </si>
  <si>
    <t>2020-11-20</t>
  </si>
  <si>
    <t>MHKMF53F0JK026221</t>
  </si>
  <si>
    <t>2019-09-14</t>
  </si>
  <si>
    <t>MR0EX8DD6J0258751</t>
  </si>
  <si>
    <t>NMTKH3BX5JR063928</t>
  </si>
  <si>
    <t>3MYDLAYV1JY331855</t>
  </si>
  <si>
    <t>SE ENVIA MRS, 2- MANDA A BUZON, 3- POR MOTIVOS DE TRABAJO SE MUDO ALA CIUDAD DE LEON</t>
  </si>
  <si>
    <t>JTFSX23P2K6195163</t>
  </si>
  <si>
    <t>2019-09-09</t>
  </si>
  <si>
    <t>1- POR INSEGURIDAD DE LA CIUDAD , POR EL MOMENTO NO TRAERA LA UNIDAD A SERVIVIO.</t>
  </si>
  <si>
    <t>MHKMF5CF0JK002291</t>
  </si>
  <si>
    <t>TELEFONO NO EXISTE NO TIENE OTRO</t>
  </si>
  <si>
    <t>MR0EX8DD5J0259101</t>
  </si>
  <si>
    <t>1- SE LE ENVIO CORREO.</t>
  </si>
  <si>
    <t>5TDKZRFH0JS257903</t>
  </si>
  <si>
    <t>2020-08-25</t>
  </si>
  <si>
    <t>JTFSX23P0K6195985</t>
  </si>
  <si>
    <t>2019-10-16</t>
  </si>
  <si>
    <t>2T3RFREV5HW662212</t>
  </si>
  <si>
    <t>buzon</t>
  </si>
  <si>
    <t>MR0EX8DDXJ0180085</t>
  </si>
  <si>
    <t>JTFSX23P0K6195758</t>
  </si>
  <si>
    <t>MHKMF5CF7JK002076</t>
  </si>
  <si>
    <t>2018-10-09</t>
  </si>
  <si>
    <t>3TMAZ5CN1JM070426</t>
  </si>
  <si>
    <t>3TMAZ5CN9JM069718</t>
  </si>
  <si>
    <t>JTFSX23P4K6196296</t>
  </si>
  <si>
    <t>2T3ZFREVXJW476395</t>
  </si>
  <si>
    <t>MR2B29F30J1133533</t>
  </si>
  <si>
    <t>MHKMF5CF2JK002826</t>
  </si>
  <si>
    <t>MR0EX8DD8J0179825</t>
  </si>
  <si>
    <t>MHKMF53F7JK025535</t>
  </si>
  <si>
    <t>3MYDLAYV5JY328358</t>
  </si>
  <si>
    <t>JTFPX22P6K0084321</t>
  </si>
  <si>
    <t>JTFPX22P0K0085142</t>
  </si>
  <si>
    <t>JTFPX22P4K0084933</t>
  </si>
  <si>
    <t>JTFSX23P3K6195270</t>
  </si>
  <si>
    <t>2018-10-10</t>
  </si>
  <si>
    <t>MHKMF53F8JK022790</t>
  </si>
  <si>
    <t>MR0EX8DD5J0259096</t>
  </si>
  <si>
    <t>MR0EX8DD1J0179763</t>
  </si>
  <si>
    <t>2019-01-15</t>
  </si>
  <si>
    <t>5TDYZRFHXJS267400</t>
  </si>
  <si>
    <t>2021-02-09</t>
  </si>
  <si>
    <t>DIRECCIONA A BZON</t>
  </si>
  <si>
    <t>2T3RFREV7JW727597</t>
  </si>
  <si>
    <t>2019-02-15</t>
  </si>
  <si>
    <t>1- lo dejo a cuenta para una rav4 mas nueva.</t>
  </si>
  <si>
    <t>MHKMF5CF3JK002351</t>
  </si>
  <si>
    <t>SE MANDO WHATS, 2- SE MUDO ALA CIUDAD DE CHIAPAS</t>
  </si>
  <si>
    <t>3MYDLAYV2JY331623</t>
  </si>
  <si>
    <t>2T3ZFREV3JW470342</t>
  </si>
  <si>
    <t>2020-11-30</t>
  </si>
  <si>
    <t>JTDKDTB37J1614044</t>
  </si>
  <si>
    <t>2018-12-29</t>
  </si>
  <si>
    <t>BUZON, NO TIENE WHATS</t>
  </si>
  <si>
    <t>JTFSX23P1K6195316</t>
  </si>
  <si>
    <t>2021-01-27</t>
  </si>
  <si>
    <t>Contesto su asistente que pasa el recado</t>
  </si>
  <si>
    <t>MR0EX8CBXJ1402277</t>
  </si>
  <si>
    <t>2020-05-12</t>
  </si>
  <si>
    <t>5TDYZ3DCXJS941680</t>
  </si>
  <si>
    <t>3TMCZ5AN7JM163513</t>
  </si>
  <si>
    <t>2019-10-25</t>
  </si>
  <si>
    <t>JTFSX23P6K6195473</t>
  </si>
  <si>
    <t>2020-04-21</t>
  </si>
  <si>
    <t>4T1B11HKXJU055806</t>
  </si>
  <si>
    <t>2019-05-08</t>
  </si>
  <si>
    <t>MR0EX8DDXJ0258848</t>
  </si>
  <si>
    <t>2020-01-14</t>
  </si>
  <si>
    <t>esta fuera de la ciudad ya que regrece marca para agendar</t>
  </si>
  <si>
    <t>MR0EX8CB1J1401633</t>
  </si>
  <si>
    <t>JTFSX23P5K6194654</t>
  </si>
  <si>
    <t>2019-03-01</t>
  </si>
  <si>
    <t>MR2K29F3XJ1104265</t>
  </si>
  <si>
    <t>MR2B29F35J1121510</t>
  </si>
  <si>
    <t>3MYDLAYV1JY330785</t>
  </si>
  <si>
    <t>SE MANDO WHATS (MRS) 2- buzon</t>
  </si>
  <si>
    <t>JTFSX23P6K6195537</t>
  </si>
  <si>
    <t>2019-03-14</t>
  </si>
  <si>
    <t>MR0EX8DD0J0259099</t>
  </si>
  <si>
    <t>2019-06-08</t>
  </si>
  <si>
    <t>MR0EX8CB5J1401523</t>
  </si>
  <si>
    <t>MR2K29F33J1114474</t>
  </si>
  <si>
    <t>2021-11-27</t>
  </si>
  <si>
    <t>JTFSX23P4K6193124</t>
  </si>
  <si>
    <t>2019-09-18</t>
  </si>
  <si>
    <t>NMTKH3BX4JR047638</t>
  </si>
  <si>
    <t>2019-06-11</t>
  </si>
  <si>
    <t>MR0EX8CB0J1402482</t>
  </si>
  <si>
    <t>2019-04-09</t>
  </si>
  <si>
    <t>Sin numero de Contacto en Kepler</t>
  </si>
  <si>
    <t>JTDKDTB30J1613222</t>
  </si>
  <si>
    <t>2020-03-26</t>
  </si>
  <si>
    <t>1- NO SE SABE QUIEN ES EL OPERARIO DE ESA UNIDAD</t>
  </si>
  <si>
    <t>5TDKZRFH6JS261079</t>
  </si>
  <si>
    <t>3TMAZ5CNXJM066245</t>
  </si>
  <si>
    <t>JTFPX22P8K0084837</t>
  </si>
  <si>
    <t>MR0HA8CD9J1056495</t>
  </si>
  <si>
    <t>MR0HA8CD1J1090088</t>
  </si>
  <si>
    <t>JTFSX23P6K6195070</t>
  </si>
  <si>
    <t>2018-10-23</t>
  </si>
  <si>
    <t>5TDZZRFH6JS265972</t>
  </si>
  <si>
    <t>JTFPX22P5K0084973</t>
  </si>
  <si>
    <t>5TDYZ3DC1JS942975</t>
  </si>
  <si>
    <t>JTFPX22P0K0084234</t>
  </si>
  <si>
    <t>MR0HA8CD1J1089152</t>
  </si>
  <si>
    <t>JTFPX22P8K0084014</t>
  </si>
  <si>
    <t>JTFSX23PXK6194259</t>
  </si>
  <si>
    <t>5YFBPRHE9JP823140</t>
  </si>
  <si>
    <t>2021-03-19</t>
  </si>
  <si>
    <t>MRS</t>
  </si>
  <si>
    <t>MR0FA8CD4J3900633</t>
  </si>
  <si>
    <t>2020-12-10</t>
  </si>
  <si>
    <t>4T1B11HK6JU596089</t>
  </si>
  <si>
    <t>2T3DFREV0JW737236</t>
  </si>
  <si>
    <t>2020-01-16</t>
  </si>
  <si>
    <t>MR0EX8DDXJ0258221</t>
  </si>
  <si>
    <t>1-SE ENVIA MENSAJE DE RECORDATORIO 2-MSJ MRS</t>
  </si>
  <si>
    <t>MR0FA8CD2J3900582</t>
  </si>
  <si>
    <t>2T3RFREV6JW698609</t>
  </si>
  <si>
    <t>MR2B29F36J1109060</t>
  </si>
  <si>
    <t>MR0HA8CD2J1088530</t>
  </si>
  <si>
    <t>2019-07-12</t>
  </si>
  <si>
    <t>la empresa ya no tiene esa unidad</t>
  </si>
  <si>
    <t>5YFBPRHE0JP784504</t>
  </si>
  <si>
    <t>JTDKBRFU3J3595959</t>
  </si>
  <si>
    <t>SE ENVIA MENSAJE DE RECORDATORIO-2 SE LE ENVIO WHATS APP</t>
  </si>
  <si>
    <t>MR0HA8CD2J1090570</t>
  </si>
  <si>
    <t>JTFSX23P7K6193179</t>
  </si>
  <si>
    <t>MR2B29F38J1114499</t>
  </si>
  <si>
    <t>2019-09-27</t>
  </si>
  <si>
    <t>2019-08-30</t>
  </si>
  <si>
    <t>JTFSX23P7K6193330</t>
  </si>
  <si>
    <t>2019-11-25</t>
  </si>
  <si>
    <t>SIN NUMERO DE CONTACTO EN KEPLER</t>
  </si>
  <si>
    <t>MR0HA8CD8J1088256</t>
  </si>
  <si>
    <t>2019-05-01</t>
  </si>
  <si>
    <t>JTDKDTB35J1608808</t>
  </si>
  <si>
    <t>2019-09-26</t>
  </si>
  <si>
    <t>JTFSX23P7K6194302</t>
  </si>
  <si>
    <t>2018-10-24</t>
  </si>
  <si>
    <t>5YFBPRHE5JP829257</t>
  </si>
  <si>
    <t>marcamos y nos direcciona a buzon</t>
  </si>
  <si>
    <t>5YFBPRHE7JP828465</t>
  </si>
  <si>
    <t>MR0FA8CD5J3900494</t>
  </si>
  <si>
    <t>JTFSX23P1K6194182</t>
  </si>
  <si>
    <t>MR2B29F36J1118938</t>
  </si>
  <si>
    <t>MHKMF53F5JK022648</t>
  </si>
  <si>
    <t>JTDKDTB33J1612646</t>
  </si>
  <si>
    <t>MRS 1 / NUMEROS TELEFONICOS FUERON RETIRADOS</t>
  </si>
  <si>
    <t>5TDYZ3DC2JS938529</t>
  </si>
  <si>
    <t>5TDYZ3DC7JS938607</t>
  </si>
  <si>
    <t>3TMAZ5CN8JM063960</t>
  </si>
  <si>
    <t>MR0HA8CD6J1056048</t>
  </si>
  <si>
    <t>/IN TELEFONOS DE CONTACTO</t>
  </si>
  <si>
    <t>MR0EX8DD8J0179520</t>
  </si>
  <si>
    <t>2019-11-22</t>
  </si>
  <si>
    <t>MR0EX8DD1J0179598</t>
  </si>
  <si>
    <t>JTFSX23P7K6194512</t>
  </si>
  <si>
    <t>2019-06-20</t>
  </si>
  <si>
    <t>1- POR INSEGURIDAD DE LA CIUDAD YA NO TRAERAN SU UNIDAD A SERVICIO.</t>
  </si>
  <si>
    <t>MR0EX8DD5J0258630</t>
  </si>
  <si>
    <t>2021-08-09</t>
  </si>
  <si>
    <t>1- YA REALIZARA SUS SERVICIOS POR FUERA</t>
  </si>
  <si>
    <t>MR0HA8CD3J1056055</t>
  </si>
  <si>
    <t>se mando whats (mrs) 2- SE VOLVIO A A MANDAR WHATS 3- BUZON</t>
  </si>
  <si>
    <t>NMTKH3BX9JR047652</t>
  </si>
  <si>
    <t>MR0EX8DDXJ0258655</t>
  </si>
  <si>
    <t>1-  NO CONTESTA SE LE E ENVIO WHATS APP</t>
  </si>
  <si>
    <t>2021-08-06</t>
  </si>
  <si>
    <t>MR0EX8CB3J1401942</t>
  </si>
  <si>
    <t>2018-09-06</t>
  </si>
  <si>
    <t>5TDKZRFH7JS256683</t>
  </si>
  <si>
    <t>MR0FA8CD5J3900575</t>
  </si>
  <si>
    <t>JTFSX23P6K6193450</t>
  </si>
  <si>
    <t>5TDYZ3DC6JS942129</t>
  </si>
  <si>
    <t>JTFSX23P9K6194124</t>
  </si>
  <si>
    <t>MR2B29F33J1119206</t>
  </si>
  <si>
    <t>JTFPX22PXK0084466</t>
  </si>
  <si>
    <t>MHKMF53E7JK015367</t>
  </si>
  <si>
    <t>MR0HA8CD6J1089793</t>
  </si>
  <si>
    <t>MR2B29F33J1116645</t>
  </si>
  <si>
    <t>JTFSX23P3J6191878</t>
  </si>
  <si>
    <t>JTFSX23P1J6191989</t>
  </si>
  <si>
    <t>JTFPX22P5K0083600</t>
  </si>
  <si>
    <t>MR0EX8DD2J0254986</t>
  </si>
  <si>
    <t>JTFPX22P7K0084120</t>
  </si>
  <si>
    <t>MR2B29F33J1114183</t>
  </si>
  <si>
    <t>2018-07-14</t>
  </si>
  <si>
    <t>MR0EX8CB0J1401560</t>
  </si>
  <si>
    <t>2018-09-24</t>
  </si>
  <si>
    <t>JTFSX23P0K6192584</t>
  </si>
  <si>
    <t>2018-08-20</t>
  </si>
  <si>
    <t>JTFSX23P6J6191664</t>
  </si>
  <si>
    <t>2018-07-17</t>
  </si>
  <si>
    <t>MR0EX8DD1J0258169</t>
  </si>
  <si>
    <t>4-Sin Numero de Contacto en Kepler</t>
  </si>
  <si>
    <t>MHKMF53F4JK024522</t>
  </si>
  <si>
    <t>2019-01-24</t>
  </si>
  <si>
    <t>JTFSX23P3J6191976</t>
  </si>
  <si>
    <t>2021-01-26</t>
  </si>
  <si>
    <t>EMPRESA TREPEX PASARA EL RECADO PARA PODER AGENDAR</t>
  </si>
  <si>
    <t>5YFBPRHE0JP746383</t>
  </si>
  <si>
    <t>SE LE ENVIO WHATS, 2- SE MUDO ALA CIUDAD DE GUADALAJARA 3- lo realiza en otra ciudad</t>
  </si>
  <si>
    <t>2T3ZFREV2JW438949</t>
  </si>
  <si>
    <t>JTFSX23P7J6191544</t>
  </si>
  <si>
    <t>2019-03-12</t>
  </si>
  <si>
    <t>sin datos en kepler</t>
  </si>
  <si>
    <t>5TDKZ3DC9JS929493</t>
  </si>
  <si>
    <t>2019-01-09</t>
  </si>
  <si>
    <t>/NO CUENTA CON NUMEROS DE CONTACTO</t>
  </si>
  <si>
    <t>5YFBPRHEXJP792447</t>
  </si>
  <si>
    <t>2019-07-18</t>
  </si>
  <si>
    <t>MR2B29F36J1113786</t>
  </si>
  <si>
    <t>MR0HA8CD1J1089376</t>
  </si>
  <si>
    <t>LO REALIZA EN MORELIA TEMA DE INSEGURIDADA, RADICA EN ACAMBARO</t>
  </si>
  <si>
    <t>MHKMF53F8HK021228</t>
  </si>
  <si>
    <t>2021-06-29</t>
  </si>
  <si>
    <t>3TMAZ5CN3JM062294</t>
  </si>
  <si>
    <t>4T1B11HK1JU521848</t>
  </si>
  <si>
    <t>2019-04-12</t>
  </si>
  <si>
    <t>MHKMF53F0JK025652</t>
  </si>
  <si>
    <t>buzon 2- comentan que ya no tienen la unidada, el cliente fallecio</t>
  </si>
  <si>
    <t>MR0HA8CD3J1055570</t>
  </si>
  <si>
    <t>2021-04-07</t>
  </si>
  <si>
    <t>MR0EX8CB8J1401791</t>
  </si>
  <si>
    <t>2019-06-07</t>
  </si>
  <si>
    <t>JTDKDTB37J1606364</t>
  </si>
  <si>
    <t>SIN TELEFONOS</t>
  </si>
  <si>
    <t>JTFSX23P2K6192327</t>
  </si>
  <si>
    <t>JTDKBRFU1J3588993</t>
  </si>
  <si>
    <t>2021-10-30</t>
  </si>
  <si>
    <t>JTFSX23P4K6192474</t>
  </si>
  <si>
    <t>2020-01-23</t>
  </si>
  <si>
    <t>MR2K29F37J1113439</t>
  </si>
  <si>
    <t>2019-09-19</t>
  </si>
  <si>
    <t>NUMERO FUETA DE SERVICIO</t>
  </si>
  <si>
    <t>JTDKBRFU2J3058211</t>
  </si>
  <si>
    <t>MR2B29F35J1104321</t>
  </si>
  <si>
    <t>2020-08-29</t>
  </si>
  <si>
    <t>No por el momento</t>
  </si>
  <si>
    <t>MR0HA8CD0J1088848</t>
  </si>
  <si>
    <t>YA NO CUENTAN CIN LA UNIDAD</t>
  </si>
  <si>
    <t>3TMAZ5CN1JM061922</t>
  </si>
  <si>
    <t>2019-01-02</t>
  </si>
  <si>
    <t>MR0FA8CDXJ3900653</t>
  </si>
  <si>
    <t>2019-07-23</t>
  </si>
  <si>
    <t>MR2B29F3XJ1096412</t>
  </si>
  <si>
    <t>5YFBPRHEXJP750733</t>
  </si>
  <si>
    <t>4T1B11HK2JU602812</t>
  </si>
  <si>
    <t>2021-09-24</t>
  </si>
  <si>
    <t>4-Unidad vendida</t>
  </si>
  <si>
    <t>3TMCZ5AN0JM141899</t>
  </si>
  <si>
    <t>2018-11-06</t>
  </si>
  <si>
    <t>5YFBPRHE4JP761498</t>
  </si>
  <si>
    <t>2T3JFREV0JW725090</t>
  </si>
  <si>
    <t>MR2B29F34J1109994</t>
  </si>
  <si>
    <t>JTFSX23P5J6192093</t>
  </si>
  <si>
    <t>MR0FA8CD7J3950572</t>
  </si>
  <si>
    <t>JTFSX23P1K6192867</t>
  </si>
  <si>
    <t>5TDYZ3DCXJS926869</t>
  </si>
  <si>
    <t>JTFPX22P9K0084166</t>
  </si>
  <si>
    <t>JTFSX23P9K6192650</t>
  </si>
  <si>
    <t>5TDYZ3DC0JS922121</t>
  </si>
  <si>
    <t>3TMAZ5CN1JM057403</t>
  </si>
  <si>
    <t>2018-06-05</t>
  </si>
  <si>
    <t>MR0EX8CB4J1401383</t>
  </si>
  <si>
    <t>2018-09-22</t>
  </si>
  <si>
    <t>JTFSX23P0J6191420</t>
  </si>
  <si>
    <t>5TDYZ3DC8JS926594</t>
  </si>
  <si>
    <t>JTFSX23P1J6190275</t>
  </si>
  <si>
    <t>5TDYZ3DC5JS913902</t>
  </si>
  <si>
    <t>MHKMF53F0JK022847</t>
  </si>
  <si>
    <t>2021-05-11</t>
  </si>
  <si>
    <t>3TMAZ5CNXJM056153</t>
  </si>
  <si>
    <t>2021-06-19</t>
  </si>
  <si>
    <t>SE MANDO WHATS 2- BUZON, SE MARCA DEL TELEFIONO FIJO</t>
  </si>
  <si>
    <t>3TMAZ5CN9JM054037</t>
  </si>
  <si>
    <t>2019-04-17</t>
  </si>
  <si>
    <t>5TDYZ3DC5JS914659</t>
  </si>
  <si>
    <t>JTFSX23P0J6190168</t>
  </si>
  <si>
    <t>Marcamos de la agencia y nos direcciona fuera de area</t>
  </si>
  <si>
    <t>MHKMF53F3JK026357</t>
  </si>
  <si>
    <t>MR0FA8CD2J3950849</t>
  </si>
  <si>
    <t>MARCAMOS Y NOS ENVIA A BUZON</t>
  </si>
  <si>
    <t>MR2K29F38J1109836</t>
  </si>
  <si>
    <t>2019-12-10</t>
  </si>
  <si>
    <t>2T3RFREV6JW739983</t>
  </si>
  <si>
    <t>2019-07-05</t>
  </si>
  <si>
    <t>manda a buzon, no tiene whats 2- manda directo a buzon</t>
  </si>
  <si>
    <t>5YFBPRHEXJP749615</t>
  </si>
  <si>
    <t>4T1B11HK4JU049211</t>
  </si>
  <si>
    <t>2020-08-26</t>
  </si>
  <si>
    <t>MR2B29F38J1104992</t>
  </si>
  <si>
    <t>2019-08-27</t>
  </si>
  <si>
    <t>2T3RFREV7JW703249</t>
  </si>
  <si>
    <t>Se envio mrs whats 2- Marcamos pero nadie nos contesta enviamos nuevamente msj  3- cliente nos indica que vivira temporalmente en tamaulipas</t>
  </si>
  <si>
    <t>MR0EX8DD3J0256570</t>
  </si>
  <si>
    <t>2019-08-14</t>
  </si>
  <si>
    <t>esta a nombre de alecsa</t>
  </si>
  <si>
    <t>MR2B29F33J1108786</t>
  </si>
  <si>
    <t>3MYDLAYV6JY321032</t>
  </si>
  <si>
    <t>5TDKZRFH1JS247770</t>
  </si>
  <si>
    <t>2021-02-03</t>
  </si>
  <si>
    <t>SE DEJO RECADO , LO CONSULTA CON SU ESPOSO Y NOS MARCA PARA AGENDAR</t>
  </si>
  <si>
    <t>MR0EX8DD3J0255774</t>
  </si>
  <si>
    <t>2019-01-28</t>
  </si>
  <si>
    <t>/MRS WHATSAPP</t>
  </si>
  <si>
    <t>MR0EX8CB4J1401416</t>
  </si>
  <si>
    <t>MR2B29F3XJ1096913</t>
  </si>
  <si>
    <t>JTFSX23P7J6191401</t>
  </si>
  <si>
    <t>2019-05-23</t>
  </si>
  <si>
    <t>1- YA NO CUENTA CON SU UNIDAD.</t>
  </si>
  <si>
    <t>JTDKBRFU1H3044875</t>
  </si>
  <si>
    <t>NO TIENE WHATS MANDA A BUZON</t>
  </si>
  <si>
    <t>JTFSX23P2J6191094</t>
  </si>
  <si>
    <t>2019-06-21</t>
  </si>
  <si>
    <t>JTDKBRFU7H3055136</t>
  </si>
  <si>
    <t>2020-08-27</t>
  </si>
  <si>
    <t>1- SE LE ENVIO WHATS APP, 2- YA NO CUENTA CON SU UNIDAD</t>
  </si>
  <si>
    <t>MHKMF53FXJK025352</t>
  </si>
  <si>
    <t>JTFSX23P0J6191353</t>
  </si>
  <si>
    <t>3TMCZ5AN6JM125447</t>
  </si>
  <si>
    <t>2019-11-07</t>
  </si>
  <si>
    <t>1- SE DEJO RECADO CON UNA EMPLEADA DEL CLIENTE</t>
  </si>
  <si>
    <t>MR2B29F32J1096100</t>
  </si>
  <si>
    <t>2020-05-19</t>
  </si>
  <si>
    <t>MR0EX8DD0J0178989</t>
  </si>
  <si>
    <t>3TMCZ5AN3HM120037</t>
  </si>
  <si>
    <t>Marcamos para ofrecer la campaña 20ta02 nadie contesta</t>
  </si>
  <si>
    <t>NMTKH3BX0JR039942</t>
  </si>
  <si>
    <t>no tiene whats, manda a buzon, se marca del telefono fijo 2 - no tiene whats, manda a buzon</t>
  </si>
  <si>
    <t>MR0EX8DD3J0178663</t>
  </si>
  <si>
    <t>2020-12-02</t>
  </si>
  <si>
    <t>MR2B29F38J1103776</t>
  </si>
  <si>
    <t>2018-07-24</t>
  </si>
  <si>
    <t>3TMCZ5AN9HM114632</t>
  </si>
  <si>
    <t>MR0HA8CD9J1055704</t>
  </si>
  <si>
    <t>MR0EX8DD0J0257921</t>
  </si>
  <si>
    <t>MR2K29F31J1104803</t>
  </si>
  <si>
    <t>MR0EX8CB5J1401117</t>
  </si>
  <si>
    <t>MHKMF53E7JK013523</t>
  </si>
  <si>
    <t>5TDYZ3DC1JS907420</t>
  </si>
  <si>
    <t>MR0FA8CD8J3950645</t>
  </si>
  <si>
    <t>MR0FA8CD8J3950564</t>
  </si>
  <si>
    <t>MR0EX8CB1J1401163</t>
  </si>
  <si>
    <t>MR2K29F32J1105197</t>
  </si>
  <si>
    <t>2020-10-09</t>
  </si>
  <si>
    <t>MR0EX8CB3J1400791</t>
  </si>
  <si>
    <t>SE LE ENVIO WHATS APP, SE DEJO RECADO</t>
  </si>
  <si>
    <t>MR2B29F33H1093913</t>
  </si>
  <si>
    <t>2018-10-18</t>
  </si>
  <si>
    <t>MR2B29F33J1098129</t>
  </si>
  <si>
    <t>2020-08-06</t>
  </si>
  <si>
    <t>No tiene num ni correo registrado</t>
  </si>
  <si>
    <t>MR2B29F39J1096658</t>
  </si>
  <si>
    <t>MR0EX8CB3J1400208</t>
  </si>
  <si>
    <t>2020-04-20</t>
  </si>
  <si>
    <t>esta anombre de alecsa</t>
  </si>
  <si>
    <t>MR0EX8CB6J1401207</t>
  </si>
  <si>
    <t>MR0EX8DD6J0178639</t>
  </si>
  <si>
    <t>2019-10-07</t>
  </si>
  <si>
    <t>MR0FA8CDXJ3950615</t>
  </si>
  <si>
    <t>se mando whats 2 - el operario comenta que ya no conduce la unidad, pero pasare el recado a la empresa</t>
  </si>
  <si>
    <t>MR2K29F32J1099188</t>
  </si>
  <si>
    <t>2020-03-02</t>
  </si>
  <si>
    <t>4T1B11HK2JU056240</t>
  </si>
  <si>
    <t>2021-04-14</t>
  </si>
  <si>
    <t>MR2B29F30J1097777</t>
  </si>
  <si>
    <t>JTFPX22PXJ0080299</t>
  </si>
  <si>
    <t>2020-05-30</t>
  </si>
  <si>
    <t>1- SE DEJO RECADO CON LA RECEPCIONISTA</t>
  </si>
  <si>
    <t>MR2B29F3XJ1105187</t>
  </si>
  <si>
    <t>2021-07-12</t>
  </si>
  <si>
    <t>Se envia Mrs /2- Indica la Srita Maldonado que realiza los servicios por fuera</t>
  </si>
  <si>
    <t>MR0EX8DD5J0178387</t>
  </si>
  <si>
    <t>2019-10-17</t>
  </si>
  <si>
    <t>4T1B11HK8JU062799</t>
  </si>
  <si>
    <t>MR2B29F36J1095158</t>
  </si>
  <si>
    <t>MR2K29F32H1088024</t>
  </si>
  <si>
    <t>MR0EX8DD5J0257087</t>
  </si>
  <si>
    <t>2019-09-06</t>
  </si>
  <si>
    <t>5TDYZ3DC5JS912846</t>
  </si>
  <si>
    <t>MR2K29F38H1090358</t>
  </si>
  <si>
    <t>3TMCZ5AN5JM123284</t>
  </si>
  <si>
    <t>SE ENVIA MRS, 2- MANDA A BUZON</t>
  </si>
  <si>
    <t>NMTKH3BX1JR044759</t>
  </si>
  <si>
    <t>2019-02-11</t>
  </si>
  <si>
    <t>3TMAZ5CN1HM052406</t>
  </si>
  <si>
    <t>3TMCZ5AN1JM124576</t>
  </si>
  <si>
    <t>Sin registro en kepler</t>
  </si>
  <si>
    <t>5YFBPRHE7JP753816</t>
  </si>
  <si>
    <t>MR0EX8CB2J1400216</t>
  </si>
  <si>
    <t>2019-09-03</t>
  </si>
  <si>
    <t>3MYDLAYV1JY300900</t>
  </si>
  <si>
    <t>MR2K29F32J1099594</t>
  </si>
  <si>
    <t>MR0EX8DD9J0257707</t>
  </si>
  <si>
    <t>2022-01-24</t>
  </si>
  <si>
    <t>1- SE LE ENVIO WHATS APP, NO CONTESTA SOLO DEJO EN VISTO EL MSJ DE WHATS APP, 3- YA NO CUENTAN CON SU UNIDAD.</t>
  </si>
  <si>
    <t>MR0HA8CDXJ1088937</t>
  </si>
  <si>
    <t>2021-06-28</t>
  </si>
  <si>
    <t>buzon, se narca del telefono fijo 2- buzon se marca del gtelefono fijo</t>
  </si>
  <si>
    <t>3TMCZ5AN8JM132609</t>
  </si>
  <si>
    <t>MR0EX8DD3J0178484</t>
  </si>
  <si>
    <t>1- SE LE ENVIO WHTS APP, 2- NO CONTESTA SE VOLVIO A ENVIAR WHATS APP</t>
  </si>
  <si>
    <t>MR0HA8CD5J1089445</t>
  </si>
  <si>
    <t>SE MANDO WHATS 2- BUZON 3- BUZON</t>
  </si>
  <si>
    <t>MR2B29F34J1096311</t>
  </si>
  <si>
    <t>5YFBPRHE5JP800616</t>
  </si>
  <si>
    <t>MR2B29F36J1095600</t>
  </si>
  <si>
    <t>2019-05-15</t>
  </si>
  <si>
    <t>5TDZZRFH9JS235638</t>
  </si>
  <si>
    <t>No pudimos validar telefonos sistema en mantenimiento (editar vin no esta activo)</t>
  </si>
  <si>
    <t>JTFPX22P6J0081921</t>
  </si>
  <si>
    <t>Indica que pasar la informacion a la persona correspondiente</t>
  </si>
  <si>
    <t>MR0EX8DD2J0257354</t>
  </si>
  <si>
    <t>MR0EX8CB9J1400777</t>
  </si>
  <si>
    <t>MHKMF53F6JK022335</t>
  </si>
  <si>
    <t>2019-10-02</t>
  </si>
  <si>
    <t>5TDYZ3DC9JS904975</t>
  </si>
  <si>
    <t>MR0EX8DD9J0178604</t>
  </si>
  <si>
    <t>no tiene whats, manda a buzon 2- NUMERO FUERA DE SERVICIO</t>
  </si>
  <si>
    <t>MR0HA8CD8J1055757</t>
  </si>
  <si>
    <t>MR0FA8CD8J3950760</t>
  </si>
  <si>
    <t>3TMCZ5AN0HM106810</t>
  </si>
  <si>
    <t>MHKMF53E4JK014550</t>
  </si>
  <si>
    <t>MR0EX8CB2J1400779</t>
  </si>
  <si>
    <t>2T3ZFREV1JW442572</t>
  </si>
  <si>
    <t>JTFSX23P8J6189463</t>
  </si>
  <si>
    <t>MR0EX8DD9J0255343</t>
  </si>
  <si>
    <t>2018-10-16</t>
  </si>
  <si>
    <t>5YFBPRHE9JP788163</t>
  </si>
  <si>
    <t>2018-07-25</t>
  </si>
  <si>
    <t>MR0FA8CD6J3900455</t>
  </si>
  <si>
    <t>JTFPX22P5J0080713</t>
  </si>
  <si>
    <t>5TDYZ3DC7JS901217</t>
  </si>
  <si>
    <t>JTFSX23P4J6188200</t>
  </si>
  <si>
    <t>JTFSX23PXJ6188699</t>
  </si>
  <si>
    <t>2018-08-22</t>
  </si>
  <si>
    <t>MR0EX8CB9J1400374</t>
  </si>
  <si>
    <t>5YFBPRHE7JP779364</t>
  </si>
  <si>
    <t>MR0EX8DDXJ0256470</t>
  </si>
  <si>
    <t>2018-07-21</t>
  </si>
  <si>
    <t>MR0EX8DD4J0177876</t>
  </si>
  <si>
    <t>2018-08-17</t>
  </si>
  <si>
    <t>MR0EX8DD2J0256740</t>
  </si>
  <si>
    <t>2018-08-31</t>
  </si>
  <si>
    <t>MR0EX8DD6J0178141</t>
  </si>
  <si>
    <t>2019-04-15</t>
  </si>
  <si>
    <t>2T3RFREV9JW737483</t>
  </si>
  <si>
    <t>2020-12-16</t>
  </si>
  <si>
    <t>2T3ZFREV0JW426105</t>
  </si>
  <si>
    <t>2019-03-06</t>
  </si>
  <si>
    <t>MR0EX8DD3J0256410</t>
  </si>
  <si>
    <t>MR0EX8DD1J0256373</t>
  </si>
  <si>
    <t>2020-07-15</t>
  </si>
  <si>
    <t>5TDYZ3DC7JS910600</t>
  </si>
  <si>
    <t>JTFSX23P7J6187798</t>
  </si>
  <si>
    <t>Num cambio</t>
  </si>
  <si>
    <t>3TMCZ5AN9JM122817</t>
  </si>
  <si>
    <t>2020-07-08</t>
  </si>
  <si>
    <t>MR0EX8DD6J0256532</t>
  </si>
  <si>
    <t>2018-11-09</t>
  </si>
  <si>
    <t>MHKMF53E4JK015732</t>
  </si>
  <si>
    <t>2021-12-11</t>
  </si>
  <si>
    <t>MR0EX8DD3J0256603</t>
  </si>
  <si>
    <t>2019-04-08</t>
  </si>
  <si>
    <t>5TDKZRFH3JS240397</t>
  </si>
  <si>
    <t>NOS INDICA LA CLIENTA QUE ESA UNIDAD FUE PERDIDA TOTAL</t>
  </si>
  <si>
    <t>MR0EX8CB6J1400686</t>
  </si>
  <si>
    <t>2021-02-26</t>
  </si>
  <si>
    <t>No contesta la llamadas deje whats</t>
  </si>
  <si>
    <t>5TDYZ3DC7JS902965</t>
  </si>
  <si>
    <t>Lo vendio pide que no lo molesten.</t>
  </si>
  <si>
    <t>MR0EX8DD1J0255997</t>
  </si>
  <si>
    <t>2019-01-23</t>
  </si>
  <si>
    <t>5YFBPRHE7JP749670</t>
  </si>
  <si>
    <t>2021-09-03</t>
  </si>
  <si>
    <t>TEEFONOS HAN CAMBIADO O ESTAN TEMPORALMENTE SUSPENDIDOS</t>
  </si>
  <si>
    <t>5YFBPRHE6JP750907</t>
  </si>
  <si>
    <t>Marcamos de la agencia y nos direcciona a buzon</t>
  </si>
  <si>
    <t>MR0EX8DD4J0177537</t>
  </si>
  <si>
    <t>MR0EX8DD9J0256279</t>
  </si>
  <si>
    <t>3TMCZ5AN5JM126072</t>
  </si>
  <si>
    <t>/ UNIDAD A NOMBRE DE ALECSA CELAYA,  NO CUENTA CON NUMEROS DE CONTACTO TIENE PENDENTES CAMPAÑAS 20TA02 Y 21TD03</t>
  </si>
  <si>
    <t>JTFSX23P9J6189679</t>
  </si>
  <si>
    <t>3TMCZ5AN7JM124291</t>
  </si>
  <si>
    <t>MR0EX8DD6J0177460</t>
  </si>
  <si>
    <t>Se envia Mrs / 4- Buen día,podría agendarlo para el sábado 17 de Noviembre del 2023? También quisiera saber el precio y el alcance (detallar en que consiste el servicio).Saludos Folio: 11193</t>
  </si>
  <si>
    <t>4T1B11HK7JU511387</t>
  </si>
  <si>
    <t>sun numero</t>
  </si>
  <si>
    <t>MR0EX8DD2J0257418</t>
  </si>
  <si>
    <t>MR0EX8CB5J1400100</t>
  </si>
  <si>
    <t>MHKMF53F6JK022383</t>
  </si>
  <si>
    <t>MR0EX8CBXJ1400223</t>
  </si>
  <si>
    <t>5TDKZ3DC6JS904308</t>
  </si>
  <si>
    <t>2019-02-19</t>
  </si>
  <si>
    <t>3TMCZ5AN8JM127555</t>
  </si>
  <si>
    <t>JTFSX23P5J6187055</t>
  </si>
  <si>
    <t>2018-09-21</t>
  </si>
  <si>
    <t>5TDYZ3DC3JS905992</t>
  </si>
  <si>
    <t>MR0EX8CB5J1400713</t>
  </si>
  <si>
    <t>3TMCZ5AN8JM126213</t>
  </si>
  <si>
    <t>4T1B11HK2JU521759</t>
  </si>
  <si>
    <t>2018-10-13</t>
  </si>
  <si>
    <t>MR0EX8CB8J1399542</t>
  </si>
  <si>
    <t>MR2K29F33H1090199</t>
  </si>
  <si>
    <t>2018-07-04</t>
  </si>
  <si>
    <t>MR0HA8CD4J1055867</t>
  </si>
  <si>
    <t>2T3RFREVXJW722183</t>
  </si>
  <si>
    <t>5TDYZ3DC1JS906963</t>
  </si>
  <si>
    <t>5TDYZRFH8HS226418</t>
  </si>
  <si>
    <t>MR0EX8DD0H0175925</t>
  </si>
  <si>
    <t>2018-08-24</t>
  </si>
  <si>
    <t>MHKMF53F5JK021323</t>
  </si>
  <si>
    <t>MR2K29F35H1089457</t>
  </si>
  <si>
    <t>MHKMF53F8JK024863</t>
  </si>
  <si>
    <t>MR0EX8DD6H0251213</t>
  </si>
  <si>
    <t>2018-04-06</t>
  </si>
  <si>
    <t>JTFPX22P0J0080182</t>
  </si>
  <si>
    <t>MR0EX8DD1H0254312</t>
  </si>
  <si>
    <t>JTFSX23P0J6186217</t>
  </si>
  <si>
    <t>2019-01-07</t>
  </si>
  <si>
    <t>no tiene numero telefonico</t>
  </si>
  <si>
    <t>MR0EX8CB7J1399841</t>
  </si>
  <si>
    <t>2021-01-18</t>
  </si>
  <si>
    <t>3TMCZ5AN6HM115978</t>
  </si>
  <si>
    <t>1-NOS COMUNICAMOS CON EL CLIENTE Y NOS INDICA QUE HARA LA CITA DESPUES DEL 10 DE MARZO Sale muchas gracias saludos 2- CLIENTE INDICA QUE AUN NO LLEGA AL KILOMETRAJE 3. CLIENTE ESPERARA LLEGAR AL KILOMETRAJE 4- INDICA QUE LE MARQUEMOS EN 2 SEMANAS PARA  SABER SI REQUIERE LA CAMPAÑA</t>
  </si>
  <si>
    <t>3TMCZ5AN1JM122682</t>
  </si>
  <si>
    <t>2021-03-10</t>
  </si>
  <si>
    <t>SE DIRECCIONA A BUZON DE VOZ</t>
  </si>
  <si>
    <t>3TMCZ5AN1JM124805</t>
  </si>
  <si>
    <t>MR0EX8CB1J1399835</t>
  </si>
  <si>
    <t>JTFSX23P5J6186780</t>
  </si>
  <si>
    <t>2018-04-09</t>
  </si>
  <si>
    <t>MR0EX8DD4J0255704</t>
  </si>
  <si>
    <t>LO ESTA PENSANDO</t>
  </si>
  <si>
    <t>JTDKBRFU5H3053952</t>
  </si>
  <si>
    <t>MR2B29F35H1060850</t>
  </si>
  <si>
    <t>2021-01-14</t>
  </si>
  <si>
    <t>MHKMF53FXJK022239</t>
  </si>
  <si>
    <t>2021-05-17</t>
  </si>
  <si>
    <t>MHKMF53FXJK023312</t>
  </si>
  <si>
    <t>2021-05-14</t>
  </si>
  <si>
    <t>2T3RFREV0JW704890</t>
  </si>
  <si>
    <t>2020-03-25</t>
  </si>
  <si>
    <t>marcamos pero no contesta</t>
  </si>
  <si>
    <t>2T3RFREV0JW700225</t>
  </si>
  <si>
    <t>2020-11-27</t>
  </si>
  <si>
    <t>MR0EX8CB1J1399897</t>
  </si>
  <si>
    <t>MR0EX8DD9J0178277</t>
  </si>
  <si>
    <t>comenta que el no es el propietario</t>
  </si>
  <si>
    <t>JTFSX23P2J6186154</t>
  </si>
  <si>
    <t>MR0EX8DD5J0255730</t>
  </si>
  <si>
    <t>2019-03-26</t>
  </si>
  <si>
    <t>MR2B29F38H1082888</t>
  </si>
  <si>
    <t>2019-07-10</t>
  </si>
  <si>
    <t>5TDKZ3DC2JS902314</t>
  </si>
  <si>
    <t>2020-09-03</t>
  </si>
  <si>
    <t>Se envia Mrs//4- marcamos de la gencia toyota celaya indica que nos gradece por tomarlo en cuenta pero por tiempos de trabajo no puede acudir a la agencia y nos comenta que los realiza x fue</t>
  </si>
  <si>
    <t>MR0EX8DD8J0256080</t>
  </si>
  <si>
    <t>MR0EX8DD7J0255373</t>
  </si>
  <si>
    <t>2019-05-11</t>
  </si>
  <si>
    <t>MR0EX8DD0J0255313</t>
  </si>
  <si>
    <t>2020-02-17</t>
  </si>
  <si>
    <t>2021-07-19</t>
  </si>
  <si>
    <t>MR0EX8DD9J0254810</t>
  </si>
  <si>
    <t>MHKMF53F9JK021664</t>
  </si>
  <si>
    <t>2021-01-04</t>
  </si>
  <si>
    <t>JTFSX23P2J6186557</t>
  </si>
  <si>
    <t>MHKMF53E2JK014630</t>
  </si>
  <si>
    <t>MR2K29F39H1077389</t>
  </si>
  <si>
    <t>4T1B11HK9JU041976</t>
  </si>
  <si>
    <t>MHKMF53E5JK014850</t>
  </si>
  <si>
    <t>LA UNIDAD ESTA  FUERA YA QUE REGRESE MARCA PARA AGENDAR 2- SE MANDO WHATS</t>
  </si>
  <si>
    <t>5TDKZ3DC2HS891664</t>
  </si>
  <si>
    <t>2021-07-21</t>
  </si>
  <si>
    <t>5YFBPRHE7JP744842</t>
  </si>
  <si>
    <t>2020-01-06</t>
  </si>
  <si>
    <t>MR0EX8DD5J0256098</t>
  </si>
  <si>
    <t>Se envia Mrs para campaña de Bomba de Combustible</t>
  </si>
  <si>
    <t>MR0HA8CD5J1087940</t>
  </si>
  <si>
    <t>2019-07-16</t>
  </si>
  <si>
    <t>MR2B29F3XH1076431</t>
  </si>
  <si>
    <t>2019-06-22</t>
  </si>
  <si>
    <t>1- SE LE ENVIO WHATS APP, 2- SE VOLVIO A ENVIAR  WHATS APP</t>
  </si>
  <si>
    <t>MR2B29F33H1090767</t>
  </si>
  <si>
    <t>5YFBPRHE0JP739739</t>
  </si>
  <si>
    <t>JTFSX23PXJ6186757</t>
  </si>
  <si>
    <t>5TDYZ3DC6HS897168</t>
  </si>
  <si>
    <t>5TDKZRFH8JS235650</t>
  </si>
  <si>
    <t>MR0HA8CD9J1088024</t>
  </si>
  <si>
    <t>JTDKBRFU4H3575391</t>
  </si>
  <si>
    <t>Se envia msj (Mrs) 4- marcamos de la agencia y nos direcciona a numero inactivo</t>
  </si>
  <si>
    <t>MR2B29F34H1080572</t>
  </si>
  <si>
    <t>JTFSX23P2J6185831</t>
  </si>
  <si>
    <t>2018-04-12</t>
  </si>
  <si>
    <t>MHKMF53E4HK011254</t>
  </si>
  <si>
    <t>3TMCZ5AN7HM114497</t>
  </si>
  <si>
    <t>MR2B29F38H1068957</t>
  </si>
  <si>
    <t>2018-05-25</t>
  </si>
  <si>
    <t>4T1B11HK9JU036566</t>
  </si>
  <si>
    <t>MR0EX8DD1J0177544</t>
  </si>
  <si>
    <t>5TDYZ3DC9JS902627</t>
  </si>
  <si>
    <t>JTFSX23P8J6185980</t>
  </si>
  <si>
    <t>2018-05-24</t>
  </si>
  <si>
    <t>MR0EX8CB6J1399345</t>
  </si>
  <si>
    <t>MR2B29F39H1093026</t>
  </si>
  <si>
    <t>3MYDLAYVXJY305027</t>
  </si>
  <si>
    <t>MR2B29F32H1037056</t>
  </si>
  <si>
    <t>MR0EX8DD7H0252239</t>
  </si>
  <si>
    <t>2018-08-10</t>
  </si>
  <si>
    <t>MR0EX8DD4H0251646</t>
  </si>
  <si>
    <t>2018-01-31</t>
  </si>
  <si>
    <t>MR0EX8DD6H0251650</t>
  </si>
  <si>
    <t>2018-07-30</t>
  </si>
  <si>
    <t>MR0EX8DD0J0255022</t>
  </si>
  <si>
    <t>2018-02-28</t>
  </si>
  <si>
    <t>MR0EX8DD9J0177128</t>
  </si>
  <si>
    <t>MR0HA8CD5J1087694</t>
  </si>
  <si>
    <t>MR0EX8DD8H0248703</t>
  </si>
  <si>
    <t>2018-09-27</t>
  </si>
  <si>
    <t>5TDYZ3DC1HS890421</t>
  </si>
  <si>
    <t>MR2B29F31H1092890</t>
  </si>
  <si>
    <t>2018-03-05</t>
  </si>
  <si>
    <t>MR0HA8CD8J1055273</t>
  </si>
  <si>
    <t>MR2B29F30H1093433</t>
  </si>
  <si>
    <t>2T3RFREV2JW715602</t>
  </si>
  <si>
    <t>2019-10-15</t>
  </si>
  <si>
    <t>MR2B29F33H1093040</t>
  </si>
  <si>
    <t>2018-06-09</t>
  </si>
  <si>
    <t>MR0FA8CD3J3900283</t>
  </si>
  <si>
    <t>MHKMF53F8HK018586</t>
  </si>
  <si>
    <t>2019-03-30</t>
  </si>
  <si>
    <t>MR2B29F39H1077747</t>
  </si>
  <si>
    <t>5TDYZ3DC7HS899057</t>
  </si>
  <si>
    <t>5YFBPRHE6JP740491</t>
  </si>
  <si>
    <t>Sin numeros de Contacto en Kepler</t>
  </si>
  <si>
    <t>5YFBPRHE9HP678126</t>
  </si>
  <si>
    <t>2021-09-07</t>
  </si>
  <si>
    <t>5TDYZRFH4HS229865</t>
  </si>
  <si>
    <t>MR0EX8CB7J1399810</t>
  </si>
  <si>
    <t>2019-04-03</t>
  </si>
  <si>
    <t>SIN TELEFONOS PARA CONTACTAR</t>
  </si>
  <si>
    <t>MR0EX8DD5H0176536</t>
  </si>
  <si>
    <t>MR2K29F35H1078359</t>
  </si>
  <si>
    <t>MR0EX8DD4J0255234</t>
  </si>
  <si>
    <t>2020-10-14</t>
  </si>
  <si>
    <t>MR0EX8CB1J1399625</t>
  </si>
  <si>
    <t>LLAMAR MAÑANA TEMPRANO</t>
  </si>
  <si>
    <t>5TDYZ3DC6HS890365</t>
  </si>
  <si>
    <t>2021-01-05</t>
  </si>
  <si>
    <t>MHKMF53E2JK013557</t>
  </si>
  <si>
    <t>2021-01-07</t>
  </si>
  <si>
    <t>MR0EX8CB2H1397666</t>
  </si>
  <si>
    <t>2019-05-22</t>
  </si>
  <si>
    <t>MR0EX8DD3H0176759</t>
  </si>
  <si>
    <t>MR0EX8DD0J0254811</t>
  </si>
  <si>
    <t>MR2B29F34H1092284</t>
  </si>
  <si>
    <t>2020-05-22</t>
  </si>
  <si>
    <t>MR0EX8DD2J0177228</t>
  </si>
  <si>
    <t>MARCAMOS PERO NADIE NOS RESPONDE</t>
  </si>
  <si>
    <t>MR2B29F38H1081028</t>
  </si>
  <si>
    <t>MR0EX8DD5J0255145</t>
  </si>
  <si>
    <t>MR0EX8DD1J0255045</t>
  </si>
  <si>
    <t>MR2K29F38H1081255</t>
  </si>
  <si>
    <t>no tiene whats, manda a buzon 2 BUZON, SE MARCA DEL TELEFONO FIJO</t>
  </si>
  <si>
    <t>MR0HA8CD8J1088001</t>
  </si>
  <si>
    <t>MR2B29F38H1081174</t>
  </si>
  <si>
    <t>MR0EX8DD6J0254859</t>
  </si>
  <si>
    <t>2020-05-26</t>
  </si>
  <si>
    <t>MR2B29F33H1088789</t>
  </si>
  <si>
    <t>2019-07-13</t>
  </si>
  <si>
    <t>MR2B29F30H1078026</t>
  </si>
  <si>
    <t>MR0EX8DDXJ0254816</t>
  </si>
  <si>
    <t>MR2K29F37H1073891</t>
  </si>
  <si>
    <t>5TDYZRFH7HS228497</t>
  </si>
  <si>
    <t>2019-12-14</t>
  </si>
  <si>
    <t>BUZON</t>
  </si>
  <si>
    <t>MR2B29F3XH1080107</t>
  </si>
  <si>
    <t>2019-02-23</t>
  </si>
  <si>
    <t>5YFBPRHE7HP718929</t>
  </si>
  <si>
    <t>5TDKZRFH9HS229852</t>
  </si>
  <si>
    <t>4T1B11HK6JU014217</t>
  </si>
  <si>
    <t>2T3RFREV9JW697826</t>
  </si>
  <si>
    <t>3TMCZ5AN4HM119608</t>
  </si>
  <si>
    <t>2018-05-19</t>
  </si>
  <si>
    <t>5TDYZ3DC3HS887505</t>
  </si>
  <si>
    <t>MHKMF53E3JK014099</t>
  </si>
  <si>
    <t>2018-05-14</t>
  </si>
  <si>
    <t>MR0EX8DD5J0254853</t>
  </si>
  <si>
    <t>MR0EX8DD4H0251355</t>
  </si>
  <si>
    <t>2018-03-09</t>
  </si>
  <si>
    <t>MR0EX8DD0H0254205</t>
  </si>
  <si>
    <t>2018-07-26</t>
  </si>
  <si>
    <t>JTFSX23P8J6185364</t>
  </si>
  <si>
    <t>MR0EX8DD5H0253745</t>
  </si>
  <si>
    <t>MR0EX8DD9H0254266</t>
  </si>
  <si>
    <t>2018-07-23</t>
  </si>
  <si>
    <t>MR0EX8DD1H0253791</t>
  </si>
  <si>
    <t>JTFPX22P6J0078999</t>
  </si>
  <si>
    <t>MR0EX8DD3J0254897</t>
  </si>
  <si>
    <t>MR0EX8DD7H0253925</t>
  </si>
  <si>
    <t>2018-07-27</t>
  </si>
  <si>
    <t>MR0EX8DD2J0177424</t>
  </si>
  <si>
    <t>MR0EX8DD8J0255141</t>
  </si>
  <si>
    <t>2018-11-02</t>
  </si>
  <si>
    <t>MR0EX8DDXJ0177123</t>
  </si>
  <si>
    <t>2T3ZFREV2HW387768</t>
  </si>
  <si>
    <t>MR2B29F3XH1084951</t>
  </si>
  <si>
    <t>2017-11-27</t>
  </si>
  <si>
    <t>MR0EX8DD9H0254333</t>
  </si>
  <si>
    <t>2019-03-22</t>
  </si>
  <si>
    <t>NO TIENE WHTAS, MANDA A BUZON</t>
  </si>
  <si>
    <t>3MYDLAYV5HY187513</t>
  </si>
  <si>
    <t>JTDKBRFU4H3050539</t>
  </si>
  <si>
    <t>1- NO TIENE WHATS APP Y MANDA A BUZON</t>
  </si>
  <si>
    <t>SE MANDO WHATS 2- LA UNIDAD ESTA EN EU</t>
  </si>
  <si>
    <t>MR0EX8DD8H0254341</t>
  </si>
  <si>
    <t>2019-12-24</t>
  </si>
  <si>
    <t>ya no cuenta con la unidad</t>
  </si>
  <si>
    <t>5TDYZ3DC0HS874713</t>
  </si>
  <si>
    <t>MR2K29F38H1076024</t>
  </si>
  <si>
    <t>5YFBPRHE1HP697947</t>
  </si>
  <si>
    <t>MR0EX8CBXJ1399641</t>
  </si>
  <si>
    <t>2020-04-23</t>
  </si>
  <si>
    <t>no tiene whats, manada a buzon</t>
  </si>
  <si>
    <t>5TDYZ3DC1HS886014</t>
  </si>
  <si>
    <t>2021-06-18</t>
  </si>
  <si>
    <t>SE LE ENVIO WHATS APP, 2DO. SE DEJO RECADO CON SU ESPOSA  SE COMUNICAN MAS ADELANTE PARA AGENDAR CITA</t>
  </si>
  <si>
    <t>MR0EX8DD6H0176061</t>
  </si>
  <si>
    <t>2019-01-04</t>
  </si>
  <si>
    <t>MR2K29F30H1075675</t>
  </si>
  <si>
    <t>2021-01-28</t>
  </si>
  <si>
    <t>5YFBPRHE9HP734968</t>
  </si>
  <si>
    <t>3TMAZ5CNXHM050833</t>
  </si>
  <si>
    <t>1- SE DEJO RECADO</t>
  </si>
  <si>
    <t>5YFBPRHE4JP746581</t>
  </si>
  <si>
    <t>MR2B29F35H1082217</t>
  </si>
  <si>
    <t>2020-10-13</t>
  </si>
  <si>
    <t>4T1B11HK1JU001522</t>
  </si>
  <si>
    <t>INDICA QUE REVISARA SI PUEDE TRAER LA UNIDAD Y QUE EN OTRO MOMENTO SE PONDRA EN CONTACTO CON LA EMPRESA SE MARCO DE LA LINEA DE LA EMPRESA</t>
  </si>
  <si>
    <t>5TDYZ3DC7HS880136</t>
  </si>
  <si>
    <t>SE MANDO WHATS (MRS) 2- buzon, se marca del telefono fijo</t>
  </si>
  <si>
    <t>MR0EX8DD9J0255276</t>
  </si>
  <si>
    <t>2019-08-16</t>
  </si>
  <si>
    <t>MR2B29F30H1077202</t>
  </si>
  <si>
    <t>MR0EX8DD6H0176867</t>
  </si>
  <si>
    <t>MHKMF53E1JK013288</t>
  </si>
  <si>
    <t>2T3RFREV6HW689094</t>
  </si>
  <si>
    <t>No contesta las llamadas y whats no tiene</t>
  </si>
  <si>
    <t>MHKMF53F5HK018528</t>
  </si>
  <si>
    <t>2020-04-28</t>
  </si>
  <si>
    <t>MR0EX8DD6H0252197</t>
  </si>
  <si>
    <t>2020-06-11</t>
  </si>
  <si>
    <t>MR0EX8CB0J1399356</t>
  </si>
  <si>
    <t>2022-01-02</t>
  </si>
  <si>
    <t>JTDKBRFU8H3571795</t>
  </si>
  <si>
    <t>MR0FA8CD1J3950275</t>
  </si>
  <si>
    <t>2019-12-16</t>
  </si>
  <si>
    <t>5TDYZ3DC5HS870365</t>
  </si>
  <si>
    <t>MRS 1 / CONTESTAN  PERO NO RESPONDE NADIE, SE DEJA MRS 2</t>
  </si>
  <si>
    <t>3TMAZ5CN3HM050155</t>
  </si>
  <si>
    <t>MR0EX8DD1H0176047</t>
  </si>
  <si>
    <t>JTDKBRFU9H3042713</t>
  </si>
  <si>
    <t>2022-01-11</t>
  </si>
  <si>
    <t>1- NO CONTESTA, 2- NO CONTESTA</t>
  </si>
  <si>
    <t>MR2B29F31H1089388</t>
  </si>
  <si>
    <t>SE MANDO WHATS 2- LO REALIZA POR FUERA</t>
  </si>
  <si>
    <t>MR0EX8DD0H0251711</t>
  </si>
  <si>
    <t>2020-02-24</t>
  </si>
  <si>
    <t>MHKMF53F1JK021903</t>
  </si>
  <si>
    <t>Marcamos de la Agencia y nos Direcciona a Buzon</t>
  </si>
  <si>
    <t>3TMCZ5AN1HM114821</t>
  </si>
  <si>
    <t>2021-09-18</t>
  </si>
  <si>
    <t>SIN TELEFONOS DE CONTACTO, ALECSA / T141927 - 27/01/23 - DIAG. NO ENFRIA ACC</t>
  </si>
  <si>
    <t>MR2B29F36H1092092</t>
  </si>
  <si>
    <t>2019-06-19</t>
  </si>
  <si>
    <t>SE MANDO WHTAS ( MRS ) 3 - ella marca en otro momento</t>
  </si>
  <si>
    <t>MR0EX8DD9H0252789</t>
  </si>
  <si>
    <t>MR0EX8DD2H0253749</t>
  </si>
  <si>
    <t>2018-03-06</t>
  </si>
  <si>
    <t>MR0EX8CB9J1399467</t>
  </si>
  <si>
    <t>JTFSX23P7J6184240</t>
  </si>
  <si>
    <t>MR0EX8DDXH0254373</t>
  </si>
  <si>
    <t>5TDYZ3DC2HS890816</t>
  </si>
  <si>
    <t>MHKMF53F8HK020726</t>
  </si>
  <si>
    <t>2018-03-23</t>
  </si>
  <si>
    <t>JTFSX23P1J6184623</t>
  </si>
  <si>
    <t>5TDYZ3DC9HS888898</t>
  </si>
  <si>
    <t>5YFBPRHE7HP685513</t>
  </si>
  <si>
    <t>5TDKZRFH0HS223924</t>
  </si>
  <si>
    <t>2018-03-13</t>
  </si>
  <si>
    <t>MR0EX8DD9J0255293</t>
  </si>
  <si>
    <t>2018-03-07</t>
  </si>
  <si>
    <t>JTFPX22P0J0076150</t>
  </si>
  <si>
    <t>2018-02-09</t>
  </si>
  <si>
    <t>MR0EX8CB2H1399255</t>
  </si>
  <si>
    <t>2018-09-25</t>
  </si>
  <si>
    <t>5YFBPRHE3HP720810</t>
  </si>
  <si>
    <t>2018-06-01</t>
  </si>
  <si>
    <t>5TDYZ3DCXHS879207</t>
  </si>
  <si>
    <t>3TMCZ5AN5HM108469</t>
  </si>
  <si>
    <t>MHKMF53F7HK020796</t>
  </si>
  <si>
    <t>2018-01-17</t>
  </si>
  <si>
    <t>5TDYZ3DC8HS878394</t>
  </si>
  <si>
    <t>2T3RFREV3HW630326</t>
  </si>
  <si>
    <t>2018-06-19</t>
  </si>
  <si>
    <t>MR0EX8DD2H0176333</t>
  </si>
  <si>
    <t>5TFAY5F19JX684856</t>
  </si>
  <si>
    <t>5TDYZ3DC4HS842377</t>
  </si>
  <si>
    <t>MR2B29F35H1069581</t>
  </si>
  <si>
    <t>MR2B29F30H1060173</t>
  </si>
  <si>
    <t>2018-06-04</t>
  </si>
  <si>
    <t>MR2B29F39H1086951</t>
  </si>
  <si>
    <t>MR0EX8DD3H0176518</t>
  </si>
  <si>
    <t>2019-10-03</t>
  </si>
  <si>
    <t>JTFSX23P5J6184110</t>
  </si>
  <si>
    <t>2020-01-02</t>
  </si>
  <si>
    <t>5YFBPRHE0HP733515</t>
  </si>
  <si>
    <t>2021-05-04</t>
  </si>
  <si>
    <t>manda a buzon, no tiene whats</t>
  </si>
  <si>
    <t>4T1B11HK3JU501097</t>
  </si>
  <si>
    <t>1- A NOMBRE DE  QUALITAS COMPAÑÍA</t>
  </si>
  <si>
    <t>3TMCZ5AN1HM106024</t>
  </si>
  <si>
    <t>JTDKBRFU9H3567626</t>
  </si>
  <si>
    <t>2021-09-25</t>
  </si>
  <si>
    <t>MHKMF53E5HK012851</t>
  </si>
  <si>
    <t>5YFBPRHE0HP729223</t>
  </si>
  <si>
    <t>2021-03-08</t>
  </si>
  <si>
    <t>MR0EX8CB5H1396723</t>
  </si>
  <si>
    <t>lo vendio en mexico</t>
  </si>
  <si>
    <t>MR2K29F30H1074414</t>
  </si>
  <si>
    <t>2019-03-15</t>
  </si>
  <si>
    <t>MHKMF53E4HK012596</t>
  </si>
  <si>
    <t>2019-08-09</t>
  </si>
  <si>
    <t>MHKMF53F4HK019301</t>
  </si>
  <si>
    <t>MR2B29F3XH1087719</t>
  </si>
  <si>
    <t>2020-03-12</t>
  </si>
  <si>
    <t>SE MANDO WHATS (MRS) 2- Cliente nos indica que por el momento no realizara servicios, mas adelante los realizara // 4- Cliente nos indica que aun no llega al kilometraje y que luego llamara</t>
  </si>
  <si>
    <t>MR0EX8DD7H0252791</t>
  </si>
  <si>
    <t>2019-01-29</t>
  </si>
  <si>
    <t>numero fuera de servicio</t>
  </si>
  <si>
    <t>MR0EX8DDXH0175494</t>
  </si>
  <si>
    <t>2021-04-23</t>
  </si>
  <si>
    <t>5YFBPRHE4HP628220</t>
  </si>
  <si>
    <t>2018-06-08</t>
  </si>
  <si>
    <t>SE DEJO RECADO CON SU ESPOSA</t>
  </si>
  <si>
    <t>MHKMF53F2HK020107</t>
  </si>
  <si>
    <t>2020-06-22</t>
  </si>
  <si>
    <t>MARCAMOS Y NOS DIRECCIONA A BUZON</t>
  </si>
  <si>
    <t>MHKMF53F3HK020097</t>
  </si>
  <si>
    <t>2017-12-01</t>
  </si>
  <si>
    <t>MR0EX8DD1H0176548</t>
  </si>
  <si>
    <t>2019-07-01</t>
  </si>
  <si>
    <t>MR2B29F36H1068150</t>
  </si>
  <si>
    <t>MR0EX8DD1H0175495</t>
  </si>
  <si>
    <t>MR2B29F3XH1071701</t>
  </si>
  <si>
    <t>SIN PODER CONTACTARLO POR FALTA DE DATOS EN KEPLER</t>
  </si>
  <si>
    <t>MR2B29F37H1083174</t>
  </si>
  <si>
    <t>2019-07-29</t>
  </si>
  <si>
    <t>MR2K29F32H1083647</t>
  </si>
  <si>
    <t>2022-01-07</t>
  </si>
  <si>
    <t>NO CONTESTA NI TIENE WHATS / NUMEROS YA NO SON, ESTAN INCORRECTOS</t>
  </si>
  <si>
    <t>MHKMF53E4HK011917</t>
  </si>
  <si>
    <t>5YFBPRHE7HP724813</t>
  </si>
  <si>
    <t>5YFBPRHE6HP721871</t>
  </si>
  <si>
    <t>JTFSX23PXJ6183504</t>
  </si>
  <si>
    <t>JTFSX23PXJ6183695</t>
  </si>
  <si>
    <t>5TDYZ3DC0HS885579</t>
  </si>
  <si>
    <t>2018-05-21</t>
  </si>
  <si>
    <t>5TDYZ3DC2HS879475</t>
  </si>
  <si>
    <t>MR2B29F38H1085936</t>
  </si>
  <si>
    <t>MR0EX8DD4H0253929</t>
  </si>
  <si>
    <t>2017-12-13</t>
  </si>
  <si>
    <t>5TDYZ3DC2HS884675</t>
  </si>
  <si>
    <t>3TMCZ5AN0HM105978</t>
  </si>
  <si>
    <t>5TDYZ3DC1HS882741</t>
  </si>
  <si>
    <t>MR0EX8DD0H0252843</t>
  </si>
  <si>
    <t>MHKMF53F0HK020736</t>
  </si>
  <si>
    <t>2018-03-01</t>
  </si>
  <si>
    <t>JTFSX23PXJ6184328</t>
  </si>
  <si>
    <t>2018-06-12</t>
  </si>
  <si>
    <t>MR0EX8DD8H0175574</t>
  </si>
  <si>
    <t>2018-06-18</t>
  </si>
  <si>
    <t>MHKMF53E1HK012622</t>
  </si>
  <si>
    <t>4T1BF1FK5HU752847</t>
  </si>
  <si>
    <t>MHKMF53F4HK019668</t>
  </si>
  <si>
    <t>3TMCZ5AN8HM095233</t>
  </si>
  <si>
    <t>MHKMF53F5HK018576</t>
  </si>
  <si>
    <t>MR2B29F38H1072572</t>
  </si>
  <si>
    <t>2018-05-29</t>
  </si>
  <si>
    <t>MR0EX8CB8H1398904</t>
  </si>
  <si>
    <t>2018-01-29</t>
  </si>
  <si>
    <t>JTFSX23P5J6182972</t>
  </si>
  <si>
    <t>MR2B29F33H1080255</t>
  </si>
  <si>
    <t>MR2B29F30H1074008</t>
  </si>
  <si>
    <t>MR0EX8DD6H0253625</t>
  </si>
  <si>
    <t>MR0EX8DD0H0252955</t>
  </si>
  <si>
    <t>MR0EX8DD9H0253067</t>
  </si>
  <si>
    <t>5TDYZ3DC0HS864859</t>
  </si>
  <si>
    <t>NO TIENE NUMERO PARA CONTACTAR</t>
  </si>
  <si>
    <t>MR0EX8DD9H0175437</t>
  </si>
  <si>
    <t>5TDYZ3DC8HS838929</t>
  </si>
  <si>
    <t>JTDKBRFU2H3048434</t>
  </si>
  <si>
    <t>SE MANDO WHATS (MRS) 2- Cliente nos indica lo siguiente No tengo un Prius (vendido)</t>
  </si>
  <si>
    <t>MHKMF53E4HK009228</t>
  </si>
  <si>
    <t>JTFSX23P3J6182761</t>
  </si>
  <si>
    <t>5YFBPRHE1HP634914</t>
  </si>
  <si>
    <t>T 0000137703DIAG. TESTIGO ENC.</t>
  </si>
  <si>
    <t>MR0EX8DD7H0176294</t>
  </si>
  <si>
    <t>2T3RFREV5HW671783</t>
  </si>
  <si>
    <t>manda a buzon,se mando whats 2 BUZON 3- se mando flyer</t>
  </si>
  <si>
    <t>MR0EX8DD6H0175508</t>
  </si>
  <si>
    <t>MR2K29F31H1074700</t>
  </si>
  <si>
    <t>MRS 1 / REALIZO EL SERVICIO EN LEON</t>
  </si>
  <si>
    <t>4T1B11HK9JU001512</t>
  </si>
  <si>
    <t>MHKMF53E3HK011567</t>
  </si>
  <si>
    <t>2018-09-18</t>
  </si>
  <si>
    <t>S133114 - 12/04/232 - S60</t>
  </si>
  <si>
    <t>3TMCZ5AN3HM099478</t>
  </si>
  <si>
    <t>2019-06-27</t>
  </si>
  <si>
    <t>MR2B29F38H1065234</t>
  </si>
  <si>
    <t>2019-10-05</t>
  </si>
  <si>
    <t>MR0EX8CB8H1398966</t>
  </si>
  <si>
    <t>Se envia Mrs / 2- no contesta enviamos nuevamente msj</t>
  </si>
  <si>
    <t>NO TIENE WHATS, MANDA A BUZON 2- SE MANDA WHATS, BUZON</t>
  </si>
  <si>
    <t>MR0EX8DD2H0175246</t>
  </si>
  <si>
    <t>MR2B29F39H1072046</t>
  </si>
  <si>
    <t>MR0EX8DD6H0252832</t>
  </si>
  <si>
    <t>LA UNIDAD FUE ROBADA</t>
  </si>
  <si>
    <t>MR0EX8DD1H0249174</t>
  </si>
  <si>
    <t>5TFHY5F14HX639591</t>
  </si>
  <si>
    <t>JTDKBRFUXH3566288</t>
  </si>
  <si>
    <t>5YFBPRHE9HP729981</t>
  </si>
  <si>
    <t>MHKMF53F9HK017897</t>
  </si>
  <si>
    <t>2020-10-10</t>
  </si>
  <si>
    <t>MR0EX8DD7H0252323</t>
  </si>
  <si>
    <t>MHKMF53F7HK020135</t>
  </si>
  <si>
    <t>2017-11-29</t>
  </si>
  <si>
    <t>MHKMF53EXHK011078</t>
  </si>
  <si>
    <t>2018-08-15</t>
  </si>
  <si>
    <t>MHKMF53E6HK011210</t>
  </si>
  <si>
    <t>2018-02-16</t>
  </si>
  <si>
    <t>5YFBPRHE0HP658265</t>
  </si>
  <si>
    <t>MRS 1 / NUMERO FUERA DE SERVICIO, SE DEJO MRS 2</t>
  </si>
  <si>
    <t>2T3JFREV3HW676879</t>
  </si>
  <si>
    <t>MR0EX8DDXH0176371</t>
  </si>
  <si>
    <t>3TMCZ5AN4HM099926</t>
  </si>
  <si>
    <t>2018-05-02</t>
  </si>
  <si>
    <t>MR0EX8DDXH0253031</t>
  </si>
  <si>
    <t>2018-09-15</t>
  </si>
  <si>
    <t>JTFSX23P5J6183202</t>
  </si>
  <si>
    <t>JTFPX22P1J0077047</t>
  </si>
  <si>
    <t>MR0EX8CB4H1397880</t>
  </si>
  <si>
    <t>2018-08-30</t>
  </si>
  <si>
    <t>MHKMF53E7HK012155</t>
  </si>
  <si>
    <t>2T3JFREV4HW670864</t>
  </si>
  <si>
    <t>MR0EX8CB4H1396857</t>
  </si>
  <si>
    <t>2017-12-23</t>
  </si>
  <si>
    <t>JTFSX23P2J6181603</t>
  </si>
  <si>
    <t>2017-12-05</t>
  </si>
  <si>
    <t>JTFSX23P2J6181827</t>
  </si>
  <si>
    <t>3TMCZ5ANXHM094990</t>
  </si>
  <si>
    <t>MR0EX8DD9H0252677</t>
  </si>
  <si>
    <t>2018-07-16</t>
  </si>
  <si>
    <t>5YFBPRHE5HP691441</t>
  </si>
  <si>
    <t>MR0EX8DD1H0175951</t>
  </si>
  <si>
    <t>2018-09-17</t>
  </si>
  <si>
    <t>MR2K29F33H1075279</t>
  </si>
  <si>
    <t>MR0EX8DD9H0252713</t>
  </si>
  <si>
    <t>MR2B29F39H1069681</t>
  </si>
  <si>
    <t>MR0EX8DD1H0253158</t>
  </si>
  <si>
    <t>MR2B29F36H1072490</t>
  </si>
  <si>
    <t>5TDKZRFH6HS218646</t>
  </si>
  <si>
    <t>MR0EX8CB7H1398487</t>
  </si>
  <si>
    <t>MHKMF53F5HK017413</t>
  </si>
  <si>
    <t>2017-12-19</t>
  </si>
  <si>
    <t>5YFBPRHE0HP714270</t>
  </si>
  <si>
    <t>NUM YA NO ACTIVO</t>
  </si>
  <si>
    <t>5YFBPRHE3HP709001</t>
  </si>
  <si>
    <t>MR2B29F39H1066540</t>
  </si>
  <si>
    <t>No contesto la llamada le deje whats</t>
  </si>
  <si>
    <t>5TDYZ3DC3HS865553</t>
  </si>
  <si>
    <t>2021-01-13</t>
  </si>
  <si>
    <t>Llame y mande whats no respondio</t>
  </si>
  <si>
    <t>MHKMF53E6HK011451</t>
  </si>
  <si>
    <t>2021-01-15</t>
  </si>
  <si>
    <t>EL COMPRA LAS PIEZAS Y LOS REALIZA EN OTRO TALLER</t>
  </si>
  <si>
    <t>5TDYZ3DC7HS867421</t>
  </si>
  <si>
    <t>2020-12-26</t>
  </si>
  <si>
    <t>No le interesa por el momento</t>
  </si>
  <si>
    <t>MR0EX8DD2H0249071</t>
  </si>
  <si>
    <t>2019-11-09</t>
  </si>
  <si>
    <t>EL SE COMUNICA EN OTRO MOMENTO</t>
  </si>
  <si>
    <t>5YFBPRHE3HP706910</t>
  </si>
  <si>
    <t>2019-02-25</t>
  </si>
  <si>
    <t>2T3RFREV6HW614511</t>
  </si>
  <si>
    <t>MR2B29F35H1069838</t>
  </si>
  <si>
    <t>LOS REALIZA EN UN TALLER</t>
  </si>
  <si>
    <t>5TDKZ3DC6HS857341</t>
  </si>
  <si>
    <t>MR2B29F38H1075746</t>
  </si>
  <si>
    <t>MHKMF53F5HK018657</t>
  </si>
  <si>
    <t>MARCAMOS A COMERCIALIZADORA Y NADIE CONTESTA</t>
  </si>
  <si>
    <t>2T3RFREV9HW639497</t>
  </si>
  <si>
    <t>2020-08-22</t>
  </si>
  <si>
    <t>Le marque en un rato</t>
  </si>
  <si>
    <t>3MYDLAYV1HY189307</t>
  </si>
  <si>
    <t>Numero fuera de serv 2- numero fuera de servicio</t>
  </si>
  <si>
    <t>MR2B29F34H1073170</t>
  </si>
  <si>
    <t>/ YA NO CUENTA CON LA UNIDAD CONFIRMA SR. MISAEL</t>
  </si>
  <si>
    <t>JTDKBRFU4H3562897</t>
  </si>
  <si>
    <t>MRS 1 / NUMERO YA SUENA COMO FUERA DE SERVICIO</t>
  </si>
  <si>
    <t>MR0EX8DD1H0252804</t>
  </si>
  <si>
    <t>esta a nimbre de alecsa</t>
  </si>
  <si>
    <t>5TDYZRFH2HS210747</t>
  </si>
  <si>
    <t>MRS 1 / YA NO CUENTAN CON LA UNIDAD</t>
  </si>
  <si>
    <t>2T3RFREV7HW622777</t>
  </si>
  <si>
    <t>2020-05-05</t>
  </si>
  <si>
    <t>1-SE LE ENVIO WHATS APP, 2- YA NO CUENTA CON SU UNIDAD.</t>
  </si>
  <si>
    <t>3TMCZ5AN6HM093559</t>
  </si>
  <si>
    <t>2020-04-30</t>
  </si>
  <si>
    <t>MR0EX8DD1H0175027</t>
  </si>
  <si>
    <t>2019-11-11</t>
  </si>
  <si>
    <t>5TDYZ3DC0HS855241</t>
  </si>
  <si>
    <t>2019-08-05</t>
  </si>
  <si>
    <t>2T3RFREV1HW617851</t>
  </si>
  <si>
    <t>MR0EX8CB9H1398085</t>
  </si>
  <si>
    <t>MHKMF53E3HK011245</t>
  </si>
  <si>
    <t>2020-08-10</t>
  </si>
  <si>
    <t>MHKMF53EXHK010626</t>
  </si>
  <si>
    <t>2019-04-25</t>
  </si>
  <si>
    <t>MR2B29F37H1072319</t>
  </si>
  <si>
    <t>2019-08-31</t>
  </si>
  <si>
    <t>5YFBPRHE6HP646816</t>
  </si>
  <si>
    <t>2018-02-12</t>
  </si>
  <si>
    <t>5TDYZ3DC6HS868673</t>
  </si>
  <si>
    <t>lo vendio em la ciudad de mexico}</t>
  </si>
  <si>
    <t>MR2B29F33H1070907</t>
  </si>
  <si>
    <t>2019-08-06</t>
  </si>
  <si>
    <t>2T3JFREVXHW668911</t>
  </si>
  <si>
    <t>Nos direcciona a Buzon, no cuenta con whtas</t>
  </si>
  <si>
    <t>MR2B29F35H1069158</t>
  </si>
  <si>
    <t>4T1BF1FK3HU391246</t>
  </si>
  <si>
    <t>2019-07-27</t>
  </si>
  <si>
    <t>buzon, no tiene whats</t>
  </si>
  <si>
    <t>3TMCZ5AN7HM094557</t>
  </si>
  <si>
    <t>MR2K29F32H1074995</t>
  </si>
  <si>
    <t>SIN NUMERO PARA CONTACTAR</t>
  </si>
  <si>
    <t>5YFBPRHE0HP713149</t>
  </si>
  <si>
    <t>MR0EX8CB0H1398380</t>
  </si>
  <si>
    <t>MHKMF53F5HK019727</t>
  </si>
  <si>
    <t>2018-03-16</t>
  </si>
  <si>
    <t>JTFSX23P1J6180944</t>
  </si>
  <si>
    <t>2017-11-07</t>
  </si>
  <si>
    <t>MR2B29F39H1056025</t>
  </si>
  <si>
    <t>2018-02-07</t>
  </si>
  <si>
    <t>MR2B29F38H1074760</t>
  </si>
  <si>
    <t>MR0EX8DD6H0173015</t>
  </si>
  <si>
    <t>2T3RFREV3HW667022</t>
  </si>
  <si>
    <t>2018-01-10</t>
  </si>
  <si>
    <t>5TDYZRFH8HS212695</t>
  </si>
  <si>
    <t>MR0EX8DD8H0175557</t>
  </si>
  <si>
    <t>JTFPX22P6J0076069</t>
  </si>
  <si>
    <t>2017-12-16</t>
  </si>
  <si>
    <t>MR2B29F32H1067710</t>
  </si>
  <si>
    <t>4T1BF1FK7HU367984</t>
  </si>
  <si>
    <t>2018-01-08</t>
  </si>
  <si>
    <t>MR2B29F34H1063271</t>
  </si>
  <si>
    <t>MR0EX8DD1H0252625</t>
  </si>
  <si>
    <t>MR0EX8CB6H1397833</t>
  </si>
  <si>
    <t>2017-10-06</t>
  </si>
  <si>
    <t>2T3RFREV1HW626856</t>
  </si>
  <si>
    <t>2018-03-17</t>
  </si>
  <si>
    <t>MR0EX8CB7H1397887</t>
  </si>
  <si>
    <t>MR0EX8DD1H0174993</t>
  </si>
  <si>
    <t>JTFPX22P3H0072748</t>
  </si>
  <si>
    <t>5TFHY5F19HX638095</t>
  </si>
  <si>
    <t>3TMCZ5AN7HM089617</t>
  </si>
  <si>
    <t>2018-08-13</t>
  </si>
  <si>
    <t>JTFSX23P6J6180759</t>
  </si>
  <si>
    <t>MR0EX8DDXH0175771</t>
  </si>
  <si>
    <t>MR0EX8DD5H0250912</t>
  </si>
  <si>
    <t>2018-10-17</t>
  </si>
  <si>
    <t>5TDYZ3DC6HS840050</t>
  </si>
  <si>
    <t>INMOTION SIN NUMEROS DE CONTACTO</t>
  </si>
  <si>
    <t>3TMAZ5CN4HM043604</t>
  </si>
  <si>
    <t>2019-02-20</t>
  </si>
  <si>
    <t>1- no contesta y no tiene whats app</t>
  </si>
  <si>
    <t>4T1BF1FK6HU375798</t>
  </si>
  <si>
    <t>2020-10-08</t>
  </si>
  <si>
    <t>MR0EX8DD4H0253588</t>
  </si>
  <si>
    <t>3MYDLAYV7HY187013</t>
  </si>
  <si>
    <t>2021-02-27</t>
  </si>
  <si>
    <t>MR0EX8DD1H0252432</t>
  </si>
  <si>
    <t>2020-10-31</t>
  </si>
  <si>
    <t>3TMCZ5AN5HM093858</t>
  </si>
  <si>
    <t>4-Marcamos de la agencia pero no contesta</t>
  </si>
  <si>
    <t>5YFBPRHE1HP688326</t>
  </si>
  <si>
    <t>2019-11-19</t>
  </si>
  <si>
    <t>MR0EX8DD1H0249529</t>
  </si>
  <si>
    <t>MR0EX8DD9H0175020</t>
  </si>
  <si>
    <t>MR2B29F31H1060764</t>
  </si>
  <si>
    <t>MHKMF53FXHK017343</t>
  </si>
  <si>
    <t>2020-01-24</t>
  </si>
  <si>
    <t>SE MANDO WHATS 2 - SE MANDO FLYER</t>
  </si>
  <si>
    <t>MR0EX8DD7H0253620</t>
  </si>
  <si>
    <t>2T3RFREV8HW621203</t>
  </si>
  <si>
    <t>MR2B29F36H1064115</t>
  </si>
  <si>
    <t>MR2B29F39H1066117</t>
  </si>
  <si>
    <t>MR0EX8DD0H0252437</t>
  </si>
  <si>
    <t>2T3ZFREV6HW366258</t>
  </si>
  <si>
    <t>2021-01-22</t>
  </si>
  <si>
    <t>Va a salir cuando regrese se comunica</t>
  </si>
  <si>
    <t>MR2B29F35H1066793</t>
  </si>
  <si>
    <t>MHKMF53F4HK018097</t>
  </si>
  <si>
    <t>2T3ZFREV7HW369816</t>
  </si>
  <si>
    <t>MR0EX8DD0H0175908</t>
  </si>
  <si>
    <t>MHKMF53E2HK011642</t>
  </si>
  <si>
    <t>3MYDLAYV6HY188234</t>
  </si>
  <si>
    <t>2019-12-12</t>
  </si>
  <si>
    <t>MR0EX8CB3H1397515</t>
  </si>
  <si>
    <t>2017-11-17</t>
  </si>
  <si>
    <t>MR0EX8DD4H0253333</t>
  </si>
  <si>
    <t>MHKMF53F8HK018037</t>
  </si>
  <si>
    <t>MHKMF53F4HK017175</t>
  </si>
  <si>
    <t>2021-05-03</t>
  </si>
  <si>
    <t>JTFSX23PXJ6179694</t>
  </si>
  <si>
    <t>2019-09-30</t>
  </si>
  <si>
    <t>MR0EX8DD1H0251961</t>
  </si>
  <si>
    <t>2019-03-09</t>
  </si>
  <si>
    <t>JTFSX23P6J6180602</t>
  </si>
  <si>
    <t>2019-07-22</t>
  </si>
  <si>
    <t>Mracamos pero nadie nos contesta, no cuenta con whtas</t>
  </si>
  <si>
    <t>5TDYZRFH0HS207961</t>
  </si>
  <si>
    <t>MR0EX8DD2H0175845</t>
  </si>
  <si>
    <t>2017-11-23</t>
  </si>
  <si>
    <t>MR2B29F39H1064058</t>
  </si>
  <si>
    <t>2018-02-20</t>
  </si>
  <si>
    <t>2T3RFREV1HW565024</t>
  </si>
  <si>
    <t>JTFPX22P9H0072866</t>
  </si>
  <si>
    <t>MR0EX8DD7H0253231</t>
  </si>
  <si>
    <t>5YFBPRHE1HP686723</t>
  </si>
  <si>
    <t>2019-03-29</t>
  </si>
  <si>
    <t>MR0EX8DD8H0252007</t>
  </si>
  <si>
    <t>MR0EX8CB0H1398279</t>
  </si>
  <si>
    <t>MR2B29F32H1066766</t>
  </si>
  <si>
    <t>MR0EX8CB1H1398095</t>
  </si>
  <si>
    <t>JTFSX23P5J6180705</t>
  </si>
  <si>
    <t>MR0EX8CB3H1398101</t>
  </si>
  <si>
    <t>2017-12-09</t>
  </si>
  <si>
    <t>MR0EX8DD7H0252953</t>
  </si>
  <si>
    <t>MR0EX8DD6H0250577</t>
  </si>
  <si>
    <t>MR2K29F36H1056578</t>
  </si>
  <si>
    <t>2018-06-22</t>
  </si>
  <si>
    <t>MR2B29F38H1055142</t>
  </si>
  <si>
    <t>2017-10-30</t>
  </si>
  <si>
    <t>5TDYZ3DC0HS837578</t>
  </si>
  <si>
    <t>MR2B29F37H1055830</t>
  </si>
  <si>
    <t>MR0EX8DD9H0249326</t>
  </si>
  <si>
    <t>2018-10-30</t>
  </si>
  <si>
    <t>3TMAZ5CN1HM041275</t>
  </si>
  <si>
    <t>2T3DFREV3HW639439</t>
  </si>
  <si>
    <t>MR2B29F37H1056010</t>
  </si>
  <si>
    <t>JTFPX22P4H0072452</t>
  </si>
  <si>
    <t>JTDKBRFU0H3553145</t>
  </si>
  <si>
    <t>JTMCY7AJ8H4055161</t>
  </si>
  <si>
    <t>2018-04-10</t>
  </si>
  <si>
    <t>4T1BF1FK9HU363225</t>
  </si>
  <si>
    <t>2017-11-06</t>
  </si>
  <si>
    <t>MHKMF53F9HK017012</t>
  </si>
  <si>
    <t>JTFPX22P9H0072740</t>
  </si>
  <si>
    <t>5YFBPRHE4HP675215</t>
  </si>
  <si>
    <t>2017-10-25</t>
  </si>
  <si>
    <t>MR0EX8CB0H1397407</t>
  </si>
  <si>
    <t>no tiene whtas, manda a buzon 2 - buzon</t>
  </si>
  <si>
    <t>MR0EX8DD5H0253051</t>
  </si>
  <si>
    <t>2T3RFREV3HW631332</t>
  </si>
  <si>
    <t>5TDYZ3DC9HS846022</t>
  </si>
  <si>
    <t>MHKMF53F5HK016374</t>
  </si>
  <si>
    <t>MR0EX8DD5H0175192</t>
  </si>
  <si>
    <t>2019-01-17</t>
  </si>
  <si>
    <t>manda a buzon, no tiene whtats</t>
  </si>
  <si>
    <t>2019-08-01</t>
  </si>
  <si>
    <t>5YFBPRHE5HP631501</t>
  </si>
  <si>
    <t>1- NUMERO E CONTACTO NO EXISTE</t>
  </si>
  <si>
    <t>JTDKBRFU3H3038463</t>
  </si>
  <si>
    <t>JTDKBRFU9H3037947</t>
  </si>
  <si>
    <t>2020-05-04</t>
  </si>
  <si>
    <t>MR0EX8CB7H1396433</t>
  </si>
  <si>
    <t>2020-12-14</t>
  </si>
  <si>
    <t>2T3ZFREV9HW364908</t>
  </si>
  <si>
    <t>2021-03-13</t>
  </si>
  <si>
    <t>cambio de numero</t>
  </si>
  <si>
    <t>4T1BF1FK3HU657137</t>
  </si>
  <si>
    <t>SE MANDO WHATS ( MRS ) 2- SE LO VENDIO A SU HIJO, VA PASAR EL RECADO</t>
  </si>
  <si>
    <t>MR2K29F32H1063172</t>
  </si>
  <si>
    <t>MR0EX8CB7H1397131</t>
  </si>
  <si>
    <t>2019-05-14</t>
  </si>
  <si>
    <t>MR2B29F33H1048194</t>
  </si>
  <si>
    <t>MR0EX8DD6H0175721</t>
  </si>
  <si>
    <t>2021-02-24</t>
  </si>
  <si>
    <t>MR0EX8CBXH1397026</t>
  </si>
  <si>
    <t>2021-06-01</t>
  </si>
  <si>
    <t>Se envia msj (Mrs) 4- Marcamos de la agencia y no contesta</t>
  </si>
  <si>
    <t>MR0EX8DD4H0174583</t>
  </si>
  <si>
    <t>2020-07-10</t>
  </si>
  <si>
    <t>JTFSX23P3J6179763</t>
  </si>
  <si>
    <t>JTDKBRFU4H3036964</t>
  </si>
  <si>
    <t>MR0EX8DD5H0252398</t>
  </si>
  <si>
    <t>5TDYZ3DC8HS844486</t>
  </si>
  <si>
    <t>2020-09-08</t>
  </si>
  <si>
    <t>MARCAMOS Y NOS DIRECCIONA A NUMERO INACTIVO</t>
  </si>
  <si>
    <t>MHKMF53F2HK015411</t>
  </si>
  <si>
    <t>2020-05-21</t>
  </si>
  <si>
    <t>CLIENTE INDICA QUE POR EL MOMENTO NO REQUIERE SERV</t>
  </si>
  <si>
    <t>MR2B29F38H1056971</t>
  </si>
  <si>
    <t>2019-12-13</t>
  </si>
  <si>
    <t>MHKMF53E6HK010798</t>
  </si>
  <si>
    <t>NO CONTESTA SIN WHTS</t>
  </si>
  <si>
    <t>MR2B29F38H1058963</t>
  </si>
  <si>
    <t>MR2B29F33H1067523</t>
  </si>
  <si>
    <t>4T1BF1FK8HU719227</t>
  </si>
  <si>
    <t>ESTA A NOMBRE DE INMOTION</t>
  </si>
  <si>
    <t>JTFSX23P9J6179900</t>
  </si>
  <si>
    <t>2019-11-20</t>
  </si>
  <si>
    <t>5YFBPRHE4HP621929</t>
  </si>
  <si>
    <t>2018-12-03</t>
  </si>
  <si>
    <t>MHKMF53F4HK017905</t>
  </si>
  <si>
    <t>Por el momento no le intera</t>
  </si>
  <si>
    <t>MR0EX8CB8H1397204</t>
  </si>
  <si>
    <t>VENDO LA UNIDAD</t>
  </si>
  <si>
    <t>JTFSX23P9J6179539</t>
  </si>
  <si>
    <t>JTFPX22P4H0072726</t>
  </si>
  <si>
    <t>MR0EX8DD9H0251707</t>
  </si>
  <si>
    <t>JTFSX23P9J6179010</t>
  </si>
  <si>
    <t>MR0EX8CB8H1397137</t>
  </si>
  <si>
    <t>2017-09-21</t>
  </si>
  <si>
    <t>MR0EX8DD3H0175269</t>
  </si>
  <si>
    <t>MR0EX8CB9H1397132</t>
  </si>
  <si>
    <t>2018-01-02</t>
  </si>
  <si>
    <t>JTFPX22P3H0072538</t>
  </si>
  <si>
    <t>MR0EX8DD4H0252389</t>
  </si>
  <si>
    <t>2018-11-03</t>
  </si>
  <si>
    <t>MR0EX8CB9H1396420</t>
  </si>
  <si>
    <t>2018-04-03</t>
  </si>
  <si>
    <t>MR0EX8CB1H1397416</t>
  </si>
  <si>
    <t>MR0EX8CB6H1397301</t>
  </si>
  <si>
    <t>MR0EX8CB2H1397375</t>
  </si>
  <si>
    <t>MR2B29F38H1048045</t>
  </si>
  <si>
    <t>2018-04-16</t>
  </si>
  <si>
    <t>MR0EX8CB2H1396257</t>
  </si>
  <si>
    <t>MR0EX8DD9H0174823</t>
  </si>
  <si>
    <t>2018-11-05</t>
  </si>
  <si>
    <t>MR0EX8DD3H0251718</t>
  </si>
  <si>
    <t>2017-11-16</t>
  </si>
  <si>
    <t>MR0EX8DDXH0252168</t>
  </si>
  <si>
    <t>MR0EX8DD8H0252086</t>
  </si>
  <si>
    <t>5TDYZ3DC9HS825185</t>
  </si>
  <si>
    <t>MR0EX8DD5H0250571</t>
  </si>
  <si>
    <t>2018-04-25</t>
  </si>
  <si>
    <t>2T3RFREV9HW601347</t>
  </si>
  <si>
    <t>MR0EX8DDXH0174717</t>
  </si>
  <si>
    <t>5YFBPRHE0HP639554</t>
  </si>
  <si>
    <t>MR0EX8DD8H0250077</t>
  </si>
  <si>
    <t>2018-08-23</t>
  </si>
  <si>
    <t>MR0EX8DD6H0174780</t>
  </si>
  <si>
    <t>3TMAZ5CN0HM026962</t>
  </si>
  <si>
    <t>2017-04-19</t>
  </si>
  <si>
    <t>MR2B29F30H1047844</t>
  </si>
  <si>
    <t>manda a buzon y no tiene whats</t>
  </si>
  <si>
    <t>MR2B29F36H1054068</t>
  </si>
  <si>
    <t>2018-10-27</t>
  </si>
  <si>
    <t>MR2K29F3XH1052582</t>
  </si>
  <si>
    <t>2021-10-09</t>
  </si>
  <si>
    <t>MR2K29F35H1054336</t>
  </si>
  <si>
    <t>Marcarle en 1 mes</t>
  </si>
  <si>
    <t>MR2K29F38H1051141</t>
  </si>
  <si>
    <t>MHKMF53E4HK009181</t>
  </si>
  <si>
    <t>2017-08-04</t>
  </si>
  <si>
    <t>3MYDLAYV1HY176721</t>
  </si>
  <si>
    <t>MR0EX8DD0H0251885</t>
  </si>
  <si>
    <t>SE LE ENVIO WHATS APP, 2- SE AGENDO CITA PARA EL 18/04/22 FOLIO: 102991</t>
  </si>
  <si>
    <t>2T3ZFREV7HW363661</t>
  </si>
  <si>
    <t>S137514 - 07/09/22  - S40</t>
  </si>
  <si>
    <t>2T3RFREV7HW611066</t>
  </si>
  <si>
    <t>2T3RFREVXHW622840</t>
  </si>
  <si>
    <t>2019-12-02</t>
  </si>
  <si>
    <t>4T1BF1FK0HU754859</t>
  </si>
  <si>
    <t>2021-05-12</t>
  </si>
  <si>
    <t>SE LE ENVIO WHATS APP , 2DO. NO CONTESTA</t>
  </si>
  <si>
    <t>JTDKBRFU8H3551787</t>
  </si>
  <si>
    <t>LE PASARA EL RECADO A SU ESPOSO 2- SE MANDO WHATS</t>
  </si>
  <si>
    <t>MHKMF53E1HK009705</t>
  </si>
  <si>
    <t>2019-10-29</t>
  </si>
  <si>
    <t>MR0EX8DD5H0251252</t>
  </si>
  <si>
    <t>MR2B29F36H1048139</t>
  </si>
  <si>
    <t>MR0EX8DD3H0174672</t>
  </si>
  <si>
    <t>2019-09-17</t>
  </si>
  <si>
    <t>MR2B29F34H1048172</t>
  </si>
  <si>
    <t>5YFBPRHE0HP659738</t>
  </si>
  <si>
    <t>2017-10-24</t>
  </si>
  <si>
    <t>JTFSX23PXH6177129</t>
  </si>
  <si>
    <t>MR2B29F38H1052600</t>
  </si>
  <si>
    <t>2021-05-25</t>
  </si>
  <si>
    <t>MR0EX8DD2H0174677</t>
  </si>
  <si>
    <t>MHKMF53F0HK015035</t>
  </si>
  <si>
    <t>MR0EX8CB0H1395852</t>
  </si>
  <si>
    <t>2019-06-12</t>
  </si>
  <si>
    <t>2T3ZFREV6HW356426</t>
  </si>
  <si>
    <t>MHKMF53E6HK008310</t>
  </si>
  <si>
    <t>2019-02-08</t>
  </si>
  <si>
    <t>MR0EX8DD3H0251931</t>
  </si>
  <si>
    <t>MR0EX8DD0H0174709</t>
  </si>
  <si>
    <t>MR2B29F31H1055242</t>
  </si>
  <si>
    <t>2019-09-23</t>
  </si>
  <si>
    <t>MR0EX8DD9H0174661</t>
  </si>
  <si>
    <t>4-Se envia MRS cliente nos indica lo sig.Gracias yo le aviso</t>
  </si>
  <si>
    <t>MR0EX8DD7H0174545</t>
  </si>
  <si>
    <t>2020-02-25</t>
  </si>
  <si>
    <t>MANDA A BUZO DIRECTO</t>
  </si>
  <si>
    <t>MR2B29F37H1050501</t>
  </si>
  <si>
    <t>MHKMF53E6HK010042</t>
  </si>
  <si>
    <t>2020-07-23</t>
  </si>
  <si>
    <t>MR2B29F38H1052452</t>
  </si>
  <si>
    <t>MR0EX8DD2H0174615</t>
  </si>
  <si>
    <t>2017-08-01</t>
  </si>
  <si>
    <t>2T3JFREV5HW611032</t>
  </si>
  <si>
    <t>2018-11-15</t>
  </si>
  <si>
    <t>5YFBPRHE0HP643474</t>
  </si>
  <si>
    <t>MR0EX8DD4G0170113</t>
  </si>
  <si>
    <t>MRS 1 / SE LA ROBARON, SI LOGRA RECUPERARLA LA PIENA VENDER</t>
  </si>
  <si>
    <t>MR0EX8CB6H1396309</t>
  </si>
  <si>
    <t>MR0EX8DD4H0251792</t>
  </si>
  <si>
    <t>2021-07-13</t>
  </si>
  <si>
    <t>Sin número de contacto 2 - LO VENDIO</t>
  </si>
  <si>
    <t>3TMAZ5CN3HM039592</t>
  </si>
  <si>
    <t>5YFBPRHE1HP665628</t>
  </si>
  <si>
    <t>JTFSX23P4H6176655</t>
  </si>
  <si>
    <t>comenta que es numero equivocado</t>
  </si>
  <si>
    <t>3TMAZ5CN3HM039625</t>
  </si>
  <si>
    <t>2018-01-04</t>
  </si>
  <si>
    <t>MR2B29F31H1052387</t>
  </si>
  <si>
    <t>MR0EX8DD9H0173770</t>
  </si>
  <si>
    <t>2018-07-12</t>
  </si>
  <si>
    <t>5TDYZ3DC7HS840591</t>
  </si>
  <si>
    <t>5TFHY5F17HX618363</t>
  </si>
  <si>
    <t>3TMCZ5AN5HM083010</t>
  </si>
  <si>
    <t>MR0EX8DD6H0251549</t>
  </si>
  <si>
    <t>MR0EX8DD7H0250930</t>
  </si>
  <si>
    <t>MHKMF53F7HK016165</t>
  </si>
  <si>
    <t>2018-03-20</t>
  </si>
  <si>
    <t>MR2B29F34H1048124</t>
  </si>
  <si>
    <t>2017-11-03</t>
  </si>
  <si>
    <t>MHKMF53E0HK009310</t>
  </si>
  <si>
    <t>2018-03-21</t>
  </si>
  <si>
    <t>MR2B29F37H1052622</t>
  </si>
  <si>
    <t>2018-07-02</t>
  </si>
  <si>
    <t>MR0EX8DD9H0249567</t>
  </si>
  <si>
    <t>2018-07-03</t>
  </si>
  <si>
    <t>MR0EX8DD4H0247189</t>
  </si>
  <si>
    <t>2018-09-04</t>
  </si>
  <si>
    <t>5TDYZRFH7HS202630</t>
  </si>
  <si>
    <t>5TDYZ3DC3HS822346</t>
  </si>
  <si>
    <t>MHKMF53F3HK016339</t>
  </si>
  <si>
    <t>2017-10-27</t>
  </si>
  <si>
    <t>MHKMF53F2HK016249</t>
  </si>
  <si>
    <t>MR0EX8CB3H1395991</t>
  </si>
  <si>
    <t>JTFSX23P5H6177183</t>
  </si>
  <si>
    <t>MR0EX8CBXH1396684</t>
  </si>
  <si>
    <t>4T1BF1FKXHU715258</t>
  </si>
  <si>
    <t>2017-10-13</t>
  </si>
  <si>
    <t>MR2B29F39H1048295</t>
  </si>
  <si>
    <t>JTFSX23P5H6176275</t>
  </si>
  <si>
    <t>2017-10-20</t>
  </si>
  <si>
    <t>5TDYZ3DC4HS824204</t>
  </si>
  <si>
    <t>5TDYZ3DC2HS838022</t>
  </si>
  <si>
    <t>5YFBPRHE8HP632688</t>
  </si>
  <si>
    <t>2018-05-07</t>
  </si>
  <si>
    <t>MR0EX8DDXH0174247</t>
  </si>
  <si>
    <t>MR2B29F39H1045512</t>
  </si>
  <si>
    <t>2018-04-21</t>
  </si>
  <si>
    <t>MR2K29F31H1050042</t>
  </si>
  <si>
    <t>JTDKBRFU8H3548176</t>
  </si>
  <si>
    <t>2017-11-13</t>
  </si>
  <si>
    <t>5TDYZ3DCXHS834879</t>
  </si>
  <si>
    <t>3TMAZ5CN2HM038403</t>
  </si>
  <si>
    <t>2018-07-09</t>
  </si>
  <si>
    <t>JTFSX23P4H6177062</t>
  </si>
  <si>
    <t>3MYDLAYV7HY176030</t>
  </si>
  <si>
    <t>5TDYZ3DC7HS820700</t>
  </si>
  <si>
    <t>1- SE MUDO A LA CIUDAD DE MEXICO</t>
  </si>
  <si>
    <t>JTDKBRFU3H3037412</t>
  </si>
  <si>
    <t>JTFSX23P5H6176583</t>
  </si>
  <si>
    <t>2017-06-29</t>
  </si>
  <si>
    <t>MR0EX8DDXH0174488</t>
  </si>
  <si>
    <t>2021-04-22</t>
  </si>
  <si>
    <t>Cliente indica que ya no cuenta con la unidad 2017</t>
  </si>
  <si>
    <t>5TDYZRFH8HS191993</t>
  </si>
  <si>
    <t>JTFSX23P2H6176332</t>
  </si>
  <si>
    <t>1- SE DEJO RECADO CON EL CHOFER DE LA UNIDAD</t>
  </si>
  <si>
    <t>MR0EX8DD7H0174156</t>
  </si>
  <si>
    <t>2020-03-20</t>
  </si>
  <si>
    <t>3MYDLAYV8HY174710</t>
  </si>
  <si>
    <t>2020-09-18</t>
  </si>
  <si>
    <t>5TDYZ3DCXHS827026</t>
  </si>
  <si>
    <t>JTDKBRFU9H3036765</t>
  </si>
  <si>
    <t>2017-06-24</t>
  </si>
  <si>
    <t>MRS 1, contesta que d de baja la unidad ya que lo vendio</t>
  </si>
  <si>
    <t>MR2B29F34H1047376</t>
  </si>
  <si>
    <t>5YFBPRHE4HP611949</t>
  </si>
  <si>
    <t>2020-07-20</t>
  </si>
  <si>
    <t>Lo revisa y se comunica</t>
  </si>
  <si>
    <t>JTFSX23P6H6177564</t>
  </si>
  <si>
    <t>MR2K29F3XH1048631</t>
  </si>
  <si>
    <t>2020-07-05</t>
  </si>
  <si>
    <t>2T3ZFREV8HW351129</t>
  </si>
  <si>
    <t>MHKMF53F9HK015180</t>
  </si>
  <si>
    <t>2020-06-03</t>
  </si>
  <si>
    <t>MR0EX8DD3H0250620</t>
  </si>
  <si>
    <t>2021-03-04</t>
  </si>
  <si>
    <t>2T3RFREV5HW594459</t>
  </si>
  <si>
    <t>2019-03-27</t>
  </si>
  <si>
    <t>T140508 - 15/12/22 - REEMP. BALATAS</t>
  </si>
  <si>
    <t>JTFSX23P0H6176264</t>
  </si>
  <si>
    <t>2017-05-24</t>
  </si>
  <si>
    <t>MRS 1 / NUMEROS EQUIVOCADOS</t>
  </si>
  <si>
    <t>MR0EX8DD8H0174442</t>
  </si>
  <si>
    <t>Sin datos en kepler</t>
  </si>
  <si>
    <t>5YFBPRHE3HP636308</t>
  </si>
  <si>
    <t>1- SE LE ENVIO WHATS APP, 2- LO CONSIDERA  Y SE COMUNICA MAS ADELANTE , TUVO UN PERCANSE Y YA NO CUENTA CON SU UNIDAD</t>
  </si>
  <si>
    <t>3MYDLAYV8HY179258</t>
  </si>
  <si>
    <t>SIN DATOS PARA CONTACTAR AL CLIENTE</t>
  </si>
  <si>
    <t>MHKMF53E0HK008190</t>
  </si>
  <si>
    <t>2018-12-24</t>
  </si>
  <si>
    <t>JTFSX23P6H6177001</t>
  </si>
  <si>
    <t>5YFBPRHE9HP645675</t>
  </si>
  <si>
    <t>107941Se envia mrs SE AGENDA CITA 06.10.22 FOLIO: 107941</t>
  </si>
  <si>
    <t>5YFBPRHE6HP644807</t>
  </si>
  <si>
    <t>2017-05-26</t>
  </si>
  <si>
    <t>MANDA A BUZON, SE MANDO WHATS 2- BUZON</t>
  </si>
  <si>
    <t>JTFSX23P3H6176310</t>
  </si>
  <si>
    <t>3TMCZ5AN4HM074508</t>
  </si>
  <si>
    <t>/ SE ENVIA MENSAJE DE WHATS APP  Y COMENTA QUE YA NO CUENTA CON LA UNIDAD</t>
  </si>
  <si>
    <t>MR0EX8DD8H0250791</t>
  </si>
  <si>
    <t>2017-06-08</t>
  </si>
  <si>
    <t>MRS 1  / COMENTA POR WHTS QUE YA NO TIENE LA UNIDAD</t>
  </si>
  <si>
    <t>MR2K29F35H1039061</t>
  </si>
  <si>
    <t>Marcamos pero nadie nos contesta no tiene whats</t>
  </si>
  <si>
    <t>MHKMF53F4HK015118</t>
  </si>
  <si>
    <t>MHKMF53E5HK009383</t>
  </si>
  <si>
    <t>MR2B29F35H1047399</t>
  </si>
  <si>
    <t>MR0EX8DD1H0250910</t>
  </si>
  <si>
    <t>5YFBPRHEXHP637293</t>
  </si>
  <si>
    <t>2020-08-03</t>
  </si>
  <si>
    <t>5YFBPRHE3HP607326</t>
  </si>
  <si>
    <t>2020-09-02</t>
  </si>
  <si>
    <t>No cuenta con ningun num ni correo para contactarlo</t>
  </si>
  <si>
    <t>MR0EX8CBXH1395809</t>
  </si>
  <si>
    <t>5YFBPRHE2HP639586</t>
  </si>
  <si>
    <t>NUMERO FUERA DE SERVICIO 2- numero fuera de servicio</t>
  </si>
  <si>
    <t>MR2B29F34H1047037</t>
  </si>
  <si>
    <t>NO TIENE WHTATS.MANDA A BUZON 2- CONTESTA Y CUELGA LLAMADA</t>
  </si>
  <si>
    <t>MHKMF53E9HK008401</t>
  </si>
  <si>
    <t>2017-06-01</t>
  </si>
  <si>
    <t>SIN TELEFONOS DE CONTACTO, ALECSA</t>
  </si>
  <si>
    <t>5YFBPRHE1HP629213</t>
  </si>
  <si>
    <t>1-SE LE ENVIO WHATS APP , 2- NO CONTESTA, 3-  EL CLIENTE SE COMUNICA PARA AGENDAR SU CITA., 4- EL CLIENTE SE COMUNICA PARA AGENDAR  MAS ADELANTE</t>
  </si>
  <si>
    <t>JTFSX23P4H6177191</t>
  </si>
  <si>
    <t>2017-08-11</t>
  </si>
  <si>
    <t>MR0EX8CB5H1396270</t>
  </si>
  <si>
    <t>MHKMF53F9HK013560</t>
  </si>
  <si>
    <t>2018-03-02</t>
  </si>
  <si>
    <t>5TDYZ3DC6HS818680</t>
  </si>
  <si>
    <t>JTDKBRFU6H3037694</t>
  </si>
  <si>
    <t>2018-05-11</t>
  </si>
  <si>
    <t>MR0EX8DD9H0173686</t>
  </si>
  <si>
    <t>2018-03-22</t>
  </si>
  <si>
    <t>MR0EX8DD5H0174320</t>
  </si>
  <si>
    <t>2017-10-04</t>
  </si>
  <si>
    <t>5TDYZ3DCXHS819976</t>
  </si>
  <si>
    <t>JTFSX23P4H6176591</t>
  </si>
  <si>
    <t>MR0EX8DD3H0250648</t>
  </si>
  <si>
    <t>MR2B29F32H1047635</t>
  </si>
  <si>
    <t>2018-01-05</t>
  </si>
  <si>
    <t>MR0EX8DD3H0248253</t>
  </si>
  <si>
    <t>2017-09-14</t>
  </si>
  <si>
    <t>MR0EX8DD4H0173045</t>
  </si>
  <si>
    <t>JTFSX23P4H6175926</t>
  </si>
  <si>
    <t>JTFSX23P0H6175597</t>
  </si>
  <si>
    <t>2017-12-29</t>
  </si>
  <si>
    <t>MR0EX8DD5H0173894</t>
  </si>
  <si>
    <t>MR0EX8CB4H1396194</t>
  </si>
  <si>
    <t>3MYDLAYV5GY145146</t>
  </si>
  <si>
    <t>MHKMF53FXHK014877</t>
  </si>
  <si>
    <t>5TFHY5F16HX605765</t>
  </si>
  <si>
    <t>5YFBPRHE3HP628208</t>
  </si>
  <si>
    <t>MR0EX8CB3H1395652</t>
  </si>
  <si>
    <t>2018-09-26</t>
  </si>
  <si>
    <t>JTFSX23P8H6176657</t>
  </si>
  <si>
    <t>2017-04-22</t>
  </si>
  <si>
    <t>SE MANDO FLYER</t>
  </si>
  <si>
    <t>MR0EX8CB1H1395648</t>
  </si>
  <si>
    <t>2019-09-02</t>
  </si>
  <si>
    <t>MR0EX8DD9H0173798</t>
  </si>
  <si>
    <t>2T3DFREV1HW554549</t>
  </si>
  <si>
    <t>2020-05-02</t>
  </si>
  <si>
    <t>5YFBPRHEXHP635835</t>
  </si>
  <si>
    <t>4T1BF1FK4HU728006</t>
  </si>
  <si>
    <t>LA UNIDAD YA NO EXISTE (PERDIDA TOTAL)</t>
  </si>
  <si>
    <t>MR0EX8CB3H1395618</t>
  </si>
  <si>
    <t>Se envia Mrs / 2- Marcamos de la agencia y nos direcciona a buzon de voz</t>
  </si>
  <si>
    <t>MR0EX8DD5H0173118</t>
  </si>
  <si>
    <t>MR0EX8DD0H0173625</t>
  </si>
  <si>
    <t>MHKMF53FXHK014345</t>
  </si>
  <si>
    <t>MR0EX8CB0H1395690</t>
  </si>
  <si>
    <t>JTFSX23P1H6176564</t>
  </si>
  <si>
    <t>2017-06-27</t>
  </si>
  <si>
    <t>Marcamos pero nadie nos contesta</t>
  </si>
  <si>
    <t>JTFSX23P4H6176705</t>
  </si>
  <si>
    <t>2T3RFREV0HW547128</t>
  </si>
  <si>
    <t>2021-01-02</t>
  </si>
  <si>
    <t>2T3JFREV2HW587577</t>
  </si>
  <si>
    <t>MR0EX8DD7H0249986</t>
  </si>
  <si>
    <t>MR0EX8DD8H0250452</t>
  </si>
  <si>
    <t>JTFSX23P8H6176562</t>
  </si>
  <si>
    <t>MR2B29F34H1043750</t>
  </si>
  <si>
    <t>2018-12-27</t>
  </si>
  <si>
    <t>JTFSX23P3H6176694</t>
  </si>
  <si>
    <t>2017-04-21</t>
  </si>
  <si>
    <t>MR0EX8CB5H1394938</t>
  </si>
  <si>
    <t>Se envia mrs 2- Sin numeros en Kepler</t>
  </si>
  <si>
    <t>JTDKBRFU4H3547624</t>
  </si>
  <si>
    <t>Se envia Mrs / 2- Unidad fue vendida</t>
  </si>
  <si>
    <t>JTFSX23P9H6176702</t>
  </si>
  <si>
    <t>2017-04-20</t>
  </si>
  <si>
    <t>5YFBPRHE8HP618161</t>
  </si>
  <si>
    <t>2020-02-29</t>
  </si>
  <si>
    <t>5YFBPRHE6HP625691</t>
  </si>
  <si>
    <t>JTFSX23P5H6176650</t>
  </si>
  <si>
    <t>MR0EX8DD4H0173854</t>
  </si>
  <si>
    <t>2019-03-21</t>
  </si>
  <si>
    <t>5TDYZ3DC0HS817380</t>
  </si>
  <si>
    <t>5TDYZ3DC3HS815056</t>
  </si>
  <si>
    <t>2T3RFREV8HW590678</t>
  </si>
  <si>
    <t>SE ENVIA MRS 2- marcamos pero nos direcciona a buzon</t>
  </si>
  <si>
    <t>MR0EX8DD0H0249232</t>
  </si>
  <si>
    <t>MR2B29F34H1045143</t>
  </si>
  <si>
    <t>2017-08-30</t>
  </si>
  <si>
    <t>1- SE LE ENVIO WHATS APP, 2- NO CONTESTA SE VOLVIO A ENVIAR WHATS APP, 3- EL CLIENTYE SE COMUNICA PARA AGENDAR SU CITA, 4 NO CONTESTA</t>
  </si>
  <si>
    <t>5YFBPRHEXHP584899</t>
  </si>
  <si>
    <t>2018-11-16</t>
  </si>
  <si>
    <t>NUMERO NO EXISTE</t>
  </si>
  <si>
    <t>2T3RFREV7HW579543</t>
  </si>
  <si>
    <t>2020-12-21</t>
  </si>
  <si>
    <t>UNIDAD PERDIDA TOTAL</t>
  </si>
  <si>
    <t>MR2K29F36H1037450</t>
  </si>
  <si>
    <t>1- SE LE ENVIO WHATS APP, 2- EL CLIENTE SE ENCUENTRA FUERA DE LA CIUDAD , EN CUANDO RECRESE ALA CIUDAD SE COMUNICA.</t>
  </si>
  <si>
    <t>MHKMF53F5HK014804</t>
  </si>
  <si>
    <t>2019-08-22</t>
  </si>
  <si>
    <t>MR0EX8CB4H1395935</t>
  </si>
  <si>
    <t>3MYDLAYV3HY175070</t>
  </si>
  <si>
    <t>JTFPX22P2H0072160</t>
  </si>
  <si>
    <t>2017-05-15</t>
  </si>
  <si>
    <t>MHKMF53E7HK008171</t>
  </si>
  <si>
    <t>MARACMOS NOS DIRECCIONA  ABUZON NO CUENTA CON WHTAS</t>
  </si>
  <si>
    <t>MR2K29F33H1039429</t>
  </si>
  <si>
    <t>SE MANDO WHATS 2 - BUZON, 3- YA NO CUENTA CON SU UNIDAD.</t>
  </si>
  <si>
    <t>MR2B29F30H1044068</t>
  </si>
  <si>
    <t>5TDYZRFH2HS194629</t>
  </si>
  <si>
    <t>MR2B29F34H1042498</t>
  </si>
  <si>
    <t>3TMCZ5AN6HM069388</t>
  </si>
  <si>
    <t>MR2B29F34H1044039</t>
  </si>
  <si>
    <t>2017-08-23</t>
  </si>
  <si>
    <t>NO TIENE WHATS, MANDA A BUZIN</t>
  </si>
  <si>
    <t>5TDYZ3DC8HS817157</t>
  </si>
  <si>
    <t>MR2K29F34H1044512</t>
  </si>
  <si>
    <t>JTFSX23P1H6175799</t>
  </si>
  <si>
    <t>JTFSX23P2H6176766</t>
  </si>
  <si>
    <t>MHKMF53E3GK003466</t>
  </si>
  <si>
    <t>2017-12-22</t>
  </si>
  <si>
    <t>MR0EX8CB0H1395768</t>
  </si>
  <si>
    <t>5TDYZ3DC8HS814307</t>
  </si>
  <si>
    <t>2T3RFREV4HW554146</t>
  </si>
  <si>
    <t>2018-10-22</t>
  </si>
  <si>
    <t>MHKMF53FXHK014359</t>
  </si>
  <si>
    <t>MR0EX8CBXH1394921</t>
  </si>
  <si>
    <t>MHKMF53EXHK008732</t>
  </si>
  <si>
    <t>2018-02-27</t>
  </si>
  <si>
    <t>5TDZZRFH8HS194591</t>
  </si>
  <si>
    <t>2017-10-18</t>
  </si>
  <si>
    <t>MR0EX8CB7H1395668</t>
  </si>
  <si>
    <t>MHKMF53F4HK013823</t>
  </si>
  <si>
    <t>MR0EX8CB0H1395608</t>
  </si>
  <si>
    <t>MR0EX8CBXH1395552</t>
  </si>
  <si>
    <t>JTFPX22P6H0071061</t>
  </si>
  <si>
    <t>MHKMF53E2HK008157</t>
  </si>
  <si>
    <t>MR0EX8CB4H1395305</t>
  </si>
  <si>
    <t>JTFSX23P7H6174916</t>
  </si>
  <si>
    <t>2018-04-26</t>
  </si>
  <si>
    <t>MR0EX8CB8H1395341</t>
  </si>
  <si>
    <t>JTFSX23P5H6175630</t>
  </si>
  <si>
    <t>MR0EX8DDXH0170876</t>
  </si>
  <si>
    <t>MR0EX8DD8H0170780</t>
  </si>
  <si>
    <t>2017-09-27</t>
  </si>
  <si>
    <t>5YFBPRHE2HP620049</t>
  </si>
  <si>
    <t>2017-06-09</t>
  </si>
  <si>
    <t>Marcamos en 2 ocasiones y el cliente nos cuelga llamada</t>
  </si>
  <si>
    <t>2T3RFREV1HW566478</t>
  </si>
  <si>
    <t>5TDYZ3DC1HS810504</t>
  </si>
  <si>
    <t>MR2K29F31H1037713</t>
  </si>
  <si>
    <t>2020-08-28</t>
  </si>
  <si>
    <t>MR2K29F35H1040615</t>
  </si>
  <si>
    <t>MHKMF53F4HK014616</t>
  </si>
  <si>
    <t>Molesto por que sintio que querian abusar de el cobrandole mucho por un trabajo y en otra agencia se lo cobraron mucho mas barato y ya no regresa</t>
  </si>
  <si>
    <t>5YFBPRHE4HP624099</t>
  </si>
  <si>
    <t>2020-10-26</t>
  </si>
  <si>
    <t>MR2B29F36H1042437</t>
  </si>
  <si>
    <t>1- SE LE ENVIO WHATS APP, 2- CONTESTA SE LE VOLVIO A ENVIAR WHATS APP, 3- SE DEJO RECADO</t>
  </si>
  <si>
    <t>MR0EX8DD0H0172734</t>
  </si>
  <si>
    <t>MR0EX8DD8G0246786</t>
  </si>
  <si>
    <t>2017-09-18</t>
  </si>
  <si>
    <t>5TDYZ3DCXHS809979</t>
  </si>
  <si>
    <t>MR0EX8DD9H0173302</t>
  </si>
  <si>
    <t>MR0EX8DD1H0249787</t>
  </si>
  <si>
    <t>MHKMF53E8HK007059</t>
  </si>
  <si>
    <t>MR0EX8DD3H0248852</t>
  </si>
  <si>
    <t>5YFBPRHE6HP626372</t>
  </si>
  <si>
    <t>2018-04-02</t>
  </si>
  <si>
    <t>JTFSX23P4H6175487</t>
  </si>
  <si>
    <t>MR0EX8DD5H0172681</t>
  </si>
  <si>
    <t>2020-10-06</t>
  </si>
  <si>
    <t>no tiene whast manda a buzon</t>
  </si>
  <si>
    <t>MR2B29F30H1035600</t>
  </si>
  <si>
    <t>2019-03-05</t>
  </si>
  <si>
    <t>MR0EX8DD5H0173328</t>
  </si>
  <si>
    <t>MR0EX8DD2H0249779</t>
  </si>
  <si>
    <t>CLIENTE YA NO VA A REALIZAR LOS SERVICIOS EN LA AGENCIA</t>
  </si>
  <si>
    <t>2T3ZFREV5HW335471</t>
  </si>
  <si>
    <t>LLAMAR EL 22/04/2022</t>
  </si>
  <si>
    <t>MR0EX8DD9H0247589</t>
  </si>
  <si>
    <t>2019-03-04</t>
  </si>
  <si>
    <t>3TMCZ5AN7HM066189</t>
  </si>
  <si>
    <t>2017-03-27</t>
  </si>
  <si>
    <t>JTFSX23P9H6175310</t>
  </si>
  <si>
    <t>2T3RFREV3HW565185</t>
  </si>
  <si>
    <t>2T3RFREV3HW539749</t>
  </si>
  <si>
    <t>2T3RFREV2HW567235</t>
  </si>
  <si>
    <t>1- A nombre de una aseguradora de seguros</t>
  </si>
  <si>
    <t>3TMCZ5AN2HM066665</t>
  </si>
  <si>
    <t>2020-01-09</t>
  </si>
  <si>
    <t>Sin telefonos en kepler para poder contar</t>
  </si>
  <si>
    <t>5TFEY5F15HX217428</t>
  </si>
  <si>
    <t>2019-02-26</t>
  </si>
  <si>
    <t>MR2B29F35H1040002</t>
  </si>
  <si>
    <t>Le marque despues cuando no este ocupado</t>
  </si>
  <si>
    <t>MR0EX8CB6H1395452</t>
  </si>
  <si>
    <t>2017-06-15</t>
  </si>
  <si>
    <t>MR0EX8DD6H0173399</t>
  </si>
  <si>
    <t>/ NUMERO FUERA DE SERVICIO</t>
  </si>
  <si>
    <t>MHKMF53F7HK012410</t>
  </si>
  <si>
    <t>MR2B29F33H1038913</t>
  </si>
  <si>
    <t>2019-06-03</t>
  </si>
  <si>
    <t>SE MANDO WHTAS 2 - SE MANDP FLYRER</t>
  </si>
  <si>
    <t>MR0EX8DD7H0171063</t>
  </si>
  <si>
    <t>5TDKZRFH8HS191756</t>
  </si>
  <si>
    <t>2018-06-28</t>
  </si>
  <si>
    <t>SEV ENVIA MRS</t>
  </si>
  <si>
    <t>MR2B29F33H1027989</t>
  </si>
  <si>
    <t>2019-08-17</t>
  </si>
  <si>
    <t>3MYDLAYV9GY144727</t>
  </si>
  <si>
    <t>5TFHY5F19HX583518</t>
  </si>
  <si>
    <t>2019-11-29</t>
  </si>
  <si>
    <t>Sin contactos en Kepler</t>
  </si>
  <si>
    <t>JTFSX23P9H6174559</t>
  </si>
  <si>
    <t>2017-08-24</t>
  </si>
  <si>
    <t>UNIDD ESTA EN OTRO ESTADO</t>
  </si>
  <si>
    <t>MR0EX8DD2H0171486</t>
  </si>
  <si>
    <t>MR0EX8DD5H0171885</t>
  </si>
  <si>
    <t>2018-11-22</t>
  </si>
  <si>
    <t>MR2B29F30H1042014</t>
  </si>
  <si>
    <t>MR0EX8CB3H1394694</t>
  </si>
  <si>
    <t>2017-07-10</t>
  </si>
  <si>
    <t>MR0EX8DD4H0249105</t>
  </si>
  <si>
    <t>4T1BF1FK5HU334191</t>
  </si>
  <si>
    <t>2020-01-25</t>
  </si>
  <si>
    <t>1-NO CONTESTA  Y NO TIENE WHATS APP</t>
  </si>
  <si>
    <t>MR0EX8CB8H1395484</t>
  </si>
  <si>
    <t>4T1BF1FK0HU709517</t>
  </si>
  <si>
    <t>2021-09-14</t>
  </si>
  <si>
    <t>LA VENDIO</t>
  </si>
  <si>
    <t>MR0EX8CBXH1394773</t>
  </si>
  <si>
    <t>MR0EX8DD8H0172769</t>
  </si>
  <si>
    <t>2018-07-19</t>
  </si>
  <si>
    <t>JTFSX23P9H6174917</t>
  </si>
  <si>
    <t>2018-06-27</t>
  </si>
  <si>
    <t>2T3ZFREV1HW341333</t>
  </si>
  <si>
    <t>2018-09-13</t>
  </si>
  <si>
    <t>MR0EX8DD6H0171152</t>
  </si>
  <si>
    <t>2017-11-01</t>
  </si>
  <si>
    <t>JTFSX23PXH6175025</t>
  </si>
  <si>
    <t>2018-03-26</t>
  </si>
  <si>
    <t>5YFBPRHE6HP617901</t>
  </si>
  <si>
    <t>2017-12-20</t>
  </si>
  <si>
    <t>MR0EX8CB9H1395347</t>
  </si>
  <si>
    <t>JTFSX23P2H6175679</t>
  </si>
  <si>
    <t>MHKMF53F2HK013223</t>
  </si>
  <si>
    <t>5YFBPRHE9HP623997</t>
  </si>
  <si>
    <t>2018-05-30</t>
  </si>
  <si>
    <t>MHKMF53E9GK000801</t>
  </si>
  <si>
    <t>2017-12-27</t>
  </si>
  <si>
    <t>3TMCZ5AN6HM066166</t>
  </si>
  <si>
    <t>MR0EX8DD9H0249598</t>
  </si>
  <si>
    <t>MR2B29F36H1040722</t>
  </si>
  <si>
    <t>MR2K29F3XH1030470</t>
  </si>
  <si>
    <t>2017-10-12</t>
  </si>
  <si>
    <t>JTFSX23P4H6175649</t>
  </si>
  <si>
    <t>5TDYZ3DC5HS811185</t>
  </si>
  <si>
    <t>JTFPX22P9H0071099</t>
  </si>
  <si>
    <t>MHKMF53F1HK012855</t>
  </si>
  <si>
    <t>2018-09-05</t>
  </si>
  <si>
    <t>5TDYZRFH3HS190850</t>
  </si>
  <si>
    <t>MR0EX8CBXH1394918</t>
  </si>
  <si>
    <t>MR2B29F33H1036093</t>
  </si>
  <si>
    <t>MR0EX8DD8H0172299</t>
  </si>
  <si>
    <t>2018-08-21</t>
  </si>
  <si>
    <t>MHKMF53F0HK012622</t>
  </si>
  <si>
    <t>2018-03-27</t>
  </si>
  <si>
    <t>MHKMF53F0HK011972</t>
  </si>
  <si>
    <t>JTFSX23P4H6175229</t>
  </si>
  <si>
    <t>JTFSX23P6H6175281</t>
  </si>
  <si>
    <t>JTFSX23P1H6174829</t>
  </si>
  <si>
    <t>MR0EX8CB8H1395131</t>
  </si>
  <si>
    <t>MR2B29F3XH1035104</t>
  </si>
  <si>
    <t>JTFSX23P8H6174603</t>
  </si>
  <si>
    <t>2T3RFREVXHW553227</t>
  </si>
  <si>
    <t>2T3JFREV3HW573171</t>
  </si>
  <si>
    <t>2018-04-04</t>
  </si>
  <si>
    <t>3MYDLAYV1HY164455</t>
  </si>
  <si>
    <t>2020-05-20</t>
  </si>
  <si>
    <t>INMOTION AUTO CELAYA</t>
  </si>
  <si>
    <t>3TMAZ5CN8HM035120</t>
  </si>
  <si>
    <t>2020-09-17</t>
  </si>
  <si>
    <t>G033050 - 09/04/22 - 21TD03</t>
  </si>
  <si>
    <t>MHKMF53F6HK012236</t>
  </si>
  <si>
    <t>LA UNIDAD SE VENDIO</t>
  </si>
  <si>
    <t>MHKMF53F2HK012315</t>
  </si>
  <si>
    <t>MR2K29F36H1030787</t>
  </si>
  <si>
    <t>2017-09-11</t>
  </si>
  <si>
    <t>MR0EX8DD6H0248067</t>
  </si>
  <si>
    <t>MANDA A BUZON SE MANDO WHATS</t>
  </si>
  <si>
    <t>5TDYZ3DC4HS804020</t>
  </si>
  <si>
    <t>2020-12-11</t>
  </si>
  <si>
    <t>MR2B29F34H1035096</t>
  </si>
  <si>
    <t>2021-04-20</t>
  </si>
  <si>
    <t>2T3RFREV6HW558523</t>
  </si>
  <si>
    <t>5YFBPRHE7HP585797</t>
  </si>
  <si>
    <t>MR2K29F35H1033020</t>
  </si>
  <si>
    <t>2021-05-13</t>
  </si>
  <si>
    <t>MHKMF53F9HK011534</t>
  </si>
  <si>
    <t>JTFSX23P4H6174114</t>
  </si>
  <si>
    <t>MR0EX8DD3H0171657</t>
  </si>
  <si>
    <t>2019-02-07</t>
  </si>
  <si>
    <t>3MYDLAYV9HY164221</t>
  </si>
  <si>
    <t>UNIDAD FUE VENDIDA</t>
  </si>
  <si>
    <t>MR2K29F31H1031863</t>
  </si>
  <si>
    <t>NO CONTESTA NI TIENE WHATS / NUMERO FUERA DE SERVICIO</t>
  </si>
  <si>
    <t>JTDKBRFUXH3024673</t>
  </si>
  <si>
    <t>Inmotion Auto Celaya</t>
  </si>
  <si>
    <t>MR0EX8CB9H1394764</t>
  </si>
  <si>
    <t>MR0EX8CB4H1395143</t>
  </si>
  <si>
    <t>no tiene whtas, manda a buzon</t>
  </si>
  <si>
    <t>MHKMF53F1HK011351</t>
  </si>
  <si>
    <t>2T3ZFREV7HW314427</t>
  </si>
  <si>
    <t>2017-08-08</t>
  </si>
  <si>
    <t>MR2B29F36H1036332</t>
  </si>
  <si>
    <t>3MYDLAYV1HY165542</t>
  </si>
  <si>
    <t>MHKMF53EXHK007760</t>
  </si>
  <si>
    <t>MR0EX8DD5H0248383</t>
  </si>
  <si>
    <t>SE DEJO RECADO Y SE MANDO WHATS</t>
  </si>
  <si>
    <t>MR2B29F31H1036044</t>
  </si>
  <si>
    <t>MR0EX8DD8H0248748</t>
  </si>
  <si>
    <t>2019-02-22</t>
  </si>
  <si>
    <t>4T1BF1FK5HU281847</t>
  </si>
  <si>
    <t>MR0EX8DD0H0171423</t>
  </si>
  <si>
    <t>MR0EX8DD2H0247627</t>
  </si>
  <si>
    <t>2019-11-05</t>
  </si>
  <si>
    <t>JTFSX23P1H6175012</t>
  </si>
  <si>
    <t>2017-05-17</t>
  </si>
  <si>
    <t>MHKMF53E7HK007280</t>
  </si>
  <si>
    <t>MR2B29F35H1032689</t>
  </si>
  <si>
    <t>Marcamos pero nadie nos contesta tratamos de enviar whats pero no cuenta con ello</t>
  </si>
  <si>
    <t>JTDKBRFU1H3026456</t>
  </si>
  <si>
    <t>MR2B29F34H1039553</t>
  </si>
  <si>
    <t>MHKMF53F6HK012432</t>
  </si>
  <si>
    <t>5YFBPRHE6HP603268</t>
  </si>
  <si>
    <t>5YFBPRHE7HP615297</t>
  </si>
  <si>
    <t>2018-11-14</t>
  </si>
  <si>
    <t>2T3RFREV3HW561654</t>
  </si>
  <si>
    <t>JTDKBRFUXH3032403</t>
  </si>
  <si>
    <t>2020-10-17</t>
  </si>
  <si>
    <t>MR0EX8DDXH0172000</t>
  </si>
  <si>
    <t>MHKMF53E0HK007590</t>
  </si>
  <si>
    <t>5YFBPRHEXHP571263</t>
  </si>
  <si>
    <t>2017-06-13</t>
  </si>
  <si>
    <t>SIN CONTACTOS, REGISTRO ALECSA CELAYA</t>
  </si>
  <si>
    <t>MR0EX8CB4H1394381</t>
  </si>
  <si>
    <t>JTDKBRFU3H3025793</t>
  </si>
  <si>
    <t>5YFBPRHE1HP572964</t>
  </si>
  <si>
    <t>Marcamos de la agencia y el cliente nos indica que ya realizo el servicio por fuera</t>
  </si>
  <si>
    <t>MR0EX8DD2H0171410</t>
  </si>
  <si>
    <t>2017-05-13</t>
  </si>
  <si>
    <t>MR0EX8DD0H0247898</t>
  </si>
  <si>
    <t>5YFBPRHE2HP606930</t>
  </si>
  <si>
    <t>2019-12-04</t>
  </si>
  <si>
    <t>MR2K29F31H1033239</t>
  </si>
  <si>
    <t>Se envia msj (Mrs) 4- Marcamos de la agencia y nos indica la Srita Alejandra que no requiere el servicio le enviamos campaña de TOYOTAHON</t>
  </si>
  <si>
    <t>MHKMF53F3HK012355</t>
  </si>
  <si>
    <t>2020-06-10</t>
  </si>
  <si>
    <t>MR0EX8DD5H0248691</t>
  </si>
  <si>
    <t>2T3RFREV0HW549378</t>
  </si>
  <si>
    <t>2018-10-11</t>
  </si>
  <si>
    <t>MR0EX8DD2H0172024</t>
  </si>
  <si>
    <t>JTFPX22P3H0068697</t>
  </si>
  <si>
    <t>JTFSX23P8H6175203</t>
  </si>
  <si>
    <t>MR0EX8DD3H0170508</t>
  </si>
  <si>
    <t>2018-04-17</t>
  </si>
  <si>
    <t>MR0EX8DD3H0172159</t>
  </si>
  <si>
    <t>MR2K29F3XH1035152</t>
  </si>
  <si>
    <t>MR0EX8DD3H0171996</t>
  </si>
  <si>
    <t>5TDKKRFHXGS186898</t>
  </si>
  <si>
    <t>MR2K29F30H1031515</t>
  </si>
  <si>
    <t>MR0EX8DD7H0172276</t>
  </si>
  <si>
    <t>5TDYZ3DC1HS803407</t>
  </si>
  <si>
    <t>MR0EX8DD5H0172227</t>
  </si>
  <si>
    <t>MR0EX8DD0H0247867</t>
  </si>
  <si>
    <t>2018-02-21</t>
  </si>
  <si>
    <t>JTDKBRFU3H3538879</t>
  </si>
  <si>
    <t>2018-05-17</t>
  </si>
  <si>
    <t>MR0EX8DD9H0171663</t>
  </si>
  <si>
    <t>MHKMF53FXHK012076</t>
  </si>
  <si>
    <t>5YFBURHE0GP539493</t>
  </si>
  <si>
    <t>MR0EX8DD5H0247654</t>
  </si>
  <si>
    <t>2T3RFREV1HW550474</t>
  </si>
  <si>
    <t>MHKMF53F8HK011296</t>
  </si>
  <si>
    <t>2018-10-25</t>
  </si>
  <si>
    <t>MR0EX8DD8H0248832</t>
  </si>
  <si>
    <t>MR2K29F3XH1027276</t>
  </si>
  <si>
    <t>2018-04-11</t>
  </si>
  <si>
    <t>MR2B29F35H1029307</t>
  </si>
  <si>
    <t>En estos dias se comunica para agendar</t>
  </si>
  <si>
    <t>2T3RFREV7HW544999</t>
  </si>
  <si>
    <t>SE DEJO RECADO  LLAMAR EL 11/04/22</t>
  </si>
  <si>
    <t>MR0EX8DD1H0247098</t>
  </si>
  <si>
    <t>3TMAZ5CN8HM032380</t>
  </si>
  <si>
    <t>2021-02-12</t>
  </si>
  <si>
    <t>SIN REGISTRO EN KEPLER</t>
  </si>
  <si>
    <t>3MYDLAYV1HY152077</t>
  </si>
  <si>
    <t>2020-08-15</t>
  </si>
  <si>
    <t>MR2B29F37H1032998</t>
  </si>
  <si>
    <t>MHKMF53F6GK010680</t>
  </si>
  <si>
    <t>le avisara ya que es su mama la que conduce la unidad 2- SE MANDO WHATS</t>
  </si>
  <si>
    <t>2T3RFREV5GW521977</t>
  </si>
  <si>
    <t>MR2K29F3XH1025947</t>
  </si>
  <si>
    <t>2017-04-04</t>
  </si>
  <si>
    <t>NO TIENE WHAS, MANDA A BUZON</t>
  </si>
  <si>
    <t>4T1BF1FK5HU621658</t>
  </si>
  <si>
    <t>2T3RFREV2GW535092</t>
  </si>
  <si>
    <t>MARCAMOS PERO NUMERO NOS INDICA INACTIVO</t>
  </si>
  <si>
    <t>4T1BF1FK8HU306756</t>
  </si>
  <si>
    <t>Se envia msj de recordatorio /4- Cliente nos indica lo siguiente Buen día Muchas gracias por preocuparte por el servicio de mi carro. Te comento que he tenido la necesidad de estar fuera de</t>
  </si>
  <si>
    <t>MHKMF53E3HK007373</t>
  </si>
  <si>
    <t>2021-03-27</t>
  </si>
  <si>
    <t>LLAMAR EL 11/04/22</t>
  </si>
  <si>
    <t>JTDKBRFUXH3027136</t>
  </si>
  <si>
    <t>2021-01-19</t>
  </si>
  <si>
    <t>5YFBPRHE3HP591399</t>
  </si>
  <si>
    <t>Marcamos de la agencia y no contesta</t>
  </si>
  <si>
    <t>MR0EX8CB0H1394345</t>
  </si>
  <si>
    <t>MR0EX8DD9H0248631</t>
  </si>
  <si>
    <t>MHKMF53F8GK010857</t>
  </si>
  <si>
    <t>2T3ZFREV7HW324293</t>
  </si>
  <si>
    <t>Se envia msj de recordatorio cliente nos indica lo sig: La Rav 17 ya no la tengo</t>
  </si>
  <si>
    <t>MR2K29F39H1023378</t>
  </si>
  <si>
    <t>5YFBPRHE3HP570794</t>
  </si>
  <si>
    <t>MR2B29F36H1033401</t>
  </si>
  <si>
    <t>MHKMF53E4GK006649</t>
  </si>
  <si>
    <t>Se envia mrs 2- Indico que tenia una cita para el sabado 23 de julio pero no llego 3- Cliente nos indica lo siguiente Hola, estoy fuera de la ciudad . Ya hice el servicio 4- REALIZO EL SERVICIO EN OTRA AGENCIA</t>
  </si>
  <si>
    <t>2T3RFREV5HW560148</t>
  </si>
  <si>
    <t>2020-05-29</t>
  </si>
  <si>
    <t>JTFSX23P4H6174209</t>
  </si>
  <si>
    <t>MHKMF53F4HK011067</t>
  </si>
  <si>
    <t>5YFBPRHE2HP600707</t>
  </si>
  <si>
    <t>Marcamo y nos direcciona a buzon (grabar msj despues del tono)</t>
  </si>
  <si>
    <t>5YFBURHE7GP511075</t>
  </si>
  <si>
    <t>2020-05-18</t>
  </si>
  <si>
    <t>MR0EX8DD8H0247180</t>
  </si>
  <si>
    <t>MR0EX8DD6H0171703</t>
  </si>
  <si>
    <t>2019-01-08</t>
  </si>
  <si>
    <t>3MYDLAYV9HY161142</t>
  </si>
  <si>
    <t>2017-05-04</t>
  </si>
  <si>
    <t>MR0EX8DD2H0247093</t>
  </si>
  <si>
    <t>MR2B29F33H1031167</t>
  </si>
  <si>
    <t>2020-07-16</t>
  </si>
  <si>
    <t>1- SE LE ENVIO WHATS APP, 2- SE AGENDO CITA PARA EL 24/05/22  FOLIO: 103995</t>
  </si>
  <si>
    <t>MR0EX8CBXH1394403</t>
  </si>
  <si>
    <t>2020-09-28</t>
  </si>
  <si>
    <t>no tiene whats manda a buzon</t>
  </si>
  <si>
    <t>2T3RFREV9GW532755</t>
  </si>
  <si>
    <t>MR2K29F36H1029672</t>
  </si>
  <si>
    <t>2017-06-07</t>
  </si>
  <si>
    <t>MHKMF53E3HK006997</t>
  </si>
  <si>
    <t>JTFSX23P0H6174417</t>
  </si>
  <si>
    <t>2017-04-18</t>
  </si>
  <si>
    <t>MHKMF53F5GK010928</t>
  </si>
  <si>
    <t>2T3RFREV8HW550374</t>
  </si>
  <si>
    <t>2T3RFREV1HW551205</t>
  </si>
  <si>
    <t>MR0EX8CB8H1395162</t>
  </si>
  <si>
    <t>2021-11-01</t>
  </si>
  <si>
    <t>BUZON, NO TIENE WHATS 2- NO RESPONDE, SE MARCA DEL TELEFONO FIJO</t>
  </si>
  <si>
    <t>4T1BF1FK0HU333837</t>
  </si>
  <si>
    <t>2017-02-08</t>
  </si>
  <si>
    <t>5YFBURHE2GP533727</t>
  </si>
  <si>
    <t>2020-10-01</t>
  </si>
  <si>
    <t>JTDKBRFU6H3027862</t>
  </si>
  <si>
    <t>2018-12-13</t>
  </si>
  <si>
    <t>3TMCZ5AN5HM056776</t>
  </si>
  <si>
    <t>JTDKBRFUXH3535705</t>
  </si>
  <si>
    <t>2018-11-23</t>
  </si>
  <si>
    <t>JTDKBRFU5H3535305</t>
  </si>
  <si>
    <t>MR0EX8CB9H1394747</t>
  </si>
  <si>
    <t>2020-01-10</t>
  </si>
  <si>
    <t>5TDKKRFH7GS505206</t>
  </si>
  <si>
    <t>Sin datos de contacto</t>
  </si>
  <si>
    <t>5YFBPRHE7HP572435</t>
  </si>
  <si>
    <t>2017-05-31</t>
  </si>
  <si>
    <t>2T3RFREV4HW552414</t>
  </si>
  <si>
    <t>5TDKY5G17GS066405</t>
  </si>
  <si>
    <t>5TDYZ3DC7HS782045</t>
  </si>
  <si>
    <t>MR2B29F39H1030119</t>
  </si>
  <si>
    <t>2017-04-13</t>
  </si>
  <si>
    <t>Sin datos para poder contactar</t>
  </si>
  <si>
    <t>JTFSX23P2H6173706</t>
  </si>
  <si>
    <t>5YFBPRHE9HP590063</t>
  </si>
  <si>
    <t>2019-10-21</t>
  </si>
  <si>
    <t>SIN UMERO PARA CONTACTRA</t>
  </si>
  <si>
    <t>2T3RFREV5HW554785</t>
  </si>
  <si>
    <t>2017-12-06</t>
  </si>
  <si>
    <t>5YFBPRHE2HP588137</t>
  </si>
  <si>
    <t>2017-11-25</t>
  </si>
  <si>
    <t>MR0EX8DD8H0171041</t>
  </si>
  <si>
    <t>MR0EX8DD4H0247774</t>
  </si>
  <si>
    <t>2018-02-02</t>
  </si>
  <si>
    <t>MR0EX8CB2H1395075</t>
  </si>
  <si>
    <t>2017-12-14</t>
  </si>
  <si>
    <t>MR0EX8DD1H0248039</t>
  </si>
  <si>
    <t>MR2K29F36H1026139</t>
  </si>
  <si>
    <t>JTFSX23P9H6174223</t>
  </si>
  <si>
    <t>2017-09-22</t>
  </si>
  <si>
    <t>5TDYZ3DC8HS778019</t>
  </si>
  <si>
    <t>MR0EX8CB9H1395235</t>
  </si>
  <si>
    <t>5TDYZ3DC8HS780904</t>
  </si>
  <si>
    <t>MR2K29F34H1026124</t>
  </si>
  <si>
    <t>2017-09-28</t>
  </si>
  <si>
    <t>MHKMF53F9HK011209</t>
  </si>
  <si>
    <t>5TDYZ3DC2HS777836</t>
  </si>
  <si>
    <t>MR2B29F36H1024844</t>
  </si>
  <si>
    <t>2018-03-29</t>
  </si>
  <si>
    <t>MHKMF53F5HK011997</t>
  </si>
  <si>
    <t>5TDYZ3DC8HS772785</t>
  </si>
  <si>
    <t>5TDKZ3DC5HS768666</t>
  </si>
  <si>
    <t>MR2B29F38H1021329</t>
  </si>
  <si>
    <t>5TDYZ3DC9HS782208</t>
  </si>
  <si>
    <t>MHKMF53F9GK009846</t>
  </si>
  <si>
    <t>2017-10-31</t>
  </si>
  <si>
    <t>MR2K29F38H1019497</t>
  </si>
  <si>
    <t>3TMAZ5CN8HM029950</t>
  </si>
  <si>
    <t>MR0EX8CB1H1394368</t>
  </si>
  <si>
    <t>5TDYZ3DCXHS785456</t>
  </si>
  <si>
    <t>SE MANDO WHATS 2 - buzon 3  - el marca a finales de mes</t>
  </si>
  <si>
    <t>MR0EX8CB6G1393957</t>
  </si>
  <si>
    <t>2017-02-07</t>
  </si>
  <si>
    <t>MR2B29F33H1025417</t>
  </si>
  <si>
    <t>Cliente ya no hara los servicios en celaya</t>
  </si>
  <si>
    <t>MR0EX8DD2H0171018</t>
  </si>
  <si>
    <t>2020-12-09</t>
  </si>
  <si>
    <t>5YFBURHE6GP547565</t>
  </si>
  <si>
    <t>2019-09-20</t>
  </si>
  <si>
    <t>/ NO LE INTERESA POR EL MOMENTO YA QUE ENCONTRO OTRO SERVICIO QUE LE DA MEJOR PRECIO Y TIEMPO</t>
  </si>
  <si>
    <t>MHKMF53F3GK010295</t>
  </si>
  <si>
    <t>2019-05-07</t>
  </si>
  <si>
    <t>2T3DFREVXHW544201</t>
  </si>
  <si>
    <t>5TDYY5G15GS065988</t>
  </si>
  <si>
    <t>3MYDLAYV8HY156935</t>
  </si>
  <si>
    <t>1-SE ENVIA MRS 2- INDICA LA CLIENTA ESTAR EN LA CIUDAD DE MEXICO POR EL MOMENTO NO REQUIERE LA CITA 3- INDICA LA CLIENTA QUE PENSARA TRAERLO  YA QUE LA ULTIMA VES NO LE BRINDARON BUEN SERVICIO Y NO VALIO LA PENA POR LOQ UE PAGO4- BUZON DE VOZ</t>
  </si>
  <si>
    <t>3MYDLAYV3HY149777</t>
  </si>
  <si>
    <t>2019-02-14</t>
  </si>
  <si>
    <t>MR2K29F33H1020024</t>
  </si>
  <si>
    <t>JTFSX23P6H6173319</t>
  </si>
  <si>
    <t>2017-02-04</t>
  </si>
  <si>
    <t>SIN DATS DE TELEFONO PARA PODER CONTACATAR</t>
  </si>
  <si>
    <t>MR0EX8CB6H1394608</t>
  </si>
  <si>
    <t>2017-01-26</t>
  </si>
  <si>
    <t>MR2K29F33H1020928</t>
  </si>
  <si>
    <t>3MYDLAYV5HY157380</t>
  </si>
  <si>
    <t>MR2K29F35H1019571</t>
  </si>
  <si>
    <t>2020-10-20</t>
  </si>
  <si>
    <t>MR0EX8DD4H0170825</t>
  </si>
  <si>
    <t>2019-04-23</t>
  </si>
  <si>
    <t>JTFSX23P4H6173013</t>
  </si>
  <si>
    <t>2019-11-14</t>
  </si>
  <si>
    <t>3TMAZ5CN0HM029778</t>
  </si>
  <si>
    <t>MR0EX8DD1G0170215</t>
  </si>
  <si>
    <t>MR0EX8CB0H1394331</t>
  </si>
  <si>
    <t>2017-08-17</t>
  </si>
  <si>
    <t>Marcamos de la agencia y no contestan</t>
  </si>
  <si>
    <t>5TDYZ3DC8HS778618</t>
  </si>
  <si>
    <t>1- SE LE ENVIO WHATS APP, 2- MANDA A BUZON DIRECTO</t>
  </si>
  <si>
    <t>5YFBPRHE9HP574381</t>
  </si>
  <si>
    <t>JTDKBRFUXG3020184</t>
  </si>
  <si>
    <t>2020-10-24</t>
  </si>
  <si>
    <t>MR0EX8CB6H1394589</t>
  </si>
  <si>
    <t>2017-05-18</t>
  </si>
  <si>
    <t>SIN NUMERO PARA MARCAR</t>
  </si>
  <si>
    <t>MR0EX8DD5G0246793</t>
  </si>
  <si>
    <t>Se envia msj (Mrs) 4- Marcamos de la gencia y nos direcciona a Buzon lleno se envia msj de yoyotahon</t>
  </si>
  <si>
    <t>3MYDLAYV5HY147920</t>
  </si>
  <si>
    <t>MR2B29F34H1026530</t>
  </si>
  <si>
    <t>2017-05-08</t>
  </si>
  <si>
    <t>nos direccion a buzon lleno ( tratamos y no tiene whats</t>
  </si>
  <si>
    <t>3MYDLAYV2HY151889</t>
  </si>
  <si>
    <t>JTFSX23P3H6173665</t>
  </si>
  <si>
    <t>5YFBPRHEXHP580092</t>
  </si>
  <si>
    <t>2017-07-28</t>
  </si>
  <si>
    <t>JTDKBRFU6G3021171</t>
  </si>
  <si>
    <t>2019-02-28</t>
  </si>
  <si>
    <t>5TDZZ3DC5HS780198</t>
  </si>
  <si>
    <t>MR2B29F38H1022769</t>
  </si>
  <si>
    <t>2019-10-11</t>
  </si>
  <si>
    <t>5YFBURHEXGP557869</t>
  </si>
  <si>
    <t>2017-05-09</t>
  </si>
  <si>
    <t>5TDYZ3DC5HS780388</t>
  </si>
  <si>
    <t>2019-07-17</t>
  </si>
  <si>
    <t>5YFBURHE0GP534116</t>
  </si>
  <si>
    <t>2020-05-06</t>
  </si>
  <si>
    <t>JTFSX23P3H6172385</t>
  </si>
  <si>
    <t>MR2B29F37H1024268</t>
  </si>
  <si>
    <t>2017-01-27</t>
  </si>
  <si>
    <t>MANDA DIRECTO A BUZON, NOTIENE OTRO TELEFONO O CORREO</t>
  </si>
  <si>
    <t>MR0EX8DD0G0246748</t>
  </si>
  <si>
    <t>MR0EX8DD7H0247042</t>
  </si>
  <si>
    <t>MR2B29F37H1027008</t>
  </si>
  <si>
    <t>1- SE ESPERARA HASTA EL SIGUIENTE AÑO PARA REALIZAR SU SERVICIO</t>
  </si>
  <si>
    <t>MHKMF53E0GK006583</t>
  </si>
  <si>
    <t>2019-07-19</t>
  </si>
  <si>
    <t>no tiene whtas, manda a buzon 2- buzon, se marca del telefono fijo de la agencia 3- no contesta 4- comenta que no lo requiere y cuelga 4- SE MANDO WHATS</t>
  </si>
  <si>
    <t>MR0EX8DD2H0170869</t>
  </si>
  <si>
    <t>2020-10-27</t>
  </si>
  <si>
    <t>5TDYZ3DC8HS774391</t>
  </si>
  <si>
    <t>MR0EX8DD2G0170370</t>
  </si>
  <si>
    <t>2018-05-31</t>
  </si>
  <si>
    <t>JTFSX23P6H6173451</t>
  </si>
  <si>
    <t>5TDKKRFH1GS173411</t>
  </si>
  <si>
    <t>2018-01-16</t>
  </si>
  <si>
    <t>MR2B29F34H1021862</t>
  </si>
  <si>
    <t>MR0EX8DD8G0246772</t>
  </si>
  <si>
    <t>4T1BF1FK1HU645522</t>
  </si>
  <si>
    <t>2018-09-19</t>
  </si>
  <si>
    <t>MR0EX8CB9G1393936</t>
  </si>
  <si>
    <t>MR2K29F3XH1025186</t>
  </si>
  <si>
    <t>MR2K29F32H1020502</t>
  </si>
  <si>
    <t>MR0EX8DD2G0246458</t>
  </si>
  <si>
    <t>JTDKBRFU6H3026517</t>
  </si>
  <si>
    <t>2T3RFREVXGW537110</t>
  </si>
  <si>
    <t>MR0EX8CB3H1394484</t>
  </si>
  <si>
    <t>MR0EX8CB0G1393940</t>
  </si>
  <si>
    <t>2018-10-31</t>
  </si>
  <si>
    <t>MR0EX8DD1H0170877</t>
  </si>
  <si>
    <t>MR0EX8CB1H1394290</t>
  </si>
  <si>
    <t>MHKMF53EXGK003156</t>
  </si>
  <si>
    <t>2018-10-04</t>
  </si>
  <si>
    <t>MR0EX8DD7G0169862</t>
  </si>
  <si>
    <t>2018-07-10</t>
  </si>
  <si>
    <t>MR0EX8CB5G1394243</t>
  </si>
  <si>
    <t>2T3DFREV6GW530780</t>
  </si>
  <si>
    <t>2018-04-14</t>
  </si>
  <si>
    <t>JTFSX23P1H6171817</t>
  </si>
  <si>
    <t>4T1BF1FK3HU619374</t>
  </si>
  <si>
    <t>MHKMF53E0GK006308</t>
  </si>
  <si>
    <t>MR2B29F3XH1020215</t>
  </si>
  <si>
    <t>MHKMF53F6GK009870</t>
  </si>
  <si>
    <t>2017-09-19</t>
  </si>
  <si>
    <t>MHKMF53E4GK000365</t>
  </si>
  <si>
    <t>5TDYK3DC2GS762692</t>
  </si>
  <si>
    <t>MR2B29F30H1017050</t>
  </si>
  <si>
    <t>2017-04-07</t>
  </si>
  <si>
    <t>5TDYK3DC6GS764784</t>
  </si>
  <si>
    <t>5YFBURHE3GP535082</t>
  </si>
  <si>
    <t>MR2B29F37H1019166</t>
  </si>
  <si>
    <t>2020-12-29</t>
  </si>
  <si>
    <t>MR2B29F38H1020780</t>
  </si>
  <si>
    <t>2017-03-31</t>
  </si>
  <si>
    <t>MR0EX8CB4G1394167</t>
  </si>
  <si>
    <t>MR0EX8CB9G1393970</t>
  </si>
  <si>
    <t>MHKMF53F5GK008127</t>
  </si>
  <si>
    <t>2020-11-24</t>
  </si>
  <si>
    <t>MR0EX8CB4G1393973</t>
  </si>
  <si>
    <t>1- NUMEROS DE CONTACTO NO EXISTEN.</t>
  </si>
  <si>
    <t>MR0EX8DDXG0246546</t>
  </si>
  <si>
    <t>3TMAZ5CNXHM026595</t>
  </si>
  <si>
    <t>3MYDLAYVXGY143439</t>
  </si>
  <si>
    <t>2020-08-14</t>
  </si>
  <si>
    <t>Ya lo hace en oltra agencia ya que aquí fueron muy groseros y pide que ya no se le moleste</t>
  </si>
  <si>
    <t>3TMAZ5CN7HM026523</t>
  </si>
  <si>
    <t>Marcamos pero no contestan (no tiene whats)</t>
  </si>
  <si>
    <t>MR0EX8CB8G1393961</t>
  </si>
  <si>
    <t>2T3RFREV4GW524515</t>
  </si>
  <si>
    <t>MR2K29F37H1019006</t>
  </si>
  <si>
    <t>2019-01-21</t>
  </si>
  <si>
    <t>MR0EX8CB1G1393929</t>
  </si>
  <si>
    <t>MR0EX8DD5G0170055</t>
  </si>
  <si>
    <t>sin numero para contactar</t>
  </si>
  <si>
    <t>JTDKBRFU8G3528976</t>
  </si>
  <si>
    <t>MR2B29F31H1020510</t>
  </si>
  <si>
    <t>MR2K29F34H1022090</t>
  </si>
  <si>
    <t>2020-07-01</t>
  </si>
  <si>
    <t>3MYDLAYV3HY148614</t>
  </si>
  <si>
    <t>2016-12-23</t>
  </si>
  <si>
    <t>MR0EX8CB1G1393977</t>
  </si>
  <si>
    <t>3MYDLAYVXHY149596</t>
  </si>
  <si>
    <t>MHKMF53FXGK009581</t>
  </si>
  <si>
    <t>2017-07-31</t>
  </si>
  <si>
    <t>NO CONTESTA MANDA A BUZON</t>
  </si>
  <si>
    <t>5YFBURHE3GP554411</t>
  </si>
  <si>
    <t>2017-07-12</t>
  </si>
  <si>
    <t>MR2B29F30H1022426</t>
  </si>
  <si>
    <t>SE MANSO WHATS, MANDA A BUZON 3- SE MANDO FLYER</t>
  </si>
  <si>
    <t>3MYDLAYV4GY144540</t>
  </si>
  <si>
    <t>2020-01-17</t>
  </si>
  <si>
    <t>JTDBT9K36G1451126</t>
  </si>
  <si>
    <t>2019-03-11</t>
  </si>
  <si>
    <t>5YFBURHE3GP558720</t>
  </si>
  <si>
    <t>MR2B29F3XH1015791</t>
  </si>
  <si>
    <t>2017-05-05</t>
  </si>
  <si>
    <t>3MYDLAYV8GY144444</t>
  </si>
  <si>
    <t>3MYDLAYVXGY146082</t>
  </si>
  <si>
    <t>3TMCZ5AN3HM047302</t>
  </si>
  <si>
    <t>Marcamos pero no contesta, no cuenta con whtas</t>
  </si>
  <si>
    <t>5TFHY5F10GX568680</t>
  </si>
  <si>
    <t>MR2B29F35H1015617</t>
  </si>
  <si>
    <t>2018-04-30</t>
  </si>
  <si>
    <t>MR2K29F35H1023507</t>
  </si>
  <si>
    <t>2017-12-26</t>
  </si>
  <si>
    <t>MR0EX8DD1G0246502</t>
  </si>
  <si>
    <t>MR0EX8CB5G1394016</t>
  </si>
  <si>
    <t>2T3RFREVXGW519853</t>
  </si>
  <si>
    <t>2018-02-14</t>
  </si>
  <si>
    <t>MR2B29F39H1015572</t>
  </si>
  <si>
    <t>MR0EX8DD5G0169911</t>
  </si>
  <si>
    <t>2T3ZFREV9GW300348</t>
  </si>
  <si>
    <t>2018-10-20</t>
  </si>
  <si>
    <t>5YFBURHE1GP539597</t>
  </si>
  <si>
    <t>2018-09-03</t>
  </si>
  <si>
    <t>JTFSX23P9H6172780</t>
  </si>
  <si>
    <t>2018-07-06</t>
  </si>
  <si>
    <t>JTDKBRFU5G3020917</t>
  </si>
  <si>
    <t>MR0EX8DD7G0169800</t>
  </si>
  <si>
    <t>2018-09-14</t>
  </si>
  <si>
    <t>MHKMF53E0GK005336</t>
  </si>
  <si>
    <t>2T3RFREV8GW492507</t>
  </si>
  <si>
    <t>2018-02-13</t>
  </si>
  <si>
    <t>5YFBURHE5GP541742</t>
  </si>
  <si>
    <t>JTFSX23P4H6171813</t>
  </si>
  <si>
    <t>2018-01-23</t>
  </si>
  <si>
    <t>MR2B29F31H1008390</t>
  </si>
  <si>
    <t>MHKMF53E8GK004919</t>
  </si>
  <si>
    <t>5TDYKRFH2GS166316</t>
  </si>
  <si>
    <t>4T1BF1FK8HU278859</t>
  </si>
  <si>
    <t>JTDBT9K39G1447796</t>
  </si>
  <si>
    <t>5YFBURHE9GP544952</t>
  </si>
  <si>
    <t>2020-04-01</t>
  </si>
  <si>
    <t>5TDYY5G18GS065497</t>
  </si>
  <si>
    <t>MHKMF53F1GK009081</t>
  </si>
  <si>
    <t>MR2B29F38H1011772</t>
  </si>
  <si>
    <t>5YFBURHE2GP546123</t>
  </si>
  <si>
    <t>2020-02-03</t>
  </si>
  <si>
    <t>JTDKBRFUXG3530700</t>
  </si>
  <si>
    <t>CAMBIO DE ACEITE Y FILTRO REALIZADO DEL 22/09/2023, LE TOCA HASTA MARZO / CITADO PARA EL 03/03/2023 CON FOLIO 112248</t>
  </si>
  <si>
    <t>JTMCY7AJ6G4043590</t>
  </si>
  <si>
    <t>JTDKBRFU3G3531753</t>
  </si>
  <si>
    <t>2022-01-06</t>
  </si>
  <si>
    <t>SE MANDO WHATS (MRS), 2- SOLO POR ESTA OCACIÓN LO REALIZO EN UNA AGENCIA DE TOYOTA MEXICO.</t>
  </si>
  <si>
    <t>2T3RFREV5GW503320</t>
  </si>
  <si>
    <t>2020-03-21</t>
  </si>
  <si>
    <t>5YFBURHEXGP538934</t>
  </si>
  <si>
    <t>2021-01-23</t>
  </si>
  <si>
    <t>5YFBURHE1GP539325</t>
  </si>
  <si>
    <t>2021-03-17</t>
  </si>
  <si>
    <t>5YFBURHE9GP535264</t>
  </si>
  <si>
    <t>2017-07-05</t>
  </si>
  <si>
    <t>NUMERO FUERA DE SERVICIO, NO TIENE OTRO</t>
  </si>
  <si>
    <t>MR0EX8CB5G1393822</t>
  </si>
  <si>
    <t>3MYDLAYV6GY145625</t>
  </si>
  <si>
    <t>2020-07-11</t>
  </si>
  <si>
    <t>MR2B29F34H1015236</t>
  </si>
  <si>
    <t>2T3ZFREV8GW288869</t>
  </si>
  <si>
    <t>MR0EX8CB5G1393898</t>
  </si>
  <si>
    <t>2017-05-12</t>
  </si>
  <si>
    <t>5YFBURHE7GP543041</t>
  </si>
  <si>
    <t>MR0EX8DD5G0169682</t>
  </si>
  <si>
    <t>2018-12-31</t>
  </si>
  <si>
    <t>MR0EX8DD2G0169476</t>
  </si>
  <si>
    <t>2018-12-14</t>
  </si>
  <si>
    <t>5YFBURHE2GP528303</t>
  </si>
  <si>
    <t>2019-10-04</t>
  </si>
  <si>
    <t>MR2B29F34H1009713</t>
  </si>
  <si>
    <t>2017-02-10</t>
  </si>
  <si>
    <t>MHKMF53F0GK009329</t>
  </si>
  <si>
    <t>2019-08-13</t>
  </si>
  <si>
    <t>MR0EX8DD3G0169373</t>
  </si>
  <si>
    <t>NUMEROS FUERA DE SERVICIO</t>
  </si>
  <si>
    <t>MR0EX8DD5G0246082</t>
  </si>
  <si>
    <t>MHKMF53EXGK001424</t>
  </si>
  <si>
    <t>2020-01-20</t>
  </si>
  <si>
    <t>JTDKBRFU1G3528480</t>
  </si>
  <si>
    <t>2017-04-12</t>
  </si>
  <si>
    <t>2T3RFREV6GW506663</t>
  </si>
  <si>
    <t>MR0EX8DD5G0246339</t>
  </si>
  <si>
    <t>2021-09-06</t>
  </si>
  <si>
    <t>MR0EX8CB0G1393842</t>
  </si>
  <si>
    <t>2017-05-06</t>
  </si>
  <si>
    <t>5TDKKRFH2GS165446</t>
  </si>
  <si>
    <t>SE MANDO WHTAS ( MRS ) 2 - sin numero para contactar</t>
  </si>
  <si>
    <t>MHKMF53E9GK005710</t>
  </si>
  <si>
    <t>2017-02-14</t>
  </si>
  <si>
    <t>1- A NOMBRE DE UNA  ASEGURAD DE QUALITAS COMPAÑÍA DE SEGUROS.</t>
  </si>
  <si>
    <t>MHKMF53F1GK009193</t>
  </si>
  <si>
    <t>MR0EX8DD0G0169539</t>
  </si>
  <si>
    <t>3MYDLAYV4GY144103</t>
  </si>
  <si>
    <t>2018-11-12</t>
  </si>
  <si>
    <t>JTFPX22P4H0066389</t>
  </si>
  <si>
    <t>2017-07-06</t>
  </si>
  <si>
    <t>MR0EX8DD3G0246050</t>
  </si>
  <si>
    <t>5TFHY5F16GX567968</t>
  </si>
  <si>
    <t>2018-07-11</t>
  </si>
  <si>
    <t>5YFBURHE6GP549106</t>
  </si>
  <si>
    <t>MR0EX8DD1G0169761</t>
  </si>
  <si>
    <t>2017-12-11</t>
  </si>
  <si>
    <t>MHKMF53FXGK008401</t>
  </si>
  <si>
    <t>2017-09-20</t>
  </si>
  <si>
    <t>JTFSX23P9H6171242</t>
  </si>
  <si>
    <t>MR2B29F36H1007753</t>
  </si>
  <si>
    <t>5TDKKRFH6GS165028</t>
  </si>
  <si>
    <t>2018-04-27</t>
  </si>
  <si>
    <t>5TDKKRFH9GS165279</t>
  </si>
  <si>
    <t>4T1BF1FK7GU562918</t>
  </si>
  <si>
    <t>2018-05-15</t>
  </si>
  <si>
    <t>MHKMF53F6GK009240</t>
  </si>
  <si>
    <t>2018-08-14</t>
  </si>
  <si>
    <t>JTFPX22P2H0066388</t>
  </si>
  <si>
    <t>2018-06-14</t>
  </si>
  <si>
    <t>JTFPX22P8H0066346</t>
  </si>
  <si>
    <t>5YFBURHE6GP540874</t>
  </si>
  <si>
    <t>JTFPX22P1H0066348</t>
  </si>
  <si>
    <t>MHKMF53E7GK005494</t>
  </si>
  <si>
    <t>3MYDLAYV9GY142217</t>
  </si>
  <si>
    <t>MR0EX8DD2G0245729</t>
  </si>
  <si>
    <t>MR0EX8DD4G0169317</t>
  </si>
  <si>
    <t>MR0EX8DD6G0169335</t>
  </si>
  <si>
    <t>MR2B29F36H1007333</t>
  </si>
  <si>
    <t>2018-02-26</t>
  </si>
  <si>
    <t>MR0EX8DD1G0169212</t>
  </si>
  <si>
    <t>MHKMF53F5GK008306</t>
  </si>
  <si>
    <t>JTDKBRFU5G3017063</t>
  </si>
  <si>
    <t>TIENE EL TELEFONO DE LA AGENCIA</t>
  </si>
  <si>
    <t>MR0EX8DD8G0169241</t>
  </si>
  <si>
    <t>POR CERCANIA REALIZA SUS SERVICIOS EN TOYOTA QRO.</t>
  </si>
  <si>
    <t>MR0EX8CB7G1393594</t>
  </si>
  <si>
    <t>2019-12-11</t>
  </si>
  <si>
    <t>MR2B29F30H1006839</t>
  </si>
  <si>
    <t>MHKMF53E4GK000866</t>
  </si>
  <si>
    <t>5YFBURHE4GP456696</t>
  </si>
  <si>
    <t>Le queda lejos</t>
  </si>
  <si>
    <t>MR2B29F31H1008373</t>
  </si>
  <si>
    <t>2021-08-07</t>
  </si>
  <si>
    <t>5YFBURHE3GP534157</t>
  </si>
  <si>
    <t>2T3RFREV3GW506863</t>
  </si>
  <si>
    <t>MR2B29F38H1005888</t>
  </si>
  <si>
    <t>2T3RFREV1GW472468</t>
  </si>
  <si>
    <t>No contesta llamadas ni whats</t>
  </si>
  <si>
    <t>5YFBURHE7GP522383</t>
  </si>
  <si>
    <t>5YFBURHE9GP499348</t>
  </si>
  <si>
    <t>2017-07-11</t>
  </si>
  <si>
    <t>SE MANDO WHTAS (MRS) 2- BUZON 3 - SE MARCA DEL TELEFONO FIJO MAMDA A BUZON 4- SE MANDO WHATS 4 - SE MANDO WHATS</t>
  </si>
  <si>
    <t>MHKMF53E8GK001423</t>
  </si>
  <si>
    <t>5YFBURHE4GP474695</t>
  </si>
  <si>
    <t>MHKMF53F2GK008943</t>
  </si>
  <si>
    <t>2017-07-14</t>
  </si>
  <si>
    <t>MR0EX8DD4G0245831</t>
  </si>
  <si>
    <t>MR2B29F33H1000646</t>
  </si>
  <si>
    <t>2020-10-22</t>
  </si>
  <si>
    <t>JTDKBRFU6G3528491</t>
  </si>
  <si>
    <t>5YFBURHE5GP531373</t>
  </si>
  <si>
    <t>MR2B29F39H1004412</t>
  </si>
  <si>
    <t>Sin Contactos</t>
  </si>
  <si>
    <t>MR2B29F38H1008029</t>
  </si>
  <si>
    <t>5TDYKRFH8GS154591</t>
  </si>
  <si>
    <t>MHKMF53E9GK005285</t>
  </si>
  <si>
    <t>2017-08-21</t>
  </si>
  <si>
    <t>MR0EX8DD7G0245905</t>
  </si>
  <si>
    <t>5YFBURHE7GP531925</t>
  </si>
  <si>
    <t>2017-01-12</t>
  </si>
  <si>
    <t>MR0EX8DD7G0169053</t>
  </si>
  <si>
    <t>JTDBT9K38G1450365</t>
  </si>
  <si>
    <t>2019-12-17</t>
  </si>
  <si>
    <t>JTDBT9K36G1451160</t>
  </si>
  <si>
    <t>2019-08-08</t>
  </si>
  <si>
    <t>MR2B29F36H1000088</t>
  </si>
  <si>
    <t>Marcamos y nadie nos contesta</t>
  </si>
  <si>
    <t>5TDYK3DCXGS756123</t>
  </si>
  <si>
    <t>5TDKKRFH0GS164120</t>
  </si>
  <si>
    <t>MR0EX8DD5G0245949</t>
  </si>
  <si>
    <t>5YFBURHE0GP531541</t>
  </si>
  <si>
    <t>MR0EX8DD6G0245880</t>
  </si>
  <si>
    <t>2T3ZFREV2GW290116</t>
  </si>
  <si>
    <t>2T3RFREV4GW502854</t>
  </si>
  <si>
    <t>5YFBURHE4GP526553</t>
  </si>
  <si>
    <t>2T3RFREV6GW499553</t>
  </si>
  <si>
    <t>MR2B29F39H1008055</t>
  </si>
  <si>
    <t>5TDYK3DC9GS753231</t>
  </si>
  <si>
    <t>5YFBURHE8GP536017</t>
  </si>
  <si>
    <t>2018-01-25</t>
  </si>
  <si>
    <t>5TDYK3DC0GS735183</t>
  </si>
  <si>
    <t>5YFBURHE6GP475329</t>
  </si>
  <si>
    <t>JTFSX23P3G6170831</t>
  </si>
  <si>
    <t>2017-09-06</t>
  </si>
  <si>
    <t>2T3RFREV4GW477163</t>
  </si>
  <si>
    <t>2017-12-15</t>
  </si>
  <si>
    <t>5YFBURHE6GP521113</t>
  </si>
  <si>
    <t>2017-09-13</t>
  </si>
  <si>
    <t>5YFBURHE5GP499458</t>
  </si>
  <si>
    <t>MR0EX8DD6G0169125</t>
  </si>
  <si>
    <t>2017-11-21</t>
  </si>
  <si>
    <t>2T3RFREV8GW454579</t>
  </si>
  <si>
    <t>MHKMF53E6GK003929</t>
  </si>
  <si>
    <t>S138150 - 29/09/22 - S120</t>
  </si>
  <si>
    <t>MR0EX8DD7G0169151</t>
  </si>
  <si>
    <t>JTFSX23P0G6170432</t>
  </si>
  <si>
    <t>5YFBURHE0GP483071</t>
  </si>
  <si>
    <t>Despues se comunica</t>
  </si>
  <si>
    <t>5YFBURHEXGP521485</t>
  </si>
  <si>
    <t>No contesta llamadas ni mensajes</t>
  </si>
  <si>
    <t>VNKKTUD36GA058718</t>
  </si>
  <si>
    <t>MHKMF53E8GK004502</t>
  </si>
  <si>
    <t>S135800 - 12/07/22 - S140</t>
  </si>
  <si>
    <t>VNKKTUD30GA060772</t>
  </si>
  <si>
    <t>5TDYK3DC0GS734244</t>
  </si>
  <si>
    <t>2T3RFREVXGW485123</t>
  </si>
  <si>
    <t>DIRECCIONA A BUZON</t>
  </si>
  <si>
    <t>MR0EX8DD3G0245383</t>
  </si>
  <si>
    <t>LLAMAR MAS TARDE ALAS 4PM.</t>
  </si>
  <si>
    <t>MR0EX8CB9G1393631</t>
  </si>
  <si>
    <t>Srita Monserrat nos indica que pasarav la inf al Sr. Rogelio</t>
  </si>
  <si>
    <t>JTFSX23P9G6170543</t>
  </si>
  <si>
    <t>JTDBT9K30G1449937</t>
  </si>
  <si>
    <t>MHKMF53E8GK004709</t>
  </si>
  <si>
    <t>5YFBURHE3GP517956</t>
  </si>
  <si>
    <t>MR0EX8DD1G0169131</t>
  </si>
  <si>
    <t>Numero fuera de servicio no tienen whats</t>
  </si>
  <si>
    <t>MHKMF53E9GK004492</t>
  </si>
  <si>
    <t>MR0EX8DD6G0169108</t>
  </si>
  <si>
    <t>2019-10-08</t>
  </si>
  <si>
    <t>Sin datos en kepler para contactar</t>
  </si>
  <si>
    <t>JTDBT9K32G1450636</t>
  </si>
  <si>
    <t>5YFBURHE6GP490350</t>
  </si>
  <si>
    <t>MHKMF53F6GK006984</t>
  </si>
  <si>
    <t>2019-04-04</t>
  </si>
  <si>
    <t>JTDKBRFU6G3522920</t>
  </si>
  <si>
    <t>2T3DFREV0GW501498</t>
  </si>
  <si>
    <t>3MYDLAYV2GY144276</t>
  </si>
  <si>
    <t>5TDKK3DC2GS724837</t>
  </si>
  <si>
    <t>MHKMF53F3GK004268</t>
  </si>
  <si>
    <t>3TMAZ5CN3GM021723</t>
  </si>
  <si>
    <t>2017-02-21</t>
  </si>
  <si>
    <t>Marcamos y nadie nos contestas, tratamos de enviar whtas y ya npoo cuenta con el</t>
  </si>
  <si>
    <t>MHKMF53F6GK008105</t>
  </si>
  <si>
    <t>MR0EX8CB3G1393463</t>
  </si>
  <si>
    <t>2017-05-25</t>
  </si>
  <si>
    <t>MRS 1 / NUMERO YA MARCA COMO FUERA DE SERRVICIO</t>
  </si>
  <si>
    <t>5YFBURHE9GP448156</t>
  </si>
  <si>
    <t>G 0000141311</t>
  </si>
  <si>
    <t>2T3RFREV5GW465376</t>
  </si>
  <si>
    <t>2017-06-10</t>
  </si>
  <si>
    <t>TELEFONOS FUERA DE SERVICIO</t>
  </si>
  <si>
    <t>4T1BF1FK4GU254721</t>
  </si>
  <si>
    <t>MR0EX8CB0G1393081</t>
  </si>
  <si>
    <t>JTDBT9K33G1450564</t>
  </si>
  <si>
    <t>2020-10-16</t>
  </si>
  <si>
    <t>5YFBURHE8GP478278</t>
  </si>
  <si>
    <t>2017-07-03</t>
  </si>
  <si>
    <t>JTDBT9K31G1449560</t>
  </si>
  <si>
    <t>5YFBURHE3GP500218</t>
  </si>
  <si>
    <t>2019-08-26</t>
  </si>
  <si>
    <t>5TDKKRFH5GS153792</t>
  </si>
  <si>
    <t>5TDZK3DC6GS747309</t>
  </si>
  <si>
    <t>MHKMF53F5GK007544</t>
  </si>
  <si>
    <t>MR0EX8DD8G0169059</t>
  </si>
  <si>
    <t>JTDKBRFU7G3017159</t>
  </si>
  <si>
    <t>2018-05-03</t>
  </si>
  <si>
    <t>MR0EX8DD1G0169128</t>
  </si>
  <si>
    <t>JTDBT9K3XG1450867</t>
  </si>
  <si>
    <t>2018-06-25</t>
  </si>
  <si>
    <t>3TMAZ5CN9GM022052</t>
  </si>
  <si>
    <t>5TDYK3DC0GS736611</t>
  </si>
  <si>
    <t>JTFSX23P2G6169542</t>
  </si>
  <si>
    <t>MR0EX8CB2G1393549</t>
  </si>
  <si>
    <t>5YFBURHE4GP466385</t>
  </si>
  <si>
    <t>2018-02-23</t>
  </si>
  <si>
    <t>JTDBT9K33G1450872</t>
  </si>
  <si>
    <t>3TMAZ5CN7GM018503</t>
  </si>
  <si>
    <t>JTFSX23P0G6169328</t>
  </si>
  <si>
    <t>2T3RFREV2GW471541</t>
  </si>
  <si>
    <t>MR0EX8CBXG1392388</t>
  </si>
  <si>
    <t>2017-10-16</t>
  </si>
  <si>
    <t>MR0EX8CB6G1392954</t>
  </si>
  <si>
    <t>JTFSX23P4F6162283</t>
  </si>
  <si>
    <t>MR0EX8CB2G1391994</t>
  </si>
  <si>
    <t>2T3RFREV6GW456010</t>
  </si>
  <si>
    <t>2017-07-29</t>
  </si>
  <si>
    <t>MR0EX8DD4G0165574</t>
  </si>
  <si>
    <t>3MYDLAYV2GY142933</t>
  </si>
  <si>
    <t>2019-01-25</t>
  </si>
  <si>
    <t>JTFSX23P9G6168758</t>
  </si>
  <si>
    <t>MR0EX8CB6G1393411</t>
  </si>
  <si>
    <t>5TDYY5G14GS063567</t>
  </si>
  <si>
    <t>1-SE LE ENVIO WHATS APP , 2- EL CLIENTE  SE COMUNICA PARA AGENDAR SU CITA., 3- EL CLIENTE SE COMUNICA MAS ADELANTE, 4- no contesta se volvio a enviar whats app</t>
  </si>
  <si>
    <t>3MYDLAYV7GY142832</t>
  </si>
  <si>
    <t>2021-02-05</t>
  </si>
  <si>
    <t>LO REVISA  CON SU ESPOSO Y MARCA PARA AGENDAR SU CITA.</t>
  </si>
  <si>
    <t>5YFBURHE2GP461962</t>
  </si>
  <si>
    <t>2019-12-19</t>
  </si>
  <si>
    <t>RADICA EN OTRO ESTADO</t>
  </si>
  <si>
    <t>MR0EX8DD3G0245108</t>
  </si>
  <si>
    <t>2021-05-21</t>
  </si>
  <si>
    <t>VNKKTUD30GA064109</t>
  </si>
  <si>
    <t>2017-11-04</t>
  </si>
  <si>
    <t>JTDBT9K36G1449022</t>
  </si>
  <si>
    <t>2021-03-18</t>
  </si>
  <si>
    <t>JTDBT9K32G1450832</t>
  </si>
  <si>
    <t>2021-03-24</t>
  </si>
  <si>
    <t>Marque y mande whats y no reponde</t>
  </si>
  <si>
    <t>MHKMF53F0GK004440</t>
  </si>
  <si>
    <t>MR0EX8CB8G1392907</t>
  </si>
  <si>
    <t>JTFSX23P2F6161780</t>
  </si>
  <si>
    <t>5TDYK3DC1GS730090</t>
  </si>
  <si>
    <t>NO HAY NUMEROS DE CONTACTO</t>
  </si>
  <si>
    <t>5TDYK3DC1GS732907</t>
  </si>
  <si>
    <t>2017-04-05</t>
  </si>
  <si>
    <t>MR0EX8DD7G0168890</t>
  </si>
  <si>
    <t>VNKKTUD38GA057036</t>
  </si>
  <si>
    <t>SE DEJO RECADO CON SU ESPOSO</t>
  </si>
  <si>
    <t>MR0EX8DDXG0168723</t>
  </si>
  <si>
    <t>MR0EX8CB7G1393112</t>
  </si>
  <si>
    <t>2019-12-23</t>
  </si>
  <si>
    <t>SE MANDO WHTAS (MRS)</t>
  </si>
  <si>
    <t>5YFBURHEXGP473924</t>
  </si>
  <si>
    <t>MHKMF53F3GK006182</t>
  </si>
  <si>
    <t>JTDBT9K31G1449011</t>
  </si>
  <si>
    <t>2017-05-03</t>
  </si>
  <si>
    <t>5YFBURHE7GP488641</t>
  </si>
  <si>
    <t>2T3DFREV6GW423566</t>
  </si>
  <si>
    <t>5YFBURHE7GP476554</t>
  </si>
  <si>
    <t>4-UNIDAD VENDIDA</t>
  </si>
  <si>
    <t>JTFSX23P0G6169698</t>
  </si>
  <si>
    <t>MHKMF53EXGK003688</t>
  </si>
  <si>
    <t>2021-07-16</t>
  </si>
  <si>
    <t>Sin número de contacto 2 YA NO CUENTA CON LA UNIDAD</t>
  </si>
  <si>
    <t>MR0EX8CB4G1392712</t>
  </si>
  <si>
    <t>MR0EX8CB0G1393341</t>
  </si>
  <si>
    <t>4T1BF1FK2GU193384</t>
  </si>
  <si>
    <t>2021-04-12</t>
  </si>
  <si>
    <t>5TDKKRFH0GS149861</t>
  </si>
  <si>
    <t>2019-11-23</t>
  </si>
  <si>
    <t>5YFBURHE6GP484581</t>
  </si>
  <si>
    <t>MR0EX8DDXG0168429</t>
  </si>
  <si>
    <t>2017-02-16</t>
  </si>
  <si>
    <t>MR0EX8DD7G0168520</t>
  </si>
  <si>
    <t>JTFSX23PXG6169868</t>
  </si>
  <si>
    <t>2019-05-29</t>
  </si>
  <si>
    <t>4T1BF1FK4GU595245</t>
  </si>
  <si>
    <t>5YFBURHE4GP480559</t>
  </si>
  <si>
    <t>YA N CUENTA CON LA UNIDAD LA VENDIO</t>
  </si>
  <si>
    <t>JTFSX23P2G6169556</t>
  </si>
  <si>
    <t>2017-03-23</t>
  </si>
  <si>
    <t>2T3RFREV2GW482538</t>
  </si>
  <si>
    <t>4-Marcamos de la Agencia y no contestan nos direcciona  abuzon</t>
  </si>
  <si>
    <t>MHKMF53E2GK004348</t>
  </si>
  <si>
    <t>MHKMF53FXGK002436</t>
  </si>
  <si>
    <t>5YFBURHE2GP496016</t>
  </si>
  <si>
    <t>MR0EX8CB6G1391786</t>
  </si>
  <si>
    <t>5TFHY5F19GX554969</t>
  </si>
  <si>
    <t>MHKMF53F9GK006445</t>
  </si>
  <si>
    <t>MR0EX8CB9G1392897</t>
  </si>
  <si>
    <t>MHKMF53E5GK002349</t>
  </si>
  <si>
    <t>MHKMF53F2GK005640</t>
  </si>
  <si>
    <t>MR0EX8CB3G1393334</t>
  </si>
  <si>
    <t>2017-09-09</t>
  </si>
  <si>
    <t>MHKMF53F6GK005494</t>
  </si>
  <si>
    <t>MR0EX8DD1G0168660</t>
  </si>
  <si>
    <t>2017-11-15</t>
  </si>
  <si>
    <t>2T3DFREV1GW477213</t>
  </si>
  <si>
    <t>VNKKTUD36GA058766</t>
  </si>
  <si>
    <t>2018-05-28</t>
  </si>
  <si>
    <t>2T3DFREV5GW474542</t>
  </si>
  <si>
    <t>2018-07-07</t>
  </si>
  <si>
    <t>MR0EX8CB0G1393324</t>
  </si>
  <si>
    <t>MR0EX8DD1G0168528</t>
  </si>
  <si>
    <t>2018-01-18</t>
  </si>
  <si>
    <t>JTFSX23P9G6169733</t>
  </si>
  <si>
    <t>JTDKBRFUXG3519826</t>
  </si>
  <si>
    <t>MR0EX8DD0G0245230</t>
  </si>
  <si>
    <t>2017-12-07</t>
  </si>
  <si>
    <t>JTDBT9K35G1449352</t>
  </si>
  <si>
    <t>JTFSX23P3G6169727</t>
  </si>
  <si>
    <t>2018-01-03</t>
  </si>
  <si>
    <t>MR0EX8CB4G1393424</t>
  </si>
  <si>
    <t>MHKMF53E9GK004010</t>
  </si>
  <si>
    <t>MR0EX8DD9G0245095</t>
  </si>
  <si>
    <t>MR0EX8DD1G0245074</t>
  </si>
  <si>
    <t>JTDBT9K32G1447610</t>
  </si>
  <si>
    <t>2T3RFREV5GW466592</t>
  </si>
  <si>
    <t>MR0EX8DD6G0245006</t>
  </si>
  <si>
    <t>5TDKKRFH4GS139284</t>
  </si>
  <si>
    <t>JTDBT9K39G1449015</t>
  </si>
  <si>
    <t>2021-03-11</t>
  </si>
  <si>
    <t>5YFBURHE8GP473324</t>
  </si>
  <si>
    <t>2021-05-18</t>
  </si>
  <si>
    <t>JTDBT9K39G1449127</t>
  </si>
  <si>
    <t>2018-01-11</t>
  </si>
  <si>
    <t>JTFSX23P4F6161649</t>
  </si>
  <si>
    <t>MHKMF53F4GK004280</t>
  </si>
  <si>
    <t>2019-11-06</t>
  </si>
  <si>
    <t>MR0EX8CBXG1393069</t>
  </si>
  <si>
    <t>2T3JFREV1GW449057</t>
  </si>
  <si>
    <t>4T1BF1FK1GU537982</t>
  </si>
  <si>
    <t>4T1BF1FK2GU566939</t>
  </si>
  <si>
    <t>2020-07-13</t>
  </si>
  <si>
    <t>Numero equivocado</t>
  </si>
  <si>
    <t>MR0EX8CB3G1392118</t>
  </si>
  <si>
    <t>2017-01-19</t>
  </si>
  <si>
    <t>JTDBT9K38G1448759</t>
  </si>
  <si>
    <t>5YFBURHE4GP467598</t>
  </si>
  <si>
    <t>MR0EX8CBXG1393038</t>
  </si>
  <si>
    <t>4T1BF1FK2GU566360</t>
  </si>
  <si>
    <t>MHKMF53FXGK006485</t>
  </si>
  <si>
    <t>5YFBURHE2GP477417</t>
  </si>
  <si>
    <t>2T3JFREV5GW458571</t>
  </si>
  <si>
    <t>2T3RFREV2GW431895</t>
  </si>
  <si>
    <t>2017-04-17</t>
  </si>
  <si>
    <t>sin contactos</t>
  </si>
  <si>
    <t>5TDYK3DC9GS723954</t>
  </si>
  <si>
    <t>Unidad es perdida total</t>
  </si>
  <si>
    <t>VNKKTUD30GA061212</t>
  </si>
  <si>
    <t>2017-04-28</t>
  </si>
  <si>
    <t>JTFSX23P9G6167979</t>
  </si>
  <si>
    <t>2019-09-24</t>
  </si>
  <si>
    <t>4T1BK1FK1GU573067</t>
  </si>
  <si>
    <t>5TDYKRFH6GS131861</t>
  </si>
  <si>
    <t>VNKKTUD37GA059473</t>
  </si>
  <si>
    <t>2021-10-23</t>
  </si>
  <si>
    <t>5YFBURHE3GP478253</t>
  </si>
  <si>
    <t>JTDBT9K3XG1445135</t>
  </si>
  <si>
    <t>MR0EX8CB1G1392084</t>
  </si>
  <si>
    <t>2021-08-18</t>
  </si>
  <si>
    <t>MHKMF53E7GK003602</t>
  </si>
  <si>
    <t>2T3RFREV9GW451562</t>
  </si>
  <si>
    <t>JTDBT9K37G1448655</t>
  </si>
  <si>
    <t>2T3RFREV3GW437320</t>
  </si>
  <si>
    <t>2017-09-02</t>
  </si>
  <si>
    <t>MR0EX8CB4G1392631</t>
  </si>
  <si>
    <t>2017-10-17</t>
  </si>
  <si>
    <t>3MYDLAYV2GY131754</t>
  </si>
  <si>
    <t>5YFBURHE5GP481607</t>
  </si>
  <si>
    <t>JTFSX23P5G6169163</t>
  </si>
  <si>
    <t>JTDBT9K33G1448829</t>
  </si>
  <si>
    <t>MHKMF53F5GK003834</t>
  </si>
  <si>
    <t>2018-02-03</t>
  </si>
  <si>
    <t>3MYDLAYV5GY139167</t>
  </si>
  <si>
    <t>5YFBURHE2GP484772</t>
  </si>
  <si>
    <t>2018-03-14</t>
  </si>
  <si>
    <t>5YFBURHE6GP490669</t>
  </si>
  <si>
    <t>2017-10-02</t>
  </si>
  <si>
    <t>MHKMF53E2GK000641</t>
  </si>
  <si>
    <t>MR0EX8DD9G0168292</t>
  </si>
  <si>
    <t>2017-08-28</t>
  </si>
  <si>
    <t>JTDBT9K34G1448127</t>
  </si>
  <si>
    <t>2018-02-01</t>
  </si>
  <si>
    <t>MR0EX8CB4G1392600</t>
  </si>
  <si>
    <t>MR0EX8DD6G0167570</t>
  </si>
  <si>
    <t>MR0EX8DD3G0167929</t>
  </si>
  <si>
    <t>2T3RFREV6GW417501</t>
  </si>
  <si>
    <t>MHKMF53F7GK004662</t>
  </si>
  <si>
    <t>JTDBT9K37G1447635</t>
  </si>
  <si>
    <t>2018-09-20</t>
  </si>
  <si>
    <t>MR0EX8DD0G0167600</t>
  </si>
  <si>
    <t>3MYDLAYV0GY133874</t>
  </si>
  <si>
    <t>5YFBURHE5GP450938</t>
  </si>
  <si>
    <t>5TDYKRFH9GS140117</t>
  </si>
  <si>
    <t>MHKMF53E8GK003236</t>
  </si>
  <si>
    <t>MR0EX8DD8G0167716</t>
  </si>
  <si>
    <t>5TDYK3DC7GS696480</t>
  </si>
  <si>
    <t>SE MANDO WHATS 2- buzon 3 - buzon</t>
  </si>
  <si>
    <t>5YFBURHE4GP464345</t>
  </si>
  <si>
    <t>2020-12-18</t>
  </si>
  <si>
    <t>num de contactos registrados no existen</t>
  </si>
  <si>
    <t>4T1BF1FK3GU568621</t>
  </si>
  <si>
    <t>JTDBT9K31G1446609</t>
  </si>
  <si>
    <t>2017-08-29</t>
  </si>
  <si>
    <t>MR0EX8DD3G0168059</t>
  </si>
  <si>
    <t>manda a buzon, no tiene whats 2- sin numero de contacto</t>
  </si>
  <si>
    <t>MHKMF53E7GK003213</t>
  </si>
  <si>
    <t>MR0EX8CB5G1392461</t>
  </si>
  <si>
    <t>YA NO CUENTAN CON LA UNIDAD</t>
  </si>
  <si>
    <t>5YFBURHE8GP446883</t>
  </si>
  <si>
    <t>2017-08-19</t>
  </si>
  <si>
    <t>JTDBT9K3XG1447435</t>
  </si>
  <si>
    <t>SE MANDO INFORMACION POR WHATS, MARCA EN UNOS DIAS PARA AGENDAR</t>
  </si>
  <si>
    <t>3TMAZ5CN0GM016107</t>
  </si>
  <si>
    <t>JTDBT9K3XG1447502</t>
  </si>
  <si>
    <t>MR0EX8DD0G0167595</t>
  </si>
  <si>
    <t>3MYDLAYV3GY135151</t>
  </si>
  <si>
    <t>MARCAMOS PERO NO CONTESTA</t>
  </si>
  <si>
    <t>5YFBURHE0GP451060</t>
  </si>
  <si>
    <t>MR0EX8DD7G0244415</t>
  </si>
  <si>
    <t>MR0EX8DD7G0167688</t>
  </si>
  <si>
    <t>MR0EX8DD2G0167887</t>
  </si>
  <si>
    <t>2017-10-05</t>
  </si>
  <si>
    <t>MHKMF53E8GK002281</t>
  </si>
  <si>
    <t>2T3JFREV4GW454124</t>
  </si>
  <si>
    <t>2T3RFREV5GW419210</t>
  </si>
  <si>
    <t>Marcamos de la agencia pero nadie nos contesta</t>
  </si>
  <si>
    <t>3TMAZ5CN6GM014765</t>
  </si>
  <si>
    <t>2T3RFREV7GW420147</t>
  </si>
  <si>
    <t>2021-05-15</t>
  </si>
  <si>
    <t>1- EL CLIENTE  SE COMUNICA DESPUES PARA AGENDAR SU CITA.</t>
  </si>
  <si>
    <t>2T3DFREVXGW442492</t>
  </si>
  <si>
    <t>4-Se envia MRS, cliente nos indica lo siguiente Gs lo checo</t>
  </si>
  <si>
    <t>3MYDLAYV4GY134686</t>
  </si>
  <si>
    <t>JTDKBRFU0G3509919</t>
  </si>
  <si>
    <t>2019-05-06</t>
  </si>
  <si>
    <t>MR0EX8DD4G0168040</t>
  </si>
  <si>
    <t>2T3RFREV2GW440581</t>
  </si>
  <si>
    <t>2017-01-16</t>
  </si>
  <si>
    <t>3MYDLAYV7GY137338</t>
  </si>
  <si>
    <t>MHKMF53FXGK005854</t>
  </si>
  <si>
    <t>S135960 - 15/07/22 - S110</t>
  </si>
  <si>
    <t>MR0EX8DD5G0244879</t>
  </si>
  <si>
    <t>2017-07-22</t>
  </si>
  <si>
    <t>MR0EX8DD9G0167580</t>
  </si>
  <si>
    <t>2020-02-18</t>
  </si>
  <si>
    <t>MHKMF53F3GK003833</t>
  </si>
  <si>
    <t>SE MANDO WHATS ( MRS ) 2- no responde se marca del telefono fijo.</t>
  </si>
  <si>
    <t>5YFBURHEXGP430975</t>
  </si>
  <si>
    <t>2019-12-18</t>
  </si>
  <si>
    <t>3MYDLAYV7GY134679</t>
  </si>
  <si>
    <t>no tiene whats, manda a buzon 2- BUZON</t>
  </si>
  <si>
    <t>MR0EX8DD1G0167637</t>
  </si>
  <si>
    <t>2017-06-02</t>
  </si>
  <si>
    <t>NO RESPDE MANDA A BUZON. NO TIENE WHATS / MANDA A BUZON  DEMAS TEEFONOS NO RESPONDE</t>
  </si>
  <si>
    <t>5YFBURHEXGP466066</t>
  </si>
  <si>
    <t>3MYDLAYV4GY133487</t>
  </si>
  <si>
    <t>2T3ZFREVXGW263133</t>
  </si>
  <si>
    <t>5YFBURHE9GP446343</t>
  </si>
  <si>
    <t>2T3RFREV4GW452621</t>
  </si>
  <si>
    <t>2017-11-14</t>
  </si>
  <si>
    <t>2T3RFREV1GW417812</t>
  </si>
  <si>
    <t>2017-12-18</t>
  </si>
  <si>
    <t>MR0EX8DD1G0167993</t>
  </si>
  <si>
    <t>2T3ZFREV7GW256365</t>
  </si>
  <si>
    <t>2017-11-28</t>
  </si>
  <si>
    <t>MR0EX8DD1G0167766</t>
  </si>
  <si>
    <t>JTFSX23PXF6165012</t>
  </si>
  <si>
    <t>2017-08-25</t>
  </si>
  <si>
    <t>MR0EX8CB9G1392625</t>
  </si>
  <si>
    <t>5YFBURHE8GP410532</t>
  </si>
  <si>
    <t>2T3ZFREV8GW256942</t>
  </si>
  <si>
    <t>MR0EX8CB3G1392491</t>
  </si>
  <si>
    <t>5YFBURHE0GP449891</t>
  </si>
  <si>
    <t>5YFBURHE8GP390332</t>
  </si>
  <si>
    <t>JTFSX23P0F6164743</t>
  </si>
  <si>
    <t>MR0EX8DD7G0167349</t>
  </si>
  <si>
    <t>2018-02-08</t>
  </si>
  <si>
    <t>3MYDLAYV4GY130427</t>
  </si>
  <si>
    <t>JTFSX23P2F6163237</t>
  </si>
  <si>
    <t>2017-10-03</t>
  </si>
  <si>
    <t>4T1BF1FK0GU566602</t>
  </si>
  <si>
    <t>2018-05-16</t>
  </si>
  <si>
    <t>JTFSX23P2F6163917</t>
  </si>
  <si>
    <t>MR0EX8DD8G0167098</t>
  </si>
  <si>
    <t>2017-06-06</t>
  </si>
  <si>
    <t>3TMAZ5CN8GM012970</t>
  </si>
  <si>
    <t>5YFBURHE2GP438746</t>
  </si>
  <si>
    <t>2021-03-25</t>
  </si>
  <si>
    <t>POR INSEGURIDAD EN LA CIUDAD REALIZA SUS SERVICIOS EN TOYOTA QRO.</t>
  </si>
  <si>
    <t>MR0EX8CB3G1392345</t>
  </si>
  <si>
    <t>MHKMF53F4GK003453</t>
  </si>
  <si>
    <t>4T1BF1FK0GU567667</t>
  </si>
  <si>
    <t>1-ENVIO DE MRS EL 1ER Y NOS INDICAN QUE EL CONTACTO ESTA EQUIVOCADO 2- ENVIAMOS MSJ DE MRS AL SEGUNDO CONTACTO</t>
  </si>
  <si>
    <t>3MYDLAYV8GY130673</t>
  </si>
  <si>
    <t>3MYDLAYV5GY130159</t>
  </si>
  <si>
    <t>5YFBURHE7GP437592</t>
  </si>
  <si>
    <t>NUMERO FUERA DEL ARE DE SERVICIO</t>
  </si>
  <si>
    <t>JTDBT9K34G1446832</t>
  </si>
  <si>
    <t>3TMAZ5CN7GM012829</t>
  </si>
  <si>
    <t>SIN DATOS EN KEPLER PARA CONTACTAR AL CLIENTE</t>
  </si>
  <si>
    <t>MHKMF53F9GK003156</t>
  </si>
  <si>
    <t>No contesta llamadas deje whats</t>
  </si>
  <si>
    <t>5YFBURHE6GP422257</t>
  </si>
  <si>
    <t>JTDKN3DU1F1986487</t>
  </si>
  <si>
    <t>NO TIENE WHATS / NO CONTESTA</t>
  </si>
  <si>
    <t>3MYDLAYV8GY131872</t>
  </si>
  <si>
    <t>JTFSX23P3F6163893</t>
  </si>
  <si>
    <t>2017-06-30</t>
  </si>
  <si>
    <t>MR0EX8CB9G1392155</t>
  </si>
  <si>
    <t>JTDBT9K3XG1447113</t>
  </si>
  <si>
    <t>los realoza en mexico, aya radica</t>
  </si>
  <si>
    <t>MR0EX8CB5G1392234</t>
  </si>
  <si>
    <t>2017-06-14</t>
  </si>
  <si>
    <t>2T3RFREV6GW410189</t>
  </si>
  <si>
    <t>2019-01-19</t>
  </si>
  <si>
    <t>5YFBURHE6GP457302</t>
  </si>
  <si>
    <t>5YFBURHE4GP447142</t>
  </si>
  <si>
    <t>LOS REALIZA POR FUERA</t>
  </si>
  <si>
    <t>JTDKN3DU5F1954142</t>
  </si>
  <si>
    <t>2020-09-21</t>
  </si>
  <si>
    <t>SE MANDO WHATS 2- BUZON 3- SE MANDO FLYER</t>
  </si>
  <si>
    <t>MR0EX8DD2G0244645</t>
  </si>
  <si>
    <t>2017-02-28</t>
  </si>
  <si>
    <t>5TDZK3DCXFS661225</t>
  </si>
  <si>
    <t>MR0EX8DD8G0244553</t>
  </si>
  <si>
    <t>2017-02-23</t>
  </si>
  <si>
    <t>5YFBURHE5GP379224</t>
  </si>
  <si>
    <t>2017-01-04</t>
  </si>
  <si>
    <t>3TMAZ5CN0GM012817</t>
  </si>
  <si>
    <t>MR0EX8DD3G0167512</t>
  </si>
  <si>
    <t>2T3RFREV9GW428458</t>
  </si>
  <si>
    <t>2019-11-01</t>
  </si>
  <si>
    <t>5TDYY5G12GS062403</t>
  </si>
  <si>
    <t>JTFSX23P3F6163912</t>
  </si>
  <si>
    <t>JTFSX23P9G6166671</t>
  </si>
  <si>
    <t>1-NO CONTESTA Y NO TIENE WHATS APP</t>
  </si>
  <si>
    <t>5TDKY5G1XGS062896</t>
  </si>
  <si>
    <t>5YFBURHE1GP430167</t>
  </si>
  <si>
    <t>MHKMF53E0GK002467</t>
  </si>
  <si>
    <t>2018-02-10</t>
  </si>
  <si>
    <t>5TDYK3DC3GS699795</t>
  </si>
  <si>
    <t>3MYDLAYV7GY129837</t>
  </si>
  <si>
    <t>3MYDLAYV7GY121981</t>
  </si>
  <si>
    <t>2018-09-01</t>
  </si>
  <si>
    <t>3TMCZ5AN6GM016107</t>
  </si>
  <si>
    <t>3MYDLAYV0GY132062</t>
  </si>
  <si>
    <t>2018-03-03</t>
  </si>
  <si>
    <t>MHKMF53F5GK001940</t>
  </si>
  <si>
    <t>MR0EX8DDXG0166843</t>
  </si>
  <si>
    <t>MHKMF53F0GK002932</t>
  </si>
  <si>
    <t>2018-02-15</t>
  </si>
  <si>
    <t>JTDBT9K39G1444963</t>
  </si>
  <si>
    <t>5TDYKRFH2GS123935</t>
  </si>
  <si>
    <t>MR0EX8DD7G0243734</t>
  </si>
  <si>
    <t>2018-01-12</t>
  </si>
  <si>
    <t>2T3RFREV5GW429848</t>
  </si>
  <si>
    <t>JTDBT9K35G1443812</t>
  </si>
  <si>
    <t>2018-04-13</t>
  </si>
  <si>
    <t>2T3RFREV6GW426957</t>
  </si>
  <si>
    <t>2017-06-12</t>
  </si>
  <si>
    <t>MRS 1 / VERIFICARA CUANDO LA PUEDE TRAER</t>
  </si>
  <si>
    <t>2T3RFREV2GW428432</t>
  </si>
  <si>
    <t>COMENTA QUE MO QUIERE NADA Y CUELGA LLAMADA</t>
  </si>
  <si>
    <t>MR0EX8DD3G0243746</t>
  </si>
  <si>
    <t>3TMAZ5CN5GM011016</t>
  </si>
  <si>
    <t>3MYDLAYV0GY116606</t>
  </si>
  <si>
    <t>2021-02-08</t>
  </si>
  <si>
    <t>Se le marco y envio whats</t>
  </si>
  <si>
    <t>5YFBURHE2GP425690</t>
  </si>
  <si>
    <t>MR0EX8DD1G0244541</t>
  </si>
  <si>
    <t>2019-04-06</t>
  </si>
  <si>
    <t>5TDYK3DC7FS618456</t>
  </si>
  <si>
    <t>MR0EX8CB7G1391375</t>
  </si>
  <si>
    <t>MHKMF53E2GK000171</t>
  </si>
  <si>
    <t>2019-03-08</t>
  </si>
  <si>
    <t>JTDBT9K32G1446165</t>
  </si>
  <si>
    <t>3TMCZ5AN7GM014737</t>
  </si>
  <si>
    <t>3TMCZ5AN9GM015159</t>
  </si>
  <si>
    <t>2019-04-27</t>
  </si>
  <si>
    <t>G 0000135347G135347 - 24/06/22 - 21TD03</t>
  </si>
  <si>
    <t>5TFHY5F1XGX512827</t>
  </si>
  <si>
    <t>2019-11-28</t>
  </si>
  <si>
    <t>MR0EX8CB4G1392192</t>
  </si>
  <si>
    <t>2017-02-27</t>
  </si>
  <si>
    <t>Nos Contestan y nos indican que cambiaron de dats y referencias</t>
  </si>
  <si>
    <t>3TMAZ5CN4GM009399</t>
  </si>
  <si>
    <t>2020-03-03</t>
  </si>
  <si>
    <t>2T3ZFREV5GW234896</t>
  </si>
  <si>
    <t>2020-07-28</t>
  </si>
  <si>
    <t>2T3ZFREV4GW246263</t>
  </si>
  <si>
    <t>3TMAZ5CN7GM010224</t>
  </si>
  <si>
    <t>2T3ZFREV1GW243708</t>
  </si>
  <si>
    <t>MHKMF53F4GK000651</t>
  </si>
  <si>
    <t>MR0EX8CB3G1391843</t>
  </si>
  <si>
    <t>MR0EX8DD3G0166828</t>
  </si>
  <si>
    <t>JTFSX23P4F6165278</t>
  </si>
  <si>
    <t>JTDBT9K32G1444268</t>
  </si>
  <si>
    <t>u servicio lo realizo en la ciudad de queretaro</t>
  </si>
  <si>
    <t>VNKKTUD32FA056012</t>
  </si>
  <si>
    <t>MHKMF53F8GK002886</t>
  </si>
  <si>
    <t>5TDKK3DC7FS682292</t>
  </si>
  <si>
    <t>MR0EX8DD9G0244562</t>
  </si>
  <si>
    <t>2019-02-27</t>
  </si>
  <si>
    <t>1- SIN NUMEROS E CONTACTO</t>
  </si>
  <si>
    <t>JTFSX23P7F6164156</t>
  </si>
  <si>
    <t>2017-02-09</t>
  </si>
  <si>
    <t>2T3RFREV8GW426359</t>
  </si>
  <si>
    <t>MR0EX8CB2G1392417</t>
  </si>
  <si>
    <t>2020-07-25</t>
  </si>
  <si>
    <t>5YFBURHEXFP344340</t>
  </si>
  <si>
    <t>5YFBURHE1GP385618</t>
  </si>
  <si>
    <t>5TDYK3DC4GS693844</t>
  </si>
  <si>
    <t>2019-06-10</t>
  </si>
  <si>
    <t>2T3JFREV2GW425608</t>
  </si>
  <si>
    <t>2T3RFREV5GW418459</t>
  </si>
  <si>
    <t>SIN CONTACTOS</t>
  </si>
  <si>
    <t>MR0EX8CB8G1392308</t>
  </si>
  <si>
    <t>MR0EX8CB3G1390949</t>
  </si>
  <si>
    <t>MR0EX8DD4G0166787</t>
  </si>
  <si>
    <t>4T1BF1FK8GU143220</t>
  </si>
  <si>
    <t>Se envia msj (Mrs) 4- Marcamos de la agencia  y nos direcciona fuera dea re</t>
  </si>
  <si>
    <t>JTDBT9K30G1445399</t>
  </si>
  <si>
    <t>2018-11-10</t>
  </si>
  <si>
    <t>3MYDLAYV8GY128003</t>
  </si>
  <si>
    <t>MR0EX8DD7G0166850</t>
  </si>
  <si>
    <t>2017-09-05</t>
  </si>
  <si>
    <t>2T3ZF4EVXFW234572</t>
  </si>
  <si>
    <t>2017-09-26</t>
  </si>
  <si>
    <t>MR0EX8DD5G0244090</t>
  </si>
  <si>
    <t>2018-04-05</t>
  </si>
  <si>
    <t>3TMAZ5CN5GM011470</t>
  </si>
  <si>
    <t>2018-06-20</t>
  </si>
  <si>
    <t>3TMCZ5AN8GM014181</t>
  </si>
  <si>
    <t>2018-05-12</t>
  </si>
  <si>
    <t>4T1BF1FK8GU147803</t>
  </si>
  <si>
    <t>JTDBT9K32G1441869</t>
  </si>
  <si>
    <t>2018-02-19</t>
  </si>
  <si>
    <t>MR0EX8DD3G0166117</t>
  </si>
  <si>
    <t>MR0EX8DD3G0243620</t>
  </si>
  <si>
    <t>MR0EX8DD6G0243563</t>
  </si>
  <si>
    <t>2T3RFREV3GW413082</t>
  </si>
  <si>
    <t>5TDYKRFH9GS122748</t>
  </si>
  <si>
    <t>2018-01-19</t>
  </si>
  <si>
    <t>3TMAZ5CN0GM009903</t>
  </si>
  <si>
    <t>2018-06-21</t>
  </si>
  <si>
    <t>MR0EX8DD6G0166452</t>
  </si>
  <si>
    <t>2017-03-01</t>
  </si>
  <si>
    <t>5TDKKRFH1FS118908</t>
  </si>
  <si>
    <t>2020-08-24</t>
  </si>
  <si>
    <t>MR0EX8CB6G1391755</t>
  </si>
  <si>
    <t>JTFSX23P7F6164688</t>
  </si>
  <si>
    <t>3MYDLAYV3GY123520</t>
  </si>
  <si>
    <t>3MYDLAYV5GY124605</t>
  </si>
  <si>
    <t>LE AVISA A SU NOVIO Y AGENDAN 2 - BUZON</t>
  </si>
  <si>
    <t>MR0EX8DD4G0243416</t>
  </si>
  <si>
    <t>2017-10-09</t>
  </si>
  <si>
    <t>JTDBT9K32G1444805</t>
  </si>
  <si>
    <t>2021-08-16</t>
  </si>
  <si>
    <t>5YFBURHE4GP430020</t>
  </si>
  <si>
    <t>2019-05-13</t>
  </si>
  <si>
    <t>3MYDLAYV8GY118541</t>
  </si>
  <si>
    <t>2T3DF4EV4FW382386</t>
  </si>
  <si>
    <t>2019-10-14</t>
  </si>
  <si>
    <t>MR0EX8CB8G1391269</t>
  </si>
  <si>
    <t>5YFBURHE4GP395253</t>
  </si>
  <si>
    <t>MR0EX8DD8G0165285</t>
  </si>
  <si>
    <t>3MYDLAYV7GY106512</t>
  </si>
  <si>
    <t>2019-08-29</t>
  </si>
  <si>
    <t>MR0EX8DD1G0243891</t>
  </si>
  <si>
    <t>2019-02-09</t>
  </si>
  <si>
    <t>N0 TIENE WHTAS, MANDA A BUZON</t>
  </si>
  <si>
    <t>2T3DF4EV4FW402653</t>
  </si>
  <si>
    <t>MHKMF53F0GK002252</t>
  </si>
  <si>
    <t>2019-03-16</t>
  </si>
  <si>
    <t>3MYDLAYV9GY116457</t>
  </si>
  <si>
    <t>2017-08-10</t>
  </si>
  <si>
    <t>MR0EX8CB7G1391876</t>
  </si>
  <si>
    <t>2017-07-01</t>
  </si>
  <si>
    <t>3MYDLAYVXGY119626</t>
  </si>
  <si>
    <t>JTDBT9K30G1441742</t>
  </si>
  <si>
    <t>2021-06-30</t>
  </si>
  <si>
    <t>Se envia msj (Mrs) // 4- Marcamos de la agencia y el esposo de la Sra Cecilia nos indica que estan pensando en cambiar de unidad y que por el momento no requiere serv</t>
  </si>
  <si>
    <t>3MYDLAYV3GY117684</t>
  </si>
  <si>
    <t>JTDBT9K30G1444866</t>
  </si>
  <si>
    <t>2017-02-17</t>
  </si>
  <si>
    <t>MHKMF53F9GK002606</t>
  </si>
  <si>
    <t>2T3RF4EV8FW385846</t>
  </si>
  <si>
    <t>3MYDLAYV1GY120258</t>
  </si>
  <si>
    <t>2017-07-15</t>
  </si>
  <si>
    <t>2T3RFREV1GW413730</t>
  </si>
  <si>
    <t>Por el momento no la ocupa</t>
  </si>
  <si>
    <t>2T3DF4EV9FW396137</t>
  </si>
  <si>
    <t>Se envia msj (Mrs) 4- marcamos de la agencia y nos dsirecciona a buzon de voz</t>
  </si>
  <si>
    <t>2T3RF4EVXFW385251</t>
  </si>
  <si>
    <t>MHKMF53F1GK002082</t>
  </si>
  <si>
    <t>2017-07-20</t>
  </si>
  <si>
    <t>MHKMF53E6GK001680</t>
  </si>
  <si>
    <t>MR0EX8CB5G1391312</t>
  </si>
  <si>
    <t>SE MANDO WHATS 2- COMENTA QUE ESTA VENDIENDO LA UNIDAD</t>
  </si>
  <si>
    <t>5TDYK3DC0FS676781</t>
  </si>
  <si>
    <t>5YFBURHE9GP390288</t>
  </si>
  <si>
    <t>MANDA DIRECTO A BUZON  / NO TIENE WHATS, MANDA A BUZON</t>
  </si>
  <si>
    <t>JTDBT9K35G1443177</t>
  </si>
  <si>
    <t>2017-01-02</t>
  </si>
  <si>
    <t>JTFSX23P3F6164588</t>
  </si>
  <si>
    <t>5YFBURHE6GP367003</t>
  </si>
  <si>
    <t>2017-07-21</t>
  </si>
  <si>
    <t>MHKMF53F9GK002119</t>
  </si>
  <si>
    <t>JTFSX23P5F6164348</t>
  </si>
  <si>
    <t>MHKMF53E9GK001088</t>
  </si>
  <si>
    <t>2019-02-18</t>
  </si>
  <si>
    <t>MR0EX8DD9G0243492</t>
  </si>
  <si>
    <t>MR0EX8DD3G0243598</t>
  </si>
  <si>
    <t>JTDBT9K34G1444434</t>
  </si>
  <si>
    <t>2018-08-25</t>
  </si>
  <si>
    <t>3MYDLAYV3GY120200</t>
  </si>
  <si>
    <t>2018-06-02</t>
  </si>
  <si>
    <t>MR0EX8DD2G0243785</t>
  </si>
  <si>
    <t>2018-01-26</t>
  </si>
  <si>
    <t>5TDYKRFH0FS117582</t>
  </si>
  <si>
    <t>MR0EX8DD3G0166151</t>
  </si>
  <si>
    <t>3MYDLAYV0GY125130</t>
  </si>
  <si>
    <t>2018-10-08</t>
  </si>
  <si>
    <t>5YFBURHE7GP408691</t>
  </si>
  <si>
    <t>5YFBURHE4GP416585</t>
  </si>
  <si>
    <t>MR0EX8CB1G1392005</t>
  </si>
  <si>
    <t>2018-03-10</t>
  </si>
  <si>
    <t>JTDBT9K3XG1443529</t>
  </si>
  <si>
    <t>2018-06-06</t>
  </si>
  <si>
    <t>MR0EX8DD9G0243959</t>
  </si>
  <si>
    <t>3TMAZ5CN2GM004492</t>
  </si>
  <si>
    <t>5YFBURHE6FP340169</t>
  </si>
  <si>
    <t>3MYDLAYV0GY116248</t>
  </si>
  <si>
    <t>JTDBT9K39G1442985</t>
  </si>
  <si>
    <t>2018-10-19</t>
  </si>
  <si>
    <t>MR0EX8DD2G0165914</t>
  </si>
  <si>
    <t>2017-05-10</t>
  </si>
  <si>
    <t>1-POR INSEGURIDAD DE LA CIUDAD PREFIERE NO ARRIESGARSE Y NO VENIR A CELAYA  YA QUE VIENE DE YURIDIA</t>
  </si>
  <si>
    <t>5YFBURHE0GP390891</t>
  </si>
  <si>
    <t>2T3RF4EV0FW386554</t>
  </si>
  <si>
    <t>2017-03-17</t>
  </si>
  <si>
    <t>VNKKTUD3XFA053858</t>
  </si>
  <si>
    <t>2017-01-18</t>
  </si>
  <si>
    <t>2T3RF4EV6FW395484</t>
  </si>
  <si>
    <t>3MYDLAYV5GY118528</t>
  </si>
  <si>
    <t>Nos cuelga llamadas y msj no los ve</t>
  </si>
  <si>
    <t>3TMAZ5CN0GM006919</t>
  </si>
  <si>
    <t>G 0000135127GM006919 - 17/06/22 - G135127 - 21TD03</t>
  </si>
  <si>
    <t>MR0EX8CB5G1391441</t>
  </si>
  <si>
    <t>NUMERO DE CONTACTO NO EXISTE</t>
  </si>
  <si>
    <t>4T1BF1FK9GU148782</t>
  </si>
  <si>
    <t>4T1BF1FKXGU145177</t>
  </si>
  <si>
    <t>5YFBURHE8FP272750</t>
  </si>
  <si>
    <t>5YFBURHE6GP387350</t>
  </si>
  <si>
    <t>1- MANDA A BUZON DIRECTO</t>
  </si>
  <si>
    <t>3MYDLAYV0GY115228</t>
  </si>
  <si>
    <t>2020-02-28</t>
  </si>
  <si>
    <t>3MYDLAYV6GY114486</t>
  </si>
  <si>
    <t>sin numeros</t>
  </si>
  <si>
    <t>3MYDLAYV5GY112440</t>
  </si>
  <si>
    <t>MR0EX8DD8G0243077</t>
  </si>
  <si>
    <t>JTDBT9K38G1443951</t>
  </si>
  <si>
    <t>2019-02-02</t>
  </si>
  <si>
    <t>MHKMF53F0GK000288</t>
  </si>
  <si>
    <t>5TDKKRFH5FS110584</t>
  </si>
  <si>
    <t>JTDBT9K39G1443831</t>
  </si>
  <si>
    <t>5TDKKRFH1FS119105</t>
  </si>
  <si>
    <t>MHKMF53E7GK000165</t>
  </si>
  <si>
    <t>MR0EX8DD1G0243180</t>
  </si>
  <si>
    <t>3TMAZ5CN5GM001182</t>
  </si>
  <si>
    <t>2017-04-06</t>
  </si>
  <si>
    <t>MR0EX8DD9G0166235</t>
  </si>
  <si>
    <t>3MYDLAYV8GY115784</t>
  </si>
  <si>
    <t>JTDBT9K3XG1442946</t>
  </si>
  <si>
    <t>MR0EX8DD0G0243025</t>
  </si>
  <si>
    <t>MR0EX8DDXG0165322</t>
  </si>
  <si>
    <t>2019-11-08</t>
  </si>
  <si>
    <t>JTFSX23P1F6164377</t>
  </si>
  <si>
    <t>SIN NUMERO</t>
  </si>
  <si>
    <t>JTDBT9K39G1443103</t>
  </si>
  <si>
    <t>3MYDLAYV8GY110696</t>
  </si>
  <si>
    <t>MHKMF53F1GK000557</t>
  </si>
  <si>
    <t>Ella me regresa la llamada</t>
  </si>
  <si>
    <t>MHKMF53EXGK000371</t>
  </si>
  <si>
    <t>MR0EX8CB6G1391013</t>
  </si>
  <si>
    <t>Se envia msj (Mrs) // 4- empresa agenda servicios para otras unidades</t>
  </si>
  <si>
    <t>5TDYKRFH9FS114115</t>
  </si>
  <si>
    <t>2T3RF4EV3FW393594</t>
  </si>
  <si>
    <t>JTDBT9K37G1443889</t>
  </si>
  <si>
    <t>MR0EX8DDXG0165742</t>
  </si>
  <si>
    <t>2017-01-30</t>
  </si>
  <si>
    <t>MR0EX8DD2G0243429</t>
  </si>
  <si>
    <t>2017-03-11</t>
  </si>
  <si>
    <t>3MYDLAYV5GY115242</t>
  </si>
  <si>
    <t>MHKMF53E7GK000201</t>
  </si>
  <si>
    <t>4T1BF1FK6FU910612</t>
  </si>
  <si>
    <t>MHKMF53F1GK000364</t>
  </si>
  <si>
    <t>3TMAZ5CN3GM005926</t>
  </si>
  <si>
    <t>ALECSA CELAYA</t>
  </si>
  <si>
    <t>JTFSX23P3F6157043</t>
  </si>
  <si>
    <t>3MYDLAYV9GY112490</t>
  </si>
  <si>
    <t>MHKMF53F7GK001373</t>
  </si>
  <si>
    <t>MHKMF53EXGK000340</t>
  </si>
  <si>
    <t>3MYDLAYV0GY108926</t>
  </si>
  <si>
    <t>MHKMF53F8GK000443</t>
  </si>
  <si>
    <t>MR0EX8DD7G0165844</t>
  </si>
  <si>
    <t>3MYDLAYV3GY110332</t>
  </si>
  <si>
    <t>3MYDLAYV6GY114603</t>
  </si>
  <si>
    <t>2T3RF4EV4FW372320</t>
  </si>
  <si>
    <t>3MYDLAYV7GY114285</t>
  </si>
  <si>
    <t>3TMAZ5CNXGM001887</t>
  </si>
  <si>
    <t>JTDBT9K31G1442446</t>
  </si>
  <si>
    <t>Contesto su hija que ella me marc por la tarde</t>
  </si>
  <si>
    <t>MR0EX8DD5G0164885</t>
  </si>
  <si>
    <t>MR0EX8CB0G1390908</t>
  </si>
  <si>
    <t>MR0EX8CB8G1390980</t>
  </si>
  <si>
    <t>5YFBURHE7GP378589</t>
  </si>
  <si>
    <t>se mando whats 2- buzon</t>
  </si>
  <si>
    <t>MR0EX8DD5G0163543</t>
  </si>
  <si>
    <t>JTDBT9K35G1443017</t>
  </si>
  <si>
    <t>2020-11-21</t>
  </si>
  <si>
    <t>JTDBT9K35G1444295</t>
  </si>
  <si>
    <t>2018-12-20</t>
  </si>
  <si>
    <t>3TMCZ5AN9GM001312</t>
  </si>
  <si>
    <t>JTDBT9K33G1442030</t>
  </si>
  <si>
    <t>MHKMF53F9GK000340</t>
  </si>
  <si>
    <t>2020-06-30</t>
  </si>
  <si>
    <t>1- Como ya no cuenta con garantia  realizara sus servicios en un taller externo.</t>
  </si>
  <si>
    <t>3TMCZ5AN0GM001764</t>
  </si>
  <si>
    <t>2022-01-19</t>
  </si>
  <si>
    <t>Se envia mrs 2- Marcamos y no contesta enviamos nuevamente msj // 4- marcamos de la agencia nadie nos contesta</t>
  </si>
  <si>
    <t>5YFBURHE7GP374087</t>
  </si>
  <si>
    <t>MR0EX8CB8G1391076</t>
  </si>
  <si>
    <t>JTFSX23P9F6163395</t>
  </si>
  <si>
    <t>JTDBT9K38G1441276</t>
  </si>
  <si>
    <t>2017-02-02</t>
  </si>
  <si>
    <t>3TMCZ5AN5GM001887</t>
  </si>
  <si>
    <t>2020-08-13</t>
  </si>
  <si>
    <t>Ya no cuentan con esa unidad</t>
  </si>
  <si>
    <t>5TDZKRFH5FS107456</t>
  </si>
  <si>
    <t>3MYDLAYV5GY110123</t>
  </si>
  <si>
    <t>5YFBURHE3GP374054</t>
  </si>
  <si>
    <t>MR0EX8DD9G0164226</t>
  </si>
  <si>
    <t>2T3ZF4EV3FW222098</t>
  </si>
  <si>
    <t>MR0EX8DDXG0164865</t>
  </si>
  <si>
    <t>3TMAZ5CN6GM004382</t>
  </si>
  <si>
    <t>MR0EX8CB8G1390963</t>
  </si>
  <si>
    <t>2017-03-22</t>
  </si>
  <si>
    <t>SIN NUMERO DE CONTACO</t>
  </si>
  <si>
    <t>JTFSX23P4F6162994</t>
  </si>
  <si>
    <t>3MYDLAYV9GY110481</t>
  </si>
  <si>
    <t>2021-04-30</t>
  </si>
  <si>
    <t>3MYDLAYVXGY108271</t>
  </si>
  <si>
    <t>5TDZK3DC0FS654655</t>
  </si>
  <si>
    <t>4T1BF1FKXGU513387</t>
  </si>
  <si>
    <t>MR0EX8DD5G0165292</t>
  </si>
  <si>
    <t>MR0EX8DD5G0165342</t>
  </si>
  <si>
    <t>3TMAZ5CN7GM004228</t>
  </si>
  <si>
    <t>2017-10-28</t>
  </si>
  <si>
    <t>3MYDLAYV9GY103949</t>
  </si>
  <si>
    <t>MHKMF53F3GK000379</t>
  </si>
  <si>
    <t>2T3ZF4EV5FW213788</t>
  </si>
  <si>
    <t>JTFSX23P2F6162864</t>
  </si>
  <si>
    <t>2T3RF4EV2FW375989</t>
  </si>
  <si>
    <t>5TDYK3DC6FS641582</t>
  </si>
  <si>
    <t>5TDKKRFH3FS105500</t>
  </si>
  <si>
    <t>2017-07-27</t>
  </si>
  <si>
    <t>MR0EX8DD7G0163902</t>
  </si>
  <si>
    <t>MR0EX8DD2G0164343</t>
  </si>
  <si>
    <t>por tema de trabajo la unidad se enciuentra en otro estado</t>
  </si>
  <si>
    <t>2T3ZF4EV3FW214311</t>
  </si>
  <si>
    <t>MHKMC13F4FK018583</t>
  </si>
  <si>
    <t>JTFSX23P0F6161860</t>
  </si>
  <si>
    <t>1- NUMERO DE CONTACTO ES INCORRECTO.</t>
  </si>
  <si>
    <t>MR0EX8DD1G0163166</t>
  </si>
  <si>
    <t>JTFSX23P2F6161147</t>
  </si>
  <si>
    <t>SE ENVIA MRS 2- Cliente fidel nos indica que la unidad anda fuera y que en cuanto tenga tiempo el agendara cita por que aveces se encuentra en toluca 3- Cliente se encuentra fuera de la ciudad cuando tenga oportunidad de estar en celaya programa cita</t>
  </si>
  <si>
    <t>MR0EX8DD5G0164708</t>
  </si>
  <si>
    <t>LOS TELEFONOS ESTAN FUERA DE SERVICIO</t>
  </si>
  <si>
    <t>5TDKKRFH6FS102641</t>
  </si>
  <si>
    <t>manda  abuzon, no tiene whats</t>
  </si>
  <si>
    <t>JTDBT9K35G1441977</t>
  </si>
  <si>
    <t>2022-01-21</t>
  </si>
  <si>
    <t>2T3RF4EV5FW365148</t>
  </si>
  <si>
    <t>MR0EX8CB7G1390792</t>
  </si>
  <si>
    <t>MR0EX8DD5G0164045</t>
  </si>
  <si>
    <t>2T3DF4EV7FW360849</t>
  </si>
  <si>
    <t>2T3RF4EV5FW378093</t>
  </si>
  <si>
    <t>2017-05-19</t>
  </si>
  <si>
    <t>MR0EX8DD7G0163978</t>
  </si>
  <si>
    <t>JTDBT9K33G1442609</t>
  </si>
  <si>
    <t>5YFBURHE3FP329193</t>
  </si>
  <si>
    <t>5YFBURHEXFP305876</t>
  </si>
  <si>
    <t>JTDBT9K36G1442099</t>
  </si>
  <si>
    <t>2019-06-01</t>
  </si>
  <si>
    <t>3TMLU4EN3FM194395</t>
  </si>
  <si>
    <t>2017-08-09</t>
  </si>
  <si>
    <t>JTDBT9K36G1441647</t>
  </si>
  <si>
    <t>2020-04-02</t>
  </si>
  <si>
    <t>JTDBT9K30G1442731</t>
  </si>
  <si>
    <t>Se envia Mrs / 2- cleinte nos indica esto por whtas Gracias por la invitación, tiene mi auto aproximadamente que le hicieron los servicios que promocionan.</t>
  </si>
  <si>
    <t>5YFBURHE1FP356683</t>
  </si>
  <si>
    <t>1- SUFRIO UN PERCANSE , FUE PERDIDA TOTAL</t>
  </si>
  <si>
    <t>3TMJU4GN6FM188661</t>
  </si>
  <si>
    <t>2017-07-13</t>
  </si>
  <si>
    <t>MR0EX8DD5G0163672</t>
  </si>
  <si>
    <t>5YFBURHE3FP250431</t>
  </si>
  <si>
    <t>MR0EX8DD9G0164811</t>
  </si>
  <si>
    <t>5YFBURHE2GP372697</t>
  </si>
  <si>
    <t>2017-10-10</t>
  </si>
  <si>
    <t>5TDKKRFHXFS106479</t>
  </si>
  <si>
    <t>MR0EX8DD1G0163992</t>
  </si>
  <si>
    <t>4T1BF1FK2GU508118</t>
  </si>
  <si>
    <t>2018-07-20</t>
  </si>
  <si>
    <t>MR0EX8DD5G0163378</t>
  </si>
  <si>
    <t>2018-10-12</t>
  </si>
  <si>
    <t>MR0EX8DDXG0164722</t>
  </si>
  <si>
    <t>3TMJU4GN9FM188301</t>
  </si>
  <si>
    <t>2018-06-29</t>
  </si>
  <si>
    <t>3TMJU4GN9FM192400</t>
  </si>
  <si>
    <t>2017-11-02</t>
  </si>
  <si>
    <t>MHKMC13E1FK010061</t>
  </si>
  <si>
    <t>2T3RF4EV4FW337938</t>
  </si>
  <si>
    <t>2018-11-01</t>
  </si>
  <si>
    <t>MHKMC13F3FK018039</t>
  </si>
  <si>
    <t>JTFPX22P0F0058206</t>
  </si>
  <si>
    <t>2019-01-22</t>
  </si>
  <si>
    <t>MR0EX32G3F0268483</t>
  </si>
  <si>
    <t>MR0EX8CB0G1390455</t>
  </si>
  <si>
    <t>VNKKTUD34FA051829</t>
  </si>
  <si>
    <t>VNKKTUD38FA048920</t>
  </si>
  <si>
    <t>lo vendio</t>
  </si>
  <si>
    <t>3TMLU4EN5FM200195</t>
  </si>
  <si>
    <t>5TDKK3DC7FS630015</t>
  </si>
  <si>
    <t>2020-03-13</t>
  </si>
  <si>
    <t>2T3RF4EV5FW355915</t>
  </si>
  <si>
    <t>VNKKTUD38FA048674</t>
  </si>
  <si>
    <t>VNKKTUD30FA051911</t>
  </si>
  <si>
    <t>No tengo ya carro Toyota</t>
  </si>
  <si>
    <t>JTFSX23P5F6162017</t>
  </si>
  <si>
    <t>2017-08-18</t>
  </si>
  <si>
    <t>no tiene whats, amnda a buzon</t>
  </si>
  <si>
    <t>5TDYKRFH8FS088994</t>
  </si>
  <si>
    <t>2T3ZF4EV2FW210492</t>
  </si>
  <si>
    <t>MHKMC13E9FK009918</t>
  </si>
  <si>
    <t>JTFSX23P1F6160619</t>
  </si>
  <si>
    <t>JTDBT9K34F1440141</t>
  </si>
  <si>
    <t>MHKMC13F1FK019898</t>
  </si>
  <si>
    <t>5TDYK3DC4FS634680</t>
  </si>
  <si>
    <t>5YFBURHE3FP309588</t>
  </si>
  <si>
    <t>JTDBT9K32F1439425</t>
  </si>
  <si>
    <t>2017-05-20</t>
  </si>
  <si>
    <t>MHKMC13F5FK016681</t>
  </si>
  <si>
    <t>/ TIENE COMO DOS AÑOS QUE LO VENDIO, COMENTA VIA WHATSAPP</t>
  </si>
  <si>
    <t>5YFBURHE2FP323112</t>
  </si>
  <si>
    <t>MHKMC13E9FK009868</t>
  </si>
  <si>
    <t>VNKKTUD3XFA051821</t>
  </si>
  <si>
    <t>JTFSX23P9F6160190</t>
  </si>
  <si>
    <t>2017-07-17</t>
  </si>
  <si>
    <t>5YFBURHE7FP345817</t>
  </si>
  <si>
    <t>2017-07-26</t>
  </si>
  <si>
    <t>VNKKTUD31FA049178</t>
  </si>
  <si>
    <t>2018-01-13</t>
  </si>
  <si>
    <t>3TMJU4GN6FM192483</t>
  </si>
  <si>
    <t>2018-10-26</t>
  </si>
  <si>
    <t>JTDKN3DU5F1963164</t>
  </si>
  <si>
    <t>MHKMC13E8FK009778</t>
  </si>
  <si>
    <t>2T3RF4EV4FW355081</t>
  </si>
  <si>
    <t>2018-05-04</t>
  </si>
  <si>
    <t>MR0CX12G0F0131464</t>
  </si>
  <si>
    <t>5TDZKRFH1FS089165</t>
  </si>
  <si>
    <t>3TMLU4EN7FM200750</t>
  </si>
  <si>
    <t>JTDKN3DU5F1958997</t>
  </si>
  <si>
    <t>5TDYY5G12FS059600</t>
  </si>
  <si>
    <t>4T1BF1FK0FU956971</t>
  </si>
  <si>
    <t>MHKMC13F1FK014572</t>
  </si>
  <si>
    <t>4T1BF1FK8FU048977</t>
  </si>
  <si>
    <t>2017-12-28</t>
  </si>
  <si>
    <t>JTDKN3DU6F1952643</t>
  </si>
  <si>
    <t>MR0EX32G1F0268448</t>
  </si>
  <si>
    <t>MHKMC13E4FK009857</t>
  </si>
  <si>
    <t>JTDBT9K3XF1439947</t>
  </si>
  <si>
    <t>MR0CX12G9F0134136</t>
  </si>
  <si>
    <t>SE MUDARON A LA CIUDAD DE PUEBLA</t>
  </si>
  <si>
    <t>3TMJU4GN0FM192169</t>
  </si>
  <si>
    <t>2017-05-29</t>
  </si>
  <si>
    <t>5TDYK3DC4FS614753</t>
  </si>
  <si>
    <t>2T3DF4EV9FW323561</t>
  </si>
  <si>
    <t>Sin numeros para contactar</t>
  </si>
  <si>
    <t>JTDKN3DUXF1957585</t>
  </si>
  <si>
    <t>JTDKN3DU7F1961657</t>
  </si>
  <si>
    <t>MHKMC13E2FK009310</t>
  </si>
  <si>
    <t>2019-01-12</t>
  </si>
  <si>
    <t>3TMJU4GN1FM189751</t>
  </si>
  <si>
    <t>5YFBURHE5FP232108</t>
  </si>
  <si>
    <t>JTDBT9K36F1439881</t>
  </si>
  <si>
    <t>2020-10-03</t>
  </si>
  <si>
    <t>VNKKTUD33FA036108</t>
  </si>
  <si>
    <t>3TMJU4GNXFM188694</t>
  </si>
  <si>
    <t>2020-05-27</t>
  </si>
  <si>
    <t>5YFBURHE2FP349063</t>
  </si>
  <si>
    <t>2017-03-24</t>
  </si>
  <si>
    <t>2T3RF4EV8FW331205</t>
  </si>
  <si>
    <t>MR0CX12G6F0130061</t>
  </si>
  <si>
    <t>5TDKKRFH9FS089223</t>
  </si>
  <si>
    <t>5TDYK3DC1FS620266</t>
  </si>
  <si>
    <t>MR0EX32G8F0266745</t>
  </si>
  <si>
    <t>JTDBT9K38F1439607</t>
  </si>
  <si>
    <t>3TMJU4GNXFM190137</t>
  </si>
  <si>
    <t>2018-11-08</t>
  </si>
  <si>
    <t>5YFBURHE6FP304790</t>
  </si>
  <si>
    <t>2T3DF4EV9FW355281</t>
  </si>
  <si>
    <t>5YFBURHE3FP261719</t>
  </si>
  <si>
    <t>2T3ZF4EV1FW184306</t>
  </si>
  <si>
    <t>2T3RF4EV4FW327586</t>
  </si>
  <si>
    <t>JTDBT9K3XF1439060</t>
  </si>
  <si>
    <t>2T3RF4EV2FW348730</t>
  </si>
  <si>
    <t>5TDYK3DC3FS616848</t>
  </si>
  <si>
    <t>5TDKKRFH4FS091817</t>
  </si>
  <si>
    <t>Buzon y no tiene whatss</t>
  </si>
  <si>
    <t>5TDYK3DC0FS620193</t>
  </si>
  <si>
    <t>MHKMC13F1FK015477</t>
  </si>
  <si>
    <t>2017-03-03</t>
  </si>
  <si>
    <t>4T1BF1FK4FU953281</t>
  </si>
  <si>
    <t>2017-05-02</t>
  </si>
  <si>
    <t>manda a buzon no tiene whats</t>
  </si>
  <si>
    <t>VNKKTUD36FA048043</t>
  </si>
  <si>
    <t>NO REQUIERE DE UN SERVICIO DE MOMENTO YA QUE LOS HACE POR OTRO LADO, PERO EN CASO DE REQUERIRLO SE COMUNICARA CON NOSOTROS / LO LLEVA CON TECNICO EXTERNO}</t>
  </si>
  <si>
    <t>MR0EX32G9F0266480</t>
  </si>
  <si>
    <t>5TDKKRFHXFS089070</t>
  </si>
  <si>
    <t>5TDYK3DC7FS608249</t>
  </si>
  <si>
    <t>JTFSX23P0F6156397</t>
  </si>
  <si>
    <t>5TDYKRFH0FS085314</t>
  </si>
  <si>
    <t>JTDBT9K39F1439034</t>
  </si>
  <si>
    <t>2020-05-23</t>
  </si>
  <si>
    <t>5YFBURHEXFP320569</t>
  </si>
  <si>
    <t>MHKMC13F3FK015190</t>
  </si>
  <si>
    <t>2T3RF4EV1FW319297</t>
  </si>
  <si>
    <t>JTFSX23P9F6158777</t>
  </si>
  <si>
    <t>5YFBURHE6FP310072</t>
  </si>
  <si>
    <t>5YFBURHE3FP313110</t>
  </si>
  <si>
    <t>2019-10-26</t>
  </si>
  <si>
    <t>JTFSX23P3F6159519</t>
  </si>
  <si>
    <t>3TMJU4GN7FM187311</t>
  </si>
  <si>
    <t>NO TIENE WHATS, MANDA A BUZON 2 - SE MANDA WHATS, MANDA A  BUZON</t>
  </si>
  <si>
    <t>2T3DF4EV2FW317536</t>
  </si>
  <si>
    <t>MHKMC13F2FK017349</t>
  </si>
  <si>
    <t>4T1BF1FK8FU912295</t>
  </si>
  <si>
    <t>MHKMC13F1FK017763</t>
  </si>
  <si>
    <t>5TDYK3DC0FS604558</t>
  </si>
  <si>
    <t>5TDZKRFH7FS087064</t>
  </si>
  <si>
    <t>JTFSX23P7F6157434</t>
  </si>
  <si>
    <t>5YFBURHE7FP309674</t>
  </si>
  <si>
    <t>JTDBT9K31F1438623</t>
  </si>
  <si>
    <t>MR0EX32G4F0266449</t>
  </si>
  <si>
    <t>3TMLU4EN2FM189706</t>
  </si>
  <si>
    <t>2021-09-13</t>
  </si>
  <si>
    <t>1-SE ENVIA MRS 2- NOS ENVIA A BUZON PERO VOLVEMOS A ENVIAR RECORDATORIO 2- DIRECCIONA A BUZON  (SE ENVIA MSJ) 4- LA UNIDAD SE ENCUENTRA EN PUERTO VALLARTA</t>
  </si>
  <si>
    <t>MHKMC13E2FK008903</t>
  </si>
  <si>
    <t>MR0EX32GXF0267203</t>
  </si>
  <si>
    <t>JTDBT9K31F1438332</t>
  </si>
  <si>
    <t>3TMJU4GN1FM186526</t>
  </si>
  <si>
    <t>T140316 - 09/12/22 - DIAG. VIDRIOS NO SUBEN</t>
  </si>
  <si>
    <t>MR0EX32G2F0267020</t>
  </si>
  <si>
    <t>radiacan en monterrey</t>
  </si>
  <si>
    <t>2T3ZF4EV8FW171360</t>
  </si>
  <si>
    <t>3TMJU4GN0FM186548</t>
  </si>
  <si>
    <t>2017-06-28</t>
  </si>
  <si>
    <t>MHKMC13F2FK017125</t>
  </si>
  <si>
    <t>5TDKKRFHXFS084435</t>
  </si>
  <si>
    <t>5TDYK3DC8FS592000</t>
  </si>
  <si>
    <t>2017-02-01</t>
  </si>
  <si>
    <t>2T3RF4EV6FW314077</t>
  </si>
  <si>
    <t>Se marco no contesto se le deja whats</t>
  </si>
  <si>
    <t>MR0EX32G7F0267868</t>
  </si>
  <si>
    <t>2018-11-21</t>
  </si>
  <si>
    <t>2T3DF4EV4FW321197</t>
  </si>
  <si>
    <t>2017-01-21</t>
  </si>
  <si>
    <t>5YFBURHE2FP315222</t>
  </si>
  <si>
    <t>MR0EX32G5F0267853</t>
  </si>
  <si>
    <t>MR0EX32G4F0267536</t>
  </si>
  <si>
    <t>2018-09-08</t>
  </si>
  <si>
    <t>4T1BF1FK5FU874671</t>
  </si>
  <si>
    <t>MHKMC13F1FK015396</t>
  </si>
  <si>
    <t>MHKMC13E9FK009143</t>
  </si>
  <si>
    <t>MR0EX32G7F0267417</t>
  </si>
  <si>
    <t>3TMJU4GN7FM186062</t>
  </si>
  <si>
    <t>2017-10-07</t>
  </si>
  <si>
    <t>JTDBT9K33F1437568</t>
  </si>
  <si>
    <t>SE MANDO WHATS 2- YA VENDIO LA UNIDAD</t>
  </si>
  <si>
    <t>5YFBURHE7FP214533</t>
  </si>
  <si>
    <t>2020-04-13</t>
  </si>
  <si>
    <t>4T1BF1FK3FU908428</t>
  </si>
  <si>
    <t>2021-02-06</t>
  </si>
  <si>
    <t>NO TIENE WHATS</t>
  </si>
  <si>
    <t>2T3DF4EV0FW310391</t>
  </si>
  <si>
    <t>5YFBURHE9FP250661</t>
  </si>
  <si>
    <t>3TMJU4GN5FM185959</t>
  </si>
  <si>
    <t>MR0CX12G4F0130379</t>
  </si>
  <si>
    <t>JTDKN3DU2F1930994</t>
  </si>
  <si>
    <t>2T3ZF4EV0FW176326</t>
  </si>
  <si>
    <t>2017-03-29</t>
  </si>
  <si>
    <t>JTDBT9K31F1437701</t>
  </si>
  <si>
    <t>4- Unidad Vendida</t>
  </si>
  <si>
    <t>5TDYK3DC3FS593717</t>
  </si>
  <si>
    <t>Sin numeros para poder contactar</t>
  </si>
  <si>
    <t>5YFBURHEXFP269459</t>
  </si>
  <si>
    <t>5YFBURHE0FP292197</t>
  </si>
  <si>
    <t>2021-02-15</t>
  </si>
  <si>
    <t>5YFBURHE7FP296294</t>
  </si>
  <si>
    <t>4T1BF1FK5FU918765</t>
  </si>
  <si>
    <t>3TMLU4EN5FM188629</t>
  </si>
  <si>
    <t>JTDBT9K34F1438020</t>
  </si>
  <si>
    <t>VNKKTUD34FA036103</t>
  </si>
  <si>
    <t>2T3RF4EV5FW297644</t>
  </si>
  <si>
    <t>2T3RF4EV9FW294083</t>
  </si>
  <si>
    <t>MARCAMOS PERO NADIE CONTESTA</t>
  </si>
  <si>
    <t>JTFSX23P6F6154959</t>
  </si>
  <si>
    <t>2019-04-10</t>
  </si>
  <si>
    <t>3TMJU4GN9FM185317</t>
  </si>
  <si>
    <t>2020-09-30</t>
  </si>
  <si>
    <t>MR0EX32G1F0266876</t>
  </si>
  <si>
    <t>2T3RF4EV0FW294005</t>
  </si>
  <si>
    <t>JTDBT9K30F1435471</t>
  </si>
  <si>
    <t>MHKMC13F3FK014380</t>
  </si>
  <si>
    <t>JTDKN3DU9F1877873</t>
  </si>
  <si>
    <t>NO TIENE WHTAS, MANDA A BUZON 2- el marca la siguiente s3emana para posible cita 3- MANDA A BUZON, SE DEJA WHATS</t>
  </si>
  <si>
    <t>MR0EX32G7F0266378</t>
  </si>
  <si>
    <t>5TDYK3DC3ES494023</t>
  </si>
  <si>
    <t>JTDBT9K35F1435501</t>
  </si>
  <si>
    <t>2017-01-09</t>
  </si>
  <si>
    <t>5TDZKRFH7FS066621</t>
  </si>
  <si>
    <t>MHKMC13E3FK007047</t>
  </si>
  <si>
    <t>2017-03-06</t>
  </si>
  <si>
    <t>3TMJU4GN5FM184617</t>
  </si>
  <si>
    <t>2017-08-03</t>
  </si>
  <si>
    <t>VNKKTUD33FA036383</t>
  </si>
  <si>
    <t>3TMLU4EN2FM183758</t>
  </si>
  <si>
    <t>va checar si aun cuenta la empresa con esta unidad</t>
  </si>
  <si>
    <t>MHKMC13F8FK014598</t>
  </si>
  <si>
    <t>A NOMBRE DE ARRENDADORA PROVINCIAL</t>
  </si>
  <si>
    <t>5TDKK3DC7FS586470</t>
  </si>
  <si>
    <t>2T3ZF4EV7FW151374</t>
  </si>
  <si>
    <t>2019-01-30</t>
  </si>
  <si>
    <t>JTDBT9K33F1437750</t>
  </si>
  <si>
    <t>5TDYKRFH2FS074041</t>
  </si>
  <si>
    <t>alecsa celaya</t>
  </si>
  <si>
    <t>5YFBURHE3FP265589</t>
  </si>
  <si>
    <t>1-SE LE ENVIO WHATS APP , 2- NO CONTESTA , 3- BUZON , 4- YA NO CUENTA CON SU UNIDAD</t>
  </si>
  <si>
    <t>5YFBU8HE7FP240561</t>
  </si>
  <si>
    <t>JTDBT9K30F1437432</t>
  </si>
  <si>
    <t>2017-01-11</t>
  </si>
  <si>
    <t>3TMJU4GNXFM184709</t>
  </si>
  <si>
    <t>JTFSX23P5F6154970</t>
  </si>
  <si>
    <t>2T3RF4EV5FW279452</t>
  </si>
  <si>
    <t>2T3ZF4EV6FW150880</t>
  </si>
  <si>
    <t>VNKKTUD38FA036086</t>
  </si>
  <si>
    <t>5YFBURHE6FP265408</t>
  </si>
  <si>
    <t>2018-05-26</t>
  </si>
  <si>
    <t>5YFBU8HE7FP233416</t>
  </si>
  <si>
    <t>MHKMC13F5FK012551</t>
  </si>
  <si>
    <t>MR0EX32G9F0266494</t>
  </si>
  <si>
    <t>4T1BF1FK9FU900298</t>
  </si>
  <si>
    <t>2017-10-26</t>
  </si>
  <si>
    <t>3TMJU4GN9FM184586</t>
  </si>
  <si>
    <t>2T3RF4EV6FW246282</t>
  </si>
  <si>
    <t>3TMJU4GN8FM185261</t>
  </si>
  <si>
    <t>JTDBT9K36F1436964</t>
  </si>
  <si>
    <t>3TMJU4GN4FM184754</t>
  </si>
  <si>
    <t>JTDBT9K36F1436575</t>
  </si>
  <si>
    <t>MR0EX32G4F0263616</t>
  </si>
  <si>
    <t>MR0EX32G9F0265992</t>
  </si>
  <si>
    <t>MARCAMOS Y NOS DIRECCIONA FUERA DE AREA</t>
  </si>
  <si>
    <t>MHKMC13E4FK007395</t>
  </si>
  <si>
    <t>2019-02-13</t>
  </si>
  <si>
    <t>2T3ZF4EV8FW136866</t>
  </si>
  <si>
    <t>5YFBURHE2FP254583</t>
  </si>
  <si>
    <t>1- NO CUENTA CON NUMEROS DE CONTACTO</t>
  </si>
  <si>
    <t>MR0CX12G8F0124701</t>
  </si>
  <si>
    <t>1- NO CONTESTA  Y NO TIENE WHATS APP</t>
  </si>
  <si>
    <t>MR0CX12GXF0129379</t>
  </si>
  <si>
    <t>MANDA DIRECTO AL BUZON, NO TIENE WHATS 2- BUZON</t>
  </si>
  <si>
    <t>2T3RF4EV6FW289424</t>
  </si>
  <si>
    <t>2018-11-24</t>
  </si>
  <si>
    <t>MR0CX12G2F0129084</t>
  </si>
  <si>
    <t>JTDBT9K3XF1437177</t>
  </si>
  <si>
    <t>1- SE LE ENVIO WHTS APP, 2- LA CLIENTA SE COMUNICA PARA AGENDAR SU CITA.</t>
  </si>
  <si>
    <t>JTDBT9K3XF1437230</t>
  </si>
  <si>
    <t>2T3ZF4EV0EW128159</t>
  </si>
  <si>
    <t>5YFBURHE1FP225799</t>
  </si>
  <si>
    <t>MHKMC13FXFK014750</t>
  </si>
  <si>
    <t>2021-07-29</t>
  </si>
  <si>
    <t>COMENTAN QUE ES NUMERO EQUIVOCADO</t>
  </si>
  <si>
    <t>JTDKN3DU8F1910488</t>
  </si>
  <si>
    <t>SE ENVIA MENSAJE DE WHATSAPP / YA NO CUENTA CON LA UNIDAD CONFIRMA SR. MARTIN</t>
  </si>
  <si>
    <t>VNKKTUD30FA031688</t>
  </si>
  <si>
    <t>1- SE LE ENVIO WHATS APP, 2- YA NO CUENTA CON ESTA UNIDAD</t>
  </si>
  <si>
    <t>5TDKK3DC1FS567882</t>
  </si>
  <si>
    <t>VNKKTUD32FA031319</t>
  </si>
  <si>
    <t>VNKKTUD39FA030166</t>
  </si>
  <si>
    <t>MHKMC13F1FK013793</t>
  </si>
  <si>
    <t>MR0CX12G6F0128293</t>
  </si>
  <si>
    <t>2018-02-06</t>
  </si>
  <si>
    <t>MR0EX32G8F0265174</t>
  </si>
  <si>
    <t>5YFBURHE0FP266523</t>
  </si>
  <si>
    <t>MHKMC13F9FK013928</t>
  </si>
  <si>
    <t>MR0EX32G1F0265890</t>
  </si>
  <si>
    <t>2018-03-12</t>
  </si>
  <si>
    <t>JTDKT9D37ED597737</t>
  </si>
  <si>
    <t>2018-05-05</t>
  </si>
  <si>
    <t>JTFPX22P1F0053886</t>
  </si>
  <si>
    <t>MHKMC13F9FK012519</t>
  </si>
  <si>
    <t>4T1BF1FK9FU494605</t>
  </si>
  <si>
    <t>MR0EX32G8F0265580</t>
  </si>
  <si>
    <t>VNKKTUD38FA027212</t>
  </si>
  <si>
    <t>2020-04-18</t>
  </si>
  <si>
    <t>Sin numeros de contacto</t>
  </si>
  <si>
    <t>JTFPX22P0E0052677</t>
  </si>
  <si>
    <t>JTDBT9K31F1436113</t>
  </si>
  <si>
    <t>JTFSX23P0E6152879</t>
  </si>
  <si>
    <t>2T3ZF4EV9FW131367</t>
  </si>
  <si>
    <t>5TFEY5F16FX176529</t>
  </si>
  <si>
    <t>JTDKN3DU4F1892782</t>
  </si>
  <si>
    <t>3TMJU4GN0FM181804</t>
  </si>
  <si>
    <t>2019-07-06</t>
  </si>
  <si>
    <t>MHKMC13F9FK012469</t>
  </si>
  <si>
    <t>Unidad vendida</t>
  </si>
  <si>
    <t>4T1BK1FK5FU028228</t>
  </si>
  <si>
    <t>2020-11-25</t>
  </si>
  <si>
    <t>MR0EX32G1F0265629</t>
  </si>
  <si>
    <t>3TMJU4GN9FM182952</t>
  </si>
  <si>
    <t>JTDBT9K36F1436236</t>
  </si>
  <si>
    <t>5YFBURHE6FP259172</t>
  </si>
  <si>
    <t>5TDKKRFH8FS061929</t>
  </si>
  <si>
    <t>VNKKTUD34FA027062</t>
  </si>
  <si>
    <t>MR0EX32G9F0264499</t>
  </si>
  <si>
    <t>MHKMC13E2FK007055</t>
  </si>
  <si>
    <t>2017-04-27</t>
  </si>
  <si>
    <t>JTDBT9K34F1435134</t>
  </si>
  <si>
    <t>2017-01-13</t>
  </si>
  <si>
    <t>JTDBT9K34F1436283</t>
  </si>
  <si>
    <t>5YFBURHE8FP223161</t>
  </si>
  <si>
    <t>MR0EX32G8F0265076</t>
  </si>
  <si>
    <t>MRS 1 / LLAMARA EN 15 DIAS APROX YA QUE ESTA FUERAS</t>
  </si>
  <si>
    <t>MHKMC13E2FK007203</t>
  </si>
  <si>
    <t>2T3ZF4EV3FW139612</t>
  </si>
  <si>
    <t>5YFBURHEXFP252421</t>
  </si>
  <si>
    <t>MHKMC13E0FK006650</t>
  </si>
  <si>
    <t>2019-10-31</t>
  </si>
  <si>
    <t>JTDBT9K35E1434122</t>
  </si>
  <si>
    <t>2T3ZF4EV8FW149116</t>
  </si>
  <si>
    <t>2019-04-22</t>
  </si>
  <si>
    <t>MR0EX32G9F0265376</t>
  </si>
  <si>
    <t>4T1BK1FK6EU551854</t>
  </si>
  <si>
    <t>2T3ZF4EV3FW147483</t>
  </si>
  <si>
    <t>VNKKTUD3XFA029995</t>
  </si>
  <si>
    <t>5TDKKRFH5FS064206</t>
  </si>
  <si>
    <t>JTDBT9K37F1436228</t>
  </si>
  <si>
    <t>2T3RF4EV8FW237342</t>
  </si>
  <si>
    <t>MHKMC13F0FK012523</t>
  </si>
  <si>
    <t>2018-09-11</t>
  </si>
  <si>
    <t>5TDYKRFHXFS044429</t>
  </si>
  <si>
    <t>MR0EX32G5F0264208</t>
  </si>
  <si>
    <t>MR0EX32G8F0263859</t>
  </si>
  <si>
    <t>3TMJU4GN9FM181770</t>
  </si>
  <si>
    <t>JTDBT9K36F1436382</t>
  </si>
  <si>
    <t>MHKMC13F1FK011185</t>
  </si>
  <si>
    <t>5YFBURHE5FP214773</t>
  </si>
  <si>
    <t>5TDZKRFH1FS053623</t>
  </si>
  <si>
    <t>2020-09-23</t>
  </si>
  <si>
    <t>3TMJU4GN6EM167663</t>
  </si>
  <si>
    <t>NO RESPONDE MANDA A BUZON Y NO TIENE WHATSAPP /  REGRESARA LA LLAMADA EL LUNES PARA VERIFICAR EL SERVICIO QUE LE TOCA</t>
  </si>
  <si>
    <t>5TDKK3DC7FS554375</t>
  </si>
  <si>
    <t>2017-02-11</t>
  </si>
  <si>
    <t>4T1BF1FK3FU894658</t>
  </si>
  <si>
    <t>2019-05-28</t>
  </si>
  <si>
    <t>JTDBT9K32F1435973</t>
  </si>
  <si>
    <t>2T3DF4EV0FW243985</t>
  </si>
  <si>
    <t>5YFBURHEXFP220648</t>
  </si>
  <si>
    <t>2020-06-23</t>
  </si>
  <si>
    <t>MR0CX12GXF0125493</t>
  </si>
  <si>
    <t>VNKKTUD36FA018878</t>
  </si>
  <si>
    <t>MR0EX32G4F0265110</t>
  </si>
  <si>
    <t>5YFBURHE3FP180798</t>
  </si>
  <si>
    <t>MHKMC13E6FK006703</t>
  </si>
  <si>
    <t>3TMLU4EN5EM155595</t>
  </si>
  <si>
    <t>JTDBT9K39E1434494</t>
  </si>
  <si>
    <t>VNKKTUD39FA017837</t>
  </si>
  <si>
    <t>5YFBURHE0FP225857</t>
  </si>
  <si>
    <t>SE MANDO WHATS 2 - COMENTA QUE AUN NO LLEGA AL KILOMETRAJE, ELLA MARCA EM OTRO MOMENTO 3- SE MANDO FLYER</t>
  </si>
  <si>
    <t>2T3RF4EV9FW245790</t>
  </si>
  <si>
    <t>SE MANDO WHATS  2 - buzon 3- EL MARC EN UNOS DIAS PARA AGENDAR</t>
  </si>
  <si>
    <t>5YFBURHE7FP231025</t>
  </si>
  <si>
    <t>2020-09-19</t>
  </si>
  <si>
    <t>MHKMC13F5FK011013</t>
  </si>
  <si>
    <t>JTFSX23P2E6153225</t>
  </si>
  <si>
    <t>2017-01-10</t>
  </si>
  <si>
    <t>5YFBURHE9FP214579</t>
  </si>
  <si>
    <t>4-Se envia msj de recordatorio se cotiza bateria</t>
  </si>
  <si>
    <t>5TDYK3DC3FS549622</t>
  </si>
  <si>
    <t>Se envia msj de recordatorio / 4- Hola buenas tardesNo entro no pude llevarla, Ya le cambie la el dia sabado,  Porque tenia que salir de la ciudad Ya quedo arreglado el problema</t>
  </si>
  <si>
    <t>JTDBT9K35F1435370</t>
  </si>
  <si>
    <t>5TDYK3DC2FS549532</t>
  </si>
  <si>
    <t>2018-08-18</t>
  </si>
  <si>
    <t>5TDYK3DC7FS540132</t>
  </si>
  <si>
    <t>5YFBU8HE5FP231776</t>
  </si>
  <si>
    <t>2018-07-28</t>
  </si>
  <si>
    <t>MHKMC13F7FK013040</t>
  </si>
  <si>
    <t>4T1BF1FK2FU492467</t>
  </si>
  <si>
    <t>3TMJU4GN3FM183062</t>
  </si>
  <si>
    <t>MHKMC13F0FK011209</t>
  </si>
  <si>
    <t>4T1BK1FK7FU555400</t>
  </si>
  <si>
    <t>5TDYK3DC5FS528089</t>
  </si>
  <si>
    <t>2T3RF4EV7FW250826</t>
  </si>
  <si>
    <t>2018-06-13</t>
  </si>
  <si>
    <t>JTDBT9K38F1434908</t>
  </si>
  <si>
    <t>MR0EX32G4F0263745</t>
  </si>
  <si>
    <t>Ya no viven en celaya</t>
  </si>
  <si>
    <t>5TDYK3DC8FS549843</t>
  </si>
  <si>
    <t>2T3RF4EV8FW251659</t>
  </si>
  <si>
    <t>2T3RF4EV0FW234614</t>
  </si>
  <si>
    <t>2019-04-16</t>
  </si>
  <si>
    <t>5TDYK3DC5FS534295</t>
  </si>
  <si>
    <t>SE MANDO WHTAS ( MRS ) 2- buzon, se marca del telefono fijo</t>
  </si>
  <si>
    <t>3TMJU4GN1FM180662</t>
  </si>
  <si>
    <t>5TDYK3DC3FS534618</t>
  </si>
  <si>
    <t>VNKKTUD3XFA018625</t>
  </si>
  <si>
    <t>JTDKN3DU2F1865595</t>
  </si>
  <si>
    <t>5TDYK3DC2FS539101</t>
  </si>
  <si>
    <t>4T1BF1FK9FU478341</t>
  </si>
  <si>
    <t>MARCAMOS PERO NADIE NOS CONTESTA</t>
  </si>
  <si>
    <t>MR0EX32G9F0263207</t>
  </si>
  <si>
    <t>5YFBURHE4FP221178</t>
  </si>
  <si>
    <t>1- NUMERO DE TELEFONO NO EXISTE</t>
  </si>
  <si>
    <t>JTFSX23P7E6152698</t>
  </si>
  <si>
    <t>JTFSX23P0E6152719</t>
  </si>
  <si>
    <t>2017-05-22</t>
  </si>
  <si>
    <t>NO TIENE WHATS NO RESPONDE / REVISARA LA UNIDAD Y REGRESARA LA LLAMADA</t>
  </si>
  <si>
    <t>JTDKN3DU3F1878288</t>
  </si>
  <si>
    <t>4T1BF1FK4FU478246</t>
  </si>
  <si>
    <t>2018-12-10</t>
  </si>
  <si>
    <t>JTDKN3DU2F1867802</t>
  </si>
  <si>
    <t>5YFBURHE2FP215931</t>
  </si>
  <si>
    <t>2017-09-30</t>
  </si>
  <si>
    <t>5TFHY5F10FX425257</t>
  </si>
  <si>
    <t>2018-05-22</t>
  </si>
  <si>
    <t>MR0EX32GXF0263314</t>
  </si>
  <si>
    <t>JTFSX23PXE6152646</t>
  </si>
  <si>
    <t>3TMJU4GNXFM181373</t>
  </si>
  <si>
    <t>4T1BF1FK7EU756796</t>
  </si>
  <si>
    <t>4T1BF1FK3FU475712</t>
  </si>
  <si>
    <t>5YFBURHE0FP196800</t>
  </si>
  <si>
    <t>MSJ MRS SE AGENDA CITA EL 05.01.22 FOLIO: 99984 / S130270 - 05/01/22 - S30 - FOLIO: 99984. / 16/02/2022</t>
  </si>
  <si>
    <t>2T3RF4EV6EW187183</t>
  </si>
  <si>
    <t>POR INSEGURIDAD  EN LA CIUDAD AHORA LA LEVAA TOYOTA IRAPUATO</t>
  </si>
  <si>
    <t>5YFBURHE6FP210506</t>
  </si>
  <si>
    <t>JTFSX23P9E6151522</t>
  </si>
  <si>
    <t>SE MANFO WHATS</t>
  </si>
  <si>
    <t>MR0EX32G4E0262867</t>
  </si>
  <si>
    <t>5YFBURHE2EP166762</t>
  </si>
  <si>
    <t>2021-01-21</t>
  </si>
  <si>
    <t>TIENE TELEFONO DE LA AGENCIA</t>
  </si>
  <si>
    <t>JTDBT9K34E1434225</t>
  </si>
  <si>
    <t>No le interesa el servicio</t>
  </si>
  <si>
    <t>JTDBT9K30E1434352</t>
  </si>
  <si>
    <t>5YFBURHE9FP215294</t>
  </si>
  <si>
    <t>3TMJU4GN5FM177943</t>
  </si>
  <si>
    <t>MHKMC13F5EK009258</t>
  </si>
  <si>
    <t>MR0EX32G5F0263432</t>
  </si>
  <si>
    <t>2019-07-20</t>
  </si>
  <si>
    <t>2T3DF4EV7FW237097</t>
  </si>
  <si>
    <t>0</t>
  </si>
  <si>
    <t>MR0EX32G2E0261779</t>
  </si>
  <si>
    <t>3TMJU4GN7FM176938</t>
  </si>
  <si>
    <t>2020-10-28</t>
  </si>
  <si>
    <t>3TMJU4GN5FM176016</t>
  </si>
  <si>
    <t>5TDYK3DC4ES484326</t>
  </si>
  <si>
    <t>2017-12-21</t>
  </si>
  <si>
    <t>MR0EX32G4F0263549</t>
  </si>
  <si>
    <t>4T1BK1FK3EU549754</t>
  </si>
  <si>
    <t>2T3RF4EV4EW186243</t>
  </si>
  <si>
    <t>5YFBURHE4FP179899</t>
  </si>
  <si>
    <t>5YFBURHE6EP116592</t>
  </si>
  <si>
    <t>2019-04-01</t>
  </si>
  <si>
    <t>JTDBT9K30E1433301</t>
  </si>
  <si>
    <t>MR0CX12G7E0119035</t>
  </si>
  <si>
    <t>2017-11-10</t>
  </si>
  <si>
    <t>VNKKTUD3XFA015482</t>
  </si>
  <si>
    <t>5TDYKRFH9ES031119</t>
  </si>
  <si>
    <t>Manda a buzón</t>
  </si>
  <si>
    <t>5YFBURHEXFP184797</t>
  </si>
  <si>
    <t>2019-04-13</t>
  </si>
  <si>
    <t>4T1BF1FK0EU840412</t>
  </si>
  <si>
    <t>JTDKT9D39ED598260</t>
  </si>
  <si>
    <t>2020-08-19</t>
  </si>
  <si>
    <t>JTFSX23P3E6149751</t>
  </si>
  <si>
    <t>SERVICIO REALIZADO EL 14/10/2022 S-138613 / S138613 - 14/10/22 - S280</t>
  </si>
  <si>
    <t>JTDKN3DU1E1841240</t>
  </si>
  <si>
    <t>2017-01-23</t>
  </si>
  <si>
    <t>2021-11-23</t>
  </si>
  <si>
    <t>1- SE LE ENVIO WHATS APP , 2- SE DEJO RECADO SE COMUNICA MAS ADELANTE</t>
  </si>
  <si>
    <t>JTDBT9K30E1432486</t>
  </si>
  <si>
    <t>5TDKKRFH2FS043927</t>
  </si>
  <si>
    <t>SE MANDA WHATS, MANDA A BUZON 2 - BUZON</t>
  </si>
  <si>
    <t>5YFBURHEXFP182211</t>
  </si>
  <si>
    <t>3TMJU4GN9EM173070</t>
  </si>
  <si>
    <t>2T3ZF4EV0EW090142</t>
  </si>
  <si>
    <t>3TMLU4ENXEM164194</t>
  </si>
  <si>
    <t>2T3DF4EV9EW183719</t>
  </si>
  <si>
    <t>2021-10-14</t>
  </si>
  <si>
    <t>JTDBT9K39E1433345</t>
  </si>
  <si>
    <t>5YFBURHE1FP198667</t>
  </si>
  <si>
    <t>5YFBURHE6FP181993</t>
  </si>
  <si>
    <t>2021-04-28</t>
  </si>
  <si>
    <t>JTEBU4BF0EK193800</t>
  </si>
  <si>
    <t>2T3RF4EV2EW159915</t>
  </si>
  <si>
    <t>JTDBT9K33E1432871</t>
  </si>
  <si>
    <t>MR0EX32G0E0262395</t>
  </si>
  <si>
    <t>VNKKTUD37FA016105</t>
  </si>
  <si>
    <t>MR0EX32G3E0262794</t>
  </si>
  <si>
    <t>2T3DF4EV7FW231252</t>
  </si>
  <si>
    <t>5TDYK3DC0ES509920</t>
  </si>
  <si>
    <t>JTDBT9K37E1432176</t>
  </si>
  <si>
    <t>5YFBURHE6FP191407</t>
  </si>
  <si>
    <t>3TMLU4EN5FM166632</t>
  </si>
  <si>
    <t>5YFBURHE2EP159942</t>
  </si>
  <si>
    <t>5YFBURHE1EP109940</t>
  </si>
  <si>
    <t>VNKKTUD35FA015938</t>
  </si>
  <si>
    <t>MR0CX12GXE0122284</t>
  </si>
  <si>
    <t>MR0EX32G4E0262416</t>
  </si>
  <si>
    <t>MR0EX32G9E0262881</t>
  </si>
  <si>
    <t>3TMLU4EN5FM167070</t>
  </si>
  <si>
    <t>JTFSX23PXE6150542</t>
  </si>
  <si>
    <t>2018-10-03</t>
  </si>
  <si>
    <t>MR0EX32G3E0262004</t>
  </si>
  <si>
    <t>buzon, 2 - se ,amdo whats</t>
  </si>
  <si>
    <t>JTDKT9D39ED597674</t>
  </si>
  <si>
    <t>CONFIRMA CTE QUE YA REALIZA LOS SERVICIOS EN OTRA AGENCIA</t>
  </si>
  <si>
    <t>5YFBU9HE9EP125125</t>
  </si>
  <si>
    <t>SE MANDO WHATS 2- SE DEJO RECADO, NO SE ENCUENTRA LA PERSONA</t>
  </si>
  <si>
    <t>5YFBURHEXEP111900</t>
  </si>
  <si>
    <t>5YFBURHE3EP128134</t>
  </si>
  <si>
    <t>5YFBURHE0EP164475</t>
  </si>
  <si>
    <t>2017-03-16</t>
  </si>
  <si>
    <t>MR0EX32G0E0262199</t>
  </si>
  <si>
    <t>2017-04-26</t>
  </si>
  <si>
    <t>3TMJU4GN3EM170391</t>
  </si>
  <si>
    <t>4-Marcamos de la Agencia y no Contesa enviamos msj de recordatorio</t>
  </si>
  <si>
    <t>2T3DF4EV5EW197522</t>
  </si>
  <si>
    <t>MR0EX32G7E0262202</t>
  </si>
  <si>
    <t>2T3DF4EV2EW177972</t>
  </si>
  <si>
    <t>MHKMC13E4EK006035</t>
  </si>
  <si>
    <t>2T3RF4EV4EW187277</t>
  </si>
  <si>
    <t>2T3RF4EV8EW187881</t>
  </si>
  <si>
    <t>YA NO CUENTA CON LA UNIDAD</t>
  </si>
  <si>
    <t>JTDBT9K32E1432599</t>
  </si>
  <si>
    <t>5YFBURHE7EP164909</t>
  </si>
  <si>
    <t>EL NUMERO CAMBIO / YA NO SUENA NADA</t>
  </si>
  <si>
    <t>5YFBURHE1EP093352</t>
  </si>
  <si>
    <t>2T3DF4EV3EW203348</t>
  </si>
  <si>
    <t>MR0EX32G1E0261157</t>
  </si>
  <si>
    <t>2018-09-28</t>
  </si>
  <si>
    <t>5YFBURHE7EP133787</t>
  </si>
  <si>
    <t>5YFBURHE9EP118398</t>
  </si>
  <si>
    <t>MR0CX12G0E0120138</t>
  </si>
  <si>
    <t>2T3RF4EV0EW175255</t>
  </si>
  <si>
    <t>JTDBT9K35E1432354</t>
  </si>
  <si>
    <t>2017-11-24</t>
  </si>
  <si>
    <t>JTDBT9K33E1432000</t>
  </si>
  <si>
    <t>MR0CX12G9E0120199</t>
  </si>
  <si>
    <t>No leinteresa por el momento</t>
  </si>
  <si>
    <t>MHKMC13E4EK004771</t>
  </si>
  <si>
    <t>MR0EX32G3E0260883</t>
  </si>
  <si>
    <t>5TDYK3DC0ES484887</t>
  </si>
  <si>
    <t>2020-09-12</t>
  </si>
  <si>
    <t>2T3RF4EV5EW176661</t>
  </si>
  <si>
    <t>JTFSX23P7E6148120</t>
  </si>
  <si>
    <t>2T3RF4EV7EW200362</t>
  </si>
  <si>
    <t>JTDKT9D39ED597738</t>
  </si>
  <si>
    <t>1-SE LE ENVIO WHATS APP 2-SE ENVIA MENSAJE DE WHATS 3- SE ENVIA NUEVAMENTE MSJ 4- LLAMAMOS Y PRIMERO EL CLIENTE REQUIERE COTIZAR UNOS AMORTIGUADORES (EN PROCESO?</t>
  </si>
  <si>
    <t>MHKMC13EXEK005780</t>
  </si>
  <si>
    <t>JTDKT9D32ED594521</t>
  </si>
  <si>
    <t>MR0EX32G9E0261018</t>
  </si>
  <si>
    <t>AMBOS NUMEROS FUERA VDE SERVICIO</t>
  </si>
  <si>
    <t>5TDKKRFHXES027179</t>
  </si>
  <si>
    <t>SE MANDO WHATS 2 - COMENTAN QUE YA NO CUENTAN CON LA UNIDAD</t>
  </si>
  <si>
    <t>5TDYK3DCXES473539</t>
  </si>
  <si>
    <t>JTDBT9K37E1432114</t>
  </si>
  <si>
    <t>5YFBURHE7EP092089</t>
  </si>
  <si>
    <t>JTDKT9D37ED596507</t>
  </si>
  <si>
    <t>5YFBURHE8EP087256</t>
  </si>
  <si>
    <t>Se envia mrs 4- Nos Comunicamos de la agencia y nos indica que el servicio lo realizo por fuera</t>
  </si>
  <si>
    <t>MR0EX32G7E0261647</t>
  </si>
  <si>
    <t>MR0EX32G0E0261750</t>
  </si>
  <si>
    <t>MR0EX32GXE0006944</t>
  </si>
  <si>
    <t>2018-01-24</t>
  </si>
  <si>
    <t>5YFBURHE7EP084462</t>
  </si>
  <si>
    <t>2T3DF4EV7EW162867</t>
  </si>
  <si>
    <t>2T3DF4EV0EW147756</t>
  </si>
  <si>
    <t>MHKMC13E9EK004958</t>
  </si>
  <si>
    <t>3TMJU4GN3EM161304</t>
  </si>
  <si>
    <t>JTDBT9K39E1431465</t>
  </si>
  <si>
    <t>MR0EX32G1E0260719</t>
  </si>
  <si>
    <t>2017-01-20</t>
  </si>
  <si>
    <t>MHKMC13E3EK004888</t>
  </si>
  <si>
    <t>Lo vedio fueras de la ciudad</t>
  </si>
  <si>
    <t>3TMJU4GNXEM168394</t>
  </si>
  <si>
    <t>JTDBT9K31E1431914</t>
  </si>
  <si>
    <t>2T3DF4EV4EW156931</t>
  </si>
  <si>
    <t>MHKMC13F6EK008216</t>
  </si>
  <si>
    <t>2017-06-19</t>
  </si>
  <si>
    <t>2T3RF4EVXEW163050</t>
  </si>
  <si>
    <t>5YFBURHE8EP090058</t>
  </si>
  <si>
    <t>Sin número de contacto 2- LO VENDIO</t>
  </si>
  <si>
    <t>2T3ZF4EV4EW098714</t>
  </si>
  <si>
    <t>2019-03-13</t>
  </si>
  <si>
    <t>5TDKY5G1XES054228</t>
  </si>
  <si>
    <t>2018-11-20</t>
  </si>
  <si>
    <t>5YFBU9HE7EP130453</t>
  </si>
  <si>
    <t>ni tiene whats, manda a buzon</t>
  </si>
  <si>
    <t>3TMJU4GN7EM167381</t>
  </si>
  <si>
    <t>4T1BF1FK7EU384585</t>
  </si>
  <si>
    <t>Se envia Mrs / Buenas tardes, dame oportunidad de revisar q fecha puedo mandarlo Tks 3 - su unidad esta en leon, el marca en otro momento 4- NO RESPONDE, SE MANDO WHATS</t>
  </si>
  <si>
    <t>3TMJU4GN8EM164358</t>
  </si>
  <si>
    <t>5TDKKRFH9ES026184</t>
  </si>
  <si>
    <t>5YFBURHE4EP109883</t>
  </si>
  <si>
    <t>MRS 1 / UNIDAD VENDIDA</t>
  </si>
  <si>
    <t>MHKMC13FXEK008297</t>
  </si>
  <si>
    <t>JTDKT9D37ED588231</t>
  </si>
  <si>
    <t>MR0EX32G8E0259633</t>
  </si>
  <si>
    <t>MR0EX32G1E0006590</t>
  </si>
  <si>
    <t>2017-09-08</t>
  </si>
  <si>
    <t>5YFBURHE3EP113066</t>
  </si>
  <si>
    <t>2018-03-28</t>
  </si>
  <si>
    <t>3TMJU4GN5EM170330</t>
  </si>
  <si>
    <t>2T3RF4EVXEW184223</t>
  </si>
  <si>
    <t>5YFBURHE2EP088323</t>
  </si>
  <si>
    <t>5TDZKRFH0ES014309</t>
  </si>
  <si>
    <t>5TDYKRFH3ES022027</t>
  </si>
  <si>
    <t>MHKMC13FXEK008199</t>
  </si>
  <si>
    <t>5YFBURHE9EP096970</t>
  </si>
  <si>
    <t>5YFBURHE0EP130665</t>
  </si>
  <si>
    <t>2017-07-08</t>
  </si>
  <si>
    <t>JTDBT9K3XE1430129</t>
  </si>
  <si>
    <t>MHKMC13E0EK004296</t>
  </si>
  <si>
    <t>3TMJU4GN4EM167547</t>
  </si>
  <si>
    <t>JTFSX23P6E6146519</t>
  </si>
  <si>
    <t>2T3ZF4EV9EW096831</t>
  </si>
  <si>
    <t>5YFBURHE0EP112277</t>
  </si>
  <si>
    <t>2T3ZF4EV7EW088064</t>
  </si>
  <si>
    <t>Se envia Mrs / 4- indica que enviemos toda la informacion por medio de whtas y que por este medio agendara su cita</t>
  </si>
  <si>
    <t>2T3RF4EVXEW166790</t>
  </si>
  <si>
    <t>2T3ZF4EV2EW090224</t>
  </si>
  <si>
    <t>NO RESPONDE MANDA A BUZON Y NO TIENE WHATSAPP</t>
  </si>
  <si>
    <t>JTFSX23P2E6147229</t>
  </si>
  <si>
    <t>Se le marca no contesta y no cuenta con whats</t>
  </si>
  <si>
    <t>4T1BF1FK5EU397674</t>
  </si>
  <si>
    <t>3TMJU4GN2EM168552</t>
  </si>
  <si>
    <t>2018-07-05</t>
  </si>
  <si>
    <t>5TDYK3DC0ES482976</t>
  </si>
  <si>
    <t>MHKMC13E1EK004808</t>
  </si>
  <si>
    <t>MR0CX12G4E0118778</t>
  </si>
  <si>
    <t>5YFBURHE1EP089785</t>
  </si>
  <si>
    <t>JTDKT9D3XED589325</t>
  </si>
  <si>
    <t>JTDBT9K38E1431456</t>
  </si>
  <si>
    <t>2018-07-13</t>
  </si>
  <si>
    <t>2T3RF4EV9EW169129</t>
  </si>
  <si>
    <t>2018-05-18</t>
  </si>
  <si>
    <t>5YFBURHE2EP086734</t>
  </si>
  <si>
    <t>JTDBT9K32E1430738</t>
  </si>
  <si>
    <t>MHKMC13EXEK004435</t>
  </si>
  <si>
    <t>JTDBT9K3XE1430745</t>
  </si>
  <si>
    <t>MR0EX32G3E0006722</t>
  </si>
  <si>
    <t>JTDKN3DU2E1814208</t>
  </si>
  <si>
    <t>2020-08-11</t>
  </si>
  <si>
    <t>5TDYK3DC1ES460954</t>
  </si>
  <si>
    <t>5YFBURHE5EP059060</t>
  </si>
  <si>
    <t>1-SIN DATOS</t>
  </si>
  <si>
    <t>JTDBT9K35E1430409</t>
  </si>
  <si>
    <t>JTDBT9K30E1429619</t>
  </si>
  <si>
    <t>5YFBURHE0EP086926</t>
  </si>
  <si>
    <t>2020-05-09</t>
  </si>
  <si>
    <t>MHKMC13F8EK007648</t>
  </si>
  <si>
    <t>4T1BF1FK0EU392348</t>
  </si>
  <si>
    <t>MR0EX32G1E0259974</t>
  </si>
  <si>
    <t>5YFBURHE2EP072557</t>
  </si>
  <si>
    <t>5YFBURHE0EP097716</t>
  </si>
  <si>
    <t>2017-03-15</t>
  </si>
  <si>
    <t>JTDBT9K35E1429972</t>
  </si>
  <si>
    <t>5TDYK3DC3ES459241</t>
  </si>
  <si>
    <t>JTFSX23P1E6144001</t>
  </si>
  <si>
    <t>MHKMC13F9EK007691</t>
  </si>
  <si>
    <t>2017-07-24</t>
  </si>
  <si>
    <t>JTDBT9K36E1430791</t>
  </si>
  <si>
    <t>JTFSX23P9E6146028</t>
  </si>
  <si>
    <t>5YFBURHE9EP078601</t>
  </si>
  <si>
    <t>5YFBURHE7EP092819</t>
  </si>
  <si>
    <t>2T3DF4EV8EW129831</t>
  </si>
  <si>
    <t>5YFBURHE0EP053117</t>
  </si>
  <si>
    <t>2017-03-18</t>
  </si>
  <si>
    <t>2T3RF4EV3EW142461</t>
  </si>
  <si>
    <t>3TMJU4GN1EM164606</t>
  </si>
  <si>
    <t>MR0EX32G3E0006526</t>
  </si>
  <si>
    <t>3TMJU4GN3EM164381</t>
  </si>
  <si>
    <t>JTDBT9K36E1430466</t>
  </si>
  <si>
    <t>2017-05-16</t>
  </si>
  <si>
    <t>5TDKKRFH3ES012748</t>
  </si>
  <si>
    <t>5YFBURHE8EP080677</t>
  </si>
  <si>
    <t>5TDYK3DC1ES425458</t>
  </si>
  <si>
    <t>3TMLU4EN3EM148239</t>
  </si>
  <si>
    <t>NUMERO fuera de serv 2- NUMERO FUERA DE SERVICIO</t>
  </si>
  <si>
    <t>JTDBT9K31E1430696</t>
  </si>
  <si>
    <t>5TDYK3DC3ES437773</t>
  </si>
  <si>
    <t>2021-11-29</t>
  </si>
  <si>
    <t>1- SE LE ENVIO WHATS APP, 2- EL CLIENTE SE COMUNICA PARA AGENDAR SU CITA.</t>
  </si>
  <si>
    <t>5TDYK3DC2ES461689</t>
  </si>
  <si>
    <t>2021-10-11</t>
  </si>
  <si>
    <t>5YFBURHE0EP047642</t>
  </si>
  <si>
    <t>4T1BF1FK9EU307538</t>
  </si>
  <si>
    <t>5YFBURHE6EP052201</t>
  </si>
  <si>
    <t>MR0EX32G2E0259482</t>
  </si>
  <si>
    <t>5TDYKRFH0ES009977</t>
  </si>
  <si>
    <t>3TMLU4EN5EM148288</t>
  </si>
  <si>
    <t>MHKMC13F3EK007430</t>
  </si>
  <si>
    <t>JTDKT9D35ED588602</t>
  </si>
  <si>
    <t>5YFBURHE7EP050618</t>
  </si>
  <si>
    <t>Llamar después</t>
  </si>
  <si>
    <t>MR0EX32G3E0006915</t>
  </si>
  <si>
    <t>JTDKN3DU1E1784473</t>
  </si>
  <si>
    <t>5TDYK3DC7ES435136</t>
  </si>
  <si>
    <t>JTDBT9K30E1430088</t>
  </si>
  <si>
    <t>2017-01-07</t>
  </si>
  <si>
    <t>5YFBURHE3EP045674</t>
  </si>
  <si>
    <t>otra ciudad sin datos en kepler</t>
  </si>
  <si>
    <t>MHKMC13E0DK003602</t>
  </si>
  <si>
    <t>3TMJU4GN5EM164141</t>
  </si>
  <si>
    <t>2017-03-09</t>
  </si>
  <si>
    <t>MR0EX32G1E0259554</t>
  </si>
  <si>
    <t>2017-07-19</t>
  </si>
  <si>
    <t>MR0EX32G8E0006523</t>
  </si>
  <si>
    <t>MR0CX12G5E0113394</t>
  </si>
  <si>
    <t>3TMJU4GN3DM154402</t>
  </si>
  <si>
    <t>5TDKKRFH5ES007020</t>
  </si>
  <si>
    <t>3TMJU4GN3DM155890</t>
  </si>
  <si>
    <t>MHKMC13F3EK007010</t>
  </si>
  <si>
    <t>2T3ZF4EV7EW081602</t>
  </si>
  <si>
    <t>5YFBURHE6EP043322</t>
  </si>
  <si>
    <t>5YFBURHE0EP053456</t>
  </si>
  <si>
    <t>5TDYK3DC0ES441876</t>
  </si>
  <si>
    <t>5YFBURHE4EP062810</t>
  </si>
  <si>
    <t>5YFBURHE5EP082855</t>
  </si>
  <si>
    <t>JTFSX23P7E6144150</t>
  </si>
  <si>
    <t>MR0EX32G9E0259754</t>
  </si>
  <si>
    <t>MR0EX32G1E0257853</t>
  </si>
  <si>
    <t>2T3BF4EV3EW134152</t>
  </si>
  <si>
    <t>MR0EX32G7E0259493</t>
  </si>
  <si>
    <t>5TDZK3EH3DS142105</t>
  </si>
  <si>
    <t>2T3DF4EV4EW126974</t>
  </si>
  <si>
    <t>el numero no existe</t>
  </si>
  <si>
    <t>5YFBURHE8EP045315</t>
  </si>
  <si>
    <t>2T3WF4EV6DW040735</t>
  </si>
  <si>
    <t>MR0CX12G3E0112079</t>
  </si>
  <si>
    <t>MHKMC13F0EK006994</t>
  </si>
  <si>
    <t>MHKMC13F7DK005534</t>
  </si>
  <si>
    <t>NOMEROS MAL</t>
  </si>
  <si>
    <t>MHKMC13F9DK006619</t>
  </si>
  <si>
    <t>1-  SE LE ENVIO WHATS APP , 2- SE DEJO RECADO SE COMUNICA MAS ADELANTE</t>
  </si>
  <si>
    <t>5YFBURHE9EP044593</t>
  </si>
  <si>
    <t>MHKMC13F5DK005855</t>
  </si>
  <si>
    <t>5TDKKRFHXES005599</t>
  </si>
  <si>
    <t>2T3YF4EV8DW014386</t>
  </si>
  <si>
    <t>2T3WF4EV7DW044955</t>
  </si>
  <si>
    <t>2019-05-21</t>
  </si>
  <si>
    <t>4T1BF1FK0EU735658</t>
  </si>
  <si>
    <t>TIENE LEYNDA DE NUMERO INCORRECTO</t>
  </si>
  <si>
    <t>3TMJU4GNXEM160182</t>
  </si>
  <si>
    <t>2T3WF4EV9DW053768</t>
  </si>
  <si>
    <t>3TMJU4GN4EM160520</t>
  </si>
  <si>
    <t>EL NUMERO A SIDO CAMBIADO</t>
  </si>
  <si>
    <t>3TMJU4GN9EM159945</t>
  </si>
  <si>
    <t>2T3WF4EV9DW034556</t>
  </si>
  <si>
    <t>MHKMC13F1DK006422</t>
  </si>
  <si>
    <t>5YFBURHEXEP051472</t>
  </si>
  <si>
    <t>MR0EX32G1E0259571</t>
  </si>
  <si>
    <t>MHKMC13F3EK006858</t>
  </si>
  <si>
    <t>5YFBURHE8EP028448</t>
  </si>
  <si>
    <t>MR0CX12G9E0112975</t>
  </si>
  <si>
    <t>5YFBURHE0EP067146</t>
  </si>
  <si>
    <t>MHKMC13E9DK003503</t>
  </si>
  <si>
    <t>JTDBT9K30D1428226</t>
  </si>
  <si>
    <t>2018-06-30</t>
  </si>
  <si>
    <t>3TMJU4GN8EM157443</t>
  </si>
  <si>
    <t>2018-04-18</t>
  </si>
  <si>
    <t>2T3WF4EV6DW037558</t>
  </si>
  <si>
    <t>5YFBURHE8EP025243</t>
  </si>
  <si>
    <t>2T3ZF4EV1DW028148</t>
  </si>
  <si>
    <t>5YFBURHE2EP041163</t>
  </si>
  <si>
    <t>5TDYK3DCXES424146</t>
  </si>
  <si>
    <t>cuando vengan a celaya se comunica</t>
  </si>
  <si>
    <t>4T1BF1FK4EU321461</t>
  </si>
  <si>
    <t>SE DEJO RECADO CON LA RECEPCIONISTA  EL 11/04/22 04:14 p. m.</t>
  </si>
  <si>
    <t>5TDZK3EH8DS113442</t>
  </si>
  <si>
    <t>3TMJU4GN7EM157661</t>
  </si>
  <si>
    <t>3TMJU4GN5EM159019</t>
  </si>
  <si>
    <t>ya no tiene la unidad</t>
  </si>
  <si>
    <t>MR0CX12G5E0112052</t>
  </si>
  <si>
    <t>2019-02-01</t>
  </si>
  <si>
    <t>2T3YF4EV9DW045615</t>
  </si>
  <si>
    <t>4T1BF1FKXEU743895</t>
  </si>
  <si>
    <t>2T3ZF4EV1DW032751</t>
  </si>
  <si>
    <t>2020-04-27</t>
  </si>
  <si>
    <t>2T3WF4EV0DW051181</t>
  </si>
  <si>
    <t>4T1BF1FKXEU745601</t>
  </si>
  <si>
    <t>5YFBURHE1EP042661</t>
  </si>
  <si>
    <t>3TMJU4GN2EM157194</t>
  </si>
  <si>
    <t>MHKMC13F5DK006214</t>
  </si>
  <si>
    <t>MR0EX32G8E0006411</t>
  </si>
  <si>
    <t>5YFBURHE2EP045939</t>
  </si>
  <si>
    <t>5TDYK3DC0ES424057</t>
  </si>
  <si>
    <t>MR0EX32G9E0258619</t>
  </si>
  <si>
    <t>5YFBURHEXEP005978</t>
  </si>
  <si>
    <t>2017-05-27</t>
  </si>
  <si>
    <t>2T3ZF4EV4DW041055</t>
  </si>
  <si>
    <t>2019-05-31</t>
  </si>
  <si>
    <t>1-SE LE ENVIO WHATS APP, 2- NO CONTESTA  SE VOLVIO A ENVIAR WHATS APP, 3- NO CONTESTA</t>
  </si>
  <si>
    <t>2T3YF4EV4DW025286</t>
  </si>
  <si>
    <t>MR0CX12G2E0111571</t>
  </si>
  <si>
    <t>2018-01-15</t>
  </si>
  <si>
    <t>2T3ZF4EV9DW025532</t>
  </si>
  <si>
    <t>3TMJU4GN9EM157578</t>
  </si>
  <si>
    <t>3TMJU4GN9EM160769</t>
  </si>
  <si>
    <t>MR0EX32GXE0006345</t>
  </si>
  <si>
    <t>2T3WF4EV3DW048274</t>
  </si>
  <si>
    <t>5YFBURHE3EP003764</t>
  </si>
  <si>
    <t>MHKMC13F7DK006084</t>
  </si>
  <si>
    <t>2019-06-15</t>
  </si>
  <si>
    <t>2T3YF4EV0DW026256</t>
  </si>
  <si>
    <t>2T3WF4EV2DW045091</t>
  </si>
  <si>
    <t>MR0CX12GXD0102034</t>
  </si>
  <si>
    <t>1-A NOMBRE DE QUALITAS COMPAÑÍA</t>
  </si>
  <si>
    <t>5YFBURHEXEP041489</t>
  </si>
  <si>
    <t>TIENE EL CONTACTO DE LA AGENCIA</t>
  </si>
  <si>
    <t>4T1BF1FK2DU678040</t>
  </si>
  <si>
    <t>YA NO CUENTA CON UNIDAD</t>
  </si>
  <si>
    <t>MR0EX32G4E0257927</t>
  </si>
  <si>
    <t>MRS 1 / NO RESPONDE SE DEJA MRS 2</t>
  </si>
  <si>
    <t>JTFSX23P7D6142106</t>
  </si>
  <si>
    <t>5TDYK3DC1ES424472</t>
  </si>
  <si>
    <t>2020-12-17</t>
  </si>
  <si>
    <t>5TDKK3DCXES406297</t>
  </si>
  <si>
    <t>2021-06-26</t>
  </si>
  <si>
    <t>MR0EX32G0D0257342</t>
  </si>
  <si>
    <t>MHKMC13F9DK006216</t>
  </si>
  <si>
    <t>2T3ZF4EV7DW047075</t>
  </si>
  <si>
    <t>2020-09-25</t>
  </si>
  <si>
    <t>SE LE ENVIO WHATS APP , NO CONTESTA</t>
  </si>
  <si>
    <t>5YFBURHE5EP004429</t>
  </si>
  <si>
    <t>2T3YFREV6DW003481</t>
  </si>
  <si>
    <t>2017-01-25</t>
  </si>
  <si>
    <t>MHKMC13F5DK004303</t>
  </si>
  <si>
    <t>5YFBURHE6EP034183</t>
  </si>
  <si>
    <t>2019-09-07</t>
  </si>
  <si>
    <t>/ SE ENVIA MENSAJE DE WHATS APP / YA NO CUENTA CON LA UNIDAD</t>
  </si>
  <si>
    <t>2T3ZF4EV9DW046235</t>
  </si>
  <si>
    <t>5YFBURHE1EP028811</t>
  </si>
  <si>
    <t>/ NUMERO DE TELEFONO INCORRECTO</t>
  </si>
  <si>
    <t>5YFBURHE5EP022509</t>
  </si>
  <si>
    <t>2017-03-25</t>
  </si>
  <si>
    <t>2T3YF4EV5DW025992</t>
  </si>
  <si>
    <t>MR0EX32G9E0006319</t>
  </si>
  <si>
    <t>MHKMC13F2DK006056</t>
  </si>
  <si>
    <t>2T3WF4EV6DW046258</t>
  </si>
  <si>
    <t>2018-10-05</t>
  </si>
  <si>
    <t>3TMLU4EN0EM137540</t>
  </si>
  <si>
    <t>JTDKT9D35ED581021</t>
  </si>
  <si>
    <t>4T1BF1FK0DU657901</t>
  </si>
  <si>
    <t>LO REVISA CON SU ESPOSO Y NOS MARCA PARA AGENDAR SU CITA</t>
  </si>
  <si>
    <t>2T3YF4EV4DW049765</t>
  </si>
  <si>
    <t>JTFSX23P2D6140411</t>
  </si>
  <si>
    <t>2T3YF4EV2DW056231</t>
  </si>
  <si>
    <t>5YFBURHE7EP013021</t>
  </si>
  <si>
    <t>2T3YF4EVXDW005348</t>
  </si>
  <si>
    <t>4T1BK1FK4DU020330</t>
  </si>
  <si>
    <t>5YFBURHE8EP027249</t>
  </si>
  <si>
    <t>2T3WF4EV0DW032081</t>
  </si>
  <si>
    <t>SE MANDO WHATS, MANDA ABUZON 2- LO VA CHECRA Y EL MARCA 3- SE MANDO FLYER</t>
  </si>
  <si>
    <t>2T3YFREV4DW002071</t>
  </si>
  <si>
    <t>2017-07-04</t>
  </si>
  <si>
    <t>MHKMC13E5DK002946</t>
  </si>
  <si>
    <t>3TMJU4GN4EM157505</t>
  </si>
  <si>
    <t>3TMJU4GN7EM156512</t>
  </si>
  <si>
    <t>2T1BE4EE5DC051494</t>
  </si>
  <si>
    <t>1-SE LE ENVIO WHATS APP , 2- SE DEJO RECADO , 3- NO CONTESTA , 4- POR MOTIVOS DE SALUD ESPERARA AL SIGUIENTE MES PARA REALIZAR SU SERVICIO.</t>
  </si>
  <si>
    <t>MR0EX32G9D0256741</t>
  </si>
  <si>
    <t>JTFSX23P6D6140878</t>
  </si>
  <si>
    <t>5YFBURHE4EP014613</t>
  </si>
  <si>
    <t>2018-06-15</t>
  </si>
  <si>
    <t>MR0EX32G4D0005299</t>
  </si>
  <si>
    <t>5YFBURHE5EP004947</t>
  </si>
  <si>
    <t>EN CUANTO REGRESE DE VACACIONES , SE COMUNICA PARA AGENDAR SU CITA DE SERVICIO.</t>
  </si>
  <si>
    <t>2T3ZF4EV6DW033684</t>
  </si>
  <si>
    <t>manda a buzon, no tiene whats 2 MANDA DIRECTO A BUZON</t>
  </si>
  <si>
    <t>2T3ZF4EV0DW032370</t>
  </si>
  <si>
    <t>2020-07-22</t>
  </si>
  <si>
    <t>MHKMC13F5DK005211</t>
  </si>
  <si>
    <t>JTFSX23PXD6138485</t>
  </si>
  <si>
    <t>2T3WF4EV5DW034473</t>
  </si>
  <si>
    <t>2T3YFREVXDW042929</t>
  </si>
  <si>
    <t>5YFBURHEXEP003857</t>
  </si>
  <si>
    <t>MR0EX32G0D0256255</t>
  </si>
  <si>
    <t>5YFBURHE4EP001747</t>
  </si>
  <si>
    <t>5YFBURHE2EP004114</t>
  </si>
  <si>
    <t>MHKMC13F4DK004843</t>
  </si>
  <si>
    <t>2020-01-04</t>
  </si>
  <si>
    <t>MANDA A BUZON, SE MANDO WHATS 2 SE MANDO FLYER</t>
  </si>
  <si>
    <t>MR0EX32G2D0257343</t>
  </si>
  <si>
    <t>3TMJU4GN8DM148305</t>
  </si>
  <si>
    <t>2017-03-30</t>
  </si>
  <si>
    <t>5YFBURHE5EP003393</t>
  </si>
  <si>
    <t>JTFPX22P5D0040569</t>
  </si>
  <si>
    <t>5YFBURHE8EP002741</t>
  </si>
  <si>
    <t>2T3WF4EV1DW018657</t>
  </si>
  <si>
    <t>4T1BF1FK3DU219504</t>
  </si>
  <si>
    <t>4T1BF1FK9DU221578</t>
  </si>
  <si>
    <t>2T3YF4EV0DW024555</t>
  </si>
  <si>
    <t>2017-08-02</t>
  </si>
  <si>
    <t>2T3YFREV0DW037660</t>
  </si>
  <si>
    <t>2T3YFREV0DW002939</t>
  </si>
  <si>
    <t>2T3ZF4EV6DW023267</t>
  </si>
  <si>
    <t>MR0EX32G6D0255921</t>
  </si>
  <si>
    <t>MHKMC13E6DK002891</t>
  </si>
  <si>
    <t>5TDZK3DCXDS347684</t>
  </si>
  <si>
    <t>2018-06-26</t>
  </si>
  <si>
    <t>MR0CX12G8D0101593</t>
  </si>
  <si>
    <t>3TMJU4GN4DM153260</t>
  </si>
  <si>
    <t>5TDZK3DC1DS334368</t>
  </si>
  <si>
    <t>3TMJU4GN3DM149989</t>
  </si>
  <si>
    <t>/NO CUENTA CON REGISTRO DE CLIENTE NI DE CONTACTO</t>
  </si>
  <si>
    <t>MR0EX32G9D0255346</t>
  </si>
  <si>
    <t>JTFSX23P9D6134766</t>
  </si>
  <si>
    <t>3TMJU4GN6DM150263</t>
  </si>
  <si>
    <t>la vendio</t>
  </si>
  <si>
    <t>2T3WF4EV3DW025285</t>
  </si>
  <si>
    <t>5TDYK3DC3DS355489</t>
  </si>
  <si>
    <t>2T3WF4EV5DW032867</t>
  </si>
  <si>
    <t>MHKMC13F8DK004876</t>
  </si>
  <si>
    <t>MHKMC13E5DK002588</t>
  </si>
  <si>
    <t>2021-06-12</t>
  </si>
  <si>
    <t>JTDBT9K37D1427672</t>
  </si>
  <si>
    <t>no tiene whtas, manda a buzon 2- buzon 3- cuelga llamada 4- COMENTA QUE YA NO REALiZA LOS SERVICIOS CON NOSOTROS SI LO LLEGARA A REQUERIR EL SE COMUNICA</t>
  </si>
  <si>
    <t>3TMLU4ENXDM125216</t>
  </si>
  <si>
    <t>MHKMC13F6DK005606</t>
  </si>
  <si>
    <t>2T1BU4EE3DC026595</t>
  </si>
  <si>
    <t>3TMLU4ENXDM124535</t>
  </si>
  <si>
    <t>5TDYY5G12DS047699</t>
  </si>
  <si>
    <t>3TMJU4GN2DM148302</t>
  </si>
  <si>
    <t>2T3WF4EV1DW030940</t>
  </si>
  <si>
    <t>MR0EX32G4D0256470</t>
  </si>
  <si>
    <t>3TMJU4GN4DM147409</t>
  </si>
  <si>
    <t>2017-08-07</t>
  </si>
  <si>
    <t>4T1BK1FK7CU016254</t>
  </si>
  <si>
    <t>MR0EX32G2D0256516</t>
  </si>
  <si>
    <t>3TMJU4GN0DM152039</t>
  </si>
  <si>
    <t>2T3WK4DV0CW018824</t>
  </si>
  <si>
    <t>SE MANDO WHATS 2 - va chacar si su hila realizo el servicio rm queretaro se envia msj para recordar su cita</t>
  </si>
  <si>
    <t>5TDZK3EH0DS116206</t>
  </si>
  <si>
    <t>3TMJU4GNXDM151397</t>
  </si>
  <si>
    <t>MR0EX32G5D0005957</t>
  </si>
  <si>
    <t>2020-02-15</t>
  </si>
  <si>
    <t>4-Se envia Mrs Se agenda cita 24.02.23 Folio: 112243</t>
  </si>
  <si>
    <t>3TMJU4GN1DM150543</t>
  </si>
  <si>
    <t>2018-12-28</t>
  </si>
  <si>
    <t>2T1BU4EEXDC982561</t>
  </si>
  <si>
    <t>MR0EX32G5D0255621</t>
  </si>
  <si>
    <t>2T3WF4EV2DW026766</t>
  </si>
  <si>
    <t>5TDZK3EH5DS109445</t>
  </si>
  <si>
    <t>2T3ZF4EV2DW032662</t>
  </si>
  <si>
    <t>2T1BU4EE5DC923479</t>
  </si>
  <si>
    <t>3TMJU4GNXDM150024</t>
  </si>
  <si>
    <t>MHKMC13F6DK004584</t>
  </si>
  <si>
    <t>2019-08-07</t>
  </si>
  <si>
    <t>MR0CX12G4D0104331</t>
  </si>
  <si>
    <t>3TMJU4GN9DM152055</t>
  </si>
  <si>
    <t>MR0EX32G8D0005483</t>
  </si>
  <si>
    <t>MR0EX32G3D0255648</t>
  </si>
  <si>
    <t>MHKMC13F8DK003839</t>
  </si>
  <si>
    <t>2018-04-20</t>
  </si>
  <si>
    <t>2T1BU4EE7DC044887</t>
  </si>
  <si>
    <t>2T3ZF4EV7DW002220</t>
  </si>
  <si>
    <t>4T1BF1FK7DU686229</t>
  </si>
  <si>
    <t>2T1BU4EE1DC001582</t>
  </si>
  <si>
    <t>MHKMC13F7DK004433</t>
  </si>
  <si>
    <t>2T3WF4EV0DW019413</t>
  </si>
  <si>
    <t>MHKMC13F7DK003881</t>
  </si>
  <si>
    <t>2T3WF4EV2DW018747</t>
  </si>
  <si>
    <t>MHKMC13E8DK001323</t>
  </si>
  <si>
    <t>MHKMC13E0DK002045</t>
  </si>
  <si>
    <t>MR0EX32G3D0256590</t>
  </si>
  <si>
    <t>MHKMC13E2DK002158</t>
  </si>
  <si>
    <t>2017-06-26</t>
  </si>
  <si>
    <t>Marcamos de la agencia y nos direcciona a numero fuera de area</t>
  </si>
  <si>
    <t>MR0CX12G8D0098176</t>
  </si>
  <si>
    <t>Se envia mrs 4- marcamos de la agencia y nos indica que se encuentra ocupados que nos regresaran la llamada</t>
  </si>
  <si>
    <t>5TDZK3DC2DS329454</t>
  </si>
  <si>
    <t>2T1BU4EE3DC035989</t>
  </si>
  <si>
    <t>MR0EX32GXD0004805</t>
  </si>
  <si>
    <t>3TMLU4EN7DM124881</t>
  </si>
  <si>
    <t>2T3YF4EVXDW012199</t>
  </si>
  <si>
    <t>2T1BU4EE7DC996899</t>
  </si>
  <si>
    <t>2T3WF4EV0DW024529</t>
  </si>
  <si>
    <t>2T3ZF4EV1DW023354</t>
  </si>
  <si>
    <t>5TDYK3DC9DS356159</t>
  </si>
  <si>
    <t>2T1BU4EE6DC073362</t>
  </si>
  <si>
    <t>2T1BU4EE1DC039507</t>
  </si>
  <si>
    <t>2018-08-16</t>
  </si>
  <si>
    <t>2T3WF4EV2DW018828</t>
  </si>
  <si>
    <t>MR0EX32G9D0005315</t>
  </si>
  <si>
    <t>4T1BF1FK2CU197672</t>
  </si>
  <si>
    <t>buzon de voz</t>
  </si>
  <si>
    <t>3TMLU4EN0DM119599</t>
  </si>
  <si>
    <t>5TDYK3DC7DS363692</t>
  </si>
  <si>
    <t>2021-02-17</t>
  </si>
  <si>
    <t>4T1BF1FK4DU641314</t>
  </si>
  <si>
    <t>COMENTA POR MEDIO DE WHATSAPP:  el motivo por el cual ya no fui a realizar servicios, es por qué son muy caros y aparte no me hicieron válida una garantía extendida que tenía el carro en el</t>
  </si>
  <si>
    <t>2T1BU4EE4DC052896</t>
  </si>
  <si>
    <t>5TDYK3DC7DS335553</t>
  </si>
  <si>
    <t>2021-10-18</t>
  </si>
  <si>
    <t>3TMLU4EN8DM123190</t>
  </si>
  <si>
    <t>Se envia msj (Mrs) 4- Marcamos de lka agencia y nos direcciona a buzon de voz</t>
  </si>
  <si>
    <t>2T3WF4DV8CW153229</t>
  </si>
  <si>
    <t>2T1BU4EE9DC045409</t>
  </si>
  <si>
    <t>JTEBU4BF9DK155884</t>
  </si>
  <si>
    <t>MHKMC13F5DK004561</t>
  </si>
  <si>
    <t>2T1BU4EE1DC053018</t>
  </si>
  <si>
    <t>SE MANDO WHATS 2- SE DEJO WHATS</t>
  </si>
  <si>
    <t>2T1BU4EE2DC039001</t>
  </si>
  <si>
    <t>2T1BU4EE1DC040009</t>
  </si>
  <si>
    <t>JTFSX23P4D6136652</t>
  </si>
  <si>
    <t>2021-10-12</t>
  </si>
  <si>
    <t>2T1BE4EE1DC050102</t>
  </si>
  <si>
    <t>5TDYK3DC1DS353238</t>
  </si>
  <si>
    <t>MR0EX32GXD0005243</t>
  </si>
  <si>
    <t>2017-09-15</t>
  </si>
  <si>
    <t>MHKMC13F3DK003747</t>
  </si>
  <si>
    <t>MR0EX32G4D0254802</t>
  </si>
  <si>
    <t>2T1BU4EE9DC974614</t>
  </si>
  <si>
    <t>3TMJU4GN7DM145511</t>
  </si>
  <si>
    <t>3TMLU4EN7DM113623</t>
  </si>
  <si>
    <t>2T1BU4EE2DC026331</t>
  </si>
  <si>
    <t>SE MANDO WHATS, 2 - BUZON 3 - buzon</t>
  </si>
  <si>
    <t>JTDKT9D36DD551704</t>
  </si>
  <si>
    <t>2T3YFREV0DW004481</t>
  </si>
  <si>
    <t>NO TIENE WHATS, MANDA A BUZON 2 MANDA DIRECTO AL BUZON 3 - BUZON</t>
  </si>
  <si>
    <t>5TDYK3DC3DS292183</t>
  </si>
  <si>
    <t>Los num registrados mandan a bzn</t>
  </si>
  <si>
    <t>2T1BU4EE7DC018774</t>
  </si>
  <si>
    <t>No tiene num de contacto el unico que tiene no es del propietario</t>
  </si>
  <si>
    <t>2T1BU4EEXDC039599</t>
  </si>
  <si>
    <t>Marcamos para ofrecerle la campaña G0p</t>
  </si>
  <si>
    <t>5TDZK3DC3DS332797</t>
  </si>
  <si>
    <t>Se envia Mrs / 2- Marcamos de la agencia e indica que no estan interesados por el momento agendar cita</t>
  </si>
  <si>
    <t>MR0CX12G3D0098540</t>
  </si>
  <si>
    <t>2019-03-28</t>
  </si>
  <si>
    <t>2T3ZF4EV2DW013982</t>
  </si>
  <si>
    <t>MR0EX32G0D0254697</t>
  </si>
  <si>
    <t>2T3YFREV0DW004092</t>
  </si>
  <si>
    <t>Se envia Mrs Gracias ya no tengo esa camioneta.   Saludos!!</t>
  </si>
  <si>
    <t>MR0EX32G9D0255511</t>
  </si>
  <si>
    <t>MHKMC13F9DK003722</t>
  </si>
  <si>
    <t>2T3WF4EV3DW008728</t>
  </si>
  <si>
    <t>MR0EX32G0D0254859</t>
  </si>
  <si>
    <t>MR0EX32G6D0005952</t>
  </si>
  <si>
    <t>2T3ZF9DV0CW155292</t>
  </si>
  <si>
    <t>2T1BU4EE5DC026341</t>
  </si>
  <si>
    <t>1- sin numero de contacto</t>
  </si>
  <si>
    <t>5TDKK3DC6DS342421</t>
  </si>
  <si>
    <t>2T1BU4EE8DC034403</t>
  </si>
  <si>
    <t>5TDYK3DC5DS313390</t>
  </si>
  <si>
    <t>2017-11-09</t>
  </si>
  <si>
    <t>2T3ZF9DV3CW155299</t>
  </si>
  <si>
    <t>2T3ZF9DVXCW154621</t>
  </si>
  <si>
    <t>2T3WF4EV9DW003324</t>
  </si>
  <si>
    <t>2T3ZF4EV4DW002207</t>
  </si>
  <si>
    <t>se mando whats, manda a buzon 2- AGENDO 25/04/2022</t>
  </si>
  <si>
    <t>2T3YFREV0DW004593</t>
  </si>
  <si>
    <t>JTDKT9D38CD541660</t>
  </si>
  <si>
    <t>MHKMC13E2DK001933</t>
  </si>
  <si>
    <t>2T3WF4DV8CW154574</t>
  </si>
  <si>
    <t>MRS 1 / SE VA A ESPERAR UN POCO Y SE COMUNICARA PARA AGENDAR CITA</t>
  </si>
  <si>
    <t>2T3YF4EV3DW005174</t>
  </si>
  <si>
    <t>2T3YFREV1DW003923</t>
  </si>
  <si>
    <t>NUMEROS EQUIVOCADOS</t>
  </si>
  <si>
    <t>MR0EX32G9D0253998</t>
  </si>
  <si>
    <t>2T3YFREV4DW001308</t>
  </si>
  <si>
    <t>2T1BU4EE7DC035929</t>
  </si>
  <si>
    <t>MHKMC13F8DK003985</t>
  </si>
  <si>
    <t>2T1BE4EE0DC050897</t>
  </si>
  <si>
    <t>MR0EX32G6D0005949</t>
  </si>
  <si>
    <t>JTFSX23P7D6135320</t>
  </si>
  <si>
    <t>2T3WF4EVXDW003820</t>
  </si>
  <si>
    <t>2018-02-17</t>
  </si>
  <si>
    <t>3TMJU4GN4DM145658</t>
  </si>
  <si>
    <t>MHKMC13E4DK001674</t>
  </si>
  <si>
    <t>MR0EX32G3C0004014</t>
  </si>
  <si>
    <t>2021-12-10</t>
  </si>
  <si>
    <t>MHKMC13F3DK003473</t>
  </si>
  <si>
    <t>MR0CX12G1D0095961</t>
  </si>
  <si>
    <t>2T3ZF4EV9DW001392</t>
  </si>
  <si>
    <t>MR0CX12G3D0094164</t>
  </si>
  <si>
    <t>3TMJU4GN1DM144743</t>
  </si>
  <si>
    <t>SE MANDO WHATS ( MRS ) 2- ya no piensa venir por el mal servicio que le dimos</t>
  </si>
  <si>
    <t>5TDZK3EH4DS103930</t>
  </si>
  <si>
    <t>2T1BU4EEXDC021586</t>
  </si>
  <si>
    <t>5TDKK3DC7DS319097</t>
  </si>
  <si>
    <t>JTEBU4BF3DK154231</t>
  </si>
  <si>
    <t>2019-07-30</t>
  </si>
  <si>
    <t>lo vendio la empresa</t>
  </si>
  <si>
    <t>2T3ZF9DV5CW153201</t>
  </si>
  <si>
    <t>5TDYK3DC9DS319077</t>
  </si>
  <si>
    <t>2T1BU4EE8DC955472</t>
  </si>
  <si>
    <t>2T3ZF9DV5CW145079</t>
  </si>
  <si>
    <t>2T3KF9DVXCW146164</t>
  </si>
  <si>
    <t>2T3WF4DV1CW150334</t>
  </si>
  <si>
    <t>2T1BU4EE9DC921086</t>
  </si>
  <si>
    <t>MR0EX32G6D0004963</t>
  </si>
  <si>
    <t>2017-08-14</t>
  </si>
  <si>
    <t>JTDKT9D31DD549035</t>
  </si>
  <si>
    <t>3TMJU4GNXDM144644</t>
  </si>
  <si>
    <t>3TMJU4GN0DM144376</t>
  </si>
  <si>
    <t>MR0EX32G0D0252528</t>
  </si>
  <si>
    <t>MRS 1 / CONTESTA PERO NO RESPONDE, SE ENVIA MRS 2</t>
  </si>
  <si>
    <t>4T1BF1FK7CU197294</t>
  </si>
  <si>
    <t>5TDYK3DC2DS303447</t>
  </si>
  <si>
    <t>2017-03-02</t>
  </si>
  <si>
    <t>2T1BU4EE5DC966154</t>
  </si>
  <si>
    <t>1- LA CLIENTA SE COMUNICA DESPUES</t>
  </si>
  <si>
    <t>2T1BU4EE8DC992697</t>
  </si>
  <si>
    <t>5TDYK3DC2DS323441</t>
  </si>
  <si>
    <t>2020-06-25</t>
  </si>
  <si>
    <t>Mañana nos confirma</t>
  </si>
  <si>
    <t>2T3ZF9DV5CW148578</t>
  </si>
  <si>
    <t>1-SE LE ENVIO WHATS APP, 2- SE DEJO READO SE COMUNICA MAAS ADELANTE</t>
  </si>
  <si>
    <t>5TDKK3DC2DS316754</t>
  </si>
  <si>
    <t>2018-01-30</t>
  </si>
  <si>
    <t>MR0EX32GXD0253816</t>
  </si>
  <si>
    <t>MR0EX32G3D0005214</t>
  </si>
  <si>
    <t>MR0EX32G7D0005152</t>
  </si>
  <si>
    <t>2T1BE4EE2CC050009</t>
  </si>
  <si>
    <t>5TDZK3EH8DS090681</t>
  </si>
  <si>
    <t>MHKMC13E2DK001687</t>
  </si>
  <si>
    <t>2017-12-02</t>
  </si>
  <si>
    <t>5TDZK3EH1DS093003</t>
  </si>
  <si>
    <t>MR0EX32G3D0253317</t>
  </si>
  <si>
    <t>2T3ZF9DV5CW148869</t>
  </si>
  <si>
    <t>3TMJU4GN5DM142753</t>
  </si>
  <si>
    <t>2017-04-10</t>
  </si>
  <si>
    <t>5TDYK3DC9DS287991</t>
  </si>
  <si>
    <t>1-SE MANDO WHATS 2- INDICA QUE LA PROXIMA SEMANA SE COMUNICARA A LA AGENCIA PARA AGENDAR SU CITA 3- MARCAMOS EN 2 OCASIONES PERO NADIE CONTESTA</t>
  </si>
  <si>
    <t>5TDKK3DC7DS286862</t>
  </si>
  <si>
    <t>5TDYK3DC2DS307563</t>
  </si>
  <si>
    <t>MR0CX12G7D0094328</t>
  </si>
  <si>
    <t>2T1BU4EE2DC927053</t>
  </si>
  <si>
    <t>2017-04-11</t>
  </si>
  <si>
    <t>2T1BU4EEXDC949415</t>
  </si>
  <si>
    <t>2017-06-20</t>
  </si>
  <si>
    <t>SE MANDO WHATS 2 - BUZON 3- SE MANDO FLYER</t>
  </si>
  <si>
    <t>MHKMC13E0CK001024</t>
  </si>
  <si>
    <t>NO CUENTA CON WHATS APP Y NO REPORNDE LA LLAMADA / SIGUE SIN REWPONDER LAS LLAMADAS</t>
  </si>
  <si>
    <t>3TMJU4GN5DM141277</t>
  </si>
  <si>
    <t>5TDYK3DC1DS314696</t>
  </si>
  <si>
    <t>2T1BU4EE6DC929808</t>
  </si>
  <si>
    <t>5TDZK3DC0DS306206</t>
  </si>
  <si>
    <t>5TDYK3DC9DS291393</t>
  </si>
  <si>
    <t>2T1BU4EE6DC975591</t>
  </si>
  <si>
    <t>MHKMC13EXDK001484</t>
  </si>
  <si>
    <t>MR0EX32G7D0253269</t>
  </si>
  <si>
    <t>2018-02-24</t>
  </si>
  <si>
    <t>3TMLU4EN8DM110830</t>
  </si>
  <si>
    <t>2T3KF9DV9CW146477</t>
  </si>
  <si>
    <t>MR0CX12GXD0092878</t>
  </si>
  <si>
    <t>MR0EX32G2D0252675</t>
  </si>
  <si>
    <t>5TDYK3DC9DS285691</t>
  </si>
  <si>
    <t>MHKMC13E2CK001171</t>
  </si>
  <si>
    <t>JTDBT9K35DL044737</t>
  </si>
  <si>
    <t>MHKMC13F7DK002732</t>
  </si>
  <si>
    <t>2T3KF9DV2CW146269</t>
  </si>
  <si>
    <t>3TMJU4GN8DM142259</t>
  </si>
  <si>
    <t>1- SE LE ENVIO WHATS APP, 2- EL CLIENTE SE COMUNICA DESPUES</t>
  </si>
  <si>
    <t>3TMJU4GN5CM137938</t>
  </si>
  <si>
    <t>JTDKT9D34DD546565</t>
  </si>
  <si>
    <t>2021-05-05</t>
  </si>
  <si>
    <t>4T1BF1FK5CU176492</t>
  </si>
  <si>
    <t>lo trae hasta que llegue a los 90</t>
  </si>
  <si>
    <t>3TMJU4GN4DM141416</t>
  </si>
  <si>
    <t>CONTESTA Y CUELGA LA LLAMADA</t>
  </si>
  <si>
    <t>3TMJU4GN8DM140804</t>
  </si>
  <si>
    <t>2T3KF9DV0CW144732</t>
  </si>
  <si>
    <t>2T3WF4DV4CW142972</t>
  </si>
  <si>
    <t>se envia mrs // 4- Cliente nos indica que luego se comunica a la agencia para programar su cita</t>
  </si>
  <si>
    <t>2T1BE4EE7DC050119</t>
  </si>
  <si>
    <t>3TMJU4GN0DM141834</t>
  </si>
  <si>
    <t>4T1BF1FK4CU161790</t>
  </si>
  <si>
    <t>MR0EX32G1D0252506</t>
  </si>
  <si>
    <t>MANDA A BUZON SE MANDI WHATS 2- SE MANDO FLYER</t>
  </si>
  <si>
    <t>MR0EX32G1D0252859</t>
  </si>
  <si>
    <t>JTDKT9D32CD539256</t>
  </si>
  <si>
    <t>1- QUALITAS COMPAÑÍA</t>
  </si>
  <si>
    <t>5TDYK3DC4DS282911</t>
  </si>
  <si>
    <t>MR0CX12G8D0091647</t>
  </si>
  <si>
    <t>4T1BF1FK2CU180368</t>
  </si>
  <si>
    <t>Cliente nbos indica que la unidad la trae un pariente que pasara la inf</t>
  </si>
  <si>
    <t>MHKMC13F6DK002706</t>
  </si>
  <si>
    <t>3TMJU4GN6DM140820</t>
  </si>
  <si>
    <t>MR0EX32G9D0252883</t>
  </si>
  <si>
    <t>5TDDK3EH2DS187210</t>
  </si>
  <si>
    <t>MR0EX32G2C0004182</t>
  </si>
  <si>
    <t>NO SE PUEDE ESTABLECER CONEXIÓN UNICO NUMERO</t>
  </si>
  <si>
    <t>4T1BF1FK9CU173708</t>
  </si>
  <si>
    <t>2017-05-30</t>
  </si>
  <si>
    <t>5TDYK3DC5DS310599</t>
  </si>
  <si>
    <t>MHKMC13F7DK003072</t>
  </si>
  <si>
    <t>MHKMC13F4DK002588</t>
  </si>
  <si>
    <t>MR0CX12G9D0091916</t>
  </si>
  <si>
    <t>MR0EX32G8D0004320</t>
  </si>
  <si>
    <t>MR0EX32G1D0004451</t>
  </si>
  <si>
    <t>2018-05-08</t>
  </si>
  <si>
    <t>5TDKK3DC1DS294536</t>
  </si>
  <si>
    <t>5TDZK3DC9DS287753</t>
  </si>
  <si>
    <t>JTFPX22P7D0035602</t>
  </si>
  <si>
    <t>5TDZK3EH0CS086705</t>
  </si>
  <si>
    <t>JTDBT9K36CL041957</t>
  </si>
  <si>
    <t>2T3ZF9DV0CW144969</t>
  </si>
  <si>
    <t>MHKMC13F9CK001807</t>
  </si>
  <si>
    <t>3TMLU4EN8DM106986</t>
  </si>
  <si>
    <t>5TDYK3DC5DS287034</t>
  </si>
  <si>
    <t>MR0EX32G1C0251807</t>
  </si>
  <si>
    <t>2020-06-12</t>
  </si>
  <si>
    <t>5TDZK3EH3CS087105</t>
  </si>
  <si>
    <t>2021-07-30</t>
  </si>
  <si>
    <t>SE MANDO WHATS 2 - SE MANDO WHATS</t>
  </si>
  <si>
    <t>3TMJU4GN2CM137945</t>
  </si>
  <si>
    <t>2018-07-18</t>
  </si>
  <si>
    <t>SE MANDO WHATS, MANDA A BUZON 2- BUZON 3- SE MANDO FLYER</t>
  </si>
  <si>
    <t>3TMJU4GN2DM139860</t>
  </si>
  <si>
    <t>3TMJU4GN4DM140301</t>
  </si>
  <si>
    <t>MR0EX32G1C0252164</t>
  </si>
  <si>
    <t>5TDYK3DC7DS295300</t>
  </si>
  <si>
    <t>5TDYK3DC8DS292244</t>
  </si>
  <si>
    <t>4T1BF1FK9CU616309</t>
  </si>
  <si>
    <t>MR0EX32G4C0251834</t>
  </si>
  <si>
    <t>2017-09-04</t>
  </si>
  <si>
    <t>5TDDK3EH4DS178007</t>
  </si>
  <si>
    <t>3TMJU4GN6DM139246</t>
  </si>
  <si>
    <t>4T1BK1FK4CU517960</t>
  </si>
  <si>
    <t>2T3WF4DV6CW136137</t>
  </si>
  <si>
    <t>5TDKK3DC5DS284835</t>
  </si>
  <si>
    <t>4T1BF1FK7CU609990</t>
  </si>
  <si>
    <t>lo va checa y marca 2 - SE MANDO WHATS</t>
  </si>
  <si>
    <t>MR0EX32G7C0251584</t>
  </si>
  <si>
    <t>5TDYK3DCXDS287174</t>
  </si>
  <si>
    <t>JTDBT9K30C1422683</t>
  </si>
  <si>
    <t>2T3KF9DV8CW139990</t>
  </si>
  <si>
    <t>2021-05-31</t>
  </si>
  <si>
    <t>2T3ZF9DVXCW137642</t>
  </si>
  <si>
    <t>MRS 1 / LO CONSULTARA CON SU ESPOSO Y REGRESA LA LLAMADA</t>
  </si>
  <si>
    <t>MHKMC13F8CK002348</t>
  </si>
  <si>
    <t>2017-07-07</t>
  </si>
  <si>
    <t>MR0EX32G2C0003954</t>
  </si>
  <si>
    <t>5TDYK3DC6CS220151</t>
  </si>
  <si>
    <t>4T1BK1FK4CU015062</t>
  </si>
  <si>
    <t>2T3KF9DV7CW132447</t>
  </si>
  <si>
    <t>MHKMC13E2CK001008</t>
  </si>
  <si>
    <t>5TDYK3DC2CS208711</t>
  </si>
  <si>
    <t>2T3WF4DV4CW122432</t>
  </si>
  <si>
    <t>2020-06-01</t>
  </si>
  <si>
    <t>NO TIENE WHATS, NUMERO FUERA DE SERVICIO</t>
  </si>
  <si>
    <t>3TMJU4GN4CM138188</t>
  </si>
  <si>
    <t>1- MANDA A BUZON</t>
  </si>
  <si>
    <t>4T1BF1FK9CU140711</t>
  </si>
  <si>
    <t>MHKMC13F7CK001529</t>
  </si>
  <si>
    <t>2020-05-16</t>
  </si>
  <si>
    <t>3TMJU4GN3CM138439</t>
  </si>
  <si>
    <t>2020-06-05</t>
  </si>
  <si>
    <t>2T1BU4EE8CC890766</t>
  </si>
  <si>
    <t>2T1BU4EE1CC905236</t>
  </si>
  <si>
    <t>MHKMC13F6CK001425</t>
  </si>
  <si>
    <t>5TDZK3EH0CS084761</t>
  </si>
  <si>
    <t>4T1BK1FKXCU014885</t>
  </si>
  <si>
    <t>2T1BE4EE4CC049895</t>
  </si>
  <si>
    <t>MHKMC13E7CK000890</t>
  </si>
  <si>
    <t>2T1BU4EE8CC898432</t>
  </si>
  <si>
    <t>MR0EX32G0C0003855</t>
  </si>
  <si>
    <t>5TDZK3EH2CS082008</t>
  </si>
  <si>
    <t>5TDYK3DCXCS258367</t>
  </si>
  <si>
    <t>2T1BU4EE1CC874697</t>
  </si>
  <si>
    <t>2T1BU4EEXCC860264</t>
  </si>
  <si>
    <t>5TDYK3DC9CS269151</t>
  </si>
  <si>
    <t>5TDYK3DC1CS250996</t>
  </si>
  <si>
    <t>CLIENTE VENDIO LA UNIDAD</t>
  </si>
  <si>
    <t>3TMLU4EN8CM099214</t>
  </si>
  <si>
    <t>2T3ZF9DV0CW131493</t>
  </si>
  <si>
    <t>4T1BF1FK2CU083025</t>
  </si>
  <si>
    <t>2T1BU4EE5CC858129</t>
  </si>
  <si>
    <t>4T1BF1FK6CU116138</t>
  </si>
  <si>
    <t>2T1BU4EE5CC888182</t>
  </si>
  <si>
    <t>JTDKT9D35CD527005</t>
  </si>
  <si>
    <t>5TDYK3DC2CS214346</t>
  </si>
  <si>
    <t>2020-09-04</t>
  </si>
  <si>
    <t>5TDKK3DCXCS232180</t>
  </si>
  <si>
    <t>MR0EX32G7C0250404</t>
  </si>
  <si>
    <t>2T3WF4DV8CW127830</t>
  </si>
  <si>
    <t>2T1BU4EE1CC830716</t>
  </si>
  <si>
    <t>2T1BU4EE2CC870531</t>
  </si>
  <si>
    <t>SE MANDO WHATS 2 -COMENTA QUE YA NO LO TIENR</t>
  </si>
  <si>
    <t>Se envia Mrs / 2- maracmso de la agencia y nos indica el encargado de la empresa que pasara la inf</t>
  </si>
  <si>
    <t>MR0EX32GXC0003815</t>
  </si>
  <si>
    <t>2T3ZF9DV4CW127950</t>
  </si>
  <si>
    <t>2018-04-23</t>
  </si>
  <si>
    <t>5TDKK3DCXCS264143</t>
  </si>
  <si>
    <t>3TMLU4EN3CM093112</t>
  </si>
  <si>
    <t>3TMJU4GN6CM132246</t>
  </si>
  <si>
    <t>2T1BU4EE8CC891853</t>
  </si>
  <si>
    <t>2T1BU4EE0CC830349</t>
  </si>
  <si>
    <t>4T1BF1FK8CU113273</t>
  </si>
  <si>
    <t>5TDKK3DC2CS230035</t>
  </si>
  <si>
    <t>5TDYK3DC4CS250846</t>
  </si>
  <si>
    <t>2021-10-28</t>
  </si>
  <si>
    <t>JTFSX23P0C6126618</t>
  </si>
  <si>
    <t>2T1BU4EEXCC841682</t>
  </si>
  <si>
    <t>Unidad en Monterrey</t>
  </si>
  <si>
    <t>4T1BK1FK4CU007589</t>
  </si>
  <si>
    <t>2020-04-22</t>
  </si>
  <si>
    <t>1- REALIZO SU SERVICIO EN UN TALLER EXTERNO</t>
  </si>
  <si>
    <t>5TDYK3DC9CS220242</t>
  </si>
  <si>
    <t>2T1BU4EE4CC828121</t>
  </si>
  <si>
    <t>2T1BU4EEXCC860149</t>
  </si>
  <si>
    <t>2T1BE4EE9CC049505</t>
  </si>
  <si>
    <t>2T1BE4EE5CC049520</t>
  </si>
  <si>
    <t>JTDKT9D32CD528256</t>
  </si>
  <si>
    <t>3TMLU4EN4CM097265</t>
  </si>
  <si>
    <t>1- se le envio whats app, 2- SE DEJO RECADO CON SU MAMA, 3- NO CONTESTA SE VOLVIO A ENVIAR WHATS APP</t>
  </si>
  <si>
    <t>3TMLU4EN4CM099940</t>
  </si>
  <si>
    <t>5TDZK3EH9CS080420</t>
  </si>
  <si>
    <t>2T1BU4EE5CC819492</t>
  </si>
  <si>
    <t>5TDYK3DC8CS230924</t>
  </si>
  <si>
    <t>2018-04-07</t>
  </si>
  <si>
    <t>MHKMC13E1CK000576</t>
  </si>
  <si>
    <t>MHKMC13E3CK000563</t>
  </si>
  <si>
    <t>Marcamos pero contesta, o cuenta con whtas</t>
  </si>
  <si>
    <t>2T3ZF9DV8CW118068</t>
  </si>
  <si>
    <t>OTRO TELEFONO ULTIMO SERV 2017</t>
  </si>
  <si>
    <t>5TDZK3DC6CS221644</t>
  </si>
  <si>
    <t>2017-02-22</t>
  </si>
  <si>
    <t>Ni llamada ni x medio whats</t>
  </si>
  <si>
    <t>3TMJU4GNXCM131911</t>
  </si>
  <si>
    <t>Lo vendio</t>
  </si>
  <si>
    <t>5TDYK3DCXCS243674</t>
  </si>
  <si>
    <t>4T1BF1FK9CU563790</t>
  </si>
  <si>
    <t>SIN NUMERO  DE CONTACTO</t>
  </si>
  <si>
    <t>2T1BU4EE6CC834907</t>
  </si>
  <si>
    <t>JTFSX23P9C6125029</t>
  </si>
  <si>
    <t>4T1BF1FK6CU535509</t>
  </si>
  <si>
    <t>LLAMAR LA SEMANA SIGUIENTE SEMANA / NUMERO  YA NO SUENA, AL PARECER ESTA FUERA DE SERVICIO</t>
  </si>
  <si>
    <t>JTDKT9D32CD521114</t>
  </si>
  <si>
    <t>5TDZK3DC3CS234884</t>
  </si>
  <si>
    <t>5TDKK3DC0CS231832</t>
  </si>
  <si>
    <t>JTFSX23P9C6125564</t>
  </si>
  <si>
    <t>MR0EX32G5C0250143</t>
  </si>
  <si>
    <t>2T3KF9DV6CW117387</t>
  </si>
  <si>
    <t>4T1BF1FK5CU557145</t>
  </si>
  <si>
    <t>2T3WF4DV2CW110165</t>
  </si>
  <si>
    <t>3TMJU4GN6CM131131</t>
  </si>
  <si>
    <t>2T1BU4EE6CC818531</t>
  </si>
  <si>
    <t>no tiene whats, manda a buzon 2- SE MANDO WHATS, MANDA A BUZON</t>
  </si>
  <si>
    <t>JTDBT9K38C1421443</t>
  </si>
  <si>
    <t>JTDBT9K34CL033386</t>
  </si>
  <si>
    <t>JTDKT9D37CD523960</t>
  </si>
  <si>
    <t>MHKMC13E1CK000500</t>
  </si>
  <si>
    <t>2T3ZF9DV5CW112518</t>
  </si>
  <si>
    <t>4-Se envia MRS Cliente nos indica lo sig uen día disculpe yo ya no tengo esa unidad para que me quiten del sistema de favor</t>
  </si>
  <si>
    <t>2T3WF4DV3CW107985</t>
  </si>
  <si>
    <t>5TFEY5F1XCX120461</t>
  </si>
  <si>
    <t>MR0EX32GXC0003362</t>
  </si>
  <si>
    <t>JTDBT9K39CL022609</t>
  </si>
  <si>
    <t>MR0EX32G8C0003215</t>
  </si>
  <si>
    <t>JTDKT9D3XCD520907</t>
  </si>
  <si>
    <t>2T1BU4EE3CC796083</t>
  </si>
  <si>
    <t>2T1BU4EE9CC802002</t>
  </si>
  <si>
    <t>1- SE LE ENVIO WHATS APP, 2- ya no cuenta con su unidad</t>
  </si>
  <si>
    <t>2T1BE4EEXCC048864</t>
  </si>
  <si>
    <t>JTFSX23P1C6123095</t>
  </si>
  <si>
    <t>MHKMC13F1CK000229</t>
  </si>
  <si>
    <t>MHKMC13E2CK000229</t>
  </si>
  <si>
    <t>5TDYK3DC0CS213163</t>
  </si>
  <si>
    <t>ESTA A NOMBRE DE ALECSA, SIN NUMERO EN LOS TRES PERFILES</t>
  </si>
  <si>
    <t>MR0EX32G1C0003136</t>
  </si>
  <si>
    <t>4T1BF1FK5CU034868</t>
  </si>
  <si>
    <t>MR0EX32G7C0003089</t>
  </si>
  <si>
    <t>4T1BF1FK7CU062817</t>
  </si>
  <si>
    <t>5TDYK3DC2CS176830</t>
  </si>
  <si>
    <t>NOS COMUNICAMOS CON EL CLIENTE Y NOS INDICA QUE MARQUE MOS EL DIA DE MAÑANA  PARA SABER QUE DIA PUEDE TRAER LA UNIDAD / T140783 - 22/12/22 - REPARACION SUSP</t>
  </si>
  <si>
    <t>2T1BU4EE9CC796718</t>
  </si>
  <si>
    <t>CONTASTA LA LLAMADA Y YA NO RESPONDEN</t>
  </si>
  <si>
    <t>5TDYK3DC2CS220194</t>
  </si>
  <si>
    <t>2017-05-11</t>
  </si>
  <si>
    <t>Sin datos en sistema</t>
  </si>
  <si>
    <t>MHKMC13E7CK000131</t>
  </si>
  <si>
    <t>MHKMC13F9CK000382</t>
  </si>
  <si>
    <t>5TDYK3DC3CS211424</t>
  </si>
  <si>
    <t>3TMJU4GNXCM129768</t>
  </si>
  <si>
    <t>MARCAMOS PERO NOS DIRECCIONA ABUZON</t>
  </si>
  <si>
    <t>MR0EX32G1C0002956</t>
  </si>
  <si>
    <t>Num equivocado</t>
  </si>
  <si>
    <t>5TFHY5F15CX223638</t>
  </si>
  <si>
    <t>5TDKK3DC3CS221568</t>
  </si>
  <si>
    <t>4T1BK1FK9CU002985</t>
  </si>
  <si>
    <t>agendo 23/05/22 folio 1104008</t>
  </si>
  <si>
    <t>JTDKT9D30CD516848</t>
  </si>
  <si>
    <t>NO CONTESTA LA LLAMADA</t>
  </si>
  <si>
    <t>JTDBT9K35CL029444</t>
  </si>
  <si>
    <t>JTDBT9K35CL026110</t>
  </si>
  <si>
    <t>2T3WK4DV3BW013258</t>
  </si>
  <si>
    <t>MR0EX32G6C0002936</t>
  </si>
  <si>
    <t>2T1BE4EE5CC048951</t>
  </si>
  <si>
    <t>3TMLU4EN2CM087723</t>
  </si>
  <si>
    <t>Se envia Mrs / 4- NUMERO FUERA DE SERV</t>
  </si>
  <si>
    <t>2T3WK4DV3CW014427</t>
  </si>
  <si>
    <t>2017-04-03</t>
  </si>
  <si>
    <t>JTDKT9D33CD518674</t>
  </si>
  <si>
    <t>2T1BU4EE4CC758183</t>
  </si>
  <si>
    <t>2T1BU4EE8CC765296</t>
  </si>
  <si>
    <t>5TDYK3DC2CS213245</t>
  </si>
  <si>
    <t>2T3ZF9DV8BW103634</t>
  </si>
  <si>
    <t>3TMJU4GN9CM128417</t>
  </si>
  <si>
    <t>MHFMC13F2BK008918</t>
  </si>
  <si>
    <t>5TDYK3DC2CS204447</t>
  </si>
  <si>
    <t>1- SE DEJO RECADO , SE COMUNICAN MAS ADELANTE, 2- SE DEJO RECADO, 3- MANDA A BUZON DIRECTO, 4- NO CONTESTA</t>
  </si>
  <si>
    <t>2T3KF9DV2BW103856</t>
  </si>
  <si>
    <t>ya vendieron la unidad</t>
  </si>
  <si>
    <t>JTDBT9K35CL018573</t>
  </si>
  <si>
    <t>2T3ZF9DV7BW098197</t>
  </si>
  <si>
    <t>MHFMC13E0BK004809</t>
  </si>
  <si>
    <t>5TDKY5G15CS038614</t>
  </si>
  <si>
    <t>5TFEY5F17CX117095</t>
  </si>
  <si>
    <t>MR0EX32G9C0002770</t>
  </si>
  <si>
    <t>NUNEROS EQUIVOCADOS</t>
  </si>
  <si>
    <t>2T3ZF9DV5BW103896</t>
  </si>
  <si>
    <t>2017-04-08</t>
  </si>
  <si>
    <t>5TDYK3DC3CS187058</t>
  </si>
  <si>
    <t>4T1BF1FK6CU537714</t>
  </si>
  <si>
    <t>2017-08-22</t>
  </si>
  <si>
    <t>Marcamos pero no contesta</t>
  </si>
  <si>
    <t>2T1BU4EE9BC693801</t>
  </si>
  <si>
    <t>3TMLU4EN2CM087219</t>
  </si>
  <si>
    <t>5TDKK3DC0CS202038</t>
  </si>
  <si>
    <t>2T1BU4EEXCC764134</t>
  </si>
  <si>
    <t>2T3KF9DVXBW103877</t>
  </si>
  <si>
    <t>2T3ZF9DV7BW103690</t>
  </si>
  <si>
    <t>2T3KF9DV5BW099124</t>
  </si>
  <si>
    <t>4T1BF1FK5CU513436</t>
  </si>
  <si>
    <t>JTDKT9D39CD509753</t>
  </si>
  <si>
    <t>2T1BE4EE3BC048462</t>
  </si>
  <si>
    <t>2T3KF9DV4BW091998</t>
  </si>
  <si>
    <t>MHFMC13F4BK008760</t>
  </si>
  <si>
    <t>Cuando el pueda se comunica</t>
  </si>
  <si>
    <t>4T1BF1FK8CU525421</t>
  </si>
  <si>
    <t>2020-11-23</t>
  </si>
  <si>
    <t>JTDKT9D30CD505722</t>
  </si>
  <si>
    <t>2T3ZF9DV0BW103448</t>
  </si>
  <si>
    <t>OTRO TELEFONO SERV 2017</t>
  </si>
  <si>
    <t>JTDBT9K34C1417888</t>
  </si>
  <si>
    <t>JTDKT9D32CD506614</t>
  </si>
  <si>
    <t>5TDKK3DC9CS203091</t>
  </si>
  <si>
    <t>JTFPX22P1B0029226</t>
  </si>
  <si>
    <t>MHFMC13E2BK004763</t>
  </si>
  <si>
    <t>COMENTA QUE LE ES COMPLICADO TRAER LA UNIDAD PERO QUE DE MOMENTO NO NECESITA ALGUN SERVICIO, EN CUANTO LO REQUIERA SE COMUNICARA CON NOSOTRS PARA AGENDAR</t>
  </si>
  <si>
    <t>MHFMC13F2BK008837</t>
  </si>
  <si>
    <t>2T1BU4EE2BC740957</t>
  </si>
  <si>
    <t>2017-04-29</t>
  </si>
  <si>
    <t>5TDKK3DC9CS200336</t>
  </si>
  <si>
    <t>2T1BE4EE4BC048311</t>
  </si>
  <si>
    <t>MHFMC13F8BK008549</t>
  </si>
  <si>
    <t>2T1BU4EE5BC728138</t>
  </si>
  <si>
    <t>Se le envio mrs whats</t>
  </si>
  <si>
    <t>3TMJU4GN2CM129067</t>
  </si>
  <si>
    <t>2T1BU4EE0BC746319</t>
  </si>
  <si>
    <t>1-SE LE ENVIO WHATS APP, 2- NO CONTESTA , SE LE VOLVIO A ENVIAR WHATS APP, 3- EL CLIENTE SE COMUNICA PARA AGENDAR SU CITA.</t>
  </si>
  <si>
    <t>2T1BU4EE6BC744672</t>
  </si>
  <si>
    <t>1- NO CONTESTA Y NO TIENE WHATS APP, 2- NO CONTESTA , NO CONTESTA</t>
  </si>
  <si>
    <t>2T1BU4EE8BC714752</t>
  </si>
  <si>
    <t>2T3WF4DV4BW078771</t>
  </si>
  <si>
    <t>2017-10-11</t>
  </si>
  <si>
    <t>5TDZK3EH7CS055385</t>
  </si>
  <si>
    <t>5TDYK3DC9CS191955</t>
  </si>
  <si>
    <t>2021-08-03</t>
  </si>
  <si>
    <t>4T1BK1FK2CU001760</t>
  </si>
  <si>
    <t>2017-02-13</t>
  </si>
  <si>
    <t>2T3KF9DV8BW090725</t>
  </si>
  <si>
    <t>1-SE LE ENVIO WHATS APP 2- BUZON DE VOZ 3- CLIENTE INDICA QUE HA TENIDO MUCHOS GASTOS Y QUE LA UNIDAD LA TRAERA EN AGOSTO / Nos indica el Sr. Refugio que vendio su unidad y que se encuentra en otra ci</t>
  </si>
  <si>
    <t>5TDYK3DC3CS189229</t>
  </si>
  <si>
    <t>2T1BU4EE0BC692908</t>
  </si>
  <si>
    <t>2T1BU4EE3BC695463</t>
  </si>
  <si>
    <t>2T1BU4EE3BC691283</t>
  </si>
  <si>
    <t>4T1BF1FK2CU009393</t>
  </si>
  <si>
    <t>MHFMC13FXBK008438</t>
  </si>
  <si>
    <t>2T3KF9DV4BW097137</t>
  </si>
  <si>
    <t>2T3WF4DV2BW093950</t>
  </si>
  <si>
    <t>2T1BE4EE5BC047524</t>
  </si>
  <si>
    <t>2T1BU4EE4BC704218</t>
  </si>
  <si>
    <t>MR0EX32G9C0002445</t>
  </si>
  <si>
    <t>3TMJU4GNXCM127499</t>
  </si>
  <si>
    <t>JTDBT9K30BL007821</t>
  </si>
  <si>
    <t>JTDBT9K33C1415730</t>
  </si>
  <si>
    <t>2T3WF4DV5BW095451</t>
  </si>
  <si>
    <t>5TDZK3DC3BS173289</t>
  </si>
  <si>
    <t>2T3KF9DV6BW090853</t>
  </si>
  <si>
    <t>MR0EX32G6C0001947</t>
  </si>
  <si>
    <t>3TMJU4GN5CM126261</t>
  </si>
  <si>
    <t>MR0EX32G8C0001898</t>
  </si>
  <si>
    <t>MANSDA A BUZON 2 - SE MANDO WHATS</t>
  </si>
  <si>
    <t>MR0EX32G8C0001769</t>
  </si>
  <si>
    <t>2T1BU4EE4BC693236</t>
  </si>
  <si>
    <t>2T3KF9DV7BW091073</t>
  </si>
  <si>
    <t>JTDKN3DU1A1298160</t>
  </si>
  <si>
    <t>3TMLU4EN1CM082111</t>
  </si>
  <si>
    <t>2T3KF9DVXBW090645</t>
  </si>
  <si>
    <t>MR0EX32G9C0001585</t>
  </si>
  <si>
    <t>5TDYK3DC7BS160718</t>
  </si>
  <si>
    <t>MR0EX32G5C0002104</t>
  </si>
  <si>
    <t>MHFMC13F6BK007576</t>
  </si>
  <si>
    <t>servicio de buzon de voz</t>
  </si>
  <si>
    <t>2T1BU4EE1BC689676</t>
  </si>
  <si>
    <t>Se envia Mrs / 2- Se envia nuevamente msj</t>
  </si>
  <si>
    <t>MHFMC13E0BK004602</t>
  </si>
  <si>
    <t>4T1BK1FK7CU503390</t>
  </si>
  <si>
    <t>3TMLU4EN4BM068847</t>
  </si>
  <si>
    <t>4T1BF3EK9BU718141</t>
  </si>
  <si>
    <t>JTFPX22P1B0027086</t>
  </si>
  <si>
    <t>5TDYK3DC4BS174057</t>
  </si>
  <si>
    <t>4T1BF3EK3BU700556</t>
  </si>
  <si>
    <t>1- SE LE ENVIO WHATS APP, 2- SE VOLVIO A ENVIAR WHATS APP</t>
  </si>
  <si>
    <t>2T1BE4EE8BC047954</t>
  </si>
  <si>
    <t>5TDYK3DC5CS177339</t>
  </si>
  <si>
    <t>JTDBT9K37B1413283</t>
  </si>
  <si>
    <t>2T1BE4EE7BC047900</t>
  </si>
  <si>
    <t>2T1BU4EE5BC662643</t>
  </si>
  <si>
    <t>5TDYK3DC7BS160802</t>
  </si>
  <si>
    <t>4T1BF3EK7BU745838</t>
  </si>
  <si>
    <t>Se envia Mrs Gracias por el mensaje.. FELIZ AÑO 2023!!!</t>
  </si>
  <si>
    <t>JTFSX23P7B6107840</t>
  </si>
  <si>
    <t>5TDYK3DCXBS160681</t>
  </si>
  <si>
    <t>JTFSX23P5B6110798</t>
  </si>
  <si>
    <t>2017-03-04</t>
  </si>
  <si>
    <t>5TDYK3DC8BS147802</t>
  </si>
  <si>
    <t>2019-01-31</t>
  </si>
  <si>
    <t>3TMLU4EN7BM069071</t>
  </si>
  <si>
    <t>JTFSX23P5B6108128</t>
  </si>
  <si>
    <t>JTDBT9K38B1412787</t>
  </si>
  <si>
    <t>2019-10-19</t>
  </si>
  <si>
    <t>2T1BU4EE7BC665253</t>
  </si>
  <si>
    <t>2019-06-29</t>
  </si>
  <si>
    <t>JTDBT9K34BL005294</t>
  </si>
  <si>
    <t>5TDYK3DC0BS160690</t>
  </si>
  <si>
    <t>JTFSX23PXB6110215</t>
  </si>
  <si>
    <t>5TDYK3DC8BS152949</t>
  </si>
  <si>
    <t>2T1BU4EEXAC535160</t>
  </si>
  <si>
    <t>MHFMC13F7BK008073</t>
  </si>
  <si>
    <t>2T1BU4EE4BC631139</t>
  </si>
  <si>
    <t>llamar el dia lunes 26.09.22</t>
  </si>
  <si>
    <t>5TDYK3DC0BS135546</t>
  </si>
  <si>
    <t>2T1BE4EE6BC047693</t>
  </si>
  <si>
    <t>2T1BU4EE9BC609704</t>
  </si>
  <si>
    <t>2T1BU4EE9BC624011</t>
  </si>
  <si>
    <t>2021-08-26</t>
  </si>
  <si>
    <t>MHFMC13F2BK007882</t>
  </si>
  <si>
    <t>2T3WF4DV3BW079913</t>
  </si>
  <si>
    <t>2T1BU4EE8BC629443</t>
  </si>
  <si>
    <t>5TDZK3DC2BS147881</t>
  </si>
  <si>
    <t>4T1BK3EK6BU130824</t>
  </si>
  <si>
    <t>2T3KF9DV1BW082675</t>
  </si>
  <si>
    <t>3TMJU4GN7BM119858</t>
  </si>
  <si>
    <t>2T1BU4EE3BC542906</t>
  </si>
  <si>
    <t>sin numero</t>
  </si>
  <si>
    <t>5TDYK3DCXBS148658</t>
  </si>
  <si>
    <t>se manso whats</t>
  </si>
  <si>
    <t>5TFEY5F17AX077422</t>
  </si>
  <si>
    <t>Marcamos al numero de csa y nadie contesta no tiene whtas</t>
  </si>
  <si>
    <t>2T3WF4DV2BW078932</t>
  </si>
  <si>
    <t>3TMJU4GN6BM119429</t>
  </si>
  <si>
    <t>1-  SE DEJO RECADO</t>
  </si>
  <si>
    <t>8AJEX32G5B4031087</t>
  </si>
  <si>
    <t>8AJEX32G9B4032243</t>
  </si>
  <si>
    <t>1- CLIENTE SE ENCUENTRA FUERA DE LA CIUDAD , REGRESARIA EN EL MES DE NOVIEMBRE Y PROGRAMARIA SU CITA.</t>
  </si>
  <si>
    <t>MHFMC13E0BK004275</t>
  </si>
  <si>
    <t>4T1BF3EK0BU211256</t>
  </si>
  <si>
    <t>JTDKN3DU1B1326637</t>
  </si>
  <si>
    <t>5TDYK3DC7BS149931</t>
  </si>
  <si>
    <t>2T1BU4EE1BC620258</t>
  </si>
  <si>
    <t>2T1BU4EE7BC617073</t>
  </si>
  <si>
    <t>2017-09-12</t>
  </si>
  <si>
    <t>2T1BU4EE7BC596970</t>
  </si>
  <si>
    <t>2T1BU4EE7BC599299</t>
  </si>
  <si>
    <t>4T1BK3EK8BU628765</t>
  </si>
  <si>
    <t>Por el momento no le interesa</t>
  </si>
  <si>
    <t>5TDZK3EH3BS039778</t>
  </si>
  <si>
    <t>2T1BU4EE9BC619987</t>
  </si>
  <si>
    <t>NUMERO EQUIVOCADO A PERSONAL DE LA AGENCIA</t>
  </si>
  <si>
    <t>8AJEX32G6B4031969</t>
  </si>
  <si>
    <t>2T1BU4EE3BC559561</t>
  </si>
  <si>
    <t>2017-01-24</t>
  </si>
  <si>
    <t>5TDYK3DC1BS144837</t>
  </si>
  <si>
    <t>buzon, se marca del telefiono fijo. 2- BUZON SE MARCA DEL TELEFONO FIJO</t>
  </si>
  <si>
    <t>4T1BF3EK1BU717100</t>
  </si>
  <si>
    <t>2T3KF9DV0BW081596</t>
  </si>
  <si>
    <t>JTDKN3DU4A5193170</t>
  </si>
  <si>
    <t>3TMJU4GN2BM120951</t>
  </si>
  <si>
    <t>Marcamos pero nadie nos contesta, marquemos despues para saber si esta activo el numerono cuenta con whts</t>
  </si>
  <si>
    <t>JTFSX23P5B6105360</t>
  </si>
  <si>
    <t>2017-09-25</t>
  </si>
  <si>
    <t>3TMJU4GNXBM117957</t>
  </si>
  <si>
    <t>2T1BU4EE7BC578694</t>
  </si>
  <si>
    <t>2T1BU4EE3BC596626</t>
  </si>
  <si>
    <t>5TDKK3DC3BS126426</t>
  </si>
  <si>
    <t>3TMJU4GN6BM118930</t>
  </si>
  <si>
    <t>2019-06-17</t>
  </si>
  <si>
    <t>2T1BU4EEXBC609355</t>
  </si>
  <si>
    <t>5TDYK3DC2BS134026</t>
  </si>
  <si>
    <t>2T3WF4DV9BW070956</t>
  </si>
  <si>
    <t>MANDA DIRECTO AL BUZON 2 - NUMERO FUERA DE SERVICIO</t>
  </si>
  <si>
    <t>5TDZK3DC2BS135844</t>
  </si>
  <si>
    <t>2017-03-08</t>
  </si>
  <si>
    <t>2T1BU4EE8BC541301</t>
  </si>
  <si>
    <t>2017-08-16</t>
  </si>
  <si>
    <t>4T1BF3EK5BU206974</t>
  </si>
  <si>
    <t>2018-01-22</t>
  </si>
  <si>
    <t>MHFMC13E0AK003075</t>
  </si>
  <si>
    <t>JTFSX23P0B6102611</t>
  </si>
  <si>
    <t>2T1BU4EE9BC553702</t>
  </si>
  <si>
    <t>MHFMC13E6BK003759</t>
  </si>
  <si>
    <t>SE MANDO WHATS 2- se mando informacion del servicio</t>
  </si>
  <si>
    <t>JTFSX23P6B6099956</t>
  </si>
  <si>
    <t>2T1BU4EE0BC559145</t>
  </si>
  <si>
    <t>5TDZK3EH8BS032874</t>
  </si>
  <si>
    <t>Nos indican en el instituto que nos se encuentra judith</t>
  </si>
  <si>
    <t>JTDKN3DUXA5151120</t>
  </si>
  <si>
    <t>2018-07-31</t>
  </si>
  <si>
    <t>2T3WF4DV7BW073113</t>
  </si>
  <si>
    <t>5TDYK3DC4BS117731</t>
  </si>
  <si>
    <t>4T1BF3EK6BU199713</t>
  </si>
  <si>
    <t>3TMJU4GN4BM117470</t>
  </si>
  <si>
    <t>NUMERO FUERA DE AREA</t>
  </si>
  <si>
    <t>JTDBT9K34B1405626</t>
  </si>
  <si>
    <t>2T3WF4DV9AW043187</t>
  </si>
  <si>
    <t>4T1BF3EK0BU697874</t>
  </si>
  <si>
    <t>por el momento no ella marca en otro momento</t>
  </si>
  <si>
    <t>2T1BU4EE5BC538520</t>
  </si>
  <si>
    <t>5TDYK3DC8BS116310</t>
  </si>
  <si>
    <t>NO FUNCIONAN LOS TELEFONOS</t>
  </si>
  <si>
    <t>2T1BU4EEXBC552526</t>
  </si>
  <si>
    <t>MHFMC13F1BK007193</t>
  </si>
  <si>
    <t>4T1BF3EK1BU200802</t>
  </si>
  <si>
    <t>2017-09-29</t>
  </si>
  <si>
    <t>5TDYK3DC9BS106093</t>
  </si>
  <si>
    <t>3TMJU4GN1BM117216</t>
  </si>
  <si>
    <t>marcamos en 2 ocasiones pero no contestan</t>
  </si>
  <si>
    <t>5TDZK3DC8BS092000</t>
  </si>
  <si>
    <t>2020-12-15</t>
  </si>
  <si>
    <t>2T1BU4EE1BC537350</t>
  </si>
  <si>
    <t>MHFMC13E2AK003515</t>
  </si>
  <si>
    <t>Sin registro en Kepler</t>
  </si>
  <si>
    <t>JTDBT9K38B1398826</t>
  </si>
  <si>
    <t>3TMJU4GN8BM116872</t>
  </si>
  <si>
    <t>8AJEX32G0B4030767</t>
  </si>
  <si>
    <t>8AJEX32GXA4029401</t>
  </si>
  <si>
    <t>JTFPX22P0B0024048</t>
  </si>
  <si>
    <t>2T3ZF9DV1BW067317</t>
  </si>
  <si>
    <t>2T1BU4EE0BC543088</t>
  </si>
  <si>
    <t>MHFMC13F5BK007200</t>
  </si>
  <si>
    <t>2019-02-05</t>
  </si>
  <si>
    <t>2T1BU4EE6AC416067</t>
  </si>
  <si>
    <t>8AJEX32G5A4029418</t>
  </si>
  <si>
    <t>JTDBT9K38B1404852</t>
  </si>
  <si>
    <t>2T1BU4EE0AC500806</t>
  </si>
  <si>
    <t>5TDYK3DC1BS108002</t>
  </si>
  <si>
    <t>4T1BK3EK8BU122093</t>
  </si>
  <si>
    <t>Marcamos y nos direcciona a buzon no cuenta con whats</t>
  </si>
  <si>
    <t>2T1BU4EE4AC516071</t>
  </si>
  <si>
    <t>MHFMC13E0AK003674</t>
  </si>
  <si>
    <t>No contesta llamada se le deja whats</t>
  </si>
  <si>
    <t>JTFSX23P4B6100604</t>
  </si>
  <si>
    <t>3TMJU4GN4BM115363</t>
  </si>
  <si>
    <t>JTDBT9K35B1404081</t>
  </si>
  <si>
    <t>8AJEX32G6A4029539</t>
  </si>
  <si>
    <t>MHFMC13E3AK003636</t>
  </si>
  <si>
    <t>5TDKK3DC3BS086381</t>
  </si>
  <si>
    <t>2T1BE4EE0AC046361</t>
  </si>
  <si>
    <t>JTDBT9K33B1407562</t>
  </si>
  <si>
    <t>4T1BF3EK7BU662068</t>
  </si>
  <si>
    <t>se envia mrs // 4- Enviamos Nuevemente msj de recordatorio a otro dinumero que se encuentra en kepler</t>
  </si>
  <si>
    <t>JTDBT9K39B1402737</t>
  </si>
  <si>
    <t>5TDYK3DC3BS089100</t>
  </si>
  <si>
    <t>2017-07-18</t>
  </si>
  <si>
    <t>8AJEX32G5B4030280</t>
  </si>
  <si>
    <t>2T1BU4EE6AC501149</t>
  </si>
  <si>
    <t>2020-11-13</t>
  </si>
  <si>
    <t>2T1BU4EE0AC525883</t>
  </si>
  <si>
    <t>2019-07-11</t>
  </si>
  <si>
    <t>2T1BU4EE8AC508152</t>
  </si>
  <si>
    <t>5TDYK3DC4BS088490</t>
  </si>
  <si>
    <t>5TDZK3EH9BS024797</t>
  </si>
  <si>
    <t>8AJEX32GXA4026630</t>
  </si>
  <si>
    <t>5TFHY5F19AX151260</t>
  </si>
  <si>
    <t>8AJEX32G1A4029819</t>
  </si>
  <si>
    <t>8AJEX32G4A4028308</t>
  </si>
  <si>
    <t>3TMJU4GN7BM116314</t>
  </si>
  <si>
    <t>5TDKK3DC4BS089242</t>
  </si>
  <si>
    <t>JTDBT9K35B4080614</t>
  </si>
  <si>
    <t>2T1BU4EE5AC500218</t>
  </si>
  <si>
    <t>4T1BF3EK5BU616111</t>
  </si>
  <si>
    <t>5TDYK3DC1BS090861</t>
  </si>
  <si>
    <t>2T1BU4EE8AC486671</t>
  </si>
  <si>
    <t>8AJEX32G7A4028996</t>
  </si>
  <si>
    <t>2T1BU4EE8AC488646</t>
  </si>
  <si>
    <t>2021-08-13</t>
  </si>
  <si>
    <t>MHFMC13F1AK006740</t>
  </si>
  <si>
    <t>2T3ZF9DV3BW058831</t>
  </si>
  <si>
    <t>2017-06-05</t>
  </si>
  <si>
    <t>COMENTA POR MEDIO DE WHATSAPP QUE VENDIO LA UNIDAD</t>
  </si>
  <si>
    <t>8AJEX32G3A4029272</t>
  </si>
  <si>
    <t>JTDKN3DU3A5198649</t>
  </si>
  <si>
    <t>4T1BF3EK3BU623509</t>
  </si>
  <si>
    <t>2T1BE4EE8AC045684</t>
  </si>
  <si>
    <t>4T1BF3EKXBU667684</t>
  </si>
  <si>
    <t>MHFMC13F9AK005965</t>
  </si>
  <si>
    <t>JTFSX23P6B6095048</t>
  </si>
  <si>
    <t>2019-07-15</t>
  </si>
  <si>
    <t>2T3WK4DV1BW008964</t>
  </si>
  <si>
    <t>5TDZK3EH7BS024636</t>
  </si>
  <si>
    <t>2T1BU4EE3AC506874</t>
  </si>
  <si>
    <t>Se envia Mrs 2- BUZON 3- NO CONTESTA 4- Marcara despues para agendar // 4- MARCAMOS DE LA AGENCIA Y NOS CONTESTA EL BUZON DE VOZ</t>
  </si>
  <si>
    <t>2T1BU4EE0AC451347</t>
  </si>
  <si>
    <t>2T1BE4EE8AC046351</t>
  </si>
  <si>
    <t>5TDYY5G19AS029275</t>
  </si>
  <si>
    <t>JTDKT9K34A5318462</t>
  </si>
  <si>
    <t>2018-06-23</t>
  </si>
  <si>
    <t>5TDKK3DC8BS067115</t>
  </si>
  <si>
    <t>2017-11-08</t>
  </si>
  <si>
    <t>MHFMC13F1AK005961</t>
  </si>
  <si>
    <t>2017-11-22</t>
  </si>
  <si>
    <t>MHFMC13F8AK006525</t>
  </si>
  <si>
    <t>2017-03-10</t>
  </si>
  <si>
    <t>MHFMC13F2AK006004</t>
  </si>
  <si>
    <t>2T1BU4EE0AC449193</t>
  </si>
  <si>
    <t>5TDYK3DC8BS075144</t>
  </si>
  <si>
    <t>4T1BF3EK8BU152232</t>
  </si>
  <si>
    <t>5TDYK3DCXBS066204</t>
  </si>
  <si>
    <t>2T1BU4EE0AC483828</t>
  </si>
  <si>
    <t>JTDBT9K33B1400000</t>
  </si>
  <si>
    <t>5TDKK3DC7BS064481</t>
  </si>
  <si>
    <t>SE MANDO WHATS, MANDAA BUZON 2 - BUZON 3-se mando flyer</t>
  </si>
  <si>
    <t>2T1BU4EE8AC430827</t>
  </si>
  <si>
    <t>SE MANDO WHATS, SE MARCA DEL TELEFONO FIJO MANDA A BUZON 2 - SE MANDO WHATS</t>
  </si>
  <si>
    <t>JTDKN3DU6A1208520</t>
  </si>
  <si>
    <t>2T3KF9DVXAW040438</t>
  </si>
  <si>
    <t>Marcamos de la agencia y nadie nos contesta</t>
  </si>
  <si>
    <t>JTDBT9K33A1393595</t>
  </si>
  <si>
    <t>2020-11-14</t>
  </si>
  <si>
    <t>5TDYK3DC7BS070761</t>
  </si>
  <si>
    <t>MHFMC13F3AK006285</t>
  </si>
  <si>
    <t>8AJEX32G1A4028802</t>
  </si>
  <si>
    <t>5TDXK3EH0AS019414</t>
  </si>
  <si>
    <t>8AJEX32G3A4027859</t>
  </si>
  <si>
    <t>5TDZK3DC8BS057117</t>
  </si>
  <si>
    <t>JTDKT9K37A5321744</t>
  </si>
  <si>
    <t>2021-03-16</t>
  </si>
  <si>
    <t>2T1BU4EE0AC411916</t>
  </si>
  <si>
    <t>2017-02-25</t>
  </si>
  <si>
    <t>8AJEX32G2A4027934</t>
  </si>
  <si>
    <t>8AJEX32G4A4027854</t>
  </si>
  <si>
    <t>2020-06-06</t>
  </si>
  <si>
    <t>5TDYK3DC6BS064563</t>
  </si>
  <si>
    <t>2T1BU4EE0AC422009</t>
  </si>
  <si>
    <t>5TDYK3DC4BS062651</t>
  </si>
  <si>
    <t>JTDBT9K33A1394486</t>
  </si>
  <si>
    <t>2T1BU4EE5AC365113</t>
  </si>
  <si>
    <t>2T1BU4EE8AC429189</t>
  </si>
  <si>
    <t>5TFHY5F15AX150980</t>
  </si>
  <si>
    <t>JTDBT9K36A4074741</t>
  </si>
  <si>
    <t>2021-06-24</t>
  </si>
  <si>
    <t>5TDYK3DC9BS053167</t>
  </si>
  <si>
    <t>2T3KF9DV2AW035993</t>
  </si>
  <si>
    <t>8AJEX32G5A4027667</t>
  </si>
  <si>
    <t>8AJEX32G1A4027133</t>
  </si>
  <si>
    <t>YA TIENE MICHO QUE VENDIERON LA UNIDAD</t>
  </si>
  <si>
    <t>4T1BF3EK8BU594475</t>
  </si>
  <si>
    <t>JTDBT9K3XA1389303</t>
  </si>
  <si>
    <t>8AJEX32G3A4028011</t>
  </si>
  <si>
    <t>2T1BU4EE8AC323504</t>
  </si>
  <si>
    <t>JTDBT9K36A1386754</t>
  </si>
  <si>
    <t>JTDBT9K37A1390912</t>
  </si>
  <si>
    <t>2T3WF4DV7AW038053</t>
  </si>
  <si>
    <t>JTDBT9K32A1385455</t>
  </si>
  <si>
    <t>2T3ZF9DV4AW035685</t>
  </si>
  <si>
    <t>2T3ZF9DV3AW038304</t>
  </si>
  <si>
    <t>2T3KF9DV0AW036978</t>
  </si>
  <si>
    <t>El le hace su servicio con sus propias manos</t>
  </si>
  <si>
    <t>2T1BU4EE7AC402405</t>
  </si>
  <si>
    <t>2T1BU4EE7AC375156</t>
  </si>
  <si>
    <t>JTEBU4BFXAK076428</t>
  </si>
  <si>
    <t>5TDYK3DC2BS024769</t>
  </si>
  <si>
    <t>2T1BU4EE0AC397547</t>
  </si>
  <si>
    <t>SE MANDO WHATS 2 - BUZON, 3- MANDA A BUZON / T140940 - 28/12/22 - TOYOTATHON</t>
  </si>
  <si>
    <t>2T3WK4DV2AW006266</t>
  </si>
  <si>
    <t>2T1BU4EE7AC401187</t>
  </si>
  <si>
    <t>2T3ZF9DV1AW033974</t>
  </si>
  <si>
    <t>5TDZK3DC2BS047957</t>
  </si>
  <si>
    <t>2T3KF9DV0AW034972</t>
  </si>
  <si>
    <t>JTDBT9K35A1386180</t>
  </si>
  <si>
    <t>No Contesta</t>
  </si>
  <si>
    <t>2T1BU4EE6AC388786</t>
  </si>
  <si>
    <t>8AJEX32G3A4026176</t>
  </si>
  <si>
    <t>4T1BF3EK0BU597516</t>
  </si>
  <si>
    <t>2T1BU4EE9AC373005</t>
  </si>
  <si>
    <t>2017-06-03</t>
  </si>
  <si>
    <t>MRS 1 /  UNIDAD VENDIDA</t>
  </si>
  <si>
    <t>2T3WF4DV7AW029949</t>
  </si>
  <si>
    <t>NUMERO NO EXISTE  NO TIENE OTRO</t>
  </si>
  <si>
    <t>5TDKK3DC8BS037158</t>
  </si>
  <si>
    <t>MHFMC13F2AK005533</t>
  </si>
  <si>
    <t>2T1KE4EEXAC041328</t>
  </si>
  <si>
    <t>Se envia msj (Mrs) 4- Marcamos de la agencia y nos indica que por el momento no requiere la cita la unidad anda fuera</t>
  </si>
  <si>
    <t>3TMJU4GN4AM105690</t>
  </si>
  <si>
    <t>3TMJU4GNXAM106004</t>
  </si>
  <si>
    <t>5TDYK3DC0BS035415</t>
  </si>
  <si>
    <t>JTDBT9K32A1386864</t>
  </si>
  <si>
    <t>2T1BE4EE3AC042854</t>
  </si>
  <si>
    <t>4T1BK3EK5BU118714</t>
  </si>
  <si>
    <t>5TDYK3DC6BS021681</t>
  </si>
  <si>
    <t>2021-03-23</t>
  </si>
  <si>
    <t>2T1BU4EE9AC373585</t>
  </si>
  <si>
    <t>8AJEX32G4A4025358</t>
  </si>
  <si>
    <t>3TMLU4EN3AM047518</t>
  </si>
  <si>
    <t>5TDKK3DC4BS013293</t>
  </si>
  <si>
    <t>MHFMC13F5AK005493</t>
  </si>
  <si>
    <t>3TMJU4GN5AM103429</t>
  </si>
  <si>
    <t>2T1BU4EE2AC378773</t>
  </si>
  <si>
    <t>JTFPX22P8A0019503</t>
  </si>
  <si>
    <t>3TMJU4GN3AM105101</t>
  </si>
  <si>
    <t>4T1BF3EKXBU594851</t>
  </si>
  <si>
    <t>3TMJU4GN4AM105012</t>
  </si>
  <si>
    <t>8AJEX32G6A4025104</t>
  </si>
  <si>
    <t>2T3WF4DV8AW025747</t>
  </si>
  <si>
    <t>2017-02-03</t>
  </si>
  <si>
    <t>5TDYK3DC5BS007688</t>
  </si>
  <si>
    <t>2T3WF4DV0AW028268</t>
  </si>
  <si>
    <t>JTEBU4BF4AK076120</t>
  </si>
  <si>
    <t>JTDBT9K36A1382655</t>
  </si>
  <si>
    <t>5TDYK4CC6AS338429</t>
  </si>
  <si>
    <t>2019-11-04</t>
  </si>
  <si>
    <t>tiene el telefono de la agencia</t>
  </si>
  <si>
    <t>4T1BF3EK3BU581391</t>
  </si>
  <si>
    <t>4T1BK3EKXBU117283</t>
  </si>
  <si>
    <t>5TDKK3DC0BS010021</t>
  </si>
  <si>
    <t>JTDBT9K3XA1379001</t>
  </si>
  <si>
    <t>2T3ZF9DV0AW026403</t>
  </si>
  <si>
    <t>4T1BF3EK7AU083774</t>
  </si>
  <si>
    <t>5TFEY5F19AX086655</t>
  </si>
  <si>
    <t>2017-11-30</t>
  </si>
  <si>
    <t>3TMJU4GN5AM101938</t>
  </si>
  <si>
    <t>2T1BU4EE7AC329861</t>
  </si>
  <si>
    <t>JTDKT9K38A5301888</t>
  </si>
  <si>
    <t>Marcamos de la agnecia y no contesta</t>
  </si>
  <si>
    <t>2T3KF9DV8AW023511</t>
  </si>
  <si>
    <t>LLAMARA DESPUES QUE NECESITE EL SERVICIO</t>
  </si>
  <si>
    <t>JTDBT9K34A1376630</t>
  </si>
  <si>
    <t>4T1BF3EK4AU067645</t>
  </si>
  <si>
    <t>5TFEY5F19AX081407</t>
  </si>
  <si>
    <t>JTEBU4BF3AK076089</t>
  </si>
  <si>
    <t>2020-07-17</t>
  </si>
  <si>
    <t>8AJEX32G7A4024169</t>
  </si>
  <si>
    <t>MHFMC13F49K004959</t>
  </si>
  <si>
    <t>JTDBT9K31A4071813</t>
  </si>
  <si>
    <t>JTDBT9K36A1371476</t>
  </si>
  <si>
    <t>JTDKT9K32A5297823</t>
  </si>
  <si>
    <t>4T1BF3EK6AU069977</t>
  </si>
  <si>
    <t>JTDBT9K3XA1370699</t>
  </si>
  <si>
    <t>1-  NO CONTESTA</t>
  </si>
  <si>
    <t>JTDKT9K39A5292716</t>
  </si>
  <si>
    <t>3TMLU4EN5AM043471</t>
  </si>
  <si>
    <t>4T1BK3EK6AU606438</t>
  </si>
  <si>
    <t>No cuenta con numeros de contactos ni correo</t>
  </si>
  <si>
    <t>5TDKK4CC3AS341827</t>
  </si>
  <si>
    <t>2021-04-10</t>
  </si>
  <si>
    <t>YA NO LO TIENE</t>
  </si>
  <si>
    <t>5TDKK4CC8AS337658</t>
  </si>
  <si>
    <t>2T3KF9DV3AW020290</t>
  </si>
  <si>
    <t>Marcamos y nadie contesta, enviamos whts y no tiene</t>
  </si>
  <si>
    <t>5TDKK4CC3AS335977</t>
  </si>
  <si>
    <t>3TMLU4EN9AM042419</t>
  </si>
  <si>
    <t>2021-10-27</t>
  </si>
  <si>
    <t>2T3WF4DV5AW018755</t>
  </si>
  <si>
    <t>2017-03-28</t>
  </si>
  <si>
    <t>2T1BU4EE0AC296752</t>
  </si>
  <si>
    <t>JTEDS41A492088915</t>
  </si>
  <si>
    <t>ELLA MARCA EN OTRO MOMENTO 2 - SE BORRO UN CONTACTO YA QUE EL ERA SOLO EMPLEADO  3- buzon, se marca del telefono fijo</t>
  </si>
  <si>
    <t>JTDBT9K35A1365832</t>
  </si>
  <si>
    <t>1-SE MANDO WHATS 2- MARCAMOS PERO NO CONTESTA 3- SE AGENDA CITA 09.04.22 FOLIO: 102540</t>
  </si>
  <si>
    <t>5TDKK4CC3AS293522</t>
  </si>
  <si>
    <t>Sin numero de Contactos</t>
  </si>
  <si>
    <t>2T3WK4DV8AW004134</t>
  </si>
  <si>
    <t>2T1BU4EE0AC280311</t>
  </si>
  <si>
    <t>8AJEX32G9A4023217</t>
  </si>
  <si>
    <t>2T1BU4EE1AC282701</t>
  </si>
  <si>
    <t>JTDKT9K33A5284675</t>
  </si>
  <si>
    <t>JTDBT9K30A4062598</t>
  </si>
  <si>
    <t>3TMJU62N19M081055</t>
  </si>
  <si>
    <t>MHFMC13E39K001963</t>
  </si>
  <si>
    <t>4T1BK3EK2AU106826</t>
  </si>
  <si>
    <t>1- NUMERO DE TELEFONO INCORRECTO</t>
  </si>
  <si>
    <t>JTDKT9K34A5282370</t>
  </si>
  <si>
    <t>2T1BU4EE4AC255069</t>
  </si>
  <si>
    <t>/ SE ENVIA MENSAJE DE WHATS APP , COMENTA QUE YA NO CUENTA CON LA UNIDAD YA QUE LA VENDIO</t>
  </si>
  <si>
    <t>MHFMC13F09K004151</t>
  </si>
  <si>
    <t>MHFMC13E69K001942</t>
  </si>
  <si>
    <t>JTEBU4BF9AK070832</t>
  </si>
  <si>
    <t>Nos direciona a numero fuera de area</t>
  </si>
  <si>
    <t>JTDBT9K32A1356800</t>
  </si>
  <si>
    <t>2T3ZF9DV9AW018154</t>
  </si>
  <si>
    <t>8AJEX32G494022276</t>
  </si>
  <si>
    <t>2T1BU4EE4AC280795</t>
  </si>
  <si>
    <t>2T1BU4EE9AC285233</t>
  </si>
  <si>
    <t>JTDBT923391326491</t>
  </si>
  <si>
    <t>5TDZK22C69S257470</t>
  </si>
  <si>
    <t>JTDKT923X95276133</t>
  </si>
  <si>
    <t>JTDKT923895273229</t>
  </si>
  <si>
    <t>2T1BU4EE0AC243789</t>
  </si>
  <si>
    <t>num cambio</t>
  </si>
  <si>
    <t>2T1BU4EE9AC264916</t>
  </si>
  <si>
    <t>5TDKK4CC6AS295944</t>
  </si>
  <si>
    <t>JTDKT923495277312</t>
  </si>
  <si>
    <t>8AJEX32G794022028</t>
  </si>
  <si>
    <t>2T3ZF35V89W001529</t>
  </si>
  <si>
    <t>2T1BU4EE1AC248063</t>
  </si>
  <si>
    <t>2020-12-19</t>
  </si>
  <si>
    <t>YA NO CUENTA CIN SU UNIDAD , PERO LE  AVISARA AL ACTUAL DUEÑO QUE YA LE TOCA SU SERVICIO DE MANTENIMIENTO.</t>
  </si>
  <si>
    <t>5TDKK4CC7AS291398</t>
  </si>
  <si>
    <t>MHFMC13F79K004180</t>
  </si>
  <si>
    <t>5TDYK4CC3AS301354</t>
  </si>
  <si>
    <t>5TDKK4CC4AS297837</t>
  </si>
  <si>
    <t>4T1BK3EK1AU102993</t>
  </si>
  <si>
    <t>5TFEY5F1XAX074580</t>
  </si>
  <si>
    <t>MHFMC13F18K003248</t>
  </si>
  <si>
    <t>JTDKT923095254092</t>
  </si>
  <si>
    <t>2T1BE40E29C027717</t>
  </si>
  <si>
    <t>SE MANDO WHATS 2 - NO RESPONDE, SE MANDA WHATS</t>
  </si>
  <si>
    <t>JTDBT923391326989</t>
  </si>
  <si>
    <t>4T1BF3EK1AU014479</t>
  </si>
  <si>
    <t>JTDBT923691327862</t>
  </si>
  <si>
    <t>JTDKT923995272171</t>
  </si>
  <si>
    <t>Se envia Mrs // 4-  marcamos de la agencia e indica Sr. Rogelio que luego maracra para gendar su cita</t>
  </si>
  <si>
    <t>5TDZM5G11AS001311</t>
  </si>
  <si>
    <t>3TMJU62N19M086532</t>
  </si>
  <si>
    <t>2018-03-08</t>
  </si>
  <si>
    <t>2T3ZF32V49W007378</t>
  </si>
  <si>
    <t>JD6GJ422X91000624</t>
  </si>
  <si>
    <t>5TDKK4CC5AS289617</t>
  </si>
  <si>
    <t>2T1BU4EE6AC201417</t>
  </si>
  <si>
    <t>MHFMC13F49K003987</t>
  </si>
  <si>
    <t>3TMJU62N19M085932</t>
  </si>
  <si>
    <t>5TFEY5F1XAX074689</t>
  </si>
  <si>
    <t>JD6GJ422X91000686</t>
  </si>
  <si>
    <t>MHFMC13F79K004017</t>
  </si>
  <si>
    <t>MHFMC13F29K003924</t>
  </si>
  <si>
    <t>5TDYK4CC2AS293571</t>
  </si>
  <si>
    <t>2T1BU4EE2AC204203</t>
  </si>
  <si>
    <t>2017-06-16</t>
  </si>
  <si>
    <t>2T1BU4EE1AC220649</t>
  </si>
  <si>
    <t>Se envia Mrs //4- Cliente nos menciona lo siguiente por medio whtas Buenas tardes! Disculpe, cuál es el costo del servicio? Es muy caro.... Gracias, Luego llamara a ala gencia para agendar s</t>
  </si>
  <si>
    <t>2T3ZF32VX9W008339</t>
  </si>
  <si>
    <t>5TDZK22C38S186548</t>
  </si>
  <si>
    <t>2T3ZF35V99W008389</t>
  </si>
  <si>
    <t>2018-08-11</t>
  </si>
  <si>
    <t>MHFMC13EX8K001179</t>
  </si>
  <si>
    <t>4T1BF3EK8AU503526</t>
  </si>
  <si>
    <t>2T3ZF33V49W003880</t>
  </si>
  <si>
    <t>JTDKT923585203363</t>
  </si>
  <si>
    <t>8AJEX32G494020737</t>
  </si>
  <si>
    <t>5TDZK23C09S275512</t>
  </si>
  <si>
    <t>4T1BE46K09U914700</t>
  </si>
  <si>
    <t>3TMJU62N09M082794</t>
  </si>
  <si>
    <t>numero no existe</t>
  </si>
  <si>
    <t>MHFMC13F69K003926</t>
  </si>
  <si>
    <t>2017-01-05</t>
  </si>
  <si>
    <t>4T1BF3EK1AU505893</t>
  </si>
  <si>
    <t>2019-12-26</t>
  </si>
  <si>
    <t>2T3ZF35V89W001238</t>
  </si>
  <si>
    <t>4T1BF3EK3AU500209</t>
  </si>
  <si>
    <t>2T1KE42E59C004185</t>
  </si>
  <si>
    <t>JTDKT923095221691</t>
  </si>
  <si>
    <t>Numero fuera de serv 2- numero fiera de servicio</t>
  </si>
  <si>
    <t>JD6GJ422991000548</t>
  </si>
  <si>
    <t>4T1BK3EK8AU596897</t>
  </si>
  <si>
    <t>Marcamos pero no Contesta, Tratamos de enviar Whats pero no tiene</t>
  </si>
  <si>
    <t>8AJEX32G794018786</t>
  </si>
  <si>
    <t>9BRBA42E795029185</t>
  </si>
  <si>
    <t>JD6GJ422X91000638</t>
  </si>
  <si>
    <t>JD6GJ422891000556</t>
  </si>
  <si>
    <t>MHFMC13F59K003836</t>
  </si>
  <si>
    <t>5TDZK22C69S265004</t>
  </si>
  <si>
    <t>2T1BU42EX9C109792</t>
  </si>
  <si>
    <t>JTEZT17R88K001501</t>
  </si>
  <si>
    <t>JTDKT923295251260</t>
  </si>
  <si>
    <t>2T3BK31V49W001529</t>
  </si>
  <si>
    <t>2018-04-24</t>
  </si>
  <si>
    <t>3TMJU62N79M082338</t>
  </si>
  <si>
    <t>9BRBA42E695051064</t>
  </si>
  <si>
    <t>2T1BU42E59C127195</t>
  </si>
  <si>
    <t>5TDZK22C99S277745</t>
  </si>
  <si>
    <t>MHFMC13E69K001505</t>
  </si>
  <si>
    <t>MHFMC13E79K001481</t>
  </si>
  <si>
    <t>JTDJT923495262269</t>
  </si>
  <si>
    <t>2021-07-09</t>
  </si>
  <si>
    <t>Se envia Mrs / 2- Marcamos de la agencia y nos indica que le queda lejos traer la unidad a celaya se le da opcion de sma</t>
  </si>
  <si>
    <t>2T3ZF32V09W001674</t>
  </si>
  <si>
    <t>8AJEX32GX94017860</t>
  </si>
  <si>
    <t>2T3ZF35V89W001708</t>
  </si>
  <si>
    <t>JTEDS43A482023686</t>
  </si>
  <si>
    <t>JTDKT923995243530</t>
  </si>
  <si>
    <t>JTDBT923X91320865</t>
  </si>
  <si>
    <t>2T3ZF35V09W001833</t>
  </si>
  <si>
    <t>2T3ZF32V99W001317</t>
  </si>
  <si>
    <t>2T3ZF32V59W001847</t>
  </si>
  <si>
    <t>2T3ZF32V89W001857</t>
  </si>
  <si>
    <t>2T3BK31V09W001611</t>
  </si>
  <si>
    <t>5TFDV58119X084153</t>
  </si>
  <si>
    <t>NUMERO FUERA DE SERVICIO 2- SIN NUMERO DE CONTACTO</t>
  </si>
  <si>
    <t>MHFMC13F28K003176</t>
  </si>
  <si>
    <t>JTDKT923X95249448</t>
  </si>
  <si>
    <t>4T1BE46KX9U879339</t>
  </si>
  <si>
    <t>9BRBA42E995007124</t>
  </si>
  <si>
    <t>MHFMC13E48K000884</t>
  </si>
  <si>
    <t>3TMJU62NX9M078879</t>
  </si>
  <si>
    <t>2020-11-11</t>
  </si>
  <si>
    <t>5TDZK22C99S258998</t>
  </si>
  <si>
    <t>Se Envia Mrs cliente nos indica lo siguiente: Buenos días. Desde inicios del 2020 que ya no tengo ese vehículo. Cambiamos a KIA</t>
  </si>
  <si>
    <t>4T1BE46K59U335234</t>
  </si>
  <si>
    <t>4T1BE46K19U855821</t>
  </si>
  <si>
    <t>2017-05-23</t>
  </si>
  <si>
    <t>COMENTA SRITA. ELISA GARZA QUE ESA UNIDAD YA A VENDIERON</t>
  </si>
  <si>
    <t>4T1BE46KX9U382713</t>
  </si>
  <si>
    <t>9BRBA42E095039704</t>
  </si>
  <si>
    <t>2T3ZF33V59W001328</t>
  </si>
  <si>
    <t>MHFMC13F28K002884</t>
  </si>
  <si>
    <t>JTDBT923794056096</t>
  </si>
  <si>
    <t>JTDBT923794051724</t>
  </si>
  <si>
    <t>3TMJU62N08M055044</t>
  </si>
  <si>
    <t>2017-01-31</t>
  </si>
  <si>
    <t>JTEBU11F89K058991</t>
  </si>
  <si>
    <t>3TMJU62N39M080375</t>
  </si>
  <si>
    <t>4T1BE46KX9U323497</t>
  </si>
  <si>
    <t>3TMJU62N09M078728</t>
  </si>
  <si>
    <t>JTDJT923785171530</t>
  </si>
  <si>
    <t>9BRBA42EX95026992</t>
  </si>
  <si>
    <t>1-MRS 2- MARCAMOS PERO NADIE NOS RESPONDE</t>
  </si>
  <si>
    <t>3TMJU62N99M080235</t>
  </si>
  <si>
    <t>4T1BE46KX9U847717</t>
  </si>
  <si>
    <t>JTMZF32V09D002367</t>
  </si>
  <si>
    <t>MHFMC13E28K000818</t>
  </si>
  <si>
    <t>JTEBU11F98K043205</t>
  </si>
  <si>
    <t>JTDBT933891299285</t>
  </si>
  <si>
    <t>8AJEX32G084015761</t>
  </si>
  <si>
    <t>3TMJU62N38M068290</t>
  </si>
  <si>
    <t>8AJEX32G784014994</t>
  </si>
  <si>
    <t>3TMJU62NX9M079725</t>
  </si>
  <si>
    <t>2T1BE40E59C026500</t>
  </si>
  <si>
    <t>JTEDS43A782050851</t>
  </si>
  <si>
    <t>8AJEX32GX84014911</t>
  </si>
  <si>
    <t>1- SIN NUMERO DE CONTACTO</t>
  </si>
  <si>
    <t>JTDKT923195223465</t>
  </si>
  <si>
    <t>3TMJU62N79M073803</t>
  </si>
  <si>
    <t>1- SE LE ENVIO WHATS APP, 2- EL CLIENTE COMENTA QUE YA MARCO PARA REALIZAR SU CITA PARA EL SABADO 29/10, 3- YA NO CUENTA CON SU UNIDAD</t>
  </si>
  <si>
    <t>MHFMC13F38K002781</t>
  </si>
  <si>
    <t>JTDBT923194042145</t>
  </si>
  <si>
    <t>JTDBT923181280335</t>
  </si>
  <si>
    <t>5TDZK23C18S217455</t>
  </si>
  <si>
    <t>Se enviar mrs</t>
  </si>
  <si>
    <t>3TMJU62N39M076455</t>
  </si>
  <si>
    <t>9BRBA42E795019952</t>
  </si>
  <si>
    <t>4T1BE46K39U334762</t>
  </si>
  <si>
    <t>2T1BE40E99C007223</t>
  </si>
  <si>
    <t>JTMBD31V986056553</t>
  </si>
  <si>
    <t>2020-08-21</t>
  </si>
  <si>
    <t>marcamos pero nos indica numero equivocado</t>
  </si>
  <si>
    <t>8AJEX32G684014789</t>
  </si>
  <si>
    <t>2017-11-18</t>
  </si>
  <si>
    <t>3TMJU62N29M072932</t>
  </si>
  <si>
    <t>5TDZK23C79S227117</t>
  </si>
  <si>
    <t>8AJEX32G484013057</t>
  </si>
  <si>
    <t>2T1BU42E19C077377</t>
  </si>
  <si>
    <t>JTDBT923384032828</t>
  </si>
  <si>
    <t>4T1BE46K89U844203</t>
  </si>
  <si>
    <t>esta a nombre de alecsa 2- INACTIVO ALECSA</t>
  </si>
  <si>
    <t>JTMZD33VX85116082</t>
  </si>
  <si>
    <t>1- SE LE ENVIO WHATS APP, 2- SE DEJO RECADO SE COMUNICA MAS ADELANTE, 3- SE DEJO RECADO SE COMUNICA MAS ADELANTE, 4-  YA NO CUENTA CON SU UNIDAD</t>
  </si>
  <si>
    <t>JTDKT923285191639</t>
  </si>
  <si>
    <t>JTDBT923281274740</t>
  </si>
  <si>
    <t>2019-01-03</t>
  </si>
  <si>
    <t>JTEBU11FX8K043505</t>
  </si>
  <si>
    <t>5TDZK23C48S188968</t>
  </si>
  <si>
    <t>2T1BU42E29C069448</t>
  </si>
  <si>
    <t>JTDBT923281272292</t>
  </si>
  <si>
    <t>JTEBU11F08K037986</t>
  </si>
  <si>
    <t>2T1KE42E79C004401</t>
  </si>
  <si>
    <t>SE LE ENVIO WHATS APP, 2- MANDA A BUZON, 3- MANDA A BUZON DIRECTO, 4 - MANDA A BUZON DIRECTO</t>
  </si>
  <si>
    <t>5TDZK23C97S088122</t>
  </si>
  <si>
    <t>2T1BE40E59C006537</t>
  </si>
  <si>
    <t>MHFMC13F08K001779</t>
  </si>
  <si>
    <t>Lo realiza en otra agencia</t>
  </si>
  <si>
    <t>JTDBT923481249628</t>
  </si>
  <si>
    <t>2017-08-15</t>
  </si>
  <si>
    <t>5TDZK23C07S084508</t>
  </si>
  <si>
    <t>Se envia Mrs / 4- marcamos de la agencia y cliente nos indica que pasando navidad agendara cita</t>
  </si>
  <si>
    <t>JTMZD35V385088980</t>
  </si>
  <si>
    <t>8AJEX32G584012967</t>
  </si>
  <si>
    <t>JTMZD31V885086759</t>
  </si>
  <si>
    <t>manda a buzon 2- BUZON</t>
  </si>
  <si>
    <t>JTMZD35V785107370</t>
  </si>
  <si>
    <t>JTEDS43A182043085</t>
  </si>
  <si>
    <t>2T1BE40E79C002540</t>
  </si>
  <si>
    <t>3TMJU62NX9M071723</t>
  </si>
  <si>
    <t>JTFHX02P380035921</t>
  </si>
  <si>
    <t>SIN NUMERO PARA CONTACTRA</t>
  </si>
  <si>
    <t>JTDBT923481252092</t>
  </si>
  <si>
    <t>JTDBT923381268770</t>
  </si>
  <si>
    <t>8AJEX32G784013330</t>
  </si>
  <si>
    <t>9BRBA42E095010767</t>
  </si>
  <si>
    <t>JTMZD35V585103270</t>
  </si>
  <si>
    <t>JTDBT923X81254879</t>
  </si>
  <si>
    <t>JTMZD35V485092245</t>
  </si>
  <si>
    <t>8AJEX32G284013462</t>
  </si>
  <si>
    <t>JTDBT923681257911</t>
  </si>
  <si>
    <t>8AJEX32G884013420</t>
  </si>
  <si>
    <t>JTDBT923281263754</t>
  </si>
  <si>
    <t>2018-03-24</t>
  </si>
  <si>
    <t>5TDZK23C88S193705</t>
  </si>
  <si>
    <t>MHFMC13F98K001554</t>
  </si>
  <si>
    <t>JTDBT923681267449</t>
  </si>
  <si>
    <t>5TDZK23C78S173431</t>
  </si>
  <si>
    <t>2020-03-23</t>
  </si>
  <si>
    <t>5TDZK22C28S118970</t>
  </si>
  <si>
    <t>MANDA DIRECTO A BUZON, NO TIENE WHATS</t>
  </si>
  <si>
    <t>JTDKT923285176929</t>
  </si>
  <si>
    <t>2T1BE40E79C002165</t>
  </si>
  <si>
    <t>5TDZK22C37S095875</t>
  </si>
  <si>
    <t>JTEBU11F48K039272</t>
  </si>
  <si>
    <t>Marcamos y nadie nos contesta, no cuenta con whats</t>
  </si>
  <si>
    <t>JTDBT923381268347</t>
  </si>
  <si>
    <t>5TDZK22C68S186446</t>
  </si>
  <si>
    <t>2T1BE40E19C005885</t>
  </si>
  <si>
    <t>JTDBT923781267279</t>
  </si>
  <si>
    <t>JTMZD35V885089591</t>
  </si>
  <si>
    <t>JTDKT923385185719</t>
  </si>
  <si>
    <t>2017-12-08</t>
  </si>
  <si>
    <t>JTFSX23P486031812</t>
  </si>
  <si>
    <t>SE MANDO WHATS 2- COMENTA QUE EN EL ULTOMO SERVICIO LE DIMOS UN MAL SERVICIO</t>
  </si>
  <si>
    <t>2T1BU42E29C004728</t>
  </si>
  <si>
    <t>3TMJU62N78M055137</t>
  </si>
  <si>
    <t>2T1KU42EX9C018196</t>
  </si>
  <si>
    <t>JTFRX13P888009664</t>
  </si>
  <si>
    <t>2T1KR32E18C701480</t>
  </si>
  <si>
    <t>JTMZD35V085094168</t>
  </si>
  <si>
    <t>JTEDS43A082038525</t>
  </si>
  <si>
    <t>JTFSX23P886034745</t>
  </si>
  <si>
    <t>Se envia Mrs / 2- Marcamos de la agencia y nos indican que revisaran si aun contamos con la unidad</t>
  </si>
  <si>
    <t>4T1BK46K37U043491</t>
  </si>
  <si>
    <t>8AJEX32G984012065</t>
  </si>
  <si>
    <t>JTMZD35V385086811</t>
  </si>
  <si>
    <t>2T1BE40E89C002286</t>
  </si>
  <si>
    <t>JTDKT923785172925</t>
  </si>
  <si>
    <t>SE MANDO WHATS 2 - realiza servicio cada aÃƒÂ±o, marcar en 5 meses</t>
  </si>
  <si>
    <t>5TDZK23C18S136097</t>
  </si>
  <si>
    <t>JTEES42A382048276</t>
  </si>
  <si>
    <t>MHFMC13F88K001464</t>
  </si>
  <si>
    <t>JTDBT923981241654</t>
  </si>
  <si>
    <t>2017-04-01</t>
  </si>
  <si>
    <t>5TFET54188X021159</t>
  </si>
  <si>
    <t>5TDZK23CX8S141413</t>
  </si>
  <si>
    <t>JTMZD33V786058295</t>
  </si>
  <si>
    <t>2018-03-15</t>
  </si>
  <si>
    <t>JTDBT923381236224</t>
  </si>
  <si>
    <t>JTDBT923984022949</t>
  </si>
  <si>
    <t>JTEDS43A382017619</t>
  </si>
  <si>
    <t>Numero fuera de servicio</t>
  </si>
  <si>
    <t>JTDJT923485173445</t>
  </si>
  <si>
    <t>2017-06-17</t>
  </si>
  <si>
    <t>2T1BR32E88C901286</t>
  </si>
  <si>
    <t>JTDKT923685163844</t>
  </si>
  <si>
    <t>JTDBT923284016250</t>
  </si>
  <si>
    <t>2T1BR32E98C898494</t>
  </si>
  <si>
    <t>JTEDS41A882013486</t>
  </si>
  <si>
    <t>JTEES42A282012739</t>
  </si>
  <si>
    <t>JTDBT923484021160</t>
  </si>
  <si>
    <t>JTDBT923X81233420</t>
  </si>
  <si>
    <t>1-Nos comunicamos y nos indica el cliente que le marquemos en 2 semanas para gendar 2- NOS DIRECCIONA A BUZON 3- CLIENTE OCUPADO LLAMARA DESPUES PARA AGENDAR 4- CLIENTE NO CONTESTA</t>
  </si>
  <si>
    <t>5TDZK22C87S085262</t>
  </si>
  <si>
    <t>4-Marcamos de la Agencia y nos Direcciona a Buzon</t>
  </si>
  <si>
    <t>JTDBT923084018689</t>
  </si>
  <si>
    <t>3TMJU62N98M053874</t>
  </si>
  <si>
    <t>2T1BR32E68C915400</t>
  </si>
  <si>
    <t>2T1BR32E08C901055</t>
  </si>
  <si>
    <t>JTDKT923285148564</t>
  </si>
  <si>
    <t>JTEES42A582046979</t>
  </si>
  <si>
    <t>manda a buzon, no tiene whatas</t>
  </si>
  <si>
    <t>2T1BR32E07C745887</t>
  </si>
  <si>
    <t>JTDBT923X81226564</t>
  </si>
  <si>
    <t>JTEDS43A382013893</t>
  </si>
  <si>
    <t>JTDKT923485156990</t>
  </si>
  <si>
    <t>5TDZK23C78S147945</t>
  </si>
  <si>
    <t>Manda a buzon y no cuenta con whats para dejarle un msj</t>
  </si>
  <si>
    <t>2T1BR32E27C742960</t>
  </si>
  <si>
    <t>8AJEX32G384010599</t>
  </si>
  <si>
    <t>JTDBT923884018696</t>
  </si>
  <si>
    <t>JTDKT923785167580</t>
  </si>
  <si>
    <t>2T1KR32EX8C705155</t>
  </si>
  <si>
    <t>JTDKT923885152957</t>
  </si>
  <si>
    <t>2T1BR32E27C848129</t>
  </si>
  <si>
    <t>5TDZK23C18S116612</t>
  </si>
  <si>
    <t>2T1BR32E38C878192</t>
  </si>
  <si>
    <t>5TDZK23C88S141894</t>
  </si>
  <si>
    <t>2T1BR32E08C860698</t>
  </si>
  <si>
    <t>JTMZD35VX85085770</t>
  </si>
  <si>
    <t>4- Se envia MRS nos indica lo sig. No, muchas gracias</t>
  </si>
  <si>
    <t>JTDKT923485166998</t>
  </si>
  <si>
    <t>JTMBD31V285140039</t>
  </si>
  <si>
    <t>5TDZK23C38S127806</t>
  </si>
  <si>
    <t>2017-06-23</t>
  </si>
  <si>
    <t>5TDZK23C88S136243</t>
  </si>
  <si>
    <t>JTDBT923381223201</t>
  </si>
  <si>
    <t>8AJEX32G474008259</t>
  </si>
  <si>
    <t>SE MANDO WHATS 2- SE MARCA DEL TELEFONO FIJO, MANDA A BUZOM, SE DEJA WHATS</t>
  </si>
  <si>
    <t>4T1BE46K78U754071</t>
  </si>
  <si>
    <t>2017-06-21</t>
  </si>
  <si>
    <t>MHFMC13E98K000413</t>
  </si>
  <si>
    <t>Se envia mrs nos indica lo siguiente: Buen día, le agradezco su atención pero la camioneta avanza ya no la tenemos, gracias</t>
  </si>
  <si>
    <t>JTEDS43A382026045</t>
  </si>
  <si>
    <t>JTDBT923781216512</t>
  </si>
  <si>
    <t>confirma por nwhats que lo vendio</t>
  </si>
  <si>
    <t>JTDBT923X84016710</t>
  </si>
  <si>
    <t>2012-02-14</t>
  </si>
  <si>
    <t>1- MANDA A BUZO DIRECTO</t>
  </si>
  <si>
    <t>JTEBU11F08K019083</t>
  </si>
  <si>
    <t>JTEBU11F28K018758</t>
  </si>
  <si>
    <t>JTMZD35V185088508</t>
  </si>
  <si>
    <t>5TDZK22C08S108292</t>
  </si>
  <si>
    <t>JTDJT923585146920</t>
  </si>
  <si>
    <t>JTEES42A182028091</t>
  </si>
  <si>
    <t>JTDJT923085151491</t>
  </si>
  <si>
    <t>5TDZK22C77S097662</t>
  </si>
  <si>
    <t>LLAMAR EL 18/04/22</t>
  </si>
  <si>
    <t>JTEES42A882026242</t>
  </si>
  <si>
    <t>LO PLATICA CON SU ESPOSA Y MARCA PARA POSIBLE CITA</t>
  </si>
  <si>
    <t>JTEBU11F58K010007</t>
  </si>
  <si>
    <t>Ya no vive en Celaya</t>
  </si>
  <si>
    <t>5TDZK23C58S127385</t>
  </si>
  <si>
    <t>MHFMC13F18K000818</t>
  </si>
  <si>
    <t>4T1BK46K37U048853</t>
  </si>
  <si>
    <t>JTEBU11F98K014478</t>
  </si>
  <si>
    <t>2T1BR32E18C862394</t>
  </si>
  <si>
    <t>JTMZD35V185081266</t>
  </si>
  <si>
    <t>5TDZK23C88S116011</t>
  </si>
  <si>
    <t>8AJEX32G684009902</t>
  </si>
  <si>
    <t>JTEDS43A782012309</t>
  </si>
  <si>
    <t>JTDBT923684006837</t>
  </si>
  <si>
    <t>JTMBD31V185133566</t>
  </si>
  <si>
    <t>JTMZD35V285084578</t>
  </si>
  <si>
    <t>2T1KR32E78C694356</t>
  </si>
  <si>
    <t>JTDBT923981210906</t>
  </si>
  <si>
    <t>JTEBU11F08K008472</t>
  </si>
  <si>
    <t>JTEBU11F48K003176</t>
  </si>
  <si>
    <t>Num ya no activo</t>
  </si>
  <si>
    <t>MHFMC13F48K000716</t>
  </si>
  <si>
    <t>5TDZK23C38S105871</t>
  </si>
  <si>
    <t>JTMZD35V085079024</t>
  </si>
  <si>
    <t>JTMZD33V486055970</t>
  </si>
  <si>
    <t>JTDKT923885145104</t>
  </si>
  <si>
    <t>JTEBU11F28K006464</t>
  </si>
  <si>
    <t>JTDBT923974000948</t>
  </si>
  <si>
    <t>8AJEX32G274008664</t>
  </si>
  <si>
    <t>2T1BR32E98C870212</t>
  </si>
  <si>
    <t>1- se le envio whats app</t>
  </si>
  <si>
    <t>JTFHX02P470024330</t>
  </si>
  <si>
    <t>4T1BK46K28U056671</t>
  </si>
  <si>
    <t>2019-03-25</t>
  </si>
  <si>
    <t>JTDBT923881193368</t>
  </si>
  <si>
    <t>5TDZK23C58S110277</t>
  </si>
  <si>
    <t>2018-04-28</t>
  </si>
  <si>
    <t>2T1BR32E48C891923</t>
  </si>
  <si>
    <t>JTEES42A082024517</t>
  </si>
  <si>
    <t>JTMZD33V285079657</t>
  </si>
  <si>
    <t>4- CLIENTE YA NO CUENTA CON LA UNIDAD</t>
  </si>
  <si>
    <t>JTDBT923071176448</t>
  </si>
  <si>
    <t>JTDBT923X71181592</t>
  </si>
  <si>
    <t>JTEBU11F68K001106</t>
  </si>
  <si>
    <t>1- LLAMAR EL 25/08/22 PARA AGENDAR CITA</t>
  </si>
  <si>
    <t>JTDBT923971178828</t>
  </si>
  <si>
    <t>JTMZD35VX75071222</t>
  </si>
  <si>
    <t>YA NO CUENTA CON ELLA</t>
  </si>
  <si>
    <t>JTDKT923585140300</t>
  </si>
  <si>
    <t>2T1BR32E68C863041</t>
  </si>
  <si>
    <t>JTEDS43AX82007122</t>
  </si>
  <si>
    <t>8AJEX32G574007735</t>
  </si>
  <si>
    <t>2T1BR32E08C860619</t>
  </si>
  <si>
    <t>JTDBT923171161926</t>
  </si>
  <si>
    <t>JTDBT923571174713</t>
  </si>
  <si>
    <t>MHFMC13F38K000514</t>
  </si>
  <si>
    <t>8AJEX32G274007708</t>
  </si>
  <si>
    <t>2020-04-25</t>
  </si>
  <si>
    <t>4T1BE46K27U689807</t>
  </si>
  <si>
    <t>sin numeros en kepler</t>
  </si>
  <si>
    <t>5TDZK23C17S089300</t>
  </si>
  <si>
    <t>JTDBT923574001241</t>
  </si>
  <si>
    <t>4T1BK46K97U036268</t>
  </si>
  <si>
    <t>3TMJU62N27M046859</t>
  </si>
  <si>
    <t>JTFSX23P776019586</t>
  </si>
  <si>
    <t>JTDBT923771171831</t>
  </si>
  <si>
    <t>se mando whtas 2 - cuelga llamada 3- se mandi flyer</t>
  </si>
  <si>
    <t>3TMJU62N07M041949</t>
  </si>
  <si>
    <t>JTDJT923975131352</t>
  </si>
  <si>
    <t>5TDZK23C87S064295</t>
  </si>
  <si>
    <t>/TELEFONO CELULAR NO ENTRA LA LLAMADA Y EL DE CASA NO SE PUEDE ESTABLECE CONEXIÓN</t>
  </si>
  <si>
    <t>2T1BR32E88C856737</t>
  </si>
  <si>
    <t>JTMZD31VX75067404</t>
  </si>
  <si>
    <t>2T1KR32E37C682168</t>
  </si>
  <si>
    <t>JTDKT923875130231</t>
  </si>
  <si>
    <t>JTDBT923X71170950</t>
  </si>
  <si>
    <t>1-NO TIENE WHATS APP Y MANDA A BUZON 2 - el marca en otro momento, 3 por el momento mo piensa realizarlo</t>
  </si>
  <si>
    <t>JTMZD33V676046573</t>
  </si>
  <si>
    <t>JTDBT923371170014</t>
  </si>
  <si>
    <t>JTMZD33V275067510</t>
  </si>
  <si>
    <t>JTEDS43A282000357</t>
  </si>
  <si>
    <t>JTMZD31V976039104</t>
  </si>
  <si>
    <t>JTDBT923571161900</t>
  </si>
  <si>
    <t>5TDZK23C67S077871</t>
  </si>
  <si>
    <t>2T1BR32E77C837255</t>
  </si>
  <si>
    <t>JTDKT923475123633</t>
  </si>
  <si>
    <t>JTEZT17R570028861</t>
  </si>
  <si>
    <t>JTMZD33V576045706</t>
  </si>
  <si>
    <t>2017-02-15</t>
  </si>
  <si>
    <t>5TDZK23C27S025783</t>
  </si>
  <si>
    <t>JTDBT923271159750</t>
  </si>
  <si>
    <t>JTDBT923571164490</t>
  </si>
  <si>
    <t>JTMZD31V775066856</t>
  </si>
  <si>
    <t>8AJEX32G774006568</t>
  </si>
  <si>
    <t>JTDJT923075124760</t>
  </si>
  <si>
    <t>2T1BR32E47C845832</t>
  </si>
  <si>
    <t>2018-05-10</t>
  </si>
  <si>
    <t>2T1KR32E97C634920</t>
  </si>
  <si>
    <t>5TDZK23C57S029889</t>
  </si>
  <si>
    <t>2T1BR32E17C830026</t>
  </si>
  <si>
    <t>3TMJU62N47M040626</t>
  </si>
  <si>
    <t>2017-01-06</t>
  </si>
  <si>
    <t>JTDBT923571111966</t>
  </si>
  <si>
    <t>2T1BR32E47C836628</t>
  </si>
  <si>
    <t>1- SE DEJO RECADO CON SU HERMANA</t>
  </si>
  <si>
    <t>JTMZD31V376040426</t>
  </si>
  <si>
    <t>JTMZD31VX75064065</t>
  </si>
  <si>
    <t>esta revisando si la empresa aun cuenta con la unidad</t>
  </si>
  <si>
    <t>JTMZD35V875062308</t>
  </si>
  <si>
    <t>SE MANDO WHATS 2- MARCAR EL JUEVES PARA POSIBLE CITA</t>
  </si>
  <si>
    <t>JTMZD31VX75060100</t>
  </si>
  <si>
    <t>Se envia msj (Mrs) 4- Marcamos de la gaencia y nos direcciona a buzon de voz</t>
  </si>
  <si>
    <t>4T1BK46K37U037528</t>
  </si>
  <si>
    <t>4T1BE46KX7U151825</t>
  </si>
  <si>
    <t>3TMJU62N57M040148</t>
  </si>
  <si>
    <t>5TDZK22C87S025238</t>
  </si>
  <si>
    <t>2T1BR32E57C800138</t>
  </si>
  <si>
    <t>MRS 1 / SE COMUNICARA PARA AGENDAR CITA EN CUANTO MEJORE SU ECONOMIA UN POCO</t>
  </si>
  <si>
    <t>4T1BE46K77U129135</t>
  </si>
  <si>
    <t>lo vendio hace años</t>
  </si>
  <si>
    <t>JTMZD31V476039270</t>
  </si>
  <si>
    <t>2017-02-24</t>
  </si>
  <si>
    <t>5TDZK22C87S039592</t>
  </si>
  <si>
    <t>JTMZD35V975061491</t>
  </si>
  <si>
    <t>8AJEX32G174005934</t>
  </si>
  <si>
    <t>JTEZU14R570092416</t>
  </si>
  <si>
    <t>MHFMC13F57K000206</t>
  </si>
  <si>
    <t>JTDBT923971138670</t>
  </si>
  <si>
    <t>2018-01-20</t>
  </si>
  <si>
    <t>5TDZK22C57S031871</t>
  </si>
  <si>
    <t>JTDKT923075108191</t>
  </si>
  <si>
    <t>Se envia Mrs / 4- marcamos de la agencia y la clienta nos indica que se encuentra ocupada que marquemos despues</t>
  </si>
  <si>
    <t>4T1BK46K57U033531</t>
  </si>
  <si>
    <t>TELEFONO FUERA DE SERVICIO</t>
  </si>
  <si>
    <t>JTDBT923071131798</t>
  </si>
  <si>
    <t>5TDZK22C87S035378</t>
  </si>
  <si>
    <t>8AJEX32G074005746</t>
  </si>
  <si>
    <t>NUMERO CAMBIO, NO TIENE OTRO</t>
  </si>
  <si>
    <t>JTMZD35VX75056543</t>
  </si>
  <si>
    <t>JTMZD33V275054790</t>
  </si>
  <si>
    <t>2020-01-18</t>
  </si>
  <si>
    <t>JTDJT923875100416</t>
  </si>
  <si>
    <t>2016-12-29</t>
  </si>
  <si>
    <t>JTFHX02P270018736</t>
  </si>
  <si>
    <t>JTMZD31V275055070</t>
  </si>
  <si>
    <t>JTFRX13P778004115</t>
  </si>
  <si>
    <t>5TFLU521X7X001341</t>
  </si>
  <si>
    <t>no tiene numero de contacto</t>
  </si>
  <si>
    <t>JTMZD35VX75053786</t>
  </si>
  <si>
    <t>JTDBT923471120173</t>
  </si>
  <si>
    <t>8AJEX32G774005498</t>
  </si>
  <si>
    <t>8AJEX32G574004544</t>
  </si>
  <si>
    <t>2T1BR32E37C793786</t>
  </si>
  <si>
    <t>JTMZD35V575053386</t>
  </si>
  <si>
    <t>2017-03-07</t>
  </si>
  <si>
    <t>5TDZK22C77S014280</t>
  </si>
  <si>
    <t>Se envia mrs 2- Nos contesta su mama de Eduardo y nos indica que pasara la informacion cuando regrese de viaje // 4- marcamos de la agencia Sr. Eduardo nos indica que esta fuera de la ciudad</t>
  </si>
  <si>
    <t>4T1BK46K57U030760</t>
  </si>
  <si>
    <t>JTMZD31V975048603</t>
  </si>
  <si>
    <t>JTFPX22P070006785</t>
  </si>
  <si>
    <t>8AJEX32G164003454</t>
  </si>
  <si>
    <t>JTDBT923171116842</t>
  </si>
  <si>
    <t>JTDBT923871101108</t>
  </si>
  <si>
    <t>5TDZA22C06S493580</t>
  </si>
  <si>
    <t>4T1BE46K57U626278</t>
  </si>
  <si>
    <t>JTMZD31V375048578</t>
  </si>
  <si>
    <t>2T1BR32E67C738622</t>
  </si>
  <si>
    <t>5TDZK22C07S007574</t>
  </si>
  <si>
    <t>JTMZD35V675051209</t>
  </si>
  <si>
    <t>2T1BR32E37C762201</t>
  </si>
  <si>
    <t>JTDBT923471114616</t>
  </si>
  <si>
    <t>8AJEX32G774004612</t>
  </si>
  <si>
    <t>JTDBT923671097611</t>
  </si>
  <si>
    <t>5TDZA22C76S564550</t>
  </si>
  <si>
    <t>JTDKT923975074686</t>
  </si>
  <si>
    <t>5TDZK22C87S000422</t>
  </si>
  <si>
    <t>3TMJU62N26M020597</t>
  </si>
  <si>
    <t>JTDKT923X75074759</t>
  </si>
  <si>
    <t>5TDZA23C46S578369</t>
  </si>
  <si>
    <t>CLIENTE YISMAEL NOS INDICA QUE SE ENCUENTRA OCUPADO Y NO QUISO ESCUCHAR INF</t>
  </si>
  <si>
    <t>4T1BK46K97U529142</t>
  </si>
  <si>
    <t>SE MANDO WHATS 2- lo vendio, comenta que ya solo tiene el 2013</t>
  </si>
  <si>
    <t>JTMZD33V776026610</t>
  </si>
  <si>
    <t>JTDBT923471109447</t>
  </si>
  <si>
    <t>JTMZD35V075044384</t>
  </si>
  <si>
    <t>2017-09-01</t>
  </si>
  <si>
    <t>JTMZD33V776024792</t>
  </si>
  <si>
    <t>JTFSX23P466009886</t>
  </si>
  <si>
    <t>JTMZD31V476028852</t>
  </si>
  <si>
    <t>5TDZA23C76S545852</t>
  </si>
  <si>
    <t>4T1BK46K27U528978</t>
  </si>
  <si>
    <t>1- NUMERO DE TELEFONOS NO EXISTEN</t>
  </si>
  <si>
    <t>4T1BE46K17U596566</t>
  </si>
  <si>
    <t>5TDZA22C96S508383</t>
  </si>
  <si>
    <t>MRS 1 / VENDIO LA UNIDAD</t>
  </si>
  <si>
    <t>JTDBT923671088018</t>
  </si>
  <si>
    <t>JTDBT923871065422</t>
  </si>
  <si>
    <t>JTDKT923475085188</t>
  </si>
  <si>
    <t>2T1BR32E07C732069</t>
  </si>
  <si>
    <t>3TMJU62N27M028961</t>
  </si>
  <si>
    <t>5TDZA23C46S498554</t>
  </si>
  <si>
    <t>JTDBT923971083668</t>
  </si>
  <si>
    <t>2017-08-31</t>
  </si>
  <si>
    <t>JTMZD31V075035707</t>
  </si>
  <si>
    <t>4T1BE46K97U051800</t>
  </si>
  <si>
    <t>JTMZD33V776022217</t>
  </si>
  <si>
    <t>2016-12-20</t>
  </si>
  <si>
    <t>JTDBT923171082367</t>
  </si>
  <si>
    <t>JTDKT923775073326</t>
  </si>
  <si>
    <t>JTMZD33V876022730</t>
  </si>
  <si>
    <t>4T1BE46K97U562553</t>
  </si>
  <si>
    <t>2T1BR32E07C718348</t>
  </si>
  <si>
    <t>5TDZA22C36S532730</t>
  </si>
  <si>
    <t>5TDZA22C36S497428</t>
  </si>
  <si>
    <t>4T1BK46K57U520468</t>
  </si>
  <si>
    <t>SE MANDA WHATS, SE MARCA DEL FIJO Y MANDA A BUZON</t>
  </si>
  <si>
    <t>4T1BK46K87U018277</t>
  </si>
  <si>
    <t>JTMZD35V575032943</t>
  </si>
  <si>
    <t>JTDBT923871053321</t>
  </si>
  <si>
    <t>JTMZD35V665030410</t>
  </si>
  <si>
    <t>5TDZA22CX6S491979</t>
  </si>
  <si>
    <t>Numero fuera de serv 2- SIN NUMERO DE CONTACTO</t>
  </si>
  <si>
    <t>2T1BR32E66C669218</t>
  </si>
  <si>
    <t>JTDBT923371034739</t>
  </si>
  <si>
    <t>SE MANDO WHATS ( MRS ) 2- LO VENDIO</t>
  </si>
  <si>
    <t>JTDBT923471070892</t>
  </si>
  <si>
    <t>JTDKT923375065708</t>
  </si>
  <si>
    <t>JTDKT923575063409</t>
  </si>
  <si>
    <t>Lo vendio y pide que lo borren para que no lo moleste</t>
  </si>
  <si>
    <t>4T1BK46K37U013763</t>
  </si>
  <si>
    <t>1- NO CONTESTA Y NO TIENE WHATS APP, 2- NO CONTESTA , NO CONTESTA, 3- NO CONTESTA</t>
  </si>
  <si>
    <t>5TDZA23C36S521645</t>
  </si>
  <si>
    <t>2T1KR32E86C593758</t>
  </si>
  <si>
    <t>2T1BR32E86C698042</t>
  </si>
  <si>
    <t>1- SE LE ENVIO WHATS APP, 2- SE DEJO RECADO EL CLIETE SE COMUNICA</t>
  </si>
  <si>
    <t>8AJEX32GX64003324</t>
  </si>
  <si>
    <t>2017-09-07</t>
  </si>
  <si>
    <t>JTMZD35V165029908</t>
  </si>
  <si>
    <t>JTMZD35V565027031</t>
  </si>
  <si>
    <t>JTDBT923871054811</t>
  </si>
  <si>
    <t>JTMBD31V566017598</t>
  </si>
  <si>
    <t>5TDZA22C76S522654</t>
  </si>
  <si>
    <t>2018-06-07</t>
  </si>
  <si>
    <t>JTMZD33V666017170</t>
  </si>
  <si>
    <t>JTMZD33V966015929</t>
  </si>
  <si>
    <t>se envia mrs // 4- Cliente nos indica que organizara sus tiempos para luego programar su cita</t>
  </si>
  <si>
    <t>JTMZD31V966017196</t>
  </si>
  <si>
    <t>JTDBT923071050140</t>
  </si>
  <si>
    <t>MRS ( SE MANDO WHATS ) 2- el marca en otro momento 3 - AUN NO TIENE FECHA PARA PROGRAMAR</t>
  </si>
  <si>
    <t>JTMZD31V766019013</t>
  </si>
  <si>
    <t>5TDZA23C26S504674</t>
  </si>
  <si>
    <t>JTMZD31V666017401</t>
  </si>
  <si>
    <t>4T1BE32K06U123126</t>
  </si>
  <si>
    <t>4T1BE46K07U551103</t>
  </si>
  <si>
    <t>2018-02-22</t>
  </si>
  <si>
    <t>JTFHX02P560012931</t>
  </si>
  <si>
    <t>JTMZD33V666013247</t>
  </si>
  <si>
    <t>JTMZD33V166015410</t>
  </si>
  <si>
    <t>3TMJU62N46M021475</t>
  </si>
  <si>
    <t>JTMZD33V566013384</t>
  </si>
  <si>
    <t>JTMZD33V166013401</t>
  </si>
  <si>
    <t>JTDBT923871019914</t>
  </si>
  <si>
    <t>2T1BR32E16C617110</t>
  </si>
  <si>
    <t>Se envia Mrs 2- No contesta enviamos nuevamente msj 3- SE AGENDA CITA MARTES 13.09.22 FOLIO: 107211 // 4- se agenda cita 01.11.22 folio: 108767 Marcamos pero nos indica que luego se organiza</t>
  </si>
  <si>
    <t>4T1BE46K37U542718</t>
  </si>
  <si>
    <t>4T1BE46K27U004480</t>
  </si>
  <si>
    <t>JTDBT923271019701</t>
  </si>
  <si>
    <t>JTMZD31V366004069</t>
  </si>
  <si>
    <t>JTMZD31V365022206</t>
  </si>
  <si>
    <t>5TDZA23C86S485290</t>
  </si>
  <si>
    <t>4T1BE32K66U140061</t>
  </si>
  <si>
    <t>JTMZD33V066012224</t>
  </si>
  <si>
    <t>JTMZD35V065020634</t>
  </si>
  <si>
    <t>Dura mucho el servicio</t>
  </si>
  <si>
    <t>3TMJU62N56M017421</t>
  </si>
  <si>
    <t>4T1BF32K26U630039</t>
  </si>
  <si>
    <t>JTMZD35V665014482</t>
  </si>
  <si>
    <t>JTMZD35V165017757</t>
  </si>
  <si>
    <t>JTMZD35V165012185</t>
  </si>
  <si>
    <t>4T1BE46K37U026990</t>
  </si>
  <si>
    <t>5TDZA23C06S427237</t>
  </si>
  <si>
    <t>JTDKT923175035316</t>
  </si>
  <si>
    <t>JTMZD31V366007697</t>
  </si>
  <si>
    <t>JTMZD35V065016762</t>
  </si>
  <si>
    <t>JTMZD31V666006401</t>
  </si>
  <si>
    <t>5TDZA22C96S437038</t>
  </si>
  <si>
    <t>Marcamos de la agencai y no contesta, no cuenta con whtas  para enviarle recordatorio</t>
  </si>
  <si>
    <t>JTMZD35VX65015652</t>
  </si>
  <si>
    <t>JTMZD35VX65013545</t>
  </si>
  <si>
    <t>1-  NO CONTESTA , MANDA A BUZON</t>
  </si>
  <si>
    <t>JTMBD31V865006584</t>
  </si>
  <si>
    <t>JTEZT17R160024577</t>
  </si>
  <si>
    <t>2T1BR32E56C646688</t>
  </si>
  <si>
    <t>5TDZA22C96S425584</t>
  </si>
  <si>
    <t>JTDKT923465028228</t>
  </si>
  <si>
    <t>JTMBD31V366008477</t>
  </si>
  <si>
    <t>2021-05-08</t>
  </si>
  <si>
    <t>3TMJU62N66M017394</t>
  </si>
  <si>
    <t>JTDKT923365029337</t>
  </si>
  <si>
    <t>marcamos pero nos indica que es numero equivocado</t>
  </si>
  <si>
    <t>JTDKT923275031274</t>
  </si>
  <si>
    <t>2020-11-17</t>
  </si>
  <si>
    <t>JTMZD35VX65011682</t>
  </si>
  <si>
    <t>2T1BR32E86C607318</t>
  </si>
  <si>
    <t>JTEZU14RX60064996</t>
  </si>
  <si>
    <t>JTMZD35V465012505</t>
  </si>
  <si>
    <t>JTMZD31VX66004716</t>
  </si>
  <si>
    <t>JTEZT17RX60025422</t>
  </si>
  <si>
    <t>1-SE LE ENVIO WHATS APP, 2- EL CLIENTE SE COMUNICA MAS ADELANTE</t>
  </si>
  <si>
    <t>JTMZD31V966003024</t>
  </si>
  <si>
    <t>NUMEROS NO DISPONIBLES O FUERA DEL AREA DE SERVICIO</t>
  </si>
  <si>
    <t>3TMJU62N56M016480</t>
  </si>
  <si>
    <t>JTMZD33V466002831</t>
  </si>
  <si>
    <t>SE MANDO WHATS (MRS) 2- MANDA A BUZON 3- buzon se marca del telefono fijo. 4- buzon se marca del telefono fijo de la agencia 4- SE MANDO WHATS 4-  SE MANDO WHATS</t>
  </si>
  <si>
    <t>3TMJU62N16M015102</t>
  </si>
  <si>
    <t>Nos direcciona a buzon</t>
  </si>
  <si>
    <t>JTMZD31VX66003811</t>
  </si>
  <si>
    <t>5TDZA22C66S440754</t>
  </si>
  <si>
    <t>5TDZA22C26S435535</t>
  </si>
  <si>
    <t>3TMJU62N66M013149</t>
  </si>
  <si>
    <t>JTMZD31V965004504</t>
  </si>
  <si>
    <t>2T1BR32E66C622478</t>
  </si>
  <si>
    <t>2T1BR32E26C609811</t>
  </si>
  <si>
    <t>JTEZU14R360066671</t>
  </si>
  <si>
    <t>JTMZD31V466000094</t>
  </si>
  <si>
    <t>JTDJT923665024239</t>
  </si>
  <si>
    <t>JTMZD31V166002417</t>
  </si>
  <si>
    <t>5TDZA22C46S429820</t>
  </si>
  <si>
    <t>5TDZA23CX6S434261</t>
  </si>
  <si>
    <t>JTMZD35V265002443</t>
  </si>
  <si>
    <t>JTMZD31V765004159</t>
  </si>
  <si>
    <t>JTMZD33V666000496</t>
  </si>
  <si>
    <t>8AJEX32G064002098</t>
  </si>
  <si>
    <t>buzon 2- s dejo recado</t>
  </si>
  <si>
    <t>JTMZD33V366000021</t>
  </si>
  <si>
    <t>4T1BE32K16U654383</t>
  </si>
  <si>
    <t>3TMJU62N46M011271</t>
  </si>
  <si>
    <t>JTEGD20V650087609</t>
  </si>
  <si>
    <t>3TMJU62N36M009799</t>
  </si>
  <si>
    <t>JTFPX22P560002505</t>
  </si>
  <si>
    <t>JTEZT17R760024454</t>
  </si>
  <si>
    <t>JTEGD20V350093335</t>
  </si>
  <si>
    <t>5TDZA23C76S420334</t>
  </si>
  <si>
    <t>5TDZA23C66S413679</t>
  </si>
  <si>
    <t>JTDKT923665012595</t>
  </si>
  <si>
    <t>JTEGD20V056000767</t>
  </si>
  <si>
    <t>5TDZA22C65S359011</t>
  </si>
  <si>
    <t>5TDZA22C25S350502</t>
  </si>
  <si>
    <t>JTEGD20V850086039</t>
  </si>
  <si>
    <t>5TDZA23C45S322165</t>
  </si>
  <si>
    <t>5TDZA22C35S340285</t>
  </si>
  <si>
    <t>JTEGD20VX50078489</t>
  </si>
  <si>
    <t>2018-01-06</t>
  </si>
  <si>
    <t>JTEGD20V150079658</t>
  </si>
  <si>
    <t>2T1BR32E85C463140</t>
  </si>
  <si>
    <t>5TDZA22C05S326778</t>
  </si>
  <si>
    <t>5TDZA22C95S340811</t>
  </si>
  <si>
    <t>JTEGD20V250075540</t>
  </si>
  <si>
    <t>JTEGD20V450076284</t>
  </si>
  <si>
    <t>4T1BE32K45U578155</t>
  </si>
  <si>
    <t>UMEROS NO EXISTEN</t>
  </si>
  <si>
    <t>JTEGD20V750076487</t>
  </si>
  <si>
    <t>5TDZA22C55S322936</t>
  </si>
  <si>
    <t>JTEGD20VX50071610</t>
  </si>
  <si>
    <t>JTEGD20V350068466</t>
  </si>
  <si>
    <t>2017-12-04</t>
  </si>
  <si>
    <t>JTEGD20V050065329</t>
  </si>
  <si>
    <t>4T1BE32K45U023576</t>
  </si>
  <si>
    <t>5TDZA22C65S289994</t>
  </si>
  <si>
    <t>2T1BR32E25C438461</t>
  </si>
  <si>
    <t>5TDZA22C75S272900</t>
  </si>
  <si>
    <t>Ella se comunica en estos dias</t>
  </si>
  <si>
    <t>5TDZA23C75S272541</t>
  </si>
  <si>
    <t>JTEZT17R250020570</t>
  </si>
  <si>
    <t>JTEZT17R240019577</t>
  </si>
  <si>
    <t>no tuene whtas, manda a buzon</t>
  </si>
  <si>
    <t>4T1BE32K05U398798</t>
  </si>
  <si>
    <t>2020-10-12</t>
  </si>
  <si>
    <t>VNKKL12355A138722</t>
  </si>
  <si>
    <t>JTEGD20V650053766</t>
  </si>
  <si>
    <t>VNKKL12344A129637</t>
  </si>
  <si>
    <t>5TDZA23C95S246801</t>
  </si>
  <si>
    <t>2T1BR32E85C373499</t>
  </si>
  <si>
    <t>2018-11-13</t>
  </si>
  <si>
    <t>JTEZT17R740019607</t>
  </si>
  <si>
    <t>JTEGD20V550048347</t>
  </si>
  <si>
    <t>2017-01-17</t>
  </si>
  <si>
    <t>JTEGD20V940045742</t>
  </si>
  <si>
    <t>5TDZA23C24S220085</t>
  </si>
  <si>
    <t>2018-09-10</t>
  </si>
  <si>
    <t>5TDZA22C54S205954</t>
  </si>
  <si>
    <t>2T1BR32E75C349565</t>
  </si>
  <si>
    <t>no tiene whats, mnda a buzon</t>
  </si>
  <si>
    <t>4T1BE32K24U333174</t>
  </si>
  <si>
    <t>SE MANDO WHATS (MRS) 2-  buzon 3- el marca en otro momento 4- numero fuera de servicio 4- SE MANDO WHATS</t>
  </si>
  <si>
    <t>4T1BF32K34U584153</t>
  </si>
  <si>
    <t>JTEGD20V640038800</t>
  </si>
  <si>
    <t>5TDZA22C24S187879</t>
  </si>
  <si>
    <t>4-Se envia msj (Mrs) Cliente indica lo siguiente: Hola a quien corresponda b tardes... Pregunta sigue la promoción?? si es así podemos agendar prox semana… Gracias</t>
  </si>
  <si>
    <t>JTEGD20V940035549</t>
  </si>
  <si>
    <t>2T1BR32E05C323244</t>
  </si>
  <si>
    <t>8AJAM026849651144</t>
  </si>
  <si>
    <t>5TDZA22C24S153568</t>
  </si>
  <si>
    <t>4T1BF32K64U076789</t>
  </si>
  <si>
    <t>5TDZA22C34S143034</t>
  </si>
  <si>
    <t>/ UNICO TELEFONO DE OFICINA, TELEFONO MAL/NOEXISTE</t>
  </si>
  <si>
    <t>4T1BF32K04U075069</t>
  </si>
  <si>
    <t>8AJAM026949650150</t>
  </si>
  <si>
    <t>2020-07-07</t>
  </si>
  <si>
    <t>VNKKL123X4A107786</t>
  </si>
  <si>
    <t>JTEGD20V940024485</t>
  </si>
  <si>
    <t>2T1BR32E24C284980</t>
  </si>
  <si>
    <t>5TDZA22C04S132539</t>
  </si>
  <si>
    <t>5TDZA22C14S123154</t>
  </si>
  <si>
    <t>2017-02-20</t>
  </si>
  <si>
    <t>JTEGD20V640024430</t>
  </si>
  <si>
    <t>4T1BF32K14U074240</t>
  </si>
  <si>
    <t>5TDZA22C54S117373</t>
  </si>
  <si>
    <t>JTEGD20V540021499</t>
  </si>
  <si>
    <t>1- SE DEJO RECADO, 2- NO CONTESTA MANDA A BUZON</t>
  </si>
  <si>
    <t>JTEGD20V440018660</t>
  </si>
  <si>
    <t>2T1BR32E84C190733</t>
  </si>
  <si>
    <t>5TDZA23C84S106477</t>
  </si>
  <si>
    <t>JTEGD20V640012164</t>
  </si>
  <si>
    <t>2T1BR32E84C180865</t>
  </si>
  <si>
    <t>JTEGD20V240015403</t>
  </si>
  <si>
    <t>5TDZA22C54S004281</t>
  </si>
  <si>
    <t>4T1BF32K42U527215</t>
  </si>
  <si>
    <t>2T1BR32E73C081341</t>
  </si>
  <si>
    <t>2017-03-14</t>
  </si>
  <si>
    <t>JTEZT17R130001943</t>
  </si>
  <si>
    <t>4T1BE32KX2U574543</t>
  </si>
  <si>
    <t>Acciones de Servicio</t>
  </si>
  <si>
    <t xml:space="preserve">* Cantidad y Monto considerando ordenes reportadas en el DIS desde  inicios del 2017 </t>
  </si>
  <si>
    <t>Estatus VIN</t>
  </si>
  <si>
    <t>Master Código Distribuidor</t>
  </si>
  <si>
    <t>Edad Vin en Meses</t>
  </si>
  <si>
    <t>Cant. Pendiente *</t>
  </si>
  <si>
    <t>Monto Pendiente *</t>
  </si>
  <si>
    <t>JTMZD35V365015220</t>
  </si>
  <si>
    <t>Vin Activo Otros</t>
  </si>
  <si>
    <t>Vin Activo</t>
  </si>
  <si>
    <t>MR0EX8CBXG1390706</t>
  </si>
  <si>
    <t>2T1BR32E47C769044</t>
  </si>
  <si>
    <t>VNKKTUD31FA027228</t>
  </si>
  <si>
    <t>JTDBT923271125551</t>
  </si>
  <si>
    <t>2T1BR32E35C331564</t>
  </si>
  <si>
    <t>2T1BR32E55C463421</t>
  </si>
  <si>
    <t>SE MANDO WHATS ( MRS ) 2- numero fuera de servicio</t>
  </si>
  <si>
    <t>JTMZD31VX66007504</t>
  </si>
  <si>
    <t>4T1BE46K69U839727</t>
  </si>
  <si>
    <t>Se envia Mrs / 4- Marcamos de la agencia y no contestan</t>
  </si>
  <si>
    <t>JTMZD35V475038880</t>
  </si>
  <si>
    <t>5TDGRKEC8NS094023</t>
  </si>
  <si>
    <t>SE MANDI WHATS (MRS) 2- buzon 3- realizado en otra agencia ya que la unidad esta en quintana r</t>
  </si>
  <si>
    <t>5TDGRKEC1NS104407</t>
  </si>
  <si>
    <t>1-  SIN NUMEROS DE CONTACTO</t>
  </si>
  <si>
    <t>Vin Inactivo</t>
  </si>
  <si>
    <t>4T1B11HKXJU088823</t>
  </si>
  <si>
    <t>MHKMF5CE5JK001337</t>
  </si>
  <si>
    <t>MHKMF5CFXKK007239</t>
  </si>
  <si>
    <t>3MYDLBYV4KY512598</t>
  </si>
  <si>
    <t>MR0EX8DD2J0178346</t>
  </si>
  <si>
    <t>MR0EX8DD0J0259023</t>
  </si>
  <si>
    <t>MHKMF5CF6LK009541</t>
  </si>
  <si>
    <t>5YFBPRBE2LP053424</t>
  </si>
  <si>
    <t>MR0EX8DD5K0185177</t>
  </si>
  <si>
    <t>4T1B11HK8KU800165</t>
  </si>
  <si>
    <t>MR0EX8DD3K0265187</t>
  </si>
  <si>
    <t>5TDZZRFH8JS242693</t>
  </si>
  <si>
    <t>3TMCZ5AN4HM050872</t>
  </si>
  <si>
    <t>JTDKARFU7K3100120</t>
  </si>
  <si>
    <t>4T1B11HK1KU173745</t>
  </si>
  <si>
    <t>MR0EX8CB3G1391938</t>
  </si>
  <si>
    <t>MR0EX8DD1J0259497</t>
  </si>
  <si>
    <t>4T1B11HK8KU680965</t>
  </si>
  <si>
    <t>3TMCZ5AN4JM141940</t>
  </si>
  <si>
    <t>5YFBURHE8EP013741</t>
  </si>
  <si>
    <t>5YFBPRHE5HP693951</t>
  </si>
  <si>
    <t>MR0EX8DD2K0186657</t>
  </si>
  <si>
    <t>5YFBPRHE0JP742124</t>
  </si>
  <si>
    <t>5YFBURHE5FP224560</t>
  </si>
  <si>
    <t>3TMAZ5CN6HM028439</t>
  </si>
  <si>
    <t>MR0EX8DD8J0258413</t>
  </si>
  <si>
    <t>4T1B11HK7JU596117</t>
  </si>
  <si>
    <t>MR0EX8CBXJ1402585</t>
  </si>
  <si>
    <t>MR0EX8DD2K0262667</t>
  </si>
  <si>
    <t>MHKMF5CE5JK000981</t>
  </si>
  <si>
    <t>5YFBPRHE1KP878635</t>
  </si>
  <si>
    <t>5YFBURHE3GP514474</t>
  </si>
  <si>
    <t>3TMAZ5CNXHM048998</t>
  </si>
  <si>
    <t>3TMAZ5CN7JM067823</t>
  </si>
  <si>
    <t>2T1BU4EE7BC697006</t>
  </si>
  <si>
    <t>JTFPX22P1K0088342</t>
  </si>
  <si>
    <t>3TMAZ5CN5HM026441</t>
  </si>
  <si>
    <t>2T1BU4EE9CC755800</t>
  </si>
  <si>
    <t>3TMAZ5CNXJM071087</t>
  </si>
  <si>
    <t>3TMCZ5AN4KM191416</t>
  </si>
  <si>
    <t>MHKMF5CE0KK004289</t>
  </si>
  <si>
    <t>SE AGANDA CITA 17.01.22 FOLIO: 100249</t>
  </si>
  <si>
    <t>5YFBU8HE0GP502096</t>
  </si>
  <si>
    <t>MHKMF5CE4JK001832</t>
  </si>
  <si>
    <t>JTFSX23P2K6202788</t>
  </si>
  <si>
    <t>JTFSX23P3K6199321</t>
  </si>
  <si>
    <t>5TDYY5G18ES052830</t>
  </si>
  <si>
    <t>MR0EX8DD6K0181588</t>
  </si>
  <si>
    <t>3TMAZ5CN8JM070813</t>
  </si>
  <si>
    <t>5YFBURHE5EP169123</t>
  </si>
  <si>
    <t>5YFBPRHE6HP590750</t>
  </si>
  <si>
    <t>el marca despues</t>
  </si>
  <si>
    <t>5TDKZ3DC6KS969046</t>
  </si>
  <si>
    <t>4T1B11HK4JU001627</t>
  </si>
  <si>
    <t>JTFSX23P9K6198819</t>
  </si>
  <si>
    <t>5YFBURHE1FP259158</t>
  </si>
  <si>
    <t>3TMAZ5CN3GM002282</t>
  </si>
  <si>
    <t>5YFBURHE5FP336257</t>
  </si>
  <si>
    <t>5YFBURHE3EP097595</t>
  </si>
  <si>
    <t>2T1BR32E28C870262</t>
  </si>
  <si>
    <t>MR0EX8CB5J1402719</t>
  </si>
  <si>
    <t>VNKKTUD31FA050315</t>
  </si>
  <si>
    <t>MR0EX8DD1J0177947</t>
  </si>
  <si>
    <t>5TFAY5F15JX681727</t>
  </si>
  <si>
    <t>MR0EX8DD4J0258005</t>
  </si>
  <si>
    <t>3TMAZ5CN4GM025229</t>
  </si>
  <si>
    <t>3TMAZ5CN4HM041271</t>
  </si>
  <si>
    <t>3TMAZ5CN2HM026753</t>
  </si>
  <si>
    <t>5YFBURHE8FP303317</t>
  </si>
  <si>
    <t>3TMAZ5CNXGM010430</t>
  </si>
  <si>
    <t>5YFBPRHE6HP612293</t>
  </si>
  <si>
    <t>2T3WK4DVXAW006189</t>
  </si>
  <si>
    <t>JTDKN3DU1F1919372</t>
  </si>
  <si>
    <t>5YFBPRHE6HP598136</t>
  </si>
  <si>
    <t>5YFBURHE6GP411890</t>
  </si>
  <si>
    <t>5YFBPRHE8HP626891</t>
  </si>
  <si>
    <t>2T1BU4EE5DC956160</t>
  </si>
  <si>
    <t>3TMCZ5AN9HM099808</t>
  </si>
  <si>
    <t>2T1BU4EE2AC379583</t>
  </si>
  <si>
    <t>MR0EX8CB4G1391592</t>
  </si>
  <si>
    <t>5YFBURHE8EP003419</t>
  </si>
  <si>
    <t>2T1BU4EEXDC961886</t>
  </si>
  <si>
    <t>5YFBURHEXEP025048</t>
  </si>
  <si>
    <t>MR0EX8DD6G0163714</t>
  </si>
  <si>
    <t>VNKKTUD33FA041261</t>
  </si>
  <si>
    <t>5YFBURHEXFP246439</t>
  </si>
  <si>
    <t>5YFBPRHE1HP622004</t>
  </si>
  <si>
    <t>JTDKN3DU2A1269055</t>
  </si>
  <si>
    <t>MR0EX8DD3G0167946</t>
  </si>
  <si>
    <t>3TMCZ5AN2HM062504</t>
  </si>
  <si>
    <t>5YFBPRHE1HP629728</t>
  </si>
  <si>
    <t>JTDKN3DU6F1978448</t>
  </si>
  <si>
    <t>3TMCZ5AN8HM103413</t>
  </si>
  <si>
    <t>3TMAZ5CNXGM016017</t>
  </si>
  <si>
    <t>MR0EX8DD6G0243918</t>
  </si>
  <si>
    <t>3TMCZ5AN4HM052900</t>
  </si>
  <si>
    <t>3TMAZ5CN5GM022078</t>
  </si>
  <si>
    <t>MR0EX8DD6G0164698</t>
  </si>
  <si>
    <t>5TDYK3DC8ES434626</t>
  </si>
  <si>
    <t>5TDYK3DC7GS693305</t>
  </si>
  <si>
    <t>3TMCZ5ANXGM015087</t>
  </si>
  <si>
    <t>3TMAZ5CN0HM028680</t>
  </si>
  <si>
    <t>5YFBURHE6GP513559</t>
  </si>
  <si>
    <t>2T1BU4EE7BC742882</t>
  </si>
  <si>
    <t>JTDKN3DU8F1902147</t>
  </si>
  <si>
    <t>5YFBURHE5EP116194</t>
  </si>
  <si>
    <t>JTDBT9K36F1437399</t>
  </si>
  <si>
    <t>5TDYK3DCXGS728855</t>
  </si>
  <si>
    <t>3TMCZ5AN9GM033399</t>
  </si>
  <si>
    <t>VNKKTUD35GA060640</t>
  </si>
  <si>
    <t>2T1BE4EE8DC050159</t>
  </si>
  <si>
    <t>JTDBT9K36G1441521</t>
  </si>
  <si>
    <t>JTDBT9K36G1442295</t>
  </si>
  <si>
    <t>5YFBURHE7EP002164</t>
  </si>
  <si>
    <t>MR0EX8CB0G1390701</t>
  </si>
  <si>
    <t>2T1BU4EE7CC917908</t>
  </si>
  <si>
    <t>2T1BU4EE2BC693915</t>
  </si>
  <si>
    <t>2T1BU4EE0CC912856</t>
  </si>
  <si>
    <t>2T1BU4EE3CC871722</t>
  </si>
  <si>
    <t>MR0EX8DD9G0244027</t>
  </si>
  <si>
    <t>3TMAZ5CN2GM001446</t>
  </si>
  <si>
    <t>JTMZD31V375075330</t>
  </si>
  <si>
    <t>2T3WF4DV3AW019550</t>
  </si>
  <si>
    <t>VNKKTUD3XGA061685</t>
  </si>
  <si>
    <t>MR0EX8DD7G0163320</t>
  </si>
  <si>
    <t>MR0EX8CB0G1390522</t>
  </si>
  <si>
    <t>2T1BU4EE6BC620367</t>
  </si>
  <si>
    <t>3TMAZ5CN9GM016087</t>
  </si>
  <si>
    <t>5TDYK3DC3CS192986</t>
  </si>
  <si>
    <t>MR0EX8CB3G1391941</t>
  </si>
  <si>
    <t>JTDKBRFU7H3024503</t>
  </si>
  <si>
    <t>ESTATUS CITAS TMMGT</t>
  </si>
  <si>
    <t>Cuenta de VIN</t>
  </si>
  <si>
    <t>Etiquetas de columna</t>
  </si>
  <si>
    <t>Etiquetas de fila</t>
  </si>
  <si>
    <t>MOTIVO DE NO SHOW</t>
  </si>
  <si>
    <t>Asesor no concretó la cita</t>
  </si>
  <si>
    <t>Problemas económicos</t>
  </si>
  <si>
    <t>Inseguridad</t>
  </si>
  <si>
    <t>Se me olvidó</t>
  </si>
  <si>
    <t>Reprogramada</t>
  </si>
  <si>
    <t>Cancelada</t>
  </si>
  <si>
    <t>Dejó de presentar la falla</t>
  </si>
  <si>
    <t>TOY  A</t>
  </si>
  <si>
    <t>MK012907</t>
  </si>
  <si>
    <t>GGL958E</t>
  </si>
  <si>
    <t>PIñA RUIZ LAURA</t>
  </si>
  <si>
    <t>S 0000143661</t>
  </si>
  <si>
    <t>CS242821</t>
  </si>
  <si>
    <t>GUR037B</t>
  </si>
  <si>
    <t>T 0000143669</t>
  </si>
  <si>
    <t>GW464975</t>
  </si>
  <si>
    <t>GVD654C</t>
  </si>
  <si>
    <t>MOLINA LICEA MA ARTEMIA</t>
  </si>
  <si>
    <t>S 0000143649</t>
  </si>
  <si>
    <t>S 0000143674</t>
  </si>
  <si>
    <t>S 0000143652</t>
  </si>
  <si>
    <t>I 0000143678</t>
  </si>
  <si>
    <t>T 0000143684</t>
  </si>
  <si>
    <t>,016,790.00</t>
  </si>
  <si>
    <t>TOY  E</t>
  </si>
  <si>
    <t>I 0000143689</t>
  </si>
  <si>
    <t>I 0000143690</t>
  </si>
  <si>
    <t>S 0000143692</t>
  </si>
  <si>
    <t>G 0000143700</t>
  </si>
  <si>
    <t>KY513547</t>
  </si>
  <si>
    <t>GLD721D</t>
  </si>
  <si>
    <t>PALMA BOLAÑOS JAVIER</t>
  </si>
  <si>
    <t>S 0000143702</t>
  </si>
  <si>
    <t>MJ035168</t>
  </si>
  <si>
    <t>67L743</t>
  </si>
  <si>
    <t>MEJIA SALAZAR MARIA GUADALUPE</t>
  </si>
  <si>
    <t>N3004851</t>
  </si>
  <si>
    <t>68L341</t>
  </si>
  <si>
    <t>ROBLES CERVANTES ALEJANDRO</t>
  </si>
  <si>
    <t>S 0000143707</t>
  </si>
  <si>
    <t>A5314330</t>
  </si>
  <si>
    <t>GYF713B</t>
  </si>
  <si>
    <t>GARCIA RAMIREZ MARIA DEL CARMEN</t>
  </si>
  <si>
    <t>K1161931</t>
  </si>
  <si>
    <t>GMB142D</t>
  </si>
  <si>
    <t>ORTIZ HERNANDEZ MONICA BELEN</t>
  </si>
  <si>
    <t>BW063645</t>
  </si>
  <si>
    <t>GYW665D</t>
  </si>
  <si>
    <t>CARREñO MARTINEZ M. CATALINA</t>
  </si>
  <si>
    <t>MU012200</t>
  </si>
  <si>
    <t>UKV727J</t>
  </si>
  <si>
    <t>PEREZ MUÑOZ ANA GABRIELA</t>
  </si>
  <si>
    <t>S 0000143713</t>
  </si>
  <si>
    <t>GU7092C</t>
  </si>
  <si>
    <t>PJ067006</t>
  </si>
  <si>
    <t>GONZALEZ ZARATE NESTOR EDUARDO</t>
  </si>
  <si>
    <t>I 0000143711</t>
  </si>
  <si>
    <t>L0003086</t>
  </si>
  <si>
    <t>NW5764B</t>
  </si>
  <si>
    <t>S 0000143716</t>
  </si>
  <si>
    <t>EW140103</t>
  </si>
  <si>
    <t>GGG267D</t>
  </si>
  <si>
    <t>PEREZ RUIZ GUSTAVO RAMON</t>
  </si>
  <si>
    <t>P3009405</t>
  </si>
  <si>
    <t>RODRIGUEZ RAZO LEOPOLDO</t>
  </si>
  <si>
    <t>I 0000143715</t>
  </si>
  <si>
    <t>ARRIAGA VERA MARTHA</t>
  </si>
  <si>
    <t>NU077986</t>
  </si>
  <si>
    <t>RUIZ ALMEIDA ADRIANA</t>
  </si>
  <si>
    <t>H6172654</t>
  </si>
  <si>
    <t>15RB8U</t>
  </si>
  <si>
    <t>S 0000143729</t>
  </si>
  <si>
    <t>N4002109</t>
  </si>
  <si>
    <t>UK53041</t>
  </si>
  <si>
    <t>NUEVA AGROINDUSTRIAS DEL NORTE SA DE CV</t>
  </si>
  <si>
    <t>S 0000143732</t>
  </si>
  <si>
    <t>ES424577</t>
  </si>
  <si>
    <t>GMD258D</t>
  </si>
  <si>
    <t>NAVA NAVA MA. EUGENIA</t>
  </si>
  <si>
    <t>S 0000143731</t>
  </si>
  <si>
    <t>NJ030472</t>
  </si>
  <si>
    <t>VARGAS BUSTAMANTE MARGARITA</t>
  </si>
  <si>
    <t>S 0000143737</t>
  </si>
  <si>
    <t>E0261607</t>
  </si>
  <si>
    <t>GH7098B</t>
  </si>
  <si>
    <t>S 0000143730</t>
  </si>
  <si>
    <t>J1137007</t>
  </si>
  <si>
    <t>GWT247C</t>
  </si>
  <si>
    <t>LOPEZ CHAVEZ FERNANDA</t>
  </si>
  <si>
    <t>S 0000143733</t>
  </si>
  <si>
    <t>J1088522</t>
  </si>
  <si>
    <t>GE8226C</t>
  </si>
  <si>
    <t>GARCIA ZUÑIGA JUAN FERNANDO</t>
  </si>
  <si>
    <t>S 0000143747</t>
  </si>
  <si>
    <t>PJ066395</t>
  </si>
  <si>
    <t>MENDOZA ALONSO FELIX</t>
  </si>
  <si>
    <t>I 0000143738</t>
  </si>
  <si>
    <t>DK005211</t>
  </si>
  <si>
    <t>GJH453C</t>
  </si>
  <si>
    <t>ESQUIVEL GONZALEZ FABIOLA IVETH</t>
  </si>
  <si>
    <t>S 0000143736</t>
  </si>
  <si>
    <t>N1325339</t>
  </si>
  <si>
    <t>GONZALEZ ARROYO DANIEL</t>
  </si>
  <si>
    <t>S 0000143734</t>
  </si>
  <si>
    <t>EP021746</t>
  </si>
  <si>
    <t>GHT136A</t>
  </si>
  <si>
    <t>LEGARIA BUENO ANGEL DAVID</t>
  </si>
  <si>
    <t>S 0000143740</t>
  </si>
  <si>
    <t>K0264297</t>
  </si>
  <si>
    <t>GW6657B</t>
  </si>
  <si>
    <t>S 0000143741</t>
  </si>
  <si>
    <t>GS153792</t>
  </si>
  <si>
    <t>GTD599C</t>
  </si>
  <si>
    <t>RUIZ ALMANZA MARIA GUADALUPE</t>
  </si>
  <si>
    <t>FP208887</t>
  </si>
  <si>
    <t>GJH251C</t>
  </si>
  <si>
    <t>MEDINA MORALES MARTIN</t>
  </si>
  <si>
    <t>S 0000143749</t>
  </si>
  <si>
    <t>BW013779</t>
  </si>
  <si>
    <t>GJH257C</t>
  </si>
  <si>
    <t>S 0000143748</t>
  </si>
  <si>
    <t>FP266523</t>
  </si>
  <si>
    <t>GTU8770</t>
  </si>
  <si>
    <t>TOVAR GONZALEZ GUSTAVO</t>
  </si>
  <si>
    <t>S 0000143751</t>
  </si>
  <si>
    <t>EP038025</t>
  </si>
  <si>
    <t>GNP196E</t>
  </si>
  <si>
    <t>PEREZ AYALA MAURICIO</t>
  </si>
  <si>
    <t>S 0000143750</t>
  </si>
  <si>
    <t>G 0000143752</t>
  </si>
  <si>
    <t>VALDIVIA MANCERA ROCIO</t>
  </si>
  <si>
    <t>S 0000143753</t>
  </si>
  <si>
    <t>S 0000143761</t>
  </si>
  <si>
    <t>NJ018213</t>
  </si>
  <si>
    <t>GVW656D</t>
  </si>
  <si>
    <t>AGUILAR ORTIZ ALEJANDRO</t>
  </si>
  <si>
    <t>S 0000143757</t>
  </si>
  <si>
    <t>LP112952</t>
  </si>
  <si>
    <t>GTG484B</t>
  </si>
  <si>
    <t>RAMIREZ VILLAGOMEZ MA GUADALUPE</t>
  </si>
  <si>
    <t>T 0000143763</t>
  </si>
  <si>
    <t>LD052248</t>
  </si>
  <si>
    <t>G22BHG</t>
  </si>
  <si>
    <t>S 0000143722</t>
  </si>
  <si>
    <t>PJ066654</t>
  </si>
  <si>
    <t>CINCO SANDOVAL MARCO VINICIO</t>
  </si>
  <si>
    <t>NJ043440</t>
  </si>
  <si>
    <t>32F010</t>
  </si>
  <si>
    <t>S 0000143723</t>
  </si>
  <si>
    <t>NJ049672</t>
  </si>
  <si>
    <t>PARDO MENDEZ ISABEL CRISTINA</t>
  </si>
  <si>
    <t>S 0000143764</t>
  </si>
  <si>
    <t>MW141062</t>
  </si>
  <si>
    <t>A85BHU</t>
  </si>
  <si>
    <t>S 0000143724</t>
  </si>
  <si>
    <t>MS010585</t>
  </si>
  <si>
    <t>67L087</t>
  </si>
  <si>
    <t>S 0000143725</t>
  </si>
  <si>
    <t>MW177604</t>
  </si>
  <si>
    <t>E70BJT</t>
  </si>
  <si>
    <t>S 0000143727</t>
  </si>
  <si>
    <t>P3037126</t>
  </si>
  <si>
    <t>MARTINEZ ARROYO ALVARO CESAR</t>
  </si>
  <si>
    <t>I 0000143767</t>
  </si>
  <si>
    <t>P1334705</t>
  </si>
  <si>
    <t>SV2924C</t>
  </si>
  <si>
    <t>S 0000143779</t>
  </si>
  <si>
    <t>MW169296</t>
  </si>
  <si>
    <t>GLH996E</t>
  </si>
  <si>
    <t>OLBIL DE MEXICO SA DE CV</t>
  </si>
  <si>
    <t>LM124762</t>
  </si>
  <si>
    <t>GE0704B</t>
  </si>
  <si>
    <t>QUIMICA OSTROVA S DE RL DE CV</t>
  </si>
  <si>
    <t>S 0000143780</t>
  </si>
  <si>
    <t>K6199973</t>
  </si>
  <si>
    <t>31RB1K</t>
  </si>
  <si>
    <t>AUTOTRANSPORTES SAN JOSE ITURBIDE QUERETAR</t>
  </si>
  <si>
    <t>TOY   D</t>
  </si>
  <si>
    <t>S 0000143781</t>
  </si>
  <si>
    <t>H1000191</t>
  </si>
  <si>
    <t>GMC244D</t>
  </si>
  <si>
    <t>RODRIGUEZ MANCERA SAUL</t>
  </si>
  <si>
    <t>S 0000143782</t>
  </si>
  <si>
    <t>8S141114</t>
  </si>
  <si>
    <t>GXF005D</t>
  </si>
  <si>
    <t>ORTEGA LOPEZ MIGUEL</t>
  </si>
  <si>
    <t>S 0000143783</t>
  </si>
  <si>
    <t>H3051499</t>
  </si>
  <si>
    <t>V23ASH</t>
  </si>
  <si>
    <t>FERTILIDAD DE SUELOS S DE RL</t>
  </si>
  <si>
    <t>S 0000143784</t>
  </si>
  <si>
    <t>H3548818</t>
  </si>
  <si>
    <t>66L136</t>
  </si>
  <si>
    <t>TENIENTE RUIZ ABIGAIL</t>
  </si>
  <si>
    <t>S 0000143786</t>
  </si>
  <si>
    <t>PJ066505</t>
  </si>
  <si>
    <t>GONZALEZ RODRIGUEZ ARNULFO</t>
  </si>
  <si>
    <t>I 0000143785</t>
  </si>
  <si>
    <t>MX006587</t>
  </si>
  <si>
    <t>NJ2869A</t>
  </si>
  <si>
    <t>ARCOS GARCIA GASPAR</t>
  </si>
  <si>
    <t>TUNDRA</t>
  </si>
  <si>
    <t>T 0000143787</t>
  </si>
  <si>
    <t>J3075308</t>
  </si>
  <si>
    <t>ULC254F</t>
  </si>
  <si>
    <t>MENDOZA MEJIA LIZETH</t>
  </si>
  <si>
    <t>T 0000143789</t>
  </si>
  <si>
    <t>T 0000143769</t>
  </si>
  <si>
    <t>J1055933</t>
  </si>
  <si>
    <t>GB9441B</t>
  </si>
  <si>
    <t>CAPORAL HUERTA JOSE LUIS</t>
  </si>
  <si>
    <t>S 0000143791</t>
  </si>
  <si>
    <t>PW241538</t>
  </si>
  <si>
    <t>ESPINOSA MOLINA GUILLERMO</t>
  </si>
  <si>
    <t>S 0000143770</t>
  </si>
  <si>
    <t>N1327784</t>
  </si>
  <si>
    <t>GB6109D</t>
  </si>
  <si>
    <t>RECOLECTANDO A LA INDUSTRIA ECOLOGIA Y SER</t>
  </si>
  <si>
    <t>TOY  S</t>
  </si>
  <si>
    <t>S 0000143792</t>
  </si>
  <si>
    <t>JS235504</t>
  </si>
  <si>
    <t>GLT224D</t>
  </si>
  <si>
    <t>DEL RIO GONZALEZ JESUS</t>
  </si>
  <si>
    <t>S 0000143772</t>
  </si>
  <si>
    <t>N0427207</t>
  </si>
  <si>
    <t>ST6173C</t>
  </si>
  <si>
    <t>YAÑEZ CHAVEZ MICAELA</t>
  </si>
  <si>
    <t>S 0000143773</t>
  </si>
  <si>
    <t>FK014001</t>
  </si>
  <si>
    <t>GGH283D</t>
  </si>
  <si>
    <t>CENTENO TAPIA IRMA PAULINA</t>
  </si>
  <si>
    <t>MS529305</t>
  </si>
  <si>
    <t>GGR263E</t>
  </si>
  <si>
    <t>RAMIREZ GARCIA JUAN</t>
  </si>
  <si>
    <t>GH25746</t>
  </si>
  <si>
    <t>S 0000143793</t>
  </si>
  <si>
    <t>PT128120</t>
  </si>
  <si>
    <t>RAYA HERNANDEZ MIGUEL</t>
  </si>
  <si>
    <t>I 0000143771</t>
  </si>
  <si>
    <t>PS146845</t>
  </si>
  <si>
    <t>SERVIN TABAREZ CESAR</t>
  </si>
  <si>
    <t>I 0000143774</t>
  </si>
  <si>
    <t>MS047805</t>
  </si>
  <si>
    <t>67L966</t>
  </si>
  <si>
    <t>LLANTYSERV SA DE CV</t>
  </si>
  <si>
    <t>S 0000143794</t>
  </si>
  <si>
    <t>PJ066958</t>
  </si>
  <si>
    <t>HUERTA RUIZ MARTHA</t>
  </si>
  <si>
    <t>I 0000143795</t>
  </si>
  <si>
    <t>N1419573</t>
  </si>
  <si>
    <t>GC8910D</t>
  </si>
  <si>
    <t>S 0000143797</t>
  </si>
  <si>
    <t>MW140662</t>
  </si>
  <si>
    <t>Z72BHT</t>
  </si>
  <si>
    <t>T 0000143776</t>
  </si>
  <si>
    <t>GGE476D</t>
  </si>
  <si>
    <t>L3109276</t>
  </si>
  <si>
    <t>66L511</t>
  </si>
  <si>
    <t>ABURTO DE LA ROSA CARLOS ALBERTO</t>
  </si>
  <si>
    <t>S 0000143800</t>
  </si>
  <si>
    <t>P6006463</t>
  </si>
  <si>
    <t>DUARTE LOPEZ J. JUAN</t>
  </si>
  <si>
    <t>I 0000143775</t>
  </si>
  <si>
    <t>N1245754</t>
  </si>
  <si>
    <t>TORRES LEON LUIS ENRIQUE</t>
  </si>
  <si>
    <t>PJ067334</t>
  </si>
  <si>
    <t>YBARRA SANCHEZ LUZ MARIA</t>
  </si>
  <si>
    <t>I 0000143777</t>
  </si>
  <si>
    <t>J0258664</t>
  </si>
  <si>
    <t>GS8483B</t>
  </si>
  <si>
    <t>AGRICOLA NIETO S DE PR DE RL DE CV</t>
  </si>
  <si>
    <t>S 0000143801</t>
  </si>
  <si>
    <t>S 0000143802</t>
  </si>
  <si>
    <t>S 0000143804</t>
  </si>
  <si>
    <t>6M021422</t>
  </si>
  <si>
    <t>GL3495B</t>
  </si>
  <si>
    <t>JIMENEZ GAMIÑO FERNANDO RAUL</t>
  </si>
  <si>
    <t>N3006312</t>
  </si>
  <si>
    <t>68L457</t>
  </si>
  <si>
    <t>RUVALCABA MOSQUEDA DANIEL</t>
  </si>
  <si>
    <t>S 0000143805</t>
  </si>
  <si>
    <t>L0003866</t>
  </si>
  <si>
    <t>GH0109B</t>
  </si>
  <si>
    <t>S 0000143808</t>
  </si>
  <si>
    <t>N3000583</t>
  </si>
  <si>
    <t>RIVAS JUAREZ DEBORA</t>
  </si>
  <si>
    <t>S 0000143809</t>
  </si>
  <si>
    <t>M1211807</t>
  </si>
  <si>
    <t>GJN153D</t>
  </si>
  <si>
    <t>JIMENEZ PEREZ ARMANDO</t>
  </si>
  <si>
    <t>JU007576</t>
  </si>
  <si>
    <t>GUX219C</t>
  </si>
  <si>
    <t>UGALDE BELTRAN JORGE ALBERTO</t>
  </si>
  <si>
    <t>S 0000143811</t>
  </si>
  <si>
    <t>BENVENIDA CELAYA Y SMA</t>
  </si>
  <si>
    <t>S-143349</t>
  </si>
  <si>
    <t>P-142270</t>
  </si>
  <si>
    <t>I-140894</t>
  </si>
  <si>
    <t>S-143160</t>
  </si>
  <si>
    <t>T-143455</t>
  </si>
  <si>
    <t>P-143475</t>
  </si>
  <si>
    <t>T-143301</t>
  </si>
  <si>
    <t>P-142461</t>
  </si>
  <si>
    <t>P-142165</t>
  </si>
  <si>
    <t>S50 (RECIBE SUSI)</t>
  </si>
  <si>
    <t>INST. BANDA ACC (RECIBE SUSI)</t>
  </si>
  <si>
    <t>S80 (RECIBE MARCO)</t>
  </si>
  <si>
    <t>A Y F / LAVADO (A. V. JOSÉ LUIS) CLIENTE LLEGA A LAS 10:00 AM</t>
  </si>
  <si>
    <t>S190 / A Y B (V.C.) )RECIBE MARCO)</t>
  </si>
  <si>
    <t>A Y F / LAVADO (A.V. JOSÉ LUIS)</t>
  </si>
  <si>
    <t>S50/A Y B</t>
  </si>
  <si>
    <t>S390</t>
  </si>
  <si>
    <t>CORTE Y PROGRAMACION DE LLAVE</t>
  </si>
  <si>
    <t>DIAG. ESTA SALIENDO HUMO NEGRO POR ESCAPE</t>
  </si>
  <si>
    <t>AYF /LAVADO( A.V. PABLO ALFARO)</t>
  </si>
  <si>
    <t>S130/ A Y B</t>
  </si>
  <si>
    <t>INST. BASES DE AMORTIGUADORES</t>
  </si>
  <si>
    <t>S290</t>
  </si>
  <si>
    <t>S170/AYB</t>
  </si>
  <si>
    <t>AYF /LAVADO( A.V . ANDREA)</t>
  </si>
  <si>
    <t>PU085285</t>
  </si>
  <si>
    <t>AYB</t>
  </si>
  <si>
    <t>A YF /LAVADO( A.V. PABLO)</t>
  </si>
  <si>
    <t>AYF /LAVADO( A.V. LUIS PLAZA)</t>
  </si>
  <si>
    <t>S10 / A Y B (800.00)</t>
  </si>
  <si>
    <t>S30 / A Y B / CAMBIO FILTRO AC</t>
  </si>
  <si>
    <t>S30 / REV. POR TORNILLO BARRIDO EN PUERTA</t>
  </si>
  <si>
    <t>A Y F CON LAVADO (SALVADOR)</t>
  </si>
  <si>
    <t>DIAG. TESTIGOS ENCENDIDOS (ABS, BRAKE, MODO 4X4, FALLA EN CONTROL DE MANEJO)</t>
  </si>
  <si>
    <t>INST. BALATAS TRASERAS</t>
  </si>
  <si>
    <t>REEMP. DE AMORT. TRASEROS / REEMP. GOMA LIMPIAPARABRISAS)</t>
  </si>
  <si>
    <t>A Y F CON LAVADO (FERNANDO) CITA SE AGENDÓ 10:45, CTE. LLEGA A LAS 10:00 AM</t>
  </si>
  <si>
    <t>BIENVENIDA SMA</t>
  </si>
  <si>
    <t>REINGRESO: RUIDO EN ACC (VÍCTOR T. YA REALIZÓ LA ENTREVISTA)</t>
  </si>
  <si>
    <t>REINGRESO</t>
  </si>
  <si>
    <t>N1232961</t>
  </si>
  <si>
    <t>S250 / A Y B (800.00)</t>
  </si>
  <si>
    <t>A Y F CON LAVADO (PABLO)</t>
  </si>
  <si>
    <t>A Y F CON LAVADO (FLOR)</t>
  </si>
  <si>
    <t>A Y F CON LAVADO (FERNANDO) CITA SE AGENÓ A LAS 11:45 CTE LLEGA A LAS 11:00 AM</t>
  </si>
  <si>
    <t>DIAG. RUIDO AL FRENAR Y EN REVERSA</t>
  </si>
  <si>
    <t>A Y F CON LAVADO (FERNANDO)</t>
  </si>
  <si>
    <t>S260</t>
  </si>
  <si>
    <t>P0012283</t>
  </si>
  <si>
    <t>GK003929</t>
  </si>
  <si>
    <t>N1326566</t>
  </si>
  <si>
    <t>PJ060343</t>
  </si>
  <si>
    <t>9Z078893</t>
  </si>
  <si>
    <t>DIAG. AIRE ACC NO ENFRÍA CORRECTAMENTE (INTERMITENTE) / DIAG. CHAPA BATEA NO FUNCIONA</t>
  </si>
  <si>
    <t>BK007882</t>
  </si>
  <si>
    <t>DPOK: INST. ESPEJO RETROVISOR DERECHO</t>
  </si>
  <si>
    <t>H3052504</t>
  </si>
  <si>
    <t>GS764784</t>
  </si>
  <si>
    <t>K1165469</t>
  </si>
  <si>
    <t>DIAG. RUIDO AL IR EN REVERSA</t>
  </si>
  <si>
    <t>BW067317</t>
  </si>
  <si>
    <t>A Y F CON LAVADO (CASA) SNACK: DULCE</t>
  </si>
  <si>
    <t>PP005663</t>
  </si>
  <si>
    <t>S380 / A Y B / (CONF, REEMP. DE BALATAS, SE APARTÓ ESPACIO EN TABLERO)</t>
  </si>
  <si>
    <t>F6165271</t>
  </si>
  <si>
    <t>INT. G0F</t>
  </si>
  <si>
    <t>DIAG. LEYENDA MANTENIENCE EN TABLERO</t>
  </si>
  <si>
    <t>N3007154</t>
  </si>
  <si>
    <t>S200</t>
  </si>
  <si>
    <t>6M020597</t>
  </si>
  <si>
    <t>N1328989</t>
  </si>
  <si>
    <t>MJ026531</t>
  </si>
  <si>
    <t>ES406813</t>
  </si>
  <si>
    <t>GW488793</t>
  </si>
  <si>
    <t>K5675332</t>
  </si>
  <si>
    <t>K1173500</t>
  </si>
  <si>
    <t>REEMP. BANDA ACC</t>
  </si>
  <si>
    <t>G1447998</t>
  </si>
  <si>
    <t>H1015751</t>
  </si>
  <si>
    <t>8K032387</t>
  </si>
  <si>
    <t>DIAG. RUIDO EN LLANTA IZQ</t>
  </si>
  <si>
    <t>PP010386</t>
  </si>
  <si>
    <t>A Y F CON LAVADO (ANDREA)</t>
  </si>
  <si>
    <t>INSP. C0R</t>
  </si>
  <si>
    <t>MOVIL SMA / CAMPAÑA</t>
  </si>
  <si>
    <t>MK017561</t>
  </si>
  <si>
    <t>N3002270</t>
  </si>
  <si>
    <t>NW266800</t>
  </si>
  <si>
    <t>INST. TOMA DE AGUA Y REEMP. DE ANTICONGELANTE</t>
  </si>
  <si>
    <t>A Y F CON LAVADO (ERNESTO)</t>
  </si>
  <si>
    <t>P0009740</t>
  </si>
  <si>
    <t>A Y F CON LAVADO (RAFAEL)</t>
  </si>
  <si>
    <t>P0430512</t>
  </si>
  <si>
    <t>M0421497</t>
  </si>
  <si>
    <t>GS742025</t>
  </si>
  <si>
    <t>NS130939</t>
  </si>
  <si>
    <t>PP005410</t>
  </si>
  <si>
    <t>DIAG. RUIDO EN BALATAS TRASERAS (UNIDAD NUEVA, ATENDER POR GARANTÍA TAMBIÉN REALIZARÁ EVENTO DE BIENVENIDA)</t>
  </si>
  <si>
    <t>GS736652</t>
  </si>
  <si>
    <t>JP778165</t>
  </si>
  <si>
    <t>K1149032</t>
  </si>
  <si>
    <t>K1165096</t>
  </si>
  <si>
    <t>DS110549</t>
  </si>
  <si>
    <t xml:space="preserve">S10     </t>
  </si>
  <si>
    <t>NU717377</t>
  </si>
  <si>
    <t>REEMPLAZO FLECHA LADO IZQUIERDO/ ALINEACIÓN</t>
  </si>
  <si>
    <t>FW220032</t>
  </si>
  <si>
    <t>S130 , CAMBIO DE BALATAS DELANTERAS</t>
  </si>
  <si>
    <t>HP711582</t>
  </si>
  <si>
    <t>MK016642</t>
  </si>
  <si>
    <t>LK005899</t>
  </si>
  <si>
    <t>INST. DE FILTRO BATERIA HIBRIDA /LIMPIEZA DE DUCTOS</t>
  </si>
  <si>
    <t>MJ001519</t>
  </si>
  <si>
    <t>S20 /A Y B</t>
  </si>
  <si>
    <t>N3185100</t>
  </si>
  <si>
    <t>H1046961</t>
  </si>
  <si>
    <t>G0164798</t>
  </si>
  <si>
    <t>K0186533</t>
  </si>
  <si>
    <t>J3601506</t>
  </si>
  <si>
    <t>S130/A Y B</t>
  </si>
  <si>
    <t>S20/ AY B/CAMBIO DE ACEITE DE TRANSMICIÓN</t>
  </si>
  <si>
    <t>LJ019836</t>
  </si>
  <si>
    <t>K1161267</t>
  </si>
  <si>
    <t>GY146850</t>
  </si>
  <si>
    <t>L3108521</t>
  </si>
  <si>
    <t>N3005208</t>
  </si>
  <si>
    <t>E1430791</t>
  </si>
  <si>
    <t>INST. FILTRO AIRE DE MOTOR</t>
  </si>
  <si>
    <t>R. DE SOPORTE SUPERIOR DERECHO DE MOTOR (VC)</t>
  </si>
  <si>
    <t>S80 (VERIFICAR KM Y SECUENCIA DE SERVICIOS)</t>
  </si>
  <si>
    <t>L1209101</t>
  </si>
  <si>
    <t>DIAG. AJUSTE DE LUCES (QUEDARON DISPAREJOS), DIAG. ACTIVACIÓN MODO VERANO</t>
  </si>
  <si>
    <t>JK022042</t>
  </si>
  <si>
    <t>INST. 23TM01</t>
  </si>
  <si>
    <t>N1251619</t>
  </si>
  <si>
    <t>S160, DIAG. RUIDO AL FRENAR , DIAG. RUIDOS AL BRINCAR</t>
  </si>
  <si>
    <t>AY F / LAVADO</t>
  </si>
  <si>
    <t>P3010237</t>
  </si>
  <si>
    <t>HY170301</t>
  </si>
  <si>
    <t>MS087937</t>
  </si>
  <si>
    <t>MS080721</t>
  </si>
  <si>
    <t>KS998283</t>
  </si>
  <si>
    <t>MS527590</t>
  </si>
  <si>
    <t>MW146664</t>
  </si>
  <si>
    <t>NP104490</t>
  </si>
  <si>
    <t>GXV908E</t>
  </si>
  <si>
    <t>DIAG.</t>
  </si>
  <si>
    <t>OMRG/AC</t>
  </si>
  <si>
    <t>RODRIGUEZ MANCERA SAÚL</t>
  </si>
  <si>
    <t>RECOLECTANDO A LA INDUSTRIA ECOLOGIA Y S</t>
  </si>
  <si>
    <t>S HILUX</t>
  </si>
  <si>
    <t>BIENV</t>
  </si>
  <si>
    <t>GPR362E</t>
  </si>
  <si>
    <t>TORRES ALVAREZ MARIA GUADALUPE</t>
  </si>
  <si>
    <t>JOAM</t>
  </si>
  <si>
    <t>OMRG / AC</t>
  </si>
  <si>
    <t>#N/D</t>
  </si>
  <si>
    <t>(Varios elementos)</t>
  </si>
  <si>
    <t>TOTAL MÓVILES Y BIENVENIDA</t>
  </si>
  <si>
    <t>SOTO HERNANDEZ ROBERTO</t>
  </si>
  <si>
    <t>GLY417C</t>
  </si>
  <si>
    <t>YAÑEZ CHAVEZ MARIA ISABEL</t>
  </si>
  <si>
    <t>GN5786C</t>
  </si>
  <si>
    <t>SEMINARIO DE LA INMACULADA CONCEPCION DE</t>
  </si>
  <si>
    <t>ARMENTA TREVIÑO ROSARIO NALLELI</t>
  </si>
  <si>
    <t>GPW195C</t>
  </si>
  <si>
    <t>PEREZ ZARATE JUANITA</t>
  </si>
  <si>
    <t>SUPER GANADERO Y AGRICOLA DE SAN JOSE SA</t>
  </si>
  <si>
    <t>GRR865C</t>
  </si>
  <si>
    <t>GARCIA MOCTEZUMA ANDRES</t>
  </si>
  <si>
    <t>66L811</t>
  </si>
  <si>
    <t>MARTINEZ GONZALEZ MARTIN</t>
  </si>
  <si>
    <t>GVB920C</t>
  </si>
  <si>
    <t>HERRERA MOLINA MARIA GUADALUPE</t>
  </si>
  <si>
    <t>GNN589C</t>
  </si>
  <si>
    <t>GVG1886</t>
  </si>
  <si>
    <t>WALLACE ARAIZA MARTA</t>
  </si>
  <si>
    <t>GXD975E</t>
  </si>
  <si>
    <t>RICO ARANDA ANA KAREN</t>
  </si>
  <si>
    <t>GLC155D</t>
  </si>
  <si>
    <t>SIGMA QUALITY ASSISTANCE SA DE CV</t>
  </si>
  <si>
    <t>GRC740E</t>
  </si>
  <si>
    <t>BARAJAS HERNANDEZ MARGARITA</t>
  </si>
  <si>
    <t>GJ02328</t>
  </si>
  <si>
    <t>GRANADOS SALAS GERARDO</t>
  </si>
  <si>
    <t>GT2498C</t>
  </si>
  <si>
    <t>MALTA TEXTO DE MEXICO S.A DE C.V</t>
  </si>
  <si>
    <t>67L119</t>
  </si>
  <si>
    <t>MOLINA MORFIN JAVIER</t>
  </si>
  <si>
    <t>GJF191C</t>
  </si>
  <si>
    <t>ANAYA ARIAS GUILLERMO</t>
  </si>
  <si>
    <t>GMD220D</t>
  </si>
  <si>
    <t>CENTENO CASTILLO VICTOR HUGO</t>
  </si>
  <si>
    <t>SUSAN ANDREA KOROL</t>
  </si>
  <si>
    <t>RUNNER</t>
  </si>
  <si>
    <t>GXV315C</t>
  </si>
  <si>
    <t>MARTINEZ MARQUEZ LUIS</t>
  </si>
  <si>
    <t>GRV141B</t>
  </si>
  <si>
    <t>MARTINEZ ESQUIVEL MA SOLEDAD</t>
  </si>
  <si>
    <t>GGE754E</t>
  </si>
  <si>
    <t>CONSOLACION OJEDA</t>
  </si>
  <si>
    <t>GMD147C</t>
  </si>
  <si>
    <t>VELAZQUEZ VAZQUEZ JOSE MANUEL</t>
  </si>
  <si>
    <t>FJ</t>
  </si>
  <si>
    <t>TOVAR PAREDES DANIEL</t>
  </si>
  <si>
    <t>GHY857E</t>
  </si>
  <si>
    <t>RODRIGUEZ VALENCIA MARIA EUGENIA</t>
  </si>
  <si>
    <t>UPL127F</t>
  </si>
  <si>
    <t>YAñEZ CHAVEZ MICAELA</t>
  </si>
  <si>
    <t>GUERRERO HERRERA MAYRA</t>
  </si>
  <si>
    <t>TOYOTA FINANCIAL SERVICES DE MEXICO S.A D</t>
  </si>
  <si>
    <t>GP8410C</t>
  </si>
  <si>
    <t>COMAGRICEN SA DE CV</t>
  </si>
  <si>
    <t>GNY853D</t>
  </si>
  <si>
    <t>COLEGIO VILLAGRAN AC</t>
  </si>
  <si>
    <t>CORONA TABARES BENJAMIN</t>
  </si>
  <si>
    <t>GPU419D</t>
  </si>
  <si>
    <t>BACA ROMERO GILBERTO</t>
  </si>
  <si>
    <t>GSZ141D</t>
  </si>
  <si>
    <t>GONZALEZ OLIVO VERONICA</t>
  </si>
  <si>
    <t>GWA172D</t>
  </si>
  <si>
    <t>COMPRAVENTA DE ALIMENTOS GRANOS Y FORRAJE</t>
  </si>
  <si>
    <t>GKD964C</t>
  </si>
  <si>
    <t>COMERCIO AL DETALLE PARA GUANAJUATO</t>
  </si>
  <si>
    <t>GGA671E</t>
  </si>
  <si>
    <t>LOPEZ CANCHOLA CHRISTIAN</t>
  </si>
  <si>
    <t>RC TOOLS SA DE CV</t>
  </si>
  <si>
    <t>GVA534C</t>
  </si>
  <si>
    <t>MEJIA QUINTANA JUAN ALBERTO</t>
  </si>
  <si>
    <t>GALC/GALC</t>
  </si>
  <si>
    <t>GYC318B</t>
  </si>
  <si>
    <t>JUAREZ GUTIERREZ LETICIA</t>
  </si>
  <si>
    <t>AC/AC</t>
  </si>
  <si>
    <t>GNV667D</t>
  </si>
  <si>
    <t>MARTINEZ HERNANEZ ELIZABETH</t>
  </si>
  <si>
    <t>GWB783D</t>
  </si>
  <si>
    <t>TRRI SA DE CV</t>
  </si>
  <si>
    <t>65L550</t>
  </si>
  <si>
    <t>FTP/FTP</t>
  </si>
  <si>
    <t>68L938</t>
  </si>
  <si>
    <t>OLIVER ALVAREZ SERGIO EDGAR</t>
  </si>
  <si>
    <t>OMRG/CAAA</t>
  </si>
  <si>
    <t>GSV207C</t>
  </si>
  <si>
    <t>GUTIERREZ VILLALOBOS JOSE MARCELINO</t>
  </si>
  <si>
    <t>GC3540B</t>
  </si>
  <si>
    <t>MADRIGAL CAMPOS JOSE LUIS</t>
  </si>
  <si>
    <t>GR9444B</t>
  </si>
  <si>
    <t>FGASGRO MEX S. DE RL</t>
  </si>
  <si>
    <t>65L298</t>
  </si>
  <si>
    <t>VARGAS HERNANDEZ MARIAZELL</t>
  </si>
  <si>
    <t>CEPE/CAAA</t>
  </si>
  <si>
    <t>69L522</t>
  </si>
  <si>
    <t>GSR LOGISTICA SA DE CV</t>
  </si>
  <si>
    <t>OMRG/CAAA/FTP</t>
  </si>
  <si>
    <t>GS2817C</t>
  </si>
  <si>
    <t>SUASTE RICO MARTINA ELIZABETH</t>
  </si>
  <si>
    <t>GXR608B</t>
  </si>
  <si>
    <t>MATEHUALA DIAZ MARIA LUISA</t>
  </si>
  <si>
    <t>65L645</t>
  </si>
  <si>
    <t>MARQUESADA CELULAR S. DE R.L. DE C.V.</t>
  </si>
  <si>
    <t>68L316</t>
  </si>
  <si>
    <t>ESPINOZA VAZQUEZ ALMA LIDIA</t>
  </si>
  <si>
    <t>GVD188C</t>
  </si>
  <si>
    <t>AYALA OJEDA LUIS ENRIQUE</t>
  </si>
  <si>
    <t>GWB088B</t>
  </si>
  <si>
    <t>TUPAFA S.A DE C.V</t>
  </si>
  <si>
    <t>FTP/FTP/JOAM</t>
  </si>
  <si>
    <t>INTEGRA SOLUCIONES INDUSTRIALES S.A DE C.V</t>
  </si>
  <si>
    <t>CEPE/GALC</t>
  </si>
  <si>
    <t>GALC/OMRG</t>
  </si>
  <si>
    <t>ESPINOZA BUSTAMANTE AIDA</t>
  </si>
  <si>
    <t>GNV207E</t>
  </si>
  <si>
    <t>RODRIGUEZ VILLANUEVA MA. DE LOURDES</t>
  </si>
  <si>
    <t>Y96BJD</t>
  </si>
  <si>
    <t>M82BJW</t>
  </si>
  <si>
    <t>H43BBT</t>
  </si>
  <si>
    <t>M17BHR</t>
  </si>
  <si>
    <t>J72BHW</t>
  </si>
  <si>
    <t>F44BJL</t>
  </si>
  <si>
    <t>UD1001-AS24074</t>
  </si>
  <si>
    <t>UD1002-AS24050</t>
  </si>
  <si>
    <t>ari_dic@hotmail.com</t>
  </si>
  <si>
    <t>UD1001-AS24052</t>
  </si>
  <si>
    <t>UD1001-AS24053</t>
  </si>
  <si>
    <t>MRICO@GRUPOVERSA.COM</t>
  </si>
  <si>
    <t>UD1002-AS24049</t>
  </si>
  <si>
    <t>ANAGABRIELA.PEREZ.88@GMAIL.COM</t>
  </si>
  <si>
    <t>UD1001-AS24054</t>
  </si>
  <si>
    <t>UD1001-AS24073</t>
  </si>
  <si>
    <t>UD1001-AS24057</t>
  </si>
  <si>
    <t>UD1001-AS24058</t>
  </si>
  <si>
    <t>jnegrete@innovacionagricola.com</t>
  </si>
  <si>
    <t>UD1001-AS24055</t>
  </si>
  <si>
    <t>elena08.lopezcahvez@gmail.com</t>
  </si>
  <si>
    <t>UD1001-AS24056</t>
  </si>
  <si>
    <t>MR0CX3DD4N1325339</t>
  </si>
  <si>
    <t>SU1243B</t>
  </si>
  <si>
    <t>daniel.gonzalez.61@hotmail.com</t>
  </si>
  <si>
    <t>UD1001-AS24059</t>
  </si>
  <si>
    <t>next_cezar@hotmail.com</t>
  </si>
  <si>
    <t>UD1001-AS24060</t>
  </si>
  <si>
    <t>CIFUENTES VERA LUIS ANTONIO</t>
  </si>
  <si>
    <t>550FWX</t>
  </si>
  <si>
    <t>luisantoniocifuentes.lac@gmail.com</t>
  </si>
  <si>
    <t>UD1001-AS24063</t>
  </si>
  <si>
    <t>LMARTINEZ@MARBRAN.COM.MX</t>
  </si>
  <si>
    <t>UD1001-AS24064</t>
  </si>
  <si>
    <t>mmedina_05@outlook.com</t>
  </si>
  <si>
    <t>UD1001-AS24065</t>
  </si>
  <si>
    <t>UD1001-AS24061</t>
  </si>
  <si>
    <t>72*14*21448</t>
  </si>
  <si>
    <t>artenmovimientojazz@hotmail.com</t>
  </si>
  <si>
    <t>UD1001-AS24070</t>
  </si>
  <si>
    <t>GUY130D</t>
  </si>
  <si>
    <t>GUS.TOVARG@HOTMAIL.COM</t>
  </si>
  <si>
    <t>UD1001-AS24071</t>
  </si>
  <si>
    <t>68L828</t>
  </si>
  <si>
    <t>ROCIO.VALDIVIAMANCERA@GMAIL.COM</t>
  </si>
  <si>
    <t>UD1001-AS24066</t>
  </si>
  <si>
    <t>GYW656D</t>
  </si>
  <si>
    <t>alex_ao92@homail.com</t>
  </si>
  <si>
    <t>S 0000143758</t>
  </si>
  <si>
    <t>UD1001-AS24062</t>
  </si>
  <si>
    <t>LEYVA GUZMAN NICOLAS</t>
  </si>
  <si>
    <t>PTP096A</t>
  </si>
  <si>
    <t>UD1001-AS24069</t>
  </si>
  <si>
    <t>GUX604E</t>
  </si>
  <si>
    <t>mossisabel@hotmail.com</t>
  </si>
  <si>
    <t>UD1001-AS24068</t>
  </si>
  <si>
    <t>blancaestel296@gmail.com</t>
  </si>
  <si>
    <t>UD1001-AS24067</t>
  </si>
  <si>
    <t>jsalper1223@gmail.com</t>
  </si>
  <si>
    <t>T 0000143742</t>
  </si>
  <si>
    <t>UD1001-AS24072</t>
  </si>
  <si>
    <t>mvzjosediaz@gmail.com</t>
  </si>
  <si>
    <t>UD1001-AS24078</t>
  </si>
  <si>
    <t>S 0000143606</t>
  </si>
  <si>
    <t>UD1001-AS24076</t>
  </si>
  <si>
    <t>GRW204D</t>
  </si>
  <si>
    <t>UD1001-AS24108</t>
  </si>
  <si>
    <t>3TMJU4GN1FM182489</t>
  </si>
  <si>
    <t>GJ1792B</t>
  </si>
  <si>
    <t>danielespitiapatino97@gmail.com</t>
  </si>
  <si>
    <t>S 0000143728</t>
  </si>
  <si>
    <t>UD1001-AS24079</t>
  </si>
  <si>
    <t>PDW1016</t>
  </si>
  <si>
    <t>MCARDENAS@ASPROS.MX</t>
  </si>
  <si>
    <t>UD1001-AS24081</t>
  </si>
  <si>
    <t>LEGARIANGEL@YAHOO.COM</t>
  </si>
  <si>
    <t>UD1002-AS24077</t>
  </si>
  <si>
    <t>UMF990E</t>
  </si>
  <si>
    <t>UD1001-AS24105</t>
  </si>
  <si>
    <t>GVY639E</t>
  </si>
  <si>
    <t>elquematierra373@gmail.com</t>
  </si>
  <si>
    <t>UD1001-AS24110</t>
  </si>
  <si>
    <t>mpmallvalladares_@hotmail.com</t>
  </si>
  <si>
    <t>UD1001-AS24111</t>
  </si>
  <si>
    <t>micayacha@gmail.com</t>
  </si>
  <si>
    <t>UD1001-AS24094</t>
  </si>
  <si>
    <t>MR0CX3DD0P1334705</t>
  </si>
  <si>
    <t>coordinadorzona1@confiagro.com.mx</t>
  </si>
  <si>
    <t>UD1001-AS24093</t>
  </si>
  <si>
    <t>marcela.castro.87@gmail.com</t>
  </si>
  <si>
    <t>UD1001-AS24080</t>
  </si>
  <si>
    <t>harlem6423@hotmail.com</t>
  </si>
  <si>
    <t>UD1001-AS24101</t>
  </si>
  <si>
    <t>saulrm63@hotmail.com</t>
  </si>
  <si>
    <t>UD1001-AS24082</t>
  </si>
  <si>
    <t>maga591118@gmail.com</t>
  </si>
  <si>
    <t>UD1001-AS24102</t>
  </si>
  <si>
    <t>abi_teniente@hotmail.com</t>
  </si>
  <si>
    <t>UD1001-AS24092</t>
  </si>
  <si>
    <t>caporalhuertajoseluis@gmail.com</t>
  </si>
  <si>
    <t>UD1001-AS24097</t>
  </si>
  <si>
    <t>RECOLECTANDO A LA INDUSTRIA ECOLOGIA Y SERVICIOS SA DE CV</t>
  </si>
  <si>
    <t>recolectandofacturacion@gmail.com</t>
  </si>
  <si>
    <t>UD1001-AS24106</t>
  </si>
  <si>
    <t>letyllantyserv@live.com.mx</t>
  </si>
  <si>
    <t>UD1001-AS24095</t>
  </si>
  <si>
    <t>carlosalberto.adlr@gmail.com</t>
  </si>
  <si>
    <t>UD1001-AS24104</t>
  </si>
  <si>
    <t>danielruvalcaba@yahoo.com.mx</t>
  </si>
  <si>
    <t>UD1001-AS24109</t>
  </si>
  <si>
    <t>MR0EX3DD1L0003866</t>
  </si>
  <si>
    <t>GW7648C</t>
  </si>
  <si>
    <t>UD1001-AS24100</t>
  </si>
  <si>
    <t>68L151</t>
  </si>
  <si>
    <t>deby._.69@hotmail.com</t>
  </si>
  <si>
    <t>UD1001-AS24103</t>
  </si>
  <si>
    <t>GVX219C</t>
  </si>
  <si>
    <t>jorgeugabel123@gmail.com</t>
  </si>
  <si>
    <t>UD1001-AS24075</t>
  </si>
  <si>
    <t>UD1001-AS24107</t>
  </si>
  <si>
    <t>UD1001-AS24098</t>
  </si>
  <si>
    <t>N128690</t>
  </si>
  <si>
    <t>arcoszavala.98@gmail.com</t>
  </si>
  <si>
    <t>UD1001-AS24096</t>
  </si>
  <si>
    <t>lizmendozam@gmail.com</t>
  </si>
  <si>
    <t>S 0000143387</t>
  </si>
  <si>
    <t>UD1002-AS24115</t>
  </si>
  <si>
    <t>OPERADORA ALAMEDA PARK SA DE CV</t>
  </si>
  <si>
    <t>UMB262E</t>
  </si>
  <si>
    <t>contraloria@camelinas.com.mx</t>
  </si>
  <si>
    <t>UD1001-AS24144</t>
  </si>
  <si>
    <t>ANACAMPOSCOSS@GMAIL.COM</t>
  </si>
  <si>
    <t>S 0000143735</t>
  </si>
  <si>
    <t>UD1001-AS24112</t>
  </si>
  <si>
    <t>angiocel@prodigy.net.mx</t>
  </si>
  <si>
    <t>UD1001-AS24123</t>
  </si>
  <si>
    <t>marcela.castel.87@gmail.com</t>
  </si>
  <si>
    <t>UD1001-AS24143</t>
  </si>
  <si>
    <t>MR2B29F39N1245754</t>
  </si>
  <si>
    <t>GTP650E</t>
  </si>
  <si>
    <t>hotelelcarro_2012@hotmail.com</t>
  </si>
  <si>
    <t>S 0000143814</t>
  </si>
  <si>
    <t>UD1001-AS24133</t>
  </si>
  <si>
    <t>jmmdjj@hotmail.com</t>
  </si>
  <si>
    <t>S 0000143815</t>
  </si>
  <si>
    <t>UD1001-AS24135</t>
  </si>
  <si>
    <t>JTEBU5JRXK5675332</t>
  </si>
  <si>
    <t>S 0000143816</t>
  </si>
  <si>
    <t>UD1001-AS24136</t>
  </si>
  <si>
    <t>velazquezjm@hotmail.com</t>
  </si>
  <si>
    <t>S 0000143818</t>
  </si>
  <si>
    <t>UD1001-AS24139</t>
  </si>
  <si>
    <t>S 0000143819</t>
  </si>
  <si>
    <t>UD1001-AS24141</t>
  </si>
  <si>
    <t>2T3J1RFV6NW266800</t>
  </si>
  <si>
    <t>S 0000143822</t>
  </si>
  <si>
    <t>UD1001-AS24113</t>
  </si>
  <si>
    <t>kolob260182@hotmail.com</t>
  </si>
  <si>
    <t>S 0000143823</t>
  </si>
  <si>
    <t>UD1001-AS24149</t>
  </si>
  <si>
    <t>SEMINARIO DE LA INMACULADA CONCEPCION DE CELAYA, GTO. AR</t>
  </si>
  <si>
    <t>economia@seminariodecelya.com</t>
  </si>
  <si>
    <t>S 0000143824</t>
  </si>
  <si>
    <t>UD1001-AS24114</t>
  </si>
  <si>
    <t>GWE192E</t>
  </si>
  <si>
    <t>nalleliat@gmail.com</t>
  </si>
  <si>
    <t>S 0000143827</t>
  </si>
  <si>
    <t>UD1001-AS24118</t>
  </si>
  <si>
    <t>GARCIA MOCTEZUMA ALEJANDRO</t>
  </si>
  <si>
    <t>alex_gm11@outlok.com</t>
  </si>
  <si>
    <t>S 0000143828</t>
  </si>
  <si>
    <t>UD1001-AS24128</t>
  </si>
  <si>
    <t>frivero@meltalfrio.com.mx</t>
  </si>
  <si>
    <t>S 0000143830</t>
  </si>
  <si>
    <t>UD1001-AS24147</t>
  </si>
  <si>
    <t>mmartinezglz1@hotmail.com</t>
  </si>
  <si>
    <t>S 0000143837</t>
  </si>
  <si>
    <t>UD1001-AS24145</t>
  </si>
  <si>
    <t>HERRERA GARCIA MA. GUADALUPE</t>
  </si>
  <si>
    <t>5TDYZ3DC1KS984273</t>
  </si>
  <si>
    <t>GVP314E</t>
  </si>
  <si>
    <t>juancarlos1811@hotmail.com</t>
  </si>
  <si>
    <t>S 0000143838</t>
  </si>
  <si>
    <t>UD1001-AS24124</t>
  </si>
  <si>
    <t>MALTA TEXO DE MEXICO S.A DE C.V.</t>
  </si>
  <si>
    <t>MR0CX3DD3N1328989</t>
  </si>
  <si>
    <t>luis2676voley@gmail.com</t>
  </si>
  <si>
    <t>S 0000143840</t>
  </si>
  <si>
    <t>UD1001-AS24122</t>
  </si>
  <si>
    <t>lenysantillan@gmail.com</t>
  </si>
  <si>
    <t>S 0000143841</t>
  </si>
  <si>
    <t>UD1001-AS24119</t>
  </si>
  <si>
    <t>CENTENOCVH@GMAIL.COM.MX</t>
  </si>
  <si>
    <t>S 0000143842</t>
  </si>
  <si>
    <t>UD1001-AS24121</t>
  </si>
  <si>
    <t>damag_001@hotmail.com</t>
  </si>
  <si>
    <t>S 0000143846</t>
  </si>
  <si>
    <t>UD1001-AS24129</t>
  </si>
  <si>
    <t>OJEDAJAVIER027@GMAIL.COM</t>
  </si>
  <si>
    <t>S 0000143847</t>
  </si>
  <si>
    <t>UD1001-AS24132</t>
  </si>
  <si>
    <t>am_oliveros@hotmail.com.mx</t>
  </si>
  <si>
    <t>S 0000143849</t>
  </si>
  <si>
    <t>UD1001-AS24140</t>
  </si>
  <si>
    <t>santituspod@gmail.com</t>
  </si>
  <si>
    <t>S 0000143852</t>
  </si>
  <si>
    <t>UD1001-AS24146</t>
  </si>
  <si>
    <t>GP8710C</t>
  </si>
  <si>
    <t>tngrobemoreno@hotmail.com</t>
  </si>
  <si>
    <t>S 0000143853</t>
  </si>
  <si>
    <t>UD1001-AS24137</t>
  </si>
  <si>
    <t>COLEGIOVILLAGRANFACTURAS@HOTMAIL.COM</t>
  </si>
  <si>
    <t>S 0000143857</t>
  </si>
  <si>
    <t>UD1001-AS24131</t>
  </si>
  <si>
    <t>a.ortega@ugto.mx</t>
  </si>
  <si>
    <t>S 0000143864</t>
  </si>
  <si>
    <t>UD1001-AS24148</t>
  </si>
  <si>
    <t>ofelio.hernandez@sems.gob.mx</t>
  </si>
  <si>
    <t>T 0000142975</t>
  </si>
  <si>
    <t>UD1002-AS24134</t>
  </si>
  <si>
    <t>UD1001-AS24150</t>
  </si>
  <si>
    <t>instituto.mrs@hotmil.com</t>
  </si>
  <si>
    <t>UD1001-AS24130</t>
  </si>
  <si>
    <t>5TDZK23C78S108966</t>
  </si>
  <si>
    <t>noproporciona@correoelectrinico.com</t>
  </si>
  <si>
    <t>T 0000143831</t>
  </si>
  <si>
    <t>UD1001-AS24142</t>
  </si>
  <si>
    <t>lupita_herreramolina@outlook.com</t>
  </si>
  <si>
    <t>T 0000143834</t>
  </si>
  <si>
    <t>UD1001-AS24125</t>
  </si>
  <si>
    <t>GWF502C</t>
  </si>
  <si>
    <t>T 0000143843</t>
  </si>
  <si>
    <t>UD1001-AS24138</t>
  </si>
  <si>
    <t>GVR141B</t>
  </si>
  <si>
    <t>solmaresq@outlook.com</t>
  </si>
  <si>
    <t>LU927209</t>
  </si>
  <si>
    <t>K1160299</t>
  </si>
  <si>
    <t>N1419462</t>
  </si>
  <si>
    <t>MU018102</t>
  </si>
  <si>
    <t>KS984273</t>
  </si>
  <si>
    <t>M0042754</t>
  </si>
  <si>
    <t>L0726097</t>
  </si>
  <si>
    <t>N0065380</t>
  </si>
  <si>
    <t>J1090118</t>
  </si>
  <si>
    <t>C0003041</t>
  </si>
  <si>
    <t>8S000278</t>
  </si>
  <si>
    <t>J3064259</t>
  </si>
  <si>
    <t>MS056205</t>
  </si>
  <si>
    <t>S70 / DIAG. TESTIGO ENCENDIDO: SENSOR PRESION DE AIRE</t>
  </si>
  <si>
    <t>KD021415</t>
  </si>
  <si>
    <t>NP308928</t>
  </si>
  <si>
    <t>MJ018835</t>
  </si>
  <si>
    <t>CW126864</t>
  </si>
  <si>
    <t>PT024671</t>
  </si>
  <si>
    <t>KU197754</t>
  </si>
  <si>
    <t>K1629946</t>
  </si>
  <si>
    <t>MT012183</t>
  </si>
  <si>
    <t>S150 / REVISAR PUERTA D CAJUELA NO SE SOSTIENE</t>
  </si>
  <si>
    <t>8C719815</t>
  </si>
  <si>
    <t>REEMP. K0Q</t>
  </si>
  <si>
    <t>GY146944</t>
  </si>
  <si>
    <t>D1427324</t>
  </si>
  <si>
    <t>J1606070</t>
  </si>
  <si>
    <t>HS796469</t>
  </si>
  <si>
    <t>LK013149</t>
  </si>
  <si>
    <t>JS914847</t>
  </si>
  <si>
    <t>N3001421</t>
  </si>
  <si>
    <t>DIAG. REVISIÓN DE BALEROS (UNIDAD DE COMONUEVOS)</t>
  </si>
  <si>
    <t>NP111539</t>
  </si>
  <si>
    <t>M1215489</t>
  </si>
  <si>
    <t>MP205976</t>
  </si>
  <si>
    <t>A Y F CON LAVADO (LUIS PLAZA)</t>
  </si>
  <si>
    <t>P3009521</t>
  </si>
  <si>
    <t>DIAG. RUIDO EN MOTOR</t>
  </si>
  <si>
    <t>N3168992</t>
  </si>
  <si>
    <t>S70 (COSTO EMPLEADO TOYOTA)</t>
  </si>
  <si>
    <t>FS547719</t>
  </si>
  <si>
    <t>P3008511</t>
  </si>
  <si>
    <t>GP1515C</t>
  </si>
  <si>
    <t>EXPOR SAN ANTONIO SA DE CV</t>
  </si>
  <si>
    <t>GD1015B</t>
  </si>
  <si>
    <t>GD1762D</t>
  </si>
  <si>
    <t>GC6512D</t>
  </si>
  <si>
    <t>CHRISTIAN LOPEZ CANCHOLA</t>
  </si>
  <si>
    <t>GU8644A</t>
  </si>
  <si>
    <t>DIAZ MEJIA GERARDO DE JESUS</t>
  </si>
  <si>
    <t>GMM121E</t>
  </si>
  <si>
    <t>ALFARO NIETO PAULINA</t>
  </si>
  <si>
    <t>SEQUOIA</t>
  </si>
  <si>
    <t>65L619</t>
  </si>
  <si>
    <t>HERNANDEZ CARREON JUAN</t>
  </si>
  <si>
    <t>67L453</t>
  </si>
  <si>
    <t>AGUILAR IBARRA ROSA JOSEFINA</t>
  </si>
  <si>
    <t>PHJ344A</t>
  </si>
  <si>
    <t>MAGALLON TAVARES FRANCISCO GUILLERMO</t>
  </si>
  <si>
    <t>GNW238E</t>
  </si>
  <si>
    <t>PATIñO LOPEZ EDDIE</t>
  </si>
  <si>
    <t>66L622</t>
  </si>
  <si>
    <t>MEJIA PATIÑO JOSE</t>
  </si>
  <si>
    <t>GHW288C</t>
  </si>
  <si>
    <t>LOPEZ LOPEZ JESUS</t>
  </si>
  <si>
    <t>JRG6406</t>
  </si>
  <si>
    <t>DAOSA S.A DE C.V</t>
  </si>
  <si>
    <t>NJD3878</t>
  </si>
  <si>
    <t>TAPIAN COMUNICACIONES, TAPIAN COM S.A DE C</t>
  </si>
  <si>
    <t>SU6472B</t>
  </si>
  <si>
    <t>ZAMORA VARGAS MARIA NEREYDA</t>
  </si>
  <si>
    <t>117XEJ</t>
  </si>
  <si>
    <t>ORRALA ESPINOZA GUADALUPE ROSA ISELA</t>
  </si>
  <si>
    <t>MATRIX</t>
  </si>
  <si>
    <t>GGK479D</t>
  </si>
  <si>
    <t>ONOFRE AMEZQUITA GONZALO ANTONIO</t>
  </si>
  <si>
    <t>GGG204D</t>
  </si>
  <si>
    <t>IMPAGTA S DE RL DE CV</t>
  </si>
  <si>
    <t>65L624</t>
  </si>
  <si>
    <t>GARCIA AGUILERA MARIA DE LOURDES</t>
  </si>
  <si>
    <t>GMD242D</t>
  </si>
  <si>
    <t>CALVA RODRIGUEZ SC</t>
  </si>
  <si>
    <t>GNM434C</t>
  </si>
  <si>
    <t>PEREZ SUSANA</t>
  </si>
  <si>
    <t>GGP847E</t>
  </si>
  <si>
    <t>RODRIGUEZ MEDINA JESUS ARMANDO</t>
  </si>
  <si>
    <t>GPY045E</t>
  </si>
  <si>
    <t>TIERRAFRIA RAMIREZ MA DE LOS ANGELES</t>
  </si>
  <si>
    <t>GJL852E</t>
  </si>
  <si>
    <t>ASOCIACION DE TRANSPORTISTAS DE GUANAJUATO</t>
  </si>
  <si>
    <t>YARIS      AC</t>
  </si>
  <si>
    <t>GJL851E</t>
  </si>
  <si>
    <t>COROLLA    AC</t>
  </si>
  <si>
    <t>ROJAS LEON MARIO</t>
  </si>
  <si>
    <t>UMK761E</t>
  </si>
  <si>
    <t>DMG MORI MEXICO S.A de C.V.</t>
  </si>
  <si>
    <t>GUN417D</t>
  </si>
  <si>
    <t>BARAJAS BARRAGAN ERNESTO</t>
  </si>
  <si>
    <t>ALCOCER MONTOYA VERONICA</t>
  </si>
  <si>
    <t>S 0000143874</t>
  </si>
  <si>
    <t>S 0000143875</t>
  </si>
  <si>
    <t>T 0000143877</t>
  </si>
  <si>
    <t>S 0000143876</t>
  </si>
  <si>
    <t>S 0000143878</t>
  </si>
  <si>
    <t>T 0000143879</t>
  </si>
  <si>
    <t>S 0000143881</t>
  </si>
  <si>
    <t>S 0000143882</t>
  </si>
  <si>
    <t>S 0000143883</t>
  </si>
  <si>
    <t>FGASGRO MEX S. DE R.L. DE C.V.</t>
  </si>
  <si>
    <t>S 0000143885</t>
  </si>
  <si>
    <t>S 0000143888</t>
  </si>
  <si>
    <t>S 0000143886</t>
  </si>
  <si>
    <t>S 0000143890</t>
  </si>
  <si>
    <t>S 0000143891</t>
  </si>
  <si>
    <t>S 0000143892</t>
  </si>
  <si>
    <t>S 0000143894</t>
  </si>
  <si>
    <t>T 0000143893</t>
  </si>
  <si>
    <t>T 0000143895</t>
  </si>
  <si>
    <t>S 0000143898</t>
  </si>
  <si>
    <t>S 0000143896</t>
  </si>
  <si>
    <t>S 0000143899</t>
  </si>
  <si>
    <t>G 0000143889</t>
  </si>
  <si>
    <t>T 0000143911</t>
  </si>
  <si>
    <t>S 0000143900</t>
  </si>
  <si>
    <t>S 0000143905</t>
  </si>
  <si>
    <t>S 0000143867</t>
  </si>
  <si>
    <t>S 0000143868</t>
  </si>
  <si>
    <t>S 0000143869</t>
  </si>
  <si>
    <t>S 0000143871</t>
  </si>
  <si>
    <t>S 0000143872</t>
  </si>
  <si>
    <t>S 0000143873</t>
  </si>
  <si>
    <t>AS001496</t>
  </si>
  <si>
    <t>GTB3622</t>
  </si>
  <si>
    <t>CENTRO DE MAQUINADOS DE APATZEO SA DE CV</t>
  </si>
  <si>
    <t>S 0000143910</t>
  </si>
  <si>
    <t>, HILUX</t>
  </si>
  <si>
    <t>S 0000143821</t>
  </si>
  <si>
    <t>DTOY</t>
  </si>
  <si>
    <t>T 0000143826</t>
  </si>
  <si>
    <t>ASOCIACION DE TRANSPORTISTAS DE GUANAJUA</t>
  </si>
  <si>
    <t>TOTOY</t>
  </si>
  <si>
    <t>QUYARIS      AC</t>
  </si>
  <si>
    <t>T 0000143829</t>
  </si>
  <si>
    <t>K6204264</t>
  </si>
  <si>
    <t>GLC158C</t>
  </si>
  <si>
    <t>I 0000143832</t>
  </si>
  <si>
    <t>S 0000143833</t>
  </si>
  <si>
    <t>G 0000143835</t>
  </si>
  <si>
    <t>JK022541</t>
  </si>
  <si>
    <t>UBA4893</t>
  </si>
  <si>
    <t>PERZABAL PARDO ARTURO</t>
  </si>
  <si>
    <t>I 0000143845</t>
  </si>
  <si>
    <t>G 0000143817</t>
  </si>
  <si>
    <t>DETOY</t>
  </si>
  <si>
    <t>I 0000143820</t>
  </si>
  <si>
    <t>I 0000143859</t>
  </si>
  <si>
    <t>T 0000143860</t>
  </si>
  <si>
    <t>COMPRAVENTA DE ALIMENTOS GRANOS Y FORRAJ</t>
  </si>
  <si>
    <t>ESTOY</t>
  </si>
  <si>
    <t>DYARIS</t>
  </si>
  <si>
    <t>S 0000143861</t>
  </si>
  <si>
    <t>COMERCIO AL DETALLE PARA GUANAJUATO SA D</t>
  </si>
  <si>
    <t>INTEGRA SOLUCIONES INDUSTRIALES S.A DE C</t>
  </si>
  <si>
    <t>.VTOY</t>
  </si>
  <si>
    <t>S 0000142156</t>
  </si>
  <si>
    <t>UD1002-AS24195</t>
  </si>
  <si>
    <t>ALECSA CAMIONES Y AUTOBUSES S DE RL DE CV</t>
  </si>
  <si>
    <t>MHFAB1BY7N3002555</t>
  </si>
  <si>
    <t>UPX283E</t>
  </si>
  <si>
    <t>ireyes@carsline.com.mx</t>
  </si>
  <si>
    <t>S 0000142157</t>
  </si>
  <si>
    <t>UD1002-AS24196</t>
  </si>
  <si>
    <t>MHFAB1BY5N3006071</t>
  </si>
  <si>
    <t>ULC782F</t>
  </si>
  <si>
    <t>S 0000143189</t>
  </si>
  <si>
    <t>UD1001-AS24164</t>
  </si>
  <si>
    <t>BAEZ CARRILLO CARLOS ALBERTO</t>
  </si>
  <si>
    <t>JTFSX23PXD6142097</t>
  </si>
  <si>
    <t>NSY1122</t>
  </si>
  <si>
    <t>cbzremodeling@gmail.com</t>
  </si>
  <si>
    <t>UD1001-AS24167</t>
  </si>
  <si>
    <t>JTDKDTB33L1637842</t>
  </si>
  <si>
    <t>69L048</t>
  </si>
  <si>
    <t>vic.mdc@live.com.mx</t>
  </si>
  <si>
    <t>UD1001-AS24154</t>
  </si>
  <si>
    <t>paesq74@me.com</t>
  </si>
  <si>
    <t>UD1001-AS24197</t>
  </si>
  <si>
    <t>UD1001-AS24209</t>
  </si>
  <si>
    <t>S 0000143496</t>
  </si>
  <si>
    <t>UD1002-AS24151</t>
  </si>
  <si>
    <t>jaandreauribe@gmail.com</t>
  </si>
  <si>
    <t>UD1001-AS24174</t>
  </si>
  <si>
    <t>GB0876C</t>
  </si>
  <si>
    <t>cristian@maquintec.com.mx</t>
  </si>
  <si>
    <t>UD1001-AS24158</t>
  </si>
  <si>
    <t>lmartinez@marbran.com.mx</t>
  </si>
  <si>
    <t>UD1001-AS24152</t>
  </si>
  <si>
    <t>1NXBU40E09Z078893</t>
  </si>
  <si>
    <t>perezzaratejuanita@gmail.com</t>
  </si>
  <si>
    <t>UD1001-AS24159</t>
  </si>
  <si>
    <t>GLC155C</t>
  </si>
  <si>
    <t>juan.melo@sigmaquality.mx</t>
  </si>
  <si>
    <t>UD1001-AS24155</t>
  </si>
  <si>
    <t>COMPRAVENTA DE ALIMENTOS GRANOS Y FORRAJES S.A. DE C.V.</t>
  </si>
  <si>
    <t>compraventa.99@hotmail.com</t>
  </si>
  <si>
    <t>UD1001-AS24162</t>
  </si>
  <si>
    <t>COMERCIO AL DETALLE PARA GUANAJUATO SA DE CV</t>
  </si>
  <si>
    <t>juancarlos.ramirez@cdg.mx</t>
  </si>
  <si>
    <t>UD1001-AS24171</t>
  </si>
  <si>
    <t>4T1S11AK4NU717377</t>
  </si>
  <si>
    <t>GVU095E</t>
  </si>
  <si>
    <t>feliciano@rctools.co.mx</t>
  </si>
  <si>
    <t>UD1001-AS24172</t>
  </si>
  <si>
    <t>JENNIFERLEENTY@GMAIL.COM</t>
  </si>
  <si>
    <t>UD1001-AS24173</t>
  </si>
  <si>
    <t>trripagos@prodigy.net.mx</t>
  </si>
  <si>
    <t>S 0000143880</t>
  </si>
  <si>
    <t>UD1001-AS24179</t>
  </si>
  <si>
    <t>INSTITUTO DE COLABORACION UNIVERSITARIA, A.C.</t>
  </si>
  <si>
    <t>11N103</t>
  </si>
  <si>
    <t>ICUAC@OUTLOOK.COM</t>
  </si>
  <si>
    <t>UD1001-AS24160</t>
  </si>
  <si>
    <t>serchx.oli@hotmail.com</t>
  </si>
  <si>
    <t>UD1001-AS24168</t>
  </si>
  <si>
    <t>72*14*17728</t>
  </si>
  <si>
    <t>refcom.luis@live.com.mx</t>
  </si>
  <si>
    <t>UD1001-AS24166</t>
  </si>
  <si>
    <t>GUD654C</t>
  </si>
  <si>
    <t>fMANDUJANO978@hotmail.com</t>
  </si>
  <si>
    <t>UD1001-AS24161</t>
  </si>
  <si>
    <t>GSZ817C</t>
  </si>
  <si>
    <t>ENRIQUEGUERRERO_Z@OUTLOOK.COM</t>
  </si>
  <si>
    <t>UD1001-AS24165</t>
  </si>
  <si>
    <t>inteligente201011@hotmail.com</t>
  </si>
  <si>
    <t>UD1001-AS24180</t>
  </si>
  <si>
    <t>dsamanof@hotmail.com</t>
  </si>
  <si>
    <t>UD1001-AS24186</t>
  </si>
  <si>
    <t>alev.0125@hotmail.com</t>
  </si>
  <si>
    <t>UD1001-AS24176</t>
  </si>
  <si>
    <t>daxadesarrollos@live.com.mx</t>
  </si>
  <si>
    <t>UD1001-AS24177</t>
  </si>
  <si>
    <t>MHKMF53F2JK022042</t>
  </si>
  <si>
    <t>UKM600F</t>
  </si>
  <si>
    <t>villawinvg@hotmail.com</t>
  </si>
  <si>
    <t>S 0000143901</t>
  </si>
  <si>
    <t>UD1001-AS24198</t>
  </si>
  <si>
    <t>ALVAREZ FONT RIGOBERTO</t>
  </si>
  <si>
    <t>66L050</t>
  </si>
  <si>
    <t>rigo_font@gmail.com</t>
  </si>
  <si>
    <t>UD1001-AS24175</t>
  </si>
  <si>
    <t>lourdesjose201801@gmail.com</t>
  </si>
  <si>
    <t>T 0000133024</t>
  </si>
  <si>
    <t>UD1004-0024198</t>
  </si>
  <si>
    <t>UBA1763</t>
  </si>
  <si>
    <t>62*155522*5</t>
  </si>
  <si>
    <t>adriana.ramos@poscomppc.com</t>
  </si>
  <si>
    <t>T 0000143589</t>
  </si>
  <si>
    <t>UD1001-AS24184</t>
  </si>
  <si>
    <t>UD1002-AS24153</t>
  </si>
  <si>
    <t>EMZ102009@GMAIL.COM</t>
  </si>
  <si>
    <t>UD1001-AS24163</t>
  </si>
  <si>
    <t>jamequi@prodigy.net.mx</t>
  </si>
  <si>
    <t>UD1001-AS24170</t>
  </si>
  <si>
    <t>atoledo@grupou.mx</t>
  </si>
  <si>
    <t>UD1001-AS24169</t>
  </si>
  <si>
    <t>T 0000143906</t>
  </si>
  <si>
    <t>UD1001-AS24178</t>
  </si>
  <si>
    <t>N3002555</t>
  </si>
  <si>
    <t>N3006071</t>
  </si>
  <si>
    <t>D6142097</t>
  </si>
  <si>
    <t>MJ014094</t>
  </si>
  <si>
    <t>J1611973</t>
  </si>
  <si>
    <t>HS880136</t>
  </si>
  <si>
    <t>SALIO FUERAS DE LA CIUDAD , DE IMPROVISTO</t>
  </si>
  <si>
    <t xml:space="preserve">asesor no concreto la cita ya que el cliente tenia dudas sobre el funcionamiento de su unidad </t>
  </si>
  <si>
    <t>por tema de trafico no alcanza a llegar</t>
  </si>
  <si>
    <t>No asistio y solicito reporgramacion para el 01/03</t>
  </si>
  <si>
    <t>SALIO FUERAS DE LA CIUDAD Y PREFIRIO REPROGRAMAR SU CITA</t>
  </si>
  <si>
    <t xml:space="preserve">no responde las llamadas y solo deja en visto por whats app </t>
  </si>
  <si>
    <t>se lre presentaron unos pendientes</t>
  </si>
  <si>
    <t>por el momento no tiene chofer va esperara para trerla</t>
  </si>
  <si>
    <t xml:space="preserve">No pudo llegar por  un accidente en carretera, se procede a la reprogramacion para el 14/03 </t>
  </si>
  <si>
    <t>SALIO FUERAS DE LA CIUDAD Y NO ALCANZO A LLEGAR A SU CITA</t>
  </si>
  <si>
    <t>SE LE PRESENTO UN COMPROMISO FAMILIAR</t>
  </si>
  <si>
    <t>Se cancelo la cita ya que se abrio comoorden interna y ya fue realizada el mismo día</t>
  </si>
  <si>
    <t>Cliente solo deja e visto, no contesta para cancelar o reprogramar</t>
  </si>
  <si>
    <t>SE OCUPO LA UNIDAD  EN SU TRABAJO</t>
  </si>
  <si>
    <t>Confima su cita pero no alcanzo a llegar, solicita se reprograe para el 10/03</t>
  </si>
  <si>
    <t>Cliente solcita reporgramacion ya qu tuvo un percanse familiar reporgramado para el 07/03</t>
  </si>
  <si>
    <t>Cliente reprograma de ultimo momento ya que por trabajo no puede asistir, se reprograma para el 09/03</t>
  </si>
  <si>
    <t>comenta que se le presenta un imprevicto</t>
  </si>
  <si>
    <t>por el momento no puede acudir, ella mrac en otro momento</t>
  </si>
  <si>
    <t>Cliente comenta lo siguiente: Se me atravesó un asunto y no voy a poder ir el día de mañana, después me pongan contacto nuevamente Gracias por su atención Si lo sé pero vivo en San Miguel y no podré asistir a Celaya</t>
  </si>
  <si>
    <t>Cliete comenta que se le olvido la cita y no asistio ya que estaba muy ocupado, solicita reprogramacion para el 10/03</t>
  </si>
  <si>
    <t>Se reprogramada cita y el cliente acide a su cita el dia 13.03.23 Folio: 112684</t>
  </si>
  <si>
    <t>Cliente trajo otra unidad a nombre de su esposa</t>
  </si>
  <si>
    <t>SE OCUPO LA UNIDAD EN EL TRABAJO Y TUVO QUE REPROGRAMAR SU CITA</t>
  </si>
  <si>
    <t xml:space="preserve">Asesor no concreto la cita  </t>
  </si>
  <si>
    <t xml:space="preserve">CIENTE SOLICITO REPROGRAMAR LA CITA YA QUE NO TENIA TIEMPO DE ASISTIR </t>
  </si>
  <si>
    <t>cliente no se presento y no contestaba para reprogramar, contesto ayer 29/03 y solicito deprogramacion para el sabado 01/04, el folio es 113304</t>
  </si>
  <si>
    <t>por tema de trabajo no alcanza a llegar</t>
  </si>
  <si>
    <t>SE  OCUPO EN SU TRABAJO Y TUVO QUE REPROGRAMAR SU CITA.</t>
  </si>
  <si>
    <t>POR MOTIVOS DE SALUD , TUVO QUE REPROGRAMAR SU CITA.</t>
  </si>
  <si>
    <t>EL OPERARIO OCPO LA UNIDAD Y ALCANZO A TRAERLA A SU CITA</t>
  </si>
  <si>
    <t>NO RESPONDE LLAMADA, NI MSJ</t>
  </si>
  <si>
    <t>POR FALTA DE RECURSO ECONOMICO  , CALCELO SU CITA</t>
  </si>
  <si>
    <t>COMENTA QUE SE ENFERMO Y POR EL MOMENTO NO PUEDE ACUDIR</t>
  </si>
  <si>
    <t>OCUPARON LA UNIAD EN EL TRABAJO</t>
  </si>
  <si>
    <t>LLEGO TARDE A SU CITA , Y NO PUDO DEJAR SU UNIDAD YA QUE SE LE ENTREGABAN HASTA EL SIGUIENTE DIA</t>
  </si>
  <si>
    <t>HABIA MUCHO TRAFICO, PIDE SE RE PROGRAME</t>
  </si>
  <si>
    <t xml:space="preserve">Cliente confirma la cita pero no asiste y ya no responde para reprogramar </t>
  </si>
  <si>
    <t>COMENTA QUE NO VAPODER LLEGRA ELLA SE COMUNICA DESPUES</t>
  </si>
  <si>
    <t>SALIO FUERA DE LA CIUDAD, EL MARCA YA QUE REGRESE</t>
  </si>
  <si>
    <t>Enviamos confirmacion de su cita pero no contesta</t>
  </si>
  <si>
    <t>POR TEMA DE TRABAJO NO VA PODER ASISTIR</t>
  </si>
  <si>
    <t>Al cliente se le complico venr al servicio  solicito reporgramacion para el viernes 24/03 se reprograma cita para el 24/03 a las 09:30 con folio 112995</t>
  </si>
  <si>
    <t>NO SE VIO REFLEJADO EL PAGO DE SU SERVICIO Y TUVO QUE REPROGRAMAR SU CITA.</t>
  </si>
  <si>
    <t>CANCELADA</t>
  </si>
  <si>
    <t>SE CORRIJIO LA FALLA , CANCELO SU CITA</t>
  </si>
  <si>
    <t>SE LE PRESENTO UNA CIRUGIA, POR EL MOMENTO NO VA RE AGENDAR</t>
  </si>
  <si>
    <t>POR TEMA DE ENFERMEDAD NO PUDO ASISTIR</t>
  </si>
  <si>
    <t xml:space="preserve"> (CTE. SOLICITA GARANTÍA PERO YA NO APLICA)  ya le explique la situación y lo va a revisar con los tecnicos para saber en que me pueden ayudar, porque entendió que en poco tiempo las baterias me estan fallando, ma va a regresar la llamada para dame una solución</t>
  </si>
  <si>
    <t>POR TEMA DE TRABAJO LA UNIDAD SE OCUPO</t>
  </si>
  <si>
    <t>Cliente no responde la llamada ni los mendajes de whats, solo deja en visto</t>
  </si>
  <si>
    <t>CUANDO REGRESE AGENDA</t>
  </si>
  <si>
    <t>Cliernte si se presento al servicio pero se fue ya que argumenta que aun no llega a ese kilometraje, se le explico por parte de aesor la funcionalidad de los servicios pero no acepto.</t>
  </si>
  <si>
    <t>TRAJO SU OTRA UNIDAD SIENNA AÑO 2018  A SERVICIO.</t>
  </si>
  <si>
    <t xml:space="preserve">No contesta las llamadas se le dejo mensaje en whats para ver si se puede reporgranar la cita </t>
  </si>
  <si>
    <t xml:space="preserve">Marcamos pero no contesta </t>
  </si>
  <si>
    <t>Cliente solicita reprogramacion para el siguiente lunes 03/04 ya que se le hizo tarde y no alcanzo a llegar folio nuevo 113142</t>
  </si>
  <si>
    <t>AUN NO LE CORRESPONDIA SU SERVICIO DE MANTENIMIENTO , YA QUE NO RECORDABA  QUE HACE POCO LE HABIA REALIZADO SU SERVICIO EN TOYOTA QRO.</t>
  </si>
  <si>
    <t>POR TEMA DE TIEMPO NO VA A ALCANZAR A LLEGAR</t>
  </si>
  <si>
    <t>Cliente se le olvido que tenia su cita a pesar del recordatorio enviado, solicita se reagende su cita pero no responde para cuando, en espera de confirmacion para reprogramar.</t>
  </si>
  <si>
    <t>SE LE HIZO TARDE A SU CITA Y PREFIRIO REPROGRAMAR SU CITA.</t>
  </si>
  <si>
    <t>LE DIO COVID, YA QUE ESTE BIEN RE AGENDA</t>
  </si>
  <si>
    <t>POR HORARIOS DE SU TRABAJO NO ALCANZO  A LLEGAR A SU CITA PREFIRIO REPROGRAMAR.</t>
  </si>
  <si>
    <t>cliente si asistio a la cita pero no abrieron la orden porque el cliente solo tenia dudas de su unidad</t>
  </si>
  <si>
    <t xml:space="preserve">COMENTA QUE NO ES POCIBLE, QUE ELLA MARCA EN OTRA OCASIÓN </t>
  </si>
  <si>
    <t>COMENTA QUE SI ENTRO AL DIAG, EL ASEOROR NO LA CONCRETA</t>
  </si>
  <si>
    <t>asesor no concreta cita</t>
  </si>
  <si>
    <t>Cliente reprogramara la cita ya que por temas de traajo la unidad no pudo llegar, en espera de confirmar fecha para reagendar el servicio</t>
  </si>
  <si>
    <t>Se presento un imprevisyto al cliente y solicitareprogramacion para el viernes 31/03 folio de reprogramacion 113298</t>
  </si>
  <si>
    <t>en unos dias marca no alcanzo a llegar</t>
  </si>
  <si>
    <t>CANCELO LA CITA , POR QUE LE PRESTO SU UNIDAD A UNO DE SUS CLIENTES</t>
  </si>
  <si>
    <t>COMENTA QUE SI LLEGO SOLO SE LE AJUSTO LAS LUCES,  EL ASEOROR NO LA CONCRETA</t>
  </si>
  <si>
    <t>miércoles</t>
  </si>
  <si>
    <t>NO</t>
  </si>
  <si>
    <t>jueves</t>
  </si>
  <si>
    <t>viernes</t>
  </si>
  <si>
    <t>sábado</t>
  </si>
  <si>
    <t>lunes</t>
  </si>
  <si>
    <t>martes</t>
  </si>
  <si>
    <t>229,004.00</t>
  </si>
  <si>
    <t>119,890.00</t>
  </si>
  <si>
    <t>160,501.00</t>
  </si>
  <si>
    <t>51,447.00</t>
  </si>
  <si>
    <t>100,000.00</t>
  </si>
  <si>
    <t>213,637.00</t>
  </si>
  <si>
    <t>42,216.00</t>
  </si>
  <si>
    <t>112,845.00</t>
  </si>
  <si>
    <t>20,112.00</t>
  </si>
  <si>
    <t>161,763.00</t>
  </si>
  <si>
    <t>227,241.00</t>
  </si>
  <si>
    <t>189,668.00</t>
  </si>
  <si>
    <t>246,066.00</t>
  </si>
  <si>
    <t>120,767.00</t>
  </si>
  <si>
    <t>20,476.00</t>
  </si>
  <si>
    <t>74,970.00</t>
  </si>
  <si>
    <t>282,129.00</t>
  </si>
  <si>
    <t>40,571.00</t>
  </si>
  <si>
    <t>88,269.00</t>
  </si>
  <si>
    <t>70,722.00</t>
  </si>
  <si>
    <t>151,367.00</t>
  </si>
  <si>
    <t>27,059.00</t>
  </si>
  <si>
    <t>75,054.00</t>
  </si>
  <si>
    <t>9,954.00</t>
  </si>
  <si>
    <t>130,270.00</t>
  </si>
  <si>
    <t>15,575.00</t>
  </si>
  <si>
    <t>53,455.00</t>
  </si>
  <si>
    <t>10,036.00</t>
  </si>
  <si>
    <t>20,412.00</t>
  </si>
  <si>
    <t>26,614.00</t>
  </si>
  <si>
    <t>4,279.00</t>
  </si>
  <si>
    <t>98,913.00</t>
  </si>
  <si>
    <t>49,946.00</t>
  </si>
  <si>
    <t>82,801.00</t>
  </si>
  <si>
    <t>102,180.00</t>
  </si>
  <si>
    <t>32,208.00</t>
  </si>
  <si>
    <t>60,809.00</t>
  </si>
  <si>
    <t>175,547.00</t>
  </si>
  <si>
    <t>60,497.00</t>
  </si>
  <si>
    <t>90,968.00</t>
  </si>
  <si>
    <t>159,427.00</t>
  </si>
  <si>
    <t>70,128.00</t>
  </si>
  <si>
    <t>70,835.00</t>
  </si>
  <si>
    <t>281,662.00</t>
  </si>
  <si>
    <t>80,677.00</t>
  </si>
  <si>
    <t>194,699.00</t>
  </si>
  <si>
    <t>30,341.00</t>
  </si>
  <si>
    <t>4,592.00</t>
  </si>
  <si>
    <t>96,754.00</t>
  </si>
  <si>
    <t>20,812.00</t>
  </si>
  <si>
    <t>55,543.00</t>
  </si>
  <si>
    <t>83,953.00</t>
  </si>
  <si>
    <t>42,435.00</t>
  </si>
  <si>
    <t>15,462.00</t>
  </si>
  <si>
    <t>283,413.00</t>
  </si>
  <si>
    <t>40,023.00</t>
  </si>
  <si>
    <t>315,877.00</t>
  </si>
  <si>
    <t>135,253.00</t>
  </si>
  <si>
    <t>133,044.00</t>
  </si>
  <si>
    <t>76,909.00</t>
  </si>
  <si>
    <t>61,157.00</t>
  </si>
  <si>
    <t>129,287.00</t>
  </si>
  <si>
    <t>10,256.00</t>
  </si>
  <si>
    <t>41,269.00</t>
  </si>
  <si>
    <t>81,963.00</t>
  </si>
  <si>
    <t>317,190.00</t>
  </si>
  <si>
    <t>6,923.00</t>
  </si>
  <si>
    <t>9,688.00</t>
  </si>
  <si>
    <t>10,472.00</t>
  </si>
  <si>
    <t>150,806.00</t>
  </si>
  <si>
    <t>154,493.00</t>
  </si>
  <si>
    <t>30,302.00</t>
  </si>
  <si>
    <t>39,437.00</t>
  </si>
  <si>
    <t>237,204.00</t>
  </si>
  <si>
    <t>156,888.00</t>
  </si>
  <si>
    <t>10,896.00</t>
  </si>
  <si>
    <t>36,952.00</t>
  </si>
  <si>
    <t>6,913.00</t>
  </si>
  <si>
    <t>96,658.00</t>
  </si>
  <si>
    <t>81,286.00</t>
  </si>
  <si>
    <t>122,779.00</t>
  </si>
  <si>
    <t>91,123.00</t>
  </si>
  <si>
    <t>146,943.00</t>
  </si>
  <si>
    <t>51,238.00</t>
  </si>
  <si>
    <t>50,231.00</t>
  </si>
  <si>
    <t>115,518.00</t>
  </si>
  <si>
    <t>47,407.00</t>
  </si>
  <si>
    <t>606 VIN´S ASIGNADOS</t>
  </si>
  <si>
    <t>615 VIN´S ASIGNADOS</t>
  </si>
  <si>
    <t>593 VIN´S ASIGNADOS</t>
  </si>
  <si>
    <t>646 CONTACTOS (107%)</t>
  </si>
  <si>
    <t>638 CONTACTOS (109%)</t>
  </si>
  <si>
    <t>690 CONTACTOS (112%)</t>
  </si>
  <si>
    <t>651 CONTACTOS (110%)</t>
  </si>
  <si>
    <t>CITAS POR PROGRAMADOR (KEPLER)</t>
  </si>
  <si>
    <t>2 ( DE 23) 9%</t>
  </si>
  <si>
    <t>3 ( DE 23 / 13%)</t>
  </si>
  <si>
    <t>5 ( DE 23) 22%</t>
  </si>
  <si>
    <t>6 ( DE 23) 26%</t>
  </si>
  <si>
    <t>212 (DE 179) 118%</t>
  </si>
  <si>
    <t>257 (DE 251) 96%</t>
  </si>
  <si>
    <t>180 (DE 179) 101%</t>
  </si>
  <si>
    <t>121 (DE 131) 92%</t>
  </si>
  <si>
    <t>ESTATUS CITAS SMA MARZO</t>
  </si>
  <si>
    <t>FECHA/HORA ORD.</t>
  </si>
  <si>
    <t>A?O</t>
  </si>
  <si>
    <t>SUB-CONDICION  R   S   M</t>
  </si>
  <si>
    <t>MNAV</t>
  </si>
  <si>
    <t>ARRETE</t>
  </si>
  <si>
    <t>L0721095</t>
  </si>
  <si>
    <t>GD1013B</t>
  </si>
  <si>
    <t>S 0000144320</t>
  </si>
  <si>
    <t>HRS.  S</t>
  </si>
  <si>
    <t>SERVICIO</t>
  </si>
  <si>
    <t>KM ( EXP)</t>
  </si>
  <si>
    <t>JONT</t>
  </si>
  <si>
    <t>IVEROS</t>
  </si>
  <si>
    <t>DU204287</t>
  </si>
  <si>
    <t>GWB373B</t>
  </si>
  <si>
    <t>JUAN JOSE NIETO ERIBIA</t>
  </si>
  <si>
    <t>KMS</t>
  </si>
  <si>
    <t>KGON</t>
  </si>
  <si>
    <t>ZALEZ</t>
  </si>
  <si>
    <t>ES430182</t>
  </si>
  <si>
    <t>GMC600D</t>
  </si>
  <si>
    <t>RUIZ NUñO MARIO</t>
  </si>
  <si>
    <t>S 0000144323</t>
  </si>
  <si>
    <t>DE 140,0</t>
  </si>
  <si>
    <t>00  KM</t>
  </si>
  <si>
    <t>JQUI</t>
  </si>
  <si>
    <t>NTERO</t>
  </si>
  <si>
    <t>P0001221</t>
  </si>
  <si>
    <t>ORTEGA HERNANDEZ ADOLFO</t>
  </si>
  <si>
    <t>S 0000144325</t>
  </si>
  <si>
    <t>DE 10,00</t>
  </si>
  <si>
    <t>0  KM</t>
  </si>
  <si>
    <t>HV         ECAZA</t>
  </si>
  <si>
    <t>S 0000144324</t>
  </si>
  <si>
    <t>DE 90,00</t>
  </si>
  <si>
    <t>0  KM ( EXP)</t>
  </si>
  <si>
    <t>GP513728</t>
  </si>
  <si>
    <t>GJH020C</t>
  </si>
  <si>
    <t>VICENCIO GONZALEZ ROGELIO</t>
  </si>
  <si>
    <t>S 0000144321</t>
  </si>
  <si>
    <t>DE 130,0</t>
  </si>
  <si>
    <t>L1203314</t>
  </si>
  <si>
    <t>ULL011F</t>
  </si>
  <si>
    <t>LUJAN OSORNIO JAVIER</t>
  </si>
  <si>
    <t>S 0000144326</t>
  </si>
  <si>
    <t>DE 60,00</t>
  </si>
  <si>
    <t>5C388567</t>
  </si>
  <si>
    <t>TPV902B</t>
  </si>
  <si>
    <t>HRS.  I</t>
  </si>
  <si>
    <t>INST. LO</t>
  </si>
  <si>
    <t>DERAS</t>
  </si>
  <si>
    <t>INST. CU</t>
  </si>
  <si>
    <t>BRE POLVO</t>
  </si>
  <si>
    <t>S DE FLECHAS</t>
  </si>
  <si>
    <t>INST. SO</t>
  </si>
  <si>
    <t>PORTES DE</t>
  </si>
  <si>
    <t>MOTOR</t>
  </si>
  <si>
    <t>MK018223</t>
  </si>
  <si>
    <t>GGF872E</t>
  </si>
  <si>
    <t>GUTIERREZ MUñOZ ADONAY DAVID</t>
  </si>
  <si>
    <t>S 0000144328</t>
  </si>
  <si>
    <t>B1326637</t>
  </si>
  <si>
    <t>GWA462D</t>
  </si>
  <si>
    <t>CONFIRMADA</t>
  </si>
  <si>
    <t>FERNANDO ABOYTES DE LA GARZA</t>
  </si>
  <si>
    <t>00  KM &lt;EXP&gt;</t>
  </si>
  <si>
    <t>ALINEACI</t>
  </si>
  <si>
    <t>ON</t>
  </si>
  <si>
    <t>BALANCEO</t>
  </si>
  <si>
    <t>L3106184</t>
  </si>
  <si>
    <t>65L560</t>
  </si>
  <si>
    <t>RUIZ SANCHEZ HORACIO</t>
  </si>
  <si>
    <t>PRIUS16</t>
  </si>
  <si>
    <t>S 0000144322</t>
  </si>
  <si>
    <t>JR054891</t>
  </si>
  <si>
    <t>GSD486E</t>
  </si>
  <si>
    <t>VEGA SANCHEZ MARTIN</t>
  </si>
  <si>
    <t>K1172380</t>
  </si>
  <si>
    <t>GXG310C</t>
  </si>
  <si>
    <t>RODRIGUEZ LUJAN JOSE EDUARDO</t>
  </si>
  <si>
    <t>DE 70,00</t>
  </si>
  <si>
    <t>T 0000144329</t>
  </si>
  <si>
    <t>HRS.  F</t>
  </si>
  <si>
    <t>CAMBIO C</t>
  </si>
  <si>
    <t>UBREPOLVO</t>
  </si>
  <si>
    <t>S DE AMORTIGU</t>
  </si>
  <si>
    <t>ADORES</t>
  </si>
  <si>
    <t>CAMBIO D</t>
  </si>
  <si>
    <t>E CUCHILL</t>
  </si>
  <si>
    <t>AS</t>
  </si>
  <si>
    <t>E FLECHAS</t>
  </si>
  <si>
    <t>K1165101</t>
  </si>
  <si>
    <t>GRF094C</t>
  </si>
  <si>
    <t>ARMENGOL RICO TERESA</t>
  </si>
  <si>
    <t>S 0000144330</t>
  </si>
  <si>
    <t>DE 80,00</t>
  </si>
  <si>
    <t>0  KM &lt;EXP&gt;</t>
  </si>
  <si>
    <t>MK018128</t>
  </si>
  <si>
    <t>SRX561A</t>
  </si>
  <si>
    <t>CORPORATIVO INTEGRAL CSI</t>
  </si>
  <si>
    <t>DAOSA</t>
  </si>
  <si>
    <t>REEMPLAZ</t>
  </si>
  <si>
    <t>O BARRA E</t>
  </si>
  <si>
    <t>STABILIZADORA</t>
  </si>
  <si>
    <t>FAIRE</t>
  </si>
  <si>
    <t>REMPLAZO</t>
  </si>
  <si>
    <t>FILTRO A</t>
  </si>
  <si>
    <t>IRE MOTOR</t>
  </si>
  <si>
    <t>NT013420</t>
  </si>
  <si>
    <t>GL2231C</t>
  </si>
  <si>
    <t>GARCIA RIOS JORGE</t>
  </si>
  <si>
    <t>DIAG. TE</t>
  </si>
  <si>
    <t>STIGOS EN</t>
  </si>
  <si>
    <t>CENDIDOS EN T</t>
  </si>
  <si>
    <t>ABLERO ( RAT</t>
  </si>
  <si>
    <t>ONES EN EL MOTOR)</t>
  </si>
  <si>
    <t>ASESOR T</t>
  </si>
  <si>
    <t>ECNICO</t>
  </si>
  <si>
    <t>=========</t>
  </si>
  <si>
    <t>=====</t>
  </si>
  <si>
    <t>============</t>
  </si>
  <si>
    <t>====</t>
  </si>
  <si>
    <t>=======</t>
  </si>
  <si>
    <t>=============</t>
  </si>
  <si>
    <t>=========================================</t>
  </si>
  <si>
    <t>================</t>
  </si>
  <si>
    <t>===============</t>
  </si>
  <si>
    <t>====================</t>
  </si>
  <si>
    <t>=======================</t>
  </si>
  <si>
    <t>============================</t>
  </si>
  <si>
    <t>===========</t>
  </si>
  <si>
    <t>=============================</t>
  </si>
  <si>
    <t>AUTO</t>
  </si>
  <si>
    <t>CELAYA S. DE</t>
  </si>
  <si>
    <t>R.L</t>
  </si>
  <si>
    <t>. DE C.</t>
  </si>
  <si>
    <t>V.</t>
  </si>
  <si>
    <t>PAGINA: 2</t>
  </si>
  <si>
    <t>14/04/202</t>
  </si>
  <si>
    <t>a. m.</t>
  </si>
  <si>
    <t>REPORTE DE CITAS AGENDADAS PARA 14/04/23</t>
  </si>
  <si>
    <t>Y 14/0</t>
  </si>
  <si>
    <t>KS978134</t>
  </si>
  <si>
    <t>GGH662D</t>
  </si>
  <si>
    <t>GALLEGOS GUTIERREZ HAKIM</t>
  </si>
  <si>
    <t>DE 50,00</t>
  </si>
  <si>
    <t>G0166385</t>
  </si>
  <si>
    <t>GR9266B</t>
  </si>
  <si>
    <t>MENDEZ VAZQUEZ CARLOS ELOIR</t>
  </si>
  <si>
    <t>S 0000144314</t>
  </si>
  <si>
    <t>0  KM (MOV SM</t>
  </si>
  <si>
    <t>A )</t>
  </si>
  <si>
    <t>M1219662</t>
  </si>
  <si>
    <t>GJC184E</t>
  </si>
  <si>
    <t>JORGE EDGAR ESPINOSA RAMIREZ</t>
  </si>
  <si>
    <t>40000 KM</t>
  </si>
  <si>
    <t>.</t>
  </si>
  <si>
    <t>PT108836</t>
  </si>
  <si>
    <t>HERNANDEZ VAZQUEZ GABRIEL</t>
  </si>
  <si>
    <t>MU554674</t>
  </si>
  <si>
    <t>UND687E</t>
  </si>
  <si>
    <t>. ( EXP )</t>
  </si>
  <si>
    <t>FU560671</t>
  </si>
  <si>
    <t>JLX9773</t>
  </si>
  <si>
    <t>GARCIA GARCIA ALEJANDRO</t>
  </si>
  <si>
    <t>N   S   N</t>
  </si>
  <si>
    <t>. (MOV SMA)</t>
  </si>
  <si>
    <t>MW172818</t>
  </si>
  <si>
    <t>GLT228E</t>
  </si>
  <si>
    <t>GARCIA GARCIA MANUEL</t>
  </si>
  <si>
    <t>S 0000144316</t>
  </si>
  <si>
    <t>FA055008</t>
  </si>
  <si>
    <t>UNC087D</t>
  </si>
  <si>
    <t>NUÑO GARCIA OLIVIA LIZETH</t>
  </si>
  <si>
    <t>S 0000144317</t>
  </si>
  <si>
    <t>00  KM ( MOV</t>
  </si>
  <si>
    <t>SMA )</t>
  </si>
  <si>
    <t>MP262730</t>
  </si>
  <si>
    <t>GGR582E</t>
  </si>
  <si>
    <t>GARCIA LARA LUIS ROBERTO</t>
  </si>
  <si>
    <t>0  KM ( EXP )</t>
  </si>
  <si>
    <t>HW362320</t>
  </si>
  <si>
    <t>ROCA RENT</t>
  </si>
  <si>
    <t>DIAG, EN</t>
  </si>
  <si>
    <t>GENERAL</t>
  </si>
  <si>
    <t>(MECANICAMENT</t>
  </si>
  <si>
    <t>E COMO SE EN</t>
  </si>
  <si>
    <t>CUENTRA)</t>
  </si>
  <si>
    <t>EM165611</t>
  </si>
  <si>
    <t>GR8208C</t>
  </si>
  <si>
    <t>S370</t>
  </si>
  <si>
    <t>DE 370,0</t>
  </si>
  <si>
    <t>00 KM</t>
  </si>
  <si>
    <t>F1901566</t>
  </si>
  <si>
    <t>SP65412</t>
  </si>
  <si>
    <t>ARMILLAS GIL IGNACIO</t>
  </si>
  <si>
    <t>S 0000144318</t>
  </si>
  <si>
    <t>DE 160,0</t>
  </si>
  <si>
    <t>GM001764</t>
  </si>
  <si>
    <t>GP72586</t>
  </si>
  <si>
    <t>JAMAICA OCHOA EDGAR DANIEL</t>
  </si>
  <si>
    <t>DIAG. RU</t>
  </si>
  <si>
    <t>IDOS EN P</t>
  </si>
  <si>
    <t>OLEAS</t>
  </si>
  <si>
    <t>K1626705</t>
  </si>
  <si>
    <t>67L926</t>
  </si>
  <si>
    <t>VAZQUEZ MONJARAS ARIADNA BERENICE</t>
  </si>
  <si>
    <t>S 0000144319</t>
  </si>
  <si>
    <t>0  KM ( MOV S</t>
  </si>
  <si>
    <t>MA)</t>
  </si>
  <si>
    <t>J1098871</t>
  </si>
  <si>
    <t>GPX554C</t>
  </si>
  <si>
    <t>GARCIA ROJAS JOSE IGNACIO ANTONIO</t>
  </si>
  <si>
    <t>MS021427</t>
  </si>
  <si>
    <t>66L590</t>
  </si>
  <si>
    <t>S 0000144246</t>
  </si>
  <si>
    <t>KS334968</t>
  </si>
  <si>
    <t>GMJ082D</t>
  </si>
  <si>
    <t>HIGHLAN</t>
  </si>
  <si>
    <t>DER        ECAZA</t>
  </si>
  <si>
    <t>P0009634</t>
  </si>
  <si>
    <t>JIMENEZ SAN ELIAS JOSE RAUL</t>
  </si>
  <si>
    <t>A Y F (</t>
  </si>
  <si>
    <t>EVENTO BI</t>
  </si>
  <si>
    <t>ENVENIDA ) SA</t>
  </si>
  <si>
    <t>LVADOR ( SAL</t>
  </si>
  <si>
    <t>ADAS )</t>
  </si>
  <si>
    <t>L1204243</t>
  </si>
  <si>
    <t>GPA649D</t>
  </si>
  <si>
    <t>NUÑEZ PATLAN ADRIANA</t>
  </si>
  <si>
    <t>PAGINA: 3</t>
  </si>
  <si>
    <t>0  KM (EXP)</t>
  </si>
  <si>
    <t>LAZARO AGUILAR HUBERTO</t>
  </si>
  <si>
    <t>DIAG. BA</t>
  </si>
  <si>
    <t>TERIA SE</t>
  </si>
  <si>
    <t>DESCARGA Y TI</t>
  </si>
  <si>
    <t>RO LIQUIDO</t>
  </si>
  <si>
    <t>HV        LALC</t>
  </si>
  <si>
    <t>DIAG,AJU</t>
  </si>
  <si>
    <t>STE DE LU</t>
  </si>
  <si>
    <t>CES TRASERAS</t>
  </si>
  <si>
    <t>ACTIVACI</t>
  </si>
  <si>
    <t>ON MODO V</t>
  </si>
  <si>
    <t>ERANO</t>
  </si>
  <si>
    <t>N1324837</t>
  </si>
  <si>
    <t>GB6257D</t>
  </si>
  <si>
    <t>AGRIJIUSA SPR DE RL DE CV</t>
  </si>
  <si>
    <t>HRS.  G</t>
  </si>
  <si>
    <t>INSPECCI</t>
  </si>
  <si>
    <t>ON F0L</t>
  </si>
  <si>
    <t>NU078475</t>
  </si>
  <si>
    <t>69L577</t>
  </si>
  <si>
    <t>HORTA GUZMAN VICTORIA BELEM</t>
  </si>
  <si>
    <t>KS324158</t>
  </si>
  <si>
    <t>UML386B</t>
  </si>
  <si>
    <t>DE 190,0</t>
  </si>
  <si>
    <t>00 KMS ( EXP</t>
  </si>
  <si>
    <t>)</t>
  </si>
  <si>
    <t>FP225046</t>
  </si>
  <si>
    <t>GLY871C</t>
  </si>
  <si>
    <t>MORIN GUERRERO EVERARDO</t>
  </si>
  <si>
    <t>J1104725</t>
  </si>
  <si>
    <t>GXR206B</t>
  </si>
  <si>
    <t>HERRERA COMERCIALIZA SA DE CV</t>
  </si>
  <si>
    <t>FUERA DE PMA           M</t>
  </si>
  <si>
    <t>M1218810</t>
  </si>
  <si>
    <t>GJF959E</t>
  </si>
  <si>
    <t>CUELLAR MENDOZA MARIA SELENE IVONET</t>
  </si>
  <si>
    <t>F1438083</t>
  </si>
  <si>
    <t>GLC249D</t>
  </si>
  <si>
    <t>ARELLANO ORTIZ JOSE ALBERTO</t>
  </si>
  <si>
    <t>150 000</t>
  </si>
  <si>
    <t>K1159773</t>
  </si>
  <si>
    <t>GVP997B</t>
  </si>
  <si>
    <t>GONZALEZ HERNANDEZ GUILLERMO</t>
  </si>
  <si>
    <t>M1211624</t>
  </si>
  <si>
    <t>GHE212D</t>
  </si>
  <si>
    <t>NUÑEZ BAÑALES JOSE DE JESUS</t>
  </si>
  <si>
    <t>0  KM ( COSTO</t>
  </si>
  <si>
    <t>EMPLEADO PL</t>
  </si>
  <si>
    <t>ANTA)</t>
  </si>
  <si>
    <t>--</t>
  </si>
  <si>
    <t>------------</t>
  </si>
  <si>
    <t>---------</t>
  </si>
  <si>
    <t>TOT</t>
  </si>
  <si>
    <t>AL DE CIT</t>
  </si>
  <si>
    <t>AS AGENDADAS</t>
  </si>
  <si>
    <t>&lt; R E</t>
  </si>
  <si>
    <t>S U M E N   D E L   D I A   14/04/23 &gt;</t>
  </si>
  <si>
    <t>TIPO DE</t>
  </si>
  <si>
    <t>OPERARIO</t>
  </si>
  <si>
    <t>TOTAL HRS.</t>
  </si>
  <si>
    <t>HORAS DIS</t>
  </si>
  <si>
    <t>P.    HORAS CITAS CARRY OVER A/P    CARRY</t>
  </si>
  <si>
    <t>OVER S</t>
  </si>
  <si>
    <t>HORAS</t>
  </si>
  <si>
    <t>LIBRES      % US</t>
  </si>
  <si>
    <t>O/DISP.    % US</t>
  </si>
  <si>
    <t>O/TOTAL</t>
  </si>
  <si>
    <t>========</t>
  </si>
  <si>
    <t>14/04/</t>
  </si>
  <si>
    <t>-------</t>
  </si>
  <si>
    <t>-------------</t>
  </si>
  <si>
    <t>-----------------------------------------</t>
  </si>
  <si>
    <t>----------------</t>
  </si>
  <si>
    <t>---------------</t>
  </si>
  <si>
    <t>OPERARI</t>
  </si>
  <si>
    <t>O HYP</t>
  </si>
  <si>
    <t>00          0.000          0.000</t>
  </si>
  <si>
    <t>DETALLA</t>
  </si>
  <si>
    <t>DOR</t>
  </si>
  <si>
    <t>FALLAS</t>
  </si>
  <si>
    <t>Y GARANTI</t>
  </si>
  <si>
    <t>00          0.000         10.000</t>
  </si>
  <si>
    <t>HOJALAT</t>
  </si>
  <si>
    <t>ERIA</t>
  </si>
  <si>
    <t>O HYP INM</t>
  </si>
  <si>
    <t>OTION</t>
  </si>
  <si>
    <t>00          0.000         30.500</t>
  </si>
  <si>
    <t>MECANIC</t>
  </si>
  <si>
    <t>00          0.000          4.500</t>
  </si>
  <si>
    <t>PREVIAS</t>
  </si>
  <si>
    <t>PAGINA: 4</t>
  </si>
  <si>
    <t>TECNICO</t>
  </si>
  <si>
    <t>TOTALES</t>
  </si>
  <si>
    <t>--------</t>
  </si>
  <si>
    <t>------</t>
  </si>
  <si>
    <t>00          0.000         45.000</t>
  </si>
  <si>
    <t>TOTALE</t>
  </si>
  <si>
    <t>S DE</t>
  </si>
  <si>
    <t>L REPOR</t>
  </si>
  <si>
    <t>TE</t>
  </si>
  <si>
    <t>** EL CAR</t>
  </si>
  <si>
    <t>RY OV</t>
  </si>
  <si>
    <t>ER A/P SE CA</t>
  </si>
  <si>
    <t>LCUL</t>
  </si>
  <si>
    <t>A EN BA</t>
  </si>
  <si>
    <t>SE A TODA</t>
  </si>
  <si>
    <t>S LAS ORD</t>
  </si>
  <si>
    <t>ENES PENDIENT</t>
  </si>
  <si>
    <t>ES O ACTIVAS</t>
  </si>
  <si>
    <t>ABIERTAS ANTES DEL DIA 14/04/23</t>
  </si>
  <si>
    <t>ER S SE CALC</t>
  </si>
  <si>
    <t>ULA</t>
  </si>
  <si>
    <t>EN BASE</t>
  </si>
  <si>
    <t>A TODAS</t>
  </si>
  <si>
    <t>LAS ORDEN</t>
  </si>
  <si>
    <t>ES SUSPENDIDA</t>
  </si>
  <si>
    <t>S ABIERTAS A</t>
  </si>
  <si>
    <t>NTES DEL DIA 14/04/23</t>
  </si>
  <si>
    <t>** HORAS</t>
  </si>
  <si>
    <t>SUMA TODAS</t>
  </si>
  <si>
    <t>LAS</t>
  </si>
  <si>
    <t>HORAS A</t>
  </si>
  <si>
    <t>GENDADAS</t>
  </si>
  <si>
    <t>POR CITAS</t>
  </si>
  <si>
    <t>PARA EL DIA,</t>
  </si>
  <si>
    <t>ASUMIENDO Q</t>
  </si>
  <si>
    <t>UE EL 100% DE LAS CITAS LLEGAN. RESTA LAS</t>
  </si>
  <si>
    <t>REOPROGRA</t>
  </si>
  <si>
    <t>MADAS O CANCELAD</t>
  </si>
  <si>
    <t>** R = RE</t>
  </si>
  <si>
    <t>COLEC</t>
  </si>
  <si>
    <t>CION; S = SE</t>
  </si>
  <si>
    <t>RVIC</t>
  </si>
  <si>
    <t>IO A DO</t>
  </si>
  <si>
    <t>MICILIO;</t>
  </si>
  <si>
    <t>M = MANTE</t>
  </si>
  <si>
    <t>NIMIENTO EXPR</t>
  </si>
  <si>
    <t>ESS</t>
  </si>
  <si>
    <t>INST. LODERAS-------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</si>
</sst>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quot;$&quot;* #,##0.00_-;_-&quot;$&quot;* &quot;-&quot;??_-;_-@_-"/>
    <numFmt numFmtId="43" formatCode="_-* #,##0.00_-;\-* #,##0.00_-;_-* &quot;-&quot;??_-;_-@_-"/>
    <numFmt numFmtId="164" formatCode="[$-F400]h:mm:ss\ AM/PM"/>
    <numFmt numFmtId="165" formatCode="#,##0.00&quot; &quot;;#,##0.00&quot; &quot;;&quot;-&quot;#&quot; &quot;;&quot; &quot;@&quot; &quot;"/>
    <numFmt numFmtId="166" formatCode="0.0%"/>
    <numFmt numFmtId="167" formatCode="&quot;$&quot;#,##0.00"/>
    <numFmt numFmtId="168" formatCode="_-* #,##0_-;\-* #,##0_-;_-* &quot;-&quot;??_-;_-@_-"/>
    <numFmt numFmtId="169" formatCode="yyyy/mm/dd;@"/>
    <numFmt numFmtId="170" formatCode="0.0"/>
    <numFmt numFmtId="171" formatCode="#,##0.0"/>
  </numFmts>
  <fonts count="80">
    <font>
      <sz val="11"/>
      <color theme="1"/>
      <name val="Calibri"/>
      <family val="2"/>
      <scheme val="minor"/>
    </font>
    <font>
      <sz val="11"/>
      <color theme="1"/>
      <name val="Calibri"/>
      <family val="2"/>
      <scheme val="minor"/>
    </font>
    <font>
      <b/>
      <sz val="11"/>
      <color theme="1"/>
      <name val="Calibri"/>
      <family val="2"/>
      <scheme val="minor"/>
    </font>
    <font>
      <b/>
      <sz val="13"/>
      <color theme="0"/>
      <name val="Calibri"/>
      <family val="2"/>
      <scheme val="minor"/>
    </font>
    <font>
      <b/>
      <sz val="11"/>
      <color theme="0"/>
      <name val="Calibri"/>
      <family val="2"/>
      <scheme val="minor"/>
    </font>
    <font>
      <b/>
      <sz val="20"/>
      <color theme="0"/>
      <name val="Calibri"/>
      <family val="2"/>
      <scheme val="minor"/>
    </font>
    <font>
      <b/>
      <sz val="15"/>
      <color theme="0"/>
      <name val="Calibri"/>
      <family val="2"/>
      <scheme val="minor"/>
    </font>
    <font>
      <sz val="11"/>
      <color rgb="FF000000"/>
      <name val="Arial1"/>
    </font>
    <font>
      <sz val="9"/>
      <color rgb="FF000000"/>
      <name val="Arial"/>
      <family val="2"/>
    </font>
    <font>
      <sz val="10"/>
      <color rgb="FF000000"/>
      <name val="Arial"/>
      <family val="2"/>
    </font>
    <font>
      <b/>
      <sz val="9"/>
      <color rgb="FF000000"/>
      <name val="Arial"/>
      <family val="2"/>
    </font>
    <font>
      <b/>
      <sz val="10"/>
      <color rgb="FF000000"/>
      <name val="Arial"/>
      <family val="2"/>
    </font>
    <font>
      <b/>
      <sz val="8"/>
      <color rgb="FF000000"/>
      <name val="Arial"/>
      <family val="2"/>
    </font>
    <font>
      <b/>
      <sz val="7"/>
      <color rgb="FF000000"/>
      <name val="Arial"/>
      <family val="2"/>
    </font>
    <font>
      <b/>
      <sz val="8"/>
      <color theme="1"/>
      <name val="Arial"/>
      <family val="2"/>
    </font>
    <font>
      <b/>
      <sz val="9"/>
      <color theme="0"/>
      <name val="Arial"/>
      <family val="2"/>
    </font>
    <font>
      <sz val="15"/>
      <color theme="1"/>
      <name val="Calibri"/>
      <family val="2"/>
      <scheme val="minor"/>
    </font>
    <font>
      <b/>
      <sz val="9"/>
      <color rgb="FFFF0000"/>
      <name val="Arial"/>
      <family val="2"/>
    </font>
    <font>
      <b/>
      <sz val="8"/>
      <color theme="7" tint="-0.499984740745262"/>
      <name val="Arial"/>
      <family val="2"/>
    </font>
    <font>
      <b/>
      <sz val="9"/>
      <color theme="7" tint="-0.499984740745262"/>
      <name val="Arial"/>
      <family val="2"/>
    </font>
    <font>
      <b/>
      <sz val="9"/>
      <color theme="6" tint="-0.499984740745262"/>
      <name val="Arial"/>
      <family val="2"/>
    </font>
    <font>
      <b/>
      <sz val="18"/>
      <color theme="6" tint="-0.499984740745262"/>
      <name val="Calibri"/>
      <family val="2"/>
      <scheme val="minor"/>
    </font>
    <font>
      <sz val="11"/>
      <color theme="6" tint="-0.499984740745262"/>
      <name val="Calibri"/>
      <family val="2"/>
      <scheme val="minor"/>
    </font>
    <font>
      <sz val="11"/>
      <name val="Calibri"/>
      <family val="2"/>
      <scheme val="minor"/>
    </font>
    <font>
      <sz val="15"/>
      <color theme="6" tint="-0.499984740745262"/>
      <name val="Calibri"/>
      <family val="2"/>
      <scheme val="minor"/>
    </font>
    <font>
      <sz val="10"/>
      <color theme="1"/>
      <name val="Calibri"/>
      <family val="2"/>
      <scheme val="minor"/>
    </font>
    <font>
      <b/>
      <sz val="12"/>
      <color theme="0"/>
      <name val="Calibri"/>
      <family val="2"/>
      <scheme val="minor"/>
    </font>
    <font>
      <sz val="11"/>
      <color theme="0"/>
      <name val="Calibri"/>
      <family val="2"/>
      <scheme val="minor"/>
    </font>
    <font>
      <b/>
      <sz val="9"/>
      <color theme="0"/>
      <name val="Calibri"/>
      <family val="2"/>
      <scheme val="minor"/>
    </font>
    <font>
      <b/>
      <sz val="9"/>
      <name val="Calibri"/>
      <family val="2"/>
      <scheme val="minor"/>
    </font>
    <font>
      <sz val="8"/>
      <color theme="1"/>
      <name val=" Calibri (cuerpo)"/>
    </font>
    <font>
      <sz val="8"/>
      <color theme="1"/>
      <name val="Calibri (cuerpo)"/>
    </font>
    <font>
      <b/>
      <sz val="8"/>
      <color theme="0"/>
      <name val="Calibri (cuerpo)"/>
    </font>
    <font>
      <sz val="7"/>
      <color theme="1"/>
      <name val="Calibri (cuerpo)"/>
    </font>
    <font>
      <sz val="8"/>
      <color theme="1"/>
      <name val="Calibri"/>
      <family val="2"/>
      <scheme val="minor"/>
    </font>
    <font>
      <b/>
      <sz val="8"/>
      <color theme="0"/>
      <name val="Calibri"/>
      <family val="2"/>
      <scheme val="minor"/>
    </font>
    <font>
      <b/>
      <sz val="8"/>
      <color rgb="FFFF0000"/>
      <name val="Calibri"/>
      <family val="2"/>
      <scheme val="minor"/>
    </font>
    <font>
      <sz val="8"/>
      <color theme="9" tint="-0.249977111117893"/>
      <name val="Calibri"/>
      <family val="2"/>
      <scheme val="minor"/>
    </font>
    <font>
      <b/>
      <sz val="8"/>
      <color theme="9" tint="-0.249977111117893"/>
      <name val="Calibri"/>
      <family val="2"/>
      <scheme val="minor"/>
    </font>
    <font>
      <sz val="7"/>
      <color theme="1"/>
      <name val=" Calibri (cuerpo)"/>
    </font>
    <font>
      <b/>
      <sz val="8"/>
      <color theme="1"/>
      <name val="Calibri (cuerpo)"/>
    </font>
    <font>
      <sz val="8"/>
      <color theme="9" tint="-0.249977111117893"/>
      <name val="Calibri (cuerpo)"/>
    </font>
    <font>
      <sz val="11"/>
      <color theme="9" tint="-0.249977111117893"/>
      <name val="Calibri"/>
      <family val="2"/>
      <scheme val="minor"/>
    </font>
    <font>
      <b/>
      <sz val="8"/>
      <color theme="9" tint="-0.249977111117893"/>
      <name val="Calibri (cuerpo)"/>
    </font>
    <font>
      <b/>
      <sz val="8"/>
      <color theme="9" tint="-0.249977111117893"/>
      <name val=" Calibri (cuerpo)"/>
    </font>
    <font>
      <b/>
      <sz val="8"/>
      <color rgb="FFFF0000"/>
      <name val="Calibri (cuerpo)"/>
    </font>
    <font>
      <b/>
      <sz val="10"/>
      <color theme="0"/>
      <name val="Calibri"/>
      <family val="2"/>
      <scheme val="minor"/>
    </font>
    <font>
      <sz val="8"/>
      <name val="Calibri"/>
      <family val="2"/>
      <scheme val="minor"/>
    </font>
    <font>
      <b/>
      <sz val="11"/>
      <color rgb="FF002060"/>
      <name val="Calibri"/>
      <family val="2"/>
      <scheme val="minor"/>
    </font>
    <font>
      <sz val="11"/>
      <color rgb="FF000000"/>
      <name val="Calibri"/>
      <family val="2"/>
      <scheme val="minor"/>
    </font>
    <font>
      <b/>
      <sz val="13"/>
      <name val="Calibri"/>
      <family val="2"/>
      <scheme val="minor"/>
    </font>
    <font>
      <b/>
      <sz val="11"/>
      <color rgb="FFFF0000"/>
      <name val="Calibri"/>
      <family val="2"/>
      <scheme val="minor"/>
    </font>
    <font>
      <b/>
      <sz val="11"/>
      <color theme="9" tint="-0.499984740745262"/>
      <name val="Calibri"/>
      <family val="2"/>
      <scheme val="minor"/>
    </font>
    <font>
      <b/>
      <sz val="11"/>
      <name val="Calibri"/>
      <family val="2"/>
      <scheme val="minor"/>
    </font>
    <font>
      <b/>
      <sz val="11"/>
      <color rgb="FF0070C0"/>
      <name val="Calibri"/>
      <family val="2"/>
      <scheme val="minor"/>
    </font>
    <font>
      <b/>
      <sz val="11"/>
      <color rgb="FFFF15FF"/>
      <name val="Calibri"/>
      <family val="2"/>
      <scheme val="minor"/>
    </font>
    <font>
      <b/>
      <sz val="11"/>
      <color theme="9" tint="-0.249977111117893"/>
      <name val="Calibri"/>
      <family val="2"/>
      <scheme val="minor"/>
    </font>
    <font>
      <b/>
      <sz val="15"/>
      <color rgb="FF0070C0"/>
      <name val="Calibri"/>
      <family val="2"/>
      <scheme val="minor"/>
    </font>
    <font>
      <b/>
      <sz val="15"/>
      <color rgb="FF002060"/>
      <name val="Calibri"/>
      <family val="2"/>
      <scheme val="minor"/>
    </font>
    <font>
      <b/>
      <sz val="9"/>
      <color theme="1"/>
      <name val="Arial"/>
      <family val="2"/>
    </font>
    <font>
      <sz val="11"/>
      <color rgb="FF002060"/>
      <name val="Calibri"/>
      <family val="2"/>
      <scheme val="minor"/>
    </font>
    <font>
      <b/>
      <sz val="15"/>
      <color theme="9" tint="-0.499984740745262"/>
      <name val="Calibri"/>
      <family val="2"/>
      <scheme val="minor"/>
    </font>
    <font>
      <b/>
      <sz val="15"/>
      <name val="Calibri"/>
      <family val="2"/>
      <scheme val="minor"/>
    </font>
    <font>
      <sz val="11"/>
      <color theme="1"/>
      <name val="Arial"/>
      <family val="2"/>
    </font>
    <font>
      <sz val="8"/>
      <color theme="1"/>
      <name val="Arial"/>
      <family val="2"/>
    </font>
    <font>
      <b/>
      <sz val="11"/>
      <color theme="1"/>
      <name val="Arial"/>
      <family val="2"/>
    </font>
    <font>
      <b/>
      <sz val="14"/>
      <color rgb="FFFF0000"/>
      <name val="Calibri"/>
      <family val="2"/>
      <scheme val="minor"/>
    </font>
    <font>
      <b/>
      <sz val="14"/>
      <color rgb="FF002060"/>
      <name val="Calibri"/>
      <family val="2"/>
      <scheme val="minor"/>
    </font>
    <font>
      <b/>
      <sz val="11"/>
      <color rgb="FF002060"/>
      <name val="Arial"/>
      <family val="2"/>
    </font>
    <font>
      <b/>
      <sz val="9"/>
      <color rgb="FF002060"/>
      <name val="Arial"/>
      <family val="2"/>
    </font>
    <font>
      <b/>
      <sz val="11"/>
      <color theme="9" tint="-0.499984740745262"/>
      <name val="Arial"/>
      <family val="2"/>
    </font>
    <font>
      <sz val="8"/>
      <color theme="1" tint="0.34998626667073579"/>
      <name val="Calibri"/>
      <family val="2"/>
      <scheme val="minor"/>
    </font>
    <font>
      <b/>
      <sz val="12"/>
      <color theme="1" tint="0.34998626667073579"/>
      <name val="Calibri"/>
      <family val="2"/>
      <scheme val="minor"/>
    </font>
    <font>
      <b/>
      <sz val="12"/>
      <color theme="0" tint="-0.499984740745262"/>
      <name val="Calibri"/>
      <family val="2"/>
      <scheme val="minor"/>
    </font>
    <font>
      <sz val="8"/>
      <color theme="1" tint="0.499984740745262"/>
      <name val="Calibri"/>
      <family val="2"/>
      <scheme val="minor"/>
    </font>
    <font>
      <b/>
      <sz val="11"/>
      <color theme="0" tint="-0.499984740745262"/>
      <name val="Calibri"/>
      <family val="2"/>
      <scheme val="minor"/>
    </font>
    <font>
      <sz val="8"/>
      <color theme="0" tint="-0.34998626667073579"/>
      <name val="Calibri"/>
      <family val="2"/>
      <scheme val="minor"/>
    </font>
    <font>
      <sz val="9"/>
      <color theme="1" tint="0.499984740745262"/>
      <name val="Calibri"/>
      <family val="2"/>
      <scheme val="minor"/>
    </font>
    <font>
      <b/>
      <sz val="10"/>
      <color theme="0" tint="-0.34998626667073579"/>
      <name val="Calibri"/>
      <family val="2"/>
      <scheme val="minor"/>
    </font>
    <font>
      <b/>
      <sz val="10"/>
      <color theme="1"/>
      <name val="Calibri"/>
      <family val="2"/>
      <scheme val="minor"/>
    </font>
  </fonts>
  <fills count="32">
    <fill>
      <patternFill patternType="none"/>
    </fill>
    <fill>
      <patternFill patternType="gray125"/>
    </fill>
    <fill>
      <patternFill patternType="solid">
        <fgColor rgb="FF002060"/>
        <bgColor indexed="64"/>
      </patternFill>
    </fill>
    <fill>
      <patternFill patternType="solid">
        <fgColor theme="0"/>
        <bgColor indexed="64"/>
      </patternFill>
    </fill>
    <fill>
      <patternFill patternType="solid">
        <fgColor rgb="FFFFFFFF"/>
        <bgColor rgb="FFFFFFFF"/>
      </patternFill>
    </fill>
    <fill>
      <patternFill patternType="solid">
        <fgColor rgb="FF000000"/>
        <bgColor rgb="FF000000"/>
      </patternFill>
    </fill>
    <fill>
      <patternFill patternType="solid">
        <fgColor rgb="FFFFCC00"/>
        <bgColor rgb="FFFFCC00"/>
      </patternFill>
    </fill>
    <fill>
      <patternFill patternType="solid">
        <fgColor rgb="FFFF0000"/>
        <bgColor rgb="FFFF0000"/>
      </patternFill>
    </fill>
    <fill>
      <patternFill patternType="solid">
        <fgColor rgb="FF00CCFF"/>
        <bgColor rgb="FF00CCFF"/>
      </patternFill>
    </fill>
    <fill>
      <patternFill patternType="solid">
        <fgColor rgb="FFC0C0C0"/>
        <bgColor rgb="FFC0C0C0"/>
      </patternFill>
    </fill>
    <fill>
      <patternFill patternType="solid">
        <fgColor rgb="FF7030A0"/>
        <bgColor rgb="FF00FF00"/>
      </patternFill>
    </fill>
    <fill>
      <patternFill patternType="solid">
        <fgColor theme="1"/>
        <bgColor indexed="64"/>
      </patternFill>
    </fill>
    <fill>
      <patternFill patternType="solid">
        <fgColor theme="1"/>
        <bgColor rgb="FFFFFFFF"/>
      </patternFill>
    </fill>
    <fill>
      <patternFill patternType="solid">
        <fgColor theme="9" tint="-0.249977111117893"/>
        <bgColor rgb="FFFF0000"/>
      </patternFill>
    </fill>
    <fill>
      <patternFill patternType="solid">
        <fgColor rgb="FF00B050"/>
        <bgColor rgb="FF00FF00"/>
      </patternFill>
    </fill>
    <fill>
      <patternFill patternType="solid">
        <fgColor theme="7" tint="-0.249977111117893"/>
        <bgColor rgb="FF00FF00"/>
      </patternFill>
    </fill>
    <fill>
      <patternFill patternType="solid">
        <fgColor theme="2"/>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8" tint="-0.249977111117893"/>
        <bgColor indexed="64"/>
      </patternFill>
    </fill>
    <fill>
      <patternFill patternType="solid">
        <fgColor rgb="FF261DD5"/>
        <bgColor indexed="64"/>
      </patternFill>
    </fill>
    <fill>
      <patternFill patternType="solid">
        <fgColor rgb="FF009900"/>
        <bgColor indexed="64"/>
      </patternFill>
    </fill>
    <fill>
      <patternFill patternType="solid">
        <fgColor theme="5" tint="0.39994506668294322"/>
        <bgColor indexed="64"/>
      </patternFill>
    </fill>
    <fill>
      <patternFill patternType="solid">
        <fgColor rgb="FF0070C0"/>
        <bgColor indexed="64"/>
      </patternFill>
    </fill>
    <fill>
      <patternFill patternType="solid">
        <fgColor theme="9"/>
        <bgColor theme="9"/>
      </patternFill>
    </fill>
    <fill>
      <patternFill patternType="solid">
        <fgColor theme="9" tint="-0.249977111117893"/>
        <bgColor indexed="64"/>
      </patternFill>
    </fill>
    <fill>
      <patternFill patternType="solid">
        <fgColor rgb="FFD9E1F2"/>
        <bgColor rgb="FFD9E1F2"/>
      </patternFill>
    </fill>
    <fill>
      <patternFill patternType="solid">
        <fgColor rgb="FFFFD3C9"/>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7F7F7"/>
        <bgColor indexed="64"/>
      </patternFill>
    </fill>
    <fill>
      <patternFill patternType="solid">
        <fgColor rgb="FFFF0000"/>
        <bgColor indexed="64"/>
      </patternFill>
    </fill>
  </fills>
  <borders count="60">
    <border>
      <left/>
      <right/>
      <top/>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top style="thick">
        <color theme="0"/>
      </top>
      <bottom/>
      <diagonal/>
    </border>
    <border>
      <left style="thin">
        <color rgb="FF000000"/>
      </left>
      <right style="thin">
        <color rgb="FF000000"/>
      </right>
      <top style="thin">
        <color rgb="FF000000"/>
      </top>
      <bottom/>
      <diagonal/>
    </border>
    <border>
      <left/>
      <right/>
      <top style="thin">
        <color rgb="FFFF0000"/>
      </top>
      <bottom style="thin">
        <color rgb="FF000000"/>
      </bottom>
      <diagonal/>
    </border>
    <border>
      <left style="thin">
        <color rgb="FFFF0000"/>
      </left>
      <right style="thin">
        <color rgb="FF000000"/>
      </right>
      <top style="thin">
        <color rgb="FF000000"/>
      </top>
      <bottom style="thin">
        <color rgb="FF000000"/>
      </bottom>
      <diagonal/>
    </border>
    <border>
      <left style="thin">
        <color rgb="FF000000"/>
      </left>
      <right style="thin">
        <color rgb="FFFF0000"/>
      </right>
      <top style="thin">
        <color rgb="FFFF0000"/>
      </top>
      <bottom style="thin">
        <color rgb="FFFF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diagonal/>
    </border>
    <border>
      <left/>
      <right/>
      <top style="thin">
        <color rgb="FFFF0000"/>
      </top>
      <bottom style="thin">
        <color rgb="FFFF0000"/>
      </bottom>
      <diagonal/>
    </border>
    <border>
      <left style="thin">
        <color rgb="FF000000"/>
      </left>
      <right/>
      <top style="thin">
        <color rgb="FFFF0000"/>
      </top>
      <bottom style="thin">
        <color rgb="FFFF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top style="thin">
        <color rgb="FF000000"/>
      </top>
      <bottom/>
      <diagonal/>
    </border>
    <border>
      <left style="thin">
        <color rgb="FF000000"/>
      </left>
      <right/>
      <top style="thin">
        <color rgb="FFFF0000"/>
      </top>
      <bottom/>
      <diagonal/>
    </border>
    <border>
      <left style="thin">
        <color rgb="FFFF0000"/>
      </left>
      <right/>
      <top style="thin">
        <color rgb="FF000000"/>
      </top>
      <bottom style="thin">
        <color rgb="FF000000"/>
      </bottom>
      <diagonal/>
    </border>
    <border>
      <left/>
      <right style="thin">
        <color rgb="FFFF0000"/>
      </right>
      <top/>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right/>
      <top style="medium">
        <color indexed="64"/>
      </top>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
      <left style="thin">
        <color theme="4" tint="0.39994506668294322"/>
      </left>
      <right/>
      <top style="thin">
        <color theme="4" tint="0.39994506668294322"/>
      </top>
      <bottom style="thin">
        <color theme="4" tint="0.39994506668294322"/>
      </bottom>
      <diagonal/>
    </border>
    <border>
      <left/>
      <right style="thin">
        <color indexed="64"/>
      </right>
      <top/>
      <bottom/>
      <diagonal/>
    </border>
    <border>
      <left style="thin">
        <color rgb="FF000000"/>
      </left>
      <right/>
      <top style="thin">
        <color rgb="FF000000"/>
      </top>
      <bottom style="thin">
        <color rgb="FF000000"/>
      </bottom>
      <diagonal/>
    </border>
    <border>
      <left style="thick">
        <color theme="0"/>
      </left>
      <right/>
      <top/>
      <bottom style="thin">
        <color theme="4" tint="0.39994506668294322"/>
      </bottom>
      <diagonal/>
    </border>
    <border>
      <left/>
      <right style="thick">
        <color theme="0"/>
      </right>
      <top/>
      <bottom style="thin">
        <color theme="4" tint="0.39994506668294322"/>
      </bottom>
      <diagonal/>
    </border>
    <border>
      <left style="thick">
        <color theme="0"/>
      </left>
      <right style="thick">
        <color theme="0"/>
      </right>
      <top/>
      <bottom/>
      <diagonal/>
    </border>
    <border>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op>
      <bottom/>
      <diagonal/>
    </border>
    <border>
      <left/>
      <right/>
      <top style="thin">
        <color theme="9"/>
      </top>
      <bottom style="thin">
        <color theme="9"/>
      </bottom>
      <diagonal/>
    </border>
    <border>
      <left/>
      <right/>
      <top style="thin">
        <color theme="8"/>
      </top>
      <bottom/>
      <diagonal/>
    </border>
    <border>
      <left/>
      <right/>
      <top style="thin">
        <color rgb="FF8EA9DB"/>
      </top>
      <bottom style="thin">
        <color rgb="FF8EA9DB"/>
      </bottom>
      <diagonal/>
    </border>
    <border>
      <left style="thick">
        <color rgb="FF00B0F0"/>
      </left>
      <right style="thick">
        <color rgb="FF00B0F0"/>
      </right>
      <top style="thick">
        <color rgb="FF00B0F0"/>
      </top>
      <bottom style="thick">
        <color rgb="FF00B0F0"/>
      </bottom>
      <diagonal/>
    </border>
    <border>
      <left style="double">
        <color rgb="FF66CCFF"/>
      </left>
      <right style="double">
        <color rgb="FF66CCFF"/>
      </right>
      <top style="double">
        <color rgb="FF66CCFF"/>
      </top>
      <bottom style="double">
        <color rgb="FF66CCFF"/>
      </bottom>
      <diagonal/>
    </border>
    <border>
      <left style="thick">
        <color theme="0"/>
      </left>
      <right/>
      <top/>
      <bottom/>
      <diagonal/>
    </border>
    <border>
      <left style="thick">
        <color rgb="FF0070C0"/>
      </left>
      <right style="thick">
        <color rgb="FF0070C0"/>
      </right>
      <top style="thick">
        <color rgb="FF0070C0"/>
      </top>
      <bottom style="thick">
        <color rgb="FF0070C0"/>
      </bottom>
      <diagonal/>
    </border>
    <border>
      <left/>
      <right/>
      <top style="double">
        <color rgb="FF66CCFF"/>
      </top>
      <bottom/>
      <diagonal/>
    </border>
    <border>
      <left/>
      <right style="thick">
        <color theme="0"/>
      </right>
      <top/>
      <bottom/>
      <diagonal/>
    </border>
    <border>
      <left/>
      <right/>
      <top/>
      <bottom style="thin">
        <color theme="0" tint="-0.14999847407452621"/>
      </bottom>
      <diagonal/>
    </border>
  </borders>
  <cellStyleXfs count="13">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7" fillId="0" borderId="0"/>
    <xf numFmtId="165" fontId="7" fillId="0" borderId="0" applyFont="0" applyBorder="0" applyProtection="0"/>
    <xf numFmtId="9" fontId="7" fillId="0" borderId="0" applyFont="0" applyBorder="0" applyProtection="0"/>
    <xf numFmtId="0" fontId="27" fillId="20" borderId="42"/>
    <xf numFmtId="0" fontId="27" fillId="21" borderId="42"/>
    <xf numFmtId="0" fontId="1" fillId="22" borderId="42"/>
    <xf numFmtId="44" fontId="1" fillId="0" borderId="0" applyFont="0" applyFill="0" applyBorder="0" applyAlignment="0" applyProtection="0"/>
  </cellStyleXfs>
  <cellXfs count="369">
    <xf numFmtId="0" fontId="0" fillId="0" borderId="0" xfId="0"/>
    <xf numFmtId="14" fontId="0" fillId="0" borderId="0" xfId="0" applyNumberForma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left"/>
    </xf>
    <xf numFmtId="14" fontId="0" fillId="0" borderId="0" xfId="0" applyNumberFormat="1" applyAlignment="1">
      <alignment horizontal="center" vertical="center" wrapText="1"/>
    </xf>
    <xf numFmtId="164" fontId="0" fillId="0" borderId="0" xfId="0" applyNumberFormat="1" applyAlignment="1">
      <alignment horizontal="center" vertical="center" wrapText="1"/>
    </xf>
    <xf numFmtId="164" fontId="0" fillId="0" borderId="0" xfId="0" applyNumberFormat="1"/>
    <xf numFmtId="0" fontId="2" fillId="0" borderId="0" xfId="0" applyFont="1"/>
    <xf numFmtId="0" fontId="0" fillId="0" borderId="0" xfId="0" applyAlignment="1">
      <alignment horizontal="center" vertical="center"/>
    </xf>
    <xf numFmtId="9" fontId="0" fillId="0" borderId="0" xfId="1" applyFont="1"/>
    <xf numFmtId="0" fontId="2" fillId="0" borderId="0" xfId="0" applyFont="1" applyAlignment="1">
      <alignment horizontal="center"/>
    </xf>
    <xf numFmtId="9" fontId="2" fillId="0" borderId="0" xfId="1" applyFont="1" applyAlignment="1">
      <alignment horizontal="center"/>
    </xf>
    <xf numFmtId="0" fontId="0" fillId="0" borderId="0" xfId="0" applyAlignment="1">
      <alignment vertical="center"/>
    </xf>
    <xf numFmtId="0" fontId="5" fillId="3" borderId="0" xfId="0" applyFont="1" applyFill="1" applyAlignment="1">
      <alignment horizontal="center"/>
    </xf>
    <xf numFmtId="0" fontId="5" fillId="3" borderId="4" xfId="0" applyFont="1" applyFill="1" applyBorder="1" applyAlignment="1">
      <alignment horizontal="center"/>
    </xf>
    <xf numFmtId="20" fontId="0" fillId="0" borderId="0" xfId="0" applyNumberFormat="1"/>
    <xf numFmtId="4" fontId="0" fillId="0" borderId="0" xfId="0" applyNumberFormat="1"/>
    <xf numFmtId="14" fontId="0" fillId="0" borderId="0" xfId="0" applyNumberFormat="1" applyAlignment="1">
      <alignment horizontal="left" vertical="center" wrapText="1"/>
    </xf>
    <xf numFmtId="14" fontId="0" fillId="0" borderId="0" xfId="0" applyNumberFormat="1" applyAlignment="1">
      <alignment horizontal="left"/>
    </xf>
    <xf numFmtId="0" fontId="0" fillId="0" borderId="0" xfId="0" applyAlignment="1">
      <alignment horizontal="left" vertical="center" wrapText="1"/>
    </xf>
    <xf numFmtId="0" fontId="0" fillId="0" borderId="0" xfId="0" applyAlignment="1">
      <alignment horizontal="left" vertical="center"/>
    </xf>
    <xf numFmtId="0" fontId="8" fillId="4" borderId="0" xfId="6" applyFont="1" applyFill="1" applyAlignment="1">
      <alignment vertical="center"/>
    </xf>
    <xf numFmtId="0" fontId="9" fillId="4" borderId="0" xfId="6" applyFont="1" applyFill="1" applyAlignment="1">
      <alignment vertical="center"/>
    </xf>
    <xf numFmtId="0" fontId="9" fillId="4" borderId="0" xfId="6" applyFont="1" applyFill="1" applyAlignment="1">
      <alignment horizontal="center" vertical="center"/>
    </xf>
    <xf numFmtId="0" fontId="8" fillId="4" borderId="0" xfId="6" applyFont="1" applyFill="1" applyAlignment="1">
      <alignment horizontal="center" vertical="center"/>
    </xf>
    <xf numFmtId="0" fontId="10" fillId="4" borderId="0" xfId="6" applyFont="1" applyFill="1" applyAlignment="1">
      <alignment vertical="center"/>
    </xf>
    <xf numFmtId="0" fontId="11" fillId="4" borderId="16" xfId="6" applyFont="1" applyFill="1" applyBorder="1" applyAlignment="1">
      <alignment horizontal="center" vertical="center" textRotation="90" wrapText="1"/>
    </xf>
    <xf numFmtId="0" fontId="8" fillId="4" borderId="16" xfId="6" applyFont="1" applyFill="1" applyBorder="1" applyAlignment="1">
      <alignment vertical="center"/>
    </xf>
    <xf numFmtId="0" fontId="8" fillId="4" borderId="5" xfId="6" applyFont="1" applyFill="1" applyBorder="1" applyAlignment="1">
      <alignment vertical="center"/>
    </xf>
    <xf numFmtId="0" fontId="8" fillId="4" borderId="16" xfId="6" applyFont="1" applyFill="1" applyBorder="1" applyAlignment="1">
      <alignment horizontal="center" vertical="center"/>
    </xf>
    <xf numFmtId="0" fontId="8" fillId="4" borderId="17" xfId="6" applyFont="1" applyFill="1" applyBorder="1" applyAlignment="1">
      <alignment vertical="center"/>
    </xf>
    <xf numFmtId="0" fontId="8" fillId="4" borderId="17" xfId="6" applyFont="1" applyFill="1" applyBorder="1" applyAlignment="1">
      <alignment horizontal="center" vertical="center"/>
    </xf>
    <xf numFmtId="0" fontId="10" fillId="4" borderId="16" xfId="6" applyFont="1" applyFill="1" applyBorder="1" applyAlignment="1">
      <alignment horizontal="center" vertical="center"/>
    </xf>
    <xf numFmtId="0" fontId="10" fillId="4" borderId="17" xfId="6" applyFont="1" applyFill="1" applyBorder="1" applyAlignment="1">
      <alignment vertical="center"/>
    </xf>
    <xf numFmtId="49" fontId="10" fillId="9" borderId="17" xfId="6" applyNumberFormat="1" applyFont="1" applyFill="1" applyBorder="1" applyAlignment="1">
      <alignment vertical="center"/>
    </xf>
    <xf numFmtId="0" fontId="10" fillId="4" borderId="16" xfId="6" applyFont="1" applyFill="1" applyBorder="1" applyAlignment="1">
      <alignment vertical="center"/>
    </xf>
    <xf numFmtId="49" fontId="8" fillId="9" borderId="17" xfId="6" applyNumberFormat="1" applyFont="1" applyFill="1" applyBorder="1" applyAlignment="1">
      <alignment vertical="center"/>
    </xf>
    <xf numFmtId="0" fontId="12" fillId="4" borderId="14" xfId="6" applyFont="1" applyFill="1" applyBorder="1" applyAlignment="1">
      <alignment horizontal="center" vertical="center" textRotation="90" wrapText="1"/>
    </xf>
    <xf numFmtId="0" fontId="13" fillId="4" borderId="20" xfId="6" applyFont="1" applyFill="1" applyBorder="1" applyAlignment="1">
      <alignment horizontal="center" vertical="center" textRotation="90" wrapText="1"/>
    </xf>
    <xf numFmtId="0" fontId="13" fillId="3" borderId="18" xfId="6" applyFont="1" applyFill="1" applyBorder="1" applyAlignment="1">
      <alignment horizontal="center" vertical="center" textRotation="90" wrapText="1"/>
    </xf>
    <xf numFmtId="0" fontId="12" fillId="4" borderId="16" xfId="6" applyFont="1" applyFill="1" applyBorder="1" applyAlignment="1">
      <alignment horizontal="center" vertical="center" textRotation="90" wrapText="1"/>
    </xf>
    <xf numFmtId="49" fontId="10" fillId="9" borderId="14" xfId="6" applyNumberFormat="1" applyFont="1" applyFill="1" applyBorder="1" applyAlignment="1">
      <alignment vertical="center"/>
    </xf>
    <xf numFmtId="0" fontId="14" fillId="0" borderId="29" xfId="0" applyFont="1" applyBorder="1" applyAlignment="1">
      <alignment horizontal="center" vertical="center"/>
    </xf>
    <xf numFmtId="166" fontId="10" fillId="4" borderId="31" xfId="7" applyNumberFormat="1" applyFont="1" applyFill="1" applyBorder="1" applyAlignment="1">
      <alignment vertical="center"/>
    </xf>
    <xf numFmtId="0" fontId="8" fillId="4" borderId="30" xfId="6" applyFont="1" applyFill="1" applyBorder="1" applyAlignment="1">
      <alignment horizontal="center" vertical="center"/>
    </xf>
    <xf numFmtId="0" fontId="16" fillId="3" borderId="0" xfId="0" applyFont="1" applyFill="1" applyAlignment="1">
      <alignment horizontal="center"/>
    </xf>
    <xf numFmtId="0" fontId="0" fillId="3" borderId="0" xfId="0" applyFill="1"/>
    <xf numFmtId="0" fontId="0" fillId="11" borderId="0" xfId="0" applyFill="1"/>
    <xf numFmtId="0" fontId="8" fillId="12" borderId="0" xfId="6" applyFont="1" applyFill="1" applyAlignment="1">
      <alignment vertical="center"/>
    </xf>
    <xf numFmtId="0" fontId="12" fillId="4" borderId="15" xfId="6" applyFont="1" applyFill="1" applyBorder="1" applyAlignment="1">
      <alignment horizontal="center" vertical="center" textRotation="90" wrapText="1"/>
    </xf>
    <xf numFmtId="0" fontId="10" fillId="4" borderId="27" xfId="6" applyFont="1" applyFill="1" applyBorder="1" applyAlignment="1">
      <alignment horizontal="center" vertical="center" textRotation="90" wrapText="1"/>
    </xf>
    <xf numFmtId="0" fontId="10" fillId="4" borderId="28" xfId="6" applyFont="1" applyFill="1" applyBorder="1" applyAlignment="1">
      <alignment horizontal="center" vertical="center" textRotation="90" wrapText="1"/>
    </xf>
    <xf numFmtId="0" fontId="12" fillId="4" borderId="28" xfId="6" applyFont="1" applyFill="1" applyBorder="1" applyAlignment="1">
      <alignment horizontal="center" vertical="center" textRotation="90" wrapText="1"/>
    </xf>
    <xf numFmtId="0" fontId="7" fillId="9" borderId="17" xfId="6" applyFill="1" applyBorder="1" applyAlignment="1">
      <alignment vertical="center"/>
    </xf>
    <xf numFmtId="0" fontId="16" fillId="11" borderId="0" xfId="0" applyFont="1" applyFill="1" applyAlignment="1">
      <alignment horizontal="center"/>
    </xf>
    <xf numFmtId="0" fontId="17" fillId="4" borderId="0" xfId="2" applyNumberFormat="1" applyFont="1" applyFill="1" applyAlignment="1">
      <alignment horizontal="center" vertical="center"/>
    </xf>
    <xf numFmtId="0" fontId="18" fillId="4" borderId="33" xfId="6" applyFont="1" applyFill="1" applyBorder="1" applyAlignment="1">
      <alignment horizontal="center" vertical="center" wrapText="1"/>
    </xf>
    <xf numFmtId="0" fontId="18" fillId="4" borderId="34" xfId="6" applyFont="1" applyFill="1" applyBorder="1" applyAlignment="1">
      <alignment horizontal="center" vertical="center" wrapText="1"/>
    </xf>
    <xf numFmtId="49" fontId="19" fillId="0" borderId="35" xfId="6" applyNumberFormat="1" applyFont="1" applyBorder="1" applyAlignment="1">
      <alignment horizontal="center"/>
    </xf>
    <xf numFmtId="0" fontId="19" fillId="0" borderId="36" xfId="6" applyFont="1" applyBorder="1" applyAlignment="1">
      <alignment horizontal="center"/>
    </xf>
    <xf numFmtId="49" fontId="19" fillId="0" borderId="30" xfId="6" applyNumberFormat="1" applyFont="1" applyBorder="1" applyAlignment="1">
      <alignment horizontal="center"/>
    </xf>
    <xf numFmtId="49" fontId="19" fillId="0" borderId="37" xfId="6" applyNumberFormat="1" applyFont="1" applyBorder="1" applyAlignment="1">
      <alignment horizontal="center"/>
    </xf>
    <xf numFmtId="0" fontId="15" fillId="13" borderId="21" xfId="6" applyFont="1" applyFill="1" applyBorder="1" applyAlignment="1">
      <alignment horizontal="center" vertical="center"/>
    </xf>
    <xf numFmtId="0" fontId="15" fillId="14" borderId="25" xfId="6" applyFont="1" applyFill="1" applyBorder="1" applyAlignment="1">
      <alignment horizontal="center" vertical="center"/>
    </xf>
    <xf numFmtId="0" fontId="0" fillId="18" borderId="0" xfId="0" applyFill="1" applyAlignment="1">
      <alignment horizontal="center" vertical="center"/>
    </xf>
    <xf numFmtId="0" fontId="2" fillId="18" borderId="0" xfId="0" applyFont="1" applyFill="1" applyAlignment="1">
      <alignment horizontal="center"/>
    </xf>
    <xf numFmtId="0" fontId="2" fillId="18" borderId="0" xfId="0" applyFont="1" applyFill="1"/>
    <xf numFmtId="0" fontId="25" fillId="0" borderId="0" xfId="0" applyFont="1" applyAlignment="1">
      <alignment vertical="top" wrapText="1"/>
    </xf>
    <xf numFmtId="21" fontId="0" fillId="0" borderId="0" xfId="0" applyNumberFormat="1"/>
    <xf numFmtId="0" fontId="25" fillId="0" borderId="0" xfId="0" applyFont="1" applyAlignment="1">
      <alignment horizontal="left" vertical="top" wrapText="1"/>
    </xf>
    <xf numFmtId="0" fontId="2" fillId="0" borderId="38" xfId="0" applyFont="1" applyBorder="1" applyAlignment="1">
      <alignment horizontal="center" vertical="center"/>
    </xf>
    <xf numFmtId="0" fontId="2" fillId="0" borderId="38" xfId="1" applyNumberFormat="1" applyFont="1" applyFill="1" applyBorder="1" applyAlignment="1">
      <alignment horizontal="center" vertical="center"/>
    </xf>
    <xf numFmtId="0" fontId="2" fillId="0" borderId="0" xfId="0" applyFont="1" applyAlignment="1">
      <alignment horizontal="center" vertical="center"/>
    </xf>
    <xf numFmtId="0" fontId="8" fillId="4" borderId="20" xfId="6" applyFont="1" applyFill="1" applyBorder="1" applyAlignment="1">
      <alignment vertical="center"/>
    </xf>
    <xf numFmtId="0" fontId="8" fillId="4" borderId="9" xfId="6" applyFont="1" applyFill="1" applyBorder="1" applyAlignment="1">
      <alignment vertical="center"/>
    </xf>
    <xf numFmtId="0" fontId="8" fillId="4" borderId="14" xfId="6" applyFont="1" applyFill="1" applyBorder="1" applyAlignment="1">
      <alignment vertical="center"/>
    </xf>
    <xf numFmtId="9" fontId="8" fillId="4" borderId="18" xfId="6" applyNumberFormat="1" applyFont="1" applyFill="1" applyBorder="1" applyAlignment="1">
      <alignment horizontal="center" vertical="center"/>
    </xf>
    <xf numFmtId="0" fontId="8" fillId="4" borderId="18" xfId="6" applyFont="1" applyFill="1" applyBorder="1" applyAlignment="1">
      <alignment horizontal="center" vertical="center"/>
    </xf>
    <xf numFmtId="0" fontId="8" fillId="4" borderId="18" xfId="6" applyFont="1" applyFill="1" applyBorder="1" applyAlignment="1">
      <alignment vertical="center"/>
    </xf>
    <xf numFmtId="9" fontId="8" fillId="4" borderId="18" xfId="1" applyFont="1" applyFill="1" applyBorder="1" applyAlignment="1">
      <alignment horizontal="center" vertical="center"/>
    </xf>
    <xf numFmtId="0" fontId="29" fillId="0" borderId="18" xfId="0" applyFont="1" applyBorder="1" applyAlignment="1">
      <alignment horizontal="center"/>
    </xf>
    <xf numFmtId="0" fontId="29" fillId="0" borderId="18" xfId="0" quotePrefix="1" applyFont="1" applyBorder="1" applyAlignment="1">
      <alignment horizontal="center"/>
    </xf>
    <xf numFmtId="0" fontId="7" fillId="9" borderId="15" xfId="6" applyFill="1" applyBorder="1" applyAlignment="1">
      <alignment vertical="center"/>
    </xf>
    <xf numFmtId="49" fontId="8" fillId="9" borderId="15" xfId="6" applyNumberFormat="1" applyFont="1" applyFill="1" applyBorder="1" applyAlignment="1">
      <alignment vertical="center"/>
    </xf>
    <xf numFmtId="0" fontId="8" fillId="4" borderId="14" xfId="6" applyFont="1" applyFill="1" applyBorder="1" applyAlignment="1">
      <alignment horizontal="center" vertical="center"/>
    </xf>
    <xf numFmtId="0" fontId="8" fillId="4" borderId="20" xfId="6" applyFont="1" applyFill="1" applyBorder="1" applyAlignment="1">
      <alignment horizontal="center" vertical="center"/>
    </xf>
    <xf numFmtId="0" fontId="10" fillId="4" borderId="20" xfId="6" applyFont="1" applyFill="1" applyBorder="1" applyAlignment="1">
      <alignment horizontal="center" vertical="center"/>
    </xf>
    <xf numFmtId="0" fontId="8" fillId="4" borderId="5" xfId="6" applyFont="1" applyFill="1" applyBorder="1" applyAlignment="1">
      <alignment horizontal="center" vertical="center"/>
    </xf>
    <xf numFmtId="43" fontId="2" fillId="0" borderId="18" xfId="2" applyFont="1" applyBorder="1"/>
    <xf numFmtId="43" fontId="8" fillId="4" borderId="16" xfId="2" applyFont="1" applyFill="1" applyBorder="1" applyAlignment="1">
      <alignment horizontal="center" vertical="center"/>
    </xf>
    <xf numFmtId="0" fontId="10" fillId="4" borderId="5" xfId="6" applyFont="1" applyFill="1" applyBorder="1" applyAlignment="1">
      <alignment horizontal="center" vertical="center"/>
    </xf>
    <xf numFmtId="0" fontId="7" fillId="9" borderId="19" xfId="6" applyFill="1" applyBorder="1" applyAlignment="1">
      <alignment vertical="center"/>
    </xf>
    <xf numFmtId="0" fontId="8" fillId="4" borderId="48" xfId="6" applyFont="1" applyFill="1" applyBorder="1" applyAlignment="1">
      <alignment horizontal="center" vertical="center"/>
    </xf>
    <xf numFmtId="0" fontId="8" fillId="4" borderId="48" xfId="6" applyFont="1" applyFill="1" applyBorder="1" applyAlignment="1">
      <alignment vertical="center"/>
    </xf>
    <xf numFmtId="9" fontId="8" fillId="4" borderId="48" xfId="1" applyFont="1" applyFill="1" applyBorder="1" applyAlignment="1">
      <alignment horizontal="center" vertical="center"/>
    </xf>
    <xf numFmtId="0" fontId="8" fillId="4" borderId="37" xfId="6" applyFont="1" applyFill="1" applyBorder="1" applyAlignment="1">
      <alignment horizontal="center" vertical="center"/>
    </xf>
    <xf numFmtId="9" fontId="0" fillId="0" borderId="0" xfId="0" applyNumberFormat="1"/>
    <xf numFmtId="9" fontId="0" fillId="0" borderId="0" xfId="1" applyFont="1" applyFill="1"/>
    <xf numFmtId="10" fontId="10" fillId="4" borderId="32" xfId="6" applyNumberFormat="1" applyFont="1" applyFill="1" applyBorder="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31" fillId="0" borderId="0" xfId="0" applyFont="1"/>
    <xf numFmtId="0" fontId="31" fillId="0" borderId="0" xfId="0" applyFont="1" applyAlignment="1">
      <alignment horizontal="center" vertical="center"/>
    </xf>
    <xf numFmtId="0" fontId="31" fillId="0" borderId="49" xfId="0" applyFont="1" applyBorder="1" applyAlignment="1">
      <alignment horizontal="center"/>
    </xf>
    <xf numFmtId="0" fontId="31" fillId="0" borderId="50" xfId="0" applyFont="1" applyBorder="1" applyAlignment="1">
      <alignment horizontal="center"/>
    </xf>
    <xf numFmtId="0" fontId="32" fillId="24" borderId="0" xfId="0" applyFont="1" applyFill="1" applyAlignment="1">
      <alignment horizontal="center" vertical="center"/>
    </xf>
    <xf numFmtId="0" fontId="10" fillId="4" borderId="19" xfId="6" applyFont="1" applyFill="1" applyBorder="1" applyAlignment="1">
      <alignment vertical="center"/>
    </xf>
    <xf numFmtId="49" fontId="19" fillId="0" borderId="0" xfId="6" applyNumberFormat="1" applyFont="1" applyAlignment="1">
      <alignment horizontal="center"/>
    </xf>
    <xf numFmtId="0" fontId="19" fillId="0" borderId="0" xfId="6" applyFont="1" applyAlignment="1">
      <alignment horizontal="center"/>
    </xf>
    <xf numFmtId="0" fontId="10" fillId="4" borderId="0" xfId="6" applyFont="1" applyFill="1" applyAlignment="1">
      <alignment horizontal="center" vertical="center"/>
    </xf>
    <xf numFmtId="166" fontId="10" fillId="4" borderId="0" xfId="7" applyNumberFormat="1" applyFont="1" applyFill="1" applyBorder="1" applyAlignment="1">
      <alignment vertical="center"/>
    </xf>
    <xf numFmtId="0" fontId="19" fillId="4" borderId="0" xfId="6" applyFont="1" applyFill="1" applyAlignment="1">
      <alignment horizontal="center" vertical="center"/>
    </xf>
    <xf numFmtId="49" fontId="19" fillId="4" borderId="0" xfId="6" applyNumberFormat="1" applyFont="1" applyFill="1" applyAlignment="1">
      <alignment horizontal="center"/>
    </xf>
    <xf numFmtId="166" fontId="10" fillId="4" borderId="0" xfId="8" applyNumberFormat="1" applyFont="1" applyFill="1" applyBorder="1" applyAlignment="1">
      <alignment horizontal="center" vertical="center"/>
    </xf>
    <xf numFmtId="0" fontId="19" fillId="0" borderId="15" xfId="6" applyFont="1" applyBorder="1" applyAlignment="1">
      <alignment horizontal="center"/>
    </xf>
    <xf numFmtId="166" fontId="10" fillId="4" borderId="36" xfId="7" applyNumberFormat="1" applyFont="1" applyFill="1" applyBorder="1" applyAlignment="1">
      <alignment vertical="center"/>
    </xf>
    <xf numFmtId="0" fontId="14" fillId="0" borderId="18" xfId="0" applyFont="1" applyBorder="1" applyAlignment="1">
      <alignment horizontal="center" vertical="center"/>
    </xf>
    <xf numFmtId="0" fontId="33" fillId="0" borderId="0" xfId="0" applyFont="1" applyAlignment="1">
      <alignment horizontal="center" vertical="center"/>
    </xf>
    <xf numFmtId="0" fontId="34" fillId="0" borderId="0" xfId="0" applyFont="1" applyAlignment="1">
      <alignment horizontal="center"/>
    </xf>
    <xf numFmtId="9" fontId="34" fillId="0" borderId="0" xfId="1" applyFont="1" applyFill="1" applyBorder="1" applyAlignment="1">
      <alignment horizontal="center"/>
    </xf>
    <xf numFmtId="0" fontId="34" fillId="0" borderId="0" xfId="0" applyFont="1"/>
    <xf numFmtId="9" fontId="36" fillId="0" borderId="0" xfId="1" applyFont="1" applyFill="1" applyBorder="1" applyAlignment="1">
      <alignment horizontal="center"/>
    </xf>
    <xf numFmtId="0" fontId="37" fillId="0" borderId="0" xfId="0" applyFont="1" applyAlignment="1">
      <alignment horizontal="right"/>
    </xf>
    <xf numFmtId="0" fontId="37" fillId="0" borderId="0" xfId="0" applyFont="1" applyAlignment="1">
      <alignment horizontal="center"/>
    </xf>
    <xf numFmtId="0" fontId="39" fillId="0" borderId="49" xfId="0" applyFont="1" applyBorder="1" applyAlignment="1">
      <alignment horizontal="center"/>
    </xf>
    <xf numFmtId="0" fontId="39" fillId="0" borderId="50" xfId="0" applyFont="1" applyBorder="1" applyAlignment="1">
      <alignment horizontal="center"/>
    </xf>
    <xf numFmtId="9" fontId="0" fillId="0" borderId="0" xfId="0" applyNumberFormat="1" applyAlignment="1">
      <alignment horizontal="center"/>
    </xf>
    <xf numFmtId="9" fontId="41" fillId="0" borderId="0" xfId="0" applyNumberFormat="1" applyFont="1" applyAlignment="1">
      <alignment horizontal="center"/>
    </xf>
    <xf numFmtId="0" fontId="42" fillId="0" borderId="0" xfId="0" applyFont="1"/>
    <xf numFmtId="0" fontId="38" fillId="0" borderId="0" xfId="0" applyFont="1" applyAlignment="1">
      <alignment horizontal="right"/>
    </xf>
    <xf numFmtId="0" fontId="43" fillId="0" borderId="0" xfId="0" applyFont="1" applyAlignment="1">
      <alignment horizontal="center"/>
    </xf>
    <xf numFmtId="9" fontId="43" fillId="0" borderId="0" xfId="0" applyNumberFormat="1" applyFont="1" applyAlignment="1">
      <alignment horizontal="center"/>
    </xf>
    <xf numFmtId="0" fontId="44" fillId="0" borderId="0" xfId="0" applyFont="1" applyAlignment="1">
      <alignment horizontal="right"/>
    </xf>
    <xf numFmtId="9" fontId="45" fillId="0" borderId="0" xfId="1" applyFont="1" applyFill="1" applyAlignment="1">
      <alignment horizontal="center"/>
    </xf>
    <xf numFmtId="9" fontId="40" fillId="0" borderId="0" xfId="1" applyFont="1" applyFill="1" applyAlignment="1">
      <alignment horizontal="center"/>
    </xf>
    <xf numFmtId="9" fontId="37" fillId="0" borderId="0" xfId="0" applyNumberFormat="1" applyFont="1" applyAlignment="1">
      <alignment horizontal="center"/>
    </xf>
    <xf numFmtId="9" fontId="36" fillId="0" borderId="0" xfId="0" applyNumberFormat="1" applyFont="1" applyAlignment="1">
      <alignment horizontal="center"/>
    </xf>
    <xf numFmtId="0" fontId="23" fillId="0" borderId="0" xfId="0" applyFont="1"/>
    <xf numFmtId="0" fontId="35" fillId="25" borderId="0" xfId="0" applyFont="1" applyFill="1" applyAlignment="1">
      <alignment horizontal="center" vertical="center"/>
    </xf>
    <xf numFmtId="0" fontId="2" fillId="16" borderId="0" xfId="0" applyFont="1" applyFill="1" applyAlignment="1">
      <alignment horizontal="center" vertical="center"/>
    </xf>
    <xf numFmtId="9" fontId="2" fillId="3" borderId="0" xfId="1" applyFont="1" applyFill="1" applyAlignment="1">
      <alignment horizontal="center" vertical="center"/>
    </xf>
    <xf numFmtId="9" fontId="2" fillId="17" borderId="0" xfId="1" applyFont="1" applyFill="1" applyAlignment="1">
      <alignment horizontal="center" vertical="center"/>
    </xf>
    <xf numFmtId="0" fontId="48" fillId="0" borderId="0" xfId="0" applyFont="1" applyAlignment="1">
      <alignment horizontal="center"/>
    </xf>
    <xf numFmtId="0" fontId="2" fillId="0" borderId="0" xfId="0" applyFont="1" applyAlignment="1">
      <alignment horizontal="left"/>
    </xf>
    <xf numFmtId="0" fontId="49" fillId="26" borderId="0" xfId="0" applyFont="1" applyFill="1"/>
    <xf numFmtId="0" fontId="49" fillId="26" borderId="52" xfId="0" applyFont="1" applyFill="1" applyBorder="1"/>
    <xf numFmtId="0" fontId="0" fillId="0" borderId="0" xfId="0" applyAlignment="1">
      <alignment wrapText="1"/>
    </xf>
    <xf numFmtId="0" fontId="52" fillId="0" borderId="0" xfId="0" applyFont="1" applyAlignment="1">
      <alignment horizontal="center" vertical="center" wrapText="1"/>
    </xf>
    <xf numFmtId="0" fontId="53" fillId="0" borderId="0" xfId="0" applyFont="1" applyAlignment="1">
      <alignment horizontal="center"/>
    </xf>
    <xf numFmtId="0" fontId="28" fillId="0" borderId="0" xfId="0" applyFont="1" applyAlignment="1">
      <alignment vertical="center"/>
    </xf>
    <xf numFmtId="44" fontId="0" fillId="0" borderId="0" xfId="12" applyFont="1"/>
    <xf numFmtId="0" fontId="35" fillId="0" borderId="44" xfId="0" applyFont="1" applyBorder="1" applyAlignment="1">
      <alignment horizontal="center" vertical="center"/>
    </xf>
    <xf numFmtId="0" fontId="35" fillId="0" borderId="46" xfId="0" applyFont="1" applyBorder="1" applyAlignment="1">
      <alignment horizontal="center" vertical="center"/>
    </xf>
    <xf numFmtId="0" fontId="35" fillId="0" borderId="45" xfId="0" applyFont="1" applyBorder="1" applyAlignment="1">
      <alignment horizontal="left" vertical="center"/>
    </xf>
    <xf numFmtId="0" fontId="0" fillId="0" borderId="0" xfId="1" applyNumberFormat="1" applyFont="1"/>
    <xf numFmtId="14" fontId="0" fillId="0" borderId="0" xfId="0" applyNumberFormat="1" applyAlignment="1">
      <alignment horizontal="center"/>
    </xf>
    <xf numFmtId="0" fontId="2" fillId="0" borderId="41" xfId="0" applyFont="1" applyBorder="1" applyAlignment="1">
      <alignment horizontal="left"/>
    </xf>
    <xf numFmtId="0" fontId="48" fillId="0" borderId="53" xfId="0" applyFont="1" applyBorder="1" applyAlignment="1">
      <alignment horizontal="center" vertical="center" wrapText="1"/>
    </xf>
    <xf numFmtId="0" fontId="48" fillId="0" borderId="53" xfId="0" applyFont="1" applyBorder="1" applyAlignment="1">
      <alignment horizontal="center" vertical="center"/>
    </xf>
    <xf numFmtId="9" fontId="52" fillId="0" borderId="0" xfId="1" applyFont="1" applyAlignment="1">
      <alignment horizontal="left" vertical="center"/>
    </xf>
    <xf numFmtId="0" fontId="3" fillId="18" borderId="0" xfId="0" applyFont="1" applyFill="1" applyAlignment="1">
      <alignment horizontal="center"/>
    </xf>
    <xf numFmtId="0" fontId="2" fillId="0" borderId="0" xfId="1" applyNumberFormat="1" applyFont="1" applyBorder="1" applyAlignment="1">
      <alignment horizontal="center"/>
    </xf>
    <xf numFmtId="0" fontId="48" fillId="0" borderId="0" xfId="1" applyNumberFormat="1" applyFont="1" applyBorder="1" applyAlignment="1">
      <alignment horizontal="center"/>
    </xf>
    <xf numFmtId="9" fontId="48" fillId="0" borderId="0" xfId="1" applyFont="1" applyBorder="1" applyAlignment="1">
      <alignment horizontal="center"/>
    </xf>
    <xf numFmtId="9" fontId="2" fillId="0" borderId="0" xfId="1" applyFont="1" applyAlignment="1">
      <alignment horizontal="center" vertical="center"/>
    </xf>
    <xf numFmtId="0" fontId="48" fillId="0" borderId="0" xfId="0" applyFont="1" applyAlignment="1">
      <alignment horizontal="center" vertical="center"/>
    </xf>
    <xf numFmtId="0" fontId="28" fillId="19" borderId="0" xfId="0" applyFont="1" applyFill="1" applyAlignment="1">
      <alignment horizontal="center" vertical="center" wrapText="1"/>
    </xf>
    <xf numFmtId="0" fontId="28" fillId="19" borderId="0" xfId="0" applyFont="1" applyFill="1" applyAlignment="1">
      <alignment horizontal="center" vertical="center"/>
    </xf>
    <xf numFmtId="0" fontId="2" fillId="0" borderId="0" xfId="0" pivotButton="1" applyFont="1"/>
    <xf numFmtId="0" fontId="55" fillId="0" borderId="0" xfId="0" applyFont="1" applyAlignment="1">
      <alignment horizontal="center"/>
    </xf>
    <xf numFmtId="43" fontId="0" fillId="0" borderId="0" xfId="2" applyFont="1" applyAlignment="1">
      <alignment horizontal="center" vertical="center" wrapText="1"/>
    </xf>
    <xf numFmtId="43" fontId="0" fillId="0" borderId="0" xfId="2" applyFont="1" applyAlignment="1">
      <alignment horizontal="center"/>
    </xf>
    <xf numFmtId="0" fontId="2" fillId="3" borderId="0" xfId="0" applyFont="1" applyFill="1" applyAlignment="1">
      <alignment horizontal="center" vertical="center"/>
    </xf>
    <xf numFmtId="0" fontId="2" fillId="17" borderId="0" xfId="0" applyFont="1" applyFill="1" applyAlignment="1">
      <alignment horizontal="center" vertical="center"/>
    </xf>
    <xf numFmtId="0" fontId="54" fillId="0" borderId="0" xfId="0" applyFont="1" applyAlignment="1">
      <alignment horizontal="center" vertical="center"/>
    </xf>
    <xf numFmtId="0" fontId="50" fillId="0" borderId="0" xfId="0" applyFont="1" applyAlignment="1">
      <alignment horizontal="center"/>
    </xf>
    <xf numFmtId="0" fontId="2" fillId="0" borderId="18" xfId="0" applyFont="1" applyBorder="1" applyAlignment="1">
      <alignment horizontal="center" vertical="center"/>
    </xf>
    <xf numFmtId="164" fontId="0" fillId="0" borderId="0" xfId="0" applyNumberFormat="1" applyAlignment="1">
      <alignment horizontal="left"/>
    </xf>
    <xf numFmtId="0" fontId="56" fillId="0" borderId="0" xfId="0" applyFont="1"/>
    <xf numFmtId="0" fontId="56" fillId="0" borderId="0" xfId="0" quotePrefix="1" applyFont="1"/>
    <xf numFmtId="0" fontId="6" fillId="23" borderId="0" xfId="0" applyFont="1" applyFill="1" applyAlignment="1">
      <alignment vertical="center"/>
    </xf>
    <xf numFmtId="0" fontId="2" fillId="0" borderId="0" xfId="0" applyFont="1" applyAlignment="1">
      <alignment vertical="center"/>
    </xf>
    <xf numFmtId="9" fontId="2" fillId="0" borderId="0" xfId="0" applyNumberFormat="1" applyFont="1" applyAlignment="1">
      <alignment horizontal="center" vertical="center"/>
    </xf>
    <xf numFmtId="0" fontId="2" fillId="0" borderId="0" xfId="0" applyFont="1" applyAlignment="1">
      <alignment horizontal="left" vertical="center" wrapText="1"/>
    </xf>
    <xf numFmtId="0" fontId="2" fillId="0" borderId="0" xfId="0" applyFont="1" applyAlignment="1">
      <alignment horizontal="left" vertical="center"/>
    </xf>
    <xf numFmtId="9" fontId="2" fillId="0" borderId="0" xfId="0" applyNumberFormat="1" applyFont="1" applyAlignment="1">
      <alignment horizontal="left" vertical="center" wrapText="1"/>
    </xf>
    <xf numFmtId="9" fontId="2" fillId="0" borderId="0" xfId="0" applyNumberFormat="1" applyFont="1" applyAlignment="1">
      <alignment horizontal="left" vertical="center"/>
    </xf>
    <xf numFmtId="0" fontId="57" fillId="0" borderId="0" xfId="0" applyFont="1" applyAlignment="1">
      <alignment vertical="center"/>
    </xf>
    <xf numFmtId="43" fontId="2" fillId="0" borderId="0" xfId="2" applyFont="1" applyAlignment="1">
      <alignment horizontal="center" vertical="center"/>
    </xf>
    <xf numFmtId="43" fontId="0" fillId="0" borderId="0" xfId="2" applyFont="1" applyAlignment="1">
      <alignment horizontal="center" vertical="center"/>
    </xf>
    <xf numFmtId="0" fontId="2" fillId="0" borderId="41" xfId="0" applyFont="1" applyBorder="1" applyAlignment="1">
      <alignment horizontal="center" vertical="center"/>
    </xf>
    <xf numFmtId="0" fontId="58" fillId="0" borderId="56" xfId="0" applyFont="1" applyBorder="1" applyAlignment="1">
      <alignment horizontal="center" vertical="center"/>
    </xf>
    <xf numFmtId="0" fontId="51" fillId="0" borderId="0" xfId="0" applyFont="1" applyAlignment="1">
      <alignment horizontal="center" vertical="center"/>
    </xf>
    <xf numFmtId="10" fontId="2" fillId="0" borderId="0" xfId="0" applyNumberFormat="1" applyFont="1"/>
    <xf numFmtId="0" fontId="51" fillId="0" borderId="0" xfId="0" applyFont="1" applyAlignment="1">
      <alignment vertical="center"/>
    </xf>
    <xf numFmtId="9" fontId="26" fillId="19" borderId="0" xfId="0" applyNumberFormat="1" applyFont="1" applyFill="1" applyAlignment="1">
      <alignment vertical="center"/>
    </xf>
    <xf numFmtId="0" fontId="2" fillId="0" borderId="0" xfId="0" applyFont="1" applyAlignment="1">
      <alignment vertical="center" wrapText="1"/>
    </xf>
    <xf numFmtId="0" fontId="4" fillId="19" borderId="0" xfId="0" applyFont="1" applyFill="1" applyAlignment="1">
      <alignment vertical="center"/>
    </xf>
    <xf numFmtId="0" fontId="34" fillId="0" borderId="0" xfId="0" applyFont="1" applyAlignment="1">
      <alignment horizontal="center" vertical="center" wrapText="1"/>
    </xf>
    <xf numFmtId="9" fontId="2" fillId="0" borderId="0" xfId="0" applyNumberFormat="1" applyFont="1"/>
    <xf numFmtId="9" fontId="2" fillId="0" borderId="0" xfId="1" applyFont="1"/>
    <xf numFmtId="43" fontId="0" fillId="0" borderId="0" xfId="2" applyFont="1"/>
    <xf numFmtId="9" fontId="0" fillId="0" borderId="0" xfId="0" applyNumberFormat="1" applyAlignment="1">
      <alignment vertical="center"/>
    </xf>
    <xf numFmtId="9" fontId="2" fillId="0" borderId="0" xfId="1" applyFont="1" applyBorder="1" applyAlignment="1">
      <alignment horizontal="center" vertical="center"/>
    </xf>
    <xf numFmtId="0" fontId="2" fillId="0" borderId="18" xfId="0" applyFont="1" applyBorder="1" applyAlignment="1">
      <alignment horizontal="left" vertical="center"/>
    </xf>
    <xf numFmtId="0" fontId="2" fillId="0" borderId="18" xfId="1" applyNumberFormat="1" applyFont="1" applyFill="1" applyBorder="1" applyAlignment="1">
      <alignment horizontal="left" vertical="center"/>
    </xf>
    <xf numFmtId="9" fontId="34" fillId="0" borderId="0" xfId="1" applyFont="1" applyAlignment="1">
      <alignment vertical="center"/>
    </xf>
    <xf numFmtId="0" fontId="28" fillId="19" borderId="0" xfId="0" applyFont="1" applyFill="1" applyAlignment="1">
      <alignment horizontal="left" vertical="center"/>
    </xf>
    <xf numFmtId="0" fontId="48" fillId="0" borderId="0" xfId="0" applyFont="1" applyAlignment="1">
      <alignment horizontal="right"/>
    </xf>
    <xf numFmtId="0" fontId="48" fillId="0" borderId="54" xfId="0" applyFont="1" applyBorder="1" applyAlignment="1">
      <alignment horizontal="center" vertical="center"/>
    </xf>
    <xf numFmtId="0" fontId="35" fillId="0" borderId="46" xfId="0" applyFont="1" applyBorder="1" applyAlignment="1">
      <alignment horizontal="left" vertical="center"/>
    </xf>
    <xf numFmtId="9" fontId="2" fillId="0" borderId="0" xfId="1" applyFont="1" applyFill="1" applyAlignment="1">
      <alignment horizontal="center" vertical="center"/>
    </xf>
    <xf numFmtId="0" fontId="0" fillId="0" borderId="0" xfId="0" pivotButton="1"/>
    <xf numFmtId="14" fontId="49" fillId="26" borderId="0" xfId="0" applyNumberFormat="1" applyFont="1" applyFill="1"/>
    <xf numFmtId="9" fontId="0" fillId="0" borderId="0" xfId="1" applyFont="1" applyAlignment="1">
      <alignment horizontal="center"/>
    </xf>
    <xf numFmtId="0" fontId="59" fillId="0" borderId="0" xfId="0" applyFont="1" applyAlignment="1">
      <alignment vertical="center" wrapText="1"/>
    </xf>
    <xf numFmtId="0" fontId="59" fillId="0" borderId="0" xfId="0" applyFont="1" applyAlignment="1">
      <alignment horizontal="center" vertical="center"/>
    </xf>
    <xf numFmtId="9" fontId="59" fillId="0" borderId="0" xfId="1" applyFont="1" applyBorder="1" applyAlignment="1">
      <alignment vertical="center"/>
    </xf>
    <xf numFmtId="9" fontId="59" fillId="0" borderId="0" xfId="1" applyFont="1" applyAlignment="1">
      <alignment horizontal="center" vertical="center"/>
    </xf>
    <xf numFmtId="9" fontId="59" fillId="0" borderId="0" xfId="1" applyFont="1" applyBorder="1" applyAlignment="1">
      <alignment horizontal="center" vertical="center"/>
    </xf>
    <xf numFmtId="0" fontId="3" fillId="18" borderId="0" xfId="0" applyFont="1" applyFill="1" applyAlignment="1">
      <alignment horizontal="left" vertical="center"/>
    </xf>
    <xf numFmtId="0" fontId="26" fillId="23" borderId="18" xfId="1" applyNumberFormat="1" applyFont="1" applyFill="1" applyBorder="1" applyAlignment="1">
      <alignment horizontal="center" vertical="center"/>
    </xf>
    <xf numFmtId="0" fontId="26" fillId="23" borderId="18" xfId="0" applyFont="1" applyFill="1" applyBorder="1" applyAlignment="1">
      <alignment horizontal="center" vertical="center"/>
    </xf>
    <xf numFmtId="0" fontId="60" fillId="0" borderId="0" xfId="0" applyFont="1"/>
    <xf numFmtId="0" fontId="63" fillId="0" borderId="0" xfId="0" applyFont="1" applyAlignment="1">
      <alignment horizontal="center" vertical="center"/>
    </xf>
    <xf numFmtId="0" fontId="64" fillId="0" borderId="0" xfId="0" applyFont="1" applyAlignment="1">
      <alignment horizontal="center" vertical="center" wrapText="1"/>
    </xf>
    <xf numFmtId="0" fontId="64" fillId="0" borderId="0" xfId="0" applyFont="1" applyAlignment="1">
      <alignment horizontal="center" vertical="center"/>
    </xf>
    <xf numFmtId="9" fontId="64" fillId="0" borderId="0" xfId="1" applyFont="1" applyAlignment="1">
      <alignment horizontal="center" vertical="center"/>
    </xf>
    <xf numFmtId="14" fontId="65" fillId="0" borderId="0" xfId="0" applyNumberFormat="1" applyFont="1" applyAlignment="1">
      <alignment vertical="center"/>
    </xf>
    <xf numFmtId="0" fontId="65" fillId="0" borderId="0" xfId="0" applyFont="1" applyAlignment="1">
      <alignment horizontal="center" vertical="center"/>
    </xf>
    <xf numFmtId="14" fontId="65" fillId="0" borderId="0" xfId="0" applyNumberFormat="1" applyFont="1" applyAlignment="1">
      <alignment horizontal="right" vertical="center"/>
    </xf>
    <xf numFmtId="0" fontId="63" fillId="0" borderId="0" xfId="0" applyFont="1"/>
    <xf numFmtId="0" fontId="63" fillId="0" borderId="0" xfId="0" applyFont="1" applyAlignment="1">
      <alignment horizontal="center"/>
    </xf>
    <xf numFmtId="9" fontId="63" fillId="0" borderId="0" xfId="1" applyFont="1" applyAlignment="1">
      <alignment horizontal="center"/>
    </xf>
    <xf numFmtId="167" fontId="65" fillId="0" borderId="0" xfId="0" applyNumberFormat="1" applyFont="1" applyAlignment="1">
      <alignment horizontal="center" vertical="center"/>
    </xf>
    <xf numFmtId="167" fontId="65" fillId="0" borderId="0" xfId="0" applyNumberFormat="1" applyFont="1" applyAlignment="1">
      <alignment horizontal="center"/>
    </xf>
    <xf numFmtId="0" fontId="2" fillId="0" borderId="0" xfId="0" quotePrefix="1" applyFont="1" applyAlignment="1">
      <alignment horizontal="left" vertical="center" wrapText="1"/>
    </xf>
    <xf numFmtId="9" fontId="48" fillId="0" borderId="51" xfId="0" applyNumberFormat="1" applyFont="1" applyBorder="1" applyAlignment="1">
      <alignment horizontal="center" vertical="center"/>
    </xf>
    <xf numFmtId="167" fontId="68" fillId="0" borderId="0" xfId="2" applyNumberFormat="1" applyFont="1" applyAlignment="1">
      <alignment horizontal="center" vertical="center"/>
    </xf>
    <xf numFmtId="167" fontId="69" fillId="0" borderId="0" xfId="0" applyNumberFormat="1" applyFont="1" applyAlignment="1">
      <alignment horizontal="center" vertical="center"/>
    </xf>
    <xf numFmtId="9" fontId="70" fillId="0" borderId="0" xfId="1" applyFont="1" applyAlignment="1">
      <alignment horizontal="center" vertical="center"/>
    </xf>
    <xf numFmtId="0" fontId="70" fillId="0" borderId="0" xfId="0" applyFont="1" applyAlignment="1">
      <alignment horizontal="center" vertical="center"/>
    </xf>
    <xf numFmtId="0" fontId="71" fillId="0" borderId="0" xfId="0" applyFont="1" applyAlignment="1">
      <alignment horizontal="left"/>
    </xf>
    <xf numFmtId="0" fontId="72" fillId="17" borderId="0" xfId="0" applyFont="1" applyFill="1" applyAlignment="1">
      <alignment horizontal="left"/>
    </xf>
    <xf numFmtId="0" fontId="72" fillId="0" borderId="0" xfId="0" applyFont="1" applyAlignment="1">
      <alignment horizontal="left"/>
    </xf>
    <xf numFmtId="0" fontId="73" fillId="27" borderId="0" xfId="0" applyFont="1" applyFill="1"/>
    <xf numFmtId="0" fontId="73" fillId="0" borderId="0" xfId="0" applyFont="1" applyAlignment="1">
      <alignment horizontal="left"/>
    </xf>
    <xf numFmtId="0" fontId="74" fillId="0" borderId="0" xfId="0" applyFont="1"/>
    <xf numFmtId="0" fontId="75" fillId="27" borderId="0" xfId="0" applyFont="1" applyFill="1" applyAlignment="1">
      <alignment horizontal="right"/>
    </xf>
    <xf numFmtId="168" fontId="75" fillId="27" borderId="0" xfId="2" applyNumberFormat="1" applyFont="1" applyFill="1"/>
    <xf numFmtId="168" fontId="75" fillId="0" borderId="0" xfId="2" applyNumberFormat="1" applyFont="1" applyFill="1"/>
    <xf numFmtId="169" fontId="0" fillId="0" borderId="0" xfId="0" applyNumberFormat="1" applyAlignment="1">
      <alignment horizontal="center" vertical="center" wrapText="1"/>
    </xf>
    <xf numFmtId="2" fontId="0" fillId="0" borderId="0" xfId="0" applyNumberFormat="1" applyAlignment="1">
      <alignment horizontal="center" vertical="center" wrapText="1"/>
    </xf>
    <xf numFmtId="3" fontId="0" fillId="0" borderId="0" xfId="0" applyNumberFormat="1" applyAlignment="1">
      <alignment horizontal="center" vertical="center" wrapText="1"/>
    </xf>
    <xf numFmtId="169" fontId="0" fillId="0" borderId="0" xfId="0" applyNumberFormat="1"/>
    <xf numFmtId="170" fontId="0" fillId="0" borderId="0" xfId="0" applyNumberFormat="1"/>
    <xf numFmtId="3" fontId="0" fillId="0" borderId="0" xfId="0" applyNumberFormat="1"/>
    <xf numFmtId="0" fontId="71" fillId="0" borderId="0" xfId="0" applyFont="1" applyAlignment="1">
      <alignment horizontal="right"/>
    </xf>
    <xf numFmtId="0" fontId="71" fillId="0" borderId="0" xfId="0" applyFont="1" applyAlignment="1">
      <alignment horizontal="center" vertical="center"/>
    </xf>
    <xf numFmtId="0" fontId="71" fillId="0" borderId="0" xfId="0" applyFont="1"/>
    <xf numFmtId="0" fontId="72" fillId="17" borderId="0" xfId="0" applyFont="1" applyFill="1"/>
    <xf numFmtId="0" fontId="72" fillId="0" borderId="0" xfId="0" applyFont="1"/>
    <xf numFmtId="0" fontId="73" fillId="0" borderId="0" xfId="0" applyFont="1"/>
    <xf numFmtId="0" fontId="73" fillId="28" borderId="0" xfId="0" applyFont="1" applyFill="1"/>
    <xf numFmtId="0" fontId="77" fillId="29" borderId="0" xfId="0" applyFont="1" applyFill="1" applyAlignment="1">
      <alignment vertical="center" wrapText="1"/>
    </xf>
    <xf numFmtId="0" fontId="77" fillId="0" borderId="0" xfId="0" applyFont="1" applyAlignment="1">
      <alignment vertical="center" wrapText="1"/>
    </xf>
    <xf numFmtId="0" fontId="78" fillId="0" borderId="0" xfId="0" applyFont="1"/>
    <xf numFmtId="0" fontId="75" fillId="29" borderId="0" xfId="0" applyFont="1" applyFill="1" applyAlignment="1">
      <alignment horizontal="right"/>
    </xf>
    <xf numFmtId="168" fontId="75" fillId="29" borderId="0" xfId="2" applyNumberFormat="1" applyFont="1" applyFill="1"/>
    <xf numFmtId="171" fontId="0" fillId="0" borderId="0" xfId="0" applyNumberFormat="1"/>
    <xf numFmtId="0" fontId="71" fillId="0" borderId="0" xfId="0" applyFont="1" applyAlignment="1">
      <alignment horizontal="center"/>
    </xf>
    <xf numFmtId="168" fontId="0" fillId="0" borderId="0" xfId="2" applyNumberFormat="1" applyFont="1"/>
    <xf numFmtId="168" fontId="0" fillId="29" borderId="0" xfId="2" applyNumberFormat="1" applyFont="1" applyFill="1" applyAlignment="1">
      <alignment horizontal="center"/>
    </xf>
    <xf numFmtId="168" fontId="0" fillId="30" borderId="0" xfId="2" applyNumberFormat="1" applyFont="1" applyFill="1"/>
    <xf numFmtId="168" fontId="0" fillId="29" borderId="0" xfId="2" applyNumberFormat="1" applyFont="1" applyFill="1" applyAlignment="1">
      <alignment horizontal="center" vertical="center" wrapText="1"/>
    </xf>
    <xf numFmtId="168" fontId="0" fillId="30" borderId="0" xfId="2" applyNumberFormat="1" applyFont="1" applyFill="1" applyAlignment="1">
      <alignment horizontal="center" vertical="center" wrapText="1"/>
    </xf>
    <xf numFmtId="169" fontId="0" fillId="0" borderId="0" xfId="0" applyNumberFormat="1" applyAlignment="1">
      <alignment horizontal="center"/>
    </xf>
    <xf numFmtId="168" fontId="0" fillId="0" borderId="0" xfId="2" applyNumberFormat="1" applyFont="1" applyAlignment="1">
      <alignment horizontal="center"/>
    </xf>
    <xf numFmtId="10" fontId="52" fillId="0" borderId="0" xfId="1" applyNumberFormat="1" applyFont="1" applyBorder="1" applyAlignment="1">
      <alignment horizontal="center"/>
    </xf>
    <xf numFmtId="0" fontId="0" fillId="0" borderId="0" xfId="0" applyAlignment="1">
      <alignment horizontal="right"/>
    </xf>
    <xf numFmtId="0" fontId="52" fillId="0" borderId="18" xfId="0" applyFont="1" applyBorder="1"/>
    <xf numFmtId="0" fontId="52" fillId="0" borderId="18" xfId="0" applyFont="1" applyBorder="1" applyAlignment="1">
      <alignment horizontal="center"/>
    </xf>
    <xf numFmtId="0" fontId="52" fillId="0" borderId="18" xfId="0" applyFont="1" applyBorder="1" applyAlignment="1">
      <alignment horizontal="left"/>
    </xf>
    <xf numFmtId="0" fontId="27" fillId="0" borderId="0" xfId="0" applyFont="1" applyAlignment="1">
      <alignment horizontal="left"/>
    </xf>
    <xf numFmtId="14" fontId="0" fillId="0" borderId="0" xfId="0" applyNumberFormat="1" applyAlignment="1">
      <alignment horizontal="center" vertical="center"/>
    </xf>
    <xf numFmtId="14" fontId="0" fillId="31" borderId="0" xfId="0" applyNumberFormat="1" applyFill="1"/>
    <xf numFmtId="14" fontId="0" fillId="31" borderId="0" xfId="0" applyNumberFormat="1" applyFill="1" applyAlignment="1">
      <alignment horizontal="left"/>
    </xf>
    <xf numFmtId="14" fontId="0" fillId="31" borderId="0" xfId="0" applyNumberFormat="1" applyFill="1" applyAlignment="1">
      <alignment horizontal="center"/>
    </xf>
    <xf numFmtId="0" fontId="0" fillId="31" borderId="0" xfId="0" applyFill="1" applyAlignment="1">
      <alignment horizontal="left"/>
    </xf>
    <xf numFmtId="0" fontId="0" fillId="31" borderId="0" xfId="0" applyFill="1" applyAlignment="1">
      <alignment horizontal="center"/>
    </xf>
    <xf numFmtId="0" fontId="0" fillId="31" borderId="0" xfId="0" applyFill="1"/>
    <xf numFmtId="0" fontId="0" fillId="31" borderId="0" xfId="0" applyFill="1" applyAlignment="1">
      <alignment horizontal="center" vertical="center"/>
    </xf>
    <xf numFmtId="166" fontId="2" fillId="0" borderId="0" xfId="1" applyNumberFormat="1" applyFont="1" applyAlignment="1">
      <alignment horizontal="center" vertical="center" wrapText="1"/>
    </xf>
    <xf numFmtId="0" fontId="2" fillId="0" borderId="0" xfId="0" applyFont="1" applyAlignment="1">
      <alignment horizontal="center" vertical="center" wrapText="1"/>
    </xf>
    <xf numFmtId="0" fontId="35" fillId="25" borderId="0" xfId="0" applyFont="1" applyFill="1" applyAlignment="1">
      <alignment horizontal="center" vertical="center"/>
    </xf>
    <xf numFmtId="0" fontId="46" fillId="25" borderId="0" xfId="0" applyFont="1" applyFill="1" applyAlignment="1">
      <alignment horizontal="center" vertical="center"/>
    </xf>
    <xf numFmtId="0" fontId="57" fillId="0" borderId="0" xfId="0" applyFont="1" applyAlignment="1">
      <alignment horizontal="center" vertical="center"/>
    </xf>
    <xf numFmtId="0" fontId="6" fillId="19" borderId="1" xfId="0" applyFont="1" applyFill="1" applyBorder="1" applyAlignment="1">
      <alignment horizontal="center" vertical="center"/>
    </xf>
    <xf numFmtId="0" fontId="6" fillId="19" borderId="2" xfId="0" applyFont="1" applyFill="1" applyBorder="1" applyAlignment="1">
      <alignment horizontal="center" vertical="center"/>
    </xf>
    <xf numFmtId="0" fontId="6" fillId="19" borderId="3" xfId="0" applyFont="1" applyFill="1" applyBorder="1" applyAlignment="1">
      <alignment horizontal="center" vertical="center"/>
    </xf>
    <xf numFmtId="0" fontId="67" fillId="0" borderId="0" xfId="0" applyFont="1" applyAlignment="1">
      <alignment horizontal="center" vertical="center"/>
    </xf>
    <xf numFmtId="0" fontId="5" fillId="2" borderId="55" xfId="0" applyFont="1" applyFill="1" applyBorder="1" applyAlignment="1">
      <alignment horizontal="center"/>
    </xf>
    <xf numFmtId="0" fontId="5" fillId="2" borderId="0" xfId="0" applyFont="1" applyFill="1" applyAlignment="1">
      <alignment horizontal="center"/>
    </xf>
    <xf numFmtId="0" fontId="5" fillId="2" borderId="58" xfId="0" applyFont="1" applyFill="1" applyBorder="1" applyAlignment="1">
      <alignment horizontal="center"/>
    </xf>
    <xf numFmtId="0" fontId="4" fillId="23" borderId="18" xfId="0" applyFont="1" applyFill="1" applyBorder="1" applyAlignment="1">
      <alignment horizontal="center" vertical="center" wrapText="1"/>
    </xf>
    <xf numFmtId="0" fontId="6" fillId="23" borderId="0" xfId="0" applyFont="1" applyFill="1" applyAlignment="1">
      <alignment horizontal="center" vertical="center"/>
    </xf>
    <xf numFmtId="0" fontId="66" fillId="0" borderId="55" xfId="0" applyFont="1" applyBorder="1" applyAlignment="1">
      <alignment horizontal="center" vertical="center"/>
    </xf>
    <xf numFmtId="0" fontId="66" fillId="0" borderId="0" xfId="0" applyFont="1" applyAlignment="1">
      <alignment horizontal="center" vertical="center"/>
    </xf>
    <xf numFmtId="0" fontId="3" fillId="23" borderId="0" xfId="0" applyFont="1" applyFill="1" applyAlignment="1">
      <alignment horizontal="center" vertical="center"/>
    </xf>
    <xf numFmtId="0" fontId="3" fillId="19" borderId="0" xfId="0" applyFont="1" applyFill="1" applyAlignment="1">
      <alignment horizontal="center"/>
    </xf>
    <xf numFmtId="0" fontId="28" fillId="23" borderId="0" xfId="0" applyFont="1" applyFill="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2" fillId="0" borderId="57" xfId="0" applyFont="1" applyBorder="1" applyAlignment="1">
      <alignment horizontal="center"/>
    </xf>
    <xf numFmtId="0" fontId="50" fillId="0" borderId="0" xfId="0" applyFont="1" applyAlignment="1">
      <alignment horizontal="center"/>
    </xf>
    <xf numFmtId="0" fontId="2" fillId="17" borderId="0" xfId="0" applyFont="1" applyFill="1" applyAlignment="1">
      <alignment horizontal="center" vertical="center"/>
    </xf>
    <xf numFmtId="0" fontId="2" fillId="16" borderId="0" xfId="0" applyFont="1" applyFill="1" applyAlignment="1">
      <alignment horizontal="center" vertical="center"/>
    </xf>
    <xf numFmtId="0" fontId="2" fillId="3" borderId="0" xfId="0" applyFont="1" applyFill="1" applyAlignment="1">
      <alignment horizontal="center" vertical="center"/>
    </xf>
    <xf numFmtId="0" fontId="4" fillId="19" borderId="0" xfId="0" applyFont="1" applyFill="1" applyAlignment="1">
      <alignment horizontal="center" vertical="center" wrapText="1"/>
    </xf>
    <xf numFmtId="0" fontId="25" fillId="0" borderId="0" xfId="0" applyFont="1" applyAlignment="1">
      <alignment horizontal="left" vertical="top" wrapText="1"/>
    </xf>
    <xf numFmtId="0" fontId="7" fillId="5" borderId="13" xfId="6" applyFill="1" applyBorder="1" applyAlignment="1">
      <alignment vertical="center"/>
    </xf>
    <xf numFmtId="0" fontId="15" fillId="15" borderId="10" xfId="6" applyFont="1" applyFill="1" applyBorder="1" applyAlignment="1">
      <alignment horizontal="center" vertical="center"/>
    </xf>
    <xf numFmtId="0" fontId="12" fillId="3" borderId="39" xfId="6" applyFont="1" applyFill="1" applyBorder="1" applyAlignment="1">
      <alignment horizontal="center" vertical="center" textRotation="90" wrapText="1"/>
    </xf>
    <xf numFmtId="0" fontId="12" fillId="3" borderId="40" xfId="6" applyFont="1" applyFill="1" applyBorder="1" applyAlignment="1">
      <alignment horizontal="center" vertical="center" textRotation="90" wrapText="1"/>
    </xf>
    <xf numFmtId="0" fontId="7" fillId="9" borderId="20" xfId="6" applyFill="1" applyBorder="1" applyAlignment="1">
      <alignment vertical="center"/>
    </xf>
    <xf numFmtId="0" fontId="7" fillId="9" borderId="5" xfId="6" applyFill="1" applyBorder="1" applyAlignment="1">
      <alignment vertical="center"/>
    </xf>
    <xf numFmtId="0" fontId="7" fillId="9" borderId="22" xfId="6" applyFill="1" applyBorder="1" applyAlignment="1">
      <alignment vertical="center"/>
    </xf>
    <xf numFmtId="0" fontId="7" fillId="9" borderId="17" xfId="6" applyFill="1" applyBorder="1" applyAlignment="1">
      <alignment vertical="center"/>
    </xf>
    <xf numFmtId="0" fontId="7" fillId="9" borderId="16" xfId="6" applyFill="1" applyBorder="1" applyAlignment="1">
      <alignment vertical="center"/>
    </xf>
    <xf numFmtId="0" fontId="7" fillId="5" borderId="24" xfId="6" applyFill="1" applyBorder="1" applyAlignment="1">
      <alignment vertical="center"/>
    </xf>
    <xf numFmtId="0" fontId="7" fillId="5" borderId="15" xfId="6" applyFill="1" applyBorder="1" applyAlignment="1">
      <alignment vertical="center"/>
    </xf>
    <xf numFmtId="0" fontId="7" fillId="5" borderId="12" xfId="6" applyFill="1" applyBorder="1" applyAlignment="1">
      <alignment vertical="center"/>
    </xf>
    <xf numFmtId="0" fontId="15" fillId="10" borderId="9" xfId="6" applyFont="1" applyFill="1" applyBorder="1" applyAlignment="1">
      <alignment horizontal="center" vertical="center"/>
    </xf>
    <xf numFmtId="0" fontId="15" fillId="10" borderId="23" xfId="6" applyFont="1" applyFill="1" applyBorder="1" applyAlignment="1">
      <alignment horizontal="center" vertical="center"/>
    </xf>
    <xf numFmtId="0" fontId="7" fillId="5" borderId="6" xfId="6" applyFill="1" applyBorder="1" applyAlignment="1">
      <alignment vertical="center"/>
    </xf>
    <xf numFmtId="0" fontId="15" fillId="7" borderId="7" xfId="6" applyFont="1" applyFill="1" applyBorder="1" applyAlignment="1">
      <alignment vertical="center"/>
    </xf>
    <xf numFmtId="0" fontId="7" fillId="5" borderId="8" xfId="6" applyFill="1" applyBorder="1" applyAlignment="1">
      <alignment vertical="center"/>
    </xf>
    <xf numFmtId="0" fontId="0" fillId="0" borderId="0" xfId="0" applyAlignment="1">
      <alignment horizontal="center"/>
    </xf>
    <xf numFmtId="0" fontId="21" fillId="0" borderId="0" xfId="0" applyFont="1" applyAlignment="1">
      <alignment horizontal="center"/>
    </xf>
    <xf numFmtId="0" fontId="16" fillId="11" borderId="0" xfId="0" applyFont="1" applyFill="1" applyAlignment="1">
      <alignment horizontal="center"/>
    </xf>
    <xf numFmtId="17" fontId="24" fillId="3" borderId="0" xfId="0" applyNumberFormat="1" applyFont="1" applyFill="1" applyAlignment="1">
      <alignment horizontal="center" vertical="center"/>
    </xf>
    <xf numFmtId="0" fontId="24" fillId="3" borderId="0" xfId="0" applyFont="1" applyFill="1" applyAlignment="1">
      <alignment horizontal="center" vertical="center"/>
    </xf>
    <xf numFmtId="0" fontId="17" fillId="4" borderId="0" xfId="6" applyFont="1" applyFill="1" applyAlignment="1">
      <alignment horizontal="right" vertical="center" wrapText="1"/>
    </xf>
    <xf numFmtId="0" fontId="17" fillId="0" borderId="0" xfId="0" applyFont="1" applyAlignment="1">
      <alignment horizontal="center" vertical="center"/>
    </xf>
    <xf numFmtId="0" fontId="22" fillId="0" borderId="0" xfId="0" applyFont="1" applyAlignment="1">
      <alignment horizontal="center"/>
    </xf>
    <xf numFmtId="0" fontId="17" fillId="4" borderId="19" xfId="6" applyFont="1" applyFill="1" applyBorder="1" applyAlignment="1">
      <alignment horizontal="center" vertical="center"/>
    </xf>
    <xf numFmtId="0" fontId="7" fillId="9" borderId="43" xfId="6" applyFill="1" applyBorder="1" applyAlignment="1">
      <alignment vertical="center"/>
    </xf>
    <xf numFmtId="0" fontId="20" fillId="6" borderId="0" xfId="6" applyFont="1" applyFill="1" applyAlignment="1">
      <alignment horizontal="center" vertical="center"/>
    </xf>
    <xf numFmtId="0" fontId="20" fillId="6" borderId="26" xfId="6" applyFont="1" applyFill="1" applyBorder="1" applyAlignment="1">
      <alignment horizontal="center" vertical="center"/>
    </xf>
    <xf numFmtId="0" fontId="12" fillId="8" borderId="0" xfId="6" applyFont="1" applyFill="1" applyAlignment="1">
      <alignment horizontal="center" vertical="center"/>
    </xf>
    <xf numFmtId="0" fontId="12" fillId="8" borderId="11" xfId="6" applyFont="1" applyFill="1" applyBorder="1" applyAlignment="1">
      <alignment horizontal="center" vertical="center"/>
    </xf>
    <xf numFmtId="0" fontId="10" fillId="8" borderId="7" xfId="6" applyFont="1" applyFill="1" applyBorder="1" applyAlignment="1">
      <alignment vertical="center"/>
    </xf>
    <xf numFmtId="0" fontId="12" fillId="4" borderId="43" xfId="6" applyFont="1" applyFill="1" applyBorder="1" applyAlignment="1">
      <alignment horizontal="center" vertical="center" textRotation="90" wrapText="1"/>
    </xf>
    <xf numFmtId="0" fontId="12" fillId="4" borderId="23" xfId="6" applyFont="1" applyFill="1" applyBorder="1" applyAlignment="1">
      <alignment horizontal="center" vertical="center" textRotation="90" wrapText="1"/>
    </xf>
    <xf numFmtId="0" fontId="12" fillId="4" borderId="47" xfId="6" applyFont="1" applyFill="1" applyBorder="1" applyAlignment="1">
      <alignment horizontal="center" vertical="center" textRotation="90" wrapText="1"/>
    </xf>
    <xf numFmtId="0" fontId="12" fillId="4" borderId="9" xfId="6" applyFont="1" applyFill="1" applyBorder="1" applyAlignment="1">
      <alignment horizontal="center" vertical="center" textRotation="90" wrapText="1"/>
    </xf>
    <xf numFmtId="0" fontId="76" fillId="0" borderId="0" xfId="0" applyFont="1" applyAlignment="1">
      <alignment horizontal="center" vertical="top" wrapText="1"/>
    </xf>
    <xf numFmtId="0" fontId="76" fillId="0" borderId="59" xfId="0" applyFont="1" applyBorder="1" applyAlignment="1">
      <alignment horizontal="center" vertical="top" wrapText="1"/>
    </xf>
    <xf numFmtId="0" fontId="71" fillId="0" borderId="0" xfId="0" applyFont="1" applyAlignment="1">
      <alignment horizontal="left"/>
    </xf>
    <xf numFmtId="0" fontId="72" fillId="17" borderId="0" xfId="0" applyFont="1" applyFill="1" applyAlignment="1">
      <alignment horizontal="left"/>
    </xf>
    <xf numFmtId="0" fontId="77" fillId="29" borderId="0" xfId="0" applyFont="1" applyFill="1" applyAlignment="1">
      <alignment horizontal="center" vertical="center" wrapText="1"/>
    </xf>
    <xf numFmtId="0" fontId="61" fillId="0" borderId="0" xfId="0" applyFont="1" applyAlignment="1">
      <alignment horizontal="center"/>
    </xf>
    <xf numFmtId="0" fontId="62" fillId="0" borderId="0" xfId="0" applyFont="1" applyAlignment="1">
      <alignment horizontal="center" vertical="center"/>
    </xf>
    <xf numFmtId="0" fontId="79" fillId="18" borderId="18" xfId="0" applyFont="1" applyFill="1" applyBorder="1" applyAlignment="1">
      <alignment horizontal="center"/>
    </xf>
    <xf numFmtId="14" fontId="0" fillId="18" borderId="0" xfId="0" applyNumberFormat="1" applyFill="1" applyAlignment="1">
      <alignment horizontal="center" vertical="center" wrapText="1"/>
    </xf>
    <xf numFmtId="22" fontId="0" fillId="0" borderId="0" xfId="0" applyNumberFormat="1"/>
    <xf numFmtId="17" fontId="0" fillId="0" borderId="0" xfId="0" applyNumberFormat="1"/>
    <xf numFmtId="44" fontId="0" fillId="29" borderId="0" xfId="12" applyFont="1" applyFill="1" applyAlignment="1">
      <alignment horizontal="center" vertical="center" wrapText="1"/>
    </xf>
  </cellXfs>
  <cellStyles count="13">
    <cellStyle name="cristian" xfId="9" xr:uid="{E30A9361-99E1-45DE-AB63-0D99068A77BD}"/>
    <cellStyle name="Excel Built-in Comma" xfId="7" xr:uid="{8F043AAB-8485-48D6-819B-4F711E1BC469}"/>
    <cellStyle name="Excel Built-in Percent" xfId="8" xr:uid="{4B438838-70AD-48E3-807C-5AABAFE737B5}"/>
    <cellStyle name="Millares" xfId="2" builtinId="3"/>
    <cellStyle name="Millares 2" xfId="4" xr:uid="{97EECE35-3452-4722-A2D1-BDAC0ECE5A7B}"/>
    <cellStyle name="Moneda" xfId="12" builtinId="4"/>
    <cellStyle name="Moneda 2" xfId="3" xr:uid="{06BF8E12-F76D-451B-B0AB-A1B2439F9C45}"/>
    <cellStyle name="Moneda 2 2" xfId="5" xr:uid="{8ABDA1C1-161A-4B3B-BF39-425A2F646D95}"/>
    <cellStyle name="Normal" xfId="0" builtinId="0"/>
    <cellStyle name="Normal 2" xfId="6" xr:uid="{F5CFACA8-1491-46A0-B80C-DF7F0D732828}"/>
    <cellStyle name="Porcentaje" xfId="1" builtinId="5"/>
    <cellStyle name="SEMINUEVOS" xfId="11" xr:uid="{F6820BF4-CA37-4C3A-9802-5CF9CFC10DBC}"/>
    <cellStyle name="VICTOR" xfId="10" xr:uid="{D66524D7-8DFC-4849-A2C0-88B4A2CBC860}"/>
  </cellStyles>
  <dxfs count="325">
    <dxf>
      <font>
        <color rgb="FF9C0006"/>
      </font>
      <fill>
        <patternFill>
          <bgColor rgb="FFFFC7CE"/>
        </patternFill>
      </fill>
    </dxf>
    <dxf>
      <font>
        <color rgb="FF9C0006"/>
      </font>
    </dxf>
    <dxf>
      <font>
        <color rgb="FF9C0006"/>
      </font>
    </dxf>
    <dxf>
      <font>
        <color rgb="FF9C0006"/>
      </font>
    </dxf>
    <dxf>
      <font>
        <b/>
      </font>
    </dxf>
    <dxf>
      <font>
        <b/>
      </font>
    </dxf>
    <dxf>
      <alignment horizontal="center"/>
    </dxf>
    <dxf>
      <alignment horizontal="center"/>
    </dxf>
    <dxf>
      <font>
        <color rgb="FF002060"/>
      </font>
    </dxf>
    <dxf>
      <alignment horizontal="center"/>
    </dxf>
    <dxf>
      <alignment horizontal="center"/>
    </dxf>
    <dxf>
      <font>
        <b/>
      </font>
    </dxf>
    <dxf>
      <font>
        <b/>
      </font>
    </dxf>
    <dxf>
      <font>
        <b/>
      </font>
    </dxf>
    <dxf>
      <alignment horizontal="center"/>
    </dxf>
    <dxf>
      <alignment horizontal="center"/>
    </dxf>
    <dxf>
      <font>
        <color rgb="FF002060"/>
      </font>
    </dxf>
    <dxf>
      <font>
        <color theme="0"/>
      </font>
    </dxf>
    <dxf>
      <alignment horizontal="left"/>
    </dxf>
    <dxf>
      <font>
        <b/>
      </font>
    </dxf>
    <dxf>
      <font>
        <b/>
      </font>
    </dxf>
    <dxf>
      <alignment horizontal="center"/>
    </dxf>
    <dxf>
      <font>
        <b/>
      </font>
    </dxf>
    <dxf>
      <alignment horizontal="center"/>
    </dxf>
    <dxf>
      <alignment horizontal="center"/>
    </dxf>
    <dxf>
      <font>
        <b/>
      </font>
    </dxf>
    <dxf>
      <font>
        <b/>
      </font>
    </dxf>
    <dxf>
      <alignment horizontal="center"/>
    </dxf>
    <dxf>
      <alignment horizontal="center"/>
    </dxf>
    <dxf>
      <font>
        <b val="0"/>
        <i val="0"/>
        <strike val="0"/>
        <condense val="0"/>
        <extend val="0"/>
        <outline val="0"/>
        <shadow val="0"/>
        <u val="none"/>
        <vertAlign val="baseline"/>
        <sz val="11"/>
        <color theme="1"/>
        <name val="Calibri"/>
        <family val="2"/>
        <scheme val="minor"/>
      </font>
      <numFmt numFmtId="168"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8"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8" formatCode="_-* #,##0_-;\-* #,##0_-;_-* &quot;-&quot;??_-;_-@_-"/>
      <alignment horizontal="center" vertical="bottom" textRotation="0" wrapText="0" indent="0" justifyLastLine="0" shrinkToFit="0" readingOrder="0"/>
    </dxf>
    <dxf>
      <numFmt numFmtId="168" formatCode="_-* #,##0_-;\-* #,##0_-;_-* &quot;-&quot;??_-;_-@_-"/>
      <alignment horizontal="center" vertical="bottom" textRotation="0" wrapText="0" indent="0" justifyLastLine="0" shrinkToFit="0" readingOrder="0"/>
    </dxf>
    <dxf>
      <numFmt numFmtId="168" formatCode="_-* #,##0_-;\-* #,##0_-;_-* &quot;-&quot;??_-;_-@_-"/>
      <alignment horizontal="center" vertical="bottom" textRotation="0" wrapText="0" indent="0" justifyLastLine="0" shrinkToFit="0" readingOrder="0"/>
    </dxf>
    <dxf>
      <numFmt numFmtId="169" formatCode="yyyy/mm/dd;@"/>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1" formatCode="#,##0.0"/>
    </dxf>
    <dxf>
      <numFmt numFmtId="169" formatCode="yyyy/mm/dd;@"/>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9" formatCode="yyyy/mm/dd;@"/>
    </dxf>
    <dxf>
      <numFmt numFmtId="169" formatCode="yyyy/mm/dd;@"/>
    </dxf>
    <dxf>
      <numFmt numFmtId="169" formatCode="yyyy/mm/dd;@"/>
    </dxf>
    <dxf>
      <alignment horizontal="center" vertical="center" textRotation="0" wrapText="0" indent="0" justifyLastLine="0" shrinkToFit="0" readingOrder="0"/>
    </dxf>
    <dxf>
      <numFmt numFmtId="0" formatCode="General"/>
    </dxf>
    <dxf>
      <alignment horizontal="center" vertical="center" textRotation="0" wrapText="1" indent="0" justifyLastLine="0" shrinkToFit="0" readingOrder="0"/>
    </dxf>
    <dxf>
      <numFmt numFmtId="3" formatCode="#,##0"/>
    </dxf>
    <dxf>
      <numFmt numFmtId="170" formatCode="0.0"/>
    </dxf>
    <dxf>
      <numFmt numFmtId="169" formatCode="yyyy/mm/dd;@"/>
    </dxf>
    <dxf>
      <numFmt numFmtId="169" formatCode="yyyy/mm/dd;@"/>
    </dxf>
    <dxf>
      <numFmt numFmtId="169" formatCode="yyyy/mm/dd;@"/>
    </dxf>
    <dxf>
      <numFmt numFmtId="169" formatCode="yyyy/mm/dd;@"/>
    </dxf>
    <dxf>
      <alignment horizontal="center" vertical="center" textRotation="0" wrapText="1" indent="0" justifyLastLine="0" shrinkToFit="0" readingOrder="0"/>
    </dxf>
    <dxf>
      <numFmt numFmtId="19" formatCode="dd/mm/yyyy"/>
    </dxf>
    <dxf>
      <numFmt numFmtId="19" formatCode="dd/mm/yyyy"/>
    </dxf>
    <dxf>
      <numFmt numFmtId="0" formatCode="General"/>
    </dxf>
    <dxf>
      <alignment horizontal="center" textRotation="0" indent="0" justifyLastLine="0" shrinkToFit="0" readingOrder="0"/>
    </dxf>
    <dxf>
      <numFmt numFmtId="0" formatCode="General"/>
      <alignment horizontal="left" vertical="bottom" textRotation="0" wrapText="0" indent="0" justifyLastLine="0" shrinkToFit="0" readingOrder="0"/>
    </dxf>
    <dxf>
      <numFmt numFmtId="19" formatCode="dd/mm/yyyy"/>
    </dxf>
    <dxf>
      <numFmt numFmtId="19" formatCode="dd/mm/yyyy"/>
      <alignment horizontal="center" textRotation="0" indent="0" justifyLastLine="0" shrinkToFit="0" readingOrder="0"/>
    </dxf>
    <dxf>
      <numFmt numFmtId="19" formatCode="dd/mm/yyyy"/>
      <alignment horizontal="center" textRotation="0" indent="0" justifyLastLine="0" shrinkToFit="0" readingOrder="0"/>
    </dxf>
    <dxf>
      <numFmt numFmtId="19" formatCode="dd/mm/yyyy"/>
      <alignment horizontal="center" textRotation="0" indent="0" justifyLastLine="0" shrinkToFit="0" readingOrder="0"/>
    </dxf>
    <dxf>
      <numFmt numFmtId="19" formatCode="dd/mm/yyyy"/>
    </dxf>
    <dxf>
      <numFmt numFmtId="19" formatCode="dd/mm/yyyy"/>
    </dxf>
    <dxf>
      <numFmt numFmtId="19" formatCode="dd/mm/yyyy"/>
    </dxf>
    <dxf>
      <numFmt numFmtId="19" formatCode="dd/mm/yyyy"/>
    </dxf>
    <dxf>
      <numFmt numFmtId="4" formatCode="#,##0.00"/>
    </dxf>
    <dxf>
      <numFmt numFmtId="0" formatCode="General"/>
    </dxf>
    <dxf>
      <numFmt numFmtId="26" formatCode="hh:mm:ss"/>
    </dxf>
    <dxf>
      <numFmt numFmtId="19" formatCode="dd/mm/yyyy"/>
    </dxf>
    <dxf>
      <font>
        <strike val="0"/>
        <outline val="0"/>
        <shadow val="0"/>
        <u val="none"/>
        <vertAlign val="baseline"/>
        <sz val="11"/>
        <color auto="1"/>
        <name val="Calibri"/>
        <family val="2"/>
      </font>
    </dxf>
    <dxf>
      <alignment horizontal="left" textRotation="0" wrapText="0" indent="0" justifyLastLine="0" shrinkToFit="0" readingOrder="0"/>
    </dxf>
    <dxf>
      <numFmt numFmtId="25" formatCode="hh:mm"/>
    </dxf>
    <dxf>
      <numFmt numFmtId="19" formatCode="dd/mm/yyyy"/>
    </dxf>
    <dxf>
      <alignment horizontal="center" vertical="center" textRotation="0" wrapText="0" indent="0" justifyLastLine="0" shrinkToFit="0" readingOrder="0"/>
    </dxf>
    <dxf>
      <numFmt numFmtId="0" formatCode="General"/>
    </dxf>
    <dxf>
      <numFmt numFmtId="0" formatCode="General"/>
    </dxf>
    <dxf>
      <numFmt numFmtId="0" formatCode="General"/>
      <alignment horizontal="left" vertical="bottom" textRotation="0" wrapText="0" indent="0" justifyLastLine="0" shrinkToFit="0" readingOrder="0"/>
    </dxf>
    <dxf>
      <alignment horizontal="center" textRotation="0" indent="0" justifyLastLine="0" shrinkToFit="0" readingOrder="0"/>
    </dxf>
    <dxf>
      <numFmt numFmtId="164" formatCode="[$-F400]h:mm:ss\ AM/PM"/>
      <alignment horizontal="left" vertical="bottom" textRotation="0" wrapText="0" indent="0" justifyLastLine="0" shrinkToFit="0" readingOrder="0"/>
    </dxf>
    <dxf>
      <numFmt numFmtId="164" formatCode="[$-F400]h:mm:ss\ AM/PM"/>
    </dxf>
    <dxf>
      <numFmt numFmtId="164" formatCode="[$-F400]h:mm:ss\ AM/PM"/>
    </dxf>
    <dxf>
      <alignment horizontal="left" textRotation="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numFmt numFmtId="164" formatCode="[$-F400]h:mm:ss\ AM/PM"/>
    </dxf>
    <dxf>
      <numFmt numFmtId="19" formatCode="dd/mm/yyyy"/>
    </dxf>
    <dxf>
      <alignment horizontal="center" vertical="center" textRotation="0" wrapText="1" indent="0" justifyLastLine="0" shrinkToFit="0" readingOrder="0"/>
    </dxf>
    <dxf>
      <numFmt numFmtId="0" formatCode="General"/>
      <alignment horizontal="center" vertical="center" textRotation="0" indent="0" justifyLastLine="0" shrinkToFit="0" readingOrder="0"/>
    </dxf>
    <dxf>
      <numFmt numFmtId="0" formatCode="General"/>
      <alignment horizontal="center" textRotation="0" indent="0" justifyLastLine="0" shrinkToFit="0" readingOrder="0"/>
    </dxf>
    <dxf>
      <numFmt numFmtId="0" formatCode="General"/>
      <alignment horizontal="center"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textRotation="0" indent="0" justifyLastLine="0" shrinkToFit="0" readingOrder="0"/>
    </dxf>
    <dxf>
      <numFmt numFmtId="0" formatCode="General"/>
    </dxf>
    <dxf>
      <numFmt numFmtId="0" formatCode="General"/>
    </dxf>
    <dxf>
      <numFmt numFmtId="0" formatCode="General"/>
    </dxf>
    <dxf>
      <alignment horizontal="center" textRotation="0" indent="0" justifyLastLine="0" shrinkToFit="0" readingOrder="0"/>
    </dxf>
    <dxf>
      <alignment horizontal="left" textRotation="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left" textRotation="0" indent="0" justifyLastLine="0" shrinkToFit="0" readingOrder="0"/>
    </dxf>
    <dxf>
      <numFmt numFmtId="19" formatCode="dd/mm/yyyy"/>
    </dxf>
    <dxf>
      <alignment horizontal="center" vertical="center" textRotation="0" wrapText="1" indent="0" justifyLastLine="0" shrinkToFit="0" readingOrder="0"/>
    </dxf>
    <dxf>
      <font>
        <b/>
        <i val="0"/>
        <strike val="0"/>
        <condense val="0"/>
        <extend val="0"/>
        <outline val="0"/>
        <shadow val="0"/>
        <u val="none"/>
        <vertAlign val="baseline"/>
        <sz val="11"/>
        <color theme="9" tint="-0.499984740745262"/>
        <name val="Arial"/>
        <family val="2"/>
        <scheme val="none"/>
      </font>
      <alignment horizontal="center" vertical="center" textRotation="0" wrapText="0" indent="0" justifyLastLine="0" shrinkToFit="0" readingOrder="0"/>
    </dxf>
    <dxf>
      <font>
        <b/>
        <strike val="0"/>
        <outline val="0"/>
        <shadow val="0"/>
        <u val="none"/>
        <vertAlign val="baseline"/>
        <sz val="11"/>
        <color theme="9" tint="-0.499984740745262"/>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9"/>
        <color rgb="FF002060"/>
        <name val="Arial"/>
        <family val="2"/>
        <scheme val="none"/>
      </font>
      <numFmt numFmtId="167" formatCode="&quot;$&quot;#,##0.00"/>
      <alignment horizontal="center" vertical="center" textRotation="0" wrapText="0" indent="0" justifyLastLine="0" shrinkToFit="0" readingOrder="0"/>
    </dxf>
    <dxf>
      <font>
        <b/>
        <i val="0"/>
        <strike val="0"/>
        <condense val="0"/>
        <extend val="0"/>
        <outline val="0"/>
        <shadow val="0"/>
        <u val="none"/>
        <vertAlign val="baseline"/>
        <sz val="11"/>
        <color rgb="FF002060"/>
        <name val="Arial"/>
        <family val="2"/>
        <scheme val="none"/>
      </font>
      <numFmt numFmtId="167" formatCode="&quot;$&quot;#,##0.00"/>
      <alignment horizontal="center" vertical="center" textRotation="0" wrapText="0" indent="0" justifyLastLine="0" shrinkToFit="0" readingOrder="0"/>
    </dxf>
    <dxf>
      <font>
        <b/>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font>
        <b/>
        <strike val="0"/>
        <outline val="0"/>
        <shadow val="0"/>
        <u val="none"/>
        <vertAlign val="baseline"/>
        <name val="Arial"/>
        <family val="2"/>
        <scheme val="none"/>
      </font>
      <numFmt numFmtId="0" formatCode="General"/>
      <alignment horizontal="center" vertical="center" textRotation="0" wrapText="0" indent="0" justifyLastLine="0" shrinkToFit="0" readingOrder="0"/>
    </dxf>
    <dxf>
      <font>
        <b/>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font>
        <b/>
        <strike val="0"/>
        <outline val="0"/>
        <shadow val="0"/>
        <u val="none"/>
        <vertAlign val="baseline"/>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font>
        <strike val="0"/>
        <outline val="0"/>
        <shadow val="0"/>
        <u val="none"/>
        <vertAlign val="baseline"/>
        <name val="Arial"/>
        <family val="2"/>
        <scheme val="none"/>
      </font>
    </dxf>
    <dxf>
      <font>
        <b/>
        <i val="0"/>
        <strike val="0"/>
        <condense val="0"/>
        <extend val="0"/>
        <outline val="0"/>
        <shadow val="0"/>
        <u val="none"/>
        <vertAlign val="baseline"/>
        <sz val="11"/>
        <color theme="1"/>
        <name val="Arial"/>
        <family val="2"/>
        <scheme val="none"/>
      </font>
      <numFmt numFmtId="19" formatCode="dd/mm/yyyy"/>
      <alignment horizontal="right" vertical="center" textRotation="0" wrapText="0" indent="0" justifyLastLine="0" shrinkToFit="0" readingOrder="0"/>
    </dxf>
    <dxf>
      <font>
        <b/>
        <strike val="0"/>
        <outline val="0"/>
        <shadow val="0"/>
        <u val="none"/>
        <vertAlign val="baseline"/>
        <name val="Arial"/>
        <family val="2"/>
        <scheme val="none"/>
      </font>
      <numFmt numFmtId="19" formatCode="dd/mm/yyyy"/>
      <alignment vertical="center" textRotation="0" wrapText="0" indent="0" justifyLastLine="0" shrinkToFit="0" readingOrder="0"/>
    </dxf>
    <dxf>
      <font>
        <strike val="0"/>
        <outline val="0"/>
        <shadow val="0"/>
        <u val="none"/>
        <vertAlign val="baseline"/>
        <name val="Arial"/>
        <family val="2"/>
        <scheme val="none"/>
      </font>
    </dxf>
    <dxf>
      <font>
        <b/>
        <strike val="0"/>
        <outline val="0"/>
        <shadow val="0"/>
        <u val="none"/>
        <vertAlign val="baseline"/>
        <name val="Arial"/>
        <family val="2"/>
        <scheme val="none"/>
      </font>
      <alignment vertical="center" textRotation="0" wrapText="0" indent="0" justifyLastLine="0" shrinkToFit="0" readingOrder="0"/>
    </dxf>
    <dxf>
      <font>
        <strike val="0"/>
        <outline val="0"/>
        <shadow val="0"/>
        <u val="none"/>
        <vertAlign val="baseline"/>
        <name val="Arial"/>
        <family val="2"/>
        <scheme val="none"/>
      </font>
      <alignment horizontal="center" vertical="center" textRotation="0" indent="0" justifyLastLine="0" shrinkToFit="0" readingOrder="0"/>
    </dxf>
    <dxf>
      <font>
        <b/>
      </font>
      <alignment horizontal="center" vertical="center" textRotation="0" indent="0" justifyLastLine="0" shrinkToFit="0" readingOrder="0"/>
    </dxf>
    <dxf>
      <numFmt numFmtId="0" formatCode="General"/>
      <alignment vertical="center" textRotation="0" indent="0" justifyLastLine="0" shrinkToFit="0" readingOrder="0"/>
    </dxf>
    <dxf>
      <font>
        <b/>
      </font>
      <alignment horizontal="center" vertical="center" textRotation="0" wrapText="0" indent="0" justifyLastLine="0" shrinkToFit="0" readingOrder="0"/>
    </dxf>
    <dxf>
      <font>
        <b/>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font>
      <numFmt numFmtId="0" formatCode="General"/>
      <alignment vertical="center" textRotation="0"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indent="0" justifyLastLine="0" shrinkToFit="0" readingOrder="0"/>
    </dxf>
    <dxf>
      <numFmt numFmtId="0" formatCode="General"/>
      <alignment vertical="center" textRotation="0" indent="0" justifyLastLine="0" shrinkToFit="0" readingOrder="0"/>
    </dxf>
    <dxf>
      <font>
        <b/>
      </font>
      <alignment horizontal="center" vertical="center" textRotation="0" wrapText="0" indent="0" justifyLastLine="0" shrinkToFit="0" readingOrder="0"/>
    </dxf>
    <dxf>
      <font>
        <b/>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font>
      <numFmt numFmtId="0" formatCode="General"/>
      <alignment vertical="center" textRotation="0"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indent="0" justifyLastLine="0" shrinkToFit="0" readingOrder="0"/>
    </dxf>
    <dxf>
      <numFmt numFmtId="0" formatCode="General"/>
      <alignment vertical="center" textRotation="0" indent="0" justifyLastLine="0" shrinkToFit="0" readingOrder="0"/>
    </dxf>
    <dxf>
      <font>
        <b/>
      </font>
      <alignment horizontal="center" vertical="center" textRotation="0" wrapText="0" indent="0" justifyLastLine="0" shrinkToFit="0" readingOrder="0"/>
    </dxf>
    <dxf>
      <font>
        <b/>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font>
      <numFmt numFmtId="0" formatCode="General"/>
      <alignment vertical="center" textRotation="0"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alignment horizontal="center" vertical="center" textRotation="0" wrapText="0" indent="0" justifyLastLine="0" shrinkToFit="0" readingOrder="0"/>
    </dxf>
    <dxf>
      <font>
        <b/>
      </font>
      <alignment horizontal="center" vertical="bottom" textRotation="0" wrapText="0" indent="0" justifyLastLine="0" shrinkToFit="0" readingOrder="0"/>
    </dxf>
    <dxf>
      <font>
        <b/>
      </font>
      <alignment horizontal="center" vertical="center" textRotation="0" wrapText="0" indent="0" justifyLastLine="0" shrinkToFit="0" readingOrder="0"/>
    </dxf>
    <dxf>
      <font>
        <b/>
      </font>
      <alignment horizontal="center" vertical="bottom" textRotation="0" wrapText="0" indent="0" justifyLastLine="0" shrinkToFit="0" readingOrder="0"/>
    </dxf>
    <dxf>
      <font>
        <b/>
      </font>
      <alignment horizontal="center" vertical="center" textRotation="0" indent="0" justifyLastLine="0" shrinkToFit="0" readingOrder="0"/>
    </dxf>
    <dxf>
      <numFmt numFmtId="0" formatCode="General"/>
      <alignment horizontal="center" vertical="center" textRotation="0" indent="0" justifyLastLine="0" shrinkToFit="0" readingOrder="0"/>
    </dxf>
    <dxf>
      <font>
        <b/>
      </font>
      <alignment horizontal="center" vertical="center" textRotation="0" wrapText="0" indent="0" justifyLastLine="0" shrinkToFit="0" readingOrder="0"/>
    </dxf>
    <dxf>
      <font>
        <b/>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font>
      <numFmt numFmtId="0" formatCode="General"/>
      <alignment vertical="center" textRotation="0"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color rgb="FF002060"/>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strike val="0"/>
        <outline val="0"/>
        <shadow val="0"/>
        <u val="none"/>
        <vertAlign val="baseline"/>
        <sz val="11"/>
        <color rgb="FF002060"/>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outline="0">
        <left style="thin">
          <color theme="4" tint="0.39994506668294322"/>
        </left>
        <right/>
        <top style="thin">
          <color theme="4" tint="0.39994506668294322"/>
        </top>
        <bottom style="thin">
          <color theme="4" tint="0.39994506668294322"/>
        </bottom>
      </border>
    </dxf>
    <dxf>
      <alignment vertical="center" textRotation="0" indent="0" justifyLastLine="0" shrinkToFit="0" readingOrder="0"/>
    </dxf>
    <dxf>
      <font>
        <b/>
        <i val="0"/>
        <strike val="0"/>
        <condense val="0"/>
        <extend val="0"/>
        <outline val="0"/>
        <shadow val="0"/>
        <u val="none"/>
        <vertAlign val="baseline"/>
        <sz val="11"/>
        <color rgb="FF002060"/>
        <name val="Calibri"/>
        <family val="2"/>
        <scheme val="minor"/>
      </font>
      <numFmt numFmtId="13" formatCode="0%"/>
      <alignment horizontal="left" vertical="center" textRotation="0" wrapText="0" indent="0" justifyLastLine="0" shrinkToFit="0" readingOrder="0"/>
      <border diagonalUp="0" diagonalDown="0" outline="0">
        <left/>
        <right/>
        <top style="thin">
          <color theme="8"/>
        </top>
        <bottom/>
      </border>
    </dxf>
    <dxf>
      <font>
        <b/>
      </font>
      <alignment horizontal="center" vertical="center" textRotation="0" wrapText="0" indent="0" justifyLastLine="0" shrinkToFit="0" readingOrder="0"/>
    </dxf>
    <dxf>
      <font>
        <b/>
        <i val="0"/>
        <strike val="0"/>
        <condense val="0"/>
        <extend val="0"/>
        <outline val="0"/>
        <shadow val="0"/>
        <u val="none"/>
        <vertAlign val="baseline"/>
        <sz val="11"/>
        <color rgb="FF002060"/>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rgb="FF002060"/>
        <name val="Calibri"/>
        <family val="2"/>
        <scheme val="minor"/>
      </font>
      <numFmt numFmtId="0" formatCode="General"/>
      <alignment horizontal="center" vertical="bottom" textRotation="0" wrapText="0" indent="0" justifyLastLine="0" shrinkToFit="0" readingOrder="0"/>
    </dxf>
    <dxf>
      <font>
        <b/>
        <i val="0"/>
        <strike val="0"/>
        <condense val="0"/>
        <extend val="0"/>
        <outline val="0"/>
        <shadow val="0"/>
        <u val="none"/>
        <vertAlign val="baseline"/>
        <sz val="11"/>
        <color rgb="FF002060"/>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i val="0"/>
        <strike val="0"/>
        <condense val="0"/>
        <extend val="0"/>
        <outline val="0"/>
        <shadow val="0"/>
        <u val="none"/>
        <vertAlign val="baseline"/>
        <sz val="11"/>
        <color rgb="FF002060"/>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i val="0"/>
        <strike val="0"/>
        <condense val="0"/>
        <extend val="0"/>
        <outline val="0"/>
        <shadow val="0"/>
        <u val="none"/>
        <vertAlign val="baseline"/>
        <sz val="11"/>
        <color rgb="FF002060"/>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left style="thin">
          <color theme="8"/>
        </left>
        <top style="medium">
          <color theme="9" tint="-0.24994659260841701"/>
        </top>
      </border>
    </dxf>
    <dxf>
      <font>
        <b/>
        <i val="0"/>
        <strike val="0"/>
        <condense val="0"/>
        <extend val="0"/>
        <outline val="0"/>
        <shadow val="0"/>
        <u val="none"/>
        <vertAlign val="baseline"/>
        <sz val="9"/>
        <color theme="0"/>
        <name val="Calibri"/>
        <family val="2"/>
        <scheme val="minor"/>
      </font>
      <fill>
        <patternFill patternType="solid">
          <fgColor indexed="64"/>
          <bgColor theme="8" tint="-0.249977111117893"/>
        </patternFill>
      </fill>
      <alignment horizontal="center" vertical="center" textRotation="0" wrapText="0" indent="0" justifyLastLine="0" shrinkToFit="0" readingOrder="0"/>
    </dxf>
    <dxf>
      <numFmt numFmtId="13" formatCode="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theme="4" tint="0.39994506668294322"/>
        </left>
        <right/>
        <top style="thin">
          <color theme="4" tint="0.39994506668294322"/>
        </top>
        <bottom style="thin">
          <color theme="4" tint="0.39994506668294322"/>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4506668294322"/>
        </right>
        <top style="thin">
          <color theme="4" tint="0.39994506668294322"/>
        </top>
        <bottom style="thin">
          <color theme="4" tint="0.39994506668294322"/>
        </bottom>
      </border>
    </dxf>
    <dxf>
      <font>
        <b/>
        <i val="0"/>
        <strike val="0"/>
        <condense val="0"/>
        <extend val="0"/>
        <outline val="0"/>
        <shadow val="0"/>
        <u val="none"/>
        <vertAlign val="baseline"/>
        <sz val="11"/>
        <color rgb="FF002060"/>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theme="4" tint="0.39994506668294322"/>
        </left>
        <right/>
        <top style="thin">
          <color theme="4" tint="0.39994506668294322"/>
        </top>
        <bottom style="thin">
          <color theme="4" tint="0.39994506668294322"/>
        </bottom>
      </border>
    </dxf>
    <dxf>
      <border outline="0">
        <top style="thick">
          <color theme="0"/>
        </top>
      </border>
    </dxf>
    <dxf>
      <fill>
        <patternFill patternType="none">
          <fgColor indexed="64"/>
          <bgColor auto="1"/>
        </patternFill>
      </fill>
    </dxf>
    <dxf>
      <font>
        <strike val="0"/>
        <outline val="0"/>
        <shadow val="0"/>
        <u val="none"/>
        <vertAlign val="baseline"/>
        <sz val="8"/>
        <color theme="0"/>
        <name val="Calibri"/>
        <family val="2"/>
        <scheme val="minor"/>
      </font>
      <fill>
        <patternFill patternType="none">
          <fgColor indexed="64"/>
          <bgColor auto="1"/>
        </patternFill>
      </fill>
      <alignment horizontal="center" vertical="center" textRotation="0" wrapText="0" indent="0" justifyLastLine="0" shrinkToFit="0" readingOrder="0"/>
    </dxf>
    <dxf>
      <alignment horizontal="general" vertical="center" textRotation="0" wrapText="0" indent="0" justifyLastLine="0" shrinkToFit="0" readingOrder="0"/>
    </dxf>
    <dxf>
      <font>
        <b/>
      </font>
      <numFmt numFmtId="13" formatCode="0%"/>
    </dxf>
    <dxf>
      <alignment horizontal="general" vertical="center" textRotation="0" wrapText="0" indent="0" justifyLastLine="0" shrinkToFit="0" readingOrder="0"/>
    </dxf>
    <dxf>
      <font>
        <b/>
      </font>
      <numFmt numFmtId="13" formatCode="0%"/>
    </dxf>
    <dxf>
      <numFmt numFmtId="13" formatCode="0%"/>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alignment horizontal="center" vertical="center" textRotation="0" wrapText="0" indent="0" justifyLastLine="0" shrinkToFit="0" readingOrder="0"/>
    </dxf>
    <dxf>
      <font>
        <b/>
      </font>
      <alignment horizontal="center" vertical="bottom" textRotation="0" wrapText="0" indent="0" justifyLastLine="0" shrinkToFit="0" readingOrder="0"/>
    </dxf>
    <dxf>
      <alignment horizontal="center" vertical="center" textRotation="0" wrapText="0" indent="0" justifyLastLine="0" shrinkToFit="0" readingOrder="0"/>
    </dxf>
    <dxf>
      <font>
        <b/>
      </font>
      <alignment horizontal="center" vertical="bottom" textRotation="0" wrapText="0" indent="0" justifyLastLine="0" shrinkToFit="0" readingOrder="0"/>
    </dxf>
    <dxf>
      <alignment horizontal="center" vertical="center" textRotation="0" wrapText="0" indent="0" justifyLastLine="0" shrinkToFit="0" readingOrder="0"/>
    </dxf>
    <dxf>
      <font>
        <b/>
      </font>
      <numFmt numFmtId="0" formatCode="General"/>
      <alignment horizontal="center" vertical="bottom" textRotation="0" wrapText="0" indent="0" justifyLastLine="0" shrinkToFit="0" readingOrder="0"/>
    </dxf>
    <dxf>
      <alignment horizontal="center" vertical="center" textRotation="0" wrapText="0" indent="0" justifyLastLine="0" shrinkToFit="0" readingOrder="0"/>
    </dxf>
    <dxf>
      <font>
        <b/>
      </font>
    </dxf>
    <dxf>
      <alignment vertical="center" textRotation="0" wrapText="0" indent="0" justifyLastLine="0" shrinkToFit="0" readingOrder="0"/>
    </dxf>
    <dxf>
      <alignment horizontal="center" vertical="center" textRotation="0" wrapText="1" indent="0" justifyLastLine="0" shrinkToFit="0" readingOrder="0"/>
    </dxf>
    <dxf>
      <numFmt numFmtId="13" formatCode="0%"/>
    </dxf>
    <dxf>
      <font>
        <b/>
        <i val="0"/>
        <strike val="0"/>
        <condense val="0"/>
        <extend val="0"/>
        <outline val="0"/>
        <shadow val="0"/>
        <u val="none"/>
        <vertAlign val="baseline"/>
        <sz val="11"/>
        <color theme="1"/>
        <name val="Calibri"/>
        <family val="2"/>
        <scheme val="minor"/>
      </font>
      <alignment vertical="center" textRotation="0" indent="0" justifyLastLine="0" shrinkToFit="0" readingOrder="0"/>
    </dxf>
    <dxf>
      <alignment horizontal="center" vertical="bottom" textRotation="0" wrapText="0" indent="0" justifyLastLine="0" shrinkToFit="0" readingOrder="0"/>
    </dxf>
    <dxf>
      <font>
        <b/>
      </font>
      <alignment vertical="center" textRotation="0" indent="0" justifyLastLine="0" shrinkToFit="0" readingOrder="0"/>
    </dxf>
    <dxf>
      <font>
        <b/>
      </font>
      <alignment vertical="center" textRotation="0" indent="0" justifyLastLine="0" shrinkToFit="0" readingOrder="0"/>
    </dxf>
    <dxf>
      <font>
        <b/>
      </font>
      <alignment vertical="center" textRotation="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0" formatCode="Genera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alignment horizontal="center" vertical="center" textRotation="0" wrapText="0" indent="0" justifyLastLine="0" shrinkToFit="0" readingOrder="0"/>
    </dxf>
    <dxf>
      <font>
        <b/>
      </font>
      <alignment vertical="center" textRotation="0" wrapText="0" indent="0" justifyLastLine="0" shrinkToFit="0" readingOrder="0"/>
    </dxf>
    <dxf>
      <font>
        <b/>
      </font>
      <fill>
        <patternFill patternType="solid">
          <fgColor indexed="64"/>
          <bgColor rgb="FF00B0F0"/>
        </patternFill>
      </fill>
    </dxf>
    <dxf>
      <font>
        <b/>
        <strike val="0"/>
        <outline val="0"/>
        <shadow val="0"/>
        <u val="none"/>
        <vertAlign val="baseline"/>
        <sz val="9"/>
        <color theme="1"/>
        <name val="Arial"/>
        <family val="2"/>
        <scheme val="none"/>
      </font>
      <numFmt numFmtId="13" formatCode="0%"/>
      <alignment vertical="center" textRotation="0" wrapText="0" indent="0" justifyLastLine="0" shrinkToFit="0" readingOrder="0"/>
    </dxf>
    <dxf>
      <font>
        <b/>
        <strike val="0"/>
        <outline val="0"/>
        <shadow val="0"/>
        <u val="none"/>
        <vertAlign val="baseline"/>
        <sz val="9"/>
        <color theme="1"/>
        <name val="Arial"/>
        <family val="2"/>
        <scheme val="none"/>
      </font>
      <alignment horizontal="center" vertical="center" textRotation="0" wrapText="0" indent="0" justifyLastLine="0" shrinkToFit="0" readingOrder="0"/>
    </dxf>
    <dxf>
      <font>
        <b/>
        <strike val="0"/>
        <outline val="0"/>
        <shadow val="0"/>
        <u val="none"/>
        <vertAlign val="baseline"/>
        <sz val="9"/>
        <color theme="1"/>
        <name val="Arial"/>
        <family val="2"/>
        <scheme val="none"/>
      </font>
      <alignment vertical="center" textRotation="0" wrapText="0" indent="0" justifyLastLine="0" shrinkToFit="0" readingOrder="0"/>
    </dxf>
    <dxf>
      <font>
        <b/>
        <strike val="0"/>
        <outline val="0"/>
        <shadow val="0"/>
        <u val="none"/>
        <vertAlign val="baseline"/>
        <sz val="9"/>
        <color theme="1"/>
        <name val="Arial"/>
        <family val="2"/>
        <scheme val="none"/>
      </font>
      <alignment vertical="center" textRotation="0" wrapText="0" indent="0" justifyLastLine="0" shrinkToFit="0" readingOrder="0"/>
    </dxf>
    <dxf>
      <fill>
        <patternFill patternType="solid">
          <fgColor indexed="64"/>
          <bgColor rgb="FF00B0F0"/>
        </patternFill>
      </fill>
      <alignment horizontal="center" vertical="center" textRotation="0" wrapText="0" indent="0" justifyLastLine="0" shrinkToFit="0" readingOrder="0"/>
    </dxf>
    <dxf>
      <font>
        <b/>
      </font>
    </dxf>
    <dxf>
      <alignment horizontal="center"/>
    </dxf>
    <dxf>
      <alignment horizontal="left"/>
    </dxf>
    <dxf>
      <alignment horizontal="center"/>
    </dxf>
    <dxf>
      <font>
        <b/>
      </font>
    </dxf>
    <dxf>
      <font>
        <b/>
      </font>
    </dxf>
    <dxf>
      <font>
        <b/>
      </font>
    </dxf>
    <dxf>
      <alignment vertical="center"/>
    </dxf>
    <dxf>
      <alignment vertical="center"/>
    </dxf>
    <dxf>
      <alignment vertical="center"/>
    </dxf>
    <dxf>
      <font>
        <b/>
      </font>
    </dxf>
    <dxf>
      <alignment horizontal="center"/>
    </dxf>
    <dxf>
      <alignment horizontal="center"/>
    </dxf>
    <dxf>
      <alignment horizontal="center"/>
    </dxf>
    <dxf>
      <alignment horizontal="center"/>
    </dxf>
    <dxf>
      <font>
        <b/>
      </font>
    </dxf>
    <dxf>
      <font>
        <b/>
      </font>
    </dxf>
    <dxf>
      <font>
        <b/>
      </font>
    </dxf>
    <dxf>
      <alignment horizontal="center"/>
    </dxf>
    <dxf>
      <font>
        <b/>
        <i val="0"/>
        <strike val="0"/>
        <condense val="0"/>
        <extend val="0"/>
        <outline val="0"/>
        <shadow val="0"/>
        <u val="none"/>
        <vertAlign val="baseline"/>
        <sz val="8"/>
        <color rgb="FFFF0000"/>
        <name val="Calibri"/>
        <family val="2"/>
        <scheme val="minor"/>
      </font>
      <numFmt numFmtId="13" formatCode="0%"/>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8"/>
        <color rgb="FFFF0000"/>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8"/>
        <color theme="9" tint="-0.249977111117893"/>
        <name val="Calibri"/>
        <family val="2"/>
        <scheme val="minor"/>
      </font>
      <numFmt numFmtId="13" formatCode="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8"/>
        <name val="Calibri"/>
        <family val="2"/>
        <scheme val="minor"/>
      </font>
      <numFmt numFmtId="1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8"/>
        <color theme="9" tint="-0.249977111117893"/>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8"/>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8"/>
        <color theme="9" tint="-0.249977111117893"/>
        <name val="Calibri"/>
        <family val="2"/>
        <scheme val="minor"/>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8"/>
        <name val="Calibri"/>
        <family val="2"/>
        <scheme val="minor"/>
      </font>
      <fill>
        <patternFill patternType="none">
          <fgColor indexed="64"/>
          <bgColor auto="1"/>
        </patternFill>
      </fill>
    </dxf>
    <dxf>
      <font>
        <strike val="0"/>
        <outline val="0"/>
        <shadow val="0"/>
        <u val="none"/>
        <vertAlign val="baseline"/>
        <sz val="8"/>
        <name val="Calibri"/>
        <family val="2"/>
        <scheme val="minor"/>
      </font>
      <fill>
        <patternFill patternType="none">
          <fgColor indexed="64"/>
          <bgColor auto="1"/>
        </patternFill>
      </fill>
    </dxf>
    <dxf>
      <font>
        <strike val="0"/>
        <outline val="0"/>
        <shadow val="0"/>
        <u val="none"/>
        <vertAlign val="baseline"/>
        <sz val="8"/>
        <name val="Calibri"/>
        <family val="2"/>
        <scheme val="minor"/>
      </font>
      <fill>
        <patternFill patternType="none">
          <fgColor indexed="64"/>
          <bgColor auto="1"/>
        </patternFill>
      </fill>
    </dxf>
    <dxf>
      <font>
        <b val="0"/>
        <i val="0"/>
        <strike val="0"/>
        <condense val="0"/>
        <extend val="0"/>
        <outline val="0"/>
        <shadow val="0"/>
        <u val="none"/>
        <vertAlign val="baseline"/>
        <sz val="8"/>
        <color theme="1"/>
        <name val="Calibri (cuerpo)"/>
        <scheme val="none"/>
      </font>
      <alignment horizontal="center" vertical="bottom" textRotation="0" wrapText="0" indent="0" justifyLastLine="0" shrinkToFit="0" readingOrder="0"/>
      <border diagonalUp="0" diagonalDown="0" outline="0">
        <left/>
        <right/>
        <top style="thin">
          <color theme="9"/>
        </top>
        <bottom style="thin">
          <color theme="9"/>
        </bottom>
      </border>
    </dxf>
    <dxf>
      <font>
        <b val="0"/>
        <i val="0"/>
        <strike val="0"/>
        <condense val="0"/>
        <extend val="0"/>
        <outline val="0"/>
        <shadow val="0"/>
        <u val="none"/>
        <vertAlign val="baseline"/>
        <sz val="7"/>
        <color theme="1"/>
        <name val=" Calibri (cuerpo)"/>
        <scheme val="none"/>
      </font>
      <alignment horizontal="center" vertical="bottom" textRotation="0" wrapText="0" indent="0" justifyLastLine="0" shrinkToFit="0" readingOrder="0"/>
      <border diagonalUp="0" diagonalDown="0" outline="0">
        <left/>
        <right/>
        <top style="thin">
          <color theme="9"/>
        </top>
        <bottom style="thin">
          <color theme="9"/>
        </bottom>
      </border>
    </dxf>
    <dxf>
      <border outline="0">
        <left style="thin">
          <color theme="9"/>
        </left>
        <top style="thin">
          <color theme="9"/>
        </top>
        <bottom style="thin">
          <color theme="9"/>
        </bottom>
      </border>
    </dxf>
    <dxf>
      <font>
        <b/>
        <i val="0"/>
        <strike val="0"/>
        <condense val="0"/>
        <extend val="0"/>
        <outline val="0"/>
        <shadow val="0"/>
        <u val="none"/>
        <vertAlign val="baseline"/>
        <sz val="8"/>
        <color theme="0"/>
        <name val="Calibri (cuerpo)"/>
        <scheme val="none"/>
      </font>
      <fill>
        <patternFill patternType="solid">
          <fgColor theme="9"/>
          <bgColor theme="9"/>
        </patternFill>
      </fill>
      <alignment horizontal="center" vertical="center" textRotation="0" wrapText="0" indent="0" justifyLastLine="0" shrinkToFit="0" readingOrder="0"/>
    </dxf>
    <dxf>
      <font>
        <b/>
        <i val="0"/>
        <strike val="0"/>
        <condense val="0"/>
        <extend val="0"/>
        <outline val="0"/>
        <shadow val="0"/>
        <u val="none"/>
        <vertAlign val="baseline"/>
        <sz val="8"/>
        <color theme="9" tint="-0.249977111117893"/>
        <name val="Calibri (cuerpo)"/>
        <scheme val="none"/>
      </font>
      <numFmt numFmtId="13" formatCode="0%"/>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8"/>
        <color rgb="FFFF0000"/>
        <name val="Calibri (cuerpo)"/>
        <scheme val="none"/>
      </font>
      <numFmt numFmtId="13"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Calibri (cuerpo)"/>
        <scheme val="none"/>
      </font>
      <fill>
        <patternFill patternType="none">
          <fgColor indexed="64"/>
          <bgColor indexed="65"/>
        </patternFill>
      </fill>
      <alignment horizontal="center" vertical="bottom" textRotation="0" wrapText="0" indent="0" justifyLastLine="0" shrinkToFit="0" readingOrder="0"/>
    </dxf>
    <dxf>
      <font>
        <sz val="8"/>
        <name val="Calibri (cuerpo)"/>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Calibri (cuerpo)"/>
        <scheme val="none"/>
      </font>
      <fill>
        <patternFill patternType="none">
          <fgColor indexed="64"/>
          <bgColor indexed="65"/>
        </patternFill>
      </fill>
      <alignment horizontal="center" vertical="bottom" textRotation="0" wrapText="0" indent="0" justifyLastLine="0" shrinkToFit="0" readingOrder="0"/>
    </dxf>
    <dxf>
      <font>
        <sz val="8"/>
        <name val="Calibri (cuerpo)"/>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Calibri (cuerpo)"/>
        <scheme val="none"/>
      </font>
      <fill>
        <patternFill patternType="none">
          <fgColor indexed="64"/>
          <bgColor indexed="65"/>
        </patternFill>
      </fill>
      <alignment horizontal="center" vertical="bottom" textRotation="0" wrapText="0" indent="0" justifyLastLine="0" shrinkToFit="0" readingOrder="0"/>
    </dxf>
    <dxf>
      <font>
        <sz val="8"/>
        <name val="Calibri (cuerpo)"/>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 Calibri (cuerpo)"/>
        <scheme val="none"/>
      </font>
      <fill>
        <patternFill patternType="none">
          <fgColor indexed="64"/>
          <bgColor indexed="65"/>
        </patternFill>
      </fill>
      <alignment horizontal="right" vertical="bottom" textRotation="0" wrapText="0" indent="0" justifyLastLine="0" shrinkToFit="0" readingOrder="0"/>
    </dxf>
    <dxf>
      <font>
        <sz val="8"/>
        <name val=" Calibri (cuerpo)"/>
        <scheme val="none"/>
      </font>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color theme="9" tint="-0.249977111117893"/>
      </font>
    </dxf>
    <dxf>
      <fill>
        <patternFill patternType="none">
          <fgColor indexed="64"/>
          <bgColor indexed="65"/>
        </patternFill>
      </fill>
    </dxf>
    <dxf>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8"/>
        <color theme="9" tint="-0.249977111117893"/>
        <name val="Calibri (cuerpo)"/>
        <scheme val="none"/>
      </font>
      <numFmt numFmtId="13"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1"/>
        <name val="Calibri (cuerpo)"/>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Calibri (cuerpo)"/>
        <scheme val="none"/>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8"/>
        <color theme="1"/>
        <name val="Calibri (cuerpo)"/>
        <scheme val="none"/>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8"/>
        <color theme="9" tint="-0.249977111117893"/>
        <name val="Calibri (cuerpo)"/>
        <scheme val="none"/>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8"/>
        <color theme="1"/>
        <name val="Calibri (cuerpo)"/>
        <scheme val="none"/>
      </font>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8"/>
        <color theme="9" tint="-0.249977111117893"/>
        <name val="Calibri"/>
        <family val="2"/>
        <scheme val="minor"/>
      </font>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val="0"/>
        <strike val="0"/>
        <outline val="0"/>
        <shadow val="0"/>
        <u val="none"/>
        <vertAlign val="baseline"/>
        <color theme="9" tint="-0.249977111117893"/>
      </font>
    </dxf>
    <dxf>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8"/>
        <color theme="1"/>
        <name val="Calibri (cuerpo)"/>
        <scheme val="none"/>
      </font>
      <fill>
        <patternFill patternType="none">
          <fgColor indexed="64"/>
          <bgColor indexed="65"/>
        </patternFill>
      </fill>
      <alignment horizontal="center" vertical="bottom" textRotation="0" wrapText="0" indent="0" justifyLastLine="0" shrinkToFit="0" readingOrder="0"/>
    </dxf>
    <dxf>
      <fill>
        <patternFill>
          <bgColor rgb="FFF8E7FD"/>
        </patternFill>
      </fill>
    </dxf>
    <dxf>
      <fill>
        <gradientFill type="path" left="0.5" right="0.5" top="0.5" bottom="0.5">
          <stop position="0">
            <color rgb="FFCC99FF"/>
          </stop>
          <stop position="1">
            <color rgb="FFA305AB"/>
          </stop>
        </gradientFill>
      </fill>
    </dxf>
  </dxfs>
  <tableStyles count="1" defaultTableStyle="TableStyleMedium2" defaultPivotStyle="PivotStyleLight16">
    <tableStyle name="Estilo de tabla 1" pivot="0" count="2" xr9:uid="{024097B5-9359-473E-AA9B-B3DB5EE45E05}">
      <tableStyleElement type="headerRow" dxfId="324"/>
      <tableStyleElement type="firstRowStripe" dxfId="323"/>
    </tableStyle>
  </tableStyles>
  <colors>
    <mruColors>
      <color rgb="FFC74223"/>
      <color rgb="FF66CCFF"/>
      <color rgb="FF9966FF"/>
      <color rgb="FFFF15FF"/>
      <color rgb="FFC7ABFF"/>
      <color rgb="FFF7A3B5"/>
      <color rgb="FFF9ADBF"/>
      <color rgb="FFED8F96"/>
      <color rgb="FFF9A973"/>
      <color rgb="FFF1A9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fif"/><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r>
              <a:rPr lang="es-MX"/>
              <a:t>EFECTIVIDAD CITAS</a:t>
            </a:r>
          </a:p>
        </c:rich>
      </c:tx>
      <c:overlay val="0"/>
      <c:spPr>
        <a:noFill/>
        <a:ln>
          <a:noFill/>
        </a:ln>
        <a:effectLst/>
      </c:spPr>
      <c:txPr>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1"/>
          <c:order val="1"/>
          <c:tx>
            <c:strRef>
              <c:f>RESULTADOS!$M$4</c:f>
              <c:strCache>
                <c:ptCount val="1"/>
                <c:pt idx="0">
                  <c:v>PROGRAMADO</c:v>
                </c:pt>
              </c:strCache>
            </c:strRef>
          </c:tx>
          <c:spPr>
            <a:solidFill>
              <a:schemeClr val="bg2">
                <a:lumMod val="90000"/>
              </a:schemeClr>
            </a:solidFill>
            <a:ln w="76200">
              <a:solidFill>
                <a:schemeClr val="bg1">
                  <a:lumMod val="85000"/>
                </a:schemeClr>
              </a:solidFill>
              <a:miter lim="800000"/>
            </a:ln>
            <a:effectLst/>
          </c:spPr>
          <c:invertIfNegative val="0"/>
          <c:dPt>
            <c:idx val="0"/>
            <c:invertIfNegative val="0"/>
            <c:bubble3D val="0"/>
            <c:spPr>
              <a:solidFill>
                <a:schemeClr val="bg1">
                  <a:lumMod val="85000"/>
                </a:schemeClr>
              </a:solidFill>
              <a:ln w="76200">
                <a:solidFill>
                  <a:schemeClr val="bg1">
                    <a:lumMod val="85000"/>
                  </a:schemeClr>
                </a:solidFill>
                <a:miter lim="800000"/>
              </a:ln>
              <a:effectLst/>
            </c:spPr>
            <c:extLst>
              <c:ext xmlns:c16="http://schemas.microsoft.com/office/drawing/2014/chart" uri="{C3380CC4-5D6E-409C-BE32-E72D297353CC}">
                <c16:uniqueId val="{00000001-82F8-46DD-8E6E-C21135CD7BF2}"/>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lumMod val="50000"/>
                      </a:schemeClr>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RESULTADOS!$L$5:$L$8</c:f>
              <c:strCache>
                <c:ptCount val="4"/>
                <c:pt idx="0">
                  <c:v>M</c:v>
                </c:pt>
                <c:pt idx="1">
                  <c:v>J</c:v>
                </c:pt>
                <c:pt idx="2">
                  <c:v>K</c:v>
                </c:pt>
                <c:pt idx="3">
                  <c:v>I</c:v>
                </c:pt>
              </c:strCache>
            </c:strRef>
          </c:cat>
          <c:val>
            <c:numRef>
              <c:f>RESULTADOS!$M$5:$M$8</c:f>
              <c:numCache>
                <c:formatCode>General</c:formatCode>
                <c:ptCount val="4"/>
                <c:pt idx="0">
                  <c:v>240</c:v>
                </c:pt>
                <c:pt idx="1">
                  <c:v>186</c:v>
                </c:pt>
                <c:pt idx="2">
                  <c:v>217</c:v>
                </c:pt>
                <c:pt idx="3">
                  <c:v>146</c:v>
                </c:pt>
              </c:numCache>
            </c:numRef>
          </c:val>
          <c:extLst>
            <c:ext xmlns:c16="http://schemas.microsoft.com/office/drawing/2014/chart" uri="{C3380CC4-5D6E-409C-BE32-E72D297353CC}">
              <c16:uniqueId val="{00000002-82F8-46DD-8E6E-C21135CD7BF2}"/>
            </c:ext>
          </c:extLst>
        </c:ser>
        <c:ser>
          <c:idx val="2"/>
          <c:order val="2"/>
          <c:tx>
            <c:strRef>
              <c:f>RESULTADOS!$N$4</c:f>
              <c:strCache>
                <c:ptCount val="1"/>
                <c:pt idx="0">
                  <c:v>CONCRETADO</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75000"/>
                      </a:schemeClr>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RESULTADOS!$N$5:$N$8</c:f>
              <c:numCache>
                <c:formatCode>General</c:formatCode>
                <c:ptCount val="4"/>
                <c:pt idx="0">
                  <c:v>212</c:v>
                </c:pt>
                <c:pt idx="1">
                  <c:v>171</c:v>
                </c:pt>
                <c:pt idx="2">
                  <c:v>180</c:v>
                </c:pt>
                <c:pt idx="3">
                  <c:v>121</c:v>
                </c:pt>
              </c:numCache>
            </c:numRef>
          </c:val>
          <c:extLst>
            <c:ext xmlns:c16="http://schemas.microsoft.com/office/drawing/2014/chart" uri="{C3380CC4-5D6E-409C-BE32-E72D297353CC}">
              <c16:uniqueId val="{00000003-82F8-46DD-8E6E-C21135CD7BF2}"/>
            </c:ext>
          </c:extLst>
        </c:ser>
        <c:dLbls>
          <c:showLegendKey val="0"/>
          <c:showVal val="0"/>
          <c:showCatName val="0"/>
          <c:showSerName val="0"/>
          <c:showPercent val="0"/>
          <c:showBubbleSize val="0"/>
        </c:dLbls>
        <c:gapWidth val="150"/>
        <c:overlap val="100"/>
        <c:axId val="2034004271"/>
        <c:axId val="2034000527"/>
        <c:extLst>
          <c:ext xmlns:c15="http://schemas.microsoft.com/office/drawing/2012/chart" uri="{02D57815-91ED-43cb-92C2-25804820EDAC}">
            <c15:filteredBarSeries>
              <c15:ser>
                <c:idx val="0"/>
                <c:order val="0"/>
                <c:tx>
                  <c:strRef>
                    <c:extLst>
                      <c:ext uri="{02D57815-91ED-43cb-92C2-25804820EDAC}">
                        <c15:formulaRef>
                          <c15:sqref>RESULTADOS!$L$4</c15:sqref>
                        </c15:formulaRef>
                      </c:ext>
                    </c:extLst>
                    <c:strCache>
                      <c:ptCount val="1"/>
                      <c:pt idx="0">
                        <c:v>CITAS</c:v>
                      </c:pt>
                    </c:strCache>
                  </c:strRef>
                </c:tx>
                <c:spPr>
                  <a:solidFill>
                    <a:schemeClr val="accent1"/>
                  </a:solidFill>
                  <a:ln>
                    <a:noFill/>
                  </a:ln>
                  <a:effectLst/>
                </c:spPr>
                <c:invertIfNegative val="0"/>
                <c:cat>
                  <c:strRef>
                    <c:extLst>
                      <c:ext uri="{02D57815-91ED-43cb-92C2-25804820EDAC}">
                        <c15:formulaRef>
                          <c15:sqref>RESULTADOS!$L$5:$L$8</c15:sqref>
                        </c15:formulaRef>
                      </c:ext>
                    </c:extLst>
                    <c:strCache>
                      <c:ptCount val="4"/>
                      <c:pt idx="0">
                        <c:v>M</c:v>
                      </c:pt>
                      <c:pt idx="1">
                        <c:v>J</c:v>
                      </c:pt>
                      <c:pt idx="2">
                        <c:v>K</c:v>
                      </c:pt>
                      <c:pt idx="3">
                        <c:v>I</c:v>
                      </c:pt>
                    </c:strCache>
                  </c:strRef>
                </c:cat>
                <c:val>
                  <c:numRef>
                    <c:extLst>
                      <c:ext uri="{02D57815-91ED-43cb-92C2-25804820EDAC}">
                        <c15:formulaRef>
                          <c15:sqref>RESULTADOS!$L$5:$L$8</c15:sqref>
                        </c15:formulaRef>
                      </c:ext>
                    </c:extLst>
                    <c:numCache>
                      <c:formatCode>General</c:formatCode>
                      <c:ptCount val="4"/>
                      <c:pt idx="0">
                        <c:v>0</c:v>
                      </c:pt>
                      <c:pt idx="1">
                        <c:v>0</c:v>
                      </c:pt>
                      <c:pt idx="2">
                        <c:v>0</c:v>
                      </c:pt>
                      <c:pt idx="3">
                        <c:v>0</c:v>
                      </c:pt>
                    </c:numCache>
                  </c:numRef>
                </c:val>
                <c:extLst>
                  <c:ext xmlns:c16="http://schemas.microsoft.com/office/drawing/2014/chart" uri="{C3380CC4-5D6E-409C-BE32-E72D297353CC}">
                    <c16:uniqueId val="{00000007-82F8-46DD-8E6E-C21135CD7BF2}"/>
                  </c:ext>
                </c:extLst>
              </c15:ser>
            </c15:filteredBarSeries>
          </c:ext>
        </c:extLst>
      </c:barChart>
      <c:lineChart>
        <c:grouping val="standard"/>
        <c:varyColors val="0"/>
        <c:ser>
          <c:idx val="3"/>
          <c:order val="3"/>
          <c:tx>
            <c:strRef>
              <c:f>RESULTADOS!$O$4</c:f>
              <c:strCache>
                <c:ptCount val="1"/>
                <c:pt idx="0">
                  <c:v>% EFEC.</c:v>
                </c:pt>
              </c:strCache>
            </c:strRef>
          </c:tx>
          <c:spPr>
            <a:ln w="19050" cap="rnd">
              <a:solidFill>
                <a:schemeClr val="bg1">
                  <a:lumMod val="50000"/>
                </a:schemeClr>
              </a:solidFill>
              <a:round/>
            </a:ln>
            <a:effectLst/>
          </c:spPr>
          <c:marker>
            <c:symbol val="none"/>
          </c:marker>
          <c:dLbls>
            <c:spPr>
              <a:solidFill>
                <a:sysClr val="window" lastClr="FFFFFF"/>
              </a:solidFill>
              <a:ln w="19050">
                <a:solidFill>
                  <a:srgbClr val="70AD47">
                    <a:lumMod val="40000"/>
                    <a:lumOff val="60000"/>
                  </a:srgbClr>
                </a:solid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s-MX"/>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RESULTADOS!$O$5:$O$8</c:f>
              <c:numCache>
                <c:formatCode>0%</c:formatCode>
                <c:ptCount val="4"/>
                <c:pt idx="0">
                  <c:v>0.8833333333333333</c:v>
                </c:pt>
                <c:pt idx="1">
                  <c:v>0.91935483870967738</c:v>
                </c:pt>
                <c:pt idx="2">
                  <c:v>0.82949308755760365</c:v>
                </c:pt>
                <c:pt idx="3">
                  <c:v>0.82876712328767121</c:v>
                </c:pt>
              </c:numCache>
            </c:numRef>
          </c:val>
          <c:smooth val="0"/>
          <c:extLst>
            <c:ext xmlns:c16="http://schemas.microsoft.com/office/drawing/2014/chart" uri="{C3380CC4-5D6E-409C-BE32-E72D297353CC}">
              <c16:uniqueId val="{00000004-82F8-46DD-8E6E-C21135CD7BF2}"/>
            </c:ext>
          </c:extLst>
        </c:ser>
        <c:ser>
          <c:idx val="4"/>
          <c:order val="4"/>
          <c:tx>
            <c:v>META</c:v>
          </c:tx>
          <c:spPr>
            <a:ln w="19050" cap="rnd">
              <a:solidFill>
                <a:schemeClr val="accent6">
                  <a:lumMod val="60000"/>
                  <a:lumOff val="40000"/>
                </a:schemeClr>
              </a:solidFill>
              <a:prstDash val="sysDash"/>
              <a:round/>
            </a:ln>
            <a:effectLst/>
          </c:spPr>
          <c:marker>
            <c:symbol val="none"/>
          </c:marker>
          <c:val>
            <c:numRef>
              <c:f>RESULTADOS!$P$5:$P$7</c:f>
              <c:numCache>
                <c:formatCode>0%</c:formatCode>
                <c:ptCount val="3"/>
              </c:numCache>
            </c:numRef>
          </c:val>
          <c:smooth val="0"/>
          <c:extLst>
            <c:ext xmlns:c16="http://schemas.microsoft.com/office/drawing/2014/chart" uri="{C3380CC4-5D6E-409C-BE32-E72D297353CC}">
              <c16:uniqueId val="{00000005-82F8-46DD-8E6E-C21135CD7BF2}"/>
            </c:ext>
          </c:extLst>
        </c:ser>
        <c:ser>
          <c:idx val="5"/>
          <c:order val="5"/>
          <c:tx>
            <c:v>ALERTA</c:v>
          </c:tx>
          <c:spPr>
            <a:ln w="9525" cap="rnd">
              <a:noFill/>
              <a:round/>
            </a:ln>
            <a:effectLst/>
          </c:spPr>
          <c:marker>
            <c:symbol val="none"/>
          </c:marker>
          <c:dLbls>
            <c:spPr>
              <a:solidFill>
                <a:srgbClr val="ED7D31">
                  <a:lumMod val="20000"/>
                  <a:lumOff val="80000"/>
                </a:srgbClr>
              </a:solidFill>
              <a:ln w="12700">
                <a:solidFill>
                  <a:srgbClr val="C00000"/>
                </a:solid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s-MX"/>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RESULTADOS!$Q$5:$Q$7</c:f>
              <c:numCache>
                <c:formatCode>General</c:formatCode>
                <c:ptCount val="3"/>
                <c:pt idx="0">
                  <c:v>0</c:v>
                </c:pt>
                <c:pt idx="1">
                  <c:v>0</c:v>
                </c:pt>
                <c:pt idx="2">
                  <c:v>0</c:v>
                </c:pt>
              </c:numCache>
            </c:numRef>
          </c:val>
          <c:smooth val="0"/>
          <c:extLst>
            <c:ext xmlns:c16="http://schemas.microsoft.com/office/drawing/2014/chart" uri="{C3380CC4-5D6E-409C-BE32-E72D297353CC}">
              <c16:uniqueId val="{00000006-82F8-46DD-8E6E-C21135CD7BF2}"/>
            </c:ext>
          </c:extLst>
        </c:ser>
        <c:dLbls>
          <c:showLegendKey val="0"/>
          <c:showVal val="0"/>
          <c:showCatName val="0"/>
          <c:showSerName val="0"/>
          <c:showPercent val="0"/>
          <c:showBubbleSize val="0"/>
        </c:dLbls>
        <c:marker val="1"/>
        <c:smooth val="0"/>
        <c:axId val="1763688255"/>
        <c:axId val="1763687007"/>
      </c:lineChart>
      <c:catAx>
        <c:axId val="2034004271"/>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2034000527"/>
        <c:crosses val="autoZero"/>
        <c:auto val="1"/>
        <c:lblAlgn val="ctr"/>
        <c:lblOffset val="100"/>
        <c:noMultiLvlLbl val="0"/>
      </c:catAx>
      <c:valAx>
        <c:axId val="203400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2034004271"/>
        <c:crosses val="autoZero"/>
        <c:crossBetween val="between"/>
      </c:valAx>
      <c:valAx>
        <c:axId val="1763687007"/>
        <c:scaling>
          <c:orientation val="minMax"/>
        </c:scaling>
        <c:delete val="0"/>
        <c:axPos val="r"/>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1763688255"/>
        <c:crosses val="max"/>
        <c:crossBetween val="between"/>
      </c:valAx>
      <c:catAx>
        <c:axId val="1763688255"/>
        <c:scaling>
          <c:orientation val="minMax"/>
        </c:scaling>
        <c:delete val="1"/>
        <c:axPos val="b"/>
        <c:majorTickMark val="out"/>
        <c:minorTickMark val="none"/>
        <c:tickLblPos val="nextTo"/>
        <c:crossAx val="1763687007"/>
        <c:crosses val="autoZero"/>
        <c:auto val="1"/>
        <c:lblAlgn val="ctr"/>
        <c:lblOffset val="100"/>
        <c:noMultiLvlLbl val="0"/>
      </c:catAx>
      <c:spPr>
        <a:noFill/>
        <a:ln>
          <a:noFill/>
        </a:ln>
        <a:effectLst/>
      </c:spPr>
    </c:plotArea>
    <c:legend>
      <c:legendPos val="b"/>
      <c:legendEntry>
        <c:idx val="3"/>
        <c:delete val="1"/>
      </c:legendEntry>
      <c:legendEntry>
        <c:idx val="4"/>
        <c:delete val="1"/>
      </c:legendEntry>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800" b="1"/>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MX"/>
              <a:t>No Show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1"/>
          <c:order val="1"/>
          <c:tx>
            <c:strRef>
              <c:f>RESULTADOS!$M$33</c:f>
              <c:strCache>
                <c:ptCount val="1"/>
                <c:pt idx="0">
                  <c:v>TOTAL NO SHOW</c:v>
                </c:pt>
              </c:strCache>
            </c:strRef>
          </c:tx>
          <c:spPr>
            <a:solidFill>
              <a:schemeClr val="tx1">
                <a:lumMod val="65000"/>
                <a:lumOff val="35000"/>
              </a:schemeClr>
            </a:solidFill>
            <a:ln w="76200">
              <a:solidFill>
                <a:schemeClr val="tx1">
                  <a:lumMod val="65000"/>
                  <a:lumOff val="35000"/>
                </a:schemeClr>
              </a:solidFill>
            </a:ln>
            <a:effectLst/>
          </c:spPr>
          <c:invertIfNegative val="0"/>
          <c:dLbls>
            <c:dLbl>
              <c:idx val="0"/>
              <c:layout>
                <c:manualLayout>
                  <c:x val="4.7337278106508876E-3"/>
                  <c:y val="1.7341040462427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50-449A-86AB-D2915A7C258B}"/>
                </c:ext>
              </c:extLst>
            </c:dLbl>
            <c:dLbl>
              <c:idx val="1"/>
              <c:layout>
                <c:manualLayout>
                  <c:x val="0.12781065088757396"/>
                  <c:y val="2.89017341040462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50-449A-86AB-D2915A7C258B}"/>
                </c:ext>
              </c:extLst>
            </c:dLbl>
            <c:spPr>
              <a:solidFill>
                <a:srgbClr val="E7E6E6"/>
              </a:solidFill>
              <a:ln w="19050">
                <a:solidFill>
                  <a:srgbClr val="E7E6E6">
                    <a:lumMod val="5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RESULTADOS!$L$34:$L$39</c:f>
              <c:strCache>
                <c:ptCount val="5"/>
                <c:pt idx="0">
                  <c:v>JQUINTERO</c:v>
                </c:pt>
                <c:pt idx="1">
                  <c:v>MNAVARRETE</c:v>
                </c:pt>
                <c:pt idx="2">
                  <c:v>KGONZALEZ</c:v>
                </c:pt>
                <c:pt idx="3">
                  <c:v>JONTIVEROS</c:v>
                </c:pt>
                <c:pt idx="4">
                  <c:v>ARICO</c:v>
                </c:pt>
              </c:strCache>
            </c:strRef>
          </c:cat>
          <c:val>
            <c:numRef>
              <c:f>RESULTADOS!$M$34:$M$39</c:f>
              <c:numCache>
                <c:formatCode>General</c:formatCode>
                <c:ptCount val="5"/>
                <c:pt idx="0">
                  <c:v>5</c:v>
                </c:pt>
                <c:pt idx="1">
                  <c:v>1</c:v>
                </c:pt>
                <c:pt idx="2">
                  <c:v>2</c:v>
                </c:pt>
                <c:pt idx="3">
                  <c:v>5</c:v>
                </c:pt>
                <c:pt idx="4">
                  <c:v>0</c:v>
                </c:pt>
              </c:numCache>
            </c:numRef>
          </c:val>
          <c:extLst>
            <c:ext xmlns:c16="http://schemas.microsoft.com/office/drawing/2014/chart" uri="{C3380CC4-5D6E-409C-BE32-E72D297353CC}">
              <c16:uniqueId val="{00000000-4934-49BF-A0D7-A69762F79C0D}"/>
            </c:ext>
          </c:extLst>
        </c:ser>
        <c:ser>
          <c:idx val="2"/>
          <c:order val="2"/>
          <c:tx>
            <c:strRef>
              <c:f>RESULTADOS!$N$33</c:f>
              <c:strCache>
                <c:ptCount val="1"/>
                <c:pt idx="0">
                  <c:v>PEND. POR VENIR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RESULTADOS!$L$34:$L$39</c:f>
              <c:strCache>
                <c:ptCount val="5"/>
                <c:pt idx="0">
                  <c:v>JQUINTERO</c:v>
                </c:pt>
                <c:pt idx="1">
                  <c:v>MNAVARRETE</c:v>
                </c:pt>
                <c:pt idx="2">
                  <c:v>KGONZALEZ</c:v>
                </c:pt>
                <c:pt idx="3">
                  <c:v>JONTIVEROS</c:v>
                </c:pt>
                <c:pt idx="4">
                  <c:v>ARICO</c:v>
                </c:pt>
              </c:strCache>
            </c:strRef>
          </c:cat>
          <c:val>
            <c:numRef>
              <c:f>RESULTADOS!$N$34:$N$39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4934-49BF-A0D7-A69762F79C0D}"/>
            </c:ext>
          </c:extLst>
        </c:ser>
        <c:ser>
          <c:idx val="3"/>
          <c:order val="3"/>
          <c:tx>
            <c:strRef>
              <c:f>RESULTADOS!$O$33</c:f>
              <c:strCache>
                <c:ptCount val="1"/>
                <c:pt idx="0">
                  <c:v>CONCRETADOS</c:v>
                </c:pt>
              </c:strCache>
            </c:strRef>
          </c:tx>
          <c:spPr>
            <a:solidFill>
              <a:schemeClr val="accent6">
                <a:lumMod val="20000"/>
                <a:lumOff val="80000"/>
              </a:schemeClr>
            </a:solidFill>
            <a:ln w="12700">
              <a:solidFill>
                <a:schemeClr val="accent6">
                  <a:lumMod val="60000"/>
                  <a:lumOff val="40000"/>
                </a:schemeClr>
              </a:solidFill>
            </a:ln>
            <a:effectLst/>
          </c:spPr>
          <c:invertIfNegative val="0"/>
          <c:cat>
            <c:strRef>
              <c:f>RESULTADOS!$L$34:$L$39</c:f>
              <c:strCache>
                <c:ptCount val="5"/>
                <c:pt idx="0">
                  <c:v>JQUINTERO</c:v>
                </c:pt>
                <c:pt idx="1">
                  <c:v>MNAVARRETE</c:v>
                </c:pt>
                <c:pt idx="2">
                  <c:v>KGONZALEZ</c:v>
                </c:pt>
                <c:pt idx="3">
                  <c:v>JONTIVEROS</c:v>
                </c:pt>
                <c:pt idx="4">
                  <c:v>ARICO</c:v>
                </c:pt>
              </c:strCache>
            </c:strRef>
          </c:cat>
          <c:val>
            <c:numRef>
              <c:f>RESULTADOS!$O$34:$O$39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4934-49BF-A0D7-A69762F79C0D}"/>
            </c:ext>
          </c:extLst>
        </c:ser>
        <c:dLbls>
          <c:showLegendKey val="0"/>
          <c:showVal val="0"/>
          <c:showCatName val="0"/>
          <c:showSerName val="0"/>
          <c:showPercent val="0"/>
          <c:showBubbleSize val="0"/>
        </c:dLbls>
        <c:gapWidth val="150"/>
        <c:overlap val="100"/>
        <c:axId val="1092107439"/>
        <c:axId val="1092108271"/>
        <c:extLst>
          <c:ext xmlns:c15="http://schemas.microsoft.com/office/drawing/2012/chart" uri="{02D57815-91ED-43cb-92C2-25804820EDAC}">
            <c15:filteredBarSeries>
              <c15:ser>
                <c:idx val="0"/>
                <c:order val="0"/>
                <c:tx>
                  <c:strRef>
                    <c:extLst>
                      <c:ext uri="{02D57815-91ED-43cb-92C2-25804820EDAC}">
                        <c15:formulaRef>
                          <c15:sqref>RESULTADOS!$L$33</c15:sqref>
                        </c15:formulaRef>
                      </c:ext>
                    </c:extLst>
                    <c:strCache>
                      <c:ptCount val="1"/>
                      <c:pt idx="0">
                        <c:v>PROG. CITAS</c:v>
                      </c:pt>
                    </c:strCache>
                  </c:strRef>
                </c:tx>
                <c:spPr>
                  <a:solidFill>
                    <a:schemeClr val="accent1"/>
                  </a:solidFill>
                  <a:ln>
                    <a:noFill/>
                  </a:ln>
                  <a:effectLst/>
                </c:spPr>
                <c:invertIfNegative val="0"/>
                <c:cat>
                  <c:strRef>
                    <c:extLst>
                      <c:ext uri="{02D57815-91ED-43cb-92C2-25804820EDAC}">
                        <c15:formulaRef>
                          <c15:sqref>RESULTADOS!$L$34:$L$39</c15:sqref>
                        </c15:formulaRef>
                      </c:ext>
                    </c:extLst>
                    <c:strCache>
                      <c:ptCount val="5"/>
                      <c:pt idx="0">
                        <c:v>JQUINTERO</c:v>
                      </c:pt>
                      <c:pt idx="1">
                        <c:v>MNAVARRETE</c:v>
                      </c:pt>
                      <c:pt idx="2">
                        <c:v>KGONZALEZ</c:v>
                      </c:pt>
                      <c:pt idx="3">
                        <c:v>JONTIVEROS</c:v>
                      </c:pt>
                      <c:pt idx="4">
                        <c:v>ARICO</c:v>
                      </c:pt>
                    </c:strCache>
                  </c:strRef>
                </c:cat>
                <c:val>
                  <c:numRef>
                    <c:extLst>
                      <c:ext uri="{02D57815-91ED-43cb-92C2-25804820EDAC}">
                        <c15:formulaRef>
                          <c15:sqref>RESULTADOS!$L$34:$L$39</c15:sqref>
                        </c15:formulaRef>
                      </c:ext>
                    </c:extLst>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9-4934-49BF-A0D7-A69762F79C0D}"/>
                  </c:ext>
                </c:extLst>
              </c15:ser>
            </c15:filteredBarSeries>
          </c:ext>
        </c:extLst>
      </c:barChart>
      <c:lineChart>
        <c:grouping val="standard"/>
        <c:varyColors val="0"/>
        <c:ser>
          <c:idx val="4"/>
          <c:order val="4"/>
          <c:tx>
            <c:strRef>
              <c:f>RESULTADOS!$P$33</c:f>
              <c:strCache>
                <c:ptCount val="1"/>
                <c:pt idx="0">
                  <c:v>% NO SHOW</c:v>
                </c:pt>
              </c:strCache>
            </c:strRef>
          </c:tx>
          <c:spPr>
            <a:ln w="19050" cap="rnd">
              <a:solidFill>
                <a:schemeClr val="bg2">
                  <a:lumMod val="50000"/>
                </a:schemeClr>
              </a:solidFill>
              <a:round/>
            </a:ln>
            <a:effectLst/>
          </c:spPr>
          <c:marker>
            <c:symbol val="none"/>
          </c:marker>
          <c:val>
            <c:numRef>
              <c:f>RESULTADOS!$P$34:$P$39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4934-49BF-A0D7-A69762F79C0D}"/>
            </c:ext>
          </c:extLst>
        </c:ser>
        <c:ser>
          <c:idx val="5"/>
          <c:order val="5"/>
          <c:tx>
            <c:strRef>
              <c:f>RESULTADOS!$Q$33</c:f>
              <c:strCache>
                <c:ptCount val="1"/>
                <c:pt idx="0">
                  <c:v>META</c:v>
                </c:pt>
              </c:strCache>
            </c:strRef>
          </c:tx>
          <c:spPr>
            <a:ln w="28575" cap="rnd">
              <a:solidFill>
                <a:schemeClr val="accent6"/>
              </a:solidFill>
              <a:prstDash val="sysDot"/>
              <a:round/>
            </a:ln>
            <a:effectLst/>
          </c:spPr>
          <c:marker>
            <c:symbol val="none"/>
          </c:marker>
          <c:val>
            <c:numRef>
              <c:f>RESULTADOS!$Q$34:$Q$39</c:f>
              <c:numCache>
                <c:formatCode>0%</c:formatCode>
                <c:ptCount val="5"/>
                <c:pt idx="0">
                  <c:v>0.8</c:v>
                </c:pt>
                <c:pt idx="1">
                  <c:v>0.8</c:v>
                </c:pt>
                <c:pt idx="2">
                  <c:v>0.8</c:v>
                </c:pt>
                <c:pt idx="3">
                  <c:v>0.8</c:v>
                </c:pt>
                <c:pt idx="4">
                  <c:v>0.8</c:v>
                </c:pt>
              </c:numCache>
            </c:numRef>
          </c:val>
          <c:smooth val="0"/>
          <c:extLst>
            <c:ext xmlns:c16="http://schemas.microsoft.com/office/drawing/2014/chart" uri="{C3380CC4-5D6E-409C-BE32-E72D297353CC}">
              <c16:uniqueId val="{00000005-4934-49BF-A0D7-A69762F79C0D}"/>
            </c:ext>
          </c:extLst>
        </c:ser>
        <c:ser>
          <c:idx val="6"/>
          <c:order val="6"/>
          <c:tx>
            <c:strRef>
              <c:f>RESULTADOS!$R$33</c:f>
              <c:strCache>
                <c:ptCount val="1"/>
                <c:pt idx="0">
                  <c:v>ALERTA</c:v>
                </c:pt>
              </c:strCache>
            </c:strRef>
          </c:tx>
          <c:spPr>
            <a:ln w="12700" cap="rnd">
              <a:solidFill>
                <a:srgbClr val="FF0000"/>
              </a:solidFill>
              <a:round/>
            </a:ln>
            <a:effectLst/>
          </c:spPr>
          <c:marker>
            <c:symbol val="none"/>
          </c:marker>
          <c:dPt>
            <c:idx val="1"/>
            <c:marker>
              <c:symbol val="none"/>
            </c:marker>
            <c:bubble3D val="0"/>
            <c:extLst>
              <c:ext xmlns:c16="http://schemas.microsoft.com/office/drawing/2014/chart" uri="{C3380CC4-5D6E-409C-BE32-E72D297353CC}">
                <c16:uniqueId val="{00000007-4934-49BF-A0D7-A69762F79C0D}"/>
              </c:ext>
            </c:extLst>
          </c:dPt>
          <c:dLbls>
            <c:spPr>
              <a:solidFill>
                <a:srgbClr val="ED7D31">
                  <a:lumMod val="20000"/>
                  <a:lumOff val="80000"/>
                </a:srgbClr>
              </a:solidFill>
              <a:ln>
                <a:solidFill>
                  <a:srgbClr val="FF0000"/>
                </a:solid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dk1">
                        <a:lumMod val="65000"/>
                        <a:lumOff val="35000"/>
                      </a:schemeClr>
                    </a:solidFill>
                    <a:latin typeface="+mn-lt"/>
                    <a:ea typeface="+mn-ea"/>
                    <a:cs typeface="+mn-cs"/>
                  </a:defRPr>
                </a:pPr>
                <a:endParaRPr lang="es-MX"/>
              </a:p>
            </c:txPr>
            <c:dLblPos val="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RESULTADOS!$R$34:$R$39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8-4934-49BF-A0D7-A69762F79C0D}"/>
            </c:ext>
          </c:extLst>
        </c:ser>
        <c:dLbls>
          <c:showLegendKey val="0"/>
          <c:showVal val="0"/>
          <c:showCatName val="0"/>
          <c:showSerName val="0"/>
          <c:showPercent val="0"/>
          <c:showBubbleSize val="0"/>
        </c:dLbls>
        <c:marker val="1"/>
        <c:smooth val="0"/>
        <c:axId val="1092117423"/>
        <c:axId val="1092104527"/>
      </c:lineChart>
      <c:catAx>
        <c:axId val="1092107439"/>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08271"/>
        <c:crosses val="autoZero"/>
        <c:auto val="1"/>
        <c:lblAlgn val="ctr"/>
        <c:lblOffset val="100"/>
        <c:noMultiLvlLbl val="0"/>
      </c:catAx>
      <c:valAx>
        <c:axId val="109210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07439"/>
        <c:crosses val="autoZero"/>
        <c:crossBetween val="between"/>
        <c:majorUnit val="5"/>
      </c:valAx>
      <c:valAx>
        <c:axId val="1092104527"/>
        <c:scaling>
          <c:orientation val="minMax"/>
        </c:scaling>
        <c:delete val="0"/>
        <c:axPos val="r"/>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17423"/>
        <c:crosses val="max"/>
        <c:crossBetween val="between"/>
      </c:valAx>
      <c:catAx>
        <c:axId val="1092117423"/>
        <c:scaling>
          <c:orientation val="minMax"/>
        </c:scaling>
        <c:delete val="1"/>
        <c:axPos val="b"/>
        <c:majorTickMark val="out"/>
        <c:minorTickMark val="none"/>
        <c:tickLblPos val="nextTo"/>
        <c:crossAx val="1092104527"/>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Entry>
      <c:legendEntry>
        <c:idx val="1"/>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Entry>
      <c:legendEntry>
        <c:idx val="5"/>
        <c:delete val="1"/>
      </c:legendEntry>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MX"/>
              <a:t>Motivo de No Show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bar"/>
        <c:grouping val="clustered"/>
        <c:varyColors val="0"/>
        <c:ser>
          <c:idx val="0"/>
          <c:order val="0"/>
          <c:tx>
            <c:strRef>
              <c:f>RESULTADOS!$H$32</c:f>
              <c:strCache>
                <c:ptCount val="1"/>
                <c:pt idx="0">
                  <c:v>MOTIVO NO SHOW</c:v>
                </c:pt>
              </c:strCache>
            </c:strRef>
          </c:tx>
          <c:spPr>
            <a:solidFill>
              <a:schemeClr val="accent1"/>
            </a:solidFill>
            <a:ln>
              <a:noFill/>
            </a:ln>
            <a:effectLst/>
          </c:spPr>
          <c:invertIfNegative val="0"/>
          <c:cat>
            <c:strRef>
              <c:extLst>
                <c:ext xmlns:c15="http://schemas.microsoft.com/office/drawing/2012/chart" uri="{02D57815-91ED-43cb-92C2-25804820EDAC}">
                  <c15:fullRef>
                    <c15:sqref>RESULTADOS!$H$33:$H$37</c15:sqref>
                  </c15:fullRef>
                </c:ext>
              </c:extLst>
              <c:f>RESULTADOS!$H$33:$H$37</c:f>
              <c:strCache>
                <c:ptCount val="5"/>
                <c:pt idx="0">
                  <c:v>Se me presentó un imprevisto</c:v>
                </c:pt>
                <c:pt idx="1">
                  <c:v>No contesta</c:v>
                </c:pt>
                <c:pt idx="2">
                  <c:v>Salí fuera</c:v>
                </c:pt>
                <c:pt idx="3">
                  <c:v>Por tiempo</c:v>
                </c:pt>
                <c:pt idx="4">
                  <c:v>Se me hizo tarde</c:v>
                </c:pt>
              </c:strCache>
            </c:strRef>
          </c:cat>
          <c:val>
            <c:numRef>
              <c:extLst>
                <c:ext xmlns:c15="http://schemas.microsoft.com/office/drawing/2012/chart" uri="{02D57815-91ED-43cb-92C2-25804820EDAC}">
                  <c15:fullRef>
                    <c15:sqref>RESULTADOS!$H$33:$H$39</c15:sqref>
                  </c15:fullRef>
                </c:ext>
              </c:extLst>
              <c:f>RESULTADOS!$H$33:$H$38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DB15-4D35-8654-66F0A9A0E317}"/>
            </c:ext>
          </c:extLst>
        </c:ser>
        <c:ser>
          <c:idx val="1"/>
          <c:order val="1"/>
          <c:tx>
            <c:strRef>
              <c:f>RESULTADOS!$I$32</c:f>
              <c:strCache>
                <c:ptCount val="1"/>
                <c:pt idx="0">
                  <c:v>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solidFill>
                <a:srgbClr val="66CC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RESULTADOS!$H$33:$H$37</c15:sqref>
                  </c15:fullRef>
                </c:ext>
              </c:extLst>
              <c:f>RESULTADOS!$H$33:$H$37</c:f>
              <c:strCache>
                <c:ptCount val="5"/>
                <c:pt idx="0">
                  <c:v>Se me presentó un imprevisto</c:v>
                </c:pt>
                <c:pt idx="1">
                  <c:v>No contesta</c:v>
                </c:pt>
                <c:pt idx="2">
                  <c:v>Salí fuera</c:v>
                </c:pt>
                <c:pt idx="3">
                  <c:v>Por tiempo</c:v>
                </c:pt>
                <c:pt idx="4">
                  <c:v>Se me hizo tarde</c:v>
                </c:pt>
              </c:strCache>
            </c:strRef>
          </c:cat>
          <c:val>
            <c:numRef>
              <c:extLst>
                <c:ext xmlns:c15="http://schemas.microsoft.com/office/drawing/2012/chart" uri="{02D57815-91ED-43cb-92C2-25804820EDAC}">
                  <c15:fullRef>
                    <c15:sqref>RESULTADOS!$I$33:$I$41</c15:sqref>
                  </c15:fullRef>
                </c:ext>
              </c:extLst>
              <c:f>(RESULTADOS!$I$33:$I$38,RESULTADOS!$I$40:$I$41)</c:f>
              <c:numCache>
                <c:formatCode>General</c:formatCode>
                <c:ptCount val="8"/>
                <c:pt idx="0">
                  <c:v>7</c:v>
                </c:pt>
                <c:pt idx="1">
                  <c:v>4</c:v>
                </c:pt>
                <c:pt idx="2">
                  <c:v>1</c:v>
                </c:pt>
                <c:pt idx="3">
                  <c:v>0</c:v>
                </c:pt>
                <c:pt idx="4">
                  <c:v>0</c:v>
                </c:pt>
                <c:pt idx="5">
                  <c:v>0</c:v>
                </c:pt>
                <c:pt idx="6">
                  <c:v>0</c:v>
                </c:pt>
                <c:pt idx="7">
                  <c:v>0</c:v>
                </c:pt>
              </c:numCache>
            </c:numRef>
          </c:val>
          <c:extLst>
            <c:ext xmlns:c16="http://schemas.microsoft.com/office/drawing/2014/chart" uri="{C3380CC4-5D6E-409C-BE32-E72D297353CC}">
              <c16:uniqueId val="{00000001-DB15-4D35-8654-66F0A9A0E317}"/>
            </c:ext>
          </c:extLst>
        </c:ser>
        <c:dLbls>
          <c:showLegendKey val="0"/>
          <c:showVal val="0"/>
          <c:showCatName val="0"/>
          <c:showSerName val="0"/>
          <c:showPercent val="0"/>
          <c:showBubbleSize val="0"/>
        </c:dLbls>
        <c:gapWidth val="182"/>
        <c:axId val="1027745103"/>
        <c:axId val="1027750927"/>
        <c:extLst>
          <c:ext xmlns:c15="http://schemas.microsoft.com/office/drawing/2012/chart" uri="{02D57815-91ED-43cb-92C2-25804820EDAC}">
            <c15:filteredBarSeries>
              <c15:ser>
                <c:idx val="2"/>
                <c:order val="2"/>
                <c:tx>
                  <c:strRef>
                    <c:extLst>
                      <c:ext uri="{02D57815-91ED-43cb-92C2-25804820EDAC}">
                        <c15:formulaRef>
                          <c15:sqref>RESULTADOS!$J$32</c15:sqref>
                        </c15:formulaRef>
                      </c:ext>
                    </c:extLst>
                    <c:strCache>
                      <c:ptCount val="1"/>
                      <c:pt idx="0">
                        <c:v>%</c:v>
                      </c:pt>
                    </c:strCache>
                  </c:strRef>
                </c:tx>
                <c:spPr>
                  <a:solidFill>
                    <a:schemeClr val="accent3"/>
                  </a:solidFill>
                  <a:ln>
                    <a:noFill/>
                  </a:ln>
                  <a:effectLst/>
                </c:spPr>
                <c:invertIfNegative val="0"/>
                <c:cat>
                  <c:strRef>
                    <c:extLst>
                      <c:ext uri="{02D57815-91ED-43cb-92C2-25804820EDAC}">
                        <c15:fullRef>
                          <c15:sqref>RESULTADOS!$H$33:$H$37</c15:sqref>
                        </c15:fullRef>
                        <c15:formulaRef>
                          <c15:sqref>RESULTADOS!$H$33:$H$37</c15:sqref>
                        </c15:formulaRef>
                      </c:ext>
                    </c:extLst>
                    <c:strCache>
                      <c:ptCount val="5"/>
                      <c:pt idx="0">
                        <c:v>Se me presentó un imprevisto</c:v>
                      </c:pt>
                      <c:pt idx="1">
                        <c:v>No contesta</c:v>
                      </c:pt>
                      <c:pt idx="2">
                        <c:v>Salí fuera</c:v>
                      </c:pt>
                      <c:pt idx="3">
                        <c:v>Por tiempo</c:v>
                      </c:pt>
                      <c:pt idx="4">
                        <c:v>Se me hizo tarde</c:v>
                      </c:pt>
                    </c:strCache>
                  </c:strRef>
                </c:cat>
                <c:val>
                  <c:numRef>
                    <c:extLst>
                      <c:ext uri="{02D57815-91ED-43cb-92C2-25804820EDAC}">
                        <c15:fullRef>
                          <c15:sqref>RESULTADOS!$J$33:$J$41</c15:sqref>
                        </c15:fullRef>
                        <c15:formulaRef>
                          <c15:sqref>(RESULTADOS!$J$33:$J$38,RESULTADOS!$J$40:$J$41)</c15:sqref>
                        </c15:formulaRef>
                      </c:ext>
                    </c:extLst>
                    <c:numCache>
                      <c:formatCode>0%</c:formatCode>
                      <c:ptCount val="8"/>
                      <c:pt idx="0">
                        <c:v>0.58333333333333337</c:v>
                      </c:pt>
                      <c:pt idx="1">
                        <c:v>0.33333333333333331</c:v>
                      </c:pt>
                      <c:pt idx="2">
                        <c:v>8.3333333333333329E-2</c:v>
                      </c:pt>
                      <c:pt idx="3">
                        <c:v>0</c:v>
                      </c:pt>
                      <c:pt idx="4">
                        <c:v>0</c:v>
                      </c:pt>
                      <c:pt idx="5">
                        <c:v>0</c:v>
                      </c:pt>
                      <c:pt idx="6">
                        <c:v>0</c:v>
                      </c:pt>
                      <c:pt idx="7">
                        <c:v>0</c:v>
                      </c:pt>
                    </c:numCache>
                  </c:numRef>
                </c:val>
                <c:extLst>
                  <c:ext xmlns:c16="http://schemas.microsoft.com/office/drawing/2014/chart" uri="{C3380CC4-5D6E-409C-BE32-E72D297353CC}">
                    <c16:uniqueId val="{00000002-DB15-4D35-8654-66F0A9A0E317}"/>
                  </c:ext>
                </c:extLst>
              </c15:ser>
            </c15:filteredBarSeries>
          </c:ext>
        </c:extLst>
      </c:barChart>
      <c:catAx>
        <c:axId val="102774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27750927"/>
        <c:crosses val="autoZero"/>
        <c:auto val="1"/>
        <c:lblAlgn val="ctr"/>
        <c:lblOffset val="100"/>
        <c:noMultiLvlLbl val="0"/>
      </c:catAx>
      <c:valAx>
        <c:axId val="102775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27745103"/>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s-MX">
                <a:solidFill>
                  <a:schemeClr val="tx1"/>
                </a:solidFill>
              </a:rPr>
              <a:t>Motivo de No Show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s-MX"/>
        </a:p>
      </c:txPr>
    </c:title>
    <c:autoTitleDeleted val="0"/>
    <c:plotArea>
      <c:layout/>
      <c:barChart>
        <c:barDir val="bar"/>
        <c:grouping val="clustered"/>
        <c:varyColors val="0"/>
        <c:ser>
          <c:idx val="0"/>
          <c:order val="0"/>
          <c:tx>
            <c:strRef>
              <c:f>RESULTADOS!$H$32</c:f>
              <c:strCache>
                <c:ptCount val="1"/>
                <c:pt idx="0">
                  <c:v>MOTIVO NO SHOW</c:v>
                </c:pt>
              </c:strCache>
            </c:strRef>
          </c:tx>
          <c:spPr>
            <a:solidFill>
              <a:schemeClr val="accent1"/>
            </a:solidFill>
            <a:ln>
              <a:noFill/>
            </a:ln>
            <a:effectLst/>
          </c:spPr>
          <c:invertIfNegative val="0"/>
          <c:cat>
            <c:strRef>
              <c:extLst>
                <c:ext xmlns:c15="http://schemas.microsoft.com/office/drawing/2012/chart" uri="{02D57815-91ED-43cb-92C2-25804820EDAC}">
                  <c15:fullRef>
                    <c15:sqref>RESULTADOS!$H$33:$H$37</c15:sqref>
                  </c15:fullRef>
                </c:ext>
              </c:extLst>
              <c:f>RESULTADOS!$H$33:$H$37</c:f>
              <c:strCache>
                <c:ptCount val="5"/>
                <c:pt idx="0">
                  <c:v>Se me presentó un imprevisto</c:v>
                </c:pt>
                <c:pt idx="1">
                  <c:v>No contesta</c:v>
                </c:pt>
                <c:pt idx="2">
                  <c:v>Salí fuera</c:v>
                </c:pt>
                <c:pt idx="3">
                  <c:v>Por tiempo</c:v>
                </c:pt>
                <c:pt idx="4">
                  <c:v>Se me hizo tarde</c:v>
                </c:pt>
              </c:strCache>
            </c:strRef>
          </c:cat>
          <c:val>
            <c:numRef>
              <c:extLst>
                <c:ext xmlns:c15="http://schemas.microsoft.com/office/drawing/2012/chart" uri="{02D57815-91ED-43cb-92C2-25804820EDAC}">
                  <c15:fullRef>
                    <c15:sqref>RESULTADOS!$H$33:$H$39</c15:sqref>
                  </c15:fullRef>
                </c:ext>
              </c:extLst>
              <c:f>RESULTADOS!$H$33:$H$38</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D760-425C-9E30-D26D074862A8}"/>
            </c:ext>
          </c:extLst>
        </c:ser>
        <c:ser>
          <c:idx val="1"/>
          <c:order val="1"/>
          <c:tx>
            <c:strRef>
              <c:f>RESULTADOS!$I$32</c:f>
              <c:strCache>
                <c:ptCount val="1"/>
                <c:pt idx="0">
                  <c:v>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solidFill>
                <a:srgbClr val="66CC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RESULTADOS!$H$33:$H$37</c15:sqref>
                  </c15:fullRef>
                </c:ext>
              </c:extLst>
              <c:f>RESULTADOS!$H$33:$H$37</c:f>
              <c:strCache>
                <c:ptCount val="5"/>
                <c:pt idx="0">
                  <c:v>Se me presentó un imprevisto</c:v>
                </c:pt>
                <c:pt idx="1">
                  <c:v>No contesta</c:v>
                </c:pt>
                <c:pt idx="2">
                  <c:v>Salí fuera</c:v>
                </c:pt>
                <c:pt idx="3">
                  <c:v>Por tiempo</c:v>
                </c:pt>
                <c:pt idx="4">
                  <c:v>Se me hizo tarde</c:v>
                </c:pt>
              </c:strCache>
            </c:strRef>
          </c:cat>
          <c:val>
            <c:numRef>
              <c:extLst>
                <c:ext xmlns:c15="http://schemas.microsoft.com/office/drawing/2012/chart" uri="{02D57815-91ED-43cb-92C2-25804820EDAC}">
                  <c15:fullRef>
                    <c15:sqref>RESULTADOS!$I$33:$I$41</c15:sqref>
                  </c15:fullRef>
                </c:ext>
              </c:extLst>
              <c:f>(RESULTADOS!$I$33:$I$38,RESULTADOS!$I$40:$I$41)</c:f>
              <c:numCache>
                <c:formatCode>General</c:formatCode>
                <c:ptCount val="8"/>
                <c:pt idx="0">
                  <c:v>7</c:v>
                </c:pt>
                <c:pt idx="1">
                  <c:v>4</c:v>
                </c:pt>
                <c:pt idx="2">
                  <c:v>1</c:v>
                </c:pt>
                <c:pt idx="3">
                  <c:v>0</c:v>
                </c:pt>
                <c:pt idx="4">
                  <c:v>0</c:v>
                </c:pt>
                <c:pt idx="5">
                  <c:v>0</c:v>
                </c:pt>
                <c:pt idx="6">
                  <c:v>0</c:v>
                </c:pt>
                <c:pt idx="7">
                  <c:v>0</c:v>
                </c:pt>
              </c:numCache>
            </c:numRef>
          </c:val>
          <c:extLst>
            <c:ext xmlns:c16="http://schemas.microsoft.com/office/drawing/2014/chart" uri="{C3380CC4-5D6E-409C-BE32-E72D297353CC}">
              <c16:uniqueId val="{00000001-D760-425C-9E30-D26D074862A8}"/>
            </c:ext>
          </c:extLst>
        </c:ser>
        <c:dLbls>
          <c:showLegendKey val="0"/>
          <c:showVal val="0"/>
          <c:showCatName val="0"/>
          <c:showSerName val="0"/>
          <c:showPercent val="0"/>
          <c:showBubbleSize val="0"/>
        </c:dLbls>
        <c:gapWidth val="182"/>
        <c:axId val="1027745103"/>
        <c:axId val="1027750927"/>
        <c:extLst>
          <c:ext xmlns:c15="http://schemas.microsoft.com/office/drawing/2012/chart" uri="{02D57815-91ED-43cb-92C2-25804820EDAC}">
            <c15:filteredBarSeries>
              <c15:ser>
                <c:idx val="2"/>
                <c:order val="2"/>
                <c:tx>
                  <c:strRef>
                    <c:extLst>
                      <c:ext uri="{02D57815-91ED-43cb-92C2-25804820EDAC}">
                        <c15:formulaRef>
                          <c15:sqref>RESULTADOS!$J$32</c15:sqref>
                        </c15:formulaRef>
                      </c:ext>
                    </c:extLst>
                    <c:strCache>
                      <c:ptCount val="1"/>
                      <c:pt idx="0">
                        <c:v>%</c:v>
                      </c:pt>
                    </c:strCache>
                  </c:strRef>
                </c:tx>
                <c:spPr>
                  <a:solidFill>
                    <a:schemeClr val="accent3"/>
                  </a:solidFill>
                  <a:ln>
                    <a:noFill/>
                  </a:ln>
                  <a:effectLst/>
                </c:spPr>
                <c:invertIfNegative val="0"/>
                <c:cat>
                  <c:strRef>
                    <c:extLst>
                      <c:ext uri="{02D57815-91ED-43cb-92C2-25804820EDAC}">
                        <c15:fullRef>
                          <c15:sqref>RESULTADOS!$H$33:$H$37</c15:sqref>
                        </c15:fullRef>
                        <c15:formulaRef>
                          <c15:sqref>RESULTADOS!$H$33:$H$37</c15:sqref>
                        </c15:formulaRef>
                      </c:ext>
                    </c:extLst>
                    <c:strCache>
                      <c:ptCount val="5"/>
                      <c:pt idx="0">
                        <c:v>Se me presentó un imprevisto</c:v>
                      </c:pt>
                      <c:pt idx="1">
                        <c:v>No contesta</c:v>
                      </c:pt>
                      <c:pt idx="2">
                        <c:v>Salí fuera</c:v>
                      </c:pt>
                      <c:pt idx="3">
                        <c:v>Por tiempo</c:v>
                      </c:pt>
                      <c:pt idx="4">
                        <c:v>Se me hizo tarde</c:v>
                      </c:pt>
                    </c:strCache>
                  </c:strRef>
                </c:cat>
                <c:val>
                  <c:numRef>
                    <c:extLst>
                      <c:ext uri="{02D57815-91ED-43cb-92C2-25804820EDAC}">
                        <c15:fullRef>
                          <c15:sqref>RESULTADOS!$J$33:$J$41</c15:sqref>
                        </c15:fullRef>
                        <c15:formulaRef>
                          <c15:sqref>(RESULTADOS!$J$33:$J$38,RESULTADOS!$J$40:$J$41)</c15:sqref>
                        </c15:formulaRef>
                      </c:ext>
                    </c:extLst>
                    <c:numCache>
                      <c:formatCode>0%</c:formatCode>
                      <c:ptCount val="8"/>
                      <c:pt idx="0">
                        <c:v>0.58333333333333337</c:v>
                      </c:pt>
                      <c:pt idx="1">
                        <c:v>0.33333333333333331</c:v>
                      </c:pt>
                      <c:pt idx="2">
                        <c:v>8.3333333333333329E-2</c:v>
                      </c:pt>
                      <c:pt idx="3">
                        <c:v>0</c:v>
                      </c:pt>
                      <c:pt idx="4">
                        <c:v>0</c:v>
                      </c:pt>
                      <c:pt idx="5">
                        <c:v>0</c:v>
                      </c:pt>
                      <c:pt idx="6">
                        <c:v>0</c:v>
                      </c:pt>
                      <c:pt idx="7">
                        <c:v>0</c:v>
                      </c:pt>
                    </c:numCache>
                  </c:numRef>
                </c:val>
                <c:extLst>
                  <c:ext xmlns:c16="http://schemas.microsoft.com/office/drawing/2014/chart" uri="{C3380CC4-5D6E-409C-BE32-E72D297353CC}">
                    <c16:uniqueId val="{00000002-D760-425C-9E30-D26D074862A8}"/>
                  </c:ext>
                </c:extLst>
              </c15:ser>
            </c15:filteredBarSeries>
          </c:ext>
        </c:extLst>
      </c:barChart>
      <c:catAx>
        <c:axId val="102774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s-MX"/>
          </a:p>
        </c:txPr>
        <c:crossAx val="1027750927"/>
        <c:crosses val="autoZero"/>
        <c:auto val="1"/>
        <c:lblAlgn val="ctr"/>
        <c:lblOffset val="100"/>
        <c:noMultiLvlLbl val="0"/>
      </c:catAx>
      <c:valAx>
        <c:axId val="102775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27745103"/>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s-MX">
                <a:solidFill>
                  <a:schemeClr val="tx1"/>
                </a:solidFill>
              </a:rPr>
              <a:t>No Show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s-MX"/>
        </a:p>
      </c:txPr>
    </c:title>
    <c:autoTitleDeleted val="0"/>
    <c:plotArea>
      <c:layout/>
      <c:barChart>
        <c:barDir val="col"/>
        <c:grouping val="clustered"/>
        <c:varyColors val="0"/>
        <c:ser>
          <c:idx val="1"/>
          <c:order val="1"/>
          <c:tx>
            <c:strRef>
              <c:f>RESULTADOS!$M$33</c:f>
              <c:strCache>
                <c:ptCount val="1"/>
                <c:pt idx="0">
                  <c:v>TOTAL NO SHOW</c:v>
                </c:pt>
              </c:strCache>
            </c:strRef>
          </c:tx>
          <c:spPr>
            <a:solidFill>
              <a:schemeClr val="tx1">
                <a:lumMod val="65000"/>
                <a:lumOff val="35000"/>
              </a:schemeClr>
            </a:solidFill>
            <a:ln w="76200">
              <a:solidFill>
                <a:schemeClr val="tx1">
                  <a:lumMod val="65000"/>
                  <a:lumOff val="35000"/>
                </a:schemeClr>
              </a:solidFill>
            </a:ln>
            <a:effectLst/>
          </c:spPr>
          <c:invertIfNegative val="0"/>
          <c:dLbls>
            <c:dLbl>
              <c:idx val="0"/>
              <c:layout>
                <c:manualLayout>
                  <c:x val="4.7337278106508876E-3"/>
                  <c:y val="1.7341040462427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148-48A3-AD84-E606CA29AE45}"/>
                </c:ext>
              </c:extLst>
            </c:dLbl>
            <c:dLbl>
              <c:idx val="1"/>
              <c:layout>
                <c:manualLayout>
                  <c:x val="9.9009900990098931E-2"/>
                  <c:y val="4.3956043956043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148-48A3-AD84-E606CA29AE45}"/>
                </c:ext>
              </c:extLst>
            </c:dLbl>
            <c:spPr>
              <a:solidFill>
                <a:srgbClr val="E7E6E6"/>
              </a:solidFill>
              <a:ln w="19050">
                <a:solidFill>
                  <a:srgbClr val="E7E6E6">
                    <a:lumMod val="5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RESULTADOS!$L$34:$L$39</c:f>
              <c:strCache>
                <c:ptCount val="5"/>
                <c:pt idx="0">
                  <c:v>JQUINTERO</c:v>
                </c:pt>
                <c:pt idx="1">
                  <c:v>MNAVARRETE</c:v>
                </c:pt>
                <c:pt idx="2">
                  <c:v>KGONZALEZ</c:v>
                </c:pt>
                <c:pt idx="3">
                  <c:v>JONTIVEROS</c:v>
                </c:pt>
                <c:pt idx="4">
                  <c:v>ARICO</c:v>
                </c:pt>
              </c:strCache>
            </c:strRef>
          </c:cat>
          <c:val>
            <c:numRef>
              <c:f>RESULTADOS!$M$34:$M$39</c:f>
              <c:numCache>
                <c:formatCode>General</c:formatCode>
                <c:ptCount val="5"/>
                <c:pt idx="0">
                  <c:v>5</c:v>
                </c:pt>
                <c:pt idx="1">
                  <c:v>1</c:v>
                </c:pt>
                <c:pt idx="2">
                  <c:v>2</c:v>
                </c:pt>
                <c:pt idx="3">
                  <c:v>5</c:v>
                </c:pt>
                <c:pt idx="4">
                  <c:v>0</c:v>
                </c:pt>
              </c:numCache>
            </c:numRef>
          </c:val>
          <c:extLst>
            <c:ext xmlns:c16="http://schemas.microsoft.com/office/drawing/2014/chart" uri="{C3380CC4-5D6E-409C-BE32-E72D297353CC}">
              <c16:uniqueId val="{00000001-D148-48A3-AD84-E606CA29AE45}"/>
            </c:ext>
          </c:extLst>
        </c:ser>
        <c:ser>
          <c:idx val="2"/>
          <c:order val="2"/>
          <c:tx>
            <c:strRef>
              <c:f>RESULTADOS!$N$33</c:f>
              <c:strCache>
                <c:ptCount val="1"/>
                <c:pt idx="0">
                  <c:v>PEND. POR VENIR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RESULTADOS!$L$34:$L$39</c:f>
              <c:strCache>
                <c:ptCount val="5"/>
                <c:pt idx="0">
                  <c:v>JQUINTERO</c:v>
                </c:pt>
                <c:pt idx="1">
                  <c:v>MNAVARRETE</c:v>
                </c:pt>
                <c:pt idx="2">
                  <c:v>KGONZALEZ</c:v>
                </c:pt>
                <c:pt idx="3">
                  <c:v>JONTIVEROS</c:v>
                </c:pt>
                <c:pt idx="4">
                  <c:v>ARICO</c:v>
                </c:pt>
              </c:strCache>
            </c:strRef>
          </c:cat>
          <c:val>
            <c:numRef>
              <c:f>RESULTADOS!$N$34:$N$39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D148-48A3-AD84-E606CA29AE45}"/>
            </c:ext>
          </c:extLst>
        </c:ser>
        <c:ser>
          <c:idx val="3"/>
          <c:order val="3"/>
          <c:tx>
            <c:strRef>
              <c:f>RESULTADOS!$O$33</c:f>
              <c:strCache>
                <c:ptCount val="1"/>
                <c:pt idx="0">
                  <c:v>CONCRETADOS</c:v>
                </c:pt>
              </c:strCache>
            </c:strRef>
          </c:tx>
          <c:spPr>
            <a:solidFill>
              <a:schemeClr val="accent6">
                <a:lumMod val="20000"/>
                <a:lumOff val="80000"/>
              </a:schemeClr>
            </a:solidFill>
            <a:ln w="12700">
              <a:solidFill>
                <a:schemeClr val="accent6">
                  <a:lumMod val="60000"/>
                  <a:lumOff val="40000"/>
                </a:schemeClr>
              </a:solidFill>
            </a:ln>
            <a:effectLst/>
          </c:spPr>
          <c:invertIfNegative val="0"/>
          <c:cat>
            <c:strRef>
              <c:f>RESULTADOS!$L$34:$L$39</c:f>
              <c:strCache>
                <c:ptCount val="5"/>
                <c:pt idx="0">
                  <c:v>JQUINTERO</c:v>
                </c:pt>
                <c:pt idx="1">
                  <c:v>MNAVARRETE</c:v>
                </c:pt>
                <c:pt idx="2">
                  <c:v>KGONZALEZ</c:v>
                </c:pt>
                <c:pt idx="3">
                  <c:v>JONTIVEROS</c:v>
                </c:pt>
                <c:pt idx="4">
                  <c:v>ARICO</c:v>
                </c:pt>
              </c:strCache>
            </c:strRef>
          </c:cat>
          <c:val>
            <c:numRef>
              <c:f>RESULTADOS!$O$34:$O$39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D148-48A3-AD84-E606CA29AE45}"/>
            </c:ext>
          </c:extLst>
        </c:ser>
        <c:dLbls>
          <c:showLegendKey val="0"/>
          <c:showVal val="0"/>
          <c:showCatName val="0"/>
          <c:showSerName val="0"/>
          <c:showPercent val="0"/>
          <c:showBubbleSize val="0"/>
        </c:dLbls>
        <c:gapWidth val="150"/>
        <c:overlap val="100"/>
        <c:axId val="1092107439"/>
        <c:axId val="1092108271"/>
        <c:extLst>
          <c:ext xmlns:c15="http://schemas.microsoft.com/office/drawing/2012/chart" uri="{02D57815-91ED-43cb-92C2-25804820EDAC}">
            <c15:filteredBarSeries>
              <c15:ser>
                <c:idx val="0"/>
                <c:order val="0"/>
                <c:tx>
                  <c:strRef>
                    <c:extLst>
                      <c:ext uri="{02D57815-91ED-43cb-92C2-25804820EDAC}">
                        <c15:formulaRef>
                          <c15:sqref>RESULTADOS!$L$33</c15:sqref>
                        </c15:formulaRef>
                      </c:ext>
                    </c:extLst>
                    <c:strCache>
                      <c:ptCount val="1"/>
                      <c:pt idx="0">
                        <c:v>PROG. CITAS</c:v>
                      </c:pt>
                    </c:strCache>
                  </c:strRef>
                </c:tx>
                <c:spPr>
                  <a:solidFill>
                    <a:schemeClr val="accent1"/>
                  </a:solidFill>
                  <a:ln>
                    <a:noFill/>
                  </a:ln>
                  <a:effectLst/>
                </c:spPr>
                <c:invertIfNegative val="0"/>
                <c:cat>
                  <c:strRef>
                    <c:extLst>
                      <c:ext uri="{02D57815-91ED-43cb-92C2-25804820EDAC}">
                        <c15:formulaRef>
                          <c15:sqref>RESULTADOS!$L$34:$L$39</c15:sqref>
                        </c15:formulaRef>
                      </c:ext>
                    </c:extLst>
                    <c:strCache>
                      <c:ptCount val="5"/>
                      <c:pt idx="0">
                        <c:v>JQUINTERO</c:v>
                      </c:pt>
                      <c:pt idx="1">
                        <c:v>MNAVARRETE</c:v>
                      </c:pt>
                      <c:pt idx="2">
                        <c:v>KGONZALEZ</c:v>
                      </c:pt>
                      <c:pt idx="3">
                        <c:v>JONTIVEROS</c:v>
                      </c:pt>
                      <c:pt idx="4">
                        <c:v>ARICO</c:v>
                      </c:pt>
                    </c:strCache>
                  </c:strRef>
                </c:cat>
                <c:val>
                  <c:numRef>
                    <c:extLst>
                      <c:ext uri="{02D57815-91ED-43cb-92C2-25804820EDAC}">
                        <c15:formulaRef>
                          <c15:sqref>RESULTADOS!$L$34:$L$39</c15:sqref>
                        </c15:formulaRef>
                      </c:ext>
                    </c:extLst>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9-D148-48A3-AD84-E606CA29AE45}"/>
                  </c:ext>
                </c:extLst>
              </c15:ser>
            </c15:filteredBarSeries>
          </c:ext>
        </c:extLst>
      </c:barChart>
      <c:lineChart>
        <c:grouping val="standard"/>
        <c:varyColors val="0"/>
        <c:ser>
          <c:idx val="4"/>
          <c:order val="4"/>
          <c:tx>
            <c:strRef>
              <c:f>RESULTADOS!$P$33</c:f>
              <c:strCache>
                <c:ptCount val="1"/>
                <c:pt idx="0">
                  <c:v>% NO SHOW</c:v>
                </c:pt>
              </c:strCache>
            </c:strRef>
          </c:tx>
          <c:spPr>
            <a:ln w="19050" cap="rnd">
              <a:solidFill>
                <a:schemeClr val="bg2">
                  <a:lumMod val="50000"/>
                </a:schemeClr>
              </a:solidFill>
              <a:round/>
            </a:ln>
            <a:effectLst/>
          </c:spPr>
          <c:marker>
            <c:symbol val="none"/>
          </c:marker>
          <c:val>
            <c:numRef>
              <c:f>RESULTADOS!$P$34:$P$39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D148-48A3-AD84-E606CA29AE45}"/>
            </c:ext>
          </c:extLst>
        </c:ser>
        <c:ser>
          <c:idx val="5"/>
          <c:order val="5"/>
          <c:tx>
            <c:strRef>
              <c:f>RESULTADOS!$Q$33</c:f>
              <c:strCache>
                <c:ptCount val="1"/>
                <c:pt idx="0">
                  <c:v>META</c:v>
                </c:pt>
              </c:strCache>
            </c:strRef>
          </c:tx>
          <c:spPr>
            <a:ln w="28575" cap="rnd">
              <a:solidFill>
                <a:schemeClr val="accent6"/>
              </a:solidFill>
              <a:prstDash val="sysDot"/>
              <a:round/>
            </a:ln>
            <a:effectLst/>
          </c:spPr>
          <c:marker>
            <c:symbol val="none"/>
          </c:marker>
          <c:val>
            <c:numRef>
              <c:f>RESULTADOS!$Q$34:$Q$39</c:f>
              <c:numCache>
                <c:formatCode>0%</c:formatCode>
                <c:ptCount val="5"/>
                <c:pt idx="0">
                  <c:v>0.8</c:v>
                </c:pt>
                <c:pt idx="1">
                  <c:v>0.8</c:v>
                </c:pt>
                <c:pt idx="2">
                  <c:v>0.8</c:v>
                </c:pt>
                <c:pt idx="3">
                  <c:v>0.8</c:v>
                </c:pt>
                <c:pt idx="4">
                  <c:v>0.8</c:v>
                </c:pt>
              </c:numCache>
            </c:numRef>
          </c:val>
          <c:smooth val="0"/>
          <c:extLst>
            <c:ext xmlns:c16="http://schemas.microsoft.com/office/drawing/2014/chart" uri="{C3380CC4-5D6E-409C-BE32-E72D297353CC}">
              <c16:uniqueId val="{00000005-D148-48A3-AD84-E606CA29AE45}"/>
            </c:ext>
          </c:extLst>
        </c:ser>
        <c:ser>
          <c:idx val="6"/>
          <c:order val="6"/>
          <c:tx>
            <c:strRef>
              <c:f>RESULTADOS!$R$33</c:f>
              <c:strCache>
                <c:ptCount val="1"/>
                <c:pt idx="0">
                  <c:v>ALERTA</c:v>
                </c:pt>
              </c:strCache>
            </c:strRef>
          </c:tx>
          <c:spPr>
            <a:ln w="12700" cap="rnd">
              <a:solidFill>
                <a:srgbClr val="FF0000"/>
              </a:solidFill>
              <a:round/>
            </a:ln>
            <a:effectLst/>
          </c:spPr>
          <c:marker>
            <c:symbol val="none"/>
          </c:marker>
          <c:dPt>
            <c:idx val="1"/>
            <c:marker>
              <c:symbol val="none"/>
            </c:marker>
            <c:bubble3D val="0"/>
            <c:extLst>
              <c:ext xmlns:c16="http://schemas.microsoft.com/office/drawing/2014/chart" uri="{C3380CC4-5D6E-409C-BE32-E72D297353CC}">
                <c16:uniqueId val="{00000007-D148-48A3-AD84-E606CA29AE45}"/>
              </c:ext>
            </c:extLst>
          </c:dPt>
          <c:dLbls>
            <c:spPr>
              <a:solidFill>
                <a:srgbClr val="ED7D31">
                  <a:lumMod val="20000"/>
                  <a:lumOff val="80000"/>
                </a:srgbClr>
              </a:solidFill>
              <a:ln>
                <a:solidFill>
                  <a:srgbClr val="FF0000"/>
                </a:solid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dk1">
                        <a:lumMod val="65000"/>
                        <a:lumOff val="35000"/>
                      </a:schemeClr>
                    </a:solidFill>
                    <a:latin typeface="+mn-lt"/>
                    <a:ea typeface="+mn-ea"/>
                    <a:cs typeface="+mn-cs"/>
                  </a:defRPr>
                </a:pPr>
                <a:endParaRPr lang="es-MX"/>
              </a:p>
            </c:txPr>
            <c:dLblPos val="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RESULTADOS!$R$34:$R$39</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8-D148-48A3-AD84-E606CA29AE45}"/>
            </c:ext>
          </c:extLst>
        </c:ser>
        <c:dLbls>
          <c:showLegendKey val="0"/>
          <c:showVal val="0"/>
          <c:showCatName val="0"/>
          <c:showSerName val="0"/>
          <c:showPercent val="0"/>
          <c:showBubbleSize val="0"/>
        </c:dLbls>
        <c:marker val="1"/>
        <c:smooth val="0"/>
        <c:axId val="1092117423"/>
        <c:axId val="1092104527"/>
      </c:lineChart>
      <c:catAx>
        <c:axId val="1092107439"/>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08271"/>
        <c:crosses val="autoZero"/>
        <c:auto val="1"/>
        <c:lblAlgn val="ctr"/>
        <c:lblOffset val="100"/>
        <c:noMultiLvlLbl val="0"/>
      </c:catAx>
      <c:valAx>
        <c:axId val="109210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07439"/>
        <c:crosses val="autoZero"/>
        <c:crossBetween val="between"/>
        <c:majorUnit val="5"/>
      </c:valAx>
      <c:valAx>
        <c:axId val="1092104527"/>
        <c:scaling>
          <c:orientation val="minMax"/>
        </c:scaling>
        <c:delete val="0"/>
        <c:axPos val="r"/>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MX"/>
          </a:p>
        </c:txPr>
        <c:crossAx val="1092117423"/>
        <c:crosses val="max"/>
        <c:crossBetween val="between"/>
      </c:valAx>
      <c:catAx>
        <c:axId val="1092117423"/>
        <c:scaling>
          <c:orientation val="minMax"/>
        </c:scaling>
        <c:delete val="1"/>
        <c:axPos val="b"/>
        <c:majorTickMark val="out"/>
        <c:minorTickMark val="none"/>
        <c:tickLblPos val="nextTo"/>
        <c:crossAx val="1092104527"/>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Entry>
      <c:legendEntry>
        <c:idx val="1"/>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Entry>
      <c:legendEntry>
        <c:idx val="5"/>
        <c:delete val="1"/>
      </c:legendEntry>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1"/>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r>
              <a:rPr lang="es-MX">
                <a:solidFill>
                  <a:schemeClr val="tx1"/>
                </a:solidFill>
              </a:rPr>
              <a:t>EFECTIVIDAD CITAS</a:t>
            </a:r>
          </a:p>
        </c:rich>
      </c:tx>
      <c:overlay val="0"/>
      <c:spPr>
        <a:noFill/>
        <a:ln>
          <a:noFill/>
        </a:ln>
        <a:effectLst/>
      </c:spPr>
      <c:txPr>
        <a:bodyPr rot="0" spcFirstLastPara="1" vertOverflow="ellipsis" vert="horz" wrap="square" anchor="ctr" anchorCtr="1"/>
        <a:lstStyle/>
        <a:p>
          <a:pPr>
            <a:defRPr sz="960" b="1" i="0" u="none" strike="noStrike" kern="1200" spc="0" baseline="0">
              <a:solidFill>
                <a:schemeClr val="tx1"/>
              </a:solidFill>
              <a:latin typeface="+mn-lt"/>
              <a:ea typeface="+mn-ea"/>
              <a:cs typeface="+mn-cs"/>
            </a:defRPr>
          </a:pPr>
          <a:endParaRPr lang="es-MX"/>
        </a:p>
      </c:txPr>
    </c:title>
    <c:autoTitleDeleted val="0"/>
    <c:plotArea>
      <c:layout/>
      <c:barChart>
        <c:barDir val="col"/>
        <c:grouping val="clustered"/>
        <c:varyColors val="0"/>
        <c:ser>
          <c:idx val="1"/>
          <c:order val="1"/>
          <c:tx>
            <c:strRef>
              <c:f>RESULTADOS!$M$4</c:f>
              <c:strCache>
                <c:ptCount val="1"/>
                <c:pt idx="0">
                  <c:v>PROGRAMADO</c:v>
                </c:pt>
              </c:strCache>
            </c:strRef>
          </c:tx>
          <c:spPr>
            <a:solidFill>
              <a:schemeClr val="bg2">
                <a:lumMod val="90000"/>
              </a:schemeClr>
            </a:solidFill>
            <a:ln w="76200">
              <a:solidFill>
                <a:schemeClr val="bg1">
                  <a:lumMod val="85000"/>
                </a:schemeClr>
              </a:solidFill>
              <a:miter lim="800000"/>
            </a:ln>
            <a:effectLst/>
          </c:spPr>
          <c:invertIfNegative val="0"/>
          <c:dPt>
            <c:idx val="0"/>
            <c:invertIfNegative val="0"/>
            <c:bubble3D val="0"/>
            <c:spPr>
              <a:solidFill>
                <a:schemeClr val="bg1">
                  <a:lumMod val="85000"/>
                </a:schemeClr>
              </a:solidFill>
              <a:ln w="76200">
                <a:solidFill>
                  <a:schemeClr val="bg1">
                    <a:lumMod val="85000"/>
                  </a:schemeClr>
                </a:solidFill>
                <a:miter lim="800000"/>
              </a:ln>
              <a:effectLst/>
            </c:spPr>
            <c:extLst>
              <c:ext xmlns:c16="http://schemas.microsoft.com/office/drawing/2014/chart" uri="{C3380CC4-5D6E-409C-BE32-E72D297353CC}">
                <c16:uniqueId val="{00000001-BCA9-4A39-A521-7F7E6F815546}"/>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RESULTADOS!$L$5:$L$8</c:f>
              <c:strCache>
                <c:ptCount val="4"/>
                <c:pt idx="0">
                  <c:v>M</c:v>
                </c:pt>
                <c:pt idx="1">
                  <c:v>J</c:v>
                </c:pt>
                <c:pt idx="2">
                  <c:v>K</c:v>
                </c:pt>
                <c:pt idx="3">
                  <c:v>I</c:v>
                </c:pt>
              </c:strCache>
            </c:strRef>
          </c:cat>
          <c:val>
            <c:numRef>
              <c:f>RESULTADOS!$M$5:$M$8</c:f>
              <c:numCache>
                <c:formatCode>General</c:formatCode>
                <c:ptCount val="4"/>
                <c:pt idx="0">
                  <c:v>240</c:v>
                </c:pt>
                <c:pt idx="1">
                  <c:v>186</c:v>
                </c:pt>
                <c:pt idx="2">
                  <c:v>217</c:v>
                </c:pt>
                <c:pt idx="3">
                  <c:v>146</c:v>
                </c:pt>
              </c:numCache>
            </c:numRef>
          </c:val>
          <c:extLst>
            <c:ext xmlns:c16="http://schemas.microsoft.com/office/drawing/2014/chart" uri="{C3380CC4-5D6E-409C-BE32-E72D297353CC}">
              <c16:uniqueId val="{00000002-BCA9-4A39-A521-7F7E6F815546}"/>
            </c:ext>
          </c:extLst>
        </c:ser>
        <c:ser>
          <c:idx val="2"/>
          <c:order val="2"/>
          <c:tx>
            <c:strRef>
              <c:f>RESULTADOS!$N$4</c:f>
              <c:strCache>
                <c:ptCount val="1"/>
                <c:pt idx="0">
                  <c:v>CONCRETADO</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75000"/>
                      </a:schemeClr>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RESULTADOS!$N$5:$N$8</c:f>
              <c:numCache>
                <c:formatCode>General</c:formatCode>
                <c:ptCount val="4"/>
                <c:pt idx="0">
                  <c:v>212</c:v>
                </c:pt>
                <c:pt idx="1">
                  <c:v>171</c:v>
                </c:pt>
                <c:pt idx="2">
                  <c:v>180</c:v>
                </c:pt>
                <c:pt idx="3">
                  <c:v>121</c:v>
                </c:pt>
              </c:numCache>
            </c:numRef>
          </c:val>
          <c:extLst>
            <c:ext xmlns:c16="http://schemas.microsoft.com/office/drawing/2014/chart" uri="{C3380CC4-5D6E-409C-BE32-E72D297353CC}">
              <c16:uniqueId val="{00000003-BCA9-4A39-A521-7F7E6F815546}"/>
            </c:ext>
          </c:extLst>
        </c:ser>
        <c:dLbls>
          <c:showLegendKey val="0"/>
          <c:showVal val="0"/>
          <c:showCatName val="0"/>
          <c:showSerName val="0"/>
          <c:showPercent val="0"/>
          <c:showBubbleSize val="0"/>
        </c:dLbls>
        <c:gapWidth val="150"/>
        <c:overlap val="100"/>
        <c:axId val="2034004271"/>
        <c:axId val="2034000527"/>
        <c:extLst>
          <c:ext xmlns:c15="http://schemas.microsoft.com/office/drawing/2012/chart" uri="{02D57815-91ED-43cb-92C2-25804820EDAC}">
            <c15:filteredBarSeries>
              <c15:ser>
                <c:idx val="0"/>
                <c:order val="0"/>
                <c:tx>
                  <c:strRef>
                    <c:extLst>
                      <c:ext uri="{02D57815-91ED-43cb-92C2-25804820EDAC}">
                        <c15:formulaRef>
                          <c15:sqref>RESULTADOS!$L$4</c15:sqref>
                        </c15:formulaRef>
                      </c:ext>
                    </c:extLst>
                    <c:strCache>
                      <c:ptCount val="1"/>
                      <c:pt idx="0">
                        <c:v>CITAS</c:v>
                      </c:pt>
                    </c:strCache>
                  </c:strRef>
                </c:tx>
                <c:spPr>
                  <a:solidFill>
                    <a:schemeClr val="accent1"/>
                  </a:solidFill>
                  <a:ln>
                    <a:noFill/>
                  </a:ln>
                  <a:effectLst/>
                </c:spPr>
                <c:invertIfNegative val="0"/>
                <c:cat>
                  <c:strRef>
                    <c:extLst>
                      <c:ext uri="{02D57815-91ED-43cb-92C2-25804820EDAC}">
                        <c15:formulaRef>
                          <c15:sqref>RESULTADOS!$L$5:$L$8</c15:sqref>
                        </c15:formulaRef>
                      </c:ext>
                    </c:extLst>
                    <c:strCache>
                      <c:ptCount val="4"/>
                      <c:pt idx="0">
                        <c:v>M</c:v>
                      </c:pt>
                      <c:pt idx="1">
                        <c:v>J</c:v>
                      </c:pt>
                      <c:pt idx="2">
                        <c:v>K</c:v>
                      </c:pt>
                      <c:pt idx="3">
                        <c:v>I</c:v>
                      </c:pt>
                    </c:strCache>
                  </c:strRef>
                </c:cat>
                <c:val>
                  <c:numRef>
                    <c:extLst>
                      <c:ext uri="{02D57815-91ED-43cb-92C2-25804820EDAC}">
                        <c15:formulaRef>
                          <c15:sqref>RESULTADOS!$L$5:$L$8</c15:sqref>
                        </c15:formulaRef>
                      </c:ext>
                    </c:extLst>
                    <c:numCache>
                      <c:formatCode>General</c:formatCode>
                      <c:ptCount val="4"/>
                      <c:pt idx="0">
                        <c:v>0</c:v>
                      </c:pt>
                      <c:pt idx="1">
                        <c:v>0</c:v>
                      </c:pt>
                      <c:pt idx="2">
                        <c:v>0</c:v>
                      </c:pt>
                      <c:pt idx="3">
                        <c:v>0</c:v>
                      </c:pt>
                    </c:numCache>
                  </c:numRef>
                </c:val>
                <c:extLst>
                  <c:ext xmlns:c16="http://schemas.microsoft.com/office/drawing/2014/chart" uri="{C3380CC4-5D6E-409C-BE32-E72D297353CC}">
                    <c16:uniqueId val="{00000007-BCA9-4A39-A521-7F7E6F815546}"/>
                  </c:ext>
                </c:extLst>
              </c15:ser>
            </c15:filteredBarSeries>
          </c:ext>
        </c:extLst>
      </c:barChart>
      <c:lineChart>
        <c:grouping val="standard"/>
        <c:varyColors val="0"/>
        <c:ser>
          <c:idx val="3"/>
          <c:order val="3"/>
          <c:tx>
            <c:strRef>
              <c:f>RESULTADOS!$O$4</c:f>
              <c:strCache>
                <c:ptCount val="1"/>
                <c:pt idx="0">
                  <c:v>% EFEC.</c:v>
                </c:pt>
              </c:strCache>
            </c:strRef>
          </c:tx>
          <c:spPr>
            <a:ln w="19050" cap="rnd">
              <a:solidFill>
                <a:schemeClr val="bg1">
                  <a:lumMod val="50000"/>
                </a:schemeClr>
              </a:solidFill>
              <a:round/>
            </a:ln>
            <a:effectLst/>
          </c:spPr>
          <c:marker>
            <c:symbol val="none"/>
          </c:marker>
          <c:dLbls>
            <c:spPr>
              <a:solidFill>
                <a:sysClr val="window" lastClr="FFFFFF"/>
              </a:solidFill>
              <a:ln w="19050">
                <a:solidFill>
                  <a:srgbClr val="70AD47">
                    <a:lumMod val="40000"/>
                    <a:lumOff val="60000"/>
                  </a:srgbClr>
                </a:solid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s-MX"/>
              </a:p>
            </c:txPr>
            <c:dLblPos val="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RESULTADOS!$O$5:$O$8</c:f>
              <c:numCache>
                <c:formatCode>0%</c:formatCode>
                <c:ptCount val="4"/>
                <c:pt idx="0">
                  <c:v>0.8833333333333333</c:v>
                </c:pt>
                <c:pt idx="1">
                  <c:v>0.91935483870967738</c:v>
                </c:pt>
                <c:pt idx="2">
                  <c:v>0.82949308755760365</c:v>
                </c:pt>
                <c:pt idx="3">
                  <c:v>0.82876712328767121</c:v>
                </c:pt>
              </c:numCache>
            </c:numRef>
          </c:val>
          <c:smooth val="0"/>
          <c:extLst>
            <c:ext xmlns:c16="http://schemas.microsoft.com/office/drawing/2014/chart" uri="{C3380CC4-5D6E-409C-BE32-E72D297353CC}">
              <c16:uniqueId val="{00000004-BCA9-4A39-A521-7F7E6F815546}"/>
            </c:ext>
          </c:extLst>
        </c:ser>
        <c:ser>
          <c:idx val="4"/>
          <c:order val="4"/>
          <c:tx>
            <c:v>META</c:v>
          </c:tx>
          <c:spPr>
            <a:ln w="19050" cap="rnd">
              <a:solidFill>
                <a:schemeClr val="accent6">
                  <a:lumMod val="60000"/>
                  <a:lumOff val="40000"/>
                </a:schemeClr>
              </a:solidFill>
              <a:prstDash val="sysDash"/>
              <a:round/>
            </a:ln>
            <a:effectLst/>
          </c:spPr>
          <c:marker>
            <c:symbol val="none"/>
          </c:marker>
          <c:val>
            <c:numRef>
              <c:f>RESULTADOS!$P$5:$P$7</c:f>
              <c:numCache>
                <c:formatCode>0%</c:formatCode>
                <c:ptCount val="3"/>
              </c:numCache>
            </c:numRef>
          </c:val>
          <c:smooth val="0"/>
          <c:extLst>
            <c:ext xmlns:c16="http://schemas.microsoft.com/office/drawing/2014/chart" uri="{C3380CC4-5D6E-409C-BE32-E72D297353CC}">
              <c16:uniqueId val="{00000005-BCA9-4A39-A521-7F7E6F815546}"/>
            </c:ext>
          </c:extLst>
        </c:ser>
        <c:ser>
          <c:idx val="5"/>
          <c:order val="5"/>
          <c:tx>
            <c:v>ALERTA</c:v>
          </c:tx>
          <c:spPr>
            <a:ln w="9525" cap="rnd">
              <a:noFill/>
              <a:round/>
            </a:ln>
            <a:effectLst/>
          </c:spPr>
          <c:marker>
            <c:symbol val="none"/>
          </c:marker>
          <c:dLbls>
            <c:spPr>
              <a:solidFill>
                <a:srgbClr val="ED7D31">
                  <a:lumMod val="20000"/>
                  <a:lumOff val="80000"/>
                </a:srgbClr>
              </a:solidFill>
              <a:ln w="12700">
                <a:solidFill>
                  <a:srgbClr val="C00000"/>
                </a:solid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s-MX"/>
              </a:p>
            </c:txPr>
            <c:dLblPos val="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RESULTADOS!$Q$5:$Q$7</c:f>
              <c:numCache>
                <c:formatCode>General</c:formatCode>
                <c:ptCount val="3"/>
                <c:pt idx="0">
                  <c:v>0</c:v>
                </c:pt>
                <c:pt idx="1">
                  <c:v>0</c:v>
                </c:pt>
                <c:pt idx="2">
                  <c:v>0</c:v>
                </c:pt>
              </c:numCache>
            </c:numRef>
          </c:val>
          <c:smooth val="0"/>
          <c:extLst>
            <c:ext xmlns:c16="http://schemas.microsoft.com/office/drawing/2014/chart" uri="{C3380CC4-5D6E-409C-BE32-E72D297353CC}">
              <c16:uniqueId val="{00000006-BCA9-4A39-A521-7F7E6F815546}"/>
            </c:ext>
          </c:extLst>
        </c:ser>
        <c:dLbls>
          <c:showLegendKey val="0"/>
          <c:showVal val="0"/>
          <c:showCatName val="0"/>
          <c:showSerName val="0"/>
          <c:showPercent val="0"/>
          <c:showBubbleSize val="0"/>
        </c:dLbls>
        <c:marker val="1"/>
        <c:smooth val="0"/>
        <c:axId val="1763688255"/>
        <c:axId val="1763687007"/>
      </c:lineChart>
      <c:catAx>
        <c:axId val="2034004271"/>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2034000527"/>
        <c:crosses val="autoZero"/>
        <c:auto val="1"/>
        <c:lblAlgn val="ctr"/>
        <c:lblOffset val="100"/>
        <c:noMultiLvlLbl val="0"/>
      </c:catAx>
      <c:valAx>
        <c:axId val="203400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2034004271"/>
        <c:crosses val="autoZero"/>
        <c:crossBetween val="between"/>
        <c:majorUnit val="20"/>
      </c:valAx>
      <c:valAx>
        <c:axId val="1763687007"/>
        <c:scaling>
          <c:orientation val="minMax"/>
        </c:scaling>
        <c:delete val="0"/>
        <c:axPos val="r"/>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crossAx val="1763688255"/>
        <c:crosses val="max"/>
        <c:crossBetween val="between"/>
      </c:valAx>
      <c:catAx>
        <c:axId val="1763688255"/>
        <c:scaling>
          <c:orientation val="minMax"/>
        </c:scaling>
        <c:delete val="1"/>
        <c:axPos val="b"/>
        <c:majorTickMark val="out"/>
        <c:minorTickMark val="none"/>
        <c:tickLblPos val="nextTo"/>
        <c:crossAx val="1763687007"/>
        <c:crosses val="autoZero"/>
        <c:auto val="1"/>
        <c:lblAlgn val="ctr"/>
        <c:lblOffset val="100"/>
        <c:noMultiLvlLbl val="0"/>
      </c:catAx>
      <c:spPr>
        <a:noFill/>
        <a:ln>
          <a:noFill/>
        </a:ln>
        <a:effectLst/>
      </c:spPr>
    </c:plotArea>
    <c:legend>
      <c:legendPos val="b"/>
      <c:legendEntry>
        <c:idx val="3"/>
        <c:delete val="1"/>
      </c:legendEntry>
      <c:legendEntry>
        <c:idx val="4"/>
        <c:delete val="1"/>
      </c:legendEntry>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800" b="1"/>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jpg"/><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CLIENTES"/><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s_a_Reportar_TasaPrimerServicio"/></Relationships>
</file>

<file path=xl/drawings/_rels/drawing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CLIENTES"/><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home_Campania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0</xdr:col>
      <xdr:colOff>6350</xdr:colOff>
      <xdr:row>2</xdr:row>
      <xdr:rowOff>0</xdr:rowOff>
    </xdr:from>
    <xdr:to>
      <xdr:col>3</xdr:col>
      <xdr:colOff>345017</xdr:colOff>
      <xdr:row>13</xdr:row>
      <xdr:rowOff>171450</xdr:rowOff>
    </xdr:to>
    <xdr:graphicFrame macro="">
      <xdr:nvGraphicFramePr>
        <xdr:cNvPr id="2" name="Gráfico 1">
          <a:extLst>
            <a:ext uri="{FF2B5EF4-FFF2-40B4-BE49-F238E27FC236}">
              <a16:creationId xmlns:a16="http://schemas.microsoft.com/office/drawing/2014/main" id="{E0AED375-7365-4B68-BBC7-6D3474E03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349250</xdr:colOff>
      <xdr:row>2</xdr:row>
      <xdr:rowOff>0</xdr:rowOff>
    </xdr:from>
    <xdr:to>
      <xdr:col>6</xdr:col>
      <xdr:colOff>746125</xdr:colOff>
      <xdr:row>13</xdr:row>
      <xdr:rowOff>171450</xdr:rowOff>
    </xdr:to>
    <xdr:graphicFrame macro="">
      <xdr:nvGraphicFramePr>
        <xdr:cNvPr id="20" name="Gráfico 19">
          <a:extLst>
            <a:ext uri="{FF2B5EF4-FFF2-40B4-BE49-F238E27FC236}">
              <a16:creationId xmlns:a16="http://schemas.microsoft.com/office/drawing/2014/main" id="{723934EE-3D2F-48F6-BC55-98CB82BC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736600</xdr:colOff>
      <xdr:row>2</xdr:row>
      <xdr:rowOff>0</xdr:rowOff>
    </xdr:from>
    <xdr:to>
      <xdr:col>11</xdr:col>
      <xdr:colOff>609600</xdr:colOff>
      <xdr:row>13</xdr:row>
      <xdr:rowOff>171450</xdr:rowOff>
    </xdr:to>
    <xdr:graphicFrame macro="">
      <xdr:nvGraphicFramePr>
        <xdr:cNvPr id="21" name="Gráfico 20">
          <a:extLst>
            <a:ext uri="{FF2B5EF4-FFF2-40B4-BE49-F238E27FC236}">
              <a16:creationId xmlns:a16="http://schemas.microsoft.com/office/drawing/2014/main" id="{696E603D-5E1C-41D2-A804-403B6538F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0</xdr:row>
      <xdr:rowOff>0</xdr:rowOff>
    </xdr:from>
    <xdr:to>
      <xdr:col>9</xdr:col>
      <xdr:colOff>69850</xdr:colOff>
      <xdr:row>1</xdr:row>
      <xdr:rowOff>107950</xdr:rowOff>
    </xdr:to>
    <xdr:sp macro="" textlink="">
      <xdr:nvSpPr>
        <xdr:cNvPr id="24" name="Rectángulo 23">
          <a:extLst>
            <a:ext uri="{FF2B5EF4-FFF2-40B4-BE49-F238E27FC236}">
              <a16:creationId xmlns:a16="http://schemas.microsoft.com/office/drawing/2014/main" id="{4328E9A3-CDF7-4609-BC33-06D77434162F}"/>
            </a:ext>
          </a:extLst>
        </xdr:cNvPr>
        <xdr:cNvSpPr/>
      </xdr:nvSpPr>
      <xdr:spPr>
        <a:xfrm>
          <a:off x="1524000" y="0"/>
          <a:ext cx="5403850" cy="29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2000">
              <a:ln>
                <a:solidFill>
                  <a:schemeClr val="accent5">
                    <a:lumMod val="75000"/>
                  </a:schemeClr>
                </a:solidFill>
              </a:ln>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atin typeface="Amasis MT Pro Black" panose="02040A04050005020304" pitchFamily="18" charset="0"/>
            </a:rPr>
            <a:t>CITAS Y SERVICIOS </a:t>
          </a:r>
          <a:r>
            <a:rPr lang="es-MX" sz="2000" baseline="0">
              <a:ln>
                <a:solidFill>
                  <a:schemeClr val="accent5">
                    <a:lumMod val="75000"/>
                  </a:schemeClr>
                </a:solidFill>
              </a:ln>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atin typeface="Amasis MT Pro Black" panose="02040A04050005020304" pitchFamily="18" charset="0"/>
            </a:rPr>
            <a:t>NOV 2021</a:t>
          </a:r>
          <a:endParaRPr lang="es-MX" sz="2000">
            <a:ln>
              <a:solidFill>
                <a:schemeClr val="accent5">
                  <a:lumMod val="75000"/>
                </a:schemeClr>
              </a:solidFill>
            </a:ln>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atin typeface="Amasis MT Pro Black" panose="02040A040500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717550</xdr:colOff>
      <xdr:row>0</xdr:row>
      <xdr:rowOff>0</xdr:rowOff>
    </xdr:from>
    <xdr:to>
      <xdr:col>9</xdr:col>
      <xdr:colOff>165100</xdr:colOff>
      <xdr:row>2</xdr:row>
      <xdr:rowOff>107950</xdr:rowOff>
    </xdr:to>
    <xdr:sp macro="" textlink="">
      <xdr:nvSpPr>
        <xdr:cNvPr id="12" name="Rectángulo 11">
          <a:extLst>
            <a:ext uri="{FF2B5EF4-FFF2-40B4-BE49-F238E27FC236}">
              <a16:creationId xmlns:a16="http://schemas.microsoft.com/office/drawing/2014/main" id="{F376A21F-E430-4C3A-96AF-389A92CD85A0}"/>
            </a:ext>
          </a:extLst>
        </xdr:cNvPr>
        <xdr:cNvSpPr/>
      </xdr:nvSpPr>
      <xdr:spPr>
        <a:xfrm>
          <a:off x="4006850" y="0"/>
          <a:ext cx="4318000" cy="476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MX" sz="2000">
              <a:ln>
                <a:solidFill>
                  <a:schemeClr val="accent5">
                    <a:lumMod val="75000"/>
                  </a:schemeClr>
                </a:solidFill>
              </a:ln>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atin typeface="Amasis MT Pro Black" panose="02040A04050005020304" pitchFamily="18" charset="0"/>
            </a:rPr>
            <a:t>CITAS ENERO 2022</a:t>
          </a:r>
        </a:p>
      </xdr:txBody>
    </xdr:sp>
    <xdr:clientData/>
  </xdr:twoCellAnchor>
  <xdr:twoCellAnchor>
    <xdr:from>
      <xdr:col>8</xdr:col>
      <xdr:colOff>571500</xdr:colOff>
      <xdr:row>2</xdr:row>
      <xdr:rowOff>82550</xdr:rowOff>
    </xdr:from>
    <xdr:to>
      <xdr:col>13</xdr:col>
      <xdr:colOff>444500</xdr:colOff>
      <xdr:row>15</xdr:row>
      <xdr:rowOff>0</xdr:rowOff>
    </xdr:to>
    <xdr:graphicFrame macro="">
      <xdr:nvGraphicFramePr>
        <xdr:cNvPr id="29" name="Gráfico 28">
          <a:extLst>
            <a:ext uri="{FF2B5EF4-FFF2-40B4-BE49-F238E27FC236}">
              <a16:creationId xmlns:a16="http://schemas.microsoft.com/office/drawing/2014/main" id="{2AD205EC-76D8-4EC7-8A16-FA1BD6E69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xdr:row>
      <xdr:rowOff>82550</xdr:rowOff>
    </xdr:from>
    <xdr:to>
      <xdr:col>8</xdr:col>
      <xdr:colOff>558800</xdr:colOff>
      <xdr:row>15</xdr:row>
      <xdr:rowOff>0</xdr:rowOff>
    </xdr:to>
    <xdr:graphicFrame macro="">
      <xdr:nvGraphicFramePr>
        <xdr:cNvPr id="31" name="Gráfico 30">
          <a:extLst>
            <a:ext uri="{FF2B5EF4-FFF2-40B4-BE49-F238E27FC236}">
              <a16:creationId xmlns:a16="http://schemas.microsoft.com/office/drawing/2014/main" id="{EC44B843-B143-40FE-89E1-6C100FD03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xdr:colOff>
      <xdr:row>2</xdr:row>
      <xdr:rowOff>69850</xdr:rowOff>
    </xdr:from>
    <xdr:to>
      <xdr:col>3</xdr:col>
      <xdr:colOff>736600</xdr:colOff>
      <xdr:row>14</xdr:row>
      <xdr:rowOff>177800</xdr:rowOff>
    </xdr:to>
    <xdr:graphicFrame macro="">
      <xdr:nvGraphicFramePr>
        <xdr:cNvPr id="33" name="Gráfico 32">
          <a:extLst>
            <a:ext uri="{FF2B5EF4-FFF2-40B4-BE49-F238E27FC236}">
              <a16:creationId xmlns:a16="http://schemas.microsoft.com/office/drawing/2014/main" id="{C5455A89-7219-401A-BEE4-6319DD338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165100</xdr:colOff>
      <xdr:row>0</xdr:row>
      <xdr:rowOff>25400</xdr:rowOff>
    </xdr:from>
    <xdr:to>
      <xdr:col>12</xdr:col>
      <xdr:colOff>4736</xdr:colOff>
      <xdr:row>1</xdr:row>
      <xdr:rowOff>107950</xdr:rowOff>
    </xdr:to>
    <xdr:pic>
      <xdr:nvPicPr>
        <xdr:cNvPr id="2" name="Imagen 1" descr="Logotipo&#10;&#10;Descripción generada automáticamente">
          <a:extLst>
            <a:ext uri="{FF2B5EF4-FFF2-40B4-BE49-F238E27FC236}">
              <a16:creationId xmlns:a16="http://schemas.microsoft.com/office/drawing/2014/main" id="{0A972281-B8CE-474E-A8F2-7B22418F61F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254" t="20000" r="4398" b="21000"/>
        <a:stretch/>
      </xdr:blipFill>
      <xdr:spPr>
        <a:xfrm>
          <a:off x="4692650" y="25400"/>
          <a:ext cx="385736" cy="406400"/>
        </a:xfrm>
        <a:prstGeom prst="rect">
          <a:avLst/>
        </a:prstGeom>
      </xdr:spPr>
    </xdr:pic>
    <xdr:clientData/>
  </xdr:twoCellAnchor>
  <xdr:twoCellAnchor editAs="oneCell">
    <xdr:from>
      <xdr:col>0</xdr:col>
      <xdr:colOff>0</xdr:colOff>
      <xdr:row>0</xdr:row>
      <xdr:rowOff>57150</xdr:rowOff>
    </xdr:from>
    <xdr:to>
      <xdr:col>1</xdr:col>
      <xdr:colOff>198578</xdr:colOff>
      <xdr:row>1</xdr:row>
      <xdr:rowOff>6349</xdr:rowOff>
    </xdr:to>
    <xdr:pic>
      <xdr:nvPicPr>
        <xdr:cNvPr id="3" name="Imagen 2" descr="Icono&#10;&#10;Descripción generada automáticamente">
          <a:extLst>
            <a:ext uri="{FF2B5EF4-FFF2-40B4-BE49-F238E27FC236}">
              <a16:creationId xmlns:a16="http://schemas.microsoft.com/office/drawing/2014/main" id="{35461249-2E35-4308-822B-E379C0AC81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150"/>
          <a:ext cx="1017728" cy="2730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553780</xdr:colOff>
      <xdr:row>2</xdr:row>
      <xdr:rowOff>20724</xdr:rowOff>
    </xdr:to>
    <xdr:pic>
      <xdr:nvPicPr>
        <xdr:cNvPr id="2" name="Picture 1">
          <a:extLst>
            <a:ext uri="{FF2B5EF4-FFF2-40B4-BE49-F238E27FC236}">
              <a16:creationId xmlns:a16="http://schemas.microsoft.com/office/drawing/2014/main" id="{DEE9EC24-3C88-44CD-A674-6AE1AC7E993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77580" cy="382674"/>
        </a:xfrm>
        <a:prstGeom prst="rect">
          <a:avLst/>
        </a:prstGeom>
      </xdr:spPr>
    </xdr:pic>
    <xdr:clientData/>
  </xdr:twoCellAnchor>
  <xdr:oneCellAnchor>
    <xdr:from>
      <xdr:col>0</xdr:col>
      <xdr:colOff>76200</xdr:colOff>
      <xdr:row>0</xdr:row>
      <xdr:rowOff>19050</xdr:rowOff>
    </xdr:from>
    <xdr:ext cx="481390" cy="405534"/>
    <xdr:pic>
      <xdr:nvPicPr>
        <xdr:cNvPr id="3" name="Picture 4">
          <a:hlinkClick xmlns:r="http://schemas.openxmlformats.org/officeDocument/2006/relationships" r:id="rId2" tooltip="Regresar"/>
          <a:extLst>
            <a:ext uri="{FF2B5EF4-FFF2-40B4-BE49-F238E27FC236}">
              <a16:creationId xmlns:a16="http://schemas.microsoft.com/office/drawing/2014/main" id="{27AED570-90C6-4333-B880-5140C3BE2CB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68580</xdr:colOff>
      <xdr:row>0</xdr:row>
      <xdr:rowOff>0</xdr:rowOff>
    </xdr:from>
    <xdr:ext cx="481390" cy="405534"/>
    <xdr:pic>
      <xdr:nvPicPr>
        <xdr:cNvPr id="2" name="Picture 2">
          <a:hlinkClick xmlns:r="http://schemas.openxmlformats.org/officeDocument/2006/relationships" r:id="rId1" tooltip="Regresar"/>
          <a:extLst>
            <a:ext uri="{FF2B5EF4-FFF2-40B4-BE49-F238E27FC236}">
              <a16:creationId xmlns:a16="http://schemas.microsoft.com/office/drawing/2014/main" id="{81A2EE5F-BF1D-4F06-90F4-092F1880138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324" t="13627" r="11650" b="11882"/>
        <a:stretch/>
      </xdr:blipFill>
      <xdr:spPr>
        <a:xfrm>
          <a:off x="65405" y="0"/>
          <a:ext cx="481390" cy="405534"/>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268030</xdr:colOff>
      <xdr:row>2</xdr:row>
      <xdr:rowOff>20724</xdr:rowOff>
    </xdr:to>
    <xdr:pic>
      <xdr:nvPicPr>
        <xdr:cNvPr id="2" name="Picture 1">
          <a:extLst>
            <a:ext uri="{FF2B5EF4-FFF2-40B4-BE49-F238E27FC236}">
              <a16:creationId xmlns:a16="http://schemas.microsoft.com/office/drawing/2014/main" id="{49497900-2055-4D55-B3B3-573ED08DF2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87105" cy="38267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38EFCE4F-A525-4DCF-8AFF-09580C10D05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0</xdr:col>
      <xdr:colOff>549970</xdr:colOff>
      <xdr:row>2</xdr:row>
      <xdr:rowOff>27709</xdr:rowOff>
    </xdr:to>
    <xdr:pic>
      <xdr:nvPicPr>
        <xdr:cNvPr id="2" name="Picture 1">
          <a:extLst>
            <a:ext uri="{FF2B5EF4-FFF2-40B4-BE49-F238E27FC236}">
              <a16:creationId xmlns:a16="http://schemas.microsoft.com/office/drawing/2014/main" id="{35074940-DD05-44C0-B858-8EB16FAF464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324" t="13627" r="11650" b="11882"/>
        <a:stretch/>
      </xdr:blipFill>
      <xdr:spPr>
        <a:xfrm>
          <a:off x="76200" y="0"/>
          <a:ext cx="473770" cy="392834"/>
        </a:xfrm>
        <a:prstGeom prst="rect">
          <a:avLst/>
        </a:prstGeom>
      </xdr:spPr>
    </xdr:pic>
    <xdr:clientData/>
  </xdr:twoCellAnchor>
  <xdr:oneCellAnchor>
    <xdr:from>
      <xdr:col>0</xdr:col>
      <xdr:colOff>76200</xdr:colOff>
      <xdr:row>0</xdr:row>
      <xdr:rowOff>19050</xdr:rowOff>
    </xdr:from>
    <xdr:ext cx="481390" cy="405534"/>
    <xdr:pic>
      <xdr:nvPicPr>
        <xdr:cNvPr id="3" name="Picture 2">
          <a:hlinkClick xmlns:r="http://schemas.openxmlformats.org/officeDocument/2006/relationships" r:id="rId2" tooltip="Regresar"/>
          <a:extLst>
            <a:ext uri="{FF2B5EF4-FFF2-40B4-BE49-F238E27FC236}">
              <a16:creationId xmlns:a16="http://schemas.microsoft.com/office/drawing/2014/main" id="{FE4A6BC4-4C82-4770-84BE-030D78AAEA2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324" t="13627" r="11650" b="11882"/>
        <a:stretch/>
      </xdr:blipFill>
      <xdr:spPr>
        <a:xfrm>
          <a:off x="76200" y="19050"/>
          <a:ext cx="481390" cy="405534"/>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motionautocelaya-my.sharepoint.com/Users/AUXGG/AppData/Local/Temp/KPI%20AGOSTO%202021-%20Gaby%20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lecsacelaya-my.sharepoint.com/personal/avega_alecsacelaya_onmicrosoft_com/Documents/Copia%20de%20Rpt_57040_2021_5%20JUNIO.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inmotionautocelaya-my.sharepoint.com/personal/mrs_citas_inmotionautocelaya_onmicrosoft_com/Documents/DASHBOARD%20Marzo%202023.xlsx" TargetMode="External"/><Relationship Id="rId1" Type="http://schemas.openxmlformats.org/officeDocument/2006/relationships/externalLinkPath" Target="https://inmotionautocelaya-my.sharepoint.com/personal/mrs_citas_inmotionautocelaya_onmicrosoft_com/Documents/DASHBOARD%20Marzo%20202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nmotionautocelaya-my.sharepoint.com/Users/AUXGG/ownCloud/AUXGG-REINA/CITAS%20Y%20SERVICIOS%20AGOSTO%202021/DASH%20BOARD%20PARA%20TRABAJAR%20AGOSTO%20202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BD AGOSTO"/>
      <sheetName val="Hoja6"/>
      <sheetName val="VOC´s"/>
      <sheetName val="BD MAYO"/>
      <sheetName val="BD JUNIO"/>
      <sheetName val="BD JULIO"/>
      <sheetName val="Graficos"/>
      <sheetName val="KPI_"/>
      <sheetName val="Desempeño"/>
      <sheetName val="A3_Acumulado"/>
      <sheetName val="Gráfico1"/>
      <sheetName val="A3_Sem1"/>
      <sheetName val="A3_Sem2"/>
      <sheetName val="A3_Sem3"/>
      <sheetName val="A3_Sem4"/>
      <sheetName val="A3_Sem5"/>
      <sheetName val="Hoja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KPIs"/>
      <sheetName val="concentrado"/>
      <sheetName val="Listado Clientes Inactivos"/>
      <sheetName val="Listado Clientes Activos"/>
      <sheetName val="Hoja3"/>
      <sheetName val="Siguiente Primer Servicio"/>
      <sheetName val="Hoja1"/>
      <sheetName val="(1) Primer Servicio"/>
      <sheetName val="Servicio Subsecuente"/>
      <sheetName val="(1) Efectividad Rec"/>
      <sheetName val="(2) Primer Servicio"/>
      <sheetName val="(2) Efectividad Rec"/>
      <sheetName val="(3) Primer Servicio"/>
      <sheetName val="(3) Efectividad Rec"/>
      <sheetName val="(4) Primer Servicio"/>
      <sheetName val="(4) Efectividad Rec"/>
      <sheetName val="(5) Primer Servicio"/>
      <sheetName val="(5) Efectividad Rec"/>
      <sheetName val="(6) Primer Servicio"/>
      <sheetName val="(6) Efectividad Rec"/>
      <sheetName val="(7) Primer Servicio"/>
      <sheetName val="(7) Efectividad Rec"/>
      <sheetName val="(8) Primer Servicio"/>
      <sheetName val="(8) Efectividad Rec"/>
      <sheetName val="(9) Primer Servicio"/>
      <sheetName val="(9) Efectividad Rec"/>
      <sheetName val="(10) Primer Servicio"/>
      <sheetName val="(10) Efectividad Rec"/>
      <sheetName val="(11) Primer Servicio"/>
      <sheetName val="(11) Efectividad Rec"/>
      <sheetName val="(12) Primer Servicio"/>
      <sheetName val="(12) Efectividad Rec"/>
      <sheetName val="BD Distribuidor"/>
      <sheetName val="Reparaciones Ligeras"/>
      <sheetName val="Ganados Perdidos"/>
      <sheetName val="Campañas"/>
      <sheetName val="Calidad Datos"/>
      <sheetName val="BD"/>
    </sheetNames>
    <sheetDataSet>
      <sheetData sheetId="0"/>
      <sheetData sheetId="1"/>
      <sheetData sheetId="2"/>
      <sheetData sheetId="3"/>
      <sheetData sheetId="4"/>
      <sheetData sheetId="5"/>
      <sheetData sheetId="6">
        <row r="5">
          <cell r="B5" t="str">
            <v>cliente citado</v>
          </cell>
        </row>
        <row r="6">
          <cell r="B6" t="str">
            <v>servicio realizado</v>
          </cell>
        </row>
        <row r="7">
          <cell r="B7" t="str">
            <v>contactado</v>
          </cell>
        </row>
        <row r="8">
          <cell r="B8" t="str">
            <v>no contactado</v>
          </cell>
        </row>
        <row r="9">
          <cell r="B9" t="str">
            <v>inactivo</v>
          </cell>
        </row>
        <row r="10">
          <cell r="B10" t="str">
            <v>Cliente asiste</v>
          </cell>
        </row>
        <row r="11">
          <cell r="B11" t="str">
            <v>llamar despues</v>
          </cell>
        </row>
        <row r="12">
          <cell r="B12" t="str">
            <v>serv. Caro</v>
          </cell>
        </row>
        <row r="13">
          <cell r="B13" t="str">
            <v>queda lejos</v>
          </cell>
        </row>
        <row r="14">
          <cell r="B14" t="str">
            <v>no dinero</v>
          </cell>
        </row>
        <row r="15">
          <cell r="B15" t="str">
            <v>no por el momento</v>
          </cell>
        </row>
        <row r="16">
          <cell r="B16" t="str">
            <v>sin datos</v>
          </cell>
        </row>
        <row r="17">
          <cell r="B17" t="str">
            <v>arrendadora</v>
          </cell>
        </row>
        <row r="18">
          <cell r="B18" t="str">
            <v>buzon</v>
          </cell>
        </row>
        <row r="19">
          <cell r="B19" t="str">
            <v>cuelga llamada</v>
          </cell>
        </row>
        <row r="20">
          <cell r="B20" t="str">
            <v>ocupado</v>
          </cell>
        </row>
        <row r="21">
          <cell r="B21" t="str">
            <v>otro pma</v>
          </cell>
        </row>
        <row r="22">
          <cell r="B22" t="str">
            <v>otra cuidad</v>
          </cell>
        </row>
        <row r="23">
          <cell r="B23" t="str">
            <v>otro agencia</v>
          </cell>
        </row>
        <row r="24">
          <cell r="B24" t="str">
            <v>otro taller</v>
          </cell>
        </row>
        <row r="25">
          <cell r="B25" t="str">
            <v>no contactar</v>
          </cell>
        </row>
        <row r="26">
          <cell r="B26" t="str">
            <v>otro telefono</v>
          </cell>
        </row>
        <row r="27">
          <cell r="B27" t="str">
            <v>lo vendio</v>
          </cell>
        </row>
        <row r="28">
          <cell r="B28" t="str">
            <v>no interesa</v>
          </cell>
        </row>
        <row r="29">
          <cell r="B29" t="str">
            <v>robado</v>
          </cell>
        </row>
        <row r="30">
          <cell r="B30" t="str">
            <v>perdida total</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e KPIs"/>
      <sheetName val="BD"/>
      <sheetName val="AVANCE"/>
      <sheetName val="Lista objetivo para Citas"/>
      <sheetName val="Listado Clientes Activos"/>
      <sheetName val="Siguiente Primer Servicio"/>
      <sheetName val="Listado Clientes Inactivos"/>
      <sheetName val="Campañas"/>
      <sheetName val="(1) Primer Servicio"/>
      <sheetName val="(1) Efectividad Rec"/>
      <sheetName val="Servicio Subsecuente"/>
      <sheetName val="(2) Primer Servicio"/>
      <sheetName val="(2) Efectividad Rec"/>
      <sheetName val="(3) Primer Servicio"/>
      <sheetName val="(3) Efectividad Rec"/>
      <sheetName val="(4) Primer Servicio"/>
      <sheetName val="(4) Efectividad Rec"/>
      <sheetName val="(5) Primer Servicio"/>
      <sheetName val="(5) Efectividad Rec"/>
      <sheetName val="(6) Primer Servicio"/>
      <sheetName val="(6) Efectividad Rec"/>
      <sheetName val="(7) Primer Servicio"/>
      <sheetName val="(7) Efectividad Rec"/>
      <sheetName val="(8) Primer Servicio"/>
      <sheetName val="(8) Efectividad Rec"/>
      <sheetName val="(9) Primer Servicio"/>
      <sheetName val="(9) Efectividad Rec"/>
      <sheetName val="(10) Primer Servicio"/>
      <sheetName val="(10) Efectividad Rec"/>
      <sheetName val="(11) Primer Servicio"/>
      <sheetName val="(11) Efectividad Rec"/>
      <sheetName val="(12) Primer Servicio"/>
      <sheetName val="(12) Efectividad Rec"/>
      <sheetName val="BD Distribuidor"/>
      <sheetName val="Reparaciones Ligeras"/>
      <sheetName val="Ganados Perdidos"/>
      <sheetName val="Calidad Datos"/>
      <sheetName val="DASHBOARD Marzo 2023"/>
    </sheetNames>
    <sheetDataSet>
      <sheetData sheetId="0">
        <row r="1">
          <cell r="E1" t="str">
            <v>57040</v>
          </cell>
          <cell r="L1" t="str">
            <v>Centro</v>
          </cell>
        </row>
        <row r="2">
          <cell r="E2" t="str">
            <v>Toyota Celaya</v>
          </cell>
          <cell r="L2" t="str">
            <v>Celaya</v>
          </cell>
        </row>
        <row r="4">
          <cell r="B4" t="str">
            <v>Reporte de Servicio Marzo 2022 a Febrero 2023</v>
          </cell>
        </row>
      </sheetData>
      <sheetData sheetId="1">
        <row r="483">
          <cell r="D483">
            <v>2023</v>
          </cell>
          <cell r="E483" t="str">
            <v>Febrero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e KPIs"/>
      <sheetName val="Listado Clientes Inactivos"/>
      <sheetName val="Listado Clientes Activos"/>
      <sheetName val="Siguiente Primer Servicio"/>
      <sheetName val="Hoja1"/>
      <sheetName val="Servicio Subsecuente"/>
      <sheetName val="Campañas"/>
      <sheetName val="(1) Primer Servicio"/>
      <sheetName val="(2) Primer Servicio"/>
      <sheetName val="(3) Primer Servicio"/>
      <sheetName val="(4) Primer Servicio"/>
      <sheetName val="(5) Primer Servicio"/>
      <sheetName val="(1) Efectividad Rec"/>
      <sheetName val="(2) Efectividad Rec"/>
      <sheetName val="(3) Efectividad Rec"/>
      <sheetName val="(4) Efectividad Rec"/>
      <sheetName val="(5) Efectividad Rec"/>
      <sheetName val="(6) Primer Servicio"/>
      <sheetName val="(6) Efectividad Rec"/>
      <sheetName val="(7) Primer Servicio"/>
      <sheetName val="(7) Efectividad Rec"/>
      <sheetName val="(8) Primer Servicio"/>
      <sheetName val="(8) Efectividad Rec"/>
      <sheetName val="(9) Primer Servicio"/>
      <sheetName val="(9) Efectividad Rec"/>
      <sheetName val="(10) Primer Servicio"/>
      <sheetName val="(10) Efectividad Rec"/>
      <sheetName val="(11) Primer Servicio"/>
      <sheetName val="(11) Efectividad Rec"/>
      <sheetName val="(12) Primer Servicio"/>
      <sheetName val="(12) Efectividad Rec"/>
      <sheetName val="BD Distribuidor"/>
      <sheetName val="Reparaciones Ligeras"/>
      <sheetName val="Ganados Perdidos"/>
      <sheetName val="Calidad Datos"/>
      <sheetName val="BD"/>
      <sheetName val="DASH BOARD PARA TRABAJAR AGOSTO"/>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persons/person.xml><?xml version="1.0" encoding="utf-8"?>
<personList xmlns="http://schemas.microsoft.com/office/spreadsheetml/2018/threadedcomments" xmlns:x="http://schemas.openxmlformats.org/spreadsheetml/2006/main">
  <person displayName="MRS CITAS" id="{BAF6424C-9537-4F24-AB4C-393E745B4DA2}" userId="MRS CITAS" providerId="None"/>
  <person displayName="AUXILIAR GERENCIA GENERAL" id="{E0B7879A-6603-48E5-ADCE-9C5875F283B2}" userId="AUXILIAR GERENCIA GENERAL" providerId="None"/>
  <person displayName="GERENCIAS DE ATC" id="{58842C94-11D8-4A91-BC57-6DD0F5D77B82}" userId="S::rrsanchez@inmotionautocelaya.onmicrosoft.com::dcabd2f3-9197-4385-9078-e87673b9f45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XILIAR GERENCIA GENERAL" refreshedDate="45019.491027083335" createdVersion="7" refreshedVersion="8" minRefreshableVersion="3" recordCount="792" xr:uid="{3F4C34D7-54B9-4C13-8575-F5AC959DBD91}">
  <cacheSource type="worksheet">
    <worksheetSource name="Citas"/>
  </cacheSource>
  <cacheFields count="20">
    <cacheField name="FECHA" numFmtId="14">
      <sharedItems containsSemiMixedTypes="0" containsNonDate="0" containsDate="1" containsString="0" minDate="2023-03-01T00:00:00" maxDate="2023-04-01T00:00:00"/>
    </cacheField>
    <cacheField name="HORA DE CITA" numFmtId="164">
      <sharedItems containsSemiMixedTypes="0" containsNonDate="0" containsDate="1" containsString="0" minDate="1899-12-30T07:30:00" maxDate="1899-12-30T17:00:00"/>
    </cacheField>
    <cacheField name="$" numFmtId="44">
      <sharedItems containsBlank="1" containsMixedTypes="1" containsNumber="1" minValue="0" maxValue="18899"/>
    </cacheField>
    <cacheField name="FOLIO " numFmtId="0">
      <sharedItems containsMixedTypes="1" containsNumber="1" containsInteger="1" minValue="13292" maxValue="113323"/>
    </cacheField>
    <cacheField name="SERVICIO " numFmtId="0">
      <sharedItems/>
    </cacheField>
    <cacheField name="ADICIONAL" numFmtId="0">
      <sharedItems containsBlank="1" count="35">
        <m/>
        <s v="CAMPAÑA"/>
        <s v="EXPRESS"/>
        <s v="MOVIL SMA"/>
        <s v="REC. A DOMICILIO"/>
        <s v="SERV. MOVIL"/>
        <s v="MAYOR"/>
        <s v="EXPRESS / REC. A DOMICILIO"/>
        <s v="BIENVENIDA"/>
        <s v="BIENVENIDA SMA"/>
        <s v="REINGRESO"/>
        <s v="MOVIL SMA / CAMPAÑA"/>
        <s v="EXPRESS / REC. DOMICILIO" u="1"/>
        <s v="SERV. A DOMICILIO / EXPRESS" u="1"/>
        <s v="MAYOR / EXPRESS" u="1"/>
        <s v="SERV. A DOMICILIO" u="1"/>
        <s v="TE EXTRAÑAMOS TOYOTATHON / EXPRESS" u="1"/>
        <s v="REC. A DOMICILIO / EXPRESS" u="1"/>
        <s v="DOMICILIO" u="1"/>
        <s v="MOV SMA" u="1"/>
        <s v="MOVIL" u="1"/>
        <s v="ASESOR TECNICO" u="1"/>
        <s v="TE EXTRAÑAMOS" u="1"/>
        <s v="SERV.MOVIL" u="1"/>
        <s v="SERV. MOVIL / CAMPAÑA" u="1"/>
        <s v="TE EXTREÑAMOS" u="1"/>
        <s v="REC. A DOM / CAMPAÑA" u="1"/>
        <s v="TE EXTRAÑAMOS TOYOTATHON" u="1"/>
        <s v="NO FIRM" u="1"/>
        <s v="REC. DOM / CAMPAÑA" u="1"/>
        <s v="TE EXTRAÑAMOS / EXPRESS" u="1"/>
        <s v="TOYOTATHON" u="1"/>
        <s v="CAMPAÑA MOV SMA" u="1"/>
        <s v="TE EXTRAÑAM0S/EXPRESS" u="1"/>
        <s v="TE EXTRAÑAMOS TOYOTATHON / SERV. MÓVIL" u="1"/>
      </sharedItems>
    </cacheField>
    <cacheField name="VIN" numFmtId="0">
      <sharedItems containsMixedTypes="1" containsNumber="1" containsInteger="1" minValue="74001151" maxValue="94049736"/>
    </cacheField>
    <cacheField name="TMK" numFmtId="0">
      <sharedItems containsBlank="1" count="8">
        <s v="J"/>
        <s v="M"/>
        <s v="I"/>
        <s v="K"/>
        <s v="A"/>
        <m u="1"/>
        <s v="N" u="1"/>
        <s v="C" u="1"/>
      </sharedItems>
    </cacheField>
    <cacheField name="PLACAS " numFmtId="0">
      <sharedItems containsBlank="1"/>
    </cacheField>
    <cacheField name="NOMBRE DEL CLIENTE" numFmtId="0">
      <sharedItems containsBlank="1" count="1587">
        <s v="GAXIOLA CASTRO DIANA ROCIO"/>
        <s v="TERRONES PEREDO MONICA"/>
        <s v="CERVANTES MARTINEZ LETICIA"/>
        <s v="HERNANDEZ ALAMILLA JOSE LUIS"/>
        <s v="CERVANTES SIERRA LUIS MANUEL"/>
        <s v="AGROSERVICIOS NIETO"/>
        <s v="RODRIGUEZ DE LA VEGA + ANGEL"/>
        <s v="CASTILLO GUERRERO JUAN"/>
        <s v="OVIEDO MANRIQUE DE LARA FERNANDO ALONSO"/>
        <s v="GLOBAL CONTAINERS SA DE CV"/>
        <s v="CONEJO GODINEZ JOSE ASBEL"/>
        <s v="MORALES TARDOS RICARDO"/>
        <s v="ATRISTAIN SALINAS FRANCISCO GABRIEL"/>
        <s v="GARCIA EDBROOKE NATALIA"/>
        <s v="LOMELIN VELASCO REBECA"/>
        <s v="EL PEGASO CORREGIDORA S DE RL DE CV"/>
        <s v="AGROPRODUCTOS GUTY SPR DE RL"/>
        <s v="GRANADOS FRIAS MA. DE LOS ANGELES"/>
        <s v="SUPER DIESEL DE CELAYA SA DE CV"/>
        <s v="SANCHEZ BLAS NICOLAS"/>
        <s v="ESCARCEGA QUIÑONEZ PABLO"/>
        <s v="MIKE STOLTZ"/>
        <s v="CENTRO DE ESTUDIOS Y DESARROLLO EDUCATIVO"/>
        <s v="ORTEGA HERNANDEZ ALEJANDRO"/>
        <s v="FRIAS GARCIA SERGIO ARTURO"/>
        <s v="CUEVAS TINOCO JOSE GUADALUPE"/>
        <s v="CAMARGO LANDIN MIGUEL"/>
        <s v="RENTERIA CENTENO MARIO"/>
        <s v="CERVANTES CASTRO HECTOR"/>
        <s v="ABOYTES PEREZ OSCAR ADRIAN"/>
        <s v="CANUDAS CAMPOS ENRIQUE AMAEL"/>
        <s v="RAMIREZ MARENGO RAYMUNDO"/>
        <s v="GUZMAN PEREZ JOEL"/>
        <s v="KYOHO TOYOTSU MEXICO SA DE CV"/>
        <s v="GARCIA LEON ARMANDO"/>
        <s v="AISIN AUTOMOTIVE GUANAJUATO SA DE CV"/>
        <s v="HIGH LAND GREENS S DE RL DE CV"/>
        <s v="MENDEZ JIMENEZ ROCIO"/>
        <s v="ESPITIA RODRIGUEZ OSCAR"/>
        <s v="TOYOTA MOTOR MANUFACTURING DE GUANAJUATO"/>
        <s v="RAMIREZ TROCHE JOSE"/>
        <s v="TORRES GONZALEZ ABEL"/>
        <s v="FARMACIAS G Y G SA DE CV"/>
        <s v="CONTRERAS CABRERA ELMER"/>
        <s v="TREJO ACEVEDO OFELIA"/>
        <s v="MONTOYA CERVANTES MARA"/>
        <s v="AGRO QUERETANA, S. DE R.L. DE C.V."/>
        <s v="ANDREA SANCHEZ MARTINEZ"/>
        <s v="LA IGLESIA DE JESUCRISTO DE LOS SANTOS D"/>
        <s v="BARROSO NUÑEZ ERNESTO"/>
        <s v="ACOSTA DIAZ CARLOS GERARDO"/>
        <s v="SANCHEZ VEANA JAVIER"/>
        <s v="PERRUSQUIA RODRIGUEZ MAURO"/>
        <s v="CORNEJO BACA JUAN PEDRO"/>
        <s v="DOMINGUEZ GUTIERREZ MARIA GUADALUPE"/>
        <s v="BALLEZA ROMERO HUMBERTO"/>
        <s v="ESPINOSA ARIAS MA. GUADALUPE"/>
        <s v="FLORES MANCERA HECTOR GERARDO"/>
        <s v="LECHUGA DE LA CRUZ FRANCISCO JAVIER"/>
        <s v="ENRIQUEZ MONTOYA SERGIO ARMANDO"/>
        <s v="MEZFER TRADE SA DE CV"/>
        <s v="CHAVEZ MEDRANO JUAN CARLOS"/>
        <s v="ZARATE MERLO FRIDA SOFIA"/>
        <s v="EMPACADORA Y DISTRIBUIDORA GUAIRA S.A DE"/>
        <s v="GONZALEZ MORENO MA. NORMALICIA"/>
        <s v="PEREZ CERVANTES ARTURO"/>
        <s v="FLORES MONTENEGRO NORMA CONCEPCION"/>
        <s v="PUGA PARRA ANA YENEDITH"/>
        <s v="PAREDES CAMARGO ANTONIO ARTURO"/>
        <s v="AGROINDUSTRIAS FORZA, S.A. DE C.V."/>
        <s v="GONZALEZ DELGADO DIEGO RICARDO"/>
        <s v="NUEVOS SERVICIOS ADMINISTRATIVOS S.C"/>
        <s v="TORRES MURILLO ANGELICA"/>
        <s v="CALDERILLO RUIZ CARLOS ALEJANDRO"/>
        <s v="GONZALEZ PARADA MA CARMEN"/>
        <s v="SERRANO POZOS PEDRO"/>
        <s v="ZUÑIGA CERROBLANCO JOSE LUIS"/>
        <s v="HERNANDEZ NUÑEZ MA. LOURDES"/>
        <s v="TORRES REVILLA MARGARITA"/>
        <s v="SANCHEZ IBARRA CARLOS"/>
        <s v="HERNANDEZ MARTINEZ JOSE ELIAS"/>
        <s v="JACOBO GARCIA RAUL"/>
        <s v="MOTA MUñOZ JORGE ALEJANDRO"/>
        <s v="HERNANDEZ CRUZ ISAAC"/>
        <s v="MASCARELL VELEZ JUAN MANUEL JOSE"/>
        <s v="SANCHEZ RAMOS JOSE JAIME"/>
        <s v="VILLANUEVA GOMEZ LUIS ALBERTO"/>
        <s v="LOPEZ ESPITIA VICTOR MANUEL"/>
        <s v="ZULUAGA HUERTA ALMA DEL REFUGIO"/>
        <s v="HERRERA MEDINA ROBERTO CARLOS"/>
        <s v="TORRES SUBIAS JOSE LUIS"/>
        <s v="INSTITUTO TECNOLOGICO SANMIGUELENSE DE EST"/>
        <s v="DE SANTIAGO CARDENAS RODOLFO"/>
        <s v="FLORES POSADAS MARIA VIANNEY"/>
        <s v="ROMERO CHAVEZ MARIA ELENA"/>
        <s v="GONZALEZ ALVAREZ JOSE AURELIO"/>
        <s v="ARROYO SERRATO SANDRA"/>
        <s v="PAVON AMADOR LUCILA"/>
        <s v="GOMEZ DAMIAN ANA GABRIELA"/>
        <s v="GONZALEZ RUIZ ALEJANDRA GUADALUPE"/>
        <s v="FLORES REYES CARLOS ABRAHAM"/>
        <s v="ROJAS MANJARREZ JUAN BENEDICTO"/>
        <s v="MAXIX ABARROTES SA DE CV"/>
        <s v="GRUPO ELECTRONICO HALMEX SA DE CV"/>
        <s v="RODRIGUEZ BARAJAS VICTOR MANUEL"/>
        <s v="ALCAMARE INTERNATIONAL RECYCLING GROUP  S"/>
        <s v="MARTINEZ LARA CARMELO"/>
        <s v="ROBLES CASTILLO AURELIA MAYELA"/>
        <s v="RAMIREZ RODRIGUEZ IRINEO"/>
        <s v="IBARRA TRUJILLO ALEJANDRO"/>
        <s v="HILOS Y RAFIAS SAN JOSE SA DE CV"/>
        <s v="GRANADOS RANGEL FRANCISCO GABRIEL"/>
        <s v="PESCADOR VAZQUEZ JOEL"/>
        <s v="ZALDIVAR PERDOMO MIRNA SUYAPA"/>
        <s v="FUENTES BAUTISTA MANUEL DE JESUS"/>
        <s v="TECNOLOGIAS DE AUTOMATIZACION INDUSTRIAL"/>
        <s v="MUNICIPIO DE APASEO EL GRANDE GUANAJUATO"/>
        <s v="DOZZER CONSTRUCCION Y ASESORIA SA DE CV"/>
        <s v="SANCHEZ RODRIGUEZ MARIA FERNANDA"/>
        <s v="MANCERA HERRERA ANGEL"/>
        <s v="DELGADO ABOYTES BLANCA ROSA"/>
        <s v="ROSALES PEREZ BEATRIZ"/>
        <s v="MARTINEZ RENTERIA PAOLA ALEJANDRA"/>
        <s v="PRAXAIR MEXICO S DE RL DE CV"/>
        <s v="ZARATE CISNEROS OSWALDO"/>
        <s v="TIRADO GORDILLO JOSE MARTIN"/>
        <s v="CASTILLO PEREZ BRAULIO"/>
        <s v="ARIZA FRANCO GERARDO"/>
        <s v="PREMIER SEEDS MEXICANA S.A. DE C.V."/>
        <s v="SILVESTRE ALVA HUGO AGUSTIN"/>
        <s v="TURISMOS PEJO TUR SA DE CV"/>
        <s v="LEMAIRE BORJA MARIA ESTELA IVONNE"/>
        <s v="CHAZARO SENDEROS LUIS DARIO"/>
        <s v="RICO GONZALEZ LUZ EDITH"/>
        <s v="MARTINEZ OLVERA CARLOS ENRIQUE"/>
        <s v="TEASSA PLANTAS INDUSTRIALES SA DE CV"/>
        <s v="MALTA TEXO DE MEXICO SA DE CV"/>
        <s v="TURISMOS PEJO TOUR SA DE CV"/>
        <s v="LOPEZ AGUAYO ISRAEL AGUSTIN"/>
        <s v="SOSA ALVAREZ JUAN ANDRES"/>
        <s v="BALDERAS RODRIGUEZ JOSE ENRIQUE"/>
        <s v="ARELLANO HERNANDEZ JUANA EVA"/>
        <s v="HARINERA LOS PIRINEOS S.A. DE C.V."/>
        <s v="GONZALEZ ALVAREZ JUAN GABRIEL"/>
        <s v="START BANREGIO SA DE CV SOFOM ER BANREGIO GRUPO FINANCIERO"/>
        <s v="SALAS MELENDEZ BENJAMIN"/>
        <s v="RAMIREZ AVALOS HUMBERTO FAVIO"/>
        <s v="MELGOZA GUTIERREZ DANIEL"/>
        <s v="DELGADO CALDERON VICTOR MANUEL"/>
        <s v="CENTENO LOPEZ ALBERTO"/>
        <s v="TECNOLOGIAS EN ASFALTOS ECOLOGICOS SA DE"/>
        <s v="CAMPOS CENTENO SOCORRO SARAI"/>
        <s v="MILAC COORDINADO, S.A. DE C.V."/>
        <s v="RAMIREZ PELCASTRE GABRIEL"/>
        <s v="MALAGON MARTINEZ BERTHA"/>
        <s v="IDEAS Y PLANEACION EN CONSTRUCCION"/>
        <s v="TOYOTA MOTOR MANUFACTURING DE GUANAJUAT"/>
        <s v="MANILLA LARA MARIA AURORA"/>
        <s v="TRANSPORTES ALPAMOR SA DE CV"/>
        <s v="TOYOTA FINANCIAL SERVICES DE MEXICO S.A"/>
        <s v="CANO MONTES ANDREA LIZETH"/>
        <s v="LAGUNA RUIZ JOSE DANTE"/>
        <s v="HERNANDEZ GUZMAN ANTONIO"/>
        <s v="SIN TRAB LIN TRAN REP MEX SEC 0 B"/>
        <s v="EXPRESS MILAC. S.A. DE C.V."/>
        <s v="TIP AUTO SA DE CV"/>
        <s v="GARCIA PIÑA SANDRA"/>
        <s v="RODRIGUEZ MUÑIZ MA. CONSUELO"/>
        <s v="GARCIA JIMENEZ MARIA ELENA"/>
        <s v="VALENZUELA ARELLANO JOSE FRANCISCO"/>
        <s v="CARDENAS MANRIQUEZ MARCELA"/>
        <s v="MEDINA OLIVEROS JOSE RANGEL"/>
        <s v="MOSQUEDA DELGADILLO NOELIA"/>
        <s v="MARTINEZ ALVARADO JESUS"/>
        <s v="PLAZA PEDRAZA LISBETH ARACELI"/>
        <s v="TORRES LANDEROS SONIA STEPHANIE"/>
        <s v="TREJO FUENTES SAUL"/>
        <s v="ACOSTA TIERRABLANCA LISSETTE ABRIL"/>
        <s v="GAXIOLA RUIZ MARIA VICTORIA"/>
        <s v="AGUILAR CRUZ JOSE"/>
        <s v="YINSHAN SA DE CV"/>
        <s v="BUSTAMANTE MOSQUEDA ALDO"/>
        <s v="AKSI HERRAMIENTAS"/>
        <s v="ARRENDADORA BBH SAPI DE CV"/>
        <s v="GANTES GONZALEZ ISELA ERANDENI"/>
        <s v="COMITE MUNICIPAL DE AGUA POTABLE Y ALCANTA"/>
        <s v="MEDINA MARTINEZ HORTENCIA DEL CARMEN"/>
        <s v="RTV TECH SAS DE CV"/>
        <s v="CONCHA LARRAURI ALICIA"/>
        <s v="MONTOYA VELAZQUEZ RUBEN GERARDO FRANCISCO"/>
        <s v="LOPEZ ALMANZA MARIA"/>
        <s v="RIJK ZWAAN MEXICO SA DE CV"/>
        <s v="RAMIREZ ARREGUIN MARGARITA"/>
        <s v="REYES GALINDO MARIANA"/>
        <s v="GONZALEZ JIMENEZ MA. CARMEN"/>
        <s v="INMOTION AUTO CELAYA, S DE RL DE CV"/>
        <s v="ROSAS VARGAS JOSE LEON"/>
        <s v="DEANDA AGUADO ALEJANDRA"/>
        <s v="ARIZA DE MEXICO S.A. DE C.V."/>
        <s v="ESPINOSA INGENIEROS CONSTRUCTORES SA DE CV"/>
        <s v="BAEZ PEREZ AURELIO"/>
        <s v="RAMIREZ JARAMILLO JOSE RUBEN"/>
        <s v="METALFRIO SOLUTIONS MEXICO SA DE CV"/>
        <s v="VERGARA DELGADO ROSALBA"/>
        <s v="MORENO OLGUIN ARTURO"/>
        <s v="OREA HERNANDEZ SERGIO ANTONIO"/>
        <s v="SANDOVAL BUCIO FRANCISCO"/>
        <s v="NUEVA AGROINDUSTRIAS DEL NORTE"/>
        <s v="TIRADO MARTINEZ ALFREDO JESUS"/>
        <s v="LEAL TAMAYO ROBERTO"/>
        <s v="ARREGUIN HERNANDEZ GUILLERMO"/>
        <s v="TOVAR LERMA MA. JESUS"/>
        <s v="COMPAÑIA FERRETERA NUEVO MUNDO"/>
        <s v="DE ANDA LOPEZ ADOLFO"/>
        <s v="GOMEZ DURAN VERONICA DEL CARMEN"/>
        <s v="ROCHA RODRIGUEZ RAMIRO"/>
        <s v="PEREZ GARCIA EDUARDO DANIEL"/>
        <s v="SEGURA GARCIA RAFAEL ALVARO"/>
        <s v="INTAGRI S.C."/>
        <s v="SALAZAR RUBIO ERENDIRA"/>
        <s v="HEREDIA MARTINEZ BULMARO"/>
        <s v="PAZ GOMEZ JOSE LUIS"/>
        <s v="MARTINEZ ZARATE EDUARDO"/>
        <s v="FLORES CERVANTES MA BERIDIANA"/>
        <s v="TARRICONE VEGAS GABRIEL ALEJANDRO"/>
        <s v="MARTINEZ DIAZ HUGO FERNANDO"/>
        <s v="GONZALEZ MALDONADO AGUSTIN"/>
        <s v="THIRION GRETA MARIA DEL RAYO"/>
        <s v="CABRERA GARCIA JOSE RUBEN"/>
        <s v="TRANSPORTES HBG SA DE CV"/>
        <s v="RAMIREZ DIAZ RODOLFO"/>
        <s v="RODRIGUEZ VILLAFAñA EFREN JR"/>
        <s v="TORTILLAS MEXWRAPS SA DE CV"/>
        <s v="ALVARADO JUAN FRANCISCO JAVIER"/>
        <s v="GOMEZ PORTUGAL ANTILLON JAIME"/>
        <s v="MORALES FRANCO VICTOR"/>
        <s v="GRUPO LA SIESTA DIVERSIONES Y SERVICIOS"/>
        <s v="CASIQUE GUERRERO ALICIA"/>
        <s v="ELEMENT FLEET MANAGEMENT CORPORATION MEX"/>
        <s v="VITERRA Y ASOCIADOS SA DE CV"/>
        <s v="ARIZA DE MEXICO, S.A. DE C.V."/>
        <s v="GONZALEZ HERNANDEZ ARTURO"/>
        <s v="INSTITUTO MARIA DEL REFUGIO"/>
        <s v="HERRERA SANCHEZ CLAUDIA VERONICA"/>
        <s v="ATSHUSHI KOBORI"/>
        <s v="ROSAS RANGEL JOSE EFREN"/>
        <s v="RAMIREZ GOMEZ DANIELA"/>
        <s v="AHERN INTERNACIONAL DE MEXICO S.A. DE C."/>
        <s v="GUEVARA MA. JUANA"/>
        <s v="TEXTILES AGRICOLAS SA DE CV"/>
        <s v="QUINTANILLA SANCHEZ JOSE"/>
        <s v="VILLEGAS IÑIGUEZ VANESSA"/>
        <s v="LEON CHAVEZ NORA ELIA"/>
        <s v="BERMEJO MORA MARIA ELENA"/>
        <s v="AVILA ORTA ENRIQUE"/>
        <s v="LAGUNAS RUIZ JOSE DANTE"/>
        <s v="AGUILARES SPR DE RL"/>
        <s v="ARREGUIN RIZO JAVIER"/>
        <s v="CANO OROPEZA FLORENCIO"/>
        <s v="NORIEGA PEREZ CLAUDIA JAZHEL"/>
        <s v="NOLASCO CARRANCO JOSE RAMIRO"/>
        <s v="GUZMAN VILLANUEVA J. REFUGIO"/>
        <s v="GRUPO LA SIESTA DIVERSIONES Y SERVICIOS S"/>
        <s v="ARAIZA TIERRABLANCA FABIOLA"/>
        <s v="VALVIDIA MANCERA ROCIO"/>
        <s v="MC HENRY DENNIS MICHAEL"/>
        <s v="BARRERA CHACON MANUEL DE JESUS"/>
        <s v="RUIZ MENDOZA SALVADOR ALEJANDRO"/>
        <s v="IRINEO CRUZ VICTORIA ELENA"/>
        <s v="EMBASER S DE RL DE CV"/>
        <s v="VAZQUEZ GOMEZ GABRIELA"/>
        <s v="JALEC TIRISTARAN SA DE CV"/>
        <s v="PEREZ MOLINA KEIKO MARISOL"/>
        <s v="ARIAS GONZALEZ ABIGAIL ARISBETH"/>
        <s v="TORRES GARNICA CAROLINA"/>
        <s v="PROCESOS METALMECANICOS DEL BAJIO SA DE C"/>
        <s v="AGRONUTRIENTES Y SEMILLAS DEL BAJIO SA DE"/>
        <s v="SANCHEZ HERNANDEZ REGULO"/>
        <s v="GASOLINERA SERVICIO  EL CARMEN SA DE CV"/>
        <s v="GARCIA CORONA MARTHA ELISABET"/>
        <s v="MEDINA RAYON LUISA FERNANDA"/>
        <s v="LOMELI DIAZ ANGEL"/>
        <s v="GUTIERREZ HERNANDEZ JOSE JESUS"/>
        <s v="YERENA LATORRE FRANCISCO JAVIER"/>
        <s v="TRAPOTEX S.A. DE C.V."/>
        <s v="LOZADA RAMIREZ FRANCISCO JAVIER"/>
        <s v="ARVIZU MANCERA MA. TERESA DEL ROSARIO"/>
        <s v="PROYECTOS IEM S DE RL DE CV"/>
        <s v="LOPEZ RAMIREZ JALIL"/>
        <s v="VERA LEON ANA STEFANY"/>
        <s v="MANRIQUEZ DIAZ ALVARO"/>
        <s v="GUADIANA PANTOJA MA. SOCORRO"/>
        <s v="MIRANDA VALENZUELA ALMA RUTH"/>
        <s v="LOR CONSULTORES Y CONSTRUCTORES SA DE CV"/>
        <s v="LOPEZ CERVANTES NORMA ARACELI"/>
        <s v="DOLORES MIJANGOS MIGUEL ANGEL"/>
        <s v="ZARAGOZA MARTINEZ JOSE ALEJANDRO"/>
        <s v="LOPEZ MACIEL ENRIQUE"/>
        <s v="COMERCIALIZADORA AGROSAG BAJA"/>
        <s v="PONER JENNIFER MIRIAM"/>
        <s v="TRANSPORTES  GOMHER SA DE CV"/>
        <s v="MAULEON GOMEZ MARIA SANDRA"/>
        <s v="ARISTA LOGISTICS SA DE CV"/>
        <s v="ESPINOSA INGENIEROS CONSTRUCTORES SA DE"/>
        <s v="FRIAS PIÑA EVANGELINA"/>
        <s v="GARCIA ALVAREZ EVA MARIA"/>
        <s v="TINAJERO RAMIREZ LAURA GUADALUPE"/>
        <s v="VALENCIA REYES PEDRO JOSE"/>
        <s v="LEWIS BRIGITTE"/>
        <s v="RICO SIERRA JUANA MARINA"/>
        <s v="PARRA CERVANTES JONATHAN DANIEL"/>
        <s v="SUPER GANADERO Y AGRICOLA DE SAN JOS"/>
        <s v="GARCIA CALDERON LAURA OFELIA"/>
        <s v="COLUNGA HERNANDEZ DANIEL"/>
        <s v="PRODUCTORES AGRICOLAS DEL MODULO ACA"/>
        <s v="VILLEGAS GARCIA J GUADALUPE"/>
        <s v="SIERRA CARREÑO RAUL"/>
        <s v="FLORES GARZA ILIANA"/>
        <s v="MEDINA BRAVO MARIO ALBERTO"/>
        <s v="DIAZ RUIZ JOSE DE LA LUZ"/>
        <s v="CONTROLADORA MABE"/>
        <s v="RAMIREZ EVARISTO SILVIA"/>
        <s v="TOYOTETSU DE MEXICO SA DE CV"/>
        <s v="ELEMENT FLEET MANAGEMENT CORPORATION"/>
        <s v="ACEVEDO RODRIGUEZ OSCAR"/>
        <s v="MARTINEZ ZAMORA JOSE GUADALUPE"/>
        <s v="RODRIGUEZ AGUILAR NAYLA"/>
        <s v="VELAZQUEZ MATA KARLA MARGARITA"/>
        <s v="ALCANTARA RAMIREZ FRANCISCO ANTONIO"/>
        <s v="ALVARADO DE LA CRUZ DANNY"/>
        <s v="GUTIERREZ IGLESIAS KARINA"/>
        <s v="VARELA RAMIREZ JOSE ALFREDO"/>
        <s v="FAJARDO ANAYA KEIN JONATHAN"/>
        <s v="ALTAMIRANO ROMO SUSANA ELIZABETH"/>
        <s v="CARRANZA FLORES DORA MARIA"/>
        <s v="ROJAS GALLEGOS LUIS ANGEL"/>
        <s v="MORA ROJAS CRISTINA"/>
        <s v="HIDRAULICA TLALOC SA DE CV"/>
        <s v="BARRON RAMIREZ JOSAFAT"/>
        <s v="ZARCO TOVAR OMAR AGUSTIN"/>
        <s v="QUINTANA SILVA PATRICIA"/>
        <s v="PAREDES MELESIO ROBERTO"/>
        <s v="URIBE DERRAMADERO IVONNE ANDREA"/>
        <s v="MORENO HERRERA ALFREDO"/>
        <s v="NUTRIX SA DE CV"/>
        <s v="TDS INVERNADEROS S A DE C V"/>
        <s v="HERNANDEZ PANTOJA OFELIA"/>
        <s v="CHAVEZ ALVARADO JUAN MANUEL"/>
        <s v="RUIZ PRESA FRANCISCO"/>
        <s v="GARCIA ANDRADE MARIA SOLEDAD"/>
        <s v="MATA VAZQUEZ SALVADOR"/>
        <s v="ARREGUIN SOTO JUAN PABLO"/>
        <s v="TOVAR NAVA ADRIAN"/>
        <s v="GALLEGOS HERRERA CUTBERTO"/>
        <s v="MANRIQUEZ HERNANDEZ SANDRA"/>
        <s v="ACOSTA TIERRA BLANCA LISSETTE ABRIL"/>
        <s v="VILLANUEVA ROJAS MARIA DEL CARMEN"/>
        <s v="MENDOZA GASCA NOEMI"/>
        <s v="JARAMILLO J. CARMEN"/>
        <s v="GARCIA HERNANDEZ DANIEL OMAR"/>
        <s v="PAOCE SA DE CV"/>
        <s v="AGROIMPERIO DEL BAJIO S DE RL DE CV"/>
        <s v="PRODUCTORES DE GRANSEM SPR DE RL"/>
        <s v="CORREA GUERRA GRACIELA"/>
        <s v="METAL ONE STEEL SERVICE DE MEXICO S.A. DE"/>
        <s v="GUANAJUATO COOLING SA DE CV"/>
        <s v="JESSMIDAN S.A DE C.V."/>
        <s v="AGSA ASOCIADOS, S.C."/>
        <s v="LARA RAFAEL SARA OFELIA"/>
        <s v="LONA SILICEO PABLO"/>
        <s v="INGENIERIA EN PLANTAS PROCESADORAS DE CITR"/>
        <s v="CARRILLO RODRIGUEZ ANTONIO"/>
        <s v="FRANCO BALTAZAR AUDOMARO"/>
        <s v="HERNANDEZ CORDERO PATRICIA"/>
        <s v="OLIVERA GARCIA JORGE"/>
        <s v="GONZALEZ RAMIREZ LUCIO"/>
        <s v="EDISON MAQUINARIA S.A. DE C.V."/>
        <s v="NOVASEM INNOVACIONES SA DE CV"/>
        <s v="GONZALEZ CHAPARRO EMMANUEL"/>
        <s v="CONSTRUCCIONES MENHIR SA DE CV"/>
        <s v="MEJIA ALCALA LUIS ANDRES"/>
        <s v="HERRERA MANCERA MA MERCEDES"/>
        <s v="VALDEZ ARTURO"/>
        <s v="PESA TECNICA METALURGICA INDUSTRIAL DEL"/>
        <s v="SEMILLEROS MEXICANOS UNIDOS SEMUAC AC"/>
        <s v="COMPROMISO EN MOVILIDAD EXCELENCIA SA DE"/>
        <s v="PLAZA ALMANZA J ANTONIO"/>
        <s v="CAROLINA PERFORMANCE FABRICS SA DE CV"/>
        <s v="IBARRA LERMA FELICITAS"/>
        <s v="LOMA LABRADA ERENDIRA GRISEL"/>
        <s v="MEDINA VERGARA DANEY ANDREA"/>
        <s v="MUÑOZ URBINA FILIBERTO RAMON"/>
        <s v="DIKEN INTERNATIONAL S DE RL DE CV"/>
        <s v="ENSUEñO HOTELERIA DE CELAYA S.A. DE C.V."/>
        <s v="SOSA VAZQUEZ ALEJANDRO"/>
        <s v="RODRIGUEZ GARCIA JOSE LUIS"/>
        <s v="RODRIGUEZ CONTRERAS SANDRA GESSEL"/>
        <s v="PATIÑO FONSECA JESUS"/>
        <s v="HERNANDEZ CORREA SERGIO ROBERTO"/>
        <s v="MEZA ROMERO JOSE LUIS"/>
        <s v="COCONI ORTEGA MERCEDES GABRIELA"/>
        <s v="PINEDA RASGADO MANUEL"/>
        <s v="OLVERA BECERRA MARIA GUADALUPE"/>
        <s v="GARCIA PEREZ RAMON ALEJANDRO"/>
        <s v="ORTEGA HERRERA RAMON"/>
        <s v="SPEQTRUM AEROSPACE S DE RL DE CV"/>
        <s v="CAMPOS COSS ANA KAREN"/>
        <s v="LOPEZ NAVARRETE RAFAEL"/>
        <s v="CHAVEZ AVILA JORDI EMMANUEL"/>
        <s v="MELCHOR PEREZ JOSE MIGUEL"/>
        <s v="CANO SAINTANDRE JOSE LUIS"/>
        <s v="REYNOSO CARRANZA SANTIAGO DAVID"/>
        <s v="PRODOCSA S A DE C V"/>
        <s v="RUIZ GONZALEZ YADIRA"/>
        <s v="PROYECTOS INDUSTRIALES HYM SA DE CV"/>
        <s v="RAMIREZ ALMANZA MARIA ESTHER"/>
        <s v="FLETES Y FORRAJES SA DE CV"/>
        <s v="CORTES ESPECIALIZADOS DE PAPEL SA DE CV"/>
        <s v="RAMIREZ VILLASEÑOR JOAN NEFTALI"/>
        <s v="PROMOCIONALES CREATIVOS SA DE CV"/>
        <s v="PSSL SEGURIDAD PRIVADA SA DE CV"/>
        <s v="ORKIDEON SERVICIOS SAPI DE CV"/>
        <s v="RAYA ROSAS MA DE JESUS"/>
        <s v="GUERRERO OROZCO HECTOR RAMON"/>
        <s v="OLIVER RAMIREZ GERARDO"/>
        <s v="MENDEZ MARTINEZ SIMON"/>
        <s v="RANGEL CHAVEZ JUAN PABLO"/>
        <s v="DISTRIBUIDORA DE MEDICAMENTOS GENERICOS SA"/>
        <s v="PAREDES MANDUJANO ANGEL DANIEL"/>
        <s v="ARTEAGA HINOJOSA JOSE ALBERTO"/>
        <s v="ALMANZA CARRILLO MA. DEL REFUGIO"/>
        <s v="INGENIERIA INDUSTRIAL"/>
        <s v="ROJANO HERNANDEZ CLAUDIA PATRICIA"/>
        <s v="OPERADORA LIBRAMIENTO CELAYA, S.A DE C.V"/>
        <s v="ELECTRO CONSTRUCCIONES ALSA S. DE R.L. DE"/>
        <s v="MORA ZAMORA MARIANA"/>
        <s v="CERVERA SALDAÑA VICTOR RUBEN"/>
        <s v="GARCIA NIETO HILARIO"/>
        <s v="PEREZ OVALLE SALVADOR"/>
        <s v="ROBLES CASTILLO SILVIA EVANGELINA"/>
        <s v="CAMPOS BALDERRAMA ZOILA FLOR"/>
        <s v="ALVAREZ SALDAÑA BLAS"/>
        <s v="DOMINGUEZ BARRERA OMAR"/>
        <s v="MERCADO ALBA JOSE"/>
        <s v="GUTIERREZ MORENO GABRIELA"/>
        <s v="CASTILLO ARTEAGA RAYMUNDO"/>
        <s v="HERRERA OLIVARES VERONICA"/>
        <s v="HERRERA RODRIGUEZ ERNESTO"/>
        <s v="FLORES SUAREZ LUZ GABRIELA"/>
        <s v="ANAYA PALACIOS EDGAR"/>
        <s v="AVILA MEJIA JOSE JUAN"/>
        <s v="PEBSA INGENIERIA ELECTROMECANICA SA DE CV"/>
        <s v="HERNANDEZ HERNANDEZ JUAN"/>
        <s v="JENKS JAMES ARTHUR"/>
        <s v="GUTIERREZ GUZMAN CELIA"/>
        <s v="RODRIGUEZ CARREÑO ALIZZETT"/>
        <s v="HUICHAPA ACOSTA SERGIO"/>
        <s v="REFACCIONES Y ACCESORIOS PARA LA INDUSTRIA"/>
        <s v="MORALES ROSAS GUSTAVO"/>
        <s v="ESPITIA PATIÑO ERIK DANIEL"/>
        <s v="MERINO ZENEA VICTOR ALONSO"/>
        <s v="CORDOVA MACIAS JOSE LUIS"/>
        <s v="VALLE GUALBERTO"/>
        <s v="FITORGANICA SA DE CV"/>
        <s v="PALMA BOLAÑOS JAVIER"/>
        <s v="JIMENEZ GARCIA JOSE ALFREDO"/>
        <s v="VAZQUEZ PAREDES JOSE LUIS"/>
        <s v="ROBLES CERVANTES ALEJANDRO"/>
        <s v="CHIMAL ORTEGA MA DE LOURDES"/>
        <s v="RAMOS MORENO FRANCISCO"/>
        <s v="ORTIZ HERNANDEZ MONICA BELEN"/>
        <s v="PEREZ MUÑOZ ANA GABRIELA"/>
        <s v="LOPEZ OLIVARES LUZ DE MARIA"/>
        <s v="RIVERA GOMEZ MONICA ALEJANDRA"/>
        <s v="GONZALEZ ZARATE NESTOR EDUARDO"/>
        <s v="PROMOTORA TECNICA INDUSTRIAL SA DE CV"/>
        <s v="PATIÑO ARREGUIN ADRIAN"/>
        <s v="BOLAñOS HIDALGO SILVIA FABIOLA"/>
        <s v="RODRIGUEZ RAZO LEOPOLDO"/>
        <s v="ARRIAGA VERA MARTHA"/>
        <s v="CONEJO GODINEZ JORGE RAFAEL"/>
        <s v="NUEVA AGROINDUSTRIAS DEL NORTE SA DE CV"/>
        <s v="NAVA NAVA MA. EUGENIA"/>
        <s v="VARGAS BUSTAMANTE MARGARITA"/>
        <s v="LOPEZ CHAVEZ FERNANDA"/>
        <s v="GARCIA ZUÑIGA JUAN FERNANDO"/>
        <s v="MENDOZA ALONSO FELIX"/>
        <s v="ESQUIVEL GONZALEZ FABIOLA IVETH"/>
        <s v="GONZALEZ ARROYO DANIEL"/>
        <s v="HERNANDEZ GARCIA RAUL"/>
        <s v="LEGARIA BUENO ANGEL DAVID"/>
        <s v="RUIZ ALMANZA MARIA GUADALUPE"/>
        <s v="MEDINA MORALES MARTIN"/>
        <s v="TOVAR GONZALEZ GUSTAVO"/>
        <s v="PEREZ AYALA MAURICIO"/>
        <s v="INMOTION"/>
        <s v="RAMIREZ VILLAGOMEZ MA GUADALUPE"/>
        <s v="CINCO SANDOVAL MARCO VINICIO"/>
        <s v="PARDO MENDEZ ISABEL CRISTINA"/>
        <s v="MARTINEZ ARROYO ALVARO CESAR"/>
        <s v="OLBIL DE MEXICO SA DE CV"/>
        <s v="QUIMICA OSTROVA S DE RL DE CV"/>
        <s v="PIñA RUIZ LAURA"/>
        <s v="RODRIGUEZ MANCERA SAÚL"/>
        <s v="ORTEGA LOPEZ MIGUEL"/>
        <s v="FERTILIDAD DE SUELOS S DE RL"/>
        <s v="TENIENTE RUIZ ABIGAIL"/>
        <s v="GONZALEZ RODRIGUEZ ARNULFO"/>
        <s v="ARCOS GARCIA GASPAR"/>
        <s v="MENDOZA MEJIA LIZETH"/>
        <s v="CAPORAL HUERTA JOSE LUIS"/>
        <s v="ESPINOSA MOLINA GUILLERMO"/>
        <s v="RECOLECTANDO A LA INDUSTRIA ECOLOGIA Y S"/>
        <s v="RAYA HERNANDEZ MIGUEL"/>
        <s v="TORRES ALVAREZ MARIA GUADALUPE"/>
        <s v="DEL RIO GONZALEZ JESUS"/>
        <s v="YAÑEZ CHAVEZ MICAELA"/>
        <s v="RAMIREZ GARCIA JUAN"/>
        <s v="CENTENO TAPIA IRMA PAULINA"/>
        <s v="SERVIN TABAREZ CESAR"/>
        <s v="LLANTYSERV SA DE CV"/>
        <s v="HUERTA RUIZ MARTHA"/>
        <s v="DUARTE LOPEZ J. JUAN"/>
        <s v="CONCRETOS ABCD SA DE CV"/>
        <s v="TENIENTE VALENTE MARIA ORALIA GRACIELA"/>
        <s v="ABURTO DE LA ROSA CARLOS ALBERTO"/>
        <s v="YBARRA SANCHEZ LUZ MARIA"/>
        <s v="AGRICOLA NIETO S DE PR DE RL DE CV"/>
        <s v="TORRES LEON LUIS ENRIQUE"/>
        <s v="JIMENEZ GAMIÑO FERNANDO RAUL"/>
        <s v="SOTO HERNANDEZ ROBERTO"/>
        <s v="RUVALCABA MOSQUEDA DANIEL"/>
        <s v="RIVAS JUAREZ DEBORA"/>
        <s v="JIMENEZ PEREZ ARMANDO"/>
        <s v="UGALDE BELTRAN JORGE ALBERTO"/>
        <s v="YAÑEZ CHAVEZ MARIA ISABEL"/>
        <s v="SEMINARIO DE LA INMACULADA CONCEPCION DE"/>
        <s v="ARMENTA TREVIÑO ROSARIO NALLELI"/>
        <s v="PEREZ ZARATE JUANITA"/>
        <s v="SUPER GANADERO Y AGRICOLA DE SAN JOSE SA"/>
        <s v="GARCIA MOCTEZUMA ANDRES"/>
        <s v="MARTINEZ GONZALEZ MARTIN"/>
        <s v="HERRERA MOLINA MARIA GUADALUPE"/>
        <s v="WALLACE ARAIZA MARTA"/>
        <s v="RICO ARANDA ANA KAREN"/>
        <s v="SIGMA QUALITY ASSISTANCE SA DE CV"/>
        <s v="BARAJAS HERNANDEZ MARGARITA"/>
        <s v="GRANADOS SALAS GERARDO"/>
        <s v="MALTA TEXTO DE MEXICO S.A DE C.V"/>
        <s v="MOLINA MORFIN JAVIER"/>
        <s v="ANAYA ARIAS GUILLERMO"/>
        <s v="CENTENO CASTILLO VICTOR HUGO"/>
        <s v="SUSAN ANDREA KOROL"/>
        <s v="MARTINEZ MARQUEZ LUIS"/>
        <s v="MARTINEZ ESQUIVEL MA SOLEDAD"/>
        <s v="CONSOLACION OJEDA"/>
        <s v="VELAZQUEZ VAZQUEZ JOSE MANUEL"/>
        <s v="TOVAR PAREDES DANIEL"/>
        <s v="RODRIGUEZ VALENCIA MARIA EUGENIA"/>
        <s v="MEDINA OLIVEROS JOSE ANGEL"/>
        <s v="GUERRERO HERRERA MAYRA"/>
        <s v="TOYOTA FINANCIAL SERVICES DE MEXICO S.A D"/>
        <s v="COMAGRICEN SA DE CV"/>
        <s v="COLEGIO VILLAGRAN AC"/>
        <s v="CORONA TABARES BENJAMIN"/>
        <s v="BACA ROMERO GILBERTO"/>
        <s v="GONZALEZ OLIVO VERONICA"/>
        <s v="COMPRAVENTA DE ALIMENTOS GRANOS Y FORRAJE"/>
        <s v="COMERCIO AL DETALLE PARA GUANAJUATO"/>
        <s v="LOPEZ CANCHOLA CHRISTIAN"/>
        <s v="RC TOOLS SA DE CV"/>
        <s v="MEJIA QUINTANA JUAN ALBERTO"/>
        <s v="JUAREZ GUTIERREZ LETICIA"/>
        <s v="MARTINEZ HERNANEZ ELIZABETH"/>
        <s v="TRRI SA DE CV"/>
        <s v="OLIVER ALVAREZ SERGIO EDGAR"/>
        <s v="GUTIERREZ VILLALOBOS JOSE MARCELINO"/>
        <s v="MADRIGAL CAMPOS JOSE LUIS"/>
        <s v="FGASGRO MEX S. DE RL"/>
        <s v="VARGAS HERNANDEZ MARIAZELL"/>
        <s v="MOLINA LICEA MA ARTEMIA"/>
        <s v="GSR LOGISTICA SA DE CV"/>
        <s v="SUASTE RICO MARTINA ELIZABETH"/>
        <s v="MATEHUALA DIAZ MARIA LUISA"/>
        <s v="MARQUESADA CELULAR S. DE R.L. DE C.V."/>
        <s v="ESPINOZA VAZQUEZ ALMA LIDIA"/>
        <s v="AYALA OJEDA LUIS ENRIQUE"/>
        <s v="TUPAFA S.A DE C.V"/>
        <s v="INTEGRA SOLUCIONES INDUSTRIALES S.A DE C.V"/>
        <s v="INMOTION AUTO CELAYA S DE RL DE CV"/>
        <s v="ESPINOZA BUSTAMANTE AIDA"/>
        <s v="RODRIGUEZ VILLANUEVA MA. DE LOURDES"/>
        <s v="PONCE DE LEON Y SANCHEZ VICTOR MANUEL"/>
        <s v="EXPOR SAN ANTONIO SA DE CV"/>
        <s v="CHRISTIAN LOPEZ CANCHOLA"/>
        <s v="DIAZ MEJIA GERARDO DE JESUS"/>
        <s v="ALFARO NIETO PAULINA"/>
        <s v="HERNANDEZ CARREON JUAN"/>
        <s v="AGUILAR IBARRA ROSA JOSEFINA"/>
        <s v="MAGALLON TAVARES FRANCISCO GUILLERMO"/>
        <s v="PATIñO LOPEZ EDDIE"/>
        <s v="MEJIA PATIÑO JOSE"/>
        <s v="LOPEZ LOPEZ JESUS"/>
        <s v="DAOSA S.A DE C.V"/>
        <s v="TAPIAN COMUNICACIONES, TAPIAN COM S.A DE C"/>
        <s v="GARCIA RAMIREZ MARIA DEL CARMEN"/>
        <s v="ZAMORA VARGAS MARIA NEREYDA"/>
        <s v="ORRALA ESPINOZA GUADALUPE ROSA ISELA"/>
        <s v="ONOFRE AMEZQUITA GONZALO ANTONIO"/>
        <s v="IMPAGTA S DE RL DE CV"/>
        <s v="GARCIA AGUILERA MARIA DE LOURDES"/>
        <s v="CALVA RODRIGUEZ SC"/>
        <s v="PEREZ SUSANA"/>
        <s v="RODRIGUEZ MEDINA JESUS ARMANDO"/>
        <s v="TIERRAFRIA RAMIREZ MA DE LOS ANGELES"/>
        <s v="ASOCIACION DE TRANSPORTISTAS DE GUANAJUATO"/>
        <s v="ROJAS LEON MARIO"/>
        <s v="DMG MORI MEXICO S.A de C.V."/>
        <s v="BARAJAS BARRAGAN ERNESTO"/>
        <s v="ALCOCER MONTOYA VERONICA"/>
        <s v="TRAHESA SA DE CV" u="1"/>
        <s v="SANTANA SALAZAR YERALDI" u="1"/>
        <m u="1"/>
        <s v="SANTIBAñEZ FLORES YAREB" u="1"/>
        <s v="TRANSFORMA, PROYECTO Y CONSTRUCCION S.A. D" u="1"/>
        <s v="AVALOS ARGUELLO MARIA DE LOURDES" u="1"/>
        <s v="RANGEL SANCHEZ LUIS" u="1"/>
        <s v="DISTRIBUIDORA AVICEL SA DE CV" u="1"/>
        <s v="CRUZ SALAZAR ARISTEO" u="1"/>
        <s v="IRMA ARACELI CHAVEZ TAPIA" u="1"/>
        <s v="GALLEGOS RAMIREZ HECTOR MIGUEL" u="1"/>
        <s v="GUERRERO JASSO NICOLAS" u="1"/>
        <s v="C, AGENTE DE SEGUROS Y DE FIANZAS S.A. DE" u="1"/>
        <s v="NUÑEZ BARROSO GONZALO" u="1"/>
        <s v="TOVAR LERMA CUTBERTO" u="1"/>
        <s v="GARZA LLAVE JESSICA ANTUANETTE" u="1"/>
        <s v="KYOHO TOYOTU MEXICO SA DE CV" u="1"/>
        <s v="HERNANDEZ HERNANDEZ MARTIN OSVALDO" u="1"/>
        <s v="GASCA GASCA MARIA TERESA" u="1"/>
        <s v="CAMACHO HERRERA CIALETT ITZEL" u="1"/>
        <s v="RAMIREZ RAMIREZ RUBEN" u="1"/>
        <s v="VAZQUEZ LOPEZ IVAN" u="1"/>
        <s v="ARELLANO GOMEZ EUFROSINA" u="1"/>
        <s v="DIEGO EDUARDO GUIDO RAMOS" u="1"/>
        <s v="MARTINEZ SANCHEZ ARACELI" u="1"/>
        <s v="SALAS CORREA VICTOR TRINIDAD" u="1"/>
        <s v="GRANADOS FRIAS VERONICA ROCIO" u="1"/>
        <s v="SALGADO URIOSTEGUI ALFREDO" u="1"/>
        <s v="FLORES PLATAS GABRIELA LETICIA" u="1"/>
        <s v="CASTILLEJOS GALLEGOS CLARA LUZ" u="1"/>
        <s v="LOPEZ SANCHEZ JAVIER GUADALUPE" u="1"/>
        <s v="CHAVEZ SANCHEZ FRANCISCO" u="1"/>
        <s v="MONROY CORONA YOLANDA" u="1"/>
        <s v="DE ANDA ESQUEDA GERARDO" u="1"/>
        <s v="VEGA ZUÑIGA ANGEL" u="1"/>
        <s v="BAUTISTA MAYA ANGEL" u="1"/>
        <s v="MARTINEZ GALVAN MIRNA YOANA" u="1"/>
        <s v="PEREZ SALDAÑA ROBERTO" u="1"/>
        <s v="VALDEZ DAVENPORT MARK ANTHONY" u="1"/>
        <s v="BAJIO MOBILE SERVICES SA DE CV" u="1"/>
        <s v="GUTIERREZ MARTINEZ JOSE" u="1"/>
        <s v="BLANCA CARRASCO ROGELIO" u="1"/>
        <s v="NIETO NAVARRETE MIGUEL" u="1"/>
        <s v="AUTOBUSES TUR-PEJO SADE CV" u="1"/>
        <s v="FERNANDEZ GARCIA ADOLFO MARTIN" u="1"/>
        <s v="MAFER BJ SA DE CV" u="1"/>
        <s v="VERBOONEN KHOURY EDUARDO" u="1"/>
        <s v="SALDAÑA ORTIZ CONRADO" u="1"/>
        <s v="TYEMSA2020 SA DE CV" u="1"/>
        <s v="ROSAS SALUM JOSE FEDERICO" u="1"/>
        <s v="SANDOVAL ESPINDOLA HECTOR" u="1"/>
        <s v="LEYTON PENINA ELIZABETH" u="1"/>
        <s v="TOVAR OLIVARES CECILIA" u="1"/>
        <s v="MORALES ROA SALVADOR" u="1"/>
        <s v="ANGOLI GARCIA NANCY FABIOLA" u="1"/>
        <s v="RODRIGUEZ SAUZA MODESTA TERESA" u="1"/>
        <s v="LIBRERIA EL TERCER MILENIO SA DE CV" u="1"/>
        <s v="SEMILLAS CORREA MEXICANA SA DE CV" u="1"/>
        <s v="VAZQUEZ NAVA JEZIEL" u="1"/>
        <s v="ALLPRINTS SA DE CV" u="1"/>
        <s v="SOTO RODRIGUEZ JUAN DIEGO" u="1"/>
        <s v="VARGAS VARELA RITO" u="1"/>
        <s v="MOLINA MARTINEZ PEDRO EMMANUEL" u="1"/>
        <s v="DWK LIFE SCIENCES S. DE RL.DE C.V." u="1"/>
        <s v="CAMACHO OJEDA MONSERRAT" u="1"/>
        <s v="CHAVEZ RAMIREZ FERNANDO" u="1"/>
        <s v="CARRION VEGA MA. GUADALUPE" u="1"/>
        <s v="JIMENEZ BEDOY ALEJANDRO" u="1"/>
        <s v="MENDOZA NUÑEZ J. NOE" u="1"/>
        <s v="PEREZ NUñEZ DIEGO SAUL" u="1"/>
        <s v="EXPERTS IN MAINTENANCE AND CONSULTING" u="1"/>
        <s v="PISOS Y MAS DE CELAYA" u="1"/>
        <s v="TRANSPORTES SANMIGUELITOURS SA DE CV" u="1"/>
        <s v="HUANASTA DIAZ OSWALDO" u="1"/>
        <s v="OROPEZA MEJIA JESUS" u="1"/>
        <s v="AUTOBUSES URVIABUS S.A DE C.V." u="1"/>
        <s v="CALDERON SOTO WENDY JASMIN" u="1"/>
        <s v="GONZALEZ MUÑOZ EULISES" u="1"/>
        <s v="CAMACHO GAMEZ JORGE ESAU" u="1"/>
        <s v="BIOPROCESA SA DE CV" u="1"/>
        <s v="TURISMOS CUANDA" u="1"/>
        <s v="PROMOTORA Y CONSTRUCTORA TOLLAN" u="1"/>
        <s v="TORRES RAMOS FRANCISCA" u="1"/>
        <s v="LA FORTALEZA AGROSERVICIOS" u="1"/>
        <s v="ALCAMARE INTERNATIONAL RECYCLING GROUP S D" u="1"/>
        <s v="GORDILLO RUIZ YOLANDA" u="1"/>
        <s v="CORNEJO ARROYO SERGIO ALEJANDRO" u="1"/>
        <s v="VENCES SANCHEZ JOSE LUIS" u="1"/>
        <s v="PROMARSA DEL CENTRO S.A. DE C.V." u="1"/>
        <s v="KINNEY GARCIA MARIA GUADALUPE" u="1"/>
        <s v="ARENAS ROSILLO FELIPE" u="1"/>
        <s v="PATIÑO GARCIA VICENTE ABEL" u="1"/>
        <s v="ORTEGA JIMENEZ ALICIA" u="1"/>
        <s v="SERMIB SERVICIOS Y MANTENIMIENTOS S DE RL DE CV" u="1"/>
        <s v="AMENEYRO ARCONADA MARIA CRISTINA" u="1"/>
        <s v="ALBERTO SERRANO ALEJANDRA" u="1"/>
        <s v="CARBAJAL LOPEZ ERNESTO" u="1"/>
        <s v="NAVARRETE RUIZ EDUARDO DAVID" u="1"/>
        <s v="LEDESMA CACIQUE MA ANGELICA" u="1"/>
        <s v="ALMANZA LEON FRANCISCO JAVIER" u="1"/>
        <s v="JIMENEZ ORTIZ IBSAN ABISAY" u="1"/>
        <s v="MONTES ARCEGA JUAN MANUEL" u="1"/>
        <s v="HERNANDEZ SUAREZ PABLO JOVANY" u="1"/>
        <s v="LOZANO VEGA JOSE LUIS" u="1"/>
        <s v="QUINTANA RAMIREZ FRANCISCO JAVIER" u="1"/>
        <s v="ARREGUIN HERNANDEZ MARIA DE LOURDES" u="1"/>
        <s v="ARELLANO VAZQUEZ ROSA MARIA" u="1"/>
        <s v="DISTRIBUIDORA DE CERVEZAS Y BEBIDAS S.A." u="1"/>
        <s v="TRANLINCE SA DE CV" u="1"/>
        <s v="AGUSTIN ESQUIVEL JUSTIMIANO" u="1"/>
        <s v="BATA RODRIGUEZ JESUS ADAN" u="1"/>
        <s v="PAILERIA ESPECIALIZADA EQUIPOS Y TANQUES" u="1"/>
        <s v="RUIZ CHAVEZ BRIANDA ROSARIO" u="1"/>
        <s v="WATER WELL DRILLING SA DE CV" u="1"/>
        <s v="SOLORZANO RODRIGUEZ FERNANDO ALFREDO" u="1"/>
        <s v="ENLACES TURISTICOS DEL BAJIO SA DE CV" u="1"/>
        <s v="QUINTANA CARRERA YOLANDA" u="1"/>
        <s v="GOMEZ BOCANEGRA GRACIELA" u="1"/>
        <s v="CONTRERAS ARRIAGA MARCO ANTONIO" u="1"/>
        <s v="MADERERIA LA TIERRA S.A. DE C.V." u="1"/>
        <s v="MERCADO LULE RICARDO" u="1"/>
        <s v="GALLARDO HERNANDEZ ROBERTO" u="1"/>
        <s v="ZUÑIGA VILLASEÑOR MARIA GUADALUPE" u="1"/>
        <s v="GARCIA JAQUELINE" u="1"/>
        <s v="GASCA AVILA EDUARDO" u="1"/>
        <s v="INTEGRACION INDUSTRIAL Y COMERCIAL MILENI" u="1"/>
        <s v="ZARAGOZA ROJAS CARLOS" u="1"/>
        <s v="HERNANDEZ SANCEN SANDRA STEPHANIE" u="1"/>
        <s v="VERA MORAN ANA ESTELA" u="1"/>
        <s v="MORADO FLORES JONNATHAN JAVIER" u="1"/>
        <s v="PINTURAS Y PEGAMENTOS DEL CENTRO SA" u="1"/>
        <s v="CABRERA MARTINEZ ALBERTO" u="1"/>
        <s v="FORRAJES EL ARROLLO SPR DE RL" u="1"/>
        <s v="TOVAR CASTRO JOSE RICARDO" u="1"/>
        <s v="CASTRO HERRERA JOSE ALFONSO" u="1"/>
        <s v="AVILA PEÑA RICARDO" u="1"/>
        <s v="CERVANTES GOMEZ YOLANDA" u="1"/>
        <s v="ARELLANO RODRIGUEZ MARIA GUADALUPE" u="1"/>
        <s v="YEVO ARRENDADORA SA DE CV" u="1"/>
        <s v="VALENCIA RANGEL MIRNA" u="1"/>
        <s v="CONSTRUCCIONES ELECTROMECANICAS DIPROZ" u="1"/>
        <s v="NKP MEXICO SA DE CV" u="1"/>
        <s v="GONZALEZ LICEA SALIN" u="1"/>
        <s v="ORTEGA MONTOYA RODRIGO" u="1"/>
        <s v="MEJIA MONTOYA ISRAEL" u="1"/>
        <s v="VALDOVINOAS HERNANDEZ JOSE ALFREDO" u="1"/>
        <s v="JAMAICA ARREGUIN MARIO ALBERTO" u="1"/>
        <s v="JARAMILLO GARCIA BERNARDO" u="1"/>
        <s v="JOSE DE JESUS CASTELLANOS AMADOR" u="1"/>
        <s v="FERRUSQUIA CAMPOS FABIAN" u="1"/>
        <s v="REGALADO SANCHEZ JULIO CESAR" u="1"/>
        <s v="SANCHEZ PACHECO GUADALUPE MARTINA" u="1"/>
        <s v="FLORES VIVIEROS JUAN PABLO" u="1"/>
        <s v="GONZALEZ LOPEZ SUSANA DE LA LUZ" u="1"/>
        <s v="PEREZ PEDROZA MARISOL" u="1"/>
        <s v="DURAN CRUZ BRANDON" u="1"/>
        <s v="CAMACHO FLORES GUILLERMO" u="1"/>
        <s v="COSMOCEL S.A" u="1"/>
        <s v="RODRIGUEZ MOYA JESUS" u="1"/>
        <s v="DEANDA GONZALEZ NALLELY" u="1"/>
        <s v="QUEVEDO PATIÑO CLAUDIA STEFANY" u="1"/>
        <s v="SERVICIOS ADMINISTRATIVOS DEL BAJIO S.A." u="1"/>
        <s v="MORALES AGUIRRE JOSE JUAN" u="1"/>
        <s v="BACA ROMERO GILBERTO (RECOLECCION QUERETARO)" u="1"/>
        <s v="GEORGE MICHELSON" u="1"/>
        <s v="NOVOA ACEVEDO J JESUS" u="1"/>
        <s v="YOKOYAMA HAYASHI SATORU" u="1"/>
        <s v="TIERRAFRIA RAMIREZ MADE LOS ANGELES" u="1"/>
        <s v="MENA DIAZ RAFAEL" u="1"/>
        <s v="CENTRO DE ACOPIO Y SOLUCIONES AMBIENTALES SA DE CV" u="1"/>
        <s v="MORENO TOVAR GREGORIO" u="1"/>
        <s v="ARREGUIN COLORADO MARIBEL" u="1"/>
        <s v="ORTEGA ARROYO LUZ MARIA DEL CARMEN" u="1"/>
        <s v="RAYA ALONZO JUAN" u="1"/>
        <s v="SALGADO MA DEL SOCORRO" u="1"/>
        <s v="DISTRIBUIDORA DE CERVEZAS Y BEBIDAS S.A" u="1"/>
        <s v="GARCIA RODRIGUEZ LOURDES" u="1"/>
        <s v="MACIAS QUINTANA MARIA EUGENIA" u="1"/>
        <s v="VALIENTE MARTINEZ JOSE GERARDO" u="1"/>
        <s v="DE SANTIAGO VELAZQUEZ TARSICIO" u="1"/>
        <s v="JARDON SANCHEZ VICTOR EDUARDO" u="1"/>
        <s v="AGROCONSTRUCCIONES SILO DEL BAJIO SA DE CV" u="1"/>
        <s v="LOPEZ PACHECO CECILIA POLET" u="1"/>
        <s v="CENTENO MELECIO ALDO ROBERTO" u="1"/>
        <s v="MELGOZA GUTIERREZ OCTAVIO" u="1"/>
        <s v="BALLEZA PEREZ RICARDO" u="1"/>
        <s v="MOSQUEDA ROBLES CLAUDIA GUADALUPE" u="1"/>
        <s v="SIC CELAYA SA DE CV" u="1"/>
        <s v="GONZALEZ HERNANDEZ MARTHA LETICIA" u="1"/>
        <s v="LANDIN MOYA JUANA" u="1"/>
        <s v="PREFORMADOS DE MEXICO S.A. DE C.V." u="1"/>
        <s v="RODRIGUEZ PALMA GERARDO" u="1"/>
        <s v="JIMENEZ JIMENEZ ROGELIO" u="1"/>
        <s v="HUERTA NUñEZ LILIAN NATALIA" u="1"/>
        <s v="MEDRANO MIRANDA TANIA PAMELA" u="1"/>
        <s v="GARCIA VENEGAS TRINIDAD" u="1"/>
        <s v="GUERRA ZEPEDA JESUS MARTIN" u="1"/>
        <s v="FERRER GUERRA ADOLFO EUGENIO" u="1"/>
        <s v="RICO CARDENAS JOSE FRANCISCO" u="1"/>
        <s v="BANNER ENGINEERING DE MEXICO" u="1"/>
        <s v="URIBE GARDUÑO JANET MONSERRAT" u="1"/>
        <s v="ORDUÑO MELENDEZ ALEJANDRA" u="1"/>
        <s v="ROJO CRUZ CARMEN RUTH" u="1"/>
        <s v="GARCIA LOPEZ CRISTINA" u="1"/>
        <s v="JUAREZ MANCERA OMAR" u="1"/>
        <s v="GARCIA CORTEZ SONIA" u="1"/>
        <s v="MAS SEEDS MEXICO" u="1"/>
        <s v="MARTINEZ GONZALEZ ROSALBA" u="1"/>
        <s v="MUNICIPIO DE CELAYA GUANAJUATO" u="1"/>
        <s v="PATIÑO AMAYA ARISTOTELES" u="1"/>
        <s v="MURILLO FLORES MARIA DEL CARMEN" u="1"/>
        <s v="BENITEZ MARBAN TOMAS" u="1"/>
        <s v="ONTIVEROS PATIÑO J. GUADALUPE" u="1"/>
        <s v="FLETES ENTREGA Y RECOLECCION S DE RL DE C" u="1"/>
        <s v="CORRALES MORALES JULIO" u="1"/>
        <s v="KYOHO TOYOTSU MEXICO" u="1"/>
        <s v="GUTIERREZ JARA ELVIRA" u="1"/>
        <s v="MORAN VAZQUEZ NICOLAS" u="1"/>
        <s v="RONQUILLO HERRERA ANABEL GUADALUPE" u="1"/>
        <s v="MONTELLANO RESENDIZ PEDRO ESTANISLAO" u="1"/>
        <s v="ROSAS PANIAGUA LAURA" u="1"/>
        <s v="SEDEASE SA DE CV" u="1"/>
        <s v="RAMIREZ JURADO LISANDRA MAGALI" u="1"/>
        <s v="RANGEL PEREZ LUIS FELIPE" u="1"/>
        <s v="DEL RAZO HERNANDEZ JESICA DAFNE" u="1"/>
        <s v="TRANSPORTES PROFESIONALES DEL BAJIO S.A. D" u="1"/>
        <s v="DIPASA INTERNACIONAL DE MEXICO S.A. DE C" u="1"/>
        <s v="GODINEZ HERNANDEZ JOSE" u="1"/>
        <s v="METAL SAPI SA DE CV" u="1"/>
        <s v="VAZQUEZ CASTRO JESSICA" u="1"/>
        <s v="HERNANDEZ RUIZ JOSE JESUS" u="1"/>
        <s v="BARKSHADT GRANADOS BUFFY JAZMINNE" u="1"/>
        <s v="AUTOBUSES TURISMO TERRESTRE SA DE CV" u="1"/>
        <s v="GOVEA RANGEL VICTOR MANUEL" u="1"/>
        <s v="SANCHEZ HERNANDEZ JULIA DOLORES" u="1"/>
        <s v="HURTADO SANCHEZ ANA MARIA" u="1"/>
        <s v="NOVASEM INNOVACIONES SA DE CV " u="1"/>
        <s v="TUBERIAS Y VALVULAS DEL POTOSI SA DE" u="1"/>
        <s v="MEDINA MORALES JOSE LUZ" u="1"/>
        <s v="MENDEZ ALCANTAR RAFAEL" u="1"/>
        <s v="CARMONA RODRIGUEZ HUGO ENRIQUE" u="1"/>
        <s v="CHIBLE GONZALEZ SAMIRA" u="1"/>
        <s v="ZIMBRON JARAMILLO PATRICIA" u="1"/>
        <s v="MICHEL GODOY XOCHITL" u="1"/>
        <s v="GONZALEZ ARELLANO JOHNATTAN" u="1"/>
        <s v="SILVA SILVA MARICELA" u="1"/>
        <s v="RUIZ AGUILAR CHRISTIAN IAN" u="1"/>
        <s v="MEXICO COMPAÑIA CONSTRUCTORA SA DE CV" u="1"/>
        <s v="PROVEEDORA DE SERVICIOS JURIDICOS SC" u="1"/>
        <s v="MAYOREO DE DULCES S.A. DE C.V." u="1"/>
        <s v="GARCIA GONZALEZ JOSE" u="1"/>
        <s v="JACKSON RONALD EVERETT" u="1"/>
        <s v="ORTIZ GARCIA ISMAEL" u="1"/>
        <s v="CARDENAS VAZQUEZ ANDRES" u="1"/>
        <s v="ARREGUIN ARREGUIN ANGELICA" u="1"/>
        <s v="CERON ULLOA MONSERRATH" u="1"/>
        <s v="SERVICIOS DE TERRACERIA Y RENTA DE MAQUI" u="1"/>
        <s v="MENDOZA FLORES MARTIN" u="1"/>
        <s v="HERNANDEZ SANCHEZ MARIA DEL SOCORRO" u="1"/>
        <s v="TELLEZ ENCINAS JORGE" u="1"/>
        <s v="ALVARADO SORIA MARYCARMEN" u="1"/>
        <s v="AVE CONSULTING SC" u="1"/>
        <s v="MILLER PIPELINE DE MEXICO,S.A DE C.V." u="1"/>
        <s v="MORALES LUGO JESUS" u="1"/>
        <s v="PEREZ SOTO HUGO" u="1"/>
        <s v="MANCERA SANCHEZ MA DEL CARMEN" u="1"/>
        <s v="CASTRO ROMERO LIZBETH" u="1"/>
        <s v="GOMEZ LOPEZ JOSE MAURICIO" u="1"/>
        <s v="AYALA TAPIA JUAN LUIS" u="1"/>
        <s v="DYMSA CELAYA" u="1"/>
        <s v="GONZALEZ BARRIOS DENIA GUADALUPE" u="1"/>
        <s v="RAYA ALMANZA JOSE TRINIDAD" u="1"/>
        <s v="ORTEGA ARANA TERESA" u="1"/>
        <s v="CAMACHO RANGEL ANA MARIA" u="1"/>
        <s v="CONSULTORES PROKANSA SC" u="1"/>
        <s v="RAMIREZ RODRIGUEZ SELENE" u="1"/>
        <s v="LA IGLESIA DE JESUCRISTO DE LOS SANTOS DE" u="1"/>
        <s v="CASTAÑEDA RAMOS AGUSTIN" u="1"/>
        <s v="EXPERTS IN MAINTENACE AND CONSULTING" u="1"/>
        <s v="JARAL ORTIZ LUCILA" u="1"/>
        <s v="VENTURA RAYA ROBERTO" u="1"/>
        <s v="RAMIREZ GAITAN MIGUEL ANGEL" u="1"/>
        <s v="AGRONUTRIENTES Y SEMILLAS DE QUERETARO SA" u="1"/>
        <s v="ABOYTES GUERRERO SANJUANA" u="1"/>
        <s v="LOPEZ HERNANDEZ MARIA DEL CONSUELO" u="1"/>
        <s v="RAMIREZ VERA MA. SOCORRO" u="1"/>
        <s v="GARDUÑO RAMONA PAULINE" u="1"/>
        <s v="DIAZ OVALLE CHRISTIAN OLIVER" u="1"/>
        <s v="MARTINEZ ESPITIA JORGE ALBERTO" u="1"/>
        <s v="CONTROLADORA MABE SA DE CV" u="1"/>
        <s v="BUCIO AVILA RUBEN DARIO" u="1"/>
        <s v="TRANSPORTES PROFESIONALES DEL BAJIO" u="1"/>
        <s v="MENHER ASFALTOS SA DE CV" u="1"/>
        <s v="HERNANDEZ BEDOLLA JOSE PABLO" u="1"/>
        <s v="BAEZA LOPEZ ANA KAREN" u="1"/>
        <s v="TORRES ESPINOSA JUANITA" u="1"/>
        <s v="DIAZ ALARCON ARTURO NICOLAS" u="1"/>
        <s v="LEON GONZALEZ PABLO CESAR" u="1"/>
        <s v="MANDUJANO ESTRADA ILSE GEORGINA" u="1"/>
        <s v="MARTINEZ MAGDALENO JUAN JOSE" u="1"/>
        <s v="GUTIERREZ SERRANO LUZ VIOLETA" u="1"/>
        <s v="HORTI-PLANTAS INVERNADERO S.P.R. DE R.L" u="1"/>
        <s v="SEKISUI KASEI MEXICO SA DE CV" u="1"/>
        <s v="FLORES PATIÑO DENISE" u="1"/>
        <s v="AUTOTRANSPORTES OBASA DEL CENTRO SA DE" u="1"/>
        <s v="MEZA CISNEROS HUMBERTO" u="1"/>
        <s v="MAQUINADOS INDUSTRIALES EL PEDREGAL SA" u="1"/>
        <s v="POWERTRONICS SA DE CV" u="1"/>
        <s v="GARCIA MURO JONANTHAN" u="1"/>
        <s v="AMADOR JAQUEZ PABLO" u="1"/>
        <s v="RAMIREZ PAREDES LUIS MANUEL" u="1"/>
        <s v="PACHECO TRANSREFRIGERADOS Y LOGISTICA" u="1"/>
        <s v="RIOS LEON NELBA" u="1"/>
        <s v="MARTINEZ GARCIA LUIS" u="1"/>
        <s v="ALONSO JARAMILLO MARIADE JESUS" u="1"/>
        <s v="SPE SERVICIOS PROFECIONALES DE ENFERMERIA" u="1"/>
        <s v="RAYA SANCHEZ MARISA" u="1"/>
        <s v="GARCIA OLALDE MA AUXILIO" u="1"/>
        <s v="CASTILLO GUERRERO ALEJANDRO" u="1"/>
        <s v="PROVISTA SA DE CV" u="1"/>
        <s v="MARTINEZ ARGUETA CINTHIA CAROLINA" u="1"/>
        <s v="ROJAS LARA UZZIEL ARTURO" u="1"/>
        <s v="MONTALVO ELIAS LUIS ANTONIO" u="1"/>
        <s v="MORENO MUñOZ GLORIA GUADALUPE" u="1"/>
        <s v="VALENZUELA GONZALEZ CRISTIAN" u="1"/>
        <s v="SALINAS CORTES MARIA DOLOREZ" u="1"/>
        <s v="ARAMBURO PACHECO ANA CRISTINA" u="1"/>
        <s v="REYNOSO SIMROTH JUDITH YOLANDA" u="1"/>
        <s v="GARCIA FLORES JESUS ALEJANDRO" u="1"/>
        <s v="DE LA MORA BELTRAN CONSTRUCCIONES" u="1"/>
        <s v="EUROMEX INVERNADEROS SA DE CV" u="1"/>
        <s v="JUAREZ ROJAS GUILLERMO URIEL" u="1"/>
        <s v="SOLIS WORBIST BETTY MATILDE" u="1"/>
        <s v="LUNA RODRIGUEZ RAUL" u="1"/>
        <s v="KERNOTEK SA DE CV" u="1"/>
        <s v="PACHECO RAMIREZ ANDREA" u="1"/>
        <s v="CREAXION SOLUCIONES INTELIGENTES SA DE CV" u="1"/>
        <s v="SIDERA VISUS SA DE CV" u="1"/>
        <s v="GARCIA TENIENTE JAIME" u="1"/>
        <s v="VELAZQUEZ PEREZ MARIA TERESA" u="1"/>
        <s v="VALUE ARRENDADORA SA DE CV SOFOM ER VALUE" u="1"/>
        <s v="MACIAS GASCA FERNANDO" u="1"/>
        <s v="ASOCIACION DE AVICULTORES DE CELAYA" u="1"/>
        <s v="CRUZ GARCIA DANIEL ISAAC" u="1"/>
        <s v="JUNTA MUNICIPAL DE AGUA POTABLE Y ALCANTAR" u="1"/>
        <s v="MARTINEZ RODRIGUEZ LORENA" u="1"/>
        <s v="RODRIGUEZ TORRES MARIA" u="1"/>
        <s v="SOLUCIONES EN HORTICULTURA SPR DE RL" u="1"/>
        <s v="SINERGIA IEM SA DE CV" u="1"/>
        <s v="JIMENEZ OLIVARES CONSUELO" u="1"/>
        <s v="ZARATE LOPEZ RAFAEL" u="1"/>
        <s v="IENTC S DE RL DE CV" u="1"/>
        <s v="MORALES GONZALEZ OSCAR AXEL" u="1"/>
        <s v="PATIÑO GUERRERO RODOLFO" u="1"/>
        <s v="RODRIGUEZ LOZADA CASIMIRO" u="1"/>
        <s v="CURTIDOR MUÑOZ JOSE" u="1"/>
        <s v="CORTEZ GARCIA BLANCA ESTELA" u="1"/>
        <s v="CUELLAR MENDOZA MARIA SELENE IVONET" u="1"/>
        <s v="CRUZ PINEDA MIGUEL" u="1"/>
        <s v="RODRIGUEZ BARAJAS ISRAEL" u="1"/>
        <s v="SANCHEZ AGUILAR ISRAEL" u="1"/>
        <s v="NUÑEZ GARCIA SANTIAGO" u="1"/>
        <s v="PASTRANA SANTOS LUIS HAAIDY" u="1"/>
        <s v="ARGUELLO AVENDAÑO CARLOS ARTURO" u="1"/>
        <s v="RIOS CUEVAS ALFREDO" u="1"/>
        <s v="GRANADOS ESQUIVEL MONICA" u="1"/>
        <s v="OBIEDO MA. BELEN" u="1"/>
        <s v="CANO MELESIO RITA SUSANA" u="1"/>
        <s v="SALDAÑA MARTINEZ GERARDO" u="1"/>
        <s v="AHERN INTERNACIONAL DE MEXICO S.A. DE" u="1"/>
        <s v="START BANREGIO, S.A DE CV SOFOM E.R. BGF" u="1"/>
        <s v="GRANADOS RICO EDEL" u="1"/>
        <s v="AGUILAR MALAGON GUILLERMO JAVIER" u="1"/>
        <s v="TRUJILLO ORTEGA FERNANDO" u="1"/>
        <s v="PATIÑO OSEGUERA SUSANA EMILIA" u="1"/>
        <s v="CABRERA GUERRERO LUIS CARLOS" u="1"/>
        <s v="ALVAREZ GRANADOS SALVADOR" u="1"/>
        <s v="NUBIA SELENE MARTINEZ RUIZ" u="1"/>
        <s v="RODRIGUEZ FLORES SILVIA" u="1"/>
        <s v="PESQUERA OLALDE CARLOS" u="1"/>
        <s v="INMOBILIARIA Y CONSTRUCTORA CAVESO SA DE" u="1"/>
        <s v="UNIVERSIDAD DE GUANAJUATO" u="1"/>
        <s v="RESENDIZ ESPINOZA JUAN SALVADOR" u="1"/>
        <s v="MARTINEZ LOPEZ ERIKA" u="1"/>
        <s v="ECHEVERIA PALMERIN ARTURO" u="1"/>
        <s v="ALTA DIRECCION INMOBILIARIA S.A. DE C.V." u="1"/>
        <s v="SERVICIOS TECNICOS ESPECIALIZADOS DEL BAJI" u="1"/>
        <s v="VARELA ALAMO LUZ MARCELA" u="1"/>
        <s v="DIAZ PEREZ ANDRES" u="1"/>
        <s v="GONZALEZ MORALES ANTONIO" u="1"/>
        <s v="LARA CELAYA JOSE GERARDO" u="1"/>
        <s v="ESPINO RUEDA JOSE ELIAS" u="1"/>
        <s v="AHERN INTERNACIONAL DE MEXICO S.A. D" u="1"/>
        <s v="ERICA ROBIN PIEDFORT X" u="1"/>
        <s v="TINOCO GARCIA EUTIMIO " u="1"/>
        <s v="SANTOYO IZAGUIRRE JOSE ERNESTO" u="1"/>
        <s v="GS AGRO DE MEXICO S DE RL DE CV" u="1"/>
        <s v="CORTES PANIAGUA MARCELA BERENICE" u="1"/>
        <s v="MEDINA GONZALEZ CARLOS GIOVANNI" u="1"/>
        <s v="MUBEA DE MEXICO S DE RL DE CV" u="1"/>
        <s v="GUZMAN GUTIERREZ CARMELA" u="1"/>
        <s v="YUSEN LOGISTICS (MEXICO) S.A. DE C.V." u="1"/>
        <s v="CASTAñEDA GARCIA MARIANA" u="1"/>
        <s v="CAMPOS SANCHEZ SERGIO" u="1"/>
        <s v="OCHOA LEDEZMA J. VITALINO" u="1"/>
        <s v="OXFORD INSTITUTO EDUCATIVO" u="1"/>
        <s v="VILLASEÑOR RUIZ CLISERIO" u="1"/>
        <s v="CORDERO VALES MIMI" u="1"/>
        <s v="GERVACIO AGUILAR MIRIAM" u="1"/>
        <s v="CHAIRES MANRIQUEZ GABRIEL" u="1"/>
        <s v="GRUPO ACEITERO DEL BAJIO SA DE CV" u="1"/>
        <s v="GRUPO CONSTRUCTOR MOARCI SA DE CV" u="1"/>
        <s v="GRUPO GASOLINERO BUGATTI SA DE CV" u="1"/>
        <s v="SOLIS ULLOA JORGE HUGO" u="1"/>
        <s v="RODRIGUEZ LICONA GERARDO ALBERTO" u="1"/>
        <s v="GARZA ROJAS JUAN JOSE" u="1"/>
        <s v="LUCIO MARTINEZ FRANCISCO" u="1"/>
        <s v="AHERN INTERNACIONAL DE MEXICO SA DE CV" u="1"/>
        <s v="ROIZ GONZALEZ JORGE" u="1"/>
        <s v="PAZOS LOZANO ALBERTO" u="1"/>
        <s v="ROJAS LOPEZ DAFNE MARIANA" u="1"/>
        <s v="GOMEZ VAZQUEZ PATRICIA" u="1"/>
        <s v="ALMANZA TORRES MARIA DEL PILAR" u="1"/>
        <s v="HIDRAULICA MODERNA SA DE CV" u="1"/>
        <s v="CASTILLO PALACIOS LICURGO EPAMINONDAS" u="1"/>
        <s v="BIBRIESCA SAHAGUN FERNANDO" u="1"/>
        <s v="PLANCATE GARCIA JUAN" u="1"/>
        <s v="FEREGRINO UGALDE MIGUEL" u="1"/>
        <s v="ALFARO QUEZADA PABLO FRANCISCO" u="1"/>
        <s v="GALLEGOS FLORES XIMENA" u="1"/>
        <s v="PATIÑO LOPEZ GLORIA ANGELICA" u="1"/>
        <s v="MACIAS ALVAREZ MA. LUCIA" u="1"/>
        <s v="JOSE ISRAEL ONTIVEROS VALE" u="1"/>
        <s v="ORTIZ BARROSO MIRIAM" u="1"/>
        <s v="LANDEROS PEREZ MA ELENA" u="1"/>
        <s v="SEGURA RODRIGUEZ RENE FERNANDO" u="1"/>
        <s v="ABEL DAVID AVRAHAM" u="1"/>
        <s v="FRESCOPACK SA DE CV" u="1"/>
        <s v="MUÑOZ S. LOPEZ JOSE ANTONIO " u="1"/>
        <s v="RAZO VAZQUEZ MA. CRUZ" u="1"/>
        <s v="PARAMO MUGUIRO PATRICIA DE GUADALUPE" u="1"/>
        <s v="RAMOS PEREZ GABRIEL" u="1"/>
        <s v="ABOYTES ENRIQUEZ LAURA PATRICIA" u="1"/>
        <s v="QUIÑONES LUNA SERVANDO" u="1"/>
        <s v="LANUZA ESPITIA JUAN" u="1"/>
        <s v="PONCE VEJAR MELISA" u="1"/>
        <s v="AGRIJIUSA SPR DE RL DE CV" u="1"/>
        <s v="DOMINGUEZ TELLES ANDREA MIRELY" u="1"/>
        <s v="ASESORIA CONSTRUCTIVA Y DE SERVICIOS SA DE" u="1"/>
        <s v="TORRES SANCHEZ DAVID" u="1"/>
        <s v="HUTCHINSON AUTOPARTES MEXICO SA DE CV" u="1"/>
        <s v="VALADEZ TOVAR J. ROSARIO" u="1"/>
        <s v="LOPEZ LEON ROSENDO" u="1"/>
        <s v="GUIZA SUAREZ RAMON MANUEL" u="1"/>
        <s v="RUIZ DELGADO MARIA CRUZ" u="1"/>
        <s v="DURAN GONZALEZ OLGA ANDREA" u="1"/>
        <s v="PEREZ LICEA NABOR" u="1"/>
        <s v="TOYOTA FINANCIAL SERVICES MEXICO SA DE C" u="1"/>
        <s v="DE ANDA MORENO JUAN CARLOS" u="1"/>
        <s v="LOPEZ CORNEJO FAUSTINO" u="1"/>
        <s v="RAMBLAS LUGO EFRAIN" u="1"/>
        <s v="AGUILAR PATIÑO JESUS" u="1"/>
        <s v="ORTIZ MALDONADO ALFONSO" u="1"/>
        <s v="GALLAGA SERRATO PABLO" u="1"/>
        <s v="TRANSFORMA, PROYECTO Y CONSTRUCCION SA DE" u="1"/>
        <s v="VAZQUEZ GARCIA GERARDO" u="1"/>
        <s v="FRAGOSO ZARAZUA GUSTAVO EDUARDO" u="1"/>
        <s v="FTS AUTOMOTIVE MEXICO SA DE CV" u="1"/>
        <s v="VAZQUEZ LAGUNES SERGIO" u="1"/>
        <s v="LOPEZ AGUADO JOSE LUIS" u="1"/>
        <s v="RODRIGUEZ QUIÑONES LUVIA" u="1"/>
        <s v="RAMIREZ ESPINOSA BERNARDO" u="1"/>
        <s v="VALENCIA PANTOJA ALEJANDRO" u="1"/>
        <s v="MAHREMEX SA DE CV" u="1"/>
        <s v="MANRIQUEZ DIAZ YADIRA" u="1"/>
        <s v="ALVARADO AVIÑA CARLOS EDUARDO" u="1"/>
        <s v="PEREZ ELIZALDE ERNESTO" u="1"/>
        <s v="SIERRA GARCIA LUIS JESUS" u="1"/>
        <s v="ROYAL TRANSPORTS S.A. DE C.V." u="1"/>
        <s v="PEREZ YAÑEZ BEATRIZ" u="1"/>
        <s v="LOPEZ GONZALEZ MIGUEL" u="1"/>
        <s v="AUTOTRANSPORTES SAN JOSE ITURBIDE QUERETAR" u="1"/>
        <s v="SERRANO SANCHEZ MARIELA CORAL" u="1"/>
        <s v="METAL ONE STEEL SERVICE DE MEXICO S.A. D" u="1"/>
        <s v="PATIÑO CANTERO SERGIO ALFREDO" u="1"/>
        <s v="ARTEAGA GOMEZ AMELIA PAULA" u="1"/>
        <s v="TELLO GONZALEZ ARMANDO" u="1"/>
        <s v="GUIDO RAMIREZ SILVERIO" u="1"/>
        <s v="RENT EXPRESS S.A. DE C.V." u="1"/>
        <s v="REYNOSO AYALA SUSANA" u="1"/>
        <s v="CAMARENA REYNOSO HECTOR RAMON" u="1"/>
        <s v="MANTENIMIENTO AVICOLA, PORCICOLA Y PLOM" u="1"/>
        <s v="MAQUINADOS DE PRECISION MECANICA DEL BAJ" u="1"/>
        <s v="GUERRERO MORALES MA LOURDES" u="1"/>
        <s v="RICARDO VALADEZ PARAMO" u="1"/>
        <s v="JIMENEZ PATIñO JAQUELIN" u="1"/>
        <s v="STREIT MEXICO S DE RL DE CV" u="1"/>
        <s v="MARIN BUCIO GERARDO" u="1"/>
        <s v="AGRICOLA MONALISA S.P.R DE R.L." u="1"/>
        <s v="LOPEZ MARTINEZ MANUEL" u="1"/>
        <s v="ENLACES TURISTICOS DEL BAJIO S.A. DE C.V." u="1"/>
        <s v="CAJA POPULAR JUVENTINO ROSAS SC DE AP DE R" u="1"/>
        <s v="GALLEGOS GUTIERREZ HAKIM" u="1"/>
        <s v="PRISMAPACK SA DE CV" u="1"/>
        <s v="HERNANDEZ HERNANDEZ EFRAIN" u="1"/>
        <s v="GARCIA GALVAN ALFREDO" u="1"/>
        <s v="ARRENDADORA COMERCIAL DE CELAYA S.A. DE C." u="1"/>
        <s v="UNIDAD DE CAPACITACION INTEGRADA VAMISEF S" u="1"/>
        <s v="GIRON ALCANTARA CRISTINA" u="1"/>
        <s v="CARMONA RODRIGUEZ VALENTIN" u="1"/>
        <s v="MALDONADO RODRIGUEZ DANIEL" u="1"/>
        <s v="ECO SUMINISTROS S.A. DE C.V." u="1"/>
        <s v="AMS INSTRUMENTACION Y CONTROL, S.A DE C.V" u="1"/>
        <s v="ANGUIANO CONTRERAS GRACIA VIOLETA" u="1"/>
        <s v="PFP COMERCIALIZADORA S DE RL DE CV" u="1"/>
        <s v="ORTEGA ARANA JUAN MANUEL" u="1"/>
        <s v="NAJERA VAZQUEZ EDUARDO " u="1"/>
        <s v="MIGUEL ANGEL ALVAREZ MANDUJANO" u="1"/>
        <s v="MARISCAL LARA ANA CRISTINA" u="1"/>
        <s v="ORTEGA GARCIA MARIA FLOR" u="1"/>
        <s v="SALAZAR REYNA KEILA ESTHER" u="1"/>
        <s v="FERNANDEZ CASTAÑEDA ALMA ANGELICA" u="1"/>
        <s v="CADENAS CAMPOS JORGE" u="1"/>
        <s v="TRANSMECANICA EVEREST SA DE CV" u="1"/>
        <s v="MEDINA CHIMAL TOMAS ALEJANDRO" u="1"/>
        <s v="HERNANDEZ RAMIREZ MARTHA PATRICIA" u="1"/>
        <s v="NUBBA COMERCIAL SA DE CV" u="1"/>
        <s v="NOYOLA RAMIREZ MARCO ANTONIO" u="1"/>
        <s v="LA ORDEN DE FRAILES MENORES PROVINCIA FRAN" u="1"/>
        <s v="JAMAICA CORTES CLAUDIA" u="1"/>
        <s v="RODRIGUEZ ALVARADO MARIA DE LOS ANGELES" u="1"/>
        <s v="COMERCIALIZADORA MORENO DEL BAJIO SA DE C" u="1"/>
        <s v="TRRI S.A DE C.V." u="1"/>
        <s v="FLETES Y FORRAJES S.A. DE C.V." u="1"/>
        <s v="MALDONADO VELASCO RODRIGO" u="1"/>
        <s v="GARCIA CASTAÑEDA MARIA PATRICIA" u="1"/>
        <s v="JAVIER GUADALUPE PEREZ SUBIAS" u="1"/>
        <s v="GONZALEZ AGUILAR ELIZABETH" u="1"/>
        <s v="DIAZ HERNANDEZ GILBERTO" u="1"/>
        <s v="ROJAS ESPITIA ERNESTO" u="1"/>
        <s v="CORTES JIMENEZ ANDREA SELENE" u="1"/>
        <s v="OLALDE SANTOYO JOSE LUIS" u="1"/>
        <s v="BAQUEIRO VELAZQUEZ EMILIO JAVIER " u="1"/>
        <s v="CAMPOS AGUILAR MA GUADALUPE" u="1"/>
        <s v="FRAGOSO CANCHOLA ESTEFANI BEATRIZ" u="1"/>
        <s v="HERNANDEZ VARGAS PEDRO ALBERTO" u="1"/>
        <s v="LONA ZARATE JOSE GUADALUPE" u="1"/>
        <s v="BANDA GUZMAN JUDITH" u="1"/>
        <s v="BARTOLO DE LA CRUZ PEDRO" u="1"/>
        <s v="VARGAS GONZALEZ ALEJANDRA DEL CARMEN" u="1"/>
        <s v="BENAVIDES GONZALEZ JOSE OCTAVIO" u="1"/>
        <s v="NAVA PEREZ RUBEN" u="1"/>
        <s v="VILLA CASTAÑEDA EUSTOLIA" u="1"/>
        <s v="RANGEL BEDIA JAVIER JESUS" u="1"/>
        <s v="CATHERINE DUREN HENRY" u="1"/>
        <s v="BANCO DEL BAJIO SA DE CV" u="1"/>
        <s v="ANGEL DIAZ ESTEBAN" u="1"/>
        <s v="ESCOBAR ZUÑIGA FELIPE" u="1"/>
        <s v="OLVERA CARDOSO LUIS MANUEL" u="1"/>
        <s v="HUERTA SALTO JOSE MANUEL" u="1"/>
        <s v="JAUREGUI NAVARRETE JOSE" u="1"/>
        <s v="LEON RENTERIA SAULO" u="1"/>
        <s v="GAMEZ MARTINEZ JOSE MANUEL" u="1"/>
        <s v="HERNANDEZ MORALES ELIZABETH" u="1"/>
        <s v="CASTRO RAMIREZ MARIO" u="1"/>
        <s v="BUCIO MAGAÑA DARIO ERNESTO" u="1"/>
        <s v="VACA LEDESMA JUAN RAYMUNDO" u="1"/>
        <s v="AGUILAR MALAGON JUAN CARLOS" u="1"/>
        <s v="TREJO ROJAS PEDRO" u="1"/>
        <s v="PINEDA MENDOZA JUAN JOSE" u="1"/>
        <s v="PRODUCTOS FORESTALES FLOVIESA S DE RL DE" u="1"/>
        <s v="UNIDAD DE LABORATORIO DEL CENTRO SA DE CV" u="1"/>
        <s v="URRUTIA OROPEZA JULIO ALFREDO" u="1"/>
        <s v="SANCHEZ ESPINOZA RAMON" u="1"/>
        <s v="XXX ABOYTES MARIA DEL CARMEN" u="1"/>
        <s v="ARREDONDO MALDONADO LUIS ISRAEL" u="1"/>
        <s v="YAÑEZ GRANADOS VICTOR MANUEL" u="1"/>
        <s v="HFM TECH SA DE CV" u="1"/>
        <s v="MARTINEZ CAñADA LUIS ERNESTO" u="1"/>
        <s v="VARGAS GARCIA MARCIANA" u="1"/>
        <s v="GONZALEZ MALDONADO CARLOS ALEJANDRO" u="1"/>
        <s v="MEDINA MANCERA SALVADOR" u="1"/>
        <s v="LEON NARVAEZ IDALMY ASIRY" u="1"/>
        <s v="RODRIGUEZ BARAJAS SANDRA CLAUDIA" u="1"/>
        <s v="ESTEBAN ONTIVEROS CANTERO" u="1"/>
        <s v="FRIAS HERNANDEZ JOSE ROGELIO" u="1"/>
        <s v="MARTINEZ RAMOS LAURA GUADALUPE" u="1"/>
        <s v="LOPEZ GUERRERO LUIS ALBERTO" u="1"/>
        <s v="RAMIREZ VARGAS ARTURO" u="1"/>
        <s v="HERNANDEZ MARTINEZ JOSE LUIS" u="1"/>
        <s v="ELEMENT FLEET MANAGEMENT CORPORATION MEXIC" u="1"/>
        <s v="GARCIA FRIAS FRANCISCO" u="1"/>
        <s v="COMERCIALIZADORA ALPACEL, S.A. DE C.V." u="1"/>
        <s v="COMERCIALIZADORA GREENHOW S.A. DE C.V." u="1"/>
        <s v="GARZON SALDAÑA NATALIO" u="1"/>
        <s v="ERRO CONSULTORES SC" u="1"/>
        <s v="REHAU SA DE CV" u="1"/>
        <s v="MANCERA RODRIGUEZ AGUSTIN" u="1"/>
        <s v="GRUPO PARLAMENTARIO DEL PARTIDO ACCION NACIONAL EN LA CAMARA DE DIPUTADOS" u="1"/>
        <s v="FERNANDEZ ROBLES JORGE" u="1"/>
        <s v="GARCIA FLORES GUILLERMO ISAAC" u="1"/>
        <s v="SOPORTE CON SERVICIOS Y SUMINISTROS S.A" u="1"/>
        <s v="JIMENEZ MARQUEZ ROBERTO" u="1"/>
        <s v="OLIO FINO S DE RL DE CV" u="1"/>
        <s v="LINARES MONTOYA AARON ARISTOTELES" u="1"/>
        <s v="CASTILLO ALVAREZ MAYRA GUADALUPE" u="1"/>
        <s v="MUÑOZ TORRES JOSE CUTBERTO" u="1"/>
        <s v="SILVA GARCIA MIGUEL ANGEL" u="1"/>
        <s v="CAJA POPULAR JUVENTINO ROSAS SC DE AP DE" u="1"/>
        <s v="PADILLA RODRIGUEZ JESUS" u="1"/>
        <s v="VERA RUIZ MARIA DEL ROSARIO" u="1"/>
        <s v="GONZALEZ ROMO MIRIAM LETICIA" u="1"/>
        <s v="ARTE COMUNICACION Y VIDA AC" u="1"/>
        <s v="GUTIERREZ CASTAÑEDA ZHELFA ROSALINA" u="1"/>
        <s v="RDO EQUIPMENT DE MEXICO S DE RL DE CV" u="1"/>
        <s v="PRESTEMOS S A P I DE C V " u="1"/>
        <s v="INVERNADEROS CARMONA SPR DE RL" u="1"/>
        <s v="ARRIAGA RIVERA GUILLERMO ANDRES" u="1"/>
        <s v="BAUTISTA LOPEZ ARMANDO" u="1"/>
        <s v="LEON MIRELES EDGAR FILEMON" u="1"/>
        <s v="ALMONASI MARTINEZ MARIA OBDULIA SANJUANA" u="1"/>
        <s v="RUIZ RUIZ ANGELICA" u="1"/>
        <s v="SANCHEZ ROCHA ALBERTO" u="1"/>
        <s v="CORPORATIVO INTEGRAL CSI SA DE CV" u="1"/>
        <s v="MUNICIPIO DE TARIMORO GUANAJUATO" u="1"/>
        <s v="HULES EXPRESS S.A  DE  C.V" u="1"/>
        <s v="AYALA SALGADO VIVIANA" u="1"/>
        <s v="GARCIA MENDIETA JUAN ANTONIO" u="1"/>
        <s v="GONZALEZ CARRILLO IRINEO ROLANDO" u="1"/>
        <s v="GRUPO RAMASIA S. DE R.L. DE C.V." u="1"/>
        <s v="BARRIENTOS VARGAS RAQUEL ELIZABETH" u="1"/>
        <s v="RUIZ AGUILAR CHRISTIANIAN" u="1"/>
        <s v="FERRUSCA RAMIREZ DANIEL" u="1"/>
        <s v="LA PROXIMA ESTACION SPR DE RL" u="1"/>
        <s v="IRRITEC MEXICO SISTEMAS DE RIEGO SA DE CV" u="1"/>
        <s v="LOYOLA ROSAS MA. INES NORMA" u="1"/>
        <s v="HERNANDEZ ARROYO ALEJANDRO" u="1"/>
        <s v="UPL AGRO SA DE CV" u="1"/>
        <s v="VILLEGAS SIXTOS VERONICA" u="1"/>
        <s v="ALEMAN BUSTAMANTE FAUSTINO" u="1"/>
        <s v="VERA HERNANDEZ JUAN CARLOS" u="1"/>
        <s v="INNOVACION TECNOLOGICA INTEGRAL PARA LABORATORIOS SA DE CV" u="1"/>
        <s v="REYES RODRIGUEZ TERESA" u="1"/>
        <s v="FLORES GOMEZ DIEGO HERNAN" u="1"/>
        <s v="VILLAVERDE ROSAS RODRIGO" u="1"/>
        <s v="RIOS GRACIA XOCHITL ELVIA" u="1"/>
        <s v="TOCHE FLORES JULIO CESAR" u="1"/>
        <s v="EXPRESS MILAC S.A. DE C.V." u="1"/>
        <s v="RAMIREZ PASTRANA GUSTAVO" u="1"/>
        <s v="PANIAGUA LAZARINI JAVIER" u="1"/>
        <s v="FORRAJERA BAM SA DE CV" u="1"/>
        <s v="AGUILAR RODRIGUEZ MARIANA" u="1"/>
        <s v="MATA LOPEZ JULIO CESAR" u="1"/>
        <s v="LEAL TAMAYO CARLOS" u="1"/>
        <s v="SANCHEZ ORTIZ JUANA" u="1"/>
        <s v="CORTEZ PIZANO MARIO" u="1"/>
        <s v="ALONSO JARAMILLO MARIA DE JESUS" u="1"/>
        <s v="MARTINEZ VERA LUIS RAUL" u="1"/>
        <s v="ORTIZ TORRES LUIS ENRIQUE" u="1"/>
        <s v="CORONADO VELASCO ANGELICA" u="1"/>
        <s v="CAMPOS JUAREZ CELIA" u="1"/>
        <s v="LA VERANDA OPERADORA GASTRONOMICA S.A." u="1"/>
        <s v="ABOYTES ESPINOSA MARCO TULIO" u="1"/>
        <s v="GARCIA GUERRA OSVALDO" u="1"/>
        <s v="MENDEZ DOMINGUEZ CALIXTO" u="1"/>
        <s v="MEDINA GUERRERO JOSE" u="1"/>
        <s v="CONSULTORIA ESPECIALIZADA DE SAN MIGUEL D" u="1"/>
        <s v="GONZALEZ HERNANDEZ SALVADOR" u="1"/>
        <s v="VALDEZ LOPEZ MARIA MAGDALENA" u="1"/>
        <s v="ARAUJO ZUÑIGA IRMA" u="1"/>
        <s v="ESPINO VAZQUEZ CESAR SANDINO" u="1"/>
        <s v="SOTO MENDOZA KARINA" u="1"/>
        <s v="GONGORA GARZA AURELIO" u="1"/>
        <s v="MATEHUALA DIAZ MARIA" u="1"/>
        <s v="JANESVILLE DE MEXICO, S.A DE C.V." u="1"/>
        <s v="ORTUÑO IBARRA HECTOR" u="1"/>
        <s v="SOLORIO HERNANDEZ ILDEFONSO" u="1"/>
        <s v="BAEZA CALDERON MIGUEL ANGEL" u="1"/>
        <s v="MENDOZA ORTIZ HECTOR SERGIO" u="1"/>
        <s v="ASENCIO BAUTISTA HIPOLITO" u="1"/>
        <s v="NIETO MONROY YOLANDA" u="1"/>
        <s v="MENESES TEJEDA ELIZABETH IVONNE" u="1"/>
        <s v="GARCIA MONDRAGON JOSE" u="1"/>
        <s v="RYSH ELECTRONICA INTERNATIONAL SA DE CV" u="1"/>
        <s v="CLAN DE SEIS S.A DE C.V" u="1"/>
        <s v="ARROYO MONTALVO LOIDA EUNICE" u="1"/>
        <s v="GOMEZ PORTUGAL OLIVEROS ESTEFANIA" u="1"/>
        <s v="CALDERON ALVAREZ ABEL" u="1"/>
        <s v="GRUPO MIRASOL DE OCCIDENTE SA DE CV" u="1"/>
        <s v="LEGORRETA RIOS LETICIA" u="1"/>
        <s v="DEANDA CADENA PATRICIA" u="1"/>
        <s v="AGRO CULTIVOS DEL BAJIO S.P.R DE R.L DE" u="1"/>
        <s v="DIAZ RIVERA JUAN FRANCISCO" u="1"/>
        <s v="ADAME LAZARO ERICK" u="1"/>
        <s v="MARTINEZ FLORES ENRIQUE" u="1"/>
        <s v="JORGE EDUARDO ALVAREZ DE LA CADENA SILLA" u="1"/>
        <s v="CORNEJO ARREGUIN ESTHER" u="1"/>
        <s v="UNIDAD DE CAPACITACIONINTEGRADA VAMISEF" u="1"/>
        <s v="BRIONES BARRIENTOS JOSE ASUNCION" u="1"/>
        <s v="RIVERA GOMEZ BERENICE" u="1"/>
        <s v="LUCIA HERNANDEZ VAZQUEZ" u="1"/>
        <s v="GONZALEZ MORALES FRANCISCO" u="1"/>
        <s v="BURGOS RAMIREZ HECTOR" u="1"/>
        <s v="DIECASTING CELAYA S.A DE C.V" u="1"/>
        <s v="LANUZA LOPEZ JUAN ANGEL" u="1"/>
        <s v="HERSA DEL BAJIO S. DE R.L DE C.V" u="1"/>
        <s v="GONZALEZ LOPEZ LUIS ALBERTO" u="1"/>
        <s v="GARCIA RIOS JORGE" u="1"/>
        <s v="ESPINOZA MORENO FERNANDA DALAY" u="1"/>
        <s v="ARRIAGA ROSAS GUILLERMO" u="1"/>
        <s v="VAZQUEZ SANTANA FELIPE DE JESUS" u="1"/>
        <s v="NAVARRO ROJAS JUAN JOSE" u="1"/>
        <s v="RODRIGUEZ RAMIREZ EFRAIN" u="1"/>
        <s v="CASTRO GASCA JOSE ROBERTO" u="1"/>
        <s v="CALDERON ALVAREZ FELIPE DE JESUS" u="1"/>
        <s v="RAMIREZ VALLEJO JOSE" u="1"/>
        <s v="VICTOR ARTURO CALVA JAIME" u="1"/>
        <s v="CORIA OCHOA ISABEL CRISTINA" u="1"/>
        <s v="ALVAREZ HERNANDEZ MARIA ELOISA" u="1"/>
        <s v="GOMEZ YEPIS PABLO" u="1"/>
        <s v="AUTOTRANSPORTES SAN JOSE ITURBIDE QUERET" u="1"/>
        <s v="REYES GONZALEZ JULIO CESAR" u="1"/>
        <s v="ARROYO CORTES VALERIA" u="1"/>
        <s v="PRODOCSA SA DE CV" u="1"/>
        <s v="GUEVARA PANIZADA RAMÓN" u="1"/>
        <s v="MANCERA VIVAR BALDERRAMA MARIA TERESA" u="1"/>
        <s v="ZAVALA CAMPOS ERICK ANTONIO" u="1"/>
        <s v="ROSENDO ESPINOSA BRENDA LUZ" u="1"/>
        <s v="MUÑOZ BAEZA SERGIO GUILLERMO" u="1"/>
        <s v="NAVARRETE DAMIAN JAIME" u="1"/>
        <s v="AGROSERVICIOS NIETO SA DE CV" u="1"/>
        <s v="ROSALES ARGUETA JUAN PAULO" u="1"/>
        <s v="MARTINEZ CENTENO JOSE" u="1"/>
        <s v="HIGH LAND GREENS" u="1"/>
        <s v="CUELLAR REYES YURAK MANUEL" u="1"/>
        <s v="RAMOS SOLORZANO MARIA TERESA" u="1"/>
        <s v="SETEX AUTOMOTIVE MEXICO SA DE CV" u="1"/>
        <s v="ALCAMARE INTERNATIONAL RECYCLING GROUP" u="1"/>
        <s v="FERNANDEZ MORALES ROBERTO" u="1"/>
        <s v="CRUZ HERNANDEZ YANETH" u="1"/>
        <s v="JIMENEZ MARTINEZ MIGUEL" u="1"/>
        <s v="ARVIZU RAZO NOEMI" u="1"/>
        <s v="TRANSPORTES CUAUHTEMOC S.A DE C.V" u="1"/>
        <s v="UGALDE LOPEZ MARGARITA" u="1"/>
        <s v="RAMIREZ MENDEZ EZEQUIEL" u="1"/>
        <s v="OSORIO GODINEZ JESUS DANIEL" u="1"/>
        <s v="SEDFAR S DE RL DE CV" u="1"/>
        <s v="PROYECTOS DE INGENIERIA APLICADA SA DE" u="1"/>
        <s v="PARDO HERNANDEZ GUILLERMO" u="1"/>
        <s v="RUBIO GONZALEZ JULIO CESAR" u="1"/>
        <s v="RAMIREZ ARRIOLA JOSE GUADALUPE" u="1"/>
        <s v="AGRO CULTIVOS DEL BAJIO S.P.R DE R.L" u="1"/>
        <s v="MANCERA ARZATE JAIME" u="1"/>
        <s v="ARRENDADORA VE POR MASSA DE CV, SOFOM, E" u="1"/>
        <s v="JUAREZ RAMIREZ MARIA CRISTINA" u="1"/>
        <s v="YAÑEZ SALDAÑA GABRIEL ARTURO" u="1"/>
        <s v="VAQUERO GUERRERO HILDA MARIA" u="1"/>
        <s v="MOLINO DEL RIO JUAN CARLOS" u="1"/>
        <s v="FIGUEROA HERNANDEZ ZAIRA MARIANA" u="1"/>
        <s v="AGRICOLA COMERCIAL VICTORIA SPR DE RL" u="1"/>
        <s v="GRUPO PROYECTOS AD HOMINEM, S DE RL DE C" u="1"/>
        <s v="ARELLANO BARBER JAVIER" u="1"/>
        <s v="JIMENEZ SERRANO ANTONIO" u="1"/>
        <s v="JAIME ACEVEDO SOLEDAD" u="1"/>
        <s v="PONCE NEGRETE ALBERTO" u="1"/>
        <s v="YEPEZ MORALES GONZALO" u="1"/>
        <s v="MAR BRAN,S.A. DE CV" u="1"/>
        <s v="HUERTA MEDINA PATRICIA" u="1"/>
        <s v="FRIAS RUIZ ANA KAREN" u="1"/>
        <s v="MEZA CARRILLO ARTURO" u="1"/>
        <s v="RAYA ROSAS TERESITA" u="1"/>
        <s v="RUIZ ORTEGA JAVIER" u="1"/>
        <s v="INDUSTRIAS PEGA DURO SA DE CV" u="1"/>
        <s v="TREJO ROJAS SAUL" u="1"/>
        <s v="GUERRERO MARTINEZ JOSE LUIS" u="1"/>
        <s v="GUTIERREZ PUGA MARCIAL EMILIANO" u="1"/>
        <s v="REYES MEDRANO DANTE ARTURO" u="1"/>
        <s v="CASTRO PORRAS SILVIA" u="1"/>
        <s v="LOPEZ PEREZ JAVIER ADAN" u="1"/>
        <s v="CERVANTES PANTOJA MARIA GUADALUPE" u="1"/>
        <s v="AYALA LOPEZ OMAR" u="1"/>
        <s v="INSTITUTO YURIRENSE AC" u="1"/>
        <s v="SANKO GOSEI MEXICO SA DE CV" u="1"/>
        <s v="CARRANZA LOZANO ARMIRO EMILIO" u="1"/>
        <s v="RAMOS LEMARROY RUBEN" u="1"/>
        <s v="MARTINEZ FIGUEROA MA. DEL CONSUELO" u="1"/>
        <s v="MONTELLANO GODINEZ VICTOR ARMANDO" u="1"/>
        <s v="MADRIGAL GUERRERO MARCELA ITZEL" u="1"/>
        <s v="OSG ROYCO S.A DE C.V" u="1"/>
        <s v="GARCIA AHUMADA ALBERTO JESUS" u="1"/>
        <s v="SANCHEZ BELTRAN ELISEO" u="1"/>
        <s v="EL PEGASO CORREGIDORA S. DE R.L. DE C.V." u="1"/>
        <s v="JUAREZ CRUZ JORGE" u="1"/>
        <s v="PANIAGUA CARDOSO JOSE GUADALUPE" u="1"/>
        <s v="FLORES TIERRABLANCA FEDERICO" u="1"/>
        <s v="MARTINEZ ARRIAGA MARIA ALICIA" u="1"/>
        <s v="GARCIA ONTIVEROS LAURA PAOLA" u="1"/>
        <s v="GOMEZ ALVAREZ BENITO ALEJANDRO" u="1"/>
        <s v="ONNEN JANNET" u="1"/>
        <s v="ALVAREZ GONZALEZ MARICELA" u="1"/>
        <s v="HERNANDEZ CABALLERO JOSEFINA" u="1"/>
        <s v="VELASCO DIAZ ROBERTO" u="1"/>
        <s v="REYES GALLARDO BEATRIZ" u="1"/>
        <s v="GASCA QUEZADA JOSE LUIS" u="1"/>
        <s v="DUARTE VELARDE JUAN JAVIER" u="1"/>
        <s v="AGRONEGOCIOS COVARRO SA DE CV" u="1"/>
        <s v="NIETO LANUZA JOSE ARMANDO" u="1"/>
        <s v="RODRIGUEZ GOMEZ MARCO ANTONIO" u="1"/>
        <s v="PRODUCTORES AGRICOLAS DEL MODULO ACAMBARO" u="1"/>
        <s v="HERNANDEZ ABAD OSWALDO" u="1"/>
        <s v="LOPEZ PEREZ ROY ESDRAS" u="1"/>
        <s v="ACUÑA DAVALOS FRANCISCO ESTEBAN" u="1"/>
        <s v="OCHOA SANCHEZ JAVIER" u="1"/>
        <s v="BARRIENTOS SOLORZANO EDGAR RAMIRO" u="1"/>
        <s v="VAZQUEZ LARA DE LA CRUZ LAURA GEORGINA" u="1"/>
        <s v="BANCO DEL BAJIO SA" u="1"/>
        <s v="AGUILERA GUZMAN ANTONIO" u="1"/>
        <s v="ORTIZ VEGA INDRA " u="1"/>
        <s v="VILLEGAS RUIZ RAÚL" u="1"/>
        <s v="CABALLERO SIERRA MIGUEL" u="1"/>
        <s v="SANCHEZ MARTINEZ ROBERTO" u="1"/>
        <s v="SANCHEZ VELEZ OLGA SOFIA" u="1"/>
        <s v="VIRRUETA AREVALOS MARIA DE LOURDES" u="1"/>
        <s v="LANUZA RAMIREZ JORGE LUIS" u="1"/>
        <s v="RUIZ BRAVO NESTOR RAUL" u="1"/>
        <s v="MONTOYA OJEDA JOSE LUIS" u="1"/>
        <s v="RODRIGUEZ MARTINEZ ANA LILIA" u="1"/>
        <s v="JAUREZ ESCALONA JUAN MANUEL" u="1"/>
        <s v="HERNANDEZ ALVAREZ JESSICA VIRIDIANA" u="1"/>
        <s v="SERVICIO INDUSTRIAL GOMARC" u="1"/>
        <s v="NOVEDADES AGRICOLAS DASA SA DE CV" u="1"/>
        <s v="GRUPO KASOKU INDUSTRIAL, S.A. DE C.V." u="1"/>
        <s v="FLORES GUTIERREZ AIDE ELIZABETH" u="1"/>
        <s v="OJEDA ALMANZA ANDRES" u="1"/>
        <s v="VILLA GOMEZ CECILIA" u="1"/>
        <s v="GARCIA JUAREZ LILIANA" u="1"/>
        <s v="MARTINEZ MARTINEZ ULISES" u="1"/>
        <s v="SWAB JR WILLIAM KENNETH" u="1"/>
        <s v="BUSTAMANTE OLALDE JESUS" u="1"/>
        <s v="DELGADO RUIZ GILBERTO" u="1"/>
        <s v="LARA YAÑEZ ROLANDO" u="1"/>
        <s v="VARGAS OVIEDO JORGE LUIS" u="1"/>
        <s v="ALPHA INGENIERIA CONTROL Y AUTOMATIZACION" u="1"/>
        <s v="COMERCIALIZADORA AGRICOLA Y PECUARIA DEL C" u="1"/>
        <s v="GARCIA VAZQUEZ ANSONY GENE" u="1"/>
        <s v="PAREJA FRIAS YEHOSHUAH ELI" u="1"/>
        <s v="RICO OLIVAREZ ROBERTO" u="1"/>
        <s v="GARCIA MARTINEZ JUAN FERNANDO" u="1"/>
        <s v="LOPEZ RUIZ JESUS AURELIO" u="1"/>
        <s v="LAGUNA MENDOZA ERICK RENE" u="1"/>
        <s v="VELAZQUEZ GRANADOS RAFAEL ANDRES" u="1"/>
        <s v="RAMIREZ CERRITOS MARIA DE LOS ANGELES" u="1"/>
        <s v="GARCIA GARCIA MANUEL" u="1"/>
        <s v="HERNANDEZ SANCHEZ DAVID RAFAEL" u="1"/>
        <s v="** SERVIN **" u="1"/>
        <s v="ALD AUTOMOTIVE SA DE CV" u="1"/>
        <s v="REYES MAXIMIANO EDGAR" u="1"/>
        <s v="BRINGAS SALGADO ROSA MARIA" u="1"/>
        <s v="AGRICOLA COMERCIAL DE VICTORIA S.P.R. DE" u="1"/>
        <s v="MONTOYA MORENO MARTIN" u="1"/>
        <s v="POLO REYNOSO MA LUZ" u="1"/>
        <s v="MENDOZA MOYA MARIA ISABEL" u="1"/>
        <s v="ORTIZ RENDON SANDRA" u="1"/>
        <s v="AMATE NAVARRO FATIMA ELIZABETH" u="1"/>
        <s v="SOLIS RODRIGUEZ JUAN MARTIN JAVIER" u="1"/>
        <s v="JIMENEZ MANDUJANO ANGELA" u="1"/>
        <s v="CERVANTES PANTOJA NICOLAS" u="1"/>
        <s v="LEDESMA ZAVALA JUNIOR ALEJANDRO" u="1"/>
        <s v="MENDEZ MORENO ALBA" u="1"/>
        <s v="RIVERA CRUZ JULIO CESAR" u="1"/>
        <s v="COMERCIALIZADORA DE ARPILLAS Y BOLSAS DE" u="1"/>
        <s v="MARTINEZ GUZMAN JOSE LUIS" u="1"/>
        <s v="OSORIO MIRON ANTONIO" u="1"/>
        <s v="MONTES CARMONA EDGAR MANUEL" u="1"/>
        <s v="MORENO PAREDES RAMON" u="1"/>
        <s v="ALCOCER AGUADO CESAR MANUEL" u="1"/>
        <s v="RAYON GUERRERO LUIS FRANCISCO" u="1"/>
        <s v="FLORES BAUTISTA HECTOR" u="1"/>
        <s v="RIVERA CALDERA EDITH VERONICA" u="1"/>
        <s v="PARDO JESUS R" u="1"/>
        <s v="VITAL PUENTE SUSANA" u="1"/>
        <s v="TROPPER S.A.P.I DE C.V." u="1"/>
        <s v="MANRIQUEZ GONZALEZ JORGE ALEJANDRO" u="1"/>
        <s v="LUNA PEREZ JUAN CARLOS" u="1"/>
        <s v="CISNEROS PAREDES MIGUEL ANGEL" u="1"/>
        <s v="MARTHA RAMIREZ ZAMUDIO" u="1"/>
        <s v="ACOSTA CANO DAVID" u="1"/>
        <s v="VEGA JAMAICA SERGIO" u="1"/>
        <s v="GUERRERO SALOMON MARIA TERESA" u="1"/>
        <s v="CASTRO CONSTRUCCIONES Y MAQUINARIA S.A." u="1"/>
        <s v="HERNANDEZ MARTINEZ MA. GUADALUPE" u="1"/>
        <s v="ACOSTA DOMINGUEZ MARIA DEL SOCORRO" u="1"/>
        <s v="ELGUEA VEJAR SILVIA" u="1"/>
        <s v="FERNANDEZ URIOSTEGUI ELISEO" u="1"/>
        <s v="VALADEZ REVILLA RAUL" u="1"/>
        <s v="DISTRIBUIDORA DE AGUAS MINERALES BAGOM SA" u="1"/>
        <s v="HERNANDEZ SIERRA MA. ELISA" u="1"/>
        <s v="TOLEDO JUAREZ DANIEL" u="1"/>
        <s v="ARELLANO CRUZ OMAR ALJENDRO" u="1"/>
        <s v="FLORES ALMANZA ANITA" u="1"/>
        <s v="MC FARM AGROINDUSTRIAL S.A. DE C.V." u="1"/>
        <s v="GONZALEZ REYES MARTHA IRMA" u="1"/>
        <s v="CORTES FLORES IRMA" u="1"/>
        <s v="NUÑEZ MARMOLEJO ALEJANDRO" u="1"/>
        <s v="CERVANTES LORENZO RICARDO" u="1"/>
        <s v="HERNANDEZ MORALES SERGIO" u="1"/>
        <s v="RODRIGUEZ PALMAS GERARDO" u="1"/>
        <s v="LAS 5 ESTACIONES, S.P.R. DE R.L." u="1"/>
        <s v="DISTRIBUCIONES SEISO CELAYA SA DE CV" u="1"/>
        <s v="MARTINEZ CORNEJO SAMUEL ALEJANDRO" u="1"/>
        <s v="BALLESTEROS GUZMAN SERGIO" u="1"/>
        <s v="DITRA LEASE SA DE CV" u="1"/>
        <s v="MARTINEZ TOVAR MA DEL SOCORRO" u="1"/>
        <s v="JIMENEZ HERNANDEZ SERGIO ARTURO" u="1"/>
        <s v="GONZALEZ OCAMPO JAIME ARTURO" u="1"/>
        <s v="RICO GOMEZ ALEJANDRO" u="1"/>
        <s v="CONSTRUCTORA INDUSTRIAL ACTIVA SA DE CV" u="1"/>
        <s v="SERRANO RICO ERNESTO" u="1"/>
        <s v="MARTINEZ PEREZ ALEJANDRO" u="1"/>
        <s v="RAMIREZ MARTINEZ JOSE FERMIN" u="1"/>
        <s v="RANGEL SANCHEZ MARTHA" u="1"/>
        <s v="BTM CELAYA SC" u="1"/>
        <s v="OROZCO MALDONADO ROCIO" u="1"/>
        <s v="SANCHEZ BERNAL JOSE" u="1"/>
        <s v="LANDA MUÑOZ MA. ALEJANDRA" u="1"/>
        <s v="LUNA HERNANDEZ ANTONIO" u="1"/>
        <s v="DELGADO MEDINA LETICIA" u="1"/>
        <s v="REGONZA REFACCIONES S.A. DE C.V." u="1"/>
        <s v="PIZANO GONZALEZ SAMUEL" u="1"/>
        <s v="GRUPO SSC S.A. DE C.V." u="1"/>
        <s v="SILVA GARCIA ESPERANZA" u="1"/>
        <s v="CARDENAS GOMEZ MARY DIANA" u="1"/>
        <s v="CARINA ZITLALI GARCIA ARREDONDO" u="1"/>
        <s v="MAPUPITA BAJIO SA DE CV" u="1"/>
        <s v="LOZOYA MORENO EDUARDO" u="1"/>
        <s v="RODRIGUEZ ORDUÑO ELIAS" u="1"/>
        <s v="FRIAS OLVERA LUIS FELIX" u="1"/>
        <s v="GALLARDO CRUZ OLIVER ISAAC" u="1"/>
        <s v="RESENDIZ PESCADOR JUANA LETICIA" u="1"/>
        <s v="GRUPO FIBOVA JUVENTINO ROSAS S.A. DE C.V." u="1"/>
        <s v="GRUPO FOBOVA JUVENTINO ROSAS S.A. DE C.V." u="1"/>
        <s v="MANTENIMIENTO Y SUMINISTROS DEL BAJIO SA D" u="1"/>
        <s v="PINTOR RINCON GEMMA" u="1"/>
        <s v="LOYOLA ACOSTA CARLOS ALBERTO" u="1"/>
        <s v="MARTINEZ CHIMAL ALEJANDRA" u="1"/>
        <s v="GUERRERO FERREIRA CAROLINA" u="1"/>
        <s v="GENTHERM DE MEXICO SA DE CV" u="1"/>
        <s v="JOSE GUADALUPE OLIVEROS PORRAS" u="1"/>
        <s v="VARGAS QUINTANA ANA LAURA" u="1"/>
        <s v="LANUZA SANCHEZ ITZEL XIADANI" u="1"/>
        <s v="BIDASEM PRODUCTORA Y COMERCIALIZADORA DE S" u="1"/>
        <s v="ALMAGUER JASSO MA. DEL RAYO IVONNE" u="1"/>
        <s v="MARTINEZ GARCIA MAURICIO" u="1"/>
        <s v="IFIBA SA DE CV" u="1"/>
        <s v="VERA OCHOA ILDEFONSO" u="1"/>
        <s v="CERDA RUIZ MA. LETICIA" u="1"/>
        <s v="IBARRA ALMANZA JULIO RODRIGO" u="1"/>
        <s v="INMOBILIARIA Y CONSTRUCTORA CAVESO SA DE C" u="1"/>
        <s v="CERVANTES GARCIA CENOBIO" u="1"/>
        <s v="GALICIA RESENDIZ DELIA ANGELICA" u="1"/>
        <s v="PULMEX 2000 S.A. DE C.V." u="1"/>
        <s v="MELAUAK SERVICIOS CORPORATIVOS SA DE CV" u="1"/>
        <s v="BAUTISTA ANTONIO DELIA" u="1"/>
        <s v="CANO GONZALEZ MA. TERESA" u="1"/>
        <s v="MG CORRUGADOS S.A. DE C.V." u="1"/>
        <s v="GONZALEZ GOMEZ FELIPE" u="1"/>
        <s v="LUNA GUILLEN ELVIRA" u="1"/>
      </sharedItems>
    </cacheField>
    <cacheField name="VEHÍCULO " numFmtId="0">
      <sharedItems/>
    </cacheField>
    <cacheField name="ASESOR " numFmtId="0">
      <sharedItems/>
    </cacheField>
    <cacheField name="HORA TRABAJO TALLER" numFmtId="164">
      <sharedItems containsDate="1" containsBlank="1" containsMixedTypes="1" minDate="1899-12-30T08:00:00" maxDate="1899-12-30T17:00:00"/>
    </cacheField>
    <cacheField name="PROMESA ENTREGA CITAS" numFmtId="164">
      <sharedItems containsDate="1" containsBlank="1" containsMixedTypes="1" minDate="1899-12-30T00:00:00" maxDate="1900-01-11T10:48:00"/>
    </cacheField>
    <cacheField name="TEC." numFmtId="0">
      <sharedItems containsBlank="1"/>
    </cacheField>
    <cacheField name="AÑO " numFmtId="0">
      <sharedItems containsMixedTypes="1" containsNumber="1" containsInteger="1" minValue="2004" maxValue="2023"/>
    </cacheField>
    <cacheField name="ACUDIÓ" numFmtId="0">
      <sharedItems containsMixedTypes="1" containsNumber="1" containsInteger="1" minValue="74001151" maxValue="94049736"/>
    </cacheField>
    <cacheField name="STATUS ASISTENCIA" numFmtId="0">
      <sharedItems count="6">
        <s v="LATE"/>
        <s v="REPROG"/>
        <s v="ON TIME"/>
        <s v="CANCEL"/>
        <e v="#N/A"/>
        <s v="NO SHOW"/>
      </sharedItems>
    </cacheField>
    <cacheField name="CAMPAÑA CONCRETADA" numFmtId="0">
      <sharedItems/>
    </cacheField>
    <cacheField name="¿SERVICIO CONCRETAD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2">
  <r>
    <d v="2023-03-01T00:00:00"/>
    <d v="1899-12-30T08:00:00"/>
    <n v="1899"/>
    <n v="112366"/>
    <s v="S30"/>
    <x v="0"/>
    <s v="N3170337"/>
    <x v="0"/>
    <s v="UMH937D"/>
    <x v="0"/>
    <s v="PRIUS16-"/>
    <s v="JFL"/>
    <d v="1899-12-30T08:15:00"/>
    <d v="1899-12-30T12:00:00"/>
    <s v="AC"/>
    <n v="2022"/>
    <s v="N3170337"/>
    <x v="0"/>
    <s v="CONCRETADO"/>
    <s v="CONCRETADO"/>
  </r>
  <r>
    <d v="2023-03-01T00:00:00"/>
    <d v="1899-12-30T08:00:00"/>
    <n v="6090"/>
    <n v="112367"/>
    <s v="S100 / A Y B"/>
    <x v="0"/>
    <s v="HU657708"/>
    <x v="1"/>
    <s v="SP"/>
    <x v="1"/>
    <s v="CAMRY"/>
    <s v="ECAZA"/>
    <d v="1899-12-30T08:15:00"/>
    <d v="1899-12-30T12:00:00"/>
    <s v="GALC / CAAA"/>
    <n v="2017"/>
    <s v="HU657708"/>
    <x v="1"/>
    <b v="0"/>
    <b v="0"/>
  </r>
  <r>
    <d v="2023-03-01T00:00:00"/>
    <d v="1899-12-30T08:00:00"/>
    <n v="835.2"/>
    <n v="112383"/>
    <s v="DIAG. CLAXÓN NO FUNCIONA / PROGRAMACIÓN DE LLAVE"/>
    <x v="0"/>
    <n v="74001151"/>
    <x v="2"/>
    <s v="GNR2125"/>
    <x v="2"/>
    <s v="YARIS"/>
    <s v="LALC"/>
    <d v="1899-12-30T09:45:00"/>
    <s v="DIAG"/>
    <s v="GALC / JOAM"/>
    <n v="2007"/>
    <n v="74001151"/>
    <x v="2"/>
    <s v="CONCRETADO"/>
    <s v="CONCRETADO"/>
  </r>
  <r>
    <d v="2023-03-01T00:00:00"/>
    <d v="1899-12-30T08:15:00"/>
    <n v="0"/>
    <n v="112384"/>
    <s v="INST. E0M Y G0P"/>
    <x v="1"/>
    <n v="74001151"/>
    <x v="2"/>
    <s v="GNR2125"/>
    <x v="2"/>
    <s v="YARIS"/>
    <s v="LALC"/>
    <d v="1899-12-30T11:30:00"/>
    <s v="DIAG"/>
    <s v="GALC"/>
    <n v="2007"/>
    <n v="74001151"/>
    <x v="2"/>
    <s v="CONCRETADO"/>
    <s v="CONCRETADO"/>
  </r>
  <r>
    <d v="2023-03-01T00:00:00"/>
    <d v="1899-12-30T08:30:00"/>
    <n v="1899"/>
    <n v="112245"/>
    <s v="S10"/>
    <x v="2"/>
    <s v="NP348868"/>
    <x v="3"/>
    <s v="SP"/>
    <x v="3"/>
    <s v="COROLLA"/>
    <s v="JFL"/>
    <d v="1899-12-30T08:45:00"/>
    <d v="1899-12-30T12:00:00"/>
    <s v="OMRG"/>
    <n v="2022"/>
    <s v="NP348868"/>
    <x v="2"/>
    <s v="CONCRETADO"/>
    <s v="CONCRETADO"/>
  </r>
  <r>
    <d v="2023-03-01T00:00:00"/>
    <d v="1899-12-30T08:30:00"/>
    <n v="1670.4"/>
    <n v="112276"/>
    <s v="DIAG. BATERIA HV, SE DESCARGA / DIAG. PANTALLA DE ESTEREO SE APAGA"/>
    <x v="0"/>
    <s v="PJ001303"/>
    <x v="2"/>
    <s v="SP"/>
    <x v="4"/>
    <s v="COROLLA HV"/>
    <s v="LALC"/>
    <d v="1899-12-30T09:00:00"/>
    <s v="DIAG"/>
    <s v="FTP"/>
    <n v="2023"/>
    <e v="#N/A"/>
    <x v="3"/>
    <b v="0"/>
    <b v="0"/>
  </r>
  <r>
    <d v="2023-03-01T00:00:00"/>
    <d v="1899-12-30T08:30:00"/>
    <n v="1899"/>
    <n v="112334"/>
    <s v="S10"/>
    <x v="0"/>
    <s v="P1334437"/>
    <x v="0"/>
    <s v="GV9212C"/>
    <x v="5"/>
    <s v="HILUX"/>
    <s v="ECAZA"/>
    <d v="1899-12-30T09:00:00"/>
    <d v="1899-12-30T12:00:00"/>
    <s v="CAAA"/>
    <n v="2023"/>
    <s v="P1334437"/>
    <x v="2"/>
    <s v="CONCRETADO"/>
    <s v="CONCRETADO"/>
  </r>
  <r>
    <d v="2023-03-01T00:00:00"/>
    <d v="1899-12-30T08:45:00"/>
    <n v="2849"/>
    <n v="112340"/>
    <s v="S130 / A Y B (V.C.)"/>
    <x v="0"/>
    <s v="H1001754"/>
    <x v="1"/>
    <s v="GLZ414C"/>
    <x v="6"/>
    <s v="YARIS"/>
    <s v="ECAZA"/>
    <d v="1899-12-30T09:00:00"/>
    <d v="1899-12-30T11:00:00"/>
    <s v="CEPE / CAAA"/>
    <n v="2017"/>
    <s v="H1001754"/>
    <x v="2"/>
    <s v="CONCRETADO"/>
    <s v="CONCRETADO"/>
  </r>
  <r>
    <d v="2023-03-01T00:00:00"/>
    <d v="1899-12-30T08:45:00"/>
    <n v="835.2"/>
    <n v="112389"/>
    <s v="DIAG. OLOR A GASOLINA AL ENCENDER AIRE ACC"/>
    <x v="0"/>
    <s v="L1408139"/>
    <x v="1"/>
    <s v="GP5894B"/>
    <x v="7"/>
    <s v="HILUX"/>
    <s v="JFL"/>
    <d v="1899-12-30T12:00:00"/>
    <s v="DIAG"/>
    <s v="FTP / JOAM"/>
    <n v="2020"/>
    <e v="#N/A"/>
    <x v="2"/>
    <s v="CONCRETADO"/>
    <s v="CONCRETADO"/>
  </r>
  <r>
    <d v="2023-03-01T00:00:00"/>
    <d v="1899-12-30T09:00:00"/>
    <n v="6599"/>
    <n v="112247"/>
    <s v="S160"/>
    <x v="2"/>
    <s v="GW510676"/>
    <x v="1"/>
    <s v="GGW835E"/>
    <x v="8"/>
    <s v="RAV4"/>
    <s v="ECAZA"/>
    <d v="1899-12-30T09:15:00"/>
    <d v="1899-12-30T14:00:00"/>
    <s v="OMRG"/>
    <n v="2016"/>
    <s v="GW510676"/>
    <x v="2"/>
    <s v="CONCRETADO"/>
    <s v="CONCRETADO"/>
  </r>
  <r>
    <d v="2023-03-01T00:00:00"/>
    <d v="1899-12-30T09:00:00"/>
    <n v="1899"/>
    <n v="112358"/>
    <s v="S310"/>
    <x v="0"/>
    <s v="H0249553"/>
    <x v="3"/>
    <s v="GE7351B"/>
    <x v="9"/>
    <s v="HILUX"/>
    <s v="JFL"/>
    <d v="1899-12-30T09:15:00"/>
    <d v="1899-12-30T12:00:00"/>
    <s v="AC"/>
    <n v="2017"/>
    <s v="H0249553"/>
    <x v="2"/>
    <s v="CONCRETADO"/>
    <s v="CONCRETADO"/>
  </r>
  <r>
    <d v="2023-03-01T00:00:00"/>
    <d v="1899-12-30T09:15:00"/>
    <n v="1899"/>
    <n v="112381"/>
    <s v="S190"/>
    <x v="0"/>
    <s v="J6192034"/>
    <x v="3"/>
    <s v="GSU851E"/>
    <x v="9"/>
    <s v="HIACE"/>
    <s v="JFL"/>
    <d v="1899-12-30T09:45:00"/>
    <d v="1899-12-30T13:00:00"/>
    <s v="CEPE"/>
    <n v="2018"/>
    <s v="J6192034"/>
    <x v="1"/>
    <b v="0"/>
    <b v="0"/>
  </r>
  <r>
    <d v="2023-03-01T00:00:00"/>
    <d v="1899-12-30T09:30:00"/>
    <n v="3260"/>
    <n v="112374"/>
    <s v="S60"/>
    <x v="2"/>
    <s v="N1328651"/>
    <x v="1"/>
    <s v="GC6434D"/>
    <x v="5"/>
    <s v="HILUX"/>
    <s v="ECAZA"/>
    <d v="1899-12-30T10:00:00"/>
    <d v="1899-12-30T14:00:00"/>
    <s v="OMRG"/>
    <n v="2022"/>
    <s v="N1328651"/>
    <x v="2"/>
    <s v="CONCRETADO"/>
    <s v="CONCRETADO"/>
  </r>
  <r>
    <d v="2023-03-01T00:00:00"/>
    <d v="1899-12-30T09:45:00"/>
    <n v="1899"/>
    <n v="112357"/>
    <s v="S10"/>
    <x v="3"/>
    <s v="MW214951"/>
    <x v="0"/>
    <s v="GKV805E"/>
    <x v="10"/>
    <s v="RAV4"/>
    <s v="LALC"/>
    <s v="MOVIL"/>
    <s v="SMA"/>
    <s v="CSN"/>
    <n v="2021"/>
    <s v="MW214951"/>
    <x v="2"/>
    <s v="CONCRETADO"/>
    <s v="CONCRETADO"/>
  </r>
  <r>
    <d v="2023-03-01T00:00:00"/>
    <d v="1899-12-30T10:00:00"/>
    <n v="1899"/>
    <n v="112225"/>
    <s v="S110"/>
    <x v="0"/>
    <s v="4S111378"/>
    <x v="2"/>
    <s v="SP"/>
    <x v="11"/>
    <s v="SIENNA"/>
    <s v="LALC"/>
    <d v="1899-12-30T10:15:00"/>
    <d v="1899-12-30T14:00:00"/>
    <s v="AC"/>
    <n v="2004"/>
    <s v="4S111378"/>
    <x v="0"/>
    <s v="CONCRETADO"/>
    <s v="CONCRETADO"/>
  </r>
  <r>
    <d v="2023-03-01T00:00:00"/>
    <d v="1899-12-30T10:00:00"/>
    <n v="1899"/>
    <n v="112387"/>
    <s v="S110"/>
    <x v="0"/>
    <s v="DW002850"/>
    <x v="0"/>
    <s v="GSN913C"/>
    <x v="12"/>
    <s v="RAV4"/>
    <s v="JFL"/>
    <d v="1899-12-30T10:15:00"/>
    <d v="1899-12-30T14:00:00"/>
    <s v="CEPE"/>
    <n v="2013"/>
    <s v="DW002850"/>
    <x v="2"/>
    <s v="CONCRETADO"/>
    <s v="CONCRETADO"/>
  </r>
  <r>
    <d v="2023-03-01T00:00:00"/>
    <d v="1899-12-30T10:30:00"/>
    <n v="5330"/>
    <n v="112363"/>
    <s v="S120"/>
    <x v="3"/>
    <s v="KJ015524"/>
    <x v="0"/>
    <s v="23J072"/>
    <x v="13"/>
    <s v="RAV4 HV"/>
    <s v="LALC"/>
    <s v="MOVIL"/>
    <s v="SMA"/>
    <s v="CSN"/>
    <n v="2019"/>
    <s v="KJ015524"/>
    <x v="2"/>
    <s v="CONCRETADO"/>
    <s v="CONCRETADO"/>
  </r>
  <r>
    <d v="2023-03-01T00:00:00"/>
    <d v="1899-12-30T10:30:00"/>
    <n v="1899"/>
    <n v="112385"/>
    <s v="S50"/>
    <x v="2"/>
    <s v="LU898392"/>
    <x v="0"/>
    <s v="GVW004D"/>
    <x v="14"/>
    <s v="CAMRY"/>
    <s v="ECAZA"/>
    <d v="1899-12-30T10:45:00"/>
    <d v="1899-12-30T14:00:00"/>
    <s v="OMRG"/>
    <n v="2020"/>
    <s v="LU898392"/>
    <x v="1"/>
    <b v="0"/>
    <b v="0"/>
  </r>
  <r>
    <d v="2023-03-01T00:00:00"/>
    <d v="1899-12-30T11:00:00"/>
    <n v="3505"/>
    <s v="S-141323"/>
    <s v="INST. BALATAS DELANTERAS"/>
    <x v="3"/>
    <s v="KS350286"/>
    <x v="3"/>
    <s v="GGC103C"/>
    <x v="15"/>
    <s v="HIGHLANDER"/>
    <s v="JFL"/>
    <s v="MOVIL"/>
    <s v="SMA"/>
    <s v="CSN"/>
    <n v="2007"/>
    <s v="KS350286"/>
    <x v="4"/>
    <e v="#N/A"/>
    <e v="#N/A"/>
  </r>
  <r>
    <d v="2023-03-01T00:00:00"/>
    <d v="1899-12-30T11:00:00"/>
    <n v="1899"/>
    <n v="112386"/>
    <s v="S50"/>
    <x v="0"/>
    <s v="L1410268"/>
    <x v="0"/>
    <s v="MV9720F"/>
    <x v="16"/>
    <s v="HILUX"/>
    <s v="LALC"/>
    <d v="1899-12-30T11:15:00"/>
    <d v="1899-12-30T14:00:00"/>
    <s v="AC"/>
    <n v="2020"/>
    <s v="L1410268"/>
    <x v="2"/>
    <s v="CONCRETADO"/>
    <s v="CONCRETADO"/>
  </r>
  <r>
    <d v="2023-03-01T00:00:00"/>
    <d v="1899-12-30T11:00:00"/>
    <n v="1899"/>
    <n v="112351"/>
    <s v="S110"/>
    <x v="2"/>
    <s v="HK015818"/>
    <x v="1"/>
    <s v="GGE883D"/>
    <x v="17"/>
    <s v="AVANZA"/>
    <s v="JFL"/>
    <d v="1899-12-30T11:15:00"/>
    <d v="1899-12-30T17:00:00"/>
    <s v="OMRG"/>
    <n v="2017"/>
    <s v="HK015818"/>
    <x v="0"/>
    <s v="CONCRETADO"/>
    <s v="CONCRETADO"/>
  </r>
  <r>
    <d v="2023-03-01T00:00:00"/>
    <d v="1899-12-30T11:00:00"/>
    <n v="1899"/>
    <n v="112365"/>
    <s v="S90 / INST. BANDA ACC"/>
    <x v="0"/>
    <s v="KU762975"/>
    <x v="2"/>
    <s v="GTN635C"/>
    <x v="18"/>
    <s v="CAMRY"/>
    <s v="ECAZA"/>
    <d v="1899-12-30T11:15:00"/>
    <d v="1899-12-30T15:00:00"/>
    <s v="CEPE"/>
    <n v="2019"/>
    <s v="KU762975"/>
    <x v="2"/>
    <s v="CONCRETADO"/>
    <s v="CONCRETADO"/>
  </r>
  <r>
    <d v="2023-03-01T00:00:00"/>
    <d v="1899-12-30T11:30:00"/>
    <n v="3260"/>
    <n v="112288"/>
    <s v="S20"/>
    <x v="3"/>
    <s v="NJ025267"/>
    <x v="2"/>
    <s v="GNE596E"/>
    <x v="19"/>
    <s v="RAIZE"/>
    <s v="LALC"/>
    <s v="MOVIL"/>
    <s v="SMA"/>
    <s v="CSN"/>
    <n v="2022"/>
    <s v="NJ025267"/>
    <x v="2"/>
    <s v="CONCRETADO"/>
    <s v="CONCRETADO"/>
  </r>
  <r>
    <d v="2023-03-01T00:00:00"/>
    <d v="1899-12-30T12:00:00"/>
    <n v="4210"/>
    <n v="112242"/>
    <s v="S220 / A Y B"/>
    <x v="2"/>
    <s v="J3603722"/>
    <x v="2"/>
    <s v="F85AYW"/>
    <x v="20"/>
    <s v="PRIUS16-"/>
    <s v="JFL"/>
    <d v="1899-12-30T12:15:00"/>
    <d v="1899-12-30T17:00:00"/>
    <s v="OMRG / CAAA"/>
    <n v="2018"/>
    <s v="J3603722"/>
    <x v="1"/>
    <b v="0"/>
    <b v="0"/>
  </r>
  <r>
    <d v="2023-03-01T00:00:00"/>
    <d v="1899-12-30T12:00:00"/>
    <n v="0"/>
    <n v="112265"/>
    <s v="DPOK: REEMP AMORT.  / INST CUBREPOLVOS / HORQUILLAS / PROGRAMACION DE LLAVE"/>
    <x v="4"/>
    <s v="C5109339"/>
    <x v="1"/>
    <s v="GNN0101"/>
    <x v="21"/>
    <s v="RAV4"/>
    <s v="ECAZA"/>
    <s v="SOLO SE"/>
    <s v="RECIBE"/>
    <s v="FTP"/>
    <n v="2012"/>
    <s v="C5109339"/>
    <x v="0"/>
    <s v="CONCRETADO"/>
    <s v="CONCRETADO"/>
  </r>
  <r>
    <d v="2023-03-01T00:00:00"/>
    <d v="1899-12-30T12:30:00"/>
    <n v="3260"/>
    <n v="112181"/>
    <s v="S220"/>
    <x v="3"/>
    <s v="G1449487"/>
    <x v="3"/>
    <s v="GPD715D"/>
    <x v="22"/>
    <s v="JUYARIS"/>
    <s v="LALC"/>
    <s v="MOVIL"/>
    <s v="SMA"/>
    <s v="CSN"/>
    <n v="2016"/>
    <s v="G1449487"/>
    <x v="2"/>
    <s v="CONCRETADO"/>
    <s v="CONCRETADO"/>
  </r>
  <r>
    <d v="2023-03-01T00:00:00"/>
    <d v="1899-12-30T14:00:00"/>
    <n v="1899"/>
    <n v="112212"/>
    <s v="S130"/>
    <x v="2"/>
    <s v="GU221255"/>
    <x v="1"/>
    <s v="GNH131C"/>
    <x v="23"/>
    <s v="CAMRY"/>
    <s v="LALC"/>
    <d v="1899-12-30T14:15:00"/>
    <d v="1899-12-30T17:00:00"/>
    <s v="OMRG"/>
    <n v="2016"/>
    <s v="GU221255"/>
    <x v="1"/>
    <b v="0"/>
    <b v="0"/>
  </r>
  <r>
    <d v="2023-03-01T00:00:00"/>
    <d v="1899-12-30T14:30:00"/>
    <n v="835.2"/>
    <n v="112310"/>
    <s v="DIAG. TESTIGO ENCENDIDO (INFLADO DE LLANTAS) / DIAG. PANTALLA"/>
    <x v="0"/>
    <s v="P0005171"/>
    <x v="2"/>
    <s v="SP"/>
    <x v="24"/>
    <s v="YARIS"/>
    <s v="JFL"/>
    <d v="1899-12-30T15:00:00"/>
    <s v="DIAG"/>
    <s v="FTP"/>
    <n v="2023"/>
    <e v="#N/A"/>
    <x v="0"/>
    <s v="CONCRETADO"/>
    <s v="CONCRETADO"/>
  </r>
  <r>
    <d v="2023-03-01T00:00:00"/>
    <d v="1899-12-30T15:30:00"/>
    <n v="1899"/>
    <n v="112373"/>
    <s v="S50"/>
    <x v="0"/>
    <s v="N6005408"/>
    <x v="1"/>
    <s v="GPT639E"/>
    <x v="25"/>
    <s v="HIACE"/>
    <s v="ECAZA"/>
    <d v="1899-12-30T15:45:00"/>
    <d v="1899-12-30T18:00:00"/>
    <s v="CEPE"/>
    <n v="2022"/>
    <s v="N6005408"/>
    <x v="2"/>
    <s v="CONCRETADO"/>
    <s v="CONCRETADO"/>
  </r>
  <r>
    <d v="2023-03-01T00:00:00"/>
    <d v="1899-12-30T17:00:00"/>
    <n v="6165.2"/>
    <n v="112376"/>
    <s v="S40 / DIAG. FACIA DESPEGADA"/>
    <x v="0"/>
    <s v="MP075893"/>
    <x v="2"/>
    <s v="GGA766E"/>
    <x v="26"/>
    <s v="COROLLA"/>
    <s v="JFL"/>
    <s v="SOLO SE"/>
    <s v="RECIBE"/>
    <s v="GALC"/>
    <n v="2021"/>
    <s v="MP075893"/>
    <x v="1"/>
    <b v="0"/>
    <b v="0"/>
  </r>
  <r>
    <d v="2023-03-02T00:00:00"/>
    <d v="1899-12-30T07:45:00"/>
    <n v="3260"/>
    <n v="112372"/>
    <s v="S60"/>
    <x v="0"/>
    <s v="MJ035230"/>
    <x v="0"/>
    <s v="67L965"/>
    <x v="27"/>
    <s v="COROLLA HV"/>
    <s v="JFL"/>
    <d v="1899-12-30T08:00:00"/>
    <d v="1899-12-30T11:00:00"/>
    <s v="CAAA"/>
    <n v="2021"/>
    <s v="MJ035230"/>
    <x v="2"/>
    <s v="CONCRETADO"/>
    <s v="CONCRETADO"/>
  </r>
  <r>
    <d v="2023-03-02T00:00:00"/>
    <d v="1899-12-30T08:00:00"/>
    <n v="5140"/>
    <n v="112401"/>
    <s v="S100"/>
    <x v="0"/>
    <s v="MJ026585"/>
    <x v="0"/>
    <s v="67L043"/>
    <x v="28"/>
    <s v="COROLLA HV"/>
    <s v="LALC"/>
    <d v="1899-12-30T08:15:00"/>
    <d v="1899-12-30T12:00:00"/>
    <s v="AC"/>
    <n v="2021"/>
    <s v="MJ026585"/>
    <x v="0"/>
    <s v="CONCRETADO"/>
    <s v="CONCRETADO"/>
  </r>
  <r>
    <d v="2023-03-02T00:00:00"/>
    <d v="1899-12-30T08:30:00"/>
    <n v="6599"/>
    <n v="112419"/>
    <s v="S80"/>
    <x v="2"/>
    <s v="HM035432"/>
    <x v="2"/>
    <s v="FZ3791A"/>
    <x v="29"/>
    <s v="TACOMA"/>
    <s v="ECAZA"/>
    <d v="1899-12-30T08:45:00"/>
    <d v="1899-12-30T11:00:00"/>
    <s v="OMRG"/>
    <n v="2017"/>
    <e v="#N/A"/>
    <x v="5"/>
    <b v="0"/>
    <b v="0"/>
  </r>
  <r>
    <d v="2023-03-02T00:00:00"/>
    <d v="1899-12-30T09:00:00"/>
    <n v="3260"/>
    <n v="112271"/>
    <s v="S140"/>
    <x v="2"/>
    <s v="G1441304"/>
    <x v="1"/>
    <s v="GVX841D"/>
    <x v="30"/>
    <s v="YARIS"/>
    <s v="JFL"/>
    <d v="1899-12-30T09:30:00"/>
    <d v="1899-12-30T11:00:00"/>
    <s v="OMRG"/>
    <n v="2016"/>
    <s v="G1441304"/>
    <x v="0"/>
    <s v="CONCRETADO"/>
    <s v="CONCRETADO"/>
  </r>
  <r>
    <d v="2023-03-02T00:00:00"/>
    <d v="1899-12-30T09:00:00"/>
    <n v="5140"/>
    <n v="112392"/>
    <s v="S100"/>
    <x v="0"/>
    <s v="JU596939"/>
    <x v="0"/>
    <s v="GXP417B"/>
    <x v="31"/>
    <s v="CAMRY"/>
    <s v="ECAZA"/>
    <d v="1899-12-30T09:15:00"/>
    <d v="1899-12-30T12:00:00"/>
    <s v="CEPE"/>
    <n v="2018"/>
    <s v="JU596939"/>
    <x v="2"/>
    <s v="CONCRETADO"/>
    <s v="CONCRETADO"/>
  </r>
  <r>
    <d v="2023-03-02T00:00:00"/>
    <d v="1899-12-30T09:30:00"/>
    <n v="5140"/>
    <n v="112396"/>
    <s v="S100"/>
    <x v="0"/>
    <s v="K1404900"/>
    <x v="0"/>
    <s v="GL6355C"/>
    <x v="32"/>
    <s v="HILUX"/>
    <s v="JFL"/>
    <d v="1899-12-30T10:00:00"/>
    <d v="1899-12-30T14:00:00"/>
    <s v="CSN"/>
    <n v="2019"/>
    <s v="K1404900"/>
    <x v="2"/>
    <s v="CONCRETADO"/>
    <s v="CONCRETADO"/>
  </r>
  <r>
    <d v="2023-03-02T00:00:00"/>
    <d v="1899-12-30T09:30:00"/>
    <n v="2849"/>
    <n v="112413"/>
    <s v="S30 / A Y B"/>
    <x v="0"/>
    <s v="NP277170"/>
    <x v="0"/>
    <s v="GGX225E"/>
    <x v="33"/>
    <s v="COROLLA"/>
    <s v="ECAZA"/>
    <d v="1899-12-30T10:00:00"/>
    <d v="1899-12-30T14:00:00"/>
    <s v="CAAA"/>
    <n v="2022"/>
    <s v="NP277170"/>
    <x v="1"/>
    <b v="0"/>
    <b v="0"/>
  </r>
  <r>
    <d v="2023-03-02T00:00:00"/>
    <d v="1899-12-30T09:30:00"/>
    <n v="6090"/>
    <n v="112434"/>
    <s v="S100 / A Y B"/>
    <x v="0"/>
    <s v="BL007772"/>
    <x v="2"/>
    <s v="GXP705B"/>
    <x v="34"/>
    <s v="YARIS"/>
    <s v="LALC"/>
    <d v="1899-12-30T10:45:00"/>
    <d v="1899-12-30T14:00:00"/>
    <s v="AC"/>
    <n v="2011"/>
    <s v="BL007772"/>
    <x v="2"/>
    <s v="CONCRETADO"/>
    <s v="CONCRETADO"/>
  </r>
  <r>
    <d v="2023-03-02T00:00:00"/>
    <d v="1899-12-30T10:00:00"/>
    <n v="7549"/>
    <n v="112424"/>
    <s v="S160 / A Y B"/>
    <x v="0"/>
    <s v="HP637380"/>
    <x v="2"/>
    <s v="GJW932D"/>
    <x v="35"/>
    <s v="COROLLA"/>
    <s v="JFL"/>
    <d v="1899-12-30T11:15:00"/>
    <s v="DIAG"/>
    <s v="CEPE / CAAA / JOAM"/>
    <n v="2017"/>
    <s v="HP637380"/>
    <x v="0"/>
    <s v="CONCRETADO"/>
    <s v="CONCRETADO"/>
  </r>
  <r>
    <d v="2023-03-02T00:00:00"/>
    <d v="1899-12-30T10:00:00"/>
    <n v="1899"/>
    <n v="112425"/>
    <s v="S50"/>
    <x v="0"/>
    <s v="LU898392"/>
    <x v="0"/>
    <s v="GVW004D"/>
    <x v="14"/>
    <s v="CAMRY"/>
    <s v="ECAZA"/>
    <d v="1899-12-30T10:30:00"/>
    <d v="1899-12-30T14:00:00"/>
    <s v="CEPE"/>
    <n v="2020"/>
    <s v="LU898392"/>
    <x v="1"/>
    <b v="0"/>
    <b v="0"/>
  </r>
  <r>
    <d v="2023-03-02T00:00:00"/>
    <d v="1899-12-30T10:00:00"/>
    <n v="5330"/>
    <n v="112431"/>
    <s v="S120"/>
    <x v="2"/>
    <s v="LK011120"/>
    <x v="0"/>
    <s v="GUU328E"/>
    <x v="36"/>
    <s v="AVANZA"/>
    <s v="LALC"/>
    <d v="1899-12-30T10:15:00"/>
    <d v="1899-12-30T14:00:00"/>
    <s v="OMRG"/>
    <n v="2020"/>
    <e v="#N/A"/>
    <x v="3"/>
    <b v="0"/>
    <b v="0"/>
  </r>
  <r>
    <d v="2023-03-02T00:00:00"/>
    <d v="1899-12-30T10:30:00"/>
    <n v="1899"/>
    <n v="112348"/>
    <s v="S30"/>
    <x v="0"/>
    <s v="MS054936"/>
    <x v="0"/>
    <s v="GYG481D"/>
    <x v="37"/>
    <s v="SIENNA HV"/>
    <s v="LALC"/>
    <d v="1899-12-30T10:45:00"/>
    <d v="1899-12-30T14:00:00"/>
    <s v="AC"/>
    <n v="2021"/>
    <s v="MS054936"/>
    <x v="2"/>
    <s v="CONCRETADO"/>
    <s v="CONCRETADO"/>
  </r>
  <r>
    <d v="2023-03-02T00:00:00"/>
    <d v="1899-12-30T10:30:00"/>
    <n v="2734.2"/>
    <n v="112427"/>
    <s v="S50 / DIAG LEYENDA EN TABLERO"/>
    <x v="2"/>
    <s v="JW725857"/>
    <x v="1"/>
    <s v="SP"/>
    <x v="38"/>
    <s v="RAV4"/>
    <s v="JFL"/>
    <d v="1899-12-30T13:30:00"/>
    <s v="DIAG"/>
    <s v="OMRG / GALC / JOAM"/>
    <n v="2018"/>
    <s v="JW725857"/>
    <x v="2"/>
    <s v="CONCRETADO"/>
    <s v="CONCRETADO"/>
  </r>
  <r>
    <d v="2023-03-02T00:00:00"/>
    <d v="1899-12-30T11:30:00"/>
    <n v="835.2"/>
    <n v="112400"/>
    <s v="DIAG SEGUROS PUERTA LADO PILOTO NO CIERRAN"/>
    <x v="0"/>
    <s v="LD052182"/>
    <x v="1"/>
    <s v="H33BHG"/>
    <x v="39"/>
    <s v="RAV419-"/>
    <s v="LALC"/>
    <d v="1899-12-30T12:00:00"/>
    <s v="DIAG"/>
    <s v="GALC"/>
    <n v="2020"/>
    <e v="#N/A"/>
    <x v="2"/>
    <s v="CONCRETADO"/>
    <s v="CONCRETADO"/>
  </r>
  <r>
    <d v="2023-03-02T00:00:00"/>
    <d v="1899-12-30T12:00:00"/>
    <n v="0"/>
    <n v="112433"/>
    <s v="DPOK: INST LODERA"/>
    <x v="0"/>
    <s v="NM476857"/>
    <x v="1"/>
    <s v="MX4338B"/>
    <x v="40"/>
    <s v="TACOMA"/>
    <s v="JFL"/>
    <d v="1899-12-30T12:15:00"/>
    <d v="1899-12-30T17:00:00"/>
    <s v="CEPE"/>
    <n v="2022"/>
    <s v="NM476857"/>
    <x v="2"/>
    <s v="CONCRETADO"/>
    <s v="CONCRETADO"/>
  </r>
  <r>
    <d v="2023-03-02T00:00:00"/>
    <d v="1899-12-30T12:30:00"/>
    <n v="835.2"/>
    <n v="112346"/>
    <s v="DIAG CLUTCH EXPULSA MUCHO HUMO Y HUELE A QUEMADO"/>
    <x v="0"/>
    <s v="N1326286"/>
    <x v="1"/>
    <s v="GB6310D"/>
    <x v="41"/>
    <s v="HILUX"/>
    <s v="ECAZA"/>
    <d v="1899-12-30T15:00:00"/>
    <s v="DIAG"/>
    <s v="GALC"/>
    <n v="2022"/>
    <s v="N1326286"/>
    <x v="0"/>
    <s v="CONCRETADO"/>
    <s v="CONCRETADO"/>
  </r>
  <r>
    <d v="2023-03-02T00:00:00"/>
    <d v="1899-12-30T14:00:00"/>
    <n v="1899"/>
    <n v="112320"/>
    <s v="S170"/>
    <x v="0"/>
    <s v="J1610523"/>
    <x v="2"/>
    <s v="NFT8801"/>
    <x v="42"/>
    <s v="PRIUS C"/>
    <s v="LALC"/>
    <d v="1899-12-30T14:15:00"/>
    <d v="1899-12-30T17:00:00"/>
    <s v="AC"/>
    <n v="2018"/>
    <s v="J1610523"/>
    <x v="5"/>
    <b v="0"/>
    <b v="0"/>
  </r>
  <r>
    <d v="2023-03-02T00:00:00"/>
    <d v="1899-12-30T15:00:00"/>
    <n v="1899"/>
    <n v="112356"/>
    <s v="S170"/>
    <x v="0"/>
    <s v="7C756248"/>
    <x v="0"/>
    <s v="GXG576C"/>
    <x v="43"/>
    <s v="COROLLA"/>
    <s v="JFL"/>
    <d v="1899-12-30T15:15:00"/>
    <d v="1899-12-30T18:00:00"/>
    <s v="CSN"/>
    <n v="2007"/>
    <s v="7C756248"/>
    <x v="2"/>
    <s v="CONCRETADO"/>
    <s v="CONCRETADO"/>
  </r>
  <r>
    <d v="2023-03-02T00:00:00"/>
    <d v="1899-12-30T16:00:00"/>
    <n v="835.2"/>
    <n v="112394"/>
    <s v="DIAG RECHINIDO EN TRASERAS / REVISION DE CAJA DE VELOCIDADES POR GLPE"/>
    <x v="0"/>
    <s v="HW348402"/>
    <x v="2"/>
    <s v="GVT108D"/>
    <x v="44"/>
    <s v="RAV4"/>
    <s v="ECAZA"/>
    <s v="SOLO SE"/>
    <s v="RECIBE"/>
    <s v="GALC / JOAM"/>
    <n v="2017"/>
    <s v="HW348402"/>
    <x v="0"/>
    <s v="CONCRETADO"/>
    <s v="CONCRETADO"/>
  </r>
  <r>
    <d v="2023-03-02T00:00:00"/>
    <d v="1899-12-30T17:00:00"/>
    <n v="2065"/>
    <n v="112328"/>
    <s v="S130 / LAVADO VESTIDURAS"/>
    <x v="0"/>
    <s v="GP452992"/>
    <x v="1"/>
    <s v="GYL066B"/>
    <x v="45"/>
    <s v="COROLLA"/>
    <s v="LALC"/>
    <s v="SOLO SE"/>
    <s v="RECIBE"/>
    <s v="CEPE"/>
    <n v="2016"/>
    <s v="GP452992"/>
    <x v="1"/>
    <b v="0"/>
    <b v="0"/>
  </r>
  <r>
    <d v="2023-03-03T00:00:00"/>
    <d v="1899-12-30T08:00:00"/>
    <n v="5140"/>
    <n v="112435"/>
    <s v="S100"/>
    <x v="0"/>
    <s v="M4001074"/>
    <x v="3"/>
    <s v="GL6798C"/>
    <x v="46"/>
    <s v="HILUXD"/>
    <s v="ECAZA"/>
    <d v="1899-12-30T11:30:00"/>
    <d v="1899-12-30T14:00:00"/>
    <s v="CAAA"/>
    <n v="2021"/>
    <s v="M4001074"/>
    <x v="3"/>
    <b v="0"/>
    <b v="0"/>
  </r>
  <r>
    <d v="2023-03-03T00:00:00"/>
    <d v="1899-12-30T08:00:00"/>
    <n v="3260"/>
    <n v="112440"/>
    <s v="S220"/>
    <x v="2"/>
    <s v="J0255700"/>
    <x v="2"/>
    <s v="SM20102"/>
    <x v="47"/>
    <s v="HILUX"/>
    <s v="JFL"/>
    <d v="1899-12-30T08:20:00"/>
    <d v="1899-12-30T12:00:00"/>
    <s v="OMRG"/>
    <n v="2018"/>
    <s v="J0255700"/>
    <x v="2"/>
    <s v="CONCRETADO"/>
    <s v="CONCRETADO"/>
  </r>
  <r>
    <d v="2023-03-03T00:00:00"/>
    <d v="1899-12-30T08:15:00"/>
    <n v="3499"/>
    <n v="112445"/>
    <s v="S130 / LAVADO VESTIDURAS"/>
    <x v="0"/>
    <s v="GP452992"/>
    <x v="1"/>
    <s v="GYL066B"/>
    <x v="45"/>
    <s v="COROLLA"/>
    <s v="LALC"/>
    <d v="1899-12-30T09:00:00"/>
    <d v="1899-12-30T16:00:00"/>
    <s v="CEPE"/>
    <n v="2016"/>
    <s v="GP452992"/>
    <x v="1"/>
    <b v="0"/>
    <b v="0"/>
  </r>
  <r>
    <d v="2023-03-03T00:00:00"/>
    <d v="1899-12-30T08:30:00"/>
    <n v="1899"/>
    <n v="112297"/>
    <s v="S50"/>
    <x v="0"/>
    <s v="MP218958"/>
    <x v="0"/>
    <s v="NXM9515"/>
    <x v="48"/>
    <s v="COROLLA"/>
    <s v="JFL"/>
    <d v="1899-12-30T09:00:00"/>
    <d v="1899-12-30T12:00:00"/>
    <s v="AC"/>
    <n v="2021"/>
    <s v="MP218958"/>
    <x v="2"/>
    <s v="CONCRETADO"/>
    <s v="CONCRETADO"/>
  </r>
  <r>
    <d v="2023-03-03T00:00:00"/>
    <d v="1899-12-30T08:30:00"/>
    <n v="1899"/>
    <n v="112371"/>
    <s v="S30"/>
    <x v="2"/>
    <s v="MW197745"/>
    <x v="3"/>
    <s v="GUX131E"/>
    <x v="49"/>
    <s v="RAV419-"/>
    <s v="LALC"/>
    <d v="1899-12-30T09:00:00"/>
    <d v="1899-12-30T12:00:00"/>
    <s v="OMRG"/>
    <n v="2021"/>
    <s v="MW197745"/>
    <x v="2"/>
    <s v="CONCRETADO"/>
    <s v="CONCRETADO"/>
  </r>
  <r>
    <d v="2023-03-03T00:00:00"/>
    <d v="1899-12-30T08:30:00"/>
    <n v="1899"/>
    <n v="112410"/>
    <s v="S10"/>
    <x v="0"/>
    <s v="PU722066"/>
    <x v="2"/>
    <s v="SP"/>
    <x v="50"/>
    <s v="CAMRY"/>
    <s v="ECAZA"/>
    <m/>
    <m/>
    <m/>
    <n v="2023"/>
    <s v="PU722066"/>
    <x v="2"/>
    <s v="CONCRETADO"/>
    <s v="CONCRETADO"/>
  </r>
  <r>
    <d v="2023-03-03T00:00:00"/>
    <d v="1899-12-30T09:00:00"/>
    <n v="736.29499999999996"/>
    <n v="112248"/>
    <s v="A Y F (EMPLEADO TOYOTA CELAYA)"/>
    <x v="0"/>
    <s v="G3530700"/>
    <x v="2"/>
    <s v="67L422"/>
    <x v="51"/>
    <s v="PRIUS16-"/>
    <s v="LALC"/>
    <d v="1899-12-30T09:45:00"/>
    <d v="1899-12-30T14:00:00"/>
    <s v="AC"/>
    <n v="2016"/>
    <e v="#N/A"/>
    <x v="3"/>
    <b v="0"/>
    <b v="0"/>
  </r>
  <r>
    <d v="2023-03-03T00:00:00"/>
    <d v="1899-12-30T09:00:00"/>
    <n v="6599"/>
    <n v="112302"/>
    <s v="S80"/>
    <x v="0"/>
    <s v="D5642897"/>
    <x v="3"/>
    <s v="GJG976E"/>
    <x v="52"/>
    <s v="PRIUS"/>
    <s v="JFL"/>
    <d v="1899-12-30T09:30:00"/>
    <d v="1899-12-30T14:00:00"/>
    <s v="CEPE"/>
    <n v="2013"/>
    <s v="D5642897"/>
    <x v="2"/>
    <s v="CONCRETADO"/>
    <s v="CONCRETADO"/>
  </r>
  <r>
    <d v="2023-03-03T00:00:00"/>
    <d v="1899-12-30T09:00:00"/>
    <n v="2734.2"/>
    <n v="112379"/>
    <s v="S10 / DIAG. VIBRACIÓN DE LÁMINA PARTE TRACERA / DIAG. PLASTICO DE BOCINAS EN MAL ESTADO"/>
    <x v="0"/>
    <s v="NS136007"/>
    <x v="2"/>
    <s v="SP"/>
    <x v="53"/>
    <s v="HIGHLANDER"/>
    <s v="ECAZA"/>
    <d v="1899-12-30T09:15:00"/>
    <s v="DIAG"/>
    <s v="FTP / AC / JOAM"/>
    <n v="2022"/>
    <s v="NS136007"/>
    <x v="2"/>
    <s v="CONCRETADO"/>
    <s v="CONCRETADO"/>
  </r>
  <r>
    <d v="2023-03-03T00:00:00"/>
    <d v="1899-12-30T09:30:00"/>
    <n v="6280"/>
    <n v="112388"/>
    <s v="S40 / A Y B"/>
    <x v="2"/>
    <s v="MU027978"/>
    <x v="2"/>
    <s v="67L524"/>
    <x v="54"/>
    <s v="RAV4 HV"/>
    <s v="JFL"/>
    <d v="1899-12-30T09:45:00"/>
    <d v="1899-12-30T14:00:00"/>
    <s v="OMRG / CAAA"/>
    <n v="2021"/>
    <s v="MU027978"/>
    <x v="2"/>
    <s v="CONCRETADO"/>
    <s v="CONCRETADO"/>
  </r>
  <r>
    <d v="2023-03-03T00:00:00"/>
    <d v="1899-12-30T09:30:00"/>
    <n v="5330"/>
    <n v="112404"/>
    <s v="S40"/>
    <x v="2"/>
    <s v="MU028751"/>
    <x v="1"/>
    <s v="67L530"/>
    <x v="55"/>
    <s v="RAV4 HV"/>
    <s v="ECAZA"/>
    <d v="1899-12-30T10:30:00"/>
    <d v="1899-12-30T16:00:00"/>
    <s v="OMRG"/>
    <n v="2021"/>
    <s v="MU028751"/>
    <x v="2"/>
    <s v="CONCRETADO"/>
    <s v="CONCRETADO"/>
  </r>
  <r>
    <d v="2023-03-03T00:00:00"/>
    <d v="1899-12-30T10:00:00"/>
    <n v="1899"/>
    <n v="112332"/>
    <s v="S70"/>
    <x v="0"/>
    <s v="KR086741"/>
    <x v="0"/>
    <s v="GRM313E"/>
    <x v="56"/>
    <s v="CHR"/>
    <s v="ECAZA"/>
    <d v="1899-12-30T10:30:00"/>
    <d v="1899-12-30T14:00:00"/>
    <s v="AC"/>
    <n v="2019"/>
    <s v="KR086741"/>
    <x v="2"/>
    <s v="CONCRETADO"/>
    <s v="CONCRETADO"/>
  </r>
  <r>
    <d v="2023-03-03T00:00:00"/>
    <d v="1899-12-30T10:00:00"/>
    <n v="835.2"/>
    <n v="112393"/>
    <s v="DIAG AIRE ACC NO FUNCIONA / DIAG TESTIGO ENCENDIDO (TEMPERATURA"/>
    <x v="0"/>
    <s v="EP024960"/>
    <x v="1"/>
    <s v="GTK778B"/>
    <x v="57"/>
    <s v="COROLLA"/>
    <s v="JFL"/>
    <d v="1899-12-30T11:30:00"/>
    <d v="1899-12-30T14:00:00"/>
    <s v="AC"/>
    <n v="2014"/>
    <s v="EP024960"/>
    <x v="0"/>
    <s v="CONCRETADO"/>
    <s v="CONCRETADO"/>
  </r>
  <r>
    <d v="2023-03-03T00:00:00"/>
    <d v="1899-12-30T10:30:00"/>
    <n v="3260"/>
    <n v="112432"/>
    <s v="S20"/>
    <x v="0"/>
    <s v="NV002199"/>
    <x v="0"/>
    <s v="GNH416E"/>
    <x v="58"/>
    <s v="COROLLA CR"/>
    <s v="ECAZA"/>
    <d v="1899-12-30T11:00:00"/>
    <d v="1899-12-30T17:00:00"/>
    <s v="GALC"/>
    <n v="2022"/>
    <s v="NV002199"/>
    <x v="2"/>
    <s v="CONCRETADO"/>
    <s v="CONCRETADO"/>
  </r>
  <r>
    <d v="2023-03-03T00:00:00"/>
    <d v="1899-12-30T11:00:00"/>
    <n v="0"/>
    <n v="112407"/>
    <s v="INST HORQUILLAS DELANTERAS (V.C.) / ALINEACIÓN (V.C.)"/>
    <x v="0"/>
    <s v="GS698703"/>
    <x v="1"/>
    <s v="GXD745E"/>
    <x v="59"/>
    <s v="SIENNA"/>
    <s v="ECAZA"/>
    <d v="1899-12-30T11:15:00"/>
    <d v="1899-12-30T17:00:00"/>
    <s v="GALC"/>
    <n v="2016"/>
    <s v="GS698703"/>
    <x v="2"/>
    <s v="CONCRETADO"/>
    <s v="CONCRETADO"/>
  </r>
  <r>
    <d v="2023-03-03T00:00:00"/>
    <d v="1899-12-30T11:00:00"/>
    <n v="2699"/>
    <n v="112437"/>
    <s v="S110 ( A Y B) (800.00)"/>
    <x v="2"/>
    <s v="KU833372"/>
    <x v="1"/>
    <s v="GUX512C"/>
    <x v="60"/>
    <s v="CAMRY"/>
    <s v="LALC"/>
    <d v="1899-12-30T12:00:00"/>
    <d v="1899-12-30T16:00:00"/>
    <s v="OMRG / CAAA"/>
    <n v="2019"/>
    <s v="KU833372"/>
    <x v="2"/>
    <s v="CONCRETADO"/>
    <s v="CONCRETADO"/>
  </r>
  <r>
    <d v="2023-03-03T00:00:00"/>
    <d v="1899-12-30T11:00:00"/>
    <n v="5140"/>
    <n v="112438"/>
    <s v="S100"/>
    <x v="2"/>
    <s v="J3076878"/>
    <x v="3"/>
    <s v="UPA535D"/>
    <x v="61"/>
    <s v="PRIUS16-"/>
    <s v="JFL"/>
    <d v="1899-12-30T11:15:00"/>
    <d v="1899-12-30T17:00:00"/>
    <s v="OMRG"/>
    <n v="2018"/>
    <s v="J3076878"/>
    <x v="2"/>
    <s v="CONCRETADO"/>
    <s v="CONCRETADO"/>
  </r>
  <r>
    <d v="2023-03-03T00:00:00"/>
    <d v="1899-12-30T11:30:00"/>
    <n v="835.2"/>
    <n v="112409"/>
    <s v="DIAG RUIDO EN BALATAS"/>
    <x v="0"/>
    <s v="G1443299"/>
    <x v="0"/>
    <s v="GJG377C"/>
    <x v="62"/>
    <s v="YARIS"/>
    <s v="ECAZA"/>
    <d v="1899-12-30T13:15:00"/>
    <s v="DIAG"/>
    <s v="FTP / JOAM"/>
    <n v="2016"/>
    <s v="G1443299"/>
    <x v="0"/>
    <s v="CONCRETADO"/>
    <s v="CONCRETADO"/>
  </r>
  <r>
    <d v="2023-03-03T00:00:00"/>
    <d v="1899-12-30T11:30:00"/>
    <n v="6599"/>
    <n v="112460"/>
    <s v="S80"/>
    <x v="0"/>
    <s v="M1227246"/>
    <x v="0"/>
    <s v="GGG952E"/>
    <x v="63"/>
    <s v="YARIS"/>
    <s v="LALC"/>
    <d v="1899-12-30T12:30:00"/>
    <d v="1899-12-30T16:00:00"/>
    <s v="AC"/>
    <n v="2021"/>
    <s v="M1227246"/>
    <x v="2"/>
    <s v="CONCRETADO"/>
    <s v="CONCRETADO"/>
  </r>
  <r>
    <d v="2023-03-03T00:00:00"/>
    <d v="1899-12-30T13:00:00"/>
    <n v="1899"/>
    <n v="112469"/>
    <s v="S70"/>
    <x v="2"/>
    <s v="K1170932"/>
    <x v="3"/>
    <s v="GXP713B"/>
    <x v="64"/>
    <s v="YARIS"/>
    <s v="ECAZA"/>
    <d v="1899-12-30T12:15:00"/>
    <d v="1899-12-30T16:00:00"/>
    <s v="OMRG"/>
    <n v="2019"/>
    <s v="K1170932"/>
    <x v="1"/>
    <b v="0"/>
    <b v="0"/>
  </r>
  <r>
    <d v="2023-03-03T00:00:00"/>
    <d v="1899-12-30T13:30:00"/>
    <n v="1899"/>
    <n v="112233"/>
    <s v="S30"/>
    <x v="0"/>
    <s v="M1320611"/>
    <x v="2"/>
    <s v="GS2209C"/>
    <x v="65"/>
    <s v="HILUX"/>
    <s v="LALC"/>
    <d v="1899-12-30T15:45:00"/>
    <d v="1899-12-30T18:00:00"/>
    <s v="CEPE"/>
    <n v="2021"/>
    <e v="#N/A"/>
    <x v="5"/>
    <b v="0"/>
    <b v="0"/>
  </r>
  <r>
    <d v="2023-03-03T00:00:00"/>
    <d v="1899-12-30T14:30:00"/>
    <n v="1899"/>
    <n v="112429"/>
    <s v="S150"/>
    <x v="0"/>
    <s v="JY333029"/>
    <x v="1"/>
    <s v="GJC830C"/>
    <x v="66"/>
    <s v="YARIS R"/>
    <s v="JFL"/>
    <d v="1899-12-30T15:00:00"/>
    <d v="1899-12-30T18:00:00"/>
    <s v="AC"/>
    <n v="2018"/>
    <s v="JY333029"/>
    <x v="2"/>
    <s v="CONCRETADO"/>
    <s v="CONCRETADO"/>
  </r>
  <r>
    <d v="2023-03-03T00:00:00"/>
    <d v="1899-12-30T14:30:00"/>
    <n v="1899"/>
    <n v="112449"/>
    <s v="S10"/>
    <x v="5"/>
    <s v="NW212112"/>
    <x v="1"/>
    <s v="S13BMV"/>
    <x v="39"/>
    <s v="RAV4"/>
    <s v="LALC"/>
    <s v="SERV"/>
    <s v="MOV"/>
    <s v="CSN"/>
    <n v="2022"/>
    <e v="#N/A"/>
    <x v="2"/>
    <s v="CONCRETADO"/>
    <s v="CONCRETADO"/>
  </r>
  <r>
    <d v="2023-03-03T00:00:00"/>
    <d v="1899-12-30T14:45:00"/>
    <n v="1899"/>
    <n v="112450"/>
    <s v="S10"/>
    <x v="5"/>
    <s v="NW212107"/>
    <x v="1"/>
    <s v="S46BMV"/>
    <x v="39"/>
    <s v="RAV4"/>
    <s v="LALC"/>
    <s v="SERV"/>
    <s v="MOV"/>
    <s v="CSN"/>
    <n v="2022"/>
    <e v="#N/A"/>
    <x v="2"/>
    <s v="CONCRETADO"/>
    <s v="CONCRETADO"/>
  </r>
  <r>
    <d v="2023-03-03T00:00:00"/>
    <d v="1899-12-30T15:00:00"/>
    <n v="1899"/>
    <n v="112451"/>
    <s v="S10"/>
    <x v="5"/>
    <s v="NW211458"/>
    <x v="1"/>
    <s v="A70BMW"/>
    <x v="39"/>
    <s v="RAV4"/>
    <s v="LALC"/>
    <s v="SERV"/>
    <s v="MOV"/>
    <s v="CSN"/>
    <n v="2022"/>
    <e v="#N/A"/>
    <x v="2"/>
    <s v="CONCRETADO"/>
    <s v="CONCRETADO"/>
  </r>
  <r>
    <d v="2023-03-03T00:00:00"/>
    <d v="1899-12-30T15:15:00"/>
    <n v="1899"/>
    <n v="112452"/>
    <s v="S10"/>
    <x v="5"/>
    <s v="NW212622"/>
    <x v="1"/>
    <s v="S86BMV"/>
    <x v="39"/>
    <s v="RAV4"/>
    <s v="LALC"/>
    <s v="SERV"/>
    <s v="MOV"/>
    <s v="CSN"/>
    <n v="2022"/>
    <e v="#N/A"/>
    <x v="2"/>
    <s v="CONCRETADO"/>
    <s v="CONCRETADO"/>
  </r>
  <r>
    <d v="2023-03-03T00:00:00"/>
    <d v="1899-12-30T15:30:00"/>
    <n v="1899"/>
    <n v="112455"/>
    <s v="S10"/>
    <x v="5"/>
    <s v="NW212074"/>
    <x v="2"/>
    <s v="SP"/>
    <x v="39"/>
    <s v="RAV4"/>
    <s v="LALC"/>
    <s v="SERV"/>
    <s v="MOV"/>
    <s v="CSN"/>
    <n v="2022"/>
    <e v="#N/A"/>
    <x v="2"/>
    <s v="CONCRETADO"/>
    <s v="CONCRETADO"/>
  </r>
  <r>
    <d v="2023-03-03T00:00:00"/>
    <d v="1899-12-30T15:45:00"/>
    <n v="1899"/>
    <n v="112453"/>
    <s v="S50"/>
    <x v="5"/>
    <s v="MS040231"/>
    <x v="2"/>
    <s v="31F992"/>
    <x v="39"/>
    <s v="SIENNA HV"/>
    <s v="LALC"/>
    <s v="SERV"/>
    <s v="MOV"/>
    <s v="CSN"/>
    <n v="2021"/>
    <e v="#N/A"/>
    <x v="2"/>
    <s v="CONCRETADO"/>
    <s v="CONCRETADO"/>
  </r>
  <r>
    <d v="2023-03-03T00:00:00"/>
    <d v="1899-12-30T16:00:00"/>
    <n v="1899"/>
    <n v="112454"/>
    <s v="S50"/>
    <x v="5"/>
    <s v="MW140885"/>
    <x v="2"/>
    <s v="Z59BHT"/>
    <x v="39"/>
    <s v="RAV419-"/>
    <s v="LALC"/>
    <s v="SERV"/>
    <s v="MOV"/>
    <s v="CSN"/>
    <n v="2021"/>
    <e v="#N/A"/>
    <x v="2"/>
    <s v="CONCRETADO"/>
    <s v="CONCRETADO"/>
  </r>
  <r>
    <d v="2023-03-04T00:00:00"/>
    <d v="1899-12-30T08:00:00"/>
    <n v="1899"/>
    <n v="112048"/>
    <s v="S330"/>
    <x v="2"/>
    <s v="AW004325"/>
    <x v="1"/>
    <s v="GKP538C"/>
    <x v="67"/>
    <s v="RAV4"/>
    <s v="ECAZA"/>
    <d v="1899-12-30T08:45:00"/>
    <d v="1899-12-30T11:00:00"/>
    <s v="OMRG"/>
    <n v="2010"/>
    <s v="AW004325"/>
    <x v="0"/>
    <s v="CONCRETADO"/>
    <s v="CONCRETADO"/>
  </r>
  <r>
    <d v="2023-03-04T00:00:00"/>
    <d v="1899-12-30T08:00:00"/>
    <n v="1899"/>
    <n v="112315"/>
    <s v="S90"/>
    <x v="2"/>
    <s v="LJ013004"/>
    <x v="1"/>
    <s v="65L621"/>
    <x v="68"/>
    <s v="COROLLA HV"/>
    <s v="LALC"/>
    <d v="1899-12-30T08:15:00"/>
    <d v="1899-12-30T11:00:00"/>
    <s v="OMRG"/>
    <n v="2020"/>
    <s v="LJ013004"/>
    <x v="0"/>
    <s v="CONCRETADO"/>
    <s v="CONCRETADO"/>
  </r>
  <r>
    <d v="2023-03-04T00:00:00"/>
    <d v="1899-12-30T08:00:00"/>
    <n v="2849"/>
    <n v="112472"/>
    <s v="S30 / A+B"/>
    <x v="0"/>
    <s v="L0004584"/>
    <x v="0"/>
    <s v="PB5507A"/>
    <x v="69"/>
    <s v="HILUX"/>
    <s v="JFL"/>
    <d v="1899-12-30T08:15:00"/>
    <d v="1899-12-30T12:00:00"/>
    <s v="CEPE"/>
    <n v="2020"/>
    <s v="L0004584"/>
    <x v="1"/>
    <b v="0"/>
    <b v="0"/>
  </r>
  <r>
    <d v="2023-03-04T00:00:00"/>
    <d v="1899-12-30T08:15:00"/>
    <n v="0"/>
    <n v="112263"/>
    <s v="REMP. CUBREPOLVO DE FLECHA FRONTAL (DPOK)"/>
    <x v="0"/>
    <s v="HP593103"/>
    <x v="1"/>
    <s v="UKN129H"/>
    <x v="70"/>
    <s v="COROLLA"/>
    <s v="LALC"/>
    <d v="1899-12-30T08:30:00"/>
    <d v="1899-12-30T13:30:00"/>
    <s v="GALC"/>
    <n v="2017"/>
    <s v="HP593103"/>
    <x v="0"/>
    <s v="CONCRETADO"/>
    <s v="CONCRETADO"/>
  </r>
  <r>
    <d v="2023-03-04T00:00:00"/>
    <d v="1899-12-30T08:15:00"/>
    <n v="1899"/>
    <n v="112301"/>
    <s v="S90"/>
    <x v="0"/>
    <s v="KP930680"/>
    <x v="0"/>
    <s v="UNT400D"/>
    <x v="71"/>
    <s v="COROLLA"/>
    <s v="ECAZA"/>
    <d v="1899-12-30T08:30:00"/>
    <d v="1899-12-30T11:15:00"/>
    <s v="CSN"/>
    <n v="2019"/>
    <s v="KP930680"/>
    <x v="0"/>
    <s v="CONCRETADO"/>
    <s v="CONCRETADO"/>
  </r>
  <r>
    <d v="2023-03-04T00:00:00"/>
    <d v="1899-12-30T08:30:00"/>
    <n v="5140"/>
    <n v="112319"/>
    <s v="S100"/>
    <x v="0"/>
    <s v="H1037609"/>
    <x v="3"/>
    <s v="GXA711C"/>
    <x v="72"/>
    <s v="YARIS"/>
    <s v="JFL"/>
    <d v="1899-12-30T09:00:00"/>
    <d v="1899-12-30T11:30:00"/>
    <s v="OMRG"/>
    <n v="2017"/>
    <s v="H1037609"/>
    <x v="2"/>
    <s v="CONCRETADO"/>
    <s v="CONCRETADO"/>
  </r>
  <r>
    <d v="2023-03-04T00:00:00"/>
    <d v="1899-12-30T08:45:00"/>
    <n v="1899"/>
    <n v="112380"/>
    <s v="S210"/>
    <x v="0"/>
    <s v="K6197465"/>
    <x v="0"/>
    <s v="97RB4D"/>
    <x v="73"/>
    <s v="HIACE"/>
    <s v="LALC"/>
    <d v="1899-12-30T09:15:00"/>
    <d v="1899-12-30T13:20:00"/>
    <s v="CSN"/>
    <n v="2019"/>
    <s v="K6197465"/>
    <x v="0"/>
    <s v="CONCRETADO"/>
    <s v="CONCRETADO"/>
  </r>
  <r>
    <d v="2023-03-04T00:00:00"/>
    <d v="1899-12-30T09:00:00"/>
    <n v="1899"/>
    <n v="112239"/>
    <s v="S110"/>
    <x v="2"/>
    <s v="HP629170"/>
    <x v="1"/>
    <s v="GVP529B"/>
    <x v="74"/>
    <s v="COROLLA"/>
    <s v="ECAZA"/>
    <d v="1899-12-30T10:45:00"/>
    <d v="1899-12-30T11:45:00"/>
    <s v="OMRG"/>
    <n v="2017"/>
    <s v="HP629170"/>
    <x v="2"/>
    <s v="CONCRETADO"/>
    <s v="CONCRETADO"/>
  </r>
  <r>
    <d v="2023-03-04T00:00:00"/>
    <d v="1899-12-30T09:00:00"/>
    <n v="2849"/>
    <n v="112309"/>
    <s v="S110 / A+B"/>
    <x v="0"/>
    <s v="JK013953"/>
    <x v="3"/>
    <s v="GXE409C"/>
    <x v="75"/>
    <s v="AVANZA"/>
    <s v="JFL"/>
    <d v="1899-12-30T09:45:00"/>
    <d v="1899-12-30T14:00:00"/>
    <s v="OMRG /CSN"/>
    <n v="2018"/>
    <s v="JK013953"/>
    <x v="2"/>
    <s v="CONCRETADO"/>
    <s v="CONCRETADO"/>
  </r>
  <r>
    <d v="2023-03-04T00:00:00"/>
    <d v="1899-12-30T09:30:00"/>
    <n v="1899"/>
    <n v="112350"/>
    <s v="S110"/>
    <x v="0"/>
    <s v="H1069518"/>
    <x v="0"/>
    <s v="GPN012C"/>
    <x v="76"/>
    <s v="YARIS"/>
    <s v="LALC"/>
    <d v="1899-12-30T10:00:00"/>
    <d v="1899-12-30T12:30:00"/>
    <s v="CEPE"/>
    <n v="2017"/>
    <s v="H1069518"/>
    <x v="2"/>
    <s v="CONCRETADO"/>
    <s v="CONCRETADO"/>
  </r>
  <r>
    <d v="2023-03-04T00:00:00"/>
    <d v="1899-12-30T09:30:00"/>
    <n v="5140"/>
    <n v="112353"/>
    <s v="S100"/>
    <x v="2"/>
    <s v="H1077953"/>
    <x v="1"/>
    <s v="GGL891D"/>
    <x v="77"/>
    <s v="YARIS"/>
    <s v="ECAZA"/>
    <d v="1899-12-30T10:30:00"/>
    <d v="1899-12-30T13:00:00"/>
    <s v="OMRG"/>
    <n v="2017"/>
    <s v="H1077953"/>
    <x v="2"/>
    <s v="CONCRETADO"/>
    <s v="CONCRETADO"/>
  </r>
  <r>
    <d v="2023-03-04T00:00:00"/>
    <d v="1899-12-30T09:30:00"/>
    <n v="0"/>
    <n v="112464"/>
    <s v="INST. DE CACAHUATES / ALINEACION"/>
    <x v="0"/>
    <s v="H3051911"/>
    <x v="1"/>
    <s v="65L916"/>
    <x v="78"/>
    <s v="PRIUS16-"/>
    <s v="JFL"/>
    <d v="1899-12-30T10:30:00"/>
    <d v="1899-12-30T14:00:00"/>
    <s v="CEPE"/>
    <n v="2017"/>
    <s v="H3051911"/>
    <x v="0"/>
    <s v="CONCRETADO"/>
    <s v="CONCRETADO"/>
  </r>
  <r>
    <d v="2023-03-04T00:00:00"/>
    <d v="1899-12-30T10:00:00"/>
    <n v="1899"/>
    <n v="112287"/>
    <s v="S30"/>
    <x v="2"/>
    <s v="M1321719"/>
    <x v="1"/>
    <s v="ND4117A"/>
    <x v="79"/>
    <s v="HILUX"/>
    <s v="ECAZA"/>
    <d v="1899-12-30T11:15:00"/>
    <d v="1899-12-30T12:30:00"/>
    <s v="OMRG"/>
    <n v="2021"/>
    <s v="M1321719"/>
    <x v="3"/>
    <b v="0"/>
    <b v="0"/>
  </r>
  <r>
    <d v="2023-03-04T00:00:00"/>
    <d v="1899-12-30T10:00:00"/>
    <n v="3260"/>
    <n v="112397"/>
    <s v="S20"/>
    <x v="0"/>
    <s v="NW190399"/>
    <x v="2"/>
    <s v="GNW148E"/>
    <x v="80"/>
    <s v="RAV419-"/>
    <s v="JFL"/>
    <d v="1899-12-30T10:30:00"/>
    <d v="1899-12-30T13:00:00"/>
    <s v="GALC"/>
    <n v="2022"/>
    <s v="NW190399"/>
    <x v="1"/>
    <b v="0"/>
    <b v="0"/>
  </r>
  <r>
    <d v="2023-03-04T00:00:00"/>
    <d v="1899-12-30T10:00:00"/>
    <n v="5140"/>
    <n v="112421"/>
    <s v="S100"/>
    <x v="0"/>
    <s v="J3068244"/>
    <x v="0"/>
    <s v="65L639"/>
    <x v="81"/>
    <s v="PRIUS16-"/>
    <s v="LALC"/>
    <d v="1899-12-30T10:45:00"/>
    <d v="1899-12-30T14:00:00"/>
    <s v="CSN"/>
    <n v="2018"/>
    <s v="J3068244"/>
    <x v="2"/>
    <s v="CONCRETADO"/>
    <s v="CONCRETADO"/>
  </r>
  <r>
    <d v="2023-03-04T00:00:00"/>
    <d v="1899-12-30T10:30:00"/>
    <n v="1899"/>
    <n v="112369"/>
    <s v="S210"/>
    <x v="2"/>
    <s v="AK006653"/>
    <x v="1"/>
    <s v="GXM558D"/>
    <x v="82"/>
    <s v="AVANZA"/>
    <s v="LALC"/>
    <d v="1899-12-30T11:30:00"/>
    <d v="1899-12-30T13:30:00"/>
    <s v="OMRG"/>
    <n v="2010"/>
    <s v="AK006653"/>
    <x v="2"/>
    <s v="CONCRETADO"/>
    <s v="CONCRETADO"/>
  </r>
  <r>
    <d v="2023-03-04T00:00:00"/>
    <d v="1899-12-30T10:30:00"/>
    <n v="1899"/>
    <n v="112439"/>
    <s v="S50"/>
    <x v="0"/>
    <s v="HW386884"/>
    <x v="0"/>
    <s v="PEY6081"/>
    <x v="83"/>
    <s v="RAV4"/>
    <s v="ECAZA"/>
    <d v="1899-12-30T11:15:00"/>
    <d v="1899-12-30T13:30:00"/>
    <s v="GALC"/>
    <n v="2017"/>
    <s v="HW386884"/>
    <x v="2"/>
    <s v="CONCRETADO"/>
    <s v="CONCRETADO"/>
  </r>
  <r>
    <d v="2023-03-04T00:00:00"/>
    <d v="1899-12-30T10:30:00"/>
    <n v="1899"/>
    <n v="112475"/>
    <s v="S110"/>
    <x v="2"/>
    <s v="H1049010"/>
    <x v="0"/>
    <s v="GJB961A"/>
    <x v="84"/>
    <s v="YARIS"/>
    <s v="JFL"/>
    <d v="1899-12-30T11:45:00"/>
    <d v="1899-12-30T14:00:00"/>
    <s v="OMRG"/>
    <n v="2017"/>
    <s v="H1049010"/>
    <x v="3"/>
    <b v="0"/>
    <b v="0"/>
  </r>
  <r>
    <d v="2023-03-04T00:00:00"/>
    <d v="1899-12-30T11:00:00"/>
    <n v="1899"/>
    <n v="112436"/>
    <s v="S10"/>
    <x v="0"/>
    <s v="NW301025"/>
    <x v="0"/>
    <s v="SP"/>
    <x v="85"/>
    <s v="RAV4"/>
    <s v="JFL"/>
    <d v="1899-12-30T12:30:00"/>
    <d v="1899-12-30T14:00:00"/>
    <s v="CSN"/>
    <n v="2022"/>
    <s v="NW301025"/>
    <x v="2"/>
    <s v="CONCRETADO"/>
    <s v="CONCRETADO"/>
  </r>
  <r>
    <d v="2023-03-04T00:00:00"/>
    <d v="1899-12-30T11:00:00"/>
    <n v="1899"/>
    <n v="112492"/>
    <s v="S70"/>
    <x v="2"/>
    <s v="JK022926"/>
    <x v="0"/>
    <s v="GJL797D"/>
    <x v="86"/>
    <s v="AVANZA"/>
    <s v="ECAZA"/>
    <d v="1899-12-30T12:30:00"/>
    <d v="1899-12-30T14:00:00"/>
    <s v="OMRG"/>
    <n v="2018"/>
    <s v="JK022926"/>
    <x v="0"/>
    <s v="CONCRETADO"/>
    <s v="CONCRETADO"/>
  </r>
  <r>
    <d v="2023-03-04T00:00:00"/>
    <d v="1899-12-30T11:30:00"/>
    <n v="0"/>
    <n v="112368"/>
    <s v="INSP. 23TM01"/>
    <x v="1"/>
    <s v="N1253235"/>
    <x v="2"/>
    <s v="GUA649E"/>
    <x v="87"/>
    <s v="YARIS"/>
    <s v="JFL"/>
    <d v="1899-12-30T12:15:00"/>
    <d v="1899-12-30T14:00:00"/>
    <s v="GALC"/>
    <n v="2022"/>
    <s v="N1253235"/>
    <x v="2"/>
    <s v="CONCRETADO"/>
    <s v="CONCRETADO"/>
  </r>
  <r>
    <d v="2023-03-06T00:00:00"/>
    <d v="1899-12-30T08:00:00"/>
    <n v="1899"/>
    <n v="112480"/>
    <s v="S130_x000a_ESTETICA DE INTERIOR (LAVADO VESTIDURAS)"/>
    <x v="2"/>
    <s v="GP452992"/>
    <x v="1"/>
    <s v="GYL066B"/>
    <x v="45"/>
    <s v="COROLLA"/>
    <s v="ECAZA"/>
    <d v="1899-12-30T08:15:00"/>
    <d v="1899-12-30T15:00:00"/>
    <s v="OMRG"/>
    <n v="2016"/>
    <s v="GP452992"/>
    <x v="1"/>
    <b v="0"/>
    <b v="0"/>
  </r>
  <r>
    <d v="2023-03-06T00:00:00"/>
    <d v="1899-12-30T08:00:00"/>
    <n v="2849"/>
    <n v="112488"/>
    <s v="S170_x000a_ALINEACION_x000a_BALANCEO"/>
    <x v="0"/>
    <s v="7Z884320"/>
    <x v="2"/>
    <s v="GHB898D"/>
    <x v="88"/>
    <s v="COROLLA"/>
    <s v="LALC"/>
    <d v="1899-12-30T08:15:00"/>
    <d v="1899-12-30T11:00:00"/>
    <s v="GALC"/>
    <n v="2007"/>
    <s v="7Z884320"/>
    <x v="1"/>
    <b v="0"/>
    <b v="0"/>
  </r>
  <r>
    <d v="2023-03-06T00:00:00"/>
    <d v="1899-12-30T08:00:00"/>
    <n v="1899"/>
    <n v="112490"/>
    <s v="S70"/>
    <x v="2"/>
    <s v="LM296610"/>
    <x v="3"/>
    <s v="GT6547B"/>
    <x v="89"/>
    <s v="TACOMA"/>
    <s v="JFL"/>
    <d v="1899-12-30T08:30:00"/>
    <d v="1899-12-30T14:45:00"/>
    <s v="OMRG"/>
    <n v="2020"/>
    <s v="LM296610"/>
    <x v="0"/>
    <s v="CONCRETADO"/>
    <s v="CONCRETADO"/>
  </r>
  <r>
    <d v="2023-03-06T00:00:00"/>
    <d v="1899-12-30T08:15:00"/>
    <n v="1899"/>
    <n v="112495"/>
    <s v="S130"/>
    <x v="0"/>
    <s v="HW364631"/>
    <x v="1"/>
    <s v="GJX670D"/>
    <x v="90"/>
    <s v="RAV4"/>
    <s v="LALC"/>
    <d v="1899-12-30T08:30:00"/>
    <d v="1899-12-30T11:45:00"/>
    <s v="CEPE"/>
    <n v="2017"/>
    <s v="HW364631"/>
    <x v="2"/>
    <s v="CONCRETADO"/>
    <s v="CONCRETADO"/>
  </r>
  <r>
    <d v="2023-03-06T00:00:00"/>
    <d v="1899-12-30T08:15:00"/>
    <n v="6598"/>
    <n v="112497"/>
    <s v="S240"/>
    <x v="6"/>
    <s v="C6127025"/>
    <x v="0"/>
    <s v="GYM090C"/>
    <x v="91"/>
    <s v="HIACE     AC"/>
    <s v="ECAZA"/>
    <d v="1899-12-30T08:30:00"/>
    <d v="1899-12-30T12:15:00"/>
    <s v="CSN"/>
    <n v="2012"/>
    <s v="C6127025"/>
    <x v="0"/>
    <s v="CONCRETADO"/>
    <s v="CONCRETADO"/>
  </r>
  <r>
    <d v="2023-03-06T00:00:00"/>
    <d v="1899-12-30T08:30:00"/>
    <n v="0"/>
    <n v="112412"/>
    <s v="DIAG, RUIDO EN EL CLUTCH AL PRESIONAR "/>
    <x v="0"/>
    <s v="G6170333"/>
    <x v="0"/>
    <s v="GYL055B"/>
    <x v="92"/>
    <s v="HIACE"/>
    <s v="LALC"/>
    <d v="1899-12-30T08:45:00"/>
    <d v="1899-12-30T00:00:00"/>
    <s v="FTP"/>
    <n v="2016"/>
    <s v="G6170333"/>
    <x v="2"/>
    <s v="CONCRETADO"/>
    <s v="CONCRETADO"/>
  </r>
  <r>
    <d v="2023-03-06T00:00:00"/>
    <d v="1899-12-30T08:30:00"/>
    <n v="1899"/>
    <n v="112466"/>
    <s v="S70_x000a_DIAG.LUCES FRONTALES AJUSTAR_x000a_DIAG.MAL OLOR AL ENCENDER EL AIRE A/C_x000a_DIAG. GOLPETEO EN AMORTIGUADORES DELANTEROS"/>
    <x v="2"/>
    <s v="KJ015363"/>
    <x v="1"/>
    <s v="SP"/>
    <x v="93"/>
    <s v="RAV4 HV"/>
    <s v="JFL"/>
    <d v="1899-12-30T11:00:00"/>
    <d v="1899-12-30T00:00:00"/>
    <s v="FTP"/>
    <n v="2019"/>
    <s v="KJ015363"/>
    <x v="0"/>
    <s v="CONCRETADO"/>
    <s v="CONCRETADO"/>
  </r>
  <r>
    <d v="2023-03-06T00:00:00"/>
    <d v="1899-12-30T08:30:00"/>
    <n v="1899"/>
    <n v="112481"/>
    <s v="S10"/>
    <x v="0"/>
    <s v="N1420650"/>
    <x v="2"/>
    <s v="GU3335C"/>
    <x v="94"/>
    <s v="HILUX"/>
    <s v="ECAZA"/>
    <d v="1899-12-30T08:45:00"/>
    <d v="1899-12-30T11:30:00"/>
    <s v="AC"/>
    <n v="2022"/>
    <s v="N1420650"/>
    <x v="0"/>
    <s v="CONCRETADO"/>
    <s v="CONCRETADO"/>
  </r>
  <r>
    <d v="2023-03-06T00:00:00"/>
    <d v="1899-12-30T08:45:00"/>
    <n v="0"/>
    <n v="112509"/>
    <s v="INSPECC.DE TOLVAS Y LODERAS (PARA CAMBIO)"/>
    <x v="0"/>
    <s v="LP019947"/>
    <x v="0"/>
    <s v="GME568E"/>
    <x v="33"/>
    <s v="COROLLA"/>
    <s v="ECAZA"/>
    <d v="1899-12-30T09:00:00"/>
    <d v="1899-12-30T14:30:00"/>
    <s v="ECA"/>
    <n v="2020"/>
    <s v="LP019947"/>
    <x v="2"/>
    <s v="CONCRETADO"/>
    <s v="CONCRETADO"/>
  </r>
  <r>
    <d v="2023-03-06T00:00:00"/>
    <d v="1899-12-30T09:00:00"/>
    <n v="1899"/>
    <n v="112154"/>
    <s v="S10"/>
    <x v="0"/>
    <s v="NS133213"/>
    <x v="1"/>
    <s v="SP"/>
    <x v="95"/>
    <s v="SIENNA HV"/>
    <s v="ECAZA"/>
    <d v="1899-12-30T09:15:00"/>
    <d v="1899-12-30T11:15:00"/>
    <s v="CEPE"/>
    <n v="2022"/>
    <s v="NS133213"/>
    <x v="2"/>
    <s v="CONCRETADO"/>
    <s v="CONCRETADO"/>
  </r>
  <r>
    <d v="2023-03-06T00:00:00"/>
    <d v="1899-12-30T09:00:00"/>
    <n v="4210"/>
    <n v="112461"/>
    <s v="S60_x000a_ALINEACION_x000a_BALANCEO"/>
    <x v="2"/>
    <s v="N0425294"/>
    <x v="1"/>
    <s v="GB4772D"/>
    <x v="5"/>
    <s v="HILUX"/>
    <s v="JFL"/>
    <d v="1899-12-30T09:30:00"/>
    <d v="1899-12-30T12:30:00"/>
    <s v="OMRG"/>
    <n v="2022"/>
    <s v="N0425294"/>
    <x v="0"/>
    <s v="CONCRETADO"/>
    <s v="CONCRETADO"/>
  </r>
  <r>
    <d v="2023-03-06T00:00:00"/>
    <d v="1899-12-30T09:00:00"/>
    <n v="1899"/>
    <n v="112493"/>
    <s v="S70"/>
    <x v="0"/>
    <s v="K3071690"/>
    <x v="0"/>
    <s v="65L911"/>
    <x v="96"/>
    <s v="PRIUS16-"/>
    <s v="LALC"/>
    <d v="1899-12-30T09:15:00"/>
    <d v="1899-12-30T12:00:00"/>
    <s v="GALC"/>
    <n v="2019"/>
    <s v="K3071690"/>
    <x v="0"/>
    <s v="CONCRETADO"/>
    <s v="CONCRETADO"/>
  </r>
  <r>
    <d v="2023-03-06T00:00:00"/>
    <d v="1899-12-30T09:30:00"/>
    <n v="5330"/>
    <n v="112395"/>
    <s v="S40"/>
    <x v="6"/>
    <s v="LK014095"/>
    <x v="0"/>
    <s v="GKY597D"/>
    <x v="97"/>
    <s v="AVANZA"/>
    <s v="LALC"/>
    <d v="1899-12-30T09:45:00"/>
    <d v="1899-12-30T12:30:00"/>
    <s v="AC"/>
    <n v="2020"/>
    <s v="LK014095"/>
    <x v="2"/>
    <s v="CONCRETADO"/>
    <s v="CONCRETADO"/>
  </r>
  <r>
    <d v="2023-03-06T00:00:00"/>
    <d v="1899-12-30T09:30:00"/>
    <n v="0"/>
    <n v="112428"/>
    <s v="DIAG.SE DESCONFIGURA BLUETOOTH"/>
    <x v="0"/>
    <s v="MS043759"/>
    <x v="0"/>
    <s v="67L231"/>
    <x v="98"/>
    <s v="SIENNA HV"/>
    <s v="JFL"/>
    <d v="1899-12-30T10:00:00"/>
    <d v="1899-12-30T00:00:00"/>
    <s v="GALC"/>
    <n v="2021"/>
    <e v="#N/A"/>
    <x v="0"/>
    <s v="CONCRETADO"/>
    <s v="CONCRETADO"/>
  </r>
  <r>
    <d v="2023-03-06T00:00:00"/>
    <d v="1899-12-30T09:30:00"/>
    <n v="2849"/>
    <n v="112482"/>
    <s v="S30_x000a_ALINEACION_x000a_BALANCEO"/>
    <x v="2"/>
    <s v="MU036794"/>
    <x v="0"/>
    <s v="67L937"/>
    <x v="99"/>
    <s v="RAV4 HV"/>
    <s v="ECAZA"/>
    <d v="1899-12-30T10:00:00"/>
    <d v="1899-12-30T12:30:00"/>
    <s v="OMRG /CAAA"/>
    <n v="2021"/>
    <s v="MU036794"/>
    <x v="2"/>
    <s v="CONCRETADO"/>
    <s v="CONCRETADO"/>
  </r>
  <r>
    <d v="2023-03-06T00:00:00"/>
    <d v="1899-12-30T10:00:00"/>
    <n v="1899"/>
    <n v="112441"/>
    <s v="S50"/>
    <x v="0"/>
    <s v="LK014712"/>
    <x v="3"/>
    <s v="GJG106C"/>
    <x v="100"/>
    <s v="AVANZA"/>
    <s v="LALC"/>
    <d v="1899-12-30T10:15:00"/>
    <d v="1899-12-30T15:30:00"/>
    <s v="CEPE"/>
    <n v="2020"/>
    <s v="LK014712"/>
    <x v="2"/>
    <s v="CONCRETADO"/>
    <s v="CONCRETADO"/>
  </r>
  <r>
    <d v="2023-03-06T00:00:00"/>
    <d v="1899-12-30T10:00:00"/>
    <n v="1899"/>
    <n v="112443"/>
    <s v="S90"/>
    <x v="2"/>
    <s v="H1396197"/>
    <x v="2"/>
    <s v="GL3243B"/>
    <x v="101"/>
    <s v="HILUX"/>
    <s v="ECAZA"/>
    <d v="1899-12-30T10:15:00"/>
    <d v="1899-12-30T13:30:00"/>
    <s v="OMRG"/>
    <n v="2017"/>
    <s v="H1396197"/>
    <x v="2"/>
    <s v="CONCRETADO"/>
    <s v="CONCRETADO"/>
  </r>
  <r>
    <d v="2023-03-06T00:00:00"/>
    <d v="1899-12-30T10:00:00"/>
    <n v="0"/>
    <n v="112462"/>
    <s v="INSTA. DE CILINDRO MANIJA Y PROGRAMACION LLAVE CON CERRAJERO"/>
    <x v="0"/>
    <s v="K3951269"/>
    <x v="1"/>
    <s v="GF9096C"/>
    <x v="102"/>
    <s v="HILUXD"/>
    <s v="JFL"/>
    <d v="1899-12-30T10:15:00"/>
    <d v="1899-12-30T13:30:00"/>
    <s v="CSN"/>
    <n v="2019"/>
    <s v="K3951269"/>
    <x v="0"/>
    <s v="CONCRETADO"/>
    <s v="CONCRETADO"/>
  </r>
  <r>
    <d v="2023-03-06T00:00:00"/>
    <d v="1899-12-30T10:30:00"/>
    <n v="2849"/>
    <n v="112479"/>
    <s v="S50_x000a_ALINEACION_x000a_BALANCEO"/>
    <x v="2"/>
    <s v="M1320952"/>
    <x v="0"/>
    <s v="GS4673C"/>
    <x v="103"/>
    <s v="HILUX"/>
    <s v="LALC"/>
    <d v="1899-12-30T11:45:00"/>
    <d v="1899-12-30T14:00:00"/>
    <s v="OMRG / CAAA"/>
    <n v="2021"/>
    <s v="M1320952"/>
    <x v="2"/>
    <s v="CONCRETADO"/>
    <s v="CONCRETADO"/>
  </r>
  <r>
    <d v="2023-03-06T00:00:00"/>
    <d v="1899-12-30T10:30:00"/>
    <n v="0"/>
    <n v="112496"/>
    <s v="INSTA.LLANTA TRASERA LADO DERECHO (CLIENTE TRAERA PZA)_x000a_ALINEACION_x000a_BALANCEO"/>
    <x v="0"/>
    <s v="N3012970"/>
    <x v="3"/>
    <s v="ULP652H"/>
    <x v="104"/>
    <s v="COROLLA HV"/>
    <s v="JFL"/>
    <d v="1899-12-30T10:45:00"/>
    <d v="1899-12-30T14:30:00"/>
    <s v="CEPE / CAAA"/>
    <n v="2022"/>
    <s v="N3012970"/>
    <x v="2"/>
    <s v="CONCRETADO"/>
    <s v="CONCRETADO"/>
  </r>
  <r>
    <d v="2023-03-06T00:00:00"/>
    <d v="1899-12-30T11:00:00"/>
    <n v="1899"/>
    <n v="112498"/>
    <s v="S70"/>
    <x v="2"/>
    <s v="M6003699"/>
    <x v="1"/>
    <s v="GJZ112E"/>
    <x v="105"/>
    <s v="HIACE"/>
    <s v="LALC"/>
    <d v="1899-12-30T11:15:00"/>
    <d v="1899-12-30T15:00:00"/>
    <s v="OMRG"/>
    <n v="2021"/>
    <s v="M6003699"/>
    <x v="2"/>
    <s v="CONCRETADO"/>
    <s v="CONCRETADO"/>
  </r>
  <r>
    <d v="2023-03-06T00:00:00"/>
    <d v="1899-12-30T11:00:00"/>
    <n v="1899"/>
    <n v="112506"/>
    <s v="S250"/>
    <x v="0"/>
    <s v="FA030942"/>
    <x v="0"/>
    <s v="YLK503A"/>
    <x v="106"/>
    <s v="YARIS"/>
    <s v="ECAZA"/>
    <d v="1899-12-30T11:00:00"/>
    <d v="1899-12-30T14:00:00"/>
    <s v="CSN"/>
    <n v="2015"/>
    <s v="FA030942"/>
    <x v="2"/>
    <s v="CONCRETADO"/>
    <s v="CONCRETADO"/>
  </r>
  <r>
    <d v="2023-03-06T00:00:00"/>
    <d v="1899-12-30T12:00:00"/>
    <n v="2849"/>
    <n v="112415"/>
    <s v="S70_x000a_ALINEACION_x000a_BALANCEO"/>
    <x v="0"/>
    <s v="LP109463"/>
    <x v="0"/>
    <s v="GRW206D"/>
    <x v="33"/>
    <s v="COROLLA"/>
    <s v="ECAZA"/>
    <d v="1899-12-30T12:15:00"/>
    <d v="1899-12-30T15:00:00"/>
    <s v="CAAA /AC"/>
    <n v="2020"/>
    <s v="LP109463"/>
    <x v="2"/>
    <s v="CONCRETADO"/>
    <s v="CONCRETADO"/>
  </r>
  <r>
    <d v="2023-03-06T00:00:00"/>
    <d v="1899-12-30T12:00:00"/>
    <n v="1899"/>
    <n v="112489"/>
    <s v="S150"/>
    <x v="2"/>
    <s v="FW292778"/>
    <x v="1"/>
    <s v="GPT977E"/>
    <x v="107"/>
    <s v="RAV4"/>
    <s v="LALC"/>
    <d v="1899-12-30T12:15:00"/>
    <d v="1899-12-30T15:00:00"/>
    <s v="OMRG"/>
    <n v="2015"/>
    <s v="FW292778"/>
    <x v="2"/>
    <s v="CONCRETADO"/>
    <s v="CONCRETADO"/>
  </r>
  <r>
    <d v="2023-03-06T00:00:00"/>
    <d v="1899-12-30T12:15:00"/>
    <n v="0"/>
    <n v="112416"/>
    <s v="CAMPAÑA DISPONIBLE: 22TC07: ACTUALIZACION SISTEMA SOFTWARE "/>
    <x v="1"/>
    <s v="LP109463"/>
    <x v="0"/>
    <s v="GRW206D"/>
    <x v="33"/>
    <s v="COROLLA"/>
    <s v="ECAZA"/>
    <d v="1899-12-30T14:00:00"/>
    <d v="1899-12-30T16:00:00"/>
    <s v="GALC"/>
    <n v="2020"/>
    <s v="LP109463"/>
    <x v="2"/>
    <s v="CONCRETADO"/>
    <s v="CONCRETADO"/>
  </r>
  <r>
    <d v="2023-03-06T00:00:00"/>
    <d v="1899-12-30T12:30:00"/>
    <n v="5330"/>
    <n v="112474"/>
    <s v="S120"/>
    <x v="6"/>
    <s v="G0166566"/>
    <x v="3"/>
    <s v="GD1768D"/>
    <x v="108"/>
    <s v="HILUX"/>
    <s v="ECAZA"/>
    <d v="1899-12-30T13:00:00"/>
    <d v="1899-12-30T16:45:00"/>
    <s v="CEPE"/>
    <n v="2016"/>
    <s v="G0166566"/>
    <x v="2"/>
    <s v="CONCRETADO"/>
    <s v="CONCRETADO"/>
  </r>
  <r>
    <d v="2023-03-06T00:00:00"/>
    <d v="1899-12-30T12:45:00"/>
    <n v="0"/>
    <n v="112476"/>
    <s v="CAMPAÑA DISPONIBLE GMD: REMPLAZO DE ETIQUETA DEL INTERUPTOR MANUAL "/>
    <x v="1"/>
    <s v="G0166566"/>
    <x v="3"/>
    <s v="GD1768D"/>
    <x v="108"/>
    <s v="HILUX"/>
    <s v="ECAZA"/>
    <d v="1899-12-30T15:00:00"/>
    <d v="1899-12-30T17:45:00"/>
    <s v="GALC"/>
    <n v="2016"/>
    <s v="G0166566"/>
    <x v="2"/>
    <s v="CONCRETADO"/>
    <s v="CONCRETADO"/>
  </r>
  <r>
    <d v="2023-03-06T00:00:00"/>
    <d v="1899-12-30T14:00:00"/>
    <n v="4210"/>
    <n v="112426"/>
    <s v="S220_x000a_ALINEACION_x000a_BALANCEO"/>
    <x v="2"/>
    <s v="J3603722"/>
    <x v="2"/>
    <s v="F85AYW"/>
    <x v="20"/>
    <s v="PRIUS16-"/>
    <s v="LALC"/>
    <d v="1899-12-30T14:15:00"/>
    <d v="1899-12-30T18:00:00"/>
    <s v="OMRG / CAAA"/>
    <n v="2018"/>
    <s v="J3603722"/>
    <x v="1"/>
    <b v="0"/>
    <b v="0"/>
  </r>
  <r>
    <d v="2023-03-07T00:00:00"/>
    <d v="1899-12-30T08:00:00"/>
    <n v="6280"/>
    <n v="112448"/>
    <s v="S140 / A Y B"/>
    <x v="0"/>
    <s v="K3081503"/>
    <x v="2"/>
    <s v="65L139"/>
    <x v="109"/>
    <s v="PRIUS16-"/>
    <s v="JFL"/>
    <d v="1899-12-30T08:15:00"/>
    <d v="1899-12-30T12:00:00"/>
    <s v="CAAA / TDGR"/>
    <n v="2019"/>
    <s v="K3081503"/>
    <x v="1"/>
    <b v="0"/>
    <b v="0"/>
  </r>
  <r>
    <d v="2023-03-07T00:00:00"/>
    <d v="1899-12-30T08:00:00"/>
    <n v="2849"/>
    <n v="112510"/>
    <s v="S170 / A Y B"/>
    <x v="0"/>
    <s v="7Z884320"/>
    <x v="2"/>
    <s v="GHB898D"/>
    <x v="88"/>
    <s v="COROLLA"/>
    <s v="LALC"/>
    <d v="1899-12-30T08:15:00"/>
    <d v="1899-12-30T11:15:00"/>
    <s v="CEPE / TDGR"/>
    <n v="2007"/>
    <s v="7Z884320"/>
    <x v="1"/>
    <b v="0"/>
    <b v="0"/>
  </r>
  <r>
    <d v="2023-03-07T00:00:00"/>
    <d v="1899-12-30T08:00:00"/>
    <n v="1899"/>
    <n v="112552"/>
    <s v="S190"/>
    <x v="0"/>
    <s v="L1410168"/>
    <x v="1"/>
    <s v="GM8044B"/>
    <x v="110"/>
    <s v="HILUX"/>
    <s v="ECAZA"/>
    <d v="1899-12-30T08:30:00"/>
    <d v="1899-12-30T11:00:00"/>
    <s v="FTP"/>
    <n v="2020"/>
    <s v="L1410168"/>
    <x v="2"/>
    <s v="CONCRETADO"/>
    <s v="CONCRETADO"/>
  </r>
  <r>
    <d v="2023-03-07T00:00:00"/>
    <d v="1899-12-30T08:15:00"/>
    <n v="6599"/>
    <n v="112517"/>
    <s v="S80"/>
    <x v="2"/>
    <s v="LM123758"/>
    <x v="1"/>
    <s v="GE0458B"/>
    <x v="111"/>
    <s v="TACOMA"/>
    <s v="ECAZA"/>
    <d v="1899-12-30T08:30:00"/>
    <d v="1899-12-30T12:00:00"/>
    <s v="OMRG"/>
    <n v="2020"/>
    <s v="LM123758"/>
    <x v="2"/>
    <s v="CONCRETADO"/>
    <s v="CONCRETADO"/>
  </r>
  <r>
    <d v="2023-03-07T00:00:00"/>
    <d v="1899-12-30T08:30:00"/>
    <n v="3260"/>
    <n v="112514"/>
    <s v="S60"/>
    <x v="2"/>
    <s v="NU570394"/>
    <x v="0"/>
    <s v="UNM576E"/>
    <x v="112"/>
    <s v="CAMRY HV"/>
    <s v="ECAZA"/>
    <d v="1899-12-30T09:30:00"/>
    <d v="1899-12-30T12:00:00"/>
    <s v="OMRG"/>
    <n v="2022"/>
    <s v="NU570394"/>
    <x v="0"/>
    <s v="CONCRETADO"/>
    <s v="CONCRETADO"/>
  </r>
  <r>
    <d v="2023-03-07T00:00:00"/>
    <d v="1899-12-30T08:30:00"/>
    <n v="1899"/>
    <n v="112520"/>
    <s v="S70"/>
    <x v="0"/>
    <s v="CU088025"/>
    <x v="3"/>
    <s v="SP"/>
    <x v="113"/>
    <s v="CAMRY"/>
    <s v="JFL"/>
    <d v="1899-12-30T09:00:00"/>
    <d v="1899-12-30T11:00:00"/>
    <s v="CEPE"/>
    <n v="2012"/>
    <s v="CU088025"/>
    <x v="0"/>
    <s v="CONCRETADO"/>
    <s v="CONCRETADO"/>
  </r>
  <r>
    <d v="2023-03-07T00:00:00"/>
    <d v="1899-12-30T09:00:00"/>
    <n v="1899"/>
    <n v="112515"/>
    <s v="S30"/>
    <x v="0"/>
    <s v="KD019967"/>
    <x v="1"/>
    <s v="GJL321C"/>
    <x v="114"/>
    <s v="RAV419-"/>
    <s v="ECAZA"/>
    <d v="1899-12-30T09:15:00"/>
    <d v="1899-12-30T12:00:00"/>
    <s v="GALC"/>
    <n v="2019"/>
    <s v="KD019967"/>
    <x v="1"/>
    <b v="0"/>
    <b v="0"/>
  </r>
  <r>
    <d v="2023-03-07T00:00:00"/>
    <d v="1899-12-30T09:00:00"/>
    <n v="1899"/>
    <n v="112543"/>
    <s v="S330"/>
    <x v="0"/>
    <s v="AM103009"/>
    <x v="3"/>
    <s v="GS8368B"/>
    <x v="115"/>
    <s v="TACOMA"/>
    <s v="JFL"/>
    <d v="1899-12-30T09:15:00"/>
    <d v="1899-12-30T11:30:00"/>
    <s v="CAAA"/>
    <n v="2010"/>
    <s v="AM103009"/>
    <x v="2"/>
    <s v="CONCRETADO"/>
    <s v="CONCRETADO"/>
  </r>
  <r>
    <d v="2023-03-07T00:00:00"/>
    <d v="1899-12-30T09:00:00"/>
    <n v="3260"/>
    <n v="112420"/>
    <s v="S140"/>
    <x v="0"/>
    <s v="LP004103"/>
    <x v="2"/>
    <s v="GXH960C"/>
    <x v="116"/>
    <s v="COROLLA"/>
    <s v="LALC"/>
    <d v="1899-12-30T09:30:00"/>
    <d v="1899-12-30T14:00:00"/>
    <s v="CEPE"/>
    <n v="2020"/>
    <s v="LP004103"/>
    <x v="2"/>
    <s v="CONCRETADO"/>
    <s v="CONCRETADO"/>
  </r>
  <r>
    <d v="2023-03-07T00:00:00"/>
    <d v="1899-12-30T09:15:00"/>
    <n v="0"/>
    <n v="112422"/>
    <s v=" ACT. 22TC07"/>
    <x v="1"/>
    <s v="LP004103"/>
    <x v="2"/>
    <s v="GXH960C"/>
    <x v="116"/>
    <s v="COROLLA"/>
    <s v="LALC"/>
    <d v="1899-12-30T11:00:00"/>
    <d v="1899-12-30T14:00:00"/>
    <s v="CEPE"/>
    <n v="2020"/>
    <s v="LP004103"/>
    <x v="2"/>
    <s v="CONCRETADO"/>
    <s v="CONCRETADO"/>
  </r>
  <r>
    <d v="2023-03-07T00:00:00"/>
    <d v="1899-12-30T09:30:00"/>
    <n v="1899"/>
    <n v="112456"/>
    <s v="S110"/>
    <x v="2"/>
    <s v="M1316583"/>
    <x v="1"/>
    <s v="GE8921C"/>
    <x v="117"/>
    <s v="HILUX"/>
    <s v="ECAZA"/>
    <d v="1899-12-30T10:00:00"/>
    <d v="1899-12-30T14:00:00"/>
    <s v="OMRG"/>
    <n v="2021"/>
    <s v="M1316583"/>
    <x v="2"/>
    <s v="CONCRETADO"/>
    <s v="CONCRETADO"/>
  </r>
  <r>
    <d v="2023-03-07T00:00:00"/>
    <d v="1899-12-30T09:30:00"/>
    <n v="1899"/>
    <n v="112503"/>
    <s v="S10"/>
    <x v="2"/>
    <s v="PU048346"/>
    <x v="0"/>
    <s v="SP"/>
    <x v="118"/>
    <s v="CAMRY"/>
    <s v="LALC"/>
    <d v="1899-12-30T10:15:00"/>
    <d v="1899-12-30T14:00:00"/>
    <s v="OMRG"/>
    <n v="2023"/>
    <s v="PU048346"/>
    <x v="1"/>
    <b v="0"/>
    <b v="0"/>
  </r>
  <r>
    <d v="2023-03-07T00:00:00"/>
    <d v="1899-12-30T09:30:00"/>
    <n v="7434.2"/>
    <n v="112551"/>
    <s v="S240 / DIAG. RUIDO EN PARTE BAJA MUY PROBABLEMENTE EN DIFERENCIAL"/>
    <x v="0"/>
    <s v="EM171490"/>
    <x v="2"/>
    <s v="GB0417B"/>
    <x v="119"/>
    <s v="TACOMA"/>
    <s v="JFL"/>
    <d v="1899-12-30T10:00:00"/>
    <s v="DIAG"/>
    <s v="GALC / CEPE / JOAM"/>
    <n v="2014"/>
    <s v="EM171490"/>
    <x v="0"/>
    <s v="CONCRETADO"/>
    <s v="CONCRETADO"/>
  </r>
  <r>
    <d v="2023-03-07T00:00:00"/>
    <d v="1899-12-30T10:00:00"/>
    <n v="1899"/>
    <n v="111895"/>
    <s v="S10"/>
    <x v="0"/>
    <s v="NS130067"/>
    <x v="3"/>
    <s v="SP"/>
    <x v="120"/>
    <s v="HIGHLANDER"/>
    <s v="JFL"/>
    <d v="1899-12-30T10:15:00"/>
    <d v="1899-12-30T14:00:00"/>
    <s v="CAAA"/>
    <n v="2022"/>
    <s v="NS130067"/>
    <x v="2"/>
    <s v="CONCRETADO"/>
    <s v="CONCRETADO"/>
  </r>
  <r>
    <d v="2023-03-07T00:00:00"/>
    <d v="1899-12-30T10:00:00"/>
    <n v="1899"/>
    <n v="112025"/>
    <s v="S90"/>
    <x v="0"/>
    <s v="HS227645"/>
    <x v="3"/>
    <s v="NFD2840"/>
    <x v="121"/>
    <s v="HIGHLANDER"/>
    <s v="LALC"/>
    <d v="1899-12-30T10:30:00"/>
    <d v="1899-12-30T14:00:00"/>
    <s v="GALC"/>
    <n v="2017"/>
    <s v="HS227645"/>
    <x v="2"/>
    <s v="CONCRETADO"/>
    <s v="CONCRETADO"/>
  </r>
  <r>
    <d v="2023-03-07T00:00:00"/>
    <d v="1899-12-30T10:00:00"/>
    <n v="1899"/>
    <n v="112444"/>
    <s v="S90"/>
    <x v="0"/>
    <s v="H1048459"/>
    <x v="2"/>
    <s v="GUH783C"/>
    <x v="101"/>
    <s v="YARIS"/>
    <s v="ECAZA"/>
    <d v="1899-12-30T11:00:00"/>
    <d v="1899-12-30T14:00:00"/>
    <s v="TDGR"/>
    <n v="2017"/>
    <s v="H1048459"/>
    <x v="1"/>
    <b v="0"/>
    <b v="0"/>
  </r>
  <r>
    <d v="2023-03-07T00:00:00"/>
    <d v="1899-12-30T10:30:00"/>
    <n v="6280"/>
    <n v="112523"/>
    <s v="S40 / A Y B (V. C.)"/>
    <x v="2"/>
    <s v="M6003283"/>
    <x v="3"/>
    <s v="GGB062E"/>
    <x v="122"/>
    <s v="HIACE"/>
    <s v="JFL"/>
    <d v="1899-12-30T10:45:00"/>
    <d v="1899-12-30T15:00:00"/>
    <s v="OMRG / TDGR"/>
    <n v="2021"/>
    <s v="M6003283"/>
    <x v="2"/>
    <s v="CONCRETADO"/>
    <s v="CONCRETADO"/>
  </r>
  <r>
    <d v="2023-03-07T00:00:00"/>
    <d v="1899-12-30T10:30:00"/>
    <n v="3684.2"/>
    <n v="112525"/>
    <s v="S90 / A Y B / INST. CILINDRO DE LA PUERTA DE CONDUCTOR "/>
    <x v="0"/>
    <s v="L1638619"/>
    <x v="3"/>
    <s v="NVB1697"/>
    <x v="123"/>
    <s v="PRIUS C"/>
    <s v="ECAZA"/>
    <d v="1899-12-30T11:30:00"/>
    <d v="1899-12-30T18:00:00"/>
    <s v="GALC / TDGR"/>
    <n v="2020"/>
    <s v="L1638619"/>
    <x v="2"/>
    <s v="CONCRETADO"/>
    <s v="CONCRETADO"/>
  </r>
  <r>
    <d v="2023-03-07T00:00:00"/>
    <d v="1899-12-30T11:30:00"/>
    <n v="3260"/>
    <n v="112491"/>
    <s v="S20"/>
    <x v="0"/>
    <s v="M1214079"/>
    <x v="3"/>
    <s v="SP"/>
    <x v="124"/>
    <s v="YARIS"/>
    <s v="ECAZA"/>
    <d v="1899-12-30T11:45:00"/>
    <d v="1899-12-30T14:00:00"/>
    <s v="CEPE"/>
    <n v="2021"/>
    <s v="M1214079"/>
    <x v="1"/>
    <b v="0"/>
    <b v="0"/>
  </r>
  <r>
    <d v="2023-03-07T00:00:00"/>
    <d v="1899-12-30T11:30:00"/>
    <n v="835.2"/>
    <n v="112537"/>
    <s v="DIAG. AIRE A/C NO FUNCIONA"/>
    <x v="4"/>
    <s v="MS059259"/>
    <x v="1"/>
    <s v="F09BHV"/>
    <x v="39"/>
    <s v="HIGHLANDER"/>
    <s v="LALC"/>
    <d v="1899-12-30T12:15:00"/>
    <s v="DIAG"/>
    <s v="FTP"/>
    <n v="2021"/>
    <e v="#N/A"/>
    <x v="2"/>
    <s v="CONCRETADO"/>
    <s v="CONCRETADO"/>
  </r>
  <r>
    <d v="2023-03-07T00:00:00"/>
    <d v="1899-12-30T12:00:00"/>
    <n v="2849"/>
    <n v="112504"/>
    <s v="S30 / A Y B"/>
    <x v="0"/>
    <s v="NP277170"/>
    <x v="0"/>
    <s v="GGX225E"/>
    <x v="33"/>
    <s v="COROLLA"/>
    <s v="ECAZA"/>
    <d v="1899-12-30T12:15:00"/>
    <d v="1899-12-30T17:00:00"/>
    <s v="CAAA / TDGR"/>
    <n v="2022"/>
    <s v="NP277170"/>
    <x v="1"/>
    <b v="0"/>
    <b v="0"/>
  </r>
  <r>
    <d v="2023-03-07T00:00:00"/>
    <d v="1899-12-30T12:30:00"/>
    <n v="3260"/>
    <n v="112364"/>
    <s v="S180"/>
    <x v="2"/>
    <s v="FW300689"/>
    <x v="3"/>
    <s v="GLU408E"/>
    <x v="125"/>
    <s v="RAV4"/>
    <s v="ECAZA"/>
    <d v="1899-12-30T12:45:00"/>
    <d v="1899-12-30T17:00:00"/>
    <s v="OMRG"/>
    <n v="2015"/>
    <s v="FW300689"/>
    <x v="1"/>
    <b v="0"/>
    <b v="0"/>
  </r>
  <r>
    <d v="2023-03-07T00:00:00"/>
    <d v="1899-12-30T14:30:00"/>
    <n v="1899"/>
    <n v="112532"/>
    <s v="S10"/>
    <x v="5"/>
    <s v="NW212109"/>
    <x v="1"/>
    <s v="L66BMW"/>
    <x v="39"/>
    <s v="RAV4"/>
    <s v="LALC"/>
    <s v="SERV"/>
    <s v="MOV"/>
    <s v="CSN"/>
    <n v="2022"/>
    <e v="#N/A"/>
    <x v="2"/>
    <s v="CONCRETADO"/>
    <s v="CONCRETADO"/>
  </r>
  <r>
    <d v="2023-03-07T00:00:00"/>
    <d v="1899-12-30T14:45:00"/>
    <n v="1899"/>
    <n v="112535"/>
    <s v="S10"/>
    <x v="5"/>
    <s v="NW211662"/>
    <x v="1"/>
    <s v="S69BMW"/>
    <x v="39"/>
    <s v="RAV4"/>
    <s v="LALC"/>
    <s v="SERV"/>
    <s v="MOV"/>
    <s v="CSN"/>
    <n v="2022"/>
    <e v="#N/A"/>
    <x v="2"/>
    <s v="CONCRETADO"/>
    <s v="CONCRETADO"/>
  </r>
  <r>
    <d v="2023-03-07T00:00:00"/>
    <d v="1899-12-30T15:00:00"/>
    <n v="0"/>
    <n v="112519"/>
    <s v="INST: G0P, E0L, E0M_x000a_INSP: C0M"/>
    <x v="1"/>
    <n v="94049736"/>
    <x v="1"/>
    <s v="SP"/>
    <x v="126"/>
    <s v="YARIS"/>
    <s v="ECAZA"/>
    <d v="1899-12-30T15:00:00"/>
    <d v="1899-12-30T18:00:00"/>
    <s v="GALC"/>
    <n v="2009"/>
    <n v="94049736"/>
    <x v="0"/>
    <s v="CONCRETADO"/>
    <s v="CONCRETADO"/>
  </r>
  <r>
    <d v="2023-03-07T00:00:00"/>
    <d v="1899-12-30T15:00:00"/>
    <n v="1899"/>
    <n v="112536"/>
    <s v="S70"/>
    <x v="5"/>
    <s v="KS997146"/>
    <x v="1"/>
    <s v="U03BBF"/>
    <x v="39"/>
    <s v="SIENNA"/>
    <s v="LALC"/>
    <s v="SERV"/>
    <s v="MOV"/>
    <s v="CSN"/>
    <n v="2019"/>
    <e v="#N/A"/>
    <x v="2"/>
    <s v="CONCRETADO"/>
    <s v="CONCRETADO"/>
  </r>
  <r>
    <d v="2023-03-07T00:00:00"/>
    <d v="1899-12-30T15:15:00"/>
    <n v="1899"/>
    <n v="112541"/>
    <s v="S30"/>
    <x v="5"/>
    <s v="M1320172"/>
    <x v="2"/>
    <s v="G14BHT"/>
    <x v="39"/>
    <s v="HILUX"/>
    <s v="LALC"/>
    <s v="SERV"/>
    <s v="MOV"/>
    <s v="CSN"/>
    <n v="2021"/>
    <e v="#N/A"/>
    <x v="2"/>
    <s v="CONCRETADO"/>
    <s v="CONCRETADO"/>
  </r>
  <r>
    <d v="2023-03-07T00:00:00"/>
    <d v="1899-12-30T15:30:00"/>
    <n v="1899"/>
    <n v="112544"/>
    <s v="S70"/>
    <x v="5"/>
    <s v="KS312723"/>
    <x v="2"/>
    <s v="F37BBT"/>
    <x v="39"/>
    <s v="HIGHLANDER"/>
    <s v="LALC"/>
    <s v="SERV"/>
    <s v="MOV"/>
    <s v="CSN"/>
    <n v="2019"/>
    <e v="#N/A"/>
    <x v="2"/>
    <s v="CONCRETADO"/>
    <s v="CONCRETADO"/>
  </r>
  <r>
    <d v="2023-03-07T00:00:00"/>
    <d v="1899-12-30T15:45:00"/>
    <n v="5330"/>
    <n v="112539"/>
    <s v="S40"/>
    <x v="5"/>
    <s v="MW170054"/>
    <x v="2"/>
    <s v="U80BJF"/>
    <x v="39"/>
    <s v="RAV419-"/>
    <s v="LALC"/>
    <s v="SERV"/>
    <s v="MOV"/>
    <s v="CSN"/>
    <n v="2021"/>
    <e v="#N/A"/>
    <x v="2"/>
    <s v="CONCRETADO"/>
    <s v="CONCRETADO"/>
  </r>
  <r>
    <d v="2023-03-07T00:00:00"/>
    <d v="1899-12-30T16:00:00"/>
    <n v="1899"/>
    <n v="112540"/>
    <s v="S50"/>
    <x v="5"/>
    <s v="MP066112"/>
    <x v="2"/>
    <s v="H67BHG"/>
    <x v="39"/>
    <s v="COROLLA"/>
    <s v="LALC"/>
    <s v="SERV"/>
    <s v="MOV"/>
    <s v="CSN"/>
    <n v="2021"/>
    <e v="#N/A"/>
    <x v="2"/>
    <s v="CONCRETADO"/>
    <s v="CONCRETADO"/>
  </r>
  <r>
    <d v="2023-03-08T00:00:00"/>
    <d v="1899-12-30T08:00:00"/>
    <n v="3260"/>
    <n v="112533"/>
    <s v="S60"/>
    <x v="0"/>
    <s v="LP078276"/>
    <x v="1"/>
    <s v="GNJ102D"/>
    <x v="127"/>
    <s v="COROLLA"/>
    <s v="LALC"/>
    <d v="1899-12-30T08:15:00"/>
    <d v="1899-12-30T11:00:00"/>
    <s v="GALC"/>
    <n v="2020"/>
    <s v="LP078276"/>
    <x v="2"/>
    <s v="CONCRETADO"/>
    <s v="CONCRETADO"/>
  </r>
  <r>
    <d v="2023-03-08T00:00:00"/>
    <d v="1899-12-30T08:00:00"/>
    <n v="2849"/>
    <n v="112534"/>
    <s v="S370 / A Y B (V.C.)"/>
    <x v="0"/>
    <s v="G0163247"/>
    <x v="3"/>
    <s v="GH8747C"/>
    <x v="128"/>
    <s v="HILUX"/>
    <s v="ECAZA"/>
    <d v="1899-12-30T08:30:00"/>
    <d v="1899-12-30T11:00:00"/>
    <s v="AC / CAAA"/>
    <n v="2016"/>
    <s v="G0163247"/>
    <x v="2"/>
    <s v="CONCRETADO"/>
    <s v="CONCRETADO"/>
  </r>
  <r>
    <d v="2023-03-08T00:00:00"/>
    <d v="1899-12-30T08:00:00"/>
    <n v="5330"/>
    <n v="112562"/>
    <s v="S40"/>
    <x v="0"/>
    <s v="LU940800"/>
    <x v="3"/>
    <s v="GGF714E"/>
    <x v="129"/>
    <s v="CAMRY"/>
    <s v="JFL"/>
    <d v="1899-12-30T08:15:00"/>
    <d v="1899-12-30T12:00:00"/>
    <s v="CEPE"/>
    <n v="2020"/>
    <s v="LU940800"/>
    <x v="0"/>
    <s v="CONCRETADO"/>
    <s v="CONCRETADO"/>
  </r>
  <r>
    <d v="2023-03-08T00:00:00"/>
    <d v="1899-12-30T08:15:00"/>
    <n v="950"/>
    <n v="112538"/>
    <s v="REVISAR A Y B POR VOLANTE CHUECO (UNIDAD DE PLANTA)"/>
    <x v="0"/>
    <s v="MS520984"/>
    <x v="1"/>
    <s v="J18BHJ"/>
    <x v="39"/>
    <s v="HIGHLANDER"/>
    <s v="LALC"/>
    <d v="1899-12-30T08:30:00"/>
    <d v="1899-12-30T12:00:00"/>
    <s v="CAAA"/>
    <n v="2021"/>
    <e v="#N/A"/>
    <x v="2"/>
    <s v="CONCRETADO"/>
    <s v="CONCRETADO"/>
  </r>
  <r>
    <d v="2023-03-08T00:00:00"/>
    <d v="1899-12-30T08:15:00"/>
    <n v="5330"/>
    <n v="112566"/>
    <s v="S40"/>
    <x v="2"/>
    <s v="N6005531"/>
    <x v="1"/>
    <s v="71RD9D"/>
    <x v="130"/>
    <s v="HIACE"/>
    <s v="ECAZA"/>
    <d v="1899-12-30T08:30:00"/>
    <d v="1899-12-30T11:00:00"/>
    <s v="OMRG"/>
    <n v="2022"/>
    <s v="N6005531"/>
    <x v="2"/>
    <s v="CONCRETADO"/>
    <s v="CONCRETADO"/>
  </r>
  <r>
    <d v="2023-03-08T00:00:00"/>
    <d v="1899-12-30T08:30:00"/>
    <n v="1899"/>
    <n v="112411"/>
    <s v="S310"/>
    <x v="0"/>
    <s v="7S017338"/>
    <x v="0"/>
    <s v="GMD376D"/>
    <x v="131"/>
    <s v="SIENNA"/>
    <s v="JFL"/>
    <d v="1899-12-30T09:15:00"/>
    <d v="1899-12-30T12:00:00"/>
    <s v="AC"/>
    <n v="2007"/>
    <e v="#N/A"/>
    <x v="5"/>
    <b v="0"/>
    <b v="0"/>
  </r>
  <r>
    <d v="2023-03-08T00:00:00"/>
    <d v="1899-12-30T08:30:00"/>
    <n v="2849"/>
    <n v="112486"/>
    <s v="S30 / A Y B"/>
    <x v="0"/>
    <s v="M1319755"/>
    <x v="3"/>
    <s v="GR7121C"/>
    <x v="3"/>
    <s v="HILUX"/>
    <s v="ECAZA"/>
    <d v="1899-12-30T09:30:00"/>
    <d v="1899-12-30T14:00:00"/>
    <s v="CEPE / CAAA"/>
    <n v="2021"/>
    <s v="M1319755"/>
    <x v="0"/>
    <s v="CONCRETADO"/>
    <s v="CONCRETADO"/>
  </r>
  <r>
    <d v="2023-03-08T00:00:00"/>
    <d v="1899-12-30T08:30:00"/>
    <n v="1670.4"/>
    <n v="112521"/>
    <s v="DIAG. TESTIGO ENCENDIDO / DIAG. RUIDO Y APRETAR TUERCAS Y TORNILLOS, CTE. DICE QUE ESTÁN FLOJOS / PULIR PARABRISAS"/>
    <x v="0"/>
    <s v="CW018824"/>
    <x v="3"/>
    <s v="GWF545C"/>
    <x v="132"/>
    <s v="RAV4"/>
    <s v="LALC"/>
    <d v="1899-12-30T09:00:00"/>
    <s v="DIAG"/>
    <s v="GALC / JOAM"/>
    <n v="2012"/>
    <e v="#N/A"/>
    <x v="5"/>
    <b v="0"/>
    <b v="0"/>
  </r>
  <r>
    <d v="2023-03-08T00:00:00"/>
    <d v="1899-12-30T08:45:00"/>
    <n v="1899"/>
    <n v="112528"/>
    <s v="S50"/>
    <x v="2"/>
    <s v="HS872318"/>
    <x v="1"/>
    <s v="GVP557B"/>
    <x v="133"/>
    <s v="SIENNA"/>
    <s v="ECAZA"/>
    <d v="1899-12-30T09:15:00"/>
    <d v="1899-12-30T12:00:00"/>
    <s v="OMRG"/>
    <n v="2017"/>
    <s v="HS872318"/>
    <x v="0"/>
    <s v="CONCRETADO"/>
    <s v="CONCRETADO"/>
  </r>
  <r>
    <d v="2023-03-08T00:00:00"/>
    <d v="1899-12-30T08:45:00"/>
    <n v="3260"/>
    <n v="112542"/>
    <s v="S180"/>
    <x v="2"/>
    <s v="GS184677"/>
    <x v="3"/>
    <s v="GHE107D"/>
    <x v="134"/>
    <s v="HIGHLANDER"/>
    <s v="LALC"/>
    <d v="1899-12-30T10:30:00"/>
    <d v="1899-12-30T14:00:00"/>
    <s v="OMRG"/>
    <n v="2016"/>
    <s v="GS184677"/>
    <x v="2"/>
    <s v="CONCRETADO"/>
    <s v="CONCRETADO"/>
  </r>
  <r>
    <d v="2023-03-08T00:00:00"/>
    <d v="1899-12-30T09:00:00"/>
    <n v="0"/>
    <n v="112508"/>
    <s v="INST. VIDRIO PUERTA TRASERA DERECHA"/>
    <x v="0"/>
    <s v="L0005812"/>
    <x v="0"/>
    <s v="SP"/>
    <x v="135"/>
    <s v="HILUX"/>
    <s v="LALC"/>
    <d v="1899-12-30T09:15:00"/>
    <d v="1899-12-30T12:00:00"/>
    <s v="GALC"/>
    <n v="2020"/>
    <s v="L0005812"/>
    <x v="2"/>
    <s v="CONCRETADO"/>
    <s v="CONCRETADO"/>
  </r>
  <r>
    <d v="2023-03-08T00:00:00"/>
    <d v="1899-12-30T09:00:00"/>
    <n v="1899"/>
    <n v="112591"/>
    <s v="S90"/>
    <x v="0"/>
    <s v="N1418962"/>
    <x v="3"/>
    <s v="LF59854"/>
    <x v="136"/>
    <s v="HILUX"/>
    <s v="JFL"/>
    <d v="1899-12-30T10:00:00"/>
    <d v="1899-12-30T14:00:00"/>
    <s v="AC"/>
    <n v="2022"/>
    <s v="N1418962"/>
    <x v="2"/>
    <s v="CONCRETADO"/>
    <s v="CONCRETADO"/>
  </r>
  <r>
    <d v="2023-03-08T00:00:00"/>
    <d v="1899-12-30T09:30:00"/>
    <n v="1899"/>
    <n v="112564"/>
    <s v="S70"/>
    <x v="2"/>
    <s v="NS097837"/>
    <x v="1"/>
    <s v="67L751"/>
    <x v="137"/>
    <s v="SIENNA HV"/>
    <s v="ECAZA"/>
    <d v="1899-12-30T10:50:00"/>
    <d v="1899-12-30T16:00:00"/>
    <s v="OMRG"/>
    <n v="2022"/>
    <s v="NS097837"/>
    <x v="2"/>
    <s v="CONCRETADO"/>
    <s v="CONCRETADO"/>
  </r>
  <r>
    <d v="2023-03-08T00:00:00"/>
    <d v="1899-12-30T09:30:00"/>
    <n v="3260"/>
    <n v="112572"/>
    <s v="S20"/>
    <x v="2"/>
    <s v="NT022895"/>
    <x v="3"/>
    <s v="SV1495D"/>
    <x v="138"/>
    <s v="TACOMA"/>
    <s v="LALC"/>
    <d v="1899-12-30T10:15:00"/>
    <d v="1899-12-30T16:00:00"/>
    <s v="OMRG"/>
    <n v="2022"/>
    <s v="NT022895"/>
    <x v="2"/>
    <s v="CONCRETADO"/>
    <s v="CONCRETADO"/>
  </r>
  <r>
    <d v="2023-03-08T00:00:00"/>
    <d v="1899-12-30T09:30:00"/>
    <n v="3260"/>
    <n v="112581"/>
    <s v="S20"/>
    <x v="0"/>
    <s v="MW244369"/>
    <x v="0"/>
    <s v="GNA706E"/>
    <x v="139"/>
    <s v="RAV419-"/>
    <s v="JFL"/>
    <d v="1899-12-30T10:30:00"/>
    <d v="1899-12-30T14:00:00"/>
    <s v="CEPE"/>
    <n v="2021"/>
    <s v="MW244369"/>
    <x v="0"/>
    <s v="CONCRETADO"/>
    <s v="CONCRETADO"/>
  </r>
  <r>
    <d v="2023-03-08T00:00:00"/>
    <d v="1899-12-30T10:00:00"/>
    <n v="3260"/>
    <n v="112312"/>
    <s v="S20"/>
    <x v="3"/>
    <s v="M4000470"/>
    <x v="0"/>
    <s v="SP"/>
    <x v="140"/>
    <s v="HILUX"/>
    <s v="LALC"/>
    <s v="MOVIL"/>
    <s v="SMA"/>
    <s v="CSN"/>
    <n v="2021"/>
    <s v="M4000470"/>
    <x v="2"/>
    <s v="CONCRETADO"/>
    <s v="CONCRETADO"/>
  </r>
  <r>
    <d v="2023-03-08T00:00:00"/>
    <d v="1899-12-30T10:00:00"/>
    <n v="1899"/>
    <n v="112577"/>
    <s v="S30"/>
    <x v="2"/>
    <s v="MK020564"/>
    <x v="1"/>
    <s v="GGE938E"/>
    <x v="141"/>
    <s v="AVANZA"/>
    <s v="ECAZA"/>
    <d v="1899-12-30T10:30:00"/>
    <d v="1899-12-30T14:00:00"/>
    <s v="OMRG"/>
    <n v="2021"/>
    <s v="MK020564"/>
    <x v="2"/>
    <s v="CONCRETADO"/>
    <s v="CONCRETADO"/>
  </r>
  <r>
    <d v="2023-03-08T00:00:00"/>
    <d v="1899-12-30T10:00:00"/>
    <n v="4210"/>
    <n v="112578"/>
    <s v="S60 / A Y B"/>
    <x v="0"/>
    <s v="KD025619"/>
    <x v="3"/>
    <s v="GML240D"/>
    <x v="142"/>
    <s v="RAV419-"/>
    <s v="JFL"/>
    <d v="1899-12-30T10:30:00"/>
    <d v="1899-12-30T14:00:00"/>
    <s v="AC / CAAA"/>
    <n v="2019"/>
    <s v="KD025619"/>
    <x v="2"/>
    <s v="CONCRETADO"/>
    <s v="CONCRETADO"/>
  </r>
  <r>
    <d v="2023-03-08T00:00:00"/>
    <d v="1899-12-30T10:30:00"/>
    <n v="1899"/>
    <n v="112362"/>
    <s v="S70"/>
    <x v="3"/>
    <s v="KS996842"/>
    <x v="0"/>
    <s v="GMX084E"/>
    <x v="143"/>
    <s v="SIENNA"/>
    <s v="JFL"/>
    <s v="MOVIL"/>
    <s v="SMA"/>
    <s v="CSN"/>
    <n v="2019"/>
    <s v="KS996842"/>
    <x v="2"/>
    <s v="CONCRETADO"/>
    <s v="CONCRETADO"/>
  </r>
  <r>
    <d v="2023-03-08T00:00:00"/>
    <d v="1899-12-30T10:30:00"/>
    <n v="0"/>
    <s v="P-143127"/>
    <s v="REEMP. CIELO (UNIDAD COMONUEVOS)"/>
    <x v="0"/>
    <s v="PJ002639"/>
    <x v="2"/>
    <s v="SP"/>
    <x v="144"/>
    <s v="COROLLA HV"/>
    <s v="LALC"/>
    <d v="1899-12-30T11:00:00"/>
    <d v="1899-12-30T18:00:00"/>
    <m/>
    <n v="2023"/>
    <e v="#N/A"/>
    <x v="4"/>
    <e v="#N/A"/>
    <e v="#N/A"/>
  </r>
  <r>
    <d v="2023-03-08T00:00:00"/>
    <d v="1899-12-30T10:30:00"/>
    <n v="835.2"/>
    <n v="112529"/>
    <s v="DIAG. TESTIGO ENCENDIDO (SISTEMA DE FRENOS)"/>
    <x v="0"/>
    <s v="ES435100"/>
    <x v="3"/>
    <s v="GVF633E"/>
    <x v="145"/>
    <s v="SIENNA"/>
    <s v="ECAZA"/>
    <d v="1899-12-30T11:00:00"/>
    <s v="DIAG"/>
    <s v="GALC / JOAM"/>
    <n v="2014"/>
    <s v="ES435100"/>
    <x v="2"/>
    <s v="CONCRETADO"/>
    <s v="CONCRETADO"/>
  </r>
  <r>
    <d v="2023-03-08T00:00:00"/>
    <d v="1899-12-30T10:45:00"/>
    <n v="0"/>
    <n v="112531"/>
    <s v="G04 / G0P"/>
    <x v="1"/>
    <s v="ES435100"/>
    <x v="3"/>
    <s v="GVF633E"/>
    <x v="145"/>
    <s v="SIENNA"/>
    <s v="ECAZA"/>
    <d v="1899-12-30T14:00:00"/>
    <s v="DIAG"/>
    <s v="GALC / JOAM"/>
    <n v="2014"/>
    <s v="ES435100"/>
    <x v="2"/>
    <s v="CONCRETADO"/>
    <s v="CONCRETADO"/>
  </r>
  <r>
    <d v="2023-03-08T00:00:00"/>
    <d v="1899-12-30T11:00:00"/>
    <n v="1899"/>
    <n v="112405"/>
    <s v="S90"/>
    <x v="3"/>
    <s v="MK012968"/>
    <x v="2"/>
    <s v="PEF2963"/>
    <x v="146"/>
    <s v="AVANZA"/>
    <s v="LALC"/>
    <s v="MOVIL"/>
    <s v="SMA"/>
    <s v="CSN"/>
    <n v="2021"/>
    <s v="MK012968"/>
    <x v="2"/>
    <s v="CONCRETADO"/>
    <s v="CONCRETADO"/>
  </r>
  <r>
    <d v="2023-03-08T00:00:00"/>
    <d v="1899-12-30T11:00:00"/>
    <n v="1899"/>
    <n v="112494"/>
    <s v="S270"/>
    <x v="0"/>
    <s v="G1393757"/>
    <x v="2"/>
    <s v="GR24232"/>
    <x v="147"/>
    <s v="HILUX"/>
    <s v="JFL"/>
    <d v="1899-12-30T11:15:00"/>
    <d v="1899-12-30T16:00:00"/>
    <s v="AC"/>
    <n v="2016"/>
    <s v="G1393757"/>
    <x v="1"/>
    <b v="0"/>
    <b v="0"/>
  </r>
  <r>
    <d v="2023-03-08T00:00:00"/>
    <d v="1899-12-30T11:30:00"/>
    <n v="5330"/>
    <n v="112406"/>
    <s v="S40"/>
    <x v="3"/>
    <s v="N3006806"/>
    <x v="2"/>
    <s v="GRS268E"/>
    <x v="146"/>
    <s v="AVANZA"/>
    <s v="LALC"/>
    <s v="MOVIL"/>
    <s v="SMA"/>
    <s v="CSN"/>
    <n v="2022"/>
    <s v="N3006806"/>
    <x v="2"/>
    <s v="CONCRETADO"/>
    <s v="CONCRETADO"/>
  </r>
  <r>
    <d v="2023-03-08T00:00:00"/>
    <d v="1899-12-30T11:30:00"/>
    <n v="3260"/>
    <n v="112589"/>
    <s v="S20"/>
    <x v="2"/>
    <s v="M1214079"/>
    <x v="3"/>
    <s v="SP"/>
    <x v="124"/>
    <s v="YARIS"/>
    <s v="ECAZA"/>
    <d v="1899-12-30T11:45:00"/>
    <d v="1899-12-30T17:00:00"/>
    <s v="OMRG"/>
    <n v="2021"/>
    <s v="M1214079"/>
    <x v="1"/>
    <b v="0"/>
    <b v="0"/>
  </r>
  <r>
    <d v="2023-03-08T00:00:00"/>
    <d v="1899-12-30T12:00:00"/>
    <n v="1899"/>
    <n v="112587"/>
    <s v="S90"/>
    <x v="0"/>
    <s v="L1637842"/>
    <x v="3"/>
    <s v="SP15625"/>
    <x v="148"/>
    <s v="PRIUS C"/>
    <s v="ECAZA"/>
    <d v="1899-12-30T12:15:00"/>
    <d v="1899-12-30T16:00:00"/>
    <s v="CEPE"/>
    <n v="2020"/>
    <s v="L1637842"/>
    <x v="0"/>
    <s v="CONCRETADO"/>
    <s v="CONCRETADO"/>
  </r>
  <r>
    <d v="2023-03-08T00:00:00"/>
    <d v="1899-12-30T12:00:00"/>
    <n v="1899"/>
    <n v="112588"/>
    <s v="S90"/>
    <x v="0"/>
    <s v="K3102654"/>
    <x v="1"/>
    <s v="UMK625B"/>
    <x v="149"/>
    <s v="PRIUS16-"/>
    <s v="LALC"/>
    <d v="1899-12-30T12:15:00"/>
    <d v="1899-12-30T17:00:00"/>
    <s v="AC"/>
    <n v="2019"/>
    <s v="K3102654"/>
    <x v="2"/>
    <s v="CONCRETADO"/>
    <s v="CONCRETADO"/>
  </r>
  <r>
    <d v="2023-03-08T00:00:00"/>
    <d v="1899-12-30T12:30:00"/>
    <n v="1899"/>
    <n v="112584"/>
    <s v="S110"/>
    <x v="0"/>
    <s v="G0164209"/>
    <x v="1"/>
    <s v="GL6964B"/>
    <x v="150"/>
    <s v="HILUX"/>
    <s v="ECAZA"/>
    <d v="1899-12-30T13:00:00"/>
    <d v="1899-12-30T17:00:00"/>
    <s v="CEPE"/>
    <n v="2016"/>
    <s v="G0164209"/>
    <x v="2"/>
    <s v="CONCRETADO"/>
    <s v="CONCRETADO"/>
  </r>
  <r>
    <d v="2023-03-08T00:00:00"/>
    <d v="1899-12-30T12:30:00"/>
    <n v="4210"/>
    <n v="112594"/>
    <s v="S20 / A Y B"/>
    <x v="2"/>
    <s v="NJ032759"/>
    <x v="3"/>
    <s v="GPE602E"/>
    <x v="151"/>
    <s v="RAIZE"/>
    <s v="LALC"/>
    <d v="1899-12-30T13:00:00"/>
    <d v="1899-12-30T17:00:00"/>
    <s v="OMRG / CAAA"/>
    <n v="2022"/>
    <s v="NJ032759"/>
    <x v="2"/>
    <s v="CONCRETADO"/>
    <s v="CONCRETADO"/>
  </r>
  <r>
    <d v="2023-03-08T00:00:00"/>
    <d v="1899-12-30T13:00:00"/>
    <n v="1899"/>
    <n v="112592"/>
    <s v="S190"/>
    <x v="2"/>
    <s v="KP930510"/>
    <x v="0"/>
    <s v="GMD579D"/>
    <x v="152"/>
    <s v="COROLLA"/>
    <s v="ECAZA"/>
    <d v="1899-12-30T13:15:00"/>
    <d v="1899-12-30T16:00:00"/>
    <s v="OMRG"/>
    <n v="2019"/>
    <s v="KP930510"/>
    <x v="1"/>
    <b v="0"/>
    <b v="0"/>
  </r>
  <r>
    <d v="2023-03-08T00:00:00"/>
    <d v="1899-12-30T13:00:00"/>
    <n v="3260"/>
    <n v="112595"/>
    <s v="S320"/>
    <x v="0"/>
    <s v="E1434133"/>
    <x v="3"/>
    <s v="UMG914C"/>
    <x v="153"/>
    <s v="YARIS"/>
    <s v="LALC"/>
    <d v="1899-12-30T13:45:00"/>
    <d v="1899-12-30T17:45:00"/>
    <s v="CEPE"/>
    <n v="2014"/>
    <s v="E1434133"/>
    <x v="0"/>
    <s v="CONCRETADO"/>
    <s v="CONCRETADO"/>
  </r>
  <r>
    <d v="2023-03-08T00:00:00"/>
    <d v="1899-12-30T15:30:00"/>
    <n v="3260"/>
    <n v="112558"/>
    <s v="S220"/>
    <x v="0"/>
    <s v="BK008232"/>
    <x v="3"/>
    <s v="GW7816C"/>
    <x v="154"/>
    <s v="AVANZA"/>
    <s v="ECAZA"/>
    <d v="1899-12-30T15:45:00"/>
    <d v="1899-12-30T18:00:00"/>
    <s v="AC"/>
    <n v="2011"/>
    <s v="BK008232"/>
    <x v="2"/>
    <s v="CONCRETADO"/>
    <s v="CONCRETADO"/>
  </r>
  <r>
    <d v="2023-03-09T00:00:00"/>
    <d v="1899-12-30T08:00:00"/>
    <n v="4210"/>
    <n v="112530"/>
    <s v="S220 / A Y B"/>
    <x v="2"/>
    <s v="J3603722"/>
    <x v="2"/>
    <s v="F85AYW"/>
    <x v="20"/>
    <s v="PRIUS16-"/>
    <s v="LALC"/>
    <d v="1899-12-30T08:30:00"/>
    <d v="1899-12-30T11:00:00"/>
    <s v="OMRG / CAAA"/>
    <n v="2018"/>
    <s v="J3603722"/>
    <x v="1"/>
    <b v="0"/>
    <b v="0"/>
  </r>
  <r>
    <d v="2023-03-09T00:00:00"/>
    <d v="1899-12-30T08:00:00"/>
    <n v="5330"/>
    <n v="112561"/>
    <s v="S120"/>
    <x v="2"/>
    <s v="L0007033"/>
    <x v="0"/>
    <s v="PT6275A"/>
    <x v="155"/>
    <s v="HILUX"/>
    <s v="ECAZA"/>
    <d v="1899-12-30T08:50:00"/>
    <d v="1899-12-30T11:30:00"/>
    <s v="OMRG"/>
    <n v="2020"/>
    <s v="L0007033"/>
    <x v="2"/>
    <s v="CONCRETADO"/>
    <s v="CONCRETADO"/>
  </r>
  <r>
    <d v="2023-03-09T00:00:00"/>
    <d v="1899-12-30T08:15:00"/>
    <n v="6599"/>
    <n v="112567"/>
    <s v="S160"/>
    <x v="0"/>
    <s v="M6002729"/>
    <x v="1"/>
    <s v="31RB7U"/>
    <x v="130"/>
    <s v="HIACE"/>
    <s v="ECAZA"/>
    <d v="1899-12-30T08:45:00"/>
    <d v="1899-12-30T12:00:00"/>
    <s v="AC"/>
    <n v="2021"/>
    <s v="M6002729"/>
    <x v="2"/>
    <s v="CONCRETADO"/>
    <s v="CONCRETADO"/>
  </r>
  <r>
    <d v="2023-03-09T00:00:00"/>
    <d v="1899-12-30T08:15:00"/>
    <n v="2734.2"/>
    <n v="112615"/>
    <s v="S50 / DIAG. ACELERA (COMO SI LA TRANSMISIÓN NO ENGRANARA)"/>
    <x v="0"/>
    <s v="MP064815"/>
    <x v="1"/>
    <s v="A10BHG"/>
    <x v="156"/>
    <s v="COROLLA"/>
    <s v="LALC"/>
    <d v="1899-12-30T08:30:00"/>
    <s v="DIAG"/>
    <s v="CEPE / FTP / JOAM"/>
    <n v="2021"/>
    <e v="#N/A"/>
    <x v="0"/>
    <s v="CONCRETADO"/>
    <s v="CONCRETADO"/>
  </r>
  <r>
    <d v="2023-03-09T00:00:00"/>
    <d v="1899-12-30T08:30:00"/>
    <n v="5330"/>
    <n v="112582"/>
    <s v="S120"/>
    <x v="0"/>
    <s v="HP606016"/>
    <x v="2"/>
    <s v="GXR832B"/>
    <x v="157"/>
    <s v="COROLLA"/>
    <s v="JFL"/>
    <d v="1899-12-30T09:00:00"/>
    <d v="1899-12-30T11:30:00"/>
    <s v="CSN "/>
    <n v="2017"/>
    <s v="HP606016"/>
    <x v="2"/>
    <s v="CONCRETADO"/>
    <s v="CONCRETADO"/>
  </r>
  <r>
    <d v="2023-03-09T00:00:00"/>
    <d v="1899-12-30T08:30:00"/>
    <n v="3260"/>
    <n v="112623"/>
    <s v="S20"/>
    <x v="2"/>
    <s v="MK020070"/>
    <x v="3"/>
    <s v="SP"/>
    <x v="158"/>
    <s v="AVANZA"/>
    <s v="LALC"/>
    <d v="1899-12-30T09:30:00"/>
    <d v="1899-12-30T14:00:00"/>
    <s v="OMRG"/>
    <n v="2021"/>
    <s v="MK020070"/>
    <x v="2"/>
    <s v="CONCRETADO"/>
    <s v="CONCRETADO"/>
  </r>
  <r>
    <d v="2023-03-09T00:00:00"/>
    <d v="1899-12-30T09:00:00"/>
    <n v="1899"/>
    <n v="112546"/>
    <s v="S110 (CONFIRMAR PAGO CON TFS, PORQUE NO PROPORCIONÓ KILOMETRAJE)"/>
    <x v="2"/>
    <s v="N1249012"/>
    <x v="3"/>
    <s v="GTA127E"/>
    <x v="159"/>
    <s v="YARIS"/>
    <s v="ECAZA"/>
    <d v="1899-12-30T09:45:00"/>
    <d v="1899-12-30T12:00:00"/>
    <s v="OMRG"/>
    <n v="2022"/>
    <s v="N1249012"/>
    <x v="2"/>
    <s v="CONCRETADO"/>
    <s v="CONCRETADO"/>
  </r>
  <r>
    <d v="2023-03-09T00:00:00"/>
    <d v="1899-12-30T09:00:00"/>
    <n v="1899"/>
    <n v="112547"/>
    <s v="S30"/>
    <x v="0"/>
    <s v="NJ045788"/>
    <x v="3"/>
    <s v="68L123"/>
    <x v="160"/>
    <s v="COROLLA HV"/>
    <s v="LALC"/>
    <d v="1899-12-30T09:15:00"/>
    <d v="1899-12-30T12:45:00"/>
    <s v="CEPE"/>
    <n v="2022"/>
    <s v="NJ045788"/>
    <x v="0"/>
    <s v="CONCRETADO"/>
    <s v="CONCRETADO"/>
  </r>
  <r>
    <d v="2023-03-09T00:00:00"/>
    <d v="1899-12-30T09:00:00"/>
    <n v="835.2"/>
    <n v="112627"/>
    <s v="DIAG. AL CONDUCIR LA UNIDAD VIBRA"/>
    <x v="0"/>
    <s v="FS610248"/>
    <x v="3"/>
    <s v="SP"/>
    <x v="161"/>
    <s v="SIENNA"/>
    <s v="JFL"/>
    <d v="1899-12-30T09:30:00"/>
    <s v="DIAG"/>
    <s v="FTP / JOAM"/>
    <n v="2015"/>
    <s v="FS610248"/>
    <x v="0"/>
    <s v="CONCRETADO"/>
    <s v="CONCRETADO"/>
  </r>
  <r>
    <d v="2023-03-09T00:00:00"/>
    <d v="1899-12-30T09:15:00"/>
    <n v="3260"/>
    <n v="112636"/>
    <s v="S140"/>
    <x v="0"/>
    <s v="DM151123"/>
    <x v="2"/>
    <s v="GV9242A"/>
    <x v="162"/>
    <s v="TACOMA"/>
    <s v="LALC"/>
    <d v="1899-12-30T10:00:00"/>
    <d v="1899-12-30T14:00:00"/>
    <s v="CAAA"/>
    <n v="2013"/>
    <s v="DM151123"/>
    <x v="2"/>
    <s v="CONCRETADO"/>
    <s v="CONCRETADO"/>
  </r>
  <r>
    <d v="2023-03-09T00:00:00"/>
    <d v="1899-12-30T09:30:00"/>
    <n v="835.2"/>
    <n v="112502"/>
    <s v="DIAG. RUIDO EN EL MOTOR"/>
    <x v="0"/>
    <s v="LU523436"/>
    <x v="3"/>
    <s v="66L667"/>
    <x v="163"/>
    <s v="CAMRY HV"/>
    <s v="LALC"/>
    <d v="1899-12-30T10:00:00"/>
    <s v="DIAG"/>
    <s v="GALC / JOAM"/>
    <n v="2020"/>
    <s v="LU523436"/>
    <x v="2"/>
    <s v="CONCRETADO"/>
    <s v="CONCRETADO"/>
  </r>
  <r>
    <d v="2023-03-09T00:00:00"/>
    <d v="1899-12-30T09:30:00"/>
    <n v="1899"/>
    <n v="112563"/>
    <s v="S250"/>
    <x v="0"/>
    <s v="K6199465"/>
    <x v="0"/>
    <s v="GMD594D"/>
    <x v="164"/>
    <s v="HIACE"/>
    <s v="ECAZA"/>
    <d v="1899-12-30T10:20:00"/>
    <d v="1899-12-30T15:45:00"/>
    <s v="AC"/>
    <n v="2019"/>
    <s v="K6199465"/>
    <x v="1"/>
    <b v="0"/>
    <b v="0"/>
  </r>
  <r>
    <d v="2023-03-09T00:00:00"/>
    <d v="1899-12-30T09:30:00"/>
    <n v="5330"/>
    <n v="112590"/>
    <s v="S120"/>
    <x v="0"/>
    <s v="L0082037"/>
    <x v="2"/>
    <s v="FY8200C"/>
    <x v="165"/>
    <s v="HILUX"/>
    <s v="JFL"/>
    <d v="1899-12-30T10:45:00"/>
    <d v="1899-12-30T15:00:00"/>
    <s v="CEPE"/>
    <n v="2020"/>
    <s v="L0082037"/>
    <x v="1"/>
    <b v="0"/>
    <b v="0"/>
  </r>
  <r>
    <d v="2023-03-09T00:00:00"/>
    <d v="1899-12-30T10:00:00"/>
    <n v="1899"/>
    <n v="112232"/>
    <s v="S30"/>
    <x v="0"/>
    <s v="LP080616"/>
    <x v="1"/>
    <s v="GGK918D"/>
    <x v="166"/>
    <s v="COROLLA"/>
    <s v="ECAZA"/>
    <d v="1899-12-30T10:15:00"/>
    <d v="1899-12-30T14:30:00"/>
    <s v="CEPE"/>
    <n v="2020"/>
    <s v="LP080616"/>
    <x v="2"/>
    <s v="CONCRETADO"/>
    <s v="CONCRETADO"/>
  </r>
  <r>
    <d v="2023-03-09T00:00:00"/>
    <d v="1899-12-30T10:00:00"/>
    <n v="2849"/>
    <n v="112569"/>
    <s v="S70 / A Y B"/>
    <x v="2"/>
    <s v="CW150607"/>
    <x v="3"/>
    <s v="SP"/>
    <x v="167"/>
    <s v="RAV4"/>
    <s v="JFL"/>
    <d v="1899-12-30T10:45:00"/>
    <d v="1899-12-30T15:45:00"/>
    <s v="OMRG / CAAA"/>
    <n v="2012"/>
    <s v="CW150607"/>
    <x v="2"/>
    <s v="CONCRETADO"/>
    <s v="CONCRETADO"/>
  </r>
  <r>
    <d v="2023-03-09T00:00:00"/>
    <d v="1899-12-30T10:00:00"/>
    <n v="1899"/>
    <n v="112608"/>
    <s v="S270"/>
    <x v="0"/>
    <s v="8C899259"/>
    <x v="1"/>
    <s v="FSZ5851"/>
    <x v="168"/>
    <s v="COROLLA"/>
    <s v="LALC"/>
    <d v="1899-12-30T10:45:00"/>
    <d v="1899-12-30T14:00:00"/>
    <s v="CSN "/>
    <n v="2008"/>
    <s v="8C899259"/>
    <x v="2"/>
    <s v="CONCRETADO"/>
    <s v="CONCRETADO"/>
  </r>
  <r>
    <d v="2023-03-09T00:00:00"/>
    <d v="1899-12-30T10:30:00"/>
    <n v="5330"/>
    <n v="112513"/>
    <s v="S40"/>
    <x v="0"/>
    <s v="J1402682"/>
    <x v="0"/>
    <s v="GT1290B"/>
    <x v="169"/>
    <s v="HILUX"/>
    <s v="LALC"/>
    <d v="1899-12-30T11:30:00"/>
    <d v="1899-12-30T16:45:00"/>
    <s v="CSN "/>
    <n v="2018"/>
    <s v="J1402682"/>
    <x v="2"/>
    <s v="CONCRETADO"/>
    <s v="CONCRETADO"/>
  </r>
  <r>
    <d v="2023-03-09T00:00:00"/>
    <d v="1899-12-30T10:30:00"/>
    <n v="835.2"/>
    <n v="112602"/>
    <s v="DIAG. RUIDO AL FRENAR EN LLANTAS DELANTERAS"/>
    <x v="0"/>
    <s v="FW398872"/>
    <x v="3"/>
    <s v="GWB613B"/>
    <x v="170"/>
    <s v="RAV4"/>
    <s v="ECAZA"/>
    <d v="1899-12-30T12:00:00"/>
    <s v="DIAG"/>
    <s v="GALC / JOAM"/>
    <n v="2015"/>
    <s v="FW398872"/>
    <x v="0"/>
    <s v="CONCRETADO"/>
    <s v="CONCRETADO"/>
  </r>
  <r>
    <d v="2023-03-09T00:00:00"/>
    <d v="1899-12-30T10:30:00"/>
    <n v="835.2"/>
    <n v="112629"/>
    <s v="INST. FILTRO DE BATERIA HV (PIEZA EN REFACCIONES)"/>
    <x v="0"/>
    <s v="L3126545"/>
    <x v="3"/>
    <s v="68L766"/>
    <x v="171"/>
    <s v="PRIUS16-"/>
    <s v="JFL"/>
    <d v="1899-12-30T11:15:00"/>
    <d v="1899-12-30T14:00:00"/>
    <s v="FTP"/>
    <n v="2020"/>
    <s v="L3126545"/>
    <x v="3"/>
    <b v="0"/>
    <b v="0"/>
  </r>
  <r>
    <d v="2023-03-09T00:00:00"/>
    <d v="1899-12-30T11:00:00"/>
    <n v="1899"/>
    <n v="112610"/>
    <s v="S90"/>
    <x v="0"/>
    <s v="H0176779"/>
    <x v="1"/>
    <s v="GV0467B"/>
    <x v="172"/>
    <s v="HILUX"/>
    <s v="ECAZA"/>
    <d v="1899-12-30T11:15:00"/>
    <d v="1899-12-30T13:45:00"/>
    <s v="AC"/>
    <n v="2017"/>
    <s v="H0176779"/>
    <x v="2"/>
    <s v="CONCRETADO"/>
    <s v="CONCRETADO"/>
  </r>
  <r>
    <d v="2023-03-09T00:00:00"/>
    <d v="1899-12-30T11:00:00"/>
    <n v="1899"/>
    <n v="112622"/>
    <s v="S30"/>
    <x v="2"/>
    <s v="P1335113"/>
    <x v="0"/>
    <s v="SP"/>
    <x v="152"/>
    <s v="HILUX"/>
    <s v="LALC"/>
    <d v="1899-12-30T11:30:00"/>
    <d v="1899-12-30T16:30:00"/>
    <s v="OMRG"/>
    <n v="2023"/>
    <s v="P1335113"/>
    <x v="2"/>
    <s v="CONCRETADO"/>
    <s v="CONCRETADO"/>
  </r>
  <r>
    <d v="2023-03-09T00:00:00"/>
    <d v="1899-12-30T11:00:00"/>
    <n v="4210"/>
    <n v="112634"/>
    <s v="S60 / A Y B (V.C.)"/>
    <x v="2"/>
    <s v="H1068334"/>
    <x v="3"/>
    <s v="HGHU954E"/>
    <x v="173"/>
    <s v="YARIS"/>
    <s v="JFL"/>
    <d v="1899-12-30T11:50:00"/>
    <d v="1899-12-30T16:00:00"/>
    <s v="OMRG / CAAA"/>
    <n v="2017"/>
    <s v="H1068334"/>
    <x v="2"/>
    <s v="CONCRETADO"/>
    <s v="CONCRETADO"/>
  </r>
  <r>
    <d v="2023-03-09T00:00:00"/>
    <d v="1899-12-30T11:30:00"/>
    <n v="3260"/>
    <n v="112487"/>
    <s v="S20"/>
    <x v="4"/>
    <s v="MW241640"/>
    <x v="1"/>
    <s v="UPA253D"/>
    <x v="174"/>
    <s v="RAV419-"/>
    <s v="LALC"/>
    <d v="1899-12-30T12:45:00"/>
    <d v="1899-12-30T16:00:00"/>
    <s v="CEPE"/>
    <n v="2021"/>
    <s v="MW241640"/>
    <x v="0"/>
    <s v="CONCRETADO"/>
    <s v="CONCRETADO"/>
  </r>
  <r>
    <d v="2023-03-09T00:00:00"/>
    <d v="1899-12-30T11:30:00"/>
    <n v="3260"/>
    <n v="112579"/>
    <s v="S140"/>
    <x v="0"/>
    <s v="MK020702"/>
    <x v="0"/>
    <s v="GSU762E"/>
    <x v="175"/>
    <s v="AVANZA"/>
    <s v="ECAZA"/>
    <d v="1899-12-30T11:45:00"/>
    <d v="1899-12-30T14:30:00"/>
    <s v="AC"/>
    <n v="2021"/>
    <s v="MK020702"/>
    <x v="2"/>
    <s v="CONCRETADO"/>
    <s v="CONCRETADO"/>
  </r>
  <r>
    <d v="2023-03-09T00:00:00"/>
    <d v="1899-12-30T15:00:00"/>
    <n v="835.2"/>
    <n v="112620"/>
    <s v="DIAG. NO PASO LA VERIFICACION"/>
    <x v="0"/>
    <s v="LS005425"/>
    <x v="1"/>
    <s v="SP"/>
    <x v="176"/>
    <s v="HIGHLANDER"/>
    <s v="ECAZA"/>
    <d v="1899-12-30T15:30:00"/>
    <s v="DIAG"/>
    <s v="GALC / JOAM"/>
    <n v="2020"/>
    <e v="#N/A"/>
    <x v="0"/>
    <s v="CONCRETADO"/>
    <s v="CONCRETADO"/>
  </r>
  <r>
    <d v="2023-03-09T00:00:00"/>
    <d v="1899-12-30T15:30:00"/>
    <n v="1899"/>
    <n v="112598"/>
    <s v="S10"/>
    <x v="0"/>
    <s v="N1252737"/>
    <x v="1"/>
    <s v="SP"/>
    <x v="177"/>
    <s v="YARIS"/>
    <s v="ECAZA"/>
    <d v="1899-12-30T16:00:00"/>
    <d v="1899-12-30T18:00:00"/>
    <s v="FTP"/>
    <n v="2022"/>
    <s v="N1252737"/>
    <x v="2"/>
    <s v="CONCRETADO"/>
    <s v="CONCRETADO"/>
  </r>
  <r>
    <d v="2023-03-09T00:00:00"/>
    <d v="1899-12-30T15:45:00"/>
    <n v="0"/>
    <n v="112599"/>
    <s v="INSP. 23TM01 (CONJUNTO DEL CINTURÓN DE SEGURIDAD)"/>
    <x v="1"/>
    <s v="N1252737"/>
    <x v="1"/>
    <s v="SP"/>
    <x v="177"/>
    <s v="YARIS"/>
    <s v="ECAZA"/>
    <d v="1899-12-30T15:45:00"/>
    <d v="1899-12-30T18:00:00"/>
    <s v="FTP"/>
    <n v="2022"/>
    <s v="N1252737"/>
    <x v="2"/>
    <s v="CONCRETADO"/>
    <s v="CONCRETADO"/>
  </r>
  <r>
    <d v="2023-03-10T00:00:00"/>
    <d v="1899-12-30T08:00:00"/>
    <n v="1899"/>
    <n v="111795"/>
    <s v="S30"/>
    <x v="2"/>
    <s v="M1223402"/>
    <x v="1"/>
    <s v="GYJ422D"/>
    <x v="178"/>
    <s v="YARIS"/>
    <s v="JFL"/>
    <d v="1899-12-30T09:00:00"/>
    <d v="1899-12-30T12:00:00"/>
    <s v="OMRG"/>
    <n v="2021"/>
    <s v="M1223402"/>
    <x v="2"/>
    <s v="CONCRETADO"/>
    <s v="CONCRETADO"/>
  </r>
  <r>
    <d v="2023-03-10T00:00:00"/>
    <d v="1899-12-30T08:00:00"/>
    <n v="3260"/>
    <n v="112076"/>
    <s v="S20"/>
    <x v="0"/>
    <s v="NU583609"/>
    <x v="3"/>
    <s v="UKL856D"/>
    <x v="179"/>
    <s v="CAMRY HV"/>
    <s v="LALC"/>
    <d v="1899-12-30T09:00:00"/>
    <d v="1899-12-30T14:00:00"/>
    <s v="CEPE"/>
    <n v="2022"/>
    <s v="NU583609"/>
    <x v="2"/>
    <s v="CONCRETADO"/>
    <s v="CONCRETADO"/>
  </r>
  <r>
    <d v="2023-03-10T00:00:00"/>
    <d v="1899-12-30T08:15:00"/>
    <n v="1899"/>
    <n v="112571"/>
    <s v="S90"/>
    <x v="0"/>
    <s v="L1635350"/>
    <x v="1"/>
    <s v="26F132"/>
    <x v="180"/>
    <s v="PRIUS C"/>
    <s v="ECAZA"/>
    <d v="1899-12-30T09:00:00"/>
    <d v="1899-12-30T12:00:00"/>
    <s v="AC"/>
    <n v="2020"/>
    <s v="L1635350"/>
    <x v="2"/>
    <s v="CONCRETADO"/>
    <s v="CONCRETADO"/>
  </r>
  <r>
    <d v="2023-03-10T00:00:00"/>
    <d v="1899-12-30T08:15:00"/>
    <n v="1899"/>
    <n v="112585"/>
    <s v="S50"/>
    <x v="0"/>
    <s v="MJ018608"/>
    <x v="3"/>
    <s v="67L047"/>
    <x v="181"/>
    <s v="COROLLA HV"/>
    <s v="JFL"/>
    <d v="1899-12-30T09:00:00"/>
    <d v="1899-12-30T12:00:00"/>
    <s v="GALC / CAAA"/>
    <n v="2021"/>
    <s v="MJ018608"/>
    <x v="0"/>
    <s v="CONCRETADO"/>
    <s v="CONCRETADO"/>
  </r>
  <r>
    <d v="2023-03-10T00:00:00"/>
    <d v="1899-12-30T08:15:00"/>
    <n v="6599"/>
    <n v="112637"/>
    <s v="S80"/>
    <x v="0"/>
    <s v="M1146322"/>
    <x v="3"/>
    <s v="UMH655H"/>
    <x v="182"/>
    <s v="PRIUS C"/>
    <s v="LALC"/>
    <d v="1899-12-30T09:45:00"/>
    <d v="1899-12-30T12:00:00"/>
    <s v="AC"/>
    <n v="2021"/>
    <s v="M1146322"/>
    <x v="2"/>
    <s v="CONCRETADO"/>
    <s v="CONCRETADO"/>
  </r>
  <r>
    <d v="2023-03-10T00:00:00"/>
    <d v="1899-12-30T08:30:00"/>
    <n v="1899"/>
    <n v="112609"/>
    <s v="S30"/>
    <x v="0"/>
    <s v="LD055981"/>
    <x v="2"/>
    <s v="SP"/>
    <x v="183"/>
    <s v="RAV4"/>
    <s v="LALC"/>
    <d v="1899-12-30T09:00:00"/>
    <d v="1899-12-30T12:00:00"/>
    <s v="CAAA"/>
    <n v="2020"/>
    <s v="LD055981"/>
    <x v="2"/>
    <s v="CONCRETADO"/>
    <s v="CONCRETADO"/>
  </r>
  <r>
    <d v="2023-03-10T00:00:00"/>
    <d v="1899-12-30T08:30:00"/>
    <n v="1899"/>
    <n v="112671"/>
    <s v="S170 (COMENTARLE A CTE. DE SUS CAMPAÑAS, KAREN ABRIRÁ ORDEN PARA CAMPAÑAS) "/>
    <x v="0"/>
    <s v="BC737822"/>
    <x v="1"/>
    <s v="GHX381C"/>
    <x v="184"/>
    <s v="COROLLA"/>
    <s v="JFL"/>
    <d v="1899-12-30T09:00:00"/>
    <d v="1899-12-30T12:00:00"/>
    <s v="CAAA"/>
    <n v="2011"/>
    <s v="BC737822"/>
    <x v="2"/>
    <s v="CONCRETADO"/>
    <s v="CONCRETADO"/>
  </r>
  <r>
    <d v="2023-03-10T00:00:00"/>
    <d v="1899-12-30T08:30:00"/>
    <n v="3260"/>
    <n v="112657"/>
    <s v="S60"/>
    <x v="0"/>
    <s v="LP070989"/>
    <x v="2"/>
    <s v="GKZ659D"/>
    <x v="185"/>
    <s v="COROLLA"/>
    <s v="ECAZA"/>
    <d v="1899-12-30T15:45:00"/>
    <d v="1899-12-30T17:00:00"/>
    <s v="GALC"/>
    <n v="2020"/>
    <s v="LP070989"/>
    <x v="0"/>
    <s v="CONCRETADO"/>
    <s v="CONCRETADO"/>
  </r>
  <r>
    <d v="2023-03-10T00:00:00"/>
    <d v="1899-12-30T08:45:00"/>
    <s v="-   "/>
    <n v="112659"/>
    <s v="ACT. 22TC07"/>
    <x v="1"/>
    <s v="LP070989"/>
    <x v="2"/>
    <s v="GKZ659D"/>
    <x v="185"/>
    <s v="COROLLA    EL GRA"/>
    <s v="ECAZA"/>
    <d v="1899-12-30T15:45:00"/>
    <d v="1899-12-30T17:00:00"/>
    <s v="GALC"/>
    <n v="2020"/>
    <s v="LP070989"/>
    <x v="0"/>
    <s v="CONCRETADO"/>
    <s v="CONCRETADO"/>
  </r>
  <r>
    <d v="2023-03-10T00:00:00"/>
    <d v="1899-12-30T08:45:00"/>
    <n v="5330"/>
    <n v="112665"/>
    <s v="S40"/>
    <x v="2"/>
    <s v="MP186686"/>
    <x v="1"/>
    <s v="GJL714E"/>
    <x v="186"/>
    <s v="COROLLA"/>
    <s v="LALC"/>
    <d v="1899-12-30T10:00:00"/>
    <d v="1899-12-30T14:00:00"/>
    <s v="OMRG"/>
    <n v="2021"/>
    <s v="MP186686"/>
    <x v="1"/>
    <b v="0"/>
    <b v="0"/>
  </r>
  <r>
    <d v="2023-03-10T00:00:00"/>
    <d v="1899-12-30T08:45:00"/>
    <n v="4210"/>
    <n v="112601"/>
    <s v="S60 / A Y B"/>
    <x v="0"/>
    <s v="M1230419"/>
    <x v="3"/>
    <s v="GSU876E"/>
    <x v="187"/>
    <s v="YARIS"/>
    <s v="JFL"/>
    <d v="1899-12-30T09:45:00"/>
    <d v="1899-12-30T14:00:00"/>
    <s v="GALC / CAAA"/>
    <n v="2021"/>
    <s v="M1230419"/>
    <x v="1"/>
    <b v="0"/>
    <b v="0"/>
  </r>
  <r>
    <d v="2023-03-10T00:00:00"/>
    <d v="1899-12-30T09:00:00"/>
    <n v="5140"/>
    <n v="112402"/>
    <s v="S100"/>
    <x v="2"/>
    <s v="L1635467"/>
    <x v="1"/>
    <s v="13F377"/>
    <x v="180"/>
    <s v="PRIUS C"/>
    <s v="ECAZA"/>
    <d v="1899-12-30T09:20:00"/>
    <d v="1899-12-30T14:00:00"/>
    <s v="OMRG"/>
    <n v="2020"/>
    <s v="L1635467"/>
    <x v="1"/>
    <b v="0"/>
    <b v="0"/>
  </r>
  <r>
    <d v="2023-03-10T00:00:00"/>
    <d v="1899-12-30T09:00:00"/>
    <n v="6599"/>
    <n v="112447"/>
    <s v="S160"/>
    <x v="2"/>
    <s v="GS766164"/>
    <x v="0"/>
    <s v="GKZ032D"/>
    <x v="188"/>
    <s v="SIENNA"/>
    <s v="LALC"/>
    <d v="1899-12-30T10:45:00"/>
    <d v="1899-12-30T17:00:00"/>
    <s v="OMRG"/>
    <n v="2016"/>
    <s v="GS766164"/>
    <x v="0"/>
    <s v="CONCRETADO"/>
    <s v="CONCRETADO"/>
  </r>
  <r>
    <d v="2023-03-10T00:00:00"/>
    <d v="1899-12-30T09:00:00"/>
    <s v="-   "/>
    <s v="P-142393"/>
    <s v="DIAG"/>
    <x v="0"/>
    <s v="NA012167"/>
    <x v="3"/>
    <s v="SP"/>
    <x v="189"/>
    <s v="YARIS GR"/>
    <s v="JFL"/>
    <d v="1899-12-30T09:45:00"/>
    <d v="1899-12-30T14:00:00"/>
    <s v="CEPE"/>
    <n v="2022"/>
    <s v="NA012167"/>
    <x v="4"/>
    <e v="#N/A"/>
    <e v="#N/A"/>
  </r>
  <r>
    <d v="2023-03-10T00:00:00"/>
    <d v="1899-12-30T09:00:00"/>
    <m/>
    <n v="112673"/>
    <s v="INST. G0P / INSP. 20TA05 (CTE. LLEGA A LAS 8:30 AM Y NO CONTESTA PARA COMENTARLE DE LAS CAMPAÑAS QUE TIENE PENDIENTES) (APOYA KAREN CON LA ORDEN PARA CAMPAÑAS)"/>
    <x v="1"/>
    <s v="BC737822"/>
    <x v="1"/>
    <s v="GHX381C"/>
    <x v="184"/>
    <s v="COROLLA"/>
    <s v="JFL"/>
    <d v="1899-12-30T09:00:00"/>
    <d v="1899-12-30T12:00:00"/>
    <s v="CAAA"/>
    <n v="2011"/>
    <s v="BC737822"/>
    <x v="2"/>
    <s v="CONCRETADO"/>
    <s v="CONCRETADO"/>
  </r>
  <r>
    <d v="2023-03-10T00:00:00"/>
    <d v="1899-12-30T09:30:00"/>
    <n v="1899"/>
    <n v="112635"/>
    <s v="S270"/>
    <x v="0"/>
    <s v="G1393757"/>
    <x v="2"/>
    <s v="GR24232"/>
    <x v="147"/>
    <s v="HILUX"/>
    <s v="JFL"/>
    <d v="1899-12-30T10:30:00"/>
    <d v="1899-12-30T14:00:00"/>
    <s v="GALC"/>
    <n v="2016"/>
    <s v="G1393757"/>
    <x v="1"/>
    <b v="0"/>
    <b v="0"/>
  </r>
  <r>
    <d v="2023-03-10T00:00:00"/>
    <d v="1899-12-30T10:00:00"/>
    <n v="5140"/>
    <n v="112505"/>
    <s v="S100"/>
    <x v="3"/>
    <s v="L1635225"/>
    <x v="0"/>
    <s v="65L348"/>
    <x v="190"/>
    <s v="PRIUS C"/>
    <s v="LALC"/>
    <s v="MOV"/>
    <s v="SMA"/>
    <s v="CNS"/>
    <n v="2020"/>
    <s v="L1635225"/>
    <x v="2"/>
    <s v="CONCRETADO"/>
    <s v="CONCRETADO"/>
  </r>
  <r>
    <d v="2023-03-10T00:00:00"/>
    <d v="1899-12-30T10:00:00"/>
    <n v="1899"/>
    <n v="112597"/>
    <s v="S70"/>
    <x v="0"/>
    <s v="N4002221"/>
    <x v="0"/>
    <s v="GN5233C"/>
    <x v="191"/>
    <s v="HILUXD"/>
    <s v="ECAZA"/>
    <d v="1899-12-30T11:15:00"/>
    <d v="1899-12-30T16:00:00"/>
    <s v="AC"/>
    <n v="2022"/>
    <s v="N4002221"/>
    <x v="1"/>
    <b v="0"/>
    <b v="0"/>
  </r>
  <r>
    <d v="2023-03-10T00:00:00"/>
    <d v="1899-12-30T10:00:00"/>
    <n v="3260"/>
    <n v="112600"/>
    <s v="S180"/>
    <x v="0"/>
    <s v="H1039865"/>
    <x v="1"/>
    <s v="GRE942D"/>
    <x v="192"/>
    <s v="YARIS"/>
    <s v="JFL"/>
    <d v="1899-12-30T11:45:00"/>
    <d v="1899-12-30T15:00:00"/>
    <s v="AC"/>
    <n v="2017"/>
    <s v="H1039865"/>
    <x v="2"/>
    <s v="CONCRETADO"/>
    <s v="CONCRETADO"/>
  </r>
  <r>
    <d v="2023-03-10T00:00:00"/>
    <d v="1899-12-30T10:30:00"/>
    <n v="835.2"/>
    <n v="112471"/>
    <s v="REEMP. FILTROS BATERIA HV Y LIMP. DE DUCTOS (VENTA ERIKA)"/>
    <x v="3"/>
    <s v="NS105314"/>
    <x v="0"/>
    <s v="68L449"/>
    <x v="193"/>
    <s v="SIENNA HV"/>
    <s v="ECAZA"/>
    <s v="MOV"/>
    <s v="SMA"/>
    <s v="CSN"/>
    <n v="2022"/>
    <s v="NS105314"/>
    <x v="2"/>
    <s v="CONCRETADO"/>
    <s v="CONCRETADO"/>
  </r>
  <r>
    <d v="2023-03-10T00:00:00"/>
    <d v="1899-12-30T11:00:00"/>
    <n v="1899"/>
    <n v="110846"/>
    <s v="S10"/>
    <x v="0"/>
    <s v="NW220575"/>
    <x v="0"/>
    <s v="SP"/>
    <x v="194"/>
    <s v="RAV4"/>
    <s v="LALC"/>
    <d v="1899-12-30T12:15:00"/>
    <d v="1899-12-30T16:00:00"/>
    <s v="CEPE"/>
    <n v="2022"/>
    <s v="NW220575"/>
    <x v="2"/>
    <s v="CONCRETADO"/>
    <s v="CONCRETADO"/>
  </r>
  <r>
    <d v="2023-03-10T00:00:00"/>
    <d v="1899-12-30T11:00:00"/>
    <s v="-   "/>
    <n v="112613"/>
    <s v="REVISIÓN DE TOLVA PARA POSIBLES CORRECCIONES (UNIDAD DE  COMONUEVOS)"/>
    <x v="0"/>
    <s v="JM019245"/>
    <x v="2"/>
    <s v="G000000"/>
    <x v="195"/>
    <s v="XE90"/>
    <s v="ECAZA"/>
    <d v="1899-12-30T11:30:00"/>
    <d v="1899-12-30T14:00:00"/>
    <s v="GALC / JOAM"/>
    <n v="2018"/>
    <e v="#N/A"/>
    <x v="0"/>
    <s v="CONCRETADO"/>
    <s v="CONCRETADO"/>
  </r>
  <r>
    <d v="2023-03-10T00:00:00"/>
    <d v="1899-12-30T11:00:00"/>
    <n v="3260"/>
    <n v="112638"/>
    <s v="S20"/>
    <x v="2"/>
    <s v="P0003283"/>
    <x v="3"/>
    <s v="ULL256J"/>
    <x v="196"/>
    <s v="YARIS"/>
    <s v="JFL"/>
    <d v="1899-12-30T12:30:00"/>
    <d v="1899-12-30T17:00:00"/>
    <s v="OMRG"/>
    <n v="2023"/>
    <s v="P0003283"/>
    <x v="2"/>
    <s v="CONCRETADO"/>
    <s v="CONCRETADO"/>
  </r>
  <r>
    <d v="2023-03-10T00:00:00"/>
    <d v="1899-12-30T11:15:00"/>
    <n v="6599"/>
    <n v="112570"/>
    <s v="S80"/>
    <x v="3"/>
    <s v="JW740345"/>
    <x v="3"/>
    <s v="GPV340D"/>
    <x v="197"/>
    <s v="RAV4"/>
    <s v="LALC"/>
    <s v="MOV"/>
    <s v="SMA"/>
    <s v="CSN"/>
    <n v="2018"/>
    <s v="JW740345"/>
    <x v="2"/>
    <s v="CONCRETADO"/>
    <s v="CONCRETADO"/>
  </r>
  <r>
    <d v="2023-03-10T00:00:00"/>
    <d v="1899-12-30T11:30:00"/>
    <n v="1899"/>
    <n v="112641"/>
    <s v="S90"/>
    <x v="3"/>
    <s v="MK012968"/>
    <x v="2"/>
    <s v="PEF2963"/>
    <x v="146"/>
    <s v="AVANZA"/>
    <s v="LALC"/>
    <s v="MOV"/>
    <s v="SMA"/>
    <s v="CSN"/>
    <n v="2021"/>
    <s v="MK012968"/>
    <x v="2"/>
    <s v="CONCRETADO"/>
    <s v="CONCRETADO"/>
  </r>
  <r>
    <d v="2023-03-10T00:00:00"/>
    <d v="1899-12-30T11:30:00"/>
    <n v="1899"/>
    <n v="112649"/>
    <s v="S30"/>
    <x v="2"/>
    <s v="L1639631"/>
    <x v="1"/>
    <s v="65L157"/>
    <x v="198"/>
    <s v="PRIUS C"/>
    <s v="ECAZA"/>
    <d v="1899-12-30T12:45:00"/>
    <d v="1899-12-30T17:00:00"/>
    <s v="OMRG"/>
    <n v="2020"/>
    <s v="L1639631"/>
    <x v="2"/>
    <s v="CONCRETADO"/>
    <s v="CONCRETADO"/>
  </r>
  <r>
    <d v="2023-03-10T00:00:00"/>
    <d v="1899-12-30T12:00:00"/>
    <n v="3260"/>
    <n v="112625"/>
    <s v="S20"/>
    <x v="0"/>
    <s v="NW190399"/>
    <x v="2"/>
    <s v="GNW148E"/>
    <x v="80"/>
    <s v="RAV419-"/>
    <s v="ECAZA"/>
    <d v="1899-12-30T13:00:00"/>
    <d v="1899-12-30T17:00:00"/>
    <s v="CEPE"/>
    <n v="2022"/>
    <s v="NW190399"/>
    <x v="1"/>
    <b v="0"/>
    <b v="0"/>
  </r>
  <r>
    <d v="2023-03-10T00:00:00"/>
    <d v="1899-12-30T12:00:00"/>
    <n v="5330"/>
    <n v="112639"/>
    <s v="S280"/>
    <x v="2"/>
    <s v="H3566317"/>
    <x v="2"/>
    <s v="GSN762C"/>
    <x v="199"/>
    <s v="PRIUS16-"/>
    <s v="JFL"/>
    <d v="1899-12-30T13:50:00"/>
    <d v="1899-12-30T17:00:00"/>
    <s v="OMRG"/>
    <n v="2017"/>
    <s v="H3566317"/>
    <x v="2"/>
    <s v="CONCRETADO"/>
    <s v="CONCRETADO"/>
  </r>
  <r>
    <d v="2023-03-10T00:00:00"/>
    <d v="1899-12-30T12:00:00"/>
    <n v="5330"/>
    <n v="112651"/>
    <s v="S40"/>
    <x v="3"/>
    <s v="N3006806"/>
    <x v="2"/>
    <s v="GSR268E"/>
    <x v="146"/>
    <s v="AVANZA"/>
    <s v="LALC"/>
    <s v="MOV"/>
    <s v="SMA"/>
    <s v="CSN"/>
    <n v="2022"/>
    <s v="N3006806"/>
    <x v="2"/>
    <s v="CONCRETADO"/>
    <s v="CONCRETADO"/>
  </r>
  <r>
    <d v="2023-03-10T00:00:00"/>
    <d v="1899-12-30T12:30:00"/>
    <n v="835.2"/>
    <n v="112662"/>
    <s v="DIAG. GOLPETEO EN TRANSMISIÓN"/>
    <x v="0"/>
    <s v="EK009363"/>
    <x v="1"/>
    <s v="MSY2183"/>
    <x v="200"/>
    <s v="AVANZA"/>
    <s v="LALC"/>
    <d v="1899-12-30T15:30:00"/>
    <d v="1899-12-30T18:00:00"/>
    <s v="GALC"/>
    <n v="2014"/>
    <s v="EK009363"/>
    <x v="2"/>
    <s v="CONCRETADO"/>
    <s v="CONCRETADO"/>
  </r>
  <r>
    <d v="2023-03-10T00:00:00"/>
    <d v="1899-12-30T12:30:00"/>
    <s v="-   "/>
    <n v="112672"/>
    <s v="LAVADO DE CORTESÍA"/>
    <x v="0"/>
    <s v="G0165603"/>
    <x v="2"/>
    <s v="GA3956B"/>
    <x v="201"/>
    <s v="HILUX"/>
    <s v="ECAZA"/>
    <d v="1899-12-30T13:00:00"/>
    <d v="1899-12-30T16:00:00"/>
    <s v="LAVADO"/>
    <n v="2016"/>
    <e v="#N/A"/>
    <x v="2"/>
    <s v="CONCRETADO"/>
    <s v="CONCRETADO"/>
  </r>
  <r>
    <d v="2023-03-10T00:00:00"/>
    <d v="1899-12-30T12:30:00"/>
    <n v="1899"/>
    <n v="112674"/>
    <s v="S130"/>
    <x v="0"/>
    <s v="K1180536"/>
    <x v="3"/>
    <s v="SP"/>
    <x v="202"/>
    <s v="YARIS"/>
    <s v="JFL"/>
    <d v="1899-12-30T12:45:00"/>
    <d v="1899-12-30T15:00:00"/>
    <s v="CAAA"/>
    <n v="2019"/>
    <s v="K1180536"/>
    <x v="2"/>
    <s v="CONCRETADO"/>
    <s v="CONCRETADO"/>
  </r>
  <r>
    <d v="2023-03-10T00:00:00"/>
    <d v="1899-12-30T13:00:00"/>
    <n v="1899"/>
    <n v="112628"/>
    <s v="S90"/>
    <x v="2"/>
    <s v="FP268764"/>
    <x v="1"/>
    <s v="GMB549D"/>
    <x v="203"/>
    <s v="COROLLA"/>
    <s v="LALC"/>
    <d v="1899-12-30T13:15:00"/>
    <d v="1899-12-30T18:00:00"/>
    <s v="OMRG"/>
    <n v="2015"/>
    <s v="FP268764"/>
    <x v="2"/>
    <s v="CONCRETADO"/>
    <s v="CONCRETADO"/>
  </r>
  <r>
    <d v="2023-03-11T00:00:00"/>
    <d v="1899-12-30T07:45:00"/>
    <n v="3260"/>
    <n v="112661"/>
    <s v="S60, SE RECIBE A LAS 08:00 CON EDGAR"/>
    <x v="0"/>
    <s v="LJ012492"/>
    <x v="1"/>
    <s v="65L879"/>
    <x v="204"/>
    <s v="COROLLA HV"/>
    <s v="JFL"/>
    <d v="1899-12-30T08:15:00"/>
    <d v="1899-12-30T12:00:00"/>
    <s v="FTP"/>
    <n v="2020"/>
    <s v="LJ012492"/>
    <x v="0"/>
    <s v="CONCRETADO"/>
    <s v="CONCRETADO"/>
  </r>
  <r>
    <d v="2023-03-11T00:00:00"/>
    <d v="1899-12-30T08:00:00"/>
    <s v="-   "/>
    <n v="112467"/>
    <s v="INST. 20TA03"/>
    <x v="1"/>
    <s v="DC974614"/>
    <x v="2"/>
    <s v="GTF3469"/>
    <x v="205"/>
    <s v="COROLLA"/>
    <s v="JFL"/>
    <d v="1899-12-30T08:15:00"/>
    <d v="1899-12-30T11:15:00"/>
    <s v="CSN"/>
    <n v="2013"/>
    <e v="#N/A"/>
    <x v="1"/>
    <b v="0"/>
    <b v="0"/>
  </r>
  <r>
    <d v="2023-03-11T00:00:00"/>
    <d v="1899-12-30T08:00:00"/>
    <s v="-   "/>
    <n v="112484"/>
    <s v="INSP. 23TM01"/>
    <x v="1"/>
    <s v="N1252356"/>
    <x v="2"/>
    <s v="GT2194E"/>
    <x v="206"/>
    <s v="YARIS"/>
    <s v="ECAZA"/>
    <d v="1899-12-30T09:00:00"/>
    <d v="1899-12-30T11:00:00"/>
    <s v="CSN"/>
    <n v="2022"/>
    <e v="#N/A"/>
    <x v="1"/>
    <b v="0"/>
    <b v="0"/>
  </r>
  <r>
    <d v="2023-03-11T00:00:00"/>
    <d v="1899-12-30T08:00:00"/>
    <n v="5330"/>
    <n v="112648"/>
    <s v="S40 "/>
    <x v="0"/>
    <s v="N4002097"/>
    <x v="3"/>
    <s v="UK51191"/>
    <x v="207"/>
    <s v="HILUXD"/>
    <s v="LALC"/>
    <d v="1899-12-30T08:15:00"/>
    <d v="1899-12-30T16:45:00"/>
    <s v="AC"/>
    <n v="2022"/>
    <s v="N4002097"/>
    <x v="0"/>
    <s v="CONCRETADO"/>
    <s v="CONCRETADO"/>
  </r>
  <r>
    <d v="2023-03-11T00:00:00"/>
    <d v="1899-12-30T08:15:00"/>
    <n v="1899"/>
    <n v="112624"/>
    <s v="S90"/>
    <x v="2"/>
    <s v="L1408385"/>
    <x v="1"/>
    <s v="GP6650C"/>
    <x v="208"/>
    <s v="HILUX"/>
    <s v="LALC"/>
    <d v="1899-12-30T08:45:00"/>
    <d v="1899-12-30T12:45:00"/>
    <s v="OMRG"/>
    <n v="2020"/>
    <s v="L1408385"/>
    <x v="2"/>
    <s v="CONCRETADO"/>
    <s v="CONCRETADO"/>
  </r>
  <r>
    <d v="2023-03-11T00:00:00"/>
    <d v="1899-12-30T08:15:00"/>
    <n v="1899"/>
    <n v="112632"/>
    <s v="S310"/>
    <x v="0"/>
    <s v="CW118173"/>
    <x v="3"/>
    <s v="GYZ210B"/>
    <x v="209"/>
    <s v="RAV4"/>
    <s v="ECAZA"/>
    <d v="1899-12-30T09:15:00"/>
    <d v="1899-12-30T14:30:00"/>
    <s v="AC"/>
    <n v="2012"/>
    <s v="CW118173"/>
    <x v="2"/>
    <s v="CONCRETADO"/>
    <s v="CONCRETADO"/>
  </r>
  <r>
    <d v="2023-03-11T00:00:00"/>
    <d v="1899-12-30T08:30:00"/>
    <n v="1899"/>
    <n v="112465"/>
    <s v="S10"/>
    <x v="2"/>
    <s v="NP358186"/>
    <x v="0"/>
    <s v="SP"/>
    <x v="210"/>
    <s v="COROLLA"/>
    <s v="LALC"/>
    <d v="1899-12-30T08:45:00"/>
    <d v="1899-12-30T11:30:00"/>
    <s v="OMRG"/>
    <n v="2022"/>
    <s v="NP358186"/>
    <x v="2"/>
    <s v="CONCRETADO"/>
    <s v="CONCRETADO"/>
  </r>
  <r>
    <d v="2023-03-11T00:00:00"/>
    <d v="1899-12-30T08:30:00"/>
    <n v="1899"/>
    <n v="112501"/>
    <s v="S50 / A+B"/>
    <x v="0"/>
    <s v="MJ016221"/>
    <x v="3"/>
    <s v="66L334"/>
    <x v="211"/>
    <s v="COROLLA HV"/>
    <s v="JFL"/>
    <d v="1899-12-30T09:00:00"/>
    <d v="1899-12-30T14:46:00"/>
    <s v="FTP"/>
    <n v="2021"/>
    <s v="MJ016221"/>
    <x v="2"/>
    <s v="CONCRETADO"/>
    <s v="CONCRETADO"/>
  </r>
  <r>
    <d v="2023-03-11T00:00:00"/>
    <d v="1899-12-30T08:45:00"/>
    <n v="1899"/>
    <n v="112573"/>
    <s v="S10"/>
    <x v="2"/>
    <s v="P0003167"/>
    <x v="1"/>
    <s v="SP"/>
    <x v="212"/>
    <s v="YARIS"/>
    <s v="ECAZA"/>
    <d v="1899-12-30T09:15:00"/>
    <d v="1899-12-30T12:00:00"/>
    <s v="OMRG"/>
    <n v="2023"/>
    <s v="P0003167"/>
    <x v="2"/>
    <s v="CONCRETADO"/>
    <s v="CONCRETADO"/>
  </r>
  <r>
    <d v="2023-03-11T00:00:00"/>
    <d v="1899-12-30T08:45:00"/>
    <n v="1899"/>
    <n v="112642"/>
    <s v="S150"/>
    <x v="0"/>
    <s v="HP634613"/>
    <x v="3"/>
    <s v="GLB990D"/>
    <x v="213"/>
    <s v="COROLLA"/>
    <s v="LALC"/>
    <d v="1899-12-30T09:45:00"/>
    <d v="1899-12-30T14:30:00"/>
    <s v="AC"/>
    <n v="2017"/>
    <s v="HP634613"/>
    <x v="2"/>
    <s v="CONCRETADO"/>
    <s v="CONCRETADO"/>
  </r>
  <r>
    <d v="2023-03-11T00:00:00"/>
    <d v="1899-12-30T08:45:00"/>
    <n v="1899"/>
    <n v="112646"/>
    <s v="S170"/>
    <x v="2"/>
    <s v="EP050048"/>
    <x v="3"/>
    <s v="GWA608B"/>
    <x v="214"/>
    <s v="COROLLA"/>
    <s v="JFL"/>
    <d v="1899-12-30T10:00:00"/>
    <d v="1899-12-30T15:30:00"/>
    <s v="OMRG"/>
    <n v="2014"/>
    <s v="EP050048"/>
    <x v="2"/>
    <s v="CONCRETADO"/>
    <s v="CONCRETADO"/>
  </r>
  <r>
    <d v="2023-03-11T00:00:00"/>
    <d v="1899-12-30T09:00:00"/>
    <n v="1899"/>
    <n v="112463"/>
    <s v="S10"/>
    <x v="0"/>
    <s v="NS131085"/>
    <x v="0"/>
    <s v="SP"/>
    <x v="215"/>
    <s v="SIENNA"/>
    <s v="LALC"/>
    <d v="1899-12-30T09:30:00"/>
    <d v="1899-12-30T12:00:00"/>
    <s v="CSN"/>
    <n v="2022"/>
    <s v="NS131085"/>
    <x v="1"/>
    <b v="0"/>
    <b v="0"/>
  </r>
  <r>
    <d v="2023-03-11T00:00:00"/>
    <d v="1899-12-30T09:00:00"/>
    <n v="2849"/>
    <n v="112478"/>
    <s v="S30 / A+B SE QUITA IMAN DE A+B POR AUTORIZACION DE JF"/>
    <x v="2"/>
    <s v="N1235047"/>
    <x v="3"/>
    <s v="GLR527E"/>
    <x v="216"/>
    <s v="YARIS"/>
    <s v="ECAZA"/>
    <d v="1899-12-30T09:45:00"/>
    <d v="1899-12-30T14:45:00"/>
    <s v="OMRG"/>
    <n v="2022"/>
    <s v="N1235047"/>
    <x v="2"/>
    <s v="CONCRETADO"/>
    <s v="CONCRETADO"/>
  </r>
  <r>
    <d v="2023-03-11T00:00:00"/>
    <d v="1899-12-30T09:30:00"/>
    <n v="1899"/>
    <n v="112583"/>
    <s v="S250"/>
    <x v="0"/>
    <s v="8S166698"/>
    <x v="1"/>
    <s v="GVA400B"/>
    <x v="217"/>
    <s v="SIENNA"/>
    <s v="ECAZA"/>
    <d v="1899-12-30T10:45:00"/>
    <d v="1899-12-30T13:00:00"/>
    <s v="AC"/>
    <n v="2008"/>
    <s v="8S166698"/>
    <x v="2"/>
    <s v="CONCRETADO"/>
    <s v="CONCRETADO"/>
  </r>
  <r>
    <d v="2023-03-11T00:00:00"/>
    <d v="1899-12-30T09:30:00"/>
    <n v="3260"/>
    <n v="112677"/>
    <s v="S180"/>
    <x v="0"/>
    <s v="EW088504"/>
    <x v="1"/>
    <s v="GTN329C"/>
    <x v="218"/>
    <s v="RAV4"/>
    <s v="LALC"/>
    <d v="1899-12-30T10:00:00"/>
    <d v="1899-12-30T12:45:00"/>
    <s v="CSN"/>
    <n v="2014"/>
    <s v="EW088504"/>
    <x v="1"/>
    <b v="0"/>
    <b v="0"/>
  </r>
  <r>
    <d v="2023-03-11T00:00:00"/>
    <d v="1899-12-30T10:00:00"/>
    <n v="1899"/>
    <n v="112511"/>
    <s v="S30"/>
    <x v="0"/>
    <s v="M1321719"/>
    <x v="1"/>
    <s v="ND4117A"/>
    <x v="79"/>
    <s v="HILUX"/>
    <s v="ECAZA"/>
    <d v="1899-12-30T12:00:00"/>
    <d v="1899-12-30T14:30:00"/>
    <s v="AC"/>
    <n v="2021"/>
    <s v="M1321719"/>
    <x v="3"/>
    <b v="0"/>
    <b v="0"/>
  </r>
  <r>
    <d v="2023-03-11T00:00:00"/>
    <d v="1899-12-30T10:00:00"/>
    <n v="1899"/>
    <n v="112553"/>
    <s v="S50"/>
    <x v="0"/>
    <s v="LU523398"/>
    <x v="0"/>
    <s v="65L134"/>
    <x v="219"/>
    <s v="CAMRY HV"/>
    <s v="JFL"/>
    <d v="1899-12-30T11:15:00"/>
    <d v="1899-12-30T15:45:00"/>
    <s v="AC"/>
    <n v="2020"/>
    <s v="LU523398"/>
    <x v="2"/>
    <s v="CONCRETADO"/>
    <s v="CONCRETADO"/>
  </r>
  <r>
    <d v="2023-03-11T00:00:00"/>
    <d v="1899-12-30T10:00:00"/>
    <n v="1899"/>
    <n v="112611"/>
    <s v="S10"/>
    <x v="2"/>
    <s v="PU600202"/>
    <x v="3"/>
    <s v="SP"/>
    <x v="220"/>
    <s v="CAMRY"/>
    <s v="LALC"/>
    <d v="1899-12-30T10:30:00"/>
    <d v="1899-12-30T14:45:00"/>
    <s v="OMRG"/>
    <n v="2023"/>
    <s v="PU600202"/>
    <x v="2"/>
    <s v="CONCRETADO"/>
    <s v="CONCRETADO"/>
  </r>
  <r>
    <d v="2023-03-11T00:00:00"/>
    <d v="1899-12-30T10:30:00"/>
    <n v="6599"/>
    <n v="112617"/>
    <s v="S80"/>
    <x v="2"/>
    <s v="J1094690"/>
    <x v="1"/>
    <s v="GLA5210"/>
    <x v="221"/>
    <s v="YARIS"/>
    <s v="JFL"/>
    <d v="1899-12-30T10:45:00"/>
    <d v="1899-12-30T14:00:00"/>
    <s v="OMRG"/>
    <n v="2018"/>
    <s v="J1094690"/>
    <x v="0"/>
    <s v="CONCRETADO"/>
    <s v="CONCRETADO"/>
  </r>
  <r>
    <d v="2023-03-11T00:00:00"/>
    <d v="1899-12-30T10:30:00"/>
    <s v="-   "/>
    <n v="112647"/>
    <s v="INST. ESPEJO RETROVISOR DERECHO (DPOK)"/>
    <x v="0"/>
    <s v="K1165866"/>
    <x v="1"/>
    <s v="GRC060D"/>
    <x v="222"/>
    <s v="YARIS"/>
    <s v="ECAZA"/>
    <d v="1899-12-30T10:45:00"/>
    <d v="1899-12-30T14:00:00"/>
    <s v="CSN"/>
    <n v="2019"/>
    <s v="K1165866"/>
    <x v="1"/>
    <b v="0"/>
    <b v="0"/>
  </r>
  <r>
    <d v="2023-03-11T00:00:00"/>
    <d v="1899-12-30T11:00:00"/>
    <n v="1899"/>
    <n v="112568"/>
    <s v="S90"/>
    <x v="2"/>
    <s v="JK022356"/>
    <x v="1"/>
    <s v="GPN476A"/>
    <x v="223"/>
    <s v="AVANZA"/>
    <s v="LALC"/>
    <d v="1899-12-30T11:30:00"/>
    <d v="1899-12-30T14:00:00"/>
    <s v="OMRG"/>
    <n v="2018"/>
    <s v="JK022356"/>
    <x v="0"/>
    <s v="CONCRETADO"/>
    <s v="CONCRETADO"/>
  </r>
  <r>
    <d v="2023-03-11T00:00:00"/>
    <d v="1899-12-30T11:00:00"/>
    <n v="2849"/>
    <n v="112614"/>
    <s v="S150 / A+B"/>
    <x v="2"/>
    <s v="HP569090"/>
    <x v="3"/>
    <s v="NAR5671"/>
    <x v="224"/>
    <s v="COROLLA"/>
    <s v="JFL"/>
    <d v="1899-12-30T11:45:00"/>
    <d v="1899-12-30T14:00:00"/>
    <s v="OMRG / FTP"/>
    <n v="2017"/>
    <s v="HP569090"/>
    <x v="2"/>
    <s v="CONCRETADO"/>
    <s v="CONCRETADO"/>
  </r>
  <r>
    <d v="2023-03-11T00:00:00"/>
    <d v="1899-12-30T11:00:00"/>
    <n v="1899"/>
    <n v="112652"/>
    <s v="S70"/>
    <x v="0"/>
    <s v="JW784225"/>
    <x v="3"/>
    <s v="GNM514C"/>
    <x v="225"/>
    <s v="RAV4"/>
    <s v="ECAZA"/>
    <d v="1899-12-30T12:15:00"/>
    <d v="1899-12-30T17:45:00"/>
    <s v="OMRG"/>
    <n v="2018"/>
    <s v="JW784225"/>
    <x v="0"/>
    <s v="CONCRETADO"/>
    <s v="CONCRETADO"/>
  </r>
  <r>
    <d v="2023-03-11T00:00:00"/>
    <d v="1899-12-30T11:30:00"/>
    <n v="3260"/>
    <n v="112678"/>
    <s v="S60"/>
    <x v="0"/>
    <s v="J0258662"/>
    <x v="3"/>
    <s v="GA3321B"/>
    <x v="226"/>
    <s v="HILUX"/>
    <s v="JFL"/>
    <d v="1899-12-30T11:45:00"/>
    <d v="1899-12-30T16:30:00"/>
    <s v="CSN"/>
    <n v="2018"/>
    <s v="J0258662"/>
    <x v="2"/>
    <s v="CONCRETADO"/>
    <s v="CONCRETADO"/>
  </r>
  <r>
    <d v="2023-03-11T00:00:00"/>
    <d v="1899-12-30T11:30:00"/>
    <n v="5330"/>
    <n v="112681"/>
    <s v="S120"/>
    <x v="2"/>
    <s v="G3509162"/>
    <x v="0"/>
    <s v="GVS1339"/>
    <x v="227"/>
    <s v="PRIUS16-"/>
    <s v="ECAZA"/>
    <d v="1899-12-30T12:30:00"/>
    <d v="1899-12-30T14:30:00"/>
    <s v="OMRG"/>
    <n v="2016"/>
    <s v="G3509162"/>
    <x v="2"/>
    <s v="CONCRETADO"/>
    <s v="CONCRETADO"/>
  </r>
  <r>
    <d v="2023-03-11T00:00:00"/>
    <d v="1899-12-30T11:30:00"/>
    <n v="1899"/>
    <n v="112682"/>
    <s v="S50"/>
    <x v="0"/>
    <s v="L1205214"/>
    <x v="0"/>
    <s v="GMD262C"/>
    <x v="228"/>
    <s v="YARIS"/>
    <s v="LALC"/>
    <d v="1899-12-30T12:45:00"/>
    <d v="1899-12-30T15:00:00"/>
    <s v="AC"/>
    <n v="2020"/>
    <s v="L1205214"/>
    <x v="2"/>
    <s v="CONCRETADO"/>
    <s v="CONCRETADO"/>
  </r>
  <r>
    <d v="2023-03-13T00:00:00"/>
    <d v="1899-12-30T08:00:00"/>
    <n v="1899"/>
    <n v="111949"/>
    <s v="S30"/>
    <x v="0"/>
    <s v="NP283682"/>
    <x v="3"/>
    <s v="GGW951E"/>
    <x v="229"/>
    <s v="COROLLA"/>
    <s v="ECAZA"/>
    <d v="1899-12-30T08:15:00"/>
    <d v="1899-12-30T14:00:00"/>
    <s v="FTP"/>
    <n v="2022"/>
    <s v="NP283682"/>
    <x v="0"/>
    <s v="CONCRETADO"/>
    <s v="CONCRETADO"/>
  </r>
  <r>
    <d v="2023-03-13T00:00:00"/>
    <d v="1899-12-30T08:00:00"/>
    <n v="1899"/>
    <n v="112616"/>
    <s v="S70"/>
    <x v="0"/>
    <n v="91323313"/>
    <x v="2"/>
    <s v="GVY407D"/>
    <x v="230"/>
    <s v="YARIS"/>
    <s v="JFL"/>
    <d v="1899-12-30T08:30:00"/>
    <d v="1899-12-30T12:00:00"/>
    <s v="AC"/>
    <n v="2009"/>
    <n v="91323313"/>
    <x v="0"/>
    <s v="CONCRETADO"/>
    <s v="CONCRETADO"/>
  </r>
  <r>
    <d v="2023-03-13T00:00:00"/>
    <d v="1899-12-30T08:15:00"/>
    <n v="3260"/>
    <n v="112586"/>
    <s v="S60"/>
    <x v="2"/>
    <s v="LK007057"/>
    <x v="1"/>
    <s v="GHM813C"/>
    <x v="231"/>
    <s v="AVANZA"/>
    <s v="LALC"/>
    <d v="1899-12-30T08:30:00"/>
    <d v="1899-12-30T11:00:00"/>
    <s v="OMRG"/>
    <n v="2020"/>
    <s v="LK007057"/>
    <x v="2"/>
    <s v="CONCRETADO"/>
    <s v="CONCRETADO"/>
  </r>
  <r>
    <d v="2023-03-13T00:00:00"/>
    <d v="1899-12-30T08:15:00"/>
    <s v="-   "/>
    <n v="112618"/>
    <s v="REEMP. G0P / REEMP E0M / REEMP E0L / INSP C0M"/>
    <x v="1"/>
    <n v="91323313"/>
    <x v="2"/>
    <s v="GVY407D"/>
    <x v="230"/>
    <s v="YARIS"/>
    <s v="JFL"/>
    <d v="1899-12-30T08:30:00"/>
    <d v="1899-12-30T12:00:00"/>
    <s v="AC"/>
    <n v="2009"/>
    <n v="91323313"/>
    <x v="0"/>
    <s v="CONCRETADO"/>
    <s v="CONCRETADO"/>
  </r>
  <r>
    <d v="2023-03-13T00:00:00"/>
    <d v="1899-12-30T08:15:00"/>
    <n v="1899"/>
    <n v="112675"/>
    <s v="S230"/>
    <x v="0"/>
    <s v="K6199351"/>
    <x v="1"/>
    <s v="27RC5L"/>
    <x v="130"/>
    <s v="HIACE"/>
    <s v="ECAZA"/>
    <d v="1899-12-30T08:30:00"/>
    <d v="1899-12-30T11:00:00"/>
    <s v="CAAA"/>
    <n v="2019"/>
    <s v="K6199351"/>
    <x v="0"/>
    <s v="CONCRETADO"/>
    <s v="CONCRETADO"/>
  </r>
  <r>
    <d v="2023-03-13T00:00:00"/>
    <d v="1899-12-30T08:30:00"/>
    <n v="6280"/>
    <n v="112603"/>
    <s v="S40 / DIAG. RUIDO EN PARTE DELANTEA IZQ DE LA UNIDAD / DIAG. CONFIG TELEFONO HUAWEI / CAMBIO DE PARABRISAS (H Y P)"/>
    <x v="0"/>
    <s v="MU012536"/>
    <x v="3"/>
    <s v="67L058"/>
    <x v="232"/>
    <s v="RAV419-"/>
    <s v="JFL"/>
    <d v="1899-12-30T09:00:00"/>
    <s v="DIAG"/>
    <s v="FTP / JOAM"/>
    <n v="2021"/>
    <s v="MU012536"/>
    <x v="3"/>
    <b v="0"/>
    <b v="0"/>
  </r>
  <r>
    <d v="2023-03-13T00:00:00"/>
    <d v="1899-12-30T08:30:00"/>
    <s v="-   "/>
    <n v="112654"/>
    <s v="DPOK: INST DE VICERAS IZQ Y DERECHA"/>
    <x v="0"/>
    <s v="CW135835"/>
    <x v="1"/>
    <s v="GBK118C"/>
    <x v="233"/>
    <s v="RAV4"/>
    <s v="ECAZA"/>
    <d v="1899-12-30T09:00:00"/>
    <d v="1899-12-30T14:00:00"/>
    <s v="GALC"/>
    <n v="2012"/>
    <s v="CW135835"/>
    <x v="2"/>
    <s v="CONCRETADO"/>
    <s v="CONCRETADO"/>
  </r>
  <r>
    <d v="2023-03-13T00:00:00"/>
    <d v="1899-12-30T08:30:00"/>
    <n v="5330"/>
    <n v="112663"/>
    <s v="S40"/>
    <x v="0"/>
    <s v="M1144116"/>
    <x v="1"/>
    <s v="67L366"/>
    <x v="180"/>
    <s v="PRIUS C"/>
    <s v="LALC"/>
    <d v="1899-12-30T09:15:00"/>
    <d v="1899-12-30T12:00:00"/>
    <s v="CAAA"/>
    <n v="2021"/>
    <s v="M1144116"/>
    <x v="0"/>
    <s v="CONCRETADO"/>
    <s v="CONCRETADO"/>
  </r>
  <r>
    <d v="2023-03-13T00:00:00"/>
    <d v="1899-12-30T08:45:00"/>
    <n v="1899"/>
    <n v="112660"/>
    <s v="S30"/>
    <x v="2"/>
    <s v="LK011465"/>
    <x v="3"/>
    <s v="GSV634C"/>
    <x v="234"/>
    <s v="AVANZA"/>
    <s v="JFL"/>
    <d v="1899-12-30T09:00:00"/>
    <d v="1899-12-30T11:00:00"/>
    <s v="OMRG"/>
    <n v="2020"/>
    <s v="LK011465"/>
    <x v="2"/>
    <s v="CONCRETADO"/>
    <s v="CONCRETADO"/>
  </r>
  <r>
    <d v="2023-03-13T00:00:00"/>
    <d v="1899-12-30T08:45:00"/>
    <n v="4210"/>
    <n v="112676"/>
    <s v="S60 / A Y B"/>
    <x v="0"/>
    <s v="M1230419"/>
    <x v="3"/>
    <s v="GSU876E"/>
    <x v="187"/>
    <s v="YARIS"/>
    <s v="ECAZA"/>
    <d v="1899-12-30T10:15:00"/>
    <d v="1899-12-30T15:00:00"/>
    <s v="CAAA"/>
    <n v="2021"/>
    <s v="M1230419"/>
    <x v="1"/>
    <b v="0"/>
    <b v="0"/>
  </r>
  <r>
    <d v="2023-03-13T00:00:00"/>
    <d v="1899-12-30T08:45:00"/>
    <n v="3260"/>
    <n v="112705"/>
    <s v="S20"/>
    <x v="2"/>
    <s v="NJ015120"/>
    <x v="2"/>
    <s v="GMD233E"/>
    <x v="235"/>
    <s v="RAIZE"/>
    <s v="LALC"/>
    <d v="1899-12-30T13:00:00"/>
    <d v="1899-12-30T17:00:00"/>
    <s v="OMRG"/>
    <n v="2022"/>
    <s v="NJ015120"/>
    <x v="0"/>
    <s v="CONCRETADO"/>
    <s v="CONCRETADO"/>
  </r>
  <r>
    <d v="2023-03-13T00:00:00"/>
    <d v="1899-12-30T09:00:00"/>
    <n v="3260"/>
    <n v="112527"/>
    <s v="S20"/>
    <x v="2"/>
    <s v="NJ028923"/>
    <x v="1"/>
    <s v="GMZ994E"/>
    <x v="236"/>
    <s v="RAIZE"/>
    <s v="ECAZA"/>
    <d v="1899-12-30T09:40:00"/>
    <d v="1899-12-30T14:00:00"/>
    <s v="OMRG"/>
    <n v="2022"/>
    <s v="NJ028923"/>
    <x v="0"/>
    <s v="CONCRETADO"/>
    <s v="CONCRETADO"/>
  </r>
  <r>
    <d v="2023-03-13T00:00:00"/>
    <d v="1899-12-30T09:00:00"/>
    <n v="1899"/>
    <n v="112575"/>
    <s v="S90"/>
    <x v="2"/>
    <s v="FS587369"/>
    <x v="0"/>
    <s v="GYG680A"/>
    <x v="237"/>
    <s v="SIENNA"/>
    <s v="LALC"/>
    <d v="1899-12-30T09:20:00"/>
    <d v="1899-12-30T11:30:00"/>
    <s v="OMRG"/>
    <n v="2015"/>
    <s v="FS587369"/>
    <x v="0"/>
    <s v="CONCRETADO"/>
    <s v="CONCRETADO"/>
  </r>
  <r>
    <d v="2023-03-13T00:00:00"/>
    <d v="1899-12-30T09:00:00"/>
    <n v="1899"/>
    <n v="112630"/>
    <s v="S30"/>
    <x v="0"/>
    <s v="N1418749"/>
    <x v="2"/>
    <s v="JX50001"/>
    <x v="238"/>
    <s v="EHILUX"/>
    <s v="JFL"/>
    <d v="1899-12-30T09:15:00"/>
    <d v="1899-12-30T13:00:00"/>
    <s v="AC"/>
    <n v="2022"/>
    <s v="N1418749"/>
    <x v="2"/>
    <s v="CONCRETADO"/>
    <s v="CONCRETADO"/>
  </r>
  <r>
    <d v="2023-03-13T00:00:00"/>
    <d v="1899-12-30T09:30:00"/>
    <s v="-   "/>
    <n v="112631"/>
    <s v="INST. PROTECTOR DE CATALIZADOR"/>
    <x v="0"/>
    <s v="G0169265"/>
    <x v="1"/>
    <s v="NW6023B"/>
    <x v="239"/>
    <s v="HILUX"/>
    <s v="ECAZA"/>
    <d v="1899-12-30T10:00:00"/>
    <d v="1899-12-30T18:00:00"/>
    <s v="GALC"/>
    <n v="2016"/>
    <s v="G0169265"/>
    <x v="0"/>
    <s v="CONCRETADO"/>
    <s v="CONCRETADO"/>
  </r>
  <r>
    <d v="2023-03-13T00:00:00"/>
    <d v="1899-12-30T09:30:00"/>
    <n v="5330"/>
    <n v="112645"/>
    <s v="S40"/>
    <x v="0"/>
    <s v="MW164942"/>
    <x v="1"/>
    <s v="UNE631F"/>
    <x v="240"/>
    <s v="RAV419-"/>
    <s v="LALC"/>
    <d v="1899-12-30T10:00:00"/>
    <d v="1899-12-30T14:00:00"/>
    <s v="AC"/>
    <n v="2021"/>
    <s v="MW164942"/>
    <x v="2"/>
    <s v="CONCRETADO"/>
    <s v="CONCRETADO"/>
  </r>
  <r>
    <d v="2023-03-13T00:00:00"/>
    <d v="1899-12-30T09:30:00"/>
    <n v="1899"/>
    <n v="112655"/>
    <s v="S70"/>
    <x v="2"/>
    <s v="LK008457"/>
    <x v="1"/>
    <s v="G15FVU"/>
    <x v="241"/>
    <s v="AVANZA"/>
    <s v="JFL"/>
    <d v="1899-12-30T10:10:00"/>
    <d v="1899-12-30T14:00:00"/>
    <s v="OMRG"/>
    <n v="2020"/>
    <s v="LK008457"/>
    <x v="2"/>
    <s v="CONCRETADO"/>
    <s v="CONCRETADO"/>
  </r>
  <r>
    <d v="2023-03-13T00:00:00"/>
    <d v="1899-12-30T09:45:00"/>
    <s v="-   "/>
    <n v="112679"/>
    <s v="INST. HORQUILLAS DER E IZQ, RUEDA DE DISCO, KIT BRAKER, BANDA ACC, CUCHILLAS LIMPIAPARABRISAS IZQ Y DER, CUBRE POLVO FLECHA IZQ., JUEGO BAL DEL, ACOPLAMIENTO EN DISCO, EMPAQUE Y ENTRADA DE AGUA, , ANTICONGELANTE."/>
    <x v="5"/>
    <n v="75034165"/>
    <x v="3"/>
    <s v="GVP059D"/>
    <x v="242"/>
    <s v="YARIS"/>
    <s v="JFL"/>
    <s v="MOV"/>
    <s v="SMA"/>
    <s v="CEPE"/>
    <n v="2007"/>
    <n v="75034165"/>
    <x v="2"/>
    <s v="CONCRETADO"/>
    <s v="CONCRETADO"/>
  </r>
  <r>
    <d v="2023-03-13T00:00:00"/>
    <d v="1899-12-30T10:00:00"/>
    <n v="1899"/>
    <n v="112576"/>
    <s v="S110"/>
    <x v="2"/>
    <s v="GY109483"/>
    <x v="3"/>
    <s v="GWA241D"/>
    <x v="243"/>
    <s v="YARIS R"/>
    <s v="LALC"/>
    <d v="1899-12-30T10:00:00"/>
    <d v="1899-12-30T14:00:00"/>
    <s v="OMRG"/>
    <n v="2016"/>
    <s v="GY109483"/>
    <x v="0"/>
    <s v="CONCRETADO"/>
    <s v="CONCRETADO"/>
  </r>
  <r>
    <d v="2023-03-13T00:00:00"/>
    <d v="1899-12-30T10:00:00"/>
    <n v="835.2"/>
    <n v="112604"/>
    <s v="DIAG. RUIDO AL FRENAR (BALATAS TRASERAS)"/>
    <x v="0"/>
    <s v="H0249553"/>
    <x v="3"/>
    <s v="GE7351B"/>
    <x v="9"/>
    <s v="HILUX"/>
    <s v="JFL"/>
    <d v="1899-12-30T13:00:00"/>
    <s v="DIAG"/>
    <s v="FTP / JOAM"/>
    <n v="2017"/>
    <s v="H0249553"/>
    <x v="2"/>
    <s v="CONCRETADO"/>
    <s v="CONCRETADO"/>
  </r>
  <r>
    <d v="2023-03-13T00:00:00"/>
    <d v="1899-12-30T10:00:00"/>
    <n v="2849"/>
    <n v="112644"/>
    <s v="S30 / A Y B"/>
    <x v="2"/>
    <s v="KR071279"/>
    <x v="1"/>
    <s v="UMM363H"/>
    <x v="244"/>
    <s v="CHR"/>
    <s v="ECAZA"/>
    <d v="1899-12-30T10:50:00"/>
    <d v="1899-12-30T14:00:00"/>
    <s v="OMRG / CAAA"/>
    <n v="2019"/>
    <s v="KR071279"/>
    <x v="1"/>
    <b v="0"/>
    <b v="0"/>
  </r>
  <r>
    <d v="2023-03-13T00:00:00"/>
    <d v="1899-12-30T10:15:00"/>
    <n v="1899"/>
    <n v="112711"/>
    <s v="S50"/>
    <x v="5"/>
    <s v="L1633696"/>
    <x v="0"/>
    <s v="SP"/>
    <x v="245"/>
    <s v="PRIUS C"/>
    <s v="LALC"/>
    <s v="MOV"/>
    <s v="SMA"/>
    <s v="CEPE"/>
    <n v="2020"/>
    <e v="#N/A"/>
    <x v="2"/>
    <s v="CONCRETADO"/>
    <s v="CONCRETADO"/>
  </r>
  <r>
    <d v="2023-03-13T00:00:00"/>
    <d v="1899-12-30T10:30:00"/>
    <s v="-   "/>
    <n v="112658"/>
    <s v="DPOK: INST. CILINDRO DE PTA DEL IZQ Y CODIFICACIÓN"/>
    <x v="0"/>
    <s v="L1638619"/>
    <x v="1"/>
    <s v="NVB1697"/>
    <x v="123"/>
    <s v="PRIUS C"/>
    <s v="ECAZA"/>
    <d v="1899-12-30T11:30:00"/>
    <d v="1899-12-30T17:00:00"/>
    <s v="AC"/>
    <n v="2020"/>
    <s v="L1638619"/>
    <x v="2"/>
    <s v="CONCRETADO"/>
    <s v="CONCRETADO"/>
  </r>
  <r>
    <d v="2023-03-13T00:00:00"/>
    <d v="1899-12-30T10:30:00"/>
    <n v="7549"/>
    <n v="112685"/>
    <s v="S320 / A Y B"/>
    <x v="2"/>
    <s v="J0257978"/>
    <x v="2"/>
    <s v="GH5392C"/>
    <x v="5"/>
    <s v="HILUX"/>
    <s v="JFL"/>
    <d v="1899-12-30T11:30:00"/>
    <d v="1899-12-30T16:00:00"/>
    <s v="OMRG / CAAA"/>
    <n v="2018"/>
    <s v="J0257978"/>
    <x v="0"/>
    <s v="CONCRETADO"/>
    <s v="CONCRETADO"/>
  </r>
  <r>
    <d v="2023-03-13T00:00:00"/>
    <d v="1899-12-30T11:00:00"/>
    <n v="3260"/>
    <n v="112684"/>
    <s v="S20"/>
    <x v="2"/>
    <s v="M1214079"/>
    <x v="3"/>
    <s v="SP"/>
    <x v="124"/>
    <s v="YARIS"/>
    <s v="ECAZA"/>
    <d v="1899-12-30T11:10:00"/>
    <d v="1899-12-30T14:00:00"/>
    <s v="OMRG"/>
    <n v="2021"/>
    <s v="M1214079"/>
    <x v="1"/>
    <b v="0"/>
    <b v="0"/>
  </r>
  <r>
    <d v="2023-03-13T00:00:00"/>
    <d v="1899-12-30T11:30:00"/>
    <n v="1899"/>
    <n v="112692"/>
    <s v="S70"/>
    <x v="0"/>
    <s v="MK021189"/>
    <x v="0"/>
    <s v="GLU938E"/>
    <x v="246"/>
    <s v="AVANZA"/>
    <s v="JFL"/>
    <d v="1899-12-30T12:15:00"/>
    <d v="1899-12-30T16:00:00"/>
    <s v="AC"/>
    <n v="2021"/>
    <s v="MK021189"/>
    <x v="1"/>
    <b v="0"/>
    <b v="0"/>
  </r>
  <r>
    <d v="2023-03-13T00:00:00"/>
    <d v="1899-12-30T11:30:00"/>
    <n v="5330"/>
    <n v="112709"/>
    <s v="S280"/>
    <x v="2"/>
    <s v="K0264823"/>
    <x v="1"/>
    <s v="FZ2975C"/>
    <x v="247"/>
    <s v="HILUX"/>
    <s v="ECAZA"/>
    <d v="1899-12-30T13:30:00"/>
    <d v="1899-12-30T17:00:00"/>
    <s v="OMRG"/>
    <n v="2019"/>
    <s v="K0264823"/>
    <x v="2"/>
    <s v="CONCRETADO"/>
    <s v="CONCRETADO"/>
  </r>
  <r>
    <d v="2023-03-13T00:00:00"/>
    <d v="1899-12-30T12:00:00"/>
    <n v="1899"/>
    <n v="112706"/>
    <s v="S70"/>
    <x v="2"/>
    <s v="J3076861"/>
    <x v="0"/>
    <s v="63L802"/>
    <x v="248"/>
    <s v="PRIUS16-"/>
    <s v="LALC"/>
    <d v="1899-12-30T12:30:00"/>
    <d v="1899-12-30T17:00:00"/>
    <s v="OMRG"/>
    <n v="2018"/>
    <s v="J3076861"/>
    <x v="0"/>
    <s v="CONCRETADO"/>
    <s v="CONCRETADO"/>
  </r>
  <r>
    <d v="2023-03-13T00:00:00"/>
    <d v="1899-12-30T12:30:00"/>
    <n v="835.2"/>
    <n v="112664"/>
    <s v="DIAG. TESTIGO ENCENDIDO (ABS)"/>
    <x v="0"/>
    <s v="HS771683"/>
    <x v="1"/>
    <s v="YYF271C"/>
    <x v="249"/>
    <s v="SIENNA"/>
    <s v="LALC"/>
    <d v="1899-12-30T15:30:00"/>
    <s v="DIAG"/>
    <s v="GALC"/>
    <n v="2017"/>
    <e v="#N/A"/>
    <x v="1"/>
    <b v="0"/>
    <b v="0"/>
  </r>
  <r>
    <d v="2023-03-13T00:00:00"/>
    <d v="1899-12-30T13:00:00"/>
    <n v="8532"/>
    <n v="112720"/>
    <s v="S30 / REEMP BALATAS DELANTERAS Y TRASERAS"/>
    <x v="0"/>
    <s v="FP182970"/>
    <x v="1"/>
    <s v="GVX513B"/>
    <x v="250"/>
    <s v="COROLLA"/>
    <s v="ECAZA"/>
    <d v="1899-12-30T14:00:00"/>
    <d v="1899-12-30T17:00:00"/>
    <s v="AC"/>
    <n v="2015"/>
    <s v="FP182970"/>
    <x v="2"/>
    <s v="CONCRETADO"/>
    <s v="CONCRETADO"/>
  </r>
  <r>
    <d v="2023-03-13T00:00:00"/>
    <d v="1899-12-30T13:30:00"/>
    <n v="1899"/>
    <n v="112724"/>
    <s v="S30"/>
    <x v="2"/>
    <s v="N1323050"/>
    <x v="0"/>
    <s v="JX08467"/>
    <x v="251"/>
    <s v="HILUX"/>
    <s v="LALC"/>
    <d v="1899-12-30T14:10:00"/>
    <d v="1899-12-30T17:00:00"/>
    <s v="OMRG"/>
    <n v="2022"/>
    <s v="N1323050"/>
    <x v="2"/>
    <s v="CONCRETADO"/>
    <s v="CONCRETADO"/>
  </r>
  <r>
    <d v="2023-03-13T00:00:00"/>
    <d v="1899-12-30T14:30:00"/>
    <n v="5330"/>
    <n v="112688"/>
    <s v="S40"/>
    <x v="0"/>
    <s v="M1314116"/>
    <x v="1"/>
    <s v="GL3950B"/>
    <x v="252"/>
    <s v="HILUX"/>
    <s v="JFL"/>
    <d v="1899-12-30T15:00:00"/>
    <d v="1899-12-30T18:00:00"/>
    <s v="CAAA"/>
    <n v="2021"/>
    <s v="M1314116"/>
    <x v="0"/>
    <s v="CONCRETADO"/>
    <s v="CONCRETADO"/>
  </r>
  <r>
    <d v="2023-03-13T00:00:00"/>
    <d v="1899-12-30T15:00:00"/>
    <n v="835.2"/>
    <n v="112712"/>
    <s v="DIAG. TESTIGO ENCENDIDO (CTE. NO SUPO EXPLICAR QUÉ TESTIGO ES Y TAMPOCO ENVIÓ IMAGEN)"/>
    <x v="0"/>
    <s v="LK010751"/>
    <x v="0"/>
    <s v="GRD634D"/>
    <x v="253"/>
    <s v="AVANZA"/>
    <s v="JFL"/>
    <d v="1899-12-30T16:00:00"/>
    <s v="DIAG"/>
    <s v="FTP / JOAM"/>
    <n v="2020"/>
    <s v="LK010751"/>
    <x v="0"/>
    <s v="CONCRETADO"/>
    <s v="CONCRETADO"/>
  </r>
  <r>
    <d v="2023-03-13T00:00:00"/>
    <d v="1899-12-30T15:30:00"/>
    <n v="1899"/>
    <n v="112656"/>
    <s v="S130"/>
    <x v="2"/>
    <s v="HW557880"/>
    <x v="1"/>
    <s v="GJG313C"/>
    <x v="254"/>
    <s v="RAV4"/>
    <s v="ECAZA"/>
    <d v="1899-12-30T16:00:00"/>
    <d v="1899-12-30T18:00:00"/>
    <s v="OMRG"/>
    <n v="2017"/>
    <s v="HW557880"/>
    <x v="0"/>
    <s v="CONCRETADO"/>
    <s v="CONCRETADO"/>
  </r>
  <r>
    <d v="2023-03-14T00:00:00"/>
    <d v="1899-12-30T07:30:00"/>
    <n v="0"/>
    <s v="S-143211"/>
    <s v="INST. DE FLECHA IZQ Y DER / RETENES (RECIBE SUSI)"/>
    <x v="0"/>
    <s v="FS610248"/>
    <x v="3"/>
    <s v="PBR1488"/>
    <x v="255"/>
    <s v="SIENNA"/>
    <s v="JFL"/>
    <d v="1899-12-30T08:00:00"/>
    <d v="1899-12-30T16:00:00"/>
    <s v="FTP"/>
    <n v="2015"/>
    <s v="FS610248"/>
    <x v="0"/>
    <s v="CONCRETADO"/>
    <s v="CONCRETADO"/>
  </r>
  <r>
    <d v="2023-03-14T00:00:00"/>
    <d v="1899-12-30T07:45:00"/>
    <n v="0"/>
    <n v="112695"/>
    <s v="INST. LODERA DELANTERA LADO DERECHO (RECIBE SUSI)"/>
    <x v="0"/>
    <s v="MJ003168"/>
    <x v="1"/>
    <s v="65L438"/>
    <x v="256"/>
    <s v="COROLLA HV"/>
    <s v="JFL"/>
    <d v="1899-12-30T08:00:00"/>
    <d v="1899-12-30T11:00:00"/>
    <s v="CAAA"/>
    <n v="2021"/>
    <s v="MJ003168"/>
    <x v="2"/>
    <s v="CONCRETADO"/>
    <s v="CONCRETADO"/>
  </r>
  <r>
    <d v="2023-03-14T00:00:00"/>
    <d v="1899-12-30T08:00:00"/>
    <n v="1899"/>
    <n v="112687"/>
    <s v="S30"/>
    <x v="0"/>
    <s v="L1185468"/>
    <x v="0"/>
    <s v="GPM207B"/>
    <x v="257"/>
    <s v="YARIS"/>
    <s v="LALC"/>
    <d v="1899-12-30T08:30:00"/>
    <d v="1899-12-30T11:00:00"/>
    <s v="AC"/>
    <n v="2020"/>
    <s v="L1185468"/>
    <x v="0"/>
    <s v="CONCRETADO"/>
    <s v="CONCRETADO"/>
  </r>
  <r>
    <d v="2023-03-14T00:00:00"/>
    <d v="1899-12-30T08:00:00"/>
    <n v="3260"/>
    <n v="112696"/>
    <s v="S20"/>
    <x v="2"/>
    <s v="N1248727"/>
    <x v="0"/>
    <s v="GRS035E"/>
    <x v="142"/>
    <s v="YARIS"/>
    <s v="ECAZA"/>
    <d v="1899-12-30T08:30:00"/>
    <d v="1899-12-30T12:00:00"/>
    <s v="OMRG"/>
    <n v="2022"/>
    <s v="N1248727"/>
    <x v="0"/>
    <s v="CONCRETADO"/>
    <s v="CONCRETADO"/>
  </r>
  <r>
    <d v="2023-03-14T00:00:00"/>
    <d v="1899-12-30T08:00:00"/>
    <n v="0"/>
    <n v="112690"/>
    <s v="INST. AMORTIGUADORES DELANTEROS Y TRASEROS / ALINEACIÓN (CANALIZAR CON H Y P POR DETALLES EN PINTURA)"/>
    <x v="0"/>
    <s v="GM025271"/>
    <x v="3"/>
    <s v="GR04299"/>
    <x v="258"/>
    <s v="TACOMA"/>
    <s v="JFL"/>
    <d v="1899-12-30T09:00:00"/>
    <d v="1899-12-30T18:00:00"/>
    <s v="GALC"/>
    <n v="2016"/>
    <s v="GM025271"/>
    <x v="0"/>
    <s v="CONCRETADO"/>
    <s v="CONCRETADO"/>
  </r>
  <r>
    <d v="2023-03-14T00:00:00"/>
    <d v="1899-12-30T08:15:00"/>
    <n v="0"/>
    <n v="112691"/>
    <s v="INSP. 21TD03"/>
    <x v="1"/>
    <s v="GM025271"/>
    <x v="3"/>
    <s v="GR04299"/>
    <x v="258"/>
    <s v="TACOMA"/>
    <s v="JFL"/>
    <d v="1899-12-30T14:00:00"/>
    <d v="1899-12-30T18:00:00"/>
    <s v="GALC"/>
    <n v="2016"/>
    <s v="GM025271"/>
    <x v="0"/>
    <s v="CONCRETADO"/>
    <s v="CONCRETADO"/>
  </r>
  <r>
    <d v="2023-03-14T00:00:00"/>
    <d v="1899-12-30T08:15:00"/>
    <n v="2699"/>
    <n v="112737"/>
    <s v="S70 / A Y B (800.00)"/>
    <x v="0"/>
    <s v="LK011152"/>
    <x v="0"/>
    <s v="GUB528C"/>
    <x v="259"/>
    <s v="AVANZA"/>
    <s v="LALC"/>
    <d v="1899-12-30T09:15:00"/>
    <d v="1899-12-30T12:00:00"/>
    <s v="AC"/>
    <n v="2020"/>
    <s v="LK011152"/>
    <x v="0"/>
    <s v="CONCRETADO"/>
    <s v="CONCRETADO"/>
  </r>
  <r>
    <d v="2023-03-14T00:00:00"/>
    <d v="1899-12-30T08:15:00"/>
    <n v="3260"/>
    <n v="112738"/>
    <s v="S20"/>
    <x v="0"/>
    <s v="MS068030"/>
    <x v="2"/>
    <s v="GND242E"/>
    <x v="260"/>
    <s v="HIGHLANDER"/>
    <s v="ECAZA"/>
    <d v="1899-12-30T10:00:00"/>
    <d v="1899-12-30T14:00:00"/>
    <s v="AC"/>
    <n v="2021"/>
    <s v="MS068030"/>
    <x v="0"/>
    <s v="CONCRETADO"/>
    <s v="CONCRETADO"/>
  </r>
  <r>
    <d v="2023-03-14T00:00:00"/>
    <d v="1899-12-30T08:30:00"/>
    <n v="3260"/>
    <n v="112640"/>
    <s v="S20"/>
    <x v="2"/>
    <s v="NU065853"/>
    <x v="0"/>
    <s v="68L825"/>
    <x v="261"/>
    <s v="RAV4 HV"/>
    <s v="ECAZA"/>
    <d v="1899-12-30T08:45:00"/>
    <d v="1899-12-30T11:30:00"/>
    <s v="OMRG"/>
    <n v="2022"/>
    <s v="NU065853"/>
    <x v="2"/>
    <s v="CONCRETADO"/>
    <s v="CONCRETADO"/>
  </r>
  <r>
    <d v="2023-03-14T00:00:00"/>
    <d v="1899-12-30T09:00:00"/>
    <n v="3260"/>
    <n v="112593"/>
    <s v="S60"/>
    <x v="2"/>
    <s v="J1095592"/>
    <x v="1"/>
    <s v="GHX054C"/>
    <x v="262"/>
    <s v="YARIS"/>
    <s v="ECAZA"/>
    <d v="1899-12-30T09:35:00"/>
    <d v="1899-12-30T11:00:00"/>
    <s v="OMRG"/>
    <n v="2018"/>
    <s v="J1095592"/>
    <x v="1"/>
    <b v="0"/>
    <b v="0"/>
  </r>
  <r>
    <d v="2023-03-14T00:00:00"/>
    <d v="1899-12-30T09:00:00"/>
    <n v="6599"/>
    <n v="112700"/>
    <s v="S80"/>
    <x v="2"/>
    <s v="KU739813"/>
    <x v="1"/>
    <s v="GMA616C"/>
    <x v="263"/>
    <s v="CAMRY"/>
    <s v="LALC"/>
    <d v="1899-12-30T09:55:00"/>
    <d v="1899-12-30T13:00:00"/>
    <s v="OMRG"/>
    <n v="2019"/>
    <s v="KU739813"/>
    <x v="0"/>
    <s v="CONCRETADO"/>
    <s v="CONCRETADO"/>
  </r>
  <r>
    <d v="2023-03-14T00:00:00"/>
    <d v="1899-12-30T09:00:00"/>
    <n v="5140"/>
    <n v="112703"/>
    <s v="S100"/>
    <x v="0"/>
    <s v="L1635467"/>
    <x v="1"/>
    <s v="13F377"/>
    <x v="180"/>
    <s v="PRIUS C"/>
    <s v="JFL"/>
    <d v="1899-12-30T09:30:00"/>
    <d v="1899-12-30T14:00:00"/>
    <s v="CAAA"/>
    <n v="2020"/>
    <s v="L1635467"/>
    <x v="1"/>
    <b v="0"/>
    <b v="0"/>
  </r>
  <r>
    <d v="2023-03-14T00:00:00"/>
    <d v="1899-12-30T10:00:00"/>
    <n v="7549"/>
    <n v="112545"/>
    <s v="S80 / A Y B"/>
    <x v="2"/>
    <s v="K1627402"/>
    <x v="3"/>
    <s v="65L871"/>
    <x v="264"/>
    <s v="PRIUS C"/>
    <s v="ECAZA"/>
    <d v="1899-12-30T10:30:00"/>
    <d v="1899-12-30T14:00:00"/>
    <s v="OMRG / CAAA"/>
    <n v="2019"/>
    <s v="K1627402"/>
    <x v="3"/>
    <b v="0"/>
    <b v="0"/>
  </r>
  <r>
    <d v="2023-03-14T00:00:00"/>
    <d v="1899-12-30T10:30:00"/>
    <n v="6599"/>
    <n v="112667"/>
    <s v="S80"/>
    <x v="0"/>
    <s v="LU866688"/>
    <x v="2"/>
    <s v="GWF989C"/>
    <x v="265"/>
    <s v="CAMRY"/>
    <s v="ECAZA"/>
    <d v="1899-12-30T11:00:00"/>
    <d v="1899-12-30T17:00:00"/>
    <s v="AC"/>
    <n v="2020"/>
    <s v="LU866688"/>
    <x v="2"/>
    <s v="CONCRETADO"/>
    <s v="CONCRETADO"/>
  </r>
  <r>
    <d v="2023-03-14T00:00:00"/>
    <d v="1899-12-30T10:30:00"/>
    <n v="2849"/>
    <n v="112757"/>
    <s v="S30 / A Y B"/>
    <x v="0"/>
    <s v="M1215917"/>
    <x v="3"/>
    <s v="GKW255E"/>
    <x v="266"/>
    <s v="YARIS"/>
    <s v="JFL"/>
    <d v="1899-12-30T12:00:00"/>
    <d v="1899-12-30T17:00:00"/>
    <s v="FTP / CAAA"/>
    <n v="2021"/>
    <s v="M1215917"/>
    <x v="2"/>
    <s v="CONCRETADO"/>
    <s v="CONCRETADO"/>
  </r>
  <r>
    <d v="2023-03-14T00:00:00"/>
    <d v="1899-12-30T11:00:00"/>
    <n v="6599"/>
    <n v="112716"/>
    <s v="S80 (UNIDAD DE CECILIA LEAL)"/>
    <x v="7"/>
    <s v="KD045270"/>
    <x v="0"/>
    <s v="UPH030B"/>
    <x v="267"/>
    <s v="RAV419-"/>
    <s v="ECAZA"/>
    <d v="1899-12-30T11:15:00"/>
    <d v="1899-12-30T16:00:00"/>
    <s v="OMRG"/>
    <n v="2019"/>
    <s v="KD045270"/>
    <x v="3"/>
    <b v="0"/>
    <b v="0"/>
  </r>
  <r>
    <d v="2023-03-14T00:00:00"/>
    <d v="1899-12-30T11:30:00"/>
    <n v="6599"/>
    <n v="112728"/>
    <s v="S80"/>
    <x v="2"/>
    <s v="N3156211"/>
    <x v="1"/>
    <s v="69L347"/>
    <x v="268"/>
    <s v="PRIUS"/>
    <s v="JFL"/>
    <d v="1899-12-30T12:15:00"/>
    <d v="1899-12-30T17:00:00"/>
    <s v="OMRG"/>
    <n v="2022"/>
    <s v="N3156211"/>
    <x v="3"/>
    <b v="0"/>
    <b v="0"/>
  </r>
  <r>
    <d v="2023-03-14T00:00:00"/>
    <d v="1899-12-30T11:30:00"/>
    <n v="3260"/>
    <n v="112729"/>
    <s v="S180"/>
    <x v="2"/>
    <s v="EW088504"/>
    <x v="1"/>
    <s v="GTN329C"/>
    <x v="218"/>
    <s v="RAV4"/>
    <s v="ECAZA"/>
    <d v="1899-12-30T16:00:00"/>
    <d v="1899-12-30T18:00:00"/>
    <s v="OMRG"/>
    <n v="2014"/>
    <s v="EW088504"/>
    <x v="1"/>
    <b v="0"/>
    <b v="0"/>
  </r>
  <r>
    <d v="2023-03-14T00:00:00"/>
    <d v="1899-12-30T12:00:00"/>
    <n v="1899"/>
    <n v="112653"/>
    <s v="S170"/>
    <x v="0"/>
    <s v="J1610523"/>
    <x v="2"/>
    <s v="NFT8801"/>
    <x v="42"/>
    <s v="PRIUS C"/>
    <s v="LALC"/>
    <d v="1899-12-30T12:30:00"/>
    <d v="1899-12-30T17:00:00"/>
    <s v="AC"/>
    <n v="2018"/>
    <s v="J1610523"/>
    <x v="5"/>
    <b v="0"/>
    <b v="0"/>
  </r>
  <r>
    <d v="2023-03-14T00:00:00"/>
    <d v="1899-12-30T12:00:00"/>
    <n v="835.2"/>
    <n v="112680"/>
    <s v="DIAG. BATERIA NO FUNCIONA CORRECTAMENTE"/>
    <x v="0"/>
    <s v="L1185389"/>
    <x v="3"/>
    <s v="GPB638B"/>
    <x v="269"/>
    <s v="YARIS"/>
    <s v="JFL"/>
    <d v="1899-12-30T12:45:00"/>
    <s v="DIAG"/>
    <s v="FTP / JOAM"/>
    <n v="2020"/>
    <s v="L1185389"/>
    <x v="2"/>
    <s v="CONCRETADO"/>
    <s v="CONCRETADO"/>
  </r>
  <r>
    <d v="2023-03-14T00:00:00"/>
    <d v="1899-12-30T12:00:00"/>
    <n v="0"/>
    <n v="112731"/>
    <s v="DPOK: INST. CILINDRO DE PTA DELANTERA IZQ Y CODIFICACIÓN"/>
    <x v="0"/>
    <s v="L1638619"/>
    <x v="1"/>
    <s v="NVB1697"/>
    <x v="123"/>
    <s v="PRIUS C"/>
    <s v="ECAZA"/>
    <d v="1899-12-30T12:30:00"/>
    <d v="1899-12-30T17:00:00"/>
    <s v="CAAA"/>
    <n v="2020"/>
    <s v="L1638619"/>
    <x v="2"/>
    <s v="CONCRETADO"/>
    <s v="CONCRETADO"/>
  </r>
  <r>
    <d v="2023-03-14T00:00:00"/>
    <d v="1899-12-30T12:30:00"/>
    <n v="5140"/>
    <n v="112735"/>
    <s v="S100"/>
    <x v="2"/>
    <s v="LP066262"/>
    <x v="0"/>
    <s v="GWF913C"/>
    <x v="270"/>
    <s v="COROLLA"/>
    <s v="JFL"/>
    <d v="1899-12-30T12:45:00"/>
    <d v="1899-12-30T17:00:00"/>
    <s v="OMRG"/>
    <n v="2020"/>
    <e v="#N/A"/>
    <x v="3"/>
    <b v="0"/>
    <b v="0"/>
  </r>
  <r>
    <d v="2023-03-14T00:00:00"/>
    <d v="1899-12-30T12:30:00"/>
    <n v="2849"/>
    <n v="112741"/>
    <s v="S70 / A Y B"/>
    <x v="2"/>
    <s v="L6002458"/>
    <x v="3"/>
    <s v="82RB6U"/>
    <x v="271"/>
    <s v="HIACE"/>
    <s v="ECAZA"/>
    <d v="1899-12-30T13:45:00"/>
    <d v="1899-12-30T18:00:00"/>
    <s v="OMRG / CAAA"/>
    <n v="2020"/>
    <s v="L6002458"/>
    <x v="2"/>
    <s v="CONCRETADO"/>
    <s v="CONCRETADO"/>
  </r>
  <r>
    <d v="2023-03-14T00:00:00"/>
    <d v="1899-12-30T12:30:00"/>
    <n v="5330"/>
    <n v="112748"/>
    <s v="S40"/>
    <x v="2"/>
    <s v="MP204998"/>
    <x v="1"/>
    <s v="GHV158E"/>
    <x v="272"/>
    <s v="COROLLA"/>
    <s v="LALC"/>
    <d v="1899-12-30T14:00:00"/>
    <d v="1899-12-30T18:00:00"/>
    <s v="OMRG"/>
    <n v="2021"/>
    <s v="MP204998"/>
    <x v="2"/>
    <s v="CONCRETADO"/>
    <s v="CONCRETADO"/>
  </r>
  <r>
    <d v="2023-03-14T00:00:00"/>
    <d v="1899-12-30T13:00:00"/>
    <n v="1899"/>
    <n v="112747"/>
    <s v="S50"/>
    <x v="2"/>
    <s v="NJ037030"/>
    <x v="0"/>
    <s v="67L436"/>
    <x v="273"/>
    <s v="COROLLA HV"/>
    <s v="LALC"/>
    <d v="1899-12-30T14:00:00"/>
    <d v="1899-12-30T18:00:00"/>
    <s v="AC"/>
    <n v="2022"/>
    <s v="NJ037030"/>
    <x v="0"/>
    <s v="CONCRETADO"/>
    <s v="CONCRETADO"/>
  </r>
  <r>
    <d v="2023-03-14T00:00:00"/>
    <d v="1899-12-30T13:00:00"/>
    <n v="1899"/>
    <n v="112755"/>
    <s v="S50"/>
    <x v="2"/>
    <s v="L3125162"/>
    <x v="1"/>
    <s v="66L539"/>
    <x v="274"/>
    <s v="PRIUS16-"/>
    <s v="ECAZA"/>
    <d v="1899-12-30T14:40:00"/>
    <d v="1899-12-30T18:00:00"/>
    <s v="OMRG"/>
    <n v="2020"/>
    <s v="L3125162"/>
    <x v="0"/>
    <s v="CONCRETADO"/>
    <s v="CONCRETADO"/>
  </r>
  <r>
    <d v="2023-03-14T00:00:00"/>
    <d v="1899-12-30T13:30:00"/>
    <n v="1899"/>
    <n v="112746"/>
    <s v="S50"/>
    <x v="0"/>
    <s v="LS043016"/>
    <x v="1"/>
    <s v="GUY431C"/>
    <x v="275"/>
    <s v="SIENNA"/>
    <s v="LALC"/>
    <d v="1899-12-30T14:45:00"/>
    <d v="1899-12-30T17:00:00"/>
    <s v="AC"/>
    <n v="2020"/>
    <s v="LS043016"/>
    <x v="1"/>
    <b v="0"/>
    <b v="0"/>
  </r>
  <r>
    <d v="2023-03-14T00:00:00"/>
    <d v="1899-12-30T14:00:00"/>
    <n v="1899"/>
    <n v="112780"/>
    <s v="S30"/>
    <x v="2"/>
    <s v="N6004577"/>
    <x v="1"/>
    <s v="GLU955E"/>
    <x v="276"/>
    <s v="HIACE"/>
    <s v="LALC"/>
    <d v="1899-12-30T17:00:00"/>
    <d v="1899-12-30T18:00:00"/>
    <s v="OMRG"/>
    <n v="2022"/>
    <s v="N6004577"/>
    <x v="0"/>
    <s v="CONCRETADO"/>
    <s v="CONCRETADO"/>
  </r>
  <r>
    <d v="2023-03-14T00:00:00"/>
    <d v="1899-12-30T14:30:00"/>
    <n v="835.2"/>
    <n v="112708"/>
    <s v="DIAG. UNIDAD VIBRA CUANDO SE ENCIENDE EL ACC"/>
    <x v="0"/>
    <s v="6S491979"/>
    <x v="3"/>
    <s v="GYB769D"/>
    <x v="277"/>
    <s v="SIENNA"/>
    <s v="JFL"/>
    <d v="1899-12-30T15:00:00"/>
    <s v="DIAG"/>
    <s v="GALC / JOAM"/>
    <n v="2006"/>
    <e v="#N/A"/>
    <x v="1"/>
    <b v="0"/>
    <b v="0"/>
  </r>
  <r>
    <d v="2023-03-14T00:00:00"/>
    <d v="1899-12-30T14:30:00"/>
    <n v="5330"/>
    <n v="112759"/>
    <s v="S40"/>
    <x v="5"/>
    <s v="MS079424"/>
    <x v="1"/>
    <s v="G42BHT"/>
    <x v="39"/>
    <s v="HIGHLANDER"/>
    <s v="LALC"/>
    <s v="SERV"/>
    <s v="MOV"/>
    <s v="CEPE"/>
    <n v="2021"/>
    <e v="#N/A"/>
    <x v="2"/>
    <s v="CONCRETADO"/>
    <s v="CONCRETADO"/>
  </r>
  <r>
    <d v="2023-03-14T00:00:00"/>
    <d v="1899-12-30T14:45:00"/>
    <n v="1899"/>
    <n v="112760"/>
    <s v="S50"/>
    <x v="5"/>
    <s v="MW130117"/>
    <x v="1"/>
    <s v="F33BHG"/>
    <x v="39"/>
    <s v="RAV419-"/>
    <s v="LALC"/>
    <s v="SERV"/>
    <s v="MOV"/>
    <s v="CEPE"/>
    <n v="2021"/>
    <e v="#N/A"/>
    <x v="2"/>
    <s v="CONCRETADO"/>
    <s v="CONCRETADO"/>
  </r>
  <r>
    <d v="2023-03-14T00:00:00"/>
    <d v="1899-12-30T15:00:00"/>
    <n v="835.2"/>
    <n v="112719"/>
    <s v="DIAG. PUERTA LATERAL NO CIERRA CORRECTAMENTE"/>
    <x v="0"/>
    <s v="ES437773"/>
    <x v="1"/>
    <s v="GTM566D"/>
    <x v="278"/>
    <s v="SIENNA"/>
    <s v="ECAZA"/>
    <d v="1899-12-30T15:45:00"/>
    <s v="DIAG"/>
    <s v="FTP / JOAM"/>
    <n v="2014"/>
    <e v="#N/A"/>
    <x v="2"/>
    <s v="CONCRETADO"/>
    <s v="CONCRETADO"/>
  </r>
  <r>
    <d v="2023-03-14T00:00:00"/>
    <d v="1899-12-30T15:00:00"/>
    <n v="1899"/>
    <n v="112727"/>
    <s v="S90"/>
    <x v="0"/>
    <s v="HS865290"/>
    <x v="1"/>
    <s v="GVP847B"/>
    <x v="279"/>
    <s v="SIENNA"/>
    <s v="JFL"/>
    <d v="1899-12-30T15:30:00"/>
    <d v="1899-12-30T18:00:00"/>
    <s v="AC"/>
    <n v="2017"/>
    <s v="HS865290"/>
    <x v="0"/>
    <s v="CONCRETADO"/>
    <s v="CONCRETADO"/>
  </r>
  <r>
    <d v="2023-03-14T00:00:00"/>
    <d v="1899-12-30T15:00:00"/>
    <n v="3260"/>
    <n v="112761"/>
    <s v="S60"/>
    <x v="5"/>
    <s v="MS041087"/>
    <x v="2"/>
    <s v="27F823"/>
    <x v="39"/>
    <s v="SIENNA HV"/>
    <s v="LALC"/>
    <s v="SERV"/>
    <s v="MOV"/>
    <s v="CEPE"/>
    <n v="2021"/>
    <e v="#N/A"/>
    <x v="2"/>
    <s v="CONCRETADO"/>
    <s v="CONCRETADO"/>
  </r>
  <r>
    <d v="2023-03-14T00:00:00"/>
    <d v="1899-12-30T15:15:00"/>
    <n v="6599"/>
    <n v="112763"/>
    <s v="S80"/>
    <x v="5"/>
    <s v="KD025924"/>
    <x v="2"/>
    <s v="W65BDM"/>
    <x v="39"/>
    <s v="RAV4"/>
    <s v="LALC"/>
    <s v="SERV"/>
    <s v="MOV"/>
    <s v="CEPE"/>
    <n v="2019"/>
    <e v="#N/A"/>
    <x v="2"/>
    <s v="CONCRETADO"/>
    <s v="CONCRETADO"/>
  </r>
  <r>
    <d v="2023-03-14T00:00:00"/>
    <d v="1899-12-30T15:30:00"/>
    <n v="5330"/>
    <n v="112739"/>
    <s v="S40"/>
    <x v="2"/>
    <s v="JP757439"/>
    <x v="3"/>
    <s v="G000000"/>
    <x v="280"/>
    <s v="COROLLA"/>
    <s v="JFL"/>
    <d v="1899-12-30T16:20:00"/>
    <d v="1899-12-30T18:00:00"/>
    <s v="OMRG"/>
    <n v="2018"/>
    <s v="JP757439"/>
    <x v="0"/>
    <s v="CONCRETADO"/>
    <s v="CONCRETADO"/>
  </r>
  <r>
    <d v="2023-03-14T00:00:00"/>
    <d v="1899-12-30T15:30:00"/>
    <n v="5330"/>
    <n v="112769"/>
    <s v="S40"/>
    <x v="5"/>
    <s v="MW170054"/>
    <x v="2"/>
    <s v="U80BJF"/>
    <x v="39"/>
    <s v="RAV419-"/>
    <s v="LALC"/>
    <s v="SERV"/>
    <s v="MOV"/>
    <s v="CEPE"/>
    <n v="2021"/>
    <e v="#N/A"/>
    <x v="2"/>
    <s v="CONCRETADO"/>
    <s v="CONCRETADO"/>
  </r>
  <r>
    <d v="2023-03-14T00:00:00"/>
    <d v="1899-12-30T15:30:00"/>
    <n v="1899"/>
    <n v="112774"/>
    <s v="S90"/>
    <x v="0"/>
    <s v="K0186592"/>
    <x v="0"/>
    <s v="PF18011"/>
    <x v="281"/>
    <s v="HILUX"/>
    <s v="ECAZA"/>
    <d v="1899-12-30T16:00:00"/>
    <d v="1899-12-30T18:00:00"/>
    <s v="AC"/>
    <n v="2019"/>
    <s v="K0186592"/>
    <x v="2"/>
    <s v="CONCRETADO"/>
    <s v="CONCRETADO"/>
  </r>
  <r>
    <d v="2023-03-14T00:00:00"/>
    <d v="1899-12-30T15:45:00"/>
    <n v="3260"/>
    <n v="112768"/>
    <s v="S60"/>
    <x v="5"/>
    <s v="KS998024"/>
    <x v="1"/>
    <s v="W42BBF"/>
    <x v="39"/>
    <s v="SIENNA"/>
    <s v="LALC"/>
    <s v="SERV"/>
    <s v="MOV"/>
    <s v="CEPE"/>
    <n v="2019"/>
    <e v="#N/A"/>
    <x v="2"/>
    <s v="CONCRETADO"/>
    <s v="CONCRETADO"/>
  </r>
  <r>
    <d v="2023-03-15T00:00:00"/>
    <d v="1899-12-30T07:45:00"/>
    <n v="1899"/>
    <n v="112797"/>
    <s v="S250 (RECIBE SUSI)"/>
    <x v="0"/>
    <s v="E0261198"/>
    <x v="2"/>
    <s v="GE7763B"/>
    <x v="282"/>
    <s v="HILUX"/>
    <s v="LALC"/>
    <d v="1899-12-30T08:00:00"/>
    <d v="1899-12-30T11:00:00"/>
    <s v="CAAA"/>
    <n v="2014"/>
    <s v="E0261198"/>
    <x v="0"/>
    <s v="CONCRETADO"/>
    <s v="CONCRETADO"/>
  </r>
  <r>
    <d v="2023-03-15T00:00:00"/>
    <d v="1899-12-30T08:00:00"/>
    <n v="1614.15"/>
    <n v="112765"/>
    <s v="S30 (EMPLEADO TOYOTA)"/>
    <x v="0"/>
    <s v="NJ043756"/>
    <x v="3"/>
    <s v="67L988"/>
    <x v="283"/>
    <s v="COROLLA HV"/>
    <s v="JFL"/>
    <d v="1899-12-30T08:45:00"/>
    <d v="1899-12-30T11:00:00"/>
    <s v="CAAA"/>
    <n v="2022"/>
    <s v="NJ043756"/>
    <x v="0"/>
    <s v="CONCRETADO"/>
    <s v="CONCRETADO"/>
  </r>
  <r>
    <d v="2023-03-15T00:00:00"/>
    <d v="1899-12-30T08:00:00"/>
    <n v="1899"/>
    <n v="112818"/>
    <s v="S50"/>
    <x v="2"/>
    <s v="LS043016"/>
    <x v="1"/>
    <s v="GUY431C"/>
    <x v="275"/>
    <s v="SIENNA"/>
    <s v="ECAZA"/>
    <d v="1899-12-30T08:30:00"/>
    <d v="1899-12-30T11:00:00"/>
    <s v="OMRG"/>
    <n v="2020"/>
    <s v="LS043016"/>
    <x v="1"/>
    <b v="0"/>
    <b v="0"/>
  </r>
  <r>
    <d v="2023-03-15T00:00:00"/>
    <d v="1899-12-30T08:15:00"/>
    <n v="5330"/>
    <n v="112776"/>
    <s v="S120"/>
    <x v="0"/>
    <s v="ES496131"/>
    <x v="0"/>
    <s v="GHX798C"/>
    <x v="284"/>
    <s v="SIENNA"/>
    <s v="LALC"/>
    <d v="1899-12-30T08:30:00"/>
    <d v="1899-12-30T12:00:00"/>
    <s v="GALC"/>
    <n v="2014"/>
    <s v="ES496131"/>
    <x v="0"/>
    <s v="CONCRETADO"/>
    <s v="CONCRETADO"/>
  </r>
  <r>
    <d v="2023-03-15T00:00:00"/>
    <d v="1899-12-30T08:30:00"/>
    <n v="3852"/>
    <n v="112702"/>
    <s v="INST. BALATAS DELANTERAS / PURGADO DE FRENOS"/>
    <x v="0"/>
    <s v="M1211822"/>
    <x v="0"/>
    <s v="GHE213D"/>
    <x v="285"/>
    <s v="YARIS"/>
    <s v="JFL"/>
    <d v="1899-12-30T09:15:00"/>
    <d v="1899-12-30T14:00:00"/>
    <s v="AC"/>
    <n v="2021"/>
    <e v="#N/A"/>
    <x v="1"/>
    <b v="0"/>
    <b v="0"/>
  </r>
  <r>
    <d v="2023-03-15T00:00:00"/>
    <d v="1899-12-30T08:45:00"/>
    <n v="1899"/>
    <n v="112756"/>
    <s v="S10"/>
    <x v="0"/>
    <s v="P1421093"/>
    <x v="1"/>
    <s v="GV4392C"/>
    <x v="286"/>
    <s v="HILUX"/>
    <s v="ECAZA"/>
    <d v="1899-12-30T09:30:00"/>
    <d v="1899-12-30T12:00:00"/>
    <s v="CAAA"/>
    <n v="2023"/>
    <s v="P1421093"/>
    <x v="0"/>
    <s v="CONCRETADO"/>
    <s v="CONCRETADO"/>
  </r>
  <r>
    <d v="2023-03-15T00:00:00"/>
    <d v="1899-12-30T08:45:00"/>
    <n v="5140"/>
    <n v="112794"/>
    <s v="S100"/>
    <x v="0"/>
    <s v="L0002184"/>
    <x v="1"/>
    <s v="GN9723C"/>
    <x v="287"/>
    <s v="HILUX"/>
    <s v="JFL"/>
    <d v="1899-12-30T10:45:00"/>
    <d v="1899-12-30T14:00:00"/>
    <s v="AC"/>
    <n v="2020"/>
    <s v="L0002184"/>
    <x v="2"/>
    <s v="CONCRETADO"/>
    <s v="CONCRETADO"/>
  </r>
  <r>
    <d v="2023-03-15T00:00:00"/>
    <d v="1899-12-30T09:00:00"/>
    <n v="7549"/>
    <n v="112626"/>
    <s v="S80 / A Y B"/>
    <x v="2"/>
    <s v="MP198877"/>
    <x v="3"/>
    <s v="GXL881D"/>
    <x v="288"/>
    <s v="COROLLA"/>
    <s v="JFL"/>
    <d v="1899-12-30T09:15:00"/>
    <d v="1899-12-30T12:30:00"/>
    <s v="OMRG / CAAA"/>
    <n v="2021"/>
    <s v="MP198877"/>
    <x v="0"/>
    <s v="CONCRETADO"/>
    <s v="CONCRETADO"/>
  </r>
  <r>
    <d v="2023-03-15T00:00:00"/>
    <d v="1899-12-30T09:00:00"/>
    <n v="7002"/>
    <n v="112670"/>
    <s v="S40 / DIAG. EN ACC POR MAL OLOR / DIAG. VIBRACIÓN EN VOLANTE"/>
    <x v="2"/>
    <s v="MU556709"/>
    <x v="3"/>
    <s v="67L351"/>
    <x v="180"/>
    <s v="CAMRY HV"/>
    <s v="ECAZA"/>
    <d v="1899-12-30T10:00:00"/>
    <s v="DIAG"/>
    <s v="FTP / JOAM / OMRG"/>
    <n v="2021"/>
    <s v="MU556709"/>
    <x v="3"/>
    <b v="0"/>
    <b v="0"/>
  </r>
  <r>
    <d v="2023-03-15T00:00:00"/>
    <d v="1899-12-30T09:00:00"/>
    <n v="1899"/>
    <n v="112793"/>
    <s v="S30"/>
    <x v="0"/>
    <s v="MW168947"/>
    <x v="3"/>
    <s v="GYX703D"/>
    <x v="289"/>
    <s v="RAV419-"/>
    <s v="LALC"/>
    <d v="1899-12-30T10:15:00"/>
    <d v="1899-12-30T14:00:00"/>
    <s v="GALC"/>
    <n v="2021"/>
    <s v="MW168947"/>
    <x v="2"/>
    <s v="CONCRETADO"/>
    <s v="CONCRETADO"/>
  </r>
  <r>
    <d v="2023-03-15T00:00:00"/>
    <d v="1899-12-30T09:30:00"/>
    <n v="6599"/>
    <n v="112701"/>
    <s v="S80"/>
    <x v="2"/>
    <s v="GW538685"/>
    <x v="0"/>
    <s v="GGA004E"/>
    <x v="290"/>
    <s v="RAV4"/>
    <s v="LALC"/>
    <d v="1899-12-30T10:00:00"/>
    <d v="1899-12-30T14:00:00"/>
    <s v="OMRG"/>
    <n v="2016"/>
    <s v="GW538685"/>
    <x v="2"/>
    <s v="CONCRETADO"/>
    <s v="CONCRETADO"/>
  </r>
  <r>
    <d v="2023-03-15T00:00:00"/>
    <d v="1899-12-30T09:30:00"/>
    <n v="0"/>
    <n v="112715"/>
    <s v="INST. 20TA03"/>
    <x v="1"/>
    <s v="DC974614"/>
    <x v="2"/>
    <s v="GTF3469"/>
    <x v="205"/>
    <s v="COROLLA"/>
    <s v="JFL"/>
    <d v="1899-12-30T11:30:00"/>
    <d v="1899-12-30T15:00:00"/>
    <s v="GALC"/>
    <n v="2013"/>
    <e v="#N/A"/>
    <x v="1"/>
    <b v="0"/>
    <b v="0"/>
  </r>
  <r>
    <d v="2023-03-15T00:00:00"/>
    <d v="1899-12-30T09:30:00"/>
    <n v="1899"/>
    <n v="112725"/>
    <s v="S50"/>
    <x v="2"/>
    <s v="M1146863"/>
    <x v="1"/>
    <s v="UMS669E"/>
    <x v="180"/>
    <s v="PRIUS16-"/>
    <s v="ECAZA"/>
    <d v="1899-12-30T11:00:00"/>
    <d v="1899-12-30T14:00:00"/>
    <s v="OMRG"/>
    <n v="2021"/>
    <e v="#N/A"/>
    <x v="0"/>
    <s v="CONCRETADO"/>
    <s v="CONCRETADO"/>
  </r>
  <r>
    <d v="2023-03-15T00:00:00"/>
    <d v="1899-12-30T09:45:00"/>
    <n v="835"/>
    <n v="112699"/>
    <s v="DIAG. RUIDO EN AC"/>
    <x v="0"/>
    <s v="9U349509"/>
    <x v="0"/>
    <s v="GMD088D"/>
    <x v="291"/>
    <s v="CAMRY"/>
    <s v="LALC"/>
    <d v="1899-12-30T12:00:00"/>
    <s v="DIAG"/>
    <s v="FTP / JOAM"/>
    <n v="2009"/>
    <e v="#N/A"/>
    <x v="3"/>
    <b v="0"/>
    <b v="0"/>
  </r>
  <r>
    <d v="2023-03-15T00:00:00"/>
    <d v="1899-12-30T10:00:00"/>
    <n v="3260"/>
    <n v="112377"/>
    <s v="S60"/>
    <x v="3"/>
    <s v="L3110237"/>
    <x v="0"/>
    <s v="ULG634E"/>
    <x v="292"/>
    <s v="PRIUS16-"/>
    <s v="LALC"/>
    <s v="MOV"/>
    <s v="SMA"/>
    <s v="CEPE"/>
    <n v="2020"/>
    <s v="L3110237"/>
    <x v="2"/>
    <s v="CONCRETADO"/>
    <s v="CONCRETADO"/>
  </r>
  <r>
    <d v="2023-03-15T00:00:00"/>
    <d v="1899-12-30T10:00:00"/>
    <n v="6090"/>
    <n v="112398"/>
    <s v="S100 / A Y B"/>
    <x v="0"/>
    <s v="HU657708"/>
    <x v="1"/>
    <s v="SP"/>
    <x v="1"/>
    <s v="CAMRY"/>
    <s v="ECAZA"/>
    <d v="1899-12-30T11:00:00"/>
    <d v="1899-12-30T14:00:00"/>
    <s v="CAAA"/>
    <n v="2017"/>
    <s v="HU657708"/>
    <x v="1"/>
    <b v="0"/>
    <b v="0"/>
  </r>
  <r>
    <d v="2023-03-15T00:00:00"/>
    <d v="1899-12-30T10:00:00"/>
    <n v="3260"/>
    <n v="112790"/>
    <s v="S20"/>
    <x v="0"/>
    <s v="N1323157"/>
    <x v="3"/>
    <s v="GS5075C"/>
    <x v="293"/>
    <s v="HILUX"/>
    <s v="JFL"/>
    <d v="1899-12-30T11:00:00"/>
    <d v="1899-12-30T14:00:00"/>
    <s v="GALC"/>
    <n v="2022"/>
    <s v="N1323157"/>
    <x v="2"/>
    <s v="CONCRETADO"/>
    <s v="CONCRETADO"/>
  </r>
  <r>
    <d v="2023-03-15T00:00:00"/>
    <d v="1899-12-30T10:15:00"/>
    <n v="6599"/>
    <n v="112767"/>
    <s v="S80"/>
    <x v="3"/>
    <s v="KJ007386"/>
    <x v="0"/>
    <s v="GMJ489E"/>
    <x v="294"/>
    <s v="RAV419-"/>
    <s v="LALC"/>
    <s v="MOV"/>
    <s v="SMA"/>
    <s v="CEPE"/>
    <n v="2019"/>
    <s v="KJ007386"/>
    <x v="2"/>
    <s v="CONCRETADO"/>
    <s v="CONCRETADO"/>
  </r>
  <r>
    <d v="2023-03-15T00:00:00"/>
    <d v="1899-12-30T10:30:00"/>
    <n v="1899"/>
    <n v="112717"/>
    <s v="S90"/>
    <x v="3"/>
    <s v="MK012968"/>
    <x v="2"/>
    <s v="PEF2963"/>
    <x v="146"/>
    <s v="AVANZA"/>
    <s v="LALC"/>
    <s v="MOV"/>
    <s v="SMA"/>
    <s v="CEPE"/>
    <n v="2021"/>
    <s v="MK012968"/>
    <x v="2"/>
    <s v="CONCRETADO"/>
    <s v="CONCRETADO"/>
  </r>
  <r>
    <d v="2023-03-15T00:00:00"/>
    <d v="1899-12-30T10:30:00"/>
    <n v="6599"/>
    <n v="112722"/>
    <s v="S80"/>
    <x v="2"/>
    <s v="H3044828"/>
    <x v="1"/>
    <s v="UKY291G"/>
    <x v="295"/>
    <s v="PRIUS16-"/>
    <s v="ECAZA"/>
    <d v="1899-12-30T11:45:00"/>
    <d v="1899-12-30T15:00:00"/>
    <s v="OMRG"/>
    <n v="2017"/>
    <s v="H3044828"/>
    <x v="0"/>
    <s v="CONCRETADO"/>
    <s v="CONCRETADO"/>
  </r>
  <r>
    <d v="2023-03-15T00:00:00"/>
    <d v="1899-12-30T10:30:00"/>
    <n v="0"/>
    <n v="112726"/>
    <s v="DPOK: REEMP. BALATAS TRASERAS Y DELANTERAS / REEMP. BANDA ACC / FILTRO AIRE MOTOR / PURGADO DE FRENOS"/>
    <x v="0"/>
    <s v="EP050048"/>
    <x v="1"/>
    <s v="GWA608B"/>
    <x v="214"/>
    <s v="COROLLA"/>
    <s v="JFL"/>
    <d v="1899-12-30T11:45:00"/>
    <d v="1899-12-30T17:00:00"/>
    <s v="AC"/>
    <n v="2014"/>
    <s v="EP050048"/>
    <x v="2"/>
    <s v="CONCRETADO"/>
    <s v="CONCRETADO"/>
  </r>
  <r>
    <d v="2023-03-15T00:00:00"/>
    <d v="1899-12-30T10:45:00"/>
    <n v="6599"/>
    <n v="112805"/>
    <s v="S80"/>
    <x v="3"/>
    <s v="KR071419"/>
    <x v="3"/>
    <s v="GGN490C"/>
    <x v="296"/>
    <s v="CHR"/>
    <s v="LALC"/>
    <s v="MOV"/>
    <s v="SMA"/>
    <s v="CEPE"/>
    <n v="2019"/>
    <e v="#N/A"/>
    <x v="2"/>
    <s v="CONCRETADO"/>
    <s v="CONCRETADO"/>
  </r>
  <r>
    <d v="2023-03-15T00:00:00"/>
    <d v="1899-12-30T11:00:00"/>
    <n v="2849"/>
    <n v="112734"/>
    <s v="S30 / A Y B"/>
    <x v="2"/>
    <s v="KR071279"/>
    <x v="1"/>
    <s v="UMM363H"/>
    <x v="244"/>
    <s v="CHR"/>
    <s v="ECAZA"/>
    <d v="1899-12-30T11:15:00"/>
    <d v="1899-12-30T14:00:00"/>
    <s v="OMRG / CAAA"/>
    <n v="2019"/>
    <s v="KR071279"/>
    <x v="1"/>
    <b v="0"/>
    <b v="0"/>
  </r>
  <r>
    <d v="2023-03-15T00:00:00"/>
    <d v="1899-12-30T11:00:00"/>
    <n v="6599"/>
    <n v="112749"/>
    <s v="S80"/>
    <x v="2"/>
    <s v="LJ026831"/>
    <x v="3"/>
    <s v="65L676"/>
    <x v="297"/>
    <s v="RAV4 HV"/>
    <s v="JFL"/>
    <d v="1899-12-30T11:30:00"/>
    <d v="1899-12-30T16:00:00"/>
    <s v="OMRG"/>
    <n v="2020"/>
    <s v="LJ026831"/>
    <x v="2"/>
    <s v="CONCRETADO"/>
    <s v="CONCRETADO"/>
  </r>
  <r>
    <d v="2023-03-15T00:00:00"/>
    <d v="1899-12-30T11:00:00"/>
    <n v="836"/>
    <n v="112802"/>
    <s v="INST. FILTRO DIESEL"/>
    <x v="3"/>
    <s v="N4003573"/>
    <x v="3"/>
    <s v="SP"/>
    <x v="298"/>
    <s v="HILUX"/>
    <s v="LALC"/>
    <s v="MOV"/>
    <s v="SMA"/>
    <s v="CEPE"/>
    <n v="2022"/>
    <s v="N4003573"/>
    <x v="2"/>
    <s v="CONCRETADO"/>
    <s v="CONCRETADO"/>
  </r>
  <r>
    <d v="2023-03-15T00:00:00"/>
    <d v="1899-12-30T11:30:00"/>
    <n v="3260"/>
    <n v="112762"/>
    <s v="S60"/>
    <x v="3"/>
    <s v="KJ016583"/>
    <x v="3"/>
    <s v="SP"/>
    <x v="299"/>
    <s v="RAV4"/>
    <s v="LALC"/>
    <s v="MOV"/>
    <s v="SMA"/>
    <s v="CEPE"/>
    <n v="2019"/>
    <s v="KJ016583"/>
    <x v="2"/>
    <s v="CONCRETADO"/>
    <s v="CONCRETADO"/>
  </r>
  <r>
    <d v="2023-03-15T00:00:00"/>
    <d v="1899-12-30T12:30:00"/>
    <n v="3260"/>
    <n v="112775"/>
    <s v="S60"/>
    <x v="2"/>
    <s v="LU924876"/>
    <x v="0"/>
    <s v="GHU321E"/>
    <x v="300"/>
    <s v="CAMRY"/>
    <s v="LALC"/>
    <d v="1899-12-30T13:00:00"/>
    <d v="1899-12-30T17:00:00"/>
    <s v="OMRG"/>
    <n v="2020"/>
    <s v="LU924876"/>
    <x v="2"/>
    <s v="CONCRETADO"/>
    <s v="CONCRETADO"/>
  </r>
  <r>
    <d v="2023-03-15T00:00:00"/>
    <d v="1899-12-30T12:30:00"/>
    <n v="3260"/>
    <n v="112796"/>
    <s v="S60"/>
    <x v="0"/>
    <s v="K1177109"/>
    <x v="1"/>
    <s v="GSV499C"/>
    <x v="301"/>
    <s v="YARIS"/>
    <s v="ECAZA"/>
    <d v="1899-12-30T14:00:00"/>
    <d v="1899-12-30T17:00:00"/>
    <s v="GALC"/>
    <n v="2019"/>
    <s v="K1177109"/>
    <x v="2"/>
    <s v="CONCRETADO"/>
    <s v="CONCRETADO"/>
  </r>
  <r>
    <d v="2023-03-15T00:00:00"/>
    <d v="1899-12-30T13:00:00"/>
    <n v="5330"/>
    <n v="112811"/>
    <s v="S120"/>
    <x v="0"/>
    <s v="K3901221"/>
    <x v="1"/>
    <s v="SX0239C"/>
    <x v="302"/>
    <s v="HILUXD"/>
    <s v="LALC"/>
    <d v="1899-12-30T15:45:00"/>
    <d v="1899-12-30T18:00:00"/>
    <s v="AC"/>
    <n v="2019"/>
    <s v="K3901221"/>
    <x v="1"/>
    <b v="0"/>
    <b v="0"/>
  </r>
  <r>
    <d v="2023-03-15T00:00:00"/>
    <d v="1899-12-30T13:15:00"/>
    <n v="5330"/>
    <n v="112812"/>
    <s v="S120"/>
    <x v="2"/>
    <s v="H1396052"/>
    <x v="1"/>
    <s v="ST8916B"/>
    <x v="302"/>
    <s v="HILUX"/>
    <s v="LALC"/>
    <d v="1899-12-30T16:20:00"/>
    <d v="1899-12-30T18:00:00"/>
    <m/>
    <n v="2017"/>
    <s v="H1396052"/>
    <x v="2"/>
    <s v="CONCRETADO"/>
    <s v="CONCRETADO"/>
  </r>
  <r>
    <d v="2023-03-15T00:00:00"/>
    <d v="1899-12-30T13:30:00"/>
    <n v="5330"/>
    <n v="112781"/>
    <s v="S40"/>
    <x v="2"/>
    <s v="N0427866"/>
    <x v="0"/>
    <s v="GT1670C"/>
    <x v="5"/>
    <s v="HILUX"/>
    <s v="LALC"/>
    <d v="1899-12-30T14:00:00"/>
    <d v="1899-12-30T17:00:00"/>
    <s v="OMRG"/>
    <n v="2022"/>
    <s v="N0427866"/>
    <x v="0"/>
    <s v="CONCRETADO"/>
    <s v="CONCRETADO"/>
  </r>
  <r>
    <d v="2023-03-15T00:00:00"/>
    <d v="1899-12-30T14:30:00"/>
    <n v="1670.4"/>
    <n v="112742"/>
    <s v="DIAG. RUIDO EN UNIDAD DESPUÉS DE REALIZAR SU SERV. / DIAG. TESTIGO ENCENDIDO (SENSOR DE PRESIÓN DE LLANTA)"/>
    <x v="0"/>
    <s v="H3566317"/>
    <x v="0"/>
    <s v="GSM762C"/>
    <x v="303"/>
    <s v="PRIUS16-"/>
    <s v="JFL"/>
    <d v="1899-12-30T15:00:00"/>
    <s v="DIAG"/>
    <s v="GALC / JOAM"/>
    <n v="2017"/>
    <s v="H3566317"/>
    <x v="2"/>
    <s v="CONCRETADO"/>
    <s v="CONCRETADO"/>
  </r>
  <r>
    <d v="2023-03-15T00:00:00"/>
    <d v="1899-12-30T15:00:00"/>
    <n v="1899"/>
    <n v="112745"/>
    <s v="S50"/>
    <x v="0"/>
    <s v="LU344794"/>
    <x v="0"/>
    <s v="GKX103C"/>
    <x v="304"/>
    <s v="CAMRY"/>
    <s v="JFL"/>
    <d v="1899-12-30T15:15:00"/>
    <d v="1899-12-30T18:00:00"/>
    <s v="CAAA"/>
    <n v="2020"/>
    <s v="LU344794"/>
    <x v="2"/>
    <s v="CONCRETADO"/>
    <s v="CONCRETADO"/>
  </r>
  <r>
    <d v="2023-03-15T00:00:00"/>
    <d v="1899-12-30T15:00:00"/>
    <n v="835.2"/>
    <n v="112807"/>
    <s v="DIAG. PANTALLA DE TRABA AL CAMBIAR MÚSICA Y DEFENSA CAÍDA"/>
    <x v="0"/>
    <s v="PJ066493"/>
    <x v="2"/>
    <s v="SP"/>
    <x v="305"/>
    <s v="RAIZE"/>
    <s v="ECAZA"/>
    <d v="1899-12-30T15:15:00"/>
    <s v="DIAG"/>
    <s v="GALC / JOAM"/>
    <n v="2023"/>
    <e v="#N/A"/>
    <x v="0"/>
    <s v="CONCRETADO"/>
    <s v="CONCRETADO"/>
  </r>
  <r>
    <d v="2023-03-15T00:00:00"/>
    <d v="1899-12-30T15:30:00"/>
    <n v="3260"/>
    <n v="112789"/>
    <s v="S60"/>
    <x v="2"/>
    <s v="LJ025318"/>
    <x v="0"/>
    <s v="64L486"/>
    <x v="306"/>
    <s v="COROLLA HV"/>
    <s v="JFL"/>
    <d v="1899-12-30T16:00:00"/>
    <d v="1899-12-30T18:00:00"/>
    <s v="OMRG"/>
    <n v="2020"/>
    <s v="LJ025318"/>
    <x v="2"/>
    <s v="CONCRETADO"/>
    <s v="CONCRETADO"/>
  </r>
  <r>
    <d v="2023-03-15T00:00:00"/>
    <d v="1899-12-30T15:30:00"/>
    <n v="1899"/>
    <s v="S-141859"/>
    <s v="S30"/>
    <x v="0"/>
    <s v="N0428432"/>
    <x v="3"/>
    <s v="GV4647C"/>
    <x v="307"/>
    <s v="HILUX"/>
    <s v="ECAZA"/>
    <d v="1899-12-30T16:00:00"/>
    <d v="1899-12-30T18:00:00"/>
    <s v="CAAA"/>
    <n v="2022"/>
    <s v="N0428432"/>
    <x v="4"/>
    <e v="#N/A"/>
    <e v="#N/A"/>
  </r>
  <r>
    <d v="2023-03-15T00:00:00"/>
    <d v="1899-12-30T17:00:00"/>
    <n v="4094.2"/>
    <n v="112697"/>
    <s v="CAMBIO DE BALATAS TRASERAS / DIAG. SUSPENSIÓN (CTE. LLEVARÁ SU UNIDAD AL PUNTO DE VENTA DE SMA Y SE ENTREGARÁ EN EL MISMO LUGAR EL JUEVES)"/>
    <x v="4"/>
    <s v="CW135051"/>
    <x v="2"/>
    <s v="GGC094C"/>
    <x v="308"/>
    <s v="RAV4"/>
    <s v="ECAZA"/>
    <s v="REC "/>
    <s v="DOM"/>
    <s v="FTP / GALC / JOAM"/>
    <n v="2012"/>
    <s v="CW135051"/>
    <x v="0"/>
    <s v="CONCRETADO"/>
    <s v="CONCRETADO"/>
  </r>
  <r>
    <d v="2023-03-16T00:00:00"/>
    <d v="1899-12-30T07:45:00"/>
    <n v="2849"/>
    <n v="112830"/>
    <s v="S90 / A Y B"/>
    <x v="2"/>
    <s v="HP600763"/>
    <x v="2"/>
    <s v="A98AMF"/>
    <x v="309"/>
    <s v="COROLLA"/>
    <s v="JFL"/>
    <d v="1899-12-30T13:30:00"/>
    <d v="1899-12-30T17:00:00"/>
    <s v="OMRG"/>
    <n v="2017"/>
    <s v="HP600763"/>
    <x v="2"/>
    <s v="CONCRETADO"/>
    <s v="CONCRETADO"/>
  </r>
  <r>
    <d v="2023-03-16T00:00:00"/>
    <d v="1899-12-30T08:00:00"/>
    <n v="5330"/>
    <n v="112574"/>
    <s v="S40 / LAVADO INYECTORES"/>
    <x v="0"/>
    <s v="GP455202"/>
    <x v="2"/>
    <s v="GXF803E"/>
    <x v="310"/>
    <s v="COROLLA"/>
    <s v="LALC"/>
    <d v="1899-12-30T08:30:00"/>
    <d v="1899-12-30T11:00:00"/>
    <s v="CEPE"/>
    <n v="2016"/>
    <s v="GP455202"/>
    <x v="2"/>
    <s v="CONCRETADO"/>
    <s v="CONCRETADO"/>
  </r>
  <r>
    <d v="2023-03-16T00:00:00"/>
    <d v="1899-12-30T08:00:00"/>
    <n v="1899"/>
    <n v="112814"/>
    <s v="S470"/>
    <x v="0"/>
    <s v="FM187133"/>
    <x v="2"/>
    <s v="FZ1702C"/>
    <x v="311"/>
    <s v="TACOMA"/>
    <s v="ECAZA"/>
    <d v="1899-12-30T08:30:00"/>
    <d v="1899-12-30T11:00:00"/>
    <s v="AC"/>
    <n v="2015"/>
    <s v="FM187133"/>
    <x v="2"/>
    <s v="CONCRETADO"/>
    <s v="CONCRETADO"/>
  </r>
  <r>
    <d v="2023-03-16T00:00:00"/>
    <d v="1899-12-30T08:15:00"/>
    <n v="1899"/>
    <n v="112758"/>
    <s v="S270"/>
    <x v="2"/>
    <s v="8S183064"/>
    <x v="1"/>
    <s v="GUT991D"/>
    <x v="312"/>
    <s v="SIENNA"/>
    <s v="ECAZA"/>
    <d v="1899-12-30T08:30:00"/>
    <d v="1899-12-30T11:00:00"/>
    <s v="OMRG"/>
    <n v="2008"/>
    <s v="8S183064"/>
    <x v="2"/>
    <s v="CONCRETADO"/>
    <s v="CONCRETADO"/>
  </r>
  <r>
    <d v="2023-03-16T00:00:00"/>
    <d v="1899-12-30T08:15:00"/>
    <n v="0"/>
    <s v="D-141835"/>
    <s v="INST. ARNÉS DE DIRECCIÓN"/>
    <x v="0"/>
    <s v="LJ027986"/>
    <x v="1"/>
    <s v="GHY225C"/>
    <x v="313"/>
    <s v="RAV4"/>
    <s v="JFL"/>
    <d v="1899-12-30T09:00:00"/>
    <d v="1899-12-30T14:00:00"/>
    <s v="GALC"/>
    <n v="2020"/>
    <e v="#N/A"/>
    <x v="4"/>
    <e v="#N/A"/>
    <e v="#N/A"/>
  </r>
  <r>
    <d v="2023-03-16T00:00:00"/>
    <d v="1899-12-30T08:30:00"/>
    <n v="1899"/>
    <n v="112783"/>
    <s v="S10"/>
    <x v="0"/>
    <s v="N4003673"/>
    <x v="0"/>
    <s v="SP"/>
    <x v="314"/>
    <s v="HILUX"/>
    <s v="LALC"/>
    <d v="1899-12-30T09:15:00"/>
    <d v="1899-12-30T12:00:00"/>
    <s v="AC"/>
    <n v="2022"/>
    <s v="N4003673"/>
    <x v="0"/>
    <s v="CONCRETADO"/>
    <s v="CONCRETADO"/>
  </r>
  <r>
    <d v="2023-03-16T00:00:00"/>
    <d v="1899-12-30T08:30:00"/>
    <n v="5330"/>
    <n v="112823"/>
    <s v="S280"/>
    <x v="2"/>
    <s v="G3000739"/>
    <x v="2"/>
    <s v="67L202"/>
    <x v="315"/>
    <s v="PRIUS16-"/>
    <s v="ECAZA"/>
    <d v="1899-12-30T08:45:00"/>
    <d v="1899-12-30T12:00:00"/>
    <s v="OMRG"/>
    <n v="2016"/>
    <s v="G3000739"/>
    <x v="0"/>
    <s v="CONCRETADO"/>
    <s v="CONCRETADO"/>
  </r>
  <r>
    <d v="2023-03-16T00:00:00"/>
    <d v="1899-12-30T08:45:00"/>
    <n v="1899"/>
    <n v="112832"/>
    <s v="S70"/>
    <x v="0"/>
    <s v="M3137554"/>
    <x v="3"/>
    <s v="65L674"/>
    <x v="128"/>
    <s v="PRIUS16-"/>
    <s v="ECAZA"/>
    <d v="1899-12-30T10:30:00"/>
    <d v="1899-12-30T14:00:00"/>
    <s v="CEPE"/>
    <n v="2021"/>
    <s v="M3137554"/>
    <x v="2"/>
    <s v="CONCRETADO"/>
    <s v="CONCRETADO"/>
  </r>
  <r>
    <d v="2023-03-16T00:00:00"/>
    <d v="1899-12-30T08:45:00"/>
    <n v="1899"/>
    <n v="112861"/>
    <s v="S10"/>
    <x v="0"/>
    <s v="P0001795"/>
    <x v="3"/>
    <s v="SP"/>
    <x v="316"/>
    <s v="YARIS"/>
    <s v="JFL"/>
    <d v="1899-12-30T09:30:00"/>
    <d v="1899-12-30T12:00:00"/>
    <s v="AC"/>
    <n v="2023"/>
    <s v="P0001795"/>
    <x v="2"/>
    <s v="CONCRETADO"/>
    <s v="CONCRETADO"/>
  </r>
  <r>
    <d v="2023-03-16T00:00:00"/>
    <d v="1899-12-30T09:00:00"/>
    <n v="835.2"/>
    <n v="112683"/>
    <s v="DIAG. PUERTA DE GASOLINA NO ABRE / PILA DEL CONTROL DE LLAVES NO FUNCIONA"/>
    <x v="0"/>
    <s v="KJ017827"/>
    <x v="3"/>
    <s v="GHF662D"/>
    <x v="317"/>
    <s v="RAV419-"/>
    <s v="LALC"/>
    <d v="1899-12-30T11:00:00"/>
    <s v="DIAG"/>
    <s v="FTP / JOAM"/>
    <n v="2019"/>
    <s v="KJ017827"/>
    <x v="0"/>
    <s v="CONCRETADO"/>
    <s v="CONCRETADO"/>
  </r>
  <r>
    <d v="2023-03-16T00:00:00"/>
    <d v="1899-12-30T09:00:00"/>
    <n v="3260"/>
    <n v="112821"/>
    <s v="S20"/>
    <x v="2"/>
    <s v="N3171094"/>
    <x v="3"/>
    <s v="68L428"/>
    <x v="318"/>
    <s v="PRIUS16-"/>
    <s v="ECAZA"/>
    <d v="1899-12-30T09:30:00"/>
    <d v="1899-12-30T12:00:00"/>
    <s v="OMRG"/>
    <n v="2022"/>
    <s v="N3171094"/>
    <x v="0"/>
    <s v="CONCRETADO"/>
    <s v="CONCRETADO"/>
  </r>
  <r>
    <d v="2023-03-16T00:00:00"/>
    <d v="1899-12-30T09:30:00"/>
    <n v="1899"/>
    <n v="112770"/>
    <s v="S90"/>
    <x v="2"/>
    <s v="N0051054"/>
    <x v="0"/>
    <s v="GNN0001"/>
    <x v="319"/>
    <s v="HILUXD"/>
    <s v="ECAZA"/>
    <d v="1899-12-30T10:00:00"/>
    <d v="1899-12-30T15:00:00"/>
    <s v="OMRG"/>
    <n v="2022"/>
    <s v="N0051054"/>
    <x v="2"/>
    <s v="CONCRETADO"/>
    <s v="CONCRETADO"/>
  </r>
  <r>
    <d v="2023-03-16T00:00:00"/>
    <d v="1899-12-30T09:30:00"/>
    <n v="5330"/>
    <n v="112785"/>
    <s v="S120"/>
    <x v="2"/>
    <s v="MU014843"/>
    <x v="3"/>
    <s v="66L973"/>
    <x v="320"/>
    <s v="RAV4 HV"/>
    <s v="JFL"/>
    <d v="1899-12-30T10:30:00"/>
    <d v="1899-12-30T15:00:00"/>
    <s v="OMRG"/>
    <n v="2021"/>
    <s v="MU014843"/>
    <x v="1"/>
    <b v="0"/>
    <b v="0"/>
  </r>
  <r>
    <d v="2023-03-16T00:00:00"/>
    <d v="1899-12-30T09:30:00"/>
    <n v="1899"/>
    <n v="112831"/>
    <s v="S10"/>
    <x v="0"/>
    <s v="NW223568"/>
    <x v="1"/>
    <s v="SP"/>
    <x v="321"/>
    <s v="RAV4"/>
    <s v="LALC"/>
    <d v="1899-12-30T10:30:00"/>
    <d v="1899-12-30T14:00:00"/>
    <s v="AC"/>
    <n v="2022"/>
    <s v="NW223568"/>
    <x v="2"/>
    <s v="CONCRETADO"/>
    <s v="CONCRETADO"/>
  </r>
  <r>
    <d v="2023-03-16T00:00:00"/>
    <d v="1899-12-30T10:00:00"/>
    <n v="1899"/>
    <n v="112713"/>
    <s v="S90 / INST. FILTRO AC / A Y B"/>
    <x v="4"/>
    <s v="KD006402"/>
    <x v="3"/>
    <s v="GLB112D"/>
    <x v="322"/>
    <s v="RAV419-"/>
    <s v="ECAZA"/>
    <d v="1899-12-30T12:00:00"/>
    <d v="1899-12-30T16:00:00"/>
    <s v="CEPE"/>
    <n v="2019"/>
    <s v="KD006402"/>
    <x v="0"/>
    <s v="CONCRETADO"/>
    <s v="CONCRETADO"/>
  </r>
  <r>
    <d v="2023-03-16T00:00:00"/>
    <d v="1899-12-30T10:00:00"/>
    <n v="3260"/>
    <n v="112787"/>
    <s v="S60 / RECTIFICACION DE DISCOS"/>
    <x v="2"/>
    <s v="LD065792"/>
    <x v="2"/>
    <s v="SP"/>
    <x v="323"/>
    <s v="RAV4"/>
    <s v="LALC"/>
    <d v="1899-12-30T11:00:00"/>
    <d v="1899-12-30T18:00:00"/>
    <s v="AC / OMRG"/>
    <n v="2020"/>
    <s v="LD065792"/>
    <x v="2"/>
    <s v="CONCRETADO"/>
    <s v="CONCRETADO"/>
  </r>
  <r>
    <d v="2023-03-16T00:00:00"/>
    <d v="1899-12-30T10:00:00"/>
    <n v="1899"/>
    <n v="112853"/>
    <s v="S70"/>
    <x v="0"/>
    <s v="K1630852"/>
    <x v="0"/>
    <s v="66L132"/>
    <x v="324"/>
    <s v="PRIUS C"/>
    <s v="JFL"/>
    <d v="1899-12-30T11:00:00"/>
    <d v="1899-12-30T14:00:00"/>
    <s v="AC / GALC"/>
    <n v="2019"/>
    <s v="K1630852"/>
    <x v="2"/>
    <s v="CONCRETADO"/>
    <s v="CONCRETADO"/>
  </r>
  <r>
    <d v="2023-03-16T00:00:00"/>
    <d v="1899-12-30T11:00:00"/>
    <n v="2849"/>
    <n v="112580"/>
    <s v="S30 / A Y B"/>
    <x v="0"/>
    <s v="MK020123"/>
    <x v="3"/>
    <s v="GLA656E"/>
    <x v="325"/>
    <s v="AVANZA"/>
    <s v="JFL"/>
    <d v="1899-12-30T11:15:00"/>
    <d v="1899-12-30T14:00:00"/>
    <s v="AC"/>
    <n v="2021"/>
    <s v="MK020123"/>
    <x v="2"/>
    <s v="CONCRETADO"/>
    <s v="CONCRETADO"/>
  </r>
  <r>
    <d v="2023-03-16T00:00:00"/>
    <d v="1899-12-30T11:00:00"/>
    <n v="835.2"/>
    <n v="112732"/>
    <s v="DIAG. SE JALONEA LA UNIDAD"/>
    <x v="0"/>
    <s v="N6005681"/>
    <x v="0"/>
    <s v="UNF038H"/>
    <x v="326"/>
    <s v="HIACE"/>
    <s v="LALC"/>
    <d v="1899-12-30T11:30:00"/>
    <s v="DIAG"/>
    <s v="FTP / JOAM"/>
    <n v="2022"/>
    <s v="N6005681"/>
    <x v="0"/>
    <s v="CONCRETADO"/>
    <s v="CONCRETADO"/>
  </r>
  <r>
    <d v="2023-03-16T00:00:00"/>
    <d v="1899-12-30T11:30:00"/>
    <n v="2849"/>
    <n v="112828"/>
    <s v="S110 / DIAG. RECHINIDO PARTE TRASERA AL AVANZAR Y AL GIRAR EL VOLANTE"/>
    <x v="2"/>
    <s v="LP070239"/>
    <x v="1"/>
    <s v="GVK821E"/>
    <x v="327"/>
    <s v="COROLLA"/>
    <s v="JFL"/>
    <d v="1899-12-30T15:30:00"/>
    <s v="DIAG"/>
    <s v="GALC / OMRG / JOAM"/>
    <n v="2020"/>
    <s v="LP070239"/>
    <x v="2"/>
    <s v="CONCRETADO"/>
    <s v="CONCRETADO"/>
  </r>
  <r>
    <d v="2023-03-16T00:00:00"/>
    <d v="1899-12-30T11:30:00"/>
    <n v="1899"/>
    <n v="112829"/>
    <s v="S30"/>
    <x v="2"/>
    <s v="M3133329"/>
    <x v="0"/>
    <s v="66L947"/>
    <x v="328"/>
    <s v="PRIUS16-"/>
    <s v="LALC"/>
    <d v="1899-12-30T12:10:00"/>
    <d v="1899-12-30T17:00:00"/>
    <s v="OMRG"/>
    <n v="2021"/>
    <s v="M3133329"/>
    <x v="2"/>
    <s v="CONCRETADO"/>
    <s v="CONCRETADO"/>
  </r>
  <r>
    <d v="2023-03-16T00:00:00"/>
    <d v="1899-12-30T12:00:00"/>
    <n v="1899"/>
    <n v="112820"/>
    <s v="S30"/>
    <x v="2"/>
    <s v="KJ023533"/>
    <x v="1"/>
    <s v="69L530"/>
    <x v="329"/>
    <s v="RAV4 HV"/>
    <s v="JFL"/>
    <d v="1899-12-30T12:30:00"/>
    <d v="1899-12-30T17:00:00"/>
    <s v="OMRG"/>
    <n v="2019"/>
    <s v="KJ023533"/>
    <x v="1"/>
    <b v="0"/>
    <b v="0"/>
  </r>
  <r>
    <d v="2023-03-16T00:00:00"/>
    <d v="1899-12-30T12:00:00"/>
    <n v="835.2"/>
    <n v="112849"/>
    <s v="DIAG. GOLPETEO EN LA PARTE DE ABAJO"/>
    <x v="0"/>
    <s v="MP204998"/>
    <x v="1"/>
    <s v="GHV158E"/>
    <x v="272"/>
    <s v="COROLLA"/>
    <s v="ECAZA"/>
    <d v="1899-12-30T12:30:00"/>
    <s v="DIAG"/>
    <s v="GALC / JOAM"/>
    <n v="2021"/>
    <s v="MP204998"/>
    <x v="2"/>
    <s v="CONCRETADO"/>
    <s v="CONCRETADO"/>
  </r>
  <r>
    <d v="2023-03-16T00:00:00"/>
    <d v="1899-12-30T13:00:00"/>
    <n v="0"/>
    <n v="112778"/>
    <s v="DPOK: INST. FLECHA DERECHA / INST. CUBREPOLVO / INST. TUERCA"/>
    <x v="0"/>
    <s v="AC441995"/>
    <x v="3"/>
    <s v="674XWB"/>
    <x v="218"/>
    <s v="COROLLA"/>
    <s v="ECAZA"/>
    <d v="1899-12-30T14:00:00"/>
    <d v="1899-12-30T18:00:00"/>
    <s v="CEPE"/>
    <n v="2010"/>
    <s v="AC441995"/>
    <x v="2"/>
    <s v="CONCRETADO"/>
    <s v="CONCRETADO"/>
  </r>
  <r>
    <d v="2023-03-16T00:00:00"/>
    <d v="1899-12-30T14:00:00"/>
    <n v="0"/>
    <n v="112847"/>
    <s v="GARANTÍA: INST. DE CARGADOR INALÁMBRICO"/>
    <x v="0"/>
    <s v="NS097896"/>
    <x v="0"/>
    <s v="68L006"/>
    <x v="330"/>
    <s v="SIENNA HV"/>
    <s v="LALC"/>
    <d v="1899-12-30T15:00:00"/>
    <d v="1899-12-30T18:00:00"/>
    <s v="FTP"/>
    <n v="2022"/>
    <e v="#N/A"/>
    <x v="0"/>
    <s v="CONCRETADO"/>
    <s v="CONCRETADO"/>
  </r>
  <r>
    <d v="2023-03-16T00:00:00"/>
    <d v="1899-12-30T15:00:00"/>
    <n v="0"/>
    <n v="112833"/>
    <s v="INST. MANGUERA INF. RADIADOR"/>
    <x v="0"/>
    <s v="ES452588"/>
    <x v="0"/>
    <s v="ULS424B"/>
    <x v="331"/>
    <s v="SIENNA"/>
    <s v="JFL"/>
    <d v="1899-12-30T16:00:00"/>
    <d v="1899-12-30T18:00:00"/>
    <s v="OMRG"/>
    <n v="2014"/>
    <s v="ES452588"/>
    <x v="0"/>
    <s v="CONCRETADO"/>
    <s v="CONCRETADO"/>
  </r>
  <r>
    <d v="2023-03-18T00:00:00"/>
    <d v="1899-12-30T08:00:00"/>
    <n v="6599"/>
    <n v="112550"/>
    <s v="S80"/>
    <x v="0"/>
    <s v="JP811223"/>
    <x v="2"/>
    <s v="GXA605C"/>
    <x v="332"/>
    <s v="COROLLA"/>
    <s v="LALC"/>
    <d v="1899-12-30T08:15:00"/>
    <d v="1899-12-30T11:00:00"/>
    <s v="AC"/>
    <n v="2018"/>
    <s v="JP811223"/>
    <x v="0"/>
    <s v="CONCRETADO"/>
    <s v="CONCRETADO"/>
  </r>
  <r>
    <d v="2023-03-18T00:00:00"/>
    <d v="1899-12-30T08:00:00"/>
    <n v="1899"/>
    <n v="112714"/>
    <s v="S50"/>
    <x v="0"/>
    <s v="LD066022"/>
    <x v="1"/>
    <s v="GYW892B"/>
    <x v="333"/>
    <s v="RAV419-"/>
    <s v="JFL"/>
    <d v="1899-12-30T08:15:00"/>
    <d v="1899-12-30T10:45:00"/>
    <s v="CEPE"/>
    <n v="2020"/>
    <s v="LD066022"/>
    <x v="2"/>
    <s v="CONCRETADO"/>
    <s v="CONCRETADO"/>
  </r>
  <r>
    <d v="2023-03-18T00:00:00"/>
    <d v="1899-12-30T08:15:00"/>
    <n v="0"/>
    <n v="112723"/>
    <s v="INST. CHISGUETEROS"/>
    <x v="0"/>
    <s v="FP266981"/>
    <x v="1"/>
    <s v="GUW4128"/>
    <x v="334"/>
    <s v="COROLLA"/>
    <s v="LALC"/>
    <d v="1899-12-30T08:45:00"/>
    <d v="1899-12-30T13:00:00"/>
    <s v="GALC"/>
    <n v="2015"/>
    <s v="FP266981"/>
    <x v="2"/>
    <s v="CONCRETADO"/>
    <s v="CONCRETADO"/>
  </r>
  <r>
    <d v="2023-03-18T00:00:00"/>
    <d v="1899-12-30T08:15:00"/>
    <n v="2849"/>
    <n v="112764"/>
    <s v="S70 / A Y B"/>
    <x v="2"/>
    <s v="MJ012683"/>
    <x v="3"/>
    <s v="66L145"/>
    <x v="335"/>
    <s v="COROLLA HV"/>
    <s v="JFL"/>
    <d v="1899-12-30T09:15:00"/>
    <d v="1899-12-30T12:00:00"/>
    <s v="CEPE / OMRG"/>
    <n v="2021"/>
    <s v="MJ012683"/>
    <x v="2"/>
    <s v="CONCRETADO"/>
    <s v="CONCRETADO"/>
  </r>
  <r>
    <d v="2023-03-18T00:00:00"/>
    <d v="1899-12-30T08:30:00"/>
    <n v="1899"/>
    <n v="112633"/>
    <s v="S130"/>
    <x v="0"/>
    <s v="GK006922"/>
    <x v="1"/>
    <s v="GPR836C"/>
    <x v="336"/>
    <s v="AVANZA"/>
    <s v="JFL"/>
    <d v="1899-12-30T08:45:00"/>
    <d v="1899-12-30T11:45:00"/>
    <s v="CEPE"/>
    <n v="2016"/>
    <s v="GK006922"/>
    <x v="1"/>
    <b v="0"/>
    <b v="0"/>
  </r>
  <r>
    <d v="2023-03-18T00:00:00"/>
    <d v="1899-12-30T08:30:00"/>
    <n v="5330"/>
    <n v="112900"/>
    <s v="S120"/>
    <x v="2"/>
    <s v="K1407229"/>
    <x v="2"/>
    <s v="GV8626B"/>
    <x v="337"/>
    <s v="HILUX"/>
    <s v="LALC"/>
    <d v="1899-12-30T08:45:00"/>
    <d v="1899-12-30T12:15:00"/>
    <s v="OMRG"/>
    <n v="2019"/>
    <s v="K1407229"/>
    <x v="0"/>
    <s v="CONCRETADO"/>
    <s v="CONCRETADO"/>
  </r>
  <r>
    <d v="2023-03-18T00:00:00"/>
    <d v="1899-12-30T09:00:00"/>
    <n v="5140"/>
    <n v="112808"/>
    <s v="S100"/>
    <x v="2"/>
    <s v="LP076402"/>
    <x v="0"/>
    <s v="GLX960C"/>
    <x v="338"/>
    <s v="COROLLA"/>
    <s v="JFL"/>
    <d v="1899-12-30T10:15:00"/>
    <d v="1899-12-30T14:45:00"/>
    <s v="OMRG"/>
    <n v="2020"/>
    <s v="LP076402"/>
    <x v="2"/>
    <s v="CONCRETADO"/>
    <s v="CONCRETADO"/>
  </r>
  <r>
    <d v="2023-03-18T00:00:00"/>
    <d v="1899-12-30T09:00:00"/>
    <n v="2849"/>
    <n v="112841"/>
    <s v="S70 / A Y B"/>
    <x v="2"/>
    <s v="K3069822"/>
    <x v="3"/>
    <s v="27J632"/>
    <x v="339"/>
    <s v="PRIUS16-"/>
    <s v="LALC"/>
    <d v="1899-12-30T09:30:00"/>
    <d v="1899-12-30T12:45:00"/>
    <s v="CEPE / OMRG"/>
    <n v="2019"/>
    <s v="K3069822"/>
    <x v="2"/>
    <s v="CONCRETADO"/>
    <s v="CONCRETADO"/>
  </r>
  <r>
    <d v="2023-03-18T00:00:00"/>
    <d v="1899-12-30T09:15:00"/>
    <n v="3260"/>
    <n v="112880"/>
    <s v="S60"/>
    <x v="2"/>
    <s v="JK023111"/>
    <x v="1"/>
    <s v="GTD745C"/>
    <x v="340"/>
    <s v="AVANZA"/>
    <s v="JFL"/>
    <d v="1899-12-30T09:45:00"/>
    <d v="1899-12-30T12:30:00"/>
    <s v="OMRG"/>
    <n v="2018"/>
    <s v="JK023111"/>
    <x v="1"/>
    <b v="0"/>
    <b v="0"/>
  </r>
  <r>
    <d v="2023-03-18T00:00:00"/>
    <d v="1899-12-30T09:30:00"/>
    <n v="1899"/>
    <n v="112837"/>
    <s v="S50"/>
    <x v="0"/>
    <s v="L0082539"/>
    <x v="1"/>
    <s v="GH6830B"/>
    <x v="341"/>
    <s v="HILUX"/>
    <s v="JFL"/>
    <d v="1899-12-30T09:45:00"/>
    <d v="1899-12-30T12:30:00"/>
    <s v="GALC"/>
    <n v="2020"/>
    <s v="L0082539"/>
    <x v="2"/>
    <s v="CONCRETADO"/>
    <s v="CONCRETADO"/>
  </r>
  <r>
    <d v="2023-03-18T00:00:00"/>
    <d v="1899-12-30T09:30:00"/>
    <n v="1899"/>
    <n v="112846"/>
    <s v="S30"/>
    <x v="2"/>
    <s v="M1320611"/>
    <x v="3"/>
    <s v="GS2209C"/>
    <x v="65"/>
    <s v="HILUX"/>
    <s v="LALC"/>
    <d v="1899-12-30T10:45:00"/>
    <d v="1899-12-30T14:45:00"/>
    <s v="OMRG"/>
    <n v="2021"/>
    <e v="#N/A"/>
    <x v="5"/>
    <b v="0"/>
    <b v="0"/>
  </r>
  <r>
    <d v="2023-03-18T00:00:00"/>
    <d v="1899-12-30T09:45:00"/>
    <n v="3260"/>
    <s v="G-142384"/>
    <s v="S20"/>
    <x v="2"/>
    <s v="NJ018352"/>
    <x v="1"/>
    <s v="SP"/>
    <x v="342"/>
    <s v="RAIZE"/>
    <s v="LALC"/>
    <d v="1899-12-30T11:45:00"/>
    <d v="1899-12-30T14:00:00"/>
    <s v="OMRG"/>
    <n v="2022"/>
    <s v="NJ018352"/>
    <x v="4"/>
    <e v="#N/A"/>
    <e v="#N/A"/>
  </r>
  <r>
    <d v="2023-03-18T00:00:00"/>
    <d v="1899-12-30T10:00:00"/>
    <n v="1899"/>
    <n v="112733"/>
    <s v="S30"/>
    <x v="2"/>
    <s v="M1321719"/>
    <x v="1"/>
    <s v="ND4117A"/>
    <x v="79"/>
    <s v="HILUX"/>
    <s v="LALC"/>
    <d v="1899-12-30T11:15:00"/>
    <d v="1899-12-30T13:15:00"/>
    <s v="OMRG"/>
    <n v="2021"/>
    <s v="M1321719"/>
    <x v="3"/>
    <b v="0"/>
    <b v="0"/>
  </r>
  <r>
    <d v="2023-03-18T00:00:00"/>
    <d v="1899-12-30T10:00:00"/>
    <n v="3260"/>
    <n v="112850"/>
    <s v="S60"/>
    <x v="2"/>
    <s v="LR109242"/>
    <x v="3"/>
    <s v="PBA2637"/>
    <x v="343"/>
    <s v="CHR"/>
    <s v="JFL"/>
    <d v="1899-12-30T12:00:00"/>
    <d v="1899-12-30T14:00:00"/>
    <s v="OMRG"/>
    <n v="2020"/>
    <s v="LR109242"/>
    <x v="2"/>
    <s v="CONCRETADO"/>
    <s v="CONCRETADO"/>
  </r>
  <r>
    <d v="2023-03-18T00:00:00"/>
    <d v="1899-12-30T10:15:00"/>
    <n v="0"/>
    <s v="G-143071"/>
    <s v="INST. 23TA01"/>
    <x v="1"/>
    <s v="N1253235"/>
    <x v="4"/>
    <s v="GUA649E"/>
    <x v="87"/>
    <s v="YARIS"/>
    <s v="JFL"/>
    <d v="1899-12-30T10:30:00"/>
    <d v="1899-12-30T13:30:00"/>
    <s v="GALC"/>
    <n v="2022"/>
    <s v="N1253235"/>
    <x v="2"/>
    <s v="CONCRETADO"/>
    <s v="CONCRETADO"/>
  </r>
  <r>
    <d v="2023-03-18T00:00:00"/>
    <d v="1899-12-30T10:15:00"/>
    <n v="6599"/>
    <n v="112881"/>
    <s v="S240"/>
    <x v="0"/>
    <s v="FP315450"/>
    <x v="1"/>
    <s v="UKR473F"/>
    <x v="344"/>
    <s v="COROLLA"/>
    <s v="JFL"/>
    <d v="1899-12-30T10:30:00"/>
    <d v="1899-12-30T14:00:00"/>
    <s v="AC"/>
    <n v="2015"/>
    <s v="FP315450"/>
    <x v="1"/>
    <b v="0"/>
    <b v="0"/>
  </r>
  <r>
    <d v="2023-03-18T00:00:00"/>
    <d v="1899-12-30T10:30:00"/>
    <n v="2849"/>
    <n v="112855"/>
    <s v="S110 / A Y B"/>
    <x v="0"/>
    <s v="J3584220"/>
    <x v="0"/>
    <s v="65L930"/>
    <x v="345"/>
    <s v="PRIUS16-"/>
    <s v="JFL"/>
    <d v="1899-12-30T11:45:00"/>
    <d v="1899-12-30T13:30:00"/>
    <s v="GALC"/>
    <n v="2018"/>
    <s v="J3584220"/>
    <x v="2"/>
    <s v="CONCRETADO"/>
    <s v="CONCRETADO"/>
  </r>
  <r>
    <d v="2023-03-18T00:00:00"/>
    <d v="1899-12-30T10:30:00"/>
    <n v="3260"/>
    <n v="112892"/>
    <s v="S20"/>
    <x v="0"/>
    <s v="NP294930"/>
    <x v="3"/>
    <s v="GNC306E"/>
    <x v="346"/>
    <s v="COROLLA"/>
    <s v="LALC"/>
    <d v="1899-12-30T12:00:00"/>
    <d v="1899-12-30T14:00:00"/>
    <s v="AC"/>
    <n v="2022"/>
    <s v="NP294930"/>
    <x v="3"/>
    <b v="0"/>
    <b v="0"/>
  </r>
  <r>
    <d v="2023-03-18T00:00:00"/>
    <d v="1899-12-30T10:45:00"/>
    <n v="1899"/>
    <n v="112883"/>
    <s v="S190"/>
    <x v="2"/>
    <s v="EK008244"/>
    <x v="1"/>
    <s v="GHF361D"/>
    <x v="347"/>
    <s v="AVANZA"/>
    <s v="LALC"/>
    <d v="1899-12-30T11:15:00"/>
    <d v="1899-12-30T13:45:00"/>
    <s v="OMRG"/>
    <n v="2014"/>
    <s v="EK008244"/>
    <x v="1"/>
    <b v="0"/>
    <b v="0"/>
  </r>
  <r>
    <d v="2023-03-18T00:00:00"/>
    <d v="1899-12-30T11:00:00"/>
    <n v="1899"/>
    <n v="112124"/>
    <s v="S10"/>
    <x v="0"/>
    <s v="NP360703"/>
    <x v="2"/>
    <s v="SP"/>
    <x v="348"/>
    <s v="COROLLA"/>
    <s v="LALC"/>
    <d v="1899-12-30T12:15:00"/>
    <d v="1899-12-30T14:00:00"/>
    <s v="CEPE"/>
    <n v="2022"/>
    <s v="NP360703"/>
    <x v="0"/>
    <s v="CONCRETADO"/>
    <s v="CONCRETADO"/>
  </r>
  <r>
    <d v="2023-03-18T00:00:00"/>
    <d v="1899-12-30T11:00:00"/>
    <n v="1899"/>
    <n v="112866"/>
    <s v="S110"/>
    <x v="2"/>
    <s v="H1063414"/>
    <x v="1"/>
    <s v="GGF138D"/>
    <x v="349"/>
    <s v="YARIS"/>
    <s v="JFL"/>
    <d v="1899-12-30T12:45:00"/>
    <d v="1899-12-30T14:15:00"/>
    <s v="OMRG"/>
    <n v="2017"/>
    <s v="H1063414"/>
    <x v="2"/>
    <s v="CONCRETADO"/>
    <s v="CONCRETADO"/>
  </r>
  <r>
    <d v="2023-03-18T00:00:00"/>
    <d v="1899-12-30T11:15:00"/>
    <n v="1899"/>
    <n v="112882"/>
    <s v="S70"/>
    <x v="2"/>
    <s v="LP002218"/>
    <x v="2"/>
    <s v="SBX393A"/>
    <x v="350"/>
    <s v="COROLLA"/>
    <s v="JFL"/>
    <d v="1899-12-30T13:00:00"/>
    <d v="1899-12-30T14:00:00"/>
    <s v="OMRG"/>
    <n v="2020"/>
    <s v="LP002218"/>
    <x v="2"/>
    <s v="CONCRETADO"/>
    <s v="CONCRETADO"/>
  </r>
  <r>
    <d v="2023-03-18T00:00:00"/>
    <d v="1899-12-30T11:30:00"/>
    <n v="3260"/>
    <n v="112869"/>
    <s v="S20"/>
    <x v="0"/>
    <s v="N3000129"/>
    <x v="0"/>
    <s v="GPG963E"/>
    <x v="351"/>
    <s v="AVANZA"/>
    <s v="LALC"/>
    <d v="1899-12-30T12:30:00"/>
    <d v="1899-12-30T14:00:00"/>
    <s v="AC"/>
    <n v="2022"/>
    <e v="#N/A"/>
    <x v="1"/>
    <b v="0"/>
    <b v="0"/>
  </r>
  <r>
    <d v="2023-03-21T00:00:00"/>
    <d v="1899-12-30T08:00:00"/>
    <n v="1899"/>
    <n v="112840"/>
    <s v="S30"/>
    <x v="0"/>
    <s v="NP277753"/>
    <x v="2"/>
    <s v="GTJ231E"/>
    <x v="352"/>
    <s v="COROLLA"/>
    <s v="LALC"/>
    <d v="1899-12-30T08:30:00"/>
    <d v="1899-12-30T11:00:00"/>
    <s v="AC"/>
    <n v="2022"/>
    <s v="NP277753"/>
    <x v="1"/>
    <b v="0"/>
    <b v="0"/>
  </r>
  <r>
    <d v="2023-03-21T00:00:00"/>
    <d v="1899-12-30T08:00:00"/>
    <n v="3260"/>
    <n v="112854"/>
    <s v="S20"/>
    <x v="0"/>
    <s v="N3002258"/>
    <x v="2"/>
    <s v="GPL256E"/>
    <x v="353"/>
    <s v="AVANZA"/>
    <s v="ECAZA"/>
    <d v="1899-12-30T08:15:00"/>
    <d v="1899-12-30T11:00:00"/>
    <s v="CEPE"/>
    <n v="2022"/>
    <s v="N3002258"/>
    <x v="2"/>
    <s v="CONCRETADO"/>
    <s v="CONCRETADO"/>
  </r>
  <r>
    <d v="2023-03-21T00:00:00"/>
    <d v="1899-12-30T08:00:00"/>
    <n v="1899"/>
    <n v="112856"/>
    <s v="S90"/>
    <x v="2"/>
    <s v="JS269263"/>
    <x v="2"/>
    <s v="GYW400D"/>
    <x v="354"/>
    <s v="HIGHLANDER"/>
    <s v="JFL"/>
    <d v="1899-12-30T08:30:00"/>
    <d v="1899-12-30T11:00:00"/>
    <s v="OMRG"/>
    <n v="2018"/>
    <s v="JS269263"/>
    <x v="2"/>
    <s v="CONCRETADO"/>
    <s v="CONCRETADO"/>
  </r>
  <r>
    <d v="2023-03-21T00:00:00"/>
    <d v="1899-12-30T08:15:00"/>
    <n v="0"/>
    <s v="G-143232"/>
    <s v="CAMPAÑA:23TM01"/>
    <x v="1"/>
    <s v="N1252737"/>
    <x v="4"/>
    <s v="SP"/>
    <x v="355"/>
    <s v="YARIS"/>
    <s v="ECAZA"/>
    <d v="1899-12-30T08:30:00"/>
    <d v="1899-12-30T12:45:00"/>
    <s v="FTP"/>
    <n v="2022"/>
    <s v="N1252737"/>
    <x v="2"/>
    <s v="CONCRETADO"/>
    <s v="CONCRETADO"/>
  </r>
  <r>
    <d v="2023-03-21T00:00:00"/>
    <d v="1899-12-30T08:15:00"/>
    <n v="1899"/>
    <n v="112914"/>
    <s v="S10"/>
    <x v="0"/>
    <s v="N3016115"/>
    <x v="0"/>
    <s v="SP"/>
    <x v="356"/>
    <s v="AVANZA "/>
    <s v="LALC"/>
    <d v="1899-12-30T08:45:00"/>
    <d v="1899-12-30T13:30:00"/>
    <s v="CAAA"/>
    <n v="2022"/>
    <s v="N3016115"/>
    <x v="0"/>
    <s v="CONCRETADO"/>
    <s v="CONCRETADO"/>
  </r>
  <r>
    <d v="2023-03-21T00:00:00"/>
    <d v="1899-12-30T08:30:00"/>
    <n v="1899"/>
    <n v="112801"/>
    <s v="S170"/>
    <x v="2"/>
    <s v="GP560654"/>
    <x v="1"/>
    <s v="GJX752D"/>
    <x v="357"/>
    <s v="COROLLA"/>
    <s v="ECAZA"/>
    <d v="1899-12-30T08:45:00"/>
    <d v="1899-12-30T11:30:00"/>
    <s v="OMRG"/>
    <n v="2016"/>
    <s v="GP560654"/>
    <x v="2"/>
    <s v="CONCRETADO"/>
    <s v="CONCRETADO"/>
  </r>
  <r>
    <d v="2023-03-21T00:00:00"/>
    <d v="1899-12-30T08:30:00"/>
    <n v="1899"/>
    <n v="112834"/>
    <s v="S10"/>
    <x v="0"/>
    <s v="NW303122"/>
    <x v="1"/>
    <s v="GUM142E"/>
    <x v="358"/>
    <s v="RAV4"/>
    <s v="LALC"/>
    <d v="1899-12-30T09:00:00"/>
    <d v="1899-12-30T11:45:00"/>
    <s v="CEPE"/>
    <n v="2022"/>
    <s v="NW303122"/>
    <x v="2"/>
    <s v="CONCRETADO"/>
    <s v="CONCRETADO"/>
  </r>
  <r>
    <d v="2023-03-21T00:00:00"/>
    <d v="1899-12-30T08:30:00"/>
    <n v="0"/>
    <n v="112835"/>
    <s v="CAMPAÑA G04: REEMPLAZO DE ARNESES  _x000a_CAMPAÑA G0P: REEMPLAZO DEL INFLADOR DE BOLSA DE AIRE  "/>
    <x v="1"/>
    <s v="ES452588"/>
    <x v="0"/>
    <s v="ULS424B"/>
    <x v="331"/>
    <s v="SIENNA"/>
    <s v="JFL"/>
    <d v="1899-12-30T09:00:00"/>
    <d v="1899-12-30T15:00:00"/>
    <s v="CSN"/>
    <n v="2014"/>
    <s v="ES452588"/>
    <x v="0"/>
    <s v="CONCRETADO"/>
    <s v="CONCRETADO"/>
  </r>
  <r>
    <d v="2023-03-21T00:00:00"/>
    <d v="1899-12-30T08:45:00"/>
    <n v="2849"/>
    <n v="112826"/>
    <s v="S30_x000a_ALINEACION_x000a_BALANCEO"/>
    <x v="2"/>
    <s v="MS067287"/>
    <x v="3"/>
    <s v="68L490"/>
    <x v="359"/>
    <s v="SIENNA HV"/>
    <s v="ECAZA"/>
    <d v="1899-12-30T09:15:00"/>
    <d v="1899-12-30T17:45:00"/>
    <s v="OMRG/ CAAA"/>
    <n v="2021"/>
    <s v="MS067287"/>
    <x v="2"/>
    <s v="CONCRETADO"/>
    <s v="CONCRETADO"/>
  </r>
  <r>
    <d v="2023-03-21T00:00:00"/>
    <d v="1899-12-30T08:45:00"/>
    <n v="6598"/>
    <n v="112862"/>
    <s v="S100"/>
    <x v="6"/>
    <s v="L6002335"/>
    <x v="3"/>
    <s v="42RB5X"/>
    <x v="360"/>
    <s v="HIACE"/>
    <s v="JFL"/>
    <d v="1899-12-30T09:45:00"/>
    <d v="1899-12-30T14:45:00"/>
    <s v="AC"/>
    <n v="2020"/>
    <s v="L6002335"/>
    <x v="0"/>
    <s v="CONCRETADO"/>
    <s v="CONCRETADO"/>
  </r>
  <r>
    <d v="2023-03-21T00:00:00"/>
    <d v="1899-12-30T08:45:00"/>
    <n v="5140"/>
    <n v="112891"/>
    <s v="S100"/>
    <x v="6"/>
    <s v="L0004686"/>
    <x v="3"/>
    <s v="GR8398B"/>
    <x v="361"/>
    <s v="HILUX"/>
    <s v="LALC"/>
    <d v="1899-12-30T09:15:00"/>
    <d v="1899-12-30T16:45:00"/>
    <s v="CAAA"/>
    <n v="2020"/>
    <s v="L0004686"/>
    <x v="1"/>
    <b v="0"/>
    <b v="0"/>
  </r>
  <r>
    <d v="2023-03-21T00:00:00"/>
    <d v="1899-12-30T09:00:00"/>
    <n v="0"/>
    <n v="112779"/>
    <s v="DIAG,RUIDO EN LA TRANSMISION"/>
    <x v="0"/>
    <s v="BS028131"/>
    <x v="2"/>
    <s v="GLH959E"/>
    <x v="362"/>
    <s v="HIGHLANDER"/>
    <s v="LALC"/>
    <d v="1899-12-30T09:15:00"/>
    <d v="1899-12-30T00:00:00"/>
    <s v="GALC"/>
    <n v="2011"/>
    <s v="BS028131"/>
    <x v="0"/>
    <s v="CONCRETADO"/>
    <s v="CONCRETADO"/>
  </r>
  <r>
    <d v="2023-03-21T00:00:00"/>
    <d v="1899-12-30T09:00:00"/>
    <n v="6280"/>
    <n v="112809"/>
    <s v="S40_x000a_ALINEACION_x000a_BALANCEO"/>
    <x v="2"/>
    <s v="N1328426"/>
    <x v="1"/>
    <s v="GS7526C"/>
    <x v="46"/>
    <s v="HILUX"/>
    <s v="ECAZA"/>
    <d v="1899-12-30T09:30:00"/>
    <d v="1899-12-30T13:30:00"/>
    <s v="OMRG / CAAA"/>
    <n v="2022"/>
    <s v="N1328426"/>
    <x v="1"/>
    <b v="0"/>
    <b v="0"/>
  </r>
  <r>
    <d v="2023-03-21T00:00:00"/>
    <d v="1899-12-30T09:00:00"/>
    <n v="1899"/>
    <n v="112816"/>
    <s v="S130"/>
    <x v="0"/>
    <s v="E1432453"/>
    <x v="1"/>
    <s v="GGH771D"/>
    <x v="363"/>
    <s v="YARIS"/>
    <s v="JFL"/>
    <d v="1899-12-30T09:15:00"/>
    <d v="1899-12-30T11:45:00"/>
    <s v="AC"/>
    <n v="2014"/>
    <s v="E1432453"/>
    <x v="0"/>
    <s v="CONCRETADO"/>
    <s v="CONCRETADO"/>
  </r>
  <r>
    <d v="2023-03-21T00:00:00"/>
    <d v="1899-12-30T09:30:00"/>
    <n v="0"/>
    <n v="112740"/>
    <s v="DIAG,RUIDO AL ENCENDER EN FRIO"/>
    <x v="0"/>
    <s v="KD044100"/>
    <x v="0"/>
    <s v="GSN658D"/>
    <x v="364"/>
    <s v="RAV419-"/>
    <s v="JFL"/>
    <d v="1899-12-30T10:00:00"/>
    <d v="1899-12-30T00:00:00"/>
    <s v="FTP"/>
    <n v="2019"/>
    <e v="#N/A"/>
    <x v="2"/>
    <s v="CONCRETADO"/>
    <s v="CONCRETADO"/>
  </r>
  <r>
    <d v="2023-03-21T00:00:00"/>
    <d v="1899-12-30T09:30:00"/>
    <n v="6599"/>
    <n v="112844"/>
    <s v="S160"/>
    <x v="6"/>
    <s v="L0007569"/>
    <x v="2"/>
    <s v="EW8626B"/>
    <x v="180"/>
    <s v="HILUX"/>
    <s v="LALC"/>
    <d v="1899-12-30T09:45:00"/>
    <d v="1899-12-30T13:00:00"/>
    <s v="CEPE"/>
    <n v="2020"/>
    <s v="L0007569"/>
    <x v="2"/>
    <s v="CONCRETADO"/>
    <s v="CONCRETADO"/>
  </r>
  <r>
    <d v="2023-03-21T00:00:00"/>
    <d v="1899-12-30T10:00:00"/>
    <n v="5140"/>
    <n v="112806"/>
    <s v="S300_x000a_DIAG,SE JALONEA AL CAMBIAR DE MARCHA"/>
    <x v="2"/>
    <s v="H0252697"/>
    <x v="1"/>
    <s v="GA9455A"/>
    <x v="365"/>
    <s v="HILUX"/>
    <s v="JFL"/>
    <d v="1899-12-30T10:30:00"/>
    <d v="1899-12-30T00:00:00"/>
    <s v="OMRG / FTP"/>
    <n v="2017"/>
    <s v="H0252697"/>
    <x v="0"/>
    <s v="CONCRETADO"/>
    <s v="CONCRETADO"/>
  </r>
  <r>
    <d v="2023-03-21T00:00:00"/>
    <d v="1899-12-30T10:00:00"/>
    <n v="1899"/>
    <n v="112919"/>
    <s v="S10"/>
    <x v="2"/>
    <s v="P0001877"/>
    <x v="3"/>
    <s v="TRU311B"/>
    <x v="144"/>
    <s v="YARIS"/>
    <s v="ECAZA"/>
    <d v="1899-12-30T10:15:00"/>
    <d v="1899-12-30T14:45:00"/>
    <s v="OMRG"/>
    <n v="2023"/>
    <s v="P0001877"/>
    <x v="2"/>
    <s v="CONCRETADO"/>
    <s v="CONCRETADO"/>
  </r>
  <r>
    <d v="2023-03-21T00:00:00"/>
    <d v="1899-12-30T10:30:00"/>
    <n v="6599"/>
    <n v="112859"/>
    <s v="S80_x000a_INSTA.DE LODERAS Y TOLVAS INFERIORES (DPOK)"/>
    <x v="2"/>
    <s v="LP019947"/>
    <x v="1"/>
    <s v="GME568E"/>
    <x v="33"/>
    <s v="COROLLA"/>
    <s v="ECAZA"/>
    <d v="1899-12-30T11:30:00"/>
    <d v="1899-12-30T18:30:00"/>
    <s v="OMRG"/>
    <n v="2020"/>
    <s v="LP019947"/>
    <x v="2"/>
    <s v="CONCRETADO"/>
    <s v="CONCRETADO"/>
  </r>
  <r>
    <d v="2023-03-21T00:00:00"/>
    <d v="1899-12-30T10:30:00"/>
    <n v="2849"/>
    <n v="112864"/>
    <s v="S90_x000a_ALINEACION_x000a_BALANCEO"/>
    <x v="2"/>
    <s v="LJ038533"/>
    <x v="3"/>
    <s v="UPZ490D"/>
    <x v="366"/>
    <s v="RAV419-"/>
    <s v="JFL"/>
    <d v="1899-12-30T11:15:00"/>
    <d v="1899-12-30T17:45:00"/>
    <s v="OMRG"/>
    <n v="2020"/>
    <s v="LJ038533"/>
    <x v="0"/>
    <s v="CONCRETADO"/>
    <s v="CONCRETADO"/>
  </r>
  <r>
    <d v="2023-03-21T00:00:00"/>
    <d v="1899-12-30T10:30:00"/>
    <n v="3260"/>
    <n v="112916"/>
    <s v="S20"/>
    <x v="0"/>
    <s v="N3000129"/>
    <x v="0"/>
    <s v="GPG963E"/>
    <x v="351"/>
    <s v="AVANZA"/>
    <s v="LALC"/>
    <d v="1899-12-30T11:00:00"/>
    <d v="1899-12-30T14:30:00"/>
    <s v="CEPE"/>
    <n v="2022"/>
    <e v="#N/A"/>
    <x v="1"/>
    <b v="0"/>
    <b v="0"/>
  </r>
  <r>
    <d v="2023-03-21T00:00:00"/>
    <d v="1899-12-30T10:45:00"/>
    <n v="0"/>
    <n v="112860"/>
    <s v="CAMPAÑA 22TC07: ACTUALIZACION  DEL SOFTWARE "/>
    <x v="1"/>
    <s v="LP019947"/>
    <x v="1"/>
    <s v="GME568E"/>
    <x v="33"/>
    <s v="COROLLA"/>
    <s v="ECAZA"/>
    <d v="1899-12-30T13:00:00"/>
    <d v="1899-12-30T18:30:00"/>
    <s v="CEPE"/>
    <n v="2020"/>
    <s v="LP019947"/>
    <x v="2"/>
    <s v="CONCRETADO"/>
    <s v="CONCRETADO"/>
  </r>
  <r>
    <d v="2023-03-21T00:00:00"/>
    <d v="1899-12-30T11:00:00"/>
    <n v="0"/>
    <n v="112788"/>
    <s v="DIAG,PERILLA A/C NO FUNCIONA SOLO EN NIVEL ALTO"/>
    <x v="0"/>
    <s v="CM137461"/>
    <x v="2"/>
    <s v="GA3286B"/>
    <x v="367"/>
    <s v="TACOMA"/>
    <s v="JFL"/>
    <d v="1899-12-30T11:15:00"/>
    <d v="1899-12-30T00:00:00"/>
    <s v="GALC"/>
    <n v="2012"/>
    <s v="CM137461"/>
    <x v="2"/>
    <s v="CONCRETADO"/>
    <s v="CONCRETADO"/>
  </r>
  <r>
    <d v="2023-03-21T00:00:00"/>
    <d v="1899-12-30T11:00:00"/>
    <n v="0"/>
    <n v="112813"/>
    <s v="REEMPLAZO DE FILTRO DIESEL"/>
    <x v="0"/>
    <s v="N4200445"/>
    <x v="1"/>
    <s v="GC6779D"/>
    <x v="36"/>
    <s v="HILUXD"/>
    <s v="ECAZA"/>
    <d v="1899-12-30T11:30:00"/>
    <d v="1899-12-30T13:45:00"/>
    <s v="AC"/>
    <n v="2022"/>
    <s v="N4200445"/>
    <x v="1"/>
    <b v="0"/>
    <b v="0"/>
  </r>
  <r>
    <d v="2023-03-21T00:00:00"/>
    <d v="1899-12-30T11:30:00"/>
    <n v="0"/>
    <n v="112791"/>
    <s v="DIAG,TESTIGO ABS ENCENDIDO EN EL TABLERO"/>
    <x v="0"/>
    <s v="HS771683"/>
    <x v="1"/>
    <s v="YYF271C"/>
    <x v="249"/>
    <s v="SIENNA"/>
    <s v="LALC"/>
    <d v="1899-12-30T12:00:00"/>
    <d v="1899-12-30T00:00:00"/>
    <s v="FTP"/>
    <n v="2017"/>
    <e v="#N/A"/>
    <x v="1"/>
    <b v="0"/>
    <b v="0"/>
  </r>
  <r>
    <d v="2023-03-21T00:00:00"/>
    <d v="1899-12-30T11:30:00"/>
    <n v="3260"/>
    <n v="112874"/>
    <s v="S20_x000a_ESTETICA EXTERIOR (PILIDO Y ENCERADO)"/>
    <x v="0"/>
    <s v="NW199770"/>
    <x v="1"/>
    <s v="GPZ701E"/>
    <x v="368"/>
    <s v="RAV4"/>
    <s v="JFL"/>
    <d v="1899-12-30T12:15:00"/>
    <d v="1899-12-30T16:00:00"/>
    <s v="AC /VT"/>
    <n v="2022"/>
    <s v="NW199770"/>
    <x v="0"/>
    <s v="CONCRETADO"/>
    <s v="CONCRETADO"/>
  </r>
  <r>
    <d v="2023-03-21T00:00:00"/>
    <d v="1899-12-30T11:30:00"/>
    <n v="1899"/>
    <n v="112877"/>
    <s v="S90"/>
    <x v="2"/>
    <s v="JK021666"/>
    <x v="1"/>
    <s v="GHZ253C"/>
    <x v="369"/>
    <s v="AVANZA"/>
    <s v="ECAZA"/>
    <d v="1899-12-30T13:00:00"/>
    <d v="1899-12-30T15:00:00"/>
    <s v="OMRG"/>
    <n v="2018"/>
    <s v="JK021666"/>
    <x v="2"/>
    <s v="CONCRETADO"/>
    <s v="CONCRETADO"/>
  </r>
  <r>
    <d v="2023-03-21T00:00:00"/>
    <d v="1899-12-30T12:00:00"/>
    <n v="3260"/>
    <n v="112906"/>
    <s v="S180"/>
    <x v="0"/>
    <s v="H1051203"/>
    <x v="3"/>
    <s v="XYN193A"/>
    <x v="370"/>
    <s v="YARIS     ."/>
    <s v="JFL"/>
    <d v="1899-12-30T12:30:00"/>
    <d v="1899-12-30T17:30:00"/>
    <s v="CEPE"/>
    <n v="2017"/>
    <s v="H1051203"/>
    <x v="3"/>
    <b v="0"/>
    <b v="0"/>
  </r>
  <r>
    <d v="2023-03-21T00:00:00"/>
    <d v="1899-12-30T12:00:00"/>
    <n v="1899"/>
    <n v="112917"/>
    <s v="S10"/>
    <x v="2"/>
    <s v="PS141572"/>
    <x v="3"/>
    <s v="69L650"/>
    <x v="371"/>
    <s v="SIENNA"/>
    <s v="LALC"/>
    <d v="1899-12-30T13:00:00"/>
    <d v="1899-12-30T17:45:00"/>
    <s v="OMR"/>
    <n v="2023"/>
    <s v="PS141572"/>
    <x v="2"/>
    <s v="CONCRETADO"/>
    <s v="CONCRETADO"/>
  </r>
  <r>
    <d v="2023-03-21T00:00:00"/>
    <d v="1899-12-30T12:30:00"/>
    <n v="0"/>
    <n v="112799"/>
    <s v="DIAG,STEREO NO ENCIENDE"/>
    <x v="0"/>
    <s v="L1185468"/>
    <x v="1"/>
    <s v="GXC420C"/>
    <x v="257"/>
    <s v="YARIS"/>
    <s v="LALC"/>
    <d v="1899-12-30T14:15:00"/>
    <d v="1899-12-30T00:00:00"/>
    <s v="GALC"/>
    <n v="2020"/>
    <s v="L1185468"/>
    <x v="0"/>
    <s v="CONCRETADO"/>
    <s v="CONCRETADO"/>
  </r>
  <r>
    <d v="2023-03-21T00:00:00"/>
    <d v="1899-12-30T14:00:00"/>
    <n v="2849"/>
    <n v="112907"/>
    <s v="S50_x000a_ALINEACION_x000a_BALANCEO"/>
    <x v="2"/>
    <s v="JW831721"/>
    <x v="0"/>
    <s v="51FVF8"/>
    <x v="372"/>
    <s v="RAV4"/>
    <s v="LALC"/>
    <d v="1899-12-30T14:15:00"/>
    <d v="1899-12-30T17:45:00"/>
    <s v="OMRG /CAAA"/>
    <n v="2018"/>
    <s v="JW831721"/>
    <x v="2"/>
    <s v="CONCRETADO"/>
    <s v="CONCRETADO"/>
  </r>
  <r>
    <d v="2023-03-21T00:00:00"/>
    <d v="1899-12-30T15:00:00"/>
    <n v="0"/>
    <n v="112920"/>
    <s v="BALATAS DELANTERAS"/>
    <x v="0"/>
    <s v="HW632024"/>
    <x v="0"/>
    <s v="GNN277C"/>
    <x v="373"/>
    <s v="RAV4"/>
    <s v="ECAZA"/>
    <d v="1899-12-30T16:00:00"/>
    <d v="1899-12-30T18:30:00"/>
    <s v="CSN"/>
    <n v="2017"/>
    <e v="#N/A"/>
    <x v="5"/>
    <b v="0"/>
    <b v="0"/>
  </r>
  <r>
    <d v="2023-03-21T00:00:00"/>
    <d v="1899-12-30T15:30:00"/>
    <n v="0"/>
    <n v="112858"/>
    <s v="INSTA.BALATAS DELANTERAS_x000a_PURGADO DE FRENOS ( EN TALLER)"/>
    <x v="0"/>
    <s v="M1211822"/>
    <x v="0"/>
    <s v="GHE213D"/>
    <x v="285"/>
    <s v="YARIS"/>
    <s v="JFL"/>
    <d v="1899-12-30T16:00:00"/>
    <d v="1899-12-30T00:00:00"/>
    <s v="AC"/>
    <n v="2021"/>
    <e v="#N/A"/>
    <x v="1"/>
    <b v="0"/>
    <b v="0"/>
  </r>
  <r>
    <d v="2023-03-22T00:00:00"/>
    <d v="1899-12-30T08:00:00"/>
    <n v="835.2"/>
    <n v="112782"/>
    <s v="DIAG. EN RIELES DE LOS ASIENTOS DE 2DA FILA (AL RECORRERLOS ESTÁN MUY DUROS)"/>
    <x v="0"/>
    <s v="MS041274"/>
    <x v="3"/>
    <s v="SP"/>
    <x v="374"/>
    <s v="SIENNA HV"/>
    <s v="LALC"/>
    <d v="1899-12-30T08:30:00"/>
    <s v="DIAG"/>
    <s v="FTP / JOAM"/>
    <n v="2021"/>
    <e v="#N/A"/>
    <x v="2"/>
    <s v="CONCRETADO"/>
    <s v="CONCRETADO"/>
  </r>
  <r>
    <d v="2023-03-22T00:00:00"/>
    <d v="1899-12-30T08:00:00"/>
    <n v="5140"/>
    <n v="112865"/>
    <s v="S100"/>
    <x v="2"/>
    <s v="H0250512"/>
    <x v="2"/>
    <s v="GL3414B"/>
    <x v="375"/>
    <s v="HILUX"/>
    <s v="ECAZA"/>
    <d v="1899-12-30T08:30:00"/>
    <d v="1899-12-30T11:00:00"/>
    <s v="OMRG"/>
    <n v="2017"/>
    <s v="H0250512"/>
    <x v="0"/>
    <s v="CONCRETADO"/>
    <s v="CONCRETADO"/>
  </r>
  <r>
    <d v="2023-03-22T00:00:00"/>
    <d v="1899-12-30T08:00:00"/>
    <n v="7434.2"/>
    <n v="112909"/>
    <s v="S80 / DIAG. RETROVISOR LADO DERECHO ESTÁ FLOJO / CANALIZAR CON H Y P PARA COTIZACIÓN DE PINTURA"/>
    <x v="0"/>
    <s v="ES506662"/>
    <x v="0"/>
    <s v="GNK298C"/>
    <x v="376"/>
    <s v="SIENNA"/>
    <s v="JFL"/>
    <d v="1899-12-30T15:00:00"/>
    <s v="DIAG"/>
    <s v="GALC / JOAM / CAAA"/>
    <n v="2014"/>
    <s v="ES506662"/>
    <x v="2"/>
    <s v="CONCRETADO"/>
    <s v="CONCRETADO"/>
  </r>
  <r>
    <d v="2023-03-22T00:00:00"/>
    <d v="1899-12-30T08:15:00"/>
    <n v="7549"/>
    <n v="112894"/>
    <s v="S80 / A Y B"/>
    <x v="2"/>
    <s v="N4002047"/>
    <x v="3"/>
    <s v="JX53983"/>
    <x v="377"/>
    <s v="HILUXD"/>
    <s v="JFL"/>
    <d v="1899-12-30T09:45:00"/>
    <d v="1899-12-30T12:00:00"/>
    <s v="OMRG / CAAA"/>
    <n v="2022"/>
    <s v="N4002047"/>
    <x v="0"/>
    <s v="CONCRETADO"/>
    <s v="CONCRETADO"/>
  </r>
  <r>
    <d v="2023-03-22T00:00:00"/>
    <d v="1899-12-30T08:15:00"/>
    <n v="1899"/>
    <n v="112921"/>
    <s v="S10"/>
    <x v="0"/>
    <s v="NP387426"/>
    <x v="3"/>
    <s v="LPS400A"/>
    <x v="378"/>
    <s v="COROLLA"/>
    <s v="LALC"/>
    <d v="1899-12-30T08:30:00"/>
    <d v="1899-12-30T11:00:00"/>
    <s v="GALC "/>
    <n v="2022"/>
    <s v="NP387426"/>
    <x v="0"/>
    <s v="CONCRETADO"/>
    <s v="CONCRETADO"/>
  </r>
  <r>
    <d v="2023-03-22T00:00:00"/>
    <d v="1899-12-30T08:30:00"/>
    <n v="1899"/>
    <n v="112843"/>
    <s v="S310"/>
    <x v="0"/>
    <s v="7S017338"/>
    <x v="0"/>
    <s v="GMD376D"/>
    <x v="131"/>
    <s v="SIENNA"/>
    <s v="ECAZA"/>
    <d v="1899-12-30T09:15:00"/>
    <d v="1899-12-30T12:00:00"/>
    <s v="GALC"/>
    <n v="2007"/>
    <e v="#N/A"/>
    <x v="5"/>
    <b v="0"/>
    <b v="0"/>
  </r>
  <r>
    <d v="2023-03-22T00:00:00"/>
    <d v="1899-12-30T08:30:00"/>
    <n v="5940"/>
    <n v="112868"/>
    <s v="S100 / A Y B (800,00)"/>
    <x v="2"/>
    <s v="HU657708"/>
    <x v="1"/>
    <s v="SP"/>
    <x v="1"/>
    <s v="CAMRY"/>
    <s v="LALC"/>
    <d v="1899-12-30T09:15:00"/>
    <d v="1899-12-30T12:00:00"/>
    <s v="OMRG / CAAA"/>
    <n v="2017"/>
    <s v="HU657708"/>
    <x v="1"/>
    <b v="0"/>
    <b v="0"/>
  </r>
  <r>
    <d v="2023-03-22T00:00:00"/>
    <d v="1899-12-30T08:30:00"/>
    <n v="3260"/>
    <n v="112884"/>
    <s v="S320"/>
    <x v="0"/>
    <s v="8M049880"/>
    <x v="0"/>
    <s v="GV9017A"/>
    <x v="379"/>
    <s v="TACOMA"/>
    <s v="JFL"/>
    <d v="1899-12-30T08:45:00"/>
    <d v="1899-12-30T11:00:00"/>
    <s v="AC"/>
    <n v="2008"/>
    <s v="8M049880"/>
    <x v="0"/>
    <s v="CONCRETADO"/>
    <s v="CONCRETADO"/>
  </r>
  <r>
    <d v="2023-03-22T00:00:00"/>
    <d v="1899-12-30T08:45:00"/>
    <n v="6130"/>
    <n v="112934"/>
    <s v="S40 / A Y B (800,00)"/>
    <x v="2"/>
    <s v="N1328426"/>
    <x v="1"/>
    <s v="GS7526C"/>
    <x v="46"/>
    <s v="HILUX"/>
    <s v="ECAZA"/>
    <d v="1899-12-30T13:20:00"/>
    <d v="1899-12-30T17:00:00"/>
    <s v="OMRG / CAAA"/>
    <n v="2022"/>
    <s v="N1328426"/>
    <x v="1"/>
    <b v="0"/>
    <b v="0"/>
  </r>
  <r>
    <d v="2023-03-22T00:00:00"/>
    <d v="1899-12-30T08:45:00"/>
    <n v="1899"/>
    <n v="112947"/>
    <s v="S50"/>
    <x v="2"/>
    <s v="MK012995"/>
    <x v="1"/>
    <s v="GLL233E"/>
    <x v="380"/>
    <s v="AVANZA"/>
    <s v="JFL"/>
    <d v="1899-12-30T11:45:00"/>
    <d v="1899-12-30T15:00:00"/>
    <s v="OMRG"/>
    <n v="2021"/>
    <s v="MK012995"/>
    <x v="0"/>
    <s v="CONCRETADO"/>
    <s v="CONCRETADO"/>
  </r>
  <r>
    <d v="2023-03-22T00:00:00"/>
    <d v="1899-12-30T09:00:00"/>
    <n v="6599"/>
    <n v="112059"/>
    <s v="S160"/>
    <x v="0"/>
    <s v="EW145388"/>
    <x v="3"/>
    <s v="GGJ312D"/>
    <x v="381"/>
    <s v="RAV4"/>
    <s v="ECAZA"/>
    <d v="1899-12-30T09:15:00"/>
    <d v="1899-12-30T14:00:00"/>
    <s v="CEPE"/>
    <n v="2014"/>
    <s v="EW145388"/>
    <x v="0"/>
    <s v="CONCRETADO"/>
    <s v="CONCRETADO"/>
  </r>
  <r>
    <d v="2023-03-22T00:00:00"/>
    <d v="1899-12-30T09:00:00"/>
    <n v="835.2"/>
    <n v="112798"/>
    <s v="DIAG. EN BATERÍA (CTE. SOLICITA GARANTÍA PERO YA NO APLICA)"/>
    <x v="0"/>
    <s v="KP946567"/>
    <x v="3"/>
    <s v="GXS614B"/>
    <x v="382"/>
    <s v="COROLLA"/>
    <s v="LALC"/>
    <d v="1899-12-30T10:00:00"/>
    <s v="DIAG"/>
    <s v="GALC / JOAM"/>
    <n v="2019"/>
    <e v="#N/A"/>
    <x v="3"/>
    <b v="0"/>
    <b v="0"/>
  </r>
  <r>
    <d v="2023-03-22T00:00:00"/>
    <d v="1899-12-30T09:30:00"/>
    <n v="5330"/>
    <n v="112875"/>
    <s v="S120"/>
    <x v="2"/>
    <s v="MU014843"/>
    <x v="3"/>
    <s v="66L973"/>
    <x v="320"/>
    <s v="RAV4 HV"/>
    <s v="JFL"/>
    <d v="1899-12-30T11:00:00"/>
    <d v="1899-12-30T17:00:00"/>
    <s v="OMRG"/>
    <n v="2021"/>
    <s v="MU014843"/>
    <x v="1"/>
    <b v="0"/>
    <b v="0"/>
  </r>
  <r>
    <d v="2023-03-22T00:00:00"/>
    <d v="1899-12-30T09:30:00"/>
    <n v="3260"/>
    <n v="112925"/>
    <s v="S60"/>
    <x v="0"/>
    <s v="K1157080"/>
    <x v="0"/>
    <s v="GMJ267D"/>
    <x v="383"/>
    <s v="AYARIS"/>
    <s v="LALC"/>
    <d v="1899-12-30T10:00:00"/>
    <d v="1899-12-30T14:00:00"/>
    <s v="CAAA"/>
    <n v="2019"/>
    <s v="K1157080"/>
    <x v="2"/>
    <s v="CONCRETADO"/>
    <s v="CONCRETADO"/>
  </r>
  <r>
    <d v="2023-03-22T00:00:00"/>
    <d v="1899-12-30T09:30:00"/>
    <n v="1899"/>
    <n v="112937"/>
    <s v="S110"/>
    <x v="2"/>
    <s v="HW548970"/>
    <x v="3"/>
    <s v="GRK949D"/>
    <x v="384"/>
    <s v="RAV4"/>
    <s v="ECAZA"/>
    <d v="1899-12-30T10:45:00"/>
    <d v="1899-12-30T15:00:00"/>
    <s v="OMRG"/>
    <n v="2017"/>
    <s v="HW548970"/>
    <x v="2"/>
    <s v="CONCRETADO"/>
    <s v="CONCRETADO"/>
  </r>
  <r>
    <d v="2023-03-22T00:00:00"/>
    <d v="1899-12-30T10:00:00"/>
    <n v="3260"/>
    <n v="112403"/>
    <s v="S20"/>
    <x v="3"/>
    <s v="NJ029144"/>
    <x v="0"/>
    <s v="PDV4676"/>
    <x v="385"/>
    <s v="RAIZE"/>
    <s v="LALC"/>
    <s v="MOV"/>
    <s v="SMA"/>
    <s v="CSN"/>
    <n v="2022"/>
    <s v="NJ029144"/>
    <x v="2"/>
    <s v="CONCRETADO"/>
    <s v="CONCRETADO"/>
  </r>
  <r>
    <d v="2023-03-22T00:00:00"/>
    <d v="1899-12-30T10:00:00"/>
    <n v="835.2"/>
    <n v="112825"/>
    <s v="DIAG. VIBRA Y TIEMBLA LA UNIDAD"/>
    <x v="0"/>
    <s v="KJ015414"/>
    <x v="0"/>
    <s v="65L431"/>
    <x v="386"/>
    <s v="RAV4 HV"/>
    <s v="ECAZA"/>
    <d v="1899-12-30T10:30:00"/>
    <s v="DIAG"/>
    <s v="FTP / JOAM"/>
    <n v="2019"/>
    <e v="#N/A"/>
    <x v="0"/>
    <s v="CONCRETADO"/>
    <s v="CONCRETADO"/>
  </r>
  <r>
    <d v="2023-03-22T00:00:00"/>
    <d v="1899-12-30T10:00:00"/>
    <n v="0"/>
    <n v="112899"/>
    <s v="DPOK: HORQUILLA DELANTERA DERECHA E IZQ"/>
    <x v="0"/>
    <s v="JS955641"/>
    <x v="3"/>
    <s v="PDE8942"/>
    <x v="387"/>
    <s v="SIENNA"/>
    <s v="JFL"/>
    <d v="1899-12-30T10:30:00"/>
    <d v="1899-12-30T14:00:00"/>
    <s v="AC"/>
    <n v="2018"/>
    <s v="JS955641"/>
    <x v="2"/>
    <s v="CONCRETADO"/>
    <s v="CONCRETADO"/>
  </r>
  <r>
    <d v="2023-03-22T00:00:00"/>
    <d v="1899-12-30T10:30:00"/>
    <n v="1899"/>
    <n v="112772"/>
    <s v="S50"/>
    <x v="3"/>
    <s v="L3126446"/>
    <x v="0"/>
    <s v="65L059"/>
    <x v="388"/>
    <s v="PRIUS16-"/>
    <s v="LALC"/>
    <s v="MOV"/>
    <s v="SMA"/>
    <s v="CSN"/>
    <n v="2020"/>
    <s v="L3126446"/>
    <x v="2"/>
    <s v="CONCRETADO"/>
    <s v="CONCRETADO"/>
  </r>
  <r>
    <d v="2023-03-22T00:00:00"/>
    <d v="1899-12-30T10:30:00"/>
    <n v="1899"/>
    <n v="112886"/>
    <s v="S10"/>
    <x v="2"/>
    <s v="NW322478"/>
    <x v="1"/>
    <s v="SP"/>
    <x v="389"/>
    <s v="RAV4"/>
    <s v="JFL"/>
    <d v="1899-12-30T12:00:00"/>
    <d v="1899-12-30T17:00:00"/>
    <s v="OMRG"/>
    <n v="2022"/>
    <s v="NW322478"/>
    <x v="1"/>
    <b v="0"/>
    <b v="0"/>
  </r>
  <r>
    <d v="2023-03-22T00:00:00"/>
    <d v="1899-12-30T10:30:00"/>
    <n v="835.2"/>
    <n v="112904"/>
    <s v="DIAG. AC TIENE MAL OLOR / DIAG. TAPON DE CLUTCH"/>
    <x v="0"/>
    <s v="NJ040926"/>
    <x v="0"/>
    <s v="GRM424E"/>
    <x v="390"/>
    <s v="RAIZE"/>
    <s v="ECAZA"/>
    <d v="1899-12-30T12:30:00"/>
    <s v="DIAG"/>
    <s v="FTP / JOAM"/>
    <n v="2022"/>
    <e v="#N/A"/>
    <x v="0"/>
    <s v="CONCRETADO"/>
    <s v="CONCRETADO"/>
  </r>
  <r>
    <d v="2023-03-22T00:00:00"/>
    <d v="1899-12-30T10:45:00"/>
    <n v="1899"/>
    <n v="112908"/>
    <s v="S70"/>
    <x v="3"/>
    <s v="HM104559"/>
    <x v="3"/>
    <s v="ST7925B"/>
    <x v="391"/>
    <s v="TACOMA"/>
    <s v="LALC"/>
    <s v="MOV"/>
    <s v="SMA"/>
    <s v="CSN"/>
    <n v="2017"/>
    <s v="HM104559"/>
    <x v="2"/>
    <s v="CONCRETADO"/>
    <s v="CONCRETADO"/>
  </r>
  <r>
    <d v="2023-03-22T00:00:00"/>
    <d v="1899-12-30T11:00:00"/>
    <n v="5330"/>
    <n v="112973"/>
    <s v="S40"/>
    <x v="0"/>
    <s v="N0424662"/>
    <x v="0"/>
    <s v="EJ1526B"/>
    <x v="392"/>
    <s v="HILUX"/>
    <s v="LALC"/>
    <d v="1899-12-30T13:00:00"/>
    <d v="1899-12-30T17:00:00"/>
    <s v="CEPE"/>
    <n v="2022"/>
    <s v="N0424662"/>
    <x v="2"/>
    <s v="CONCRETADO"/>
    <s v="CONCRETADO"/>
  </r>
  <r>
    <d v="2023-03-22T00:00:00"/>
    <d v="1899-12-30T11:00:00"/>
    <n v="1899"/>
    <n v="112923"/>
    <s v="S50"/>
    <x v="2"/>
    <s v="L0005852"/>
    <x v="3"/>
    <s v="GV8594B"/>
    <x v="337"/>
    <s v="HILUX"/>
    <s v="ECAZA"/>
    <d v="1899-12-30T12:15:00"/>
    <d v="1899-12-30T17:00:00"/>
    <s v="OMRG"/>
    <n v="2020"/>
    <s v="L0005852"/>
    <x v="0"/>
    <s v="CONCRETADO"/>
    <s v="CONCRETADO"/>
  </r>
  <r>
    <d v="2023-03-22T00:00:00"/>
    <d v="1899-12-30T11:00:00"/>
    <n v="6599"/>
    <n v="112896"/>
    <s v="S80 (CLIENTE MUY INTOLERANTE) EXPLICAR LO DE LA CAMPAÑA 20TA02, NO QUIERE QUE SE APLIQUE"/>
    <x v="0"/>
    <s v="KU708619"/>
    <x v="2"/>
    <s v="110FVN"/>
    <x v="393"/>
    <s v="CAMRY"/>
    <s v="JFL"/>
    <d v="1899-12-30T11:30:00"/>
    <d v="1899-12-30T14:00:00"/>
    <s v="CEPE"/>
    <n v="2019"/>
    <s v="KU708619"/>
    <x v="0"/>
    <s v="CONCRETADO"/>
    <s v="CONCRETADO"/>
  </r>
  <r>
    <d v="2023-03-22T00:00:00"/>
    <d v="1899-12-30T11:30:00"/>
    <n v="835.2"/>
    <n v="112857"/>
    <s v="DIAG. TESTIGO ENCENDIDO (CHECK ENGINE)"/>
    <x v="0"/>
    <n v="75072309"/>
    <x v="1"/>
    <s v="UME2923"/>
    <x v="394"/>
    <s v="YARIS"/>
    <s v="JFL"/>
    <d v="1899-12-30T12:00:00"/>
    <s v="DIAG"/>
    <s v="GALC / JOAM"/>
    <n v="2007"/>
    <e v="#N/A"/>
    <x v="0"/>
    <s v="CONCRETADO"/>
    <s v="CONCRETADO"/>
  </r>
  <r>
    <d v="2023-03-22T00:00:00"/>
    <d v="1899-12-30T11:30:00"/>
    <n v="1899"/>
    <n v="112887"/>
    <s v="S70"/>
    <x v="3"/>
    <s v="NS110226"/>
    <x v="3"/>
    <s v="37RD8D"/>
    <x v="395"/>
    <s v="SIENNA HV"/>
    <s v="LALC"/>
    <s v="MOV"/>
    <s v="SMA"/>
    <s v="CSN"/>
    <n v="2022"/>
    <s v="NS110226"/>
    <x v="2"/>
    <s v="CONCRETADO"/>
    <s v="CONCRETADO"/>
  </r>
  <r>
    <d v="2023-03-22T00:00:00"/>
    <d v="1899-12-30T11:30:00"/>
    <n v="1899"/>
    <n v="112895"/>
    <s v="S30"/>
    <x v="0"/>
    <s v="M3137312"/>
    <x v="1"/>
    <s v="66L587"/>
    <x v="396"/>
    <s v="PRIUS16-"/>
    <s v="ECAZA"/>
    <d v="1899-12-30T14:15:00"/>
    <d v="1899-12-30T17:00:00"/>
    <s v="CEPE"/>
    <n v="2021"/>
    <s v="M3137312"/>
    <x v="1"/>
    <b v="0"/>
    <b v="0"/>
  </r>
  <r>
    <d v="2023-03-22T00:00:00"/>
    <d v="1899-12-30T11:45:00"/>
    <n v="1899"/>
    <n v="112953"/>
    <s v="S70"/>
    <x v="0"/>
    <s v="K1179989"/>
    <x v="1"/>
    <s v="GXP968B"/>
    <x v="397"/>
    <s v="YARIS"/>
    <s v="ECAZA"/>
    <d v="1899-12-30T13:30:00"/>
    <d v="1899-12-30T17:00:00"/>
    <s v="CAAA"/>
    <n v="2019"/>
    <s v="K1179989"/>
    <x v="2"/>
    <s v="CONCRETADO"/>
    <s v="CONCRETADO"/>
  </r>
  <r>
    <d v="2023-03-22T00:00:00"/>
    <d v="1899-12-30T12:00:00"/>
    <n v="1899"/>
    <n v="112905"/>
    <s v="S50"/>
    <x v="3"/>
    <s v="HW630505"/>
    <x v="0"/>
    <s v="GHY775D"/>
    <x v="398"/>
    <s v="RAV4"/>
    <s v="LALC"/>
    <s v="MOV"/>
    <s v="SMA"/>
    <s v="CSN"/>
    <n v="2017"/>
    <s v="HW630505"/>
    <x v="2"/>
    <s v="CONCRETADO"/>
    <s v="CONCRETADO"/>
  </r>
  <r>
    <d v="2023-03-22T00:00:00"/>
    <d v="1899-12-30T12:00:00"/>
    <n v="1899"/>
    <n v="112931"/>
    <s v="S30"/>
    <x v="2"/>
    <s v="KJ023533"/>
    <x v="1"/>
    <s v="69L530"/>
    <x v="329"/>
    <s v="RAV4 HV"/>
    <s v="JFL"/>
    <d v="1899-12-30T13:00:00"/>
    <d v="1899-12-30T17:00:00"/>
    <s v="OMRG"/>
    <n v="2019"/>
    <s v="KJ023533"/>
    <x v="1"/>
    <b v="0"/>
    <b v="0"/>
  </r>
  <r>
    <d v="2023-03-22T00:00:00"/>
    <d v="1899-12-30T12:30:00"/>
    <n v="1899"/>
    <n v="112933"/>
    <s v="S250"/>
    <x v="0"/>
    <s v="DC937266"/>
    <x v="0"/>
    <s v="GLF094C"/>
    <x v="399"/>
    <s v="COROLLA"/>
    <s v="LALC"/>
    <d v="1899-12-30T12:45:00"/>
    <d v="1899-12-30T17:00:00"/>
    <s v="CAAA"/>
    <n v="2013"/>
    <s v="DC937266"/>
    <x v="0"/>
    <s v="CONCRETADO"/>
    <s v="CONCRETADO"/>
  </r>
  <r>
    <d v="2023-03-22T00:00:00"/>
    <d v="1899-12-30T13:00:00"/>
    <n v="1899"/>
    <n v="112970"/>
    <s v="S190"/>
    <x v="0"/>
    <s v="CS240590"/>
    <x v="3"/>
    <s v="GMJ535D"/>
    <x v="324"/>
    <s v="SIENNA"/>
    <s v="ECAZA"/>
    <d v="1899-12-30T16:15:00"/>
    <d v="1899-12-30T18:00:00"/>
    <s v="OMRG"/>
    <n v="2012"/>
    <s v="CS240590"/>
    <x v="2"/>
    <s v="CONCRETADO"/>
    <s v="CONCRETADO"/>
  </r>
  <r>
    <d v="2023-03-22T00:00:00"/>
    <d v="1899-12-30T13:30:00"/>
    <n v="5330"/>
    <n v="112942"/>
    <s v="S40"/>
    <x v="2"/>
    <s v="N3013524"/>
    <x v="0"/>
    <s v="GTL059E"/>
    <x v="400"/>
    <s v="AVANZA"/>
    <s v="LALC"/>
    <d v="1899-12-30T14:00:00"/>
    <d v="1899-12-30T17:00:00"/>
    <s v="OMRG"/>
    <n v="2022"/>
    <s v="N3013524"/>
    <x v="2"/>
    <s v="CONCRETADO"/>
    <s v="CONCRETADO"/>
  </r>
  <r>
    <d v="2023-03-22T00:00:00"/>
    <d v="1899-12-30T15:00:00"/>
    <n v="1899"/>
    <n v="112974"/>
    <s v="S50"/>
    <x v="0"/>
    <s v="L1204624"/>
    <x v="0"/>
    <s v="GRW203D"/>
    <x v="33"/>
    <s v="YARIS"/>
    <s v="ECAZA"/>
    <d v="1899-12-30T15:15:00"/>
    <d v="1899-12-30T18:00:00"/>
    <s v="CEPE / CAAA"/>
    <n v="2020"/>
    <e v="#N/A"/>
    <x v="5"/>
    <b v="0"/>
    <b v="0"/>
  </r>
  <r>
    <d v="2023-03-23T00:00:00"/>
    <d v="1899-12-30T08:00:00"/>
    <n v="3260"/>
    <n v="112499"/>
    <s v="S60"/>
    <x v="0"/>
    <s v="GW533487"/>
    <x v="3"/>
    <s v="GJG167C"/>
    <x v="401"/>
    <s v="RAV4"/>
    <s v="JFL"/>
    <d v="1899-12-30T08:15:00"/>
    <d v="1899-12-30T11:00:00"/>
    <s v="CEPE"/>
    <n v="2016"/>
    <s v="GW533487"/>
    <x v="1"/>
    <b v="0"/>
    <b v="0"/>
  </r>
  <r>
    <d v="2023-03-23T00:00:00"/>
    <d v="1899-12-30T08:00:00"/>
    <n v="6599"/>
    <n v="112851"/>
    <s v="S80"/>
    <x v="2"/>
    <s v="L1408580"/>
    <x v="0"/>
    <s v="GW8139B"/>
    <x v="402"/>
    <s v="HILUX"/>
    <s v="LALC"/>
    <d v="1899-12-30T08:30:00"/>
    <d v="1899-12-30T11:00:00"/>
    <s v="OMRG"/>
    <n v="2020"/>
    <s v="L1408580"/>
    <x v="1"/>
    <b v="0"/>
    <b v="0"/>
  </r>
  <r>
    <d v="2023-03-23T00:00:00"/>
    <d v="1899-12-30T08:00:00"/>
    <n v="1899"/>
    <n v="112927"/>
    <s v="S110"/>
    <x v="0"/>
    <s v="HS771513"/>
    <x v="2"/>
    <s v="GXH777C"/>
    <x v="403"/>
    <s v="SIENNA"/>
    <s v="ECAZA"/>
    <d v="1899-12-30T08:30:00"/>
    <d v="1899-12-30T11:00:00"/>
    <s v="AC"/>
    <n v="2017"/>
    <e v="#N/A"/>
    <x v="5"/>
    <b v="0"/>
    <b v="0"/>
  </r>
  <r>
    <d v="2023-03-23T00:00:00"/>
    <d v="1899-12-30T08:15:00"/>
    <n v="2849"/>
    <n v="112029"/>
    <s v="S30 / A Y B"/>
    <x v="0"/>
    <s v="MU449594"/>
    <x v="2"/>
    <s v="GKV997E"/>
    <x v="404"/>
    <s v="CAMRY"/>
    <s v="ECAZA"/>
    <d v="1899-12-30T08:30:00"/>
    <d v="1899-12-30T11:15:00"/>
    <s v="CAAA"/>
    <n v="2021"/>
    <s v="MU449594"/>
    <x v="0"/>
    <s v="CONCRETADO"/>
    <s v="CONCRETADO"/>
  </r>
  <r>
    <d v="2023-03-23T00:00:00"/>
    <d v="1899-12-30T08:15:00"/>
    <n v="6599"/>
    <n v="112911"/>
    <s v="S160 (CONF. CON CTE SI ACEPTA A Y B)"/>
    <x v="0"/>
    <s v="JW748761"/>
    <x v="0"/>
    <s v="GMC115D"/>
    <x v="405"/>
    <s v="RAV4"/>
    <s v="LALC"/>
    <d v="1899-12-30T09:00:00"/>
    <d v="1899-12-30T12:00:00"/>
    <s v="GALC"/>
    <n v="2018"/>
    <s v="JW748761"/>
    <x v="0"/>
    <s v="CONCRETADO"/>
    <s v="CONCRETADO"/>
  </r>
  <r>
    <d v="2023-03-23T00:00:00"/>
    <d v="1899-12-30T08:15:00"/>
    <n v="5330"/>
    <n v="112938"/>
    <s v="S40"/>
    <x v="2"/>
    <s v="M3128196"/>
    <x v="3"/>
    <s v="66L897"/>
    <x v="406"/>
    <s v="PRIUS16-"/>
    <s v="JFL"/>
    <d v="1899-12-30T08:15:00"/>
    <d v="1899-12-30T12:00:00"/>
    <s v="OMRG"/>
    <n v="2021"/>
    <s v="M3128196"/>
    <x v="0"/>
    <s v="CONCRETADO"/>
    <s v="CONCRETADO"/>
  </r>
  <r>
    <d v="2023-03-23T00:00:00"/>
    <d v="1899-12-30T08:30:00"/>
    <n v="1899"/>
    <n v="112913"/>
    <s v="S50"/>
    <x v="0"/>
    <s v="MU550389"/>
    <x v="0"/>
    <s v="67L168"/>
    <x v="407"/>
    <s v="CAMRY HV"/>
    <s v="JFL"/>
    <d v="1899-12-30T09:00:00"/>
    <d v="1899-12-30T12:00:00"/>
    <s v="CSN"/>
    <n v="2021"/>
    <e v="#N/A"/>
    <x v="1"/>
    <b v="0"/>
    <b v="0"/>
  </r>
  <r>
    <d v="2023-03-23T00:00:00"/>
    <d v="1899-12-30T08:30:00"/>
    <n v="5330"/>
    <n v="112952"/>
    <s v="S40"/>
    <x v="0"/>
    <s v="MU022216"/>
    <x v="2"/>
    <s v="67L830"/>
    <x v="408"/>
    <s v="RAV4 HV"/>
    <s v="ECAZA"/>
    <d v="1899-12-30T08:45:00"/>
    <d v="1899-12-30T12:00:00"/>
    <s v="FTP"/>
    <n v="2021"/>
    <s v="MU022216"/>
    <x v="0"/>
    <s v="CONCRETADO"/>
    <s v="CONCRETADO"/>
  </r>
  <r>
    <d v="2023-03-23T00:00:00"/>
    <d v="1899-12-30T08:45:00"/>
    <n v="5330"/>
    <n v="112961"/>
    <s v="S40"/>
    <x v="0"/>
    <s v="N0426375"/>
    <x v="1"/>
    <s v="GC2423D"/>
    <x v="5"/>
    <s v="HILUX"/>
    <s v="JFL"/>
    <d v="1899-12-30T09:45:00"/>
    <d v="1899-12-30T12:00:00"/>
    <s v="CEPE"/>
    <n v="2022"/>
    <s v="N0426375"/>
    <x v="0"/>
    <s v="CONCRETADO"/>
    <s v="CONCRETADO"/>
  </r>
  <r>
    <d v="2023-03-23T00:00:00"/>
    <d v="1899-12-30T08:45:00"/>
    <n v="1899"/>
    <n v="112999"/>
    <s v="S110"/>
    <x v="0"/>
    <s v="H1058129"/>
    <x v="0"/>
    <s v="RLD330A"/>
    <x v="409"/>
    <s v="YARIS"/>
    <s v="LALC"/>
    <d v="1899-12-30T09:00:00"/>
    <d v="1899-12-30T12:00:00"/>
    <s v="CEPE"/>
    <n v="2017"/>
    <s v="H1058129"/>
    <x v="0"/>
    <s v="CONCRETADO"/>
    <s v="CONCRETADO"/>
  </r>
  <r>
    <d v="2023-03-23T00:00:00"/>
    <d v="1899-12-30T09:00:00"/>
    <n v="1899"/>
    <n v="112084"/>
    <s v="S10"/>
    <x v="0"/>
    <s v="PU723769"/>
    <x v="2"/>
    <s v="SP"/>
    <x v="410"/>
    <s v="CAMRY"/>
    <s v="LALC"/>
    <d v="1899-12-30T09:15:00"/>
    <d v="1899-12-30T14:00:00"/>
    <s v="AC"/>
    <n v="2023"/>
    <s v="PU723769"/>
    <x v="2"/>
    <s v="CONCRETADO"/>
    <s v="CONCRETADO"/>
  </r>
  <r>
    <d v="2023-03-23T00:00:00"/>
    <d v="1899-12-30T09:00:00"/>
    <n v="1899"/>
    <n v="112936"/>
    <s v="S110"/>
    <x v="2"/>
    <s v="H3037763"/>
    <x v="3"/>
    <s v="GWB529D"/>
    <x v="411"/>
    <s v="PRIUS16-"/>
    <s v="ECAZA"/>
    <d v="1899-12-30T10:00:00"/>
    <d v="1899-12-30T14:00:00"/>
    <s v="OMRG"/>
    <n v="2017"/>
    <s v="H3037763"/>
    <x v="2"/>
    <s v="CONCRETADO"/>
    <s v="CONCRETADO"/>
  </r>
  <r>
    <d v="2023-03-23T00:00:00"/>
    <d v="1899-12-30T09:00:00"/>
    <n v="1899"/>
    <n v="113009"/>
    <s v="S10"/>
    <x v="0"/>
    <s v="P4003825"/>
    <x v="0"/>
    <s v="SP"/>
    <x v="412"/>
    <s v="HILUXD"/>
    <s v="JFL"/>
    <d v="1899-12-30T10:30:00"/>
    <d v="1899-12-30T14:00:00"/>
    <s v="CAAA"/>
    <n v="2023"/>
    <s v="P4003825"/>
    <x v="2"/>
    <s v="CONCRETADO"/>
    <s v="CONCRETADO"/>
  </r>
  <r>
    <d v="2023-03-23T00:00:00"/>
    <d v="1899-12-30T09:30:00"/>
    <n v="4095.2"/>
    <n v="112950"/>
    <s v="S230 / DIAG. EN GENERAL DE LA UNIDAD"/>
    <x v="0"/>
    <s v="H1051203"/>
    <x v="3"/>
    <s v="XYN193A"/>
    <x v="413"/>
    <s v="YARIS"/>
    <s v="JFL"/>
    <d v="1899-12-30T10:30:00"/>
    <s v="DIAG"/>
    <s v="FTP"/>
    <n v="2017"/>
    <s v="H1051203"/>
    <x v="3"/>
    <b v="0"/>
    <b v="0"/>
  </r>
  <r>
    <d v="2023-03-23T00:00:00"/>
    <d v="1899-12-30T09:30:00"/>
    <n v="5330"/>
    <n v="112951"/>
    <s v="S40"/>
    <x v="0"/>
    <s v="M1320552"/>
    <x v="0"/>
    <s v="GS1545C"/>
    <x v="414"/>
    <s v="HILUX"/>
    <s v="LALC"/>
    <d v="1899-12-30T09:45:00"/>
    <d v="1899-12-30T14:00:00"/>
    <s v="CSN"/>
    <n v="2021"/>
    <s v="M1320552"/>
    <x v="0"/>
    <s v="CONCRETADO"/>
    <s v="CONCRETADO"/>
  </r>
  <r>
    <d v="2023-03-23T00:00:00"/>
    <d v="1899-12-30T09:30:00"/>
    <n v="1899"/>
    <n v="112954"/>
    <s v="S90"/>
    <x v="0"/>
    <s v="H1043212"/>
    <x v="1"/>
    <s v="GLY722C"/>
    <x v="415"/>
    <s v="YARIS"/>
    <s v="ECAZA"/>
    <d v="1899-12-30T10:00:00"/>
    <d v="1899-12-30T14:00:00"/>
    <s v="AC"/>
    <n v="2017"/>
    <s v="H1043212"/>
    <x v="2"/>
    <s v="CONCRETADO"/>
    <s v="CONCRETADO"/>
  </r>
  <r>
    <d v="2023-03-23T00:00:00"/>
    <d v="1899-12-30T10:00:00"/>
    <n v="2849"/>
    <n v="112932"/>
    <s v="S30 / A Y B"/>
    <x v="2"/>
    <s v="N1327952"/>
    <x v="3"/>
    <s v="GC2702D"/>
    <x v="416"/>
    <s v="HILUX"/>
    <s v="JFL"/>
    <d v="1899-12-30T10:20:00"/>
    <d v="1899-12-30T14:00:00"/>
    <s v="OMRG / CAAA"/>
    <n v="2022"/>
    <s v="N1327952"/>
    <x v="0"/>
    <s v="CONCRETADO"/>
    <s v="CONCRETADO"/>
  </r>
  <r>
    <d v="2023-03-23T00:00:00"/>
    <d v="1899-12-30T10:00:00"/>
    <n v="3260"/>
    <n v="112969"/>
    <s v="S140"/>
    <x v="0"/>
    <s v="FU097673"/>
    <x v="0"/>
    <s v="GGF546D"/>
    <x v="417"/>
    <s v="CAMRY"/>
    <s v="LALC"/>
    <d v="1899-12-30T10:30:00"/>
    <d v="1899-12-30T14:00:00"/>
    <s v="AC"/>
    <n v="2015"/>
    <s v="FU097673"/>
    <x v="2"/>
    <s v="CONCRETADO"/>
    <s v="CONCRETADO"/>
  </r>
  <r>
    <d v="2023-03-23T00:00:00"/>
    <d v="1899-12-30T10:00:00"/>
    <n v="1899"/>
    <n v="112978"/>
    <s v="S10"/>
    <x v="0"/>
    <s v="NW322478"/>
    <x v="1"/>
    <s v="SP"/>
    <x v="389"/>
    <s v="RAV4"/>
    <s v="ECAZA"/>
    <d v="1899-12-30T11:15:00"/>
    <d v="1899-12-30T17:00:00"/>
    <s v="CEPE"/>
    <n v="2022"/>
    <s v="NW322478"/>
    <x v="1"/>
    <b v="0"/>
    <b v="0"/>
  </r>
  <r>
    <d v="2023-03-23T00:00:00"/>
    <d v="1899-12-30T10:30:00"/>
    <n v="835.2"/>
    <n v="112956"/>
    <s v="DIAG. DAÑOS EN CUBIERTA PARTE BAJA DEL MOTOR"/>
    <x v="0"/>
    <s v="M3137051"/>
    <x v="1"/>
    <s v="67L394"/>
    <x v="418"/>
    <s v="PRIUS16-"/>
    <s v="LALC"/>
    <d v="1899-12-30T11:00:00"/>
    <s v="DIAG"/>
    <s v="GALC / FTP"/>
    <n v="2021"/>
    <e v="#N/A"/>
    <x v="2"/>
    <s v="CONCRETADO"/>
    <s v="CONCRETADO"/>
  </r>
  <r>
    <d v="2023-03-23T00:00:00"/>
    <d v="1899-12-30T10:30:00"/>
    <n v="2849"/>
    <n v="112982"/>
    <s v="S70 / A Y B"/>
    <x v="2"/>
    <s v="H1033439"/>
    <x v="0"/>
    <s v="GGM845D"/>
    <x v="419"/>
    <s v="YARIS"/>
    <s v="ECAZA"/>
    <d v="1899-12-30T10:45:00"/>
    <d v="1899-12-30T14:00:00"/>
    <s v="OMRG / CAAA"/>
    <n v="2017"/>
    <s v="H1033439"/>
    <x v="2"/>
    <s v="CONCRETADO"/>
    <s v="CONCRETADO"/>
  </r>
  <r>
    <d v="2023-03-23T00:00:00"/>
    <d v="1899-12-30T10:30:00"/>
    <n v="1899"/>
    <n v="112990"/>
    <s v="S170"/>
    <x v="0"/>
    <s v="K6202761"/>
    <x v="2"/>
    <s v="GYL056B"/>
    <x v="92"/>
    <s v="HIACE"/>
    <s v="JFL"/>
    <d v="1899-12-30T11:30:00"/>
    <d v="1899-12-30T14:00:00"/>
    <s v="AC"/>
    <n v="2019"/>
    <s v="K6202761"/>
    <x v="2"/>
    <s v="CONCRETADO"/>
    <s v="CONCRETADO"/>
  </r>
  <r>
    <d v="2023-03-23T00:00:00"/>
    <d v="1899-12-30T10:45:00"/>
    <n v="1899"/>
    <n v="112992"/>
    <s v="S350"/>
    <x v="0"/>
    <s v="J6188115"/>
    <x v="2"/>
    <s v="GYL054B"/>
    <x v="92"/>
    <s v="HIACE"/>
    <s v="JFL"/>
    <d v="1899-12-30T12:15:00"/>
    <d v="1899-12-30T17:00:00"/>
    <s v="AC"/>
    <n v="2018"/>
    <s v="J6188115"/>
    <x v="2"/>
    <s v="CONCRETADO"/>
    <s v="CONCRETADO"/>
  </r>
  <r>
    <d v="2023-03-23T00:00:00"/>
    <d v="1899-12-30T11:00:00"/>
    <n v="5330"/>
    <n v="112989"/>
    <s v="S40"/>
    <x v="2"/>
    <s v="MK019590"/>
    <x v="3"/>
    <s v="GYP387D"/>
    <x v="420"/>
    <s v="AVANZA"/>
    <s v="JFL"/>
    <d v="1899-12-30T11:15:00"/>
    <d v="1899-12-30T14:00:00"/>
    <s v="OMRG"/>
    <n v="2021"/>
    <s v="MK019590"/>
    <x v="1"/>
    <b v="0"/>
    <b v="0"/>
  </r>
  <r>
    <d v="2023-03-23T00:00:00"/>
    <d v="1899-12-30T11:00:00"/>
    <n v="6090"/>
    <n v="112991"/>
    <s v="S100 / INST. DE LLANTAS / A Y B"/>
    <x v="0"/>
    <s v="KP877635"/>
    <x v="0"/>
    <s v="GRW202D"/>
    <x v="33"/>
    <s v="COROLLA"/>
    <s v="ECAZA"/>
    <d v="1899-12-30T11:30:00"/>
    <d v="1899-12-30T17:00:00"/>
    <s v="CSN / CAAA"/>
    <n v="2019"/>
    <s v="KP877635"/>
    <x v="0"/>
    <s v="CONCRETADO"/>
    <s v="CONCRETADO"/>
  </r>
  <r>
    <d v="2023-03-23T00:00:00"/>
    <d v="1899-12-30T11:00:00"/>
    <n v="1899"/>
    <n v="113018"/>
    <s v="S50"/>
    <x v="0"/>
    <s v="K1404394"/>
    <x v="0"/>
    <s v="GB4337A"/>
    <x v="421"/>
    <s v="HILUX"/>
    <s v="LALC"/>
    <d v="1899-12-30T13:00:00"/>
    <d v="1899-12-30T17:00:00"/>
    <s v="FTP"/>
    <n v="2019"/>
    <s v="K1404394"/>
    <x v="0"/>
    <s v="CONCRETADO"/>
    <s v="CONCRETADO"/>
  </r>
  <r>
    <d v="2023-03-23T00:00:00"/>
    <d v="1899-12-30T11:30:00"/>
    <n v="1899"/>
    <n v="112944"/>
    <s v="S310"/>
    <x v="2"/>
    <s v="FW358690"/>
    <x v="1"/>
    <s v="GJ2610D"/>
    <x v="422"/>
    <s v="RAV4"/>
    <s v="JFL"/>
    <d v="1899-12-30T12:00:00"/>
    <d v="1899-12-30T16:00:00"/>
    <s v="OMRG"/>
    <n v="2015"/>
    <s v="FW358690"/>
    <x v="2"/>
    <s v="CONCRETADO"/>
    <s v="CONCRETADO"/>
  </r>
  <r>
    <d v="2023-03-23T00:00:00"/>
    <d v="1899-12-30T11:30:00"/>
    <n v="6130"/>
    <n v="112998"/>
    <s v="S40 / A Y B (800,00)"/>
    <x v="2"/>
    <s v="N1328426"/>
    <x v="1"/>
    <s v="GS7526C"/>
    <x v="46"/>
    <s v="HILUX"/>
    <s v="ECAZA"/>
    <d v="1899-12-30T12:20:00"/>
    <d v="1899-12-30T16:00:00"/>
    <s v="OMRG"/>
    <n v="2022"/>
    <s v="N1328426"/>
    <x v="1"/>
    <b v="0"/>
    <b v="0"/>
  </r>
  <r>
    <d v="2023-03-23T00:00:00"/>
    <d v="1899-12-30T11:30:00"/>
    <n v="1899"/>
    <n v="113006"/>
    <s v="S10"/>
    <x v="0"/>
    <s v="N3180625"/>
    <x v="2"/>
    <s v="SP"/>
    <x v="423"/>
    <s v="PRIUS"/>
    <s v="LALC"/>
    <d v="1899-12-30T12:00:00"/>
    <d v="1899-12-30T17:00:00"/>
    <s v="CEPE"/>
    <n v="2022"/>
    <s v="N3180625"/>
    <x v="2"/>
    <s v="CONCRETADO"/>
    <s v="CONCRETADO"/>
  </r>
  <r>
    <d v="2023-03-23T00:00:00"/>
    <d v="1899-12-30T12:00:00"/>
    <n v="1899"/>
    <n v="113012"/>
    <s v="S150"/>
    <x v="0"/>
    <s v="L3126385"/>
    <x v="0"/>
    <s v="65L136"/>
    <x v="424"/>
    <s v="PRIUS16-"/>
    <s v="ECAZA"/>
    <d v="1899-12-30T12:30:00"/>
    <d v="1899-12-30T17:00:00"/>
    <s v="CEPE"/>
    <n v="2020"/>
    <s v="L3126385"/>
    <x v="2"/>
    <s v="CONCRETADO"/>
    <s v="CONCRETADO"/>
  </r>
  <r>
    <d v="2023-03-23T00:00:00"/>
    <d v="1899-12-30T12:00:00"/>
    <n v="1899"/>
    <n v="113015"/>
    <s v="S10"/>
    <x v="2"/>
    <s v="P0429971"/>
    <x v="1"/>
    <s v="SP"/>
    <x v="425"/>
    <s v="HILUX"/>
    <s v="LALC"/>
    <d v="1899-12-30T13:00:00"/>
    <d v="1899-12-30T16:00:00"/>
    <s v="OMRG"/>
    <n v="2023"/>
    <s v="P0429971"/>
    <x v="2"/>
    <s v="CONCRETADO"/>
    <s v="CONCRETADO"/>
  </r>
  <r>
    <d v="2023-03-23T00:00:00"/>
    <d v="1899-12-30T15:00:00"/>
    <n v="835.2"/>
    <n v="112955"/>
    <s v="DIAG. TESTIGOS ENCENDIDO (INICIALIZACIÓN DE LUCES)"/>
    <x v="0"/>
    <s v="KJ013652"/>
    <x v="2"/>
    <s v="ULU173C"/>
    <x v="426"/>
    <s v="RAV419-"/>
    <s v="JFL"/>
    <d v="1899-12-30T15:30:00"/>
    <s v="DIAG"/>
    <s v="FTP / JOAM"/>
    <n v="2019"/>
    <e v="#N/A"/>
    <x v="2"/>
    <s v="CONCRETADO"/>
    <s v="CONCRETADO"/>
  </r>
  <r>
    <d v="2023-03-24T00:00:00"/>
    <d v="1899-12-30T07:45:00"/>
    <n v="5330"/>
    <n v="113051"/>
    <s v="S40 (RECIBE SUSI)"/>
    <x v="0"/>
    <s v="N1240630"/>
    <x v="2"/>
    <s v="GNP376E"/>
    <x v="427"/>
    <s v="YARIS"/>
    <s v="JFL"/>
    <d v="1899-12-30T09:30:00"/>
    <d v="1899-12-30T13:00:00"/>
    <s v="AC"/>
    <n v="2022"/>
    <e v="#N/A"/>
    <x v="3"/>
    <b v="0"/>
    <b v="0"/>
  </r>
  <r>
    <d v="2023-03-24T00:00:00"/>
    <d v="1899-12-30T08:00:00"/>
    <n v="1899"/>
    <n v="112061"/>
    <s v="S90 (RECIBE SUSI)"/>
    <x v="2"/>
    <s v="KR066433"/>
    <x v="1"/>
    <s v="GHZ008C"/>
    <x v="428"/>
    <s v="CHR"/>
    <s v="ECAZA"/>
    <d v="1899-12-30T09:20:00"/>
    <d v="1899-12-30T12:00:00"/>
    <s v="OMRG"/>
    <n v="2019"/>
    <s v="KR066433"/>
    <x v="2"/>
    <s v="CONCRETADO"/>
    <s v="CONCRETADO"/>
  </r>
  <r>
    <d v="2023-03-24T00:00:00"/>
    <d v="1899-12-30T08:00:00"/>
    <n v="0"/>
    <s v="R-142810"/>
    <s v="INST. ARNÉS DE DIRECCIÓN (DONDE VA EL VOLANTE)"/>
    <x v="0"/>
    <s v="LJ027986"/>
    <x v="1"/>
    <s v="GHY225C"/>
    <x v="313"/>
    <s v="RAV419-"/>
    <s v="JFL"/>
    <d v="1899-12-30T09:00:00"/>
    <d v="1899-12-30T12:00:00"/>
    <s v="FTP / JOAM"/>
    <n v="2019"/>
    <e v="#N/A"/>
    <x v="4"/>
    <e v="#N/A"/>
    <e v="#N/A"/>
  </r>
  <r>
    <d v="2023-03-24T00:00:00"/>
    <d v="1899-12-30T08:00:00"/>
    <n v="6599"/>
    <n v="112910"/>
    <s v="S160"/>
    <x v="2"/>
    <s v="FP329565"/>
    <x v="2"/>
    <s v="GNM953C"/>
    <x v="429"/>
    <s v="COROLLA"/>
    <s v="LALC"/>
    <d v="1899-12-30T09:20:00"/>
    <d v="1899-12-30T12:00:00"/>
    <s v="OMRG"/>
    <n v="2015"/>
    <s v="FP329565"/>
    <x v="2"/>
    <s v="CONCRETADO"/>
    <s v="CONCRETADO"/>
  </r>
  <r>
    <d v="2023-03-24T00:00:00"/>
    <d v="1899-12-30T08:15:00"/>
    <n v="5140"/>
    <n v="112980"/>
    <s v="S100"/>
    <x v="0"/>
    <s v="J1616303"/>
    <x v="0"/>
    <s v="65L440"/>
    <x v="430"/>
    <s v="PRIUS C"/>
    <s v="JFL"/>
    <d v="1899-12-30T09:00:00"/>
    <d v="1899-12-30T12:00:00"/>
    <s v="CEPE"/>
    <n v="2018"/>
    <s v="J1616303"/>
    <x v="2"/>
    <s v="CONCRETADO"/>
    <s v="CONCRETADO"/>
  </r>
  <r>
    <d v="2023-03-24T00:00:00"/>
    <d v="1899-12-30T08:15:00"/>
    <n v="2849"/>
    <n v="112987"/>
    <s v="S170 / A Y B"/>
    <x v="2"/>
    <s v="J0258911"/>
    <x v="3"/>
    <s v="Z22AXB"/>
    <x v="431"/>
    <s v="HILUX"/>
    <s v="LALC"/>
    <d v="1899-12-30T09:00:00"/>
    <d v="1899-12-30T11:00:00"/>
    <s v="OMRG / CAAA"/>
    <n v="2018"/>
    <s v="J0258911"/>
    <x v="0"/>
    <s v="CONCRETADO"/>
    <s v="CONCRETADO"/>
  </r>
  <r>
    <d v="2023-03-24T00:00:00"/>
    <d v="1899-12-30T08:30:00"/>
    <n v="2849"/>
    <n v="112819"/>
    <s v="S50 / A Y B"/>
    <x v="0"/>
    <s v="L1639763"/>
    <x v="0"/>
    <s v="17J018"/>
    <x v="180"/>
    <s v="PRIUS C"/>
    <s v="LALC"/>
    <d v="1899-12-30T09:00:00"/>
    <d v="1899-12-30T12:00:00"/>
    <s v="CAAA"/>
    <n v="2020"/>
    <s v="L1639763"/>
    <x v="0"/>
    <s v="CONCRETADO"/>
    <s v="CONCRETADO"/>
  </r>
  <r>
    <d v="2023-03-24T00:00:00"/>
    <d v="1899-12-30T08:30:00"/>
    <n v="5330"/>
    <n v="113003"/>
    <s v="S40 (RECIBE SUSI)"/>
    <x v="0"/>
    <s v="MP214175"/>
    <x v="0"/>
    <s v="GJA917E"/>
    <x v="432"/>
    <s v="COROLLA"/>
    <s v="ECAZA"/>
    <d v="1899-12-30T09:00:00"/>
    <d v="1899-12-30T12:00:00"/>
    <s v="GALC"/>
    <n v="2021"/>
    <s v="MP214175"/>
    <x v="0"/>
    <s v="CONCRETADO"/>
    <s v="CONCRETADO"/>
  </r>
  <r>
    <d v="2023-03-24T00:00:00"/>
    <d v="1899-12-30T08:45:00"/>
    <n v="1899"/>
    <n v="112984"/>
    <s v="S350"/>
    <x v="0"/>
    <s v="G0168850"/>
    <x v="3"/>
    <s v="GH1086B"/>
    <x v="433"/>
    <s v="HILUX"/>
    <s v="LALC"/>
    <d v="1899-12-30T10:30:00"/>
    <d v="1899-12-30T17:00:00"/>
    <s v="CEPE"/>
    <n v="2016"/>
    <s v="G0168850"/>
    <x v="0"/>
    <s v="CONCRETADO"/>
    <s v="CONCRETADO"/>
  </r>
  <r>
    <d v="2023-03-24T00:00:00"/>
    <d v="1899-12-30T08:45:00"/>
    <n v="1899"/>
    <n v="112985"/>
    <s v="S190"/>
    <x v="0"/>
    <s v="J0177543"/>
    <x v="1"/>
    <s v="GH7101B"/>
    <x v="434"/>
    <s v="HILUX"/>
    <s v="JFL"/>
    <d v="1899-12-30T09:00:00"/>
    <d v="1899-12-30T11:00:00"/>
    <s v="AC"/>
    <n v="2018"/>
    <s v="J0177543"/>
    <x v="2"/>
    <s v="CONCRETADO"/>
    <s v="CONCRETADO"/>
  </r>
  <r>
    <d v="2023-03-24T00:00:00"/>
    <d v="1899-12-30T09:00:00"/>
    <n v="3260"/>
    <n v="112815"/>
    <s v="S60"/>
    <x v="0"/>
    <s v="JP830257"/>
    <x v="3"/>
    <s v="GNW277E"/>
    <x v="435"/>
    <s v="COROLLA"/>
    <s v="JFL"/>
    <d v="1899-12-30T11:00:00"/>
    <d v="1899-12-30T14:00:00"/>
    <s v="AC"/>
    <n v="2018"/>
    <s v="JP830257"/>
    <x v="2"/>
    <s v="CONCRETADO"/>
    <s v="CONCRETADO"/>
  </r>
  <r>
    <d v="2023-03-24T00:00:00"/>
    <d v="1899-12-30T09:00:00"/>
    <n v="1899"/>
    <n v="112995"/>
    <s v="S30 (RECIBE SUSI)"/>
    <x v="0"/>
    <s v="NP277753"/>
    <x v="2"/>
    <s v="GTJ231E"/>
    <x v="352"/>
    <s v="COROLLA"/>
    <s v="ECAZA"/>
    <d v="1899-12-30T11:30:00"/>
    <d v="1899-12-30T14:00:00"/>
    <s v="AC"/>
    <n v="2022"/>
    <s v="NP277753"/>
    <x v="1"/>
    <b v="0"/>
    <b v="0"/>
  </r>
  <r>
    <d v="2023-03-24T00:00:00"/>
    <d v="1899-12-30T09:00:00"/>
    <n v="3260"/>
    <n v="113063"/>
    <s v="S140"/>
    <x v="0"/>
    <s v="J3078335"/>
    <x v="3"/>
    <s v="66L336"/>
    <x v="436"/>
    <s v="PRIUS16-"/>
    <s v="LALC"/>
    <d v="1899-12-30T11:15:00"/>
    <d v="1899-12-30T14:00:00"/>
    <s v="CEPE"/>
    <n v="2018"/>
    <s v="J3078335"/>
    <x v="0"/>
    <s v="CONCRETADO"/>
    <s v="CONCRETADO"/>
  </r>
  <r>
    <d v="2023-03-24T00:00:00"/>
    <d v="1899-12-30T09:30:00"/>
    <n v="5330"/>
    <n v="112879"/>
    <s v="S120"/>
    <x v="2"/>
    <s v="HW543236"/>
    <x v="3"/>
    <s v="GLZ222C"/>
    <x v="437"/>
    <s v="RAV4"/>
    <s v="JFL"/>
    <d v="1899-12-30T10:30:00"/>
    <d v="1899-12-30T17:00:00"/>
    <s v="CEPE"/>
    <n v="2017"/>
    <s v="HW543236"/>
    <x v="2"/>
    <s v="CONCRETADO"/>
    <s v="CONCRETADO"/>
  </r>
  <r>
    <d v="2023-03-24T00:00:00"/>
    <d v="1899-12-30T09:30:00"/>
    <n v="835.2"/>
    <n v="112967"/>
    <s v="DIAG. TESTIGO PRESIÓN DE AIRE / REEMP. BALATAS DELANTERAS"/>
    <x v="0"/>
    <s v="JS964044"/>
    <x v="1"/>
    <s v="GVR036B"/>
    <x v="438"/>
    <s v="SIENNA"/>
    <s v="LALC"/>
    <d v="1899-12-30T10:00:00"/>
    <s v="DIAG"/>
    <s v="GALC / JOAM"/>
    <n v="2018"/>
    <e v="#N/A"/>
    <x v="3"/>
    <b v="0"/>
    <b v="0"/>
  </r>
  <r>
    <d v="2023-03-24T00:00:00"/>
    <d v="1899-12-30T09:30:00"/>
    <n v="3260"/>
    <n v="113027"/>
    <s v="S20"/>
    <x v="2"/>
    <s v="N3171397"/>
    <x v="2"/>
    <s v="68L395"/>
    <x v="439"/>
    <s v="PRIUS16-"/>
    <s v="ECAZA"/>
    <d v="1899-12-30T11:00:00"/>
    <d v="1899-12-30T14:00:00"/>
    <s v="OMRG"/>
    <n v="2022"/>
    <s v="N3171397"/>
    <x v="2"/>
    <s v="CONCRETADO"/>
    <s v="CONCRETADO"/>
  </r>
  <r>
    <d v="2023-03-24T00:00:00"/>
    <d v="1899-12-30T10:00:00"/>
    <n v="3260"/>
    <n v="112838"/>
    <s v="S60"/>
    <x v="3"/>
    <s v="LJ033249"/>
    <x v="3"/>
    <s v="GVW939B"/>
    <x v="440"/>
    <s v="RAV4"/>
    <s v="LALC"/>
    <s v="MOV"/>
    <s v="SMA"/>
    <s v="CSN"/>
    <n v="2020"/>
    <s v="LJ033249"/>
    <x v="2"/>
    <s v="CONCRETADO"/>
    <s v="CONCRETADO"/>
  </r>
  <r>
    <d v="2023-03-24T00:00:00"/>
    <d v="1899-12-30T10:00:00"/>
    <n v="3260"/>
    <n v="112885"/>
    <s v="S60"/>
    <x v="2"/>
    <s v="K1160663"/>
    <x v="2"/>
    <s v="GLE689C"/>
    <x v="441"/>
    <s v="YARIS"/>
    <s v="ECAZA"/>
    <d v="1899-12-30T11:20:00"/>
    <d v="1899-12-30T17:00:00"/>
    <s v="OMRG"/>
    <n v="2019"/>
    <s v="K1160663"/>
    <x v="2"/>
    <s v="CONCRETADO"/>
    <s v="CONCRETADO"/>
  </r>
  <r>
    <d v="2023-03-24T00:00:00"/>
    <d v="1899-12-30T10:00:00"/>
    <n v="1899"/>
    <n v="113042"/>
    <s v="S50"/>
    <x v="2"/>
    <s v="MP164840"/>
    <x v="3"/>
    <s v="ULT385C"/>
    <x v="442"/>
    <s v="COROLLA"/>
    <s v="JFL"/>
    <d v="1899-12-30T11:45:00"/>
    <d v="1899-12-30T17:00:00"/>
    <s v="OMRG"/>
    <n v="2021"/>
    <e v="#N/A"/>
    <x v="1"/>
    <b v="0"/>
    <b v="0"/>
  </r>
  <r>
    <d v="2023-03-24T00:00:00"/>
    <d v="1899-12-30T10:15:00"/>
    <n v="3260"/>
    <n v="112873"/>
    <s v="S60"/>
    <x v="3"/>
    <s v="JW707065"/>
    <x v="3"/>
    <s v="GRB067A"/>
    <x v="443"/>
    <s v="RAV4"/>
    <s v="LALC"/>
    <s v="MOV"/>
    <s v="SMA"/>
    <s v="CSN"/>
    <n v="2018"/>
    <e v="#N/A"/>
    <x v="2"/>
    <s v="CONCRETADO"/>
    <s v="CONCRETADO"/>
  </r>
  <r>
    <d v="2023-03-24T00:00:00"/>
    <d v="1899-12-30T10:30:00"/>
    <n v="835.2"/>
    <n v="112962"/>
    <s v="DIAG. NO PASÓ LA VERIFICACIÓN / DIAG. EN BATERÍA"/>
    <x v="0"/>
    <s v="GP366479"/>
    <x v="1"/>
    <s v="GNJ737C"/>
    <x v="444"/>
    <s v="COROLLA"/>
    <s v="JFL"/>
    <d v="1899-12-30T11:00:00"/>
    <s v="DIAG"/>
    <s v="FTP / JOAM"/>
    <n v="2016"/>
    <s v="GP366479"/>
    <x v="2"/>
    <s v="CONCRETADO"/>
    <s v="CONCRETADO"/>
  </r>
  <r>
    <d v="2023-03-24T00:00:00"/>
    <d v="1899-12-30T10:30:00"/>
    <n v="2849"/>
    <n v="112983"/>
    <s v="S90 / A Y B"/>
    <x v="0"/>
    <s v="KD003221"/>
    <x v="0"/>
    <s v="GRW235D"/>
    <x v="33"/>
    <s v="RAV419-"/>
    <s v="ECAZA"/>
    <d v="1899-12-30T10:45:00"/>
    <d v="1899-12-30T17:00:00"/>
    <s v="CAAA"/>
    <n v="2019"/>
    <e v="#N/A"/>
    <x v="2"/>
    <s v="CONCRETADO"/>
    <s v="CONCRETADO"/>
  </r>
  <r>
    <d v="2023-03-24T00:00:00"/>
    <d v="1899-12-30T11:00:00"/>
    <n v="1899"/>
    <n v="113043"/>
    <s v="S30"/>
    <x v="0"/>
    <s v="N1327299"/>
    <x v="0"/>
    <s v="GB6419D"/>
    <x v="445"/>
    <s v="HILUX"/>
    <s v="JFL"/>
    <d v="1899-12-30T12:00:00"/>
    <d v="1899-12-30T15:00:00"/>
    <s v="CEPE"/>
    <n v="2022"/>
    <s v="N1327299"/>
    <x v="2"/>
    <s v="CONCRETADO"/>
    <s v="CONCRETADO"/>
  </r>
  <r>
    <d v="2023-03-24T00:00:00"/>
    <d v="1899-12-30T11:00:00"/>
    <n v="6599"/>
    <n v="113067"/>
    <s v="S80"/>
    <x v="0"/>
    <s v="FW241299"/>
    <x v="0"/>
    <s v="GGM284E"/>
    <x v="446"/>
    <s v="RAV4"/>
    <s v="LALC"/>
    <d v="1899-12-30T13:00:00"/>
    <d v="1899-12-30T17:00:00"/>
    <s v="CEPE"/>
    <n v="2015"/>
    <s v="FW241299"/>
    <x v="2"/>
    <s v="CONCRETADO"/>
    <s v="CONCRETADO"/>
  </r>
  <r>
    <d v="2023-03-24T00:00:00"/>
    <d v="1899-12-30T11:15:00"/>
    <n v="1899"/>
    <n v="112817"/>
    <s v="S70"/>
    <x v="3"/>
    <s v="K6200803"/>
    <x v="3"/>
    <s v="62RB6N"/>
    <x v="447"/>
    <s v="HIACE"/>
    <s v="LALC"/>
    <s v="MOV"/>
    <s v="SMA"/>
    <s v="CSN"/>
    <n v="2019"/>
    <s v="K6200803"/>
    <x v="2"/>
    <s v="CONCRETADO"/>
    <s v="CONCRETADO"/>
  </r>
  <r>
    <d v="2023-03-24T00:00:00"/>
    <d v="1899-12-30T11:15:00"/>
    <n v="1899"/>
    <n v="113014"/>
    <s v="S270"/>
    <x v="0"/>
    <s v="EW130341"/>
    <x v="2"/>
    <s v="GUN529D"/>
    <x v="448"/>
    <s v="RAV4"/>
    <s v="JFL"/>
    <d v="1899-12-30T12:15:00"/>
    <d v="1899-12-30T15:00:00"/>
    <s v="CEPE"/>
    <n v="2014"/>
    <e v="#N/A"/>
    <x v="3"/>
    <b v="0"/>
    <b v="0"/>
  </r>
  <r>
    <d v="2023-03-24T00:00:00"/>
    <d v="1899-12-30T11:30:00"/>
    <n v="1899"/>
    <n v="112965"/>
    <s v="S170"/>
    <x v="3"/>
    <s v="K0266136"/>
    <x v="3"/>
    <s v="ABC1234"/>
    <x v="298"/>
    <s v="HILUX"/>
    <s v="LALC"/>
    <s v="MOV"/>
    <s v="SMA"/>
    <s v="CSN"/>
    <n v="2019"/>
    <s v="K0266136"/>
    <x v="2"/>
    <s v="CONCRETADO"/>
    <s v="CONCRETADO"/>
  </r>
  <r>
    <d v="2023-03-24T00:00:00"/>
    <d v="1899-12-30T11:30:00"/>
    <n v="0"/>
    <n v="113001"/>
    <s v="PRIMERO INST. PELÍCULA DE SEGURIDAD (INSTALARÁ PREVIAS) DESPUÉS LOS ACC:  INST. DE TAPETES / SKID PLATE"/>
    <x v="0"/>
    <s v="PT131345"/>
    <x v="1"/>
    <s v="SP"/>
    <x v="449"/>
    <s v="TACOMA"/>
    <s v="JFL"/>
    <d v="1899-12-30T14:00:00"/>
    <d v="1899-12-30T17:00:00"/>
    <s v="AC"/>
    <n v="2023"/>
    <e v="#N/A"/>
    <x v="2"/>
    <s v="CONCRETADO"/>
    <s v="CONCRETADO"/>
  </r>
  <r>
    <d v="2023-03-24T00:00:00"/>
    <d v="1899-12-30T12:00:00"/>
    <n v="1899"/>
    <n v="112929"/>
    <s v="S50 (RECIBE NAYE) CTE LLEGA A LAS 9:00 AM"/>
    <x v="3"/>
    <s v="JK025246"/>
    <x v="3"/>
    <s v="GHY642D"/>
    <x v="450"/>
    <s v="AVANZA"/>
    <s v="LALC"/>
    <s v="MOV"/>
    <s v="SMA"/>
    <s v="CSN"/>
    <n v="2018"/>
    <s v="JK025246"/>
    <x v="2"/>
    <s v="CONCRETADO"/>
    <s v="CONCRETADO"/>
  </r>
  <r>
    <d v="2023-03-24T00:00:00"/>
    <d v="1899-12-30T12:00:00"/>
    <n v="835.2"/>
    <n v="113022"/>
    <s v="DIAG. RUIDO EN BALATAS LADO CHOFER / DIAG. RUIDO Y VIBRACIÓN AL FRENAR"/>
    <x v="0"/>
    <s v="L1196881"/>
    <x v="3"/>
    <s v="GYY740C"/>
    <x v="451"/>
    <s v="YARIS"/>
    <s v="JFL"/>
    <d v="1899-12-30T14:00:00"/>
    <d v="1899-12-30T17:00:00"/>
    <s v="GALC"/>
    <n v="2020"/>
    <s v="L1196881"/>
    <x v="1"/>
    <b v="0"/>
    <b v="0"/>
  </r>
  <r>
    <d v="2023-03-24T00:00:00"/>
    <d v="1899-12-30T12:30:00"/>
    <n v="835.2"/>
    <n v="112997"/>
    <s v="DIAG. TESTIGO ENCENDIDO EN TABLERO (TACK OFF)"/>
    <x v="0"/>
    <s v="8S108966"/>
    <x v="3"/>
    <s v="GXE706C"/>
    <x v="452"/>
    <s v="SIENNA"/>
    <s v="JFL"/>
    <d v="1899-12-30T13:00:00"/>
    <s v="DIAG"/>
    <s v="GALC / JOAM"/>
    <n v="2008"/>
    <s v="8S108966"/>
    <x v="0"/>
    <s v="CONCRETADO"/>
    <s v="CONCRETADO"/>
  </r>
  <r>
    <d v="2023-03-24T00:00:00"/>
    <d v="1899-12-30T12:30:00"/>
    <n v="1899"/>
    <n v="113000"/>
    <s v="S10"/>
    <x v="3"/>
    <s v="NU072059"/>
    <x v="0"/>
    <s v="SP"/>
    <x v="453"/>
    <s v="RAV4"/>
    <s v="LALC"/>
    <s v="MOV"/>
    <s v="SMA"/>
    <s v="CSN"/>
    <n v="2022"/>
    <s v="NU072059"/>
    <x v="2"/>
    <s v="CONCRETADO"/>
    <s v="CONCRETADO"/>
  </r>
  <r>
    <d v="2023-03-24T00:00:00"/>
    <d v="1899-12-30T13:00:00"/>
    <n v="1899"/>
    <n v="113020"/>
    <s v="S230"/>
    <x v="2"/>
    <s v="CS176651"/>
    <x v="1"/>
    <s v="GWA421D"/>
    <x v="454"/>
    <s v="SIENNA"/>
    <s v="LALC"/>
    <d v="1899-12-30T13:40:00"/>
    <d v="1899-12-30T17:00:00"/>
    <s v="OMRG"/>
    <n v="2012"/>
    <s v="CS176651"/>
    <x v="0"/>
    <s v="CONCRETADO"/>
    <s v="CONCRETADO"/>
  </r>
  <r>
    <d v="2023-03-24T00:00:00"/>
    <d v="1899-12-30T13:30:00"/>
    <n v="1899"/>
    <n v="113024"/>
    <s v="S130"/>
    <x v="2"/>
    <s v="F1435104"/>
    <x v="1"/>
    <s v="GNZ355D"/>
    <x v="455"/>
    <s v="YARIS"/>
    <s v="LALC"/>
    <d v="1899-12-30T14:00:00"/>
    <d v="1899-12-30T17:00:00"/>
    <s v="OMRG"/>
    <n v="2015"/>
    <s v="F1435104"/>
    <x v="2"/>
    <s v="CONCRETADO"/>
    <s v="CONCRETADO"/>
  </r>
  <r>
    <d v="2023-03-24T00:00:00"/>
    <d v="1899-12-30T14:00:00"/>
    <n v="3260"/>
    <n v="113034"/>
    <s v="S120"/>
    <x v="2"/>
    <s v="H1046175"/>
    <x v="1"/>
    <s v="GJA222A"/>
    <x v="456"/>
    <s v="YARIS"/>
    <s v="LALC"/>
    <d v="1899-12-30T14:20:00"/>
    <d v="1899-12-30T17:00:00"/>
    <s v="OMRG"/>
    <n v="2017"/>
    <s v="H1046175"/>
    <x v="2"/>
    <s v="CONCRETADO"/>
    <s v="CONCRETADO"/>
  </r>
  <r>
    <d v="2023-03-24T00:00:00"/>
    <d v="1899-12-30T14:30:00"/>
    <n v="1899"/>
    <n v="113055"/>
    <s v="S70"/>
    <x v="0"/>
    <s v="KS303622"/>
    <x v="1"/>
    <s v="GNK878C"/>
    <x v="457"/>
    <s v="HIGHLANDER"/>
    <s v="JFL"/>
    <d v="1899-12-30T15:00:00"/>
    <d v="1899-12-30T18:00:00"/>
    <s v="CAAA"/>
    <n v="2019"/>
    <s v="KS303622"/>
    <x v="0"/>
    <s v="CONCRETADO"/>
    <s v="CONCRETADO"/>
  </r>
  <r>
    <d v="2023-03-24T00:00:00"/>
    <d v="1899-12-30T15:00:00"/>
    <n v="835.2"/>
    <n v="113032"/>
    <s v="DIAG. FILTRACIÓN DE AGUA (UNIDAD DE COMONUEVOS, SOLICITÓ DIANA RMZ)"/>
    <x v="0"/>
    <s v="KJ016415"/>
    <x v="3"/>
    <s v="G000000"/>
    <x v="195"/>
    <s v="RAV419-"/>
    <s v="JFL"/>
    <d v="1899-12-30T15:45:00"/>
    <s v="DIAG"/>
    <s v="FTP / JOAM"/>
    <n v="2019"/>
    <e v="#N/A"/>
    <x v="0"/>
    <s v="CONCRETADO"/>
    <s v="CONCRETADO"/>
  </r>
  <r>
    <d v="2023-03-24T00:00:00"/>
    <d v="1899-12-30T15:30:00"/>
    <n v="0"/>
    <n v="113065"/>
    <s v="REEMP. ACEITE Y LAVADO (CORTESÍA)"/>
    <x v="8"/>
    <s v="P4004195"/>
    <x v="0"/>
    <s v="GW5546C"/>
    <x v="458"/>
    <s v="HILUXD"/>
    <s v="JFL"/>
    <d v="1899-12-30T15:45:00"/>
    <d v="1899-12-30T16:45:00"/>
    <s v="CAAA"/>
    <n v="2023"/>
    <s v="P4004195"/>
    <x v="2"/>
    <s v="CONCRETADO"/>
    <s v="CONCRETADO"/>
  </r>
  <r>
    <d v="2023-03-24T00:00:00"/>
    <d v="1899-12-30T16:00:00"/>
    <n v="835.2"/>
    <n v="113036"/>
    <s v="DIAG. ESTÉREO NO SE PUEDE CONECTAR POR BLUETHOOT"/>
    <x v="0"/>
    <s v="FM182489"/>
    <x v="2"/>
    <s v="GP68799"/>
    <x v="459"/>
    <s v="TACOMA"/>
    <s v="LALC"/>
    <d v="1899-12-30T16:15:00"/>
    <s v="DIAG"/>
    <s v="GALC / JOAM"/>
    <n v="2015"/>
    <s v="FM182489"/>
    <x v="0"/>
    <s v="CONCRETADO"/>
    <s v="CONCRETADO"/>
  </r>
  <r>
    <d v="2023-03-25T00:00:00"/>
    <d v="1899-12-30T08:00:00"/>
    <n v="1899"/>
    <n v="111977"/>
    <s v="S50 (RECIBE SUSI)"/>
    <x v="2"/>
    <s v="L0007886"/>
    <x v="3"/>
    <s v="GW2023A"/>
    <x v="460"/>
    <s v="HILUX"/>
    <s v="LALC"/>
    <d v="1899-12-30T08:00:00"/>
    <d v="1899-12-30T11:00:00"/>
    <s v="OMRG"/>
    <n v="2020"/>
    <s v="L0007886"/>
    <x v="2"/>
    <s v="CONCRETADO"/>
    <s v="CONCRETADO"/>
  </r>
  <r>
    <d v="2023-03-25T00:00:00"/>
    <d v="1899-12-30T08:00:00"/>
    <n v="1899"/>
    <n v="112343"/>
    <s v="S10"/>
    <x v="0"/>
    <s v="N1253917"/>
    <x v="2"/>
    <s v="GUP800E"/>
    <x v="461"/>
    <s v="YARIS"/>
    <s v="JFL"/>
    <d v="1899-12-30T08:15:00"/>
    <d v="1899-12-30T11:00:00"/>
    <s v="FTP"/>
    <n v="2022"/>
    <s v="N1253917"/>
    <x v="1"/>
    <b v="0"/>
    <b v="0"/>
  </r>
  <r>
    <d v="2023-03-25T00:00:00"/>
    <d v="1899-12-30T08:00:00"/>
    <n v="1899"/>
    <n v="112958"/>
    <s v="S130"/>
    <x v="2"/>
    <s v="J1130831"/>
    <x v="2"/>
    <s v="GMA880C"/>
    <x v="462"/>
    <s v="YARIS"/>
    <s v="ECAZA"/>
    <d v="1899-12-30T08:20:00"/>
    <d v="1899-12-30T11:00:00"/>
    <s v="OMRG"/>
    <n v="2018"/>
    <s v="J1130831"/>
    <x v="1"/>
    <b v="0"/>
    <b v="0"/>
  </r>
  <r>
    <d v="2023-03-25T00:00:00"/>
    <d v="1899-12-30T08:15:00"/>
    <n v="1899"/>
    <n v="112342"/>
    <s v="INSP. 23TM01"/>
    <x v="1"/>
    <s v="N1253917"/>
    <x v="2"/>
    <s v="GUP800E"/>
    <x v="461"/>
    <s v="YARIS"/>
    <s v="JFL"/>
    <d v="1899-12-30T09:00:00"/>
    <d v="1899-12-30T12:00:00"/>
    <s v="FTP"/>
    <n v="2022"/>
    <s v="N1253917"/>
    <x v="1"/>
    <b v="0"/>
    <b v="0"/>
  </r>
  <r>
    <d v="2023-03-25T00:00:00"/>
    <d v="1899-12-30T08:15:00"/>
    <n v="1899"/>
    <n v="112928"/>
    <s v="S30"/>
    <x v="0"/>
    <s v="N1420479"/>
    <x v="0"/>
    <s v="GU3007C"/>
    <x v="463"/>
    <s v="HILUX"/>
    <s v="ECAZA"/>
    <d v="1899-12-30T08:30:00"/>
    <d v="1899-12-30T11:00:00"/>
    <s v="CSN"/>
    <n v="2022"/>
    <s v="N1420479"/>
    <x v="2"/>
    <s v="CONCRETADO"/>
    <s v="CONCRETADO"/>
  </r>
  <r>
    <d v="2023-03-25T00:00:00"/>
    <d v="1899-12-30T08:15:00"/>
    <n v="0"/>
    <n v="112941"/>
    <s v="INST. BANDA ACC (RECIBE SUSI)"/>
    <x v="0"/>
    <s v="KY513547"/>
    <x v="0"/>
    <s v="GLD721D"/>
    <x v="464"/>
    <s v="YARIS R"/>
    <s v="LALC"/>
    <d v="1899-12-30T08:30:00"/>
    <d v="1899-12-30T12:00:00"/>
    <s v="AC"/>
    <n v="2019"/>
    <e v="#N/A"/>
    <x v="2"/>
    <s v="CONCRETADO"/>
    <s v="CONCRETADO"/>
  </r>
  <r>
    <d v="2023-03-25T00:00:00"/>
    <d v="1899-12-30T08:30:00"/>
    <n v="1899"/>
    <n v="112930"/>
    <s v="S30"/>
    <x v="2"/>
    <s v="NP275048"/>
    <x v="1"/>
    <s v="GLP320E"/>
    <x v="31"/>
    <s v="COROLLA"/>
    <s v="ECAZA"/>
    <d v="1899-12-30T09:20:00"/>
    <d v="1899-12-30T12:00:00"/>
    <s v="OMRG"/>
    <n v="2022"/>
    <s v="NP275048"/>
    <x v="2"/>
    <s v="CONCRETADO"/>
    <s v="CONCRETADO"/>
  </r>
  <r>
    <d v="2023-03-25T00:00:00"/>
    <d v="1899-12-30T08:30:00"/>
    <n v="3260"/>
    <n v="112943"/>
    <s v="S140"/>
    <x v="0"/>
    <s v="ED586630"/>
    <x v="1"/>
    <s v="GTN699C"/>
    <x v="465"/>
    <s v="YARIS"/>
    <s v="JFL"/>
    <d v="1899-12-30T09:00:00"/>
    <d v="1899-12-30T12:00:00"/>
    <s v="CSN"/>
    <n v="2014"/>
    <s v="ED586630"/>
    <x v="2"/>
    <s v="CONCRETADO"/>
    <s v="CONCRETADO"/>
  </r>
  <r>
    <d v="2023-03-25T00:00:00"/>
    <d v="1899-12-30T08:45:00"/>
    <n v="3260"/>
    <n v="112972"/>
    <s v="S180"/>
    <x v="2"/>
    <s v="FK014815"/>
    <x v="3"/>
    <s v="GTN772C"/>
    <x v="466"/>
    <s v="AVANZA"/>
    <s v="JFL"/>
    <d v="1899-12-30T09:00:00"/>
    <d v="1899-12-30T12:00:00"/>
    <s v="OMRG"/>
    <n v="2015"/>
    <s v="FK014815"/>
    <x v="2"/>
    <s v="CONCRETADO"/>
    <s v="CONCRETADO"/>
  </r>
  <r>
    <d v="2023-03-25T00:00:00"/>
    <d v="1899-12-30T08:45:00"/>
    <n v="1899"/>
    <n v="113074"/>
    <s v="S30"/>
    <x v="0"/>
    <s v="N3004851"/>
    <x v="2"/>
    <s v="68L341"/>
    <x v="467"/>
    <s v="COROLLA HV"/>
    <s v="ECAZA"/>
    <d v="1899-12-30T09:30:00"/>
    <d v="1899-12-30T12:00:00"/>
    <s v="FTP"/>
    <n v="2022"/>
    <e v="#N/A"/>
    <x v="2"/>
    <s v="CONCRETADO"/>
    <s v="CONCRETADO"/>
  </r>
  <r>
    <d v="2023-03-25T00:00:00"/>
    <d v="1899-12-30T09:00:00"/>
    <n v="1899"/>
    <n v="112912"/>
    <s v="S30"/>
    <x v="0"/>
    <s v="MP205543"/>
    <x v="0"/>
    <s v="GKC401E"/>
    <x v="468"/>
    <s v="COROLLA"/>
    <s v="JFL"/>
    <d v="1899-12-30T09:30:00"/>
    <d v="1899-12-30T13:00:00"/>
    <s v="OMRG"/>
    <n v="2021"/>
    <s v="MP205543"/>
    <x v="0"/>
    <s v="CONCRETADO"/>
    <s v="CONCRETADO"/>
  </r>
  <r>
    <d v="2023-03-25T00:00:00"/>
    <d v="1899-12-30T09:00:00"/>
    <n v="1899"/>
    <n v="112945"/>
    <s v="S90"/>
    <x v="0"/>
    <s v="L0446642"/>
    <x v="3"/>
    <s v="GV3868B"/>
    <x v="469"/>
    <s v="HILUXD"/>
    <s v="ECAZA"/>
    <d v="1899-12-30T09:45:00"/>
    <d v="1899-12-30T15:00:00"/>
    <s v="CSN"/>
    <n v="2020"/>
    <s v="L0446642"/>
    <x v="2"/>
    <s v="CONCRETADO"/>
    <s v="CONCRETADO"/>
  </r>
  <r>
    <d v="2023-03-25T00:00:00"/>
    <d v="1899-12-30T09:30:00"/>
    <n v="3260"/>
    <n v="112848"/>
    <s v="S60"/>
    <x v="2"/>
    <s v="K1161931"/>
    <x v="3"/>
    <s v="GMB142D"/>
    <x v="470"/>
    <s v="YARIS"/>
    <s v="JFL"/>
    <d v="1899-12-30T09:45:00"/>
    <d v="1899-12-30T12:00:00"/>
    <s v="OMRG"/>
    <n v="2019"/>
    <e v="#N/A"/>
    <x v="3"/>
    <b v="0"/>
    <b v="0"/>
  </r>
  <r>
    <d v="2023-03-25T00:00:00"/>
    <d v="1899-12-30T09:30:00"/>
    <n v="1899"/>
    <n v="112922"/>
    <s v="S30"/>
    <x v="0"/>
    <s v="M1320611"/>
    <x v="3"/>
    <s v="GS2209C"/>
    <x v="65"/>
    <s v="HILUX"/>
    <s v="ECAZA"/>
    <d v="1899-12-30T10:00:00"/>
    <d v="1899-12-30T14:00:00"/>
    <s v="FTP"/>
    <n v="2021"/>
    <e v="#N/A"/>
    <x v="5"/>
    <b v="0"/>
    <b v="0"/>
  </r>
  <r>
    <d v="2023-03-25T00:00:00"/>
    <d v="1899-12-30T10:00:00"/>
    <n v="5330"/>
    <n v="112935"/>
    <s v="S40"/>
    <x v="2"/>
    <s v="MU012200"/>
    <x v="1"/>
    <s v="UKV727J"/>
    <x v="471"/>
    <s v="RAV4 HV"/>
    <s v="ECAZA"/>
    <d v="1899-12-30T10:30:00"/>
    <d v="1899-12-30T14:00:00"/>
    <s v="OMRG"/>
    <n v="2021"/>
    <s v="MU012200"/>
    <x v="2"/>
    <s v="CONCRETADO"/>
    <s v="CONCRETADO"/>
  </r>
  <r>
    <d v="2023-03-25T00:00:00"/>
    <d v="1899-12-30T10:00:00"/>
    <n v="5330"/>
    <n v="112939"/>
    <s v="S120"/>
    <x v="0"/>
    <s v="K0182664"/>
    <x v="1"/>
    <s v="GU7092C"/>
    <x v="472"/>
    <s v="HILUX"/>
    <s v="JFL"/>
    <d v="1899-12-30T11:00:00"/>
    <d v="1899-12-30T14:00:00"/>
    <s v="AC"/>
    <n v="2019"/>
    <s v="K0182664"/>
    <x v="2"/>
    <s v="CONCRETADO"/>
    <s v="CONCRETADO"/>
  </r>
  <r>
    <d v="2023-03-25T00:00:00"/>
    <d v="1899-12-30T10:00:00"/>
    <n v="6599"/>
    <n v="112979"/>
    <s v="S80 (RECIBE MARCO)"/>
    <x v="0"/>
    <s v="J1119121"/>
    <x v="0"/>
    <s v="GNK592C"/>
    <x v="473"/>
    <s v="YARIS"/>
    <s v="LALC"/>
    <d v="1899-12-30T11:00:00"/>
    <d v="1899-12-30T14:00:00"/>
    <s v="FTP"/>
    <n v="2018"/>
    <s v="J1119121"/>
    <x v="2"/>
    <s v="CONCRETADO"/>
    <s v="CONCRETADO"/>
  </r>
  <r>
    <d v="2023-03-25T00:00:00"/>
    <d v="1899-12-30T10:15:00"/>
    <n v="0"/>
    <n v="113077"/>
    <s v="A Y F / LAVADO (A. V. JOSÉ LUIS) CLIENTE LLEGA A LAS 10:00 AM"/>
    <x v="8"/>
    <s v="PJ067006"/>
    <x v="3"/>
    <s v="SP"/>
    <x v="474"/>
    <s v="RAIZE"/>
    <s v="JFL"/>
    <d v="1899-12-30T10:15:00"/>
    <d v="1899-12-30T14:00:00"/>
    <s v="OMRG"/>
    <n v="2023"/>
    <e v="#N/A"/>
    <x v="2"/>
    <s v="CONCRETADO"/>
    <s v="CONCRETADO"/>
  </r>
  <r>
    <d v="2023-03-25T00:00:00"/>
    <d v="1899-12-30T10:30:00"/>
    <n v="2849"/>
    <n v="113011"/>
    <s v="S190 / A Y B (V.C.) )RECIBE MARCO)"/>
    <x v="2"/>
    <s v="L0003086"/>
    <x v="0"/>
    <s v="NW5764B"/>
    <x v="475"/>
    <s v="HILUX"/>
    <s v="LALC"/>
    <d v="1899-12-30T12:30:00"/>
    <d v="1899-12-30T15:00:00"/>
    <s v="OMRG"/>
    <n v="2020"/>
    <s v="L0003086"/>
    <x v="2"/>
    <s v="CONCRETADO"/>
    <s v="CONCRETADO"/>
  </r>
  <r>
    <d v="2023-03-25T00:00:00"/>
    <d v="1899-12-30T10:30:00"/>
    <n v="6599"/>
    <n v="113013"/>
    <s v="S160"/>
    <x v="0"/>
    <s v="BC700669"/>
    <x v="2"/>
    <s v="GPA077D"/>
    <x v="476"/>
    <s v="COROLLA"/>
    <s v="ECAZA"/>
    <d v="1899-12-30T10:45:00"/>
    <d v="1899-12-30T14:00:00"/>
    <s v="CSN"/>
    <n v="2011"/>
    <s v="BC700669"/>
    <x v="0"/>
    <s v="CONCRETADO"/>
    <s v="CONCRETADO"/>
  </r>
  <r>
    <d v="2023-03-25T00:00:00"/>
    <d v="1899-12-30T11:00:00"/>
    <n v="3260"/>
    <n v="113026"/>
    <s v="S60"/>
    <x v="0"/>
    <s v="NJ014141"/>
    <x v="0"/>
    <s v="ULT416F"/>
    <x v="477"/>
    <s v="RAIZE"/>
    <s v="JFL"/>
    <d v="1899-12-30T12:30:00"/>
    <d v="1899-12-30T14:00:00"/>
    <s v="CSN"/>
    <n v="2022"/>
    <s v="NJ014141"/>
    <x v="2"/>
    <s v="CONCRETADO"/>
    <s v="CONCRETADO"/>
  </r>
  <r>
    <d v="2023-03-25T00:00:00"/>
    <d v="1899-12-30T11:00:00"/>
    <n v="0"/>
    <n v="113111"/>
    <s v="A Y F / LAVADO (A.V. JOSÉ LUIS)"/>
    <x v="8"/>
    <s v="P3009405"/>
    <x v="3"/>
    <s v="SP"/>
    <x v="478"/>
    <s v="COROLLA"/>
    <s v="ECAZA"/>
    <d v="1899-12-30T11:15:00"/>
    <d v="1899-12-30T12:15:00"/>
    <s v="OMRG"/>
    <n v="2022"/>
    <e v="#N/A"/>
    <x v="2"/>
    <s v="CONCRETADO"/>
    <s v="CONCRETADO"/>
  </r>
  <r>
    <d v="2023-03-25T00:00:00"/>
    <d v="1899-12-30T11:30:00"/>
    <n v="1899"/>
    <n v="113038"/>
    <s v="S30"/>
    <x v="0"/>
    <s v="N6004911"/>
    <x v="0"/>
    <s v="GND217E"/>
    <x v="479"/>
    <s v="HIACE"/>
    <s v="JFL"/>
    <d v="1899-12-30T12:30:00"/>
    <d v="1899-12-30T14:00:00"/>
    <s v="AC"/>
    <n v="2022"/>
    <s v="N6004911"/>
    <x v="2"/>
    <s v="CONCRETADO"/>
    <s v="CONCRETADO"/>
  </r>
  <r>
    <d v="2023-03-25T00:00:00"/>
    <d v="1899-12-30T11:30:00"/>
    <n v="1899"/>
    <n v="113039"/>
    <s v="S50"/>
    <x v="0"/>
    <s v="KJ018323"/>
    <x v="1"/>
    <s v="GVC637E"/>
    <x v="480"/>
    <s v="RAV419-"/>
    <s v="ECAZA"/>
    <d v="1899-12-30T12:30:00"/>
    <d v="1899-12-30T14:00:00"/>
    <s v="FTP"/>
    <n v="2019"/>
    <s v="KJ018323"/>
    <x v="1"/>
    <b v="0"/>
    <b v="0"/>
  </r>
  <r>
    <d v="2023-03-27T00:00:00"/>
    <d v="1899-12-30T08:15:00"/>
    <n v="1899"/>
    <n v="113044"/>
    <s v="S270"/>
    <x v="2"/>
    <s v="H6172654"/>
    <x v="1"/>
    <s v="15RB8U"/>
    <x v="130"/>
    <s v="HIACE"/>
    <s v="ECAZA"/>
    <d v="1899-12-30T08:30:00"/>
    <d v="1899-12-30T11:30:00"/>
    <s v="OMRG"/>
    <n v="2017"/>
    <s v="H6172654"/>
    <x v="2"/>
    <s v="CONCRETADO"/>
    <s v="CONCRETADO"/>
  </r>
  <r>
    <d v="2023-03-27T00:00:00"/>
    <d v="1899-12-30T08:15:00"/>
    <n v="2699"/>
    <n v="113097"/>
    <s v="S50/A Y B"/>
    <x v="0"/>
    <s v="N4002109"/>
    <x v="0"/>
    <s v="UK53041"/>
    <x v="481"/>
    <s v="HILUXD"/>
    <s v="LALC"/>
    <d v="1899-12-30T08:30:00"/>
    <d v="1899-12-30T12:00:00"/>
    <s v="AC"/>
    <n v="2022"/>
    <s v="N4002109"/>
    <x v="0"/>
    <s v="CONCRETADO"/>
    <s v="CONCRETADO"/>
  </r>
  <r>
    <d v="2023-03-27T00:00:00"/>
    <d v="1899-12-30T08:15:00"/>
    <n v="3260"/>
    <n v="113100"/>
    <s v="S140"/>
    <x v="0"/>
    <s v="ES424577"/>
    <x v="0"/>
    <s v="GMD258D"/>
    <x v="482"/>
    <s v="SIENNA"/>
    <s v="JFL"/>
    <d v="1899-12-30T08:30:00"/>
    <d v="1899-12-30T12:15:00"/>
    <s v="CEPE"/>
    <n v="2014"/>
    <e v="#N/A"/>
    <x v="2"/>
    <s v="CONCRETADO"/>
    <s v="CONCRETADO"/>
  </r>
  <r>
    <d v="2023-03-27T00:00:00"/>
    <d v="1899-12-30T08:30:00"/>
    <n v="3260"/>
    <n v="113078"/>
    <s v="S20"/>
    <x v="0"/>
    <s v="NJ030472"/>
    <x v="1"/>
    <s v="G000000"/>
    <x v="483"/>
    <s v="RAIZE"/>
    <s v="ECAZA"/>
    <d v="1899-12-30T09:15:00"/>
    <d v="1899-12-30T11:30:00"/>
    <s v="CEPE"/>
    <n v="2022"/>
    <s v="NJ030472"/>
    <x v="0"/>
    <s v="CONCRETADO"/>
    <s v="CONCRETADO"/>
  </r>
  <r>
    <d v="2023-03-27T00:00:00"/>
    <d v="1899-12-30T08:30:00"/>
    <n v="1899"/>
    <n v="113085"/>
    <s v="S390"/>
    <x v="0"/>
    <s v="E0261607"/>
    <x v="1"/>
    <s v="GH7098B"/>
    <x v="434"/>
    <s v="HILUX"/>
    <s v="LALC"/>
    <d v="1899-12-30T09:00:00"/>
    <d v="1899-12-30T11:30:00"/>
    <s v="FTP"/>
    <n v="2014"/>
    <s v="E0261607"/>
    <x v="2"/>
    <s v="CONCRETADO"/>
    <s v="CONCRETADO"/>
  </r>
  <r>
    <d v="2023-03-27T00:00:00"/>
    <d v="1899-12-30T08:30:00"/>
    <n v="1899"/>
    <n v="113087"/>
    <s v="S70"/>
    <x v="2"/>
    <s v="J1137007"/>
    <x v="3"/>
    <s v="GWT247C"/>
    <x v="484"/>
    <s v="YARIS"/>
    <s v="JFL"/>
    <d v="1899-12-30T09:00:00"/>
    <d v="1899-12-30T17:00:00"/>
    <s v="OMRG"/>
    <n v="2018"/>
    <s v="J1137007"/>
    <x v="0"/>
    <s v="CONCRETADO"/>
    <s v="CONCRETADO"/>
  </r>
  <r>
    <d v="2023-03-27T00:00:00"/>
    <d v="1899-12-30T08:45:00"/>
    <n v="0"/>
    <s v="P-142393"/>
    <s v="CORTE Y PROGRAMACION DE LLAVE"/>
    <x v="0"/>
    <s v="NA012167"/>
    <x v="1"/>
    <s v="GXV908E"/>
    <x v="189"/>
    <s v="YARIS GR"/>
    <s v="LALC"/>
    <d v="1899-12-30T09:00:00"/>
    <d v="1899-12-30T15:00:00"/>
    <s v="CEPE"/>
    <n v="2022"/>
    <s v="NA012167"/>
    <x v="4"/>
    <e v="#N/A"/>
    <e v="#N/A"/>
  </r>
  <r>
    <d v="2023-03-27T00:00:00"/>
    <d v="1899-12-30T08:45:00"/>
    <n v="836"/>
    <n v="113086"/>
    <s v="DIAG. ESTA SALIENDO HUMO NEGRO POR ESCAPE"/>
    <x v="0"/>
    <s v="J1088522"/>
    <x v="0"/>
    <s v="GE8226C"/>
    <x v="485"/>
    <s v="HILUXD"/>
    <s v="ECAZA"/>
    <d v="1899-12-30T09:00:00"/>
    <s v="DIAG."/>
    <s v="GALC"/>
    <n v="2018"/>
    <e v="#N/A"/>
    <x v="0"/>
    <s v="CONCRETADO"/>
    <s v="CONCRETADO"/>
  </r>
  <r>
    <d v="2023-03-27T00:00:00"/>
    <d v="1899-12-30T09:00:00"/>
    <n v="0"/>
    <n v="113025"/>
    <s v="AYF /LAVADO( A.V. PABLO ALFARO)"/>
    <x v="8"/>
    <s v="PJ066395"/>
    <x v="3"/>
    <s v="SP"/>
    <x v="486"/>
    <s v="RAIZE"/>
    <s v="LALC"/>
    <d v="1899-12-30T09:15:00"/>
    <d v="1899-12-30T10:30:00"/>
    <s v="OMRG"/>
    <n v="2023"/>
    <e v="#N/A"/>
    <x v="2"/>
    <s v="CONCRETADO"/>
    <s v="CONCRETADO"/>
  </r>
  <r>
    <d v="2023-03-27T00:00:00"/>
    <d v="1899-12-30T09:00:00"/>
    <n v="2849"/>
    <n v="113070"/>
    <s v="S130/ A Y B"/>
    <x v="2"/>
    <s v="DK005211"/>
    <x v="3"/>
    <s v="GJH453C"/>
    <x v="487"/>
    <s v="AVANZA"/>
    <s v="JFL"/>
    <d v="1899-12-30T09:30:00"/>
    <d v="1899-12-30T16:00:00"/>
    <s v="OMRG/AC"/>
    <n v="2013"/>
    <s v="DK005211"/>
    <x v="2"/>
    <s v="CONCRETADO"/>
    <s v="CONCRETADO"/>
  </r>
  <r>
    <d v="2023-03-27T00:00:00"/>
    <d v="1899-12-30T09:00:00"/>
    <n v="3620"/>
    <n v="113098"/>
    <s v="S20"/>
    <x v="2"/>
    <s v="N1325339"/>
    <x v="3"/>
    <s v="SP"/>
    <x v="488"/>
    <s v="HILUX"/>
    <s v="ECAZA"/>
    <d v="1899-12-30T10:00:00"/>
    <d v="1899-12-30T16:45:00"/>
    <s v="OMRG"/>
    <n v="2022"/>
    <s v="N1325339"/>
    <x v="2"/>
    <s v="CONCRETADO"/>
    <s v="CONCRETADO"/>
  </r>
  <r>
    <d v="2023-03-27T00:00:00"/>
    <d v="1899-12-30T09:30:00"/>
    <n v="0"/>
    <s v="S-143349"/>
    <s v="INST. BASES DE AMORTIGUADORES"/>
    <x v="0"/>
    <s v="AW024749"/>
    <x v="1"/>
    <s v="GPB109D"/>
    <x v="489"/>
    <s v="RAV4"/>
    <s v="ECAZA"/>
    <d v="1899-12-30T10:00:00"/>
    <d v="1899-12-30T16:00:00"/>
    <s v="FTP"/>
    <n v="2010"/>
    <s v="AW024749"/>
    <x v="0"/>
    <s v="CONCRETADO"/>
    <s v="CONCRETADO"/>
  </r>
  <r>
    <d v="2023-03-27T00:00:00"/>
    <d v="1899-12-30T09:30:00"/>
    <n v="1899"/>
    <n v="113084"/>
    <s v="S150"/>
    <x v="2"/>
    <s v="EP021746"/>
    <x v="3"/>
    <s v="GHT136A"/>
    <x v="490"/>
    <s v="COROLLA"/>
    <s v="LALC"/>
    <d v="1899-12-30T10:15:00"/>
    <d v="1899-12-30T14:00:00"/>
    <s v="OMRG"/>
    <n v="2014"/>
    <s v="EP021746"/>
    <x v="2"/>
    <s v="CONCRETADO"/>
    <s v="CONCRETADO"/>
  </r>
  <r>
    <d v="2023-03-27T00:00:00"/>
    <d v="1899-12-30T09:30:00"/>
    <n v="3260"/>
    <n v="113102"/>
    <s v="S220"/>
    <x v="2"/>
    <s v="K0264297"/>
    <x v="3"/>
    <s v="GW6657B"/>
    <x v="5"/>
    <s v="HILUX"/>
    <s v="JFL"/>
    <d v="1899-12-30T10:30:00"/>
    <d v="1900-01-11T10:48:00"/>
    <s v="OMRG"/>
    <n v="2019"/>
    <s v="K0264297"/>
    <x v="2"/>
    <s v="CONCRETADO"/>
    <s v="CONCRETADO"/>
  </r>
  <r>
    <d v="2023-03-27T00:00:00"/>
    <d v="1899-12-30T10:00:00"/>
    <n v="1899"/>
    <n v="112966"/>
    <s v="S70"/>
    <x v="2"/>
    <s v="GS153792"/>
    <x v="2"/>
    <s v="GTD599C"/>
    <x v="491"/>
    <s v="HIGHLANDER"/>
    <s v="JFL"/>
    <d v="1899-12-30T11:00:00"/>
    <d v="1899-12-30T13:30:00"/>
    <s v="OMRG"/>
    <n v="2016"/>
    <e v="#N/A"/>
    <x v="1"/>
    <b v="0"/>
    <b v="0"/>
  </r>
  <r>
    <d v="2023-03-27T00:00:00"/>
    <d v="1899-12-30T10:00:00"/>
    <n v="1899"/>
    <n v="113105"/>
    <s v="S90"/>
    <x v="0"/>
    <s v="FP208887"/>
    <x v="1"/>
    <s v="GJH251C"/>
    <x v="492"/>
    <s v="COROLLA"/>
    <s v="ECAZA"/>
    <d v="1899-12-30T11:30:00"/>
    <d v="1899-12-30T15:00:00"/>
    <s v="CEPE"/>
    <n v="2015"/>
    <s v="FP208887"/>
    <x v="0"/>
    <s v="CONCRETADO"/>
    <s v="CONCRETADO"/>
  </r>
  <r>
    <d v="2023-03-27T00:00:00"/>
    <d v="1899-12-30T10:15:00"/>
    <n v="1899"/>
    <n v="113108"/>
    <s v="S290"/>
    <x v="0"/>
    <s v="BW013779"/>
    <x v="3"/>
    <s v="GJH257C"/>
    <x v="492"/>
    <s v="RAV4"/>
    <s v="ECAZA"/>
    <d v="1899-12-30T12:15:00"/>
    <d v="1899-12-30T15:15:00"/>
    <s v="CEPE"/>
    <n v="2011"/>
    <s v="BW013779"/>
    <x v="2"/>
    <s v="CONCRETADO"/>
    <s v="CONCRETADO"/>
  </r>
  <r>
    <d v="2023-03-27T00:00:00"/>
    <d v="1899-12-30T10:30:00"/>
    <n v="2699"/>
    <n v="113045"/>
    <s v="S170/AYB"/>
    <x v="0"/>
    <s v="FP266523"/>
    <x v="1"/>
    <s v="GTU8770"/>
    <x v="493"/>
    <s v="COROLLA"/>
    <s v="ECAZA"/>
    <d v="1899-12-30T11:00:00"/>
    <d v="1899-12-30T16:00:00"/>
    <s v="GALC"/>
    <n v="2015"/>
    <s v="FP266523"/>
    <x v="2"/>
    <s v="CONCRETADO"/>
    <s v="CONCRETADO"/>
  </r>
  <r>
    <d v="2023-03-27T00:00:00"/>
    <d v="1899-12-30T10:30:00"/>
    <n v="1899"/>
    <n v="113101"/>
    <s v="S150"/>
    <x v="2"/>
    <s v="EP038025"/>
    <x v="0"/>
    <s v="GNP196E"/>
    <x v="494"/>
    <s v="COROLLA"/>
    <s v="JFL"/>
    <d v="1899-12-30T11:15:00"/>
    <d v="1899-12-30T15:30:00"/>
    <s v="OMRG"/>
    <n v="2014"/>
    <s v="EP038025"/>
    <x v="2"/>
    <s v="CONCRETADO"/>
    <s v="CONCRETADO"/>
  </r>
  <r>
    <d v="2023-03-27T00:00:00"/>
    <d v="1899-12-30T10:45:00"/>
    <n v="0"/>
    <n v="113046"/>
    <s v="INST. 20TA03"/>
    <x v="1"/>
    <s v="FP266523"/>
    <x v="1"/>
    <s v="GTU8770"/>
    <x v="493"/>
    <s v="COROLLA"/>
    <s v="ECAZA"/>
    <d v="1899-12-30T14:00:00"/>
    <d v="1899-12-30T16:00:00"/>
    <s v="GALC"/>
    <n v="2015"/>
    <s v="FP266523"/>
    <x v="2"/>
    <s v="CONCRETADO"/>
    <s v="CONCRETADO"/>
  </r>
  <r>
    <d v="2023-03-27T00:00:00"/>
    <d v="1899-12-30T11:00:00"/>
    <n v="6599"/>
    <n v="112994"/>
    <s v="S80"/>
    <x v="2"/>
    <s v="K1627402"/>
    <x v="3"/>
    <s v="65L871"/>
    <x v="264"/>
    <s v="PRIUS C"/>
    <s v="JFL"/>
    <d v="1899-12-30T12:30:00"/>
    <d v="1899-12-30T16:45:00"/>
    <s v="OMRG"/>
    <n v="2019"/>
    <s v="K1627402"/>
    <x v="3"/>
    <b v="0"/>
    <b v="0"/>
  </r>
  <r>
    <d v="2023-03-27T00:00:00"/>
    <d v="1899-12-30T11:00:00"/>
    <n v="1899"/>
    <n v="113083"/>
    <s v="S50"/>
    <x v="2"/>
    <s v="MP164840"/>
    <x v="3"/>
    <s v="ULT385C"/>
    <x v="442"/>
    <s v="COROLLA"/>
    <s v="LALC"/>
    <d v="1899-12-30T11:45:00"/>
    <d v="1899-12-30T17:45:00"/>
    <s v="OMRG"/>
    <n v="2021"/>
    <e v="#N/A"/>
    <x v="1"/>
    <b v="0"/>
    <b v="0"/>
  </r>
  <r>
    <d v="2023-03-27T00:00:00"/>
    <d v="1899-12-30T11:00:00"/>
    <n v="6599"/>
    <n v="113124"/>
    <s v="S80"/>
    <x v="4"/>
    <s v="KD045270"/>
    <x v="0"/>
    <s v="UPH030B"/>
    <x v="267"/>
    <s v="RAV419-"/>
    <s v="ECAZA"/>
    <d v="1899-12-30T12:00:00"/>
    <d v="1899-12-30T14:00:00"/>
    <s v="GALC"/>
    <n v="2019"/>
    <s v="KD045270"/>
    <x v="3"/>
    <b v="0"/>
    <b v="0"/>
  </r>
  <r>
    <d v="2023-03-27T00:00:00"/>
    <d v="1899-12-30T12:00:00"/>
    <n v="0"/>
    <s v="P-142270"/>
    <s v="AYF /LAVADO( A.V . ANDREA)"/>
    <x v="8"/>
    <s v="PU085285"/>
    <x v="2"/>
    <s v="SP"/>
    <x v="495"/>
    <s v="SIENNA"/>
    <s v="JFL"/>
    <d v="1899-12-30T12:15:00"/>
    <d v="1899-12-30T12:45:00"/>
    <s v="OMRG"/>
    <n v="2023"/>
    <e v="#N/A"/>
    <x v="4"/>
    <e v="#N/A"/>
    <e v="#N/A"/>
  </r>
  <r>
    <d v="2023-03-27T00:00:00"/>
    <d v="1899-12-30T12:30:00"/>
    <n v="1899"/>
    <n v="113126"/>
    <s v="S30"/>
    <x v="0"/>
    <s v="LP112952"/>
    <x v="1"/>
    <s v="GTG484B"/>
    <x v="496"/>
    <s v="COROLLA"/>
    <s v="ECAZA"/>
    <d v="1899-12-30T13:00:00"/>
    <d v="1899-12-30T16:00:00"/>
    <s v="OMRG"/>
    <n v="2020"/>
    <e v="#N/A"/>
    <x v="3"/>
    <b v="0"/>
    <b v="0"/>
  </r>
  <r>
    <d v="2023-03-27T00:00:00"/>
    <d v="1899-12-30T14:00:00"/>
    <n v="950"/>
    <n v="113119"/>
    <s v="AYB"/>
    <x v="0"/>
    <s v="L0007569"/>
    <x v="1"/>
    <s v="EW8626B"/>
    <x v="180"/>
    <s v="HILUX"/>
    <s v="LALC"/>
    <d v="1899-12-30T14:15:00"/>
    <d v="1899-12-30T18:00:00"/>
    <s v="AC"/>
    <n v="2020"/>
    <s v="L0007569"/>
    <x v="2"/>
    <s v="CONCRETADO"/>
    <s v="CONCRETADO"/>
  </r>
  <r>
    <d v="2023-03-27T00:00:00"/>
    <d v="1899-12-30T14:30:00"/>
    <n v="3260"/>
    <n v="113004"/>
    <s v="S60"/>
    <x v="5"/>
    <s v="LD052248"/>
    <x v="1"/>
    <s v="G22BHG"/>
    <x v="39"/>
    <s v="RAV419-"/>
    <s v="LALC"/>
    <m/>
    <m/>
    <s v="CSN"/>
    <n v="2020"/>
    <e v="#N/A"/>
    <x v="2"/>
    <s v="CONCRETADO"/>
    <s v="CONCRETADO"/>
  </r>
  <r>
    <d v="2023-03-27T00:00:00"/>
    <d v="1899-12-30T14:30:00"/>
    <n v="0"/>
    <n v="113023"/>
    <s v="A YF /LAVADO( A.V. PABLO)"/>
    <x v="8"/>
    <s v="PJ066654"/>
    <x v="0"/>
    <s v="SP"/>
    <x v="497"/>
    <s v="RAIZE"/>
    <s v="JFL"/>
    <d v="1899-12-30T14:45:00"/>
    <d v="1899-12-30T15:30:00"/>
    <s v="OMRG"/>
    <n v="2023"/>
    <e v="#N/A"/>
    <x v="1"/>
    <b v="0"/>
    <b v="0"/>
  </r>
  <r>
    <d v="2023-03-27T00:00:00"/>
    <d v="1899-12-30T14:45:00"/>
    <n v="1899"/>
    <n v="113005"/>
    <s v="S30"/>
    <x v="5"/>
    <s v="NJ043440"/>
    <x v="1"/>
    <s v="32F010"/>
    <x v="39"/>
    <s v="COROLLA HV"/>
    <s v="LALC"/>
    <m/>
    <m/>
    <s v="CSN"/>
    <n v="2022"/>
    <e v="#N/A"/>
    <x v="2"/>
    <s v="CONCRETADO"/>
    <s v="CONCRETADO"/>
  </r>
  <r>
    <d v="2023-03-27T00:00:00"/>
    <d v="1899-12-30T15:00:00"/>
    <n v="1899"/>
    <n v="112698"/>
    <s v="S10"/>
    <x v="0"/>
    <s v="NJ049672"/>
    <x v="1"/>
    <s v="SP"/>
    <x v="498"/>
    <s v="RAIZE"/>
    <s v="JFL"/>
    <d v="1899-12-30T15:15:00"/>
    <d v="1899-12-30T18:00:00"/>
    <s v="AC"/>
    <n v="2022"/>
    <s v="NJ049672"/>
    <x v="2"/>
    <s v="CONCRETADO"/>
    <s v="CONCRETADO"/>
  </r>
  <r>
    <d v="2023-03-27T00:00:00"/>
    <d v="1899-12-30T15:00:00"/>
    <n v="0"/>
    <s v="I-140894"/>
    <s v="AYF /LAVADO( A.V. LUIS PLAZA)"/>
    <x v="8"/>
    <s v="PU085285"/>
    <x v="2"/>
    <s v="SP"/>
    <x v="495"/>
    <s v="RAV4"/>
    <s v="ECAZA"/>
    <d v="1899-12-30T15:15:00"/>
    <d v="1899-12-30T15:45:00"/>
    <s v="OMRG"/>
    <n v="2023"/>
    <e v="#N/A"/>
    <x v="4"/>
    <e v="#N/A"/>
    <e v="#N/A"/>
  </r>
  <r>
    <d v="2023-03-27T00:00:00"/>
    <d v="1899-12-30T15:00:00"/>
    <n v="5330"/>
    <n v="113007"/>
    <s v="S40"/>
    <x v="5"/>
    <s v="MW141062"/>
    <x v="1"/>
    <s v="A85BHU"/>
    <x v="39"/>
    <s v="RAV419-"/>
    <s v="LALC"/>
    <m/>
    <m/>
    <s v="CSN"/>
    <n v="2021"/>
    <e v="#N/A"/>
    <x v="2"/>
    <s v="CONCRETADO"/>
    <s v="CONCRETADO"/>
  </r>
  <r>
    <d v="2023-03-27T00:00:00"/>
    <d v="1899-12-30T15:15:00"/>
    <n v="5330"/>
    <n v="113089"/>
    <s v="S40"/>
    <x v="5"/>
    <s v="MS010585"/>
    <x v="2"/>
    <s v="67L087"/>
    <x v="39"/>
    <s v="SIENNA HV"/>
    <s v="LALC"/>
    <m/>
    <m/>
    <s v="CSN"/>
    <n v="2021"/>
    <e v="#N/A"/>
    <x v="2"/>
    <s v="CONCRETADO"/>
    <s v="CONCRETADO"/>
  </r>
  <r>
    <d v="2023-03-27T00:00:00"/>
    <d v="1899-12-30T15:30:00"/>
    <n v="1899"/>
    <s v="S-143160"/>
    <s v="S50"/>
    <x v="5"/>
    <s v="MS520984"/>
    <x v="2"/>
    <s v="J18BHJ"/>
    <x v="39"/>
    <s v="HIGHLANDER"/>
    <s v="LALC"/>
    <m/>
    <m/>
    <s v="CSN"/>
    <n v="2021"/>
    <e v="#N/A"/>
    <x v="2"/>
    <s v="CONCRETADO"/>
    <s v="CONCRETADO"/>
  </r>
  <r>
    <d v="2023-03-27T00:00:00"/>
    <d v="1899-12-30T15:45:00"/>
    <n v="1899"/>
    <n v="113008"/>
    <s v="S30"/>
    <x v="5"/>
    <s v="MW177604"/>
    <x v="2"/>
    <s v="E70BJT"/>
    <x v="39"/>
    <s v="RAV419-"/>
    <s v="LALC"/>
    <m/>
    <m/>
    <s v="CSN"/>
    <n v="2021"/>
    <e v="#N/A"/>
    <x v="2"/>
    <s v="CONCRETADO"/>
    <s v="CONCRETADO"/>
  </r>
  <r>
    <d v="2023-03-27T00:00:00"/>
    <d v="1899-12-30T16:00:00"/>
    <n v="0"/>
    <n v="113122"/>
    <s v="AYF /LAVADO( A.V. LUIS PLAZA)"/>
    <x v="8"/>
    <s v="P3037126"/>
    <x v="2"/>
    <s v="SP"/>
    <x v="499"/>
    <s v="AVANZA"/>
    <s v="JFL"/>
    <d v="1899-12-30T16:15:00"/>
    <d v="1899-12-30T16:45:00"/>
    <s v="OMRG"/>
    <n v="2023"/>
    <e v="#N/A"/>
    <x v="3"/>
    <b v="0"/>
    <b v="0"/>
  </r>
  <r>
    <d v="2023-03-28T00:00:00"/>
    <d v="1899-12-30T08:00:00"/>
    <n v="2699"/>
    <n v="113052"/>
    <s v="S10 / A Y B (800.00)"/>
    <x v="0"/>
    <s v="P1334705"/>
    <x v="1"/>
    <s v="SV2924C"/>
    <x v="46"/>
    <s v="HILUX"/>
    <s v="ECAZA"/>
    <d v="1899-12-30T08:30:00"/>
    <d v="1899-12-30T11:00:00"/>
    <s v="AC"/>
    <n v="2023"/>
    <s v="P1334705"/>
    <x v="2"/>
    <s v="CONCRETADO"/>
    <s v="CONCRETADO"/>
  </r>
  <r>
    <d v="2023-03-28T00:00:00"/>
    <d v="1899-12-30T08:00:00"/>
    <n v="2849"/>
    <n v="113069"/>
    <s v="S30 / A Y B / CAMBIO FILTRO AC"/>
    <x v="0"/>
    <s v="MW169296"/>
    <x v="2"/>
    <s v="GLH996E"/>
    <x v="500"/>
    <s v="RAV419-"/>
    <s v="JFL"/>
    <d v="1899-12-30T08:15:00"/>
    <d v="1899-12-30T12:00:00"/>
    <s v="AC"/>
    <n v="2021"/>
    <e v="#N/A"/>
    <x v="5"/>
    <b v="0"/>
    <b v="0"/>
  </r>
  <r>
    <d v="2023-03-28T00:00:00"/>
    <d v="1899-12-30T08:00:00"/>
    <n v="1899"/>
    <n v="113155"/>
    <s v="S110"/>
    <x v="0"/>
    <s v="LM124762"/>
    <x v="0"/>
    <s v="GE0704B"/>
    <x v="501"/>
    <s v="TACOMA"/>
    <s v="LALC"/>
    <d v="1899-12-30T08:15:00"/>
    <d v="1899-12-30T14:00:00"/>
    <s v="FTP"/>
    <n v="2020"/>
    <s v="LM124762"/>
    <x v="2"/>
    <s v="CONCRETADO"/>
    <s v="CONCRETADO"/>
  </r>
  <r>
    <d v="2023-03-28T00:00:00"/>
    <d v="1899-12-30T08:15:00"/>
    <n v="1899"/>
    <n v="112977"/>
    <s v="S30 / REV. POR TORNILLO BARRIDO EN PUERTA"/>
    <x v="2"/>
    <s v="MK012907"/>
    <x v="3"/>
    <s v="GGL958E"/>
    <x v="502"/>
    <s v="AVANZA"/>
    <s v="JFL"/>
    <d v="1899-12-30T10:00:00"/>
    <s v="DIAG"/>
    <s v="FTP / JOAM / OMRG"/>
    <n v="2021"/>
    <s v="MK012907"/>
    <x v="1"/>
    <b v="0"/>
    <b v="0"/>
  </r>
  <r>
    <d v="2023-03-28T00:00:00"/>
    <d v="1899-12-30T08:15:00"/>
    <n v="3260"/>
    <n v="113181"/>
    <s v="S180"/>
    <x v="2"/>
    <s v="H1000191"/>
    <x v="0"/>
    <s v="GMC244D"/>
    <x v="503"/>
    <s v="YARIS"/>
    <s v="LALC"/>
    <d v="1899-12-30T08:30:00"/>
    <d v="1899-12-30T12:00:00"/>
    <s v="OMRG"/>
    <n v="2017"/>
    <s v="H1000191"/>
    <x v="2"/>
    <s v="CONCRETADO"/>
    <s v="CONCRETADO"/>
  </r>
  <r>
    <d v="2023-03-28T00:00:00"/>
    <d v="1899-12-30T08:30:00"/>
    <n v="6599"/>
    <n v="113076"/>
    <s v="S160"/>
    <x v="0"/>
    <s v="8S141114"/>
    <x v="1"/>
    <s v="GXF005D"/>
    <x v="504"/>
    <s v="SIENNA"/>
    <s v="ECAZA"/>
    <d v="1899-12-30T09:15:00"/>
    <d v="1899-12-30T12:00:00"/>
    <s v="CEPE"/>
    <n v="2008"/>
    <s v="8S141114"/>
    <x v="2"/>
    <s v="CONCRETADO"/>
    <s v="CONCRETADO"/>
  </r>
  <r>
    <d v="2023-03-28T00:00:00"/>
    <d v="1899-12-30T08:30:00"/>
    <n v="1899"/>
    <n v="113136"/>
    <s v="S110"/>
    <x v="0"/>
    <s v="H3051499"/>
    <x v="1"/>
    <s v="V23ASH"/>
    <x v="505"/>
    <s v="PRIUS16-"/>
    <s v="LALC"/>
    <d v="1899-12-30T09:00:00"/>
    <d v="1899-12-30T12:00:00"/>
    <s v="FTP"/>
    <n v="2017"/>
    <s v="H3051499"/>
    <x v="0"/>
    <s v="CONCRETADO"/>
    <s v="CONCRETADO"/>
  </r>
  <r>
    <d v="2023-03-28T00:00:00"/>
    <d v="1899-12-30T09:00:00"/>
    <n v="3260"/>
    <n v="113068"/>
    <s v="S120"/>
    <x v="2"/>
    <s v="H3548818"/>
    <x v="2"/>
    <s v="66L136"/>
    <x v="506"/>
    <s v="PRIUS16-"/>
    <s v="JFL"/>
    <d v="1899-12-30T09:40:00"/>
    <d v="1899-12-30T12:00:00"/>
    <s v="FTP"/>
    <n v="2017"/>
    <s v="H3548818"/>
    <x v="0"/>
    <s v="CONCRETADO"/>
    <s v="CONCRETADO"/>
  </r>
  <r>
    <d v="2023-03-28T00:00:00"/>
    <d v="1899-12-30T09:00:00"/>
    <n v="0"/>
    <n v="113104"/>
    <s v="A Y F CON LAVADO (SALVADOR)"/>
    <x v="8"/>
    <s v="PJ066505"/>
    <x v="3"/>
    <s v="SP"/>
    <x v="507"/>
    <s v="RAIZE"/>
    <s v="ECAZA"/>
    <d v="1899-12-30T09:15:00"/>
    <d v="1899-12-30T11:00:00"/>
    <s v="OMRG"/>
    <n v="2023"/>
    <e v="#N/A"/>
    <x v="2"/>
    <s v="CONCRETADO"/>
    <s v="CONCRETADO"/>
  </r>
  <r>
    <d v="2023-03-28T00:00:00"/>
    <d v="1899-12-30T09:00:00"/>
    <n v="835.2"/>
    <n v="113125"/>
    <s v="DIAG. TESTIGOS ENCENDIDOS (ABS, BRAKE, MODO 4X4, FALLA EN CONTROL DE MANEJO)"/>
    <x v="0"/>
    <s v="MX006587"/>
    <x v="2"/>
    <s v="NJ2869A"/>
    <x v="508"/>
    <s v="TUNDRA"/>
    <s v="LALC"/>
    <d v="1899-12-30T09:15:00"/>
    <s v="DIAG"/>
    <s v="GALC / JOAM"/>
    <n v="2021"/>
    <s v="MX006587"/>
    <x v="0"/>
    <s v="CONCRETADO"/>
    <s v="CONCRETADO"/>
  </r>
  <r>
    <d v="2023-03-28T00:00:00"/>
    <d v="1899-12-30T09:30:00"/>
    <n v="3256"/>
    <n v="113134"/>
    <s v="INST. BALATAS TRASERAS"/>
    <x v="0"/>
    <s v="J3075308"/>
    <x v="3"/>
    <s v="ULC254F"/>
    <x v="509"/>
    <s v="PRIUS16-"/>
    <s v="JFL"/>
    <d v="1899-12-30T11:15:00"/>
    <d v="1899-12-30T14:00:00"/>
    <s v="GALC"/>
    <n v="2018"/>
    <s v="J3075308"/>
    <x v="2"/>
    <s v="CONCRETADO"/>
    <s v="CONCRETADO"/>
  </r>
  <r>
    <d v="2023-03-28T00:00:00"/>
    <d v="1899-12-30T09:45:00"/>
    <n v="0"/>
    <n v="113115"/>
    <s v="REEMP. DE AMORT. TRASEROS / REEMP. GOMA LIMPIAPARABRISAS)"/>
    <x v="3"/>
    <s v="L3126446"/>
    <x v="1"/>
    <s v="65L059"/>
    <x v="388"/>
    <s v="PRIUS16-"/>
    <s v="LALC"/>
    <s v="MOV"/>
    <s v="SMA"/>
    <s v="CSN"/>
    <n v="2020"/>
    <s v="L3126446"/>
    <x v="2"/>
    <s v="CONCRETADO"/>
    <s v="CONCRETADO"/>
  </r>
  <r>
    <d v="2023-03-28T00:00:00"/>
    <d v="1899-12-30T10:00:00"/>
    <n v="1899"/>
    <n v="112940"/>
    <s v="S90"/>
    <x v="2"/>
    <s v="J1055933"/>
    <x v="1"/>
    <s v="GB9441B"/>
    <x v="510"/>
    <s v="HILUXD"/>
    <s v="ECAZA"/>
    <d v="1899-12-30T10:40:00"/>
    <d v="1899-12-30T14:00:00"/>
    <s v="OMRG"/>
    <n v="2018"/>
    <s v="J1055933"/>
    <x v="2"/>
    <s v="CONCRETADO"/>
    <s v="CONCRETADO"/>
  </r>
  <r>
    <d v="2023-03-28T00:00:00"/>
    <d v="1899-12-30T10:00:00"/>
    <n v="1899"/>
    <n v="113049"/>
    <s v="S10"/>
    <x v="3"/>
    <s v="PW241538"/>
    <x v="0"/>
    <s v="SP"/>
    <x v="511"/>
    <s v="RAV4"/>
    <s v="LALC"/>
    <s v="MOV"/>
    <s v="SMA"/>
    <s v="CSN"/>
    <n v="2023"/>
    <s v="PW241538"/>
    <x v="2"/>
    <s v="CONCRETADO"/>
    <s v="CONCRETADO"/>
  </r>
  <r>
    <d v="2023-03-28T00:00:00"/>
    <d v="1899-12-30T10:00:00"/>
    <n v="5330"/>
    <n v="113173"/>
    <s v="S40"/>
    <x v="0"/>
    <s v="N1327784"/>
    <x v="3"/>
    <s v="GB6109D"/>
    <x v="512"/>
    <s v="S HILUX"/>
    <s v="LALC"/>
    <d v="1899-12-30T12:30:00"/>
    <d v="1899-12-30T17:00:00"/>
    <s v="CEPE"/>
    <n v="2022"/>
    <s v="N1327784"/>
    <x v="2"/>
    <s v="CONCRETADO"/>
    <s v="CONCRETADO"/>
  </r>
  <r>
    <d v="2023-03-28T00:00:00"/>
    <d v="1899-12-30T10:00:00"/>
    <n v="0"/>
    <n v="113116"/>
    <s v="A Y F CON LAVADO (FERNANDO) CITA SE AGENDÓ 10:45, CTE. LLEGA A LAS 10:00 AM"/>
    <x v="9"/>
    <s v="PT128120"/>
    <x v="3"/>
    <s v="SP"/>
    <x v="513"/>
    <s v="TACOMA"/>
    <s v="LALC"/>
    <s v="BIENV"/>
    <s v="SMA"/>
    <s v="CSN"/>
    <n v="2023"/>
    <e v="#N/A"/>
    <x v="2"/>
    <s v="CONCRETADO"/>
    <s v="CONCRETADO"/>
  </r>
  <r>
    <d v="2023-03-28T00:00:00"/>
    <d v="1899-12-30T10:00:00"/>
    <n v="0"/>
    <s v="T-143455"/>
    <s v="REINGRESO: RUIDO EN ACC (VÍCTOR T. YA REALIZÓ LA ENTREVISTA)"/>
    <x v="10"/>
    <s v="N1232961"/>
    <x v="2"/>
    <s v="GPR362E"/>
    <x v="514"/>
    <s v="YARIS"/>
    <s v="JFL"/>
    <d v="1899-12-30T10:15:00"/>
    <s v="REINGRESO"/>
    <s v="JOAM"/>
    <n v="2022"/>
    <e v="#N/A"/>
    <x v="4"/>
    <e v="#N/A"/>
    <e v="#N/A"/>
  </r>
  <r>
    <d v="2023-03-28T00:00:00"/>
    <d v="1899-12-30T10:15:00"/>
    <n v="3260"/>
    <n v="113061"/>
    <s v="S60"/>
    <x v="3"/>
    <s v="JS235504"/>
    <x v="3"/>
    <s v="GLT224D"/>
    <x v="515"/>
    <s v="HIGHLANDER"/>
    <s v="LALC"/>
    <s v="MOV"/>
    <s v="SMA"/>
    <s v="CSN"/>
    <n v="2018"/>
    <s v="JS235504"/>
    <x v="2"/>
    <s v="CONCRETADO"/>
    <s v="CONCRETADO"/>
  </r>
  <r>
    <d v="2023-03-28T00:00:00"/>
    <d v="1899-12-30T10:30:00"/>
    <n v="3260"/>
    <n v="113062"/>
    <s v="S20"/>
    <x v="3"/>
    <s v="N0427207"/>
    <x v="3"/>
    <s v="ST6173C"/>
    <x v="516"/>
    <s v="HILUX"/>
    <s v="LALC"/>
    <s v="MOV"/>
    <s v="SMA"/>
    <s v="CSN"/>
    <n v="2022"/>
    <s v="N0427207"/>
    <x v="2"/>
    <s v="CONCRETADO"/>
    <s v="CONCRETADO"/>
  </r>
  <r>
    <d v="2023-03-28T00:00:00"/>
    <d v="1899-12-30T10:30:00"/>
    <n v="1899"/>
    <n v="113175"/>
    <s v="S30"/>
    <x v="0"/>
    <s v="MS529305"/>
    <x v="1"/>
    <s v="GGR263E"/>
    <x v="517"/>
    <s v="HIGHLANDER"/>
    <s v="ECAZA"/>
    <d v="1899-12-30T11:00:00"/>
    <d v="1899-12-30T14:00:00"/>
    <s v="AC"/>
    <n v="2021"/>
    <e v="#N/A"/>
    <x v="1"/>
    <b v="0"/>
    <b v="0"/>
  </r>
  <r>
    <d v="2023-03-28T00:00:00"/>
    <d v="1899-12-30T10:30:00"/>
    <n v="2849"/>
    <n v="113183"/>
    <s v="S250 / A Y B (800.00)"/>
    <x v="2"/>
    <n v="74008085"/>
    <x v="0"/>
    <s v="GH25746"/>
    <x v="518"/>
    <s v="HILUX"/>
    <s v="JFL"/>
    <d v="1899-12-30T11:30:00"/>
    <d v="1899-12-30T16:00:00"/>
    <s v="OMRG / AC"/>
    <n v="2007"/>
    <n v="74008085"/>
    <x v="2"/>
    <s v="CONCRETADO"/>
    <s v="CONCRETADO"/>
  </r>
  <r>
    <d v="2023-03-28T00:00:00"/>
    <d v="1899-12-30T11:00:00"/>
    <n v="0"/>
    <n v="113021"/>
    <s v="A Y F CON LAVADO (PABLO)"/>
    <x v="8"/>
    <s v="PS146845"/>
    <x v="2"/>
    <s v="SP"/>
    <x v="519"/>
    <s v="SIENNA"/>
    <s v="LALC"/>
    <d v="1899-12-30T11:15:00"/>
    <d v="1899-12-30T14:00:00"/>
    <s v="OMRG"/>
    <n v="2023"/>
    <e v="#N/A"/>
    <x v="2"/>
    <s v="CONCRETADO"/>
    <s v="CONCRETADO"/>
  </r>
  <r>
    <d v="2023-03-28T00:00:00"/>
    <d v="1899-12-30T11:00:00"/>
    <n v="1899"/>
    <n v="113048"/>
    <s v="S30"/>
    <x v="0"/>
    <s v="MS047805"/>
    <x v="1"/>
    <s v="67L966"/>
    <x v="520"/>
    <s v="SIENNA HV"/>
    <s v="ECAZA"/>
    <d v="1899-12-30T11:45:00"/>
    <d v="1899-12-30T14:00:00"/>
    <s v="OMRG"/>
    <n v="2021"/>
    <s v="MS047805"/>
    <x v="2"/>
    <s v="CONCRETADO"/>
    <s v="CONCRETADO"/>
  </r>
  <r>
    <d v="2023-03-28T00:00:00"/>
    <d v="1899-12-30T11:00:00"/>
    <n v="0"/>
    <n v="113172"/>
    <s v="A Y F CON LAVADO (FLOR)"/>
    <x v="8"/>
    <s v="PJ066958"/>
    <x v="3"/>
    <s v="SP"/>
    <x v="521"/>
    <s v="RAIZE"/>
    <s v="JFL"/>
    <d v="1899-12-30T11:15:00"/>
    <d v="1899-12-30T12:15:00"/>
    <s v="CEPE"/>
    <n v="2023"/>
    <e v="#N/A"/>
    <x v="1"/>
    <b v="0"/>
    <b v="0"/>
  </r>
  <r>
    <d v="2023-03-28T00:00:00"/>
    <d v="1899-12-30T11:00:00"/>
    <n v="0"/>
    <n v="113107"/>
    <s v="A Y F CON LAVADO (FERNANDO) CITA SE AGENÓ A LAS 11:45 CTE LLEGA A LAS 11:00 AM"/>
    <x v="9"/>
    <s v="P6006463"/>
    <x v="3"/>
    <m/>
    <x v="522"/>
    <s v="HIACE"/>
    <s v="LALC"/>
    <s v="BIENV"/>
    <s v="SMA"/>
    <s v="CSN"/>
    <n v="2023"/>
    <e v="#N/A"/>
    <x v="2"/>
    <s v="CONCRETADO"/>
    <s v="CONCRETADO"/>
  </r>
  <r>
    <d v="2023-03-28T00:00:00"/>
    <d v="1899-12-30T11:15:00"/>
    <n v="5330"/>
    <n v="113050"/>
    <s v="S40"/>
    <x v="3"/>
    <s v="N1419573"/>
    <x v="3"/>
    <s v="GC8910D"/>
    <x v="523"/>
    <s v="HILUX"/>
    <s v="LALC"/>
    <s v="MOV"/>
    <s v="SMA"/>
    <s v="CSN"/>
    <n v="2022"/>
    <e v="#N/A"/>
    <x v="0"/>
    <s v="CONCRETADO"/>
    <s v="CONCRETADO"/>
  </r>
  <r>
    <d v="2023-03-28T00:00:00"/>
    <d v="1899-12-30T11:30:00"/>
    <n v="835.2"/>
    <n v="112996"/>
    <s v="DIAG. RUIDO AL FRENAR Y EN REVERSA"/>
    <x v="4"/>
    <s v="MW140662"/>
    <x v="1"/>
    <s v="Z72BHT"/>
    <x v="39"/>
    <s v="RAV419-"/>
    <s v="LALC"/>
    <d v="1899-12-30T12:00:00"/>
    <s v="DIAG"/>
    <s v="FTP / JOAM"/>
    <n v="2021"/>
    <e v="#N/A"/>
    <x v="2"/>
    <s v="CONCRETADO"/>
    <s v="CONCRETADO"/>
  </r>
  <r>
    <d v="2023-03-28T00:00:00"/>
    <d v="1899-12-30T11:30:00"/>
    <n v="1899"/>
    <n v="113146"/>
    <s v="S150"/>
    <x v="2"/>
    <s v="FP219619"/>
    <x v="0"/>
    <s v="GGE476D"/>
    <x v="524"/>
    <s v="COROLLA"/>
    <s v="ECAZA"/>
    <d v="1899-12-30T12:00:00"/>
    <d v="1899-12-30T15:00:00"/>
    <s v="OMRG"/>
    <n v="2015"/>
    <e v="#N/A"/>
    <x v="3"/>
    <b v="0"/>
    <b v="0"/>
  </r>
  <r>
    <d v="2023-03-28T00:00:00"/>
    <d v="1899-12-30T11:30:00"/>
    <n v="6599"/>
    <n v="113151"/>
    <s v="S80"/>
    <x v="2"/>
    <s v="L3109276"/>
    <x v="0"/>
    <s v="66L511"/>
    <x v="525"/>
    <s v="PRIUS16-"/>
    <s v="JFL"/>
    <d v="1899-12-30T12:15:00"/>
    <d v="1899-12-30T16:00:00"/>
    <s v="OMRG"/>
    <n v="2020"/>
    <s v="L3109276"/>
    <x v="0"/>
    <s v="CONCRETADO"/>
    <s v="CONCRETADO"/>
  </r>
  <r>
    <d v="2023-03-28T00:00:00"/>
    <d v="1899-12-30T12:00:00"/>
    <n v="0"/>
    <n v="113106"/>
    <s v="A Y F CON LAVADO (FERNANDO)"/>
    <x v="9"/>
    <s v="PJ067334"/>
    <x v="3"/>
    <s v="SP"/>
    <x v="526"/>
    <s v="RAIZE"/>
    <s v="JFL"/>
    <s v="BIENV"/>
    <s v="SMA"/>
    <s v="CSN"/>
    <n v="2023"/>
    <e v="#N/A"/>
    <x v="2"/>
    <s v="CONCRETADO"/>
    <s v="CONCRETADO"/>
  </r>
  <r>
    <d v="2023-03-28T00:00:00"/>
    <d v="1899-12-30T12:00:00"/>
    <n v="3260"/>
    <n v="113182"/>
    <s v="S260"/>
    <x v="2"/>
    <s v="J0258664"/>
    <x v="1"/>
    <s v="GS8483B"/>
    <x v="527"/>
    <s v="HILUX"/>
    <s v="ECAZA"/>
    <d v="1899-12-30T13:00:00"/>
    <d v="1899-12-30T16:45:00"/>
    <s v="OMRG"/>
    <n v="2018"/>
    <s v="J0258664"/>
    <x v="2"/>
    <s v="CONCRETADO"/>
    <s v="CONCRETADO"/>
  </r>
  <r>
    <d v="2023-03-28T00:00:00"/>
    <d v="1899-12-30T12:30:00"/>
    <n v="1899"/>
    <n v="113186"/>
    <s v="S50"/>
    <x v="0"/>
    <s v="MP164840"/>
    <x v="3"/>
    <s v="ULT385C"/>
    <x v="442"/>
    <s v="COROLLA"/>
    <s v="LALC"/>
    <d v="1899-12-30T14:00:00"/>
    <d v="1899-12-30T17:00:00"/>
    <s v="AC"/>
    <n v="2021"/>
    <e v="#N/A"/>
    <x v="1"/>
    <b v="0"/>
    <b v="0"/>
  </r>
  <r>
    <d v="2023-03-28T00:00:00"/>
    <d v="1899-12-30T13:00:00"/>
    <n v="1899"/>
    <n v="113152"/>
    <s v="S10"/>
    <x v="2"/>
    <s v="N1245754"/>
    <x v="1"/>
    <s v="SP"/>
    <x v="528"/>
    <s v="YARIS"/>
    <s v="LALC"/>
    <d v="1899-12-30T13:00:00"/>
    <d v="1899-12-30T17:00:00"/>
    <s v="OMRG"/>
    <n v="2022"/>
    <s v="N1245754"/>
    <x v="1"/>
    <b v="0"/>
    <b v="0"/>
  </r>
  <r>
    <d v="2023-03-28T00:00:00"/>
    <d v="1899-12-30T13:00:00"/>
    <n v="6599"/>
    <n v="113165"/>
    <s v="S160"/>
    <x v="0"/>
    <s v="6M021422"/>
    <x v="3"/>
    <s v="GL3495B"/>
    <x v="529"/>
    <s v="TACOMA"/>
    <s v="ECAZA"/>
    <d v="1899-12-30T13:15:00"/>
    <d v="1899-12-30T17:00:00"/>
    <s v="CEPE"/>
    <n v="2006"/>
    <e v="#N/A"/>
    <x v="1"/>
    <b v="0"/>
    <b v="0"/>
  </r>
  <r>
    <d v="2023-03-28T00:00:00"/>
    <d v="1899-12-30T13:00:00"/>
    <n v="0"/>
    <s v="P-143475"/>
    <s v="A Y F CON LAVADO (FERNANDO)"/>
    <x v="9"/>
    <s v="P0012283"/>
    <x v="0"/>
    <s v="SP"/>
    <x v="530"/>
    <s v="YARIS"/>
    <s v="LALC"/>
    <s v="BIENV"/>
    <s v="SMA"/>
    <s v="CSN"/>
    <n v="2023"/>
    <e v="#N/A"/>
    <x v="4"/>
    <e v="#N/A"/>
    <e v="#N/A"/>
  </r>
  <r>
    <d v="2023-03-28T00:00:00"/>
    <d v="1899-12-30T13:30:00"/>
    <n v="3260"/>
    <n v="113153"/>
    <s v="S20"/>
    <x v="2"/>
    <s v="N3006312"/>
    <x v="0"/>
    <s v="68L457"/>
    <x v="531"/>
    <s v="COROLLA HV"/>
    <s v="LALC"/>
    <d v="1899-12-30T13:45:00"/>
    <d v="1899-12-30T17:30:00"/>
    <s v="OMRG"/>
    <n v="2022"/>
    <s v="N3006312"/>
    <x v="2"/>
    <s v="CONCRETADO"/>
    <s v="CONCRETADO"/>
  </r>
  <r>
    <d v="2023-03-28T00:00:00"/>
    <d v="1899-12-30T14:00:00"/>
    <n v="1899"/>
    <n v="113160"/>
    <s v="S150"/>
    <x v="2"/>
    <s v="L0003866"/>
    <x v="1"/>
    <s v="GH0109B"/>
    <x v="5"/>
    <s v="HILUX"/>
    <s v="LALC"/>
    <d v="1899-12-30T14:15:00"/>
    <d v="1899-12-30T18:00:00"/>
    <s v="OMRG"/>
    <n v="2020"/>
    <s v="L0003866"/>
    <x v="2"/>
    <s v="CONCRETADO"/>
    <s v="CONCRETADO"/>
  </r>
  <r>
    <d v="2023-03-28T00:00:00"/>
    <d v="1899-12-30T14:30:00"/>
    <n v="1899"/>
    <n v="113161"/>
    <s v="S10"/>
    <x v="0"/>
    <s v="N3000583"/>
    <x v="1"/>
    <s v="SP"/>
    <x v="532"/>
    <s v="COROLLA"/>
    <s v="JFL"/>
    <d v="1899-12-30T15:00:00"/>
    <d v="1899-12-30T18:00:00"/>
    <s v="GALC"/>
    <n v="2022"/>
    <s v="N3000583"/>
    <x v="2"/>
    <s v="CONCRETADO"/>
    <s v="CONCRETADO"/>
  </r>
  <r>
    <d v="2023-03-28T00:00:00"/>
    <d v="1899-12-30T15:00:00"/>
    <n v="1899"/>
    <n v="113073"/>
    <s v="S70"/>
    <x v="0"/>
    <s v="M1211807"/>
    <x v="1"/>
    <s v="GJN153D"/>
    <x v="533"/>
    <s v="YARIS"/>
    <s v="JFL"/>
    <d v="1899-12-30T15:15:00"/>
    <d v="1899-12-30T18:00:00"/>
    <s v="AC"/>
    <n v="2021"/>
    <e v="#N/A"/>
    <x v="1"/>
    <b v="0"/>
    <b v="0"/>
  </r>
  <r>
    <d v="2023-03-28T00:00:00"/>
    <d v="1899-12-30T15:00:00"/>
    <n v="1899"/>
    <n v="113179"/>
    <s v="S90"/>
    <x v="2"/>
    <s v="JU007576"/>
    <x v="0"/>
    <s v="GUX219C"/>
    <x v="534"/>
    <s v="CAMRY"/>
    <s v="ECAZA"/>
    <d v="1899-12-30T16:00:00"/>
    <d v="1899-12-30T18:00:00"/>
    <s v="OMRG"/>
    <n v="2018"/>
    <s v="JU007576"/>
    <x v="2"/>
    <s v="CONCRETADO"/>
    <s v="CONCRETADO"/>
  </r>
  <r>
    <d v="2023-03-29T00:00:00"/>
    <d v="1899-12-30T08:00:00"/>
    <n v="1899"/>
    <n v="113148"/>
    <s v="S130"/>
    <x v="2"/>
    <s v="GK003929"/>
    <x v="1"/>
    <s v="GLY417C"/>
    <x v="535"/>
    <s v="AVANZA"/>
    <s v="ECAZA"/>
    <d v="1899-12-30T08:30:00"/>
    <d v="1899-12-30T11:00:00"/>
    <s v="OMRG"/>
    <n v="2016"/>
    <s v="GK003929"/>
    <x v="2"/>
    <s v="CONCRETADO"/>
    <s v="CONCRETADO"/>
  </r>
  <r>
    <d v="2023-03-29T00:00:00"/>
    <d v="1899-12-30T08:00:00"/>
    <n v="1899"/>
    <n v="113154"/>
    <s v="S30"/>
    <x v="0"/>
    <s v="N1326566"/>
    <x v="0"/>
    <s v="GN5786C"/>
    <x v="536"/>
    <s v="HILUX"/>
    <s v="LALC"/>
    <d v="1899-12-30T08:15:00"/>
    <d v="1899-12-30T12:00:00"/>
    <s v="AC"/>
    <n v="2022"/>
    <s v="N1326566"/>
    <x v="2"/>
    <s v="CONCRETADO"/>
    <s v="CONCRETADO"/>
  </r>
  <r>
    <d v="2023-03-29T00:00:00"/>
    <d v="1899-12-30T08:00:00"/>
    <n v="1899"/>
    <n v="113194"/>
    <s v="S10"/>
    <x v="0"/>
    <s v="PJ060343"/>
    <x v="0"/>
    <s v="SP"/>
    <x v="537"/>
    <s v="RAIZE"/>
    <s v="JFL"/>
    <d v="1899-12-30T08:15:00"/>
    <d v="1899-12-30T11:00:00"/>
    <s v="FTP"/>
    <n v="2023"/>
    <s v="PJ060343"/>
    <x v="0"/>
    <s v="CONCRETADO"/>
    <s v="CONCRETADO"/>
  </r>
  <r>
    <d v="2023-03-29T00:00:00"/>
    <d v="1899-12-30T08:15:00"/>
    <n v="1899"/>
    <n v="113177"/>
    <s v="S130"/>
    <x v="0"/>
    <s v="9Z078893"/>
    <x v="0"/>
    <s v="GPW195C"/>
    <x v="538"/>
    <s v="COROLLA"/>
    <s v="JFL"/>
    <d v="1899-12-30T08:30:00"/>
    <d v="1899-12-30T11:00:00"/>
    <s v="GALC"/>
    <n v="2009"/>
    <s v="9Z078893"/>
    <x v="2"/>
    <s v="CONCRETADO"/>
    <s v="CONCRETADO"/>
  </r>
  <r>
    <d v="2023-03-29T00:00:00"/>
    <d v="1899-12-30T08:15:00"/>
    <n v="835.2"/>
    <n v="113207"/>
    <s v="DIAG. AIRE ACC NO ENFRÍA CORRECTAMENTE (INTERMITENTE) / DIAG. CHAPA BATEA NO FUNCIONA"/>
    <x v="0"/>
    <s v="FM187133"/>
    <x v="1"/>
    <s v="FZ1702C"/>
    <x v="539"/>
    <s v="TACOMA"/>
    <s v="LALC"/>
    <d v="1899-12-30T15:15:00"/>
    <s v="DIAG"/>
    <s v="GALC / JOAM"/>
    <n v="2015"/>
    <s v="FM187133"/>
    <x v="2"/>
    <s v="CONCRETADO"/>
    <s v="CONCRETADO"/>
  </r>
  <r>
    <d v="2023-03-29T00:00:00"/>
    <d v="1899-12-30T08:15:00"/>
    <n v="3260"/>
    <n v="113214"/>
    <s v="S180"/>
    <x v="0"/>
    <s v="BK007882"/>
    <x v="3"/>
    <s v="GRR865C"/>
    <x v="540"/>
    <s v="AVANZA"/>
    <s v="ECAZA"/>
    <d v="1899-12-30T08:30:00"/>
    <d v="1899-12-30T11:00:00"/>
    <s v="CEPE"/>
    <n v="2011"/>
    <s v="BK007882"/>
    <x v="0"/>
    <s v="CONCRETADO"/>
    <s v="CONCRETADO"/>
  </r>
  <r>
    <d v="2023-03-29T00:00:00"/>
    <d v="1899-12-30T08:30:00"/>
    <n v="0"/>
    <n v="113144"/>
    <s v="DPOK: INST. ESPEJO RETROVISOR DERECHO"/>
    <x v="0"/>
    <s v="K1165866"/>
    <x v="1"/>
    <s v="GRC060D"/>
    <x v="222"/>
    <s v="YARIS"/>
    <s v="ECAZA"/>
    <d v="1899-12-30T09:15:00"/>
    <d v="1899-12-30T14:00:00"/>
    <s v="CEPE"/>
    <n v="2019"/>
    <s v="K1165866"/>
    <x v="1"/>
    <b v="0"/>
    <b v="0"/>
  </r>
  <r>
    <d v="2023-03-29T00:00:00"/>
    <d v="1899-12-30T08:45:00"/>
    <n v="2849"/>
    <n v="113150"/>
    <s v="S90 / A Y B"/>
    <x v="2"/>
    <s v="H3052504"/>
    <x v="3"/>
    <s v="66L811"/>
    <x v="541"/>
    <s v="PRIUS16-"/>
    <s v="JFL"/>
    <d v="1899-12-30T09:00:00"/>
    <d v="1899-12-30T12:00:00"/>
    <s v="OMRG / AC"/>
    <n v="2017"/>
    <s v="H3052504"/>
    <x v="2"/>
    <s v="CONCRETADO"/>
    <s v="CONCRETADO"/>
  </r>
  <r>
    <d v="2023-03-29T00:00:00"/>
    <d v="1899-12-30T08:45:00"/>
    <n v="1899"/>
    <n v="113202"/>
    <s v="S110"/>
    <x v="0"/>
    <s v="GS764784"/>
    <x v="0"/>
    <s v="GVB920C"/>
    <x v="542"/>
    <s v="SIENNA"/>
    <s v="ECAZA"/>
    <d v="1899-12-30T09:00:00"/>
    <d v="1899-12-30T12:00:00"/>
    <s v="GALC"/>
    <n v="2016"/>
    <s v="GS764784"/>
    <x v="0"/>
    <s v="CONCRETADO"/>
    <s v="CONCRETADO"/>
  </r>
  <r>
    <d v="2023-03-29T00:00:00"/>
    <d v="1899-12-30T08:45:00"/>
    <n v="1899"/>
    <n v="113210"/>
    <s v="S50"/>
    <x v="0"/>
    <s v="K1165469"/>
    <x v="0"/>
    <s v="GNN589C"/>
    <x v="202"/>
    <s v="YARIS"/>
    <s v="LALC"/>
    <d v="1899-12-30T09:00:00"/>
    <d v="1899-12-30T12:00:00"/>
    <s v="FTP"/>
    <n v="2019"/>
    <s v="K1165469"/>
    <x v="2"/>
    <s v="CONCRETADO"/>
    <s v="CONCRETADO"/>
  </r>
  <r>
    <d v="2023-03-29T00:00:00"/>
    <d v="1899-12-30T09:00:00"/>
    <n v="835.2"/>
    <n v="112948"/>
    <s v="DIAG. RUIDO AL IR EN REVERSA"/>
    <x v="0"/>
    <s v="BW067317"/>
    <x v="2"/>
    <s v="GVG1886"/>
    <x v="543"/>
    <s v="RAV4"/>
    <s v="ECAZA"/>
    <d v="1899-12-30T09:45:00"/>
    <s v="DIAG"/>
    <s v="FTP / JOAM"/>
    <n v="2011"/>
    <s v="BW067317"/>
    <x v="0"/>
    <s v="CONCRETADO"/>
    <s v="CONCRETADO"/>
  </r>
  <r>
    <d v="2023-03-29T00:00:00"/>
    <d v="1899-12-30T09:00:00"/>
    <n v="0"/>
    <n v="113199"/>
    <s v="A Y F CON LAVADO (CASA) SNACK: DULCE"/>
    <x v="8"/>
    <s v="PP005663"/>
    <x v="2"/>
    <s v="GXD975E"/>
    <x v="544"/>
    <s v="COROLLA"/>
    <s v="JFL"/>
    <d v="1899-12-30T09:15:00"/>
    <d v="1899-12-30T10:15:00"/>
    <s v="OMRG"/>
    <n v="2023"/>
    <e v="#N/A"/>
    <x v="2"/>
    <s v="CONCRETADO"/>
    <s v="CONCRETADO"/>
  </r>
  <r>
    <d v="2023-03-29T00:00:00"/>
    <d v="1899-12-30T09:00:00"/>
    <n v="4210"/>
    <n v="113224"/>
    <s v="S380 / A Y B / (CONF, REEMP. DE BALATAS, SE APARTÓ ESPACIO EN TABLERO)"/>
    <x v="0"/>
    <s v="F6165271"/>
    <x v="0"/>
    <s v="GLC155D"/>
    <x v="545"/>
    <s v="HIACE"/>
    <s v="LALC"/>
    <d v="1899-12-30T11:00:00"/>
    <d v="1899-12-30T18:00:00"/>
    <s v="AC"/>
    <n v="2015"/>
    <s v="F6165271"/>
    <x v="2"/>
    <s v="CONCRETADO"/>
    <s v="CONCRETADO"/>
  </r>
  <r>
    <d v="2023-03-29T00:00:00"/>
    <d v="1899-12-30T09:15:00"/>
    <n v="0"/>
    <n v="112949"/>
    <s v="INT. G0F"/>
    <x v="1"/>
    <s v="BW067317"/>
    <x v="2"/>
    <s v="GVG1886"/>
    <x v="543"/>
    <s v="RAV4"/>
    <s v="ECAZA"/>
    <d v="1899-12-30T11:45:00"/>
    <s v="DIAG"/>
    <s v="FTP"/>
    <n v="2011"/>
    <s v="BW067317"/>
    <x v="0"/>
    <s v="CONCRETADO"/>
    <s v="CONCRETADO"/>
  </r>
  <r>
    <d v="2023-03-29T00:00:00"/>
    <d v="1899-12-30T09:30:00"/>
    <n v="835.2"/>
    <n v="113131"/>
    <s v="DIAG. LEYENDA MANTENIENCE EN TABLERO"/>
    <x v="0"/>
    <s v="N3007154"/>
    <x v="2"/>
    <s v="GRC740E"/>
    <x v="546"/>
    <s v="AVANZA"/>
    <s v="JFL"/>
    <d v="1899-12-30T10:00:00"/>
    <s v="DIAG"/>
    <s v="GALC / JOAM"/>
    <n v="2022"/>
    <e v="#N/A"/>
    <x v="2"/>
    <s v="CONCRETADO"/>
    <s v="CONCRETADO"/>
  </r>
  <r>
    <d v="2023-03-29T00:00:00"/>
    <d v="1899-12-30T09:30:00"/>
    <n v="6598"/>
    <n v="113137"/>
    <s v="S200"/>
    <x v="2"/>
    <s v="6M020597"/>
    <x v="3"/>
    <s v="GJ02328"/>
    <x v="547"/>
    <s v="TACOMA"/>
    <s v="ECAZA"/>
    <d v="1899-12-30T09:45:00"/>
    <d v="1899-12-30T14:00:00"/>
    <s v="OMRG"/>
    <n v="2006"/>
    <e v="#N/A"/>
    <x v="5"/>
    <b v="0"/>
    <b v="0"/>
  </r>
  <r>
    <d v="2023-03-29T00:00:00"/>
    <d v="1899-12-30T09:30:00"/>
    <n v="1899"/>
    <n v="113176"/>
    <s v="S10"/>
    <x v="0"/>
    <s v="N1328989"/>
    <x v="2"/>
    <s v="GT2498C"/>
    <x v="548"/>
    <s v="HILUX"/>
    <s v="LALC"/>
    <d v="1899-12-30T10:30:00"/>
    <d v="1899-12-30T14:00:00"/>
    <s v="AC"/>
    <n v="2022"/>
    <s v="N1328989"/>
    <x v="2"/>
    <s v="CONCRETADO"/>
    <s v="CONCRETADO"/>
  </r>
  <r>
    <d v="2023-03-29T00:00:00"/>
    <d v="1899-12-30T10:00:00"/>
    <n v="3260"/>
    <n v="112964"/>
    <s v="S60"/>
    <x v="3"/>
    <s v="MJ026531"/>
    <x v="3"/>
    <s v="67L119"/>
    <x v="549"/>
    <s v="COROLLA HV"/>
    <s v="LALC"/>
    <s v="MOV"/>
    <s v="SMA"/>
    <s v="CSN"/>
    <n v="2021"/>
    <s v="MJ026531"/>
    <x v="2"/>
    <s v="CONCRETADO"/>
    <s v="CONCRETADO"/>
  </r>
  <r>
    <d v="2023-03-29T00:00:00"/>
    <d v="1899-12-30T10:00:00"/>
    <n v="1899"/>
    <n v="113132"/>
    <s v="S130"/>
    <x v="2"/>
    <s v="ES406813"/>
    <x v="3"/>
    <s v="GJF191C"/>
    <x v="550"/>
    <s v="SIENNA"/>
    <s v="ECAZA"/>
    <d v="1899-12-30T10:45:00"/>
    <d v="1899-12-30T15:45:00"/>
    <s v="OMRG"/>
    <n v="2014"/>
    <s v="ES406813"/>
    <x v="2"/>
    <s v="CONCRETADO"/>
    <s v="CONCRETADO"/>
  </r>
  <r>
    <d v="2023-03-29T00:00:00"/>
    <d v="1899-12-30T10:00:00"/>
    <n v="3260"/>
    <n v="113156"/>
    <s v="S120"/>
    <x v="0"/>
    <s v="GW488793"/>
    <x v="0"/>
    <s v="GMD220D"/>
    <x v="551"/>
    <s v="RAV4"/>
    <s v="JFL"/>
    <d v="1899-12-30T10:15:00"/>
    <d v="1899-12-30T14:00:00"/>
    <s v="CEPE"/>
    <n v="2016"/>
    <s v="GW488793"/>
    <x v="2"/>
    <s v="CONCRETADO"/>
    <s v="CONCRETADO"/>
  </r>
  <r>
    <d v="2023-03-29T00:00:00"/>
    <d v="1899-12-30T10:15:00"/>
    <n v="6599"/>
    <n v="113200"/>
    <s v="S80"/>
    <x v="3"/>
    <s v="K5675332"/>
    <x v="3"/>
    <s v="SP"/>
    <x v="552"/>
    <s v="RUNNER"/>
    <s v="LALC"/>
    <s v="MOV"/>
    <s v="SMA"/>
    <s v="CSN"/>
    <n v="2019"/>
    <s v="K5675332"/>
    <x v="2"/>
    <s v="CONCRETADO"/>
    <s v="CONCRETADO"/>
  </r>
  <r>
    <d v="2023-03-29T00:00:00"/>
    <d v="1899-12-30T10:30:00"/>
    <n v="3260"/>
    <n v="113180"/>
    <s v="S60"/>
    <x v="2"/>
    <s v="K1173500"/>
    <x v="3"/>
    <s v="GXV315C"/>
    <x v="553"/>
    <s v="YARIS"/>
    <s v="JFL"/>
    <d v="1899-12-30T11:15:00"/>
    <d v="1899-12-30T16:00:00"/>
    <s v="OMRG"/>
    <n v="2019"/>
    <s v="K1173500"/>
    <x v="2"/>
    <s v="CONCRETADO"/>
    <s v="CONCRETADO"/>
  </r>
  <r>
    <d v="2023-03-29T00:00:00"/>
    <d v="1899-12-30T10:30:00"/>
    <n v="0"/>
    <n v="113188"/>
    <s v="REEMP. BANDA ACC"/>
    <x v="0"/>
    <s v="G1447998"/>
    <x v="1"/>
    <s v="GRV141B"/>
    <x v="554"/>
    <s v="YARIS"/>
    <s v="ECAZA"/>
    <d v="1899-12-30T12:00:00"/>
    <d v="1899-12-30T16:00:00"/>
    <s v="GALC"/>
    <n v="2016"/>
    <s v="G1447998"/>
    <x v="2"/>
    <s v="CONCRETADO"/>
    <s v="CONCRETADO"/>
  </r>
  <r>
    <d v="2023-03-29T00:00:00"/>
    <d v="1899-12-30T11:00:00"/>
    <n v="3260"/>
    <n v="112518"/>
    <s v="S140"/>
    <x v="2"/>
    <s v="H1015751"/>
    <x v="3"/>
    <s v="GGE754E"/>
    <x v="555"/>
    <s v="YARIS"/>
    <s v="JFL"/>
    <d v="1899-12-30T12:00:00"/>
    <d v="1899-12-30T17:00:00"/>
    <s v="OMRG"/>
    <n v="2017"/>
    <s v="H1015751"/>
    <x v="2"/>
    <s v="CONCRETADO"/>
    <s v="CONCRETADO"/>
  </r>
  <r>
    <d v="2023-03-29T00:00:00"/>
    <d v="1899-12-30T11:00:00"/>
    <n v="1899"/>
    <n v="112959"/>
    <s v="S170"/>
    <x v="3"/>
    <s v="8K032387"/>
    <x v="3"/>
    <s v="GMD147C"/>
    <x v="556"/>
    <s v="FJ"/>
    <s v="LALC"/>
    <s v="MOV"/>
    <s v="SMA"/>
    <s v="CSN"/>
    <n v="2008"/>
    <s v="8K032387"/>
    <x v="2"/>
    <s v="CONCRETADO"/>
    <s v="CONCRETADO"/>
  </r>
  <r>
    <d v="2023-03-29T00:00:00"/>
    <d v="1899-12-30T11:00:00"/>
    <n v="835.2"/>
    <n v="113178"/>
    <s v="DIAG. RUIDO EN LLANTA IZQ"/>
    <x v="0"/>
    <s v="PP010386"/>
    <x v="3"/>
    <s v="SP"/>
    <x v="557"/>
    <s v="COROLLA"/>
    <s v="ECAZA"/>
    <d v="1899-12-30T12:30:00"/>
    <s v="DIAG"/>
    <s v="FTP / JOAM"/>
    <n v="2023"/>
    <e v="#N/A"/>
    <x v="2"/>
    <s v="CONCRETADO"/>
    <s v="CONCRETADO"/>
  </r>
  <r>
    <d v="2023-03-29T00:00:00"/>
    <d v="1899-12-30T11:15:00"/>
    <n v="0"/>
    <n v="113195"/>
    <s v="A Y F CON LAVADO (ANDREA)"/>
    <x v="8"/>
    <s v="PP010386"/>
    <x v="3"/>
    <s v="SP"/>
    <x v="557"/>
    <s v="COROLLA"/>
    <s v="ECAZA"/>
    <d v="1899-12-30T11:45:00"/>
    <s v="DIAG"/>
    <s v="OMRG"/>
    <n v="2023"/>
    <e v="#N/A"/>
    <x v="2"/>
    <s v="CONCRETADO"/>
    <s v="CONCRETADO"/>
  </r>
  <r>
    <d v="2023-03-29T00:00:00"/>
    <d v="1899-12-30T11:15:00"/>
    <n v="0"/>
    <n v="113205"/>
    <s v="INSP. C0R"/>
    <x v="11"/>
    <s v="8K032387"/>
    <x v="3"/>
    <s v="GMD147C"/>
    <x v="556"/>
    <s v="FJ"/>
    <s v="LALC"/>
    <s v="MOV"/>
    <s v="SMA"/>
    <s v="CSN"/>
    <n v="2008"/>
    <s v="8K032387"/>
    <x v="2"/>
    <s v="CONCRETADO"/>
    <s v="CONCRETADO"/>
  </r>
  <r>
    <d v="2023-03-29T00:00:00"/>
    <d v="1899-12-30T11:30:00"/>
    <n v="5330"/>
    <n v="112971"/>
    <s v="S40"/>
    <x v="2"/>
    <s v="MK017561"/>
    <x v="1"/>
    <s v="GHY857E"/>
    <x v="558"/>
    <s v="AVANZA"/>
    <s v="ECAZA"/>
    <d v="1899-12-30T12:30:00"/>
    <d v="1899-12-30T16:00:00"/>
    <s v="OMRG"/>
    <n v="2021"/>
    <s v="MK017561"/>
    <x v="2"/>
    <s v="CONCRETADO"/>
    <s v="CONCRETADO"/>
  </r>
  <r>
    <d v="2023-03-29T00:00:00"/>
    <d v="1899-12-30T11:30:00"/>
    <n v="5140"/>
    <n v="113066"/>
    <s v="S100"/>
    <x v="0"/>
    <s v="L3126545"/>
    <x v="3"/>
    <s v="68L766"/>
    <x v="559"/>
    <s v="PRIUS16-"/>
    <s v="JFL"/>
    <d v="1899-12-30T11:45:00"/>
    <d v="1899-12-30T14:00:00"/>
    <s v="CEPE"/>
    <n v="2020"/>
    <s v="L3126545"/>
    <x v="3"/>
    <b v="0"/>
    <b v="0"/>
  </r>
  <r>
    <d v="2023-03-29T00:00:00"/>
    <d v="1899-12-30T11:30:00"/>
    <n v="3260"/>
    <n v="113092"/>
    <s v="S20"/>
    <x v="3"/>
    <s v="N3002270"/>
    <x v="3"/>
    <s v="UPL127F"/>
    <x v="516"/>
    <s v="AVANZA"/>
    <s v="LALC"/>
    <s v="MOV"/>
    <s v="SMA"/>
    <s v="CSN"/>
    <n v="2022"/>
    <s v="N3002270"/>
    <x v="2"/>
    <s v="CONCRETADO"/>
    <s v="CONCRETADO"/>
  </r>
  <r>
    <d v="2023-03-29T00:00:00"/>
    <d v="1899-12-30T11:45:00"/>
    <n v="1899"/>
    <n v="113094"/>
    <s v="S10"/>
    <x v="3"/>
    <s v="NW266800"/>
    <x v="3"/>
    <s v="SP"/>
    <x v="516"/>
    <s v="RAV4"/>
    <s v="LALC"/>
    <s v="MOV"/>
    <s v="SMA"/>
    <s v="CSN"/>
    <n v="2022"/>
    <s v="NW266800"/>
    <x v="2"/>
    <s v="CONCRETADO"/>
    <s v="CONCRETADO"/>
  </r>
  <r>
    <d v="2023-03-29T00:00:00"/>
    <d v="1899-12-30T12:00:00"/>
    <n v="0"/>
    <s v="T-143301"/>
    <s v="INST. TOMA DE AGUA Y REEMP. DE ANTICONGELANTE"/>
    <x v="3"/>
    <n v="75034165"/>
    <x v="3"/>
    <s v="GVP059D"/>
    <x v="242"/>
    <s v="YARIS"/>
    <s v="JFL"/>
    <s v="MOV"/>
    <s v="SMA"/>
    <s v="CSN"/>
    <n v="2007"/>
    <n v="75034165"/>
    <x v="2"/>
    <s v="CONCRETADO"/>
    <s v="CONCRETADO"/>
  </r>
  <r>
    <d v="2023-03-29T00:00:00"/>
    <d v="1899-12-30T12:00:00"/>
    <n v="0"/>
    <s v="P-142461"/>
    <s v="A Y F CON LAVADO (ERNESTO)"/>
    <x v="8"/>
    <s v="P0009740"/>
    <x v="3"/>
    <s v="SP"/>
    <x v="560"/>
    <s v="YARIS"/>
    <s v="ECAZA"/>
    <d v="1899-12-30T12:15:00"/>
    <d v="1899-12-30T13:15:00"/>
    <s v="OMRG"/>
    <n v="2023"/>
    <e v="#N/A"/>
    <x v="4"/>
    <e v="#N/A"/>
    <e v="#N/A"/>
  </r>
  <r>
    <d v="2023-03-29T00:00:00"/>
    <d v="1899-12-30T12:15:00"/>
    <n v="0"/>
    <n v="113081"/>
    <s v="A Y F CON LAVADO (RAFAEL)"/>
    <x v="9"/>
    <s v="P0430512"/>
    <x v="3"/>
    <s v="SP"/>
    <x v="561"/>
    <s v="HILUX"/>
    <s v="LALC"/>
    <s v="BIENV"/>
    <s v="SMA"/>
    <s v="CSN"/>
    <n v="2023"/>
    <e v="#N/A"/>
    <x v="2"/>
    <s v="CONCRETADO"/>
    <s v="CONCRETADO"/>
  </r>
  <r>
    <d v="2023-03-29T00:00:00"/>
    <d v="1899-12-30T12:30:00"/>
    <n v="2849"/>
    <n v="113215"/>
    <s v="S130 / A Y B (V.C.)"/>
    <x v="0"/>
    <s v="M0421497"/>
    <x v="0"/>
    <s v="GP8410C"/>
    <x v="562"/>
    <s v="HILUX"/>
    <s v="LALC"/>
    <d v="1899-12-30T13:15:00"/>
    <d v="1899-12-30T16:00:00"/>
    <s v="CEPE"/>
    <n v="2021"/>
    <s v="M0421497"/>
    <x v="2"/>
    <s v="CONCRETADO"/>
    <s v="CONCRETADO"/>
  </r>
  <r>
    <d v="2023-03-29T00:00:00"/>
    <d v="1899-12-30T12:30:00"/>
    <n v="1899"/>
    <n v="113229"/>
    <s v="S130"/>
    <x v="2"/>
    <s v="GS742025"/>
    <x v="2"/>
    <s v="GNY853D"/>
    <x v="563"/>
    <s v="SIENNA"/>
    <s v="JFL"/>
    <d v="1899-12-30T13:45:00"/>
    <d v="1899-12-30T16:00:00"/>
    <s v="OMRG"/>
    <n v="2016"/>
    <s v="GS742025"/>
    <x v="0"/>
    <s v="CONCRETADO"/>
    <s v="CONCRETADO"/>
  </r>
  <r>
    <d v="2023-03-29T00:00:00"/>
    <d v="1899-12-30T13:00:00"/>
    <n v="0"/>
    <n v="113216"/>
    <s v="A Y F CON LAVADO (PABLO)"/>
    <x v="8"/>
    <s v="NS130939"/>
    <x v="0"/>
    <s v="G000000"/>
    <x v="564"/>
    <s v="SIENNA"/>
    <s v="ECAZA"/>
    <d v="1899-12-30T13:15:00"/>
    <d v="1899-12-30T16:00:00"/>
    <s v="CEPE"/>
    <n v="2022"/>
    <e v="#N/A"/>
    <x v="2"/>
    <s v="CONCRETADO"/>
    <s v="CONCRETADO"/>
  </r>
  <r>
    <d v="2023-03-29T00:00:00"/>
    <d v="1899-12-30T13:30:00"/>
    <n v="1899"/>
    <n v="113064"/>
    <s v="S130"/>
    <x v="2"/>
    <s v="GU221255"/>
    <x v="1"/>
    <s v="GNH131C"/>
    <x v="23"/>
    <s v="CAMRY"/>
    <s v="LALC"/>
    <d v="1899-12-30T14:45:00"/>
    <d v="1899-12-30T17:00:00"/>
    <s v="OMRG"/>
    <n v="2016"/>
    <s v="GU221255"/>
    <x v="1"/>
    <b v="0"/>
    <b v="0"/>
  </r>
  <r>
    <d v="2023-03-29T00:00:00"/>
    <d v="1899-12-30T14:00:00"/>
    <n v="0"/>
    <n v="113129"/>
    <s v="A Y F CON LAVADO (ANDREA)"/>
    <x v="8"/>
    <s v="PP005410"/>
    <x v="2"/>
    <s v="SP"/>
    <x v="33"/>
    <s v="COROLLA"/>
    <s v="LALC"/>
    <d v="1899-12-30T14:15:00"/>
    <d v="1899-12-30T18:00:00"/>
    <s v="OMRG"/>
    <n v="2023"/>
    <e v="#N/A"/>
    <x v="3"/>
    <b v="0"/>
    <b v="0"/>
  </r>
  <r>
    <d v="2023-03-29T00:00:00"/>
    <d v="1899-12-30T14:30:00"/>
    <n v="0"/>
    <n v="113157"/>
    <s v="A Y F CON LAVADO (PABLO)"/>
    <x v="8"/>
    <s v="PJ066654"/>
    <x v="0"/>
    <s v="SP"/>
    <x v="497"/>
    <s v="RAIZE"/>
    <s v="JFL"/>
    <d v="1899-12-30T14:45:00"/>
    <d v="1899-12-30T18:00:00"/>
    <s v="GALC"/>
    <n v="2023"/>
    <e v="#N/A"/>
    <x v="1"/>
    <b v="0"/>
    <b v="0"/>
  </r>
  <r>
    <d v="2023-03-29T00:00:00"/>
    <d v="1899-12-30T15:00:00"/>
    <n v="835.2"/>
    <n v="113204"/>
    <s v="DIAG. RUIDO EN BALATAS TRASERAS (UNIDAD NUEVA, ATENDER POR GARANTÍA TAMBIÉN REALIZARÁ EVENTO DE BIENVENIDA)"/>
    <x v="0"/>
    <s v="GS736652"/>
    <x v="0"/>
    <s v="GPU419D"/>
    <x v="565"/>
    <s v="SIENNA"/>
    <s v="JFL"/>
    <d v="1899-12-30T15:30:00"/>
    <s v="DIAG"/>
    <s v="FTP / JOAM"/>
    <n v="2016"/>
    <e v="#N/A"/>
    <x v="2"/>
    <s v="CONCRETADO"/>
    <s v="CONCRETADO"/>
  </r>
  <r>
    <d v="2023-03-29T00:00:00"/>
    <d v="1899-12-30T15:00:00"/>
    <n v="1899"/>
    <n v="113230"/>
    <s v="S130"/>
    <x v="0"/>
    <s v="JP778165"/>
    <x v="3"/>
    <s v="GSZ141D"/>
    <x v="566"/>
    <s v="COROLLA"/>
    <s v="ECAZA"/>
    <d v="1899-12-30T16:00:00"/>
    <d v="1899-12-30T18:00:00"/>
    <s v="CEPE"/>
    <n v="2018"/>
    <e v="#N/A"/>
    <x v="1"/>
    <b v="0"/>
    <b v="0"/>
  </r>
  <r>
    <d v="2023-03-29T00:00:00"/>
    <d v="1899-12-30T15:30:00"/>
    <n v="6599"/>
    <n v="113197"/>
    <s v="S80"/>
    <x v="2"/>
    <s v="K1149032"/>
    <x v="3"/>
    <s v="GWA172D"/>
    <x v="567"/>
    <s v="YARIS"/>
    <s v="JFL"/>
    <d v="1899-12-30T16:00:00"/>
    <d v="1899-12-30T18:00:00"/>
    <s v="OMRG"/>
    <n v="2019"/>
    <s v="K1149032"/>
    <x v="2"/>
    <s v="CONCRETADO"/>
    <s v="CONCRETADO"/>
  </r>
  <r>
    <d v="2023-03-30T00:00:00"/>
    <d v="1899-12-30T07:30:00"/>
    <n v="5330"/>
    <n v="13292"/>
    <s v="S120"/>
    <x v="0"/>
    <s v="K1165096"/>
    <x v="0"/>
    <s v="GKD964C"/>
    <x v="568"/>
    <s v="YARIS"/>
    <s v="LALC"/>
    <d v="1899-12-30T08:00:00"/>
    <d v="1899-12-30T12:00:00"/>
    <s v="CAAA"/>
    <s v="CAAA"/>
    <s v="K1165096"/>
    <x v="0"/>
    <s v="CONCRETADO"/>
    <s v="CONCRETADO"/>
  </r>
  <r>
    <d v="2023-03-30T00:00:00"/>
    <d v="1899-12-30T07:45:00"/>
    <n v="836"/>
    <n v="113289"/>
    <s v="S200"/>
    <x v="0"/>
    <s v="DS110549"/>
    <x v="2"/>
    <s v="GGA671E"/>
    <x v="569"/>
    <s v="HIGHLANDER"/>
    <s v="JFL"/>
    <d v="1899-12-30T12:00:00"/>
    <d v="1899-12-30T18:00:00"/>
    <s v="AC"/>
    <s v="AC"/>
    <e v="#N/A"/>
    <x v="1"/>
    <b v="0"/>
    <b v="0"/>
  </r>
  <r>
    <d v="2023-03-30T00:00:00"/>
    <d v="1899-12-30T08:00:00"/>
    <n v="1899"/>
    <n v="112993"/>
    <s v="S10     "/>
    <x v="2"/>
    <s v="NU717377"/>
    <x v="3"/>
    <s v="SP"/>
    <x v="570"/>
    <s v="CAMRY"/>
    <s v="LALC"/>
    <d v="1899-12-30T08:30:00"/>
    <d v="1899-12-30T12:45:00"/>
    <s v="OMRG"/>
    <s v="OMRG"/>
    <s v="NU717377"/>
    <x v="2"/>
    <s v="CONCRETADO"/>
    <s v="CONCRETADO"/>
  </r>
  <r>
    <d v="2023-03-30T00:00:00"/>
    <d v="1899-12-30T08:00:00"/>
    <n v="0"/>
    <n v="113139"/>
    <s v="REEMPLAZO FLECHA LADO IZQUIERDO/ ALINEACIÓN"/>
    <x v="0"/>
    <s v="FW220032"/>
    <x v="1"/>
    <s v="GVA534C"/>
    <x v="571"/>
    <s v="RAV4"/>
    <s v="ECAZA"/>
    <d v="1899-12-30T09:00:00"/>
    <d v="1899-12-30T12:45:00"/>
    <s v="GALC/GALC"/>
    <s v="GALC"/>
    <s v="FW220032"/>
    <x v="0"/>
    <s v="CONCRETADO"/>
    <s v="CONCRETADO"/>
  </r>
  <r>
    <d v="2023-03-30T00:00:00"/>
    <d v="1899-12-30T08:00:00"/>
    <n v="5273"/>
    <n v="113231"/>
    <s v="S130 , CAMBIO DE BALATAS DELANTERAS"/>
    <x v="0"/>
    <s v="HP711582"/>
    <x v="1"/>
    <s v="GYC318B"/>
    <x v="572"/>
    <s v="COROLLA"/>
    <s v="JFL"/>
    <d v="1899-12-30T08:15:00"/>
    <d v="1899-12-30T13:45:00"/>
    <s v="AC/AC"/>
    <s v="AC"/>
    <s v="HP711582"/>
    <x v="2"/>
    <s v="CONCRETADO"/>
    <s v="CONCRETADO"/>
  </r>
  <r>
    <d v="2023-03-30T00:00:00"/>
    <d v="1899-12-30T08:15:00"/>
    <n v="1899"/>
    <n v="113241"/>
    <s v="S50"/>
    <x v="2"/>
    <s v="MK016642"/>
    <x v="1"/>
    <s v="GNV667D"/>
    <x v="573"/>
    <s v="AVANZA"/>
    <s v="ECAZA"/>
    <d v="1899-12-30T09:00:00"/>
    <d v="1899-12-30T12:30:00"/>
    <s v="OMRG"/>
    <s v="OMRG"/>
    <e v="#N/A"/>
    <x v="3"/>
    <b v="0"/>
    <b v="0"/>
  </r>
  <r>
    <d v="2023-03-30T00:00:00"/>
    <d v="1899-12-30T08:15:00"/>
    <n v="1899"/>
    <n v="113254"/>
    <s v="S150"/>
    <x v="0"/>
    <s v="LK005899"/>
    <x v="3"/>
    <s v="GWB783D"/>
    <x v="574"/>
    <s v="AVANZA"/>
    <s v="JFL"/>
    <d v="1899-12-30T08:30:00"/>
    <d v="1899-12-30T16:45:00"/>
    <s v="FTP"/>
    <s v="FTP"/>
    <s v="LK005899"/>
    <x v="2"/>
    <s v="CONCRETADO"/>
    <s v="CONCRETADO"/>
  </r>
  <r>
    <d v="2023-03-30T00:00:00"/>
    <d v="1899-12-30T08:15:00"/>
    <n v="0"/>
    <n v="113279"/>
    <s v="INST. DE FILTRO BATERIA HIBRIDA /LIMPIEZA DE DUCTOS"/>
    <x v="0"/>
    <s v="MJ001519"/>
    <x v="0"/>
    <s v="65L550"/>
    <x v="256"/>
    <s v="COROLLA HV"/>
    <s v="LALC"/>
    <d v="1899-12-30T09:00:00"/>
    <d v="1899-12-30T11:15:00"/>
    <s v="FTP/FTP"/>
    <s v="FTP"/>
    <s v="MJ001519"/>
    <x v="2"/>
    <s v="CONCRETADO"/>
    <s v="CONCRETADO"/>
  </r>
  <r>
    <d v="2023-03-30T00:00:00"/>
    <d v="1899-12-30T08:30:00"/>
    <n v="4210"/>
    <n v="113103"/>
    <s v="S20 /A Y B"/>
    <x v="2"/>
    <s v="N3185100"/>
    <x v="3"/>
    <s v="68L938"/>
    <x v="575"/>
    <s v="PRIUS16-"/>
    <s v="JFL"/>
    <d v="1899-12-30T08:45:00"/>
    <d v="1899-12-30T12:30:00"/>
    <s v="OMRG/CAAA"/>
    <s v="OMRG"/>
    <s v="N3185100"/>
    <x v="2"/>
    <s v="CONCRETADO"/>
    <s v="CONCRETADO"/>
  </r>
  <r>
    <d v="2023-03-30T00:00:00"/>
    <d v="1899-12-30T08:30:00"/>
    <n v="1899"/>
    <n v="113158"/>
    <s v="S70"/>
    <x v="0"/>
    <s v="H1046961"/>
    <x v="0"/>
    <s v="GSV207C"/>
    <x v="576"/>
    <s v="YARIS"/>
    <s v="ECAZA"/>
    <d v="1899-12-30T08:45:00"/>
    <d v="1899-12-30T12:30:00"/>
    <s v="CEPE"/>
    <s v="CEPE"/>
    <e v="#N/A"/>
    <x v="3"/>
    <b v="0"/>
    <b v="0"/>
  </r>
  <r>
    <d v="2023-03-30T00:00:00"/>
    <d v="1899-12-30T08:45:00"/>
    <n v="3260"/>
    <n v="113164"/>
    <s v="S140"/>
    <x v="0"/>
    <s v="G0164798"/>
    <x v="0"/>
    <s v="GC3540B"/>
    <x v="577"/>
    <s v="HILUX"/>
    <s v="ECAZA"/>
    <d v="1899-12-30T09:00:00"/>
    <d v="1899-12-30T12:00:00"/>
    <s v="CEPE"/>
    <s v="AC"/>
    <s v="G0164798"/>
    <x v="2"/>
    <s v="CONCRETADO"/>
    <s v="CONCRETADO"/>
  </r>
  <r>
    <d v="2023-03-30T00:00:00"/>
    <d v="1899-12-30T09:00:00"/>
    <n v="1899"/>
    <n v="113286"/>
    <s v="S170"/>
    <x v="0"/>
    <s v="K0186533"/>
    <x v="0"/>
    <s v="GR9444B"/>
    <x v="578"/>
    <s v="HILUX"/>
    <s v="JFL"/>
    <d v="1899-12-30T09:15:00"/>
    <d v="1899-12-30T12:15:00"/>
    <s v="CAAA"/>
    <s v="CAAA"/>
    <e v="#N/A"/>
    <x v="2"/>
    <s v="CONCRETADO"/>
    <s v="CONCRETADO"/>
  </r>
  <r>
    <d v="2023-03-30T00:00:00"/>
    <d v="1899-12-30T09:00:00"/>
    <n v="3260"/>
    <n v="113017"/>
    <s v="S140"/>
    <x v="2"/>
    <s v="J3601506"/>
    <x v="1"/>
    <s v="65L298"/>
    <x v="579"/>
    <s v="PRIUS16-"/>
    <s v="ECAZA"/>
    <d v="1899-12-30T09:30:00"/>
    <d v="1899-12-30T12:00:00"/>
    <s v="OMRG"/>
    <s v="OMRG"/>
    <e v="#N/A"/>
    <x v="3"/>
    <b v="0"/>
    <b v="0"/>
  </r>
  <r>
    <d v="2023-03-30T00:00:00"/>
    <d v="1899-12-30T09:00:00"/>
    <n v="2849"/>
    <n v="113190"/>
    <s v="S130/A Y B"/>
    <x v="0"/>
    <s v="GW464975"/>
    <x v="3"/>
    <s v="GVD654C"/>
    <x v="580"/>
    <s v="RAV4"/>
    <s v="LALC"/>
    <d v="1899-12-30T09:30:00"/>
    <d v="1899-12-30T15:45:00"/>
    <s v="OMRG/CAAA"/>
    <s v="CEPE/CAAA"/>
    <s v="GW464975"/>
    <x v="1"/>
    <b v="0"/>
    <b v="0"/>
  </r>
  <r>
    <d v="2023-03-30T00:00:00"/>
    <d v="1899-12-30T09:30:00"/>
    <n v="4210"/>
    <n v="113209"/>
    <s v="S20/ AY B/CAMBIO DE ACEITE DE TRANSMICIÓN"/>
    <x v="0"/>
    <s v="LJ019836"/>
    <x v="3"/>
    <s v="69L522"/>
    <x v="581"/>
    <s v="COROLLA HV"/>
    <s v="LALC"/>
    <d v="1899-12-30T10:00:00"/>
    <d v="1899-12-30T16:30:00"/>
    <s v="OMRG/CAAA/FTP"/>
    <s v="CEPE/CAAA"/>
    <e v="#N/A"/>
    <x v="2"/>
    <s v="CONCRETADO"/>
    <s v="CONCRETADO"/>
  </r>
  <r>
    <d v="2023-03-30T00:00:00"/>
    <d v="1899-12-30T09:30:00"/>
    <n v="18899"/>
    <n v="113239"/>
    <s v="S50"/>
    <x v="2"/>
    <s v="K1161267"/>
    <x v="2"/>
    <s v="GS2817C"/>
    <x v="582"/>
    <s v="YARIS"/>
    <s v="ECAZA"/>
    <d v="1899-12-30T10:00:00"/>
    <d v="1899-12-30T12:30:00"/>
    <s v="OMRG"/>
    <s v="OMRG"/>
    <s v="K1161267"/>
    <x v="2"/>
    <s v="CONCRETADO"/>
    <s v="CONCRETADO"/>
  </r>
  <r>
    <d v="2023-03-30T00:00:00"/>
    <d v="1899-12-30T10:00:00"/>
    <n v="5330"/>
    <n v="113133"/>
    <s v="S120"/>
    <x v="0"/>
    <s v="GY146850"/>
    <x v="2"/>
    <s v="GXR608B"/>
    <x v="583"/>
    <s v="YARIS R"/>
    <s v="ECAZA"/>
    <d v="1899-12-30T10:15:00"/>
    <d v="1899-12-30T14:00:00"/>
    <s v="AC"/>
    <s v="AC"/>
    <s v="GY146850"/>
    <x v="2"/>
    <s v="CONCRETADO"/>
    <s v="CONCRETADO"/>
  </r>
  <r>
    <d v="2023-03-30T00:00:00"/>
    <d v="1899-12-30T10:00:00"/>
    <n v="5140"/>
    <n v="113251"/>
    <s v="S200"/>
    <x v="2"/>
    <s v="L3108521"/>
    <x v="0"/>
    <s v="65L645"/>
    <x v="584"/>
    <s v="PRIUS16-"/>
    <s v="LALC"/>
    <d v="1899-12-30T10:30:00"/>
    <d v="1899-12-30T13:00:00"/>
    <s v="OMRG"/>
    <s v="OMRG"/>
    <s v="L3108521"/>
    <x v="0"/>
    <s v="CONCRETADO"/>
    <s v="CONCRETADO"/>
  </r>
  <r>
    <d v="2023-03-30T00:00:00"/>
    <d v="1899-12-30T10:00:00"/>
    <n v="3260"/>
    <n v="113258"/>
    <s v="S20"/>
    <x v="0"/>
    <s v="N3005208"/>
    <x v="0"/>
    <s v="68L316"/>
    <x v="585"/>
    <s v="COROLLA HV"/>
    <s v="JFL"/>
    <d v="1899-12-30T10:15:00"/>
    <d v="1899-12-30T13:00:00"/>
    <s v="FTP"/>
    <s v="FTP"/>
    <s v="N3005208"/>
    <x v="0"/>
    <s v="CONCRETADO"/>
    <s v="CONCRETADO"/>
  </r>
  <r>
    <d v="2023-03-30T00:00:00"/>
    <d v="1899-12-30T10:30:00"/>
    <n v="5330"/>
    <n v="113248"/>
    <s v="S120"/>
    <x v="2"/>
    <s v="E1430791"/>
    <x v="1"/>
    <s v="GVD188C"/>
    <x v="586"/>
    <s v="YARIS"/>
    <s v="JFL"/>
    <d v="1899-12-30T11:00:00"/>
    <d v="1899-12-30T14:00:00"/>
    <s v="OMRG"/>
    <s v="OMRG"/>
    <e v="#N/A"/>
    <x v="2"/>
    <s v="CONCRETADO"/>
    <s v="CONCRETADO"/>
  </r>
  <r>
    <d v="2023-03-30T00:00:00"/>
    <d v="1899-12-30T10:30:00"/>
    <n v="70"/>
    <n v="113274"/>
    <s v="INST. FILTRO AIRE DE MOTOR"/>
    <x v="0"/>
    <s v="LP078276"/>
    <x v="3"/>
    <s v="GNJ102D"/>
    <x v="127"/>
    <s v="COROLLA"/>
    <s v="LALC"/>
    <d v="1899-12-30T11:00:00"/>
    <d v="1899-12-30T16:15:00"/>
    <s v="FTP"/>
    <s v="FTP"/>
    <s v="LP078276"/>
    <x v="2"/>
    <s v="CONCRETADO"/>
    <s v="CONCRETADO"/>
  </r>
  <r>
    <d v="2023-03-30T00:00:00"/>
    <d v="1899-12-30T11:00:00"/>
    <n v="0"/>
    <n v="113191"/>
    <s v="R. DE SOPORTE SUPERIOR DERECHO DE MOTOR (VC)"/>
    <x v="0"/>
    <s v="CS240590"/>
    <x v="2"/>
    <s v="GNJ535D"/>
    <x v="324"/>
    <s v="SIENNA"/>
    <s v="ECAZA"/>
    <d v="1899-12-30T11:30:00"/>
    <d v="1899-12-30T15:00:00"/>
    <s v="FTP"/>
    <s v="FTP"/>
    <s v="CS240590"/>
    <x v="2"/>
    <s v="CONCRETADO"/>
    <s v="CONCRETADO"/>
  </r>
  <r>
    <d v="2023-03-30T00:00:00"/>
    <d v="1899-12-30T11:30:00"/>
    <n v="1899"/>
    <n v="113233"/>
    <s v="S30"/>
    <x v="2"/>
    <s v="MS529305"/>
    <x v="1"/>
    <s v="GGR263E"/>
    <x v="517"/>
    <s v="HIGHLANDER"/>
    <s v="JFL"/>
    <d v="1899-12-30T12:00:00"/>
    <d v="1899-12-30T16:00:00"/>
    <s v="OMRG"/>
    <s v="OMRG"/>
    <e v="#N/A"/>
    <x v="1"/>
    <b v="0"/>
    <b v="0"/>
  </r>
  <r>
    <d v="2023-03-30T00:00:00"/>
    <d v="1899-12-30T11:30:00"/>
    <n v="6599"/>
    <n v="113281"/>
    <s v="S80 (VERIFICAR KM Y SECUENCIA DE SERVICIOS)"/>
    <x v="0"/>
    <s v="L1209101"/>
    <x v="2"/>
    <s v="GWB088B"/>
    <x v="587"/>
    <s v="YARIS"/>
    <s v="ECAZA"/>
    <d v="1899-12-30T12:15:00"/>
    <d v="1899-12-30T15:00:00"/>
    <s v="CAAA"/>
    <s v="CAAA"/>
    <s v="L1209101"/>
    <x v="2"/>
    <s v="CONCRETADO"/>
    <s v="CONCRETADO"/>
  </r>
  <r>
    <d v="2023-03-30T00:00:00"/>
    <d v="1899-12-30T12:00:00"/>
    <n v="836"/>
    <n v="113135"/>
    <s v="DIAG. AJUSTE DE LUCES (QUEDARON DISPAREJOS), DIAG. ACTIVACIÓN MODO VERANO"/>
    <x v="0"/>
    <s v="NJ043756"/>
    <x v="3"/>
    <s v="67L988"/>
    <x v="283"/>
    <s v="COROLLA HV"/>
    <s v="LALC"/>
    <d v="1899-12-30T12:15:00"/>
    <s v="DIAG."/>
    <s v="FTP/FTP/JOAM"/>
    <s v="FTP"/>
    <s v="NJ043756"/>
    <x v="0"/>
    <s v="CONCRETADO"/>
    <s v="CONCRETADO"/>
  </r>
  <r>
    <d v="2023-03-30T00:00:00"/>
    <d v="1899-12-30T12:00:00"/>
    <n v="5140"/>
    <n v="113243"/>
    <s v="S100"/>
    <x v="2"/>
    <s v="JK022042"/>
    <x v="1"/>
    <s v="SP"/>
    <x v="588"/>
    <s v="AVANZA"/>
    <s v="JFL"/>
    <d v="1899-12-30T12:15:00"/>
    <d v="1899-12-30T16:00:00"/>
    <s v="OMRG"/>
    <s v="OMRG"/>
    <s v="JK022042"/>
    <x v="0"/>
    <s v="CONCRETADO"/>
    <s v="CONCRETADO"/>
  </r>
  <r>
    <d v="2023-03-30T00:00:00"/>
    <d v="1899-12-30T12:00:00"/>
    <n v="0"/>
    <n v="113278"/>
    <s v="INST. 23TM01"/>
    <x v="0"/>
    <s v="N1251619"/>
    <x v="4"/>
    <m/>
    <x v="589"/>
    <s v="YARIS"/>
    <s v="ECAZA"/>
    <d v="1899-12-30T12:15:00"/>
    <d v="1899-12-30T17:30:00"/>
    <s v="GALC"/>
    <s v="AC"/>
    <e v="#N/A"/>
    <x v="2"/>
    <s v="CONCRETADO"/>
    <s v="CONCRETADO"/>
  </r>
  <r>
    <d v="2023-03-30T00:00:00"/>
    <d v="1899-12-30T12:30:00"/>
    <n v="6599"/>
    <n v="113225"/>
    <s v="S160, DIAG. RUIDO AL FRENAR , DIAG. RUIDOS AL BRINCAR"/>
    <x v="2"/>
    <s v="6M021422"/>
    <x v="3"/>
    <s v="GL3495B"/>
    <x v="529"/>
    <s v="TACOMA"/>
    <s v="ECAZA"/>
    <d v="1899-12-30T14:00:00"/>
    <s v="DIAG."/>
    <s v="CEPE/GALC"/>
    <s v="GALC/OMRG"/>
    <e v="#N/A"/>
    <x v="1"/>
    <b v="0"/>
    <b v="0"/>
  </r>
  <r>
    <d v="2023-03-30T00:00:00"/>
    <d v="1899-12-30T13:00:00"/>
    <n v="3260"/>
    <n v="113290"/>
    <s v="S20"/>
    <x v="2"/>
    <s v="NP294930"/>
    <x v="3"/>
    <s v="GNC306E"/>
    <x v="346"/>
    <s v="COROLLA"/>
    <s v="ECAZA"/>
    <d v="1899-12-30T13:15:00"/>
    <d v="1899-12-30T17:00:00"/>
    <s v="OMRG"/>
    <s v="OMRG"/>
    <s v="NP294930"/>
    <x v="3"/>
    <b v="0"/>
    <b v="0"/>
  </r>
  <r>
    <d v="2023-03-30T00:00:00"/>
    <d v="1899-12-30T13:30:00"/>
    <n v="0"/>
    <s v="P-142165"/>
    <s v="AY F / LAVADO"/>
    <x v="8"/>
    <s v="P3010237"/>
    <x v="0"/>
    <s v="SP"/>
    <x v="590"/>
    <s v="COROLLA"/>
    <s v="LALC"/>
    <d v="1899-12-30T13:45:00"/>
    <d v="1899-12-30T10:48:00"/>
    <s v="OMR"/>
    <s v="OMRG"/>
    <e v="#N/A"/>
    <x v="4"/>
    <e v="#N/A"/>
    <e v="#N/A"/>
  </r>
  <r>
    <d v="2023-03-30T00:00:00"/>
    <d v="1899-12-30T14:30:00"/>
    <n v="1899"/>
    <n v="113163"/>
    <s v="S90"/>
    <x v="0"/>
    <s v="HY170301"/>
    <x v="2"/>
    <s v="GNV207E"/>
    <x v="591"/>
    <s v="YARIS R"/>
    <s v="JFL"/>
    <d v="1899-12-30T15:00:00"/>
    <d v="1899-12-30T17:30:00"/>
    <s v="AC"/>
    <s v="AC"/>
    <s v="HY170301"/>
    <x v="2"/>
    <s v="CONCRETADO"/>
    <s v="CONCRETADO"/>
  </r>
  <r>
    <d v="2023-03-30T00:00:00"/>
    <d v="1899-12-30T14:30:00"/>
    <n v="3260"/>
    <n v="113253"/>
    <s v="S20"/>
    <x v="5"/>
    <s v="MS087937"/>
    <x v="1"/>
    <s v="Y96BJD"/>
    <x v="39"/>
    <s v="HIGHLANDER"/>
    <s v="LALC"/>
    <m/>
    <m/>
    <s v="CSN"/>
    <s v="CSN"/>
    <e v="#N/A"/>
    <x v="2"/>
    <s v="CONCRETADO"/>
    <s v="CONCRETADO"/>
  </r>
  <r>
    <d v="2023-03-30T00:00:00"/>
    <d v="1899-12-30T14:45:00"/>
    <n v="3260"/>
    <n v="113255"/>
    <s v="S20"/>
    <x v="5"/>
    <s v="MS080721"/>
    <x v="1"/>
    <s v="M82BJW"/>
    <x v="39"/>
    <s v="HIGHLANDER"/>
    <s v="LALC"/>
    <m/>
    <m/>
    <s v="CSN"/>
    <s v="CSN"/>
    <e v="#N/A"/>
    <x v="2"/>
    <s v="CONCRETADO"/>
    <s v="CONCRETADO"/>
  </r>
  <r>
    <d v="2023-03-30T00:00:00"/>
    <d v="1899-12-30T15:00:00"/>
    <n v="6599"/>
    <n v="113256"/>
    <s v="S80"/>
    <x v="5"/>
    <s v="KS998283"/>
    <x v="1"/>
    <s v="H43BBT"/>
    <x v="39"/>
    <s v="SIENNA"/>
    <s v="LALC"/>
    <m/>
    <m/>
    <s v="CSN"/>
    <s v="CSN"/>
    <e v="#N/A"/>
    <x v="2"/>
    <s v="CONCRETADO"/>
    <s v="CONCRETADO"/>
  </r>
  <r>
    <d v="2023-03-30T00:00:00"/>
    <d v="1899-12-30T15:15:00"/>
    <n v="1899"/>
    <n v="113266"/>
    <s v="S30"/>
    <x v="5"/>
    <s v="MS527590"/>
    <x v="2"/>
    <s v="M17BHR"/>
    <x v="39"/>
    <s v="HIGHLANDER"/>
    <s v="LALC"/>
    <m/>
    <m/>
    <s v="CSN"/>
    <s v="CSN"/>
    <e v="#N/A"/>
    <x v="2"/>
    <s v="CONCRETADO"/>
    <s v="CONCRETADO"/>
  </r>
  <r>
    <d v="2023-03-30T00:00:00"/>
    <d v="1899-12-30T15:30:00"/>
    <n v="1899"/>
    <n v="113267"/>
    <s v="S30"/>
    <x v="5"/>
    <s v="MW146664"/>
    <x v="2"/>
    <s v="J72BHW"/>
    <x v="39"/>
    <s v="RAV419-"/>
    <s v="LALC"/>
    <m/>
    <m/>
    <s v="CSN"/>
    <s v="CSN"/>
    <e v="#N/A"/>
    <x v="2"/>
    <s v="CONCRETADO"/>
    <s v="CONCRETADO"/>
  </r>
  <r>
    <d v="2023-03-30T00:00:00"/>
    <d v="1899-12-30T15:45:00"/>
    <n v="1899"/>
    <n v="113268"/>
    <s v="S50"/>
    <x v="5"/>
    <s v="NP104490"/>
    <x v="2"/>
    <s v="F44BJL"/>
    <x v="39"/>
    <s v="COROLLA"/>
    <s v="LALC"/>
    <m/>
    <m/>
    <s v="CSN"/>
    <s v="CSN"/>
    <e v="#N/A"/>
    <x v="2"/>
    <s v="CONCRETADO"/>
    <s v="CONCRETADO"/>
  </r>
  <r>
    <d v="2023-03-31T00:00:00"/>
    <d v="1899-12-30T08:00:00"/>
    <n v="5330"/>
    <n v="112704"/>
    <s v="S40"/>
    <x v="2"/>
    <s v="LP084129"/>
    <x v="1"/>
    <s v="GYR081B"/>
    <x v="592"/>
    <s v="COROLLA"/>
    <s v="JFL"/>
    <d v="1899-12-30T09:00:00"/>
    <d v="1899-12-30T12:00:00"/>
    <s v="OMRG"/>
    <n v="2020"/>
    <e v="#N/A"/>
    <x v="1"/>
    <b v="0"/>
    <b v="0"/>
  </r>
  <r>
    <d v="2023-03-31T00:00:00"/>
    <d v="1899-12-30T08:00:00"/>
    <n v="5330"/>
    <n v="113053"/>
    <s v="S120"/>
    <x v="0"/>
    <s v="M0042754"/>
    <x v="0"/>
    <s v="GP1515C"/>
    <x v="593"/>
    <s v="HILUXD"/>
    <s v="LALC"/>
    <d v="1899-12-30T09:00:00"/>
    <d v="1899-12-30T14:00:00"/>
    <s v="CEPE"/>
    <n v="2021"/>
    <e v="#N/A"/>
    <x v="4"/>
    <e v="#N/A"/>
    <e v="#N/A"/>
  </r>
  <r>
    <d v="2023-03-31T00:00:00"/>
    <d v="1899-12-30T08:15:00"/>
    <n v="1899"/>
    <n v="113145"/>
    <s v="S190"/>
    <x v="0"/>
    <s v="L0726097"/>
    <x v="0"/>
    <s v="GD1015B"/>
    <x v="593"/>
    <s v="HILUXD"/>
    <s v="JFL"/>
    <d v="1899-12-30T09:00:00"/>
    <d v="1899-12-30T11:30:00"/>
    <s v="AC"/>
    <n v="2020"/>
    <e v="#N/A"/>
    <x v="4"/>
    <e v="#N/A"/>
    <e v="#N/A"/>
  </r>
  <r>
    <d v="2023-03-31T00:00:00"/>
    <d v="1899-12-30T08:15:00"/>
    <n v="3260"/>
    <n v="113235"/>
    <s v="S60"/>
    <x v="0"/>
    <s v="N0065380"/>
    <x v="2"/>
    <s v="GD1762D"/>
    <x v="593"/>
    <s v="HILUXD"/>
    <s v="LALC"/>
    <d v="1899-12-30T12:00:00"/>
    <d v="1899-12-30T16:00:00"/>
    <s v="AC"/>
    <n v="2022"/>
    <e v="#N/A"/>
    <x v="4"/>
    <e v="#N/A"/>
    <e v="#N/A"/>
  </r>
  <r>
    <d v="2023-03-31T00:00:00"/>
    <d v="1899-12-30T08:15:00"/>
    <n v="5330"/>
    <n v="113242"/>
    <s v="S280"/>
    <x v="2"/>
    <s v="J1090118"/>
    <x v="1"/>
    <s v="GC6512D"/>
    <x v="593"/>
    <s v="HILUXD"/>
    <s v="ECAZA"/>
    <d v="1899-12-30T10:00:00"/>
    <d v="1899-12-30T14:00:00"/>
    <s v="OMRG"/>
    <n v="2018"/>
    <e v="#N/A"/>
    <x v="4"/>
    <e v="#N/A"/>
    <e v="#N/A"/>
  </r>
  <r>
    <d v="2023-03-31T00:00:00"/>
    <d v="1899-12-30T08:30:00"/>
    <n v="6598"/>
    <n v="113298"/>
    <s v="S200"/>
    <x v="0"/>
    <s v="DS110549"/>
    <x v="2"/>
    <s v="GGA671E"/>
    <x v="594"/>
    <s v="HIGHLANDER"/>
    <s v="JFL"/>
    <d v="1899-12-30T11:15:00"/>
    <d v="1899-12-30T15:00:00"/>
    <s v="CEPE"/>
    <n v="2013"/>
    <e v="#N/A"/>
    <x v="1"/>
    <b v="0"/>
    <b v="0"/>
  </r>
  <r>
    <d v="2023-03-31T00:00:00"/>
    <d v="1899-12-30T08:30:00"/>
    <n v="1899"/>
    <n v="113201"/>
    <s v="S130"/>
    <x v="0"/>
    <s v="C0003041"/>
    <x v="0"/>
    <s v="GU8644A"/>
    <x v="595"/>
    <s v="HILUX"/>
    <s v="ECAZA"/>
    <d v="1899-12-30T09:00:00"/>
    <d v="1899-12-30T12:00:00"/>
    <s v="CAAA"/>
    <n v="2012"/>
    <e v="#N/A"/>
    <x v="4"/>
    <e v="#N/A"/>
    <e v="#N/A"/>
  </r>
  <r>
    <d v="2023-03-31T00:00:00"/>
    <d v="1899-12-30T08:30:00"/>
    <n v="1899"/>
    <n v="113299"/>
    <s v="S210"/>
    <x v="0"/>
    <s v="8S000278"/>
    <x v="3"/>
    <s v="GMM121E"/>
    <x v="596"/>
    <s v="SEQUOIA"/>
    <s v="LALC"/>
    <d v="1899-12-30T09:45:00"/>
    <d v="1899-12-30T12:00:00"/>
    <s v="CAAA"/>
    <n v="2008"/>
    <e v="#N/A"/>
    <x v="4"/>
    <e v="#N/A"/>
    <e v="#N/A"/>
  </r>
  <r>
    <d v="2023-03-31T00:00:00"/>
    <d v="1899-12-30T08:45:00"/>
    <n v="1899"/>
    <n v="113217"/>
    <s v="S70"/>
    <x v="0"/>
    <s v="J3064259"/>
    <x v="1"/>
    <s v="65L619"/>
    <x v="597"/>
    <s v="PRIUS16-"/>
    <s v="LALC"/>
    <d v="1899-12-30T09:00:00"/>
    <d v="1899-12-30T12:00:00"/>
    <s v="CAAA"/>
    <n v="2018"/>
    <e v="#N/A"/>
    <x v="4"/>
    <e v="#N/A"/>
    <e v="#N/A"/>
  </r>
  <r>
    <d v="2023-03-31T00:00:00"/>
    <d v="1899-12-30T08:45:00"/>
    <n v="3260"/>
    <n v="113261"/>
    <s v="S60"/>
    <x v="0"/>
    <s v="MS056205"/>
    <x v="0"/>
    <s v="67L453"/>
    <x v="598"/>
    <s v="SIENNA HV"/>
    <s v="ECAZA"/>
    <d v="1899-12-30T09:00:00"/>
    <d v="1899-12-30T13:00:00"/>
    <s v="FTP"/>
    <n v="2021"/>
    <e v="#N/A"/>
    <x v="4"/>
    <e v="#N/A"/>
    <e v="#N/A"/>
  </r>
  <r>
    <d v="2023-03-31T00:00:00"/>
    <d v="1899-12-30T08:45:00"/>
    <n v="2734.2"/>
    <n v="113316"/>
    <s v="S70 / DIAG. TESTIGO ENCENDIDO: SENSOR PRESION DE AIRE"/>
    <x v="2"/>
    <s v="KD021415"/>
    <x v="1"/>
    <s v="PHJ344A"/>
    <x v="599"/>
    <s v="RAV419-"/>
    <s v="JFL"/>
    <d v="1899-12-30T09:45:00"/>
    <s v="DIAG"/>
    <s v="FTP / JOAM / OMRG"/>
    <n v="2019"/>
    <e v="#N/A"/>
    <x v="4"/>
    <e v="#N/A"/>
    <e v="#N/A"/>
  </r>
  <r>
    <d v="2023-03-31T00:00:00"/>
    <d v="1899-12-30T09:00:00"/>
    <n v="3260"/>
    <n v="112870"/>
    <s v="S20"/>
    <x v="0"/>
    <s v="NP308928"/>
    <x v="3"/>
    <s v="GNW238E"/>
    <x v="600"/>
    <s v="COROLLA"/>
    <s v="JFL"/>
    <d v="1899-12-30T09:30:00"/>
    <d v="1899-12-30T14:00:00"/>
    <s v="CEPE"/>
    <n v="2022"/>
    <e v="#N/A"/>
    <x v="4"/>
    <e v="#N/A"/>
    <e v="#N/A"/>
  </r>
  <r>
    <d v="2023-03-31T00:00:00"/>
    <d v="1899-12-30T09:00:00"/>
    <n v="5330"/>
    <n v="112946"/>
    <s v="S40"/>
    <x v="0"/>
    <s v="MJ018835"/>
    <x v="1"/>
    <s v="66L622"/>
    <x v="601"/>
    <s v="COROLLA HV"/>
    <s v="LALC"/>
    <d v="1899-12-30T09:45:00"/>
    <d v="1899-12-30T12:00:00"/>
    <s v="AC"/>
    <n v="2021"/>
    <e v="#N/A"/>
    <x v="4"/>
    <e v="#N/A"/>
    <e v="#N/A"/>
  </r>
  <r>
    <d v="2023-03-31T00:00:00"/>
    <d v="1899-12-30T09:30:00"/>
    <n v="1899"/>
    <n v="113218"/>
    <s v="S150"/>
    <x v="0"/>
    <s v="CW126864"/>
    <x v="1"/>
    <s v="GHW288C"/>
    <x v="602"/>
    <s v="RAV4"/>
    <s v="LALC"/>
    <d v="1899-12-30T09:45:00"/>
    <d v="1899-12-30T12:00:00"/>
    <s v="GALC"/>
    <n v="2012"/>
    <e v="#N/A"/>
    <x v="4"/>
    <e v="#N/A"/>
    <e v="#N/A"/>
  </r>
  <r>
    <d v="2023-03-31T00:00:00"/>
    <d v="1899-12-30T09:30:00"/>
    <n v="1899"/>
    <n v="112901"/>
    <s v="S10"/>
    <x v="0"/>
    <s v="PT024671"/>
    <x v="3"/>
    <s v="SP"/>
    <x v="232"/>
    <s v="TACOMA"/>
    <s v="JFL"/>
    <d v="1899-12-30T11:30:00"/>
    <d v="1899-12-30T15:00:00"/>
    <s v="AC"/>
    <n v="2023"/>
    <e v="#N/A"/>
    <x v="4"/>
    <e v="#N/A"/>
    <e v="#N/A"/>
  </r>
  <r>
    <d v="2023-03-31T00:00:00"/>
    <d v="1899-12-30T09:30:00"/>
    <n v="4210"/>
    <n v="113280"/>
    <s v="S220 / A Y B"/>
    <x v="0"/>
    <s v="KU197754"/>
    <x v="3"/>
    <s v="JRG6406"/>
    <x v="603"/>
    <s v="CAMRY"/>
    <s v="ECAZA"/>
    <d v="1899-12-30T11:00:00"/>
    <d v="1899-12-30T14:00:00"/>
    <s v="CAAA"/>
    <n v="2019"/>
    <e v="#N/A"/>
    <x v="1"/>
    <b v="0"/>
    <b v="0"/>
  </r>
  <r>
    <d v="2023-03-31T00:00:00"/>
    <d v="1899-12-30T09:45:00"/>
    <n v="3260"/>
    <n v="113303"/>
    <s v="S60"/>
    <x v="0"/>
    <s v="K1629946"/>
    <x v="2"/>
    <s v="NJD3878"/>
    <x v="604"/>
    <s v="PRIUS C"/>
    <s v="JFL"/>
    <d v="1899-12-30T10:30:00"/>
    <d v="1899-12-30T14:00:00"/>
    <s v="CAAA"/>
    <n v="2019"/>
    <e v="#N/A"/>
    <x v="4"/>
    <e v="#N/A"/>
    <e v="#N/A"/>
  </r>
  <r>
    <d v="2023-03-31T00:00:00"/>
    <d v="1899-12-30T10:00:00"/>
    <n v="5140"/>
    <n v="113112"/>
    <s v="S200"/>
    <x v="2"/>
    <s v="A5314330"/>
    <x v="0"/>
    <s v="GYF713B"/>
    <x v="605"/>
    <s v="YARIS"/>
    <s v="LALC"/>
    <d v="1899-12-30T11:30:00"/>
    <d v="1899-12-30T14:00:00"/>
    <s v="OMRG"/>
    <n v="2010"/>
    <e v="#N/A"/>
    <x v="1"/>
    <b v="0"/>
    <b v="0"/>
  </r>
  <r>
    <d v="2023-03-31T00:00:00"/>
    <d v="1899-12-30T10:00:00"/>
    <n v="2849"/>
    <n v="112753"/>
    <s v="S30 / A Y B"/>
    <x v="2"/>
    <s v="MT012183"/>
    <x v="3"/>
    <s v="SU6472B"/>
    <x v="606"/>
    <s v="TACOMA"/>
    <s v="JFL"/>
    <d v="1899-12-30T10:45:00"/>
    <d v="1899-12-30T14:00:00"/>
    <s v="OMRG / CAAA"/>
    <n v="2021"/>
    <e v="#N/A"/>
    <x v="4"/>
    <e v="#N/A"/>
    <e v="#N/A"/>
  </r>
  <r>
    <d v="2023-03-31T00:00:00"/>
    <d v="1899-12-30T10:00:00"/>
    <n v="1899"/>
    <n v="113226"/>
    <s v="S150 / REVISAR PUERTA D CAJUELA NO SE SOSTIENE"/>
    <x v="0"/>
    <s v="8C719815"/>
    <x v="2"/>
    <s v="117XEJ"/>
    <x v="607"/>
    <s v="MATRIX"/>
    <s v="ECAZA"/>
    <d v="1899-12-30T10:30:00"/>
    <d v="1899-12-30T14:00:00"/>
    <s v="GALC / CAAA"/>
    <n v="2008"/>
    <e v="#N/A"/>
    <x v="4"/>
    <e v="#N/A"/>
    <e v="#N/A"/>
  </r>
  <r>
    <d v="2023-03-31T00:00:00"/>
    <d v="1899-12-30T10:15:00"/>
    <n v="0"/>
    <n v="113227"/>
    <s v="REEMP. K0Q"/>
    <x v="1"/>
    <s v="8C719815"/>
    <x v="2"/>
    <s v="117XEJ"/>
    <x v="607"/>
    <s v="MATRIX"/>
    <s v="ECAZA"/>
    <d v="1899-12-30T11:30:00"/>
    <d v="1899-12-30T17:00:00"/>
    <s v="GALC"/>
    <n v="2008"/>
    <e v="#N/A"/>
    <x v="4"/>
    <e v="#N/A"/>
    <e v="#N/A"/>
  </r>
  <r>
    <d v="2023-03-31T00:00:00"/>
    <d v="1899-12-30T10:30:00"/>
    <n v="1899"/>
    <n v="112804"/>
    <s v="S130"/>
    <x v="0"/>
    <s v="GY146944"/>
    <x v="0"/>
    <s v="GGK479D"/>
    <x v="608"/>
    <s v="YARIS R"/>
    <s v="LALC"/>
    <d v="1899-12-30T11:00:00"/>
    <d v="1899-12-30T14:00:00"/>
    <s v="CEPE"/>
    <n v="2016"/>
    <e v="#N/A"/>
    <x v="4"/>
    <e v="#N/A"/>
    <e v="#N/A"/>
  </r>
  <r>
    <d v="2023-03-31T00:00:00"/>
    <d v="1899-12-30T10:30:00"/>
    <n v="1899"/>
    <n v="113307"/>
    <s v="S350"/>
    <x v="0"/>
    <s v="D1427324"/>
    <x v="1"/>
    <s v="GGG204D"/>
    <x v="609"/>
    <s v="YARIS"/>
    <s v="ECAZA"/>
    <d v="1899-12-30T12:15:00"/>
    <d v="1899-12-30T16:00:00"/>
    <s v="OMRG"/>
    <n v="2013"/>
    <e v="#N/A"/>
    <x v="4"/>
    <e v="#N/A"/>
    <e v="#N/A"/>
  </r>
  <r>
    <d v="2023-03-31T00:00:00"/>
    <d v="1899-12-30T11:00:00"/>
    <n v="2849"/>
    <n v="113206"/>
    <s v="S90 / A Y B"/>
    <x v="2"/>
    <s v="J1606070"/>
    <x v="3"/>
    <s v="65L624"/>
    <x v="610"/>
    <s v="PRIUS C"/>
    <s v="ECAZA"/>
    <d v="1899-12-30T11:50:00"/>
    <d v="1899-12-30T15:00:00"/>
    <s v="OMRG / CAAA"/>
    <n v="2018"/>
    <e v="#N/A"/>
    <x v="4"/>
    <e v="#N/A"/>
    <e v="#N/A"/>
  </r>
  <r>
    <d v="2023-03-31T00:00:00"/>
    <d v="1899-12-30T11:00:00"/>
    <n v="5330"/>
    <n v="113320"/>
    <s v="S120"/>
    <x v="2"/>
    <s v="HS796469"/>
    <x v="3"/>
    <s v="GMD242D"/>
    <x v="611"/>
    <s v="SIENNA"/>
    <s v="JFL"/>
    <d v="1899-12-30T12:35:00"/>
    <d v="1899-12-30T16:00:00"/>
    <s v="OMRG"/>
    <n v="2017"/>
    <e v="#N/A"/>
    <x v="4"/>
    <e v="#N/A"/>
    <e v="#N/A"/>
  </r>
  <r>
    <d v="2023-03-31T00:00:00"/>
    <d v="1899-12-30T12:00:00"/>
    <n v="1899"/>
    <n v="113249"/>
    <s v="S30"/>
    <x v="2"/>
    <s v="LK013149"/>
    <x v="3"/>
    <s v="GNM434C"/>
    <x v="612"/>
    <s v="AVANZA"/>
    <s v="LALC"/>
    <d v="1899-12-30T12:15:00"/>
    <d v="1899-12-30T16:00:00"/>
    <s v="OMRG"/>
    <n v="2020"/>
    <e v="#N/A"/>
    <x v="4"/>
    <e v="#N/A"/>
    <e v="#N/A"/>
  </r>
  <r>
    <d v="2023-03-31T00:00:00"/>
    <d v="1899-12-30T12:00:00"/>
    <n v="6598"/>
    <n v="113310"/>
    <s v="S200"/>
    <x v="0"/>
    <s v="JS914847"/>
    <x v="1"/>
    <s v="GGP847E"/>
    <x v="613"/>
    <s v="SIENNA"/>
    <s v="ECAZA"/>
    <d v="1899-12-30T13:30:00"/>
    <d v="1899-12-30T17:00:00"/>
    <s v="OMRG"/>
    <n v="2018"/>
    <e v="#N/A"/>
    <x v="4"/>
    <e v="#N/A"/>
    <e v="#N/A"/>
  </r>
  <r>
    <d v="2023-03-31T00:00:00"/>
    <d v="1899-12-30T12:30:00"/>
    <n v="3260"/>
    <n v="113319"/>
    <s v="S60"/>
    <x v="0"/>
    <s v="N3001421"/>
    <x v="3"/>
    <s v="GPY045E"/>
    <x v="614"/>
    <s v="AVANZA"/>
    <s v="LALC"/>
    <d v="1899-12-30T14:00:00"/>
    <d v="1899-12-30T17:00:00"/>
    <s v="AC"/>
    <n v="2022"/>
    <e v="#N/A"/>
    <x v="4"/>
    <e v="#N/A"/>
    <e v="#N/A"/>
  </r>
  <r>
    <d v="2023-03-31T00:00:00"/>
    <d v="1899-12-30T12:30:00"/>
    <n v="835.2"/>
    <n v="113228"/>
    <s v="DIAG. REVISIÓN DE BALEROS (UNIDAD DE COMONUEVOS)"/>
    <x v="0"/>
    <s v="NP111539"/>
    <x v="3"/>
    <s v="G000000"/>
    <x v="195"/>
    <s v="COROLLA"/>
    <s v="ECAZA"/>
    <d v="1899-12-30T13:00:00"/>
    <s v="DIAG"/>
    <s v="FTP"/>
    <n v="2022"/>
    <e v="#N/A"/>
    <x v="4"/>
    <e v="#N/A"/>
    <e v="#N/A"/>
  </r>
  <r>
    <d v="2023-03-31T00:00:00"/>
    <d v="1899-12-30T12:30:00"/>
    <n v="5330"/>
    <n v="113314"/>
    <s v="S40"/>
    <x v="0"/>
    <s v="M1215489"/>
    <x v="1"/>
    <s v="GJL852E"/>
    <x v="615"/>
    <s v="YARIS      AC"/>
    <s v="JFL"/>
    <d v="1899-12-30T15:00:00"/>
    <d v="1899-12-30T18:00:00"/>
    <s v="AC"/>
    <n v="2021"/>
    <e v="#N/A"/>
    <x v="3"/>
    <b v="0"/>
    <b v="0"/>
  </r>
  <r>
    <d v="2023-03-31T00:00:00"/>
    <d v="1899-12-30T12:45:00"/>
    <n v="1899"/>
    <n v="113315"/>
    <s v="S50"/>
    <x v="0"/>
    <s v="MP205976"/>
    <x v="1"/>
    <s v="GJL851E"/>
    <x v="615"/>
    <s v="COROLLA    AC"/>
    <s v="ECAZA"/>
    <d v="1899-12-30T14:30:00"/>
    <d v="1899-12-30T18:00:00"/>
    <s v="CEPE"/>
    <n v="2021"/>
    <e v="#N/A"/>
    <x v="4"/>
    <e v="#N/A"/>
    <e v="#N/A"/>
  </r>
  <r>
    <d v="2023-03-31T00:00:00"/>
    <d v="1899-12-30T13:00:00"/>
    <n v="0"/>
    <n v="113143"/>
    <s v="A Y F CON LAVADO (LUIS PLAZA)"/>
    <x v="8"/>
    <s v="P3009521"/>
    <x v="3"/>
    <s v="SP"/>
    <x v="616"/>
    <s v="COROLLA"/>
    <s v="LALC"/>
    <d v="1899-12-30T13:15:00"/>
    <d v="1899-12-30T17:00:00"/>
    <s v="AC"/>
    <n v="2023"/>
    <e v="#N/A"/>
    <x v="4"/>
    <e v="#N/A"/>
    <e v="#N/A"/>
  </r>
  <r>
    <d v="2023-03-31T00:00:00"/>
    <d v="1899-12-30T14:30:00"/>
    <n v="835.2"/>
    <n v="113283"/>
    <s v="DIAG. RUIDO EN MOTOR"/>
    <x v="0"/>
    <s v="N3168992"/>
    <x v="3"/>
    <s v="UMK761E"/>
    <x v="617"/>
    <s v="PRIUS16-"/>
    <s v="JFL"/>
    <d v="1899-12-30T15:00:00"/>
    <s v="DIAG"/>
    <s v="GALC / JOAM"/>
    <n v="2022"/>
    <e v="#N/A"/>
    <x v="4"/>
    <e v="#N/A"/>
    <e v="#N/A"/>
  </r>
  <r>
    <d v="2023-03-31T00:00:00"/>
    <d v="1899-12-30T15:00:00"/>
    <n v="1614.15"/>
    <n v="113185"/>
    <s v="S70 (COSTO EMPLEADO TOYOTA)"/>
    <x v="0"/>
    <s v="M1211807"/>
    <x v="1"/>
    <s v="GJN153D"/>
    <x v="533"/>
    <s v="YARIS"/>
    <s v="ECAZA"/>
    <d v="1899-12-30T16:00:00"/>
    <d v="1899-12-30T18:00:00"/>
    <s v="AC"/>
    <n v="2021"/>
    <e v="#N/A"/>
    <x v="1"/>
    <b v="0"/>
    <b v="0"/>
  </r>
  <r>
    <d v="2023-03-31T00:00:00"/>
    <d v="1899-12-30T15:30:00"/>
    <n v="3260"/>
    <n v="113323"/>
    <s v="S140"/>
    <x v="0"/>
    <s v="FS547719"/>
    <x v="2"/>
    <s v="GUN417D"/>
    <x v="618"/>
    <s v="SIENNA"/>
    <s v="JFL"/>
    <d v="1899-12-30T16:00:00"/>
    <d v="1899-12-30T18:00:00"/>
    <s v="CAAA"/>
    <n v="2015"/>
    <e v="#N/A"/>
    <x v="4"/>
    <e v="#N/A"/>
    <e v="#N/A"/>
  </r>
  <r>
    <d v="2023-03-31T00:00:00"/>
    <d v="1899-12-30T16:00:00"/>
    <n v="0"/>
    <n v="113140"/>
    <s v="A Y F CON LAVADO (LUIS PLAZA)"/>
    <x v="8"/>
    <s v="P3008511"/>
    <x v="3"/>
    <s v="SP"/>
    <x v="619"/>
    <s v="COROLLA"/>
    <s v="LALC"/>
    <d v="1899-12-30T16:15:00"/>
    <d v="1899-12-30T17:00:00"/>
    <s v="OMRG"/>
    <n v="2023"/>
    <e v="#N/A"/>
    <x v="4"/>
    <e v="#N/A"/>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0A66BF-EBC8-4547-9113-333AF0A48794}" name="TablaDinámica2" cacheId="1" applyNumberFormats="0" applyBorderFormats="0" applyFontFormats="0" applyPatternFormats="0" applyAlignmentFormats="0" applyWidthHeightFormats="1" dataCaption="Valores" updatedVersion="8" minRefreshableVersion="3" itemPrintTitles="1" createdVersion="7" indent="0" showHeaders="0" outline="1" outlineData="1" multipleFieldFilters="0" colHeaderCaption="">
  <location ref="L14:R20" firstHeaderRow="1" firstDataRow="2" firstDataCol="1" rowPageCount="1" colPageCount="1"/>
  <pivotFields count="20">
    <pivotField numFmtId="14" showAll="0"/>
    <pivotField numFmtId="164" showAll="0"/>
    <pivotField showAll="0"/>
    <pivotField showAll="0"/>
    <pivotField showAll="0"/>
    <pivotField axis="axisPage" dataField="1" multipleItemSelectionAllowed="1" showAll="0">
      <items count="36">
        <item x="1"/>
        <item h="1" x="2"/>
        <item h="1" x="6"/>
        <item h="1" x="0"/>
        <item h="1" m="1" x="18"/>
        <item h="1" m="1" x="14"/>
        <item h="1" m="1" x="21"/>
        <item h="1" m="1" x="15"/>
        <item h="1" x="5"/>
        <item h="1" m="1" x="12"/>
        <item h="1" m="1" x="29"/>
        <item h="1" m="1" x="22"/>
        <item h="1" m="1" x="30"/>
        <item h="1" m="1" x="28"/>
        <item h="1" m="1" x="25"/>
        <item h="1" x="4"/>
        <item h="1" m="1" x="33"/>
        <item h="1" m="1" x="24"/>
        <item h="1" m="1" x="13"/>
        <item h="1" m="1" x="17"/>
        <item h="1" m="1" x="16"/>
        <item h="1" m="1" x="34"/>
        <item h="1" m="1" x="27"/>
        <item h="1" x="10"/>
        <item h="1" m="1" x="23"/>
        <item h="1" x="3"/>
        <item h="1" m="1" x="19"/>
        <item h="1" m="1" x="31"/>
        <item h="1" m="1" x="32"/>
        <item h="1" x="7"/>
        <item h="1" m="1" x="26"/>
        <item h="1" x="8"/>
        <item h="1" x="9"/>
        <item h="1" x="11"/>
        <item h="1" m="1" x="20"/>
        <item t="default"/>
      </items>
    </pivotField>
    <pivotField showAll="0"/>
    <pivotField axis="axisCol" showAll="0">
      <items count="9">
        <item m="1" x="7"/>
        <item x="0"/>
        <item x="3"/>
        <item x="1"/>
        <item x="4"/>
        <item m="1" x="5"/>
        <item x="2"/>
        <item m="1" x="6"/>
        <item t="default"/>
      </items>
    </pivotField>
    <pivotField showAll="0"/>
    <pivotField showAll="0"/>
    <pivotField showAll="0"/>
    <pivotField showAll="0"/>
    <pivotField showAll="0"/>
    <pivotField showAll="0"/>
    <pivotField showAll="0"/>
    <pivotField showAll="0"/>
    <pivotField showAll="0"/>
    <pivotField axis="axisRow" showAll="0">
      <items count="7">
        <item x="3"/>
        <item x="0"/>
        <item x="5"/>
        <item x="2"/>
        <item x="1"/>
        <item x="4"/>
        <item t="default"/>
      </items>
    </pivotField>
    <pivotField showAll="0"/>
    <pivotField showAll="0"/>
  </pivotFields>
  <rowFields count="1">
    <field x="17"/>
  </rowFields>
  <rowItems count="5">
    <i>
      <x v="1"/>
    </i>
    <i>
      <x v="3"/>
    </i>
    <i>
      <x v="4"/>
    </i>
    <i>
      <x v="5"/>
    </i>
    <i t="grand">
      <x/>
    </i>
  </rowItems>
  <colFields count="1">
    <field x="7"/>
  </colFields>
  <colItems count="6">
    <i>
      <x v="1"/>
    </i>
    <i>
      <x v="2"/>
    </i>
    <i>
      <x v="3"/>
    </i>
    <i>
      <x v="4"/>
    </i>
    <i>
      <x v="6"/>
    </i>
    <i t="grand">
      <x/>
    </i>
  </colItems>
  <pageFields count="1">
    <pageField fld="5" hier="-1"/>
  </pageFields>
  <dataFields count="1">
    <dataField name="Cuenta de ADICIONAL" fld="5" subtotal="count" baseField="0" baseItem="0"/>
  </dataFields>
  <formats count="19">
    <format dxfId="284">
      <pivotArea dataOnly="0" labelOnly="1" grandCol="1" outline="0" fieldPosition="0"/>
    </format>
    <format dxfId="283">
      <pivotArea type="origin" dataOnly="0" labelOnly="1" outline="0" fieldPosition="0"/>
    </format>
    <format dxfId="282">
      <pivotArea type="topRight" dataOnly="0" labelOnly="1" outline="0" fieldPosition="0"/>
    </format>
    <format dxfId="281">
      <pivotArea dataOnly="0" labelOnly="1" grandCol="1" outline="0" fieldPosition="0"/>
    </format>
    <format dxfId="280">
      <pivotArea type="topRight" dataOnly="0" labelOnly="1" outline="0" fieldPosition="0"/>
    </format>
    <format dxfId="279">
      <pivotArea dataOnly="0" outline="0" fieldPosition="0">
        <references count="1">
          <reference field="7" count="4">
            <x v="1"/>
            <x v="2"/>
            <x v="3"/>
            <x v="4"/>
          </reference>
        </references>
      </pivotArea>
    </format>
    <format dxfId="278">
      <pivotArea outline="0" collapsedLevelsAreSubtotals="1" fieldPosition="0"/>
    </format>
    <format dxfId="277">
      <pivotArea dataOnly="0" labelOnly="1" fieldPosition="0">
        <references count="1">
          <reference field="7" count="0"/>
        </references>
      </pivotArea>
    </format>
    <format dxfId="276">
      <pivotArea dataOnly="0" labelOnly="1" fieldPosition="0">
        <references count="1">
          <reference field="7" count="0"/>
        </references>
      </pivotArea>
    </format>
    <format dxfId="275">
      <pivotArea outline="0" collapsedLevelsAreSubtotals="1" fieldPosition="0"/>
    </format>
    <format dxfId="274">
      <pivotArea dataOnly="0" labelOnly="1" fieldPosition="0">
        <references count="1">
          <reference field="17" count="3">
            <x v="0"/>
            <x v="1"/>
            <x v="3"/>
          </reference>
        </references>
      </pivotArea>
    </format>
    <format dxfId="273">
      <pivotArea dataOnly="0" labelOnly="1" grandRow="1" outline="0" fieldPosition="0"/>
    </format>
    <format dxfId="272">
      <pivotArea outline="0" collapsedLevelsAreSubtotals="1" fieldPosition="0"/>
    </format>
    <format dxfId="271">
      <pivotArea dataOnly="0" labelOnly="1" fieldPosition="0">
        <references count="1">
          <reference field="17" count="3">
            <x v="0"/>
            <x v="1"/>
            <x v="3"/>
          </reference>
        </references>
      </pivotArea>
    </format>
    <format dxfId="270">
      <pivotArea dataOnly="0" labelOnly="1" grandRow="1" outline="0" fieldPosition="0"/>
    </format>
    <format dxfId="269">
      <pivotArea dataOnly="0" labelOnly="1" grandRow="1" outline="0" fieldPosition="0"/>
    </format>
    <format dxfId="268">
      <pivotArea dataOnly="0" labelOnly="1" grandCol="1" outline="0" fieldPosition="0"/>
    </format>
    <format dxfId="267">
      <pivotArea dataOnly="0" labelOnly="1" fieldPosition="0">
        <references count="1">
          <reference field="17" count="0"/>
        </references>
      </pivotArea>
    </format>
    <format dxfId="266">
      <pivotArea dataOnly="0" labelOnly="1" fieldPosition="0">
        <references count="1">
          <reference field="17"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5D190-A10D-4B9F-BED0-F4FEE811F859}" name="TablaDinámica3" cacheId="1"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H13:L16" firstHeaderRow="1" firstDataRow="2" firstDataCol="1" rowPageCount="1" colPageCount="1"/>
  <pivotFields count="20">
    <pivotField numFmtId="14" showAll="0"/>
    <pivotField numFmtId="164" showAll="0"/>
    <pivotField showAll="0"/>
    <pivotField showAll="0"/>
    <pivotField showAll="0"/>
    <pivotField axis="axisPage" multipleItemSelectionAllowed="1" showAll="0">
      <items count="36">
        <item m="1" x="21"/>
        <item h="1" x="1"/>
        <item m="1" x="32"/>
        <item m="1" x="18"/>
        <item h="1" x="2"/>
        <item m="1" x="12"/>
        <item h="1" x="6"/>
        <item m="1" x="14"/>
        <item m="1" x="19"/>
        <item h="1" x="3"/>
        <item m="1" x="28"/>
        <item h="1" x="4"/>
        <item h="1" m="1" x="17"/>
        <item m="1" x="29"/>
        <item h="1" x="10"/>
        <item m="1" x="15"/>
        <item m="1" x="13"/>
        <item h="1" x="5"/>
        <item m="1" x="24"/>
        <item m="1" x="23"/>
        <item m="1" x="33"/>
        <item m="1" x="22"/>
        <item m="1" x="30"/>
        <item h="1" m="1" x="27"/>
        <item m="1" x="16"/>
        <item m="1" x="34"/>
        <item m="1" x="25"/>
        <item h="1" m="1" x="31"/>
        <item h="1" x="0"/>
        <item h="1" x="7"/>
        <item h="1" m="1" x="26"/>
        <item x="8"/>
        <item x="9"/>
        <item h="1" x="11"/>
        <item h="1" m="1" x="20"/>
        <item t="default"/>
      </items>
    </pivotField>
    <pivotField dataField="1" showAll="0"/>
    <pivotField axis="axisCol" showAll="0">
      <items count="9">
        <item x="4"/>
        <item m="1" x="7"/>
        <item x="2"/>
        <item x="0"/>
        <item x="3"/>
        <item x="1"/>
        <item m="1" x="5"/>
        <item m="1" x="6"/>
        <item t="default"/>
      </items>
    </pivotField>
    <pivotField showAll="0"/>
    <pivotField showAll="0"/>
    <pivotField showAll="0"/>
    <pivotField showAll="0"/>
    <pivotField showAll="0"/>
    <pivotField showAll="0"/>
    <pivotField showAll="0"/>
    <pivotField showAll="0"/>
    <pivotField showAll="0"/>
    <pivotField axis="axisRow" showAll="0">
      <items count="7">
        <item h="1" x="3"/>
        <item x="0"/>
        <item h="1" x="5"/>
        <item x="2"/>
        <item h="1" x="1"/>
        <item h="1" x="4"/>
        <item t="default"/>
      </items>
    </pivotField>
    <pivotField showAll="0"/>
    <pivotField showAll="0"/>
  </pivotFields>
  <rowFields count="1">
    <field x="17"/>
  </rowFields>
  <rowItems count="2">
    <i>
      <x v="3"/>
    </i>
    <i t="grand">
      <x/>
    </i>
  </rowItems>
  <colFields count="1">
    <field x="7"/>
  </colFields>
  <colItems count="4">
    <i>
      <x v="2"/>
    </i>
    <i>
      <x v="3"/>
    </i>
    <i>
      <x v="4"/>
    </i>
    <i t="grand">
      <x/>
    </i>
  </colItems>
  <pageFields count="1">
    <pageField fld="5" hier="-1"/>
  </pageFields>
  <dataFields count="1">
    <dataField name="Cuenta de VIN" fld="6" subtotal="count" baseField="0" baseItem="0"/>
  </dataFields>
  <formats count="5">
    <format dxfId="8">
      <pivotArea dataOnly="0" labelOnly="1" outline="0" fieldPosition="0">
        <references count="1">
          <reference field="5" count="0"/>
        </references>
      </pivotArea>
    </format>
    <format dxfId="7">
      <pivotArea outline="0" collapsedLevelsAreSubtotals="1" fieldPosition="0">
        <references count="1">
          <reference field="7" count="0" selected="0"/>
        </references>
      </pivotArea>
    </format>
    <format dxfId="6">
      <pivotArea dataOnly="0" labelOnly="1" fieldPosition="0">
        <references count="1">
          <reference field="7" count="0"/>
        </references>
      </pivotArea>
    </format>
    <format dxfId="5">
      <pivotArea outline="0" collapsedLevelsAreSubtotals="1" fieldPosition="0">
        <references count="1">
          <reference field="7" count="0" selected="0"/>
        </references>
      </pivotArea>
    </format>
    <format dxfId="4">
      <pivotArea dataOnly="0" labelOnly="1" fieldPosition="0">
        <references count="1">
          <reference field="7" count="0"/>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1BB378-0082-4D98-8A81-8B6027845765}" name="TablaDinámica1" cacheId="1"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A3:F7" firstHeaderRow="1" firstDataRow="2" firstDataCol="1" rowPageCount="1" colPageCount="1"/>
  <pivotFields count="20">
    <pivotField numFmtId="14" showAll="0"/>
    <pivotField numFmtId="164" showAll="0"/>
    <pivotField showAll="0"/>
    <pivotField showAll="0"/>
    <pivotField showAll="0"/>
    <pivotField axis="axisPage" multipleItemSelectionAllowed="1" showAll="0">
      <items count="36">
        <item m="1" x="21"/>
        <item h="1" x="1"/>
        <item m="1" x="32"/>
        <item m="1" x="18"/>
        <item h="1" x="2"/>
        <item m="1" x="12"/>
        <item h="1" x="6"/>
        <item m="1" x="14"/>
        <item m="1" x="19"/>
        <item x="3"/>
        <item m="1" x="28"/>
        <item h="1" x="4"/>
        <item h="1" m="1" x="17"/>
        <item m="1" x="29"/>
        <item h="1" x="10"/>
        <item m="1" x="15"/>
        <item m="1" x="13"/>
        <item h="1" x="5"/>
        <item m="1" x="24"/>
        <item m="1" x="23"/>
        <item m="1" x="33"/>
        <item m="1" x="22"/>
        <item m="1" x="30"/>
        <item h="1" m="1" x="27"/>
        <item m="1" x="16"/>
        <item m="1" x="34"/>
        <item m="1" x="25"/>
        <item h="1" m="1" x="31"/>
        <item h="1" x="0"/>
        <item h="1" x="7"/>
        <item h="1" m="1" x="26"/>
        <item h="1" x="8"/>
        <item h="1" x="9"/>
        <item h="1" x="11"/>
        <item h="1" m="1" x="20"/>
        <item t="default"/>
      </items>
    </pivotField>
    <pivotField dataField="1" showAll="0"/>
    <pivotField axis="axisCol" showAll="0">
      <items count="9">
        <item x="4"/>
        <item m="1" x="7"/>
        <item x="2"/>
        <item x="0"/>
        <item x="3"/>
        <item x="1"/>
        <item m="1" x="5"/>
        <item m="1" x="6"/>
        <item t="default"/>
      </items>
    </pivotField>
    <pivotField showAll="0"/>
    <pivotField showAll="0"/>
    <pivotField showAll="0"/>
    <pivotField showAll="0"/>
    <pivotField showAll="0"/>
    <pivotField showAll="0"/>
    <pivotField showAll="0"/>
    <pivotField showAll="0"/>
    <pivotField showAll="0"/>
    <pivotField axis="axisRow" showAll="0">
      <items count="7">
        <item h="1" x="3"/>
        <item x="0"/>
        <item h="1" x="5"/>
        <item x="2"/>
        <item h="1" x="1"/>
        <item h="1" x="4"/>
        <item t="default"/>
      </items>
    </pivotField>
    <pivotField showAll="0"/>
    <pivotField showAll="0"/>
  </pivotFields>
  <rowFields count="1">
    <field x="17"/>
  </rowFields>
  <rowItems count="3">
    <i>
      <x v="1"/>
    </i>
    <i>
      <x v="3"/>
    </i>
    <i t="grand">
      <x/>
    </i>
  </rowItems>
  <colFields count="1">
    <field x="7"/>
  </colFields>
  <colItems count="5">
    <i>
      <x v="2"/>
    </i>
    <i>
      <x v="3"/>
    </i>
    <i>
      <x v="4"/>
    </i>
    <i>
      <x v="5"/>
    </i>
    <i t="grand">
      <x/>
    </i>
  </colItems>
  <pageFields count="1">
    <pageField fld="5" hier="-1"/>
  </pageFields>
  <dataFields count="1">
    <dataField name="Cuenta de VIN" fld="6" subtotal="count" baseField="0" baseItem="0"/>
  </dataFields>
  <formats count="8">
    <format dxfId="16">
      <pivotArea dataOnly="0" labelOnly="1" outline="0" fieldPosition="0">
        <references count="1">
          <reference field="5" count="0"/>
        </references>
      </pivotArea>
    </format>
    <format dxfId="15">
      <pivotArea outline="0" collapsedLevelsAreSubtotals="1" fieldPosition="0">
        <references count="1">
          <reference field="7" count="0" selected="0"/>
        </references>
      </pivotArea>
    </format>
    <format dxfId="14">
      <pivotArea dataOnly="0" labelOnly="1" fieldPosition="0">
        <references count="1">
          <reference field="7" count="0"/>
        </references>
      </pivotArea>
    </format>
    <format dxfId="13">
      <pivotArea outline="0" collapsedLevelsAreSubtotals="1" fieldPosition="0">
        <references count="1">
          <reference field="7" count="0" selected="0"/>
        </references>
      </pivotArea>
    </format>
    <format dxfId="12">
      <pivotArea dataOnly="0" labelOnly="1" fieldPosition="0">
        <references count="1">
          <reference field="7" count="0"/>
        </references>
      </pivotArea>
    </format>
    <format dxfId="11">
      <pivotArea field="17" grandCol="1" collapsedLevelsAreSubtotals="1" axis="axisRow" fieldPosition="0">
        <references count="1">
          <reference field="17" count="0"/>
        </references>
      </pivotArea>
    </format>
    <format dxfId="10">
      <pivotArea field="17" grandCol="1" collapsedLevelsAreSubtotals="1" axis="axisRow" fieldPosition="0">
        <references count="1">
          <reference field="17" count="0"/>
        </references>
      </pivotArea>
    </format>
    <format dxfId="9">
      <pivotArea grandRow="1" grandCol="1"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CBACAC-D3FD-48B8-894B-983949B76F98}" name="TablaDinámica2" cacheId="1"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H3:K6" firstHeaderRow="1" firstDataRow="2" firstDataCol="1" rowPageCount="1" colPageCount="1"/>
  <pivotFields count="20">
    <pivotField numFmtId="14" showAll="0"/>
    <pivotField numFmtId="164" showAll="0"/>
    <pivotField showAll="0"/>
    <pivotField showAll="0"/>
    <pivotField showAll="0"/>
    <pivotField multipleItemSelectionAllowed="1" showAll="0"/>
    <pivotField dataField="1" showAll="0"/>
    <pivotField axis="axisCol" showAll="0">
      <items count="9">
        <item x="4"/>
        <item m="1" x="7"/>
        <item x="2"/>
        <item x="0"/>
        <item x="3"/>
        <item x="1"/>
        <item m="1" x="5"/>
        <item m="1" x="6"/>
        <item t="default"/>
      </items>
    </pivotField>
    <pivotField showAll="0"/>
    <pivotField axis="axisPage" multipleItemSelectionAllowed="1" showAll="0">
      <items count="1588">
        <item h="1" m="1" x="1056"/>
        <item h="1" m="1" x="1062"/>
        <item h="1" m="1" x="903"/>
        <item h="1" m="1" x="1511"/>
        <item h="1" m="1" x="1431"/>
        <item h="1" m="1" x="1118"/>
        <item h="1" m="1" x="1066"/>
        <item h="1" m="1" x="1311"/>
        <item h="1" x="46"/>
        <item h="1" m="1" x="902"/>
        <item h="1" x="16"/>
        <item h="1" x="5"/>
        <item h="1" m="1" x="1350"/>
        <item h="1" m="1" x="992"/>
        <item h="1" m="1" x="1187"/>
        <item h="1" x="256"/>
        <item h="1" m="1" x="729"/>
        <item h="1" x="35"/>
        <item h="1" m="1" x="704"/>
        <item h="1" m="1" x="719"/>
        <item h="1" m="1" x="1240"/>
        <item h="1" m="1" x="1276"/>
        <item h="1" m="1" x="934"/>
        <item h="1" m="1" x="1462"/>
        <item h="1" m="1" x="1005"/>
        <item h="1" m="1" x="1095"/>
        <item h="1" x="233"/>
        <item h="1" m="1" x="929"/>
        <item h="1" m="1" x="1483"/>
        <item h="1" m="1" x="1132"/>
        <item h="1" x="47"/>
        <item h="1" m="1" x="674"/>
        <item h="1" m="1" x="946"/>
        <item h="1" m="1" x="1518"/>
        <item h="1" m="1" x="642"/>
        <item h="1" m="1" x="757"/>
        <item h="1" m="1" x="983"/>
        <item h="1" m="1" x="1195"/>
        <item h="1" m="1" x="874"/>
        <item h="1" m="1" x="1373"/>
        <item h="1" m="1" x="1342"/>
        <item h="1" m="1" x="1305"/>
        <item h="1" m="1" x="1299"/>
        <item h="1" m="1" x="962"/>
        <item h="1" m="1" x="852"/>
        <item h="1" m="1" x="663"/>
        <item h="1" m="1" x="625"/>
        <item h="1" m="1" x="755"/>
        <item h="1" m="1" x="1246"/>
        <item h="1" m="1" x="888"/>
        <item h="1" m="1" x="783"/>
        <item h="1" m="1" x="1297"/>
        <item h="1" m="1" x="914"/>
        <item h="1" m="1" x="659"/>
        <item h="1" m="1" x="1530"/>
        <item h="1" m="1" x="1435"/>
        <item h="1" m="1" x="730"/>
        <item h="1" m="1" x="1238"/>
        <item h="1" m="1" x="655"/>
        <item h="1" m="1" x="1170"/>
        <item h="1" m="1" x="1045"/>
        <item h="1" x="477"/>
        <item h="1" m="1" x="1477"/>
        <item h="1" m="1" x="1541"/>
        <item h="1" m="1" x="632"/>
        <item h="1" m="1" x="751"/>
        <item h="1" m="1" x="1142"/>
        <item h="1" m="1" x="1121"/>
        <item h="1" m="1" x="1307"/>
        <item h="1" m="1" x="698"/>
        <item h="1" m="1" x="639"/>
        <item h="1" m="1" x="1110"/>
        <item h="1" m="1" x="1163"/>
        <item h="1" m="1" x="1280"/>
        <item h="1" m="1" x="987"/>
        <item h="1" m="1" x="1551"/>
        <item h="1" m="1" x="873"/>
        <item h="1" m="1" x="1552"/>
        <item h="1" m="1" x="686"/>
        <item h="1" m="1" x="1022"/>
        <item h="1" m="1" x="1225"/>
        <item h="1" m="1" x="1509"/>
        <item h="1" m="1" x="886"/>
        <item h="1" m="1" x="1174"/>
        <item h="1" m="1" x="1575"/>
        <item h="1" x="28"/>
        <item h="1" m="1" x="1578"/>
        <item h="1" m="1" x="1399"/>
        <item h="1" m="1" x="1486"/>
        <item h="1" m="1" x="1304"/>
        <item h="1" x="313"/>
        <item h="1" x="298"/>
        <item h="1" m="1" x="1212"/>
        <item h="1" m="1" x="1490"/>
        <item h="1" m="1" x="760"/>
        <item h="1" m="1" x="1536"/>
        <item h="1" m="1" x="894"/>
        <item h="1" m="1" x="738"/>
        <item h="1" x="320"/>
        <item h="1" m="1" x="909"/>
        <item h="1" m="1" x="1337"/>
        <item h="1" m="1" x="1316"/>
        <item h="1" m="1" x="1279"/>
        <item h="1" m="1" x="1522"/>
        <item h="1" m="1" x="1275"/>
        <item h="1" m="1" x="1359"/>
        <item h="1" m="1" x="977"/>
        <item h="1" m="1" x="1354"/>
        <item h="1" m="1" x="975"/>
        <item h="1" m="1" x="653"/>
        <item h="1" m="1" x="1078"/>
        <item h="1" m="1" x="1310"/>
        <item h="1" m="1" x="779"/>
        <item h="1" m="1" x="1546"/>
        <item h="1" m="1" x="1459"/>
        <item h="1" m="1" x="907"/>
        <item h="1" m="1" x="1312"/>
        <item h="1" m="1" x="643"/>
        <item h="1" m="1" x="627"/>
        <item h="1" x="427"/>
        <item h="1" x="117"/>
        <item h="1" m="1" x="1424"/>
        <item h="1" m="1" x="775"/>
        <item h="1" m="1" x="1075"/>
        <item h="1" m="1" x="889"/>
        <item h="1" m="1" x="1004"/>
        <item h="1" m="1" x="1411"/>
        <item h="1" m="1" x="1210"/>
        <item h="1" m="1" x="1120"/>
        <item h="1" m="1" x="735"/>
        <item h="1" m="1" x="1290"/>
        <item h="1" m="1" x="1204"/>
        <item h="1" m="1" x="950"/>
        <item h="1" m="1" x="898"/>
        <item h="1" m="1" x="690"/>
        <item h="1" x="593"/>
        <item h="1" m="1" x="1047"/>
        <item h="1" m="1" x="1358"/>
        <item h="1" m="1" x="817"/>
        <item h="1" m="1" x="769"/>
        <item h="1" x="463"/>
        <item h="1" m="1" x="1263"/>
        <item h="1" x="93"/>
        <item h="1" x="448"/>
        <item h="1" m="1" x="1414"/>
        <item h="1" m="1" x="1270"/>
        <item h="1" m="1" x="1087"/>
        <item h="1" m="1" x="1579"/>
        <item h="1" m="1" x="1049"/>
        <item h="1" m="1" x="1122"/>
        <item h="1" m="1" x="630"/>
        <item h="1" m="1" x="1409"/>
        <item h="1" m="1" x="825"/>
        <item h="1" m="1" x="1220"/>
        <item h="1" m="1" x="1125"/>
        <item h="1" m="1" x="1472"/>
        <item h="1" m="1" x="743"/>
        <item h="1" m="1" x="1455"/>
        <item h="1" m="1" x="928"/>
        <item h="1" m="1" x="937"/>
        <item h="1" m="1" x="1035"/>
        <item h="1" m="1" x="638"/>
        <item h="1" m="1" x="1566"/>
        <item h="1" m="1" x="1028"/>
        <item h="1" m="1" x="1417"/>
        <item h="1" m="1" x="1306"/>
        <item h="1" m="1" x="1339"/>
        <item h="1" m="1" x="1157"/>
        <item h="1" m="1" x="1287"/>
        <item h="1" m="1" x="762"/>
        <item h="1" m="1" x="1200"/>
        <item h="1" m="1" x="1009"/>
        <item h="1" m="1" x="1321"/>
        <item h="1" m="1" x="1231"/>
        <item h="1" m="1" x="705"/>
        <item h="1" m="1" x="853"/>
        <item h="1" m="1" x="985"/>
        <item h="1" m="1" x="646"/>
        <item h="1" m="1" x="1030"/>
        <item h="1" m="1" x="1560"/>
        <item h="1" m="1" x="1451"/>
        <item h="1" m="1" x="1218"/>
        <item h="1" x="581"/>
        <item h="1" m="1" x="816"/>
        <item h="1" m="1" x="631"/>
        <item h="1" x="454"/>
        <item h="1" m="1" x="836"/>
        <item h="1" x="444"/>
        <item h="1" m="1" x="1020"/>
        <item h="1" m="1" x="1429"/>
        <item h="1" m="1" x="1420"/>
        <item h="1" m="1" x="1124"/>
        <item h="1" m="1" x="637"/>
        <item h="1" m="1" x="1510"/>
        <item h="1" m="1" x="1183"/>
        <item h="1" m="1" x="1145"/>
        <item h="1" m="1" x="747"/>
        <item h="1" m="1" x="1473"/>
        <item h="1" m="1" x="878"/>
        <item h="1" m="1" x="1516"/>
        <item h="1" m="1" x="1325"/>
        <item h="1" x="337"/>
        <item h="1" x="110"/>
        <item h="1" m="1" x="1387"/>
        <item h="1" m="1" x="813"/>
        <item h="1" m="1" x="1245"/>
        <item h="1" m="1" x="1070"/>
        <item h="1" m="1" x="1576"/>
        <item h="1" x="155"/>
        <item h="1" m="1" x="971"/>
        <item h="1" m="1" x="1573"/>
        <item h="1" m="1" x="1000"/>
        <item h="1" x="589"/>
        <item h="1" m="1" x="1401"/>
        <item h="1" m="1" x="1236"/>
        <item h="1" m="1" x="1254"/>
        <item h="1" m="1" x="871"/>
        <item h="1" m="1" x="766"/>
        <item h="1" m="1" x="800"/>
        <item h="1" m="1" x="1180"/>
        <item h="1" m="1" x="812"/>
        <item h="1" m="1" x="969"/>
        <item h="1" m="1" x="720"/>
        <item h="1" m="1" x="768"/>
        <item h="1" m="1" x="1052"/>
        <item h="1" m="1" x="1374"/>
        <item h="1" m="1" x="954"/>
        <item h="1" m="1" x="835"/>
        <item h="1" x="33"/>
        <item h="1" m="1" x="703"/>
        <item h="1" m="1" x="1253"/>
        <item h="1" m="1" x="1281"/>
        <item h="1" m="1" x="1054"/>
        <item h="1" m="1" x="809"/>
        <item h="1" m="1" x="1273"/>
        <item h="1" m="1" x="1309"/>
        <item h="1" m="1" x="917"/>
        <item h="1" m="1" x="1239"/>
        <item h="1" m="1" x="1181"/>
        <item h="1" m="1" x="671"/>
        <item h="1" m="1" x="676"/>
        <item h="1" m="1" x="1166"/>
        <item h="1" m="1" x="1079"/>
        <item h="1" m="1" x="1398"/>
        <item h="1" m="1" x="1468"/>
        <item h="1" m="1" x="1563"/>
        <item h="1" m="1" x="1255"/>
        <item h="1" m="1" x="723"/>
        <item h="1" m="1" x="1554"/>
        <item h="1" m="1" x="1320"/>
        <item h="1" m="1" x="1586"/>
        <item h="1" m="1" x="953"/>
        <item h="1" m="1" x="1051"/>
        <item h="1" m="1" x="797"/>
        <item h="1" m="1" x="739"/>
        <item h="1" m="1" x="1093"/>
        <item h="1" m="1" x="1372"/>
        <item h="1" m="1" x="885"/>
        <item h="1" m="1" x="1345"/>
        <item h="1" m="1" x="1502"/>
        <item h="1" m="1" x="1561"/>
        <item h="1" m="1" x="1112"/>
        <item h="1" m="1" x="1117"/>
        <item h="1" m="1" x="1138"/>
        <item h="1" x="584"/>
        <item h="1" m="1" x="1505"/>
        <item h="1" m="1" x="1352"/>
        <item h="1" m="1" x="1529"/>
        <item h="1" m="1" x="933"/>
        <item h="1" m="1" x="1572"/>
        <item h="1" m="1" x="919"/>
        <item h="1" m="1" x="1456"/>
        <item h="1" m="1" x="644"/>
        <item h="1" m="1" x="1532"/>
        <item h="1" x="222"/>
        <item h="1" m="1" x="1293"/>
        <item h="1" x="583"/>
        <item h="1" x="102"/>
        <item h="1" m="1" x="1144"/>
        <item h="1" m="1" x="858"/>
        <item h="1" m="1" x="1581"/>
        <item h="1" m="1" x="804"/>
        <item h="1" m="1" x="859"/>
        <item h="1" m="1" x="1488"/>
        <item h="1" m="1" x="1481"/>
        <item h="1" m="1" x="688"/>
        <item h="1" m="1" x="912"/>
        <item h="1" m="1" x="740"/>
        <item h="1" x="202"/>
        <item h="1" m="1" x="1389"/>
        <item h="1" x="152"/>
        <item h="1" m="1" x="882"/>
        <item h="1" m="1" x="682"/>
        <item h="1" m="1" x="1406"/>
        <item h="1" m="1" x="1479"/>
        <item h="1" m="1" x="883"/>
        <item h="1" m="1" x="837"/>
        <item h="1" m="1" x="1494"/>
        <item h="1" m="1" x="1244"/>
        <item h="1" m="1" x="1348"/>
        <item h="1" m="1" x="1226"/>
        <item h="1" m="1" x="1349"/>
        <item h="1" m="1" x="717"/>
        <item h="1" m="1" x="1426"/>
        <item h="1" m="1" x="1300"/>
        <item h="1" m="1" x="761"/>
        <item h="1" m="1" x="785"/>
        <item h="1" m="1" x="997"/>
        <item h="1" x="207"/>
        <item h="1" m="1" x="633"/>
        <item h="1" m="1" x="1523"/>
        <item h="1" m="1" x="1223"/>
        <item h="1" m="1" x="832"/>
        <item h="1" m="1" x="694"/>
        <item h="1" m="1" x="1135"/>
        <item h="1" m="1" x="872"/>
        <item h="1" m="1" x="1437"/>
        <item h="1" m="1" x="1365"/>
        <item h="1" m="1" x="1492"/>
        <item h="1" m="1" x="1025"/>
        <item h="1" m="1" x="931"/>
        <item h="1" m="1" x="1229"/>
        <item h="1" m="1" x="731"/>
        <item h="1" x="464"/>
        <item h="1" m="1" x="1413"/>
        <item h="1" m="1" x="1269"/>
        <item h="1" m="1" x="1368"/>
        <item h="1" m="1" x="1465"/>
        <item h="1" m="1" x="973"/>
        <item h="1" m="1" x="689"/>
        <item h="1" m="1" x="774"/>
        <item h="1" m="1" x="657"/>
        <item h="1" m="1" x="884"/>
        <item h="1" m="1" x="1099"/>
        <item h="1" m="1" x="1189"/>
        <item h="1" m="1" x="1562"/>
        <item h="1" m="1" x="1046"/>
        <item h="1" x="386"/>
        <item h="1" m="1" x="1343"/>
        <item h="1" m="1" x="1580"/>
        <item h="1" x="250"/>
        <item h="1" x="146"/>
        <item h="1" m="1" x="1471"/>
        <item h="1" m="1" x="1091"/>
        <item h="1" m="1" x="1539"/>
        <item h="1" m="1" x="1364"/>
        <item h="1" m="1" x="930"/>
        <item h="1" m="1" x="1268"/>
        <item h="1" x="108"/>
        <item h="1" m="1" x="1335"/>
        <item h="1" m="1" x="905"/>
        <item h="1" x="418"/>
        <item h="1" m="1" x="843"/>
        <item h="1" m="1" x="626"/>
        <item h="1" m="1" x="1540"/>
        <item h="1" m="1" x="1234"/>
        <item h="1" x="457"/>
        <item h="1" m="1" x="770"/>
        <item h="1" m="1" x="1216"/>
        <item h="1" m="1" x="1558"/>
        <item h="1" m="1" x="1422"/>
        <item h="1" m="1" x="1476"/>
        <item h="1" m="1" x="1396"/>
        <item h="1" m="1" x="1114"/>
        <item h="1" m="1" x="818"/>
        <item h="1" x="191"/>
        <item h="1" m="1" x="1319"/>
        <item h="1" m="1" x="979"/>
        <item h="1" m="1" x="998"/>
        <item h="1" m="1" x="974"/>
        <item h="1" m="1" x="1446"/>
        <item h="1" m="1" x="1555"/>
        <item h="1" m="1" x="811"/>
        <item h="1" m="1" x="1526"/>
        <item h="1" m="1" x="1038"/>
        <item h="1" m="1" x="1159"/>
        <item h="1" m="1" x="838"/>
        <item h="1" m="1" x="669"/>
        <item h="1" m="1" x="1347"/>
        <item h="1" m="1" x="1098"/>
        <item h="1" m="1" x="1251"/>
        <item h="1" m="1" x="1074"/>
        <item h="1" m="1" x="1241"/>
        <item h="1" m="1" x="1303"/>
        <item h="1" m="1" x="667"/>
        <item h="1" m="1" x="647"/>
        <item h="1" m="1" x="854"/>
        <item h="1" m="1" x="1274"/>
        <item h="1" m="1" x="1242"/>
        <item h="1" m="1" x="621"/>
        <item h="1" m="1" x="841"/>
        <item h="1" m="1" x="1055"/>
        <item h="1" m="1" x="677"/>
        <item h="1" m="1" x="781"/>
        <item h="1" m="1" x="876"/>
        <item h="1" m="1" x="1006"/>
        <item h="1" m="1" x="1097"/>
        <item h="1" m="1" x="1227"/>
        <item h="1" m="1" x="968"/>
        <item h="1" m="1" x="952"/>
        <item h="1" m="1" x="734"/>
        <item h="1" m="1" x="1221"/>
        <item h="1" m="1" x="1457"/>
        <item h="1" m="1" x="1106"/>
        <item h="1" m="1" x="787"/>
        <item h="1" x="41"/>
        <item h="1" m="1" x="702"/>
        <item h="1" m="1" x="1069"/>
        <item h="1" x="90"/>
        <item h="1" m="1" x="753"/>
        <item h="1" m="1" x="634"/>
        <item h="1" m="1" x="672"/>
        <item x="39"/>
        <item h="1" x="322"/>
        <item h="1" m="1" x="620"/>
        <item h="1" m="1" x="728"/>
        <item h="1" m="1" x="624"/>
        <item h="1" m="1" x="1084"/>
        <item h="1" m="1" x="911"/>
        <item h="1" x="44"/>
        <item h="1" m="1" x="1188"/>
        <item h="1" x="574"/>
        <item h="1" m="1" x="993"/>
        <item h="1" m="1" x="700"/>
        <item h="1" x="137"/>
        <item h="1" x="130"/>
        <item h="1" m="1" x="668"/>
        <item h="1" m="1" x="1363"/>
        <item h="1" m="1" x="1127"/>
        <item h="1" m="1" x="1317"/>
        <item h="1" m="1" x="1001"/>
        <item h="1" m="1" x="1257"/>
        <item h="1" x="342"/>
        <item h="1" m="1" x="1514"/>
        <item h="1" m="1" x="658"/>
        <item h="1" m="1" x="1288"/>
        <item h="1" m="1" x="765"/>
        <item h="1" m="1" x="798"/>
        <item h="1" m="1" x="960"/>
        <item h="1" m="1" x="1376"/>
        <item h="1" m="1" x="1007"/>
        <item h="1" m="1" x="1169"/>
        <item h="1" m="1" x="849"/>
        <item h="1" m="1" x="678"/>
        <item h="1" m="1" x="1507"/>
        <item h="1" m="1" x="1470"/>
        <item h="1" m="1" x="959"/>
        <item h="1" m="1" x="1260"/>
        <item h="1" m="1" x="748"/>
        <item h="1" m="1" x="1026"/>
        <item h="1" m="1" x="1264"/>
        <item h="1" x="315"/>
        <item h="1" m="1" x="1438"/>
        <item h="1" m="1" x="1500"/>
        <item h="1" m="1" x="1385"/>
        <item h="1" x="180"/>
        <item h="1" m="1" x="786"/>
        <item h="1" m="1" x="970"/>
        <item h="1" m="1" x="1346"/>
        <item h="1" m="1" x="1497"/>
        <item h="1" x="465"/>
        <item h="1" x="575"/>
        <item h="1" m="1" x="1419"/>
        <item h="1" m="1" x="1172"/>
        <item h="1" m="1" x="1173"/>
        <item h="1" m="1" x="1259"/>
        <item h="1" x="296"/>
        <item h="1" m="1" x="1059"/>
        <item h="1" m="1" x="947"/>
        <item h="1" m="1" x="635"/>
        <item h="1" m="1" x="1513"/>
        <item h="1" m="1" x="892"/>
        <item h="1" m="1" x="750"/>
        <item h="1" m="1" x="1010"/>
        <item h="1" m="1" x="754"/>
        <item h="1" m="1" x="733"/>
        <item h="1" m="1" x="1412"/>
        <item h="1" m="1" x="666"/>
        <item h="1" m="1" x="683"/>
        <item h="1" m="1" x="1430"/>
        <item h="1" m="1" x="1199"/>
        <item h="1" m="1" x="1475"/>
        <item h="1" m="1" x="803"/>
        <item h="1" m="1" x="1538"/>
        <item h="1" m="1" x="1042"/>
        <item h="1" m="1" x="1367"/>
        <item h="1" m="1" x="956"/>
        <item h="1" m="1" x="920"/>
        <item h="1" m="1" x="1392"/>
        <item h="1" m="1" x="924"/>
        <item h="1" x="400"/>
        <item h="1" m="1" x="842"/>
        <item h="1" m="1" x="1366"/>
        <item h="1" m="1" x="1375"/>
        <item h="1" m="1" x="1571"/>
        <item h="1" m="1" x="1222"/>
        <item h="1" m="1" x="1547"/>
        <item h="1" m="1" x="1512"/>
        <item h="1" m="1" x="1404"/>
        <item h="1" m="1" x="1130"/>
        <item h="1" m="1" x="1134"/>
        <item h="1" x="242"/>
        <item h="1" m="1" x="1158"/>
        <item h="1" m="1" x="1496"/>
        <item h="1" m="1" x="692"/>
        <item h="1" m="1" x="1152"/>
        <item h="1" m="1" x="1252"/>
        <item h="1" m="1" x="1533"/>
        <item h="1" m="1" x="1271"/>
        <item h="1" x="123"/>
        <item h="1" m="1" x="895"/>
        <item h="1" m="1" x="1524"/>
        <item h="1" m="1" x="664"/>
        <item h="1" x="319"/>
        <item h="1" m="1" x="862"/>
        <item h="1" m="1" x="805"/>
        <item h="1" m="1" x="1382"/>
        <item h="1" m="1" x="1360"/>
        <item h="1" m="1" x="1384"/>
        <item h="1" m="1" x="773"/>
        <item h="1" m="1" x="1206"/>
        <item h="1" m="1" x="870"/>
        <item h="1" m="1" x="1116"/>
        <item h="1" x="520"/>
        <item h="1" x="523"/>
        <item h="1" m="1" x="708"/>
        <item h="1" m="1" x="796"/>
        <item h="1" m="1" x="1192"/>
        <item h="1" m="1" x="1065"/>
        <item h="1" m="1" x="1262"/>
        <item h="1" m="1" x="1053"/>
        <item h="1" m="1" x="650"/>
        <item h="1" x="433"/>
        <item h="1" m="1" x="1567"/>
        <item h="1" m="1" x="861"/>
        <item h="1" m="1" x="1582"/>
        <item h="1" m="1" x="1018"/>
        <item h="1" m="1" x="1186"/>
        <item h="1" m="1" x="1390"/>
        <item h="1" x="330"/>
        <item h="1" m="1" x="1285"/>
        <item h="1" m="1" x="1298"/>
        <item h="1" m="1" x="1351"/>
        <item h="1" m="1" x="1115"/>
        <item h="1" m="1" x="844"/>
        <item h="1" m="1" x="1081"/>
        <item h="1" m="1" x="1197"/>
        <item h="1" m="1" x="1449"/>
        <item h="1" x="514"/>
        <item h="1" m="1" x="710"/>
        <item h="1" m="1" x="792"/>
        <item h="1" m="1" x="1100"/>
        <item h="1" m="1" x="1131"/>
        <item h="1" m="1" x="706"/>
        <item h="1" x="475"/>
        <item h="1" m="1" x="1353"/>
        <item h="1" m="1" x="819"/>
        <item h="1" m="1" x="1219"/>
        <item h="1" m="1" x="1140"/>
        <item h="1" m="1" x="654"/>
        <item h="1" m="1" x="652"/>
        <item h="1" m="1" x="961"/>
        <item h="1" m="1" x="1003"/>
        <item h="1" m="1" x="1454"/>
        <item h="1" m="1" x="1258"/>
        <item h="1" m="1" x="1146"/>
        <item h="1" m="1" x="926"/>
        <item h="1" m="1" x="1393"/>
        <item h="1" m="1" x="1537"/>
        <item h="1" m="1" x="989"/>
        <item h="1" m="1" x="670"/>
        <item h="1" m="1" x="834"/>
        <item h="1" m="1" x="1261"/>
        <item h="1" m="1" x="1034"/>
        <item h="1" m="1" x="1291"/>
        <item h="1" m="1" x="697"/>
        <item h="1" m="1" x="1517"/>
        <item h="1" m="1" x="1400"/>
        <item h="1" m="1" x="1155"/>
        <item h="1" m="1" x="1105"/>
        <item h="1" x="562"/>
        <item h="1" x="420"/>
        <item h="1" m="1" x="1207"/>
        <item h="1" m="1" x="1489"/>
        <item h="1" x="303"/>
        <item h="1" m="1" x="1072"/>
        <item h="1" m="1" x="846"/>
        <item h="1" m="1" x="823"/>
        <item h="1" m="1" x="1265"/>
        <item h="1" m="1" x="679"/>
        <item h="1" m="1" x="897"/>
        <item h="1" m="1" x="1048"/>
        <item h="1" m="1" x="868"/>
        <item h="1" m="1" x="788"/>
        <item h="1" x="545"/>
        <item h="1" m="1" x="1448"/>
        <item h="1" m="1" x="1388"/>
        <item h="1" m="1" x="709"/>
        <item h="1" m="1" x="1113"/>
        <item h="1" m="1" x="829"/>
        <item h="1" m="1" x="1021"/>
        <item h="1" m="1" x="869"/>
        <item h="1" m="1" x="1111"/>
        <item h="1" x="416"/>
        <item h="1" m="1" x="1202"/>
        <item h="1" m="1" x="795"/>
        <item h="1" m="1" x="963"/>
        <item h="1" m="1" x="1031"/>
        <item h="1" m="1" x="1243"/>
        <item h="1" m="1" x="1090"/>
        <item h="1" x="609"/>
        <item h="1" x="163"/>
        <item h="1" m="1" x="948"/>
        <item h="1" m="1" x="1109"/>
        <item h="1" m="1" x="629"/>
        <item h="1" m="1" x="712"/>
        <item h="1" m="1" x="1182"/>
        <item h="1" m="1" x="1491"/>
        <item h="1" m="1" x="1564"/>
        <item h="1" m="1" x="1543"/>
        <item h="1" m="1" x="850"/>
        <item h="1" m="1" x="741"/>
        <item h="1" m="1" x="1482"/>
        <item h="1" m="1" x="681"/>
        <item h="1" m="1" x="767"/>
        <item h="1" m="1" x="1535"/>
        <item h="1" m="1" x="1452"/>
        <item h="1" m="1" x="1521"/>
        <item h="1" m="1" x="857"/>
        <item h="1" m="1" x="1519"/>
        <item h="1" x="14"/>
        <item h="1" m="1" x="1012"/>
        <item h="1" m="1" x="955"/>
        <item h="1" m="1" x="1043"/>
        <item h="1" m="1" x="1193"/>
        <item h="1" x="527"/>
        <item h="1" m="1" x="1371"/>
        <item h="1" m="1" x="764"/>
        <item h="1" m="1" x="1058"/>
        <item h="1" x="68"/>
        <item h="1" m="1" x="887"/>
        <item h="1" x="344"/>
        <item h="1" m="1" x="980"/>
        <item h="1" m="1" x="1520"/>
        <item h="1" m="1" x="1369"/>
        <item h="1" m="1" x="1023"/>
        <item h="1" m="1" x="742"/>
        <item h="1" m="1" x="1378"/>
        <item h="1" x="346"/>
        <item h="1" m="1" x="1506"/>
        <item h="1" m="1" x="1556"/>
        <item h="1" m="1" x="951"/>
        <item h="1" m="1" x="1569"/>
        <item h="1" x="449"/>
        <item h="1" m="1" x="1230"/>
        <item h="1" m="1" x="693"/>
        <item h="1" m="1" x="1336"/>
        <item h="1" m="1" x="1213"/>
        <item h="1" m="1" x="1092"/>
        <item h="1" m="1" x="1164"/>
        <item h="1" m="1" x="1089"/>
        <item h="1" m="1" x="940"/>
        <item h="1" m="1" x="1149"/>
        <item h="1" m="1" x="645"/>
        <item h="1" m="1" x="901"/>
        <item h="1" m="1" x="833"/>
        <item h="1" m="1" x="1403"/>
        <item h="1" m="1" x="711"/>
        <item h="1" m="1" x="1425"/>
        <item h="1" m="1" x="1499"/>
        <item h="1" m="1" x="661"/>
        <item h="1" m="1" x="1355"/>
        <item h="1" x="21"/>
        <item h="1" m="1" x="1080"/>
        <item h="1" m="1" x="1531"/>
        <item h="1" m="1" x="957"/>
        <item h="1" m="1" x="726"/>
        <item h="1" m="1" x="949"/>
        <item h="1" m="1" x="1545"/>
        <item h="1" m="1" x="867"/>
        <item h="1" m="1" x="906"/>
        <item h="1" m="1" x="1205"/>
        <item h="1" m="1" x="1534"/>
        <item h="1" m="1" x="1013"/>
        <item h="1" m="1" x="701"/>
        <item h="1" m="1" x="1428"/>
        <item h="1" m="1" x="839"/>
        <item h="1" m="1" x="1008"/>
        <item h="1" m="1" x="1086"/>
        <item h="1" m="1" x="1198"/>
        <item h="1" m="1" x="880"/>
        <item h="1" m="1" x="1224"/>
        <item h="1" m="1" x="1104"/>
        <item h="1" m="1" x="916"/>
        <item h="1" m="1" x="1380"/>
        <item h="1" m="1" x="1394"/>
        <item h="1" m="1" x="1458"/>
        <item h="1" m="1" x="1133"/>
        <item h="1" m="1" x="944"/>
        <item h="1" m="1" x="1322"/>
        <item h="1" m="1" x="715"/>
        <item h="1" m="1" x="1423"/>
        <item h="1" m="1" x="1107"/>
        <item h="1" m="1" x="847"/>
        <item h="1" m="1" x="851"/>
        <item h="1" m="1" x="807"/>
        <item h="1" m="1" x="965"/>
        <item h="1" m="1" x="1154"/>
        <item h="1" m="1" x="790"/>
        <item h="1" m="1" x="1201"/>
        <item h="1" m="1" x="1469"/>
        <item h="1" m="1" x="727"/>
        <item h="1" m="1" x="737"/>
        <item h="1" m="1" x="1427"/>
        <item h="1" x="116"/>
        <item h="1" m="1" x="680"/>
        <item h="1" m="1" x="713"/>
        <item h="1" m="1" x="1190"/>
        <item h="1" m="1" x="794"/>
        <item h="1" m="1" x="1357"/>
        <item h="1" m="1" x="1176"/>
        <item h="1" m="1" x="1103"/>
        <item h="1" m="1" x="1184"/>
        <item h="1" m="1" x="641"/>
        <item h="1" m="1" x="1549"/>
        <item h="1" m="1" x="1440"/>
        <item h="1" m="1" x="1574"/>
        <item h="1" m="1" x="1442"/>
        <item h="1" m="1" x="759"/>
        <item h="1" m="1" x="1294"/>
        <item h="1" m="1" x="673"/>
        <item h="1" m="1" x="1421"/>
        <item h="1" m="1" x="1402"/>
        <item h="1" m="1" x="1318"/>
        <item h="1" x="205"/>
        <item h="1" m="1" x="860"/>
        <item h="1" m="1" x="1485"/>
        <item h="1" m="1" x="695"/>
        <item h="1" m="1" x="665"/>
        <item h="1" m="1" x="1381"/>
        <item h="1" m="1" x="1329"/>
        <item h="1" m="1" x="1432"/>
        <item h="1" m="1" x="1450"/>
        <item h="1" m="1" x="923"/>
        <item h="1" m="1" x="1484"/>
        <item h="1" m="1" x="1037"/>
        <item h="1" m="1" x="820"/>
        <item h="1" m="1" x="1495"/>
        <item h="1" m="1" x="831"/>
        <item h="1" m="1" x="1073"/>
        <item h="1" m="1" x="1480"/>
        <item h="1" m="1" x="1338"/>
        <item h="1" m="1" x="1508"/>
        <item h="1" m="1" x="1292"/>
        <item h="1" m="1" x="999"/>
        <item h="1" m="1" x="938"/>
        <item h="1" m="1" x="1439"/>
        <item h="1" m="1" x="1464"/>
        <item h="1" m="1" x="749"/>
        <item h="1" m="1" x="1416"/>
        <item h="1" m="1" x="784"/>
        <item h="1" m="1" x="1228"/>
        <item h="1" m="1" x="1383"/>
        <item h="1" m="1" x="827"/>
        <item h="1" m="1" x="1324"/>
        <item h="1" m="1" x="1039"/>
        <item h="1" x="521"/>
        <item h="1" m="1" x="1557"/>
        <item h="1" m="1" x="1447"/>
        <item h="1" m="1" x="822"/>
        <item h="1" m="1" x="780"/>
        <item h="1" m="1" x="826"/>
        <item h="1" m="1" x="628"/>
        <item h="1" x="206"/>
        <item h="1" m="1" x="1341"/>
        <item h="1" m="1" x="941"/>
        <item h="1" m="1" x="640"/>
        <item h="1" m="1" x="1278"/>
        <item h="1" m="1" x="718"/>
        <item h="1" m="1" x="801"/>
        <item h="1" m="1" x="1408"/>
        <item h="1" x="481"/>
        <item h="1" m="1" x="1160"/>
        <item h="1" m="1" x="791"/>
        <item h="1" m="1" x="1128"/>
        <item h="1" m="1" x="1498"/>
        <item h="1" m="1" x="942"/>
        <item h="1" x="31"/>
        <item h="1" m="1" x="1067"/>
        <item h="1" m="1" x="1553"/>
        <item h="1" m="1" x="1323"/>
        <item h="1" m="1" x="1014"/>
        <item h="1" m="1" x="1550"/>
        <item h="1" m="1" x="1162"/>
        <item h="1" m="1" x="1094"/>
        <item h="1" m="1" x="899"/>
        <item h="1" m="1" x="1194"/>
        <item h="1" m="1" x="1356"/>
        <item h="1" m="1" x="1565"/>
        <item h="1" x="92"/>
        <item h="1" m="1" x="752"/>
        <item h="1" m="1" x="866"/>
        <item h="1" m="1" x="1370"/>
        <item h="1" m="1" x="824"/>
        <item h="1" m="1" x="1503"/>
        <item h="1" m="1" x="990"/>
        <item h="1" m="1" x="1068"/>
        <item h="1" m="1" x="1377"/>
        <item h="1" x="18"/>
        <item h="1" m="1" x="1101"/>
        <item h="1" m="1" x="1289"/>
        <item h="1" m="1" x="1463"/>
        <item h="1" m="1" x="927"/>
        <item h="1" m="1" x="721"/>
        <item h="1" m="1" x="1267"/>
        <item h="1" m="1" x="1123"/>
        <item h="1" m="1" x="1071"/>
        <item h="1" m="1" x="1147"/>
        <item h="1" m="1" x="1209"/>
        <item h="1" m="1" x="1314"/>
        <item h="1" m="1" x="1237"/>
        <item h="1" m="1" x="984"/>
        <item h="1" m="1" x="1019"/>
        <item h="1" m="1" x="778"/>
        <item h="1" m="1" x="1027"/>
        <item h="1" m="1" x="1085"/>
        <item h="1" m="1" x="782"/>
        <item h="1" m="1" x="910"/>
        <item h="1" x="508"/>
        <item h="1" m="1" x="662"/>
        <item h="1" x="128"/>
        <item h="1" m="1" x="1527"/>
        <item h="1" m="1" x="1340"/>
        <item h="1" x="131"/>
        <item h="1" m="1" x="1196"/>
        <item h="1" m="1" x="1017"/>
        <item h="1" m="1" x="1327"/>
        <item h="1" m="1" x="921"/>
        <item h="1" m="1" x="967"/>
        <item h="1" m="1" x="1501"/>
        <item h="1" m="1" x="1153"/>
        <item h="1" m="1" x="1308"/>
        <item h="1" m="1" x="815"/>
        <item h="1" x="218"/>
        <item h="1" x="193"/>
        <item h="1" m="1" x="648"/>
        <item h="1" m="1" x="1214"/>
        <item h="1" m="1" x="696"/>
        <item h="1" m="1" x="1083"/>
        <item h="1" m="1" x="1168"/>
        <item h="1" x="136"/>
        <item h="1" m="1" x="744"/>
        <item h="1" m="1" x="1282"/>
        <item h="1" m="1" x="986"/>
        <item h="1" m="1" x="756"/>
        <item h="1" m="1" x="1418"/>
        <item h="1" m="1" x="879"/>
        <item h="1" m="1" x="724"/>
        <item h="1" m="1" x="1328"/>
        <item h="1" m="1" x="925"/>
        <item h="1" x="509"/>
        <item h="1" x="7"/>
        <item h="1" m="1" x="1077"/>
        <item h="1" m="1" x="1386"/>
        <item h="1" m="1" x="1434"/>
        <item h="1" m="1" x="1295"/>
        <item h="1" m="1" x="1235"/>
        <item h="1" m="1" x="699"/>
        <item h="1" m="1" x="1150"/>
        <item h="1" m="1" x="830"/>
        <item h="1" m="1" x="1272"/>
        <item h="1" m="1" x="1143"/>
        <item h="1" m="1" x="828"/>
        <item h="1" x="70"/>
        <item h="1" m="1" x="1015"/>
        <item h="1" m="1" x="772"/>
        <item h="1" m="1" x="1397"/>
        <item h="1" m="1" x="1315"/>
        <item h="1" x="387"/>
        <item h="1" m="1" x="736"/>
        <item h="1" m="1" x="864"/>
        <item h="1" m="1" x="1515"/>
        <item h="1" m="1" x="1284"/>
        <item h="1" m="1" x="1441"/>
        <item h="1" m="1" x="1108"/>
        <item h="1" m="1" x="1064"/>
        <item h="1" m="1" x="991"/>
        <item h="1" x="308"/>
        <item h="1" m="1" x="972"/>
        <item h="1" m="1" x="935"/>
        <item h="1" m="1" x="994"/>
        <item h="1" m="1" x="776"/>
        <item h="1" m="1" x="966"/>
        <item h="1" m="1" x="1277"/>
        <item h="1" m="1" x="1208"/>
        <item h="1" x="438"/>
        <item h="1" m="1" x="1247"/>
        <item h="1" m="1" x="1191"/>
        <item h="1" m="1" x="763"/>
        <item h="1" m="1" x="1445"/>
        <item h="1" m="1" x="1344"/>
        <item h="1" m="1" x="943"/>
        <item h="1" m="1" x="900"/>
        <item h="1" m="1" x="1011"/>
        <item h="1" m="1" x="1461"/>
        <item h="1" m="1" x="913"/>
        <item h="1" m="1" x="771"/>
        <item h="1" m="1" x="651"/>
        <item h="1" m="1" x="725"/>
        <item h="1" m="1" x="1177"/>
        <item h="1" m="1" x="821"/>
        <item h="1" m="1" x="1161"/>
        <item h="1" m="1" x="1333"/>
        <item h="1" m="1" x="1171"/>
        <item h="1" m="1" x="988"/>
        <item h="1" m="1" x="1542"/>
        <item h="1" m="1" x="1256"/>
        <item h="1" m="1" x="802"/>
        <item h="1" m="1" x="936"/>
        <item h="1" x="87"/>
        <item h="1" m="1" x="1326"/>
        <item h="1" m="1" x="865"/>
        <item h="1" m="1" x="1148"/>
        <item h="1" x="339"/>
        <item h="1" m="1" x="1584"/>
        <item h="1" m="1" x="1313"/>
        <item h="1" m="1" x="1217"/>
        <item h="1" m="1" x="1577"/>
        <item h="1" m="1" x="958"/>
        <item h="1" m="1" x="848"/>
        <item h="1" m="1" x="1331"/>
        <item h="1" x="20"/>
        <item h="1" x="571"/>
        <item h="1" m="1" x="945"/>
        <item h="1" m="1" x="1528"/>
        <item h="1" m="1" x="1249"/>
        <item h="1" m="1" x="1175"/>
        <item h="1" m="1" x="777"/>
        <item h="1" x="565"/>
        <item h="1" m="1" x="1129"/>
        <item h="1" m="1" x="891"/>
        <item h="1" m="1" x="1179"/>
        <item h="1" m="1" x="1362"/>
        <item h="1" m="1" x="691"/>
        <item h="1" m="1" x="1583"/>
        <item h="1" m="1" x="845"/>
        <item h="1" m="1" x="1330"/>
        <item h="1" m="1" x="675"/>
        <item h="1" m="1" x="939"/>
        <item h="1" m="1" x="1407"/>
        <item h="1" m="1" x="1585"/>
        <item h="1" m="1" x="1478"/>
        <item h="1" m="1" x="1203"/>
        <item h="1" m="1" x="1167"/>
        <item h="1" m="1" x="1082"/>
        <item h="1" m="1" x="1096"/>
        <item h="1" m="1" x="893"/>
        <item h="1" m="1" x="1232"/>
        <item h="1" x="617"/>
        <item h="1" m="1" x="1453"/>
        <item h="1" m="1" x="1016"/>
        <item h="1" m="1" x="1474"/>
        <item h="1" m="1" x="1215"/>
        <item h="1" m="1" x="932"/>
        <item h="1" x="201"/>
        <item h="1" m="1" x="1444"/>
        <item h="1" m="1" x="1156"/>
        <item h="1" m="1" x="636"/>
        <item h="1" m="1" x="793"/>
        <item h="1" m="1" x="1504"/>
        <item h="1" m="1" x="789"/>
        <item h="1" m="1" x="799"/>
        <item h="1" x="51"/>
        <item h="1" m="1" x="685"/>
        <item h="1" m="1" x="1568"/>
        <item h="1" m="1" x="716"/>
        <item h="1" m="1" x="745"/>
        <item h="1" m="1" x="1060"/>
        <item h="1" m="1" x="806"/>
        <item h="1" m="1" x="1283"/>
        <item h="1" m="1" x="1024"/>
        <item h="1" x="366"/>
        <item h="1" m="1" x="1178"/>
        <item h="1" m="1" x="890"/>
        <item h="1" m="1" x="1286"/>
        <item h="1" m="1" x="1151"/>
        <item h="1" m="1" x="1433"/>
        <item h="1" m="1" x="1088"/>
        <item h="1" m="1" x="1044"/>
        <item h="1" m="1" x="732"/>
        <item h="1" m="1" x="649"/>
        <item h="1" m="1" x="1487"/>
        <item h="1" m="1" x="1379"/>
        <item h="1" m="1" x="875"/>
        <item h="1" m="1" x="918"/>
        <item h="1" m="1" x="877"/>
        <item h="1" m="1" x="855"/>
        <item h="1" m="1" x="1033"/>
        <item h="1" x="52"/>
        <item h="1" m="1" x="1102"/>
        <item h="1" m="1" x="1029"/>
        <item h="1" m="1" x="1415"/>
        <item h="1" x="36"/>
        <item h="1" m="1" x="976"/>
        <item h="1" m="1" x="1063"/>
        <item h="1" m="1" x="1233"/>
        <item h="1" m="1" x="1061"/>
        <item h="1" m="1" x="981"/>
        <item h="1" m="1" x="1391"/>
        <item h="1" m="1" x="1036"/>
        <item h="1" m="1" x="1137"/>
        <item h="1" m="1" x="1266"/>
        <item h="1" m="1" x="1361"/>
        <item h="1" m="1" x="1136"/>
        <item h="1" x="364"/>
        <item h="1" m="1" x="840"/>
        <item h="1" m="1" x="1467"/>
        <item h="1" m="1" x="978"/>
        <item h="1" m="1" x="707"/>
        <item h="1" m="1" x="1076"/>
        <item h="1" m="1" x="896"/>
        <item h="1" m="1" x="1211"/>
        <item h="1" m="1" x="1165"/>
        <item h="1" m="1" x="660"/>
        <item h="1" m="1" x="922"/>
        <item h="1" x="40"/>
        <item h="1" m="1" x="1410"/>
        <item h="1" m="1" x="863"/>
        <item h="1" m="1" x="1141"/>
        <item h="1" m="1" x="1443"/>
        <item h="1" m="1" x="1041"/>
        <item h="1" m="1" x="814"/>
        <item h="1" m="1" x="722"/>
        <item h="1" m="1" x="1040"/>
        <item h="1" m="1" x="1296"/>
        <item h="1" m="1" x="995"/>
        <item h="1" m="1" x="1332"/>
        <item h="1" m="1" x="810"/>
        <item h="1" x="78"/>
        <item h="1" m="1" x="1032"/>
        <item h="1" m="1" x="687"/>
        <item h="1" m="1" x="1119"/>
        <item h="1" x="104"/>
        <item h="1" m="1" x="1493"/>
        <item h="1" x="380"/>
        <item h="1" m="1" x="1301"/>
        <item h="1" m="1" x="1559"/>
        <item h="1" m="1" x="1395"/>
        <item h="1" m="1" x="856"/>
        <item h="1" m="1" x="1460"/>
        <item h="1" m="1" x="622"/>
        <item h="1" m="1" x="714"/>
        <item h="1" m="1" x="1525"/>
        <item h="1" m="1" x="915"/>
        <item h="1" m="1" x="684"/>
        <item h="1" m="1" x="1248"/>
        <item h="1" m="1" x="1334"/>
        <item h="1" m="1" x="1057"/>
        <item h="1" m="1" x="982"/>
        <item h="1" x="392"/>
        <item h="1" m="1" x="1466"/>
        <item h="1" m="1" x="1050"/>
        <item h="1" m="1" x="1250"/>
        <item h="1" m="1" x="1302"/>
        <item h="1" m="1" x="1570"/>
        <item h="1" m="1" x="1185"/>
        <item h="1" m="1" x="808"/>
        <item h="1" m="1" x="758"/>
        <item h="1" m="1" x="1139"/>
        <item h="1" m="1" x="908"/>
        <item h="1" m="1" x="746"/>
        <item h="1" m="1" x="623"/>
        <item h="1" m="1" x="964"/>
        <item h="1" m="1" x="881"/>
        <item h="1" m="1" x="1544"/>
        <item h="1" x="100"/>
        <item h="1" m="1" x="1126"/>
        <item h="1" m="1" x="904"/>
        <item h="1" m="1" x="656"/>
        <item h="1" m="1" x="1002"/>
        <item h="1" x="285"/>
        <item h="1" m="1" x="996"/>
        <item h="1" m="1" x="1405"/>
        <item h="1" m="1" x="1548"/>
        <item h="1" m="1" x="1436"/>
        <item h="1" x="0"/>
        <item h="1" x="1"/>
        <item h="1" x="2"/>
        <item h="1" x="3"/>
        <item h="1" x="4"/>
        <item h="1" x="6"/>
        <item h="1" x="8"/>
        <item h="1" x="9"/>
        <item h="1" x="10"/>
        <item h="1" x="11"/>
        <item h="1" x="12"/>
        <item h="1" x="13"/>
        <item h="1" x="15"/>
        <item h="1" x="17"/>
        <item h="1" x="19"/>
        <item h="1" x="22"/>
        <item h="1" x="23"/>
        <item h="1" x="24"/>
        <item h="1" x="25"/>
        <item h="1" x="26"/>
        <item h="1" x="27"/>
        <item h="1" x="29"/>
        <item h="1" x="30"/>
        <item h="1" x="32"/>
        <item h="1" x="34"/>
        <item h="1" x="37"/>
        <item h="1" x="38"/>
        <item h="1" x="42"/>
        <item h="1" x="43"/>
        <item h="1" x="45"/>
        <item h="1" x="48"/>
        <item h="1" x="49"/>
        <item h="1" x="50"/>
        <item h="1" x="53"/>
        <item h="1" x="54"/>
        <item h="1" x="55"/>
        <item h="1" x="56"/>
        <item h="1" x="57"/>
        <item h="1" x="58"/>
        <item h="1" x="59"/>
        <item h="1" x="60"/>
        <item h="1" x="61"/>
        <item h="1" x="62"/>
        <item h="1" x="63"/>
        <item h="1" x="64"/>
        <item h="1" x="65"/>
        <item h="1" x="66"/>
        <item h="1" x="67"/>
        <item h="1" x="69"/>
        <item h="1" x="71"/>
        <item h="1" x="72"/>
        <item h="1" x="73"/>
        <item h="1" x="74"/>
        <item h="1" x="75"/>
        <item h="1" x="76"/>
        <item h="1" x="77"/>
        <item h="1" x="79"/>
        <item h="1" x="80"/>
        <item h="1" x="81"/>
        <item h="1" x="82"/>
        <item h="1" x="83"/>
        <item h="1" x="84"/>
        <item h="1" x="85"/>
        <item h="1" x="86"/>
        <item h="1" x="88"/>
        <item h="1" x="89"/>
        <item h="1" x="91"/>
        <item h="1" x="94"/>
        <item h="1" x="95"/>
        <item h="1" x="96"/>
        <item h="1" x="97"/>
        <item h="1" x="98"/>
        <item h="1" x="99"/>
        <item h="1" x="101"/>
        <item h="1" x="103"/>
        <item h="1" x="105"/>
        <item h="1" x="106"/>
        <item h="1" x="107"/>
        <item h="1" x="109"/>
        <item h="1" x="111"/>
        <item h="1" x="112"/>
        <item h="1" x="113"/>
        <item h="1" x="114"/>
        <item h="1" x="115"/>
        <item h="1" x="118"/>
        <item h="1" x="119"/>
        <item h="1" x="120"/>
        <item h="1" x="121"/>
        <item h="1" x="122"/>
        <item h="1" x="124"/>
        <item h="1" x="125"/>
        <item h="1" x="126"/>
        <item h="1" x="127"/>
        <item h="1" x="129"/>
        <item h="1" x="132"/>
        <item h="1" x="133"/>
        <item h="1" x="134"/>
        <item h="1" x="135"/>
        <item h="1" x="138"/>
        <item h="1" x="139"/>
        <item h="1" x="140"/>
        <item h="1" x="141"/>
        <item h="1" x="142"/>
        <item h="1" x="143"/>
        <item h="1" x="144"/>
        <item h="1" x="145"/>
        <item h="1" x="147"/>
        <item h="1" x="148"/>
        <item h="1" x="149"/>
        <item h="1" x="150"/>
        <item h="1" x="151"/>
        <item h="1" x="153"/>
        <item h="1" x="154"/>
        <item h="1" x="156"/>
        <item h="1" x="157"/>
        <item h="1" x="158"/>
        <item h="1" x="159"/>
        <item h="1" x="160"/>
        <item h="1" x="161"/>
        <item h="1" x="162"/>
        <item h="1" x="164"/>
        <item h="1" x="165"/>
        <item h="1" x="166"/>
        <item h="1" x="167"/>
        <item h="1" x="168"/>
        <item h="1" x="169"/>
        <item h="1" x="170"/>
        <item h="1" x="171"/>
        <item h="1" x="172"/>
        <item h="1" x="173"/>
        <item h="1" x="174"/>
        <item h="1" x="175"/>
        <item h="1" x="176"/>
        <item h="1" x="177"/>
        <item h="1" x="178"/>
        <item h="1" x="179"/>
        <item h="1" x="181"/>
        <item h="1" x="182"/>
        <item h="1" x="183"/>
        <item h="1" x="184"/>
        <item h="1" x="185"/>
        <item h="1" x="186"/>
        <item h="1" x="187"/>
        <item h="1" x="188"/>
        <item h="1" x="189"/>
        <item h="1" x="190"/>
        <item h="1" x="192"/>
        <item h="1" x="194"/>
        <item h="1" x="195"/>
        <item h="1" x="196"/>
        <item h="1" x="197"/>
        <item h="1" x="198"/>
        <item h="1" x="199"/>
        <item h="1" x="200"/>
        <item h="1" x="203"/>
        <item h="1" x="204"/>
        <item h="1" x="208"/>
        <item h="1" x="209"/>
        <item h="1" x="210"/>
        <item h="1" x="211"/>
        <item h="1" x="212"/>
        <item h="1" x="213"/>
        <item h="1" x="214"/>
        <item h="1" x="215"/>
        <item h="1" x="216"/>
        <item h="1" x="217"/>
        <item h="1" x="219"/>
        <item h="1" x="220"/>
        <item h="1" x="221"/>
        <item h="1" x="223"/>
        <item h="1" x="224"/>
        <item h="1" x="225"/>
        <item h="1" x="226"/>
        <item h="1" x="227"/>
        <item h="1" x="228"/>
        <item h="1" x="229"/>
        <item h="1" x="230"/>
        <item h="1" x="231"/>
        <item h="1" x="232"/>
        <item h="1" x="234"/>
        <item h="1" x="235"/>
        <item h="1" x="236"/>
        <item h="1" x="237"/>
        <item h="1" x="238"/>
        <item h="1" x="239"/>
        <item h="1" x="240"/>
        <item h="1" x="241"/>
        <item h="1" x="243"/>
        <item h="1" x="244"/>
        <item h="1" x="245"/>
        <item h="1" x="246"/>
        <item h="1" x="247"/>
        <item h="1" x="248"/>
        <item h="1" x="249"/>
        <item h="1" x="251"/>
        <item h="1" x="252"/>
        <item h="1" x="253"/>
        <item h="1" x="254"/>
        <item h="1" x="255"/>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6"/>
        <item h="1" x="287"/>
        <item h="1" x="288"/>
        <item h="1" x="289"/>
        <item h="1" x="290"/>
        <item h="1" x="291"/>
        <item h="1" x="292"/>
        <item h="1" x="293"/>
        <item h="1" x="294"/>
        <item h="1" x="295"/>
        <item h="1" x="297"/>
        <item h="1" x="299"/>
        <item h="1" x="300"/>
        <item h="1" x="301"/>
        <item h="1" x="302"/>
        <item h="1" x="304"/>
        <item h="1" x="305"/>
        <item h="1" x="306"/>
        <item h="1" x="307"/>
        <item h="1" x="309"/>
        <item h="1" x="310"/>
        <item h="1" x="311"/>
        <item h="1" x="312"/>
        <item h="1" x="314"/>
        <item h="1" x="316"/>
        <item h="1" x="317"/>
        <item h="1" x="318"/>
        <item h="1" x="321"/>
        <item h="1" x="323"/>
        <item h="1" x="324"/>
        <item h="1" x="325"/>
        <item h="1" x="326"/>
        <item h="1" x="327"/>
        <item h="1" x="328"/>
        <item h="1" x="329"/>
        <item h="1" x="331"/>
        <item h="1" x="332"/>
        <item h="1" x="333"/>
        <item h="1" x="334"/>
        <item h="1" x="335"/>
        <item h="1" x="336"/>
        <item h="1" x="338"/>
        <item h="1" x="340"/>
        <item h="1" x="341"/>
        <item h="1" x="343"/>
        <item h="1" x="345"/>
        <item h="1" x="347"/>
        <item h="1" x="348"/>
        <item h="1" x="349"/>
        <item h="1" x="350"/>
        <item h="1" x="351"/>
        <item h="1" x="352"/>
        <item h="1" x="353"/>
        <item h="1" x="354"/>
        <item h="1" x="355"/>
        <item h="1" x="356"/>
        <item h="1" x="357"/>
        <item h="1" x="358"/>
        <item h="1" x="359"/>
        <item h="1" x="360"/>
        <item h="1" x="361"/>
        <item h="1" x="362"/>
        <item h="1" x="363"/>
        <item h="1" x="365"/>
        <item h="1" x="367"/>
        <item h="1" x="368"/>
        <item h="1" x="369"/>
        <item h="1" x="370"/>
        <item h="1" x="371"/>
        <item h="1" x="372"/>
        <item h="1" x="373"/>
        <item h="1" x="374"/>
        <item h="1" x="375"/>
        <item h="1" x="376"/>
        <item h="1" x="377"/>
        <item h="1" x="378"/>
        <item h="1" x="379"/>
        <item h="1" x="381"/>
        <item h="1" x="382"/>
        <item h="1" x="383"/>
        <item h="1" x="384"/>
        <item h="1" x="385"/>
        <item h="1" x="388"/>
        <item h="1" x="389"/>
        <item h="1" x="390"/>
        <item h="1" x="391"/>
        <item h="1" x="393"/>
        <item h="1" x="394"/>
        <item h="1" x="395"/>
        <item h="1" x="396"/>
        <item h="1" x="397"/>
        <item h="1" x="398"/>
        <item h="1" x="399"/>
        <item h="1" x="401"/>
        <item h="1" x="402"/>
        <item h="1" x="403"/>
        <item h="1" x="404"/>
        <item h="1" x="405"/>
        <item h="1" x="406"/>
        <item h="1" x="407"/>
        <item h="1" x="408"/>
        <item h="1" x="409"/>
        <item h="1" x="410"/>
        <item h="1" x="411"/>
        <item h="1" x="412"/>
        <item h="1" x="413"/>
        <item h="1" x="414"/>
        <item h="1" x="415"/>
        <item h="1" x="417"/>
        <item h="1" x="419"/>
        <item h="1" x="421"/>
        <item h="1" x="422"/>
        <item h="1" x="423"/>
        <item h="1" x="424"/>
        <item h="1" x="425"/>
        <item h="1" x="426"/>
        <item h="1" x="428"/>
        <item h="1" x="429"/>
        <item h="1" x="430"/>
        <item h="1" x="431"/>
        <item h="1" x="432"/>
        <item h="1" x="434"/>
        <item h="1" x="435"/>
        <item h="1" x="436"/>
        <item h="1" x="437"/>
        <item h="1" x="439"/>
        <item h="1" x="440"/>
        <item h="1" x="441"/>
        <item h="1" x="442"/>
        <item h="1" x="443"/>
        <item h="1" x="445"/>
        <item h="1" x="446"/>
        <item h="1" x="447"/>
        <item h="1" x="450"/>
        <item h="1" x="451"/>
        <item h="1" x="452"/>
        <item h="1" x="453"/>
        <item h="1" x="455"/>
        <item h="1" x="456"/>
        <item h="1" x="458"/>
        <item h="1" x="459"/>
        <item h="1" x="460"/>
        <item h="1" x="461"/>
        <item h="1" x="462"/>
        <item h="1" x="466"/>
        <item h="1" x="467"/>
        <item h="1" x="468"/>
        <item h="1" x="469"/>
        <item h="1" x="470"/>
        <item h="1" x="471"/>
        <item h="1" x="472"/>
        <item h="1" x="473"/>
        <item h="1" x="474"/>
        <item h="1" x="476"/>
        <item h="1" x="478"/>
        <item h="1" x="479"/>
        <item h="1" x="480"/>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10"/>
        <item h="1" x="511"/>
        <item h="1" x="512"/>
        <item h="1" x="513"/>
        <item h="1" x="515"/>
        <item h="1" x="516"/>
        <item h="1" x="517"/>
        <item h="1" x="518"/>
        <item h="1" x="519"/>
        <item h="1" x="522"/>
        <item h="1" x="524"/>
        <item h="1" x="525"/>
        <item h="1" x="526"/>
        <item h="1" x="528"/>
        <item h="1" x="529"/>
        <item h="1" x="530"/>
        <item h="1" x="531"/>
        <item h="1" x="532"/>
        <item h="1" x="533"/>
        <item h="1" x="534"/>
        <item h="1" x="535"/>
        <item h="1" x="536"/>
        <item h="1" x="537"/>
        <item h="1" x="538"/>
        <item h="1" x="539"/>
        <item h="1" x="540"/>
        <item h="1" x="541"/>
        <item h="1" x="542"/>
        <item h="1" x="543"/>
        <item h="1" x="544"/>
        <item h="1" x="546"/>
        <item h="1" x="547"/>
        <item h="1" x="548"/>
        <item h="1" x="549"/>
        <item h="1" x="550"/>
        <item h="1" x="551"/>
        <item h="1" x="552"/>
        <item h="1" x="553"/>
        <item h="1" x="554"/>
        <item h="1" x="555"/>
        <item h="1" x="556"/>
        <item h="1" x="557"/>
        <item h="1" x="558"/>
        <item h="1" x="559"/>
        <item h="1" x="560"/>
        <item h="1" x="561"/>
        <item h="1" x="563"/>
        <item h="1" x="564"/>
        <item h="1" x="566"/>
        <item h="1" x="567"/>
        <item h="1" x="568"/>
        <item h="1" x="569"/>
        <item h="1" x="570"/>
        <item h="1" x="572"/>
        <item h="1" x="573"/>
        <item h="1" x="576"/>
        <item h="1" x="577"/>
        <item h="1" x="578"/>
        <item h="1" x="579"/>
        <item h="1" x="580"/>
        <item h="1" x="582"/>
        <item h="1" x="585"/>
        <item h="1" x="586"/>
        <item h="1" x="587"/>
        <item h="1" x="588"/>
        <item h="1" x="590"/>
        <item h="1" x="591"/>
        <item h="1" x="592"/>
        <item h="1" x="594"/>
        <item h="1" x="595"/>
        <item h="1" x="596"/>
        <item h="1" x="597"/>
        <item h="1" x="598"/>
        <item h="1" x="599"/>
        <item h="1" x="600"/>
        <item h="1" x="601"/>
        <item h="1" x="602"/>
        <item h="1" x="603"/>
        <item h="1" x="604"/>
        <item h="1" x="605"/>
        <item h="1" x="606"/>
        <item h="1" x="607"/>
        <item h="1" x="608"/>
        <item h="1" x="610"/>
        <item h="1" x="611"/>
        <item h="1" x="612"/>
        <item h="1" x="613"/>
        <item h="1" x="614"/>
        <item h="1" x="615"/>
        <item h="1" x="616"/>
        <item h="1" x="618"/>
        <item h="1" x="619"/>
        <item t="default"/>
      </items>
    </pivotField>
    <pivotField showAll="0"/>
    <pivotField showAll="0"/>
    <pivotField showAll="0"/>
    <pivotField showAll="0"/>
    <pivotField showAll="0"/>
    <pivotField showAll="0"/>
    <pivotField showAll="0"/>
    <pivotField axis="axisRow" showAll="0">
      <items count="7">
        <item x="3"/>
        <item x="0"/>
        <item x="5"/>
        <item x="2"/>
        <item x="1"/>
        <item x="4"/>
        <item t="default"/>
      </items>
    </pivotField>
    <pivotField showAll="0"/>
    <pivotField showAll="0"/>
  </pivotFields>
  <rowFields count="1">
    <field x="17"/>
  </rowFields>
  <rowItems count="2">
    <i>
      <x v="3"/>
    </i>
    <i t="grand">
      <x/>
    </i>
  </rowItems>
  <colFields count="1">
    <field x="7"/>
  </colFields>
  <colItems count="3">
    <i>
      <x v="2"/>
    </i>
    <i>
      <x v="5"/>
    </i>
    <i t="grand">
      <x/>
    </i>
  </colItems>
  <pageFields count="1">
    <pageField fld="9" hier="-1"/>
  </pageFields>
  <dataFields count="1">
    <dataField name="Cuenta de VIN" fld="6" subtotal="count" baseField="0" baseItem="0"/>
  </dataFields>
  <formats count="12">
    <format dxfId="28">
      <pivotArea outline="0" collapsedLevelsAreSubtotals="1" fieldPosition="0">
        <references count="1">
          <reference field="7" count="0" selected="0"/>
        </references>
      </pivotArea>
    </format>
    <format dxfId="27">
      <pivotArea dataOnly="0" labelOnly="1" fieldPosition="0">
        <references count="1">
          <reference field="7" count="0"/>
        </references>
      </pivotArea>
    </format>
    <format dxfId="26">
      <pivotArea outline="0" collapsedLevelsAreSubtotals="1" fieldPosition="0">
        <references count="1">
          <reference field="7" count="0" selected="0"/>
        </references>
      </pivotArea>
    </format>
    <format dxfId="25">
      <pivotArea dataOnly="0" labelOnly="1" fieldPosition="0">
        <references count="1">
          <reference field="7" count="0"/>
        </references>
      </pivotArea>
    </format>
    <format dxfId="24">
      <pivotArea field="17" grandCol="1" collapsedLevelsAreSubtotals="1" axis="axisRow" fieldPosition="0">
        <references count="1">
          <reference field="17" count="5">
            <x v="1"/>
            <x v="2"/>
            <x v="3"/>
            <x v="4"/>
            <x v="5"/>
          </reference>
        </references>
      </pivotArea>
    </format>
    <format dxfId="23">
      <pivotArea dataOnly="0" labelOnly="1" grandCol="1" outline="0" fieldPosition="0"/>
    </format>
    <format dxfId="22">
      <pivotArea dataOnly="0" grandCol="1" outline="0" fieldPosition="0"/>
    </format>
    <format dxfId="21">
      <pivotArea grandRow="1" grandCol="1" outline="0" collapsedLevelsAreSubtotals="1" fieldPosition="0"/>
    </format>
    <format dxfId="20">
      <pivotArea collapsedLevelsAreSubtotals="1" fieldPosition="0">
        <references count="1">
          <reference field="17" count="5">
            <x v="1"/>
            <x v="2"/>
            <x v="3"/>
            <x v="4"/>
            <x v="5"/>
          </reference>
        </references>
      </pivotArea>
    </format>
    <format dxfId="19">
      <pivotArea dataOnly="0" labelOnly="1" fieldPosition="0">
        <references count="1">
          <reference field="17" count="5">
            <x v="1"/>
            <x v="2"/>
            <x v="3"/>
            <x v="4"/>
            <x v="5"/>
          </reference>
        </references>
      </pivotArea>
    </format>
    <format dxfId="18">
      <pivotArea dataOnly="0" labelOnly="1" outline="0" fieldPosition="0">
        <references count="1">
          <reference field="9" count="0"/>
        </references>
      </pivotArea>
    </format>
    <format dxfId="17">
      <pivotArea dataOnly="0" labelOnly="1" outline="0" fieldPosition="0">
        <references count="1">
          <reference field="9" count="0"/>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istadoRptClientes" backgroundRefresh="0" adjustColumnWidth="0" connectionId="3" xr16:uid="{602CB402-8B6B-45CD-8FF0-3CEE22FF83EC}" autoFormatId="16" applyNumberFormats="0" applyBorderFormats="0" applyFontFormats="0" applyPatternFormats="0" applyAlignmentFormats="0" applyWidthHeightFormats="0">
  <queryTableRefresh nextId="29">
    <queryTableFields count="22">
      <queryTableField id="9" name="Código Distribuidor Servicio" tableColumnId="9"/>
      <queryTableField id="10" name="Master Código Distribuidor Servicio" tableColumnId="10"/>
      <queryTableField id="1" name="Vin" tableColumnId="1"/>
      <queryTableField id="28" dataBound="0" tableColumnId="22"/>
      <queryTableField id="2" name="Fecha Último Servicio" tableColumnId="2"/>
      <queryTableField id="3" name="Fecha Venta VIN" tableColumnId="3"/>
      <queryTableField id="27" dataBound="0" tableColumnId="20"/>
      <queryTableField id="26" dataBound="0" tableColumnId="21"/>
      <queryTableField id="4" name="Edad Vin en Años" tableColumnId="4"/>
      <queryTableField id="5" name="Odómetro" tableColumnId="5"/>
      <queryTableField id="8" name="Distribuidor Venta" tableColumnId="8"/>
      <queryTableField id="14" name="Acciones Pendientes Campañas" tableColumnId="6"/>
      <queryTableField id="15" name="Monto Pendiente Campañas" tableColumnId="7"/>
      <queryTableField id="13" name="Rango de Distancia" tableColumnId="11"/>
      <queryTableField id="18" name="Notas de Contacto" tableColumnId="12"/>
      <queryTableField id="19" name="Detalle Nota" tableColumnId="13"/>
      <queryTableField id="20" name="Garantía Extendida" tableColumnId="14"/>
      <queryTableField id="25" dataBound="0" tableColumnId="16"/>
      <queryTableField id="24" dataBound="0" tableColumnId="17"/>
      <queryTableField id="23" dataBound="0" tableColumnId="18"/>
      <queryTableField id="22" dataBound="0" tableColumnId="19"/>
      <queryTableField id="21" name="Arrendamiento TF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OutputBDVentaReciente" backgroundRefresh="0" adjustColumnWidth="0" connectionId="4" xr16:uid="{93CD4E3C-8E4E-48B7-AC6B-7C4F9C2DBA10}" autoFormatId="16" applyNumberFormats="0" applyBorderFormats="0" applyFontFormats="0" applyPatternFormats="0" applyAlignmentFormats="0" applyWidthHeightFormats="0">
  <queryTableRefresh nextId="29">
    <queryTableFields count="17">
      <queryTableField id="4" name="Vin" tableColumnId="4"/>
      <queryTableField id="22" dataBound="0" tableColumnId="11"/>
      <queryTableField id="8" name="Distribuidor Venta" tableColumnId="8"/>
      <queryTableField id="9" name="Fecha Venta" tableColumnId="9"/>
      <queryTableField id="24" dataBound="0" tableColumnId="12"/>
      <queryTableField id="23" dataBound="0" tableColumnId="13"/>
      <queryTableField id="10" name="Edad Vehículo en Meses" tableColumnId="10"/>
      <queryTableField id="16" name="Acciones Pendientes Campañas" tableColumnId="1"/>
      <queryTableField id="17" name="Monto Pendiente Campañas" tableColumnId="2"/>
      <queryTableField id="14" name="Notas de Contacto" tableColumnId="5"/>
      <queryTableField id="18" name="Detalle Nota" tableColumnId="3"/>
      <queryTableField id="20" name="Garantía Extendida" tableColumnId="6"/>
      <queryTableField id="28" dataBound="0" tableColumnId="14"/>
      <queryTableField id="27" dataBound="0" tableColumnId="15"/>
      <queryTableField id="26" dataBound="0" tableColumnId="16"/>
      <queryTableField id="25" dataBound="0" tableColumnId="17"/>
      <queryTableField id="21" name="Arrendamiento TFS"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LIstadoInactivos" backgroundRefresh="0" adjustColumnWidth="0" connectionId="2" xr16:uid="{C1742094-2209-40C5-BE12-07731D1499FA}" autoFormatId="16" applyNumberFormats="0" applyBorderFormats="0" applyFontFormats="0" applyPatternFormats="0" applyAlignmentFormats="0" applyWidthHeightFormats="0">
  <queryTableRefresh nextId="30">
    <queryTableFields count="19">
      <queryTableField id="10" name="Tipo" tableColumnId="10"/>
      <queryTableField id="2" name="Vin" tableColumnId="2"/>
      <queryTableField id="25" dataBound="0" tableColumnId="15"/>
      <queryTableField id="3" name="Fecha Último Servicio" tableColumnId="3"/>
      <queryTableField id="16" name="Acciones Pendientes Campañas" tableColumnId="7"/>
      <queryTableField id="17" name="Monto Pendiente Campañas" tableColumnId="8"/>
      <queryTableField id="4" name="Fecha Venta VIN" tableColumnId="4"/>
      <queryTableField id="5" name="Edad Vin en Años" tableColumnId="5"/>
      <queryTableField id="6" name="Odómetro" tableColumnId="6"/>
      <queryTableField id="9" name="Distribuidor Venta" tableColumnId="9"/>
      <queryTableField id="13" name="Notas de Contacto" tableColumnId="11"/>
      <queryTableField id="21" name="Detalle Nota" tableColumnId="12"/>
      <queryTableField id="12" name="Rango de Distancia" tableColumnId="1"/>
      <queryTableField id="23" name="Garantía Extendida" tableColumnId="13"/>
      <queryTableField id="29" dataBound="0" tableColumnId="16"/>
      <queryTableField id="28" dataBound="0" tableColumnId="17"/>
      <queryTableField id="27" dataBound="0" tableColumnId="18"/>
      <queryTableField id="26" dataBound="0" tableColumnId="19"/>
      <queryTableField id="24" name="Arrendamiento TFS" tableColumnId="1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ampanias" backgroundRefresh="0" adjustColumnWidth="0" connectionId="1" xr16:uid="{9DEDFFFD-CE72-4F35-986B-2B98C35D751A}" autoFormatId="16" applyNumberFormats="0" applyBorderFormats="0" applyFontFormats="0" applyPatternFormats="0" applyAlignmentFormats="0" applyWidthHeightFormats="0">
  <queryTableRefresh nextId="17">
    <queryTableFields count="11">
      <queryTableField id="1" name="Vin" tableColumnId="1"/>
      <queryTableField id="8" name="Estatus VIN" tableColumnId="8"/>
      <queryTableField id="2" name="Master Código Distribuidor" tableColumnId="2"/>
      <queryTableField id="3" name="Código Distribuidor Servicio" tableColumnId="3"/>
      <queryTableField id="4" name="Edad Vin en Meses" tableColumnId="4"/>
      <queryTableField id="5" name="Fecha Último Servicio" tableColumnId="5"/>
      <queryTableField id="12" name="Cant. Pendiente *" tableColumnId="6"/>
      <queryTableField id="13" name="Monto Pendiente *" tableColumnId="7"/>
      <queryTableField id="14" name="Notas de Contacto" tableColumnId="9"/>
      <queryTableField id="15" name="Detalle Nota" tableColumnId="10"/>
      <queryTableField id="16" name="Garantía Extendida" tableColumnId="11"/>
    </queryTableFields>
  </queryTableRefresh>
</queryTable>
</file>

<file path=xl/tables/_rels/table2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6D1D9F5-19A1-451F-9361-A91DCA3A3A75}" name="Tabla17" displayName="Tabla17" ref="A17:D21" totalsRowCount="1" headerRowDxfId="322" dataDxfId="321" totalsRowDxfId="320">
  <tableColumns count="4">
    <tableColumn id="1" xr3:uid="{6E90AE5B-B686-47B0-9DF1-CEA796CACD67}" name="PROG." totalsRowLabel="TOTAL:" dataDxfId="319" totalsRowDxfId="318">
      <calculatedColumnFormula>RESULTADOS!L5</calculatedColumnFormula>
    </tableColumn>
    <tableColumn id="2" xr3:uid="{FD597DE4-597C-418F-A317-D6012EEA6F34}" name="CITAS" totalsRowFunction="custom" dataDxfId="317" totalsRowDxfId="316">
      <calculatedColumnFormula>RESULTADOS!M5</calculatedColumnFormula>
      <totalsRowFormula>SUM(B18:B20)</totalsRowFormula>
    </tableColumn>
    <tableColumn id="3" xr3:uid="{3EE0C150-F533-4992-8ABF-29A7654F38B3}" name="CONC." totalsRowFunction="custom" dataDxfId="315" totalsRowDxfId="314">
      <calculatedColumnFormula>RESULTADOS!N5</calculatedColumnFormula>
      <totalsRowFormula>SUM(C18:C20)</totalsRowFormula>
    </tableColumn>
    <tableColumn id="4" xr3:uid="{F44BC5CF-2DFF-4B05-8A28-E0C2DD81FC89}" name="EFEC. 90%" dataDxfId="313" totalsRowDxfId="312" dataCellStyle="Porcentaje">
      <calculatedColumnFormula>RESULTADOS!O5</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CB459D4-44CF-485E-9C82-85ABDE1AE7A6}" name="Tabla19" displayName="Tabla19" ref="F17:J21" totalsRowCount="1" headerRowDxfId="311" dataDxfId="310" totalsRowDxfId="309">
  <tableColumns count="5">
    <tableColumn id="1" xr3:uid="{1514C20E-DBBA-4BB0-A4DA-92D6D0DB138B}" name="PROG. CITAS" totalsRowLabel="TOTAL:" dataDxfId="308" totalsRowDxfId="307">
      <calculatedColumnFormula>RESULTADOS!L34</calculatedColumnFormula>
    </tableColumn>
    <tableColumn id="2" xr3:uid="{75D6A775-EB64-4792-B0D5-9960C635164C}" name="NO SHOW" totalsRowFunction="custom" dataDxfId="306" totalsRowDxfId="305">
      <calculatedColumnFormula>RESULTADOS!M34</calculatedColumnFormula>
      <totalsRowFormula>SUM(G18:G20)</totalsRowFormula>
    </tableColumn>
    <tableColumn id="3" xr3:uid="{BD910344-0BDD-4C4A-83C6-7111957D0C58}" name="PENDIENTES" totalsRowFunction="custom" dataDxfId="304" totalsRowDxfId="303">
      <calculatedColumnFormula>RESULTADOS!N34</calculatedColumnFormula>
      <totalsRowFormula>SUM(H18:H20)</totalsRowFormula>
    </tableColumn>
    <tableColumn id="4" xr3:uid="{10D7D1EF-616A-41C2-B16B-143234CE55E1}" name="ACUDIÓ" totalsRowFunction="custom" dataDxfId="302" totalsRowDxfId="301">
      <calculatedColumnFormula>RESULTADOS!O34</calculatedColumnFormula>
      <totalsRowFormula>SUM(I18:I20)</totalsRowFormula>
    </tableColumn>
    <tableColumn id="5" xr3:uid="{83A076F9-737F-41C8-910B-09C571841A88}" name="% NO SHOW (80%)" dataDxfId="300" totalsRowDxfId="299" dataCellStyle="Porcentaje">
      <calculatedColumnFormula>I18/G18</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1BE9F6D-4C4D-4BC4-801D-3A1A09C95409}" name="Tabla20" displayName="Tabla20" ref="A31:B35" totalsRowShown="0" headerRowDxfId="298" tableBorderDxfId="297">
  <tableColumns count="2">
    <tableColumn id="1" xr3:uid="{0806267B-4BC0-4B2A-B224-3024321438A9}" name="CONCEPTO" dataDxfId="296">
      <calculatedColumnFormula>RESULTADOS!H4</calculatedColumnFormula>
    </tableColumn>
    <tableColumn id="2" xr3:uid="{0E8E7A70-BE74-4FB9-84FA-E4A3970CB03A}" name="TOTAL" dataDxfId="295">
      <calculatedColumnFormula>RESULTADOS!I4</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FF6F0D0-DA76-4B00-AD8D-CA8A02B5A7CE}" name="Tabla1217" displayName="Tabla1217" ref="A24:D28" totalsRowCount="1" headerRowDxfId="294" dataDxfId="293">
  <autoFilter ref="A24:D27" xr:uid="{2FF6F0D0-DA76-4B00-AD8D-CA8A02B5A7CE}"/>
  <tableColumns count="4">
    <tableColumn id="1" xr3:uid="{310ED3EA-2356-401E-94C9-E534EF061FF2}" name="CITAS" totalsRowLabel="TOTAL:" dataDxfId="292" totalsRowDxfId="291"/>
    <tableColumn id="2" xr3:uid="{8297269C-43CA-4CAA-B4E8-E021A094A58D}" name="CAMPAÑAS" totalsRowFunction="custom" dataDxfId="290" totalsRowDxfId="289">
      <calculatedColumnFormula>COUNTIFS(#REF!,"CAMPAÑA",Citas[TMK],"M")</calculatedColumnFormula>
      <totalsRowFormula>SUM(B25:B27)</totalsRowFormula>
    </tableColumn>
    <tableColumn id="3" xr3:uid="{B0135D92-9D0D-4D5D-8C52-9CD341B69296}" name="AVANCE" dataDxfId="288" totalsRowDxfId="287" dataCellStyle="Porcentaje">
      <calculatedColumnFormula>B25/$D$23</calculatedColumnFormula>
    </tableColumn>
    <tableColumn id="4" xr3:uid="{F6359118-773A-4823-B4E1-A88746573CAC}" name="PENDIENTE" dataDxfId="286" totalsRowDxfId="285" dataCellStyle="Porcentaje">
      <calculatedColumnFormula>100%-C25</calculatedColumnFormula>
    </tableColumn>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3253BC3-E0B8-4B10-9C54-418E709B902C}" name="Tabla7" displayName="Tabla7" ref="H3:J7" totalsRowShown="0" headerRowDxfId="265" dataDxfId="264">
  <autoFilter ref="H3:J7" xr:uid="{03253BC3-E0B8-4B10-9C54-418E709B902C}"/>
  <tableColumns count="3">
    <tableColumn id="1" xr3:uid="{753E2101-7174-4BA1-BA8D-BB9F4608DCAA}" name="CONCEPTO" dataDxfId="263"/>
    <tableColumn id="3" xr3:uid="{8BE84D01-673A-4DD2-BA51-1DB072FB2AE6}" name="TOTAL" dataDxfId="262"/>
    <tableColumn id="2" xr3:uid="{4CB421F1-8555-4D7C-A1C6-9AC052F467BD}" name="%" dataDxfId="261" dataCellStyle="Porcentaje">
      <calculatedColumnFormula>Tabla7[[#This Row],[TOTAL]]/I3</calculatedColumnFormula>
    </tableColumn>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25A032D-3AA1-4739-BCED-52096983880D}" name="Tabla6" displayName="Tabla6" ref="H20:J27" totalsRowCount="1" headerRowDxfId="260" dataDxfId="259">
  <autoFilter ref="H20:J26" xr:uid="{425A032D-3AA1-4739-BCED-52096983880D}"/>
  <tableColumns count="3">
    <tableColumn id="1" xr3:uid="{17E31971-3219-4BF0-8B4A-6BA4ADB119D8}" name="STATUS " dataDxfId="258" totalsRowDxfId="257"/>
    <tableColumn id="2" xr3:uid="{BA0C46BE-2A6D-4A43-B120-6FB2DEC567FA}" name="CANTIDAD" totalsRowFunction="custom" dataDxfId="256" totalsRowDxfId="255">
      <calculatedColumnFormula>COUNTIF(Citas[STATUS ASISTENCIA],Tabla6[[#This Row],[STATUS ]])</calculatedColumnFormula>
      <totalsRowFormula>SUM(I21:I26)</totalsRowFormula>
    </tableColumn>
    <tableColumn id="3" xr3:uid="{BFA9D416-F252-4CA5-8709-1EF853ABF6C9}" name="%" dataDxfId="254" totalsRowDxfId="253" dataCellStyle="Porcentaje">
      <calculatedColumnFormula>Tabla6[[#This Row],[CANTIDAD]]/$I$27</calculatedColumnFormula>
    </tableColumn>
  </tableColumns>
  <tableStyleInfo name="TableStyleMedium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19C072-F5E6-44A0-8259-92AD5DBB2DD6}" name="Tabla9" displayName="Tabla9" ref="H32:J42" totalsRowCount="1" headerRowDxfId="252" dataDxfId="251">
  <autoFilter ref="H32:J41" xr:uid="{6919C072-F5E6-44A0-8259-92AD5DBB2DD6}"/>
  <sortState xmlns:xlrd2="http://schemas.microsoft.com/office/spreadsheetml/2017/richdata2" ref="H33:J41">
    <sortCondition descending="1" ref="I32:I41"/>
  </sortState>
  <tableColumns count="3">
    <tableColumn id="1" xr3:uid="{FC0E4B7E-E9AD-40A0-8CF0-604D810D2605}" name="MOTIVO NO SHOW" dataDxfId="250"/>
    <tableColumn id="2" xr3:uid="{CB33CCC1-3892-4761-B75D-187096106A21}" name="TOTAL" totalsRowFunction="custom" dataDxfId="249" totalsRowDxfId="248">
      <totalsRowFormula>SUM(Tabla9[TOTAL])</totalsRowFormula>
    </tableColumn>
    <tableColumn id="3" xr3:uid="{3B5C12D8-0258-4E20-82BB-FCF543D54A63}" name="%" dataDxfId="247" totalsRowDxfId="246" dataCellStyle="Porcentaj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32FFAF9-CE57-4190-B96F-664DCEF1A975}" name="Tabla15" displayName="Tabla15" ref="L33:R39" totalsRowCount="1" headerRowDxfId="245" totalsRowDxfId="244">
  <tableColumns count="7">
    <tableColumn id="1" xr3:uid="{DDB41310-0C4C-425D-9A74-C809DA4D9A55}" name="PROG. CITAS" totalsRowLabel="TOTAL:" dataDxfId="243" totalsRowDxfId="242"/>
    <tableColumn id="2" xr3:uid="{16FB7031-7692-47E2-A966-D7D924C94927}" name="TOTAL NO SHOW" totalsRowFunction="custom" dataDxfId="241" totalsRowDxfId="240">
      <calculatedColumnFormula>COUNTIFS(Noshow11[TMKT],Tabla15[[#This Row],[PROG. CITAS]],Noshow11[STATUS],"NO SHOW")</calculatedColumnFormula>
      <totalsRowFormula>SUM(M34:M38)</totalsRowFormula>
    </tableColumn>
    <tableColumn id="3" xr3:uid="{E8AB2341-9401-4D5B-B44B-1D252229A476}" name="PEND. POR VENIR" totalsRowFunction="custom" dataDxfId="239" totalsRowDxfId="238">
      <calculatedColumnFormula>COUNTIFS(Noshow11[TMKT],Tabla15[[#This Row],[PROG. CITAS]],Noshow11[STATUS],"NO SHOW",Noshow11[CONF. REP.],"NO")</calculatedColumnFormula>
      <totalsRowFormula>SUM(N34:N38)</totalsRowFormula>
    </tableColumn>
    <tableColumn id="4" xr3:uid="{E1C847A4-4F76-419A-885C-BE014F30A3E4}" name="CONCRETADOS" totalsRowFunction="custom" dataDxfId="237" totalsRowDxfId="236">
      <calculatedColumnFormula>COUNTIFS(Noshow11[TMKT],Tabla15[[#This Row],[PROG. CITAS]],Noshow11[STATUS],"NO SHOW",Noshow11[CONCRETADO],"CONCRETADO")</calculatedColumnFormula>
      <totalsRowFormula>SUM(O34:O38)</totalsRowFormula>
    </tableColumn>
    <tableColumn id="5" xr3:uid="{7877E084-618F-409A-B039-F79355375C54}" name="% NO SHOW" dataDxfId="235" totalsRowDxfId="234" dataCellStyle="Porcentaje">
      <calculatedColumnFormula>O34/M34</calculatedColumnFormula>
    </tableColumn>
    <tableColumn id="6" xr3:uid="{C92C13AB-BAEE-4952-8F72-4A6D845FEE8E}" name="META" dataDxfId="233" totalsRowDxfId="232">
      <calculatedColumnFormula>$R$32</calculatedColumnFormula>
    </tableColumn>
    <tableColumn id="7" xr3:uid="{5669877C-04C2-4BC5-8938-F083E57C25AB}" name="ALERTA" dataDxfId="231" totalsRowDxfId="230" dataCellStyle="Porcentaje">
      <calculatedColumnFormula>IF(Tabla15[[#This Row],[% NO SHOW]]&lt;$R$32,Tabla15[[#This Row],[% NO SHOW]],NA())</calculatedColumnFormula>
    </tableColumn>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6B6E795-A539-4C3F-96D4-318E41779189}" name="Tabla18" displayName="Tabla18" ref="L4:O9" totalsRowCount="1" headerRowDxfId="229" dataDxfId="228" tableBorderDxfId="227">
  <autoFilter ref="L4:O8" xr:uid="{E6B6E795-A539-4C3F-96D4-318E41779189}"/>
  <tableColumns count="4">
    <tableColumn id="1" xr3:uid="{B471FF41-0989-4784-A819-8711817D93AF}" name="CITAS" totalsRowLabel="TOTAL:" dataDxfId="226" totalsRowDxfId="225"/>
    <tableColumn id="2" xr3:uid="{3FA8A2B6-FB3A-49E7-8E49-9B4985FC10AC}" name="PROGRAMADO" totalsRowFunction="custom" dataDxfId="224" totalsRowDxfId="223">
      <calculatedColumnFormula>COUNTIF(Citas[TMK],Tabla18[[#This Row],[CITAS]])</calculatedColumnFormula>
      <totalsRowFormula>SUM(Tabla18[PROGRAMADO])</totalsRowFormula>
    </tableColumn>
    <tableColumn id="3" xr3:uid="{A245E481-7BC4-4D21-B921-FD76F614836F}" name="CONCRETADO" totalsRowFunction="custom" dataDxfId="222" totalsRowDxfId="221" dataCellStyle="Porcentaje">
      <calculatedColumnFormula>COUNTIF(Servicios[TMK],Tabla18[[#This Row],[CITAS]])</calculatedColumnFormula>
      <totalsRowFormula>SUM(Tabla18[CONCRETADO])</totalsRowFormula>
    </tableColumn>
    <tableColumn id="4" xr3:uid="{69B8AB99-87BC-4EFF-BF3B-66F11D4E49B0}" name="% EFEC." dataDxfId="220" totalsRowDxfId="219" dataCellStyle="Porcentaje">
      <calculatedColumnFormula>N5/M5</calculatedColumnFormula>
    </tableColumn>
  </tableColumns>
  <tableStyleInfo name="TableStyleMedium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76A21C0-408F-44B3-AF90-98F1336AC579}" name="Tabla4" displayName="Tabla4" ref="H54:L58" totalsRowCount="1" headerRowDxfId="218" tableBorderDxfId="217">
  <autoFilter ref="H54:L57" xr:uid="{B76A21C0-408F-44B3-AF90-98F1336AC579}"/>
  <tableColumns count="5">
    <tableColumn id="1" xr3:uid="{6EA1B80F-FB72-48E8-A459-C27ADC75B80C}" name="A.S." totalsRowLabel="TOTAL" dataDxfId="216" totalsRowDxfId="215"/>
    <tableColumn id="2" xr3:uid="{769D67EF-B0FE-4A51-A69C-B0ECB05BE6EE}" name="CON CITA" totalsRowFunction="custom" dataDxfId="214" totalsRowDxfId="213">
      <calculatedColumnFormula>COUNTIF(Servicios[RECEP],Tabla4[[#This Row],[A.S.]])</calculatedColumnFormula>
      <totalsRowFormula>SUM(I55:I57)</totalsRowFormula>
    </tableColumn>
    <tableColumn id="3" xr3:uid="{A63DBBD1-0980-4B05-8CF2-C5732B7F8C4C}" name="SIN CITA" totalsRowFunction="custom" dataDxfId="212" totalsRowDxfId="211" dataCellStyle="Porcentaje">
      <calculatedColumnFormula>COUNTIFS(Servicios[RECEP],Tabla4[[#This Row],[A.S.]],Servicios[TMK],"NO")</calculatedColumnFormula>
      <totalsRowFormula>SUM(J55:J57)</totalsRowFormula>
    </tableColumn>
    <tableColumn id="4" xr3:uid="{3D73AAF0-AE93-4C02-AF06-566BD6EE063F}" name="TOTAL" totalsRowFunction="custom" dataDxfId="210" totalsRowDxfId="209" dataCellStyle="Porcentaje">
      <calculatedColumnFormula>Tabla4[[#This Row],[CON CITA]]+Tabla4[[#This Row],[SIN CITA]]</calculatedColumnFormula>
      <totalsRowFormula>SUM(K55:K57)</totalsRowFormula>
    </tableColumn>
    <tableColumn id="7" xr3:uid="{C00079FE-8374-4A99-A0C1-BAC600301904}" name="%" totalsRowFunction="custom" dataDxfId="208" totalsRowDxfId="207" dataCellStyle="Porcentaje">
      <calculatedColumnFormula>K55/$K$58</calculatedColumnFormula>
      <totalsRowFormula>SUM(L55:L57)</totalsRowFormula>
    </tableColumn>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5AF11F-87BA-40D6-9F57-49A77D97929B}" name="Tabla2" displayName="Tabla2" ref="L42:R49" totalsRowCount="1" headerRowDxfId="206">
  <tableColumns count="7">
    <tableColumn id="1" xr3:uid="{C4252F1F-3F03-4F2A-A919-7762ED36C4CB}" name="PROG. CITAS" dataDxfId="205" totalsRowDxfId="204"/>
    <tableColumn id="2" xr3:uid="{C2DB3778-E324-41F5-81D5-19F07E2A1341}" name="1 ER SERV" totalsRowFunction="custom" dataDxfId="203" totalsRowDxfId="202">
      <calculatedColumnFormula>COUNTIFS(Servicios[TMK],"M",Servicios[1er Serv],"&gt;&lt;0")</calculatedColumnFormula>
      <totalsRowFormula>SUM(M43:M48)</totalsRowFormula>
    </tableColumn>
    <tableColumn id="3" xr3:uid="{3897B55E-6A6F-4AF8-8F1A-412CFF43EC4C}" name="ACT / SUB" totalsRowFunction="custom" dataDxfId="201" totalsRowDxfId="200">
      <calculatedColumnFormula>COUNTIFS(Servicios[TMK],"M",Servicios[Activos / Sub],"&gt;&lt;0")</calculatedColumnFormula>
      <totalsRowFormula>SUM(N43:N48)</totalsRowFormula>
    </tableColumn>
    <tableColumn id="4" xr3:uid="{6826ABC2-9288-4D2C-894A-A9B321DDE3FE}" name="INAC" totalsRowFunction="custom" dataDxfId="199" totalsRowDxfId="198">
      <totalsRowFormula>SUM(O43:O48)</totalsRowFormula>
    </tableColumn>
    <tableColumn id="5" xr3:uid="{53150C0D-0313-4053-A669-B021CB184603}" name="CAMPAÑAS" totalsRowFunction="custom" dataDxfId="197" totalsRowDxfId="196">
      <totalsRowFormula>SUM(P43:P48)</totalsRowFormula>
    </tableColumn>
    <tableColumn id="6" xr3:uid="{FF255E37-CF54-49FD-A2C2-9762912B89A5}" name="NINGÚN ANTERIOR" totalsRowFunction="custom" dataDxfId="195" totalsRowDxfId="194">
      <calculatedColumnFormula>COUNTIFS(Servicios[TMK],"M",Servicios[1er Serv],"#N/D",Servicios[Activos / Sub],"#N/D",Servicios[Inactivos],"#N/D",Servicios[Campañas],"#N/D")</calculatedColumnFormula>
      <totalsRowFormula>SUM(Q43:Q48)</totalsRowFormula>
    </tableColumn>
    <tableColumn id="7" xr3:uid="{58ADDF7A-1CEB-4B2C-A479-50F27D4491BF}" name="TOTAL" totalsRowFunction="custom" dataDxfId="193" totalsRowDxfId="192">
      <calculatedColumnFormula>SUM(M43:Q43)</calculatedColumnFormula>
      <totalsRowFormula>Tabla2[[#Totals],[1 ER SERV]]+Tabla2[[#Totals],[ACT / SUB]]+Tabla2[[#Totals],[INAC]]+Tabla2[[#Totals],[NINGÚN ANTERIOR]]</totalsRowFormula>
    </tableColumn>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997481D-BC6B-4B8B-B720-EC3B1C2B486C}" name="Tabla11" displayName="Tabla11" ref="T3:Y7" totalsRowShown="0" headerRowDxfId="191" dataDxfId="190">
  <autoFilter ref="T3:Y7" xr:uid="{B997481D-BC6B-4B8B-B720-EC3B1C2B486C}"/>
  <tableColumns count="6">
    <tableColumn id="1" xr3:uid="{D3957B02-AECA-4EE3-A341-7C0A90E9A4B3}" name="N/P" dataDxfId="189"/>
    <tableColumn id="5" xr3:uid="{4738C7C1-5083-4943-A2EC-F97823C1BAD7}" name="%" dataDxfId="188"/>
    <tableColumn id="2" xr3:uid="{6DAB34C5-0DD8-4529-8BC7-D3AEEE6DB937}" name="OBJETIVO" dataDxfId="187"/>
    <tableColumn id="3" xr3:uid="{E9A0E39C-939D-47C7-B7E5-912533862195}" name="DESCRIPCIÓN" dataDxfId="186"/>
    <tableColumn id="6" xr3:uid="{EE7EBF5C-36C4-4906-8269-BC5F3B70E6CA}" name="OBSERVACIONES" dataDxfId="185"/>
    <tableColumn id="4" xr3:uid="{E5C7EDDC-58E2-465D-8C2A-4F290B58422A}" name="$" dataDxfId="184" dataCellStyle="Millare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D787FDE-8CE9-4AF6-98CB-1D79B5C4B0D3}" name="Tabla13" displayName="Tabla13" ref="H11:J15" totalsRowCount="1" headerRowDxfId="183" dataDxfId="182" totalsRowDxfId="181">
  <autoFilter ref="H11:J14" xr:uid="{AD787FDE-8CE9-4AF6-98CB-1D79B5C4B0D3}"/>
  <tableColumns count="3">
    <tableColumn id="1" xr3:uid="{B84F9B3D-B2E5-4B33-AF4C-E3CA56182AAD}" name="TIPO SERV." dataDxfId="180" totalsRowDxfId="179"/>
    <tableColumn id="2" xr3:uid="{7329AD9C-D6D8-413F-8AAE-9D03BCF81F2F}" name="TOTAL" totalsRowFunction="custom" dataDxfId="178" totalsRowDxfId="177">
      <calculatedColumnFormula>COUNTIF(Servicios[LETRA],RESULTADOS!H12)</calculatedColumnFormula>
      <totalsRowFormula>SUM(I12:I14)</totalsRowFormula>
    </tableColumn>
    <tableColumn id="3" xr3:uid="{3198C2EE-C451-4860-A9AC-FE594DA66CB1}" name="%" dataDxfId="176" totalsRowDxfId="175" dataCellStyle="Porcentaje">
      <calculatedColumnFormula>I12/$I$15</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6510CAC-5BA4-4E8C-B2B7-B8602845753F}" name="Tabla1115" displayName="Tabla1115" ref="T10:Y14" totalsRowShown="0" headerRowDxfId="174" dataDxfId="173">
  <autoFilter ref="T10:Y14" xr:uid="{B6510CAC-5BA4-4E8C-B2B7-B8602845753F}"/>
  <tableColumns count="6">
    <tableColumn id="1" xr3:uid="{1F1FE21E-94C4-42A0-B8DE-12241E0784C5}" name="N/P" dataDxfId="172"/>
    <tableColumn id="5" xr3:uid="{90556238-2A66-406C-98F8-52A3622C2FB9}" name="%" dataDxfId="171" dataCellStyle="Porcentaje"/>
    <tableColumn id="2" xr3:uid="{E1FD0DF5-C5E0-4357-A10B-212B74D958E2}" name="OBJETIVO" dataDxfId="170"/>
    <tableColumn id="3" xr3:uid="{BD1166C9-A472-4752-8F27-3AB01F279366}" name="DESCRIPCIÓN" dataDxfId="169"/>
    <tableColumn id="6" xr3:uid="{C02989A6-4D7C-40DB-902F-3C32C4B65152}" name="OBSERVACIONES" dataDxfId="168"/>
    <tableColumn id="4" xr3:uid="{34D4366D-3FF0-4703-8C5F-AF612560CA08}" name="$" dataDxfId="167" dataCellStyle="Millare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95D36E6D-84A6-427B-A727-5361A9858BC5}" name="Tabla1125" displayName="Tabla1125" ref="T17:Y22" totalsRowShown="0" headerRowDxfId="166" dataDxfId="165">
  <autoFilter ref="T17:Y22" xr:uid="{95D36E6D-84A6-427B-A727-5361A9858BC5}"/>
  <tableColumns count="6">
    <tableColumn id="1" xr3:uid="{FB39C073-47A9-49B9-8AF4-1C24F9EF2E2F}" name="N/P" dataDxfId="164"/>
    <tableColumn id="5" xr3:uid="{38B98A6C-300D-4DF2-8C58-B2A83E604AD1}" name="%" dataDxfId="163"/>
    <tableColumn id="2" xr3:uid="{2C3CB0E2-962B-48B6-87C5-FAE2FC013294}" name="OBJETIVO" dataDxfId="162"/>
    <tableColumn id="3" xr3:uid="{039C2C8F-FAD0-41F4-BE81-32B840ADFE30}" name="DESCRIPCIÓN" dataDxfId="161"/>
    <tableColumn id="6" xr3:uid="{EF325310-96EC-4E1A-8947-37D7890729F7}" name="OBSERVACIONES" dataDxfId="160"/>
    <tableColumn id="4" xr3:uid="{1761AFE9-723D-4848-8BFC-F4D5CB0A4DE4}" name="$" dataDxfId="159" dataCellStyle="Millare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E171193-72D8-48F3-BBAC-5E7C5CABDE1E}" name="Tabla1126" displayName="Tabla1126" ref="T24:Y29" totalsRowShown="0" headerRowDxfId="158" dataDxfId="157">
  <autoFilter ref="T24:Y29" xr:uid="{1E171193-72D8-48F3-BBAC-5E7C5CABDE1E}"/>
  <tableColumns count="6">
    <tableColumn id="1" xr3:uid="{761F1594-87A5-4BC7-A29F-BA85C8432589}" name="N/P" dataDxfId="156"/>
    <tableColumn id="5" xr3:uid="{4FC32280-7877-41A5-9F83-716AECADEBC9}" name="%" dataDxfId="155"/>
    <tableColumn id="2" xr3:uid="{47384886-C62F-41EC-AAF6-DBDA97F56361}" name="OBJETIVO" dataDxfId="154"/>
    <tableColumn id="3" xr3:uid="{81FDBCA7-CDA5-4196-A9EB-34F4CE2F99C7}" name="DESCRIPCIÓN" dataDxfId="153"/>
    <tableColumn id="6" xr3:uid="{B2EBFCD3-C20F-4E0E-90CA-2948C992541C}" name="OBSERVACIONES" dataDxfId="152"/>
    <tableColumn id="4" xr3:uid="{8C47CB5D-4910-4320-B509-84794E8FBD45}" name="$" dataDxfId="151" dataCellStyle="Millare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D5FAE3C-9CA5-4B7B-A14B-DD3A9A50E621}" name="Tabla26" displayName="Tabla26" ref="A2:F34" totalsRowCount="1" headerRowDxfId="150" dataDxfId="149" totalsRowDxfId="148">
  <tableColumns count="6">
    <tableColumn id="1" xr3:uid="{B07B193C-8CDC-4549-B0AA-F1AEACE1AAA7}" name="FECHA" totalsRowLabel="TOTAL:" dataDxfId="147" totalsRowDxfId="146"/>
    <tableColumn id="2" xr3:uid="{F3E554AD-7198-4D21-8C7D-1A7F082FCB31}" name="AGENDADAS" totalsRowFunction="custom" dataDxfId="145" totalsRowDxfId="144">
      <calculatedColumnFormula>COUNTIF(Citas[FECHA],Tabla26[[#This Row],[FECHA]])</calculatedColumnFormula>
      <totalsRowFormula>SUM(B3:B33)</totalsRowFormula>
    </tableColumn>
    <tableColumn id="3" xr3:uid="{203FD681-44CC-4316-A21A-8232AFE747D3}" name="CONCRETADAS" totalsRowFunction="custom" dataDxfId="143" totalsRowDxfId="142">
      <totalsRowFormula>SUM(C3:C33)</totalsRowFormula>
    </tableColumn>
    <tableColumn id="4" xr3:uid="{3651956B-CD73-4CB4-98BD-3D917428E245}" name="BDSSSI" totalsRowFunction="custom" dataDxfId="141" totalsRowDxfId="140">
      <calculatedColumnFormula>COUNTIF(Servicios[FECHA],Tabla26[[#This Row],[FECHA]])</calculatedColumnFormula>
      <totalsRowFormula>SUM(D3:D33)</totalsRowFormula>
    </tableColumn>
    <tableColumn id="6" xr3:uid="{F067F26D-798F-4B51-BCDE-D6B9AAD6F3DC}" name="TOTAL $ AGEND" totalsRowFunction="custom" dataDxfId="139" totalsRowDxfId="138">
      <calculatedColumnFormula>SUMIFS(Citas[$],Citas[FECHA],Tabla26[[#This Row],[FECHA]],Citas[¿SERVICIO CONCRETADO?],"CONCRETADO")</calculatedColumnFormula>
      <totalsRowFormula>SUM(Tabla26[TOTAL $ AGEND])</totalsRowFormula>
    </tableColumn>
    <tableColumn id="5" xr3:uid="{D4D69B75-83E0-4B53-AE79-3E8289075A7C}" name="%" totalsRowFunction="custom" dataDxfId="137" totalsRowDxfId="136" dataCellStyle="Porcentaje">
      <calculatedColumnFormula>Tabla26[[#This Row],[CONCRETADAS]]/Tabla26[[#This Row],[AGENDADAS]]</calculatedColumnFormula>
      <totalsRowFormula>SUM(F3:F33)</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18C6F3-E0ED-43A8-931A-F06DD91E9E0C}" name="Servicios" displayName="Servicios" ref="A2:AE656" totalsRowShown="0" headerRowDxfId="135">
  <autoFilter ref="A2:AE656" xr:uid="{2D18C6F3-E0ED-43A8-931A-F06DD91E9E0C}"/>
  <tableColumns count="31">
    <tableColumn id="1" xr3:uid="{3CC26C77-02D6-4E5F-8DF9-4A7C5585BD55}" name="FECHA" dataDxfId="134"/>
    <tableColumn id="26" xr3:uid="{CD16BFE9-1B31-4C5A-BF73-FEFA084EC912}" name="VIN 8 BV" dataDxfId="133"/>
    <tableColumn id="11" xr3:uid="{A73DE56F-27E1-4C8C-885C-941D5B1B451F}" name="TMK" dataDxfId="132">
      <calculatedColumnFormula>IFERROR(VLOOKUP(Servicios[[#This Row],[VIN 8 BV]],Citas[[VIN]:[TMK]],2,0),"NO")</calculatedColumnFormula>
    </tableColumn>
    <tableColumn id="2" xr3:uid="{E947CD31-8F8F-4829-8D06-4CC023484B46}" name="VIN 8 dig" dataDxfId="131">
      <calculatedColumnFormula>MID(Servicios[[#This Row],[VIN2]],10,8)</calculatedColumnFormula>
    </tableColumn>
    <tableColumn id="3" xr3:uid="{589DDD25-F62B-48B7-9E23-B65C03D0D44B}" name="SEMESTRE" dataDxfId="130">
      <calculatedColumnFormula>ROUNDUP(MONTH(A3)/6,0)</calculatedColumnFormula>
    </tableColumn>
    <tableColumn id="4" xr3:uid="{1F090776-FBBF-4D72-ADFC-E0DB2954B8A8}" name="DÍA">
      <calculatedColumnFormula>DAY(A3)</calculatedColumnFormula>
    </tableColumn>
    <tableColumn id="5" xr3:uid="{CA60D295-DA34-493A-9679-A9D82C9F101E}" name="AÑO" dataDxfId="129">
      <calculatedColumnFormula>TEXT(Servicios[[#This Row],[FECHA]],"aaaa")</calculatedColumnFormula>
    </tableColumn>
    <tableColumn id="6" xr3:uid="{ED3A7AC7-6C44-4187-BEEA-69602488AEC9}" name="MES" dataDxfId="128">
      <calculatedColumnFormula>TEXT(Servicios[[#This Row],[FECHA]],"mmmm")</calculatedColumnFormula>
    </tableColumn>
    <tableColumn id="7" xr3:uid="{A350F8AE-C55E-4DFC-8809-9262F6FDCC17}" name="CONCATENAR" dataDxfId="127">
      <calculatedColumnFormula>CONCATENATE(Servicios[[#This Row],[MES]]," ",Servicios[[#This Row],[AÑO]])</calculatedColumnFormula>
    </tableColumn>
    <tableColumn id="8" xr3:uid="{6297173C-951D-4C57-8491-92D805ECA45A}" name="LETRA" dataDxfId="126">
      <calculatedColumnFormula>MID(Servicios[[#This Row],[ORDEN]],1,1)</calculatedColumnFormula>
    </tableColumn>
    <tableColumn id="27" xr3:uid="{D81EAAD5-A5FB-46A1-B709-BEACC3E31688}" name="FOLIO CITA" dataDxfId="125"/>
    <tableColumn id="9" xr3:uid="{53A8214B-2C61-4D73-9D3B-E6046082F9EA}" name="ORDEN"/>
    <tableColumn id="10" xr3:uid="{68430458-FCDC-42C5-8FAB-DEBF0AF0EA29}" name="FOLIO"/>
    <tableColumn id="12" xr3:uid="{9324D2E0-F458-4377-81A3-83FA03663DDE}" name="CLIENTE"/>
    <tableColumn id="13" xr3:uid="{00D83D38-C56E-4FC9-A4BE-A0F4E6F94979}" name="RECEP"/>
    <tableColumn id="14" xr3:uid="{001B459E-8570-4EBD-B35A-94E359A58E1C}" name="MODELO"/>
    <tableColumn id="15" xr3:uid="{C1427DB5-B7BC-49C6-896C-C385321591C2}" name="VIN2"/>
    <tableColumn id="28" xr3:uid="{525B6D16-A35C-4587-958E-5B62AB8346CD}" name="1er Serv" dataDxfId="124">
      <calculatedColumnFormula>VLOOKUP(Servicios[[#This Row],[VIN2]],Table_OutputBDVentaReciente[Vin],1,0)</calculatedColumnFormula>
    </tableColumn>
    <tableColumn id="30" xr3:uid="{634212CF-1441-4CD5-95F8-A37785F89D6E}" name="Activos / Sub" dataDxfId="123">
      <calculatedColumnFormula>VLOOKUP(Servicios[[#This Row],[VIN2]],Table_ListadoRptClientes[Vin],1,0)</calculatedColumnFormula>
    </tableColumn>
    <tableColumn id="31" xr3:uid="{804DF134-F943-4991-9DB2-5244DB200439}" name="Inactivos" dataDxfId="122">
      <calculatedColumnFormula>VLOOKUP(Servicios[[#This Row],[VIN2]],Table_LIstadoInactivos[Vin],1,0)</calculatedColumnFormula>
    </tableColumn>
    <tableColumn id="32" xr3:uid="{0611DA5F-20A1-4588-90CD-3B3CC6A6C295}" name="Campañas" dataDxfId="121">
      <calculatedColumnFormula>VLOOKUP(Servicios[[#This Row],[VIN2]],Table_Campanias[Vin],1,0)</calculatedColumnFormula>
    </tableColumn>
    <tableColumn id="16" xr3:uid="{497B1B3A-7E7F-47C1-841D-AC65423E3241}" name="LETRA MODELO" dataDxfId="120">
      <calculatedColumnFormula>MID(Servicios[[#This Row],[VIN2]],10,1)</calculatedColumnFormula>
    </tableColumn>
    <tableColumn id="17" xr3:uid="{ABCD4753-A1AC-4013-A3F0-1979A4EC8DFF}" name="AÑO MODELO" dataDxfId="119">
      <calculatedColumnFormula>IF(V3="0",200,IF(V3="1",2001,IF(V3="2",2002,IF(V3="3",2003,IF(V3="4",2004,IF(V3="5",2005,IF(V3="6",2006,IF(V3="7",2007,IF(V3="8",2008,IF(V3="9",2009,IF(V3="A",2010,IF(V3="B",2011,IF(V3="C",2012,IF(V3="D",2013,IF(V3="E",2014,IF(V3="F",2015,IF(V3="G",2016,IF(V3="H",2017,IF(V3="I",2018,IF(V3="J",2019,IF(V3="K",2020,IF(V3="L",2021,IF(V3="M",2022,"")))))))))))))))))))))))</calculatedColumnFormula>
    </tableColumn>
    <tableColumn id="18" xr3:uid="{0893B448-D937-4C2F-A4F7-AA7DD2CF594A}" name="PLACAS"/>
    <tableColumn id="19" xr3:uid="{5435C3DC-767A-419F-AE0F-F118B74D6C34}" name="TELEFONOS"/>
    <tableColumn id="20" xr3:uid="{4C4D102C-F622-4099-8712-3050ECE819E8}" name="TELEFONOS2"/>
    <tableColumn id="21" xr3:uid="{0EDEAF80-3004-4E32-8D2F-F2602367C2B0}" name="TELEFONOS3"/>
    <tableColumn id="22" xr3:uid="{01FA9927-EAF2-4260-B345-B928DBB573E4}" name="TELEFONOS4"/>
    <tableColumn id="23" xr3:uid="{0E4E0A65-ED30-4DA7-9243-96D70F4AB2FE}" name="EMAIL"/>
    <tableColumn id="25" xr3:uid="{9C9A1071-F22E-4462-84D9-77647CF45927}" name="LLEGÓ POR CITA" dataDxfId="118">
      <calculatedColumnFormula>IFERROR(VLOOKUP(Servicios[[#This Row],[VIN 8 BV]],Citas[[VIN]:[STATUS ASISTENCIA]],1,FALSE),"NO")</calculatedColumnFormula>
    </tableColumn>
    <tableColumn id="24" xr3:uid="{6ABE2C2D-ABBD-49ED-9780-AA8A000416D9}" name="INFORMACIÓN PENDIENTE"/>
  </tableColumns>
  <tableStyleInfo name="TableStyleMedium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A80B07-20C9-4985-800D-FA425472B7F8}" name="Citas" displayName="Citas" ref="A1:T793" totalsRowShown="0" headerRowDxfId="117">
  <autoFilter ref="A1:T793" xr:uid="{343596B1-CA27-4029-BC2E-784EE12E8D35}"/>
  <tableColumns count="20">
    <tableColumn id="1" xr3:uid="{C763AF09-D904-413C-8B9D-AD3FD56D38BE}" name="FECHA" dataDxfId="116"/>
    <tableColumn id="2" xr3:uid="{03ACDC3E-B5BF-4419-8AE3-476E5E67CA4F}" name="HORA DE CITA" dataDxfId="115"/>
    <tableColumn id="4" xr3:uid="{BD2D2B9B-9B50-4CAE-97F6-6ED8899D8411}" name="$" dataDxfId="114" dataCellStyle="Moneda"/>
    <tableColumn id="5" xr3:uid="{EFDA8135-B7A0-4325-B078-E4C3BD0A2D54}" name="FOLIO "/>
    <tableColumn id="7" xr3:uid="{ABABB34C-235C-446E-A7A6-B15154364D8E}" name="SERVICIO " dataDxfId="113"/>
    <tableColumn id="18" xr3:uid="{9DC630D2-47CF-480E-81E3-89042203D965}" name="ADICIONAL" dataDxfId="112"/>
    <tableColumn id="8" xr3:uid="{8AF93259-2B13-4F1E-BC33-53D62D2FA390}" name="VIN" dataDxfId="111"/>
    <tableColumn id="19" xr3:uid="{38D951CD-A1F8-42FE-B451-EB4FA0ACCB0C}" name="TMK" dataDxfId="110"/>
    <tableColumn id="9" xr3:uid="{5C85D179-1581-4FB4-86D6-3A6D990DEBC2}" name="PLACAS " dataDxfId="109"/>
    <tableColumn id="10" xr3:uid="{CD66B6BB-ABD0-42B9-B71A-E4C55916625E}" name="NOMBRE DEL CLIENTE"/>
    <tableColumn id="11" xr3:uid="{A7235DB8-E382-4EF8-83BB-53ED63B87594}" name="VEHÍCULO "/>
    <tableColumn id="12" xr3:uid="{DAC6E487-CAB3-471F-98C8-9FF0491FFBC0}" name="ASESOR "/>
    <tableColumn id="13" xr3:uid="{3DDE916C-32DB-409A-A7FC-021083A55FF4}" name="HORA TRABAJO TALLER" dataDxfId="108"/>
    <tableColumn id="14" xr3:uid="{7F9AF2E6-32E7-4BBB-9FFA-21BCDEFEBA7B}" name="PROMESA ENTREGA CITAS" dataDxfId="107"/>
    <tableColumn id="20" xr3:uid="{E09FA2F2-278A-4065-91FD-2B5187DF75FD}" name="TEC." dataDxfId="106"/>
    <tableColumn id="15" xr3:uid="{A6400330-81DD-45EB-B15C-06CF632EFB61}" name="AÑO " dataDxfId="105"/>
    <tableColumn id="17" xr3:uid="{EC8BE1F1-1625-435E-9B2F-624E5F64E31B}" name="ACUDIÓ" dataDxfId="104">
      <calculatedColumnFormula>VLOOKUP(Citas[[#This Row],[VIN]],Servicios[VIN 8 BV],1,0)</calculatedColumnFormula>
    </tableColumn>
    <tableColumn id="3" xr3:uid="{6609A58A-AFB3-4A2D-A4A6-C1787296C078}" name="STATUS ASISTENCIA" dataDxfId="103">
      <calculatedColumnFormula>VLOOKUP(Citas[[#This Row],[VIN]],Noshow11[[VIN]:[STATUS]],3,0)</calculatedColumnFormula>
    </tableColumn>
    <tableColumn id="16" xr3:uid="{1F9319D6-419D-4E9D-8DC9-AEC04395D3EB}" name="CAMPAÑA CONCRETADA">
      <calculatedColumnFormula>IF(OR(R2="ON TIME",R2="LATE"),"CONCRETADO")</calculatedColumnFormula>
    </tableColumn>
    <tableColumn id="6" xr3:uid="{52F16125-15DB-4A5F-95C1-2ED84486CEF8}" name="¿SERVICIO CONCRETADO?" dataDxfId="102">
      <calculatedColumnFormula>IF(OR(R2="ON TIME",R2="LATE"),"CONCRETADO")</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2028F5-B459-4DD8-86D1-2A01D882A32E}" name="Noshow11" displayName="Noshow11" ref="A1:AE879" totalsRowShown="0" headerRowDxfId="101">
  <autoFilter ref="A1:AE879" xr:uid="{772028F5-B459-4DD8-86D1-2A01D882A32E}">
    <filterColumn colId="6">
      <filters>
        <filter val="NO SHOW"/>
      </filters>
    </filterColumn>
  </autoFilter>
  <sortState xmlns:xlrd2="http://schemas.microsoft.com/office/spreadsheetml/2017/richdata2" ref="A45:AE807">
    <sortCondition ref="X1:X879"/>
  </sortState>
  <tableColumns count="31">
    <tableColumn id="1" xr3:uid="{8211659B-7D07-418C-B40A-7EF5542D60DC}" name="FECHA" dataDxfId="100"/>
    <tableColumn id="2" xr3:uid="{19289708-D446-4ACF-B57D-1E5F06A6D2ED}" name="HORA" dataDxfId="99"/>
    <tableColumn id="3" xr3:uid="{31E44518-08B5-4B67-ABFB-83C04195ABB2}" name="FOLIO"/>
    <tableColumn id="4" xr3:uid="{F62210D0-C3CB-418C-8CA9-147951D608CD}" name="TMKT"/>
    <tableColumn id="5" xr3:uid="{E9033609-C8C4-43AD-B665-E798A9DA8165}" name="VIN" dataDxfId="98"/>
    <tableColumn id="6" xr3:uid="{D432FF41-0A8F-43C9-B860-74CB74F050DD}" name="PLACAS"/>
    <tableColumn id="7" xr3:uid="{346F9830-D975-433E-8B95-6428ECF91C55}" name="STATUS" dataDxfId="97"/>
    <tableColumn id="8" xr3:uid="{031E60B6-910B-4C92-B65A-60CE82388562}" name="NOMBRE"/>
    <tableColumn id="9" xr3:uid="{12CE8C2D-185A-46ED-9637-3534E487B769}" name="MARCA"/>
    <tableColumn id="10" xr3:uid="{35844B7C-2A5A-4540-9512-F5E8E990F01B}" name="MODELO"/>
    <tableColumn id="11" xr3:uid="{209EF09F-117F-4A3A-8E33-71FA4A52C915}" name="RECEP"/>
    <tableColumn id="12" xr3:uid="{2E21932E-F05F-483E-B7E6-A9745C020AA9}" name="ORDEN"/>
    <tableColumn id="13" xr3:uid="{FD6B6B30-4D03-4A8F-BB16-BE9FFCDDE8C6}" name="FECHA/HOR" dataDxfId="96"/>
    <tableColumn id="14" xr3:uid="{E9331C90-576D-49FD-834D-6E87E079A5FE}" name="A ORD.    NVO. FOL.   MOTIVO NO SHOW" dataDxfId="95"/>
    <tableColumn id="15" xr3:uid="{D31B0228-A004-4E98-8E3F-81E363BE7396}" name="AÑO" dataDxfId="94"/>
    <tableColumn id="16" xr3:uid="{F9F69C1E-CB1E-4BF2-960D-2CC932CA49FA}" name="KILOMETRAJE" dataDxfId="93"/>
    <tableColumn id="17" xr3:uid="{F8637033-5615-4F81-AA61-E5B8209A8C49}" name="F. VENTA" dataDxfId="92"/>
    <tableColumn id="22" xr3:uid="{42AE4A38-09C7-49A8-B507-3208827488A8}" name="SERV." dataDxfId="91"/>
    <tableColumn id="25" xr3:uid="{ADED43B9-D91F-4542-AC12-2834AA1CA8DD}" name="CONDICION" dataDxfId="90"/>
    <tableColumn id="26" xr3:uid="{587C7F2C-6F6C-49DC-87D4-00A02AA1A95C}" name="SUB-CONDICION" dataDxfId="89"/>
    <tableColumn id="27" xr3:uid="{5D21978C-4C2C-4904-9A6C-A6584FA8FD63}" name="Columna2" dataDxfId="88"/>
    <tableColumn id="28" xr3:uid="{9AD74EB6-3DD8-49E0-B045-6ADA46452CA1}" name="Columna3" dataDxfId="87"/>
    <tableColumn id="29" xr3:uid="{F392B2D7-83B1-4021-9937-779AC6DCD7D6}" name="Columna4" dataDxfId="86"/>
    <tableColumn id="24" xr3:uid="{A7EC11AD-056E-488F-BBF1-2BAE10B7044D}" name="DÍA" dataDxfId="85"/>
    <tableColumn id="20" xr3:uid="{A2B09710-0A03-4983-A66E-0FD6195DF407}" name="Columna1" dataDxfId="84"/>
    <tableColumn id="18" xr3:uid="{3804B2AB-23E2-481D-8504-5E7760C141ED}" name="CONF. REP." dataDxfId="83"/>
    <tableColumn id="23" xr3:uid="{63FD0D04-2D13-4C86-9CB4-D0EA666D6131}" name="CONCRETADO" dataDxfId="82"/>
    <tableColumn id="19" xr3:uid="{3A449A18-F054-4C1F-8104-9FB09DCE0F1A}" name="SEGUIMIENTO REALIZADO"/>
    <tableColumn id="30" xr3:uid="{FD0DCC18-EE34-426C-AC94-7708F31D8BB7}" name="FECHA SEG." dataDxfId="81"/>
    <tableColumn id="21" xr3:uid="{104DEE9E-E07C-4A31-A8B2-063A8C7118F3}" name="COMENTARIO LIBRE"/>
    <tableColumn id="31" xr3:uid="{BECA62C7-9932-4164-9189-662139656FC8}" name="Columna5" dataDxfId="8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19881E-0D2D-4271-BA2B-6EE1B0FBB4A1}" name="Table_ListadoRptClientes" displayName="Table_ListadoRptClientes" ref="A11:V4023" tableType="queryTable" totalsRowShown="0" headerRowDxfId="79">
  <autoFilter ref="A11:V4023" xr:uid="{226F6812-15FC-432F-ADBD-5D589143FE80}"/>
  <sortState xmlns:xlrd2="http://schemas.microsoft.com/office/spreadsheetml/2017/richdata2" ref="A12:V4023">
    <sortCondition ref="I11:I4023"/>
  </sortState>
  <tableColumns count="22">
    <tableColumn id="9" xr3:uid="{0EE7F62C-3216-4861-A897-87577D323B09}" uniqueName="9" name="Código Distribuidor Servicio" queryTableFieldId="9"/>
    <tableColumn id="10" xr3:uid="{4BB6368B-0FB0-4823-9D11-A71044339A5C}" uniqueName="10" name="Master Código Distribuidor Servicio" queryTableFieldId="10"/>
    <tableColumn id="1" xr3:uid="{38D48A23-5AD2-4AA4-837C-947DF2E41C51}" uniqueName="1" name="Vin" queryTableFieldId="1"/>
    <tableColumn id="22" xr3:uid="{1FC585BD-8CD1-447F-9B8E-F0036CFE8920}" uniqueName="22" name="Columna7" queryTableFieldId="28"/>
    <tableColumn id="2" xr3:uid="{AF99D696-B404-45B6-839B-F49AA154A0D6}" uniqueName="2" name="Fecha Último Servicio" queryTableFieldId="2" dataDxfId="78"/>
    <tableColumn id="3" xr3:uid="{86CB49F2-AB3B-4BC5-843E-A3028FE33297}" uniqueName="3" name="Fecha Venta VIN" queryTableFieldId="3" dataDxfId="77"/>
    <tableColumn id="20" xr3:uid="{B8E84EBA-3313-4C21-BBC5-FF818A6BDF71}" uniqueName="20" name="Columna5" queryTableFieldId="27" dataDxfId="76"/>
    <tableColumn id="21" xr3:uid="{2660E29C-ADF1-4810-8C25-878FE9B7D8AD}" uniqueName="21" name="Columna6" queryTableFieldId="26" dataDxfId="75"/>
    <tableColumn id="4" xr3:uid="{FB832DD0-D501-497A-91A9-1A091ED76119}" uniqueName="4" name="Edad Vin en Años" queryTableFieldId="4" dataDxfId="74"/>
    <tableColumn id="5" xr3:uid="{C4ECE676-0ECC-4A28-BF77-9F4CD0C00E05}" uniqueName="5" name="Odómetro" queryTableFieldId="5" dataDxfId="73"/>
    <tableColumn id="8" xr3:uid="{0165F99F-25C0-4619-9661-537F6B0F2A23}" uniqueName="8" name="Distribuidor Venta" queryTableFieldId="8"/>
    <tableColumn id="6" xr3:uid="{9D56BAA8-AA9E-4929-903A-93CBA2330E1B}" uniqueName="6" name="Acciones Pendientes Campañas" queryTableFieldId="14"/>
    <tableColumn id="7" xr3:uid="{4F342204-2D40-4998-874B-CFA031CA11BD}" uniqueName="7" name="Monto Pendiente Campañas" queryTableFieldId="15"/>
    <tableColumn id="11" xr3:uid="{21887703-2E71-48F2-A57D-F4A7E8AB9A24}" uniqueName="11" name="Rango de Distancia" queryTableFieldId="13"/>
    <tableColumn id="12" xr3:uid="{4E67281B-559B-44A4-8FEA-CE231C8E0363}" uniqueName="12" name="Notas de Contacto" queryTableFieldId="18"/>
    <tableColumn id="13" xr3:uid="{D494D559-EBEA-4EEE-AA21-AF457B40C583}" uniqueName="13" name="Detalle Nota" queryTableFieldId="19"/>
    <tableColumn id="14" xr3:uid="{CC92A3CD-253C-4F65-BCA2-D2C3E29D7F4E}" uniqueName="14" name="Garantía Extendida" queryTableFieldId="20"/>
    <tableColumn id="16" xr3:uid="{922651A7-0076-494C-BE4E-4F77DED43AF7}" uniqueName="16" name="Columna1" queryTableFieldId="25"/>
    <tableColumn id="17" xr3:uid="{A02C707E-D50E-4A23-BB4F-2CAD3E707720}" uniqueName="17" name="Columna2" queryTableFieldId="24"/>
    <tableColumn id="18" xr3:uid="{409EB329-D700-46D7-924E-8362C997B2A7}" uniqueName="18" name="Columna3" queryTableFieldId="23"/>
    <tableColumn id="19" xr3:uid="{20A15D37-2616-4AAB-B0AE-0EBE84B862B3}" uniqueName="19" name="Columna4" queryTableFieldId="22"/>
    <tableColumn id="15" xr3:uid="{13EDE60F-D85B-4BB8-99EE-BFBFDCD09B49}" uniqueName="15" name="Arrendamiento TFS" queryTableFieldId="21"/>
  </tableColumns>
  <tableStyleInfo name="TableStyleMedium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E0A40B9-8E8F-42CA-85AB-4D0EFEC6790D}" name="Table_OutputBDVentaReciente" displayName="Table_OutputBDVentaReciente" ref="B8:R406" tableType="queryTable" totalsRowShown="0" headerRowDxfId="72">
  <autoFilter ref="B8:R406" xr:uid="{A1BE0989-8103-4C31-882F-1932FFB0509A}"/>
  <sortState xmlns:xlrd2="http://schemas.microsoft.com/office/spreadsheetml/2017/richdata2" ref="B9:R406">
    <sortCondition ref="G8:G406"/>
  </sortState>
  <tableColumns count="17">
    <tableColumn id="4" xr3:uid="{25676F42-EC4A-4752-8882-36768C8DEAAF}" uniqueName="4" name="Vin" queryTableFieldId="4"/>
    <tableColumn id="11" xr3:uid="{E940855B-5309-4BD3-946A-06079DE4D553}" uniqueName="11" name="VIN 8 DIG" queryTableFieldId="22" dataDxfId="71">
      <calculatedColumnFormula>MID(Table_OutputBDVentaReciente[[#This Row],[Vin]],10,8)</calculatedColumnFormula>
    </tableColumn>
    <tableColumn id="8" xr3:uid="{3D271AAD-B377-401A-AB75-73E1DE4E92B1}" uniqueName="8" name="Distribuidor Venta" queryTableFieldId="8" dataDxfId="70"/>
    <tableColumn id="9" xr3:uid="{25EE727F-9960-4CE0-A584-84322B692021}" uniqueName="9" name="Fecha Venta" queryTableFieldId="9" dataDxfId="69"/>
    <tableColumn id="12" xr3:uid="{7BEDF121-4500-402C-B635-74BB3812017B}" uniqueName="12" name="PROX SERV" queryTableFieldId="24" dataDxfId="68">
      <calculatedColumnFormula>EDATE(Table_OutputBDVentaReciente[[#This Row],[Fecha Venta]],6)</calculatedColumnFormula>
    </tableColumn>
    <tableColumn id="13" xr3:uid="{4E4D6A31-D4AC-49B6-9578-BB8B2C99FEDA}" uniqueName="13" name="MES PROX SERV" queryTableFieldId="23" dataDxfId="67">
      <calculatedColumnFormula>TEXT(Table_OutputBDVentaReciente[[#This Row],[PROX SERV]],"MMMM")</calculatedColumnFormula>
    </tableColumn>
    <tableColumn id="10" xr3:uid="{276D8D96-78D2-400A-8C41-D38E83E57AF2}" uniqueName="10" name="Edad Vehículo en Meses" queryTableFieldId="10" dataDxfId="66"/>
    <tableColumn id="1" xr3:uid="{DA951ABA-E002-4BCF-B5AA-AE1AD832395C}" uniqueName="1" name="Acciones Pendientes Campañas" queryTableFieldId="16" dataDxfId="65"/>
    <tableColumn id="2" xr3:uid="{B62ED449-8D81-40F3-94BB-62743772113E}" uniqueName="2" name="Monto Pendiente Campañas" queryTableFieldId="17" dataDxfId="64"/>
    <tableColumn id="5" xr3:uid="{26A3E0BD-CBF0-4B9D-B59A-3AA8290D0D07}" uniqueName="5" name="Notas de Contacto" queryTableFieldId="14" dataDxfId="63"/>
    <tableColumn id="3" xr3:uid="{89EBE8D1-1A44-4FCA-9619-FF08DA82443A}" uniqueName="3" name="Detalle Nota" queryTableFieldId="18" dataDxfId="62"/>
    <tableColumn id="6" xr3:uid="{EF4511E0-7C78-4FEC-ADC8-443A959C24A8}" uniqueName="6" name="Garantía Extendida" queryTableFieldId="20" dataDxfId="61"/>
    <tableColumn id="14" xr3:uid="{2C7B0404-B91A-4ACC-843C-E84760643BD3}" uniqueName="14" name="Columna4" queryTableFieldId="28" dataDxfId="60"/>
    <tableColumn id="15" xr3:uid="{5FF319A9-722C-4315-BD72-3A3E1A8C7A5B}" uniqueName="15" name="Columna5" queryTableFieldId="27" dataDxfId="59"/>
    <tableColumn id="16" xr3:uid="{AEF038B5-FFC5-4070-9180-AAE4D374CCA5}" uniqueName="16" name="Columna6" queryTableFieldId="26" dataDxfId="58"/>
    <tableColumn id="17" xr3:uid="{57085177-4C79-4996-9772-E4F16900C1A1}" uniqueName="17" name="Columna7" queryTableFieldId="25" dataDxfId="57"/>
    <tableColumn id="7" xr3:uid="{49A462D2-9AC9-4F41-AC7A-96C4B97F621A}" uniqueName="7" name="Arrendamiento TFS" queryTableFieldId="21" dataDxfId="56"/>
  </tableColumns>
  <tableStyleInfo name="TableStyleMedium1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FB11098-98A3-477A-B8A2-3C047C9D524E}" name="Table_LIstadoInactivos" displayName="Table_LIstadoInactivos" ref="B16:T5042" tableType="queryTable" totalsRowShown="0" headerRowDxfId="55">
  <autoFilter ref="B16:T5042" xr:uid="{8ECD5AA9-B031-4496-9032-3D684624DC0E}"/>
  <sortState xmlns:xlrd2="http://schemas.microsoft.com/office/spreadsheetml/2017/richdata2" ref="B17:T5042">
    <sortCondition ref="I16:I5042"/>
  </sortState>
  <tableColumns count="19">
    <tableColumn id="10" xr3:uid="{58AB72E3-17C5-4A19-82D6-11AF5EC6FDC7}" uniqueName="10" name="Tipo" queryTableFieldId="10"/>
    <tableColumn id="2" xr3:uid="{49BB8DFB-A315-45BE-B696-D638A5D1B3ED}" uniqueName="2" name="Vin" queryTableFieldId="2"/>
    <tableColumn id="15" xr3:uid="{DE5BCA8A-A59E-424C-8B2A-EC06A6150B08}" uniqueName="15" name="Columna1" queryTableFieldId="25"/>
    <tableColumn id="3" xr3:uid="{BF8A04F9-E4F5-4C1A-B61F-3402985D5347}" uniqueName="3" name="Fecha Último Servicio" queryTableFieldId="3"/>
    <tableColumn id="7" xr3:uid="{27D6A75B-041A-46A1-A366-4A70DE2725D0}" uniqueName="7" name="Acciones Pendientes Campañas" queryTableFieldId="16" dataDxfId="54"/>
    <tableColumn id="8" xr3:uid="{7B28A5BF-C6A1-4D9A-8D84-503323DCB29D}" uniqueName="8" name="Monto Pendiente Campañas" queryTableFieldId="17" dataDxfId="53"/>
    <tableColumn id="4" xr3:uid="{08EFE069-AE80-48EF-BE92-21EFBA961CFF}" uniqueName="4" name="Fecha Venta VIN" queryTableFieldId="4" dataDxfId="52"/>
    <tableColumn id="5" xr3:uid="{7775535A-8468-4730-9AAC-03A55346D8F5}" uniqueName="5" name="Edad Vin en Años" queryTableFieldId="5" dataDxfId="51"/>
    <tableColumn id="6" xr3:uid="{A07D70C8-9AAC-4F08-ADC8-A1DEFE3687D2}" uniqueName="6" name="Odómetro" queryTableFieldId="6" dataDxfId="50"/>
    <tableColumn id="9" xr3:uid="{C1E3EA58-85A3-47E0-BD8E-E342B49BF9CA}" uniqueName="9" name="Distribuidor Venta" queryTableFieldId="9" dataDxfId="49"/>
    <tableColumn id="11" xr3:uid="{18AB1358-6702-4927-B8F9-69BF1E20B7C8}" uniqueName="11" name="Notas de Contacto" queryTableFieldId="13" dataDxfId="48"/>
    <tableColumn id="12" xr3:uid="{4D56FFE0-B759-4D64-B05A-65F1F3376A98}" uniqueName="12" name="Detalle Nota" queryTableFieldId="21" dataDxfId="47"/>
    <tableColumn id="1" xr3:uid="{D70F9CEA-1649-4F03-856A-E4359607BEEF}" uniqueName="1" name="Rango de Distancia" queryTableFieldId="12" dataDxfId="46"/>
    <tableColumn id="13" xr3:uid="{E7C7520E-C76D-441F-979A-F92621AFEF00}" uniqueName="13" name="Garantía Extendida" queryTableFieldId="23" dataDxfId="45"/>
    <tableColumn id="16" xr3:uid="{F8DA6236-CE83-484A-9ACD-AD662CAFE421}" uniqueName="16" name="Columna2" queryTableFieldId="29" dataDxfId="44"/>
    <tableColumn id="17" xr3:uid="{1E537D93-9A0B-4C7D-AAA5-01BC45D818B1}" uniqueName="17" name="Columna3" queryTableFieldId="28" dataDxfId="43"/>
    <tableColumn id="18" xr3:uid="{51161ADB-3518-439A-8551-0395944545AD}" uniqueName="18" name="Columna4" queryTableFieldId="27" dataDxfId="42"/>
    <tableColumn id="19" xr3:uid="{91FC6E12-B8F6-4F6F-B70F-067F01B12833}" uniqueName="19" name="Columna5" queryTableFieldId="26" dataDxfId="41"/>
    <tableColumn id="14" xr3:uid="{1BC0A930-9A0B-403A-BEE5-36EA0C69CF98}" uniqueName="14" name="Arrendamiento TFS" queryTableFieldId="24" dataDxfId="40"/>
  </tableColumns>
  <tableStyleInfo name="TableStyleMedium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8821498-B9AD-4DAC-AA40-5816720DFAB2}" name="Table_Campanias" displayName="Table_Campanias" ref="B8:L901" tableType="queryTable" totalsRowShown="0" headerRowDxfId="39">
  <autoFilter ref="B8:L901" xr:uid="{B3C4969F-5210-4AC8-938A-24B7EE811D07}"/>
  <sortState xmlns:xlrd2="http://schemas.microsoft.com/office/spreadsheetml/2017/richdata2" ref="B9:L901">
    <sortCondition descending="1" ref="G8:G901"/>
  </sortState>
  <tableColumns count="11">
    <tableColumn id="1" xr3:uid="{CE972D5B-1F9D-419C-B7D0-5CB47A796182}" uniqueName="1" name="Vin" queryTableFieldId="1"/>
    <tableColumn id="8" xr3:uid="{ED39EF0C-5B5B-4C2E-ADBE-36B53A178669}" uniqueName="8" name="Estatus VIN" queryTableFieldId="8" dataDxfId="38"/>
    <tableColumn id="2" xr3:uid="{0CA7EA85-CBBA-4A97-8EE8-97C423886A30}" uniqueName="2" name="Master Código Distribuidor" queryTableFieldId="2" dataDxfId="37"/>
    <tableColumn id="3" xr3:uid="{E454297C-3B3F-4E74-A110-E09520700EF0}" uniqueName="3" name="Código Distribuidor Servicio" queryTableFieldId="3" dataDxfId="36"/>
    <tableColumn id="4" xr3:uid="{126B4E63-3492-4921-AF48-1FF1C87C8CA6}" uniqueName="4" name="Edad Vin en Meses" queryTableFieldId="4" dataDxfId="35"/>
    <tableColumn id="5" xr3:uid="{DAC6B9BD-CAD0-499F-9CBB-B2768A85EF4C}" uniqueName="5" name="Fecha Último Servicio" queryTableFieldId="5" dataDxfId="34"/>
    <tableColumn id="6" xr3:uid="{48782C82-C403-485C-9CD8-21E0C37C55D2}" uniqueName="6" name="Cant. Pendiente *" queryTableFieldId="12" dataDxfId="33"/>
    <tableColumn id="7" xr3:uid="{173DFF32-6F10-409A-B1C0-B309270AA255}" uniqueName="7" name="Monto Pendiente *" queryTableFieldId="13" dataDxfId="32"/>
    <tableColumn id="9" xr3:uid="{C00804C9-25FB-4D4A-88A3-F99B1E2AA83B}" uniqueName="9" name="Notas de Contacto" queryTableFieldId="14" dataDxfId="31"/>
    <tableColumn id="10" xr3:uid="{F1C4F925-96F9-4F46-864E-D864EBFE2327}" uniqueName="10" name="Detalle Nota" queryTableFieldId="15" dataDxfId="30"/>
    <tableColumn id="11" xr3:uid="{8041083B-D3BD-4AE5-989E-1FF478BAC50D}" uniqueName="11" name="Garantía Extendida" queryTableFieldId="16" dataDxfId="29"/>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1" dT="2022-10-04T14:48:24.96" personId="{BAF6424C-9537-4F24-AB4C-393E745B4DA2}" id="{271A0F44-3B81-40E0-AC56-1991F8AE3770}">
    <text>ÓRDENES ABIERTAS</text>
  </threadedComment>
  <threadedComment ref="H26" dT="2021-09-13T14:41:47.44" personId="{E0B7879A-6603-48E5-ADCE-9C5875F283B2}" id="{FC585E48-D0CB-4501-9A26-497DFB745B23}">
    <text>NO HAY FOLIO DE CITA POR SER ORDEN ABIERTA</text>
  </threadedComment>
</ThreadedComments>
</file>

<file path=xl/threadedComments/threadedComment2.xml><?xml version="1.0" encoding="utf-8"?>
<ThreadedComments xmlns="http://schemas.microsoft.com/office/spreadsheetml/2018/threadedcomments" xmlns:x="http://schemas.openxmlformats.org/spreadsheetml/2006/main">
  <threadedComment ref="M7" dT="2021-09-23T16:41:36.70" personId="{58842C94-11D8-4A91-BC57-6DD0F5D77B82}" id="{DFBC5E34-2D81-40F5-B5F2-D6081C6D30DF}">
    <text>Son VINs que fueron vendidos por el distribuidor hace mas de  1 año y nunca han ido a servicio o no han vuelto a servicio en los últimos 12 meses</text>
  </threadedComment>
  <threadedComment ref="F8" dT="2021-08-24T15:53:46.21" personId="{58842C94-11D8-4A91-BC57-6DD0F5D77B82}" id="{E86CAB10-CC40-4CB4-80E5-A17C555121C5}">
    <text>No proporciona correo</text>
  </threadedComment>
  <threadedComment ref="G8" dT="2021-08-24T15:53:59.86" personId="{58842C94-11D8-4A91-BC57-6DD0F5D77B82}" id="{29B8346F-ED59-4E62-82BC-ADCD9E97B9E3}">
    <text>Correo empresarial para pagos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microsoft.com/office/2017/10/relationships/threadedComment" Target="../threadedComments/threadedComment1.xml"/><Relationship Id="rId3" Type="http://schemas.openxmlformats.org/officeDocument/2006/relationships/vmlDrawing" Target="../drawings/vmlDrawing1.v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comments" Target="../comments1.xml"/><Relationship Id="rId2" Type="http://schemas.openxmlformats.org/officeDocument/2006/relationships/printerSettings" Target="../printerSettings/printerSettings2.bin"/><Relationship Id="rId16" Type="http://schemas.openxmlformats.org/officeDocument/2006/relationships/table" Target="../tables/table17.xml"/><Relationship Id="rId1" Type="http://schemas.openxmlformats.org/officeDocument/2006/relationships/pivotTable" Target="../pivotTables/pivotTable1.xml"/><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5" Type="http://schemas.openxmlformats.org/officeDocument/2006/relationships/table" Target="../tables/table1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0B497-DCB9-483B-BDD5-BC1EF606C268}">
  <sheetPr codeName="Hoja1"/>
  <dimension ref="A1"/>
  <sheetViews>
    <sheetView showGridLines="0" workbookViewId="0">
      <selection activeCell="C27" sqref="C27"/>
    </sheetView>
  </sheetViews>
  <sheetFormatPr baseColWidth="10" defaultColWidth="11.453125" defaultRowHeight="1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27BC-A044-43BD-A9E9-D80B1020FE61}">
  <sheetPr codeName="Hoja2">
    <tabColor rgb="FF66CCFF"/>
  </sheetPr>
  <dimension ref="A13:J35"/>
  <sheetViews>
    <sheetView showGridLines="0" topLeftCell="A4" zoomScaleNormal="100" workbookViewId="0">
      <selection activeCell="I32" sqref="I32"/>
    </sheetView>
  </sheetViews>
  <sheetFormatPr baseColWidth="10" defaultColWidth="10.81640625" defaultRowHeight="14.5"/>
  <cols>
    <col min="1" max="1" width="10.54296875" customWidth="1"/>
    <col min="2" max="2" width="15.54296875" customWidth="1"/>
    <col min="3" max="3" width="20.81640625" customWidth="1"/>
    <col min="4" max="4" width="10.54296875" customWidth="1"/>
    <col min="5" max="5" width="0.54296875" customWidth="1"/>
    <col min="6" max="6" width="16.1796875" customWidth="1"/>
    <col min="7" max="7" width="13.7265625" customWidth="1"/>
    <col min="8" max="8" width="17.7265625" customWidth="1"/>
    <col min="11" max="11" width="9.54296875" customWidth="1"/>
    <col min="12" max="12" width="15.81640625" customWidth="1"/>
    <col min="13" max="13" width="8.453125" customWidth="1"/>
    <col min="14" max="14" width="7" customWidth="1"/>
  </cols>
  <sheetData>
    <row r="13" spans="1:10">
      <c r="A13" s="102"/>
      <c r="B13" s="102"/>
      <c r="C13" s="102"/>
      <c r="D13" s="102"/>
    </row>
    <row r="14" spans="1:10">
      <c r="A14" s="102"/>
      <c r="B14" s="102"/>
      <c r="C14" s="102"/>
      <c r="D14" s="102"/>
    </row>
    <row r="15" spans="1:10">
      <c r="A15" s="102"/>
      <c r="B15" s="102"/>
      <c r="C15" s="102"/>
      <c r="D15" s="102"/>
    </row>
    <row r="16" spans="1:10">
      <c r="A16" s="296" t="s">
        <v>0</v>
      </c>
      <c r="B16" s="296"/>
      <c r="C16" s="296"/>
      <c r="D16" s="296"/>
      <c r="F16" s="296" t="s">
        <v>1</v>
      </c>
      <c r="G16" s="296"/>
      <c r="H16" s="296"/>
      <c r="I16" s="296"/>
      <c r="J16" s="296"/>
    </row>
    <row r="17" spans="1:10">
      <c r="A17" s="101" t="s">
        <v>2</v>
      </c>
      <c r="B17" s="101" t="s">
        <v>3</v>
      </c>
      <c r="C17" s="101" t="s">
        <v>4</v>
      </c>
      <c r="D17" s="101" t="s">
        <v>5</v>
      </c>
      <c r="F17" s="103" t="s">
        <v>6</v>
      </c>
      <c r="G17" s="103" t="s">
        <v>1</v>
      </c>
      <c r="H17" s="103" t="s">
        <v>7</v>
      </c>
      <c r="I17" s="103" t="s">
        <v>8</v>
      </c>
      <c r="J17" s="118" t="s">
        <v>9</v>
      </c>
    </row>
    <row r="18" spans="1:10">
      <c r="A18" s="100" t="str">
        <f>RESULTADOS!L5</f>
        <v>M</v>
      </c>
      <c r="B18" s="101">
        <f>RESULTADOS!M5</f>
        <v>240</v>
      </c>
      <c r="C18" s="101">
        <f>RESULTADOS!N5</f>
        <v>212</v>
      </c>
      <c r="D18" s="135">
        <f>RESULTADOS!O5</f>
        <v>0.8833333333333333</v>
      </c>
      <c r="F18" s="100" t="str">
        <f>RESULTADOS!L34</f>
        <v>JQUINTERO</v>
      </c>
      <c r="G18" s="101">
        <f>RESULTADOS!M34</f>
        <v>5</v>
      </c>
      <c r="H18" s="101">
        <f>RESULTADOS!N34</f>
        <v>0</v>
      </c>
      <c r="I18" s="101">
        <f>RESULTADOS!O34</f>
        <v>0</v>
      </c>
      <c r="J18" s="134">
        <f>I18/G18</f>
        <v>0</v>
      </c>
    </row>
    <row r="19" spans="1:10">
      <c r="A19" s="100" t="str">
        <f>RESULTADOS!L6</f>
        <v>J</v>
      </c>
      <c r="B19" s="101">
        <f>RESULTADOS!M6</f>
        <v>186</v>
      </c>
      <c r="C19" s="101">
        <f>RESULTADOS!N6</f>
        <v>171</v>
      </c>
      <c r="D19" s="135">
        <f>RESULTADOS!O6</f>
        <v>0.91935483870967738</v>
      </c>
      <c r="F19" s="100" t="str">
        <f>RESULTADOS!L35</f>
        <v>MNAVARRETE</v>
      </c>
      <c r="G19" s="101">
        <f>RESULTADOS!M35</f>
        <v>1</v>
      </c>
      <c r="H19" s="101">
        <f>RESULTADOS!N35</f>
        <v>0</v>
      </c>
      <c r="I19" s="101">
        <f>RESULTADOS!O35</f>
        <v>0</v>
      </c>
      <c r="J19" s="134">
        <f>I19/G19</f>
        <v>0</v>
      </c>
    </row>
    <row r="20" spans="1:10">
      <c r="A20" s="100" t="str">
        <f>RESULTADOS!L7</f>
        <v>K</v>
      </c>
      <c r="B20" s="101">
        <f>RESULTADOS!M7</f>
        <v>217</v>
      </c>
      <c r="C20" s="101">
        <f>RESULTADOS!N7</f>
        <v>180</v>
      </c>
      <c r="D20" s="135">
        <f>RESULTADOS!O7</f>
        <v>0.82949308755760365</v>
      </c>
      <c r="F20" s="100" t="str">
        <f>RESULTADOS!L36</f>
        <v>KGONZALEZ</v>
      </c>
      <c r="G20" s="101">
        <f>RESULTADOS!M38</f>
        <v>0</v>
      </c>
      <c r="H20" s="101">
        <f>RESULTADOS!N38</f>
        <v>0</v>
      </c>
      <c r="I20" s="101">
        <f>RESULTADOS!O38</f>
        <v>0</v>
      </c>
      <c r="J20" s="134" t="e">
        <f>I20/G20</f>
        <v>#DIV/0!</v>
      </c>
    </row>
    <row r="21" spans="1:10">
      <c r="A21" s="130" t="s">
        <v>10</v>
      </c>
      <c r="B21" s="131">
        <f>SUM(B18:B20)</f>
        <v>643</v>
      </c>
      <c r="C21" s="131">
        <f>SUM(C18:C20)</f>
        <v>563</v>
      </c>
      <c r="D21" s="128"/>
      <c r="E21" s="129"/>
      <c r="F21" s="133" t="s">
        <v>10</v>
      </c>
      <c r="G21" s="131">
        <f>SUM(G18:G20)</f>
        <v>6</v>
      </c>
      <c r="H21" s="131">
        <f>SUM(H18:H20)</f>
        <v>0</v>
      </c>
      <c r="I21" s="131">
        <f>SUM(I18:I20)</f>
        <v>0</v>
      </c>
      <c r="J21" s="132"/>
    </row>
    <row r="22" spans="1:10">
      <c r="D22" s="98"/>
    </row>
    <row r="23" spans="1:10">
      <c r="A23" s="295" t="s">
        <v>11</v>
      </c>
      <c r="B23" s="295"/>
      <c r="C23" s="295"/>
      <c r="D23" s="139">
        <v>22</v>
      </c>
    </row>
    <row r="24" spans="1:10">
      <c r="A24" s="119" t="s">
        <v>3</v>
      </c>
      <c r="B24" s="119" t="s">
        <v>12</v>
      </c>
      <c r="C24" s="119" t="s">
        <v>13</v>
      </c>
      <c r="D24" s="121" t="s">
        <v>14</v>
      </c>
    </row>
    <row r="25" spans="1:10">
      <c r="A25" s="121" t="s">
        <v>15</v>
      </c>
      <c r="B25" s="119" t="e">
        <f>COUNTIFS(#REF!,"CAMPAÑA",Citas[TMK],"J")</f>
        <v>#REF!</v>
      </c>
      <c r="C25" s="120" t="e">
        <f>B25/$D$23</f>
        <v>#REF!</v>
      </c>
      <c r="D25" s="122" t="e">
        <f>100%-C25</f>
        <v>#REF!</v>
      </c>
    </row>
    <row r="26" spans="1:10">
      <c r="A26" s="121" t="s">
        <v>16</v>
      </c>
      <c r="B26" s="119" t="e">
        <f>COUNTIFS(#REF!,"CAMPAÑA",Citas[TMK],"M")</f>
        <v>#REF!</v>
      </c>
      <c r="C26" s="120" t="e">
        <f>B26/$D$23</f>
        <v>#REF!</v>
      </c>
      <c r="D26" s="122" t="e">
        <f>100%-C26</f>
        <v>#REF!</v>
      </c>
    </row>
    <row r="27" spans="1:10">
      <c r="A27" s="121" t="s">
        <v>17</v>
      </c>
      <c r="B27" s="119" t="e">
        <f>COUNTIFS(#REF!,"CAMPAÑA",Citas[TMK],"K")</f>
        <v>#REF!</v>
      </c>
      <c r="C27" s="120" t="e">
        <f>B27/$D$23</f>
        <v>#REF!</v>
      </c>
      <c r="D27" s="122" t="e">
        <f>100%-C27</f>
        <v>#REF!</v>
      </c>
    </row>
    <row r="28" spans="1:10">
      <c r="A28" s="123" t="s">
        <v>10</v>
      </c>
      <c r="B28" s="124" t="e">
        <f>SUM(B25:B27)</f>
        <v>#REF!</v>
      </c>
      <c r="C28" s="136"/>
      <c r="D28" s="137"/>
    </row>
    <row r="31" spans="1:10">
      <c r="A31" s="106" t="s">
        <v>18</v>
      </c>
      <c r="B31" s="106" t="s">
        <v>19</v>
      </c>
    </row>
    <row r="32" spans="1:10">
      <c r="A32" s="125" t="str">
        <f>RESULTADOS!H4</f>
        <v>TOTAL CITAS AGENDADAS:</v>
      </c>
      <c r="B32" s="104">
        <f>RESULTADOS!I4</f>
        <v>792</v>
      </c>
    </row>
    <row r="33" spans="1:2">
      <c r="A33" s="125" t="str">
        <f>RESULTADOS!H5</f>
        <v>TOTAL SERVICIOS REALIZADOS:</v>
      </c>
      <c r="B33" s="104">
        <f>RESULTADOS!I5</f>
        <v>654</v>
      </c>
    </row>
    <row r="34" spans="1:2">
      <c r="A34" s="126" t="str">
        <f>RESULTADOS!H6</f>
        <v>TOTAL SERVICIOS CON CITA:</v>
      </c>
      <c r="B34" s="105">
        <f>RESULTADOS!I6</f>
        <v>570</v>
      </c>
    </row>
    <row r="35" spans="1:2">
      <c r="A35" s="125" t="str">
        <f>RESULTADOS!H7</f>
        <v>TOTAL SERVICIOS SIN CITA:</v>
      </c>
      <c r="B35" s="104">
        <f>RESULTADOS!I7</f>
        <v>84</v>
      </c>
    </row>
  </sheetData>
  <mergeCells count="3">
    <mergeCell ref="A23:C23"/>
    <mergeCell ref="A16:D16"/>
    <mergeCell ref="F16:J16"/>
  </mergeCells>
  <conditionalFormatting sqref="D18:D20">
    <cfRule type="cellIs" dxfId="3" priority="3" operator="lessThan">
      <formula>0.9</formula>
    </cfRule>
  </conditionalFormatting>
  <conditionalFormatting sqref="D25:D27">
    <cfRule type="cellIs" dxfId="2" priority="1" operator="greaterThan">
      <formula>0.2</formula>
    </cfRule>
  </conditionalFormatting>
  <conditionalFormatting sqref="J18:J20">
    <cfRule type="cellIs" dxfId="1" priority="2" operator="lessThan">
      <formula>0.8</formula>
    </cfRule>
  </conditionalFormatting>
  <pageMargins left="0.7" right="0.7" top="0.75" bottom="0.75" header="0.3" footer="0.3"/>
  <pageSetup paperSize="9" orientation="landscape" r:id="rId1"/>
  <ignoredErrors>
    <ignoredError sqref="B27 B25" calculatedColumn="1"/>
  </ignoredErrors>
  <drawing r:id="rId2"/>
  <tableParts count="4">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2F2B-A453-4400-959A-4E10E4E2C1F1}">
  <sheetPr codeName="Hoja3">
    <tabColor theme="4" tint="0.79998168889431442"/>
  </sheetPr>
  <dimension ref="A1:AA59"/>
  <sheetViews>
    <sheetView showGridLines="0" showZeros="0" tabSelected="1" topLeftCell="B40" zoomScale="80" zoomScaleNormal="80" workbookViewId="0">
      <selection activeCell="Q42" sqref="Q42"/>
    </sheetView>
  </sheetViews>
  <sheetFormatPr baseColWidth="10" defaultColWidth="11.453125" defaultRowHeight="14.5"/>
  <cols>
    <col min="1" max="1" width="11.453125" style="232"/>
    <col min="2" max="3" width="9.26953125" style="233" customWidth="1"/>
    <col min="4" max="4" width="6.26953125" style="233" customWidth="1"/>
    <col min="5" max="5" width="15.453125" style="236" customWidth="1"/>
    <col min="6" max="6" width="9.26953125" style="234" customWidth="1"/>
    <col min="7" max="7" width="5.26953125" customWidth="1"/>
    <col min="8" max="8" width="21" customWidth="1"/>
    <col min="9" max="9" width="15.54296875" customWidth="1"/>
    <col min="10" max="10" width="11.453125" customWidth="1"/>
    <col min="11" max="11" width="6.81640625" customWidth="1"/>
    <col min="12" max="12" width="19.1796875" bestFit="1" customWidth="1"/>
    <col min="13" max="13" width="11.7265625" bestFit="1" customWidth="1"/>
    <col min="14" max="14" width="9.81640625" style="3" customWidth="1"/>
    <col min="15" max="16" width="9.81640625" customWidth="1"/>
    <col min="17" max="17" width="11.7265625" bestFit="1" customWidth="1"/>
    <col min="18" max="18" width="12" bestFit="1" customWidth="1"/>
    <col min="19" max="19" width="12" customWidth="1"/>
    <col min="20" max="20" width="8.81640625" customWidth="1"/>
    <col min="21" max="21" width="16.81640625" customWidth="1"/>
    <col min="22" max="22" width="38.1796875" customWidth="1"/>
    <col min="23" max="23" width="33.1796875" customWidth="1"/>
    <col min="24" max="24" width="17.36328125" customWidth="1"/>
    <col min="25" max="25" width="10.453125" style="172" hidden="1" customWidth="1"/>
    <col min="26" max="26" width="5" customWidth="1"/>
    <col min="27" max="27" width="1.453125" customWidth="1"/>
  </cols>
  <sheetData>
    <row r="1" spans="1:27" ht="24.65" customHeight="1" thickBot="1">
      <c r="A1" s="302" t="s">
        <v>20</v>
      </c>
      <c r="B1" s="303"/>
      <c r="C1" s="303"/>
      <c r="D1" s="303"/>
      <c r="E1" s="303"/>
      <c r="F1" s="303"/>
      <c r="G1" s="303"/>
      <c r="H1" s="303"/>
      <c r="I1" s="303"/>
      <c r="J1" s="303"/>
      <c r="K1" s="303"/>
      <c r="L1" s="303"/>
      <c r="M1" s="303"/>
      <c r="N1" s="303"/>
      <c r="O1" s="304"/>
      <c r="Q1" s="307" t="s">
        <v>21</v>
      </c>
      <c r="R1" s="308"/>
      <c r="S1" s="175"/>
      <c r="T1" s="306" t="s">
        <v>22</v>
      </c>
      <c r="U1" s="306"/>
      <c r="V1" s="306"/>
      <c r="W1" s="306"/>
      <c r="X1" s="306"/>
      <c r="Y1" s="181"/>
    </row>
    <row r="2" spans="1:27" ht="30.65" customHeight="1" thickTop="1" thickBot="1">
      <c r="A2" s="225" t="s">
        <v>23</v>
      </c>
      <c r="B2" s="226" t="s">
        <v>24</v>
      </c>
      <c r="C2" s="226" t="s">
        <v>25</v>
      </c>
      <c r="D2" s="227" t="s">
        <v>26</v>
      </c>
      <c r="E2" s="235" t="s">
        <v>27</v>
      </c>
      <c r="F2" s="228" t="s">
        <v>28</v>
      </c>
      <c r="G2" s="14"/>
      <c r="H2" s="14"/>
      <c r="I2" s="14"/>
      <c r="J2" s="14"/>
      <c r="K2" s="15"/>
      <c r="L2" s="14"/>
      <c r="M2" s="14"/>
      <c r="N2" s="14"/>
      <c r="O2" s="14"/>
      <c r="P2" s="301" t="s">
        <v>29</v>
      </c>
      <c r="Q2" s="301"/>
      <c r="R2" s="301"/>
      <c r="S2" s="301"/>
      <c r="T2" s="297" t="s">
        <v>17</v>
      </c>
      <c r="U2" s="297"/>
      <c r="V2" s="297"/>
      <c r="W2" s="297"/>
      <c r="X2" s="297"/>
      <c r="Y2" s="188"/>
    </row>
    <row r="3" spans="1:27" ht="25" customHeight="1" thickTop="1" thickBot="1">
      <c r="A3" s="229">
        <v>44986</v>
      </c>
      <c r="B3" s="230">
        <f>COUNTIF(Citas[FECHA],Tabla26[[#This Row],[FECHA]])</f>
        <v>30</v>
      </c>
      <c r="C3" s="230">
        <v>24</v>
      </c>
      <c r="D3" s="230">
        <f>COUNTIF(Servicios[FECHA],Tabla26[[#This Row],[FECHA]])</f>
        <v>30</v>
      </c>
      <c r="E3" s="239">
        <f>SUMIFS(Citas[$],Citas[FECHA],Tabla26[[#This Row],[FECHA]],Citas[¿SERVICIO CONCRETADO?],"CONCRETADO")</f>
        <v>47952.6</v>
      </c>
      <c r="F3" s="241">
        <f>Tabla26[[#This Row],[CONCRETADAS]]/Tabla26[[#This Row],[AGENDADAS]]</f>
        <v>0.8</v>
      </c>
      <c r="H3" s="65" t="s">
        <v>18</v>
      </c>
      <c r="I3" s="65" t="s">
        <v>19</v>
      </c>
      <c r="J3" s="65" t="s">
        <v>28</v>
      </c>
      <c r="K3" s="312"/>
      <c r="L3" s="298" t="s">
        <v>21196</v>
      </c>
      <c r="M3" s="299"/>
      <c r="N3" s="299"/>
      <c r="O3" s="300"/>
      <c r="Q3" s="305" t="s">
        <v>30</v>
      </c>
      <c r="R3" s="305"/>
      <c r="S3" s="11"/>
      <c r="T3" s="9" t="s">
        <v>31</v>
      </c>
      <c r="U3" s="9" t="s">
        <v>28</v>
      </c>
      <c r="V3" s="9" t="s">
        <v>32</v>
      </c>
      <c r="W3" s="9" t="s">
        <v>33</v>
      </c>
      <c r="X3" s="9" t="s">
        <v>34</v>
      </c>
      <c r="Y3" s="171" t="s">
        <v>35</v>
      </c>
    </row>
    <row r="4" spans="1:27" ht="23.5" thickTop="1">
      <c r="A4" s="229">
        <v>44987</v>
      </c>
      <c r="B4" s="230">
        <f>COUNTIF(Citas[FECHA],Tabla26[[#This Row],[FECHA]])</f>
        <v>20</v>
      </c>
      <c r="C4" s="230">
        <v>15</v>
      </c>
      <c r="D4" s="230">
        <f>COUNTIF(Servicios[FECHA],Tabla26[[#This Row],[FECHA]])</f>
        <v>15</v>
      </c>
      <c r="E4" s="239">
        <f>SUMIFS(Citas[$],Citas[FECHA],Tabla26[[#This Row],[FECHA]],Citas[¿SERVICIO CONCRETADO?],"CONCRETADO")</f>
        <v>44616.799999999988</v>
      </c>
      <c r="F4" s="241">
        <f>Tabla26[[#This Row],[CONCRETADAS]]/Tabla26[[#This Row],[AGENDADAS]]</f>
        <v>0.75</v>
      </c>
      <c r="H4" s="216" t="s">
        <v>37</v>
      </c>
      <c r="I4" s="217">
        <f>COUNT(Citas[FECHA])</f>
        <v>792</v>
      </c>
      <c r="J4" s="218"/>
      <c r="K4" s="313"/>
      <c r="L4" s="152" t="s">
        <v>3</v>
      </c>
      <c r="M4" s="154" t="s">
        <v>38</v>
      </c>
      <c r="N4" s="211" t="s">
        <v>39</v>
      </c>
      <c r="O4" s="153" t="s">
        <v>40</v>
      </c>
      <c r="Q4" s="205" t="s">
        <v>41</v>
      </c>
      <c r="R4" s="177">
        <v>179</v>
      </c>
      <c r="S4" s="204">
        <f>R4/$R$8</f>
        <v>0.2679640718562874</v>
      </c>
      <c r="T4" s="182">
        <v>1</v>
      </c>
      <c r="U4" s="183"/>
      <c r="V4" s="184" t="s">
        <v>42</v>
      </c>
      <c r="W4" s="237" t="s">
        <v>43</v>
      </c>
      <c r="X4" s="293">
        <v>0.81699999999999995</v>
      </c>
      <c r="Y4" s="189">
        <v>2000</v>
      </c>
    </row>
    <row r="5" spans="1:27" ht="29">
      <c r="A5" s="229">
        <v>44988</v>
      </c>
      <c r="B5" s="230">
        <f>COUNTIF(Citas[FECHA],Tabla26[[#This Row],[FECHA]])</f>
        <v>29</v>
      </c>
      <c r="C5" s="230">
        <v>26</v>
      </c>
      <c r="D5" s="230">
        <f>COUNTIF(Servicios[FECHA],Tabla26[[#This Row],[FECHA]])</f>
        <v>21</v>
      </c>
      <c r="E5" s="239">
        <f>SUMIFS(Citas[$],Citas[FECHA],Tabla26[[#This Row],[FECHA]],Citas[¿SERVICIO CONCRETADO?],"CONCRETADO")</f>
        <v>66359.600000000006</v>
      </c>
      <c r="F5" s="241">
        <f>Tabla26[[#This Row],[CONCRETADAS]]/Tabla26[[#This Row],[AGENDADAS]]</f>
        <v>0.89655172413793105</v>
      </c>
      <c r="H5" s="216" t="s">
        <v>44</v>
      </c>
      <c r="I5" s="217">
        <f>COUNT(Servicios[FECHA])</f>
        <v>654</v>
      </c>
      <c r="J5" s="219">
        <f>Tabla7[[#This Row],[TOTAL]]/I4</f>
        <v>0.8257575757575758</v>
      </c>
      <c r="K5" s="313"/>
      <c r="L5" s="191" t="s">
        <v>45</v>
      </c>
      <c r="M5" s="71">
        <f>COUNTIF(Citas[TMK],Tabla18[[#This Row],[CITAS]])</f>
        <v>240</v>
      </c>
      <c r="N5" s="72">
        <v>212</v>
      </c>
      <c r="O5" s="212">
        <f>N5/M5</f>
        <v>0.8833333333333333</v>
      </c>
      <c r="P5" s="97"/>
      <c r="Q5" s="206" t="s">
        <v>46</v>
      </c>
      <c r="R5" s="177">
        <v>179</v>
      </c>
      <c r="S5" s="204">
        <f>R5/$R$8</f>
        <v>0.2679640718562874</v>
      </c>
      <c r="T5" s="182">
        <v>2</v>
      </c>
      <c r="U5" s="165">
        <v>1</v>
      </c>
      <c r="V5" s="184" t="s">
        <v>47</v>
      </c>
      <c r="W5" s="186" t="s">
        <v>21189</v>
      </c>
      <c r="X5" s="294" t="s">
        <v>21192</v>
      </c>
      <c r="Y5" s="189">
        <v>1000</v>
      </c>
    </row>
    <row r="6" spans="1:27" ht="20.5" customHeight="1">
      <c r="A6" s="229">
        <v>44989</v>
      </c>
      <c r="B6" s="230">
        <f>COUNTIF(Citas[FECHA],Tabla26[[#This Row],[FECHA]])</f>
        <v>21</v>
      </c>
      <c r="C6" s="230">
        <v>18</v>
      </c>
      <c r="D6" s="230">
        <f>COUNTIF(Servicios[FECHA],Tabla26[[#This Row],[FECHA]])</f>
        <v>22</v>
      </c>
      <c r="E6" s="239">
        <f>SUMIFS(Citas[$],Citas[FECHA],Tabla26[[#This Row],[FECHA]],Citas[¿SERVICIO CONCRETADO?],"CONCRETADO")</f>
        <v>37259</v>
      </c>
      <c r="F6" s="241">
        <f>Tabla26[[#This Row],[CONCRETADAS]]/Tabla26[[#This Row],[AGENDADAS]]</f>
        <v>0.8571428571428571</v>
      </c>
      <c r="H6" s="216" t="s">
        <v>48</v>
      </c>
      <c r="I6" s="217">
        <f>COUNTIF(Servicios[LLEGÓ POR CITA],"&lt;&gt;NO")</f>
        <v>570</v>
      </c>
      <c r="J6" s="220">
        <f>I6/I5</f>
        <v>0.87155963302752293</v>
      </c>
      <c r="K6" s="313"/>
      <c r="L6" s="191" t="s">
        <v>49</v>
      </c>
      <c r="M6" s="71">
        <f>COUNTIF(Citas[TMK],Tabla18[[#This Row],[CITAS]])</f>
        <v>186</v>
      </c>
      <c r="N6" s="72">
        <v>171</v>
      </c>
      <c r="O6" s="212">
        <f>N6/M6</f>
        <v>0.91935483870967738</v>
      </c>
      <c r="P6" s="97"/>
      <c r="Q6" s="206" t="s">
        <v>50</v>
      </c>
      <c r="R6" s="177">
        <v>179</v>
      </c>
      <c r="S6" s="204">
        <f>R6/$R$8</f>
        <v>0.2679640718562874</v>
      </c>
      <c r="T6" s="182">
        <v>3</v>
      </c>
      <c r="U6" s="165">
        <v>1</v>
      </c>
      <c r="V6" s="185" t="s">
        <v>51</v>
      </c>
      <c r="W6" s="187" t="s">
        <v>52</v>
      </c>
      <c r="X6" s="73" t="s">
        <v>21198</v>
      </c>
      <c r="Y6" s="189">
        <v>2000</v>
      </c>
    </row>
    <row r="7" spans="1:27" ht="20.5" customHeight="1">
      <c r="A7" s="229">
        <v>44990</v>
      </c>
      <c r="B7" s="230">
        <f>COUNTIF(Citas[FECHA],Tabla26[[#This Row],[FECHA]])</f>
        <v>0</v>
      </c>
      <c r="C7" s="230"/>
      <c r="D7" s="230">
        <f>COUNTIF(Servicios[FECHA],Tabla26[[#This Row],[FECHA]])</f>
        <v>0</v>
      </c>
      <c r="E7" s="239">
        <f>SUMIFS(Citas[$],Citas[FECHA],Tabla26[[#This Row],[FECHA]],Citas[¿SERVICIO CONCRETADO?],"CONCRETADO")</f>
        <v>0</v>
      </c>
      <c r="F7" s="241" t="e">
        <f>Tabla26[[#This Row],[CONCRETADAS]]/Tabla26[[#This Row],[AGENDADAS]]</f>
        <v>#DIV/0!</v>
      </c>
      <c r="H7" s="216" t="s">
        <v>53</v>
      </c>
      <c r="I7" s="217">
        <f>COUNTIF(Servicios[LLEGÓ POR CITA],"NO")</f>
        <v>84</v>
      </c>
      <c r="J7" s="220">
        <f>I7/I5</f>
        <v>0.12844036697247707</v>
      </c>
      <c r="K7" s="313"/>
      <c r="L7" s="191" t="s">
        <v>54</v>
      </c>
      <c r="M7" s="71">
        <f>COUNTIF(Citas[TMK],Tabla18[[#This Row],[CITAS]])</f>
        <v>217</v>
      </c>
      <c r="N7" s="72">
        <v>180</v>
      </c>
      <c r="O7" s="212">
        <f>N7/M7</f>
        <v>0.82949308755760365</v>
      </c>
      <c r="P7" s="97"/>
      <c r="Q7" s="206" t="s">
        <v>55</v>
      </c>
      <c r="R7" s="177">
        <v>131</v>
      </c>
      <c r="S7" s="204">
        <f>R7/$R$8</f>
        <v>0.19610778443113772</v>
      </c>
      <c r="T7" s="182">
        <v>4</v>
      </c>
      <c r="U7" s="165">
        <v>1</v>
      </c>
      <c r="V7" s="185" t="s">
        <v>56</v>
      </c>
      <c r="W7" s="185" t="s">
        <v>57</v>
      </c>
      <c r="X7" s="294" t="s">
        <v>21203</v>
      </c>
      <c r="Y7" s="189">
        <v>1000</v>
      </c>
      <c r="AA7">
        <f>702/589</f>
        <v>1.1918505942275042</v>
      </c>
    </row>
    <row r="8" spans="1:27" ht="15.5">
      <c r="A8" s="229">
        <v>44991</v>
      </c>
      <c r="B8" s="230">
        <f>COUNTIF(Citas[FECHA],Tabla26[[#This Row],[FECHA]])</f>
        <v>28</v>
      </c>
      <c r="C8" s="230">
        <v>27</v>
      </c>
      <c r="D8" s="230">
        <f>COUNTIF(Servicios[FECHA],Tabla26[[#This Row],[FECHA]])</f>
        <v>19</v>
      </c>
      <c r="E8" s="239">
        <f>SUMIFS(Citas[$],Citas[FECHA],Tabla26[[#This Row],[FECHA]],Citas[¿SERVICIO CONCRETADO?],"CONCRETADO")</f>
        <v>50904</v>
      </c>
      <c r="F8" s="241">
        <f>Tabla26[[#This Row],[CONCRETADAS]]/Tabla26[[#This Row],[AGENDADAS]]</f>
        <v>0.9642857142857143</v>
      </c>
      <c r="H8" s="13"/>
      <c r="I8" s="207"/>
      <c r="J8" s="207"/>
      <c r="K8" s="313"/>
      <c r="L8" s="191" t="s">
        <v>58</v>
      </c>
      <c r="M8" s="71">
        <f>COUNTIF(Citas[TMK],Tabla18[[#This Row],[CITAS]])</f>
        <v>146</v>
      </c>
      <c r="N8" s="72">
        <v>121</v>
      </c>
      <c r="O8" s="212">
        <f>N8/M8</f>
        <v>0.82876712328767121</v>
      </c>
      <c r="Q8" s="222" t="s">
        <v>10</v>
      </c>
      <c r="R8" s="223">
        <f>SUM(R4:R7)</f>
        <v>668</v>
      </c>
      <c r="S8" s="183">
        <f>SUM(S4:S7)</f>
        <v>0.99999999999999989</v>
      </c>
      <c r="T8" s="13"/>
      <c r="U8" s="13"/>
      <c r="V8" s="13"/>
      <c r="W8" s="13"/>
      <c r="X8" s="13"/>
      <c r="Y8" s="190"/>
    </row>
    <row r="9" spans="1:27" ht="19.5">
      <c r="A9" s="229">
        <v>44992</v>
      </c>
      <c r="B9" s="230">
        <f>COUNTIF(Citas[FECHA],Tabla26[[#This Row],[FECHA]])</f>
        <v>30</v>
      </c>
      <c r="C9" s="230">
        <v>28</v>
      </c>
      <c r="D9" s="230">
        <f>COUNTIF(Servicios[FECHA],Tabla26[[#This Row],[FECHA]])</f>
        <v>27</v>
      </c>
      <c r="E9" s="239">
        <f>SUMIFS(Citas[$],Citas[FECHA],Tabla26[[#This Row],[FECHA]],Citas[¿SERVICIO CONCRETADO?],"CONCRETADO")</f>
        <v>59470.599999999991</v>
      </c>
      <c r="F9" s="241">
        <f>Tabla26[[#This Row],[CONCRETADAS]]/Tabla26[[#This Row],[AGENDADAS]]</f>
        <v>0.93333333333333335</v>
      </c>
      <c r="I9" s="10"/>
      <c r="J9" s="10"/>
      <c r="K9" s="313"/>
      <c r="L9" s="209" t="s">
        <v>10</v>
      </c>
      <c r="M9" s="73">
        <f>SUM(Tabla18[PROGRAMADO])</f>
        <v>789</v>
      </c>
      <c r="N9" s="73">
        <f>SUM(Tabla18[CONCRETADO])</f>
        <v>684</v>
      </c>
      <c r="O9" s="127"/>
      <c r="T9" s="297" t="s">
        <v>15</v>
      </c>
      <c r="U9" s="297"/>
      <c r="V9" s="297"/>
      <c r="W9" s="297"/>
      <c r="X9" s="297"/>
      <c r="Y9" s="188"/>
    </row>
    <row r="10" spans="1:27" ht="17">
      <c r="A10" s="229">
        <v>44993</v>
      </c>
      <c r="B10" s="230">
        <f>COUNTIF(Citas[FECHA],Tabla26[[#This Row],[FECHA]])</f>
        <v>33</v>
      </c>
      <c r="C10" s="230">
        <v>28</v>
      </c>
      <c r="D10" s="230">
        <f>COUNTIF(Servicios[FECHA],Tabla26[[#This Row],[FECHA]])</f>
        <v>21</v>
      </c>
      <c r="E10" s="239">
        <f>SUMIFS(Citas[$],Citas[FECHA],Tabla26[[#This Row],[FECHA]],Citas[¿SERVICIO CONCRETADO?],"CONCRETADO")</f>
        <v>71804.2</v>
      </c>
      <c r="F10" s="241">
        <f>Tabla26[[#This Row],[CONCRETADAS]]/Tabla26[[#This Row],[AGENDADAS]]</f>
        <v>0.84848484848484851</v>
      </c>
      <c r="H10" s="310" t="s">
        <v>59</v>
      </c>
      <c r="I10" s="310"/>
      <c r="J10" s="310"/>
      <c r="K10" s="313"/>
      <c r="R10" s="155"/>
      <c r="T10" s="9" t="s">
        <v>31</v>
      </c>
      <c r="U10" s="9" t="s">
        <v>28</v>
      </c>
      <c r="V10" s="9" t="s">
        <v>32</v>
      </c>
      <c r="W10" s="9" t="s">
        <v>33</v>
      </c>
      <c r="X10" s="9" t="s">
        <v>34</v>
      </c>
      <c r="Y10" s="171" t="s">
        <v>35</v>
      </c>
    </row>
    <row r="11" spans="1:27">
      <c r="A11" s="229">
        <v>44994</v>
      </c>
      <c r="B11" s="230">
        <f>COUNTIF(Citas[FECHA],Tabla26[[#This Row],[FECHA]])</f>
        <v>27</v>
      </c>
      <c r="C11" s="230">
        <v>26</v>
      </c>
      <c r="D11" s="230">
        <f>COUNTIF(Servicios[FECHA],Tabla26[[#This Row],[FECHA]])</f>
        <v>20</v>
      </c>
      <c r="E11" s="239">
        <f>SUMIFS(Citas[$],Citas[FECHA],Tabla26[[#This Row],[FECHA]],Citas[¿SERVICIO CONCRETADO?],"CONCRETADO")</f>
        <v>62056</v>
      </c>
      <c r="F11" s="241">
        <f>Tabla26[[#This Row],[CONCRETADAS]]/Tabla26[[#This Row],[AGENDADAS]]</f>
        <v>0.96296296296296291</v>
      </c>
      <c r="H11" s="11" t="s">
        <v>60</v>
      </c>
      <c r="I11" s="11" t="s">
        <v>19</v>
      </c>
      <c r="J11" s="11" t="s">
        <v>28</v>
      </c>
      <c r="K11" s="313"/>
      <c r="L11" s="311" t="s">
        <v>61</v>
      </c>
      <c r="M11" s="311"/>
      <c r="N11" s="311"/>
      <c r="O11" s="311"/>
      <c r="P11" s="311"/>
      <c r="Q11" s="150"/>
      <c r="T11" s="182">
        <v>1</v>
      </c>
      <c r="U11" s="183"/>
      <c r="V11" s="184" t="s">
        <v>42</v>
      </c>
      <c r="W11" s="237" t="s">
        <v>43</v>
      </c>
      <c r="X11" s="293">
        <v>0.81699999999999995</v>
      </c>
      <c r="Y11" s="189">
        <v>2000</v>
      </c>
    </row>
    <row r="12" spans="1:27" ht="29">
      <c r="A12" s="229">
        <v>44995</v>
      </c>
      <c r="B12" s="230">
        <f>COUNTIF(Citas[FECHA],Tabla26[[#This Row],[FECHA]])</f>
        <v>33</v>
      </c>
      <c r="C12" s="230">
        <v>30</v>
      </c>
      <c r="D12" s="230">
        <f>COUNTIF(Servicios[FECHA],Tabla26[[#This Row],[FECHA]])</f>
        <v>31</v>
      </c>
      <c r="E12" s="239">
        <f>SUMIFS(Citas[$],Citas[FECHA],Tabla26[[#This Row],[FECHA]],Citas[¿SERVICIO CONCRETADO?],"CONCRETADO")</f>
        <v>69297.399999999994</v>
      </c>
      <c r="F12" s="241">
        <f>Tabla26[[#This Row],[CONCRETADAS]]/Tabla26[[#This Row],[AGENDADAS]]</f>
        <v>0.90909090909090906</v>
      </c>
      <c r="H12" s="73" t="s">
        <v>62</v>
      </c>
      <c r="I12" s="73">
        <f>COUNTIF(Servicios[LETRA],RESULTADOS!H12)</f>
        <v>22</v>
      </c>
      <c r="J12" s="165">
        <f>I12/$I$15</f>
        <v>3.3639143730886847E-2</v>
      </c>
      <c r="K12" s="313"/>
      <c r="L12" s="213" t="s">
        <v>63</v>
      </c>
      <c r="M12" t="s">
        <v>51</v>
      </c>
      <c r="R12" s="202"/>
      <c r="T12" s="182">
        <v>2</v>
      </c>
      <c r="U12" s="165">
        <v>1</v>
      </c>
      <c r="V12" s="184" t="s">
        <v>47</v>
      </c>
      <c r="W12" s="186" t="s">
        <v>21190</v>
      </c>
      <c r="X12" s="184" t="s">
        <v>21193</v>
      </c>
      <c r="Y12" s="189">
        <v>1000</v>
      </c>
    </row>
    <row r="13" spans="1:27">
      <c r="A13" s="229">
        <v>44996</v>
      </c>
      <c r="B13" s="230">
        <f>COUNTIF(Citas[FECHA],Tabla26[[#This Row],[FECHA]])</f>
        <v>26</v>
      </c>
      <c r="C13" s="230">
        <v>20</v>
      </c>
      <c r="D13" s="230">
        <f>COUNTIF(Servicios[FECHA],Tabla26[[#This Row],[FECHA]])</f>
        <v>33</v>
      </c>
      <c r="E13" s="239">
        <f>SUMIFS(Citas[$],Citas[FECHA],Tabla26[[#This Row],[FECHA]],Citas[¿SERVICIO CONCRETADO?],"CONCRETADO")</f>
        <v>54164</v>
      </c>
      <c r="F13" s="241">
        <f>Tabla26[[#This Row],[CONCRETADAS]]/Tabla26[[#This Row],[AGENDADAS]]</f>
        <v>0.76923076923076927</v>
      </c>
      <c r="H13" s="73" t="s">
        <v>64</v>
      </c>
      <c r="I13" s="73">
        <f>COUNTIF(Servicios[LETRA],RESULTADOS!H13)</f>
        <v>558</v>
      </c>
      <c r="J13" s="165">
        <f t="shared" ref="J13:J14" si="0">I13/$I$15</f>
        <v>0.85321100917431192</v>
      </c>
      <c r="K13" s="313"/>
      <c r="R13" s="155"/>
      <c r="T13" s="182">
        <v>3</v>
      </c>
      <c r="U13" s="165">
        <v>1</v>
      </c>
      <c r="V13" s="185" t="s">
        <v>51</v>
      </c>
      <c r="W13" s="187" t="s">
        <v>52</v>
      </c>
      <c r="X13" s="185" t="s">
        <v>21197</v>
      </c>
      <c r="Y13" s="189">
        <v>2000</v>
      </c>
    </row>
    <row r="14" spans="1:27">
      <c r="A14" s="229">
        <v>44997</v>
      </c>
      <c r="B14" s="230">
        <f>COUNTIF(Citas[FECHA],Tabla26[[#This Row],[FECHA]])</f>
        <v>0</v>
      </c>
      <c r="C14" s="230"/>
      <c r="D14" s="230">
        <f>COUNTIF(Servicios[FECHA],Tabla26[[#This Row],[FECHA]])</f>
        <v>0</v>
      </c>
      <c r="E14" s="239">
        <f>SUMIFS(Citas[$],Citas[FECHA],Tabla26[[#This Row],[FECHA]],Citas[¿SERVICIO CONCRETADO?],"CONCRETADO")</f>
        <v>0</v>
      </c>
      <c r="F14" s="241" t="e">
        <f>Tabla26[[#This Row],[CONCRETADAS]]/Tabla26[[#This Row],[AGENDADAS]]</f>
        <v>#DIV/0!</v>
      </c>
      <c r="H14" s="73" t="s">
        <v>65</v>
      </c>
      <c r="I14" s="73">
        <f>COUNTIF(Servicios[LETRA],RESULTADOS!H14)</f>
        <v>74</v>
      </c>
      <c r="J14" s="165">
        <f t="shared" si="0"/>
        <v>0.11314984709480122</v>
      </c>
      <c r="K14" s="313"/>
      <c r="L14" s="169" t="s">
        <v>66</v>
      </c>
      <c r="N14" s="11"/>
      <c r="O14" s="11"/>
      <c r="P14" s="11"/>
      <c r="Q14" s="11"/>
      <c r="R14" s="11"/>
      <c r="T14" s="182">
        <v>4</v>
      </c>
      <c r="U14" s="165">
        <v>1</v>
      </c>
      <c r="V14" s="185" t="s">
        <v>56</v>
      </c>
      <c r="W14" s="185" t="s">
        <v>57</v>
      </c>
      <c r="X14" s="185" t="s">
        <v>21202</v>
      </c>
      <c r="Y14" s="189">
        <v>1000</v>
      </c>
    </row>
    <row r="15" spans="1:27">
      <c r="A15" s="229">
        <v>44998</v>
      </c>
      <c r="B15" s="230">
        <f>COUNTIF(Citas[FECHA],Tabla26[[#This Row],[FECHA]])</f>
        <v>34</v>
      </c>
      <c r="C15" s="230">
        <v>35</v>
      </c>
      <c r="D15" s="230">
        <f>COUNTIF(Servicios[FECHA],Tabla26[[#This Row],[FECHA]])</f>
        <v>28</v>
      </c>
      <c r="E15" s="239">
        <f>SUMIFS(Citas[$],Citas[FECHA],Tabla26[[#This Row],[FECHA]],Citas[¿SERVICIO CONCRETADO?],"CONCRETADO")</f>
        <v>71639.399999999994</v>
      </c>
      <c r="F15" s="241">
        <f>Tabla26[[#This Row],[CONCRETADAS]]/Tabla26[[#This Row],[AGENDADAS]]</f>
        <v>1.0294117647058822</v>
      </c>
      <c r="H15" s="11"/>
      <c r="I15" s="11">
        <f>SUM(I12:I14)</f>
        <v>654</v>
      </c>
      <c r="J15" s="11"/>
      <c r="K15" s="313"/>
      <c r="M15" s="11" t="s">
        <v>49</v>
      </c>
      <c r="N15" s="11" t="s">
        <v>54</v>
      </c>
      <c r="O15" s="11" t="s">
        <v>45</v>
      </c>
      <c r="P15" s="11" t="s">
        <v>67</v>
      </c>
      <c r="Q15" s="11" t="s">
        <v>58</v>
      </c>
      <c r="R15" s="144" t="s">
        <v>68</v>
      </c>
      <c r="T15" s="13"/>
      <c r="U15" s="13"/>
      <c r="V15" s="13"/>
      <c r="W15" s="13"/>
      <c r="X15" s="13"/>
      <c r="Y15" s="190"/>
    </row>
    <row r="16" spans="1:27" ht="20" thickBot="1">
      <c r="A16" s="229">
        <v>44999</v>
      </c>
      <c r="B16" s="230">
        <f>COUNTIF(Citas[FECHA],Tabla26[[#This Row],[FECHA]])</f>
        <v>39</v>
      </c>
      <c r="C16" s="230">
        <v>34</v>
      </c>
      <c r="D16" s="230">
        <f>COUNTIF(Servicios[FECHA],Tabla26[[#This Row],[FECHA]])</f>
        <v>31</v>
      </c>
      <c r="E16" s="239">
        <f>SUMIFS(Citas[$],Citas[FECHA],Tabla26[[#This Row],[FECHA]],Citas[¿SERVICIO CONCRETADO?],"CONCRETADO")</f>
        <v>80777.399999999994</v>
      </c>
      <c r="F16" s="241">
        <f>Tabla26[[#This Row],[CONCRETADAS]]/Tabla26[[#This Row],[AGENDADAS]]</f>
        <v>0.87179487179487181</v>
      </c>
      <c r="H16" s="11"/>
      <c r="I16" s="8"/>
      <c r="J16" s="194"/>
      <c r="K16" s="313"/>
      <c r="L16" s="73" t="s">
        <v>69</v>
      </c>
      <c r="M16" s="73">
        <v>1</v>
      </c>
      <c r="N16" s="73">
        <v>1</v>
      </c>
      <c r="O16" s="73">
        <v>1</v>
      </c>
      <c r="P16" s="73"/>
      <c r="Q16" s="73">
        <v>3</v>
      </c>
      <c r="R16" s="73">
        <v>6</v>
      </c>
      <c r="T16" s="297" t="s">
        <v>16</v>
      </c>
      <c r="U16" s="297"/>
      <c r="V16" s="297"/>
      <c r="W16" s="297"/>
      <c r="X16" s="297"/>
      <c r="Y16" s="188"/>
    </row>
    <row r="17" spans="1:25" ht="15.5" thickTop="1" thickBot="1">
      <c r="A17" s="229">
        <v>45000</v>
      </c>
      <c r="B17" s="230">
        <f>COUNTIF(Citas[FECHA],Tabla26[[#This Row],[FECHA]])</f>
        <v>37</v>
      </c>
      <c r="C17" s="230">
        <v>31</v>
      </c>
      <c r="D17" s="230">
        <f>COUNTIF(Servicios[FECHA],Tabla26[[#This Row],[FECHA]])</f>
        <v>33</v>
      </c>
      <c r="E17" s="239">
        <f>SUMIFS(Citas[$],Citas[FECHA],Tabla26[[#This Row],[FECHA]],Citas[¿SERVICIO CONCRETADO?],"CONCRETADO")</f>
        <v>101677.94999999998</v>
      </c>
      <c r="F17" s="241">
        <f>Tabla26[[#This Row],[CONCRETADAS]]/Tabla26[[#This Row],[AGENDADAS]]</f>
        <v>0.83783783783783783</v>
      </c>
      <c r="H17" s="210" t="s">
        <v>36</v>
      </c>
      <c r="I17" s="210">
        <f>I13+I14</f>
        <v>632</v>
      </c>
      <c r="J17" s="193">
        <f>668-I17</f>
        <v>36</v>
      </c>
      <c r="K17" s="313"/>
      <c r="L17" s="73" t="s">
        <v>70</v>
      </c>
      <c r="M17" s="73">
        <v>1</v>
      </c>
      <c r="N17" s="73">
        <v>2</v>
      </c>
      <c r="O17" s="73">
        <v>4</v>
      </c>
      <c r="P17" s="73">
        <v>2</v>
      </c>
      <c r="Q17" s="73">
        <v>3</v>
      </c>
      <c r="R17" s="73">
        <v>12</v>
      </c>
      <c r="T17" s="9" t="s">
        <v>31</v>
      </c>
      <c r="U17" s="9" t="s">
        <v>28</v>
      </c>
      <c r="V17" s="9" t="s">
        <v>32</v>
      </c>
      <c r="W17" s="9" t="s">
        <v>33</v>
      </c>
      <c r="X17" s="9" t="s">
        <v>34</v>
      </c>
      <c r="Y17" s="171" t="s">
        <v>35</v>
      </c>
    </row>
    <row r="18" spans="1:25" ht="15" thickTop="1">
      <c r="A18" s="229">
        <v>45001</v>
      </c>
      <c r="B18" s="230">
        <f>COUNTIF(Citas[FECHA],Tabla26[[#This Row],[FECHA]])</f>
        <v>26</v>
      </c>
      <c r="C18" s="230">
        <v>24</v>
      </c>
      <c r="D18" s="230">
        <f>COUNTIF(Servicios[FECHA],Tabla26[[#This Row],[FECHA]])</f>
        <v>27</v>
      </c>
      <c r="E18" s="239">
        <f>SUMIFS(Citas[$],Citas[FECHA],Tabla26[[#This Row],[FECHA]],Citas[¿SERVICIO CONCRETADO?],"CONCRETADO")</f>
        <v>47222.599999999991</v>
      </c>
      <c r="F18" s="241">
        <f>Tabla26[[#This Row],[CONCRETADAS]]/Tabla26[[#This Row],[AGENDADAS]]</f>
        <v>0.92307692307692313</v>
      </c>
      <c r="H18" s="314"/>
      <c r="I18" s="314"/>
      <c r="J18" s="279">
        <f>I17/668</f>
        <v>0.94610778443113774</v>
      </c>
      <c r="K18" s="313"/>
      <c r="L18" s="11" t="s">
        <v>71</v>
      </c>
      <c r="M18" s="73"/>
      <c r="N18" s="73"/>
      <c r="O18" s="73"/>
      <c r="P18" s="73"/>
      <c r="Q18" s="73">
        <v>4</v>
      </c>
      <c r="R18" s="73">
        <v>4</v>
      </c>
      <c r="T18" s="182">
        <v>1</v>
      </c>
      <c r="U18" s="183"/>
      <c r="V18" s="184" t="s">
        <v>42</v>
      </c>
      <c r="W18" s="237" t="s">
        <v>43</v>
      </c>
      <c r="X18" s="293">
        <v>0.81699999999999995</v>
      </c>
      <c r="Y18" s="189">
        <v>2000</v>
      </c>
    </row>
    <row r="19" spans="1:25" ht="29">
      <c r="A19" s="229">
        <v>45002</v>
      </c>
      <c r="B19" s="230">
        <f>COUNTIF(Citas[FECHA],Tabla26[[#This Row],[FECHA]])</f>
        <v>0</v>
      </c>
      <c r="C19" s="230"/>
      <c r="D19" s="230">
        <f>COUNTIF(Servicios[FECHA],Tabla26[[#This Row],[FECHA]])</f>
        <v>1</v>
      </c>
      <c r="E19" s="239">
        <f>SUMIFS(Citas[$],Citas[FECHA],Tabla26[[#This Row],[FECHA]],Citas[¿SERVICIO CONCRETADO?],"CONCRETADO")</f>
        <v>0</v>
      </c>
      <c r="F19" s="241" t="e">
        <f>Tabla26[[#This Row],[CONCRETADAS]]/Tabla26[[#This Row],[AGENDADAS]]</f>
        <v>#DIV/0!</v>
      </c>
      <c r="H19" s="221" t="s">
        <v>72</v>
      </c>
      <c r="I19" s="161"/>
      <c r="J19" s="161"/>
      <c r="K19" s="313"/>
      <c r="L19" s="11" t="s">
        <v>20397</v>
      </c>
      <c r="M19" s="73"/>
      <c r="N19" s="73"/>
      <c r="O19" s="73"/>
      <c r="P19" s="73"/>
      <c r="Q19" s="73">
        <v>1</v>
      </c>
      <c r="R19" s="73">
        <v>1</v>
      </c>
      <c r="T19" s="182">
        <v>2</v>
      </c>
      <c r="U19" s="165">
        <v>1</v>
      </c>
      <c r="V19" s="184" t="s">
        <v>47</v>
      </c>
      <c r="W19" s="186" t="s">
        <v>21190</v>
      </c>
      <c r="X19" s="184" t="s">
        <v>21194</v>
      </c>
      <c r="Y19" s="189">
        <v>1000</v>
      </c>
    </row>
    <row r="20" spans="1:25">
      <c r="A20" s="229">
        <v>45003</v>
      </c>
      <c r="B20" s="230">
        <f>COUNTIF(Citas[FECHA],Tabla26[[#This Row],[FECHA]])</f>
        <v>23</v>
      </c>
      <c r="C20" s="230">
        <v>19</v>
      </c>
      <c r="D20" s="230">
        <f>COUNTIF(Servicios[FECHA],Tabla26[[#This Row],[FECHA]])</f>
        <v>18</v>
      </c>
      <c r="E20" s="239">
        <f>SUMIFS(Citas[$],Citas[FECHA],Tabla26[[#This Row],[FECHA]],Citas[¿SERVICIO CONCRETADO?],"CONCRETADO")</f>
        <v>38371</v>
      </c>
      <c r="F20" s="241">
        <f>Tabla26[[#This Row],[CONCRETADAS]]/Tabla26[[#This Row],[AGENDADAS]]</f>
        <v>0.82608695652173914</v>
      </c>
      <c r="H20" s="66" t="s">
        <v>73</v>
      </c>
      <c r="I20" s="67" t="s">
        <v>74</v>
      </c>
      <c r="J20" s="66" t="s">
        <v>28</v>
      </c>
      <c r="K20" s="13"/>
      <c r="L20" s="73" t="s">
        <v>68</v>
      </c>
      <c r="M20" s="73">
        <v>2</v>
      </c>
      <c r="N20" s="73">
        <v>3</v>
      </c>
      <c r="O20" s="73">
        <v>5</v>
      </c>
      <c r="P20" s="73">
        <v>2</v>
      </c>
      <c r="Q20" s="73">
        <v>11</v>
      </c>
      <c r="R20" s="73">
        <v>23</v>
      </c>
      <c r="T20" s="182">
        <v>3</v>
      </c>
      <c r="U20" s="165">
        <v>1</v>
      </c>
      <c r="V20" s="185" t="s">
        <v>51</v>
      </c>
      <c r="W20" s="187" t="s">
        <v>52</v>
      </c>
      <c r="X20" s="185" t="s">
        <v>21199</v>
      </c>
      <c r="Y20" s="189">
        <v>2000</v>
      </c>
    </row>
    <row r="21" spans="1:25">
      <c r="A21" s="229">
        <v>45004</v>
      </c>
      <c r="B21" s="230">
        <f>COUNTIF(Citas[FECHA],Tabla26[[#This Row],[FECHA]])</f>
        <v>0</v>
      </c>
      <c r="C21" s="230"/>
      <c r="D21" s="230">
        <f>COUNTIF(Servicios[FECHA],Tabla26[[#This Row],[FECHA]])</f>
        <v>0</v>
      </c>
      <c r="E21" s="239">
        <f>SUMIFS(Citas[$],Citas[FECHA],Tabla26[[#This Row],[FECHA]],Citas[¿SERVICIO CONCRETADO?],"CONCRETADO")</f>
        <v>0</v>
      </c>
      <c r="F21" s="241" t="e">
        <f>Tabla26[[#This Row],[CONCRETADAS]]/Tabla26[[#This Row],[AGENDADAS]]</f>
        <v>#DIV/0!</v>
      </c>
      <c r="H21" s="73" t="s">
        <v>75</v>
      </c>
      <c r="I21" s="73">
        <f>COUNTIF(Citas[STATUS ASISTENCIA],Tabla6[[#This Row],[STATUS ]])</f>
        <v>36</v>
      </c>
      <c r="J21" s="165">
        <f>Tabla6[[#This Row],[CANTIDAD]]/$I$27</f>
        <v>4.5454545454545456E-2</v>
      </c>
      <c r="K21" s="13"/>
      <c r="N21"/>
      <c r="T21" s="182">
        <v>4</v>
      </c>
      <c r="U21" s="165">
        <v>1</v>
      </c>
      <c r="V21" s="185" t="s">
        <v>56</v>
      </c>
      <c r="W21" s="185" t="s">
        <v>57</v>
      </c>
      <c r="X21" s="184" t="s">
        <v>21201</v>
      </c>
      <c r="Y21" s="189">
        <v>1000</v>
      </c>
    </row>
    <row r="22" spans="1:25" ht="15" thickBot="1">
      <c r="A22" s="229">
        <v>45005</v>
      </c>
      <c r="B22" s="230">
        <f>COUNTIF(Citas[FECHA],Tabla26[[#This Row],[FECHA]])</f>
        <v>0</v>
      </c>
      <c r="C22" s="230"/>
      <c r="D22" s="230">
        <f>COUNTIF(Servicios[FECHA],Tabla26[[#This Row],[FECHA]])</f>
        <v>0</v>
      </c>
      <c r="E22" s="239">
        <f>SUMIFS(Citas[$],Citas[FECHA],Tabla26[[#This Row],[FECHA]],Citas[¿SERVICIO CONCRETADO?],"CONCRETADO")</f>
        <v>0</v>
      </c>
      <c r="F22" s="241" t="e">
        <f>Tabla26[[#This Row],[CONCRETADAS]]/Tabla26[[#This Row],[AGENDADAS]]</f>
        <v>#DIV/0!</v>
      </c>
      <c r="H22" s="73" t="s">
        <v>69</v>
      </c>
      <c r="I22" s="73">
        <f>COUNTIF(Citas[STATUS ASISTENCIA],Tabla6[[#This Row],[STATUS ]])</f>
        <v>168</v>
      </c>
      <c r="J22" s="165">
        <f>Tabla6[[#This Row],[CANTIDAD]]/$I$27</f>
        <v>0.21212121212121213</v>
      </c>
      <c r="K22" s="13"/>
      <c r="N22"/>
      <c r="T22" s="195"/>
      <c r="U22" s="73"/>
      <c r="V22" s="185"/>
      <c r="W22" s="73"/>
      <c r="X22" s="13"/>
      <c r="Y22" s="189"/>
    </row>
    <row r="23" spans="1:25" ht="25.5" customHeight="1" thickTop="1" thickBot="1">
      <c r="A23" s="229">
        <v>45006</v>
      </c>
      <c r="B23" s="230">
        <f>COUNTIF(Citas[FECHA],Tabla26[[#This Row],[FECHA]])</f>
        <v>33</v>
      </c>
      <c r="C23" s="230">
        <v>26</v>
      </c>
      <c r="D23" s="230">
        <f>COUNTIF(Servicios[FECHA],Tabla26[[#This Row],[FECHA]])</f>
        <v>25</v>
      </c>
      <c r="E23" s="239">
        <f>SUMIFS(Citas[$],Citas[FECHA],Tabla26[[#This Row],[FECHA]],Citas[¿SERVICIO CONCRETADO?],"CONCRETADO")</f>
        <v>55195</v>
      </c>
      <c r="F23" s="241">
        <f>Tabla26[[#This Row],[CONCRETADAS]]/Tabla26[[#This Row],[AGENDADAS]]</f>
        <v>0.78787878787878785</v>
      </c>
      <c r="H23" s="73" t="s">
        <v>1</v>
      </c>
      <c r="I23" s="73">
        <f>COUNTIF(Citas[STATUS ASISTENCIA],Tabla6[[#This Row],[STATUS ]])</f>
        <v>11</v>
      </c>
      <c r="J23" s="165">
        <f>Tabla6[[#This Row],[CANTIDAD]]/$I$27</f>
        <v>1.3888888888888888E-2</v>
      </c>
      <c r="K23" s="13"/>
      <c r="L23" s="158" t="s">
        <v>76</v>
      </c>
      <c r="M23" s="159">
        <f>GETPIVOTDATA("ADICIONAL",$L$14,"TMK","J","STATUS ASISTENCIA","LATE")+GETPIVOTDATA("ADICIONAL",$L$14,"TMK","J","STATUS ASISTENCIA","ON TIME")</f>
        <v>2</v>
      </c>
      <c r="N23" s="159">
        <f>GETPIVOTDATA("ADICIONAL",$L$14,"TMK","K","STATUS ASISTENCIA","LATE")+GETPIVOTDATA("ADICIONAL",$L$14,"TMK","K","STATUS ASISTENCIA","ON TIME")</f>
        <v>3</v>
      </c>
      <c r="O23" s="159">
        <f>GETPIVOTDATA("ADICIONAL",$L$14,"TMK","M","STATUS ASISTENCIA","LATE")+GETPIVOTDATA("ADICIONAL",$L$14,"TMK","M","STATUS ASISTENCIA","ON TIME")</f>
        <v>5</v>
      </c>
      <c r="P23" s="159">
        <f>GETPIVOTDATA("ADICIONAL",$L$14,"TMK","I","STATUS ASISTENCIA","LATE")+GETPIVOTDATA("ADICIONAL",$L$14,"TMK","I","STATUS ASISTENCIA","ON TIME")</f>
        <v>6</v>
      </c>
      <c r="Q23" s="159">
        <f>GETPIVOTDATA("ADICIONAL",$L$14,"STATUS ASISTENCIA","LATE")+GETPIVOTDATA("ADICIONAL",$L$14,"STATUS ASISTENCIA","ON TIME")</f>
        <v>18</v>
      </c>
      <c r="R23" s="192"/>
      <c r="T23" s="297" t="s">
        <v>77</v>
      </c>
      <c r="U23" s="297"/>
      <c r="V23" s="297"/>
      <c r="W23" s="297"/>
      <c r="X23" s="297"/>
      <c r="Y23" s="188"/>
    </row>
    <row r="24" spans="1:25" ht="31" customHeight="1" thickTop="1">
      <c r="A24" s="229">
        <v>45007</v>
      </c>
      <c r="B24" s="230">
        <f>COUNTIF(Citas[FECHA],Tabla26[[#This Row],[FECHA]])</f>
        <v>35</v>
      </c>
      <c r="C24" s="230">
        <v>30</v>
      </c>
      <c r="D24" s="230">
        <f>COUNTIF(Servicios[FECHA],Tabla26[[#This Row],[FECHA]])</f>
        <v>36</v>
      </c>
      <c r="E24" s="239">
        <f>SUMIFS(Citas[$],Citas[FECHA],Tabla26[[#This Row],[FECHA]],Citas[¿SERVICIO CONCRETADO?],"CONCRETADO")</f>
        <v>77991</v>
      </c>
      <c r="F24" s="241">
        <f>Tabla26[[#This Row],[CONCRETADAS]]/Tabla26[[#This Row],[AGENDADAS]]</f>
        <v>0.8571428571428571</v>
      </c>
      <c r="H24" s="73" t="s">
        <v>70</v>
      </c>
      <c r="I24" s="73">
        <f>COUNTIF(Citas[STATUS ASISTENCIA],Tabla6[[#This Row],[STATUS ]])</f>
        <v>417</v>
      </c>
      <c r="J24" s="165">
        <f>Tabla6[[#This Row],[CANTIDAD]]/$I$27</f>
        <v>0.52651515151515149</v>
      </c>
      <c r="K24" s="13"/>
      <c r="T24" s="9" t="s">
        <v>31</v>
      </c>
      <c r="U24" s="9" t="s">
        <v>28</v>
      </c>
      <c r="V24" s="9" t="s">
        <v>32</v>
      </c>
      <c r="W24" s="9" t="s">
        <v>33</v>
      </c>
      <c r="X24" s="9" t="s">
        <v>34</v>
      </c>
      <c r="Y24" s="171" t="s">
        <v>35</v>
      </c>
    </row>
    <row r="25" spans="1:25" ht="30" customHeight="1">
      <c r="A25" s="229">
        <v>45008</v>
      </c>
      <c r="B25" s="230">
        <f>COUNTIF(Citas[FECHA],Tabla26[[#This Row],[FECHA]])</f>
        <v>32</v>
      </c>
      <c r="C25" s="230">
        <v>30</v>
      </c>
      <c r="D25" s="230">
        <f>COUNTIF(Servicios[FECHA],Tabla26[[#This Row],[FECHA]])</f>
        <v>48</v>
      </c>
      <c r="E25" s="239">
        <f>SUMIFS(Citas[$],Citas[FECHA],Tabla26[[#This Row],[FECHA]],Citas[¿SERVICIO CONCRETADO?],"CONCRETADO")</f>
        <v>70274.399999999994</v>
      </c>
      <c r="F25" s="241">
        <f>Tabla26[[#This Row],[CONCRETADAS]]/Tabla26[[#This Row],[AGENDADAS]]</f>
        <v>0.9375</v>
      </c>
      <c r="H25" s="73" t="s">
        <v>71</v>
      </c>
      <c r="I25" s="73">
        <f>COUNTIF(Citas[STATUS ASISTENCIA],Tabla6[[#This Row],[STATUS ]])</f>
        <v>116</v>
      </c>
      <c r="J25" s="165">
        <f>Tabla6[[#This Row],[CANTIDAD]]/$I$27</f>
        <v>0.14646464646464646</v>
      </c>
      <c r="K25" s="13"/>
      <c r="L25" s="310" t="s">
        <v>78</v>
      </c>
      <c r="M25" s="310"/>
      <c r="N25" s="310"/>
      <c r="O25" s="310"/>
      <c r="Q25" s="179" t="s">
        <v>79</v>
      </c>
      <c r="T25" s="182">
        <v>1</v>
      </c>
      <c r="U25" s="183"/>
      <c r="V25" s="184" t="s">
        <v>42</v>
      </c>
      <c r="W25" s="237" t="s">
        <v>43</v>
      </c>
      <c r="X25" s="293">
        <v>0.81699999999999995</v>
      </c>
      <c r="Y25" s="189">
        <v>2000</v>
      </c>
    </row>
    <row r="26" spans="1:25" ht="26.15" customHeight="1">
      <c r="A26" s="229">
        <v>45009</v>
      </c>
      <c r="B26" s="230">
        <f>COUNTIF(Citas[FECHA],Tabla26[[#This Row],[FECHA]])</f>
        <v>39</v>
      </c>
      <c r="C26" s="230">
        <v>35</v>
      </c>
      <c r="D26" s="230">
        <f>COUNTIF(Servicios[FECHA],Tabla26[[#This Row],[FECHA]])</f>
        <v>27</v>
      </c>
      <c r="E26" s="239">
        <f>SUMIFS(Citas[$],Citas[FECHA],Tabla26[[#This Row],[FECHA]],Citas[¿SERVICIO CONCRETADO?],"CONCRETADO")</f>
        <v>84594.799999999988</v>
      </c>
      <c r="F26" s="241">
        <f>Tabla26[[#This Row],[CONCRETADAS]]/Tabla26[[#This Row],[AGENDADAS]]</f>
        <v>0.89743589743589747</v>
      </c>
      <c r="H26" s="73" t="e">
        <v>#N/A</v>
      </c>
      <c r="I26" s="73">
        <f>COUNTIF(Citas[STATUS ASISTENCIA],Tabla6[[#This Row],[STATUS ]])</f>
        <v>44</v>
      </c>
      <c r="J26" s="165">
        <f>Tabla6[[#This Row],[CANTIDAD]]/$I$27</f>
        <v>5.5555555555555552E-2</v>
      </c>
      <c r="K26" s="13"/>
      <c r="L26" s="317" t="s">
        <v>80</v>
      </c>
      <c r="M26" s="317"/>
      <c r="N26" s="140" t="s">
        <v>19</v>
      </c>
      <c r="O26" s="140" t="s">
        <v>81</v>
      </c>
      <c r="P26" s="147"/>
      <c r="Q26" s="180" t="s">
        <v>82</v>
      </c>
      <c r="T26" s="182">
        <v>2</v>
      </c>
      <c r="U26" s="165">
        <v>1</v>
      </c>
      <c r="V26" s="184" t="s">
        <v>47</v>
      </c>
      <c r="W26" s="186" t="s">
        <v>21191</v>
      </c>
      <c r="X26" s="184" t="s">
        <v>21195</v>
      </c>
      <c r="Y26" s="189">
        <v>1000</v>
      </c>
    </row>
    <row r="27" spans="1:25" ht="17.5" customHeight="1">
      <c r="A27" s="229">
        <v>45010</v>
      </c>
      <c r="B27" s="230">
        <f>COUNTIF(Citas[FECHA],Tabla26[[#This Row],[FECHA]])</f>
        <v>24</v>
      </c>
      <c r="C27" s="230">
        <v>22</v>
      </c>
      <c r="D27" s="230">
        <f>COUNTIF(Servicios[FECHA],Tabla26[[#This Row],[FECHA]])</f>
        <v>19</v>
      </c>
      <c r="E27" s="239">
        <f>SUMIFS(Citas[$],Citas[FECHA],Tabla26[[#This Row],[FECHA]],Citas[¿SERVICIO CONCRETADO?],"CONCRETADO")</f>
        <v>49780</v>
      </c>
      <c r="F27" s="241">
        <f>Tabla26[[#This Row],[CONCRETADAS]]/Tabla26[[#This Row],[AGENDADAS]]</f>
        <v>0.91666666666666663</v>
      </c>
      <c r="H27" s="11"/>
      <c r="I27" s="11">
        <f>SUM(I21:I26)</f>
        <v>792</v>
      </c>
      <c r="J27" s="11"/>
      <c r="K27" s="13"/>
      <c r="L27" s="318" t="s">
        <v>83</v>
      </c>
      <c r="M27" s="318"/>
      <c r="N27" s="173">
        <f>COUNTIFS(Noshow11[STATUS],"NO SHOW",Noshow11[CONF. REP.],"NO")</f>
        <v>0</v>
      </c>
      <c r="O27" s="141"/>
      <c r="P27" s="148" t="s">
        <v>84</v>
      </c>
      <c r="Q27" s="160"/>
      <c r="T27" s="182">
        <v>3</v>
      </c>
      <c r="U27" s="165">
        <v>1</v>
      </c>
      <c r="V27" s="185" t="s">
        <v>51</v>
      </c>
      <c r="W27" s="187" t="s">
        <v>52</v>
      </c>
      <c r="X27" s="185" t="s">
        <v>21200</v>
      </c>
      <c r="Y27" s="189">
        <v>2000</v>
      </c>
    </row>
    <row r="28" spans="1:25">
      <c r="A28" s="229">
        <v>45011</v>
      </c>
      <c r="B28" s="230">
        <f>COUNTIF(Citas[FECHA],Tabla26[[#This Row],[FECHA]])</f>
        <v>0</v>
      </c>
      <c r="C28" s="230"/>
      <c r="D28" s="230">
        <f>COUNTIF(Servicios[FECHA],Tabla26[[#This Row],[FECHA]])</f>
        <v>0</v>
      </c>
      <c r="E28" s="239">
        <f>SUMIFS(Citas[$],Citas[FECHA],Tabla26[[#This Row],[FECHA]],Citas[¿SERVICIO CONCRETADO?],"CONCRETADO")</f>
        <v>0</v>
      </c>
      <c r="F28" s="241" t="e">
        <f>Tabla26[[#This Row],[CONCRETADAS]]/Tabla26[[#This Row],[AGENDADAS]]</f>
        <v>#DIV/0!</v>
      </c>
      <c r="K28" s="13"/>
      <c r="L28" s="316" t="s">
        <v>85</v>
      </c>
      <c r="M28" s="316"/>
      <c r="N28" s="174">
        <f>COUNTIFS(Noshow11[STATUS],"NO SHOW",Noshow11[CONF. REP.],"SI",Noshow11[CONCRETADO],"CONCRETADO")</f>
        <v>0</v>
      </c>
      <c r="O28" s="142"/>
      <c r="T28" s="182">
        <v>4</v>
      </c>
      <c r="U28" s="165">
        <v>1</v>
      </c>
      <c r="V28" s="185" t="s">
        <v>86</v>
      </c>
      <c r="W28" s="185" t="s">
        <v>57</v>
      </c>
      <c r="X28" s="185" t="s">
        <v>21204</v>
      </c>
      <c r="Y28" s="189">
        <v>1000</v>
      </c>
    </row>
    <row r="29" spans="1:25">
      <c r="A29" s="229">
        <v>45012</v>
      </c>
      <c r="B29" s="230">
        <f>COUNTIF(Citas[FECHA],Tabla26[[#This Row],[FECHA]])</f>
        <v>36</v>
      </c>
      <c r="C29" s="230">
        <v>31</v>
      </c>
      <c r="D29" s="230">
        <f>COUNTIF(Servicios[FECHA],Tabla26[[#This Row],[FECHA]])</f>
        <v>25</v>
      </c>
      <c r="E29" s="239">
        <f>SUMIFS(Citas[$],Citas[FECHA],Tabla26[[#This Row],[FECHA]],Citas[¿SERVICIO CONCRETADO?],"CONCRETADO")</f>
        <v>58242</v>
      </c>
      <c r="F29" s="241">
        <f>Tabla26[[#This Row],[CONCRETADAS]]/Tabla26[[#This Row],[AGENDADAS]]</f>
        <v>0.86111111111111116</v>
      </c>
      <c r="K29" s="13"/>
      <c r="T29" s="195"/>
      <c r="U29" s="73"/>
      <c r="V29" s="185"/>
      <c r="W29" s="73"/>
      <c r="X29" s="13"/>
      <c r="Y29" s="189"/>
    </row>
    <row r="30" spans="1:25">
      <c r="A30" s="229">
        <v>45013</v>
      </c>
      <c r="B30" s="230">
        <f>COUNTIF(Citas[FECHA],Tabla26[[#This Row],[FECHA]])</f>
        <v>40</v>
      </c>
      <c r="C30" s="230">
        <v>35</v>
      </c>
      <c r="D30" s="230">
        <f>COUNTIF(Servicios[FECHA],Tabla26[[#This Row],[FECHA]])</f>
        <v>27</v>
      </c>
      <c r="E30" s="239">
        <f>SUMIFS(Citas[$],Citas[FECHA],Tabla26[[#This Row],[FECHA]],Citas[¿SERVICIO CONCRETADO?],"CONCRETADO")</f>
        <v>69084.399999999994</v>
      </c>
      <c r="F30" s="241">
        <f>Tabla26[[#This Row],[CONCRETADAS]]/Tabla26[[#This Row],[AGENDADAS]]</f>
        <v>0.875</v>
      </c>
      <c r="K30" s="13"/>
    </row>
    <row r="31" spans="1:25">
      <c r="A31" s="229">
        <v>45014</v>
      </c>
      <c r="B31" s="230">
        <f>COUNTIF(Citas[FECHA],Tabla26[[#This Row],[FECHA]])</f>
        <v>44</v>
      </c>
      <c r="C31" s="230">
        <v>40</v>
      </c>
      <c r="D31" s="230">
        <f>COUNTIF(Servicios[FECHA],Tabla26[[#This Row],[FECHA]])</f>
        <v>34</v>
      </c>
      <c r="E31" s="239">
        <f>SUMIFS(Citas[$],Citas[FECHA],Tabla26[[#This Row],[FECHA]],Citas[¿SERVICIO CONCRETADO?],"CONCRETADO")</f>
        <v>73061</v>
      </c>
      <c r="F31" s="241">
        <f>Tabla26[[#This Row],[CONCRETADAS]]/Tabla26[[#This Row],[AGENDADAS]]</f>
        <v>0.90909090909090906</v>
      </c>
      <c r="K31" s="13"/>
    </row>
    <row r="32" spans="1:25" ht="40.5" customHeight="1">
      <c r="A32" s="229">
        <v>45015</v>
      </c>
      <c r="B32" s="230">
        <f>COUNTIF(Citas[FECHA],Tabla26[[#This Row],[FECHA]])</f>
        <v>37</v>
      </c>
      <c r="C32" s="230">
        <v>33</v>
      </c>
      <c r="D32" s="230">
        <f>COUNTIF(Servicios[FECHA],Tabla26[[#This Row],[FECHA]])</f>
        <v>36</v>
      </c>
      <c r="E32" s="239">
        <f>SUMIFS(Citas[$],Citas[FECHA],Tabla26[[#This Row],[FECHA]],Citas[¿SERVICIO CONCRETADO?],"CONCRETADO")</f>
        <v>99299</v>
      </c>
      <c r="F32" s="241">
        <f>Tabla26[[#This Row],[CONCRETADAS]]/Tabla26[[#This Row],[AGENDADAS]]</f>
        <v>0.89189189189189189</v>
      </c>
      <c r="H32" s="9" t="s">
        <v>87</v>
      </c>
      <c r="I32" s="9" t="s">
        <v>19</v>
      </c>
      <c r="J32" s="9" t="s">
        <v>28</v>
      </c>
      <c r="K32" s="13"/>
      <c r="L32" s="319" t="s">
        <v>88</v>
      </c>
      <c r="M32" s="319"/>
      <c r="N32" s="198"/>
      <c r="O32" s="198"/>
      <c r="P32" s="198"/>
      <c r="Q32" s="198"/>
      <c r="R32" s="196">
        <v>0.8</v>
      </c>
      <c r="S32" s="2"/>
    </row>
    <row r="33" spans="1:22" ht="31.5" customHeight="1">
      <c r="A33" s="229"/>
      <c r="B33" s="230">
        <f>COUNTIF(Citas[FECHA],Tabla26[[#This Row],[FECHA]])</f>
        <v>0</v>
      </c>
      <c r="C33" s="230"/>
      <c r="D33" s="230">
        <f>COUNTIF(Servicios[FECHA],Tabla26[[#This Row],[FECHA]])</f>
        <v>0</v>
      </c>
      <c r="E33" s="239">
        <f>SUMIFS(Citas[$],Citas[FECHA],Tabla26[[#This Row],[FECHA]],Citas[¿SERVICIO CONCRETADO?],"CONCRETADO")</f>
        <v>0</v>
      </c>
      <c r="F33" s="241" t="e">
        <f>Tabla26[[#This Row],[CONCRETADAS]]/Tabla26[[#This Row],[AGENDADAS]]</f>
        <v>#DIV/0!</v>
      </c>
      <c r="H33" s="197" t="s">
        <v>100</v>
      </c>
      <c r="I33" s="73">
        <f>COUNTIFS(Noshow11[SEGUIMIENTO REALIZADO],Tabla9[[#This Row],[MOTIVO NO SHOW]],Noshow11[STATUS],"NO SHOW",Noshow11[CONCRETADO],"&lt;&gt;CONCRETADO")</f>
        <v>7</v>
      </c>
      <c r="J33" s="165">
        <f t="shared" ref="J33:J41" si="1">I33/$I$42</f>
        <v>0.58333333333333337</v>
      </c>
      <c r="K33" s="13"/>
      <c r="L33" s="2" t="s">
        <v>6</v>
      </c>
      <c r="M33" s="2" t="s">
        <v>90</v>
      </c>
      <c r="N33" s="2" t="s">
        <v>91</v>
      </c>
      <c r="O33" s="199" t="s">
        <v>92</v>
      </c>
      <c r="P33" s="2" t="s">
        <v>93</v>
      </c>
      <c r="Q33" s="2" t="s">
        <v>94</v>
      </c>
      <c r="R33" s="2" t="s">
        <v>95</v>
      </c>
      <c r="S33" s="2"/>
    </row>
    <row r="34" spans="1:22">
      <c r="A34" s="231" t="s">
        <v>10</v>
      </c>
      <c r="B34" s="230">
        <f>SUM(B3:B33)</f>
        <v>756</v>
      </c>
      <c r="C34" s="230">
        <f t="shared" ref="C34:F34" si="2">SUM(C3:C33)</f>
        <v>667</v>
      </c>
      <c r="D34" s="230">
        <f t="shared" si="2"/>
        <v>654</v>
      </c>
      <c r="E34" s="240">
        <f>SUM(Tabla26[TOTAL $ AGEND])</f>
        <v>1541094.15</v>
      </c>
      <c r="F34" s="242" t="e">
        <f t="shared" si="2"/>
        <v>#DIV/0!</v>
      </c>
      <c r="H34" s="197" t="s">
        <v>89</v>
      </c>
      <c r="I34" s="73">
        <f>COUNTIFS(Noshow11[SEGUIMIENTO REALIZADO],Tabla9[[#This Row],[MOTIVO NO SHOW]],Noshow11[STATUS],"NO SHOW",Noshow11[CONCRETADO],"&lt;&gt;CONCRETADO")</f>
        <v>4</v>
      </c>
      <c r="J34" s="165">
        <f t="shared" si="1"/>
        <v>0.33333333333333331</v>
      </c>
      <c r="K34" s="13"/>
      <c r="L34" s="8" t="s">
        <v>97</v>
      </c>
      <c r="M34" s="11">
        <f>COUNTIFS(Noshow11[TMKT],Tabla15[[#This Row],[PROG. CITAS]],Noshow11[STATUS],"NO SHOW")</f>
        <v>5</v>
      </c>
      <c r="N34" s="11">
        <f>COUNTIFS(Noshow11[TMKT],Tabla15[[#This Row],[PROG. CITAS]],Noshow11[STATUS],"NO SHOW",Noshow11[CONF. REP.],"NO")</f>
        <v>0</v>
      </c>
      <c r="O34" s="11">
        <f>COUNTIFS(Noshow11[TMKT],Tabla15[[#This Row],[PROG. CITAS]],Noshow11[STATUS],"NO SHOW",Noshow11[CONCRETADO],"CONCRETADO")</f>
        <v>0</v>
      </c>
      <c r="P34" s="12">
        <f>O34/M34</f>
        <v>0</v>
      </c>
      <c r="Q34" s="200">
        <f>$R$32</f>
        <v>0.8</v>
      </c>
      <c r="R34" s="201">
        <f>IF(Tabla15[[#This Row],[% NO SHOW]]&lt;$R$32,Tabla15[[#This Row],[% NO SHOW]],NA())</f>
        <v>0</v>
      </c>
      <c r="S34" s="10"/>
    </row>
    <row r="35" spans="1:22">
      <c r="H35" s="197" t="s">
        <v>98</v>
      </c>
      <c r="I35" s="73">
        <f>COUNTIFS(Noshow11[SEGUIMIENTO REALIZADO],Tabla9[[#This Row],[MOTIVO NO SHOW]],Noshow11[STATUS],"NO SHOW",Noshow11[CONCRETADO],"&lt;&gt;CONCRETADO")</f>
        <v>1</v>
      </c>
      <c r="J35" s="165">
        <f t="shared" si="1"/>
        <v>8.3333333333333329E-2</v>
      </c>
      <c r="K35" s="13"/>
      <c r="L35" s="8" t="s">
        <v>99</v>
      </c>
      <c r="M35" s="11">
        <f>COUNTIFS(Noshow11[TMKT],Tabla15[[#This Row],[PROG. CITAS]],Noshow11[STATUS],"NO SHOW")</f>
        <v>1</v>
      </c>
      <c r="N35" s="11">
        <f>COUNTIFS(Noshow11[TMKT],Tabla15[[#This Row],[PROG. CITAS]],Noshow11[STATUS],"NO SHOW",Noshow11[CONF. REP.],"NO")</f>
        <v>0</v>
      </c>
      <c r="O35" s="11">
        <f>COUNTIFS(Noshow11[TMKT],Tabla15[[#This Row],[PROG. CITAS]],Noshow11[STATUS],"NO SHOW",Noshow11[CONCRETADO],"CONCRETADO")</f>
        <v>0</v>
      </c>
      <c r="P35" s="12">
        <f>O35/M35</f>
        <v>0</v>
      </c>
      <c r="Q35" s="200">
        <f>$R$32</f>
        <v>0.8</v>
      </c>
      <c r="R35" s="201">
        <f>IF(Tabla15[[#This Row],[% NO SHOW]]&lt;$R$32,Tabla15[[#This Row],[% NO SHOW]],NA())</f>
        <v>0</v>
      </c>
      <c r="S35" s="10"/>
    </row>
    <row r="36" spans="1:22">
      <c r="H36" s="197" t="s">
        <v>96</v>
      </c>
      <c r="I36" s="73">
        <f>COUNTIFS(Noshow11[SEGUIMIENTO REALIZADO],Tabla9[[#This Row],[MOTIVO NO SHOW]],Noshow11[STATUS],"NO SHOW",Noshow11[CONCRETADO],"&lt;&gt;CONCRETADO")</f>
        <v>0</v>
      </c>
      <c r="J36" s="165">
        <f t="shared" si="1"/>
        <v>0</v>
      </c>
      <c r="L36" s="8" t="s">
        <v>101</v>
      </c>
      <c r="M36" s="11">
        <f>COUNTIFS(Noshow11[TMKT],Tabla15[[#This Row],[PROG. CITAS]],Noshow11[STATUS],"NO SHOW")</f>
        <v>2</v>
      </c>
      <c r="N36" s="11">
        <f>COUNTIFS(Noshow11[TMKT],Tabla15[[#This Row],[PROG. CITAS]],Noshow11[STATUS],"NO SHOW",Noshow11[CONF. REP.],"NO")</f>
        <v>0</v>
      </c>
      <c r="O36" s="11">
        <f>COUNTIFS(Noshow11[TMKT],Tabla15[[#This Row],[PROG. CITAS]],Noshow11[STATUS],"NO SHOW",Noshow11[CONCRETADO],"CONCRETADO")</f>
        <v>0</v>
      </c>
      <c r="P36" s="12">
        <f>O36/M36</f>
        <v>0</v>
      </c>
      <c r="Q36" s="200">
        <f>$R$32</f>
        <v>0.8</v>
      </c>
      <c r="R36" s="201">
        <f>IF(Tabla15[[#This Row],[% NO SHOW]]&lt;$R$32,Tabla15[[#This Row],[% NO SHOW]],NA())</f>
        <v>0</v>
      </c>
      <c r="S36" s="10"/>
    </row>
    <row r="37" spans="1:22">
      <c r="H37" s="197" t="s">
        <v>102</v>
      </c>
      <c r="I37" s="73">
        <f>COUNTIFS(Noshow11[SEGUIMIENTO REALIZADO],Tabla9[[#This Row],[MOTIVO NO SHOW]],Noshow11[STATUS],"NO SHOW",Noshow11[CONCRETADO],"&lt;&gt;CONCRETADO")</f>
        <v>0</v>
      </c>
      <c r="J37" s="165">
        <f t="shared" si="1"/>
        <v>0</v>
      </c>
      <c r="L37" s="8" t="s">
        <v>103</v>
      </c>
      <c r="M37" s="11">
        <f>COUNTIFS(Noshow11[TMKT],Tabla15[[#This Row],[PROG. CITAS]],Noshow11[STATUS],"NO SHOW")</f>
        <v>5</v>
      </c>
      <c r="N37" s="11">
        <f>COUNTIFS(Noshow11[TMKT],Tabla15[[#This Row],[PROG. CITAS]],Noshow11[STATUS],"NO SHOW",Noshow11[CONF. REP.],"NO")</f>
        <v>0</v>
      </c>
      <c r="O37" s="11">
        <f>COUNTIFS(Noshow11[TMKT],Tabla15[[#This Row],[PROG. CITAS]],Noshow11[STATUS],"NO SHOW",Noshow11[CONCRETADO],"CONCRETADO")</f>
        <v>0</v>
      </c>
      <c r="P37" s="12">
        <f>O37/M37</f>
        <v>0</v>
      </c>
      <c r="Q37" s="200">
        <f>$R$32</f>
        <v>0.8</v>
      </c>
      <c r="R37" s="201">
        <f>IF(Tabla15[[#This Row],[% NO SHOW]]&lt;$R$32,Tabla15[[#This Row],[% NO SHOW]],NA())</f>
        <v>0</v>
      </c>
      <c r="S37" s="10"/>
    </row>
    <row r="38" spans="1:22">
      <c r="H38" s="197" t="s">
        <v>104</v>
      </c>
      <c r="I38" s="73">
        <f>COUNTIFS(Noshow11[SEGUIMIENTO REALIZADO],Tabla9[[#This Row],[MOTIVO NO SHOW]],Noshow11[STATUS],"NO SHOW",Noshow11[CONCRETADO],"&lt;&gt;CONCRETADO")</f>
        <v>0</v>
      </c>
      <c r="J38" s="165">
        <f t="shared" si="1"/>
        <v>0</v>
      </c>
      <c r="L38" s="8" t="s">
        <v>105</v>
      </c>
      <c r="M38" s="11">
        <f>COUNTIFS(Noshow11[TMKT],Tabla15[[#This Row],[PROG. CITAS]],Noshow11[STATUS],"NO SHOW")</f>
        <v>0</v>
      </c>
      <c r="N38" s="11">
        <f>COUNTIFS(Noshow11[TMKT],Tabla15[[#This Row],[PROG. CITAS]],Noshow11[STATUS],"NO SHOW",Noshow11[CONF. REP.],"NO")</f>
        <v>0</v>
      </c>
      <c r="O38" s="11">
        <f>COUNTIFS(Noshow11[TMKT],Tabla15[[#This Row],[PROG. CITAS]],Noshow11[STATUS],"NO SHOW",Noshow11[CONCRETADO],"CONCRETADO")</f>
        <v>0</v>
      </c>
      <c r="P38" s="12" t="e">
        <f>O38/M38</f>
        <v>#DIV/0!</v>
      </c>
      <c r="Q38" s="200">
        <f>$R$32</f>
        <v>0.8</v>
      </c>
      <c r="R38" s="201" t="e">
        <f>IF(Tabla15[[#This Row],[% NO SHOW]]&lt;$R$32,Tabla15[[#This Row],[% NO SHOW]],NA())</f>
        <v>#DIV/0!</v>
      </c>
      <c r="S38" s="10"/>
    </row>
    <row r="39" spans="1:22">
      <c r="H39" s="197" t="s">
        <v>106</v>
      </c>
      <c r="I39" s="73">
        <f>COUNTIFS(Noshow11[SEGUIMIENTO REALIZADO],Tabla9[[#This Row],[MOTIVO NO SHOW]],Noshow11[STATUS],"NO SHOW",Noshow11[CONCRETADO],"&lt;&gt;CONCRETADO")</f>
        <v>0</v>
      </c>
      <c r="J39" s="165">
        <f t="shared" si="1"/>
        <v>0</v>
      </c>
      <c r="L39" s="9" t="s">
        <v>10</v>
      </c>
      <c r="M39" s="9">
        <f>SUM(M34:M38)</f>
        <v>13</v>
      </c>
      <c r="N39" s="9">
        <f>SUM(N34:N38)</f>
        <v>0</v>
      </c>
      <c r="O39" s="9">
        <f>SUM(O34:O38)</f>
        <v>0</v>
      </c>
      <c r="P39" s="203"/>
      <c r="Q39" s="13"/>
      <c r="R39" s="13"/>
    </row>
    <row r="40" spans="1:22">
      <c r="H40" s="182"/>
      <c r="I40" s="73">
        <f>COUNTIFS(Noshow11[SEGUIMIENTO REALIZADO],Tabla9[[#This Row],[MOTIVO NO SHOW]],Noshow11[STATUS],"NO SHOW",Noshow11[CONCRETADO],"&lt;&gt;CONCRETADO")</f>
        <v>0</v>
      </c>
      <c r="J40" s="165">
        <f t="shared" si="1"/>
        <v>0</v>
      </c>
    </row>
    <row r="41" spans="1:22" ht="17">
      <c r="H41" s="182"/>
      <c r="I41" s="73">
        <f>COUNTIFS(Noshow11[SEGUIMIENTO REALIZADO],Tabla9[[#This Row],[MOTIVO NO SHOW]],Noshow11[STATUS],"NO SHOW",Noshow11[CONCRETADO],"&lt;&gt;CONCRETADO")</f>
        <v>0</v>
      </c>
      <c r="J41" s="165">
        <f t="shared" si="1"/>
        <v>0</v>
      </c>
      <c r="L41" s="315" t="s">
        <v>107</v>
      </c>
      <c r="M41" s="315"/>
      <c r="N41" s="315"/>
      <c r="O41" s="315"/>
      <c r="P41" s="315"/>
      <c r="Q41" s="315"/>
      <c r="R41" s="315"/>
      <c r="S41" s="176"/>
    </row>
    <row r="42" spans="1:22" ht="29">
      <c r="I42" s="3">
        <f>SUM(Tabla9[TOTAL])</f>
        <v>12</v>
      </c>
      <c r="J42" s="97"/>
      <c r="L42" s="9" t="s">
        <v>6</v>
      </c>
      <c r="M42" s="9" t="s">
        <v>108</v>
      </c>
      <c r="N42" s="9" t="s">
        <v>109</v>
      </c>
      <c r="O42" s="9" t="s">
        <v>110</v>
      </c>
      <c r="P42" s="9" t="s">
        <v>12</v>
      </c>
      <c r="Q42" s="2" t="s">
        <v>111</v>
      </c>
      <c r="R42" s="9" t="s">
        <v>19</v>
      </c>
      <c r="S42" s="3"/>
    </row>
    <row r="43" spans="1:22">
      <c r="L43" s="144" t="s">
        <v>16</v>
      </c>
      <c r="M43" s="3">
        <f>COUNTIFS(Servicios[TMK],"M",Servicios[1er Serv],"&gt;&lt;0")</f>
        <v>7</v>
      </c>
      <c r="N43" s="3">
        <f>COUNTIFS(Servicios[TMK],"M",Servicios[Activos / Sub],"&gt;&lt;0")</f>
        <v>128</v>
      </c>
      <c r="O43" s="3">
        <f>COUNTIFS(Servicios[TMK],"M",Servicios[Inactivos],"&gt;&lt;0")</f>
        <v>16</v>
      </c>
      <c r="P43" s="3">
        <f>COUNTIFS(Servicios[TMK],"M",Servicios[Campañas],"&gt;&lt;0")</f>
        <v>7</v>
      </c>
      <c r="Q43" s="3">
        <f>COUNTIFS(Servicios[TMK],"M",Servicios[1er Serv],"#N/D",Servicios[Activos / Sub],"#N/D",Servicios[Inactivos],"#N/D",Servicios[Campañas],"#N/D")</f>
        <v>17</v>
      </c>
      <c r="R43" s="143">
        <f t="shared" ref="R43:R48" si="3">SUM(M43:Q43)</f>
        <v>175</v>
      </c>
      <c r="S43" s="143"/>
      <c r="V43" s="10"/>
    </row>
    <row r="44" spans="1:22">
      <c r="L44" s="144" t="s">
        <v>112</v>
      </c>
      <c r="M44" s="3">
        <f>COUNTIFS(Servicios[TMK],"J",Servicios[1er Serv],"&gt;&lt;0")</f>
        <v>10</v>
      </c>
      <c r="N44" s="3">
        <f>COUNTIFS(Servicios[TMK],"J",Servicios[Activos / Sub],"&gt;&lt;0")</f>
        <v>111</v>
      </c>
      <c r="O44" s="3">
        <f>COUNTIFS(Servicios[TMK],"J",Servicios[Inactivos],"&gt;&lt;0")</f>
        <v>11</v>
      </c>
      <c r="P44" s="3">
        <f>COUNTIFS(Servicios[TMK],"J",Servicios[Campañas],"&gt;&lt;0")</f>
        <v>4</v>
      </c>
      <c r="Q44" s="3">
        <f>COUNTIFS(Servicios[TMK],"J",Servicios[1er Serv],"#N/D",Servicios[Activos / Sub],"#N/D",Servicios[Inactivos],"#N/D",Servicios[Campañas],"#N/D")</f>
        <v>15</v>
      </c>
      <c r="R44" s="143">
        <f t="shared" si="3"/>
        <v>151</v>
      </c>
      <c r="S44" s="143"/>
    </row>
    <row r="45" spans="1:22">
      <c r="L45" s="157" t="s">
        <v>77</v>
      </c>
      <c r="M45" s="3">
        <f>COUNTIFS(Servicios[TMK],"I",Servicios[1er Serv],"&gt;&lt;0")</f>
        <v>4</v>
      </c>
      <c r="N45" s="3">
        <f>COUNTIFS(Servicios[TMK],"I",Servicios[Activos / Sub],"&gt;&lt;0")</f>
        <v>60</v>
      </c>
      <c r="O45" s="3">
        <f>COUNTIFS(Servicios[TMK],"I",Servicios[Inactivos],"&gt;&lt;0")</f>
        <v>9</v>
      </c>
      <c r="P45" s="3">
        <f>COUNTIFS(Servicios[TMK],"I",Servicios[Campañas],"&gt;&lt;0")</f>
        <v>6</v>
      </c>
      <c r="Q45" s="3">
        <f>COUNTIFS(Servicios[TMK],"I",Servicios[1er Serv],"#N/D",Servicios[Activos / Sub],"#N/D",Servicios[Inactivos],"#N/D",Servicios[Campañas],"#N/D")</f>
        <v>15</v>
      </c>
      <c r="R45" s="143">
        <f t="shared" si="3"/>
        <v>94</v>
      </c>
      <c r="S45" s="143"/>
    </row>
    <row r="46" spans="1:22">
      <c r="H46" s="164"/>
      <c r="L46" s="144" t="s">
        <v>17</v>
      </c>
      <c r="M46" s="3">
        <f>COUNTIFS(Servicios[TMK],"K",Servicios[1er Serv],"&gt;&lt;0")</f>
        <v>2</v>
      </c>
      <c r="N46" s="3">
        <f>COUNTIFS(Servicios[TMK],"K",Servicios[Activos / Sub],"&gt;&lt;0")</f>
        <v>130</v>
      </c>
      <c r="O46" s="3">
        <f>COUNTIFS(Servicios[TMK],"K",Servicios[Inactivos],"&gt;&lt;0")</f>
        <v>10</v>
      </c>
      <c r="P46" s="3">
        <f>COUNTIFS(Servicios[TMK],"K",Servicios[Campañas],"&gt;&lt;0")</f>
        <v>6</v>
      </c>
      <c r="Q46" s="3">
        <f>COUNTIFS(Servicios[TMK],"K",Servicios[1er Serv],"#N/D",Servicios[Activos / Sub],"#N/D",Servicios[Inactivos],"#N/D",Servicios[Campañas],"#N/D")</f>
        <v>25</v>
      </c>
      <c r="R46" s="143">
        <f t="shared" si="3"/>
        <v>173</v>
      </c>
      <c r="S46" s="143"/>
    </row>
    <row r="47" spans="1:22">
      <c r="H47" s="164"/>
      <c r="L47" s="157" t="s">
        <v>113</v>
      </c>
      <c r="M47" s="3">
        <f>COUNTIFS(Servicios[TMK],"A",Servicios[1er Serv],"&gt;&lt;0")</f>
        <v>0</v>
      </c>
      <c r="N47" s="3">
        <f>COUNTIFS(Servicios[TMK],"A",Servicios[Activos / Sub],"&gt;&lt;0")</f>
        <v>0</v>
      </c>
      <c r="O47" s="3">
        <f>COUNTIFS(Servicios[TMK],"A",Servicios[Inactivos],"&gt;&lt;0")</f>
        <v>0</v>
      </c>
      <c r="P47" s="3">
        <f>COUNTIFS(Servicios[TMK],"A",Servicios[Campañas],"&gt;&lt;0")</f>
        <v>0</v>
      </c>
      <c r="Q47" s="3">
        <f>COUNTIFS(Servicios[TMK],"A",Servicios[1er Serv],"#N/D",Servicios[Activos / Sub],"#N/D",Servicios[Inactivos],"#N/D",Servicios[Campañas],"#N/D")</f>
        <v>0</v>
      </c>
      <c r="R47" s="143">
        <f t="shared" si="3"/>
        <v>0</v>
      </c>
      <c r="S47" s="143"/>
    </row>
    <row r="48" spans="1:22">
      <c r="H48" s="164"/>
      <c r="L48" s="144" t="s">
        <v>114</v>
      </c>
      <c r="M48" s="3">
        <f>COUNTIFS(Servicios[TMK],"NO",Servicios[1er Serv],"&gt;&lt;0")</f>
        <v>3</v>
      </c>
      <c r="N48" s="3">
        <f>COUNTIFS(Servicios[TMK],"NO",Servicios[Activos / Sub],"&gt;&lt;0")</f>
        <v>57</v>
      </c>
      <c r="O48" s="3">
        <f>COUNTIFS(Servicios[TMK],"NO",Servicios[Inactivos],"&gt;&lt;0")</f>
        <v>9</v>
      </c>
      <c r="P48" s="3">
        <f>COUNTIFS(Servicios[TMK],"NO",Servicios[Campañas],"&gt;&lt;0")</f>
        <v>2</v>
      </c>
      <c r="Q48" s="3">
        <f>COUNTIFS(Servicios[TMK],"NO",Servicios[1er Serv],"#N/D",Servicios[Activos / Sub],"#N/D",Servicios[Inactivos],"#N/D",Servicios[Campañas],"#N/D")</f>
        <v>15</v>
      </c>
      <c r="R48" s="143">
        <f t="shared" si="3"/>
        <v>86</v>
      </c>
      <c r="S48" s="3"/>
    </row>
    <row r="49" spans="8:18">
      <c r="H49" s="164"/>
      <c r="L49" s="3"/>
      <c r="M49" s="3">
        <f t="shared" ref="M49:Q49" si="4">SUM(M43:M48)</f>
        <v>26</v>
      </c>
      <c r="N49" s="3">
        <f t="shared" si="4"/>
        <v>486</v>
      </c>
      <c r="O49" s="3">
        <f t="shared" si="4"/>
        <v>55</v>
      </c>
      <c r="P49" s="3">
        <f t="shared" si="4"/>
        <v>25</v>
      </c>
      <c r="Q49" s="3">
        <f t="shared" si="4"/>
        <v>87</v>
      </c>
      <c r="R49" s="3">
        <f>Tabla2[[#Totals],[1 ER SERV]]+Tabla2[[#Totals],[ACT / SUB]]+Tabla2[[#Totals],[INAC]]+Tabla2[[#Totals],[NINGÚN ANTERIOR]]</f>
        <v>654</v>
      </c>
    </row>
    <row r="50" spans="8:18">
      <c r="H50" s="164"/>
      <c r="M50" s="3"/>
    </row>
    <row r="51" spans="8:18">
      <c r="H51" s="10"/>
    </row>
    <row r="53" spans="8:18" ht="17">
      <c r="H53" s="309" t="s">
        <v>115</v>
      </c>
      <c r="I53" s="309"/>
      <c r="J53" s="309"/>
      <c r="K53" s="309"/>
      <c r="L53" s="309"/>
    </row>
    <row r="54" spans="8:18">
      <c r="H54" s="167" t="s">
        <v>116</v>
      </c>
      <c r="I54" s="167" t="s">
        <v>117</v>
      </c>
      <c r="J54" s="168" t="s">
        <v>114</v>
      </c>
      <c r="K54" s="168" t="s">
        <v>19</v>
      </c>
      <c r="L54" s="208" t="s">
        <v>28</v>
      </c>
    </row>
    <row r="55" spans="8:18">
      <c r="H55" s="73" t="s">
        <v>118</v>
      </c>
      <c r="I55" s="11">
        <f>COUNTIF(Servicios[RECEP],Tabla4[[#This Row],[A.S.]])</f>
        <v>219</v>
      </c>
      <c r="J55" s="162">
        <f>COUNTIFS(Servicios[RECEP],Tabla4[[#This Row],[A.S.]],Servicios[TMK],"NO")</f>
        <v>27</v>
      </c>
      <c r="K55" s="163">
        <f>Tabla4[[#This Row],[CON CITA]]+Tabla4[[#This Row],[SIN CITA]]</f>
        <v>246</v>
      </c>
      <c r="L55" s="165">
        <f>K55/$K$58</f>
        <v>0.3337856173677069</v>
      </c>
    </row>
    <row r="56" spans="8:18">
      <c r="H56" s="73" t="s">
        <v>119</v>
      </c>
      <c r="I56" s="11">
        <f>COUNTIF(Servicios[RECEP],Tabla4[[#This Row],[A.S.]])</f>
        <v>217</v>
      </c>
      <c r="J56" s="162">
        <f>COUNTIFS(Servicios[RECEP],Tabla4[[#This Row],[A.S.]],Servicios[TMK],"NO")</f>
        <v>25</v>
      </c>
      <c r="K56" s="163">
        <f>Tabla4[[#This Row],[CON CITA]]+Tabla4[[#This Row],[SIN CITA]]</f>
        <v>242</v>
      </c>
      <c r="L56" s="165">
        <f>K56/$K$58</f>
        <v>0.32835820895522388</v>
      </c>
    </row>
    <row r="57" spans="8:18">
      <c r="H57" s="73" t="s">
        <v>120</v>
      </c>
      <c r="I57" s="11">
        <f>COUNTIF(Servicios[RECEP],Tabla4[[#This Row],[A.S.]])</f>
        <v>217</v>
      </c>
      <c r="J57" s="162">
        <f>COUNTIFS(Servicios[RECEP],Tabla4[[#This Row],[A.S.]],Servicios[TMK],"NO")</f>
        <v>32</v>
      </c>
      <c r="K57" s="163">
        <f>Tabla4[[#This Row],[CON CITA]]+Tabla4[[#This Row],[SIN CITA]]</f>
        <v>249</v>
      </c>
      <c r="L57" s="165">
        <f>K57/$K$58</f>
        <v>0.33785617367706922</v>
      </c>
    </row>
    <row r="58" spans="8:18">
      <c r="H58" s="166" t="s">
        <v>19</v>
      </c>
      <c r="I58" s="143">
        <f>SUM(I55:I57)</f>
        <v>653</v>
      </c>
      <c r="J58" s="143">
        <f>SUM(J55:J57)</f>
        <v>84</v>
      </c>
      <c r="K58" s="143">
        <f>SUM(K55:K57)</f>
        <v>737</v>
      </c>
      <c r="L58" s="238">
        <f>SUM(L55:L57)</f>
        <v>1</v>
      </c>
    </row>
    <row r="59" spans="8:18">
      <c r="I59" s="3"/>
      <c r="J59" s="3"/>
      <c r="K59" s="3"/>
      <c r="L59" s="215"/>
    </row>
  </sheetData>
  <mergeCells count="21">
    <mergeCell ref="H53:L53"/>
    <mergeCell ref="L25:O25"/>
    <mergeCell ref="H10:J10"/>
    <mergeCell ref="L11:P11"/>
    <mergeCell ref="K3:K19"/>
    <mergeCell ref="H18:I18"/>
    <mergeCell ref="L41:R41"/>
    <mergeCell ref="L28:M28"/>
    <mergeCell ref="L26:M26"/>
    <mergeCell ref="L27:M27"/>
    <mergeCell ref="L32:M32"/>
    <mergeCell ref="T16:X16"/>
    <mergeCell ref="L3:O3"/>
    <mergeCell ref="P2:S2"/>
    <mergeCell ref="A1:O1"/>
    <mergeCell ref="T23:X23"/>
    <mergeCell ref="Q3:R3"/>
    <mergeCell ref="T1:X1"/>
    <mergeCell ref="T2:X2"/>
    <mergeCell ref="T9:X9"/>
    <mergeCell ref="Q1:R1"/>
  </mergeCells>
  <phoneticPr fontId="47" type="noConversion"/>
  <pageMargins left="0.7" right="0.7" top="0.75" bottom="0.75" header="0.3" footer="0.3"/>
  <pageSetup orientation="portrait" r:id="rId2"/>
  <ignoredErrors>
    <ignoredError sqref="J6:J7 M47:M48 M34:N34 M46 M44:N44 Q44 N46:N48 Q45:Q48 J12 M45:N45 N5:N8" calculatedColumn="1"/>
  </ignoredErrors>
  <legacyDrawing r:id="rId3"/>
  <tableParts count="1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E59E9-28FC-49D2-A772-3E901FEF7D1D}">
  <sheetPr codeName="Hoja4">
    <tabColor rgb="FF00B0F0"/>
  </sheetPr>
  <dimension ref="A1:BM37"/>
  <sheetViews>
    <sheetView showGridLines="0" topLeftCell="A4" zoomScaleNormal="100" workbookViewId="0">
      <selection activeCell="I14" sqref="I14"/>
    </sheetView>
  </sheetViews>
  <sheetFormatPr baseColWidth="10" defaultColWidth="11.453125" defaultRowHeight="14.5"/>
  <cols>
    <col min="1" max="1" width="11.7265625" customWidth="1"/>
    <col min="2" max="2" width="9.81640625" customWidth="1"/>
    <col min="3" max="10" width="6.1796875" customWidth="1"/>
    <col min="11" max="11" width="7.1796875" customWidth="1"/>
    <col min="12" max="12" width="0.54296875" customWidth="1"/>
    <col min="13" max="13" width="21.453125" bestFit="1" customWidth="1"/>
    <col min="14" max="14" width="3.54296875" bestFit="1" customWidth="1"/>
    <col min="15" max="15" width="4.1796875" bestFit="1" customWidth="1"/>
    <col min="16" max="16" width="3.54296875" bestFit="1" customWidth="1"/>
    <col min="17" max="17" width="4.453125" bestFit="1" customWidth="1"/>
    <col min="18" max="18" width="5.81640625" customWidth="1"/>
    <col min="19" max="19" width="12.1796875" bestFit="1" customWidth="1"/>
    <col min="20" max="20" width="12.1796875" customWidth="1"/>
    <col min="21" max="22" width="5.81640625" customWidth="1"/>
    <col min="23" max="23" width="6.54296875" customWidth="1"/>
    <col min="24" max="24" width="5.81640625" customWidth="1"/>
    <col min="25" max="25" width="0.54296875" customWidth="1"/>
    <col min="26" max="30" width="8" customWidth="1"/>
    <col min="31" max="31" width="0.54296875" customWidth="1"/>
    <col min="32" max="32" width="17.1796875" customWidth="1"/>
    <col min="33" max="33" width="16.54296875" customWidth="1"/>
    <col min="34" max="34" width="0.81640625" customWidth="1"/>
    <col min="35" max="35" width="22.26953125" customWidth="1"/>
    <col min="36" max="36" width="0.7265625" customWidth="1"/>
    <col min="37" max="37" width="23.1796875" customWidth="1"/>
    <col min="38" max="38" width="0.54296875" customWidth="1"/>
    <col min="39" max="42" width="9.81640625" customWidth="1"/>
    <col min="43" max="43" width="1" customWidth="1"/>
    <col min="44" max="44" width="14.453125" customWidth="1"/>
    <col min="45" max="45" width="9.1796875" customWidth="1"/>
    <col min="46" max="46" width="9.81640625" customWidth="1"/>
    <col min="47" max="47" width="6.453125" customWidth="1"/>
    <col min="48" max="48" width="0.453125" hidden="1" customWidth="1"/>
  </cols>
  <sheetData>
    <row r="1" spans="1:65" ht="25.5" customHeight="1">
      <c r="A1" s="338"/>
      <c r="B1" s="338"/>
      <c r="C1" s="338"/>
      <c r="D1" s="338"/>
      <c r="E1" s="338"/>
      <c r="F1" s="338"/>
      <c r="G1" s="338"/>
      <c r="H1" s="338"/>
      <c r="I1" s="338"/>
      <c r="J1" s="338"/>
      <c r="K1" s="338"/>
      <c r="L1" s="48"/>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row>
    <row r="2" spans="1:65" ht="23.5">
      <c r="A2" s="339" t="s">
        <v>121</v>
      </c>
      <c r="B2" s="339"/>
      <c r="C2" s="339"/>
      <c r="D2" s="339"/>
      <c r="E2" s="339"/>
      <c r="F2" s="339"/>
      <c r="G2" s="339"/>
      <c r="H2" s="339"/>
      <c r="I2" s="339"/>
      <c r="J2" s="339"/>
      <c r="K2" s="339"/>
      <c r="L2" s="48"/>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row>
    <row r="3" spans="1:65" ht="7.5" customHeight="1">
      <c r="A3" s="345"/>
      <c r="B3" s="345"/>
      <c r="C3" s="345"/>
      <c r="D3" s="345"/>
      <c r="E3" s="345"/>
      <c r="F3" s="345"/>
      <c r="G3" s="345"/>
      <c r="H3" s="345"/>
      <c r="I3" s="345"/>
      <c r="J3" s="345"/>
      <c r="K3" s="345"/>
      <c r="L3" s="48"/>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row>
    <row r="4" spans="1:65" s="47" customFormat="1" ht="14.5" customHeight="1">
      <c r="A4" s="341">
        <v>44501</v>
      </c>
      <c r="B4" s="342"/>
      <c r="C4" s="342"/>
      <c r="D4" s="342"/>
      <c r="E4" s="342"/>
      <c r="F4" s="342"/>
      <c r="G4" s="342"/>
      <c r="H4" s="342"/>
      <c r="I4" s="342"/>
      <c r="J4" s="342"/>
      <c r="K4" s="342"/>
      <c r="L4" s="55"/>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row>
    <row r="5" spans="1:65" ht="3.65" customHeight="1">
      <c r="A5" s="340"/>
      <c r="B5" s="340"/>
      <c r="C5" s="340"/>
      <c r="D5" s="340"/>
      <c r="E5" s="340"/>
      <c r="F5" s="340"/>
      <c r="G5" s="340"/>
      <c r="H5" s="340"/>
      <c r="I5" s="340"/>
      <c r="J5" s="340"/>
      <c r="K5" s="340"/>
      <c r="L5" s="340"/>
      <c r="M5" s="340"/>
      <c r="N5" s="340"/>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row>
    <row r="6" spans="1:65" ht="14.5" customHeight="1">
      <c r="A6" s="343" t="s">
        <v>122</v>
      </c>
      <c r="B6" s="343"/>
      <c r="C6" s="343"/>
      <c r="D6" s="343"/>
      <c r="E6" s="343"/>
      <c r="F6" s="343"/>
      <c r="G6" s="343"/>
      <c r="H6" s="343"/>
      <c r="I6" s="343"/>
      <c r="J6" s="344" t="e">
        <f>RESULTADOS!#REF!</f>
        <v>#REF!</v>
      </c>
      <c r="K6" s="344"/>
      <c r="L6" s="49"/>
      <c r="M6" s="346" t="s">
        <v>123</v>
      </c>
      <c r="N6" s="346"/>
      <c r="O6" s="346"/>
      <c r="P6" s="346"/>
      <c r="Q6" s="346"/>
      <c r="R6" s="346"/>
      <c r="S6" s="346"/>
      <c r="T6" s="346"/>
      <c r="U6" s="346"/>
      <c r="V6" s="346"/>
      <c r="W6" s="346"/>
      <c r="X6" s="56">
        <v>4644</v>
      </c>
      <c r="Y6" s="22"/>
      <c r="Z6" s="22"/>
      <c r="AA6" s="22"/>
      <c r="AB6" s="22"/>
      <c r="AC6" s="22"/>
      <c r="AD6" s="22"/>
      <c r="AE6" s="22"/>
      <c r="AF6" s="22"/>
      <c r="AG6" s="22"/>
      <c r="AH6" s="22"/>
      <c r="AI6" s="22"/>
      <c r="AJ6" s="26"/>
      <c r="AK6" s="26"/>
      <c r="AL6" s="23"/>
      <c r="AM6" s="24"/>
      <c r="AN6" s="24"/>
      <c r="AO6" s="24"/>
      <c r="AP6" s="24"/>
      <c r="AQ6" s="24"/>
      <c r="AR6" s="25"/>
      <c r="AS6" s="25"/>
      <c r="AT6" s="25"/>
      <c r="AU6" s="25"/>
      <c r="AV6" s="22"/>
    </row>
    <row r="7" spans="1:65" ht="15" thickBot="1">
      <c r="A7" s="348" t="s">
        <v>124</v>
      </c>
      <c r="B7" s="348"/>
      <c r="C7" s="348"/>
      <c r="D7" s="348"/>
      <c r="E7" s="348"/>
      <c r="F7" s="348"/>
      <c r="G7" s="348"/>
      <c r="H7" s="348"/>
      <c r="I7" s="348"/>
      <c r="J7" s="348"/>
      <c r="K7" s="349"/>
      <c r="L7" s="335"/>
      <c r="M7" s="336" t="s">
        <v>125</v>
      </c>
      <c r="N7" s="336"/>
      <c r="O7" s="336"/>
      <c r="P7" s="336"/>
      <c r="Q7" s="336"/>
      <c r="R7" s="336"/>
      <c r="S7" s="336"/>
      <c r="T7" s="336"/>
      <c r="U7" s="336"/>
      <c r="V7" s="336"/>
      <c r="W7" s="336"/>
      <c r="X7" s="336"/>
      <c r="Y7" s="337"/>
      <c r="Z7" s="352" t="s">
        <v>126</v>
      </c>
      <c r="AA7" s="352"/>
      <c r="AB7" s="352"/>
      <c r="AC7" s="352"/>
      <c r="AD7" s="352"/>
      <c r="AE7" s="330"/>
      <c r="AF7" s="350" t="s">
        <v>127</v>
      </c>
      <c r="AG7" s="351"/>
      <c r="AH7" s="330"/>
      <c r="AI7" s="63" t="s">
        <v>128</v>
      </c>
      <c r="AJ7" s="332"/>
      <c r="AK7" s="64" t="s">
        <v>129</v>
      </c>
      <c r="AL7" s="332"/>
      <c r="AM7" s="333" t="s">
        <v>130</v>
      </c>
      <c r="AN7" s="334"/>
      <c r="AO7" s="334"/>
      <c r="AP7" s="334"/>
      <c r="AQ7" s="321"/>
      <c r="AR7" s="322" t="s">
        <v>131</v>
      </c>
      <c r="AS7" s="322"/>
      <c r="AT7" s="322"/>
      <c r="AU7" s="322"/>
      <c r="AV7" s="321"/>
    </row>
    <row r="8" spans="1:65" ht="76" customHeight="1">
      <c r="A8" s="57" t="s">
        <v>132</v>
      </c>
      <c r="B8" s="58" t="s">
        <v>133</v>
      </c>
      <c r="C8" s="51" t="s">
        <v>134</v>
      </c>
      <c r="D8" s="52" t="s">
        <v>135</v>
      </c>
      <c r="E8" s="52" t="s">
        <v>136</v>
      </c>
      <c r="F8" s="52" t="s">
        <v>137</v>
      </c>
      <c r="G8" s="52" t="s">
        <v>138</v>
      </c>
      <c r="H8" s="52" t="s">
        <v>139</v>
      </c>
      <c r="I8" s="53" t="s">
        <v>140</v>
      </c>
      <c r="J8" s="43" t="s">
        <v>19</v>
      </c>
      <c r="K8" s="117" t="s">
        <v>28</v>
      </c>
      <c r="L8" s="335"/>
      <c r="M8" s="353" t="s">
        <v>141</v>
      </c>
      <c r="N8" s="354"/>
      <c r="O8" s="354"/>
      <c r="P8" s="354"/>
      <c r="Q8" s="354"/>
      <c r="R8" s="355"/>
      <c r="S8" s="356" t="s">
        <v>142</v>
      </c>
      <c r="T8" s="354"/>
      <c r="U8" s="355"/>
      <c r="V8" s="50" t="s">
        <v>143</v>
      </c>
      <c r="W8" s="50" t="s">
        <v>144</v>
      </c>
      <c r="X8" s="50" t="s">
        <v>145</v>
      </c>
      <c r="Y8" s="337"/>
      <c r="Z8" s="38" t="s">
        <v>146</v>
      </c>
      <c r="AA8" s="38" t="s">
        <v>147</v>
      </c>
      <c r="AB8" s="38" t="s">
        <v>148</v>
      </c>
      <c r="AC8" s="38" t="s">
        <v>149</v>
      </c>
      <c r="AD8" s="38" t="s">
        <v>150</v>
      </c>
      <c r="AE8" s="331"/>
      <c r="AF8" s="38" t="s">
        <v>151</v>
      </c>
      <c r="AG8" s="38" t="s">
        <v>152</v>
      </c>
      <c r="AH8" s="331"/>
      <c r="AI8" s="99"/>
      <c r="AJ8" s="332"/>
      <c r="AK8" s="99"/>
      <c r="AL8" s="332"/>
      <c r="AM8" s="323" t="s">
        <v>153</v>
      </c>
      <c r="AN8" s="324"/>
      <c r="AO8" s="40" t="s">
        <v>154</v>
      </c>
      <c r="AP8" s="39" t="s">
        <v>155</v>
      </c>
      <c r="AQ8" s="321"/>
      <c r="AR8" s="27" t="s">
        <v>156</v>
      </c>
      <c r="AS8" s="27" t="s">
        <v>157</v>
      </c>
      <c r="AT8" s="41" t="s">
        <v>158</v>
      </c>
      <c r="AU8" s="41" t="s">
        <v>28</v>
      </c>
      <c r="AV8" s="321"/>
    </row>
    <row r="9" spans="1:65">
      <c r="A9" s="59" t="s">
        <v>118</v>
      </c>
      <c r="B9" s="60">
        <f>COUNTIF(Servicios[RECEP],KPI´S!A9)</f>
        <v>219</v>
      </c>
      <c r="C9" s="45">
        <f>COUNTIFS(Servicios[INFORMACIÓN PENDIENTE],"CÓDIGO KATASHIKI",Servicios[RECEP],A9)</f>
        <v>0</v>
      </c>
      <c r="D9" s="45">
        <f>COUNTIFS(Servicios[INFORMACIÓN PENDIENTE],"MEDIO PREFERIDO",Servicios[RECEP],A9)</f>
        <v>0</v>
      </c>
      <c r="E9" s="30">
        <f>COUNTIFS(Servicios[INFORMACIÓN PENDIENTE],"3 PERFILES",Servicios[RECEP],A9)</f>
        <v>0</v>
      </c>
      <c r="F9" s="30">
        <f>COUNTIFS(Servicios[INFORMACIÓN PENDIENTE],"CORREO ELECTRÓNICO",Servicios[RECEP],A9)</f>
        <v>0</v>
      </c>
      <c r="G9" s="30">
        <f>COUNTIFS(Servicios[INFORMACIÓN PENDIENTE],"CORREO PERSONAL",Servicios[RECEP],A9)</f>
        <v>0</v>
      </c>
      <c r="H9" s="30">
        <f>COUNTIFS(Servicios[INFORMACIÓN PENDIENTE],"RFC",Servicios[RECEP],A9)</f>
        <v>0</v>
      </c>
      <c r="I9" s="30">
        <f>COUNTIFS(Servicios[INFORMACIÓN PENDIENTE],"SÓLO 1 NÚMERO DE CONTACTO",Servicios[RECEP],A9)</f>
        <v>0</v>
      </c>
      <c r="J9" s="33">
        <f>SUM(C9:I9)</f>
        <v>0</v>
      </c>
      <c r="K9" s="116" t="e">
        <f>J9/$J$6</f>
        <v>#REF!</v>
      </c>
      <c r="L9" s="325"/>
      <c r="N9" s="77"/>
      <c r="O9" s="77"/>
      <c r="P9" s="77"/>
      <c r="Q9" s="77"/>
      <c r="R9" s="77"/>
      <c r="S9" s="79"/>
      <c r="T9" s="78"/>
      <c r="U9" s="80"/>
      <c r="V9" s="74"/>
      <c r="W9" s="29"/>
      <c r="X9" s="28"/>
      <c r="Y9" s="326"/>
      <c r="Z9" s="28"/>
      <c r="AA9" s="28"/>
      <c r="AB9" s="28"/>
      <c r="AC9" s="28"/>
      <c r="AD9" s="28"/>
      <c r="AE9" s="329"/>
      <c r="AF9" s="28"/>
      <c r="AG9" s="28"/>
      <c r="AH9" s="329"/>
      <c r="AI9" s="26"/>
      <c r="AJ9" s="329"/>
      <c r="AK9" s="26"/>
      <c r="AL9" s="329"/>
      <c r="AM9" s="91" t="s">
        <v>159</v>
      </c>
      <c r="AN9" s="91" t="s">
        <v>160</v>
      </c>
      <c r="AO9" s="90"/>
      <c r="AP9" s="30"/>
      <c r="AQ9" s="329"/>
      <c r="AR9" s="30"/>
      <c r="AS9" s="30"/>
      <c r="AT9" s="30"/>
      <c r="AU9" s="30"/>
      <c r="AV9" s="329"/>
    </row>
    <row r="10" spans="1:65">
      <c r="A10" s="61" t="s">
        <v>119</v>
      </c>
      <c r="B10" s="60">
        <f>COUNTIF(Servicios[RECEP],KPI´S!A10)</f>
        <v>217</v>
      </c>
      <c r="C10" s="45">
        <f>COUNTIFS(Servicios[INFORMACIÓN PENDIENTE],"CÓDIGO KATASHIKI",Servicios[RECEP],A10)</f>
        <v>0</v>
      </c>
      <c r="D10" s="45">
        <f>COUNTIFS(Servicios[INFORMACIÓN PENDIENTE],"MEDIO PREFERIDO",Servicios[RECEP],A10)</f>
        <v>0</v>
      </c>
      <c r="E10" s="30">
        <f>COUNTIFS(Servicios[INFORMACIÓN PENDIENTE],"3 PERFILES",Servicios[RECEP],A10)</f>
        <v>0</v>
      </c>
      <c r="F10" s="30">
        <f>COUNTIFS(Servicios[INFORMACIÓN PENDIENTE],"CORREO ELECTRÓNICO",Servicios[RECEP],A10)</f>
        <v>0</v>
      </c>
      <c r="G10" s="30">
        <f>COUNTIFS(Servicios[INFORMACIÓN PENDIENTE],"CORREO PERSONAL",Servicios[RECEP],A10)</f>
        <v>0</v>
      </c>
      <c r="H10" s="30">
        <f>COUNTIFS(Servicios[INFORMACIÓN PENDIENTE],"RFC",Servicios[RECEP],A10)</f>
        <v>0</v>
      </c>
      <c r="I10" s="30">
        <f>COUNTIFS(Servicios[INFORMACIÓN PENDIENTE],"SÓLO 1 NÚMERO DE CONTACTO",Servicios[RECEP],A10)</f>
        <v>0</v>
      </c>
      <c r="J10" s="33">
        <f>SUM(C10:I10)</f>
        <v>0</v>
      </c>
      <c r="K10" s="44" t="e">
        <f>J10/$J$6</f>
        <v>#REF!</v>
      </c>
      <c r="L10" s="325"/>
      <c r="M10" s="75"/>
      <c r="N10" s="78"/>
      <c r="O10" s="78"/>
      <c r="P10" s="78"/>
      <c r="Q10" s="78"/>
      <c r="R10" s="78"/>
      <c r="S10" s="79"/>
      <c r="T10" s="78"/>
      <c r="U10" s="80"/>
      <c r="V10" s="22"/>
      <c r="W10" s="79"/>
      <c r="X10" s="76"/>
      <c r="Y10" s="327"/>
      <c r="Z10" s="31"/>
      <c r="AA10" s="31"/>
      <c r="AB10" s="31"/>
      <c r="AC10" s="31"/>
      <c r="AD10" s="31"/>
      <c r="AE10" s="329"/>
      <c r="AF10" s="31"/>
      <c r="AG10" s="31"/>
      <c r="AH10" s="329"/>
      <c r="AI10" s="26"/>
      <c r="AJ10" s="329"/>
      <c r="AK10" s="26"/>
      <c r="AL10" s="347"/>
      <c r="AM10" s="89">
        <v>890.35940559440576</v>
      </c>
      <c r="AN10" s="81" t="s">
        <v>161</v>
      </c>
      <c r="AO10" s="85"/>
      <c r="AP10" s="32"/>
      <c r="AQ10" s="329"/>
      <c r="AR10" s="32"/>
      <c r="AS10" s="32"/>
      <c r="AT10" s="32"/>
      <c r="AU10" s="32"/>
      <c r="AV10" s="329"/>
    </row>
    <row r="11" spans="1:65">
      <c r="A11" s="61" t="s">
        <v>162</v>
      </c>
      <c r="B11" s="60">
        <f>COUNTIF(Servicios[RECEP],KPI´S!A11)</f>
        <v>0</v>
      </c>
      <c r="C11" s="45">
        <f>COUNTIFS(Servicios[INFORMACIÓN PENDIENTE],"CÓDIGO KATASHIKI",Servicios[RECEP],A11)</f>
        <v>0</v>
      </c>
      <c r="D11" s="45">
        <f>COUNTIFS(Servicios[INFORMACIÓN PENDIENTE],"MEDIO PREFERIDO",Servicios[RECEP],A11)</f>
        <v>0</v>
      </c>
      <c r="E11" s="30">
        <f>COUNTIFS(Servicios[INFORMACIÓN PENDIENTE],"3 PERFILES",Servicios[RECEP],A11)</f>
        <v>0</v>
      </c>
      <c r="F11" s="30">
        <f>COUNTIFS(Servicios[INFORMACIÓN PENDIENTE],"CORREO ELECTRÓNICO",Servicios[RECEP],A11)</f>
        <v>0</v>
      </c>
      <c r="G11" s="30">
        <f>COUNTIFS(Servicios[INFORMACIÓN PENDIENTE],"CORREO PERSONAL",Servicios[RECEP],A11)</f>
        <v>0</v>
      </c>
      <c r="H11" s="30">
        <f>COUNTIFS(Servicios[INFORMACIÓN PENDIENTE],"RFC",Servicios[RECEP],A11)</f>
        <v>0</v>
      </c>
      <c r="I11" s="30">
        <f>COUNTIFS(Servicios[INFORMACIÓN PENDIENTE],"SÓLO 1 NÚMERO DE CONTACTO",Servicios[RECEP],A11)</f>
        <v>0</v>
      </c>
      <c r="J11" s="33">
        <f>SUM(C11:I11)</f>
        <v>0</v>
      </c>
      <c r="K11" s="44" t="e">
        <f>J11/$J$6</f>
        <v>#REF!</v>
      </c>
      <c r="L11" s="325"/>
      <c r="M11" s="75"/>
      <c r="N11" s="78"/>
      <c r="O11" s="78"/>
      <c r="P11" s="78"/>
      <c r="Q11" s="78"/>
      <c r="R11" s="78"/>
      <c r="S11" s="79"/>
      <c r="T11" s="78"/>
      <c r="U11" s="80"/>
      <c r="V11" s="79"/>
      <c r="W11" s="76"/>
      <c r="X11" s="31"/>
      <c r="Y11" s="327"/>
      <c r="Z11" s="31"/>
      <c r="AA11" s="31"/>
      <c r="AB11" s="31"/>
      <c r="AC11" s="31"/>
      <c r="AD11" s="31"/>
      <c r="AE11" s="329"/>
      <c r="AF11" s="31"/>
      <c r="AG11" s="31"/>
      <c r="AH11" s="329"/>
      <c r="AI11" s="26"/>
      <c r="AJ11" s="329"/>
      <c r="AK11" s="26"/>
      <c r="AL11" s="347"/>
      <c r="AM11" s="89">
        <v>1248.1252955282653</v>
      </c>
      <c r="AN11" s="81" t="s">
        <v>163</v>
      </c>
      <c r="AO11" s="85"/>
      <c r="AP11" s="32"/>
      <c r="AQ11" s="329"/>
      <c r="AR11" s="32"/>
      <c r="AS11" s="32"/>
      <c r="AT11" s="32"/>
      <c r="AU11" s="32"/>
      <c r="AV11" s="329"/>
    </row>
    <row r="12" spans="1:65">
      <c r="A12" s="61" t="s">
        <v>164</v>
      </c>
      <c r="B12" s="60">
        <f>COUNTIF(Servicios[RECEP],KPI´S!A12)</f>
        <v>0</v>
      </c>
      <c r="C12" s="45">
        <f>COUNTIFS(Servicios[INFORMACIÓN PENDIENTE],"CÓDIGO KATASHIKI",Servicios[RECEP],A12)</f>
        <v>0</v>
      </c>
      <c r="D12" s="45">
        <f>COUNTIFS(Servicios[INFORMACIÓN PENDIENTE],"MEDIO PREFERIDO",Servicios[RECEP],A12)</f>
        <v>0</v>
      </c>
      <c r="E12" s="30">
        <f>COUNTIFS(Servicios[INFORMACIÓN PENDIENTE],"3 PERFILES",Servicios[RECEP],A12)</f>
        <v>0</v>
      </c>
      <c r="F12" s="30">
        <f>COUNTIFS(Servicios[INFORMACIÓN PENDIENTE],"CORREO ELECTRÓNICO",Servicios[RECEP],A12)</f>
        <v>0</v>
      </c>
      <c r="G12" s="30">
        <f>COUNTIFS(Servicios[INFORMACIÓN PENDIENTE],"CORREO PERSONAL",Servicios[RECEP],A12)</f>
        <v>0</v>
      </c>
      <c r="H12" s="30">
        <f>COUNTIFS(Servicios[INFORMACIÓN PENDIENTE],"RFC",Servicios[RECEP],A12)</f>
        <v>0</v>
      </c>
      <c r="I12" s="30">
        <f>COUNTIFS(Servicios[INFORMACIÓN PENDIENTE],"SÓLO 1 NÚMERO DE CONTACTO",Servicios[RECEP],A12)</f>
        <v>0</v>
      </c>
      <c r="J12" s="33">
        <f>SUM(C12:I12)</f>
        <v>0</v>
      </c>
      <c r="K12" s="44" t="e">
        <f>J12/$J$6</f>
        <v>#REF!</v>
      </c>
      <c r="L12" s="325"/>
      <c r="M12" s="75"/>
      <c r="N12" s="78"/>
      <c r="O12" s="78"/>
      <c r="P12" s="78"/>
      <c r="Q12" s="78"/>
      <c r="R12" s="78"/>
      <c r="S12" s="79"/>
      <c r="T12" s="78"/>
      <c r="U12" s="80"/>
      <c r="V12" s="76"/>
      <c r="W12" s="28"/>
      <c r="X12" s="28"/>
      <c r="Y12" s="327"/>
      <c r="Z12" s="28"/>
      <c r="AA12" s="28"/>
      <c r="AB12" s="28"/>
      <c r="AC12" s="28"/>
      <c r="AD12" s="28"/>
      <c r="AE12" s="329"/>
      <c r="AF12" s="28"/>
      <c r="AG12" s="28"/>
      <c r="AH12" s="329"/>
      <c r="AI12" s="26"/>
      <c r="AJ12" s="329"/>
      <c r="AK12" s="26"/>
      <c r="AL12" s="347"/>
      <c r="AM12" s="89">
        <v>2094.0554841157254</v>
      </c>
      <c r="AN12" s="81" t="s">
        <v>165</v>
      </c>
      <c r="AO12" s="86"/>
      <c r="AP12" s="30"/>
      <c r="AQ12" s="329"/>
      <c r="AR12" s="30"/>
      <c r="AS12" s="30"/>
      <c r="AT12" s="30"/>
      <c r="AU12" s="30"/>
      <c r="AV12" s="329"/>
    </row>
    <row r="13" spans="1:65">
      <c r="A13" s="62" t="s">
        <v>166</v>
      </c>
      <c r="B13" s="60">
        <f>COUNTIF(Servicios[RECEP],KPI´S!A13)</f>
        <v>1</v>
      </c>
      <c r="C13" s="96">
        <f>COUNTIFS(Servicios[INFORMACIÓN PENDIENTE],"CÓDIGO KATASHIKI",Servicios[RECEP],A13)</f>
        <v>0</v>
      </c>
      <c r="D13" s="96">
        <f>COUNTIFS(Servicios[INFORMACIÓN PENDIENTE],"MEDIO PREFERIDO",Servicios[RECEP],A13)</f>
        <v>0</v>
      </c>
      <c r="E13" s="88">
        <f>COUNTIFS(Servicios[INFORMACIÓN PENDIENTE],"3 PERFILES",Servicios[RECEP],A13)</f>
        <v>0</v>
      </c>
      <c r="F13" s="88">
        <f>COUNTIFS(Servicios[INFORMACIÓN PENDIENTE],"CORREO ELECTRÓNICO",Servicios[RECEP],A13)</f>
        <v>0</v>
      </c>
      <c r="G13" s="88">
        <f>COUNTIFS(Servicios[INFORMACIÓN PENDIENTE],"CORREO PERSONAL",Servicios[RECEP],A13)</f>
        <v>0</v>
      </c>
      <c r="H13" s="88">
        <f>COUNTIFS(Servicios[INFORMACIÓN PENDIENTE],"RFC",Servicios[RECEP],A13)</f>
        <v>0</v>
      </c>
      <c r="I13" s="88">
        <f>COUNTIFS(Servicios[INFORMACIÓN PENDIENTE],"SÓLO 1 NÚMERO DE CONTACTO",Servicios[RECEP],A13)</f>
        <v>0</v>
      </c>
      <c r="J13" s="33">
        <f>SUM(C13:I13)</f>
        <v>0</v>
      </c>
      <c r="K13" s="44" t="e">
        <f>J13/$J$6</f>
        <v>#REF!</v>
      </c>
      <c r="L13" s="325"/>
      <c r="M13" s="75"/>
      <c r="N13" s="93"/>
      <c r="O13" s="93"/>
      <c r="P13" s="93"/>
      <c r="Q13" s="93"/>
      <c r="R13" s="93"/>
      <c r="S13" s="94"/>
      <c r="T13" s="93"/>
      <c r="U13" s="95"/>
      <c r="V13" s="74"/>
      <c r="W13" s="28"/>
      <c r="X13" s="28"/>
      <c r="Y13" s="328"/>
      <c r="Z13" s="28"/>
      <c r="AA13" s="28"/>
      <c r="AB13" s="28"/>
      <c r="AC13" s="28"/>
      <c r="AD13" s="28"/>
      <c r="AE13" s="329"/>
      <c r="AF13" s="28"/>
      <c r="AG13" s="28"/>
      <c r="AH13" s="329"/>
      <c r="AI13" s="26"/>
      <c r="AJ13" s="329"/>
      <c r="AK13" s="26"/>
      <c r="AL13" s="347"/>
      <c r="AM13" s="89">
        <v>1915.6811662769119</v>
      </c>
      <c r="AN13" s="81" t="s">
        <v>167</v>
      </c>
      <c r="AO13" s="86"/>
      <c r="AP13" s="30"/>
      <c r="AQ13" s="329"/>
      <c r="AR13" s="30"/>
      <c r="AS13" s="30"/>
      <c r="AT13" s="30"/>
      <c r="AU13" s="30"/>
      <c r="AV13" s="329"/>
    </row>
    <row r="14" spans="1:65">
      <c r="A14" s="62"/>
      <c r="B14" s="115">
        <f>SUM(B9:B13)</f>
        <v>437</v>
      </c>
      <c r="C14" s="78"/>
      <c r="D14" s="78"/>
      <c r="E14" s="78"/>
      <c r="F14" s="78"/>
      <c r="G14" s="78"/>
      <c r="H14" s="78"/>
      <c r="I14" s="78"/>
      <c r="J14" s="87">
        <f>SUM(J9:J13)</f>
        <v>0</v>
      </c>
      <c r="K14" s="44"/>
      <c r="L14" s="92"/>
      <c r="M14" s="79"/>
      <c r="N14" s="78"/>
      <c r="O14" s="78"/>
      <c r="P14" s="78"/>
      <c r="Q14" s="78"/>
      <c r="R14" s="78"/>
      <c r="S14" s="79"/>
      <c r="T14" s="78"/>
      <c r="U14" s="80"/>
      <c r="V14" s="74"/>
      <c r="W14" s="28"/>
      <c r="X14" s="28"/>
      <c r="Y14" s="54"/>
      <c r="Z14" s="31"/>
      <c r="AA14" s="31"/>
      <c r="AB14" s="31"/>
      <c r="AC14" s="31"/>
      <c r="AD14" s="31"/>
      <c r="AE14" s="54"/>
      <c r="AF14" s="31"/>
      <c r="AG14" s="31"/>
      <c r="AH14" s="54"/>
      <c r="AI14" s="26"/>
      <c r="AJ14" s="54"/>
      <c r="AK14" s="26"/>
      <c r="AL14" s="83"/>
      <c r="AM14" s="89">
        <v>2244.6413572173401</v>
      </c>
      <c r="AN14" s="81" t="s">
        <v>168</v>
      </c>
      <c r="AO14" s="86"/>
      <c r="AP14" s="30"/>
      <c r="AQ14" s="54"/>
      <c r="AR14" s="30"/>
      <c r="AS14" s="30"/>
      <c r="AT14" s="30"/>
      <c r="AU14" s="30"/>
      <c r="AV14" s="54"/>
    </row>
    <row r="15" spans="1:65">
      <c r="A15" s="108"/>
      <c r="B15" s="109"/>
      <c r="C15" s="25"/>
      <c r="D15" s="25"/>
      <c r="E15" s="25"/>
      <c r="F15" s="25"/>
      <c r="G15" s="25"/>
      <c r="H15" s="25"/>
      <c r="I15" s="25"/>
      <c r="J15" s="110"/>
      <c r="K15" s="111"/>
      <c r="L15" s="92"/>
      <c r="M15" s="79"/>
      <c r="N15" s="78"/>
      <c r="O15" s="78"/>
      <c r="P15" s="78"/>
      <c r="Q15" s="78"/>
      <c r="R15" s="78"/>
      <c r="S15" s="79"/>
      <c r="T15" s="78"/>
      <c r="U15" s="80"/>
      <c r="V15" s="74"/>
      <c r="W15" s="28"/>
      <c r="X15" s="28"/>
      <c r="Y15" s="54"/>
      <c r="Z15" s="31"/>
      <c r="AA15" s="31"/>
      <c r="AB15" s="31"/>
      <c r="AC15" s="31"/>
      <c r="AD15" s="31"/>
      <c r="AE15" s="54"/>
      <c r="AF15" s="31"/>
      <c r="AG15" s="31"/>
      <c r="AH15" s="54"/>
      <c r="AI15" s="26"/>
      <c r="AJ15" s="54"/>
      <c r="AK15" s="26"/>
      <c r="AL15" s="83"/>
      <c r="AM15" s="89">
        <v>2038.6217487446252</v>
      </c>
      <c r="AN15" s="82" t="s">
        <v>169</v>
      </c>
      <c r="AO15" s="86"/>
      <c r="AP15" s="30"/>
      <c r="AQ15" s="54"/>
      <c r="AR15" s="30"/>
      <c r="AS15" s="30"/>
      <c r="AT15" s="30"/>
      <c r="AU15" s="30"/>
      <c r="AV15" s="54"/>
    </row>
    <row r="16" spans="1:65">
      <c r="A16" s="108"/>
      <c r="B16" s="109"/>
      <c r="C16" s="25"/>
      <c r="D16" s="25"/>
      <c r="E16" s="25"/>
      <c r="F16" s="25"/>
      <c r="G16" s="25"/>
      <c r="H16" s="25"/>
      <c r="I16" s="25"/>
      <c r="J16" s="110"/>
      <c r="K16" s="111"/>
      <c r="L16" s="92"/>
      <c r="M16" s="79"/>
      <c r="N16" s="78"/>
      <c r="O16" s="78"/>
      <c r="P16" s="78"/>
      <c r="Q16" s="78"/>
      <c r="R16" s="78"/>
      <c r="S16" s="79"/>
      <c r="T16" s="78"/>
      <c r="U16" s="80"/>
      <c r="V16" s="74"/>
      <c r="W16" s="28"/>
      <c r="X16" s="28"/>
      <c r="Y16" s="54"/>
      <c r="Z16" s="31"/>
      <c r="AA16" s="31"/>
      <c r="AB16" s="31"/>
      <c r="AC16" s="31"/>
      <c r="AD16" s="31"/>
      <c r="AE16" s="54"/>
      <c r="AF16" s="31"/>
      <c r="AG16" s="31"/>
      <c r="AH16" s="54"/>
      <c r="AI16" s="26"/>
      <c r="AJ16" s="54"/>
      <c r="AK16" s="26"/>
      <c r="AL16" s="83"/>
      <c r="AM16" s="89">
        <v>2147.2456817984257</v>
      </c>
      <c r="AN16" s="81" t="s">
        <v>170</v>
      </c>
      <c r="AO16" s="86"/>
      <c r="AP16" s="30"/>
      <c r="AQ16" s="54"/>
      <c r="AR16" s="30"/>
      <c r="AS16" s="30"/>
      <c r="AT16" s="30"/>
      <c r="AU16" s="30"/>
      <c r="AV16" s="54"/>
    </row>
    <row r="17" spans="1:48">
      <c r="A17" s="108"/>
      <c r="B17" s="109"/>
      <c r="C17" s="25"/>
      <c r="D17" s="25"/>
      <c r="E17" s="25"/>
      <c r="F17" s="25"/>
      <c r="G17" s="25"/>
      <c r="H17" s="25"/>
      <c r="I17" s="25"/>
      <c r="J17" s="110"/>
      <c r="K17" s="111"/>
      <c r="L17" s="92"/>
      <c r="M17" s="79"/>
      <c r="N17" s="78"/>
      <c r="O17" s="78"/>
      <c r="P17" s="78"/>
      <c r="Q17" s="78"/>
      <c r="R17" s="78"/>
      <c r="S17" s="79"/>
      <c r="T17" s="78"/>
      <c r="U17" s="80"/>
      <c r="V17" s="74"/>
      <c r="W17" s="28"/>
      <c r="X17" s="28"/>
      <c r="Y17" s="54"/>
      <c r="Z17" s="31"/>
      <c r="AA17" s="31"/>
      <c r="AB17" s="31"/>
      <c r="AC17" s="31"/>
      <c r="AD17" s="31"/>
      <c r="AE17" s="54"/>
      <c r="AF17" s="31"/>
      <c r="AG17" s="31"/>
      <c r="AH17" s="54"/>
      <c r="AI17" s="26"/>
      <c r="AJ17" s="54"/>
      <c r="AK17" s="26"/>
      <c r="AL17" s="83"/>
      <c r="AM17" s="89">
        <v>2311.2091071000473</v>
      </c>
      <c r="AN17" s="81" t="s">
        <v>171</v>
      </c>
      <c r="AO17" s="86"/>
      <c r="AP17" s="30"/>
      <c r="AQ17" s="54"/>
      <c r="AR17" s="30"/>
      <c r="AS17" s="30"/>
      <c r="AT17" s="30"/>
      <c r="AU17" s="30"/>
      <c r="AV17" s="54"/>
    </row>
    <row r="18" spans="1:48">
      <c r="A18" s="108"/>
      <c r="B18" s="109"/>
      <c r="C18" s="25"/>
      <c r="D18" s="25"/>
      <c r="E18" s="25"/>
      <c r="F18" s="25"/>
      <c r="G18" s="25"/>
      <c r="H18" s="25"/>
      <c r="I18" s="25"/>
      <c r="J18" s="110"/>
      <c r="K18" s="111"/>
      <c r="L18" s="92"/>
      <c r="M18" s="79"/>
      <c r="N18" s="78"/>
      <c r="O18" s="78"/>
      <c r="P18" s="78"/>
      <c r="Q18" s="78"/>
      <c r="R18" s="78"/>
      <c r="S18" s="79"/>
      <c r="T18" s="78"/>
      <c r="U18" s="80"/>
      <c r="V18" s="74"/>
      <c r="W18" s="28"/>
      <c r="X18" s="28"/>
      <c r="Y18" s="54"/>
      <c r="Z18" s="31"/>
      <c r="AA18" s="31"/>
      <c r="AB18" s="31"/>
      <c r="AC18" s="31"/>
      <c r="AD18" s="31"/>
      <c r="AE18" s="54"/>
      <c r="AF18" s="31"/>
      <c r="AG18" s="31"/>
      <c r="AH18" s="54"/>
      <c r="AI18" s="26"/>
      <c r="AJ18" s="54"/>
      <c r="AK18" s="26"/>
      <c r="AL18" s="83"/>
      <c r="AM18" s="89">
        <v>2019.717712077314</v>
      </c>
      <c r="AN18" s="81" t="s">
        <v>172</v>
      </c>
      <c r="AO18" s="86"/>
      <c r="AP18" s="30"/>
      <c r="AQ18" s="54"/>
      <c r="AR18" s="30"/>
      <c r="AS18" s="30"/>
      <c r="AT18" s="30"/>
      <c r="AU18" s="30"/>
      <c r="AV18" s="54"/>
    </row>
    <row r="19" spans="1:48">
      <c r="A19" s="108"/>
      <c r="B19" s="109"/>
      <c r="C19" s="25"/>
      <c r="D19" s="25"/>
      <c r="E19" s="25"/>
      <c r="F19" s="25"/>
      <c r="G19" s="25"/>
      <c r="H19" s="25"/>
      <c r="I19" s="25"/>
      <c r="J19" s="110"/>
      <c r="K19" s="111"/>
      <c r="L19" s="92"/>
      <c r="M19" s="79"/>
      <c r="N19" s="78"/>
      <c r="O19" s="78"/>
      <c r="P19" s="78"/>
      <c r="Q19" s="78"/>
      <c r="R19" s="78"/>
      <c r="S19" s="79"/>
      <c r="T19" s="78"/>
      <c r="U19" s="80"/>
      <c r="V19" s="74"/>
      <c r="W19" s="28"/>
      <c r="X19" s="28"/>
      <c r="Y19" s="54"/>
      <c r="Z19" s="31"/>
      <c r="AA19" s="31"/>
      <c r="AB19" s="31"/>
      <c r="AC19" s="31"/>
      <c r="AD19" s="31"/>
      <c r="AE19" s="54"/>
      <c r="AF19" s="31"/>
      <c r="AG19" s="31"/>
      <c r="AH19" s="54"/>
      <c r="AI19" s="26"/>
      <c r="AJ19" s="54"/>
      <c r="AK19" s="26"/>
      <c r="AL19" s="83"/>
      <c r="AM19" s="89">
        <v>2237.6471587065412</v>
      </c>
      <c r="AN19" s="81" t="s">
        <v>173</v>
      </c>
      <c r="AO19" s="86"/>
      <c r="AP19" s="30"/>
      <c r="AQ19" s="54"/>
      <c r="AR19" s="30"/>
      <c r="AS19" s="30"/>
      <c r="AT19" s="30"/>
      <c r="AU19" s="30"/>
      <c r="AV19" s="54"/>
    </row>
    <row r="20" spans="1:48">
      <c r="A20" s="108"/>
      <c r="B20" s="109"/>
      <c r="C20" s="25"/>
      <c r="D20" s="25"/>
      <c r="E20" s="25"/>
      <c r="F20" s="25"/>
      <c r="G20" s="25"/>
      <c r="H20" s="25"/>
      <c r="I20" s="25"/>
      <c r="J20" s="110"/>
      <c r="K20" s="111"/>
      <c r="L20" s="92"/>
      <c r="M20" s="79"/>
      <c r="N20" s="78"/>
      <c r="O20" s="78"/>
      <c r="P20" s="78"/>
      <c r="Q20" s="78"/>
      <c r="R20" s="78"/>
      <c r="S20" s="79"/>
      <c r="T20" s="78"/>
      <c r="U20" s="80"/>
      <c r="V20" s="74"/>
      <c r="W20" s="28"/>
      <c r="X20" s="28"/>
      <c r="Y20" s="54"/>
      <c r="Z20" s="31"/>
      <c r="AA20" s="31"/>
      <c r="AB20" s="31"/>
      <c r="AC20" s="31"/>
      <c r="AD20" s="31"/>
      <c r="AE20" s="54"/>
      <c r="AF20" s="31"/>
      <c r="AG20" s="31"/>
      <c r="AH20" s="54"/>
      <c r="AI20" s="26"/>
      <c r="AJ20" s="54"/>
      <c r="AK20" s="26"/>
      <c r="AL20" s="83"/>
      <c r="AM20" s="89">
        <v>2127.2690378930265</v>
      </c>
      <c r="AN20" s="81" t="s">
        <v>174</v>
      </c>
      <c r="AO20" s="86"/>
      <c r="AP20" s="30"/>
      <c r="AQ20" s="54"/>
      <c r="AR20" s="30"/>
      <c r="AS20" s="30"/>
      <c r="AT20" s="30"/>
      <c r="AU20" s="30"/>
      <c r="AV20" s="54"/>
    </row>
    <row r="21" spans="1:48">
      <c r="A21" s="108"/>
      <c r="B21" s="109"/>
      <c r="C21" s="25"/>
      <c r="D21" s="25"/>
      <c r="E21" s="25"/>
      <c r="F21" s="25"/>
      <c r="G21" s="25"/>
      <c r="H21" s="25"/>
      <c r="I21" s="25"/>
      <c r="J21" s="110"/>
      <c r="K21" s="111"/>
      <c r="L21" s="92"/>
      <c r="M21" s="79"/>
      <c r="N21" s="78"/>
      <c r="O21" s="78"/>
      <c r="P21" s="78"/>
      <c r="Q21" s="78"/>
      <c r="R21" s="78"/>
      <c r="S21" s="79"/>
      <c r="T21" s="78"/>
      <c r="U21" s="80"/>
      <c r="V21" s="74"/>
      <c r="W21" s="28"/>
      <c r="X21" s="28"/>
      <c r="Y21" s="54"/>
      <c r="Z21" s="31"/>
      <c r="AA21" s="31"/>
      <c r="AB21" s="31"/>
      <c r="AC21" s="31"/>
      <c r="AD21" s="31"/>
      <c r="AE21" s="54"/>
      <c r="AF21" s="31"/>
      <c r="AG21" s="31"/>
      <c r="AH21" s="54"/>
      <c r="AI21" s="26"/>
      <c r="AJ21" s="54"/>
      <c r="AK21" s="26"/>
      <c r="AL21" s="83"/>
      <c r="AM21" s="89">
        <v>2373.5602895048196</v>
      </c>
      <c r="AN21" s="81" t="s">
        <v>175</v>
      </c>
      <c r="AO21" s="86"/>
      <c r="AP21" s="30"/>
      <c r="AQ21" s="54"/>
      <c r="AR21" s="30"/>
      <c r="AS21" s="30"/>
      <c r="AT21" s="30"/>
      <c r="AU21" s="30"/>
      <c r="AV21" s="54"/>
    </row>
    <row r="22" spans="1:48">
      <c r="A22" s="108"/>
      <c r="B22" s="109"/>
      <c r="C22" s="25"/>
      <c r="D22" s="25"/>
      <c r="E22" s="25"/>
      <c r="F22" s="25"/>
      <c r="G22" s="25"/>
      <c r="H22" s="25"/>
      <c r="I22" s="25"/>
      <c r="J22" s="110"/>
      <c r="K22" s="111"/>
      <c r="L22" s="92"/>
      <c r="M22" s="79"/>
      <c r="N22" s="78"/>
      <c r="O22" s="78"/>
      <c r="P22" s="78"/>
      <c r="Q22" s="78"/>
      <c r="R22" s="78"/>
      <c r="S22" s="79"/>
      <c r="T22" s="78"/>
      <c r="U22" s="80"/>
      <c r="V22" s="74"/>
      <c r="W22" s="28"/>
      <c r="X22" s="28"/>
      <c r="Y22" s="54"/>
      <c r="Z22" s="31"/>
      <c r="AA22" s="31"/>
      <c r="AB22" s="31"/>
      <c r="AC22" s="31"/>
      <c r="AD22" s="31"/>
      <c r="AE22" s="54"/>
      <c r="AF22" s="31"/>
      <c r="AG22" s="31"/>
      <c r="AH22" s="54"/>
      <c r="AI22" s="26"/>
      <c r="AJ22" s="54"/>
      <c r="AK22" s="26"/>
      <c r="AL22" s="83"/>
      <c r="AM22" s="89">
        <v>2011.5044868022774</v>
      </c>
      <c r="AN22" s="81" t="s">
        <v>176</v>
      </c>
      <c r="AO22" s="86"/>
      <c r="AP22" s="30"/>
      <c r="AQ22" s="54"/>
      <c r="AR22" s="30"/>
      <c r="AS22" s="30"/>
      <c r="AT22" s="30"/>
      <c r="AU22" s="30"/>
      <c r="AV22" s="54"/>
    </row>
    <row r="23" spans="1:48">
      <c r="A23" s="108"/>
      <c r="B23" s="109"/>
      <c r="C23" s="25"/>
      <c r="D23" s="25"/>
      <c r="E23" s="25"/>
      <c r="F23" s="25"/>
      <c r="G23" s="25"/>
      <c r="H23" s="25"/>
      <c r="I23" s="25"/>
      <c r="J23" s="110"/>
      <c r="K23" s="111"/>
      <c r="L23" s="92"/>
      <c r="M23" s="79"/>
      <c r="N23" s="79"/>
      <c r="O23" s="79"/>
      <c r="P23" s="79"/>
      <c r="Q23" s="79"/>
      <c r="R23" s="79"/>
      <c r="S23" s="79"/>
      <c r="T23" s="79"/>
      <c r="U23" s="79"/>
      <c r="V23" s="74"/>
      <c r="W23" s="28"/>
      <c r="X23" s="28"/>
      <c r="Y23" s="54"/>
      <c r="Z23" s="31"/>
      <c r="AA23" s="31"/>
      <c r="AB23" s="31"/>
      <c r="AC23" s="31"/>
      <c r="AD23" s="31"/>
      <c r="AE23" s="54"/>
      <c r="AF23" s="31"/>
      <c r="AG23" s="31"/>
      <c r="AH23" s="54"/>
      <c r="AI23" s="26"/>
      <c r="AJ23" s="54"/>
      <c r="AK23" s="26"/>
      <c r="AL23" s="83"/>
      <c r="AM23" s="89">
        <v>2019.345517243705</v>
      </c>
      <c r="AN23" s="81" t="s">
        <v>177</v>
      </c>
      <c r="AO23" s="86"/>
      <c r="AP23" s="30"/>
      <c r="AQ23" s="54"/>
      <c r="AR23" s="30"/>
      <c r="AS23" s="30"/>
      <c r="AT23" s="30"/>
      <c r="AU23" s="30"/>
      <c r="AV23" s="54"/>
    </row>
    <row r="24" spans="1:48">
      <c r="A24" s="108"/>
      <c r="B24" s="109"/>
      <c r="C24" s="25"/>
      <c r="D24" s="25"/>
      <c r="E24" s="25"/>
      <c r="F24" s="25"/>
      <c r="G24" s="25"/>
      <c r="H24" s="25"/>
      <c r="I24" s="25"/>
      <c r="J24" s="110"/>
      <c r="K24" s="111"/>
      <c r="L24" s="92"/>
      <c r="M24" s="79"/>
      <c r="N24" s="79"/>
      <c r="O24" s="79"/>
      <c r="P24" s="79"/>
      <c r="Q24" s="79"/>
      <c r="R24" s="79"/>
      <c r="S24" s="79"/>
      <c r="T24" s="79"/>
      <c r="U24" s="79"/>
      <c r="V24" s="74"/>
      <c r="W24" s="28"/>
      <c r="X24" s="28"/>
      <c r="Y24" s="54"/>
      <c r="Z24" s="31"/>
      <c r="AA24" s="31"/>
      <c r="AB24" s="31"/>
      <c r="AC24" s="31"/>
      <c r="AD24" s="31"/>
      <c r="AE24" s="54"/>
      <c r="AF24" s="31"/>
      <c r="AG24" s="31"/>
      <c r="AH24" s="54"/>
      <c r="AI24" s="26"/>
      <c r="AJ24" s="54"/>
      <c r="AK24" s="26"/>
      <c r="AL24" s="83"/>
      <c r="AM24" s="89">
        <v>2337.2460775898608</v>
      </c>
      <c r="AN24" s="81" t="s">
        <v>178</v>
      </c>
      <c r="AO24" s="86"/>
      <c r="AP24" s="30"/>
      <c r="AQ24" s="54"/>
      <c r="AR24" s="30"/>
      <c r="AS24" s="30"/>
      <c r="AT24" s="30"/>
      <c r="AU24" s="30"/>
      <c r="AV24" s="54"/>
    </row>
    <row r="25" spans="1:48" ht="14.5" customHeight="1">
      <c r="A25" s="112"/>
      <c r="B25" s="113"/>
      <c r="C25" s="110"/>
      <c r="D25" s="110"/>
      <c r="E25" s="110"/>
      <c r="F25" s="110"/>
      <c r="G25" s="110"/>
      <c r="H25" s="110"/>
      <c r="I25" s="110"/>
      <c r="J25" s="110"/>
      <c r="K25" s="114"/>
      <c r="L25" s="42"/>
      <c r="M25" s="34">
        <f>SUM(M10:M13)</f>
        <v>0</v>
      </c>
      <c r="N25" s="34"/>
      <c r="O25" s="34"/>
      <c r="P25" s="34"/>
      <c r="Q25" s="34"/>
      <c r="R25" s="34"/>
      <c r="S25" s="34">
        <f>SUM(S9:S13)</f>
        <v>0</v>
      </c>
      <c r="T25" s="34"/>
      <c r="U25" s="34"/>
      <c r="V25" s="36">
        <f>SUM(V9:V13)</f>
        <v>0</v>
      </c>
      <c r="W25" s="36">
        <f>SUM(W9:W13)</f>
        <v>0</v>
      </c>
      <c r="X25" s="36">
        <f>SUM(X9:X13)</f>
        <v>0</v>
      </c>
      <c r="Y25" s="35"/>
      <c r="Z25" s="34">
        <f>SUM(Z9:Z13)</f>
        <v>0</v>
      </c>
      <c r="AA25" s="34">
        <f>SUM(AA9:AA13)</f>
        <v>0</v>
      </c>
      <c r="AB25" s="34">
        <f>SUM(AB9:AB13)</f>
        <v>0</v>
      </c>
      <c r="AC25" s="34">
        <f>SUM(AC9:AC13)</f>
        <v>0</v>
      </c>
      <c r="AD25" s="34">
        <f>SUM(AD9:AD13)</f>
        <v>0</v>
      </c>
      <c r="AE25" s="35"/>
      <c r="AF25" s="34"/>
      <c r="AG25" s="34"/>
      <c r="AH25" s="35"/>
      <c r="AI25" s="107"/>
      <c r="AJ25" s="37"/>
      <c r="AK25" s="107"/>
      <c r="AL25" s="84"/>
      <c r="AM25" s="89">
        <v>2684.8471174971792</v>
      </c>
      <c r="AN25" s="81" t="s">
        <v>179</v>
      </c>
      <c r="AO25" s="87">
        <f>SUM(AO9:AO13)</f>
        <v>0</v>
      </c>
      <c r="AP25" s="33">
        <f>SUM(AP9:AP13)</f>
        <v>0</v>
      </c>
      <c r="AQ25" s="37"/>
      <c r="AR25" s="33">
        <f>SUM(AR9:AR13)</f>
        <v>0</v>
      </c>
      <c r="AS25" s="33">
        <f>SUM(AS9:AS13)</f>
        <v>0</v>
      </c>
      <c r="AT25" s="33"/>
      <c r="AU25" s="33">
        <f>SUM(AU9:AU13)</f>
        <v>0</v>
      </c>
      <c r="AV25" s="37"/>
    </row>
    <row r="28" spans="1:48" ht="14.5" customHeight="1">
      <c r="A28" s="320" t="s">
        <v>180</v>
      </c>
      <c r="B28" s="320"/>
      <c r="C28" s="320"/>
      <c r="D28" s="320"/>
      <c r="E28" s="320"/>
      <c r="F28" s="320"/>
      <c r="G28" s="320"/>
      <c r="H28" s="320"/>
      <c r="I28" s="320"/>
      <c r="J28" s="320"/>
      <c r="K28" s="320"/>
      <c r="L28" s="320"/>
      <c r="M28" s="320"/>
      <c r="N28" s="70"/>
      <c r="O28" s="70"/>
      <c r="P28" s="70"/>
      <c r="Q28" s="70"/>
      <c r="R28" s="70"/>
      <c r="S28" s="68"/>
      <c r="T28" s="68"/>
      <c r="U28" s="68"/>
    </row>
    <row r="29" spans="1:48">
      <c r="A29" s="320"/>
      <c r="B29" s="320"/>
      <c r="C29" s="320"/>
      <c r="D29" s="320"/>
      <c r="E29" s="320"/>
      <c r="F29" s="320"/>
      <c r="G29" s="320"/>
      <c r="H29" s="320"/>
      <c r="I29" s="320"/>
      <c r="J29" s="320"/>
      <c r="K29" s="320"/>
      <c r="L29" s="320"/>
      <c r="M29" s="320"/>
      <c r="N29" s="70"/>
      <c r="O29" s="70"/>
      <c r="P29" s="70"/>
      <c r="Q29" s="70"/>
      <c r="R29" s="70"/>
      <c r="S29" s="68"/>
      <c r="T29" s="68"/>
      <c r="U29" s="68"/>
    </row>
    <row r="30" spans="1:48">
      <c r="A30" s="320"/>
      <c r="B30" s="320"/>
      <c r="C30" s="320"/>
      <c r="D30" s="320"/>
      <c r="E30" s="320"/>
      <c r="F30" s="320"/>
      <c r="G30" s="320"/>
      <c r="H30" s="320"/>
      <c r="I30" s="320"/>
      <c r="J30" s="320"/>
      <c r="K30" s="320"/>
      <c r="L30" s="320"/>
      <c r="M30" s="320"/>
      <c r="N30" s="70"/>
      <c r="O30" s="70"/>
      <c r="P30" s="70"/>
      <c r="Q30" s="70"/>
      <c r="R30" s="70"/>
      <c r="S30" s="68"/>
      <c r="T30" s="68"/>
      <c r="U30" s="68"/>
    </row>
    <row r="31" spans="1:48">
      <c r="A31" s="320"/>
      <c r="B31" s="320"/>
      <c r="C31" s="320"/>
      <c r="D31" s="320"/>
      <c r="E31" s="320"/>
      <c r="F31" s="320"/>
      <c r="G31" s="320"/>
      <c r="H31" s="320"/>
      <c r="I31" s="320"/>
      <c r="J31" s="320"/>
      <c r="K31" s="320"/>
      <c r="L31" s="320"/>
      <c r="M31" s="320"/>
      <c r="N31" s="70"/>
      <c r="O31" s="70"/>
      <c r="P31" s="70"/>
      <c r="Q31" s="70"/>
      <c r="R31" s="70"/>
      <c r="S31" s="68"/>
      <c r="T31" s="68"/>
      <c r="U31" s="68"/>
    </row>
    <row r="32" spans="1:48">
      <c r="A32" s="320"/>
      <c r="B32" s="320"/>
      <c r="C32" s="320"/>
      <c r="D32" s="320"/>
      <c r="E32" s="320"/>
      <c r="F32" s="320"/>
      <c r="G32" s="320"/>
      <c r="H32" s="320"/>
      <c r="I32" s="320"/>
      <c r="J32" s="320"/>
      <c r="K32" s="320"/>
      <c r="L32" s="320"/>
      <c r="M32" s="320"/>
      <c r="N32" s="70"/>
      <c r="O32" s="70"/>
      <c r="P32" s="70"/>
      <c r="Q32" s="70"/>
      <c r="R32" s="70"/>
      <c r="S32" s="68"/>
      <c r="T32" s="68"/>
      <c r="U32" s="68"/>
    </row>
    <row r="33" spans="1:21">
      <c r="A33" s="320"/>
      <c r="B33" s="320"/>
      <c r="C33" s="320"/>
      <c r="D33" s="320"/>
      <c r="E33" s="320"/>
      <c r="F33" s="320"/>
      <c r="G33" s="320"/>
      <c r="H33" s="320"/>
      <c r="I33" s="320"/>
      <c r="J33" s="320"/>
      <c r="K33" s="320"/>
      <c r="L33" s="320"/>
      <c r="M33" s="320"/>
      <c r="N33" s="70"/>
      <c r="O33" s="70"/>
      <c r="P33" s="70"/>
      <c r="Q33" s="70"/>
      <c r="R33" s="70"/>
      <c r="S33" s="68"/>
      <c r="T33" s="68"/>
      <c r="U33" s="68"/>
    </row>
    <row r="34" spans="1:21">
      <c r="A34" s="320"/>
      <c r="B34" s="320"/>
      <c r="C34" s="320"/>
      <c r="D34" s="320"/>
      <c r="E34" s="320"/>
      <c r="F34" s="320"/>
      <c r="G34" s="320"/>
      <c r="H34" s="320"/>
      <c r="I34" s="320"/>
      <c r="J34" s="320"/>
      <c r="K34" s="320"/>
      <c r="L34" s="320"/>
      <c r="M34" s="320"/>
      <c r="N34" s="70"/>
      <c r="O34" s="70"/>
      <c r="P34" s="70"/>
      <c r="Q34" s="70"/>
      <c r="R34" s="70"/>
      <c r="S34" s="68"/>
      <c r="T34" s="68"/>
      <c r="U34" s="68"/>
    </row>
    <row r="35" spans="1:21">
      <c r="A35" s="68"/>
      <c r="B35" s="68"/>
      <c r="C35" s="68"/>
      <c r="D35" s="68"/>
      <c r="E35" s="68"/>
      <c r="F35" s="68"/>
      <c r="G35" s="68"/>
      <c r="H35" s="68"/>
      <c r="I35" s="68"/>
      <c r="J35" s="68"/>
      <c r="K35" s="68"/>
      <c r="L35" s="68"/>
      <c r="M35" s="68"/>
      <c r="N35" s="68"/>
      <c r="O35" s="68"/>
      <c r="P35" s="68"/>
      <c r="Q35" s="68"/>
      <c r="R35" s="68"/>
      <c r="S35" s="68"/>
      <c r="T35" s="68"/>
      <c r="U35" s="68"/>
    </row>
    <row r="36" spans="1:21" ht="14.5" customHeight="1">
      <c r="A36" s="320"/>
      <c r="B36" s="320"/>
      <c r="C36" s="320"/>
      <c r="D36" s="320"/>
      <c r="E36" s="320"/>
      <c r="F36" s="320"/>
      <c r="G36" s="320"/>
      <c r="H36" s="320"/>
      <c r="I36" s="320"/>
      <c r="J36" s="320"/>
      <c r="K36" s="320"/>
      <c r="L36" s="68"/>
      <c r="M36" s="68"/>
      <c r="N36" s="68"/>
      <c r="O36" s="68"/>
      <c r="P36" s="68"/>
      <c r="Q36" s="68"/>
      <c r="R36" s="68"/>
      <c r="S36" s="68"/>
      <c r="T36" s="68"/>
      <c r="U36" s="68"/>
    </row>
    <row r="37" spans="1:21">
      <c r="A37" s="320"/>
      <c r="B37" s="320"/>
      <c r="C37" s="320"/>
      <c r="D37" s="320"/>
      <c r="E37" s="320"/>
      <c r="F37" s="320"/>
      <c r="G37" s="320"/>
      <c r="H37" s="320"/>
      <c r="I37" s="320"/>
      <c r="J37" s="320"/>
      <c r="K37" s="320"/>
    </row>
  </sheetData>
  <mergeCells count="35">
    <mergeCell ref="AJ9:AJ13"/>
    <mergeCell ref="AL9:AL13"/>
    <mergeCell ref="AQ9:AQ13"/>
    <mergeCell ref="AV9:AV13"/>
    <mergeCell ref="A7:K7"/>
    <mergeCell ref="AE7:AE8"/>
    <mergeCell ref="AF7:AG7"/>
    <mergeCell ref="AV7:AV8"/>
    <mergeCell ref="Z7:AD7"/>
    <mergeCell ref="M8:R8"/>
    <mergeCell ref="S8:U8"/>
    <mergeCell ref="A1:K1"/>
    <mergeCell ref="A2:K2"/>
    <mergeCell ref="A5:AV5"/>
    <mergeCell ref="A4:K4"/>
    <mergeCell ref="A6:I6"/>
    <mergeCell ref="J6:K6"/>
    <mergeCell ref="A3:K3"/>
    <mergeCell ref="M6:W6"/>
    <mergeCell ref="A28:M34"/>
    <mergeCell ref="A36:K37"/>
    <mergeCell ref="AQ7:AQ8"/>
    <mergeCell ref="AR7:AU7"/>
    <mergeCell ref="AM8:AN8"/>
    <mergeCell ref="L9:L13"/>
    <mergeCell ref="Y9:Y13"/>
    <mergeCell ref="AE9:AE13"/>
    <mergeCell ref="AH9:AH13"/>
    <mergeCell ref="AH7:AH8"/>
    <mergeCell ref="AJ7:AJ8"/>
    <mergeCell ref="AL7:AL8"/>
    <mergeCell ref="AM7:AP7"/>
    <mergeCell ref="L7:L8"/>
    <mergeCell ref="M7:X7"/>
    <mergeCell ref="Y7:Y8"/>
  </mergeCell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FFB43-B799-432D-A6D0-FC4DD20244C0}">
  <sheetPr codeName="Hoja5">
    <tabColor rgb="FF002060"/>
  </sheetPr>
  <dimension ref="A1:AE656"/>
  <sheetViews>
    <sheetView topLeftCell="O1" zoomScaleNormal="100" workbookViewId="0">
      <selection activeCell="Z2" sqref="Z2"/>
    </sheetView>
  </sheetViews>
  <sheetFormatPr baseColWidth="10" defaultColWidth="11.453125" defaultRowHeight="14.5"/>
  <cols>
    <col min="1" max="1" width="11.453125" style="1"/>
    <col min="2" max="2" width="10.26953125" style="19" customWidth="1"/>
    <col min="3" max="3" width="6.81640625" style="156" customWidth="1"/>
    <col min="4" max="4" width="10.81640625" style="4" customWidth="1"/>
    <col min="5" max="5" width="6.1796875" style="3" customWidth="1"/>
    <col min="6" max="6" width="3.453125" customWidth="1"/>
    <col min="7" max="7" width="6.54296875" customWidth="1"/>
    <col min="8" max="8" width="10.26953125" customWidth="1"/>
    <col min="9" max="9" width="16.81640625" customWidth="1"/>
    <col min="10" max="11" width="7.1796875" style="3" customWidth="1"/>
    <col min="12" max="12" width="12.26953125" customWidth="1"/>
    <col min="13" max="13" width="15.1796875" customWidth="1"/>
    <col min="14" max="14" width="37.54296875" customWidth="1"/>
    <col min="15" max="16" width="11.453125" customWidth="1"/>
    <col min="17" max="17" width="21" customWidth="1"/>
    <col min="18" max="19" width="20.1796875" customWidth="1"/>
    <col min="20" max="21" width="14.26953125" customWidth="1"/>
    <col min="22" max="22" width="6.81640625" style="3" customWidth="1"/>
    <col min="23" max="23" width="9.1796875" style="3" customWidth="1"/>
    <col min="24" max="24" width="10.1796875" customWidth="1"/>
    <col min="25" max="25" width="13.26953125" customWidth="1"/>
    <col min="26" max="28" width="14.26953125" customWidth="1"/>
    <col min="29" max="29" width="35.26953125" customWidth="1"/>
    <col min="30" max="30" width="10.81640625" style="9" customWidth="1"/>
    <col min="31" max="31" width="19.81640625" customWidth="1"/>
  </cols>
  <sheetData>
    <row r="1" spans="1:31">
      <c r="A1" s="149"/>
      <c r="B1" s="170">
        <v>1</v>
      </c>
      <c r="C1" s="170">
        <v>2</v>
      </c>
      <c r="D1" s="170">
        <v>3</v>
      </c>
      <c r="E1" s="170">
        <v>4</v>
      </c>
      <c r="F1" s="170">
        <v>5</v>
      </c>
      <c r="G1" s="170">
        <v>6</v>
      </c>
      <c r="H1" s="170">
        <v>7</v>
      </c>
      <c r="I1" s="170">
        <v>8</v>
      </c>
      <c r="J1" s="170">
        <v>9</v>
      </c>
      <c r="K1" s="170">
        <v>10</v>
      </c>
      <c r="L1" s="170">
        <v>11</v>
      </c>
      <c r="M1" s="149"/>
      <c r="N1" s="149"/>
      <c r="O1" s="149"/>
      <c r="P1" s="149"/>
      <c r="Q1" s="149"/>
      <c r="R1" s="149"/>
      <c r="S1" s="149"/>
      <c r="T1" s="149"/>
      <c r="U1" s="149"/>
      <c r="V1" s="149"/>
      <c r="W1" s="149"/>
      <c r="X1" s="149"/>
      <c r="Y1" s="149"/>
      <c r="Z1" s="149"/>
      <c r="AA1" s="149"/>
      <c r="AB1" s="149"/>
      <c r="AC1" s="149"/>
      <c r="AD1" s="149"/>
      <c r="AE1" s="149"/>
    </row>
    <row r="2" spans="1:31" s="3" customFormat="1" ht="43.5">
      <c r="A2" s="5" t="s">
        <v>23</v>
      </c>
      <c r="B2" s="18" t="s">
        <v>181</v>
      </c>
      <c r="C2" s="365" t="s">
        <v>182</v>
      </c>
      <c r="D2" s="2" t="s">
        <v>183</v>
      </c>
      <c r="E2" s="2" t="s">
        <v>184</v>
      </c>
      <c r="F2" s="2" t="s">
        <v>185</v>
      </c>
      <c r="G2" s="2" t="s">
        <v>186</v>
      </c>
      <c r="H2" s="2" t="s">
        <v>187</v>
      </c>
      <c r="I2" s="2" t="s">
        <v>188</v>
      </c>
      <c r="J2" s="2" t="s">
        <v>189</v>
      </c>
      <c r="K2" s="2" t="s">
        <v>190</v>
      </c>
      <c r="L2" s="2" t="s">
        <v>191</v>
      </c>
      <c r="M2" s="2" t="s">
        <v>192</v>
      </c>
      <c r="N2" s="2" t="s">
        <v>193</v>
      </c>
      <c r="O2" s="2" t="s">
        <v>194</v>
      </c>
      <c r="P2" s="2" t="s">
        <v>195</v>
      </c>
      <c r="Q2" s="2" t="s">
        <v>196</v>
      </c>
      <c r="R2" s="365" t="s">
        <v>197</v>
      </c>
      <c r="S2" s="365" t="s">
        <v>198</v>
      </c>
      <c r="T2" s="365" t="s">
        <v>199</v>
      </c>
      <c r="U2" s="365" t="s">
        <v>200</v>
      </c>
      <c r="V2" s="2" t="s">
        <v>201</v>
      </c>
      <c r="W2" s="365" t="s">
        <v>202</v>
      </c>
      <c r="X2" s="2" t="s">
        <v>203</v>
      </c>
      <c r="Y2" s="2" t="s">
        <v>204</v>
      </c>
      <c r="Z2" s="2" t="s">
        <v>205</v>
      </c>
      <c r="AA2" s="2" t="s">
        <v>206</v>
      </c>
      <c r="AB2" s="2" t="s">
        <v>207</v>
      </c>
      <c r="AC2" s="2" t="s">
        <v>208</v>
      </c>
      <c r="AD2" s="2" t="s">
        <v>209</v>
      </c>
      <c r="AE2" s="2" t="s">
        <v>210</v>
      </c>
    </row>
    <row r="3" spans="1:31">
      <c r="A3" s="1">
        <v>44986</v>
      </c>
      <c r="B3" s="19" t="s">
        <v>211</v>
      </c>
      <c r="C3" s="156" t="str">
        <f>IFERROR(VLOOKUP(Servicios[[#This Row],[VIN 8 BV]],Citas[[VIN]:[TMK]],2,0),"NO")</f>
        <v>NO</v>
      </c>
      <c r="D3" s="4" t="str">
        <f>MID(Servicios[[#This Row],[VIN2]],10,8)</f>
        <v>K3072042</v>
      </c>
      <c r="E3" s="3">
        <f>ROUNDUP(MONTH(A3)/6,0)</f>
        <v>1</v>
      </c>
      <c r="F3">
        <f>DAY(A3)</f>
        <v>1</v>
      </c>
      <c r="G3" t="str">
        <f>TEXT(Servicios[[#This Row],[FECHA]],"aaaa")</f>
        <v>2023</v>
      </c>
      <c r="H3" t="str">
        <f>TEXT(Servicios[[#This Row],[FECHA]],"mmmm")</f>
        <v>marzo</v>
      </c>
      <c r="I3" t="str">
        <f>CONCATENATE(Servicios[[#This Row],[MES]]," ",Servicios[[#This Row],[AÑO]])</f>
        <v>marzo 2023</v>
      </c>
      <c r="J3" s="3" t="str">
        <f>MID(Servicios[[#This Row],[ORDEN]],1,1)</f>
        <v>S</v>
      </c>
      <c r="L3" t="s">
        <v>212</v>
      </c>
      <c r="M3" t="s">
        <v>213</v>
      </c>
      <c r="N3" t="s">
        <v>214</v>
      </c>
      <c r="O3" t="s">
        <v>118</v>
      </c>
      <c r="P3" t="s">
        <v>215</v>
      </c>
      <c r="Q3" t="s">
        <v>216</v>
      </c>
      <c r="R3" t="e">
        <f>VLOOKUP(Servicios[[#This Row],[VIN2]],Table_OutputBDVentaReciente[Vin],1,0)</f>
        <v>#N/A</v>
      </c>
      <c r="S3" t="str">
        <f>VLOOKUP(Servicios[[#This Row],[VIN2]],Table_ListadoRptClientes[Vin],1,0)</f>
        <v>JTDKARFU3K3072042</v>
      </c>
      <c r="T3" t="e">
        <f>VLOOKUP(Servicios[[#This Row],[VIN2]],Table_LIstadoInactivos[Vin],1,0)</f>
        <v>#N/A</v>
      </c>
      <c r="U3" t="e">
        <f>VLOOKUP(Servicios[[#This Row],[VIN2]],Table_Campanias[Vin],1,0)</f>
        <v>#N/A</v>
      </c>
      <c r="V3" s="3" t="str">
        <f>MID(Servicios[[#This Row],[VIN2]],10,1)</f>
        <v>K</v>
      </c>
      <c r="W3" s="3">
        <f>IF(V3="0",200,IF(V3="1",2001,IF(V3="2",2002,IF(V3="3",2003,IF(V3="4",2004,IF(V3="5",2005,IF(V3="6",2006,IF(V3="7",2007,IF(V3="8",2008,IF(V3="9",2009,IF(V3="A",2010,IF(V3="B",2011,IF(V3="C",2012,IF(V3="D",2013,IF(V3="E",2014,IF(V3="F",2015,IF(V3="G",2016,IF(V3="H",2017,IF(V3="I",2018,IF(V3="J",2019,IF(V3="K",2020,IF(V3="L",2021,IF(V3="M",2022,"")))))))))))))))))))))))</f>
        <v>2020</v>
      </c>
      <c r="X3" t="s">
        <v>217</v>
      </c>
      <c r="Y3">
        <v>4421465980</v>
      </c>
      <c r="Z3">
        <v>4422185593</v>
      </c>
      <c r="AA3">
        <v>4427183803</v>
      </c>
      <c r="AB3">
        <v>0</v>
      </c>
      <c r="AC3" t="s">
        <v>218</v>
      </c>
      <c r="AD3" s="9" t="str">
        <f>IFERROR(VLOOKUP(Servicios[[#This Row],[VIN 8 BV]],Citas[[VIN]:[STATUS ASISTENCIA]],1,FALSE),"NO")</f>
        <v>NO</v>
      </c>
    </row>
    <row r="4" spans="1:31">
      <c r="A4" s="1">
        <v>44986</v>
      </c>
      <c r="B4" s="19" t="s">
        <v>219</v>
      </c>
      <c r="C4" s="156" t="str">
        <f>IFERROR(VLOOKUP(Servicios[[#This Row],[VIN 8 BV]],Citas[[VIN]:[TMK]],2,0),"NO")</f>
        <v>NO</v>
      </c>
      <c r="D4" s="4" t="str">
        <f>MID(Servicios[[#This Row],[VIN2]],10,8)</f>
        <v>MW132780</v>
      </c>
      <c r="E4" s="3">
        <f t="shared" ref="E4:E47" si="0">ROUNDUP(MONTH(A4)/6,0)</f>
        <v>1</v>
      </c>
      <c r="F4">
        <f t="shared" ref="F4:F47" si="1">DAY(A4)</f>
        <v>1</v>
      </c>
      <c r="G4" t="str">
        <f>TEXT(Servicios[[#This Row],[FECHA]],"aaaa")</f>
        <v>2023</v>
      </c>
      <c r="H4" t="str">
        <f>TEXT(Servicios[[#This Row],[FECHA]],"mmmm")</f>
        <v>marzo</v>
      </c>
      <c r="I4" t="str">
        <f>CONCATENATE(Servicios[[#This Row],[MES]]," ",Servicios[[#This Row],[AÑO]])</f>
        <v>marzo 2023</v>
      </c>
      <c r="J4" s="3" t="str">
        <f>MID(Servicios[[#This Row],[ORDEN]],1,1)</f>
        <v>S</v>
      </c>
      <c r="L4" t="s">
        <v>220</v>
      </c>
      <c r="M4" t="s">
        <v>221</v>
      </c>
      <c r="N4" t="s">
        <v>222</v>
      </c>
      <c r="O4" t="s">
        <v>120</v>
      </c>
      <c r="P4" t="s">
        <v>223</v>
      </c>
      <c r="Q4" t="s">
        <v>224</v>
      </c>
      <c r="R4" t="e">
        <f>VLOOKUP(Servicios[[#This Row],[VIN2]],Table_OutputBDVentaReciente[Vin],1,0)</f>
        <v>#N/A</v>
      </c>
      <c r="S4" t="str">
        <f>VLOOKUP(Servicios[[#This Row],[VIN2]],Table_ListadoRptClientes[Vin],1,0)</f>
        <v>2T3W1RFV8MW132780</v>
      </c>
      <c r="T4" t="e">
        <f>VLOOKUP(Servicios[[#This Row],[VIN2]],Table_LIstadoInactivos[Vin],1,0)</f>
        <v>#N/A</v>
      </c>
      <c r="U4" t="e">
        <f>VLOOKUP(Servicios[[#This Row],[VIN2]],Table_Campanias[Vin],1,0)</f>
        <v>#N/A</v>
      </c>
      <c r="V4" s="3" t="str">
        <f>MID(Servicios[[#This Row],[VIN2]],10,1)</f>
        <v>M</v>
      </c>
      <c r="W4" s="3">
        <f t="shared" ref="W4:W47" si="2">IF(V4="0",200,IF(V4="1",2001,IF(V4="2",2002,IF(V4="3",2003,IF(V4="4",2004,IF(V4="5",2005,IF(V4="6",2006,IF(V4="7",2007,IF(V4="8",2008,IF(V4="9",2009,IF(V4="A",2010,IF(V4="B",2011,IF(V4="C",2012,IF(V4="D",2013,IF(V4="E",2014,IF(V4="F",2015,IF(V4="G",2016,IF(V4="H",2017,IF(V4="I",2018,IF(V4="J",2019,IF(V4="K",2020,IF(V4="L",2021,IF(V4="M",2022,"")))))))))))))))))))))))</f>
        <v>2022</v>
      </c>
      <c r="X4" t="s">
        <v>225</v>
      </c>
      <c r="Y4">
        <v>7771350116</v>
      </c>
      <c r="Z4">
        <v>4611572545</v>
      </c>
      <c r="AA4">
        <v>4611501187</v>
      </c>
      <c r="AB4">
        <v>4611437544</v>
      </c>
      <c r="AC4" t="s">
        <v>226</v>
      </c>
      <c r="AD4" s="9" t="str">
        <f>IFERROR(VLOOKUP(Servicios[[#This Row],[VIN 8 BV]],Citas[[VIN]:[STATUS ASISTENCIA]],1,FALSE),"NO")</f>
        <v>NO</v>
      </c>
    </row>
    <row r="5" spans="1:31">
      <c r="A5" s="1">
        <v>44986</v>
      </c>
      <c r="B5" s="19" t="s">
        <v>227</v>
      </c>
      <c r="C5" s="156" t="str">
        <f>IFERROR(VLOOKUP(Servicios[[#This Row],[VIN 8 BV]],Citas[[VIN]:[TMK]],2,0),"NO")</f>
        <v>NO</v>
      </c>
      <c r="D5" s="4" t="str">
        <f>MID(Servicios[[#This Row],[VIN2]],10,8)</f>
        <v>H1081838</v>
      </c>
      <c r="E5" s="3">
        <f t="shared" si="0"/>
        <v>1</v>
      </c>
      <c r="F5">
        <f t="shared" si="1"/>
        <v>1</v>
      </c>
      <c r="G5" t="str">
        <f>TEXT(Servicios[[#This Row],[FECHA]],"aaaa")</f>
        <v>2023</v>
      </c>
      <c r="H5" t="str">
        <f>TEXT(Servicios[[#This Row],[FECHA]],"mmmm")</f>
        <v>marzo</v>
      </c>
      <c r="I5" t="str">
        <f>CONCATENATE(Servicios[[#This Row],[MES]]," ",Servicios[[#This Row],[AÑO]])</f>
        <v>marzo 2023</v>
      </c>
      <c r="J5" s="3" t="str">
        <f>MID(Servicios[[#This Row],[ORDEN]],1,1)</f>
        <v>S</v>
      </c>
      <c r="L5" t="s">
        <v>228</v>
      </c>
      <c r="M5" t="s">
        <v>229</v>
      </c>
      <c r="N5" t="s">
        <v>230</v>
      </c>
      <c r="O5" t="s">
        <v>119</v>
      </c>
      <c r="P5" t="s">
        <v>231</v>
      </c>
      <c r="Q5" t="s">
        <v>232</v>
      </c>
      <c r="R5" t="e">
        <f>VLOOKUP(Servicios[[#This Row],[VIN2]],Table_OutputBDVentaReciente[Vin],1,0)</f>
        <v>#N/A</v>
      </c>
      <c r="S5" t="e">
        <f>VLOOKUP(Servicios[[#This Row],[VIN2]],Table_ListadoRptClientes[Vin],1,0)</f>
        <v>#N/A</v>
      </c>
      <c r="T5" t="str">
        <f>VLOOKUP(Servicios[[#This Row],[VIN2]],Table_LIstadoInactivos[Vin],1,0)</f>
        <v>MR2B29F3XH1081838</v>
      </c>
      <c r="U5" t="e">
        <f>VLOOKUP(Servicios[[#This Row],[VIN2]],Table_Campanias[Vin],1,0)</f>
        <v>#N/A</v>
      </c>
      <c r="V5" s="3" t="str">
        <f>MID(Servicios[[#This Row],[VIN2]],10,1)</f>
        <v>H</v>
      </c>
      <c r="W5" s="3">
        <f t="shared" si="2"/>
        <v>2017</v>
      </c>
      <c r="Y5">
        <v>4271506745</v>
      </c>
      <c r="Z5">
        <v>4612082454</v>
      </c>
      <c r="AA5">
        <v>4427981288</v>
      </c>
      <c r="AB5">
        <v>4612082454</v>
      </c>
      <c r="AC5" t="s">
        <v>233</v>
      </c>
      <c r="AD5" s="9" t="str">
        <f>IFERROR(VLOOKUP(Servicios[[#This Row],[VIN 8 BV]],Citas[[VIN]:[STATUS ASISTENCIA]],1,FALSE),"NO")</f>
        <v>NO</v>
      </c>
    </row>
    <row r="6" spans="1:31">
      <c r="A6" s="1">
        <v>44986</v>
      </c>
      <c r="B6" s="19" t="s">
        <v>234</v>
      </c>
      <c r="C6" s="156" t="str">
        <f>IFERROR(VLOOKUP(Servicios[[#This Row],[VIN 8 BV]],Citas[[VIN]:[TMK]],2,0),"NO")</f>
        <v>NO</v>
      </c>
      <c r="D6" s="4" t="str">
        <f>MID(Servicios[[#This Row],[VIN2]],10,8)</f>
        <v>N1253166</v>
      </c>
      <c r="E6" s="3">
        <f t="shared" si="0"/>
        <v>1</v>
      </c>
      <c r="F6">
        <f t="shared" si="1"/>
        <v>1</v>
      </c>
      <c r="G6" t="str">
        <f>TEXT(Servicios[[#This Row],[FECHA]],"aaaa")</f>
        <v>2023</v>
      </c>
      <c r="H6" t="str">
        <f>TEXT(Servicios[[#This Row],[FECHA]],"mmmm")</f>
        <v>marzo</v>
      </c>
      <c r="I6" t="str">
        <f>CONCATENATE(Servicios[[#This Row],[MES]]," ",Servicios[[#This Row],[AÑO]])</f>
        <v>marzo 2023</v>
      </c>
      <c r="J6" s="3" t="str">
        <f>MID(Servicios[[#This Row],[ORDEN]],1,1)</f>
        <v>S</v>
      </c>
      <c r="L6" t="s">
        <v>235</v>
      </c>
      <c r="M6" t="s">
        <v>236</v>
      </c>
      <c r="N6" t="s">
        <v>237</v>
      </c>
      <c r="O6" t="s">
        <v>120</v>
      </c>
      <c r="P6" t="s">
        <v>231</v>
      </c>
      <c r="Q6" t="s">
        <v>238</v>
      </c>
      <c r="R6" t="str">
        <f>VLOOKUP(Servicios[[#This Row],[VIN2]],Table_OutputBDVentaReciente[Vin],1,0)</f>
        <v>MR2B29F3XN1253166</v>
      </c>
      <c r="S6" t="e">
        <f>VLOOKUP(Servicios[[#This Row],[VIN2]],Table_ListadoRptClientes[Vin],1,0)</f>
        <v>#N/A</v>
      </c>
      <c r="T6" t="e">
        <f>VLOOKUP(Servicios[[#This Row],[VIN2]],Table_LIstadoInactivos[Vin],1,0)</f>
        <v>#N/A</v>
      </c>
      <c r="U6" t="e">
        <f>VLOOKUP(Servicios[[#This Row],[VIN2]],Table_Campanias[Vin],1,0)</f>
        <v>#N/A</v>
      </c>
      <c r="V6" s="3" t="str">
        <f>MID(Servicios[[#This Row],[VIN2]],10,1)</f>
        <v>N</v>
      </c>
      <c r="W6" s="3" t="str">
        <f t="shared" si="2"/>
        <v/>
      </c>
      <c r="X6" t="s">
        <v>239</v>
      </c>
      <c r="Y6">
        <v>0</v>
      </c>
      <c r="Z6">
        <v>4111030358</v>
      </c>
      <c r="AA6">
        <v>4111030358</v>
      </c>
      <c r="AB6">
        <v>0</v>
      </c>
      <c r="AC6" t="s">
        <v>240</v>
      </c>
      <c r="AD6" s="9" t="str">
        <f>IFERROR(VLOOKUP(Servicios[[#This Row],[VIN 8 BV]],Citas[[VIN]:[STATUS ASISTENCIA]],1,FALSE),"NO")</f>
        <v>NO</v>
      </c>
    </row>
    <row r="7" spans="1:31">
      <c r="A7" s="1">
        <v>44986</v>
      </c>
      <c r="B7" s="19" t="s">
        <v>241</v>
      </c>
      <c r="C7" s="156" t="str">
        <f>IFERROR(VLOOKUP(Servicios[[#This Row],[VIN 8 BV]],Citas[[VIN]:[TMK]],2,0),"NO")</f>
        <v>NO</v>
      </c>
      <c r="D7" s="4" t="str">
        <f>MID(Servicios[[#This Row],[VIN2]],10,8)</f>
        <v>JK025219</v>
      </c>
      <c r="E7" s="3">
        <f t="shared" si="0"/>
        <v>1</v>
      </c>
      <c r="F7">
        <f t="shared" si="1"/>
        <v>1</v>
      </c>
      <c r="G7" t="str">
        <f>TEXT(Servicios[[#This Row],[FECHA]],"aaaa")</f>
        <v>2023</v>
      </c>
      <c r="H7" t="str">
        <f>TEXT(Servicios[[#This Row],[FECHA]],"mmmm")</f>
        <v>marzo</v>
      </c>
      <c r="I7" t="str">
        <f>CONCATENATE(Servicios[[#This Row],[MES]]," ",Servicios[[#This Row],[AÑO]])</f>
        <v>marzo 2023</v>
      </c>
      <c r="J7" s="3" t="str">
        <f>MID(Servicios[[#This Row],[ORDEN]],1,1)</f>
        <v>S</v>
      </c>
      <c r="L7" t="s">
        <v>242</v>
      </c>
      <c r="M7" t="s">
        <v>243</v>
      </c>
      <c r="N7" t="s">
        <v>214</v>
      </c>
      <c r="O7" t="s">
        <v>118</v>
      </c>
      <c r="P7" t="s">
        <v>244</v>
      </c>
      <c r="Q7" t="s">
        <v>245</v>
      </c>
      <c r="R7" t="e">
        <f>VLOOKUP(Servicios[[#This Row],[VIN2]],Table_OutputBDVentaReciente[Vin],1,0)</f>
        <v>#N/A</v>
      </c>
      <c r="S7" t="str">
        <f>VLOOKUP(Servicios[[#This Row],[VIN2]],Table_ListadoRptClientes[Vin],1,0)</f>
        <v>MHKMF53F8JK025219</v>
      </c>
      <c r="T7" t="e">
        <f>VLOOKUP(Servicios[[#This Row],[VIN2]],Table_LIstadoInactivos[Vin],1,0)</f>
        <v>#N/A</v>
      </c>
      <c r="U7" t="e">
        <f>VLOOKUP(Servicios[[#This Row],[VIN2]],Table_Campanias[Vin],1,0)</f>
        <v>#N/A</v>
      </c>
      <c r="V7" s="3" t="str">
        <f>MID(Servicios[[#This Row],[VIN2]],10,1)</f>
        <v>J</v>
      </c>
      <c r="W7" s="3">
        <f t="shared" si="2"/>
        <v>2019</v>
      </c>
      <c r="X7" t="s">
        <v>246</v>
      </c>
      <c r="Y7">
        <v>4421465980</v>
      </c>
      <c r="Z7">
        <v>4422185593</v>
      </c>
      <c r="AA7">
        <v>4427183803</v>
      </c>
      <c r="AB7">
        <v>0</v>
      </c>
      <c r="AC7" t="s">
        <v>218</v>
      </c>
      <c r="AD7" s="9" t="str">
        <f>IFERROR(VLOOKUP(Servicios[[#This Row],[VIN 8 BV]],Citas[[VIN]:[STATUS ASISTENCIA]],1,FALSE),"NO")</f>
        <v>NO</v>
      </c>
    </row>
    <row r="8" spans="1:31">
      <c r="A8" s="1">
        <v>44986</v>
      </c>
      <c r="B8" s="19" t="s">
        <v>247</v>
      </c>
      <c r="C8" s="156" t="str">
        <f>IFERROR(VLOOKUP(Servicios[[#This Row],[VIN 8 BV]],Citas[[VIN]:[TMK]],2,0),"NO")</f>
        <v>NO</v>
      </c>
      <c r="D8" s="4" t="str">
        <f>MID(Servicios[[#This Row],[VIN2]],10,8)</f>
        <v>H1394639</v>
      </c>
      <c r="E8" s="3">
        <f t="shared" si="0"/>
        <v>1</v>
      </c>
      <c r="F8">
        <f t="shared" si="1"/>
        <v>1</v>
      </c>
      <c r="G8" t="str">
        <f>TEXT(Servicios[[#This Row],[FECHA]],"aaaa")</f>
        <v>2023</v>
      </c>
      <c r="H8" t="str">
        <f>TEXT(Servicios[[#This Row],[FECHA]],"mmmm")</f>
        <v>marzo</v>
      </c>
      <c r="I8" t="str">
        <f>CONCATENATE(Servicios[[#This Row],[MES]]," ",Servicios[[#This Row],[AÑO]])</f>
        <v>marzo 2023</v>
      </c>
      <c r="J8" s="3" t="str">
        <f>MID(Servicios[[#This Row],[ORDEN]],1,1)</f>
        <v>S</v>
      </c>
      <c r="L8" t="s">
        <v>248</v>
      </c>
      <c r="M8" t="s">
        <v>249</v>
      </c>
      <c r="N8" t="s">
        <v>250</v>
      </c>
      <c r="O8" t="s">
        <v>118</v>
      </c>
      <c r="P8" t="s">
        <v>251</v>
      </c>
      <c r="Q8" t="s">
        <v>252</v>
      </c>
      <c r="R8" t="e">
        <f>VLOOKUP(Servicios[[#This Row],[VIN2]],Table_OutputBDVentaReciente[Vin],1,0)</f>
        <v>#N/A</v>
      </c>
      <c r="S8" t="str">
        <f>VLOOKUP(Servicios[[#This Row],[VIN2]],Table_ListadoRptClientes[Vin],1,0)</f>
        <v>MR0EX8CB6H1394639</v>
      </c>
      <c r="T8" t="e">
        <f>VLOOKUP(Servicios[[#This Row],[VIN2]],Table_LIstadoInactivos[Vin],1,0)</f>
        <v>#N/A</v>
      </c>
      <c r="U8" t="e">
        <f>VLOOKUP(Servicios[[#This Row],[VIN2]],Table_Campanias[Vin],1,0)</f>
        <v>#N/A</v>
      </c>
      <c r="V8" s="3" t="str">
        <f>MID(Servicios[[#This Row],[VIN2]],10,1)</f>
        <v>H</v>
      </c>
      <c r="W8" s="3">
        <f t="shared" si="2"/>
        <v>2017</v>
      </c>
      <c r="X8" t="s">
        <v>253</v>
      </c>
      <c r="Y8">
        <v>4616118514</v>
      </c>
      <c r="Z8">
        <v>4121095908</v>
      </c>
      <c r="AA8">
        <v>4121095908</v>
      </c>
      <c r="AB8">
        <v>0</v>
      </c>
      <c r="AC8" t="s">
        <v>254</v>
      </c>
      <c r="AD8" s="9" t="str">
        <f>IFERROR(VLOOKUP(Servicios[[#This Row],[VIN 8 BV]],Citas[[VIN]:[STATUS ASISTENCIA]],1,FALSE),"NO")</f>
        <v>NO</v>
      </c>
    </row>
    <row r="9" spans="1:31">
      <c r="A9" s="1">
        <v>44986</v>
      </c>
      <c r="B9" s="19" t="s">
        <v>255</v>
      </c>
      <c r="C9" s="156" t="str">
        <f>IFERROR(VLOOKUP(Servicios[[#This Row],[VIN 8 BV]],Citas[[VIN]:[TMK]],2,0),"NO")</f>
        <v>J</v>
      </c>
      <c r="D9" s="4" t="str">
        <f>MID(Servicios[[#This Row],[VIN2]],10,8)</f>
        <v>MW214951</v>
      </c>
      <c r="E9" s="3">
        <f t="shared" si="0"/>
        <v>1</v>
      </c>
      <c r="F9">
        <f t="shared" si="1"/>
        <v>1</v>
      </c>
      <c r="G9" t="str">
        <f>TEXT(Servicios[[#This Row],[FECHA]],"aaaa")</f>
        <v>2023</v>
      </c>
      <c r="H9" t="str">
        <f>TEXT(Servicios[[#This Row],[FECHA]],"mmmm")</f>
        <v>marzo</v>
      </c>
      <c r="I9" t="str">
        <f>CONCATENATE(Servicios[[#This Row],[MES]]," ",Servicios[[#This Row],[AÑO]])</f>
        <v>marzo 2023</v>
      </c>
      <c r="J9" s="3" t="str">
        <f>MID(Servicios[[#This Row],[ORDEN]],1,1)</f>
        <v>S</v>
      </c>
      <c r="L9" t="s">
        <v>256</v>
      </c>
      <c r="M9" t="s">
        <v>257</v>
      </c>
      <c r="N9" t="s">
        <v>258</v>
      </c>
      <c r="O9" t="s">
        <v>119</v>
      </c>
      <c r="P9" t="s">
        <v>223</v>
      </c>
      <c r="Q9" t="s">
        <v>259</v>
      </c>
      <c r="R9" t="e">
        <f>VLOOKUP(Servicios[[#This Row],[VIN2]],Table_OutputBDVentaReciente[Vin],1,0)</f>
        <v>#N/A</v>
      </c>
      <c r="S9" t="e">
        <f>VLOOKUP(Servicios[[#This Row],[VIN2]],Table_ListadoRptClientes[Vin],1,0)</f>
        <v>#N/A</v>
      </c>
      <c r="T9" t="e">
        <f>VLOOKUP(Servicios[[#This Row],[VIN2]],Table_LIstadoInactivos[Vin],1,0)</f>
        <v>#N/A</v>
      </c>
      <c r="U9" t="e">
        <f>VLOOKUP(Servicios[[#This Row],[VIN2]],Table_Campanias[Vin],1,0)</f>
        <v>#N/A</v>
      </c>
      <c r="V9" s="3" t="str">
        <f>MID(Servicios[[#This Row],[VIN2]],10,1)</f>
        <v>M</v>
      </c>
      <c r="W9" s="3">
        <f t="shared" si="2"/>
        <v>2022</v>
      </c>
      <c r="X9" t="s">
        <v>260</v>
      </c>
      <c r="Y9">
        <v>4181774891</v>
      </c>
      <c r="Z9">
        <v>4181774891</v>
      </c>
      <c r="AA9">
        <v>4181774891</v>
      </c>
      <c r="AC9" t="s">
        <v>261</v>
      </c>
      <c r="AD9" s="9" t="str">
        <f>IFERROR(VLOOKUP(Servicios[[#This Row],[VIN 8 BV]],Citas[[VIN]:[STATUS ASISTENCIA]],1,FALSE),"NO")</f>
        <v>MW214951</v>
      </c>
    </row>
    <row r="10" spans="1:31">
      <c r="A10" s="1">
        <v>44986</v>
      </c>
      <c r="B10" s="19" t="s">
        <v>262</v>
      </c>
      <c r="C10" s="156" t="str">
        <f>IFERROR(VLOOKUP(Servicios[[#This Row],[VIN 8 BV]],Citas[[VIN]:[TMK]],2,0),"NO")</f>
        <v>J</v>
      </c>
      <c r="D10" s="4" t="str">
        <f>MID(Servicios[[#This Row],[VIN2]],10,8)</f>
        <v>KJ015524</v>
      </c>
      <c r="E10" s="3">
        <f t="shared" si="0"/>
        <v>1</v>
      </c>
      <c r="F10">
        <f t="shared" si="1"/>
        <v>1</v>
      </c>
      <c r="G10" t="str">
        <f>TEXT(Servicios[[#This Row],[FECHA]],"aaaa")</f>
        <v>2023</v>
      </c>
      <c r="H10" t="str">
        <f>TEXT(Servicios[[#This Row],[FECHA]],"mmmm")</f>
        <v>marzo</v>
      </c>
      <c r="I10" t="str">
        <f>CONCATENATE(Servicios[[#This Row],[MES]]," ",Servicios[[#This Row],[AÑO]])</f>
        <v>marzo 2023</v>
      </c>
      <c r="J10" s="3" t="str">
        <f>MID(Servicios[[#This Row],[ORDEN]],1,1)</f>
        <v>S</v>
      </c>
      <c r="L10" t="s">
        <v>263</v>
      </c>
      <c r="M10" t="s">
        <v>264</v>
      </c>
      <c r="N10" t="s">
        <v>265</v>
      </c>
      <c r="O10" t="s">
        <v>119</v>
      </c>
      <c r="P10" t="s">
        <v>266</v>
      </c>
      <c r="Q10" t="s">
        <v>267</v>
      </c>
      <c r="R10" t="e">
        <f>VLOOKUP(Servicios[[#This Row],[VIN2]],Table_OutputBDVentaReciente[Vin],1,0)</f>
        <v>#N/A</v>
      </c>
      <c r="S10" t="e">
        <f>VLOOKUP(Servicios[[#This Row],[VIN2]],Table_ListadoRptClientes[Vin],1,0)</f>
        <v>#N/A</v>
      </c>
      <c r="T10" t="e">
        <f>VLOOKUP(Servicios[[#This Row],[VIN2]],Table_LIstadoInactivos[Vin],1,0)</f>
        <v>#N/A</v>
      </c>
      <c r="U10" t="e">
        <f>VLOOKUP(Servicios[[#This Row],[VIN2]],Table_Campanias[Vin],1,0)</f>
        <v>#N/A</v>
      </c>
      <c r="V10" s="3" t="str">
        <f>MID(Servicios[[#This Row],[VIN2]],10,1)</f>
        <v>K</v>
      </c>
      <c r="W10" s="3">
        <f t="shared" si="2"/>
        <v>2020</v>
      </c>
      <c r="X10" t="s">
        <v>268</v>
      </c>
      <c r="Y10">
        <v>4151033343</v>
      </c>
      <c r="Z10">
        <v>4151033343</v>
      </c>
      <c r="AA10">
        <v>4151033343</v>
      </c>
      <c r="AB10">
        <v>0</v>
      </c>
      <c r="AC10" t="s">
        <v>269</v>
      </c>
      <c r="AD10" s="9" t="str">
        <f>IFERROR(VLOOKUP(Servicios[[#This Row],[VIN 8 BV]],Citas[[VIN]:[STATUS ASISTENCIA]],1,FALSE),"NO")</f>
        <v>KJ015524</v>
      </c>
    </row>
    <row r="11" spans="1:31">
      <c r="A11" s="1">
        <v>44986</v>
      </c>
      <c r="B11" s="19" t="s">
        <v>270</v>
      </c>
      <c r="C11" s="156" t="str">
        <f>IFERROR(VLOOKUP(Servicios[[#This Row],[VIN 8 BV]],Citas[[VIN]:[TMK]],2,0),"NO")</f>
        <v>I</v>
      </c>
      <c r="D11" s="4" t="str">
        <f>MID(Servicios[[#This Row],[VIN2]],10,8)</f>
        <v>NJ025267</v>
      </c>
      <c r="E11" s="3">
        <f t="shared" si="0"/>
        <v>1</v>
      </c>
      <c r="F11">
        <f t="shared" si="1"/>
        <v>1</v>
      </c>
      <c r="G11" t="str">
        <f>TEXT(Servicios[[#This Row],[FECHA]],"aaaa")</f>
        <v>2023</v>
      </c>
      <c r="H11" t="str">
        <f>TEXT(Servicios[[#This Row],[FECHA]],"mmmm")</f>
        <v>marzo</v>
      </c>
      <c r="I11" t="str">
        <f>CONCATENATE(Servicios[[#This Row],[MES]]," ",Servicios[[#This Row],[AÑO]])</f>
        <v>marzo 2023</v>
      </c>
      <c r="J11" s="3" t="str">
        <f>MID(Servicios[[#This Row],[ORDEN]],1,1)</f>
        <v>S</v>
      </c>
      <c r="L11" t="s">
        <v>271</v>
      </c>
      <c r="M11" t="s">
        <v>272</v>
      </c>
      <c r="N11" t="s">
        <v>273</v>
      </c>
      <c r="O11" t="s">
        <v>119</v>
      </c>
      <c r="P11" t="s">
        <v>274</v>
      </c>
      <c r="Q11" t="s">
        <v>275</v>
      </c>
      <c r="R11" t="e">
        <f>VLOOKUP(Servicios[[#This Row],[VIN2]],Table_OutputBDVentaReciente[Vin],1,0)</f>
        <v>#N/A</v>
      </c>
      <c r="S11" t="str">
        <f>VLOOKUP(Servicios[[#This Row],[VIN2]],Table_ListadoRptClientes[Vin],1,0)</f>
        <v>MHKAA1BA3NJ025267</v>
      </c>
      <c r="T11" t="e">
        <f>VLOOKUP(Servicios[[#This Row],[VIN2]],Table_LIstadoInactivos[Vin],1,0)</f>
        <v>#N/A</v>
      </c>
      <c r="U11" t="e">
        <f>VLOOKUP(Servicios[[#This Row],[VIN2]],Table_Campanias[Vin],1,0)</f>
        <v>#N/A</v>
      </c>
      <c r="V11" s="3" t="str">
        <f>MID(Servicios[[#This Row],[VIN2]],10,1)</f>
        <v>N</v>
      </c>
      <c r="W11" s="3" t="str">
        <f t="shared" si="2"/>
        <v/>
      </c>
      <c r="X11" t="s">
        <v>276</v>
      </c>
      <c r="Y11">
        <v>4151099254</v>
      </c>
      <c r="Z11">
        <v>4151099254</v>
      </c>
      <c r="AA11">
        <v>4151099254</v>
      </c>
      <c r="AB11">
        <v>0</v>
      </c>
      <c r="AC11" t="s">
        <v>277</v>
      </c>
      <c r="AD11" s="9" t="str">
        <f>IFERROR(VLOOKUP(Servicios[[#This Row],[VIN 8 BV]],Citas[[VIN]:[STATUS ASISTENCIA]],1,FALSE),"NO")</f>
        <v>NJ025267</v>
      </c>
    </row>
    <row r="12" spans="1:31">
      <c r="A12" s="1">
        <v>44986</v>
      </c>
      <c r="B12" s="19" t="s">
        <v>278</v>
      </c>
      <c r="C12" s="156" t="str">
        <f>IFERROR(VLOOKUP(Servicios[[#This Row],[VIN 8 BV]],Citas[[VIN]:[TMK]],2,0),"NO")</f>
        <v>K</v>
      </c>
      <c r="D12" s="4" t="str">
        <f>MID(Servicios[[#This Row],[VIN2]],10,8)</f>
        <v>G1449487</v>
      </c>
      <c r="E12" s="3">
        <f t="shared" si="0"/>
        <v>1</v>
      </c>
      <c r="F12">
        <f t="shared" si="1"/>
        <v>1</v>
      </c>
      <c r="G12" t="str">
        <f>TEXT(Servicios[[#This Row],[FECHA]],"aaaa")</f>
        <v>2023</v>
      </c>
      <c r="H12" t="str">
        <f>TEXT(Servicios[[#This Row],[FECHA]],"mmmm")</f>
        <v>marzo</v>
      </c>
      <c r="I12" t="str">
        <f>CONCATENATE(Servicios[[#This Row],[MES]]," ",Servicios[[#This Row],[AÑO]])</f>
        <v>marzo 2023</v>
      </c>
      <c r="J12" s="3" t="str">
        <f>MID(Servicios[[#This Row],[ORDEN]],1,1)</f>
        <v>S</v>
      </c>
      <c r="L12" t="s">
        <v>279</v>
      </c>
      <c r="M12" t="s">
        <v>280</v>
      </c>
      <c r="N12" t="s">
        <v>281</v>
      </c>
      <c r="O12" t="s">
        <v>119</v>
      </c>
      <c r="P12" t="s">
        <v>231</v>
      </c>
      <c r="Q12" t="s">
        <v>282</v>
      </c>
      <c r="R12" t="e">
        <f>VLOOKUP(Servicios[[#This Row],[VIN2]],Table_OutputBDVentaReciente[Vin],1,0)</f>
        <v>#N/A</v>
      </c>
      <c r="S12" t="str">
        <f>VLOOKUP(Servicios[[#This Row],[VIN2]],Table_ListadoRptClientes[Vin],1,0)</f>
        <v>JTDBT9K36G1449487</v>
      </c>
      <c r="T12" t="e">
        <f>VLOOKUP(Servicios[[#This Row],[VIN2]],Table_LIstadoInactivos[Vin],1,0)</f>
        <v>#N/A</v>
      </c>
      <c r="U12" t="e">
        <f>VLOOKUP(Servicios[[#This Row],[VIN2]],Table_Campanias[Vin],1,0)</f>
        <v>#N/A</v>
      </c>
      <c r="V12" s="3" t="str">
        <f>MID(Servicios[[#This Row],[VIN2]],10,1)</f>
        <v>G</v>
      </c>
      <c r="W12" s="3">
        <f t="shared" si="2"/>
        <v>2016</v>
      </c>
      <c r="X12" t="s">
        <v>283</v>
      </c>
      <c r="Y12">
        <v>4186901672</v>
      </c>
      <c r="Z12">
        <v>4151033566</v>
      </c>
      <c r="AA12">
        <v>4151033566</v>
      </c>
      <c r="AB12">
        <v>0</v>
      </c>
      <c r="AC12" t="s">
        <v>284</v>
      </c>
      <c r="AD12" s="9" t="str">
        <f>IFERROR(VLOOKUP(Servicios[[#This Row],[VIN 8 BV]],Citas[[VIN]:[STATUS ASISTENCIA]],1,FALSE),"NO")</f>
        <v>G1449487</v>
      </c>
    </row>
    <row r="13" spans="1:31">
      <c r="A13" s="1">
        <v>44986</v>
      </c>
      <c r="B13" s="4">
        <v>74001151</v>
      </c>
      <c r="C13" s="156" t="str">
        <f>IFERROR(VLOOKUP(Servicios[[#This Row],[VIN 8 BV]],Citas[[VIN]:[TMK]],2,0),"NO")</f>
        <v>I</v>
      </c>
      <c r="D13" s="4" t="str">
        <f>MID(Servicios[[#This Row],[VIN2]],10,8)</f>
        <v>74001151</v>
      </c>
      <c r="E13" s="3">
        <f t="shared" si="0"/>
        <v>1</v>
      </c>
      <c r="F13">
        <f t="shared" si="1"/>
        <v>1</v>
      </c>
      <c r="G13" t="str">
        <f>TEXT(Servicios[[#This Row],[FECHA]],"aaaa")</f>
        <v>2023</v>
      </c>
      <c r="H13" t="str">
        <f>TEXT(Servicios[[#This Row],[FECHA]],"mmmm")</f>
        <v>marzo</v>
      </c>
      <c r="I13" t="str">
        <f>CONCATENATE(Servicios[[#This Row],[MES]]," ",Servicios[[#This Row],[AÑO]])</f>
        <v>marzo 2023</v>
      </c>
      <c r="J13" s="3" t="str">
        <f>MID(Servicios[[#This Row],[ORDEN]],1,1)</f>
        <v>S</v>
      </c>
      <c r="L13" t="s">
        <v>285</v>
      </c>
      <c r="M13" t="s">
        <v>286</v>
      </c>
      <c r="N13" t="s">
        <v>287</v>
      </c>
      <c r="O13" t="s">
        <v>119</v>
      </c>
      <c r="P13" t="s">
        <v>231</v>
      </c>
      <c r="Q13" t="s">
        <v>288</v>
      </c>
      <c r="R13" t="e">
        <f>VLOOKUP(Servicios[[#This Row],[VIN2]],Table_OutputBDVentaReciente[Vin],1,0)</f>
        <v>#N/A</v>
      </c>
      <c r="S13" t="e">
        <f>VLOOKUP(Servicios[[#This Row],[VIN2]],Table_ListadoRptClientes[Vin],1,0)</f>
        <v>#N/A</v>
      </c>
      <c r="T13" t="e">
        <f>VLOOKUP(Servicios[[#This Row],[VIN2]],Table_LIstadoInactivos[Vin],1,0)</f>
        <v>#N/A</v>
      </c>
      <c r="U13" t="e">
        <f>VLOOKUP(Servicios[[#This Row],[VIN2]],Table_Campanias[Vin],1,0)</f>
        <v>#N/A</v>
      </c>
      <c r="V13" s="3" t="str">
        <f>MID(Servicios[[#This Row],[VIN2]],10,1)</f>
        <v>7</v>
      </c>
      <c r="W13" s="3">
        <f t="shared" si="2"/>
        <v>2007</v>
      </c>
      <c r="X13" t="s">
        <v>289</v>
      </c>
      <c r="Y13">
        <v>0</v>
      </c>
      <c r="Z13">
        <v>4131585457</v>
      </c>
      <c r="AA13">
        <v>4131001676</v>
      </c>
      <c r="AB13">
        <v>0</v>
      </c>
      <c r="AC13" t="s">
        <v>290</v>
      </c>
      <c r="AD13" s="9">
        <f>IFERROR(VLOOKUP(Servicios[[#This Row],[VIN 8 BV]],Citas[[VIN]:[STATUS ASISTENCIA]],1,FALSE),"NO")</f>
        <v>74001151</v>
      </c>
    </row>
    <row r="14" spans="1:31">
      <c r="A14" s="1">
        <v>44986</v>
      </c>
      <c r="B14" s="19" t="s">
        <v>291</v>
      </c>
      <c r="C14" s="156" t="str">
        <f>IFERROR(VLOOKUP(Servicios[[#This Row],[VIN 8 BV]],Citas[[VIN]:[TMK]],2,0),"NO")</f>
        <v>NO</v>
      </c>
      <c r="D14" s="4" t="str">
        <f>MID(Servicios[[#This Row],[VIN2]],10,8)</f>
        <v>GW508089</v>
      </c>
      <c r="E14" s="3">
        <f t="shared" si="0"/>
        <v>1</v>
      </c>
      <c r="F14">
        <f t="shared" si="1"/>
        <v>1</v>
      </c>
      <c r="G14" t="str">
        <f>TEXT(Servicios[[#This Row],[FECHA]],"aaaa")</f>
        <v>2023</v>
      </c>
      <c r="H14" t="str">
        <f>TEXT(Servicios[[#This Row],[FECHA]],"mmmm")</f>
        <v>marzo</v>
      </c>
      <c r="I14" t="str">
        <f>CONCATENATE(Servicios[[#This Row],[MES]]," ",Servicios[[#This Row],[AÑO]])</f>
        <v>marzo 2023</v>
      </c>
      <c r="J14" s="3" t="str">
        <f>MID(Servicios[[#This Row],[ORDEN]],1,1)</f>
        <v>S</v>
      </c>
      <c r="L14" t="s">
        <v>292</v>
      </c>
      <c r="M14" t="s">
        <v>293</v>
      </c>
      <c r="N14" t="s">
        <v>294</v>
      </c>
      <c r="O14" t="s">
        <v>118</v>
      </c>
      <c r="P14" t="s">
        <v>295</v>
      </c>
      <c r="Q14" t="s">
        <v>296</v>
      </c>
      <c r="R14" t="e">
        <f>VLOOKUP(Servicios[[#This Row],[VIN2]],Table_OutputBDVentaReciente[Vin],1,0)</f>
        <v>#N/A</v>
      </c>
      <c r="S14" t="e">
        <f>VLOOKUP(Servicios[[#This Row],[VIN2]],Table_ListadoRptClientes[Vin],1,0)</f>
        <v>#N/A</v>
      </c>
      <c r="T14" t="e">
        <f>VLOOKUP(Servicios[[#This Row],[VIN2]],Table_LIstadoInactivos[Vin],1,0)</f>
        <v>#N/A</v>
      </c>
      <c r="U14" t="e">
        <f>VLOOKUP(Servicios[[#This Row],[VIN2]],Table_Campanias[Vin],1,0)</f>
        <v>#N/A</v>
      </c>
      <c r="V14" s="3" t="str">
        <f>MID(Servicios[[#This Row],[VIN2]],10,1)</f>
        <v>G</v>
      </c>
      <c r="W14" s="3">
        <f t="shared" si="2"/>
        <v>2016</v>
      </c>
      <c r="X14" t="s">
        <v>297</v>
      </c>
      <c r="Y14">
        <v>4611270684</v>
      </c>
      <c r="Z14">
        <v>0</v>
      </c>
      <c r="AA14">
        <v>3315389516</v>
      </c>
      <c r="AB14">
        <v>0</v>
      </c>
      <c r="AC14" t="s">
        <v>298</v>
      </c>
      <c r="AD14" s="9" t="str">
        <f>IFERROR(VLOOKUP(Servicios[[#This Row],[VIN 8 BV]],Citas[[VIN]:[STATUS ASISTENCIA]],1,FALSE),"NO")</f>
        <v>NO</v>
      </c>
    </row>
    <row r="15" spans="1:31">
      <c r="A15" s="1">
        <v>44986</v>
      </c>
      <c r="B15" s="19" t="s">
        <v>299</v>
      </c>
      <c r="C15" s="156" t="str">
        <f>IFERROR(VLOOKUP(Servicios[[#This Row],[VIN 8 BV]],Citas[[VIN]:[TMK]],2,0),"NO")</f>
        <v>J</v>
      </c>
      <c r="D15" s="4" t="str">
        <f>MID(Servicios[[#This Row],[VIN2]],10,8)</f>
        <v>N3170337</v>
      </c>
      <c r="E15" s="3">
        <f t="shared" si="0"/>
        <v>1</v>
      </c>
      <c r="F15">
        <f t="shared" si="1"/>
        <v>1</v>
      </c>
      <c r="G15" t="str">
        <f>TEXT(Servicios[[#This Row],[FECHA]],"aaaa")</f>
        <v>2023</v>
      </c>
      <c r="H15" t="str">
        <f>TEXT(Servicios[[#This Row],[FECHA]],"mmmm")</f>
        <v>marzo</v>
      </c>
      <c r="I15" t="str">
        <f>CONCATENATE(Servicios[[#This Row],[MES]]," ",Servicios[[#This Row],[AÑO]])</f>
        <v>marzo 2023</v>
      </c>
      <c r="J15" s="3" t="str">
        <f>MID(Servicios[[#This Row],[ORDEN]],1,1)</f>
        <v>S</v>
      </c>
      <c r="L15" t="s">
        <v>300</v>
      </c>
      <c r="M15" t="s">
        <v>301</v>
      </c>
      <c r="N15" t="s">
        <v>302</v>
      </c>
      <c r="O15" t="s">
        <v>120</v>
      </c>
      <c r="P15" t="s">
        <v>215</v>
      </c>
      <c r="Q15" t="s">
        <v>303</v>
      </c>
      <c r="R15" t="e">
        <f>VLOOKUP(Servicios[[#This Row],[VIN2]],Table_OutputBDVentaReciente[Vin],1,0)</f>
        <v>#N/A</v>
      </c>
      <c r="S15" t="str">
        <f>VLOOKUP(Servicios[[#This Row],[VIN2]],Table_ListadoRptClientes[Vin],1,0)</f>
        <v>JTDKAMFU9N3170337</v>
      </c>
      <c r="T15" t="e">
        <f>VLOOKUP(Servicios[[#This Row],[VIN2]],Table_LIstadoInactivos[Vin],1,0)</f>
        <v>#N/A</v>
      </c>
      <c r="U15" t="e">
        <f>VLOOKUP(Servicios[[#This Row],[VIN2]],Table_Campanias[Vin],1,0)</f>
        <v>#N/A</v>
      </c>
      <c r="V15" s="3" t="str">
        <f>MID(Servicios[[#This Row],[VIN2]],10,1)</f>
        <v>N</v>
      </c>
      <c r="W15" s="3" t="str">
        <f t="shared" si="2"/>
        <v/>
      </c>
      <c r="X15" t="s">
        <v>304</v>
      </c>
      <c r="Y15">
        <v>0</v>
      </c>
      <c r="Z15">
        <v>4611501688</v>
      </c>
      <c r="AA15">
        <v>4611211675</v>
      </c>
      <c r="AB15">
        <v>0</v>
      </c>
      <c r="AC15" t="s">
        <v>305</v>
      </c>
      <c r="AD15" s="9" t="str">
        <f>IFERROR(VLOOKUP(Servicios[[#This Row],[VIN 8 BV]],Citas[[VIN]:[STATUS ASISTENCIA]],1,FALSE),"NO")</f>
        <v>N3170337</v>
      </c>
    </row>
    <row r="16" spans="1:31">
      <c r="A16" s="1">
        <v>44986</v>
      </c>
      <c r="B16" s="19" t="s">
        <v>306</v>
      </c>
      <c r="C16" s="156" t="str">
        <f>IFERROR(VLOOKUP(Servicios[[#This Row],[VIN 8 BV]],Citas[[VIN]:[TMK]],2,0),"NO")</f>
        <v>K</v>
      </c>
      <c r="D16" s="4" t="str">
        <f>MID(Servicios[[#This Row],[VIN2]],10,8)</f>
        <v>NP348868</v>
      </c>
      <c r="E16" s="3">
        <f t="shared" si="0"/>
        <v>1</v>
      </c>
      <c r="F16">
        <f t="shared" si="1"/>
        <v>1</v>
      </c>
      <c r="G16" t="str">
        <f>TEXT(Servicios[[#This Row],[FECHA]],"aaaa")</f>
        <v>2023</v>
      </c>
      <c r="H16" t="str">
        <f>TEXT(Servicios[[#This Row],[FECHA]],"mmmm")</f>
        <v>marzo</v>
      </c>
      <c r="I16" t="str">
        <f>CONCATENATE(Servicios[[#This Row],[MES]]," ",Servicios[[#This Row],[AÑO]])</f>
        <v>marzo 2023</v>
      </c>
      <c r="J16" s="3" t="str">
        <f>MID(Servicios[[#This Row],[ORDEN]],1,1)</f>
        <v>S</v>
      </c>
      <c r="L16" t="s">
        <v>307</v>
      </c>
      <c r="M16" t="s">
        <v>308</v>
      </c>
      <c r="N16" t="s">
        <v>309</v>
      </c>
      <c r="O16" t="s">
        <v>120</v>
      </c>
      <c r="P16" t="s">
        <v>310</v>
      </c>
      <c r="Q16" t="s">
        <v>311</v>
      </c>
      <c r="R16" t="e">
        <f>VLOOKUP(Servicios[[#This Row],[VIN2]],Table_OutputBDVentaReciente[Vin],1,0)</f>
        <v>#N/A</v>
      </c>
      <c r="S16" t="e">
        <f>VLOOKUP(Servicios[[#This Row],[VIN2]],Table_ListadoRptClientes[Vin],1,0)</f>
        <v>#N/A</v>
      </c>
      <c r="T16" t="e">
        <f>VLOOKUP(Servicios[[#This Row],[VIN2]],Table_LIstadoInactivos[Vin],1,0)</f>
        <v>#N/A</v>
      </c>
      <c r="U16" t="e">
        <f>VLOOKUP(Servicios[[#This Row],[VIN2]],Table_Campanias[Vin],1,0)</f>
        <v>#N/A</v>
      </c>
      <c r="V16" s="3" t="str">
        <f>MID(Servicios[[#This Row],[VIN2]],10,1)</f>
        <v>N</v>
      </c>
      <c r="W16" s="3" t="str">
        <f t="shared" si="2"/>
        <v/>
      </c>
      <c r="X16" t="s">
        <v>312</v>
      </c>
      <c r="Y16">
        <v>4151245249</v>
      </c>
      <c r="Z16">
        <v>4611698637</v>
      </c>
      <c r="AA16">
        <v>4612995587</v>
      </c>
      <c r="AB16">
        <v>0</v>
      </c>
      <c r="AC16" t="s">
        <v>313</v>
      </c>
      <c r="AD16" s="9" t="str">
        <f>IFERROR(VLOOKUP(Servicios[[#This Row],[VIN 8 BV]],Citas[[VIN]:[STATUS ASISTENCIA]],1,FALSE),"NO")</f>
        <v>NP348868</v>
      </c>
    </row>
    <row r="17" spans="1:30">
      <c r="A17" s="1">
        <v>44986</v>
      </c>
      <c r="B17" s="19" t="s">
        <v>314</v>
      </c>
      <c r="C17" s="156" t="str">
        <f>IFERROR(VLOOKUP(Servicios[[#This Row],[VIN 8 BV]],Citas[[VIN]:[TMK]],2,0),"NO")</f>
        <v>M</v>
      </c>
      <c r="D17" s="4" t="str">
        <f>MID(Servicios[[#This Row],[VIN2]],10,8)</f>
        <v>H1001754</v>
      </c>
      <c r="E17" s="3">
        <f t="shared" si="0"/>
        <v>1</v>
      </c>
      <c r="F17">
        <f t="shared" si="1"/>
        <v>1</v>
      </c>
      <c r="G17" t="str">
        <f>TEXT(Servicios[[#This Row],[FECHA]],"aaaa")</f>
        <v>2023</v>
      </c>
      <c r="H17" t="str">
        <f>TEXT(Servicios[[#This Row],[FECHA]],"mmmm")</f>
        <v>marzo</v>
      </c>
      <c r="I17" t="str">
        <f>CONCATENATE(Servicios[[#This Row],[MES]]," ",Servicios[[#This Row],[AÑO]])</f>
        <v>marzo 2023</v>
      </c>
      <c r="J17" s="3" t="str">
        <f>MID(Servicios[[#This Row],[ORDEN]],1,1)</f>
        <v>S</v>
      </c>
      <c r="L17" t="s">
        <v>315</v>
      </c>
      <c r="M17" t="s">
        <v>316</v>
      </c>
      <c r="N17" t="s">
        <v>317</v>
      </c>
      <c r="O17" t="s">
        <v>118</v>
      </c>
      <c r="P17" t="s">
        <v>231</v>
      </c>
      <c r="Q17" t="s">
        <v>318</v>
      </c>
      <c r="R17" t="e">
        <f>VLOOKUP(Servicios[[#This Row],[VIN2]],Table_OutputBDVentaReciente[Vin],1,0)</f>
        <v>#N/A</v>
      </c>
      <c r="S17" t="str">
        <f>VLOOKUP(Servicios[[#This Row],[VIN2]],Table_ListadoRptClientes[Vin],1,0)</f>
        <v>MR2B29F30H1001754</v>
      </c>
      <c r="T17" t="e">
        <f>VLOOKUP(Servicios[[#This Row],[VIN2]],Table_LIstadoInactivos[Vin],1,0)</f>
        <v>#N/A</v>
      </c>
      <c r="U17" t="e">
        <f>VLOOKUP(Servicios[[#This Row],[VIN2]],Table_Campanias[Vin],1,0)</f>
        <v>#N/A</v>
      </c>
      <c r="V17" s="3" t="str">
        <f>MID(Servicios[[#This Row],[VIN2]],10,1)</f>
        <v>H</v>
      </c>
      <c r="W17" s="3">
        <f t="shared" si="2"/>
        <v>2017</v>
      </c>
      <c r="X17" t="s">
        <v>319</v>
      </c>
      <c r="Y17">
        <v>4612085594</v>
      </c>
      <c r="Z17">
        <v>4611839992</v>
      </c>
      <c r="AA17">
        <v>4462122741</v>
      </c>
      <c r="AB17">
        <v>0</v>
      </c>
      <c r="AC17" t="s">
        <v>320</v>
      </c>
      <c r="AD17" s="9" t="str">
        <f>IFERROR(VLOOKUP(Servicios[[#This Row],[VIN 8 BV]],Citas[[VIN]:[STATUS ASISTENCIA]],1,FALSE),"NO")</f>
        <v>H1001754</v>
      </c>
    </row>
    <row r="18" spans="1:30">
      <c r="A18" s="1">
        <v>44986</v>
      </c>
      <c r="B18" s="19" t="s">
        <v>321</v>
      </c>
      <c r="C18" s="156" t="str">
        <f>IFERROR(VLOOKUP(Servicios[[#This Row],[VIN 8 BV]],Citas[[VIN]:[TMK]],2,0),"NO")</f>
        <v>K</v>
      </c>
      <c r="D18" s="4" t="str">
        <f>MID(Servicios[[#This Row],[VIN2]],10,8)</f>
        <v>H0249553</v>
      </c>
      <c r="E18" s="3">
        <f t="shared" si="0"/>
        <v>1</v>
      </c>
      <c r="F18">
        <f t="shared" si="1"/>
        <v>1</v>
      </c>
      <c r="G18" t="str">
        <f>TEXT(Servicios[[#This Row],[FECHA]],"aaaa")</f>
        <v>2023</v>
      </c>
      <c r="H18" t="str">
        <f>TEXT(Servicios[[#This Row],[FECHA]],"mmmm")</f>
        <v>marzo</v>
      </c>
      <c r="I18" t="str">
        <f>CONCATENATE(Servicios[[#This Row],[MES]]," ",Servicios[[#This Row],[AÑO]])</f>
        <v>marzo 2023</v>
      </c>
      <c r="J18" s="3" t="str">
        <f>MID(Servicios[[#This Row],[ORDEN]],1,1)</f>
        <v>S</v>
      </c>
      <c r="L18" t="s">
        <v>322</v>
      </c>
      <c r="M18" t="s">
        <v>323</v>
      </c>
      <c r="N18" t="s">
        <v>324</v>
      </c>
      <c r="O18" t="s">
        <v>120</v>
      </c>
      <c r="P18" t="s">
        <v>251</v>
      </c>
      <c r="Q18" t="s">
        <v>325</v>
      </c>
      <c r="R18" t="e">
        <f>VLOOKUP(Servicios[[#This Row],[VIN2]],Table_OutputBDVentaReciente[Vin],1,0)</f>
        <v>#N/A</v>
      </c>
      <c r="S18" t="str">
        <f>VLOOKUP(Servicios[[#This Row],[VIN2]],Table_ListadoRptClientes[Vin],1,0)</f>
        <v>MR0EX8DD9H0249553</v>
      </c>
      <c r="T18" t="e">
        <f>VLOOKUP(Servicios[[#This Row],[VIN2]],Table_LIstadoInactivos[Vin],1,0)</f>
        <v>#N/A</v>
      </c>
      <c r="U18" t="e">
        <f>VLOOKUP(Servicios[[#This Row],[VIN2]],Table_Campanias[Vin],1,0)</f>
        <v>#N/A</v>
      </c>
      <c r="V18" s="3" t="str">
        <f>MID(Servicios[[#This Row],[VIN2]],10,1)</f>
        <v>H</v>
      </c>
      <c r="W18" s="3">
        <f t="shared" si="2"/>
        <v>2017</v>
      </c>
      <c r="X18" t="s">
        <v>326</v>
      </c>
      <c r="Y18">
        <v>4611596154</v>
      </c>
      <c r="Z18">
        <v>4611891849</v>
      </c>
      <c r="AA18">
        <v>4613177081</v>
      </c>
      <c r="AB18">
        <v>4611891849</v>
      </c>
      <c r="AC18" t="s">
        <v>327</v>
      </c>
      <c r="AD18" s="9" t="str">
        <f>IFERROR(VLOOKUP(Servicios[[#This Row],[VIN 8 BV]],Citas[[VIN]:[STATUS ASISTENCIA]],1,FALSE),"NO")</f>
        <v>H0249553</v>
      </c>
    </row>
    <row r="19" spans="1:30">
      <c r="A19" s="1">
        <v>44986</v>
      </c>
      <c r="B19" s="19" t="s">
        <v>328</v>
      </c>
      <c r="C19" s="156" t="str">
        <f>IFERROR(VLOOKUP(Servicios[[#This Row],[VIN 8 BV]],Citas[[VIN]:[TMK]],2,0),"NO")</f>
        <v>M</v>
      </c>
      <c r="D19" s="4" t="str">
        <f>MID(Servicios[[#This Row],[VIN2]],10,8)</f>
        <v>GW510676</v>
      </c>
      <c r="E19" s="3">
        <f t="shared" si="0"/>
        <v>1</v>
      </c>
      <c r="F19">
        <f t="shared" si="1"/>
        <v>1</v>
      </c>
      <c r="G19" t="str">
        <f>TEXT(Servicios[[#This Row],[FECHA]],"aaaa")</f>
        <v>2023</v>
      </c>
      <c r="H19" t="str">
        <f>TEXT(Servicios[[#This Row],[FECHA]],"mmmm")</f>
        <v>marzo</v>
      </c>
      <c r="I19" t="str">
        <f>CONCATENATE(Servicios[[#This Row],[MES]]," ",Servicios[[#This Row],[AÑO]])</f>
        <v>marzo 2023</v>
      </c>
      <c r="J19" s="3" t="str">
        <f>MID(Servicios[[#This Row],[ORDEN]],1,1)</f>
        <v>S</v>
      </c>
      <c r="L19" t="s">
        <v>329</v>
      </c>
      <c r="M19" t="s">
        <v>330</v>
      </c>
      <c r="N19" t="s">
        <v>331</v>
      </c>
      <c r="O19" t="s">
        <v>118</v>
      </c>
      <c r="P19" t="s">
        <v>295</v>
      </c>
      <c r="Q19" t="s">
        <v>332</v>
      </c>
      <c r="R19" t="e">
        <f>VLOOKUP(Servicios[[#This Row],[VIN2]],Table_OutputBDVentaReciente[Vin],1,0)</f>
        <v>#N/A</v>
      </c>
      <c r="S19" t="str">
        <f>VLOOKUP(Servicios[[#This Row],[VIN2]],Table_ListadoRptClientes[Vin],1,0)</f>
        <v>2T3JFREV6GW510676</v>
      </c>
      <c r="T19" t="e">
        <f>VLOOKUP(Servicios[[#This Row],[VIN2]],Table_LIstadoInactivos[Vin],1,0)</f>
        <v>#N/A</v>
      </c>
      <c r="U19" t="e">
        <f>VLOOKUP(Servicios[[#This Row],[VIN2]],Table_Campanias[Vin],1,0)</f>
        <v>#N/A</v>
      </c>
      <c r="V19" s="3" t="str">
        <f>MID(Servicios[[#This Row],[VIN2]],10,1)</f>
        <v>G</v>
      </c>
      <c r="W19" s="3">
        <f t="shared" si="2"/>
        <v>2016</v>
      </c>
      <c r="X19" t="s">
        <v>333</v>
      </c>
      <c r="Y19">
        <v>0</v>
      </c>
      <c r="Z19">
        <v>4611714096</v>
      </c>
      <c r="AA19">
        <v>4611714096</v>
      </c>
      <c r="AB19">
        <v>4612306202</v>
      </c>
      <c r="AC19" t="s">
        <v>334</v>
      </c>
      <c r="AD19" s="9" t="str">
        <f>IFERROR(VLOOKUP(Servicios[[#This Row],[VIN 8 BV]],Citas[[VIN]:[STATUS ASISTENCIA]],1,FALSE),"NO")</f>
        <v>GW510676</v>
      </c>
    </row>
    <row r="20" spans="1:30">
      <c r="A20" s="1">
        <v>44986</v>
      </c>
      <c r="B20" s="19" t="s">
        <v>335</v>
      </c>
      <c r="C20" s="156" t="str">
        <f>IFERROR(VLOOKUP(Servicios[[#This Row],[VIN 8 BV]],Citas[[VIN]:[TMK]],2,0),"NO")</f>
        <v>K</v>
      </c>
      <c r="D20" s="4" t="str">
        <f>MID(Servicios[[#This Row],[VIN2]],10,8)</f>
        <v>J6192034</v>
      </c>
      <c r="E20" s="3">
        <f t="shared" si="0"/>
        <v>1</v>
      </c>
      <c r="F20">
        <f t="shared" si="1"/>
        <v>1</v>
      </c>
      <c r="G20" t="str">
        <f>TEXT(Servicios[[#This Row],[FECHA]],"aaaa")</f>
        <v>2023</v>
      </c>
      <c r="H20" t="str">
        <f>TEXT(Servicios[[#This Row],[FECHA]],"mmmm")</f>
        <v>marzo</v>
      </c>
      <c r="I20" t="str">
        <f>CONCATENATE(Servicios[[#This Row],[MES]]," ",Servicios[[#This Row],[AÑO]])</f>
        <v>marzo 2023</v>
      </c>
      <c r="J20" s="3" t="str">
        <f>MID(Servicios[[#This Row],[ORDEN]],1,1)</f>
        <v>S</v>
      </c>
      <c r="L20" t="s">
        <v>336</v>
      </c>
      <c r="M20" t="s">
        <v>337</v>
      </c>
      <c r="N20" t="s">
        <v>324</v>
      </c>
      <c r="O20" t="s">
        <v>120</v>
      </c>
      <c r="P20" t="s">
        <v>338</v>
      </c>
      <c r="Q20" t="s">
        <v>339</v>
      </c>
      <c r="R20" t="e">
        <f>VLOOKUP(Servicios[[#This Row],[VIN2]],Table_OutputBDVentaReciente[Vin],1,0)</f>
        <v>#N/A</v>
      </c>
      <c r="S20" t="str">
        <f>VLOOKUP(Servicios[[#This Row],[VIN2]],Table_ListadoRptClientes[Vin],1,0)</f>
        <v>JTFSX23P0J6192034</v>
      </c>
      <c r="T20" t="e">
        <f>VLOOKUP(Servicios[[#This Row],[VIN2]],Table_LIstadoInactivos[Vin],1,0)</f>
        <v>#N/A</v>
      </c>
      <c r="U20" t="e">
        <f>VLOOKUP(Servicios[[#This Row],[VIN2]],Table_Campanias[Vin],1,0)</f>
        <v>#N/A</v>
      </c>
      <c r="V20" s="3" t="str">
        <f>MID(Servicios[[#This Row],[VIN2]],10,1)</f>
        <v>J</v>
      </c>
      <c r="W20" s="3">
        <f t="shared" si="2"/>
        <v>2019</v>
      </c>
      <c r="X20" t="s">
        <v>340</v>
      </c>
      <c r="Y20">
        <v>4611596154</v>
      </c>
      <c r="Z20">
        <v>4611891849</v>
      </c>
      <c r="AA20">
        <v>4613177081</v>
      </c>
      <c r="AB20">
        <v>4611891849</v>
      </c>
      <c r="AC20" t="s">
        <v>327</v>
      </c>
      <c r="AD20" s="9" t="str">
        <f>IFERROR(VLOOKUP(Servicios[[#This Row],[VIN 8 BV]],Citas[[VIN]:[STATUS ASISTENCIA]],1,FALSE),"NO")</f>
        <v>J6192034</v>
      </c>
    </row>
    <row r="21" spans="1:30">
      <c r="A21" s="1">
        <v>44986</v>
      </c>
      <c r="B21" s="19" t="s">
        <v>341</v>
      </c>
      <c r="C21" s="156" t="str">
        <f>IFERROR(VLOOKUP(Servicios[[#This Row],[VIN 8 BV]],Citas[[VIN]:[TMK]],2,0),"NO")</f>
        <v>M</v>
      </c>
      <c r="D21" s="4" t="str">
        <f>MID(Servicios[[#This Row],[VIN2]],10,8)</f>
        <v>N1328651</v>
      </c>
      <c r="E21" s="3">
        <f t="shared" si="0"/>
        <v>1</v>
      </c>
      <c r="F21">
        <f t="shared" si="1"/>
        <v>1</v>
      </c>
      <c r="G21" t="str">
        <f>TEXT(Servicios[[#This Row],[FECHA]],"aaaa")</f>
        <v>2023</v>
      </c>
      <c r="H21" t="str">
        <f>TEXT(Servicios[[#This Row],[FECHA]],"mmmm")</f>
        <v>marzo</v>
      </c>
      <c r="I21" t="str">
        <f>CONCATENATE(Servicios[[#This Row],[MES]]," ",Servicios[[#This Row],[AÑO]])</f>
        <v>marzo 2023</v>
      </c>
      <c r="J21" s="3" t="str">
        <f>MID(Servicios[[#This Row],[ORDEN]],1,1)</f>
        <v>S</v>
      </c>
      <c r="L21" t="s">
        <v>342</v>
      </c>
      <c r="M21" t="s">
        <v>343</v>
      </c>
      <c r="N21" t="s">
        <v>344</v>
      </c>
      <c r="O21" t="s">
        <v>118</v>
      </c>
      <c r="P21" t="s">
        <v>251</v>
      </c>
      <c r="Q21" t="s">
        <v>345</v>
      </c>
      <c r="R21" t="e">
        <f>VLOOKUP(Servicios[[#This Row],[VIN2]],Table_OutputBDVentaReciente[Vin],1,0)</f>
        <v>#N/A</v>
      </c>
      <c r="S21" t="str">
        <f>VLOOKUP(Servicios[[#This Row],[VIN2]],Table_ListadoRptClientes[Vin],1,0)</f>
        <v>MR0CX3DDXN1328651</v>
      </c>
      <c r="T21" t="e">
        <f>VLOOKUP(Servicios[[#This Row],[VIN2]],Table_LIstadoInactivos[Vin],1,0)</f>
        <v>#N/A</v>
      </c>
      <c r="U21" t="e">
        <f>VLOOKUP(Servicios[[#This Row],[VIN2]],Table_Campanias[Vin],1,0)</f>
        <v>#N/A</v>
      </c>
      <c r="V21" s="3" t="str">
        <f>MID(Servicios[[#This Row],[VIN2]],10,1)</f>
        <v>N</v>
      </c>
      <c r="W21" s="3" t="str">
        <f t="shared" si="2"/>
        <v/>
      </c>
      <c r="X21" t="s">
        <v>346</v>
      </c>
      <c r="Y21">
        <v>4612542240</v>
      </c>
      <c r="Z21">
        <v>4612543585</v>
      </c>
      <c r="AA21">
        <v>4611042916</v>
      </c>
      <c r="AB21">
        <v>4611474026</v>
      </c>
      <c r="AC21" t="s">
        <v>347</v>
      </c>
      <c r="AD21" s="9" t="str">
        <f>IFERROR(VLOOKUP(Servicios[[#This Row],[VIN 8 BV]],Citas[[VIN]:[STATUS ASISTENCIA]],1,FALSE),"NO")</f>
        <v>N1328651</v>
      </c>
    </row>
    <row r="22" spans="1:30">
      <c r="A22" s="1">
        <v>44986</v>
      </c>
      <c r="B22" s="19" t="s">
        <v>348</v>
      </c>
      <c r="C22" s="156" t="str">
        <f>IFERROR(VLOOKUP(Servicios[[#This Row],[VIN 8 BV]],Citas[[VIN]:[TMK]],2,0),"NO")</f>
        <v>J</v>
      </c>
      <c r="D22" s="4" t="str">
        <f>MID(Servicios[[#This Row],[VIN2]],10,8)</f>
        <v>DW002850</v>
      </c>
      <c r="E22" s="3">
        <f t="shared" si="0"/>
        <v>1</v>
      </c>
      <c r="F22">
        <f t="shared" si="1"/>
        <v>1</v>
      </c>
      <c r="G22" t="str">
        <f>TEXT(Servicios[[#This Row],[FECHA]],"aaaa")</f>
        <v>2023</v>
      </c>
      <c r="H22" t="str">
        <f>TEXT(Servicios[[#This Row],[FECHA]],"mmmm")</f>
        <v>marzo</v>
      </c>
      <c r="I22" t="str">
        <f>CONCATENATE(Servicios[[#This Row],[MES]]," ",Servicios[[#This Row],[AÑO]])</f>
        <v>marzo 2023</v>
      </c>
      <c r="J22" s="3" t="str">
        <f>MID(Servicios[[#This Row],[ORDEN]],1,1)</f>
        <v>S</v>
      </c>
      <c r="L22" t="s">
        <v>349</v>
      </c>
      <c r="M22" t="s">
        <v>350</v>
      </c>
      <c r="N22" t="s">
        <v>351</v>
      </c>
      <c r="O22" t="s">
        <v>120</v>
      </c>
      <c r="P22" t="s">
        <v>295</v>
      </c>
      <c r="Q22" t="s">
        <v>352</v>
      </c>
      <c r="R22" t="e">
        <f>VLOOKUP(Servicios[[#This Row],[VIN2]],Table_OutputBDVentaReciente[Vin],1,0)</f>
        <v>#N/A</v>
      </c>
      <c r="S22" t="e">
        <f>VLOOKUP(Servicios[[#This Row],[VIN2]],Table_ListadoRptClientes[Vin],1,0)</f>
        <v>#N/A</v>
      </c>
      <c r="T22" t="str">
        <f>VLOOKUP(Servicios[[#This Row],[VIN2]],Table_LIstadoInactivos[Vin],1,0)</f>
        <v>2T3YFREV6DW002850</v>
      </c>
      <c r="U22" t="e">
        <f>VLOOKUP(Servicios[[#This Row],[VIN2]],Table_Campanias[Vin],1,0)</f>
        <v>#N/A</v>
      </c>
      <c r="V22" s="3" t="str">
        <f>MID(Servicios[[#This Row],[VIN2]],10,1)</f>
        <v>D</v>
      </c>
      <c r="W22" s="3">
        <f t="shared" si="2"/>
        <v>2013</v>
      </c>
      <c r="X22" t="s">
        <v>353</v>
      </c>
      <c r="Y22">
        <v>4616116398</v>
      </c>
      <c r="Z22">
        <v>0</v>
      </c>
      <c r="AA22">
        <v>4611100720</v>
      </c>
      <c r="AB22">
        <v>0</v>
      </c>
      <c r="AC22" t="s">
        <v>354</v>
      </c>
      <c r="AD22" s="9" t="str">
        <f>IFERROR(VLOOKUP(Servicios[[#This Row],[VIN 8 BV]],Citas[[VIN]:[STATUS ASISTENCIA]],1,FALSE),"NO")</f>
        <v>DW002850</v>
      </c>
    </row>
    <row r="23" spans="1:30">
      <c r="A23" s="1">
        <v>44986</v>
      </c>
      <c r="B23" s="19" t="s">
        <v>355</v>
      </c>
      <c r="C23" s="156" t="str">
        <f>IFERROR(VLOOKUP(Servicios[[#This Row],[VIN 8 BV]],Citas[[VIN]:[TMK]],2,0),"NO")</f>
        <v>I</v>
      </c>
      <c r="D23" s="4" t="str">
        <f>MID(Servicios[[#This Row],[VIN2]],10,8)</f>
        <v>KU762975</v>
      </c>
      <c r="E23" s="3">
        <f t="shared" si="0"/>
        <v>1</v>
      </c>
      <c r="F23">
        <f t="shared" si="1"/>
        <v>1</v>
      </c>
      <c r="G23" t="str">
        <f>TEXT(Servicios[[#This Row],[FECHA]],"aaaa")</f>
        <v>2023</v>
      </c>
      <c r="H23" t="str">
        <f>TEXT(Servicios[[#This Row],[FECHA]],"mmmm")</f>
        <v>marzo</v>
      </c>
      <c r="I23" t="str">
        <f>CONCATENATE(Servicios[[#This Row],[MES]]," ",Servicios[[#This Row],[AÑO]])</f>
        <v>marzo 2023</v>
      </c>
      <c r="J23" s="3" t="str">
        <f>MID(Servicios[[#This Row],[ORDEN]],1,1)</f>
        <v>S</v>
      </c>
      <c r="L23" t="s">
        <v>356</v>
      </c>
      <c r="M23" t="s">
        <v>357</v>
      </c>
      <c r="N23" t="s">
        <v>358</v>
      </c>
      <c r="O23" t="s">
        <v>118</v>
      </c>
      <c r="P23" t="s">
        <v>359</v>
      </c>
      <c r="Q23" t="s">
        <v>360</v>
      </c>
      <c r="R23" t="e">
        <f>VLOOKUP(Servicios[[#This Row],[VIN2]],Table_OutputBDVentaReciente[Vin],1,0)</f>
        <v>#N/A</v>
      </c>
      <c r="S23" t="str">
        <f>VLOOKUP(Servicios[[#This Row],[VIN2]],Table_ListadoRptClientes[Vin],1,0)</f>
        <v>4T1B11HK5KU762975</v>
      </c>
      <c r="T23" t="e">
        <f>VLOOKUP(Servicios[[#This Row],[VIN2]],Table_LIstadoInactivos[Vin],1,0)</f>
        <v>#N/A</v>
      </c>
      <c r="U23" t="e">
        <f>VLOOKUP(Servicios[[#This Row],[VIN2]],Table_Campanias[Vin],1,0)</f>
        <v>#N/A</v>
      </c>
      <c r="V23" s="3" t="str">
        <f>MID(Servicios[[#This Row],[VIN2]],10,1)</f>
        <v>K</v>
      </c>
      <c r="W23" s="3">
        <f t="shared" si="2"/>
        <v>2020</v>
      </c>
      <c r="X23" t="s">
        <v>361</v>
      </c>
      <c r="Y23">
        <v>4611230100</v>
      </c>
      <c r="Z23">
        <v>4611211625</v>
      </c>
      <c r="AA23">
        <v>4611808728</v>
      </c>
      <c r="AB23">
        <v>4611211625</v>
      </c>
      <c r="AC23" t="s">
        <v>362</v>
      </c>
      <c r="AD23" s="9" t="str">
        <f>IFERROR(VLOOKUP(Servicios[[#This Row],[VIN 8 BV]],Citas[[VIN]:[STATUS ASISTENCIA]],1,FALSE),"NO")</f>
        <v>KU762975</v>
      </c>
    </row>
    <row r="24" spans="1:30">
      <c r="A24" s="1">
        <v>44986</v>
      </c>
      <c r="B24" s="19" t="s">
        <v>363</v>
      </c>
      <c r="C24" s="156" t="str">
        <f>IFERROR(VLOOKUP(Servicios[[#This Row],[VIN 8 BV]],Citas[[VIN]:[TMK]],2,0),"NO")</f>
        <v>I</v>
      </c>
      <c r="D24" s="4" t="str">
        <f>MID(Servicios[[#This Row],[VIN2]],10,8)</f>
        <v>4S111378</v>
      </c>
      <c r="E24" s="3">
        <f t="shared" si="0"/>
        <v>1</v>
      </c>
      <c r="F24">
        <f t="shared" si="1"/>
        <v>1</v>
      </c>
      <c r="G24" t="str">
        <f>TEXT(Servicios[[#This Row],[FECHA]],"aaaa")</f>
        <v>2023</v>
      </c>
      <c r="H24" t="str">
        <f>TEXT(Servicios[[#This Row],[FECHA]],"mmmm")</f>
        <v>marzo</v>
      </c>
      <c r="I24" t="str">
        <f>CONCATENATE(Servicios[[#This Row],[MES]]," ",Servicios[[#This Row],[AÑO]])</f>
        <v>marzo 2023</v>
      </c>
      <c r="J24" s="3" t="str">
        <f>MID(Servicios[[#This Row],[ORDEN]],1,1)</f>
        <v>S</v>
      </c>
      <c r="L24" t="s">
        <v>364</v>
      </c>
      <c r="M24" t="s">
        <v>365</v>
      </c>
      <c r="N24" t="s">
        <v>366</v>
      </c>
      <c r="O24" t="s">
        <v>119</v>
      </c>
      <c r="P24" t="s">
        <v>367</v>
      </c>
      <c r="Q24" t="s">
        <v>368</v>
      </c>
      <c r="R24" t="e">
        <f>VLOOKUP(Servicios[[#This Row],[VIN2]],Table_OutputBDVentaReciente[Vin],1,0)</f>
        <v>#N/A</v>
      </c>
      <c r="S24" t="e">
        <f>VLOOKUP(Servicios[[#This Row],[VIN2]],Table_ListadoRptClientes[Vin],1,0)</f>
        <v>#N/A</v>
      </c>
      <c r="T24" t="e">
        <f>VLOOKUP(Servicios[[#This Row],[VIN2]],Table_LIstadoInactivos[Vin],1,0)</f>
        <v>#N/A</v>
      </c>
      <c r="U24" t="e">
        <f>VLOOKUP(Servicios[[#This Row],[VIN2]],Table_Campanias[Vin],1,0)</f>
        <v>#N/A</v>
      </c>
      <c r="V24" s="3" t="str">
        <f>MID(Servicios[[#This Row],[VIN2]],10,1)</f>
        <v>4</v>
      </c>
      <c r="W24" s="3">
        <f t="shared" si="2"/>
        <v>2004</v>
      </c>
      <c r="X24" t="s">
        <v>369</v>
      </c>
      <c r="Y24">
        <v>0</v>
      </c>
      <c r="Z24">
        <v>5544489729</v>
      </c>
      <c r="AA24">
        <v>5544489729</v>
      </c>
      <c r="AB24">
        <v>0</v>
      </c>
      <c r="AC24" t="s">
        <v>370</v>
      </c>
      <c r="AD24" s="9" t="str">
        <f>IFERROR(VLOOKUP(Servicios[[#This Row],[VIN 8 BV]],Citas[[VIN]:[STATUS ASISTENCIA]],1,FALSE),"NO")</f>
        <v>4S111378</v>
      </c>
    </row>
    <row r="25" spans="1:30">
      <c r="A25" s="1">
        <v>44986</v>
      </c>
      <c r="B25" s="19" t="s">
        <v>371</v>
      </c>
      <c r="C25" s="156" t="str">
        <f>IFERROR(VLOOKUP(Servicios[[#This Row],[VIN 8 BV]],Citas[[VIN]:[TMK]],2,0),"NO")</f>
        <v>J</v>
      </c>
      <c r="D25" s="4" t="str">
        <f>MID(Servicios[[#This Row],[VIN2]],10,8)</f>
        <v>L1410268</v>
      </c>
      <c r="E25" s="3">
        <f t="shared" si="0"/>
        <v>1</v>
      </c>
      <c r="F25">
        <f t="shared" si="1"/>
        <v>1</v>
      </c>
      <c r="G25" t="str">
        <f>TEXT(Servicios[[#This Row],[FECHA]],"aaaa")</f>
        <v>2023</v>
      </c>
      <c r="H25" t="str">
        <f>TEXT(Servicios[[#This Row],[FECHA]],"mmmm")</f>
        <v>marzo</v>
      </c>
      <c r="I25" t="str">
        <f>CONCATENATE(Servicios[[#This Row],[MES]]," ",Servicios[[#This Row],[AÑO]])</f>
        <v>marzo 2023</v>
      </c>
      <c r="J25" s="3" t="str">
        <f>MID(Servicios[[#This Row],[ORDEN]],1,1)</f>
        <v>S</v>
      </c>
      <c r="L25" t="s">
        <v>372</v>
      </c>
      <c r="M25" t="s">
        <v>373</v>
      </c>
      <c r="N25" t="s">
        <v>374</v>
      </c>
      <c r="O25" t="s">
        <v>119</v>
      </c>
      <c r="P25" t="s">
        <v>251</v>
      </c>
      <c r="Q25" t="s">
        <v>375</v>
      </c>
      <c r="R25" t="e">
        <f>VLOOKUP(Servicios[[#This Row],[VIN2]],Table_OutputBDVentaReciente[Vin],1,0)</f>
        <v>#N/A</v>
      </c>
      <c r="S25" t="str">
        <f>VLOOKUP(Servicios[[#This Row],[VIN2]],Table_ListadoRptClientes[Vin],1,0)</f>
        <v>MR0EX8CB1L1410268</v>
      </c>
      <c r="T25" t="e">
        <f>VLOOKUP(Servicios[[#This Row],[VIN2]],Table_LIstadoInactivos[Vin],1,0)</f>
        <v>#N/A</v>
      </c>
      <c r="U25" t="e">
        <f>VLOOKUP(Servicios[[#This Row],[VIN2]],Table_Campanias[Vin],1,0)</f>
        <v>#N/A</v>
      </c>
      <c r="V25" s="3" t="str">
        <f>MID(Servicios[[#This Row],[VIN2]],10,1)</f>
        <v>L</v>
      </c>
      <c r="W25" s="3">
        <f t="shared" si="2"/>
        <v>2021</v>
      </c>
      <c r="X25" t="s">
        <v>376</v>
      </c>
      <c r="Y25">
        <v>1234567812</v>
      </c>
      <c r="Z25">
        <v>4612191393</v>
      </c>
      <c r="AA25">
        <v>4612191393</v>
      </c>
      <c r="AB25">
        <v>0</v>
      </c>
      <c r="AC25" t="s">
        <v>377</v>
      </c>
      <c r="AD25" s="9" t="str">
        <f>IFERROR(VLOOKUP(Servicios[[#This Row],[VIN 8 BV]],Citas[[VIN]:[STATUS ASISTENCIA]],1,FALSE),"NO")</f>
        <v>L1410268</v>
      </c>
    </row>
    <row r="26" spans="1:30">
      <c r="A26" s="1">
        <v>44986</v>
      </c>
      <c r="B26" s="19" t="s">
        <v>378</v>
      </c>
      <c r="C26" s="156" t="str">
        <f>IFERROR(VLOOKUP(Servicios[[#This Row],[VIN 8 BV]],Citas[[VIN]:[TMK]],2,0),"NO")</f>
        <v>NO</v>
      </c>
      <c r="D26" s="4" t="str">
        <f>MID(Servicios[[#This Row],[VIN2]],10,8)</f>
        <v>JK001350</v>
      </c>
      <c r="E26" s="3">
        <f t="shared" si="0"/>
        <v>1</v>
      </c>
      <c r="F26">
        <f t="shared" si="1"/>
        <v>1</v>
      </c>
      <c r="G26" t="str">
        <f>TEXT(Servicios[[#This Row],[FECHA]],"aaaa")</f>
        <v>2023</v>
      </c>
      <c r="H26" t="str">
        <f>TEXT(Servicios[[#This Row],[FECHA]],"mmmm")</f>
        <v>marzo</v>
      </c>
      <c r="I26" t="str">
        <f>CONCATENATE(Servicios[[#This Row],[MES]]," ",Servicios[[#This Row],[AÑO]])</f>
        <v>marzo 2023</v>
      </c>
      <c r="J26" s="3" t="str">
        <f>MID(Servicios[[#This Row],[ORDEN]],1,1)</f>
        <v>S</v>
      </c>
      <c r="L26" t="s">
        <v>379</v>
      </c>
      <c r="M26" t="s">
        <v>380</v>
      </c>
      <c r="N26" t="s">
        <v>381</v>
      </c>
      <c r="O26" t="s">
        <v>119</v>
      </c>
      <c r="P26" t="s">
        <v>244</v>
      </c>
      <c r="Q26" t="s">
        <v>382</v>
      </c>
      <c r="R26" t="e">
        <f>VLOOKUP(Servicios[[#This Row],[VIN2]],Table_OutputBDVentaReciente[Vin],1,0)</f>
        <v>#N/A</v>
      </c>
      <c r="S26" t="str">
        <f>VLOOKUP(Servicios[[#This Row],[VIN2]],Table_ListadoRptClientes[Vin],1,0)</f>
        <v>MHKMF5CF7JK001350</v>
      </c>
      <c r="T26" t="e">
        <f>VLOOKUP(Servicios[[#This Row],[VIN2]],Table_LIstadoInactivos[Vin],1,0)</f>
        <v>#N/A</v>
      </c>
      <c r="U26" t="e">
        <f>VLOOKUP(Servicios[[#This Row],[VIN2]],Table_Campanias[Vin],1,0)</f>
        <v>#N/A</v>
      </c>
      <c r="V26" s="3" t="str">
        <f>MID(Servicios[[#This Row],[VIN2]],10,1)</f>
        <v>J</v>
      </c>
      <c r="W26" s="3">
        <f t="shared" si="2"/>
        <v>2019</v>
      </c>
      <c r="X26" t="s">
        <v>383</v>
      </c>
      <c r="Y26">
        <v>4616150587</v>
      </c>
      <c r="Z26">
        <v>4616150559</v>
      </c>
      <c r="AA26">
        <v>4611181829</v>
      </c>
      <c r="AB26">
        <v>0</v>
      </c>
      <c r="AC26" t="s">
        <v>384</v>
      </c>
      <c r="AD26" s="9" t="str">
        <f>IFERROR(VLOOKUP(Servicios[[#This Row],[VIN 8 BV]],Citas[[VIN]:[STATUS ASISTENCIA]],1,FALSE),"NO")</f>
        <v>NO</v>
      </c>
    </row>
    <row r="27" spans="1:30">
      <c r="A27" s="1">
        <v>44986</v>
      </c>
      <c r="B27" s="19" t="s">
        <v>385</v>
      </c>
      <c r="C27" s="156" t="str">
        <f>IFERROR(VLOOKUP(Servicios[[#This Row],[VIN 8 BV]],Citas[[VIN]:[TMK]],2,0),"NO")</f>
        <v>M</v>
      </c>
      <c r="D27" s="4" t="str">
        <f>MID(Servicios[[#This Row],[VIN2]],10,8)</f>
        <v>HK015818</v>
      </c>
      <c r="E27" s="3">
        <f t="shared" si="0"/>
        <v>1</v>
      </c>
      <c r="F27">
        <f t="shared" si="1"/>
        <v>1</v>
      </c>
      <c r="G27" t="str">
        <f>TEXT(Servicios[[#This Row],[FECHA]],"aaaa")</f>
        <v>2023</v>
      </c>
      <c r="H27" t="str">
        <f>TEXT(Servicios[[#This Row],[FECHA]],"mmmm")</f>
        <v>marzo</v>
      </c>
      <c r="I27" t="str">
        <f>CONCATENATE(Servicios[[#This Row],[MES]]," ",Servicios[[#This Row],[AÑO]])</f>
        <v>marzo 2023</v>
      </c>
      <c r="J27" s="3" t="str">
        <f>MID(Servicios[[#This Row],[ORDEN]],1,1)</f>
        <v>S</v>
      </c>
      <c r="L27" t="s">
        <v>386</v>
      </c>
      <c r="M27" t="s">
        <v>387</v>
      </c>
      <c r="N27" t="s">
        <v>388</v>
      </c>
      <c r="O27" t="s">
        <v>120</v>
      </c>
      <c r="P27" t="s">
        <v>244</v>
      </c>
      <c r="Q27" t="s">
        <v>389</v>
      </c>
      <c r="R27" t="e">
        <f>VLOOKUP(Servicios[[#This Row],[VIN2]],Table_OutputBDVentaReciente[Vin],1,0)</f>
        <v>#N/A</v>
      </c>
      <c r="S27" t="str">
        <f>VLOOKUP(Servicios[[#This Row],[VIN2]],Table_ListadoRptClientes[Vin],1,0)</f>
        <v>MHKMF53FXHK015818</v>
      </c>
      <c r="T27" t="e">
        <f>VLOOKUP(Servicios[[#This Row],[VIN2]],Table_LIstadoInactivos[Vin],1,0)</f>
        <v>#N/A</v>
      </c>
      <c r="U27" t="e">
        <f>VLOOKUP(Servicios[[#This Row],[VIN2]],Table_Campanias[Vin],1,0)</f>
        <v>#N/A</v>
      </c>
      <c r="V27" s="3" t="str">
        <f>MID(Servicios[[#This Row],[VIN2]],10,1)</f>
        <v>H</v>
      </c>
      <c r="W27" s="3">
        <f t="shared" si="2"/>
        <v>2017</v>
      </c>
      <c r="X27" t="s">
        <v>390</v>
      </c>
      <c r="Y27">
        <v>4111550385</v>
      </c>
      <c r="Z27">
        <v>4111034471</v>
      </c>
      <c r="AA27">
        <v>4111550385</v>
      </c>
      <c r="AB27">
        <v>4111034471</v>
      </c>
      <c r="AC27" t="s">
        <v>391</v>
      </c>
      <c r="AD27" s="9" t="str">
        <f>IFERROR(VLOOKUP(Servicios[[#This Row],[VIN 8 BV]],Citas[[VIN]:[STATUS ASISTENCIA]],1,FALSE),"NO")</f>
        <v>HK015818</v>
      </c>
    </row>
    <row r="28" spans="1:30">
      <c r="A28" s="1">
        <v>44986</v>
      </c>
      <c r="B28" s="19" t="s">
        <v>392</v>
      </c>
      <c r="C28" s="156" t="str">
        <f>IFERROR(VLOOKUP(Servicios[[#This Row],[VIN 8 BV]],Citas[[VIN]:[TMK]],2,0),"NO")</f>
        <v>NO</v>
      </c>
      <c r="D28" s="4" t="str">
        <f>MID(Servicios[[#This Row],[VIN2]],10,8)</f>
        <v>GY139622</v>
      </c>
      <c r="E28" s="3">
        <f t="shared" si="0"/>
        <v>1</v>
      </c>
      <c r="F28">
        <f t="shared" si="1"/>
        <v>1</v>
      </c>
      <c r="G28" t="str">
        <f>TEXT(Servicios[[#This Row],[FECHA]],"aaaa")</f>
        <v>2023</v>
      </c>
      <c r="H28" t="str">
        <f>TEXT(Servicios[[#This Row],[FECHA]],"mmmm")</f>
        <v>marzo</v>
      </c>
      <c r="I28" t="str">
        <f>CONCATENATE(Servicios[[#This Row],[MES]]," ",Servicios[[#This Row],[AÑO]])</f>
        <v>marzo 2023</v>
      </c>
      <c r="J28" s="3" t="str">
        <f>MID(Servicios[[#This Row],[ORDEN]],1,1)</f>
        <v>S</v>
      </c>
      <c r="L28" t="s">
        <v>393</v>
      </c>
      <c r="M28" t="s">
        <v>394</v>
      </c>
      <c r="N28" t="s">
        <v>395</v>
      </c>
      <c r="O28" t="s">
        <v>120</v>
      </c>
      <c r="P28" t="s">
        <v>396</v>
      </c>
      <c r="Q28" t="s">
        <v>397</v>
      </c>
      <c r="R28" t="e">
        <f>VLOOKUP(Servicios[[#This Row],[VIN2]],Table_OutputBDVentaReciente[Vin],1,0)</f>
        <v>#N/A</v>
      </c>
      <c r="S28" t="e">
        <f>VLOOKUP(Servicios[[#This Row],[VIN2]],Table_ListadoRptClientes[Vin],1,0)</f>
        <v>#N/A</v>
      </c>
      <c r="T28" t="str">
        <f>VLOOKUP(Servicios[[#This Row],[VIN2]],Table_LIstadoInactivos[Vin],1,0)</f>
        <v>3MYDLAYV3GY139622</v>
      </c>
      <c r="U28" t="e">
        <f>VLOOKUP(Servicios[[#This Row],[VIN2]],Table_Campanias[Vin],1,0)</f>
        <v>#N/A</v>
      </c>
      <c r="V28" s="3" t="str">
        <f>MID(Servicios[[#This Row],[VIN2]],10,1)</f>
        <v>G</v>
      </c>
      <c r="W28" s="3">
        <f t="shared" si="2"/>
        <v>2016</v>
      </c>
      <c r="X28" t="s">
        <v>398</v>
      </c>
      <c r="Y28">
        <v>0</v>
      </c>
      <c r="Z28">
        <v>4613845266</v>
      </c>
      <c r="AA28">
        <v>4613845266</v>
      </c>
      <c r="AB28">
        <v>4613845266</v>
      </c>
      <c r="AC28" t="s">
        <v>269</v>
      </c>
      <c r="AD28" s="9" t="str">
        <f>IFERROR(VLOOKUP(Servicios[[#This Row],[VIN 8 BV]],Citas[[VIN]:[STATUS ASISTENCIA]],1,FALSE),"NO")</f>
        <v>NO</v>
      </c>
    </row>
    <row r="29" spans="1:30">
      <c r="A29" s="1">
        <v>44986</v>
      </c>
      <c r="B29" s="19" t="s">
        <v>399</v>
      </c>
      <c r="C29" s="156" t="str">
        <f>IFERROR(VLOOKUP(Servicios[[#This Row],[VIN 8 BV]],Citas[[VIN]:[TMK]],2,0),"NO")</f>
        <v>M</v>
      </c>
      <c r="D29" s="4" t="str">
        <f>MID(Servicios[[#This Row],[VIN2]],10,8)</f>
        <v>N6005408</v>
      </c>
      <c r="E29" s="3">
        <f t="shared" si="0"/>
        <v>1</v>
      </c>
      <c r="F29">
        <f t="shared" si="1"/>
        <v>1</v>
      </c>
      <c r="G29" t="str">
        <f>TEXT(Servicios[[#This Row],[FECHA]],"aaaa")</f>
        <v>2023</v>
      </c>
      <c r="H29" t="str">
        <f>TEXT(Servicios[[#This Row],[FECHA]],"mmmm")</f>
        <v>marzo</v>
      </c>
      <c r="I29" t="str">
        <f>CONCATENATE(Servicios[[#This Row],[MES]]," ",Servicios[[#This Row],[AÑO]])</f>
        <v>marzo 2023</v>
      </c>
      <c r="J29" s="3" t="str">
        <f>MID(Servicios[[#This Row],[ORDEN]],1,1)</f>
        <v>S</v>
      </c>
      <c r="L29" t="s">
        <v>400</v>
      </c>
      <c r="M29" t="s">
        <v>401</v>
      </c>
      <c r="N29" t="s">
        <v>402</v>
      </c>
      <c r="O29" t="s">
        <v>118</v>
      </c>
      <c r="P29" t="s">
        <v>338</v>
      </c>
      <c r="Q29" t="s">
        <v>403</v>
      </c>
      <c r="R29" t="e">
        <f>VLOOKUP(Servicios[[#This Row],[VIN2]],Table_OutputBDVentaReciente[Vin],1,0)</f>
        <v>#N/A</v>
      </c>
      <c r="S29" t="str">
        <f>VLOOKUP(Servicios[[#This Row],[VIN2]],Table_ListadoRptClientes[Vin],1,0)</f>
        <v>JTFAMHCP6N6005408</v>
      </c>
      <c r="T29" t="e">
        <f>VLOOKUP(Servicios[[#This Row],[VIN2]],Table_LIstadoInactivos[Vin],1,0)</f>
        <v>#N/A</v>
      </c>
      <c r="U29" t="e">
        <f>VLOOKUP(Servicios[[#This Row],[VIN2]],Table_Campanias[Vin],1,0)</f>
        <v>#N/A</v>
      </c>
      <c r="V29" s="3" t="str">
        <f>MID(Servicios[[#This Row],[VIN2]],10,1)</f>
        <v>N</v>
      </c>
      <c r="W29" s="3" t="str">
        <f t="shared" si="2"/>
        <v/>
      </c>
      <c r="X29" t="s">
        <v>404</v>
      </c>
      <c r="Y29">
        <v>4111568824</v>
      </c>
      <c r="Z29">
        <v>4611879886</v>
      </c>
      <c r="AA29">
        <v>4611879886</v>
      </c>
      <c r="AB29">
        <v>0</v>
      </c>
      <c r="AC29" t="s">
        <v>405</v>
      </c>
      <c r="AD29" s="9" t="str">
        <f>IFERROR(VLOOKUP(Servicios[[#This Row],[VIN 8 BV]],Citas[[VIN]:[STATUS ASISTENCIA]],1,FALSE),"NO")</f>
        <v>N6005408</v>
      </c>
    </row>
    <row r="30" spans="1:30">
      <c r="A30" s="1">
        <v>44986</v>
      </c>
      <c r="B30" s="19" t="s">
        <v>406</v>
      </c>
      <c r="C30" s="156" t="str">
        <f>IFERROR(VLOOKUP(Servicios[[#This Row],[VIN 8 BV]],Citas[[VIN]:[TMK]],2,0),"NO")</f>
        <v>NO</v>
      </c>
      <c r="D30" s="4" t="str">
        <f>MID(Servicios[[#This Row],[VIN2]],10,8)</f>
        <v>M0048421</v>
      </c>
      <c r="E30" s="3">
        <f t="shared" si="0"/>
        <v>1</v>
      </c>
      <c r="F30">
        <f t="shared" si="1"/>
        <v>1</v>
      </c>
      <c r="G30" t="str">
        <f>TEXT(Servicios[[#This Row],[FECHA]],"aaaa")</f>
        <v>2023</v>
      </c>
      <c r="H30" t="str">
        <f>TEXT(Servicios[[#This Row],[FECHA]],"mmmm")</f>
        <v>marzo</v>
      </c>
      <c r="I30" t="str">
        <f>CONCATENATE(Servicios[[#This Row],[MES]]," ",Servicios[[#This Row],[AÑO]])</f>
        <v>marzo 2023</v>
      </c>
      <c r="J30" s="3" t="str">
        <f>MID(Servicios[[#This Row],[ORDEN]],1,1)</f>
        <v>T</v>
      </c>
      <c r="L30" t="s">
        <v>407</v>
      </c>
      <c r="M30" t="s">
        <v>408</v>
      </c>
      <c r="N30" t="s">
        <v>409</v>
      </c>
      <c r="O30" t="s">
        <v>118</v>
      </c>
      <c r="P30" t="s">
        <v>410</v>
      </c>
      <c r="Q30" t="s">
        <v>411</v>
      </c>
      <c r="R30" t="e">
        <f>VLOOKUP(Servicios[[#This Row],[VIN2]],Table_OutputBDVentaReciente[Vin],1,0)</f>
        <v>#N/A</v>
      </c>
      <c r="S30" t="str">
        <f>VLOOKUP(Servicios[[#This Row],[VIN2]],Table_ListadoRptClientes[Vin],1,0)</f>
        <v>MR0BA3CD2M0048421</v>
      </c>
      <c r="T30" t="e">
        <f>VLOOKUP(Servicios[[#This Row],[VIN2]],Table_LIstadoInactivos[Vin],1,0)</f>
        <v>#N/A</v>
      </c>
      <c r="U30" t="e">
        <f>VLOOKUP(Servicios[[#This Row],[VIN2]],Table_Campanias[Vin],1,0)</f>
        <v>#N/A</v>
      </c>
      <c r="V30" s="3" t="str">
        <f>MID(Servicios[[#This Row],[VIN2]],10,1)</f>
        <v>M</v>
      </c>
      <c r="W30" s="3">
        <f t="shared" si="2"/>
        <v>2022</v>
      </c>
      <c r="X30" t="s">
        <v>412</v>
      </c>
      <c r="Y30">
        <v>4611038654</v>
      </c>
      <c r="Z30">
        <v>4731229629</v>
      </c>
      <c r="AA30">
        <v>4731229629</v>
      </c>
      <c r="AB30">
        <v>0</v>
      </c>
      <c r="AC30" t="s">
        <v>413</v>
      </c>
      <c r="AD30" s="9" t="str">
        <f>IFERROR(VLOOKUP(Servicios[[#This Row],[VIN 8 BV]],Citas[[VIN]:[STATUS ASISTENCIA]],1,FALSE),"NO")</f>
        <v>NO</v>
      </c>
    </row>
    <row r="31" spans="1:30">
      <c r="A31" s="1">
        <v>44986</v>
      </c>
      <c r="B31" s="19" t="s">
        <v>414</v>
      </c>
      <c r="C31" s="156" t="str">
        <f>IFERROR(VLOOKUP(Servicios[[#This Row],[VIN 8 BV]],Citas[[VIN]:[TMK]],2,0),"NO")</f>
        <v>NO</v>
      </c>
      <c r="D31" s="4" t="str">
        <f>MID(Servicios[[#This Row],[VIN2]],10,8)</f>
        <v>M1317932</v>
      </c>
      <c r="E31" s="3">
        <f t="shared" si="0"/>
        <v>1</v>
      </c>
      <c r="F31">
        <f t="shared" si="1"/>
        <v>1</v>
      </c>
      <c r="G31" t="str">
        <f>TEXT(Servicios[[#This Row],[FECHA]],"aaaa")</f>
        <v>2023</v>
      </c>
      <c r="H31" t="str">
        <f>TEXT(Servicios[[#This Row],[FECHA]],"mmmm")</f>
        <v>marzo</v>
      </c>
      <c r="I31" t="str">
        <f>CONCATENATE(Servicios[[#This Row],[MES]]," ",Servicios[[#This Row],[AÑO]])</f>
        <v>marzo 2023</v>
      </c>
      <c r="J31" s="3" t="str">
        <f>MID(Servicios[[#This Row],[ORDEN]],1,1)</f>
        <v>T</v>
      </c>
      <c r="L31" t="s">
        <v>415</v>
      </c>
      <c r="M31" t="s">
        <v>416</v>
      </c>
      <c r="N31" t="s">
        <v>417</v>
      </c>
      <c r="O31" t="s">
        <v>118</v>
      </c>
      <c r="P31" t="s">
        <v>251</v>
      </c>
      <c r="Q31" t="s">
        <v>418</v>
      </c>
      <c r="R31" t="e">
        <f>VLOOKUP(Servicios[[#This Row],[VIN2]],Table_OutputBDVentaReciente[Vin],1,0)</f>
        <v>#N/A</v>
      </c>
      <c r="S31" t="str">
        <f>VLOOKUP(Servicios[[#This Row],[VIN2]],Table_ListadoRptClientes[Vin],1,0)</f>
        <v>MR0CX3DD9M1317932</v>
      </c>
      <c r="T31" t="e">
        <f>VLOOKUP(Servicios[[#This Row],[VIN2]],Table_LIstadoInactivos[Vin],1,0)</f>
        <v>#N/A</v>
      </c>
      <c r="U31" t="e">
        <f>VLOOKUP(Servicios[[#This Row],[VIN2]],Table_Campanias[Vin],1,0)</f>
        <v>#N/A</v>
      </c>
      <c r="V31" s="3" t="str">
        <f>MID(Servicios[[#This Row],[VIN2]],10,1)</f>
        <v>M</v>
      </c>
      <c r="W31" s="3">
        <f t="shared" si="2"/>
        <v>2022</v>
      </c>
      <c r="X31" t="s">
        <v>419</v>
      </c>
      <c r="Y31">
        <v>4616106325</v>
      </c>
      <c r="Z31">
        <v>4611060401</v>
      </c>
      <c r="AA31">
        <v>4612094174</v>
      </c>
      <c r="AB31">
        <v>4612161618</v>
      </c>
      <c r="AC31" t="s">
        <v>420</v>
      </c>
      <c r="AD31" s="9" t="str">
        <f>IFERROR(VLOOKUP(Servicios[[#This Row],[VIN 8 BV]],Citas[[VIN]:[STATUS ASISTENCIA]],1,FALSE),"NO")</f>
        <v>NO</v>
      </c>
    </row>
    <row r="32" spans="1:30">
      <c r="A32" s="1">
        <v>44986</v>
      </c>
      <c r="B32" s="19" t="s">
        <v>421</v>
      </c>
      <c r="C32" s="156" t="str">
        <f>IFERROR(VLOOKUP(Servicios[[#This Row],[VIN 8 BV]],Citas[[VIN]:[TMK]],2,0),"NO")</f>
        <v>K</v>
      </c>
      <c r="D32" s="4" t="str">
        <f>MID(Servicios[[#This Row],[VIN2]],10,8)</f>
        <v>KS350286</v>
      </c>
      <c r="E32" s="3">
        <f t="shared" si="0"/>
        <v>1</v>
      </c>
      <c r="F32">
        <f t="shared" si="1"/>
        <v>1</v>
      </c>
      <c r="G32" t="str">
        <f>TEXT(Servicios[[#This Row],[FECHA]],"aaaa")</f>
        <v>2023</v>
      </c>
      <c r="H32" t="str">
        <f>TEXT(Servicios[[#This Row],[FECHA]],"mmmm")</f>
        <v>marzo</v>
      </c>
      <c r="I32" t="str">
        <f>CONCATENATE(Servicios[[#This Row],[MES]]," ",Servicios[[#This Row],[AÑO]])</f>
        <v>marzo 2023</v>
      </c>
      <c r="J32" s="3" t="str">
        <f>MID(Servicios[[#This Row],[ORDEN]],1,1)</f>
        <v>T</v>
      </c>
      <c r="L32" t="s">
        <v>422</v>
      </c>
      <c r="M32" t="s">
        <v>423</v>
      </c>
      <c r="N32" t="s">
        <v>424</v>
      </c>
      <c r="O32" t="s">
        <v>120</v>
      </c>
      <c r="P32" t="s">
        <v>425</v>
      </c>
      <c r="Q32" t="s">
        <v>426</v>
      </c>
      <c r="R32" t="e">
        <f>VLOOKUP(Servicios[[#This Row],[VIN2]],Table_OutputBDVentaReciente[Vin],1,0)</f>
        <v>#N/A</v>
      </c>
      <c r="S32" t="str">
        <f>VLOOKUP(Servicios[[#This Row],[VIN2]],Table_ListadoRptClientes[Vin],1,0)</f>
        <v>5TDKZRFH5KS350286</v>
      </c>
      <c r="T32" t="e">
        <f>VLOOKUP(Servicios[[#This Row],[VIN2]],Table_LIstadoInactivos[Vin],1,0)</f>
        <v>#N/A</v>
      </c>
      <c r="U32" t="e">
        <f>VLOOKUP(Servicios[[#This Row],[VIN2]],Table_Campanias[Vin],1,0)</f>
        <v>#N/A</v>
      </c>
      <c r="V32" s="3" t="str">
        <f>MID(Servicios[[#This Row],[VIN2]],10,1)</f>
        <v>K</v>
      </c>
      <c r="W32" s="3">
        <f t="shared" si="2"/>
        <v>2020</v>
      </c>
      <c r="X32" t="s">
        <v>268</v>
      </c>
      <c r="Y32">
        <v>0</v>
      </c>
      <c r="Z32">
        <v>4151010223</v>
      </c>
      <c r="AA32">
        <v>4151010223</v>
      </c>
      <c r="AC32" t="s">
        <v>427</v>
      </c>
      <c r="AD32" s="9" t="str">
        <f>IFERROR(VLOOKUP(Servicios[[#This Row],[VIN 8 BV]],Citas[[VIN]:[STATUS ASISTENCIA]],1,FALSE),"NO")</f>
        <v>KS350286</v>
      </c>
    </row>
    <row r="33" spans="1:30">
      <c r="A33" s="1">
        <v>44987</v>
      </c>
      <c r="B33" s="19" t="s">
        <v>428</v>
      </c>
      <c r="C33" s="156" t="str">
        <f>IFERROR(VLOOKUP(Servicios[[#This Row],[VIN 8 BV]],Citas[[VIN]:[TMK]],2,0),"NO")</f>
        <v>NO</v>
      </c>
      <c r="D33" s="4" t="str">
        <f>MID(Servicios[[#This Row],[VIN2]],10,8)</f>
        <v>CC918283</v>
      </c>
      <c r="E33" s="3">
        <f t="shared" si="0"/>
        <v>1</v>
      </c>
      <c r="F33">
        <f t="shared" si="1"/>
        <v>2</v>
      </c>
      <c r="G33" t="str">
        <f>TEXT(Servicios[[#This Row],[FECHA]],"aaaa")</f>
        <v>2023</v>
      </c>
      <c r="H33" t="str">
        <f>TEXT(Servicios[[#This Row],[FECHA]],"mmmm")</f>
        <v>marzo</v>
      </c>
      <c r="I33" t="str">
        <f>CONCATENATE(Servicios[[#This Row],[MES]]," ",Servicios[[#This Row],[AÑO]])</f>
        <v>marzo 2023</v>
      </c>
      <c r="J33" s="3" t="str">
        <f>MID(Servicios[[#This Row],[ORDEN]],1,1)</f>
        <v>S</v>
      </c>
      <c r="L33" t="s">
        <v>429</v>
      </c>
      <c r="M33" t="s">
        <v>430</v>
      </c>
      <c r="N33" t="s">
        <v>431</v>
      </c>
      <c r="O33" t="s">
        <v>120</v>
      </c>
      <c r="P33" t="s">
        <v>310</v>
      </c>
      <c r="Q33" t="s">
        <v>432</v>
      </c>
      <c r="R33" t="e">
        <f>VLOOKUP(Servicios[[#This Row],[VIN2]],Table_OutputBDVentaReciente[Vin],1,0)</f>
        <v>#N/A</v>
      </c>
      <c r="S33" t="str">
        <f>VLOOKUP(Servicios[[#This Row],[VIN2]],Table_ListadoRptClientes[Vin],1,0)</f>
        <v>2T1BU4EE9CC918283</v>
      </c>
      <c r="T33" t="e">
        <f>VLOOKUP(Servicios[[#This Row],[VIN2]],Table_LIstadoInactivos[Vin],1,0)</f>
        <v>#N/A</v>
      </c>
      <c r="U33" t="e">
        <f>VLOOKUP(Servicios[[#This Row],[VIN2]],Table_Campanias[Vin],1,0)</f>
        <v>#N/A</v>
      </c>
      <c r="V33" s="3" t="str">
        <f>MID(Servicios[[#This Row],[VIN2]],10,1)</f>
        <v>C</v>
      </c>
      <c r="W33" s="3">
        <f t="shared" si="2"/>
        <v>2012</v>
      </c>
      <c r="X33" t="s">
        <v>433</v>
      </c>
      <c r="Y33">
        <v>0</v>
      </c>
      <c r="Z33">
        <v>4611996222</v>
      </c>
      <c r="AA33">
        <v>4611996222</v>
      </c>
      <c r="AB33">
        <v>0</v>
      </c>
      <c r="AC33" t="s">
        <v>434</v>
      </c>
      <c r="AD33" s="9" t="str">
        <f>IFERROR(VLOOKUP(Servicios[[#This Row],[VIN 8 BV]],Citas[[VIN]:[STATUS ASISTENCIA]],1,FALSE),"NO")</f>
        <v>NO</v>
      </c>
    </row>
    <row r="34" spans="1:30">
      <c r="A34" s="1">
        <v>44987</v>
      </c>
      <c r="B34" s="19" t="s">
        <v>435</v>
      </c>
      <c r="C34" s="156" t="str">
        <f>IFERROR(VLOOKUP(Servicios[[#This Row],[VIN 8 BV]],Citas[[VIN]:[TMK]],2,0),"NO")</f>
        <v>J</v>
      </c>
      <c r="D34" s="4" t="str">
        <f>MID(Servicios[[#This Row],[VIN2]],10,8)</f>
        <v>P1334437</v>
      </c>
      <c r="E34" s="3">
        <f t="shared" si="0"/>
        <v>1</v>
      </c>
      <c r="F34">
        <f t="shared" si="1"/>
        <v>2</v>
      </c>
      <c r="G34" t="str">
        <f>TEXT(Servicios[[#This Row],[FECHA]],"aaaa")</f>
        <v>2023</v>
      </c>
      <c r="H34" t="str">
        <f>TEXT(Servicios[[#This Row],[FECHA]],"mmmm")</f>
        <v>marzo</v>
      </c>
      <c r="I34" t="str">
        <f>CONCATENATE(Servicios[[#This Row],[MES]]," ",Servicios[[#This Row],[AÑO]])</f>
        <v>marzo 2023</v>
      </c>
      <c r="J34" s="3" t="str">
        <f>MID(Servicios[[#This Row],[ORDEN]],1,1)</f>
        <v>S</v>
      </c>
      <c r="L34" t="s">
        <v>436</v>
      </c>
      <c r="M34" t="s">
        <v>437</v>
      </c>
      <c r="N34" t="s">
        <v>344</v>
      </c>
      <c r="O34" t="s">
        <v>118</v>
      </c>
      <c r="P34" t="s">
        <v>251</v>
      </c>
      <c r="Q34" t="s">
        <v>438</v>
      </c>
      <c r="R34" t="e">
        <f>VLOOKUP(Servicios[[#This Row],[VIN2]],Table_OutputBDVentaReciente[Vin],1,0)</f>
        <v>#N/A</v>
      </c>
      <c r="S34" t="e">
        <f>VLOOKUP(Servicios[[#This Row],[VIN2]],Table_ListadoRptClientes[Vin],1,0)</f>
        <v>#N/A</v>
      </c>
      <c r="T34" t="e">
        <f>VLOOKUP(Servicios[[#This Row],[VIN2]],Table_LIstadoInactivos[Vin],1,0)</f>
        <v>#N/A</v>
      </c>
      <c r="U34" t="e">
        <f>VLOOKUP(Servicios[[#This Row],[VIN2]],Table_Campanias[Vin],1,0)</f>
        <v>#N/A</v>
      </c>
      <c r="V34" s="3" t="str">
        <f>MID(Servicios[[#This Row],[VIN2]],10,1)</f>
        <v>P</v>
      </c>
      <c r="W34" s="3" t="str">
        <f t="shared" si="2"/>
        <v/>
      </c>
      <c r="X34" t="s">
        <v>439</v>
      </c>
      <c r="Y34">
        <v>4612542240</v>
      </c>
      <c r="Z34">
        <v>4612543585</v>
      </c>
      <c r="AA34">
        <v>4611042916</v>
      </c>
      <c r="AB34">
        <v>4611474026</v>
      </c>
      <c r="AC34" t="s">
        <v>347</v>
      </c>
      <c r="AD34" s="9" t="str">
        <f>IFERROR(VLOOKUP(Servicios[[#This Row],[VIN 8 BV]],Citas[[VIN]:[STATUS ASISTENCIA]],1,FALSE),"NO")</f>
        <v>P1334437</v>
      </c>
    </row>
    <row r="35" spans="1:30">
      <c r="A35" s="1">
        <v>44987</v>
      </c>
      <c r="B35" s="19" t="s">
        <v>440</v>
      </c>
      <c r="C35" s="156" t="str">
        <f>IFERROR(VLOOKUP(Servicios[[#This Row],[VIN 8 BV]],Citas[[VIN]:[TMK]],2,0),"NO")</f>
        <v>NO</v>
      </c>
      <c r="D35" s="4" t="str">
        <f>MID(Servicios[[#This Row],[VIN2]],10,8)</f>
        <v>GP520194</v>
      </c>
      <c r="E35" s="3">
        <f t="shared" si="0"/>
        <v>1</v>
      </c>
      <c r="F35">
        <f t="shared" si="1"/>
        <v>2</v>
      </c>
      <c r="G35" t="str">
        <f>TEXT(Servicios[[#This Row],[FECHA]],"aaaa")</f>
        <v>2023</v>
      </c>
      <c r="H35" t="str">
        <f>TEXT(Servicios[[#This Row],[FECHA]],"mmmm")</f>
        <v>marzo</v>
      </c>
      <c r="I35" t="str">
        <f>CONCATENATE(Servicios[[#This Row],[MES]]," ",Servicios[[#This Row],[AÑO]])</f>
        <v>marzo 2023</v>
      </c>
      <c r="J35" s="3" t="str">
        <f>MID(Servicios[[#This Row],[ORDEN]],1,1)</f>
        <v>S</v>
      </c>
      <c r="L35" t="s">
        <v>441</v>
      </c>
      <c r="M35" t="s">
        <v>442</v>
      </c>
      <c r="N35" t="s">
        <v>443</v>
      </c>
      <c r="O35" t="s">
        <v>120</v>
      </c>
      <c r="P35" t="s">
        <v>310</v>
      </c>
      <c r="Q35" t="s">
        <v>444</v>
      </c>
      <c r="R35" t="e">
        <f>VLOOKUP(Servicios[[#This Row],[VIN2]],Table_OutputBDVentaReciente[Vin],1,0)</f>
        <v>#N/A</v>
      </c>
      <c r="S35" t="str">
        <f>VLOOKUP(Servicios[[#This Row],[VIN2]],Table_ListadoRptClientes[Vin],1,0)</f>
        <v>5YFBURHE5GP520194</v>
      </c>
      <c r="T35" t="e">
        <f>VLOOKUP(Servicios[[#This Row],[VIN2]],Table_LIstadoInactivos[Vin],1,0)</f>
        <v>#N/A</v>
      </c>
      <c r="U35" t="e">
        <f>VLOOKUP(Servicios[[#This Row],[VIN2]],Table_Campanias[Vin],1,0)</f>
        <v>#N/A</v>
      </c>
      <c r="V35" s="3" t="str">
        <f>MID(Servicios[[#This Row],[VIN2]],10,1)</f>
        <v>G</v>
      </c>
      <c r="W35" s="3">
        <f t="shared" si="2"/>
        <v>2016</v>
      </c>
      <c r="X35" t="s">
        <v>445</v>
      </c>
      <c r="Y35">
        <v>4616090909</v>
      </c>
      <c r="Z35">
        <v>0</v>
      </c>
      <c r="AA35">
        <v>4611409070</v>
      </c>
      <c r="AB35">
        <v>4616090909</v>
      </c>
      <c r="AC35" t="s">
        <v>446</v>
      </c>
      <c r="AD35" s="9" t="str">
        <f>IFERROR(VLOOKUP(Servicios[[#This Row],[VIN 8 BV]],Citas[[VIN]:[STATUS ASISTENCIA]],1,FALSE),"NO")</f>
        <v>NO</v>
      </c>
    </row>
    <row r="36" spans="1:30">
      <c r="A36" s="1">
        <v>44987</v>
      </c>
      <c r="B36" s="19" t="s">
        <v>447</v>
      </c>
      <c r="C36" s="156" t="str">
        <f>IFERROR(VLOOKUP(Servicios[[#This Row],[VIN 8 BV]],Citas[[VIN]:[TMK]],2,0),"NO")</f>
        <v>NO</v>
      </c>
      <c r="D36" s="4" t="str">
        <f>MID(Servicios[[#This Row],[VIN2]],10,8)</f>
        <v>J1617994</v>
      </c>
      <c r="E36" s="3">
        <f t="shared" si="0"/>
        <v>1</v>
      </c>
      <c r="F36">
        <f t="shared" si="1"/>
        <v>2</v>
      </c>
      <c r="G36" t="str">
        <f>TEXT(Servicios[[#This Row],[FECHA]],"aaaa")</f>
        <v>2023</v>
      </c>
      <c r="H36" t="str">
        <f>TEXT(Servicios[[#This Row],[FECHA]],"mmmm")</f>
        <v>marzo</v>
      </c>
      <c r="I36" t="str">
        <f>CONCATENATE(Servicios[[#This Row],[MES]]," ",Servicios[[#This Row],[AÑO]])</f>
        <v>marzo 2023</v>
      </c>
      <c r="J36" s="3" t="str">
        <f>MID(Servicios[[#This Row],[ORDEN]],1,1)</f>
        <v>S</v>
      </c>
      <c r="L36" t="s">
        <v>448</v>
      </c>
      <c r="M36" t="s">
        <v>449</v>
      </c>
      <c r="N36" t="s">
        <v>450</v>
      </c>
      <c r="O36" t="s">
        <v>120</v>
      </c>
      <c r="P36" t="s">
        <v>451</v>
      </c>
      <c r="Q36" t="s">
        <v>452</v>
      </c>
      <c r="R36" t="e">
        <f>VLOOKUP(Servicios[[#This Row],[VIN2]],Table_OutputBDVentaReciente[Vin],1,0)</f>
        <v>#N/A</v>
      </c>
      <c r="S36" t="str">
        <f>VLOOKUP(Servicios[[#This Row],[VIN2]],Table_ListadoRptClientes[Vin],1,0)</f>
        <v>JTDKDTB37J1617994</v>
      </c>
      <c r="T36" t="e">
        <f>VLOOKUP(Servicios[[#This Row],[VIN2]],Table_LIstadoInactivos[Vin],1,0)</f>
        <v>#N/A</v>
      </c>
      <c r="U36" t="e">
        <f>VLOOKUP(Servicios[[#This Row],[VIN2]],Table_Campanias[Vin],1,0)</f>
        <v>#N/A</v>
      </c>
      <c r="V36" s="3" t="str">
        <f>MID(Servicios[[#This Row],[VIN2]],10,1)</f>
        <v>J</v>
      </c>
      <c r="W36" s="3">
        <f t="shared" si="2"/>
        <v>2019</v>
      </c>
      <c r="X36" t="s">
        <v>453</v>
      </c>
      <c r="Y36">
        <v>4611764430</v>
      </c>
      <c r="Z36">
        <v>4111171040</v>
      </c>
      <c r="AA36">
        <v>4121100542</v>
      </c>
      <c r="AB36">
        <v>0</v>
      </c>
      <c r="AC36" t="s">
        <v>454</v>
      </c>
      <c r="AD36" s="9" t="str">
        <f>IFERROR(VLOOKUP(Servicios[[#This Row],[VIN 8 BV]],Citas[[VIN]:[STATUS ASISTENCIA]],1,FALSE),"NO")</f>
        <v>NO</v>
      </c>
    </row>
    <row r="37" spans="1:30">
      <c r="A37" s="1">
        <v>44987</v>
      </c>
      <c r="B37" s="19" t="s">
        <v>455</v>
      </c>
      <c r="C37" s="156" t="str">
        <f>IFERROR(VLOOKUP(Servicios[[#This Row],[VIN 8 BV]],Citas[[VIN]:[TMK]],2,0),"NO")</f>
        <v>J</v>
      </c>
      <c r="D37" s="4" t="str">
        <f>MID(Servicios[[#This Row],[VIN2]],10,8)</f>
        <v>MJ035230</v>
      </c>
      <c r="E37" s="3">
        <f t="shared" si="0"/>
        <v>1</v>
      </c>
      <c r="F37">
        <f t="shared" si="1"/>
        <v>2</v>
      </c>
      <c r="G37" t="str">
        <f>TEXT(Servicios[[#This Row],[FECHA]],"aaaa")</f>
        <v>2023</v>
      </c>
      <c r="H37" t="str">
        <f>TEXT(Servicios[[#This Row],[FECHA]],"mmmm")</f>
        <v>marzo</v>
      </c>
      <c r="I37" t="str">
        <f>CONCATENATE(Servicios[[#This Row],[MES]]," ",Servicios[[#This Row],[AÑO]])</f>
        <v>marzo 2023</v>
      </c>
      <c r="J37" s="3" t="str">
        <f>MID(Servicios[[#This Row],[ORDEN]],1,1)</f>
        <v>S</v>
      </c>
      <c r="L37" t="s">
        <v>456</v>
      </c>
      <c r="M37" t="s">
        <v>457</v>
      </c>
      <c r="N37" t="s">
        <v>458</v>
      </c>
      <c r="O37" t="s">
        <v>120</v>
      </c>
      <c r="P37" t="s">
        <v>459</v>
      </c>
      <c r="Q37" t="s">
        <v>460</v>
      </c>
      <c r="R37" t="e">
        <f>VLOOKUP(Servicios[[#This Row],[VIN2]],Table_OutputBDVentaReciente[Vin],1,0)</f>
        <v>#N/A</v>
      </c>
      <c r="S37" t="str">
        <f>VLOOKUP(Servicios[[#This Row],[VIN2]],Table_ListadoRptClientes[Vin],1,0)</f>
        <v>JTDBARDE3MJ035230</v>
      </c>
      <c r="T37" t="e">
        <f>VLOOKUP(Servicios[[#This Row],[VIN2]],Table_LIstadoInactivos[Vin],1,0)</f>
        <v>#N/A</v>
      </c>
      <c r="U37" t="e">
        <f>VLOOKUP(Servicios[[#This Row],[VIN2]],Table_Campanias[Vin],1,0)</f>
        <v>#N/A</v>
      </c>
      <c r="V37" s="3" t="str">
        <f>MID(Servicios[[#This Row],[VIN2]],10,1)</f>
        <v>M</v>
      </c>
      <c r="W37" s="3">
        <f t="shared" si="2"/>
        <v>2022</v>
      </c>
      <c r="X37" t="s">
        <v>461</v>
      </c>
      <c r="Y37">
        <v>0</v>
      </c>
      <c r="Z37">
        <v>4611342336</v>
      </c>
      <c r="AA37">
        <v>4611342336</v>
      </c>
      <c r="AB37">
        <v>0</v>
      </c>
      <c r="AC37" t="s">
        <v>462</v>
      </c>
      <c r="AD37" s="9" t="str">
        <f>IFERROR(VLOOKUP(Servicios[[#This Row],[VIN 8 BV]],Citas[[VIN]:[STATUS ASISTENCIA]],1,FALSE),"NO")</f>
        <v>MJ035230</v>
      </c>
    </row>
    <row r="38" spans="1:30">
      <c r="A38" s="1">
        <v>44987</v>
      </c>
      <c r="B38" s="19" t="s">
        <v>463</v>
      </c>
      <c r="C38" s="156" t="str">
        <f>IFERROR(VLOOKUP(Servicios[[#This Row],[VIN 8 BV]],Citas[[VIN]:[TMK]],2,0),"NO")</f>
        <v>J</v>
      </c>
      <c r="D38" s="4" t="str">
        <f>MID(Servicios[[#This Row],[VIN2]],10,8)</f>
        <v>MJ026585</v>
      </c>
      <c r="E38" s="3">
        <f t="shared" si="0"/>
        <v>1</v>
      </c>
      <c r="F38">
        <f t="shared" si="1"/>
        <v>2</v>
      </c>
      <c r="G38" t="str">
        <f>TEXT(Servicios[[#This Row],[FECHA]],"aaaa")</f>
        <v>2023</v>
      </c>
      <c r="H38" t="str">
        <f>TEXT(Servicios[[#This Row],[FECHA]],"mmmm")</f>
        <v>marzo</v>
      </c>
      <c r="I38" t="str">
        <f>CONCATENATE(Servicios[[#This Row],[MES]]," ",Servicios[[#This Row],[AÑO]])</f>
        <v>marzo 2023</v>
      </c>
      <c r="J38" s="3" t="str">
        <f>MID(Servicios[[#This Row],[ORDEN]],1,1)</f>
        <v>S</v>
      </c>
      <c r="L38" t="s">
        <v>464</v>
      </c>
      <c r="M38" t="s">
        <v>465</v>
      </c>
      <c r="N38" t="s">
        <v>466</v>
      </c>
      <c r="O38" t="s">
        <v>119</v>
      </c>
      <c r="P38" t="s">
        <v>459</v>
      </c>
      <c r="Q38" t="s">
        <v>467</v>
      </c>
      <c r="R38" t="e">
        <f>VLOOKUP(Servicios[[#This Row],[VIN2]],Table_OutputBDVentaReciente[Vin],1,0)</f>
        <v>#N/A</v>
      </c>
      <c r="S38" t="str">
        <f>VLOOKUP(Servicios[[#This Row],[VIN2]],Table_ListadoRptClientes[Vin],1,0)</f>
        <v>JTDBARDE6MJ026585</v>
      </c>
      <c r="T38" t="e">
        <f>VLOOKUP(Servicios[[#This Row],[VIN2]],Table_LIstadoInactivos[Vin],1,0)</f>
        <v>#N/A</v>
      </c>
      <c r="U38" t="e">
        <f>VLOOKUP(Servicios[[#This Row],[VIN2]],Table_Campanias[Vin],1,0)</f>
        <v>#N/A</v>
      </c>
      <c r="V38" s="3" t="str">
        <f>MID(Servicios[[#This Row],[VIN2]],10,1)</f>
        <v>M</v>
      </c>
      <c r="W38" s="3">
        <f t="shared" si="2"/>
        <v>2022</v>
      </c>
      <c r="X38" t="s">
        <v>468</v>
      </c>
      <c r="Y38">
        <v>4616882748</v>
      </c>
      <c r="Z38">
        <v>4611273094</v>
      </c>
      <c r="AA38">
        <v>4611273094</v>
      </c>
      <c r="AB38">
        <v>0</v>
      </c>
      <c r="AC38" t="s">
        <v>469</v>
      </c>
      <c r="AD38" s="9" t="str">
        <f>IFERROR(VLOOKUP(Servicios[[#This Row],[VIN 8 BV]],Citas[[VIN]:[STATUS ASISTENCIA]],1,FALSE),"NO")</f>
        <v>MJ026585</v>
      </c>
    </row>
    <row r="39" spans="1:30">
      <c r="A39" s="1">
        <v>44987</v>
      </c>
      <c r="B39" s="19" t="s">
        <v>470</v>
      </c>
      <c r="C39" s="156" t="str">
        <f>IFERROR(VLOOKUP(Servicios[[#This Row],[VIN 8 BV]],Citas[[VIN]:[TMK]],2,0),"NO")</f>
        <v>J</v>
      </c>
      <c r="D39" s="4" t="str">
        <f>MID(Servicios[[#This Row],[VIN2]],10,8)</f>
        <v>JU596939</v>
      </c>
      <c r="E39" s="3">
        <f t="shared" si="0"/>
        <v>1</v>
      </c>
      <c r="F39">
        <f t="shared" si="1"/>
        <v>2</v>
      </c>
      <c r="G39" t="str">
        <f>TEXT(Servicios[[#This Row],[FECHA]],"aaaa")</f>
        <v>2023</v>
      </c>
      <c r="H39" t="str">
        <f>TEXT(Servicios[[#This Row],[FECHA]],"mmmm")</f>
        <v>marzo</v>
      </c>
      <c r="I39" t="str">
        <f>CONCATENATE(Servicios[[#This Row],[MES]]," ",Servicios[[#This Row],[AÑO]])</f>
        <v>marzo 2023</v>
      </c>
      <c r="J39" s="3" t="str">
        <f>MID(Servicios[[#This Row],[ORDEN]],1,1)</f>
        <v>S</v>
      </c>
      <c r="L39" t="s">
        <v>471</v>
      </c>
      <c r="M39" t="s">
        <v>472</v>
      </c>
      <c r="N39" t="s">
        <v>473</v>
      </c>
      <c r="O39" t="s">
        <v>118</v>
      </c>
      <c r="P39" t="s">
        <v>359</v>
      </c>
      <c r="Q39" t="s">
        <v>474</v>
      </c>
      <c r="R39" t="e">
        <f>VLOOKUP(Servicios[[#This Row],[VIN2]],Table_OutputBDVentaReciente[Vin],1,0)</f>
        <v>#N/A</v>
      </c>
      <c r="S39" t="e">
        <f>VLOOKUP(Servicios[[#This Row],[VIN2]],Table_ListadoRptClientes[Vin],1,0)</f>
        <v>#N/A</v>
      </c>
      <c r="T39" t="str">
        <f>VLOOKUP(Servicios[[#This Row],[VIN2]],Table_LIstadoInactivos[Vin],1,0)</f>
        <v>4T1B11HK5JU596939</v>
      </c>
      <c r="U39" t="e">
        <f>VLOOKUP(Servicios[[#This Row],[VIN2]],Table_Campanias[Vin],1,0)</f>
        <v>#N/A</v>
      </c>
      <c r="V39" s="3" t="str">
        <f>MID(Servicios[[#This Row],[VIN2]],10,1)</f>
        <v>J</v>
      </c>
      <c r="W39" s="3">
        <f t="shared" si="2"/>
        <v>2019</v>
      </c>
      <c r="X39" t="s">
        <v>475</v>
      </c>
      <c r="Y39">
        <v>4425950384</v>
      </c>
      <c r="Z39">
        <v>4611730033</v>
      </c>
      <c r="AA39">
        <v>4611194179</v>
      </c>
      <c r="AB39">
        <v>4611730033</v>
      </c>
      <c r="AC39" t="s">
        <v>476</v>
      </c>
      <c r="AD39" s="9" t="str">
        <f>IFERROR(VLOOKUP(Servicios[[#This Row],[VIN 8 BV]],Citas[[VIN]:[STATUS ASISTENCIA]],1,FALSE),"NO")</f>
        <v>JU596939</v>
      </c>
    </row>
    <row r="40" spans="1:30">
      <c r="A40" s="1">
        <v>44987</v>
      </c>
      <c r="B40" s="19" t="s">
        <v>477</v>
      </c>
      <c r="C40" s="156" t="str">
        <f>IFERROR(VLOOKUP(Servicios[[#This Row],[VIN 8 BV]],Citas[[VIN]:[TMK]],2,0),"NO")</f>
        <v>M</v>
      </c>
      <c r="D40" s="4" t="str">
        <f>MID(Servicios[[#This Row],[VIN2]],10,8)</f>
        <v>G1441304</v>
      </c>
      <c r="E40" s="3">
        <f t="shared" si="0"/>
        <v>1</v>
      </c>
      <c r="F40">
        <f t="shared" si="1"/>
        <v>2</v>
      </c>
      <c r="G40" t="str">
        <f>TEXT(Servicios[[#This Row],[FECHA]],"aaaa")</f>
        <v>2023</v>
      </c>
      <c r="H40" t="str">
        <f>TEXT(Servicios[[#This Row],[FECHA]],"mmmm")</f>
        <v>marzo</v>
      </c>
      <c r="I40" t="str">
        <f>CONCATENATE(Servicios[[#This Row],[MES]]," ",Servicios[[#This Row],[AÑO]])</f>
        <v>marzo 2023</v>
      </c>
      <c r="J40" s="3" t="str">
        <f>MID(Servicios[[#This Row],[ORDEN]],1,1)</f>
        <v>S</v>
      </c>
      <c r="L40" t="s">
        <v>478</v>
      </c>
      <c r="M40" t="s">
        <v>479</v>
      </c>
      <c r="N40" t="s">
        <v>480</v>
      </c>
      <c r="O40" t="s">
        <v>120</v>
      </c>
      <c r="P40" t="s">
        <v>231</v>
      </c>
      <c r="Q40" t="s">
        <v>481</v>
      </c>
      <c r="R40" t="e">
        <f>VLOOKUP(Servicios[[#This Row],[VIN2]],Table_OutputBDVentaReciente[Vin],1,0)</f>
        <v>#N/A</v>
      </c>
      <c r="S40" t="str">
        <f>VLOOKUP(Servicios[[#This Row],[VIN2]],Table_ListadoRptClientes[Vin],1,0)</f>
        <v>JTDBT9K39G1441304</v>
      </c>
      <c r="T40" t="e">
        <f>VLOOKUP(Servicios[[#This Row],[VIN2]],Table_LIstadoInactivos[Vin],1,0)</f>
        <v>#N/A</v>
      </c>
      <c r="U40" t="e">
        <f>VLOOKUP(Servicios[[#This Row],[VIN2]],Table_Campanias[Vin],1,0)</f>
        <v>#N/A</v>
      </c>
      <c r="V40" s="3" t="str">
        <f>MID(Servicios[[#This Row],[VIN2]],10,1)</f>
        <v>G</v>
      </c>
      <c r="W40" s="3">
        <f t="shared" si="2"/>
        <v>2016</v>
      </c>
      <c r="X40" t="s">
        <v>482</v>
      </c>
      <c r="Y40">
        <v>0</v>
      </c>
      <c r="Z40">
        <v>4611122291</v>
      </c>
      <c r="AA40">
        <v>4611122291</v>
      </c>
      <c r="AB40">
        <v>0</v>
      </c>
      <c r="AC40" t="s">
        <v>483</v>
      </c>
      <c r="AD40" s="9" t="str">
        <f>IFERROR(VLOOKUP(Servicios[[#This Row],[VIN 8 BV]],Citas[[VIN]:[STATUS ASISTENCIA]],1,FALSE),"NO")</f>
        <v>G1441304</v>
      </c>
    </row>
    <row r="41" spans="1:30">
      <c r="A41" s="1">
        <v>44987</v>
      </c>
      <c r="B41" s="19" t="s">
        <v>484</v>
      </c>
      <c r="C41" s="156" t="str">
        <f>IFERROR(VLOOKUP(Servicios[[#This Row],[VIN 8 BV]],Citas[[VIN]:[TMK]],2,0),"NO")</f>
        <v>J</v>
      </c>
      <c r="D41" s="4" t="str">
        <f>MID(Servicios[[#This Row],[VIN2]],10,8)</f>
        <v>K1404900</v>
      </c>
      <c r="E41" s="3">
        <f t="shared" si="0"/>
        <v>1</v>
      </c>
      <c r="F41">
        <f t="shared" si="1"/>
        <v>2</v>
      </c>
      <c r="G41" t="str">
        <f>TEXT(Servicios[[#This Row],[FECHA]],"aaaa")</f>
        <v>2023</v>
      </c>
      <c r="H41" t="str">
        <f>TEXT(Servicios[[#This Row],[FECHA]],"mmmm")</f>
        <v>marzo</v>
      </c>
      <c r="I41" t="str">
        <f>CONCATENATE(Servicios[[#This Row],[MES]]," ",Servicios[[#This Row],[AÑO]])</f>
        <v>marzo 2023</v>
      </c>
      <c r="J41" s="3" t="str">
        <f>MID(Servicios[[#This Row],[ORDEN]],1,1)</f>
        <v>S</v>
      </c>
      <c r="L41" t="s">
        <v>485</v>
      </c>
      <c r="M41" t="s">
        <v>486</v>
      </c>
      <c r="N41" t="s">
        <v>487</v>
      </c>
      <c r="O41" t="s">
        <v>120</v>
      </c>
      <c r="P41" t="s">
        <v>251</v>
      </c>
      <c r="Q41" t="s">
        <v>488</v>
      </c>
      <c r="R41" t="e">
        <f>VLOOKUP(Servicios[[#This Row],[VIN2]],Table_OutputBDVentaReciente[Vin],1,0)</f>
        <v>#N/A</v>
      </c>
      <c r="S41" t="str">
        <f>VLOOKUP(Servicios[[#This Row],[VIN2]],Table_ListadoRptClientes[Vin],1,0)</f>
        <v>MR0EX8CB0K1404900</v>
      </c>
      <c r="T41" t="e">
        <f>VLOOKUP(Servicios[[#This Row],[VIN2]],Table_LIstadoInactivos[Vin],1,0)</f>
        <v>#N/A</v>
      </c>
      <c r="U41" t="e">
        <f>VLOOKUP(Servicios[[#This Row],[VIN2]],Table_Campanias[Vin],1,0)</f>
        <v>#N/A</v>
      </c>
      <c r="V41" s="3" t="str">
        <f>MID(Servicios[[#This Row],[VIN2]],10,1)</f>
        <v>K</v>
      </c>
      <c r="W41" s="3">
        <f t="shared" si="2"/>
        <v>2020</v>
      </c>
      <c r="X41" t="s">
        <v>489</v>
      </c>
      <c r="Y41">
        <v>0</v>
      </c>
      <c r="Z41">
        <v>4131211578</v>
      </c>
      <c r="AA41">
        <v>4131211578</v>
      </c>
      <c r="AB41">
        <v>0</v>
      </c>
      <c r="AC41" t="s">
        <v>490</v>
      </c>
      <c r="AD41" s="9" t="str">
        <f>IFERROR(VLOOKUP(Servicios[[#This Row],[VIN 8 BV]],Citas[[VIN]:[STATUS ASISTENCIA]],1,FALSE),"NO")</f>
        <v>K1404900</v>
      </c>
    </row>
    <row r="42" spans="1:30">
      <c r="A42" s="1">
        <v>44987</v>
      </c>
      <c r="B42" s="19" t="s">
        <v>491</v>
      </c>
      <c r="C42" s="156" t="str">
        <f>IFERROR(VLOOKUP(Servicios[[#This Row],[VIN 8 BV]],Citas[[VIN]:[TMK]],2,0),"NO")</f>
        <v>J</v>
      </c>
      <c r="D42" s="4" t="str">
        <f>MID(Servicios[[#This Row],[VIN2]],10,8)</f>
        <v>LU898392</v>
      </c>
      <c r="E42" s="3">
        <f t="shared" si="0"/>
        <v>1</v>
      </c>
      <c r="F42">
        <f t="shared" si="1"/>
        <v>2</v>
      </c>
      <c r="G42" t="str">
        <f>TEXT(Servicios[[#This Row],[FECHA]],"aaaa")</f>
        <v>2023</v>
      </c>
      <c r="H42" t="str">
        <f>TEXT(Servicios[[#This Row],[FECHA]],"mmmm")</f>
        <v>marzo</v>
      </c>
      <c r="I42" t="str">
        <f>CONCATENATE(Servicios[[#This Row],[MES]]," ",Servicios[[#This Row],[AÑO]])</f>
        <v>marzo 2023</v>
      </c>
      <c r="J42" s="3" t="str">
        <f>MID(Servicios[[#This Row],[ORDEN]],1,1)</f>
        <v>S</v>
      </c>
      <c r="L42" t="s">
        <v>492</v>
      </c>
      <c r="M42" t="s">
        <v>493</v>
      </c>
      <c r="N42" t="s">
        <v>494</v>
      </c>
      <c r="O42" t="s">
        <v>118</v>
      </c>
      <c r="P42" t="s">
        <v>359</v>
      </c>
      <c r="Q42" t="s">
        <v>495</v>
      </c>
      <c r="R42" t="e">
        <f>VLOOKUP(Servicios[[#This Row],[VIN2]],Table_OutputBDVentaReciente[Vin],1,0)</f>
        <v>#N/A</v>
      </c>
      <c r="S42" t="str">
        <f>VLOOKUP(Servicios[[#This Row],[VIN2]],Table_ListadoRptClientes[Vin],1,0)</f>
        <v>4T1F11AK7LU898392</v>
      </c>
      <c r="T42" t="e">
        <f>VLOOKUP(Servicios[[#This Row],[VIN2]],Table_LIstadoInactivos[Vin],1,0)</f>
        <v>#N/A</v>
      </c>
      <c r="U42" t="e">
        <f>VLOOKUP(Servicios[[#This Row],[VIN2]],Table_Campanias[Vin],1,0)</f>
        <v>#N/A</v>
      </c>
      <c r="V42" s="3" t="str">
        <f>MID(Servicios[[#This Row],[VIN2]],10,1)</f>
        <v>L</v>
      </c>
      <c r="W42" s="3">
        <f t="shared" si="2"/>
        <v>2021</v>
      </c>
      <c r="X42" t="s">
        <v>496</v>
      </c>
      <c r="Y42">
        <v>4611594365</v>
      </c>
      <c r="Z42">
        <v>4612307342</v>
      </c>
      <c r="AA42">
        <v>4612307342</v>
      </c>
      <c r="AB42">
        <v>4611838844</v>
      </c>
      <c r="AC42" t="s">
        <v>497</v>
      </c>
      <c r="AD42" s="9" t="str">
        <f>IFERROR(VLOOKUP(Servicios[[#This Row],[VIN 8 BV]],Citas[[VIN]:[STATUS ASISTENCIA]],1,FALSE),"NO")</f>
        <v>LU898392</v>
      </c>
    </row>
    <row r="43" spans="1:30">
      <c r="A43" s="1">
        <v>44987</v>
      </c>
      <c r="B43" s="19" t="s">
        <v>498</v>
      </c>
      <c r="C43" s="156" t="str">
        <f>IFERROR(VLOOKUP(Servicios[[#This Row],[VIN 8 BV]],Citas[[VIN]:[TMK]],2,0),"NO")</f>
        <v>I</v>
      </c>
      <c r="D43" s="4" t="str">
        <f>MID(Servicios[[#This Row],[VIN2]],10,8)</f>
        <v>HP637380</v>
      </c>
      <c r="E43" s="3">
        <f t="shared" si="0"/>
        <v>1</v>
      </c>
      <c r="F43">
        <f t="shared" si="1"/>
        <v>2</v>
      </c>
      <c r="G43" t="str">
        <f>TEXT(Servicios[[#This Row],[FECHA]],"aaaa")</f>
        <v>2023</v>
      </c>
      <c r="H43" t="str">
        <f>TEXT(Servicios[[#This Row],[FECHA]],"mmmm")</f>
        <v>marzo</v>
      </c>
      <c r="I43" t="str">
        <f>CONCATENATE(Servicios[[#This Row],[MES]]," ",Servicios[[#This Row],[AÑO]])</f>
        <v>marzo 2023</v>
      </c>
      <c r="J43" s="3" t="str">
        <f>MID(Servicios[[#This Row],[ORDEN]],1,1)</f>
        <v>S</v>
      </c>
      <c r="L43" t="s">
        <v>499</v>
      </c>
      <c r="M43" t="s">
        <v>500</v>
      </c>
      <c r="N43" t="s">
        <v>501</v>
      </c>
      <c r="O43" t="s">
        <v>120</v>
      </c>
      <c r="P43" t="s">
        <v>310</v>
      </c>
      <c r="Q43" t="s">
        <v>502</v>
      </c>
      <c r="R43" t="e">
        <f>VLOOKUP(Servicios[[#This Row],[VIN2]],Table_OutputBDVentaReciente[Vin],1,0)</f>
        <v>#N/A</v>
      </c>
      <c r="S43" t="str">
        <f>VLOOKUP(Servicios[[#This Row],[VIN2]],Table_ListadoRptClientes[Vin],1,0)</f>
        <v>5YFBPRHE5HP637380</v>
      </c>
      <c r="T43" t="e">
        <f>VLOOKUP(Servicios[[#This Row],[VIN2]],Table_LIstadoInactivos[Vin],1,0)</f>
        <v>#N/A</v>
      </c>
      <c r="U43" t="e">
        <f>VLOOKUP(Servicios[[#This Row],[VIN2]],Table_Campanias[Vin],1,0)</f>
        <v>#N/A</v>
      </c>
      <c r="V43" s="3" t="str">
        <f>MID(Servicios[[#This Row],[VIN2]],10,1)</f>
        <v>H</v>
      </c>
      <c r="W43" s="3">
        <f t="shared" si="2"/>
        <v>2017</v>
      </c>
      <c r="X43" t="s">
        <v>503</v>
      </c>
      <c r="Y43">
        <v>4121276396</v>
      </c>
      <c r="Z43">
        <v>4121276396</v>
      </c>
      <c r="AA43">
        <v>4121276396</v>
      </c>
      <c r="AB43">
        <v>4121276396</v>
      </c>
      <c r="AC43" t="s">
        <v>504</v>
      </c>
      <c r="AD43" s="9" t="str">
        <f>IFERROR(VLOOKUP(Servicios[[#This Row],[VIN 8 BV]],Citas[[VIN]:[STATUS ASISTENCIA]],1,FALSE),"NO")</f>
        <v>HP637380</v>
      </c>
    </row>
    <row r="44" spans="1:30">
      <c r="A44" s="1">
        <v>44987</v>
      </c>
      <c r="B44" s="19" t="s">
        <v>505</v>
      </c>
      <c r="C44" s="156" t="str">
        <f>IFERROR(VLOOKUP(Servicios[[#This Row],[VIN 8 BV]],Citas[[VIN]:[TMK]],2,0),"NO")</f>
        <v>J</v>
      </c>
      <c r="D44" s="4" t="str">
        <f>MID(Servicios[[#This Row],[VIN2]],10,8)</f>
        <v>MS054936</v>
      </c>
      <c r="E44" s="3">
        <f t="shared" si="0"/>
        <v>1</v>
      </c>
      <c r="F44">
        <f t="shared" si="1"/>
        <v>2</v>
      </c>
      <c r="G44" t="str">
        <f>TEXT(Servicios[[#This Row],[FECHA]],"aaaa")</f>
        <v>2023</v>
      </c>
      <c r="H44" t="str">
        <f>TEXT(Servicios[[#This Row],[FECHA]],"mmmm")</f>
        <v>marzo</v>
      </c>
      <c r="I44" t="str">
        <f>CONCATENATE(Servicios[[#This Row],[MES]]," ",Servicios[[#This Row],[AÑO]])</f>
        <v>marzo 2023</v>
      </c>
      <c r="J44" s="3" t="str">
        <f>MID(Servicios[[#This Row],[ORDEN]],1,1)</f>
        <v>S</v>
      </c>
      <c r="L44" t="s">
        <v>506</v>
      </c>
      <c r="M44" t="s">
        <v>507</v>
      </c>
      <c r="N44" t="s">
        <v>508</v>
      </c>
      <c r="O44" t="s">
        <v>119</v>
      </c>
      <c r="P44" t="s">
        <v>509</v>
      </c>
      <c r="Q44" t="s">
        <v>510</v>
      </c>
      <c r="R44" t="e">
        <f>VLOOKUP(Servicios[[#This Row],[VIN2]],Table_OutputBDVentaReciente[Vin],1,0)</f>
        <v>#N/A</v>
      </c>
      <c r="S44" t="str">
        <f>VLOOKUP(Servicios[[#This Row],[VIN2]],Table_ListadoRptClientes[Vin],1,0)</f>
        <v>5TDGRKEC9MS054936</v>
      </c>
      <c r="T44" t="e">
        <f>VLOOKUP(Servicios[[#This Row],[VIN2]],Table_LIstadoInactivos[Vin],1,0)</f>
        <v>#N/A</v>
      </c>
      <c r="U44" t="e">
        <f>VLOOKUP(Servicios[[#This Row],[VIN2]],Table_Campanias[Vin],1,0)</f>
        <v>#N/A</v>
      </c>
      <c r="V44" s="3" t="str">
        <f>MID(Servicios[[#This Row],[VIN2]],10,1)</f>
        <v>M</v>
      </c>
      <c r="W44" s="3">
        <f t="shared" si="2"/>
        <v>2022</v>
      </c>
      <c r="X44" t="s">
        <v>511</v>
      </c>
      <c r="Y44">
        <v>4612307081</v>
      </c>
      <c r="Z44">
        <v>4612307081</v>
      </c>
      <c r="AA44">
        <v>4612307081</v>
      </c>
      <c r="AB44">
        <v>0</v>
      </c>
      <c r="AC44" t="s">
        <v>512</v>
      </c>
      <c r="AD44" s="9" t="str">
        <f>IFERROR(VLOOKUP(Servicios[[#This Row],[VIN 8 BV]],Citas[[VIN]:[STATUS ASISTENCIA]],1,FALSE),"NO")</f>
        <v>MS054936</v>
      </c>
    </row>
    <row r="45" spans="1:30">
      <c r="A45" s="1">
        <v>44987</v>
      </c>
      <c r="B45" s="19" t="s">
        <v>513</v>
      </c>
      <c r="C45" s="156" t="str">
        <f>IFERROR(VLOOKUP(Servicios[[#This Row],[VIN 8 BV]],Citas[[VIN]:[TMK]],2,0),"NO")</f>
        <v>M</v>
      </c>
      <c r="D45" s="4" t="str">
        <f>MID(Servicios[[#This Row],[VIN2]],10,8)</f>
        <v>NM476857</v>
      </c>
      <c r="E45" s="3">
        <f t="shared" si="0"/>
        <v>1</v>
      </c>
      <c r="F45">
        <f t="shared" si="1"/>
        <v>2</v>
      </c>
      <c r="G45" t="str">
        <f>TEXT(Servicios[[#This Row],[FECHA]],"aaaa")</f>
        <v>2023</v>
      </c>
      <c r="H45" t="str">
        <f>TEXT(Servicios[[#This Row],[FECHA]],"mmmm")</f>
        <v>marzo</v>
      </c>
      <c r="I45" t="str">
        <f>CONCATENATE(Servicios[[#This Row],[MES]]," ",Servicios[[#This Row],[AÑO]])</f>
        <v>marzo 2023</v>
      </c>
      <c r="J45" s="3" t="str">
        <f>MID(Servicios[[#This Row],[ORDEN]],1,1)</f>
        <v>S</v>
      </c>
      <c r="L45" t="s">
        <v>514</v>
      </c>
      <c r="M45" t="s">
        <v>515</v>
      </c>
      <c r="N45" t="s">
        <v>516</v>
      </c>
      <c r="O45" t="s">
        <v>120</v>
      </c>
      <c r="P45" t="s">
        <v>517</v>
      </c>
      <c r="Q45" t="s">
        <v>518</v>
      </c>
      <c r="R45" t="e">
        <f>VLOOKUP(Servicios[[#This Row],[VIN2]],Table_OutputBDVentaReciente[Vin],1,0)</f>
        <v>#N/A</v>
      </c>
      <c r="S45" t="e">
        <f>VLOOKUP(Servicios[[#This Row],[VIN2]],Table_ListadoRptClientes[Vin],1,0)</f>
        <v>#N/A</v>
      </c>
      <c r="T45" t="e">
        <f>VLOOKUP(Servicios[[#This Row],[VIN2]],Table_LIstadoInactivos[Vin],1,0)</f>
        <v>#N/A</v>
      </c>
      <c r="U45" t="e">
        <f>VLOOKUP(Servicios[[#This Row],[VIN2]],Table_Campanias[Vin],1,0)</f>
        <v>#N/A</v>
      </c>
      <c r="V45" s="3" t="str">
        <f>MID(Servicios[[#This Row],[VIN2]],10,1)</f>
        <v>N</v>
      </c>
      <c r="W45" s="3" t="str">
        <f t="shared" si="2"/>
        <v/>
      </c>
      <c r="X45" t="s">
        <v>519</v>
      </c>
      <c r="Y45">
        <v>4111116464</v>
      </c>
      <c r="Z45">
        <v>4111116464</v>
      </c>
      <c r="AA45">
        <v>4111116464</v>
      </c>
      <c r="AB45">
        <v>0</v>
      </c>
      <c r="AC45" t="s">
        <v>269</v>
      </c>
      <c r="AD45" s="9" t="str">
        <f>IFERROR(VLOOKUP(Servicios[[#This Row],[VIN 8 BV]],Citas[[VIN]:[STATUS ASISTENCIA]],1,FALSE),"NO")</f>
        <v>NM476857</v>
      </c>
    </row>
    <row r="46" spans="1:30">
      <c r="A46" s="1">
        <v>44987</v>
      </c>
      <c r="B46" s="19" t="s">
        <v>520</v>
      </c>
      <c r="C46" s="156" t="str">
        <f>IFERROR(VLOOKUP(Servicios[[#This Row],[VIN 8 BV]],Citas[[VIN]:[TMK]],2,0),"NO")</f>
        <v>J</v>
      </c>
      <c r="D46" s="4" t="str">
        <f>MID(Servicios[[#This Row],[VIN2]],10,8)</f>
        <v>7C756248</v>
      </c>
      <c r="E46" s="3">
        <f t="shared" si="0"/>
        <v>1</v>
      </c>
      <c r="F46">
        <f t="shared" si="1"/>
        <v>2</v>
      </c>
      <c r="G46" t="str">
        <f>TEXT(Servicios[[#This Row],[FECHA]],"aaaa")</f>
        <v>2023</v>
      </c>
      <c r="H46" t="str">
        <f>TEXT(Servicios[[#This Row],[FECHA]],"mmmm")</f>
        <v>marzo</v>
      </c>
      <c r="I46" t="str">
        <f>CONCATENATE(Servicios[[#This Row],[MES]]," ",Servicios[[#This Row],[AÑO]])</f>
        <v>marzo 2023</v>
      </c>
      <c r="J46" s="3" t="str">
        <f>MID(Servicios[[#This Row],[ORDEN]],1,1)</f>
        <v>S</v>
      </c>
      <c r="L46" t="s">
        <v>521</v>
      </c>
      <c r="M46" t="s">
        <v>522</v>
      </c>
      <c r="N46" t="s">
        <v>523</v>
      </c>
      <c r="O46" t="s">
        <v>120</v>
      </c>
      <c r="P46" t="s">
        <v>310</v>
      </c>
      <c r="Q46" t="s">
        <v>524</v>
      </c>
      <c r="R46" t="e">
        <f>VLOOKUP(Servicios[[#This Row],[VIN2]],Table_OutputBDVentaReciente[Vin],1,0)</f>
        <v>#N/A</v>
      </c>
      <c r="S46" t="str">
        <f>VLOOKUP(Servicios[[#This Row],[VIN2]],Table_ListadoRptClientes[Vin],1,0)</f>
        <v>2T1BR32EX7C756248</v>
      </c>
      <c r="T46" t="e">
        <f>VLOOKUP(Servicios[[#This Row],[VIN2]],Table_LIstadoInactivos[Vin],1,0)</f>
        <v>#N/A</v>
      </c>
      <c r="U46" t="e">
        <f>VLOOKUP(Servicios[[#This Row],[VIN2]],Table_Campanias[Vin],1,0)</f>
        <v>#N/A</v>
      </c>
      <c r="V46" s="3" t="str">
        <f>MID(Servicios[[#This Row],[VIN2]],10,1)</f>
        <v>7</v>
      </c>
      <c r="W46" s="3">
        <f t="shared" si="2"/>
        <v>2007</v>
      </c>
      <c r="X46" t="s">
        <v>525</v>
      </c>
      <c r="Y46">
        <v>4611915313</v>
      </c>
      <c r="Z46">
        <v>4611915313</v>
      </c>
      <c r="AA46">
        <v>4611915313</v>
      </c>
      <c r="AB46">
        <v>0</v>
      </c>
      <c r="AC46" t="s">
        <v>526</v>
      </c>
      <c r="AD46" s="9" t="str">
        <f>IFERROR(VLOOKUP(Servicios[[#This Row],[VIN 8 BV]],Citas[[VIN]:[STATUS ASISTENCIA]],1,FALSE),"NO")</f>
        <v>7C756248</v>
      </c>
    </row>
    <row r="47" spans="1:30">
      <c r="A47" s="1">
        <v>44987</v>
      </c>
      <c r="B47" s="19" t="s">
        <v>527</v>
      </c>
      <c r="C47" s="156" t="str">
        <f>IFERROR(VLOOKUP(Servicios[[#This Row],[VIN 8 BV]],Citas[[VIN]:[TMK]],2,0),"NO")</f>
        <v>K</v>
      </c>
      <c r="D47" s="4" t="str">
        <f>MID(Servicios[[#This Row],[VIN2]],10,8)</f>
        <v>MK019590</v>
      </c>
      <c r="E47" s="3">
        <f t="shared" si="0"/>
        <v>1</v>
      </c>
      <c r="F47">
        <f t="shared" si="1"/>
        <v>2</v>
      </c>
      <c r="G47" t="str">
        <f>TEXT(Servicios[[#This Row],[FECHA]],"aaaa")</f>
        <v>2023</v>
      </c>
      <c r="H47" t="str">
        <f>TEXT(Servicios[[#This Row],[FECHA]],"mmmm")</f>
        <v>marzo</v>
      </c>
      <c r="I47" t="str">
        <f>CONCATENATE(Servicios[[#This Row],[MES]]," ",Servicios[[#This Row],[AÑO]])</f>
        <v>marzo 2023</v>
      </c>
      <c r="J47" s="3" t="str">
        <f>MID(Servicios[[#This Row],[ORDEN]],1,1)</f>
        <v>T</v>
      </c>
      <c r="L47" t="s">
        <v>528</v>
      </c>
      <c r="M47" t="s">
        <v>529</v>
      </c>
      <c r="N47" t="s">
        <v>530</v>
      </c>
      <c r="O47" t="s">
        <v>118</v>
      </c>
      <c r="P47" t="s">
        <v>244</v>
      </c>
      <c r="Q47" t="s">
        <v>531</v>
      </c>
      <c r="R47" t="e">
        <f>VLOOKUP(Servicios[[#This Row],[VIN2]],Table_OutputBDVentaReciente[Vin],1,0)</f>
        <v>#N/A</v>
      </c>
      <c r="S47" t="e">
        <f>VLOOKUP(Servicios[[#This Row],[VIN2]],Table_ListadoRptClientes[Vin],1,0)</f>
        <v>#N/A</v>
      </c>
      <c r="T47" t="e">
        <f>VLOOKUP(Servicios[[#This Row],[VIN2]],Table_LIstadoInactivos[Vin],1,0)</f>
        <v>#N/A</v>
      </c>
      <c r="U47" t="e">
        <f>VLOOKUP(Servicios[[#This Row],[VIN2]],Table_Campanias[Vin],1,0)</f>
        <v>#N/A</v>
      </c>
      <c r="V47" s="3" t="str">
        <f>MID(Servicios[[#This Row],[VIN2]],10,1)</f>
        <v>M</v>
      </c>
      <c r="W47" s="3">
        <f t="shared" si="2"/>
        <v>2022</v>
      </c>
      <c r="X47" t="s">
        <v>532</v>
      </c>
      <c r="Y47">
        <v>4612615765</v>
      </c>
      <c r="Z47">
        <v>4777379263</v>
      </c>
      <c r="AA47">
        <v>4641030593</v>
      </c>
      <c r="AB47">
        <v>0</v>
      </c>
      <c r="AC47" t="s">
        <v>533</v>
      </c>
      <c r="AD47" s="9" t="str">
        <f>IFERROR(VLOOKUP(Servicios[[#This Row],[VIN 8 BV]],Citas[[VIN]:[STATUS ASISTENCIA]],1,FALSE),"NO")</f>
        <v>MK019590</v>
      </c>
    </row>
    <row r="48" spans="1:30">
      <c r="A48" s="1">
        <v>44988</v>
      </c>
      <c r="B48" s="19" t="s">
        <v>534</v>
      </c>
      <c r="C48" s="156" t="str">
        <f>IFERROR(VLOOKUP(Servicios[[#This Row],[VIN 8 BV]],Citas[[VIN]:[TMK]],2,0),"NO")</f>
        <v>NO</v>
      </c>
      <c r="D48" s="4" t="str">
        <f>MID(Servicios[[#This Row],[VIN2]],10,8)</f>
        <v>LP120005</v>
      </c>
      <c r="E48" s="3">
        <f t="shared" ref="E48:E79" si="3">ROUNDUP(MONTH(A48)/6,0)</f>
        <v>1</v>
      </c>
      <c r="F48">
        <f t="shared" ref="F48:F79" si="4">DAY(A48)</f>
        <v>3</v>
      </c>
      <c r="G48" t="str">
        <f>TEXT(Servicios[[#This Row],[FECHA]],"aaaa")</f>
        <v>2023</v>
      </c>
      <c r="H48" t="str">
        <f>TEXT(Servicios[[#This Row],[FECHA]],"mmmm")</f>
        <v>marzo</v>
      </c>
      <c r="I48" t="str">
        <f>CONCATENATE(Servicios[[#This Row],[MES]]," ",Servicios[[#This Row],[AÑO]])</f>
        <v>marzo 2023</v>
      </c>
      <c r="J48" s="3" t="str">
        <f>MID(Servicios[[#This Row],[ORDEN]],1,1)</f>
        <v>S</v>
      </c>
      <c r="L48" t="s">
        <v>535</v>
      </c>
      <c r="M48" t="s">
        <v>536</v>
      </c>
      <c r="N48" t="s">
        <v>537</v>
      </c>
      <c r="O48" t="s">
        <v>120</v>
      </c>
      <c r="P48" t="s">
        <v>310</v>
      </c>
      <c r="Q48" t="s">
        <v>538</v>
      </c>
      <c r="R48" t="e">
        <f>VLOOKUP(Servicios[[#This Row],[VIN2]],Table_OutputBDVentaReciente[Vin],1,0)</f>
        <v>#N/A</v>
      </c>
      <c r="S48" t="str">
        <f>VLOOKUP(Servicios[[#This Row],[VIN2]],Table_ListadoRptClientes[Vin],1,0)</f>
        <v>5YFBPRBE0LP120005</v>
      </c>
      <c r="T48" t="e">
        <f>VLOOKUP(Servicios[[#This Row],[VIN2]],Table_LIstadoInactivos[Vin],1,0)</f>
        <v>#N/A</v>
      </c>
      <c r="U48" t="str">
        <f>VLOOKUP(Servicios[[#This Row],[VIN2]],Table_Campanias[Vin],1,0)</f>
        <v>5YFBPRBE0LP120005</v>
      </c>
      <c r="V48" s="3" t="str">
        <f>MID(Servicios[[#This Row],[VIN2]],10,1)</f>
        <v>L</v>
      </c>
      <c r="W48" s="3">
        <f t="shared" ref="W48:W79" si="5">IF(V48="0",200,IF(V48="1",2001,IF(V48="2",2002,IF(V48="3",2003,IF(V48="4",2004,IF(V48="5",2005,IF(V48="6",2006,IF(V48="7",2007,IF(V48="8",2008,IF(V48="9",2009,IF(V48="A",2010,IF(V48="B",2011,IF(V48="C",2012,IF(V48="D",2013,IF(V48="E",2014,IF(V48="F",2015,IF(V48="G",2016,IF(V48="H",2017,IF(V48="I",2018,IF(V48="J",2019,IF(V48="K",2020,IF(V48="L",2021,IF(V48="M",2022,"")))))))))))))))))))))))</f>
        <v>2021</v>
      </c>
      <c r="X48" t="s">
        <v>539</v>
      </c>
      <c r="Y48">
        <v>4661618047</v>
      </c>
      <c r="Z48">
        <v>0</v>
      </c>
      <c r="AA48">
        <v>4661151835</v>
      </c>
      <c r="AB48">
        <v>0</v>
      </c>
      <c r="AC48" t="s">
        <v>540</v>
      </c>
      <c r="AD48" s="9" t="str">
        <f>IFERROR(VLOOKUP(Servicios[[#This Row],[VIN 8 BV]],Citas[[VIN]:[STATUS ASISTENCIA]],1,FALSE),"NO")</f>
        <v>NO</v>
      </c>
    </row>
    <row r="49" spans="1:30">
      <c r="A49" s="1">
        <v>44988</v>
      </c>
      <c r="B49" s="19" t="s">
        <v>541</v>
      </c>
      <c r="C49" s="156" t="str">
        <f>IFERROR(VLOOKUP(Servicios[[#This Row],[VIN 8 BV]],Citas[[VIN]:[TMK]],2,0),"NO")</f>
        <v>NO</v>
      </c>
      <c r="D49" s="4" t="str">
        <f>MID(Servicios[[#This Row],[VIN2]],10,8)</f>
        <v>HS829919</v>
      </c>
      <c r="E49" s="3">
        <f t="shared" si="3"/>
        <v>1</v>
      </c>
      <c r="F49">
        <f t="shared" si="4"/>
        <v>3</v>
      </c>
      <c r="G49" t="str">
        <f>TEXT(Servicios[[#This Row],[FECHA]],"aaaa")</f>
        <v>2023</v>
      </c>
      <c r="H49" t="str">
        <f>TEXT(Servicios[[#This Row],[FECHA]],"mmmm")</f>
        <v>marzo</v>
      </c>
      <c r="I49" t="str">
        <f>CONCATENATE(Servicios[[#This Row],[MES]]," ",Servicios[[#This Row],[AÑO]])</f>
        <v>marzo 2023</v>
      </c>
      <c r="J49" s="3" t="str">
        <f>MID(Servicios[[#This Row],[ORDEN]],1,1)</f>
        <v>S</v>
      </c>
      <c r="L49" t="s">
        <v>542</v>
      </c>
      <c r="M49" t="s">
        <v>543</v>
      </c>
      <c r="N49" t="s">
        <v>544</v>
      </c>
      <c r="O49" t="s">
        <v>118</v>
      </c>
      <c r="P49" t="s">
        <v>367</v>
      </c>
      <c r="Q49" t="s">
        <v>545</v>
      </c>
      <c r="R49" t="e">
        <f>VLOOKUP(Servicios[[#This Row],[VIN2]],Table_OutputBDVentaReciente[Vin],1,0)</f>
        <v>#N/A</v>
      </c>
      <c r="S49" t="str">
        <f>VLOOKUP(Servicios[[#This Row],[VIN2]],Table_ListadoRptClientes[Vin],1,0)</f>
        <v>5TDYZ3DC4HS829919</v>
      </c>
      <c r="T49" t="e">
        <f>VLOOKUP(Servicios[[#This Row],[VIN2]],Table_LIstadoInactivos[Vin],1,0)</f>
        <v>#N/A</v>
      </c>
      <c r="U49" t="e">
        <f>VLOOKUP(Servicios[[#This Row],[VIN2]],Table_Campanias[Vin],1,0)</f>
        <v>#N/A</v>
      </c>
      <c r="V49" s="3" t="str">
        <f>MID(Servicios[[#This Row],[VIN2]],10,1)</f>
        <v>H</v>
      </c>
      <c r="W49" s="3">
        <f t="shared" si="5"/>
        <v>2017</v>
      </c>
      <c r="X49" t="s">
        <v>546</v>
      </c>
      <c r="Y49">
        <v>4421090787</v>
      </c>
      <c r="Z49">
        <v>4421090787</v>
      </c>
      <c r="AA49">
        <v>4421090785</v>
      </c>
      <c r="AB49">
        <v>0</v>
      </c>
      <c r="AC49" t="s">
        <v>547</v>
      </c>
      <c r="AD49" s="9" t="str">
        <f>IFERROR(VLOOKUP(Servicios[[#This Row],[VIN 8 BV]],Citas[[VIN]:[STATUS ASISTENCIA]],1,FALSE),"NO")</f>
        <v>NO</v>
      </c>
    </row>
    <row r="50" spans="1:30">
      <c r="A50" s="1">
        <v>44988</v>
      </c>
      <c r="B50" s="19" t="s">
        <v>548</v>
      </c>
      <c r="C50" s="156" t="str">
        <f>IFERROR(VLOOKUP(Servicios[[#This Row],[VIN 8 BV]],Citas[[VIN]:[TMK]],2,0),"NO")</f>
        <v>I</v>
      </c>
      <c r="D50" s="4" t="str">
        <f>MID(Servicios[[#This Row],[VIN2]],10,8)</f>
        <v>BL007772</v>
      </c>
      <c r="E50" s="3">
        <f t="shared" si="3"/>
        <v>1</v>
      </c>
      <c r="F50">
        <f t="shared" si="4"/>
        <v>3</v>
      </c>
      <c r="G50" t="str">
        <f>TEXT(Servicios[[#This Row],[FECHA]],"aaaa")</f>
        <v>2023</v>
      </c>
      <c r="H50" t="str">
        <f>TEXT(Servicios[[#This Row],[FECHA]],"mmmm")</f>
        <v>marzo</v>
      </c>
      <c r="I50" t="str">
        <f>CONCATENATE(Servicios[[#This Row],[MES]]," ",Servicios[[#This Row],[AÑO]])</f>
        <v>marzo 2023</v>
      </c>
      <c r="J50" s="3" t="str">
        <f>MID(Servicios[[#This Row],[ORDEN]],1,1)</f>
        <v>S</v>
      </c>
      <c r="L50" t="s">
        <v>549</v>
      </c>
      <c r="M50" t="s">
        <v>550</v>
      </c>
      <c r="N50" t="s">
        <v>551</v>
      </c>
      <c r="O50" t="s">
        <v>119</v>
      </c>
      <c r="P50" t="s">
        <v>231</v>
      </c>
      <c r="Q50" t="s">
        <v>552</v>
      </c>
      <c r="R50" t="e">
        <f>VLOOKUP(Servicios[[#This Row],[VIN2]],Table_OutputBDVentaReciente[Vin],1,0)</f>
        <v>#N/A</v>
      </c>
      <c r="S50" t="e">
        <f>VLOOKUP(Servicios[[#This Row],[VIN2]],Table_ListadoRptClientes[Vin],1,0)</f>
        <v>#N/A</v>
      </c>
      <c r="T50" t="str">
        <f>VLOOKUP(Servicios[[#This Row],[VIN2]],Table_LIstadoInactivos[Vin],1,0)</f>
        <v>JTDBT9K32BL007772</v>
      </c>
      <c r="U50" t="e">
        <f>VLOOKUP(Servicios[[#This Row],[VIN2]],Table_Campanias[Vin],1,0)</f>
        <v>#N/A</v>
      </c>
      <c r="V50" s="3" t="str">
        <f>MID(Servicios[[#This Row],[VIN2]],10,1)</f>
        <v>B</v>
      </c>
      <c r="W50" s="3">
        <f t="shared" si="5"/>
        <v>2011</v>
      </c>
      <c r="X50" t="s">
        <v>553</v>
      </c>
      <c r="Y50">
        <v>4616133436</v>
      </c>
      <c r="Z50">
        <v>4611209432</v>
      </c>
      <c r="AA50">
        <v>4611209432</v>
      </c>
      <c r="AB50">
        <v>4611209432</v>
      </c>
      <c r="AC50" t="s">
        <v>554</v>
      </c>
      <c r="AD50" s="9" t="str">
        <f>IFERROR(VLOOKUP(Servicios[[#This Row],[VIN 8 BV]],Citas[[VIN]:[STATUS ASISTENCIA]],1,FALSE),"NO")</f>
        <v>BL007772</v>
      </c>
    </row>
    <row r="51" spans="1:30">
      <c r="A51" s="1">
        <v>44988</v>
      </c>
      <c r="B51" s="19" t="s">
        <v>555</v>
      </c>
      <c r="C51" s="156" t="str">
        <f>IFERROR(VLOOKUP(Servicios[[#This Row],[VIN 8 BV]],Citas[[VIN]:[TMK]],2,0),"NO")</f>
        <v>K</v>
      </c>
      <c r="D51" s="4" t="str">
        <f>MID(Servicios[[#This Row],[VIN2]],10,8)</f>
        <v>MW197745</v>
      </c>
      <c r="E51" s="3">
        <f t="shared" si="3"/>
        <v>1</v>
      </c>
      <c r="F51">
        <f t="shared" si="4"/>
        <v>3</v>
      </c>
      <c r="G51" t="str">
        <f>TEXT(Servicios[[#This Row],[FECHA]],"aaaa")</f>
        <v>2023</v>
      </c>
      <c r="H51" t="str">
        <f>TEXT(Servicios[[#This Row],[FECHA]],"mmmm")</f>
        <v>marzo</v>
      </c>
      <c r="I51" t="str">
        <f>CONCATENATE(Servicios[[#This Row],[MES]]," ",Servicios[[#This Row],[AÑO]])</f>
        <v>marzo 2023</v>
      </c>
      <c r="J51" s="3" t="str">
        <f>MID(Servicios[[#This Row],[ORDEN]],1,1)</f>
        <v>S</v>
      </c>
      <c r="L51" t="s">
        <v>556</v>
      </c>
      <c r="M51" t="s">
        <v>557</v>
      </c>
      <c r="N51" t="s">
        <v>558</v>
      </c>
      <c r="O51" t="s">
        <v>119</v>
      </c>
      <c r="P51" t="s">
        <v>223</v>
      </c>
      <c r="Q51" t="s">
        <v>559</v>
      </c>
      <c r="R51" t="e">
        <f>VLOOKUP(Servicios[[#This Row],[VIN2]],Table_OutputBDVentaReciente[Vin],1,0)</f>
        <v>#N/A</v>
      </c>
      <c r="S51" t="str">
        <f>VLOOKUP(Servicios[[#This Row],[VIN2]],Table_ListadoRptClientes[Vin],1,0)</f>
        <v>2T3J1RFV9MW197745</v>
      </c>
      <c r="T51" t="e">
        <f>VLOOKUP(Servicios[[#This Row],[VIN2]],Table_LIstadoInactivos[Vin],1,0)</f>
        <v>#N/A</v>
      </c>
      <c r="U51" t="e">
        <f>VLOOKUP(Servicios[[#This Row],[VIN2]],Table_Campanias[Vin],1,0)</f>
        <v>#N/A</v>
      </c>
      <c r="V51" s="3" t="str">
        <f>MID(Servicios[[#This Row],[VIN2]],10,1)</f>
        <v>M</v>
      </c>
      <c r="W51" s="3">
        <f t="shared" si="5"/>
        <v>2022</v>
      </c>
      <c r="X51" t="s">
        <v>560</v>
      </c>
      <c r="Y51">
        <v>4611182633</v>
      </c>
      <c r="Z51">
        <v>4611142273</v>
      </c>
      <c r="AA51">
        <v>4611182633</v>
      </c>
      <c r="AB51">
        <v>0</v>
      </c>
      <c r="AC51" t="s">
        <v>561</v>
      </c>
      <c r="AD51" s="9" t="str">
        <f>IFERROR(VLOOKUP(Servicios[[#This Row],[VIN 8 BV]],Citas[[VIN]:[STATUS ASISTENCIA]],1,FALSE),"NO")</f>
        <v>MW197745</v>
      </c>
    </row>
    <row r="52" spans="1:30">
      <c r="A52" s="1">
        <v>44988</v>
      </c>
      <c r="B52" s="19" t="s">
        <v>562</v>
      </c>
      <c r="C52" s="156" t="str">
        <f>IFERROR(VLOOKUP(Servicios[[#This Row],[VIN 8 BV]],Citas[[VIN]:[TMK]],2,0),"NO")</f>
        <v>J</v>
      </c>
      <c r="D52" s="4" t="str">
        <f>MID(Servicios[[#This Row],[VIN2]],10,8)</f>
        <v>MP218958</v>
      </c>
      <c r="E52" s="3">
        <f t="shared" si="3"/>
        <v>1</v>
      </c>
      <c r="F52">
        <f t="shared" si="4"/>
        <v>3</v>
      </c>
      <c r="G52" t="str">
        <f>TEXT(Servicios[[#This Row],[FECHA]],"aaaa")</f>
        <v>2023</v>
      </c>
      <c r="H52" t="str">
        <f>TEXT(Servicios[[#This Row],[FECHA]],"mmmm")</f>
        <v>marzo</v>
      </c>
      <c r="I52" t="str">
        <f>CONCATENATE(Servicios[[#This Row],[MES]]," ",Servicios[[#This Row],[AÑO]])</f>
        <v>marzo 2023</v>
      </c>
      <c r="J52" s="3" t="str">
        <f>MID(Servicios[[#This Row],[ORDEN]],1,1)</f>
        <v>S</v>
      </c>
      <c r="L52" t="s">
        <v>563</v>
      </c>
      <c r="M52" t="s">
        <v>564</v>
      </c>
      <c r="N52" t="s">
        <v>565</v>
      </c>
      <c r="O52" t="s">
        <v>120</v>
      </c>
      <c r="P52" t="s">
        <v>310</v>
      </c>
      <c r="Q52" t="s">
        <v>566</v>
      </c>
      <c r="R52" t="e">
        <f>VLOOKUP(Servicios[[#This Row],[VIN2]],Table_OutputBDVentaReciente[Vin],1,0)</f>
        <v>#N/A</v>
      </c>
      <c r="S52" t="str">
        <f>VLOOKUP(Servicios[[#This Row],[VIN2]],Table_ListadoRptClientes[Vin],1,0)</f>
        <v>5YFBPRBE8MP218958</v>
      </c>
      <c r="T52" t="e">
        <f>VLOOKUP(Servicios[[#This Row],[VIN2]],Table_LIstadoInactivos[Vin],1,0)</f>
        <v>#N/A</v>
      </c>
      <c r="U52" t="e">
        <f>VLOOKUP(Servicios[[#This Row],[VIN2]],Table_Campanias[Vin],1,0)</f>
        <v>#N/A</v>
      </c>
      <c r="V52" s="3" t="str">
        <f>MID(Servicios[[#This Row],[VIN2]],10,1)</f>
        <v>M</v>
      </c>
      <c r="W52" s="3">
        <f t="shared" si="5"/>
        <v>2022</v>
      </c>
      <c r="X52" t="s">
        <v>567</v>
      </c>
      <c r="Y52">
        <v>0</v>
      </c>
      <c r="Z52">
        <v>5510484214</v>
      </c>
      <c r="AA52">
        <v>5510484214</v>
      </c>
      <c r="AB52">
        <v>0</v>
      </c>
      <c r="AC52" t="s">
        <v>568</v>
      </c>
      <c r="AD52" s="9" t="str">
        <f>IFERROR(VLOOKUP(Servicios[[#This Row],[VIN 8 BV]],Citas[[VIN]:[STATUS ASISTENCIA]],1,FALSE),"NO")</f>
        <v>MP218958</v>
      </c>
    </row>
    <row r="53" spans="1:30">
      <c r="A53" s="1">
        <v>44988</v>
      </c>
      <c r="B53" s="19" t="s">
        <v>569</v>
      </c>
      <c r="C53" s="156" t="str">
        <f>IFERROR(VLOOKUP(Servicios[[#This Row],[VIN 8 BV]],Citas[[VIN]:[TMK]],2,0),"NO")</f>
        <v>I</v>
      </c>
      <c r="D53" s="4" t="str">
        <f>MID(Servicios[[#This Row],[VIN2]],10,8)</f>
        <v>PU722066</v>
      </c>
      <c r="E53" s="3">
        <f t="shared" si="3"/>
        <v>1</v>
      </c>
      <c r="F53">
        <f t="shared" si="4"/>
        <v>3</v>
      </c>
      <c r="G53" t="str">
        <f>TEXT(Servicios[[#This Row],[FECHA]],"aaaa")</f>
        <v>2023</v>
      </c>
      <c r="H53" t="str">
        <f>TEXT(Servicios[[#This Row],[FECHA]],"mmmm")</f>
        <v>marzo</v>
      </c>
      <c r="I53" t="str">
        <f>CONCATENATE(Servicios[[#This Row],[MES]]," ",Servicios[[#This Row],[AÑO]])</f>
        <v>marzo 2023</v>
      </c>
      <c r="J53" s="3" t="str">
        <f>MID(Servicios[[#This Row],[ORDEN]],1,1)</f>
        <v>S</v>
      </c>
      <c r="L53" t="s">
        <v>570</v>
      </c>
      <c r="M53" t="s">
        <v>571</v>
      </c>
      <c r="N53" t="s">
        <v>572</v>
      </c>
      <c r="O53" t="s">
        <v>118</v>
      </c>
      <c r="P53" t="s">
        <v>359</v>
      </c>
      <c r="Q53" t="s">
        <v>573</v>
      </c>
      <c r="R53" t="e">
        <f>VLOOKUP(Servicios[[#This Row],[VIN2]],Table_OutputBDVentaReciente[Vin],1,0)</f>
        <v>#N/A</v>
      </c>
      <c r="S53" t="e">
        <f>VLOOKUP(Servicios[[#This Row],[VIN2]],Table_ListadoRptClientes[Vin],1,0)</f>
        <v>#N/A</v>
      </c>
      <c r="T53" t="e">
        <f>VLOOKUP(Servicios[[#This Row],[VIN2]],Table_LIstadoInactivos[Vin],1,0)</f>
        <v>#N/A</v>
      </c>
      <c r="U53" t="e">
        <f>VLOOKUP(Servicios[[#This Row],[VIN2]],Table_Campanias[Vin],1,0)</f>
        <v>#N/A</v>
      </c>
      <c r="V53" s="3" t="str">
        <f>MID(Servicios[[#This Row],[VIN2]],10,1)</f>
        <v>P</v>
      </c>
      <c r="W53" s="3" t="str">
        <f t="shared" si="5"/>
        <v/>
      </c>
      <c r="X53" t="s">
        <v>574</v>
      </c>
      <c r="Y53">
        <v>0</v>
      </c>
      <c r="Z53">
        <v>4611084789</v>
      </c>
      <c r="AA53">
        <v>4612194502</v>
      </c>
      <c r="AB53">
        <v>0</v>
      </c>
      <c r="AC53" t="s">
        <v>575</v>
      </c>
      <c r="AD53" s="9" t="str">
        <f>IFERROR(VLOOKUP(Servicios[[#This Row],[VIN 8 BV]],Citas[[VIN]:[STATUS ASISTENCIA]],1,FALSE),"NO")</f>
        <v>PU722066</v>
      </c>
    </row>
    <row r="54" spans="1:30">
      <c r="A54" s="1">
        <v>44988</v>
      </c>
      <c r="B54" s="19" t="s">
        <v>576</v>
      </c>
      <c r="C54" s="156" t="str">
        <f>IFERROR(VLOOKUP(Servicios[[#This Row],[VIN 8 BV]],Citas[[VIN]:[TMK]],2,0),"NO")</f>
        <v>I</v>
      </c>
      <c r="D54" s="4" t="str">
        <f>MID(Servicios[[#This Row],[VIN2]],10,8)</f>
        <v>MU027978</v>
      </c>
      <c r="E54" s="3">
        <f t="shared" si="3"/>
        <v>1</v>
      </c>
      <c r="F54">
        <f t="shared" si="4"/>
        <v>3</v>
      </c>
      <c r="G54" t="str">
        <f>TEXT(Servicios[[#This Row],[FECHA]],"aaaa")</f>
        <v>2023</v>
      </c>
      <c r="H54" t="str">
        <f>TEXT(Servicios[[#This Row],[FECHA]],"mmmm")</f>
        <v>marzo</v>
      </c>
      <c r="I54" t="str">
        <f>CONCATENATE(Servicios[[#This Row],[MES]]," ",Servicios[[#This Row],[AÑO]])</f>
        <v>marzo 2023</v>
      </c>
      <c r="J54" s="3" t="str">
        <f>MID(Servicios[[#This Row],[ORDEN]],1,1)</f>
        <v>S</v>
      </c>
      <c r="L54" t="s">
        <v>577</v>
      </c>
      <c r="M54" t="s">
        <v>578</v>
      </c>
      <c r="N54" t="s">
        <v>579</v>
      </c>
      <c r="O54" t="s">
        <v>120</v>
      </c>
      <c r="P54" t="s">
        <v>266</v>
      </c>
      <c r="Q54" t="s">
        <v>580</v>
      </c>
      <c r="R54" t="e">
        <f>VLOOKUP(Servicios[[#This Row],[VIN2]],Table_OutputBDVentaReciente[Vin],1,0)</f>
        <v>#N/A</v>
      </c>
      <c r="S54" t="str">
        <f>VLOOKUP(Servicios[[#This Row],[VIN2]],Table_ListadoRptClientes[Vin],1,0)</f>
        <v>4T3DWRFV7MU027978</v>
      </c>
      <c r="T54" t="e">
        <f>VLOOKUP(Servicios[[#This Row],[VIN2]],Table_LIstadoInactivos[Vin],1,0)</f>
        <v>#N/A</v>
      </c>
      <c r="U54" t="e">
        <f>VLOOKUP(Servicios[[#This Row],[VIN2]],Table_Campanias[Vin],1,0)</f>
        <v>#N/A</v>
      </c>
      <c r="V54" s="3" t="str">
        <f>MID(Servicios[[#This Row],[VIN2]],10,1)</f>
        <v>M</v>
      </c>
      <c r="W54" s="3">
        <f t="shared" si="5"/>
        <v>2022</v>
      </c>
      <c r="X54" t="s">
        <v>581</v>
      </c>
      <c r="Y54">
        <v>4454503097</v>
      </c>
      <c r="Z54">
        <v>4612085018</v>
      </c>
      <c r="AA54">
        <v>4612085018</v>
      </c>
      <c r="AB54">
        <v>4612085018</v>
      </c>
      <c r="AC54" t="s">
        <v>582</v>
      </c>
      <c r="AD54" s="9" t="str">
        <f>IFERROR(VLOOKUP(Servicios[[#This Row],[VIN 8 BV]],Citas[[VIN]:[STATUS ASISTENCIA]],1,FALSE),"NO")</f>
        <v>MU027978</v>
      </c>
    </row>
    <row r="55" spans="1:30">
      <c r="A55" s="1">
        <v>44988</v>
      </c>
      <c r="B55" s="19" t="s">
        <v>583</v>
      </c>
      <c r="C55" s="156" t="str">
        <f>IFERROR(VLOOKUP(Servicios[[#This Row],[VIN 8 BV]],Citas[[VIN]:[TMK]],2,0),"NO")</f>
        <v>K</v>
      </c>
      <c r="D55" s="4" t="str">
        <f>MID(Servicios[[#This Row],[VIN2]],10,8)</f>
        <v>D5642897</v>
      </c>
      <c r="E55" s="3">
        <f t="shared" si="3"/>
        <v>1</v>
      </c>
      <c r="F55">
        <f t="shared" si="4"/>
        <v>3</v>
      </c>
      <c r="G55" t="str">
        <f>TEXT(Servicios[[#This Row],[FECHA]],"aaaa")</f>
        <v>2023</v>
      </c>
      <c r="H55" t="str">
        <f>TEXT(Servicios[[#This Row],[FECHA]],"mmmm")</f>
        <v>marzo</v>
      </c>
      <c r="I55" t="str">
        <f>CONCATENATE(Servicios[[#This Row],[MES]]," ",Servicios[[#This Row],[AÑO]])</f>
        <v>marzo 2023</v>
      </c>
      <c r="J55" s="3" t="str">
        <f>MID(Servicios[[#This Row],[ORDEN]],1,1)</f>
        <v>S</v>
      </c>
      <c r="L55" t="s">
        <v>584</v>
      </c>
      <c r="M55" t="s">
        <v>585</v>
      </c>
      <c r="N55" t="s">
        <v>586</v>
      </c>
      <c r="O55" t="s">
        <v>120</v>
      </c>
      <c r="P55" t="s">
        <v>587</v>
      </c>
      <c r="Q55" t="s">
        <v>588</v>
      </c>
      <c r="R55" t="e">
        <f>VLOOKUP(Servicios[[#This Row],[VIN2]],Table_OutputBDVentaReciente[Vin],1,0)</f>
        <v>#N/A</v>
      </c>
      <c r="S55" t="e">
        <f>VLOOKUP(Servicios[[#This Row],[VIN2]],Table_ListadoRptClientes[Vin],1,0)</f>
        <v>#N/A</v>
      </c>
      <c r="T55" t="str">
        <f>VLOOKUP(Servicios[[#This Row],[VIN2]],Table_LIstadoInactivos[Vin],1,0)</f>
        <v>JTDKN3DU2D5642897</v>
      </c>
      <c r="U55" t="e">
        <f>VLOOKUP(Servicios[[#This Row],[VIN2]],Table_Campanias[Vin],1,0)</f>
        <v>#N/A</v>
      </c>
      <c r="V55" s="3" t="str">
        <f>MID(Servicios[[#This Row],[VIN2]],10,1)</f>
        <v>D</v>
      </c>
      <c r="W55" s="3">
        <f t="shared" si="5"/>
        <v>2013</v>
      </c>
      <c r="X55" t="s">
        <v>589</v>
      </c>
      <c r="Y55">
        <v>4422221791</v>
      </c>
      <c r="Z55">
        <v>4424244032</v>
      </c>
      <c r="AA55">
        <v>4424244032</v>
      </c>
      <c r="AB55">
        <v>0</v>
      </c>
      <c r="AC55" t="s">
        <v>590</v>
      </c>
      <c r="AD55" s="9" t="str">
        <f>IFERROR(VLOOKUP(Servicios[[#This Row],[VIN 8 BV]],Citas[[VIN]:[STATUS ASISTENCIA]],1,FALSE),"NO")</f>
        <v>D5642897</v>
      </c>
    </row>
    <row r="56" spans="1:30">
      <c r="A56" s="1">
        <v>44988</v>
      </c>
      <c r="B56" s="19" t="s">
        <v>591</v>
      </c>
      <c r="C56" s="156" t="str">
        <f>IFERROR(VLOOKUP(Servicios[[#This Row],[VIN 8 BV]],Citas[[VIN]:[TMK]],2,0),"NO")</f>
        <v>I</v>
      </c>
      <c r="D56" s="4" t="str">
        <f>MID(Servicios[[#This Row],[VIN2]],10,8)</f>
        <v>NS136007</v>
      </c>
      <c r="E56" s="3">
        <f t="shared" si="3"/>
        <v>1</v>
      </c>
      <c r="F56">
        <f t="shared" si="4"/>
        <v>3</v>
      </c>
      <c r="G56" t="str">
        <f>TEXT(Servicios[[#This Row],[FECHA]],"aaaa")</f>
        <v>2023</v>
      </c>
      <c r="H56" t="str">
        <f>TEXT(Servicios[[#This Row],[FECHA]],"mmmm")</f>
        <v>marzo</v>
      </c>
      <c r="I56" t="str">
        <f>CONCATENATE(Servicios[[#This Row],[MES]]," ",Servicios[[#This Row],[AÑO]])</f>
        <v>marzo 2023</v>
      </c>
      <c r="J56" s="3" t="str">
        <f>MID(Servicios[[#This Row],[ORDEN]],1,1)</f>
        <v>S</v>
      </c>
      <c r="L56" t="s">
        <v>592</v>
      </c>
      <c r="M56" t="s">
        <v>593</v>
      </c>
      <c r="N56" t="s">
        <v>594</v>
      </c>
      <c r="O56" t="s">
        <v>118</v>
      </c>
      <c r="P56" t="s">
        <v>425</v>
      </c>
      <c r="Q56" t="s">
        <v>595</v>
      </c>
      <c r="R56" t="str">
        <f>VLOOKUP(Servicios[[#This Row],[VIN2]],Table_OutputBDVentaReciente[Vin],1,0)</f>
        <v>5TDGZRAHXNS136007</v>
      </c>
      <c r="S56" t="e">
        <f>VLOOKUP(Servicios[[#This Row],[VIN2]],Table_ListadoRptClientes[Vin],1,0)</f>
        <v>#N/A</v>
      </c>
      <c r="T56" t="e">
        <f>VLOOKUP(Servicios[[#This Row],[VIN2]],Table_LIstadoInactivos[Vin],1,0)</f>
        <v>#N/A</v>
      </c>
      <c r="U56" t="e">
        <f>VLOOKUP(Servicios[[#This Row],[VIN2]],Table_Campanias[Vin],1,0)</f>
        <v>#N/A</v>
      </c>
      <c r="V56" s="3" t="str">
        <f>MID(Servicios[[#This Row],[VIN2]],10,1)</f>
        <v>N</v>
      </c>
      <c r="W56" s="3" t="str">
        <f t="shared" si="5"/>
        <v/>
      </c>
      <c r="X56" t="s">
        <v>596</v>
      </c>
      <c r="Y56">
        <v>0</v>
      </c>
      <c r="Z56">
        <v>0</v>
      </c>
      <c r="AA56">
        <v>4421045066</v>
      </c>
      <c r="AB56">
        <v>4422266020</v>
      </c>
      <c r="AC56" t="s">
        <v>597</v>
      </c>
      <c r="AD56" s="9" t="str">
        <f>IFERROR(VLOOKUP(Servicios[[#This Row],[VIN 8 BV]],Citas[[VIN]:[STATUS ASISTENCIA]],1,FALSE),"NO")</f>
        <v>NS136007</v>
      </c>
    </row>
    <row r="57" spans="1:30">
      <c r="A57" s="1">
        <v>44988</v>
      </c>
      <c r="B57" s="19" t="s">
        <v>598</v>
      </c>
      <c r="C57" s="156" t="str">
        <f>IFERROR(VLOOKUP(Servicios[[#This Row],[VIN 8 BV]],Citas[[VIN]:[TMK]],2,0),"NO")</f>
        <v>M</v>
      </c>
      <c r="D57" s="4" t="str">
        <f>MID(Servicios[[#This Row],[VIN2]],10,8)</f>
        <v>MU028751</v>
      </c>
      <c r="E57" s="3">
        <f t="shared" si="3"/>
        <v>1</v>
      </c>
      <c r="F57">
        <f t="shared" si="4"/>
        <v>3</v>
      </c>
      <c r="G57" t="str">
        <f>TEXT(Servicios[[#This Row],[FECHA]],"aaaa")</f>
        <v>2023</v>
      </c>
      <c r="H57" t="str">
        <f>TEXT(Servicios[[#This Row],[FECHA]],"mmmm")</f>
        <v>marzo</v>
      </c>
      <c r="I57" t="str">
        <f>CONCATENATE(Servicios[[#This Row],[MES]]," ",Servicios[[#This Row],[AÑO]])</f>
        <v>marzo 2023</v>
      </c>
      <c r="J57" s="3" t="str">
        <f>MID(Servicios[[#This Row],[ORDEN]],1,1)</f>
        <v>S</v>
      </c>
      <c r="L57" t="s">
        <v>599</v>
      </c>
      <c r="M57" t="s">
        <v>600</v>
      </c>
      <c r="N57" t="s">
        <v>601</v>
      </c>
      <c r="O57" t="s">
        <v>118</v>
      </c>
      <c r="P57" t="s">
        <v>266</v>
      </c>
      <c r="Q57" t="s">
        <v>602</v>
      </c>
      <c r="R57" t="e">
        <f>VLOOKUP(Servicios[[#This Row],[VIN2]],Table_OutputBDVentaReciente[Vin],1,0)</f>
        <v>#N/A</v>
      </c>
      <c r="S57" t="str">
        <f>VLOOKUP(Servicios[[#This Row],[VIN2]],Table_ListadoRptClientes[Vin],1,0)</f>
        <v>4T3DWRFV6MU028751</v>
      </c>
      <c r="T57" t="e">
        <f>VLOOKUP(Servicios[[#This Row],[VIN2]],Table_LIstadoInactivos[Vin],1,0)</f>
        <v>#N/A</v>
      </c>
      <c r="U57" t="e">
        <f>VLOOKUP(Servicios[[#This Row],[VIN2]],Table_Campanias[Vin],1,0)</f>
        <v>#N/A</v>
      </c>
      <c r="V57" s="3" t="str">
        <f>MID(Servicios[[#This Row],[VIN2]],10,1)</f>
        <v>M</v>
      </c>
      <c r="W57" s="3">
        <f t="shared" si="5"/>
        <v>2022</v>
      </c>
      <c r="X57" t="s">
        <v>603</v>
      </c>
      <c r="Y57">
        <v>4612397221</v>
      </c>
      <c r="Z57">
        <v>4612397221</v>
      </c>
      <c r="AA57">
        <v>4612397221</v>
      </c>
      <c r="AB57">
        <v>0</v>
      </c>
      <c r="AC57" t="s">
        <v>604</v>
      </c>
      <c r="AD57" s="9" t="str">
        <f>IFERROR(VLOOKUP(Servicios[[#This Row],[VIN 8 BV]],Citas[[VIN]:[STATUS ASISTENCIA]],1,FALSE),"NO")</f>
        <v>MU028751</v>
      </c>
    </row>
    <row r="58" spans="1:30">
      <c r="A58" s="1">
        <v>44988</v>
      </c>
      <c r="B58" s="19" t="s">
        <v>605</v>
      </c>
      <c r="C58" s="156" t="str">
        <f>IFERROR(VLOOKUP(Servicios[[#This Row],[VIN 8 BV]],Citas[[VIN]:[TMK]],2,0),"NO")</f>
        <v>J</v>
      </c>
      <c r="D58" s="4" t="str">
        <f>MID(Servicios[[#This Row],[VIN2]],10,8)</f>
        <v>NV002199</v>
      </c>
      <c r="E58" s="3">
        <f t="shared" si="3"/>
        <v>1</v>
      </c>
      <c r="F58">
        <f t="shared" si="4"/>
        <v>3</v>
      </c>
      <c r="G58" t="str">
        <f>TEXT(Servicios[[#This Row],[FECHA]],"aaaa")</f>
        <v>2023</v>
      </c>
      <c r="H58" t="str">
        <f>TEXT(Servicios[[#This Row],[FECHA]],"mmmm")</f>
        <v>marzo</v>
      </c>
      <c r="I58" t="str">
        <f>CONCATENATE(Servicios[[#This Row],[MES]]," ",Servicios[[#This Row],[AÑO]])</f>
        <v>marzo 2023</v>
      </c>
      <c r="J58" s="3" t="str">
        <f>MID(Servicios[[#This Row],[ORDEN]],1,1)</f>
        <v>S</v>
      </c>
      <c r="L58" t="s">
        <v>606</v>
      </c>
      <c r="M58" t="s">
        <v>607</v>
      </c>
      <c r="N58" t="s">
        <v>608</v>
      </c>
      <c r="O58" t="s">
        <v>118</v>
      </c>
      <c r="P58" t="s">
        <v>609</v>
      </c>
      <c r="Q58" t="s">
        <v>610</v>
      </c>
      <c r="R58" t="e">
        <f>VLOOKUP(Servicios[[#This Row],[VIN2]],Table_OutputBDVentaReciente[Vin],1,0)</f>
        <v>#N/A</v>
      </c>
      <c r="S58" t="str">
        <f>VLOOKUP(Servicios[[#This Row],[VIN2]],Table_ListadoRptClientes[Vin],1,0)</f>
        <v>7MUBAAAG0NV002199</v>
      </c>
      <c r="T58" t="e">
        <f>VLOOKUP(Servicios[[#This Row],[VIN2]],Table_LIstadoInactivos[Vin],1,0)</f>
        <v>#N/A</v>
      </c>
      <c r="U58" t="e">
        <f>VLOOKUP(Servicios[[#This Row],[VIN2]],Table_Campanias[Vin],1,0)</f>
        <v>#N/A</v>
      </c>
      <c r="V58" s="3" t="str">
        <f>MID(Servicios[[#This Row],[VIN2]],10,1)</f>
        <v>N</v>
      </c>
      <c r="W58" s="3" t="str">
        <f t="shared" si="5"/>
        <v/>
      </c>
      <c r="X58" t="s">
        <v>611</v>
      </c>
      <c r="Y58">
        <v>4171795409</v>
      </c>
      <c r="Z58">
        <v>4171795409</v>
      </c>
      <c r="AA58">
        <v>4171795409</v>
      </c>
      <c r="AB58">
        <v>0</v>
      </c>
      <c r="AC58" t="s">
        <v>612</v>
      </c>
      <c r="AD58" s="9" t="str">
        <f>IFERROR(VLOOKUP(Servicios[[#This Row],[VIN 8 BV]],Citas[[VIN]:[STATUS ASISTENCIA]],1,FALSE),"NO")</f>
        <v>NV002199</v>
      </c>
    </row>
    <row r="59" spans="1:30">
      <c r="A59" s="1">
        <v>44988</v>
      </c>
      <c r="B59" s="19" t="s">
        <v>613</v>
      </c>
      <c r="C59" s="156" t="str">
        <f>IFERROR(VLOOKUP(Servicios[[#This Row],[VIN 8 BV]],Citas[[VIN]:[TMK]],2,0),"NO")</f>
        <v>J</v>
      </c>
      <c r="D59" s="4" t="str">
        <f>MID(Servicios[[#This Row],[VIN2]],10,8)</f>
        <v>KR086741</v>
      </c>
      <c r="E59" s="3">
        <f t="shared" si="3"/>
        <v>1</v>
      </c>
      <c r="F59">
        <f t="shared" si="4"/>
        <v>3</v>
      </c>
      <c r="G59" t="str">
        <f>TEXT(Servicios[[#This Row],[FECHA]],"aaaa")</f>
        <v>2023</v>
      </c>
      <c r="H59" t="str">
        <f>TEXT(Servicios[[#This Row],[FECHA]],"mmmm")</f>
        <v>marzo</v>
      </c>
      <c r="I59" t="str">
        <f>CONCATENATE(Servicios[[#This Row],[MES]]," ",Servicios[[#This Row],[AÑO]])</f>
        <v>marzo 2023</v>
      </c>
      <c r="J59" s="3" t="str">
        <f>MID(Servicios[[#This Row],[ORDEN]],1,1)</f>
        <v>S</v>
      </c>
      <c r="L59" t="s">
        <v>614</v>
      </c>
      <c r="M59" t="s">
        <v>615</v>
      </c>
      <c r="N59" t="s">
        <v>616</v>
      </c>
      <c r="O59" t="s">
        <v>118</v>
      </c>
      <c r="P59" t="s">
        <v>617</v>
      </c>
      <c r="Q59" t="s">
        <v>618</v>
      </c>
      <c r="R59" t="e">
        <f>VLOOKUP(Servicios[[#This Row],[VIN2]],Table_OutputBDVentaReciente[Vin],1,0)</f>
        <v>#N/A</v>
      </c>
      <c r="S59" t="str">
        <f>VLOOKUP(Servicios[[#This Row],[VIN2]],Table_ListadoRptClientes[Vin],1,0)</f>
        <v>NMTKH3BX3KR086741</v>
      </c>
      <c r="T59" t="e">
        <f>VLOOKUP(Servicios[[#This Row],[VIN2]],Table_LIstadoInactivos[Vin],1,0)</f>
        <v>#N/A</v>
      </c>
      <c r="U59" t="e">
        <f>VLOOKUP(Servicios[[#This Row],[VIN2]],Table_Campanias[Vin],1,0)</f>
        <v>#N/A</v>
      </c>
      <c r="V59" s="3" t="str">
        <f>MID(Servicios[[#This Row],[VIN2]],10,1)</f>
        <v>K</v>
      </c>
      <c r="W59" s="3">
        <f t="shared" si="5"/>
        <v>2020</v>
      </c>
      <c r="X59" t="s">
        <v>619</v>
      </c>
      <c r="Y59">
        <v>0</v>
      </c>
      <c r="Z59">
        <v>4612176016</v>
      </c>
      <c r="AA59">
        <v>4612176016</v>
      </c>
      <c r="AB59">
        <v>0</v>
      </c>
      <c r="AC59" t="s">
        <v>620</v>
      </c>
      <c r="AD59" s="9" t="str">
        <f>IFERROR(VLOOKUP(Servicios[[#This Row],[VIN 8 BV]],Citas[[VIN]:[STATUS ASISTENCIA]],1,FALSE),"NO")</f>
        <v>KR086741</v>
      </c>
    </row>
    <row r="60" spans="1:30">
      <c r="A60" s="1">
        <v>44988</v>
      </c>
      <c r="B60" s="19" t="s">
        <v>621</v>
      </c>
      <c r="C60" s="156" t="str">
        <f>IFERROR(VLOOKUP(Servicios[[#This Row],[VIN 8 BV]],Citas[[VIN]:[TMK]],2,0),"NO")</f>
        <v>NO</v>
      </c>
      <c r="D60" s="4" t="str">
        <f>MID(Servicios[[#This Row],[VIN2]],10,8)</f>
        <v>FK011296</v>
      </c>
      <c r="E60" s="3">
        <f t="shared" si="3"/>
        <v>1</v>
      </c>
      <c r="F60">
        <f t="shared" si="4"/>
        <v>3</v>
      </c>
      <c r="G60" t="str">
        <f>TEXT(Servicios[[#This Row],[FECHA]],"aaaa")</f>
        <v>2023</v>
      </c>
      <c r="H60" t="str">
        <f>TEXT(Servicios[[#This Row],[FECHA]],"mmmm")</f>
        <v>marzo</v>
      </c>
      <c r="I60" t="str">
        <f>CONCATENATE(Servicios[[#This Row],[MES]]," ",Servicios[[#This Row],[AÑO]])</f>
        <v>marzo 2023</v>
      </c>
      <c r="J60" s="3" t="str">
        <f>MID(Servicios[[#This Row],[ORDEN]],1,1)</f>
        <v>S</v>
      </c>
      <c r="L60" t="s">
        <v>622</v>
      </c>
      <c r="M60" t="s">
        <v>623</v>
      </c>
      <c r="N60" t="s">
        <v>624</v>
      </c>
      <c r="O60" t="s">
        <v>119</v>
      </c>
      <c r="P60" t="s">
        <v>244</v>
      </c>
      <c r="Q60" t="s">
        <v>625</v>
      </c>
      <c r="R60" t="e">
        <f>VLOOKUP(Servicios[[#This Row],[VIN2]],Table_OutputBDVentaReciente[Vin],1,0)</f>
        <v>#N/A</v>
      </c>
      <c r="S60" t="str">
        <f>VLOOKUP(Servicios[[#This Row],[VIN2]],Table_ListadoRptClientes[Vin],1,0)</f>
        <v>MHKMC13FXFK011296</v>
      </c>
      <c r="T60" t="e">
        <f>VLOOKUP(Servicios[[#This Row],[VIN2]],Table_LIstadoInactivos[Vin],1,0)</f>
        <v>#N/A</v>
      </c>
      <c r="U60" t="e">
        <f>VLOOKUP(Servicios[[#This Row],[VIN2]],Table_Campanias[Vin],1,0)</f>
        <v>#N/A</v>
      </c>
      <c r="V60" s="3" t="str">
        <f>MID(Servicios[[#This Row],[VIN2]],10,1)</f>
        <v>F</v>
      </c>
      <c r="W60" s="3">
        <f t="shared" si="5"/>
        <v>2015</v>
      </c>
      <c r="X60" t="s">
        <v>626</v>
      </c>
      <c r="Y60">
        <v>5539182976</v>
      </c>
      <c r="Z60">
        <v>5539182976</v>
      </c>
      <c r="AA60">
        <v>5539182976</v>
      </c>
      <c r="AC60" t="s">
        <v>627</v>
      </c>
      <c r="AD60" s="9" t="str">
        <f>IFERROR(VLOOKUP(Servicios[[#This Row],[VIN 8 BV]],Citas[[VIN]:[STATUS ASISTENCIA]],1,FALSE),"NO")</f>
        <v>NO</v>
      </c>
    </row>
    <row r="61" spans="1:30">
      <c r="A61" s="1">
        <v>44988</v>
      </c>
      <c r="B61" s="19" t="s">
        <v>628</v>
      </c>
      <c r="C61" s="156" t="str">
        <f>IFERROR(VLOOKUP(Servicios[[#This Row],[VIN 8 BV]],Citas[[VIN]:[TMK]],2,0),"NO")</f>
        <v>K</v>
      </c>
      <c r="D61" s="4" t="str">
        <f>MID(Servicios[[#This Row],[VIN2]],10,8)</f>
        <v>J3076878</v>
      </c>
      <c r="E61" s="3">
        <f t="shared" si="3"/>
        <v>1</v>
      </c>
      <c r="F61">
        <f t="shared" si="4"/>
        <v>3</v>
      </c>
      <c r="G61" t="str">
        <f>TEXT(Servicios[[#This Row],[FECHA]],"aaaa")</f>
        <v>2023</v>
      </c>
      <c r="H61" t="str">
        <f>TEXT(Servicios[[#This Row],[FECHA]],"mmmm")</f>
        <v>marzo</v>
      </c>
      <c r="I61" t="str">
        <f>CONCATENATE(Servicios[[#This Row],[MES]]," ",Servicios[[#This Row],[AÑO]])</f>
        <v>marzo 2023</v>
      </c>
      <c r="J61" s="3" t="str">
        <f>MID(Servicios[[#This Row],[ORDEN]],1,1)</f>
        <v>S</v>
      </c>
      <c r="L61" t="s">
        <v>629</v>
      </c>
      <c r="M61" t="s">
        <v>630</v>
      </c>
      <c r="N61" t="s">
        <v>631</v>
      </c>
      <c r="O61" t="s">
        <v>120</v>
      </c>
      <c r="P61" t="s">
        <v>215</v>
      </c>
      <c r="Q61" t="s">
        <v>632</v>
      </c>
      <c r="R61" t="e">
        <f>VLOOKUP(Servicios[[#This Row],[VIN2]],Table_OutputBDVentaReciente[Vin],1,0)</f>
        <v>#N/A</v>
      </c>
      <c r="S61" t="str">
        <f>VLOOKUP(Servicios[[#This Row],[VIN2]],Table_ListadoRptClientes[Vin],1,0)</f>
        <v>JTDKBRFU5J3076878</v>
      </c>
      <c r="T61" t="e">
        <f>VLOOKUP(Servicios[[#This Row],[VIN2]],Table_LIstadoInactivos[Vin],1,0)</f>
        <v>#N/A</v>
      </c>
      <c r="U61" t="e">
        <f>VLOOKUP(Servicios[[#This Row],[VIN2]],Table_Campanias[Vin],1,0)</f>
        <v>#N/A</v>
      </c>
      <c r="V61" s="3" t="str">
        <f>MID(Servicios[[#This Row],[VIN2]],10,1)</f>
        <v>J</v>
      </c>
      <c r="W61" s="3">
        <f t="shared" si="5"/>
        <v>2019</v>
      </c>
      <c r="X61" t="s">
        <v>633</v>
      </c>
      <c r="Y61">
        <v>0</v>
      </c>
      <c r="Z61">
        <v>4616162096</v>
      </c>
      <c r="AA61">
        <v>5518497095</v>
      </c>
      <c r="AB61">
        <v>0</v>
      </c>
      <c r="AC61" t="s">
        <v>634</v>
      </c>
      <c r="AD61" s="9" t="str">
        <f>IFERROR(VLOOKUP(Servicios[[#This Row],[VIN 8 BV]],Citas[[VIN]:[STATUS ASISTENCIA]],1,FALSE),"NO")</f>
        <v>J3076878</v>
      </c>
    </row>
    <row r="62" spans="1:30">
      <c r="A62" s="1">
        <v>44988</v>
      </c>
      <c r="B62" s="19" t="s">
        <v>635</v>
      </c>
      <c r="C62" s="156" t="str">
        <f>IFERROR(VLOOKUP(Servicios[[#This Row],[VIN 8 BV]],Citas[[VIN]:[TMK]],2,0),"NO")</f>
        <v>J</v>
      </c>
      <c r="D62" s="4" t="str">
        <f>MID(Servicios[[#This Row],[VIN2]],10,8)</f>
        <v>M1227246</v>
      </c>
      <c r="E62" s="3">
        <f t="shared" si="3"/>
        <v>1</v>
      </c>
      <c r="F62">
        <f t="shared" si="4"/>
        <v>3</v>
      </c>
      <c r="G62" t="str">
        <f>TEXT(Servicios[[#This Row],[FECHA]],"aaaa")</f>
        <v>2023</v>
      </c>
      <c r="H62" t="str">
        <f>TEXT(Servicios[[#This Row],[FECHA]],"mmmm")</f>
        <v>marzo</v>
      </c>
      <c r="I62" t="str">
        <f>CONCATENATE(Servicios[[#This Row],[MES]]," ",Servicios[[#This Row],[AÑO]])</f>
        <v>marzo 2023</v>
      </c>
      <c r="J62" s="3" t="str">
        <f>MID(Servicios[[#This Row],[ORDEN]],1,1)</f>
        <v>S</v>
      </c>
      <c r="L62" t="s">
        <v>636</v>
      </c>
      <c r="M62" t="s">
        <v>637</v>
      </c>
      <c r="N62" t="s">
        <v>638</v>
      </c>
      <c r="O62" t="s">
        <v>119</v>
      </c>
      <c r="P62" t="s">
        <v>231</v>
      </c>
      <c r="Q62" t="s">
        <v>639</v>
      </c>
      <c r="R62" t="e">
        <f>VLOOKUP(Servicios[[#This Row],[VIN2]],Table_OutputBDVentaReciente[Vin],1,0)</f>
        <v>#N/A</v>
      </c>
      <c r="S62" t="str">
        <f>VLOOKUP(Servicios[[#This Row],[VIN2]],Table_ListadoRptClientes[Vin],1,0)</f>
        <v>MR2B29F31M1227246</v>
      </c>
      <c r="T62" t="e">
        <f>VLOOKUP(Servicios[[#This Row],[VIN2]],Table_LIstadoInactivos[Vin],1,0)</f>
        <v>#N/A</v>
      </c>
      <c r="U62" t="e">
        <f>VLOOKUP(Servicios[[#This Row],[VIN2]],Table_Campanias[Vin],1,0)</f>
        <v>#N/A</v>
      </c>
      <c r="V62" s="3" t="str">
        <f>MID(Servicios[[#This Row],[VIN2]],10,1)</f>
        <v>M</v>
      </c>
      <c r="W62" s="3">
        <f t="shared" si="5"/>
        <v>2022</v>
      </c>
      <c r="X62" t="s">
        <v>640</v>
      </c>
      <c r="Y62">
        <v>4611007848</v>
      </c>
      <c r="Z62">
        <v>4611007848</v>
      </c>
      <c r="AA62">
        <v>4621582696</v>
      </c>
      <c r="AB62">
        <v>4611007848</v>
      </c>
      <c r="AC62" t="s">
        <v>641</v>
      </c>
      <c r="AD62" s="9" t="str">
        <f>IFERROR(VLOOKUP(Servicios[[#This Row],[VIN 8 BV]],Citas[[VIN]:[STATUS ASISTENCIA]],1,FALSE),"NO")</f>
        <v>M1227246</v>
      </c>
    </row>
    <row r="63" spans="1:30">
      <c r="A63" s="1">
        <v>44988</v>
      </c>
      <c r="B63" s="19" t="s">
        <v>642</v>
      </c>
      <c r="C63" s="156" t="str">
        <f>IFERROR(VLOOKUP(Servicios[[#This Row],[VIN 8 BV]],Citas[[VIN]:[TMK]],2,0),"NO")</f>
        <v>K</v>
      </c>
      <c r="D63" s="4" t="str">
        <f>MID(Servicios[[#This Row],[VIN2]],10,8)</f>
        <v>K1170932</v>
      </c>
      <c r="E63" s="3">
        <f t="shared" si="3"/>
        <v>1</v>
      </c>
      <c r="F63">
        <f t="shared" si="4"/>
        <v>3</v>
      </c>
      <c r="G63" t="str">
        <f>TEXT(Servicios[[#This Row],[FECHA]],"aaaa")</f>
        <v>2023</v>
      </c>
      <c r="H63" t="str">
        <f>TEXT(Servicios[[#This Row],[FECHA]],"mmmm")</f>
        <v>marzo</v>
      </c>
      <c r="I63" t="str">
        <f>CONCATENATE(Servicios[[#This Row],[MES]]," ",Servicios[[#This Row],[AÑO]])</f>
        <v>marzo 2023</v>
      </c>
      <c r="J63" s="3" t="str">
        <f>MID(Servicios[[#This Row],[ORDEN]],1,1)</f>
        <v>S</v>
      </c>
      <c r="L63" t="s">
        <v>643</v>
      </c>
      <c r="M63" t="s">
        <v>644</v>
      </c>
      <c r="N63" t="s">
        <v>645</v>
      </c>
      <c r="O63" t="s">
        <v>118</v>
      </c>
      <c r="P63" t="s">
        <v>231</v>
      </c>
      <c r="Q63" t="s">
        <v>646</v>
      </c>
      <c r="R63" t="e">
        <f>VLOOKUP(Servicios[[#This Row],[VIN2]],Table_OutputBDVentaReciente[Vin],1,0)</f>
        <v>#N/A</v>
      </c>
      <c r="S63" t="str">
        <f>VLOOKUP(Servicios[[#This Row],[VIN2]],Table_ListadoRptClientes[Vin],1,0)</f>
        <v>MR2K29F3XK1170932</v>
      </c>
      <c r="T63" t="e">
        <f>VLOOKUP(Servicios[[#This Row],[VIN2]],Table_LIstadoInactivos[Vin],1,0)</f>
        <v>#N/A</v>
      </c>
      <c r="U63" t="e">
        <f>VLOOKUP(Servicios[[#This Row],[VIN2]],Table_Campanias[Vin],1,0)</f>
        <v>#N/A</v>
      </c>
      <c r="V63" s="3" t="str">
        <f>MID(Servicios[[#This Row],[VIN2]],10,1)</f>
        <v>K</v>
      </c>
      <c r="W63" s="3">
        <f t="shared" si="5"/>
        <v>2020</v>
      </c>
      <c r="X63" t="s">
        <v>647</v>
      </c>
      <c r="Y63">
        <v>4616118919</v>
      </c>
      <c r="Z63">
        <v>4611385423</v>
      </c>
      <c r="AA63">
        <v>4611385423</v>
      </c>
      <c r="AB63">
        <v>0</v>
      </c>
      <c r="AC63" t="s">
        <v>648</v>
      </c>
      <c r="AD63" s="9" t="str">
        <f>IFERROR(VLOOKUP(Servicios[[#This Row],[VIN 8 BV]],Citas[[VIN]:[STATUS ASISTENCIA]],1,FALSE),"NO")</f>
        <v>K1170932</v>
      </c>
    </row>
    <row r="64" spans="1:30">
      <c r="A64" s="1">
        <v>44988</v>
      </c>
      <c r="B64" s="19" t="s">
        <v>649</v>
      </c>
      <c r="C64" s="156" t="str">
        <f>IFERROR(VLOOKUP(Servicios[[#This Row],[VIN 8 BV]],Citas[[VIN]:[TMK]],2,0),"NO")</f>
        <v>M</v>
      </c>
      <c r="D64" s="4" t="str">
        <f>MID(Servicios[[#This Row],[VIN2]],10,8)</f>
        <v>JY333029</v>
      </c>
      <c r="E64" s="3">
        <f t="shared" si="3"/>
        <v>1</v>
      </c>
      <c r="F64">
        <f t="shared" si="4"/>
        <v>3</v>
      </c>
      <c r="G64" t="str">
        <f>TEXT(Servicios[[#This Row],[FECHA]],"aaaa")</f>
        <v>2023</v>
      </c>
      <c r="H64" t="str">
        <f>TEXT(Servicios[[#This Row],[FECHA]],"mmmm")</f>
        <v>marzo</v>
      </c>
      <c r="I64" t="str">
        <f>CONCATENATE(Servicios[[#This Row],[MES]]," ",Servicios[[#This Row],[AÑO]])</f>
        <v>marzo 2023</v>
      </c>
      <c r="J64" s="3" t="str">
        <f>MID(Servicios[[#This Row],[ORDEN]],1,1)</f>
        <v>S</v>
      </c>
      <c r="L64" t="s">
        <v>650</v>
      </c>
      <c r="M64" t="s">
        <v>651</v>
      </c>
      <c r="N64" t="s">
        <v>652</v>
      </c>
      <c r="O64" t="s">
        <v>120</v>
      </c>
      <c r="P64" t="s">
        <v>396</v>
      </c>
      <c r="Q64" t="s">
        <v>653</v>
      </c>
      <c r="R64" t="e">
        <f>VLOOKUP(Servicios[[#This Row],[VIN2]],Table_OutputBDVentaReciente[Vin],1,0)</f>
        <v>#N/A</v>
      </c>
      <c r="S64" t="str">
        <f>VLOOKUP(Servicios[[#This Row],[VIN2]],Table_ListadoRptClientes[Vin],1,0)</f>
        <v>3MYDLAYV0JY333029</v>
      </c>
      <c r="T64" t="e">
        <f>VLOOKUP(Servicios[[#This Row],[VIN2]],Table_LIstadoInactivos[Vin],1,0)</f>
        <v>#N/A</v>
      </c>
      <c r="U64" t="e">
        <f>VLOOKUP(Servicios[[#This Row],[VIN2]],Table_Campanias[Vin],1,0)</f>
        <v>#N/A</v>
      </c>
      <c r="V64" s="3" t="str">
        <f>MID(Servicios[[#This Row],[VIN2]],10,1)</f>
        <v>J</v>
      </c>
      <c r="W64" s="3">
        <f t="shared" si="5"/>
        <v>2019</v>
      </c>
      <c r="X64" t="s">
        <v>654</v>
      </c>
      <c r="Y64">
        <v>4616148961</v>
      </c>
      <c r="Z64">
        <v>4615469246</v>
      </c>
      <c r="AA64">
        <v>4615469246</v>
      </c>
      <c r="AB64">
        <v>0</v>
      </c>
      <c r="AC64" t="s">
        <v>655</v>
      </c>
      <c r="AD64" s="9" t="str">
        <f>IFERROR(VLOOKUP(Servicios[[#This Row],[VIN 8 BV]],Citas[[VIN]:[STATUS ASISTENCIA]],1,FALSE),"NO")</f>
        <v>JY333029</v>
      </c>
    </row>
    <row r="65" spans="1:30">
      <c r="A65" s="1">
        <v>44988</v>
      </c>
      <c r="B65" s="19" t="s">
        <v>656</v>
      </c>
      <c r="C65" s="156" t="str">
        <f>IFERROR(VLOOKUP(Servicios[[#This Row],[VIN 8 BV]],Citas[[VIN]:[TMK]],2,0),"NO")</f>
        <v>NO</v>
      </c>
      <c r="D65" s="4" t="str">
        <f>MID(Servicios[[#This Row],[VIN2]],10,8)</f>
        <v>E0258457</v>
      </c>
      <c r="E65" s="3">
        <f t="shared" si="3"/>
        <v>1</v>
      </c>
      <c r="F65">
        <f t="shared" si="4"/>
        <v>3</v>
      </c>
      <c r="G65" t="str">
        <f>TEXT(Servicios[[#This Row],[FECHA]],"aaaa")</f>
        <v>2023</v>
      </c>
      <c r="H65" t="str">
        <f>TEXT(Servicios[[#This Row],[FECHA]],"mmmm")</f>
        <v>marzo</v>
      </c>
      <c r="I65" t="str">
        <f>CONCATENATE(Servicios[[#This Row],[MES]]," ",Servicios[[#This Row],[AÑO]])</f>
        <v>marzo 2023</v>
      </c>
      <c r="J65" s="3" t="str">
        <f>MID(Servicios[[#This Row],[ORDEN]],1,1)</f>
        <v>T</v>
      </c>
      <c r="L65" t="s">
        <v>657</v>
      </c>
      <c r="M65" t="s">
        <v>658</v>
      </c>
      <c r="N65" t="s">
        <v>659</v>
      </c>
      <c r="O65" t="s">
        <v>120</v>
      </c>
      <c r="P65" t="s">
        <v>251</v>
      </c>
      <c r="Q65" t="s">
        <v>660</v>
      </c>
      <c r="R65" t="e">
        <f>VLOOKUP(Servicios[[#This Row],[VIN2]],Table_OutputBDVentaReciente[Vin],1,0)</f>
        <v>#N/A</v>
      </c>
      <c r="S65" t="e">
        <f>VLOOKUP(Servicios[[#This Row],[VIN2]],Table_ListadoRptClientes[Vin],1,0)</f>
        <v>#N/A</v>
      </c>
      <c r="T65" t="e">
        <f>VLOOKUP(Servicios[[#This Row],[VIN2]],Table_LIstadoInactivos[Vin],1,0)</f>
        <v>#N/A</v>
      </c>
      <c r="U65" t="e">
        <f>VLOOKUP(Servicios[[#This Row],[VIN2]],Table_Campanias[Vin],1,0)</f>
        <v>#N/A</v>
      </c>
      <c r="V65" s="3" t="str">
        <f>MID(Servicios[[#This Row],[VIN2]],10,1)</f>
        <v>E</v>
      </c>
      <c r="W65" s="3">
        <f t="shared" si="5"/>
        <v>2014</v>
      </c>
      <c r="X65" t="s">
        <v>661</v>
      </c>
      <c r="Y65">
        <v>0</v>
      </c>
      <c r="Z65">
        <v>4611224126</v>
      </c>
      <c r="AA65">
        <v>6681030667</v>
      </c>
      <c r="AB65">
        <v>0</v>
      </c>
      <c r="AC65" t="s">
        <v>662</v>
      </c>
      <c r="AD65" s="9" t="str">
        <f>IFERROR(VLOOKUP(Servicios[[#This Row],[VIN 8 BV]],Citas[[VIN]:[STATUS ASISTENCIA]],1,FALSE),"NO")</f>
        <v>NO</v>
      </c>
    </row>
    <row r="66" spans="1:30">
      <c r="A66" s="1">
        <v>44988</v>
      </c>
      <c r="B66" s="19" t="s">
        <v>663</v>
      </c>
      <c r="C66" s="156" t="str">
        <f>IFERROR(VLOOKUP(Servicios[[#This Row],[VIN 8 BV]],Citas[[VIN]:[TMK]],2,0),"NO")</f>
        <v>M</v>
      </c>
      <c r="D66" s="4" t="str">
        <f>MID(Servicios[[#This Row],[VIN2]],10,8)</f>
        <v>C5109339</v>
      </c>
      <c r="E66" s="3">
        <f t="shared" si="3"/>
        <v>1</v>
      </c>
      <c r="F66">
        <f t="shared" si="4"/>
        <v>3</v>
      </c>
      <c r="G66" t="str">
        <f>TEXT(Servicios[[#This Row],[FECHA]],"aaaa")</f>
        <v>2023</v>
      </c>
      <c r="H66" t="str">
        <f>TEXT(Servicios[[#This Row],[FECHA]],"mmmm")</f>
        <v>marzo</v>
      </c>
      <c r="I66" t="str">
        <f>CONCATENATE(Servicios[[#This Row],[MES]]," ",Servicios[[#This Row],[AÑO]])</f>
        <v>marzo 2023</v>
      </c>
      <c r="J66" s="3" t="str">
        <f>MID(Servicios[[#This Row],[ORDEN]],1,1)</f>
        <v>T</v>
      </c>
      <c r="L66" t="s">
        <v>664</v>
      </c>
      <c r="M66" t="s">
        <v>665</v>
      </c>
      <c r="N66" t="s">
        <v>666</v>
      </c>
      <c r="O66" t="s">
        <v>118</v>
      </c>
      <c r="P66" t="s">
        <v>295</v>
      </c>
      <c r="Q66" t="s">
        <v>667</v>
      </c>
      <c r="R66" t="e">
        <f>VLOOKUP(Servicios[[#This Row],[VIN2]],Table_OutputBDVentaReciente[Vin],1,0)</f>
        <v>#N/A</v>
      </c>
      <c r="S66" t="e">
        <f>VLOOKUP(Servicios[[#This Row],[VIN2]],Table_ListadoRptClientes[Vin],1,0)</f>
        <v>#N/A</v>
      </c>
      <c r="T66" t="e">
        <f>VLOOKUP(Servicios[[#This Row],[VIN2]],Table_LIstadoInactivos[Vin],1,0)</f>
        <v>#N/A</v>
      </c>
      <c r="U66" t="e">
        <f>VLOOKUP(Servicios[[#This Row],[VIN2]],Table_Campanias[Vin],1,0)</f>
        <v>#N/A</v>
      </c>
      <c r="V66" s="3" t="str">
        <f>MID(Servicios[[#This Row],[VIN2]],10,1)</f>
        <v>C</v>
      </c>
      <c r="W66" s="3">
        <f t="shared" si="5"/>
        <v>2012</v>
      </c>
      <c r="X66" t="s">
        <v>668</v>
      </c>
      <c r="Y66">
        <v>0</v>
      </c>
      <c r="Z66">
        <v>5573852543</v>
      </c>
      <c r="AA66">
        <v>8058867823</v>
      </c>
      <c r="AB66">
        <v>0</v>
      </c>
      <c r="AC66" t="s">
        <v>669</v>
      </c>
      <c r="AD66" s="9" t="str">
        <f>IFERROR(VLOOKUP(Servicios[[#This Row],[VIN 8 BV]],Citas[[VIN]:[STATUS ASISTENCIA]],1,FALSE),"NO")</f>
        <v>C5109339</v>
      </c>
    </row>
    <row r="67" spans="1:30">
      <c r="A67" s="1">
        <v>44988</v>
      </c>
      <c r="B67" s="19" t="s">
        <v>670</v>
      </c>
      <c r="C67" s="156" t="str">
        <f>IFERROR(VLOOKUP(Servicios[[#This Row],[VIN 8 BV]],Citas[[VIN]:[TMK]],2,0),"NO")</f>
        <v>M</v>
      </c>
      <c r="D67" s="4" t="str">
        <f>MID(Servicios[[#This Row],[VIN2]],10,8)</f>
        <v>EP024960</v>
      </c>
      <c r="E67" s="3">
        <f t="shared" si="3"/>
        <v>1</v>
      </c>
      <c r="F67">
        <f t="shared" si="4"/>
        <v>3</v>
      </c>
      <c r="G67" t="str">
        <f>TEXT(Servicios[[#This Row],[FECHA]],"aaaa")</f>
        <v>2023</v>
      </c>
      <c r="H67" t="str">
        <f>TEXT(Servicios[[#This Row],[FECHA]],"mmmm")</f>
        <v>marzo</v>
      </c>
      <c r="I67" t="str">
        <f>CONCATENATE(Servicios[[#This Row],[MES]]," ",Servicios[[#This Row],[AÑO]])</f>
        <v>marzo 2023</v>
      </c>
      <c r="J67" s="3" t="str">
        <f>MID(Servicios[[#This Row],[ORDEN]],1,1)</f>
        <v>T</v>
      </c>
      <c r="L67" t="s">
        <v>671</v>
      </c>
      <c r="M67" t="s">
        <v>672</v>
      </c>
      <c r="N67" t="s">
        <v>673</v>
      </c>
      <c r="O67" t="s">
        <v>120</v>
      </c>
      <c r="P67" t="s">
        <v>310</v>
      </c>
      <c r="Q67" t="s">
        <v>674</v>
      </c>
      <c r="R67" t="e">
        <f>VLOOKUP(Servicios[[#This Row],[VIN2]],Table_OutputBDVentaReciente[Vin],1,0)</f>
        <v>#N/A</v>
      </c>
      <c r="S67" t="e">
        <f>VLOOKUP(Servicios[[#This Row],[VIN2]],Table_ListadoRptClientes[Vin],1,0)</f>
        <v>#N/A</v>
      </c>
      <c r="T67" t="str">
        <f>VLOOKUP(Servicios[[#This Row],[VIN2]],Table_LIstadoInactivos[Vin],1,0)</f>
        <v>5YFBURHE9EP024960</v>
      </c>
      <c r="U67" t="e">
        <f>VLOOKUP(Servicios[[#This Row],[VIN2]],Table_Campanias[Vin],1,0)</f>
        <v>#N/A</v>
      </c>
      <c r="V67" s="3" t="str">
        <f>MID(Servicios[[#This Row],[VIN2]],10,1)</f>
        <v>E</v>
      </c>
      <c r="W67" s="3">
        <f t="shared" si="5"/>
        <v>2014</v>
      </c>
      <c r="X67" t="s">
        <v>675</v>
      </c>
      <c r="Y67">
        <v>4611719745</v>
      </c>
      <c r="Z67">
        <v>4611719745</v>
      </c>
      <c r="AA67">
        <v>4611719745</v>
      </c>
      <c r="AB67">
        <v>111111111111111</v>
      </c>
      <c r="AC67" t="s">
        <v>676</v>
      </c>
      <c r="AD67" s="9" t="str">
        <f>IFERROR(VLOOKUP(Servicios[[#This Row],[VIN 8 BV]],Citas[[VIN]:[STATUS ASISTENCIA]],1,FALSE),"NO")</f>
        <v>EP024960</v>
      </c>
    </row>
    <row r="68" spans="1:30">
      <c r="A68" s="1">
        <v>44988</v>
      </c>
      <c r="B68" s="19" t="s">
        <v>677</v>
      </c>
      <c r="C68" s="156" t="str">
        <f>IFERROR(VLOOKUP(Servicios[[#This Row],[VIN 8 BV]],Citas[[VIN]:[TMK]],2,0),"NO")</f>
        <v>NO</v>
      </c>
      <c r="D68" s="4" t="str">
        <f>MID(Servicios[[#This Row],[VIN2]],10,8)</f>
        <v>MK010328</v>
      </c>
      <c r="E68" s="3">
        <f t="shared" si="3"/>
        <v>1</v>
      </c>
      <c r="F68">
        <f t="shared" si="4"/>
        <v>3</v>
      </c>
      <c r="G68" t="str">
        <f>TEXT(Servicios[[#This Row],[FECHA]],"aaaa")</f>
        <v>2023</v>
      </c>
      <c r="H68" t="str">
        <f>TEXT(Servicios[[#This Row],[FECHA]],"mmmm")</f>
        <v>marzo</v>
      </c>
      <c r="I68" t="str">
        <f>CONCATENATE(Servicios[[#This Row],[MES]]," ",Servicios[[#This Row],[AÑO]])</f>
        <v>marzo 2023</v>
      </c>
      <c r="J68" s="3" t="str">
        <f>MID(Servicios[[#This Row],[ORDEN]],1,1)</f>
        <v>T</v>
      </c>
      <c r="L68" t="s">
        <v>678</v>
      </c>
      <c r="M68" t="s">
        <v>679</v>
      </c>
      <c r="N68" t="s">
        <v>680</v>
      </c>
      <c r="O68" t="s">
        <v>120</v>
      </c>
      <c r="P68" t="s">
        <v>244</v>
      </c>
      <c r="Q68" t="s">
        <v>681</v>
      </c>
      <c r="R68" t="e">
        <f>VLOOKUP(Servicios[[#This Row],[VIN2]],Table_OutputBDVentaReciente[Vin],1,0)</f>
        <v>#N/A</v>
      </c>
      <c r="S68" t="e">
        <f>VLOOKUP(Servicios[[#This Row],[VIN2]],Table_ListadoRptClientes[Vin],1,0)</f>
        <v>#N/A</v>
      </c>
      <c r="T68" t="e">
        <f>VLOOKUP(Servicios[[#This Row],[VIN2]],Table_LIstadoInactivos[Vin],1,0)</f>
        <v>#N/A</v>
      </c>
      <c r="U68" t="e">
        <f>VLOOKUP(Servicios[[#This Row],[VIN2]],Table_Campanias[Vin],1,0)</f>
        <v>#N/A</v>
      </c>
      <c r="V68" s="3" t="str">
        <f>MID(Servicios[[#This Row],[VIN2]],10,1)</f>
        <v>M</v>
      </c>
      <c r="W68" s="3">
        <f t="shared" si="5"/>
        <v>2022</v>
      </c>
      <c r="X68" t="s">
        <v>682</v>
      </c>
      <c r="Y68">
        <v>0</v>
      </c>
      <c r="Z68">
        <v>4612227232</v>
      </c>
      <c r="AA68">
        <v>4612227232</v>
      </c>
      <c r="AB68">
        <v>0</v>
      </c>
      <c r="AC68" t="s">
        <v>683</v>
      </c>
      <c r="AD68" s="9" t="str">
        <f>IFERROR(VLOOKUP(Servicios[[#This Row],[VIN 8 BV]],Citas[[VIN]:[STATUS ASISTENCIA]],1,FALSE),"NO")</f>
        <v>NO</v>
      </c>
    </row>
    <row r="69" spans="1:30">
      <c r="A69" s="1">
        <v>44989</v>
      </c>
      <c r="B69" s="19" t="s">
        <v>684</v>
      </c>
      <c r="C69" s="156" t="str">
        <f>IFERROR(VLOOKUP(Servicios[[#This Row],[VIN 8 BV]],Citas[[VIN]:[TMK]],2,0),"NO")</f>
        <v>I</v>
      </c>
      <c r="D69" s="4" t="str">
        <f>MID(Servicios[[#This Row],[VIN2]],10,8)</f>
        <v>CW135051</v>
      </c>
      <c r="E69" s="3">
        <f t="shared" si="3"/>
        <v>1</v>
      </c>
      <c r="F69">
        <f t="shared" si="4"/>
        <v>4</v>
      </c>
      <c r="G69" t="str">
        <f>TEXT(Servicios[[#This Row],[FECHA]],"aaaa")</f>
        <v>2023</v>
      </c>
      <c r="H69" t="str">
        <f>TEXT(Servicios[[#This Row],[FECHA]],"mmmm")</f>
        <v>marzo</v>
      </c>
      <c r="I69" t="str">
        <f>CONCATENATE(Servicios[[#This Row],[MES]]," ",Servicios[[#This Row],[AÑO]])</f>
        <v>marzo 2023</v>
      </c>
      <c r="J69" s="3" t="str">
        <f>MID(Servicios[[#This Row],[ORDEN]],1,1)</f>
        <v>S</v>
      </c>
      <c r="L69" t="s">
        <v>685</v>
      </c>
      <c r="M69" t="s">
        <v>686</v>
      </c>
      <c r="N69" t="s">
        <v>687</v>
      </c>
      <c r="O69" t="s">
        <v>118</v>
      </c>
      <c r="P69" t="s">
        <v>295</v>
      </c>
      <c r="Q69" t="s">
        <v>688</v>
      </c>
      <c r="R69" t="e">
        <f>VLOOKUP(Servicios[[#This Row],[VIN2]],Table_OutputBDVentaReciente[Vin],1,0)</f>
        <v>#N/A</v>
      </c>
      <c r="S69" t="str">
        <f>VLOOKUP(Servicios[[#This Row],[VIN2]],Table_ListadoRptClientes[Vin],1,0)</f>
        <v>2T3WF4DV2CW135051</v>
      </c>
      <c r="T69" t="e">
        <f>VLOOKUP(Servicios[[#This Row],[VIN2]],Table_LIstadoInactivos[Vin],1,0)</f>
        <v>#N/A</v>
      </c>
      <c r="U69" t="e">
        <f>VLOOKUP(Servicios[[#This Row],[VIN2]],Table_Campanias[Vin],1,0)</f>
        <v>#N/A</v>
      </c>
      <c r="V69" s="3" t="str">
        <f>MID(Servicios[[#This Row],[VIN2]],10,1)</f>
        <v>C</v>
      </c>
      <c r="W69" s="3">
        <f t="shared" si="5"/>
        <v>2012</v>
      </c>
      <c r="X69" t="s">
        <v>689</v>
      </c>
      <c r="Y69">
        <v>4151200970</v>
      </c>
      <c r="Z69">
        <v>0</v>
      </c>
      <c r="AA69">
        <v>4151248753</v>
      </c>
      <c r="AB69">
        <v>0</v>
      </c>
      <c r="AC69" t="s">
        <v>391</v>
      </c>
      <c r="AD69" s="9" t="str">
        <f>IFERROR(VLOOKUP(Servicios[[#This Row],[VIN 8 BV]],Citas[[VIN]:[STATUS ASISTENCIA]],1,FALSE),"NO")</f>
        <v>CW135051</v>
      </c>
    </row>
    <row r="70" spans="1:30">
      <c r="A70" s="1">
        <v>44989</v>
      </c>
      <c r="B70" s="19" t="s">
        <v>690</v>
      </c>
      <c r="C70" s="156" t="str">
        <f>IFERROR(VLOOKUP(Servicios[[#This Row],[VIN 8 BV]],Citas[[VIN]:[TMK]],2,0),"NO")</f>
        <v>M</v>
      </c>
      <c r="D70" s="4" t="str">
        <f>MID(Servicios[[#This Row],[VIN2]],10,8)</f>
        <v>JW725857</v>
      </c>
      <c r="E70" s="3">
        <f t="shared" si="3"/>
        <v>1</v>
      </c>
      <c r="F70">
        <f t="shared" si="4"/>
        <v>4</v>
      </c>
      <c r="G70" t="str">
        <f>TEXT(Servicios[[#This Row],[FECHA]],"aaaa")</f>
        <v>2023</v>
      </c>
      <c r="H70" t="str">
        <f>TEXT(Servicios[[#This Row],[FECHA]],"mmmm")</f>
        <v>marzo</v>
      </c>
      <c r="I70" t="str">
        <f>CONCATENATE(Servicios[[#This Row],[MES]]," ",Servicios[[#This Row],[AÑO]])</f>
        <v>marzo 2023</v>
      </c>
      <c r="J70" s="3" t="str">
        <f>MID(Servicios[[#This Row],[ORDEN]],1,1)</f>
        <v>S</v>
      </c>
      <c r="L70" t="s">
        <v>691</v>
      </c>
      <c r="M70" t="s">
        <v>692</v>
      </c>
      <c r="N70" t="s">
        <v>693</v>
      </c>
      <c r="O70" t="s">
        <v>120</v>
      </c>
      <c r="P70" t="s">
        <v>295</v>
      </c>
      <c r="Q70" t="s">
        <v>694</v>
      </c>
      <c r="R70" t="e">
        <f>VLOOKUP(Servicios[[#This Row],[VIN2]],Table_OutputBDVentaReciente[Vin],1,0)</f>
        <v>#N/A</v>
      </c>
      <c r="S70" t="e">
        <f>VLOOKUP(Servicios[[#This Row],[VIN2]],Table_ListadoRptClientes[Vin],1,0)</f>
        <v>#N/A</v>
      </c>
      <c r="T70" t="e">
        <f>VLOOKUP(Servicios[[#This Row],[VIN2]],Table_LIstadoInactivos[Vin],1,0)</f>
        <v>#N/A</v>
      </c>
      <c r="U70" t="e">
        <f>VLOOKUP(Servicios[[#This Row],[VIN2]],Table_Campanias[Vin],1,0)</f>
        <v>#N/A</v>
      </c>
      <c r="V70" s="3" t="str">
        <f>MID(Servicios[[#This Row],[VIN2]],10,1)</f>
        <v>J</v>
      </c>
      <c r="W70" s="3">
        <f t="shared" si="5"/>
        <v>2019</v>
      </c>
      <c r="X70" t="s">
        <v>695</v>
      </c>
      <c r="Y70">
        <v>4612422959</v>
      </c>
      <c r="Z70">
        <v>4612422959</v>
      </c>
      <c r="AA70">
        <v>4612422959</v>
      </c>
      <c r="AB70">
        <v>0</v>
      </c>
      <c r="AC70" t="s">
        <v>696</v>
      </c>
      <c r="AD70" s="9" t="str">
        <f>IFERROR(VLOOKUP(Servicios[[#This Row],[VIN 8 BV]],Citas[[VIN]:[STATUS ASISTENCIA]],1,FALSE),"NO")</f>
        <v>JW725857</v>
      </c>
    </row>
    <row r="71" spans="1:30">
      <c r="A71" s="1">
        <v>44989</v>
      </c>
      <c r="B71" s="19" t="s">
        <v>697</v>
      </c>
      <c r="C71" s="156" t="str">
        <f>IFERROR(VLOOKUP(Servicios[[#This Row],[VIN 8 BV]],Citas[[VIN]:[TMK]],2,0),"NO")</f>
        <v>I</v>
      </c>
      <c r="D71" s="4" t="str">
        <f>MID(Servicios[[#This Row],[VIN2]],10,8)</f>
        <v>J0255700</v>
      </c>
      <c r="E71" s="3">
        <f t="shared" si="3"/>
        <v>1</v>
      </c>
      <c r="F71">
        <f t="shared" si="4"/>
        <v>4</v>
      </c>
      <c r="G71" t="str">
        <f>TEXT(Servicios[[#This Row],[FECHA]],"aaaa")</f>
        <v>2023</v>
      </c>
      <c r="H71" t="str">
        <f>TEXT(Servicios[[#This Row],[FECHA]],"mmmm")</f>
        <v>marzo</v>
      </c>
      <c r="I71" t="str">
        <f>CONCATENATE(Servicios[[#This Row],[MES]]," ",Servicios[[#This Row],[AÑO]])</f>
        <v>marzo 2023</v>
      </c>
      <c r="J71" s="3" t="str">
        <f>MID(Servicios[[#This Row],[ORDEN]],1,1)</f>
        <v>S</v>
      </c>
      <c r="L71" t="s">
        <v>698</v>
      </c>
      <c r="M71" t="s">
        <v>699</v>
      </c>
      <c r="N71" t="s">
        <v>700</v>
      </c>
      <c r="O71" t="s">
        <v>120</v>
      </c>
      <c r="P71" t="s">
        <v>251</v>
      </c>
      <c r="Q71" t="s">
        <v>701</v>
      </c>
      <c r="R71" t="e">
        <f>VLOOKUP(Servicios[[#This Row],[VIN2]],Table_OutputBDVentaReciente[Vin],1,0)</f>
        <v>#N/A</v>
      </c>
      <c r="S71" t="str">
        <f>VLOOKUP(Servicios[[#This Row],[VIN2]],Table_ListadoRptClientes[Vin],1,0)</f>
        <v>MR0EX8DD7J0255700</v>
      </c>
      <c r="T71" t="e">
        <f>VLOOKUP(Servicios[[#This Row],[VIN2]],Table_LIstadoInactivos[Vin],1,0)</f>
        <v>#N/A</v>
      </c>
      <c r="U71" t="e">
        <f>VLOOKUP(Servicios[[#This Row],[VIN2]],Table_Campanias[Vin],1,0)</f>
        <v>#N/A</v>
      </c>
      <c r="V71" s="3" t="str">
        <f>MID(Servicios[[#This Row],[VIN2]],10,1)</f>
        <v>J</v>
      </c>
      <c r="W71" s="3">
        <f t="shared" si="5"/>
        <v>2019</v>
      </c>
      <c r="X71" t="s">
        <v>702</v>
      </c>
      <c r="Y71">
        <v>4616184046</v>
      </c>
      <c r="Z71">
        <v>4611122638</v>
      </c>
      <c r="AA71">
        <v>4611122638</v>
      </c>
      <c r="AB71">
        <v>4611837838</v>
      </c>
      <c r="AC71" t="s">
        <v>703</v>
      </c>
      <c r="AD71" s="9" t="str">
        <f>IFERROR(VLOOKUP(Servicios[[#This Row],[VIN 8 BV]],Citas[[VIN]:[STATUS ASISTENCIA]],1,FALSE),"NO")</f>
        <v>J0255700</v>
      </c>
    </row>
    <row r="72" spans="1:30">
      <c r="A72" s="1">
        <v>44989</v>
      </c>
      <c r="B72" s="19" t="s">
        <v>704</v>
      </c>
      <c r="C72" s="156" t="str">
        <f>IFERROR(VLOOKUP(Servicios[[#This Row],[VIN 8 BV]],Citas[[VIN]:[TMK]],2,0),"NO")</f>
        <v>K</v>
      </c>
      <c r="D72" s="4" t="str">
        <f>MID(Servicios[[#This Row],[VIN2]],10,8)</f>
        <v>M4001074</v>
      </c>
      <c r="E72" s="3">
        <f t="shared" si="3"/>
        <v>1</v>
      </c>
      <c r="F72">
        <f t="shared" si="4"/>
        <v>4</v>
      </c>
      <c r="G72" t="str">
        <f>TEXT(Servicios[[#This Row],[FECHA]],"aaaa")</f>
        <v>2023</v>
      </c>
      <c r="H72" t="str">
        <f>TEXT(Servicios[[#This Row],[FECHA]],"mmmm")</f>
        <v>marzo</v>
      </c>
      <c r="I72" t="str">
        <f>CONCATENATE(Servicios[[#This Row],[MES]]," ",Servicios[[#This Row],[AÑO]])</f>
        <v>marzo 2023</v>
      </c>
      <c r="J72" s="3" t="str">
        <f>MID(Servicios[[#This Row],[ORDEN]],1,1)</f>
        <v>S</v>
      </c>
      <c r="L72" t="s">
        <v>705</v>
      </c>
      <c r="M72" t="s">
        <v>706</v>
      </c>
      <c r="N72" t="s">
        <v>707</v>
      </c>
      <c r="O72" t="s">
        <v>118</v>
      </c>
      <c r="P72" t="s">
        <v>410</v>
      </c>
      <c r="Q72" t="s">
        <v>708</v>
      </c>
      <c r="R72" t="e">
        <f>VLOOKUP(Servicios[[#This Row],[VIN2]],Table_OutputBDVentaReciente[Vin],1,0)</f>
        <v>#N/A</v>
      </c>
      <c r="S72" t="str">
        <f>VLOOKUP(Servicios[[#This Row],[VIN2]],Table_ListadoRptClientes[Vin],1,0)</f>
        <v>MR0DA3CD1M4001074</v>
      </c>
      <c r="T72" t="e">
        <f>VLOOKUP(Servicios[[#This Row],[VIN2]],Table_LIstadoInactivos[Vin],1,0)</f>
        <v>#N/A</v>
      </c>
      <c r="U72" t="e">
        <f>VLOOKUP(Servicios[[#This Row],[VIN2]],Table_Campanias[Vin],1,0)</f>
        <v>#N/A</v>
      </c>
      <c r="V72" s="3" t="str">
        <f>MID(Servicios[[#This Row],[VIN2]],10,1)</f>
        <v>M</v>
      </c>
      <c r="W72" s="3">
        <f t="shared" si="5"/>
        <v>2022</v>
      </c>
      <c r="X72" t="s">
        <v>709</v>
      </c>
      <c r="Y72">
        <v>4612521207</v>
      </c>
      <c r="Z72">
        <v>4614219740</v>
      </c>
      <c r="AA72">
        <v>4661260225</v>
      </c>
      <c r="AB72">
        <v>0</v>
      </c>
      <c r="AC72" t="s">
        <v>710</v>
      </c>
      <c r="AD72" s="9" t="str">
        <f>IFERROR(VLOOKUP(Servicios[[#This Row],[VIN 8 BV]],Citas[[VIN]:[STATUS ASISTENCIA]],1,FALSE),"NO")</f>
        <v>M4001074</v>
      </c>
    </row>
    <row r="73" spans="1:30">
      <c r="A73" s="1">
        <v>44989</v>
      </c>
      <c r="B73" s="19" t="s">
        <v>711</v>
      </c>
      <c r="C73" s="156" t="str">
        <f>IFERROR(VLOOKUP(Servicios[[#This Row],[VIN 8 BV]],Citas[[VIN]:[TMK]],2,0),"NO")</f>
        <v>M</v>
      </c>
      <c r="D73" s="4" t="str">
        <f>MID(Servicios[[#This Row],[VIN2]],10,8)</f>
        <v>KU833372</v>
      </c>
      <c r="E73" s="3">
        <f t="shared" si="3"/>
        <v>1</v>
      </c>
      <c r="F73">
        <f t="shared" si="4"/>
        <v>4</v>
      </c>
      <c r="G73" t="str">
        <f>TEXT(Servicios[[#This Row],[FECHA]],"aaaa")</f>
        <v>2023</v>
      </c>
      <c r="H73" t="str">
        <f>TEXT(Servicios[[#This Row],[FECHA]],"mmmm")</f>
        <v>marzo</v>
      </c>
      <c r="I73" t="str">
        <f>CONCATENATE(Servicios[[#This Row],[MES]]," ",Servicios[[#This Row],[AÑO]])</f>
        <v>marzo 2023</v>
      </c>
      <c r="J73" s="3" t="str">
        <f>MID(Servicios[[#This Row],[ORDEN]],1,1)</f>
        <v>S</v>
      </c>
      <c r="L73" t="s">
        <v>712</v>
      </c>
      <c r="M73" t="s">
        <v>713</v>
      </c>
      <c r="N73" t="s">
        <v>714</v>
      </c>
      <c r="O73" t="s">
        <v>119</v>
      </c>
      <c r="P73" t="s">
        <v>359</v>
      </c>
      <c r="Q73" t="s">
        <v>715</v>
      </c>
      <c r="R73" t="e">
        <f>VLOOKUP(Servicios[[#This Row],[VIN2]],Table_OutputBDVentaReciente[Vin],1,0)</f>
        <v>#N/A</v>
      </c>
      <c r="S73" t="str">
        <f>VLOOKUP(Servicios[[#This Row],[VIN2]],Table_ListadoRptClientes[Vin],1,0)</f>
        <v>4T1B11HK2KU833372</v>
      </c>
      <c r="T73" t="e">
        <f>VLOOKUP(Servicios[[#This Row],[VIN2]],Table_LIstadoInactivos[Vin],1,0)</f>
        <v>#N/A</v>
      </c>
      <c r="U73" t="e">
        <f>VLOOKUP(Servicios[[#This Row],[VIN2]],Table_Campanias[Vin],1,0)</f>
        <v>#N/A</v>
      </c>
      <c r="V73" s="3" t="str">
        <f>MID(Servicios[[#This Row],[VIN2]],10,1)</f>
        <v>K</v>
      </c>
      <c r="W73" s="3">
        <f t="shared" si="5"/>
        <v>2020</v>
      </c>
      <c r="X73" t="s">
        <v>716</v>
      </c>
      <c r="Y73">
        <v>4611146564</v>
      </c>
      <c r="Z73">
        <v>4613765221</v>
      </c>
      <c r="AA73">
        <v>4611494932</v>
      </c>
      <c r="AB73">
        <v>4616115977</v>
      </c>
      <c r="AC73" t="s">
        <v>717</v>
      </c>
      <c r="AD73" s="9" t="str">
        <f>IFERROR(VLOOKUP(Servicios[[#This Row],[VIN 8 BV]],Citas[[VIN]:[STATUS ASISTENCIA]],1,FALSE),"NO")</f>
        <v>KU833372</v>
      </c>
    </row>
    <row r="74" spans="1:30">
      <c r="A74" s="1">
        <v>44989</v>
      </c>
      <c r="B74" s="19" t="s">
        <v>718</v>
      </c>
      <c r="C74" s="156" t="str">
        <f>IFERROR(VLOOKUP(Servicios[[#This Row],[VIN 8 BV]],Citas[[VIN]:[TMK]],2,0),"NO")</f>
        <v>J</v>
      </c>
      <c r="D74" s="4" t="str">
        <f>MID(Servicios[[#This Row],[VIN2]],10,8)</f>
        <v>L0004584</v>
      </c>
      <c r="E74" s="3">
        <f t="shared" si="3"/>
        <v>1</v>
      </c>
      <c r="F74">
        <f t="shared" si="4"/>
        <v>4</v>
      </c>
      <c r="G74" t="str">
        <f>TEXT(Servicios[[#This Row],[FECHA]],"aaaa")</f>
        <v>2023</v>
      </c>
      <c r="H74" t="str">
        <f>TEXT(Servicios[[#This Row],[FECHA]],"mmmm")</f>
        <v>marzo</v>
      </c>
      <c r="I74" t="str">
        <f>CONCATENATE(Servicios[[#This Row],[MES]]," ",Servicios[[#This Row],[AÑO]])</f>
        <v>marzo 2023</v>
      </c>
      <c r="J74" s="3" t="str">
        <f>MID(Servicios[[#This Row],[ORDEN]],1,1)</f>
        <v>S</v>
      </c>
      <c r="L74" t="s">
        <v>719</v>
      </c>
      <c r="M74" t="s">
        <v>720</v>
      </c>
      <c r="N74" t="s">
        <v>721</v>
      </c>
      <c r="O74" t="s">
        <v>120</v>
      </c>
      <c r="P74" t="s">
        <v>251</v>
      </c>
      <c r="Q74" t="s">
        <v>722</v>
      </c>
      <c r="R74" t="e">
        <f>VLOOKUP(Servicios[[#This Row],[VIN2]],Table_OutputBDVentaReciente[Vin],1,0)</f>
        <v>#N/A</v>
      </c>
      <c r="S74" t="str">
        <f>VLOOKUP(Servicios[[#This Row],[VIN2]],Table_ListadoRptClientes[Vin],1,0)</f>
        <v>MR0EX3DD7L0004584</v>
      </c>
      <c r="T74" t="e">
        <f>VLOOKUP(Servicios[[#This Row],[VIN2]],Table_LIstadoInactivos[Vin],1,0)</f>
        <v>#N/A</v>
      </c>
      <c r="U74" t="e">
        <f>VLOOKUP(Servicios[[#This Row],[VIN2]],Table_Campanias[Vin],1,0)</f>
        <v>#N/A</v>
      </c>
      <c r="V74" s="3" t="str">
        <f>MID(Servicios[[#This Row],[VIN2]],10,1)</f>
        <v>L</v>
      </c>
      <c r="W74" s="3">
        <f t="shared" si="5"/>
        <v>2021</v>
      </c>
      <c r="X74" t="s">
        <v>723</v>
      </c>
      <c r="Y74">
        <v>0</v>
      </c>
      <c r="Z74">
        <v>4141120108</v>
      </c>
      <c r="AA74">
        <v>4141120108</v>
      </c>
      <c r="AB74">
        <v>0</v>
      </c>
      <c r="AC74" t="s">
        <v>724</v>
      </c>
      <c r="AD74" s="9" t="str">
        <f>IFERROR(VLOOKUP(Servicios[[#This Row],[VIN 8 BV]],Citas[[VIN]:[STATUS ASISTENCIA]],1,FALSE),"NO")</f>
        <v>L0004584</v>
      </c>
    </row>
    <row r="75" spans="1:30">
      <c r="A75" s="1">
        <v>44989</v>
      </c>
      <c r="B75" s="19" t="s">
        <v>725</v>
      </c>
      <c r="C75" s="156" t="str">
        <f>IFERROR(VLOOKUP(Servicios[[#This Row],[VIN 8 BV]],Citas[[VIN]:[TMK]],2,0),"NO")</f>
        <v>M</v>
      </c>
      <c r="D75" s="4" t="str">
        <f>MID(Servicios[[#This Row],[VIN2]],10,8)</f>
        <v>LJ013004</v>
      </c>
      <c r="E75" s="3">
        <f t="shared" si="3"/>
        <v>1</v>
      </c>
      <c r="F75">
        <f t="shared" si="4"/>
        <v>4</v>
      </c>
      <c r="G75" t="str">
        <f>TEXT(Servicios[[#This Row],[FECHA]],"aaaa")</f>
        <v>2023</v>
      </c>
      <c r="H75" t="str">
        <f>TEXT(Servicios[[#This Row],[FECHA]],"mmmm")</f>
        <v>marzo</v>
      </c>
      <c r="I75" t="str">
        <f>CONCATENATE(Servicios[[#This Row],[MES]]," ",Servicios[[#This Row],[AÑO]])</f>
        <v>marzo 2023</v>
      </c>
      <c r="J75" s="3" t="str">
        <f>MID(Servicios[[#This Row],[ORDEN]],1,1)</f>
        <v>S</v>
      </c>
      <c r="L75" t="s">
        <v>726</v>
      </c>
      <c r="M75" t="s">
        <v>727</v>
      </c>
      <c r="N75" t="s">
        <v>728</v>
      </c>
      <c r="O75" t="s">
        <v>119</v>
      </c>
      <c r="P75" t="s">
        <v>459</v>
      </c>
      <c r="Q75" t="s">
        <v>729</v>
      </c>
      <c r="R75" t="e">
        <f>VLOOKUP(Servicios[[#This Row],[VIN2]],Table_OutputBDVentaReciente[Vin],1,0)</f>
        <v>#N/A</v>
      </c>
      <c r="S75" t="str">
        <f>VLOOKUP(Servicios[[#This Row],[VIN2]],Table_ListadoRptClientes[Vin],1,0)</f>
        <v>JTDBBRBE7LJ013004</v>
      </c>
      <c r="T75" t="e">
        <f>VLOOKUP(Servicios[[#This Row],[VIN2]],Table_LIstadoInactivos[Vin],1,0)</f>
        <v>#N/A</v>
      </c>
      <c r="U75" t="e">
        <f>VLOOKUP(Servicios[[#This Row],[VIN2]],Table_Campanias[Vin],1,0)</f>
        <v>#N/A</v>
      </c>
      <c r="V75" s="3" t="str">
        <f>MID(Servicios[[#This Row],[VIN2]],10,1)</f>
        <v>L</v>
      </c>
      <c r="W75" s="3">
        <f t="shared" si="5"/>
        <v>2021</v>
      </c>
      <c r="X75" t="s">
        <v>730</v>
      </c>
      <c r="Y75">
        <v>4616091947</v>
      </c>
      <c r="Z75">
        <v>4611501946</v>
      </c>
      <c r="AA75">
        <v>4611501946</v>
      </c>
      <c r="AB75">
        <v>0</v>
      </c>
      <c r="AC75" t="s">
        <v>731</v>
      </c>
      <c r="AD75" s="9" t="str">
        <f>IFERROR(VLOOKUP(Servicios[[#This Row],[VIN 8 BV]],Citas[[VIN]:[STATUS ASISTENCIA]],1,FALSE),"NO")</f>
        <v>LJ013004</v>
      </c>
    </row>
    <row r="76" spans="1:30">
      <c r="A76" s="1">
        <v>44989</v>
      </c>
      <c r="B76" s="19" t="s">
        <v>732</v>
      </c>
      <c r="C76" s="156" t="str">
        <f>IFERROR(VLOOKUP(Servicios[[#This Row],[VIN 8 BV]],Citas[[VIN]:[TMK]],2,0),"NO")</f>
        <v>J</v>
      </c>
      <c r="D76" s="4" t="str">
        <f>MID(Servicios[[#This Row],[VIN2]],10,8)</f>
        <v>KP930680</v>
      </c>
      <c r="E76" s="3">
        <f t="shared" si="3"/>
        <v>1</v>
      </c>
      <c r="F76">
        <f t="shared" si="4"/>
        <v>4</v>
      </c>
      <c r="G76" t="str">
        <f>TEXT(Servicios[[#This Row],[FECHA]],"aaaa")</f>
        <v>2023</v>
      </c>
      <c r="H76" t="str">
        <f>TEXT(Servicios[[#This Row],[FECHA]],"mmmm")</f>
        <v>marzo</v>
      </c>
      <c r="I76" t="str">
        <f>CONCATENATE(Servicios[[#This Row],[MES]]," ",Servicios[[#This Row],[AÑO]])</f>
        <v>marzo 2023</v>
      </c>
      <c r="J76" s="3" t="str">
        <f>MID(Servicios[[#This Row],[ORDEN]],1,1)</f>
        <v>S</v>
      </c>
      <c r="L76" t="s">
        <v>733</v>
      </c>
      <c r="M76" t="s">
        <v>734</v>
      </c>
      <c r="N76" t="s">
        <v>735</v>
      </c>
      <c r="O76" t="s">
        <v>118</v>
      </c>
      <c r="P76" t="s">
        <v>310</v>
      </c>
      <c r="Q76" t="s">
        <v>736</v>
      </c>
      <c r="R76" t="e">
        <f>VLOOKUP(Servicios[[#This Row],[VIN2]],Table_OutputBDVentaReciente[Vin],1,0)</f>
        <v>#N/A</v>
      </c>
      <c r="S76" t="str">
        <f>VLOOKUP(Servicios[[#This Row],[VIN2]],Table_ListadoRptClientes[Vin],1,0)</f>
        <v>5YFBPRHE4KP930680</v>
      </c>
      <c r="T76" t="e">
        <f>VLOOKUP(Servicios[[#This Row],[VIN2]],Table_LIstadoInactivos[Vin],1,0)</f>
        <v>#N/A</v>
      </c>
      <c r="U76" t="e">
        <f>VLOOKUP(Servicios[[#This Row],[VIN2]],Table_Campanias[Vin],1,0)</f>
        <v>#N/A</v>
      </c>
      <c r="V76" s="3" t="str">
        <f>MID(Servicios[[#This Row],[VIN2]],10,1)</f>
        <v>K</v>
      </c>
      <c r="W76" s="3">
        <f t="shared" si="5"/>
        <v>2020</v>
      </c>
      <c r="X76" t="s">
        <v>737</v>
      </c>
      <c r="Y76">
        <v>4611751611</v>
      </c>
      <c r="Z76">
        <v>4421960100</v>
      </c>
      <c r="AA76">
        <v>4423591720</v>
      </c>
      <c r="AB76">
        <v>4423591720</v>
      </c>
      <c r="AC76" t="s">
        <v>738</v>
      </c>
      <c r="AD76" s="9" t="str">
        <f>IFERROR(VLOOKUP(Servicios[[#This Row],[VIN 8 BV]],Citas[[VIN]:[STATUS ASISTENCIA]],1,FALSE),"NO")</f>
        <v>KP930680</v>
      </c>
    </row>
    <row r="77" spans="1:30">
      <c r="A77" s="1">
        <v>44989</v>
      </c>
      <c r="B77" s="19" t="s">
        <v>739</v>
      </c>
      <c r="C77" s="156" t="str">
        <f>IFERROR(VLOOKUP(Servicios[[#This Row],[VIN 8 BV]],Citas[[VIN]:[TMK]],2,0),"NO")</f>
        <v>K</v>
      </c>
      <c r="D77" s="4" t="str">
        <f>MID(Servicios[[#This Row],[VIN2]],10,8)</f>
        <v>H1037609</v>
      </c>
      <c r="E77" s="3">
        <f t="shared" si="3"/>
        <v>1</v>
      </c>
      <c r="F77">
        <f t="shared" si="4"/>
        <v>4</v>
      </c>
      <c r="G77" t="str">
        <f>TEXT(Servicios[[#This Row],[FECHA]],"aaaa")</f>
        <v>2023</v>
      </c>
      <c r="H77" t="str">
        <f>TEXT(Servicios[[#This Row],[FECHA]],"mmmm")</f>
        <v>marzo</v>
      </c>
      <c r="I77" t="str">
        <f>CONCATENATE(Servicios[[#This Row],[MES]]," ",Servicios[[#This Row],[AÑO]])</f>
        <v>marzo 2023</v>
      </c>
      <c r="J77" s="3" t="str">
        <f>MID(Servicios[[#This Row],[ORDEN]],1,1)</f>
        <v>S</v>
      </c>
      <c r="L77" t="s">
        <v>740</v>
      </c>
      <c r="M77" t="s">
        <v>741</v>
      </c>
      <c r="N77" t="s">
        <v>742</v>
      </c>
      <c r="O77" t="s">
        <v>120</v>
      </c>
      <c r="P77" t="s">
        <v>231</v>
      </c>
      <c r="Q77" t="s">
        <v>743</v>
      </c>
      <c r="R77" t="e">
        <f>VLOOKUP(Servicios[[#This Row],[VIN2]],Table_OutputBDVentaReciente[Vin],1,0)</f>
        <v>#N/A</v>
      </c>
      <c r="S77" t="str">
        <f>VLOOKUP(Servicios[[#This Row],[VIN2]],Table_ListadoRptClientes[Vin],1,0)</f>
        <v>MR2B29F36H1037609</v>
      </c>
      <c r="T77" t="e">
        <f>VLOOKUP(Servicios[[#This Row],[VIN2]],Table_LIstadoInactivos[Vin],1,0)</f>
        <v>#N/A</v>
      </c>
      <c r="U77" t="e">
        <f>VLOOKUP(Servicios[[#This Row],[VIN2]],Table_Campanias[Vin],1,0)</f>
        <v>#N/A</v>
      </c>
      <c r="V77" s="3" t="str">
        <f>MID(Servicios[[#This Row],[VIN2]],10,1)</f>
        <v>H</v>
      </c>
      <c r="W77" s="3">
        <f t="shared" si="5"/>
        <v>2017</v>
      </c>
      <c r="X77" t="s">
        <v>744</v>
      </c>
      <c r="Y77">
        <v>4111782300</v>
      </c>
      <c r="Z77">
        <v>4111782300</v>
      </c>
      <c r="AA77">
        <v>4111782300</v>
      </c>
      <c r="AB77">
        <v>4111782300</v>
      </c>
      <c r="AC77" t="s">
        <v>745</v>
      </c>
      <c r="AD77" s="9" t="str">
        <f>IFERROR(VLOOKUP(Servicios[[#This Row],[VIN 8 BV]],Citas[[VIN]:[STATUS ASISTENCIA]],1,FALSE),"NO")</f>
        <v>H1037609</v>
      </c>
    </row>
    <row r="78" spans="1:30">
      <c r="A78" s="1">
        <v>44989</v>
      </c>
      <c r="B78" s="19" t="s">
        <v>746</v>
      </c>
      <c r="C78" s="156" t="str">
        <f>IFERROR(VLOOKUP(Servicios[[#This Row],[VIN 8 BV]],Citas[[VIN]:[TMK]],2,0),"NO")</f>
        <v>K</v>
      </c>
      <c r="D78" s="4" t="str">
        <f>MID(Servicios[[#This Row],[VIN2]],10,8)</f>
        <v>JK013953</v>
      </c>
      <c r="E78" s="3">
        <f t="shared" si="3"/>
        <v>1</v>
      </c>
      <c r="F78">
        <f t="shared" si="4"/>
        <v>4</v>
      </c>
      <c r="G78" t="str">
        <f>TEXT(Servicios[[#This Row],[FECHA]],"aaaa")</f>
        <v>2023</v>
      </c>
      <c r="H78" t="str">
        <f>TEXT(Servicios[[#This Row],[FECHA]],"mmmm")</f>
        <v>marzo</v>
      </c>
      <c r="I78" t="str">
        <f>CONCATENATE(Servicios[[#This Row],[MES]]," ",Servicios[[#This Row],[AÑO]])</f>
        <v>marzo 2023</v>
      </c>
      <c r="J78" s="3" t="str">
        <f>MID(Servicios[[#This Row],[ORDEN]],1,1)</f>
        <v>S</v>
      </c>
      <c r="L78" t="s">
        <v>747</v>
      </c>
      <c r="M78" t="s">
        <v>748</v>
      </c>
      <c r="N78" t="s">
        <v>749</v>
      </c>
      <c r="O78" t="s">
        <v>120</v>
      </c>
      <c r="P78" t="s">
        <v>244</v>
      </c>
      <c r="Q78" t="s">
        <v>750</v>
      </c>
      <c r="R78" t="e">
        <f>VLOOKUP(Servicios[[#This Row],[VIN2]],Table_OutputBDVentaReciente[Vin],1,0)</f>
        <v>#N/A</v>
      </c>
      <c r="S78" t="str">
        <f>VLOOKUP(Servicios[[#This Row],[VIN2]],Table_ListadoRptClientes[Vin],1,0)</f>
        <v>MHKMF53EXJK013953</v>
      </c>
      <c r="T78" t="e">
        <f>VLOOKUP(Servicios[[#This Row],[VIN2]],Table_LIstadoInactivos[Vin],1,0)</f>
        <v>#N/A</v>
      </c>
      <c r="U78" t="e">
        <f>VLOOKUP(Servicios[[#This Row],[VIN2]],Table_Campanias[Vin],1,0)</f>
        <v>#N/A</v>
      </c>
      <c r="V78" s="3" t="str">
        <f>MID(Servicios[[#This Row],[VIN2]],10,1)</f>
        <v>J</v>
      </c>
      <c r="W78" s="3">
        <f t="shared" si="5"/>
        <v>2019</v>
      </c>
      <c r="X78" t="s">
        <v>751</v>
      </c>
      <c r="Y78">
        <v>4666669031</v>
      </c>
      <c r="Z78">
        <v>4661009307</v>
      </c>
      <c r="AA78">
        <v>4661009307</v>
      </c>
      <c r="AB78">
        <v>4666692278</v>
      </c>
      <c r="AC78" t="s">
        <v>752</v>
      </c>
      <c r="AD78" s="9" t="str">
        <f>IFERROR(VLOOKUP(Servicios[[#This Row],[VIN 8 BV]],Citas[[VIN]:[STATUS ASISTENCIA]],1,FALSE),"NO")</f>
        <v>JK013953</v>
      </c>
    </row>
    <row r="79" spans="1:30">
      <c r="A79" s="1">
        <v>44989</v>
      </c>
      <c r="B79" s="19" t="s">
        <v>753</v>
      </c>
      <c r="C79" s="156" t="str">
        <f>IFERROR(VLOOKUP(Servicios[[#This Row],[VIN 8 BV]],Citas[[VIN]:[TMK]],2,0),"NO")</f>
        <v>J</v>
      </c>
      <c r="D79" s="4" t="str">
        <f>MID(Servicios[[#This Row],[VIN2]],10,8)</f>
        <v>K6197465</v>
      </c>
      <c r="E79" s="3">
        <f t="shared" si="3"/>
        <v>1</v>
      </c>
      <c r="F79">
        <f t="shared" si="4"/>
        <v>4</v>
      </c>
      <c r="G79" t="str">
        <f>TEXT(Servicios[[#This Row],[FECHA]],"aaaa")</f>
        <v>2023</v>
      </c>
      <c r="H79" t="str">
        <f>TEXT(Servicios[[#This Row],[FECHA]],"mmmm")</f>
        <v>marzo</v>
      </c>
      <c r="I79" t="str">
        <f>CONCATENATE(Servicios[[#This Row],[MES]]," ",Servicios[[#This Row],[AÑO]])</f>
        <v>marzo 2023</v>
      </c>
      <c r="J79" s="3" t="str">
        <f>MID(Servicios[[#This Row],[ORDEN]],1,1)</f>
        <v>S</v>
      </c>
      <c r="L79" t="s">
        <v>754</v>
      </c>
      <c r="M79" t="s">
        <v>755</v>
      </c>
      <c r="N79" t="s">
        <v>756</v>
      </c>
      <c r="O79" t="s">
        <v>119</v>
      </c>
      <c r="P79" t="s">
        <v>338</v>
      </c>
      <c r="Q79" t="s">
        <v>757</v>
      </c>
      <c r="R79" t="e">
        <f>VLOOKUP(Servicios[[#This Row],[VIN2]],Table_OutputBDVentaReciente[Vin],1,0)</f>
        <v>#N/A</v>
      </c>
      <c r="S79" t="str">
        <f>VLOOKUP(Servicios[[#This Row],[VIN2]],Table_ListadoRptClientes[Vin],1,0)</f>
        <v>JTFSX23P6K6197465</v>
      </c>
      <c r="T79" t="e">
        <f>VLOOKUP(Servicios[[#This Row],[VIN2]],Table_LIstadoInactivos[Vin],1,0)</f>
        <v>#N/A</v>
      </c>
      <c r="U79" t="e">
        <f>VLOOKUP(Servicios[[#This Row],[VIN2]],Table_Campanias[Vin],1,0)</f>
        <v>#N/A</v>
      </c>
      <c r="V79" s="3" t="str">
        <f>MID(Servicios[[#This Row],[VIN2]],10,1)</f>
        <v>K</v>
      </c>
      <c r="W79" s="3">
        <f t="shared" si="5"/>
        <v>2020</v>
      </c>
      <c r="X79" t="s">
        <v>758</v>
      </c>
      <c r="Y79">
        <v>0</v>
      </c>
      <c r="Z79">
        <v>4612534721</v>
      </c>
      <c r="AA79">
        <v>4612534721</v>
      </c>
      <c r="AC79" t="s">
        <v>759</v>
      </c>
      <c r="AD79" s="9" t="str">
        <f>IFERROR(VLOOKUP(Servicios[[#This Row],[VIN 8 BV]],Citas[[VIN]:[STATUS ASISTENCIA]],1,FALSE),"NO")</f>
        <v>K6197465</v>
      </c>
    </row>
    <row r="80" spans="1:30">
      <c r="A80" s="1">
        <v>44989</v>
      </c>
      <c r="B80" s="19" t="s">
        <v>760</v>
      </c>
      <c r="C80" s="156" t="str">
        <f>IFERROR(VLOOKUP(Servicios[[#This Row],[VIN 8 BV]],Citas[[VIN]:[TMK]],2,0),"NO")</f>
        <v>M</v>
      </c>
      <c r="D80" s="4" t="str">
        <f>MID(Servicios[[#This Row],[VIN2]],10,8)</f>
        <v>HP629170</v>
      </c>
      <c r="E80" s="3">
        <f t="shared" ref="E80:E111" si="6">ROUNDUP(MONTH(A80)/6,0)</f>
        <v>1</v>
      </c>
      <c r="F80">
        <f t="shared" ref="F80:F111" si="7">DAY(A80)</f>
        <v>4</v>
      </c>
      <c r="G80" t="str">
        <f>TEXT(Servicios[[#This Row],[FECHA]],"aaaa")</f>
        <v>2023</v>
      </c>
      <c r="H80" t="str">
        <f>TEXT(Servicios[[#This Row],[FECHA]],"mmmm")</f>
        <v>marzo</v>
      </c>
      <c r="I80" t="str">
        <f>CONCATENATE(Servicios[[#This Row],[MES]]," ",Servicios[[#This Row],[AÑO]])</f>
        <v>marzo 2023</v>
      </c>
      <c r="J80" s="3" t="str">
        <f>MID(Servicios[[#This Row],[ORDEN]],1,1)</f>
        <v>S</v>
      </c>
      <c r="L80" t="s">
        <v>761</v>
      </c>
      <c r="M80" t="s">
        <v>762</v>
      </c>
      <c r="N80" t="s">
        <v>763</v>
      </c>
      <c r="O80" t="s">
        <v>118</v>
      </c>
      <c r="P80" t="s">
        <v>310</v>
      </c>
      <c r="Q80" t="s">
        <v>764</v>
      </c>
      <c r="R80" t="e">
        <f>VLOOKUP(Servicios[[#This Row],[VIN2]],Table_OutputBDVentaReciente[Vin],1,0)</f>
        <v>#N/A</v>
      </c>
      <c r="S80" t="str">
        <f>VLOOKUP(Servicios[[#This Row],[VIN2]],Table_ListadoRptClientes[Vin],1,0)</f>
        <v>5YFBPRHE9HP629170</v>
      </c>
      <c r="T80" t="e">
        <f>VLOOKUP(Servicios[[#This Row],[VIN2]],Table_LIstadoInactivos[Vin],1,0)</f>
        <v>#N/A</v>
      </c>
      <c r="U80" t="e">
        <f>VLOOKUP(Servicios[[#This Row],[VIN2]],Table_Campanias[Vin],1,0)</f>
        <v>#N/A</v>
      </c>
      <c r="V80" s="3" t="str">
        <f>MID(Servicios[[#This Row],[VIN2]],10,1)</f>
        <v>H</v>
      </c>
      <c r="W80" s="3">
        <f t="shared" ref="W80:W111" si="8">IF(V80="0",200,IF(V80="1",2001,IF(V80="2",2002,IF(V80="3",2003,IF(V80="4",2004,IF(V80="5",2005,IF(V80="6",2006,IF(V80="7",2007,IF(V80="8",2008,IF(V80="9",2009,IF(V80="A",2010,IF(V80="B",2011,IF(V80="C",2012,IF(V80="D",2013,IF(V80="E",2014,IF(V80="F",2015,IF(V80="G",2016,IF(V80="H",2017,IF(V80="I",2018,IF(V80="J",2019,IF(V80="K",2020,IF(V80="L",2021,IF(V80="M",2022,"")))))))))))))))))))))))</f>
        <v>2017</v>
      </c>
      <c r="X80" t="s">
        <v>765</v>
      </c>
      <c r="Y80">
        <v>4616092935</v>
      </c>
      <c r="Z80">
        <v>4616107488</v>
      </c>
      <c r="AA80">
        <v>4616107488</v>
      </c>
      <c r="AB80">
        <v>0</v>
      </c>
      <c r="AC80" t="s">
        <v>766</v>
      </c>
      <c r="AD80" s="9" t="str">
        <f>IFERROR(VLOOKUP(Servicios[[#This Row],[VIN 8 BV]],Citas[[VIN]:[STATUS ASISTENCIA]],1,FALSE),"NO")</f>
        <v>HP629170</v>
      </c>
    </row>
    <row r="81" spans="1:30">
      <c r="A81" s="1">
        <v>44989</v>
      </c>
      <c r="B81" s="19" t="s">
        <v>767</v>
      </c>
      <c r="C81" s="156" t="str">
        <f>IFERROR(VLOOKUP(Servicios[[#This Row],[VIN 8 BV]],Citas[[VIN]:[TMK]],2,0),"NO")</f>
        <v>J</v>
      </c>
      <c r="D81" s="4" t="str">
        <f>MID(Servicios[[#This Row],[VIN2]],10,8)</f>
        <v>H1069518</v>
      </c>
      <c r="E81" s="3">
        <f t="shared" si="6"/>
        <v>1</v>
      </c>
      <c r="F81">
        <f t="shared" si="7"/>
        <v>4</v>
      </c>
      <c r="G81" t="str">
        <f>TEXT(Servicios[[#This Row],[FECHA]],"aaaa")</f>
        <v>2023</v>
      </c>
      <c r="H81" t="str">
        <f>TEXT(Servicios[[#This Row],[FECHA]],"mmmm")</f>
        <v>marzo</v>
      </c>
      <c r="I81" t="str">
        <f>CONCATENATE(Servicios[[#This Row],[MES]]," ",Servicios[[#This Row],[AÑO]])</f>
        <v>marzo 2023</v>
      </c>
      <c r="J81" s="3" t="str">
        <f>MID(Servicios[[#This Row],[ORDEN]],1,1)</f>
        <v>S</v>
      </c>
      <c r="L81" t="s">
        <v>768</v>
      </c>
      <c r="M81" t="s">
        <v>769</v>
      </c>
      <c r="N81" t="s">
        <v>770</v>
      </c>
      <c r="O81" t="s">
        <v>119</v>
      </c>
      <c r="P81" t="s">
        <v>231</v>
      </c>
      <c r="Q81" t="s">
        <v>771</v>
      </c>
      <c r="R81" t="e">
        <f>VLOOKUP(Servicios[[#This Row],[VIN2]],Table_OutputBDVentaReciente[Vin],1,0)</f>
        <v>#N/A</v>
      </c>
      <c r="S81" t="str">
        <f>VLOOKUP(Servicios[[#This Row],[VIN2]],Table_ListadoRptClientes[Vin],1,0)</f>
        <v>MR2B29F39H1069518</v>
      </c>
      <c r="T81" t="e">
        <f>VLOOKUP(Servicios[[#This Row],[VIN2]],Table_LIstadoInactivos[Vin],1,0)</f>
        <v>#N/A</v>
      </c>
      <c r="U81" t="e">
        <f>VLOOKUP(Servicios[[#This Row],[VIN2]],Table_Campanias[Vin],1,0)</f>
        <v>#N/A</v>
      </c>
      <c r="V81" s="3" t="str">
        <f>MID(Servicios[[#This Row],[VIN2]],10,1)</f>
        <v>H</v>
      </c>
      <c r="W81" s="3">
        <f t="shared" si="8"/>
        <v>2017</v>
      </c>
      <c r="X81" t="s">
        <v>772</v>
      </c>
      <c r="Y81">
        <v>4121087743</v>
      </c>
      <c r="Z81">
        <v>4121087743</v>
      </c>
      <c r="AA81">
        <v>4121087743</v>
      </c>
      <c r="AB81">
        <v>4121087743</v>
      </c>
      <c r="AC81" t="s">
        <v>773</v>
      </c>
      <c r="AD81" s="9" t="str">
        <f>IFERROR(VLOOKUP(Servicios[[#This Row],[VIN 8 BV]],Citas[[VIN]:[STATUS ASISTENCIA]],1,FALSE),"NO")</f>
        <v>H1069518</v>
      </c>
    </row>
    <row r="82" spans="1:30">
      <c r="A82" s="1">
        <v>44989</v>
      </c>
      <c r="B82" s="19" t="s">
        <v>774</v>
      </c>
      <c r="C82" s="156" t="str">
        <f>IFERROR(VLOOKUP(Servicios[[#This Row],[VIN 8 BV]],Citas[[VIN]:[TMK]],2,0),"NO")</f>
        <v>M</v>
      </c>
      <c r="D82" s="4" t="str">
        <f>MID(Servicios[[#This Row],[VIN2]],10,8)</f>
        <v>H1077953</v>
      </c>
      <c r="E82" s="3">
        <f t="shared" si="6"/>
        <v>1</v>
      </c>
      <c r="F82">
        <f t="shared" si="7"/>
        <v>4</v>
      </c>
      <c r="G82" t="str">
        <f>TEXT(Servicios[[#This Row],[FECHA]],"aaaa")</f>
        <v>2023</v>
      </c>
      <c r="H82" t="str">
        <f>TEXT(Servicios[[#This Row],[FECHA]],"mmmm")</f>
        <v>marzo</v>
      </c>
      <c r="I82" t="str">
        <f>CONCATENATE(Servicios[[#This Row],[MES]]," ",Servicios[[#This Row],[AÑO]])</f>
        <v>marzo 2023</v>
      </c>
      <c r="J82" s="3" t="str">
        <f>MID(Servicios[[#This Row],[ORDEN]],1,1)</f>
        <v>S</v>
      </c>
      <c r="L82" t="s">
        <v>775</v>
      </c>
      <c r="M82" t="s">
        <v>776</v>
      </c>
      <c r="N82" t="s">
        <v>777</v>
      </c>
      <c r="O82" t="s">
        <v>118</v>
      </c>
      <c r="P82" t="s">
        <v>231</v>
      </c>
      <c r="Q82" t="s">
        <v>778</v>
      </c>
      <c r="R82" t="e">
        <f>VLOOKUP(Servicios[[#This Row],[VIN2]],Table_OutputBDVentaReciente[Vin],1,0)</f>
        <v>#N/A</v>
      </c>
      <c r="S82" t="str">
        <f>VLOOKUP(Servicios[[#This Row],[VIN2]],Table_ListadoRptClientes[Vin],1,0)</f>
        <v>MR2B29F31H1077953</v>
      </c>
      <c r="T82" t="e">
        <f>VLOOKUP(Servicios[[#This Row],[VIN2]],Table_LIstadoInactivos[Vin],1,0)</f>
        <v>#N/A</v>
      </c>
      <c r="U82" t="e">
        <f>VLOOKUP(Servicios[[#This Row],[VIN2]],Table_Campanias[Vin],1,0)</f>
        <v>#N/A</v>
      </c>
      <c r="V82" s="3" t="str">
        <f>MID(Servicios[[#This Row],[VIN2]],10,1)</f>
        <v>H</v>
      </c>
      <c r="W82" s="3">
        <f t="shared" si="8"/>
        <v>2017</v>
      </c>
      <c r="X82" t="s">
        <v>779</v>
      </c>
      <c r="Y82">
        <v>0</v>
      </c>
      <c r="Z82">
        <v>0</v>
      </c>
      <c r="AA82">
        <v>4615469102</v>
      </c>
      <c r="AC82" t="s">
        <v>780</v>
      </c>
      <c r="AD82" s="9" t="str">
        <f>IFERROR(VLOOKUP(Servicios[[#This Row],[VIN 8 BV]],Citas[[VIN]:[STATUS ASISTENCIA]],1,FALSE),"NO")</f>
        <v>H1077953</v>
      </c>
    </row>
    <row r="83" spans="1:30">
      <c r="A83" s="1">
        <v>44989</v>
      </c>
      <c r="B83" s="19" t="s">
        <v>781</v>
      </c>
      <c r="C83" s="156" t="str">
        <f>IFERROR(VLOOKUP(Servicios[[#This Row],[VIN 8 BV]],Citas[[VIN]:[TMK]],2,0),"NO")</f>
        <v>J</v>
      </c>
      <c r="D83" s="4" t="str">
        <f>MID(Servicios[[#This Row],[VIN2]],10,8)</f>
        <v>J3068244</v>
      </c>
      <c r="E83" s="3">
        <f t="shared" si="6"/>
        <v>1</v>
      </c>
      <c r="F83">
        <f t="shared" si="7"/>
        <v>4</v>
      </c>
      <c r="G83" t="str">
        <f>TEXT(Servicios[[#This Row],[FECHA]],"aaaa")</f>
        <v>2023</v>
      </c>
      <c r="H83" t="str">
        <f>TEXT(Servicios[[#This Row],[FECHA]],"mmmm")</f>
        <v>marzo</v>
      </c>
      <c r="I83" t="str">
        <f>CONCATENATE(Servicios[[#This Row],[MES]]," ",Servicios[[#This Row],[AÑO]])</f>
        <v>marzo 2023</v>
      </c>
      <c r="J83" s="3" t="str">
        <f>MID(Servicios[[#This Row],[ORDEN]],1,1)</f>
        <v>S</v>
      </c>
      <c r="L83" t="s">
        <v>782</v>
      </c>
      <c r="M83" t="s">
        <v>783</v>
      </c>
      <c r="N83" t="s">
        <v>784</v>
      </c>
      <c r="O83" t="s">
        <v>119</v>
      </c>
      <c r="P83" t="s">
        <v>215</v>
      </c>
      <c r="Q83" t="s">
        <v>785</v>
      </c>
      <c r="R83" t="e">
        <f>VLOOKUP(Servicios[[#This Row],[VIN2]],Table_OutputBDVentaReciente[Vin],1,0)</f>
        <v>#N/A</v>
      </c>
      <c r="S83" t="e">
        <f>VLOOKUP(Servicios[[#This Row],[VIN2]],Table_ListadoRptClientes[Vin],1,0)</f>
        <v>#N/A</v>
      </c>
      <c r="T83" t="str">
        <f>VLOOKUP(Servicios[[#This Row],[VIN2]],Table_LIstadoInactivos[Vin],1,0)</f>
        <v>JTDKBRFU1J3068244</v>
      </c>
      <c r="U83" t="e">
        <f>VLOOKUP(Servicios[[#This Row],[VIN2]],Table_Campanias[Vin],1,0)</f>
        <v>#N/A</v>
      </c>
      <c r="V83" s="3" t="str">
        <f>MID(Servicios[[#This Row],[VIN2]],10,1)</f>
        <v>J</v>
      </c>
      <c r="W83" s="3">
        <f t="shared" si="8"/>
        <v>2019</v>
      </c>
      <c r="Y83">
        <v>0</v>
      </c>
      <c r="Z83">
        <v>4432029446</v>
      </c>
      <c r="AA83">
        <v>4432029446</v>
      </c>
      <c r="AB83">
        <v>0</v>
      </c>
      <c r="AC83" t="s">
        <v>786</v>
      </c>
      <c r="AD83" s="9" t="str">
        <f>IFERROR(VLOOKUP(Servicios[[#This Row],[VIN 8 BV]],Citas[[VIN]:[STATUS ASISTENCIA]],1,FALSE),"NO")</f>
        <v>J3068244</v>
      </c>
    </row>
    <row r="84" spans="1:30">
      <c r="A84" s="1">
        <v>44989</v>
      </c>
      <c r="B84" s="19" t="s">
        <v>787</v>
      </c>
      <c r="C84" s="156" t="str">
        <f>IFERROR(VLOOKUP(Servicios[[#This Row],[VIN 8 BV]],Citas[[VIN]:[TMK]],2,0),"NO")</f>
        <v>J</v>
      </c>
      <c r="D84" s="4" t="str">
        <f>MID(Servicios[[#This Row],[VIN2]],10,8)</f>
        <v>H1049010</v>
      </c>
      <c r="E84" s="3">
        <f t="shared" si="6"/>
        <v>1</v>
      </c>
      <c r="F84">
        <f t="shared" si="7"/>
        <v>4</v>
      </c>
      <c r="G84" t="str">
        <f>TEXT(Servicios[[#This Row],[FECHA]],"aaaa")</f>
        <v>2023</v>
      </c>
      <c r="H84" t="str">
        <f>TEXT(Servicios[[#This Row],[FECHA]],"mmmm")</f>
        <v>marzo</v>
      </c>
      <c r="I84" t="str">
        <f>CONCATENATE(Servicios[[#This Row],[MES]]," ",Servicios[[#This Row],[AÑO]])</f>
        <v>marzo 2023</v>
      </c>
      <c r="J84" s="3" t="str">
        <f>MID(Servicios[[#This Row],[ORDEN]],1,1)</f>
        <v>S</v>
      </c>
      <c r="L84" t="s">
        <v>788</v>
      </c>
      <c r="M84" t="s">
        <v>789</v>
      </c>
      <c r="N84" t="s">
        <v>790</v>
      </c>
      <c r="O84" t="s">
        <v>120</v>
      </c>
      <c r="P84" t="s">
        <v>231</v>
      </c>
      <c r="Q84" t="s">
        <v>791</v>
      </c>
      <c r="R84" t="e">
        <f>VLOOKUP(Servicios[[#This Row],[VIN2]],Table_OutputBDVentaReciente[Vin],1,0)</f>
        <v>#N/A</v>
      </c>
      <c r="S84" t="e">
        <f>VLOOKUP(Servicios[[#This Row],[VIN2]],Table_ListadoRptClientes[Vin],1,0)</f>
        <v>#N/A</v>
      </c>
      <c r="T84" t="str">
        <f>VLOOKUP(Servicios[[#This Row],[VIN2]],Table_LIstadoInactivos[Vin],1,0)</f>
        <v>MR2B29F35H1049010</v>
      </c>
      <c r="U84" t="e">
        <f>VLOOKUP(Servicios[[#This Row],[VIN2]],Table_Campanias[Vin],1,0)</f>
        <v>#N/A</v>
      </c>
      <c r="V84" s="3" t="str">
        <f>MID(Servicios[[#This Row],[VIN2]],10,1)</f>
        <v>H</v>
      </c>
      <c r="W84" s="3">
        <f t="shared" si="8"/>
        <v>2017</v>
      </c>
      <c r="X84" t="s">
        <v>792</v>
      </c>
      <c r="Y84">
        <v>4616120487</v>
      </c>
      <c r="Z84">
        <v>4616087248</v>
      </c>
      <c r="AA84">
        <v>4616120487</v>
      </c>
      <c r="AB84">
        <v>0</v>
      </c>
      <c r="AC84" t="s">
        <v>793</v>
      </c>
      <c r="AD84" s="9" t="str">
        <f>IFERROR(VLOOKUP(Servicios[[#This Row],[VIN 8 BV]],Citas[[VIN]:[STATUS ASISTENCIA]],1,FALSE),"NO")</f>
        <v>H1049010</v>
      </c>
    </row>
    <row r="85" spans="1:30">
      <c r="A85" s="1">
        <v>44989</v>
      </c>
      <c r="B85" s="19" t="s">
        <v>794</v>
      </c>
      <c r="C85" s="156" t="str">
        <f>IFERROR(VLOOKUP(Servicios[[#This Row],[VIN 8 BV]],Citas[[VIN]:[TMK]],2,0),"NO")</f>
        <v>J</v>
      </c>
      <c r="D85" s="4" t="str">
        <f>MID(Servicios[[#This Row],[VIN2]],10,8)</f>
        <v>HW386884</v>
      </c>
      <c r="E85" s="3">
        <f t="shared" si="6"/>
        <v>1</v>
      </c>
      <c r="F85">
        <f t="shared" si="7"/>
        <v>4</v>
      </c>
      <c r="G85" t="str">
        <f>TEXT(Servicios[[#This Row],[FECHA]],"aaaa")</f>
        <v>2023</v>
      </c>
      <c r="H85" t="str">
        <f>TEXT(Servicios[[#This Row],[FECHA]],"mmmm")</f>
        <v>marzo</v>
      </c>
      <c r="I85" t="str">
        <f>CONCATENATE(Servicios[[#This Row],[MES]]," ",Servicios[[#This Row],[AÑO]])</f>
        <v>marzo 2023</v>
      </c>
      <c r="J85" s="3" t="str">
        <f>MID(Servicios[[#This Row],[ORDEN]],1,1)</f>
        <v>S</v>
      </c>
      <c r="L85" t="s">
        <v>795</v>
      </c>
      <c r="M85" t="s">
        <v>796</v>
      </c>
      <c r="N85" t="s">
        <v>797</v>
      </c>
      <c r="O85" t="s">
        <v>118</v>
      </c>
      <c r="P85" t="s">
        <v>295</v>
      </c>
      <c r="Q85" t="s">
        <v>798</v>
      </c>
      <c r="R85" t="e">
        <f>VLOOKUP(Servicios[[#This Row],[VIN2]],Table_OutputBDVentaReciente[Vin],1,0)</f>
        <v>#N/A</v>
      </c>
      <c r="S85" t="e">
        <f>VLOOKUP(Servicios[[#This Row],[VIN2]],Table_ListadoRptClientes[Vin],1,0)</f>
        <v>#N/A</v>
      </c>
      <c r="T85" t="e">
        <f>VLOOKUP(Servicios[[#This Row],[VIN2]],Table_LIstadoInactivos[Vin],1,0)</f>
        <v>#N/A</v>
      </c>
      <c r="U85" t="e">
        <f>VLOOKUP(Servicios[[#This Row],[VIN2]],Table_Campanias[Vin],1,0)</f>
        <v>#N/A</v>
      </c>
      <c r="V85" s="3" t="str">
        <f>MID(Servicios[[#This Row],[VIN2]],10,1)</f>
        <v>H</v>
      </c>
      <c r="W85" s="3">
        <f t="shared" si="8"/>
        <v>2017</v>
      </c>
      <c r="X85" t="s">
        <v>799</v>
      </c>
      <c r="Y85">
        <v>0</v>
      </c>
      <c r="Z85">
        <v>4611296488</v>
      </c>
      <c r="AA85">
        <v>4611296488</v>
      </c>
      <c r="AC85" t="s">
        <v>800</v>
      </c>
      <c r="AD85" s="9" t="str">
        <f>IFERROR(VLOOKUP(Servicios[[#This Row],[VIN 8 BV]],Citas[[VIN]:[STATUS ASISTENCIA]],1,FALSE),"NO")</f>
        <v>HW386884</v>
      </c>
    </row>
    <row r="86" spans="1:30">
      <c r="A86" s="1">
        <v>44989</v>
      </c>
      <c r="B86" s="19" t="s">
        <v>801</v>
      </c>
      <c r="C86" s="156" t="str">
        <f>IFERROR(VLOOKUP(Servicios[[#This Row],[VIN 8 BV]],Citas[[VIN]:[TMK]],2,0),"NO")</f>
        <v>J</v>
      </c>
      <c r="D86" s="4" t="str">
        <f>MID(Servicios[[#This Row],[VIN2]],10,8)</f>
        <v>NW301025</v>
      </c>
      <c r="E86" s="3">
        <f t="shared" si="6"/>
        <v>1</v>
      </c>
      <c r="F86">
        <f t="shared" si="7"/>
        <v>4</v>
      </c>
      <c r="G86" t="str">
        <f>TEXT(Servicios[[#This Row],[FECHA]],"aaaa")</f>
        <v>2023</v>
      </c>
      <c r="H86" t="str">
        <f>TEXT(Servicios[[#This Row],[FECHA]],"mmmm")</f>
        <v>marzo</v>
      </c>
      <c r="I86" t="str">
        <f>CONCATENATE(Servicios[[#This Row],[MES]]," ",Servicios[[#This Row],[AÑO]])</f>
        <v>marzo 2023</v>
      </c>
      <c r="J86" s="3" t="str">
        <f>MID(Servicios[[#This Row],[ORDEN]],1,1)</f>
        <v>S</v>
      </c>
      <c r="L86" t="s">
        <v>802</v>
      </c>
      <c r="M86" t="s">
        <v>803</v>
      </c>
      <c r="N86" t="s">
        <v>804</v>
      </c>
      <c r="O86" t="s">
        <v>120</v>
      </c>
      <c r="P86" t="s">
        <v>223</v>
      </c>
      <c r="Q86" t="s">
        <v>805</v>
      </c>
      <c r="R86" t="str">
        <f>VLOOKUP(Servicios[[#This Row],[VIN2]],Table_OutputBDVentaReciente[Vin],1,0)</f>
        <v>2T3J1RFV2NW301025</v>
      </c>
      <c r="S86" t="e">
        <f>VLOOKUP(Servicios[[#This Row],[VIN2]],Table_ListadoRptClientes[Vin],1,0)</f>
        <v>#N/A</v>
      </c>
      <c r="T86" t="e">
        <f>VLOOKUP(Servicios[[#This Row],[VIN2]],Table_LIstadoInactivos[Vin],1,0)</f>
        <v>#N/A</v>
      </c>
      <c r="U86" t="e">
        <f>VLOOKUP(Servicios[[#This Row],[VIN2]],Table_Campanias[Vin],1,0)</f>
        <v>#N/A</v>
      </c>
      <c r="V86" s="3" t="str">
        <f>MID(Servicios[[#This Row],[VIN2]],10,1)</f>
        <v>N</v>
      </c>
      <c r="W86" s="3" t="str">
        <f t="shared" si="8"/>
        <v/>
      </c>
      <c r="X86" t="s">
        <v>806</v>
      </c>
      <c r="Y86">
        <v>0</v>
      </c>
      <c r="Z86">
        <v>4661006401</v>
      </c>
      <c r="AA86">
        <v>4661006401</v>
      </c>
      <c r="AB86">
        <v>0</v>
      </c>
      <c r="AC86" t="s">
        <v>807</v>
      </c>
      <c r="AD86" s="9" t="str">
        <f>IFERROR(VLOOKUP(Servicios[[#This Row],[VIN 8 BV]],Citas[[VIN]:[STATUS ASISTENCIA]],1,FALSE),"NO")</f>
        <v>NW301025</v>
      </c>
    </row>
    <row r="87" spans="1:30">
      <c r="A87" s="1">
        <v>44989</v>
      </c>
      <c r="B87" s="19" t="s">
        <v>808</v>
      </c>
      <c r="C87" s="156" t="str">
        <f>IFERROR(VLOOKUP(Servicios[[#This Row],[VIN 8 BV]],Citas[[VIN]:[TMK]],2,0),"NO")</f>
        <v>J</v>
      </c>
      <c r="D87" s="4" t="str">
        <f>MID(Servicios[[#This Row],[VIN2]],10,8)</f>
        <v>JK022926</v>
      </c>
      <c r="E87" s="3">
        <f t="shared" si="6"/>
        <v>1</v>
      </c>
      <c r="F87">
        <f t="shared" si="7"/>
        <v>4</v>
      </c>
      <c r="G87" t="str">
        <f>TEXT(Servicios[[#This Row],[FECHA]],"aaaa")</f>
        <v>2023</v>
      </c>
      <c r="H87" t="str">
        <f>TEXT(Servicios[[#This Row],[FECHA]],"mmmm")</f>
        <v>marzo</v>
      </c>
      <c r="I87" t="str">
        <f>CONCATENATE(Servicios[[#This Row],[MES]]," ",Servicios[[#This Row],[AÑO]])</f>
        <v>marzo 2023</v>
      </c>
      <c r="J87" s="3" t="str">
        <f>MID(Servicios[[#This Row],[ORDEN]],1,1)</f>
        <v>S</v>
      </c>
      <c r="L87" t="s">
        <v>809</v>
      </c>
      <c r="M87" t="s">
        <v>810</v>
      </c>
      <c r="N87" t="s">
        <v>811</v>
      </c>
      <c r="O87" t="s">
        <v>118</v>
      </c>
      <c r="P87" t="s">
        <v>244</v>
      </c>
      <c r="Q87" t="s">
        <v>812</v>
      </c>
      <c r="R87" t="e">
        <f>VLOOKUP(Servicios[[#This Row],[VIN2]],Table_OutputBDVentaReciente[Vin],1,0)</f>
        <v>#N/A</v>
      </c>
      <c r="S87" t="e">
        <f>VLOOKUP(Servicios[[#This Row],[VIN2]],Table_ListadoRptClientes[Vin],1,0)</f>
        <v>#N/A</v>
      </c>
      <c r="T87" t="e">
        <f>VLOOKUP(Servicios[[#This Row],[VIN2]],Table_LIstadoInactivos[Vin],1,0)</f>
        <v>#N/A</v>
      </c>
      <c r="U87" t="e">
        <f>VLOOKUP(Servicios[[#This Row],[VIN2]],Table_Campanias[Vin],1,0)</f>
        <v>#N/A</v>
      </c>
      <c r="V87" s="3" t="str">
        <f>MID(Servicios[[#This Row],[VIN2]],10,1)</f>
        <v>J</v>
      </c>
      <c r="W87" s="3">
        <f t="shared" si="8"/>
        <v>2019</v>
      </c>
      <c r="X87" t="s">
        <v>813</v>
      </c>
      <c r="Y87">
        <v>4616792058</v>
      </c>
      <c r="Z87">
        <v>4616792058</v>
      </c>
      <c r="AA87">
        <v>4616796187</v>
      </c>
      <c r="AB87">
        <v>0</v>
      </c>
      <c r="AC87" t="s">
        <v>814</v>
      </c>
      <c r="AD87" s="9" t="str">
        <f>IFERROR(VLOOKUP(Servicios[[#This Row],[VIN 8 BV]],Citas[[VIN]:[STATUS ASISTENCIA]],1,FALSE),"NO")</f>
        <v>JK022926</v>
      </c>
    </row>
    <row r="88" spans="1:30">
      <c r="A88" s="1">
        <v>44989</v>
      </c>
      <c r="B88" s="19" t="s">
        <v>815</v>
      </c>
      <c r="C88" s="156" t="str">
        <f>IFERROR(VLOOKUP(Servicios[[#This Row],[VIN 8 BV]],Citas[[VIN]:[TMK]],2,0),"NO")</f>
        <v>J</v>
      </c>
      <c r="D88" s="4" t="str">
        <f>MID(Servicios[[#This Row],[VIN2]],10,8)</f>
        <v>G1443299</v>
      </c>
      <c r="E88" s="3">
        <f t="shared" si="6"/>
        <v>1</v>
      </c>
      <c r="F88">
        <f t="shared" si="7"/>
        <v>4</v>
      </c>
      <c r="G88" t="str">
        <f>TEXT(Servicios[[#This Row],[FECHA]],"aaaa")</f>
        <v>2023</v>
      </c>
      <c r="H88" t="str">
        <f>TEXT(Servicios[[#This Row],[FECHA]],"mmmm")</f>
        <v>marzo</v>
      </c>
      <c r="I88" t="str">
        <f>CONCATENATE(Servicios[[#This Row],[MES]]," ",Servicios[[#This Row],[AÑO]])</f>
        <v>marzo 2023</v>
      </c>
      <c r="J88" s="3" t="str">
        <f>MID(Servicios[[#This Row],[ORDEN]],1,1)</f>
        <v>T</v>
      </c>
      <c r="L88" t="s">
        <v>816</v>
      </c>
      <c r="M88" t="s">
        <v>817</v>
      </c>
      <c r="N88" t="s">
        <v>818</v>
      </c>
      <c r="O88" t="s">
        <v>118</v>
      </c>
      <c r="P88" t="s">
        <v>231</v>
      </c>
      <c r="Q88" t="s">
        <v>819</v>
      </c>
      <c r="R88" t="e">
        <f>VLOOKUP(Servicios[[#This Row],[VIN2]],Table_OutputBDVentaReciente[Vin],1,0)</f>
        <v>#N/A</v>
      </c>
      <c r="S88" t="e">
        <f>VLOOKUP(Servicios[[#This Row],[VIN2]],Table_ListadoRptClientes[Vin],1,0)</f>
        <v>#N/A</v>
      </c>
      <c r="T88" t="str">
        <f>VLOOKUP(Servicios[[#This Row],[VIN2]],Table_LIstadoInactivos[Vin],1,0)</f>
        <v>JTDBT9K38G1443299</v>
      </c>
      <c r="U88" t="e">
        <f>VLOOKUP(Servicios[[#This Row],[VIN2]],Table_Campanias[Vin],1,0)</f>
        <v>#N/A</v>
      </c>
      <c r="V88" s="3" t="str">
        <f>MID(Servicios[[#This Row],[VIN2]],10,1)</f>
        <v>G</v>
      </c>
      <c r="W88" s="3">
        <f t="shared" si="8"/>
        <v>2016</v>
      </c>
      <c r="X88" t="s">
        <v>820</v>
      </c>
      <c r="Y88">
        <v>0</v>
      </c>
      <c r="Z88">
        <v>0</v>
      </c>
      <c r="AA88">
        <v>4611522820</v>
      </c>
      <c r="AB88">
        <v>0</v>
      </c>
      <c r="AC88" t="s">
        <v>821</v>
      </c>
      <c r="AD88" s="9" t="str">
        <f>IFERROR(VLOOKUP(Servicios[[#This Row],[VIN 8 BV]],Citas[[VIN]:[STATUS ASISTENCIA]],1,FALSE),"NO")</f>
        <v>G1443299</v>
      </c>
    </row>
    <row r="89" spans="1:30">
      <c r="A89" s="1">
        <v>44989</v>
      </c>
      <c r="B89" s="19" t="s">
        <v>822</v>
      </c>
      <c r="C89" s="156" t="str">
        <f>IFERROR(VLOOKUP(Servicios[[#This Row],[VIN 8 BV]],Citas[[VIN]:[TMK]],2,0),"NO")</f>
        <v>M</v>
      </c>
      <c r="D89" s="4" t="str">
        <f>MID(Servicios[[#This Row],[VIN2]],10,8)</f>
        <v>HP593103</v>
      </c>
      <c r="E89" s="3">
        <f t="shared" si="6"/>
        <v>1</v>
      </c>
      <c r="F89">
        <f t="shared" si="7"/>
        <v>4</v>
      </c>
      <c r="G89" t="str">
        <f>TEXT(Servicios[[#This Row],[FECHA]],"aaaa")</f>
        <v>2023</v>
      </c>
      <c r="H89" t="str">
        <f>TEXT(Servicios[[#This Row],[FECHA]],"mmmm")</f>
        <v>marzo</v>
      </c>
      <c r="I89" t="str">
        <f>CONCATENATE(Servicios[[#This Row],[MES]]," ",Servicios[[#This Row],[AÑO]])</f>
        <v>marzo 2023</v>
      </c>
      <c r="J89" s="3" t="str">
        <f>MID(Servicios[[#This Row],[ORDEN]],1,1)</f>
        <v>T</v>
      </c>
      <c r="L89" t="s">
        <v>823</v>
      </c>
      <c r="M89" t="s">
        <v>824</v>
      </c>
      <c r="N89" t="s">
        <v>825</v>
      </c>
      <c r="O89" t="s">
        <v>119</v>
      </c>
      <c r="P89" t="s">
        <v>310</v>
      </c>
      <c r="Q89" t="s">
        <v>826</v>
      </c>
      <c r="R89" t="e">
        <f>VLOOKUP(Servicios[[#This Row],[VIN2]],Table_OutputBDVentaReciente[Vin],1,0)</f>
        <v>#N/A</v>
      </c>
      <c r="S89" t="str">
        <f>VLOOKUP(Servicios[[#This Row],[VIN2]],Table_ListadoRptClientes[Vin],1,0)</f>
        <v>5YFBPRHEXHP593103</v>
      </c>
      <c r="T89" t="e">
        <f>VLOOKUP(Servicios[[#This Row],[VIN2]],Table_LIstadoInactivos[Vin],1,0)</f>
        <v>#N/A</v>
      </c>
      <c r="U89" t="e">
        <f>VLOOKUP(Servicios[[#This Row],[VIN2]],Table_Campanias[Vin],1,0)</f>
        <v>#N/A</v>
      </c>
      <c r="V89" s="3" t="str">
        <f>MID(Servicios[[#This Row],[VIN2]],10,1)</f>
        <v>H</v>
      </c>
      <c r="W89" s="3">
        <f t="shared" si="8"/>
        <v>2017</v>
      </c>
      <c r="X89" t="s">
        <v>827</v>
      </c>
      <c r="Y89">
        <v>4151532494</v>
      </c>
      <c r="Z89">
        <v>4151532494</v>
      </c>
      <c r="AA89">
        <v>4151532494</v>
      </c>
      <c r="AB89">
        <v>0</v>
      </c>
      <c r="AC89" t="s">
        <v>828</v>
      </c>
      <c r="AD89" s="9" t="str">
        <f>IFERROR(VLOOKUP(Servicios[[#This Row],[VIN 8 BV]],Citas[[VIN]:[STATUS ASISTENCIA]],1,FALSE),"NO")</f>
        <v>HP593103</v>
      </c>
    </row>
    <row r="90" spans="1:30">
      <c r="A90" s="1">
        <v>44989</v>
      </c>
      <c r="B90" s="19" t="s">
        <v>829</v>
      </c>
      <c r="C90" s="156" t="str">
        <f>IFERROR(VLOOKUP(Servicios[[#This Row],[VIN 8 BV]],Citas[[VIN]:[TMK]],2,0),"NO")</f>
        <v>M</v>
      </c>
      <c r="D90" s="4" t="str">
        <f>MID(Servicios[[#This Row],[VIN2]],10,8)</f>
        <v>H3051911</v>
      </c>
      <c r="E90" s="3">
        <f t="shared" si="6"/>
        <v>1</v>
      </c>
      <c r="F90">
        <f t="shared" si="7"/>
        <v>4</v>
      </c>
      <c r="G90" t="str">
        <f>TEXT(Servicios[[#This Row],[FECHA]],"aaaa")</f>
        <v>2023</v>
      </c>
      <c r="H90" t="str">
        <f>TEXT(Servicios[[#This Row],[FECHA]],"mmmm")</f>
        <v>marzo</v>
      </c>
      <c r="I90" t="str">
        <f>CONCATENATE(Servicios[[#This Row],[MES]]," ",Servicios[[#This Row],[AÑO]])</f>
        <v>marzo 2023</v>
      </c>
      <c r="J90" s="3" t="str">
        <f>MID(Servicios[[#This Row],[ORDEN]],1,1)</f>
        <v>T</v>
      </c>
      <c r="L90" t="s">
        <v>830</v>
      </c>
      <c r="M90" t="s">
        <v>831</v>
      </c>
      <c r="N90" t="s">
        <v>832</v>
      </c>
      <c r="O90" t="s">
        <v>120</v>
      </c>
      <c r="P90" t="s">
        <v>215</v>
      </c>
      <c r="Q90" t="s">
        <v>833</v>
      </c>
      <c r="R90" t="e">
        <f>VLOOKUP(Servicios[[#This Row],[VIN2]],Table_OutputBDVentaReciente[Vin],1,0)</f>
        <v>#N/A</v>
      </c>
      <c r="S90" t="str">
        <f>VLOOKUP(Servicios[[#This Row],[VIN2]],Table_ListadoRptClientes[Vin],1,0)</f>
        <v>JTDKBRFU3H3051911</v>
      </c>
      <c r="T90" t="e">
        <f>VLOOKUP(Servicios[[#This Row],[VIN2]],Table_LIstadoInactivos[Vin],1,0)</f>
        <v>#N/A</v>
      </c>
      <c r="U90" t="e">
        <f>VLOOKUP(Servicios[[#This Row],[VIN2]],Table_Campanias[Vin],1,0)</f>
        <v>#N/A</v>
      </c>
      <c r="V90" s="3" t="str">
        <f>MID(Servicios[[#This Row],[VIN2]],10,1)</f>
        <v>H</v>
      </c>
      <c r="W90" s="3">
        <f t="shared" si="8"/>
        <v>2017</v>
      </c>
      <c r="X90" t="s">
        <v>834</v>
      </c>
      <c r="Y90">
        <v>0</v>
      </c>
      <c r="Z90">
        <v>4611463846</v>
      </c>
      <c r="AA90">
        <v>4611463846</v>
      </c>
      <c r="AB90">
        <v>4611463846</v>
      </c>
      <c r="AC90" t="s">
        <v>835</v>
      </c>
      <c r="AD90" s="9" t="str">
        <f>IFERROR(VLOOKUP(Servicios[[#This Row],[VIN 8 BV]],Citas[[VIN]:[STATUS ASISTENCIA]],1,FALSE),"NO")</f>
        <v>H3051911</v>
      </c>
    </row>
    <row r="91" spans="1:30">
      <c r="A91" s="1">
        <v>44991</v>
      </c>
      <c r="B91" s="19" t="s">
        <v>836</v>
      </c>
      <c r="C91" s="156" t="str">
        <f>IFERROR(VLOOKUP(Servicios[[#This Row],[VIN 8 BV]],Citas[[VIN]:[TMK]],2,0),"NO")</f>
        <v>NO</v>
      </c>
      <c r="D91" s="4" t="str">
        <f>MID(Servicios[[#This Row],[VIN2]],10,8)</f>
        <v>KP872440</v>
      </c>
      <c r="E91" s="3">
        <f t="shared" si="6"/>
        <v>1</v>
      </c>
      <c r="F91">
        <f t="shared" si="7"/>
        <v>6</v>
      </c>
      <c r="G91" t="str">
        <f>TEXT(Servicios[[#This Row],[FECHA]],"aaaa")</f>
        <v>2023</v>
      </c>
      <c r="H91" t="str">
        <f>TEXT(Servicios[[#This Row],[FECHA]],"mmmm")</f>
        <v>marzo</v>
      </c>
      <c r="I91" t="str">
        <f>CONCATENATE(Servicios[[#This Row],[MES]]," ",Servicios[[#This Row],[AÑO]])</f>
        <v>marzo 2023</v>
      </c>
      <c r="J91" s="3" t="str">
        <f>MID(Servicios[[#This Row],[ORDEN]],1,1)</f>
        <v>S</v>
      </c>
      <c r="L91" t="s">
        <v>837</v>
      </c>
      <c r="M91" t="s">
        <v>838</v>
      </c>
      <c r="N91" t="s">
        <v>839</v>
      </c>
      <c r="O91" t="s">
        <v>118</v>
      </c>
      <c r="P91" t="s">
        <v>310</v>
      </c>
      <c r="Q91" t="s">
        <v>840</v>
      </c>
      <c r="R91" t="e">
        <f>VLOOKUP(Servicios[[#This Row],[VIN2]],Table_OutputBDVentaReciente[Vin],1,0)</f>
        <v>#N/A</v>
      </c>
      <c r="S91" t="str">
        <f>VLOOKUP(Servicios[[#This Row],[VIN2]],Table_ListadoRptClientes[Vin],1,0)</f>
        <v>5YFBPRHE0KP872440</v>
      </c>
      <c r="T91" t="e">
        <f>VLOOKUP(Servicios[[#This Row],[VIN2]],Table_LIstadoInactivos[Vin],1,0)</f>
        <v>#N/A</v>
      </c>
      <c r="U91" t="e">
        <f>VLOOKUP(Servicios[[#This Row],[VIN2]],Table_Campanias[Vin],1,0)</f>
        <v>#N/A</v>
      </c>
      <c r="V91" s="3" t="str">
        <f>MID(Servicios[[#This Row],[VIN2]],10,1)</f>
        <v>K</v>
      </c>
      <c r="W91" s="3">
        <f t="shared" si="8"/>
        <v>2020</v>
      </c>
      <c r="X91" t="s">
        <v>841</v>
      </c>
      <c r="Y91">
        <v>4422815593</v>
      </c>
      <c r="Z91">
        <v>4427183803</v>
      </c>
      <c r="AA91">
        <v>4427183803</v>
      </c>
      <c r="AB91">
        <v>4427183803</v>
      </c>
      <c r="AC91" t="s">
        <v>842</v>
      </c>
      <c r="AD91" s="9" t="str">
        <f>IFERROR(VLOOKUP(Servicios[[#This Row],[VIN 8 BV]],Citas[[VIN]:[STATUS ASISTENCIA]],1,FALSE),"NO")</f>
        <v>NO</v>
      </c>
    </row>
    <row r="92" spans="1:30">
      <c r="A92" s="1">
        <v>44991</v>
      </c>
      <c r="B92" s="19" t="s">
        <v>843</v>
      </c>
      <c r="C92" s="156" t="str">
        <f>IFERROR(VLOOKUP(Servicios[[#This Row],[VIN 8 BV]],Citas[[VIN]:[TMK]],2,0),"NO")</f>
        <v>M</v>
      </c>
      <c r="D92" s="4" t="str">
        <f>MID(Servicios[[#This Row],[VIN2]],10,8)</f>
        <v>AW004325</v>
      </c>
      <c r="E92" s="3">
        <f t="shared" si="6"/>
        <v>1</v>
      </c>
      <c r="F92">
        <f t="shared" si="7"/>
        <v>6</v>
      </c>
      <c r="G92" t="str">
        <f>TEXT(Servicios[[#This Row],[FECHA]],"aaaa")</f>
        <v>2023</v>
      </c>
      <c r="H92" t="str">
        <f>TEXT(Servicios[[#This Row],[FECHA]],"mmmm")</f>
        <v>marzo</v>
      </c>
      <c r="I92" t="str">
        <f>CONCATENATE(Servicios[[#This Row],[MES]]," ",Servicios[[#This Row],[AÑO]])</f>
        <v>marzo 2023</v>
      </c>
      <c r="J92" s="3" t="str">
        <f>MID(Servicios[[#This Row],[ORDEN]],1,1)</f>
        <v>S</v>
      </c>
      <c r="L92" t="s">
        <v>844</v>
      </c>
      <c r="M92" t="s">
        <v>845</v>
      </c>
      <c r="N92" t="s">
        <v>846</v>
      </c>
      <c r="O92" t="s">
        <v>118</v>
      </c>
      <c r="P92" t="s">
        <v>295</v>
      </c>
      <c r="Q92" t="s">
        <v>847</v>
      </c>
      <c r="R92" t="e">
        <f>VLOOKUP(Servicios[[#This Row],[VIN2]],Table_OutputBDVentaReciente[Vin],1,0)</f>
        <v>#N/A</v>
      </c>
      <c r="S92" t="str">
        <f>VLOOKUP(Servicios[[#This Row],[VIN2]],Table_ListadoRptClientes[Vin],1,0)</f>
        <v>2T3WK4DV4AW004325</v>
      </c>
      <c r="T92" t="e">
        <f>VLOOKUP(Servicios[[#This Row],[VIN2]],Table_LIstadoInactivos[Vin],1,0)</f>
        <v>#N/A</v>
      </c>
      <c r="U92" t="e">
        <f>VLOOKUP(Servicios[[#This Row],[VIN2]],Table_Campanias[Vin],1,0)</f>
        <v>#N/A</v>
      </c>
      <c r="V92" s="3" t="str">
        <f>MID(Servicios[[#This Row],[VIN2]],10,1)</f>
        <v>A</v>
      </c>
      <c r="W92" s="3">
        <f t="shared" si="8"/>
        <v>2010</v>
      </c>
      <c r="X92" t="s">
        <v>848</v>
      </c>
      <c r="Y92">
        <v>4666662079</v>
      </c>
      <c r="Z92">
        <v>4661041463</v>
      </c>
      <c r="AA92">
        <v>4661041463</v>
      </c>
      <c r="AB92">
        <v>0</v>
      </c>
      <c r="AC92" t="s">
        <v>849</v>
      </c>
      <c r="AD92" s="9" t="str">
        <f>IFERROR(VLOOKUP(Servicios[[#This Row],[VIN 8 BV]],Citas[[VIN]:[STATUS ASISTENCIA]],1,FALSE),"NO")</f>
        <v>AW004325</v>
      </c>
    </row>
    <row r="93" spans="1:30">
      <c r="A93" s="1">
        <v>44991</v>
      </c>
      <c r="B93" s="19" t="s">
        <v>850</v>
      </c>
      <c r="C93" s="156" t="str">
        <f>IFERROR(VLOOKUP(Servicios[[#This Row],[VIN 8 BV]],Citas[[VIN]:[TMK]],2,0),"NO")</f>
        <v>M</v>
      </c>
      <c r="D93" s="4" t="str">
        <f>MID(Servicios[[#This Row],[VIN2]],10,8)</f>
        <v>AK006653</v>
      </c>
      <c r="E93" s="3">
        <f t="shared" si="6"/>
        <v>1</v>
      </c>
      <c r="F93">
        <f t="shared" si="7"/>
        <v>6</v>
      </c>
      <c r="G93" t="str">
        <f>TEXT(Servicios[[#This Row],[FECHA]],"aaaa")</f>
        <v>2023</v>
      </c>
      <c r="H93" t="str">
        <f>TEXT(Servicios[[#This Row],[FECHA]],"mmmm")</f>
        <v>marzo</v>
      </c>
      <c r="I93" t="str">
        <f>CONCATENATE(Servicios[[#This Row],[MES]]," ",Servicios[[#This Row],[AÑO]])</f>
        <v>marzo 2023</v>
      </c>
      <c r="J93" s="3" t="str">
        <f>MID(Servicios[[#This Row],[ORDEN]],1,1)</f>
        <v>S</v>
      </c>
      <c r="L93" t="s">
        <v>851</v>
      </c>
      <c r="M93" t="s">
        <v>852</v>
      </c>
      <c r="N93" t="s">
        <v>853</v>
      </c>
      <c r="O93" t="s">
        <v>119</v>
      </c>
      <c r="P93" t="s">
        <v>244</v>
      </c>
      <c r="Q93" t="s">
        <v>854</v>
      </c>
      <c r="R93" t="e">
        <f>VLOOKUP(Servicios[[#This Row],[VIN2]],Table_OutputBDVentaReciente[Vin],1,0)</f>
        <v>#N/A</v>
      </c>
      <c r="S93" t="str">
        <f>VLOOKUP(Servicios[[#This Row],[VIN2]],Table_ListadoRptClientes[Vin],1,0)</f>
        <v>MHFMC13F6AK006653</v>
      </c>
      <c r="T93" t="e">
        <f>VLOOKUP(Servicios[[#This Row],[VIN2]],Table_LIstadoInactivos[Vin],1,0)</f>
        <v>#N/A</v>
      </c>
      <c r="U93" t="e">
        <f>VLOOKUP(Servicios[[#This Row],[VIN2]],Table_Campanias[Vin],1,0)</f>
        <v>#N/A</v>
      </c>
      <c r="V93" s="3" t="str">
        <f>MID(Servicios[[#This Row],[VIN2]],10,1)</f>
        <v>A</v>
      </c>
      <c r="W93" s="3">
        <f t="shared" si="8"/>
        <v>2010</v>
      </c>
      <c r="X93" t="s">
        <v>855</v>
      </c>
      <c r="Y93">
        <v>0</v>
      </c>
      <c r="Z93">
        <v>4611173101</v>
      </c>
      <c r="AA93">
        <v>4614226707</v>
      </c>
      <c r="AB93">
        <v>0</v>
      </c>
      <c r="AC93" t="s">
        <v>856</v>
      </c>
      <c r="AD93" s="9" t="str">
        <f>IFERROR(VLOOKUP(Servicios[[#This Row],[VIN 8 BV]],Citas[[VIN]:[STATUS ASISTENCIA]],1,FALSE),"NO")</f>
        <v>AK006653</v>
      </c>
    </row>
    <row r="94" spans="1:30">
      <c r="A94" s="1">
        <v>44991</v>
      </c>
      <c r="B94" s="19" t="s">
        <v>857</v>
      </c>
      <c r="C94" s="156" t="str">
        <f>IFERROR(VLOOKUP(Servicios[[#This Row],[VIN 8 BV]],Citas[[VIN]:[TMK]],2,0),"NO")</f>
        <v>K</v>
      </c>
      <c r="D94" s="4" t="str">
        <f>MID(Servicios[[#This Row],[VIN2]],10,8)</f>
        <v>LM296610</v>
      </c>
      <c r="E94" s="3">
        <f t="shared" si="6"/>
        <v>1</v>
      </c>
      <c r="F94">
        <f t="shared" si="7"/>
        <v>6</v>
      </c>
      <c r="G94" t="str">
        <f>TEXT(Servicios[[#This Row],[FECHA]],"aaaa")</f>
        <v>2023</v>
      </c>
      <c r="H94" t="str">
        <f>TEXT(Servicios[[#This Row],[FECHA]],"mmmm")</f>
        <v>marzo</v>
      </c>
      <c r="I94" t="str">
        <f>CONCATENATE(Servicios[[#This Row],[MES]]," ",Servicios[[#This Row],[AÑO]])</f>
        <v>marzo 2023</v>
      </c>
      <c r="J94" s="3" t="str">
        <f>MID(Servicios[[#This Row],[ORDEN]],1,1)</f>
        <v>S</v>
      </c>
      <c r="L94" t="s">
        <v>858</v>
      </c>
      <c r="M94" t="s">
        <v>859</v>
      </c>
      <c r="N94" t="s">
        <v>860</v>
      </c>
      <c r="O94" t="s">
        <v>120</v>
      </c>
      <c r="P94" t="s">
        <v>517</v>
      </c>
      <c r="Q94" t="s">
        <v>861</v>
      </c>
      <c r="R94" t="e">
        <f>VLOOKUP(Servicios[[#This Row],[VIN2]],Table_OutputBDVentaReciente[Vin],1,0)</f>
        <v>#N/A</v>
      </c>
      <c r="S94" t="str">
        <f>VLOOKUP(Servicios[[#This Row],[VIN2]],Table_ListadoRptClientes[Vin],1,0)</f>
        <v>3TMCZ5AN8LM296610</v>
      </c>
      <c r="T94" t="e">
        <f>VLOOKUP(Servicios[[#This Row],[VIN2]],Table_LIstadoInactivos[Vin],1,0)</f>
        <v>#N/A</v>
      </c>
      <c r="U94" t="e">
        <f>VLOOKUP(Servicios[[#This Row],[VIN2]],Table_Campanias[Vin],1,0)</f>
        <v>#N/A</v>
      </c>
      <c r="V94" s="3" t="str">
        <f>MID(Servicios[[#This Row],[VIN2]],10,1)</f>
        <v>L</v>
      </c>
      <c r="W94" s="3">
        <f t="shared" si="8"/>
        <v>2021</v>
      </c>
      <c r="X94" t="s">
        <v>862</v>
      </c>
      <c r="Y94">
        <v>4131000083</v>
      </c>
      <c r="Z94">
        <v>4131000083</v>
      </c>
      <c r="AA94">
        <v>4131000083</v>
      </c>
      <c r="AB94">
        <v>4611230008</v>
      </c>
      <c r="AC94" t="s">
        <v>863</v>
      </c>
      <c r="AD94" s="9" t="str">
        <f>IFERROR(VLOOKUP(Servicios[[#This Row],[VIN 8 BV]],Citas[[VIN]:[STATUS ASISTENCIA]],1,FALSE),"NO")</f>
        <v>LM296610</v>
      </c>
    </row>
    <row r="95" spans="1:30">
      <c r="A95" s="1">
        <v>44991</v>
      </c>
      <c r="B95" s="19" t="s">
        <v>864</v>
      </c>
      <c r="C95" s="156" t="str">
        <f>IFERROR(VLOOKUP(Servicios[[#This Row],[VIN 8 BV]],Citas[[VIN]:[TMK]],2,0),"NO")</f>
        <v>M</v>
      </c>
      <c r="D95" s="4" t="str">
        <f>MID(Servicios[[#This Row],[VIN2]],10,8)</f>
        <v>GP452992</v>
      </c>
      <c r="E95" s="3">
        <f t="shared" si="6"/>
        <v>1</v>
      </c>
      <c r="F95">
        <f t="shared" si="7"/>
        <v>6</v>
      </c>
      <c r="G95" t="str">
        <f>TEXT(Servicios[[#This Row],[FECHA]],"aaaa")</f>
        <v>2023</v>
      </c>
      <c r="H95" t="str">
        <f>TEXT(Servicios[[#This Row],[FECHA]],"mmmm")</f>
        <v>marzo</v>
      </c>
      <c r="I95" t="str">
        <f>CONCATENATE(Servicios[[#This Row],[MES]]," ",Servicios[[#This Row],[AÑO]])</f>
        <v>marzo 2023</v>
      </c>
      <c r="J95" s="3" t="str">
        <f>MID(Servicios[[#This Row],[ORDEN]],1,1)</f>
        <v>S</v>
      </c>
      <c r="L95" t="s">
        <v>865</v>
      </c>
      <c r="M95" t="s">
        <v>866</v>
      </c>
      <c r="N95" t="s">
        <v>867</v>
      </c>
      <c r="O95" t="s">
        <v>118</v>
      </c>
      <c r="P95" t="s">
        <v>310</v>
      </c>
      <c r="Q95" t="s">
        <v>868</v>
      </c>
      <c r="R95" t="e">
        <f>VLOOKUP(Servicios[[#This Row],[VIN2]],Table_OutputBDVentaReciente[Vin],1,0)</f>
        <v>#N/A</v>
      </c>
      <c r="S95" t="str">
        <f>VLOOKUP(Servicios[[#This Row],[VIN2]],Table_ListadoRptClientes[Vin],1,0)</f>
        <v>5YFBURHEXGP452992</v>
      </c>
      <c r="T95" t="e">
        <f>VLOOKUP(Servicios[[#This Row],[VIN2]],Table_LIstadoInactivos[Vin],1,0)</f>
        <v>#N/A</v>
      </c>
      <c r="U95" t="e">
        <f>VLOOKUP(Servicios[[#This Row],[VIN2]],Table_Campanias[Vin],1,0)</f>
        <v>#N/A</v>
      </c>
      <c r="V95" s="3" t="str">
        <f>MID(Servicios[[#This Row],[VIN2]],10,1)</f>
        <v>G</v>
      </c>
      <c r="W95" s="3">
        <f t="shared" si="8"/>
        <v>2016</v>
      </c>
      <c r="X95" t="s">
        <v>869</v>
      </c>
      <c r="Y95">
        <v>0</v>
      </c>
      <c r="Z95">
        <v>0</v>
      </c>
      <c r="AA95">
        <v>4612395897</v>
      </c>
      <c r="AB95">
        <v>0</v>
      </c>
      <c r="AC95" t="s">
        <v>269</v>
      </c>
      <c r="AD95" s="9" t="str">
        <f>IFERROR(VLOOKUP(Servicios[[#This Row],[VIN 8 BV]],Citas[[VIN]:[STATUS ASISTENCIA]],1,FALSE),"NO")</f>
        <v>GP452992</v>
      </c>
    </row>
    <row r="96" spans="1:30">
      <c r="A96" s="1">
        <v>44991</v>
      </c>
      <c r="B96" s="19" t="s">
        <v>870</v>
      </c>
      <c r="C96" s="156" t="str">
        <f>IFERROR(VLOOKUP(Servicios[[#This Row],[VIN 8 BV]],Citas[[VIN]:[TMK]],2,0),"NO")</f>
        <v>NO</v>
      </c>
      <c r="D96" s="4" t="str">
        <f>MID(Servicios[[#This Row],[VIN2]],10,8)</f>
        <v>H3552692</v>
      </c>
      <c r="E96" s="3">
        <f t="shared" si="6"/>
        <v>1</v>
      </c>
      <c r="F96">
        <f t="shared" si="7"/>
        <v>6</v>
      </c>
      <c r="G96" t="str">
        <f>TEXT(Servicios[[#This Row],[FECHA]],"aaaa")</f>
        <v>2023</v>
      </c>
      <c r="H96" t="str">
        <f>TEXT(Servicios[[#This Row],[FECHA]],"mmmm")</f>
        <v>marzo</v>
      </c>
      <c r="I96" t="str">
        <f>CONCATENATE(Servicios[[#This Row],[MES]]," ",Servicios[[#This Row],[AÑO]])</f>
        <v>marzo 2023</v>
      </c>
      <c r="J96" s="3" t="str">
        <f>MID(Servicios[[#This Row],[ORDEN]],1,1)</f>
        <v>S</v>
      </c>
      <c r="L96" t="s">
        <v>871</v>
      </c>
      <c r="M96" t="s">
        <v>872</v>
      </c>
      <c r="N96" t="s">
        <v>873</v>
      </c>
      <c r="O96" t="s">
        <v>120</v>
      </c>
      <c r="P96" t="s">
        <v>215</v>
      </c>
      <c r="Q96" t="s">
        <v>874</v>
      </c>
      <c r="R96" t="e">
        <f>VLOOKUP(Servicios[[#This Row],[VIN2]],Table_OutputBDVentaReciente[Vin],1,0)</f>
        <v>#N/A</v>
      </c>
      <c r="S96" t="str">
        <f>VLOOKUP(Servicios[[#This Row],[VIN2]],Table_ListadoRptClientes[Vin],1,0)</f>
        <v>JTDKBRFU2H3552692</v>
      </c>
      <c r="T96" t="e">
        <f>VLOOKUP(Servicios[[#This Row],[VIN2]],Table_LIstadoInactivos[Vin],1,0)</f>
        <v>#N/A</v>
      </c>
      <c r="U96" t="e">
        <f>VLOOKUP(Servicios[[#This Row],[VIN2]],Table_Campanias[Vin],1,0)</f>
        <v>#N/A</v>
      </c>
      <c r="V96" s="3" t="str">
        <f>MID(Servicios[[#This Row],[VIN2]],10,1)</f>
        <v>H</v>
      </c>
      <c r="W96" s="3">
        <f t="shared" si="8"/>
        <v>2017</v>
      </c>
      <c r="X96" t="s">
        <v>875</v>
      </c>
      <c r="Y96">
        <v>0</v>
      </c>
      <c r="Z96">
        <v>4611008501</v>
      </c>
      <c r="AA96">
        <v>4611008501</v>
      </c>
      <c r="AB96">
        <v>0</v>
      </c>
      <c r="AC96" t="s">
        <v>876</v>
      </c>
      <c r="AD96" s="9" t="str">
        <f>IFERROR(VLOOKUP(Servicios[[#This Row],[VIN 8 BV]],Citas[[VIN]:[STATUS ASISTENCIA]],1,FALSE),"NO")</f>
        <v>NO</v>
      </c>
    </row>
    <row r="97" spans="1:30">
      <c r="A97" s="1">
        <v>44991</v>
      </c>
      <c r="B97" s="19" t="s">
        <v>877</v>
      </c>
      <c r="C97" s="156" t="str">
        <f>IFERROR(VLOOKUP(Servicios[[#This Row],[VIN 8 BV]],Citas[[VIN]:[TMK]],2,0),"NO")</f>
        <v>J</v>
      </c>
      <c r="D97" s="4" t="str">
        <f>MID(Servicios[[#This Row],[VIN2]],10,8)</f>
        <v>C6127025</v>
      </c>
      <c r="E97" s="3">
        <f t="shared" si="6"/>
        <v>1</v>
      </c>
      <c r="F97">
        <f t="shared" si="7"/>
        <v>6</v>
      </c>
      <c r="G97" t="str">
        <f>TEXT(Servicios[[#This Row],[FECHA]],"aaaa")</f>
        <v>2023</v>
      </c>
      <c r="H97" t="str">
        <f>TEXT(Servicios[[#This Row],[FECHA]],"mmmm")</f>
        <v>marzo</v>
      </c>
      <c r="I97" t="str">
        <f>CONCATENATE(Servicios[[#This Row],[MES]]," ",Servicios[[#This Row],[AÑO]])</f>
        <v>marzo 2023</v>
      </c>
      <c r="J97" s="3" t="str">
        <f>MID(Servicios[[#This Row],[ORDEN]],1,1)</f>
        <v>S</v>
      </c>
      <c r="L97" t="s">
        <v>878</v>
      </c>
      <c r="M97" t="s">
        <v>879</v>
      </c>
      <c r="N97" t="s">
        <v>880</v>
      </c>
      <c r="O97" t="s">
        <v>118</v>
      </c>
      <c r="P97" t="s">
        <v>338</v>
      </c>
      <c r="Q97" t="s">
        <v>881</v>
      </c>
      <c r="R97" t="e">
        <f>VLOOKUP(Servicios[[#This Row],[VIN2]],Table_OutputBDVentaReciente[Vin],1,0)</f>
        <v>#N/A</v>
      </c>
      <c r="S97" t="str">
        <f>VLOOKUP(Servicios[[#This Row],[VIN2]],Table_ListadoRptClientes[Vin],1,0)</f>
        <v>JTFSX23P0C6127025</v>
      </c>
      <c r="T97" t="e">
        <f>VLOOKUP(Servicios[[#This Row],[VIN2]],Table_LIstadoInactivos[Vin],1,0)</f>
        <v>#N/A</v>
      </c>
      <c r="U97" t="e">
        <f>VLOOKUP(Servicios[[#This Row],[VIN2]],Table_Campanias[Vin],1,0)</f>
        <v>#N/A</v>
      </c>
      <c r="V97" s="3" t="str">
        <f>MID(Servicios[[#This Row],[VIN2]],10,1)</f>
        <v>C</v>
      </c>
      <c r="W97" s="3">
        <f t="shared" si="8"/>
        <v>2012</v>
      </c>
      <c r="X97" t="s">
        <v>882</v>
      </c>
      <c r="Y97">
        <v>4151566019</v>
      </c>
      <c r="Z97">
        <v>0</v>
      </c>
      <c r="AA97">
        <v>4151566019</v>
      </c>
      <c r="AB97">
        <v>4151548484</v>
      </c>
      <c r="AC97" t="s">
        <v>883</v>
      </c>
      <c r="AD97" s="9" t="str">
        <f>IFERROR(VLOOKUP(Servicios[[#This Row],[VIN 8 BV]],Citas[[VIN]:[STATUS ASISTENCIA]],1,FALSE),"NO")</f>
        <v>C6127025</v>
      </c>
    </row>
    <row r="98" spans="1:30">
      <c r="A98" s="1">
        <v>44991</v>
      </c>
      <c r="B98" s="19" t="s">
        <v>884</v>
      </c>
      <c r="C98" s="156" t="str">
        <f>IFERROR(VLOOKUP(Servicios[[#This Row],[VIN 8 BV]],Citas[[VIN]:[TMK]],2,0),"NO")</f>
        <v>M</v>
      </c>
      <c r="D98" s="4" t="str">
        <f>MID(Servicios[[#This Row],[VIN2]],10,8)</f>
        <v>NS133213</v>
      </c>
      <c r="E98" s="3">
        <f t="shared" si="6"/>
        <v>1</v>
      </c>
      <c r="F98">
        <f t="shared" si="7"/>
        <v>6</v>
      </c>
      <c r="G98" t="str">
        <f>TEXT(Servicios[[#This Row],[FECHA]],"aaaa")</f>
        <v>2023</v>
      </c>
      <c r="H98" t="str">
        <f>TEXT(Servicios[[#This Row],[FECHA]],"mmmm")</f>
        <v>marzo</v>
      </c>
      <c r="I98" t="str">
        <f>CONCATENATE(Servicios[[#This Row],[MES]]," ",Servicios[[#This Row],[AÑO]])</f>
        <v>marzo 2023</v>
      </c>
      <c r="J98" s="3" t="str">
        <f>MID(Servicios[[#This Row],[ORDEN]],1,1)</f>
        <v>S</v>
      </c>
      <c r="L98" t="s">
        <v>885</v>
      </c>
      <c r="M98" t="s">
        <v>886</v>
      </c>
      <c r="N98" t="s">
        <v>887</v>
      </c>
      <c r="O98" t="s">
        <v>118</v>
      </c>
      <c r="P98" t="s">
        <v>509</v>
      </c>
      <c r="Q98" t="s">
        <v>888</v>
      </c>
      <c r="R98" t="str">
        <f>VLOOKUP(Servicios[[#This Row],[VIN2]],Table_OutputBDVentaReciente[Vin],1,0)</f>
        <v>5TDGRKEC1NS133213</v>
      </c>
      <c r="S98" t="e">
        <f>VLOOKUP(Servicios[[#This Row],[VIN2]],Table_ListadoRptClientes[Vin],1,0)</f>
        <v>#N/A</v>
      </c>
      <c r="T98" t="e">
        <f>VLOOKUP(Servicios[[#This Row],[VIN2]],Table_LIstadoInactivos[Vin],1,0)</f>
        <v>#N/A</v>
      </c>
      <c r="U98" t="e">
        <f>VLOOKUP(Servicios[[#This Row],[VIN2]],Table_Campanias[Vin],1,0)</f>
        <v>#N/A</v>
      </c>
      <c r="V98" s="3" t="str">
        <f>MID(Servicios[[#This Row],[VIN2]],10,1)</f>
        <v>N</v>
      </c>
      <c r="W98" s="3" t="str">
        <f t="shared" si="8"/>
        <v/>
      </c>
      <c r="X98" t="s">
        <v>889</v>
      </c>
      <c r="Y98">
        <v>0</v>
      </c>
      <c r="Z98">
        <v>4612642650</v>
      </c>
      <c r="AA98">
        <v>4611553010</v>
      </c>
      <c r="AC98" t="s">
        <v>890</v>
      </c>
      <c r="AD98" s="9" t="str">
        <f>IFERROR(VLOOKUP(Servicios[[#This Row],[VIN 8 BV]],Citas[[VIN]:[STATUS ASISTENCIA]],1,FALSE),"NO")</f>
        <v>NS133213</v>
      </c>
    </row>
    <row r="99" spans="1:30">
      <c r="A99" s="1">
        <v>44991</v>
      </c>
      <c r="B99" s="19" t="s">
        <v>891</v>
      </c>
      <c r="C99" s="156" t="str">
        <f>IFERROR(VLOOKUP(Servicios[[#This Row],[VIN 8 BV]],Citas[[VIN]:[TMK]],2,0),"NO")</f>
        <v>J</v>
      </c>
      <c r="D99" s="4" t="str">
        <f>MID(Servicios[[#This Row],[VIN2]],10,8)</f>
        <v>K3071690</v>
      </c>
      <c r="E99" s="3">
        <f t="shared" si="6"/>
        <v>1</v>
      </c>
      <c r="F99">
        <f t="shared" si="7"/>
        <v>6</v>
      </c>
      <c r="G99" t="str">
        <f>TEXT(Servicios[[#This Row],[FECHA]],"aaaa")</f>
        <v>2023</v>
      </c>
      <c r="H99" t="str">
        <f>TEXT(Servicios[[#This Row],[FECHA]],"mmmm")</f>
        <v>marzo</v>
      </c>
      <c r="I99" t="str">
        <f>CONCATENATE(Servicios[[#This Row],[MES]]," ",Servicios[[#This Row],[AÑO]])</f>
        <v>marzo 2023</v>
      </c>
      <c r="J99" s="3" t="str">
        <f>MID(Servicios[[#This Row],[ORDEN]],1,1)</f>
        <v>S</v>
      </c>
      <c r="L99" t="s">
        <v>892</v>
      </c>
      <c r="M99" t="s">
        <v>893</v>
      </c>
      <c r="N99" t="s">
        <v>894</v>
      </c>
      <c r="O99" t="s">
        <v>119</v>
      </c>
      <c r="P99" t="s">
        <v>215</v>
      </c>
      <c r="Q99" t="s">
        <v>895</v>
      </c>
      <c r="R99" t="e">
        <f>VLOOKUP(Servicios[[#This Row],[VIN2]],Table_OutputBDVentaReciente[Vin],1,0)</f>
        <v>#N/A</v>
      </c>
      <c r="S99" t="str">
        <f>VLOOKUP(Servicios[[#This Row],[VIN2]],Table_ListadoRptClientes[Vin],1,0)</f>
        <v>JTDKARFU0K3071690</v>
      </c>
      <c r="T99" t="e">
        <f>VLOOKUP(Servicios[[#This Row],[VIN2]],Table_LIstadoInactivos[Vin],1,0)</f>
        <v>#N/A</v>
      </c>
      <c r="U99" t="e">
        <f>VLOOKUP(Servicios[[#This Row],[VIN2]],Table_Campanias[Vin],1,0)</f>
        <v>#N/A</v>
      </c>
      <c r="V99" s="3" t="str">
        <f>MID(Servicios[[#This Row],[VIN2]],10,1)</f>
        <v>K</v>
      </c>
      <c r="W99" s="3">
        <f t="shared" si="8"/>
        <v>2020</v>
      </c>
      <c r="X99" t="s">
        <v>896</v>
      </c>
      <c r="Y99">
        <v>4616883313</v>
      </c>
      <c r="Z99">
        <v>4612882245</v>
      </c>
      <c r="AA99">
        <v>4612882245</v>
      </c>
      <c r="AB99">
        <v>4612882245</v>
      </c>
      <c r="AC99" t="s">
        <v>897</v>
      </c>
      <c r="AD99" s="9" t="str">
        <f>IFERROR(VLOOKUP(Servicios[[#This Row],[VIN 8 BV]],Citas[[VIN]:[STATUS ASISTENCIA]],1,FALSE),"NO")</f>
        <v>K3071690</v>
      </c>
    </row>
    <row r="100" spans="1:30">
      <c r="A100" s="1">
        <v>44991</v>
      </c>
      <c r="B100" s="19" t="s">
        <v>898</v>
      </c>
      <c r="C100" s="156" t="str">
        <f>IFERROR(VLOOKUP(Servicios[[#This Row],[VIN 8 BV]],Citas[[VIN]:[TMK]],2,0),"NO")</f>
        <v>NO</v>
      </c>
      <c r="D100" s="4" t="str">
        <f>MID(Servicios[[#This Row],[VIN2]],10,8)</f>
        <v>LJ006026</v>
      </c>
      <c r="E100" s="3">
        <f t="shared" si="6"/>
        <v>1</v>
      </c>
      <c r="F100">
        <f t="shared" si="7"/>
        <v>6</v>
      </c>
      <c r="G100" t="str">
        <f>TEXT(Servicios[[#This Row],[FECHA]],"aaaa")</f>
        <v>2023</v>
      </c>
      <c r="H100" t="str">
        <f>TEXT(Servicios[[#This Row],[FECHA]],"mmmm")</f>
        <v>marzo</v>
      </c>
      <c r="I100" t="str">
        <f>CONCATENATE(Servicios[[#This Row],[MES]]," ",Servicios[[#This Row],[AÑO]])</f>
        <v>marzo 2023</v>
      </c>
      <c r="J100" s="3" t="str">
        <f>MID(Servicios[[#This Row],[ORDEN]],1,1)</f>
        <v>S</v>
      </c>
      <c r="L100" t="s">
        <v>899</v>
      </c>
      <c r="M100" t="s">
        <v>900</v>
      </c>
      <c r="N100" t="s">
        <v>901</v>
      </c>
      <c r="O100" t="s">
        <v>120</v>
      </c>
      <c r="P100" t="s">
        <v>459</v>
      </c>
      <c r="Q100" t="s">
        <v>902</v>
      </c>
      <c r="R100" t="e">
        <f>VLOOKUP(Servicios[[#This Row],[VIN2]],Table_OutputBDVentaReciente[Vin],1,0)</f>
        <v>#N/A</v>
      </c>
      <c r="S100" t="str">
        <f>VLOOKUP(Servicios[[#This Row],[VIN2]],Table_ListadoRptClientes[Vin],1,0)</f>
        <v>JTDBBRBE4LJ006026</v>
      </c>
      <c r="T100" t="e">
        <f>VLOOKUP(Servicios[[#This Row],[VIN2]],Table_LIstadoInactivos[Vin],1,0)</f>
        <v>#N/A</v>
      </c>
      <c r="U100" t="e">
        <f>VLOOKUP(Servicios[[#This Row],[VIN2]],Table_Campanias[Vin],1,0)</f>
        <v>#N/A</v>
      </c>
      <c r="V100" s="3" t="str">
        <f>MID(Servicios[[#This Row],[VIN2]],10,1)</f>
        <v>L</v>
      </c>
      <c r="W100" s="3">
        <f t="shared" si="8"/>
        <v>2021</v>
      </c>
      <c r="X100" t="s">
        <v>903</v>
      </c>
      <c r="Y100">
        <v>0</v>
      </c>
      <c r="Z100">
        <v>4423059625</v>
      </c>
      <c r="AA100">
        <v>4423059625</v>
      </c>
      <c r="AB100">
        <v>4611718943</v>
      </c>
      <c r="AC100" t="s">
        <v>904</v>
      </c>
      <c r="AD100" s="9" t="str">
        <f>IFERROR(VLOOKUP(Servicios[[#This Row],[VIN 8 BV]],Citas[[VIN]:[STATUS ASISTENCIA]],1,FALSE),"NO")</f>
        <v>NO</v>
      </c>
    </row>
    <row r="101" spans="1:30">
      <c r="A101" s="1">
        <v>44991</v>
      </c>
      <c r="B101" s="19" t="s">
        <v>905</v>
      </c>
      <c r="C101" s="156" t="str">
        <f>IFERROR(VLOOKUP(Servicios[[#This Row],[VIN 8 BV]],Citas[[VIN]:[TMK]],2,0),"NO")</f>
        <v>J</v>
      </c>
      <c r="D101" s="4" t="str">
        <f>MID(Servicios[[#This Row],[VIN2]],10,8)</f>
        <v>LK014095</v>
      </c>
      <c r="E101" s="3">
        <f t="shared" si="6"/>
        <v>1</v>
      </c>
      <c r="F101">
        <f t="shared" si="7"/>
        <v>6</v>
      </c>
      <c r="G101" t="str">
        <f>TEXT(Servicios[[#This Row],[FECHA]],"aaaa")</f>
        <v>2023</v>
      </c>
      <c r="H101" t="str">
        <f>TEXT(Servicios[[#This Row],[FECHA]],"mmmm")</f>
        <v>marzo</v>
      </c>
      <c r="I101" t="str">
        <f>CONCATENATE(Servicios[[#This Row],[MES]]," ",Servicios[[#This Row],[AÑO]])</f>
        <v>marzo 2023</v>
      </c>
      <c r="J101" s="3" t="str">
        <f>MID(Servicios[[#This Row],[ORDEN]],1,1)</f>
        <v>S</v>
      </c>
      <c r="L101" t="s">
        <v>906</v>
      </c>
      <c r="M101" t="s">
        <v>907</v>
      </c>
      <c r="N101" t="s">
        <v>908</v>
      </c>
      <c r="O101" t="s">
        <v>119</v>
      </c>
      <c r="P101" t="s">
        <v>244</v>
      </c>
      <c r="Q101" t="s">
        <v>909</v>
      </c>
      <c r="R101" t="e">
        <f>VLOOKUP(Servicios[[#This Row],[VIN2]],Table_OutputBDVentaReciente[Vin],1,0)</f>
        <v>#N/A</v>
      </c>
      <c r="S101" t="str">
        <f>VLOOKUP(Servicios[[#This Row],[VIN2]],Table_ListadoRptClientes[Vin],1,0)</f>
        <v>MHKMF5CF1LK014095</v>
      </c>
      <c r="T101" t="e">
        <f>VLOOKUP(Servicios[[#This Row],[VIN2]],Table_LIstadoInactivos[Vin],1,0)</f>
        <v>#N/A</v>
      </c>
      <c r="U101" t="e">
        <f>VLOOKUP(Servicios[[#This Row],[VIN2]],Table_Campanias[Vin],1,0)</f>
        <v>#N/A</v>
      </c>
      <c r="V101" s="3" t="str">
        <f>MID(Servicios[[#This Row],[VIN2]],10,1)</f>
        <v>L</v>
      </c>
      <c r="W101" s="3">
        <f t="shared" si="8"/>
        <v>2021</v>
      </c>
      <c r="X101" t="s">
        <v>910</v>
      </c>
      <c r="Y101">
        <v>2717491613</v>
      </c>
      <c r="Z101">
        <v>4611498227</v>
      </c>
      <c r="AA101">
        <v>4611710334</v>
      </c>
      <c r="AB101">
        <v>4611710334</v>
      </c>
      <c r="AC101" t="s">
        <v>911</v>
      </c>
      <c r="AD101" s="9" t="str">
        <f>IFERROR(VLOOKUP(Servicios[[#This Row],[VIN 8 BV]],Citas[[VIN]:[STATUS ASISTENCIA]],1,FALSE),"NO")</f>
        <v>LK014095</v>
      </c>
    </row>
    <row r="102" spans="1:30">
      <c r="A102" s="1">
        <v>44991</v>
      </c>
      <c r="B102" s="19" t="s">
        <v>912</v>
      </c>
      <c r="C102" s="156" t="str">
        <f>IFERROR(VLOOKUP(Servicios[[#This Row],[VIN 8 BV]],Citas[[VIN]:[TMK]],2,0),"NO")</f>
        <v>J</v>
      </c>
      <c r="D102" s="4" t="str">
        <f>MID(Servicios[[#This Row],[VIN2]],10,8)</f>
        <v>MU036794</v>
      </c>
      <c r="E102" s="3">
        <f t="shared" si="6"/>
        <v>1</v>
      </c>
      <c r="F102">
        <f t="shared" si="7"/>
        <v>6</v>
      </c>
      <c r="G102" t="str">
        <f>TEXT(Servicios[[#This Row],[FECHA]],"aaaa")</f>
        <v>2023</v>
      </c>
      <c r="H102" t="str">
        <f>TEXT(Servicios[[#This Row],[FECHA]],"mmmm")</f>
        <v>marzo</v>
      </c>
      <c r="I102" t="str">
        <f>CONCATENATE(Servicios[[#This Row],[MES]]," ",Servicios[[#This Row],[AÑO]])</f>
        <v>marzo 2023</v>
      </c>
      <c r="J102" s="3" t="str">
        <f>MID(Servicios[[#This Row],[ORDEN]],1,1)</f>
        <v>S</v>
      </c>
      <c r="L102" t="s">
        <v>913</v>
      </c>
      <c r="M102" t="s">
        <v>914</v>
      </c>
      <c r="N102" t="s">
        <v>915</v>
      </c>
      <c r="O102" t="s">
        <v>118</v>
      </c>
      <c r="P102" t="s">
        <v>266</v>
      </c>
      <c r="Q102" t="s">
        <v>916</v>
      </c>
      <c r="R102" t="e">
        <f>VLOOKUP(Servicios[[#This Row],[VIN2]],Table_OutputBDVentaReciente[Vin],1,0)</f>
        <v>#N/A</v>
      </c>
      <c r="S102" t="str">
        <f>VLOOKUP(Servicios[[#This Row],[VIN2]],Table_ListadoRptClientes[Vin],1,0)</f>
        <v>4T3DWRFV9MU036794</v>
      </c>
      <c r="T102" t="e">
        <f>VLOOKUP(Servicios[[#This Row],[VIN2]],Table_LIstadoInactivos[Vin],1,0)</f>
        <v>#N/A</v>
      </c>
      <c r="U102" t="e">
        <f>VLOOKUP(Servicios[[#This Row],[VIN2]],Table_Campanias[Vin],1,0)</f>
        <v>#N/A</v>
      </c>
      <c r="V102" s="3" t="str">
        <f>MID(Servicios[[#This Row],[VIN2]],10,1)</f>
        <v>M</v>
      </c>
      <c r="W102" s="3">
        <f t="shared" si="8"/>
        <v>2022</v>
      </c>
      <c r="X102" t="s">
        <v>917</v>
      </c>
      <c r="Y102">
        <v>4611235869</v>
      </c>
      <c r="Z102">
        <v>4616793132</v>
      </c>
      <c r="AA102">
        <v>4616793132</v>
      </c>
      <c r="AB102">
        <v>0</v>
      </c>
      <c r="AC102" t="s">
        <v>918</v>
      </c>
      <c r="AD102" s="9" t="str">
        <f>IFERROR(VLOOKUP(Servicios[[#This Row],[VIN 8 BV]],Citas[[VIN]:[STATUS ASISTENCIA]],1,FALSE),"NO")</f>
        <v>MU036794</v>
      </c>
    </row>
    <row r="103" spans="1:30">
      <c r="A103" s="1">
        <v>44991</v>
      </c>
      <c r="B103" s="19" t="s">
        <v>919</v>
      </c>
      <c r="C103" s="156" t="str">
        <f>IFERROR(VLOOKUP(Servicios[[#This Row],[VIN 8 BV]],Citas[[VIN]:[TMK]],2,0),"NO")</f>
        <v>M</v>
      </c>
      <c r="D103" s="4" t="str">
        <f>MID(Servicios[[#This Row],[VIN2]],10,8)</f>
        <v>N0425294</v>
      </c>
      <c r="E103" s="3">
        <f t="shared" si="6"/>
        <v>1</v>
      </c>
      <c r="F103">
        <f t="shared" si="7"/>
        <v>6</v>
      </c>
      <c r="G103" t="str">
        <f>TEXT(Servicios[[#This Row],[FECHA]],"aaaa")</f>
        <v>2023</v>
      </c>
      <c r="H103" t="str">
        <f>TEXT(Servicios[[#This Row],[FECHA]],"mmmm")</f>
        <v>marzo</v>
      </c>
      <c r="I103" t="str">
        <f>CONCATENATE(Servicios[[#This Row],[MES]]," ",Servicios[[#This Row],[AÑO]])</f>
        <v>marzo 2023</v>
      </c>
      <c r="J103" s="3" t="str">
        <f>MID(Servicios[[#This Row],[ORDEN]],1,1)</f>
        <v>S</v>
      </c>
      <c r="L103" t="s">
        <v>920</v>
      </c>
      <c r="M103" t="s">
        <v>921</v>
      </c>
      <c r="N103" t="s">
        <v>344</v>
      </c>
      <c r="O103" t="s">
        <v>120</v>
      </c>
      <c r="P103" t="s">
        <v>251</v>
      </c>
      <c r="Q103" t="s">
        <v>922</v>
      </c>
      <c r="R103" t="e">
        <f>VLOOKUP(Servicios[[#This Row],[VIN2]],Table_OutputBDVentaReciente[Vin],1,0)</f>
        <v>#N/A</v>
      </c>
      <c r="S103" t="str">
        <f>VLOOKUP(Servicios[[#This Row],[VIN2]],Table_ListadoRptClientes[Vin],1,0)</f>
        <v>MR0CX8CB0N0425294</v>
      </c>
      <c r="T103" t="e">
        <f>VLOOKUP(Servicios[[#This Row],[VIN2]],Table_LIstadoInactivos[Vin],1,0)</f>
        <v>#N/A</v>
      </c>
      <c r="U103" t="e">
        <f>VLOOKUP(Servicios[[#This Row],[VIN2]],Table_Campanias[Vin],1,0)</f>
        <v>#N/A</v>
      </c>
      <c r="V103" s="3" t="str">
        <f>MID(Servicios[[#This Row],[VIN2]],10,1)</f>
        <v>N</v>
      </c>
      <c r="W103" s="3" t="str">
        <f t="shared" si="8"/>
        <v/>
      </c>
      <c r="X103" t="s">
        <v>923</v>
      </c>
      <c r="Y103">
        <v>4612542240</v>
      </c>
      <c r="Z103">
        <v>4612543585</v>
      </c>
      <c r="AA103">
        <v>4611042916</v>
      </c>
      <c r="AB103">
        <v>4611474026</v>
      </c>
      <c r="AC103" t="s">
        <v>924</v>
      </c>
      <c r="AD103" s="9" t="str">
        <f>IFERROR(VLOOKUP(Servicios[[#This Row],[VIN 8 BV]],Citas[[VIN]:[STATUS ASISTENCIA]],1,FALSE),"NO")</f>
        <v>N0425294</v>
      </c>
    </row>
    <row r="104" spans="1:30">
      <c r="A104" s="1">
        <v>44991</v>
      </c>
      <c r="B104" s="19" t="s">
        <v>925</v>
      </c>
      <c r="C104" s="156" t="str">
        <f>IFERROR(VLOOKUP(Servicios[[#This Row],[VIN 8 BV]],Citas[[VIN]:[TMK]],2,0),"NO")</f>
        <v>K</v>
      </c>
      <c r="D104" s="4" t="str">
        <f>MID(Servicios[[#This Row],[VIN2]],10,8)</f>
        <v>LK014712</v>
      </c>
      <c r="E104" s="3">
        <f t="shared" si="6"/>
        <v>1</v>
      </c>
      <c r="F104">
        <f t="shared" si="7"/>
        <v>6</v>
      </c>
      <c r="G104" t="str">
        <f>TEXT(Servicios[[#This Row],[FECHA]],"aaaa")</f>
        <v>2023</v>
      </c>
      <c r="H104" t="str">
        <f>TEXT(Servicios[[#This Row],[FECHA]],"mmmm")</f>
        <v>marzo</v>
      </c>
      <c r="I104" t="str">
        <f>CONCATENATE(Servicios[[#This Row],[MES]]," ",Servicios[[#This Row],[AÑO]])</f>
        <v>marzo 2023</v>
      </c>
      <c r="J104" s="3" t="str">
        <f>MID(Servicios[[#This Row],[ORDEN]],1,1)</f>
        <v>S</v>
      </c>
      <c r="L104" t="s">
        <v>926</v>
      </c>
      <c r="M104" t="s">
        <v>927</v>
      </c>
      <c r="N104" t="s">
        <v>928</v>
      </c>
      <c r="O104" t="s">
        <v>119</v>
      </c>
      <c r="P104" t="s">
        <v>244</v>
      </c>
      <c r="Q104" t="s">
        <v>929</v>
      </c>
      <c r="R104" t="e">
        <f>VLOOKUP(Servicios[[#This Row],[VIN2]],Table_OutputBDVentaReciente[Vin],1,0)</f>
        <v>#N/A</v>
      </c>
      <c r="S104" t="str">
        <f>VLOOKUP(Servicios[[#This Row],[VIN2]],Table_ListadoRptClientes[Vin],1,0)</f>
        <v>MHKMF5CFXLK014712</v>
      </c>
      <c r="T104" t="e">
        <f>VLOOKUP(Servicios[[#This Row],[VIN2]],Table_LIstadoInactivos[Vin],1,0)</f>
        <v>#N/A</v>
      </c>
      <c r="U104" t="e">
        <f>VLOOKUP(Servicios[[#This Row],[VIN2]],Table_Campanias[Vin],1,0)</f>
        <v>#N/A</v>
      </c>
      <c r="V104" s="3" t="str">
        <f>MID(Servicios[[#This Row],[VIN2]],10,1)</f>
        <v>L</v>
      </c>
      <c r="W104" s="3">
        <f t="shared" si="8"/>
        <v>2021</v>
      </c>
      <c r="X104" t="s">
        <v>930</v>
      </c>
      <c r="Y104">
        <v>4615467445</v>
      </c>
      <c r="Z104">
        <v>4615467445</v>
      </c>
      <c r="AA104">
        <v>4615467445</v>
      </c>
      <c r="AB104">
        <v>0</v>
      </c>
      <c r="AC104" t="s">
        <v>931</v>
      </c>
      <c r="AD104" s="9" t="str">
        <f>IFERROR(VLOOKUP(Servicios[[#This Row],[VIN 8 BV]],Citas[[VIN]:[STATUS ASISTENCIA]],1,FALSE),"NO")</f>
        <v>LK014712</v>
      </c>
    </row>
    <row r="105" spans="1:30">
      <c r="A105" s="1">
        <v>44991</v>
      </c>
      <c r="B105" s="19" t="s">
        <v>932</v>
      </c>
      <c r="C105" s="156" t="str">
        <f>IFERROR(VLOOKUP(Servicios[[#This Row],[VIN 8 BV]],Citas[[VIN]:[TMK]],2,0),"NO")</f>
        <v>I</v>
      </c>
      <c r="D105" s="4" t="str">
        <f>MID(Servicios[[#This Row],[VIN2]],10,8)</f>
        <v>H1396197</v>
      </c>
      <c r="E105" s="3">
        <f t="shared" si="6"/>
        <v>1</v>
      </c>
      <c r="F105">
        <f t="shared" si="7"/>
        <v>6</v>
      </c>
      <c r="G105" t="str">
        <f>TEXT(Servicios[[#This Row],[FECHA]],"aaaa")</f>
        <v>2023</v>
      </c>
      <c r="H105" t="str">
        <f>TEXT(Servicios[[#This Row],[FECHA]],"mmmm")</f>
        <v>marzo</v>
      </c>
      <c r="I105" t="str">
        <f>CONCATENATE(Servicios[[#This Row],[MES]]," ",Servicios[[#This Row],[AÑO]])</f>
        <v>marzo 2023</v>
      </c>
      <c r="J105" s="3" t="str">
        <f>MID(Servicios[[#This Row],[ORDEN]],1,1)</f>
        <v>S</v>
      </c>
      <c r="L105" t="s">
        <v>933</v>
      </c>
      <c r="M105" t="s">
        <v>934</v>
      </c>
      <c r="N105" t="s">
        <v>935</v>
      </c>
      <c r="O105" t="s">
        <v>118</v>
      </c>
      <c r="P105" t="s">
        <v>251</v>
      </c>
      <c r="Q105" t="s">
        <v>936</v>
      </c>
      <c r="R105" t="e">
        <f>VLOOKUP(Servicios[[#This Row],[VIN2]],Table_OutputBDVentaReciente[Vin],1,0)</f>
        <v>#N/A</v>
      </c>
      <c r="S105" t="str">
        <f>VLOOKUP(Servicios[[#This Row],[VIN2]],Table_ListadoRptClientes[Vin],1,0)</f>
        <v>MR0EX8CBXH1396197</v>
      </c>
      <c r="T105" t="e">
        <f>VLOOKUP(Servicios[[#This Row],[VIN2]],Table_LIstadoInactivos[Vin],1,0)</f>
        <v>#N/A</v>
      </c>
      <c r="U105" t="e">
        <f>VLOOKUP(Servicios[[#This Row],[VIN2]],Table_Campanias[Vin],1,0)</f>
        <v>#N/A</v>
      </c>
      <c r="V105" s="3" t="str">
        <f>MID(Servicios[[#This Row],[VIN2]],10,1)</f>
        <v>H</v>
      </c>
      <c r="W105" s="3">
        <f t="shared" si="8"/>
        <v>2017</v>
      </c>
      <c r="X105" t="s">
        <v>937</v>
      </c>
      <c r="Y105">
        <v>4131030047</v>
      </c>
      <c r="Z105">
        <v>4131030047</v>
      </c>
      <c r="AA105">
        <v>4131030047</v>
      </c>
      <c r="AB105">
        <v>4131030047</v>
      </c>
      <c r="AC105" t="s">
        <v>938</v>
      </c>
      <c r="AD105" s="9" t="str">
        <f>IFERROR(VLOOKUP(Servicios[[#This Row],[VIN 8 BV]],Citas[[VIN]:[STATUS ASISTENCIA]],1,FALSE),"NO")</f>
        <v>H1396197</v>
      </c>
    </row>
    <row r="106" spans="1:30">
      <c r="A106" s="1">
        <v>44991</v>
      </c>
      <c r="B106" s="19" t="s">
        <v>939</v>
      </c>
      <c r="C106" s="156" t="str">
        <f>IFERROR(VLOOKUP(Servicios[[#This Row],[VIN 8 BV]],Citas[[VIN]:[TMK]],2,0),"NO")</f>
        <v>J</v>
      </c>
      <c r="D106" s="4" t="str">
        <f>MID(Servicios[[#This Row],[VIN2]],10,8)</f>
        <v>FA030942</v>
      </c>
      <c r="E106" s="3">
        <f t="shared" si="6"/>
        <v>1</v>
      </c>
      <c r="F106">
        <f t="shared" si="7"/>
        <v>6</v>
      </c>
      <c r="G106" t="str">
        <f>TEXT(Servicios[[#This Row],[FECHA]],"aaaa")</f>
        <v>2023</v>
      </c>
      <c r="H106" t="str">
        <f>TEXT(Servicios[[#This Row],[FECHA]],"mmmm")</f>
        <v>marzo</v>
      </c>
      <c r="I106" t="str">
        <f>CONCATENATE(Servicios[[#This Row],[MES]]," ",Servicios[[#This Row],[AÑO]])</f>
        <v>marzo 2023</v>
      </c>
      <c r="J106" s="3" t="str">
        <f>MID(Servicios[[#This Row],[ORDEN]],1,1)</f>
        <v>S</v>
      </c>
      <c r="L106" t="s">
        <v>940</v>
      </c>
      <c r="M106" t="s">
        <v>941</v>
      </c>
      <c r="N106" t="s">
        <v>942</v>
      </c>
      <c r="O106" t="s">
        <v>118</v>
      </c>
      <c r="P106" t="s">
        <v>231</v>
      </c>
      <c r="Q106" t="s">
        <v>943</v>
      </c>
      <c r="R106" t="e">
        <f>VLOOKUP(Servicios[[#This Row],[VIN2]],Table_OutputBDVentaReciente[Vin],1,0)</f>
        <v>#N/A</v>
      </c>
      <c r="S106" t="str">
        <f>VLOOKUP(Servicios[[#This Row],[VIN2]],Table_ListadoRptClientes[Vin],1,0)</f>
        <v>VNKKTUD35FA030942</v>
      </c>
      <c r="T106" t="e">
        <f>VLOOKUP(Servicios[[#This Row],[VIN2]],Table_LIstadoInactivos[Vin],1,0)</f>
        <v>#N/A</v>
      </c>
      <c r="U106" t="e">
        <f>VLOOKUP(Servicios[[#This Row],[VIN2]],Table_Campanias[Vin],1,0)</f>
        <v>#N/A</v>
      </c>
      <c r="V106" s="3" t="str">
        <f>MID(Servicios[[#This Row],[VIN2]],10,1)</f>
        <v>F</v>
      </c>
      <c r="W106" s="3">
        <f t="shared" si="8"/>
        <v>2015</v>
      </c>
      <c r="X106" t="s">
        <v>944</v>
      </c>
      <c r="Y106">
        <v>2282301094</v>
      </c>
      <c r="Z106">
        <v>2282301094</v>
      </c>
      <c r="AA106">
        <v>2282301094</v>
      </c>
      <c r="AB106">
        <v>0</v>
      </c>
      <c r="AC106" t="s">
        <v>945</v>
      </c>
      <c r="AD106" s="9" t="str">
        <f>IFERROR(VLOOKUP(Servicios[[#This Row],[VIN 8 BV]],Citas[[VIN]:[STATUS ASISTENCIA]],1,FALSE),"NO")</f>
        <v>FA030942</v>
      </c>
    </row>
    <row r="107" spans="1:30">
      <c r="A107" s="1">
        <v>44991</v>
      </c>
      <c r="B107" s="19" t="s">
        <v>946</v>
      </c>
      <c r="C107" s="156" t="str">
        <f>IFERROR(VLOOKUP(Servicios[[#This Row],[VIN 8 BV]],Citas[[VIN]:[TMK]],2,0),"NO")</f>
        <v>K</v>
      </c>
      <c r="D107" s="4" t="str">
        <f>MID(Servicios[[#This Row],[VIN2]],10,8)</f>
        <v>G0166566</v>
      </c>
      <c r="E107" s="3">
        <f t="shared" si="6"/>
        <v>1</v>
      </c>
      <c r="F107">
        <f t="shared" si="7"/>
        <v>6</v>
      </c>
      <c r="G107" t="str">
        <f>TEXT(Servicios[[#This Row],[FECHA]],"aaaa")</f>
        <v>2023</v>
      </c>
      <c r="H107" t="str">
        <f>TEXT(Servicios[[#This Row],[FECHA]],"mmmm")</f>
        <v>marzo</v>
      </c>
      <c r="I107" t="str">
        <f>CONCATENATE(Servicios[[#This Row],[MES]]," ",Servicios[[#This Row],[AÑO]])</f>
        <v>marzo 2023</v>
      </c>
      <c r="J107" s="3" t="str">
        <f>MID(Servicios[[#This Row],[ORDEN]],1,1)</f>
        <v>S</v>
      </c>
      <c r="L107" t="s">
        <v>947</v>
      </c>
      <c r="M107" t="s">
        <v>948</v>
      </c>
      <c r="N107" t="s">
        <v>949</v>
      </c>
      <c r="O107" t="s">
        <v>118</v>
      </c>
      <c r="P107" t="s">
        <v>251</v>
      </c>
      <c r="Q107" t="s">
        <v>950</v>
      </c>
      <c r="R107" t="e">
        <f>VLOOKUP(Servicios[[#This Row],[VIN2]],Table_OutputBDVentaReciente[Vin],1,0)</f>
        <v>#N/A</v>
      </c>
      <c r="S107" t="str">
        <f>VLOOKUP(Servicios[[#This Row],[VIN2]],Table_ListadoRptClientes[Vin],1,0)</f>
        <v>MR0EX8DDXG0166566</v>
      </c>
      <c r="T107" t="e">
        <f>VLOOKUP(Servicios[[#This Row],[VIN2]],Table_LIstadoInactivos[Vin],1,0)</f>
        <v>#N/A</v>
      </c>
      <c r="U107" t="str">
        <f>VLOOKUP(Servicios[[#This Row],[VIN2]],Table_Campanias[Vin],1,0)</f>
        <v>MR0EX8DDXG0166566</v>
      </c>
      <c r="V107" s="3" t="str">
        <f>MID(Servicios[[#This Row],[VIN2]],10,1)</f>
        <v>G</v>
      </c>
      <c r="W107" s="3">
        <f t="shared" si="8"/>
        <v>2016</v>
      </c>
      <c r="X107" t="s">
        <v>951</v>
      </c>
      <c r="Y107">
        <v>4151048960</v>
      </c>
      <c r="Z107">
        <v>4613132223</v>
      </c>
      <c r="AA107">
        <v>4613132223</v>
      </c>
      <c r="AB107">
        <v>0</v>
      </c>
      <c r="AC107" t="s">
        <v>952</v>
      </c>
      <c r="AD107" s="9" t="str">
        <f>IFERROR(VLOOKUP(Servicios[[#This Row],[VIN 8 BV]],Citas[[VIN]:[STATUS ASISTENCIA]],1,FALSE),"NO")</f>
        <v>G0166566</v>
      </c>
    </row>
    <row r="108" spans="1:30">
      <c r="A108" s="1">
        <v>44991</v>
      </c>
      <c r="B108" s="19" t="s">
        <v>953</v>
      </c>
      <c r="C108" s="156" t="str">
        <f>IFERROR(VLOOKUP(Servicios[[#This Row],[VIN 8 BV]],Citas[[VIN]:[TMK]],2,0),"NO")</f>
        <v>NO</v>
      </c>
      <c r="D108" s="4" t="str">
        <f>MID(Servicios[[#This Row],[VIN2]],10,8)</f>
        <v>L1409921</v>
      </c>
      <c r="E108" s="3">
        <f t="shared" si="6"/>
        <v>1</v>
      </c>
      <c r="F108">
        <f t="shared" si="7"/>
        <v>6</v>
      </c>
      <c r="G108" t="str">
        <f>TEXT(Servicios[[#This Row],[FECHA]],"aaaa")</f>
        <v>2023</v>
      </c>
      <c r="H108" t="str">
        <f>TEXT(Servicios[[#This Row],[FECHA]],"mmmm")</f>
        <v>marzo</v>
      </c>
      <c r="I108" t="str">
        <f>CONCATENATE(Servicios[[#This Row],[MES]]," ",Servicios[[#This Row],[AÑO]])</f>
        <v>marzo 2023</v>
      </c>
      <c r="J108" s="3" t="str">
        <f>MID(Servicios[[#This Row],[ORDEN]],1,1)</f>
        <v>T</v>
      </c>
      <c r="L108" t="s">
        <v>954</v>
      </c>
      <c r="M108" t="s">
        <v>955</v>
      </c>
      <c r="N108" t="s">
        <v>956</v>
      </c>
      <c r="O108" t="s">
        <v>119</v>
      </c>
      <c r="P108" t="s">
        <v>251</v>
      </c>
      <c r="Q108" t="s">
        <v>957</v>
      </c>
      <c r="R108" t="e">
        <f>VLOOKUP(Servicios[[#This Row],[VIN2]],Table_OutputBDVentaReciente[Vin],1,0)</f>
        <v>#N/A</v>
      </c>
      <c r="S108" t="str">
        <f>VLOOKUP(Servicios[[#This Row],[VIN2]],Table_ListadoRptClientes[Vin],1,0)</f>
        <v>MR0EX8CB9L1409921</v>
      </c>
      <c r="T108" t="e">
        <f>VLOOKUP(Servicios[[#This Row],[VIN2]],Table_LIstadoInactivos[Vin],1,0)</f>
        <v>#N/A</v>
      </c>
      <c r="U108" t="e">
        <f>VLOOKUP(Servicios[[#This Row],[VIN2]],Table_Campanias[Vin],1,0)</f>
        <v>#N/A</v>
      </c>
      <c r="V108" s="3" t="str">
        <f>MID(Servicios[[#This Row],[VIN2]],10,1)</f>
        <v>L</v>
      </c>
      <c r="W108" s="3">
        <f t="shared" si="8"/>
        <v>2021</v>
      </c>
      <c r="X108" t="s">
        <v>958</v>
      </c>
      <c r="Y108">
        <v>4616144399</v>
      </c>
      <c r="Z108">
        <v>4611491547</v>
      </c>
      <c r="AA108">
        <v>4611491547</v>
      </c>
      <c r="AB108">
        <v>0</v>
      </c>
      <c r="AC108" t="s">
        <v>959</v>
      </c>
      <c r="AD108" s="9" t="str">
        <f>IFERROR(VLOOKUP(Servicios[[#This Row],[VIN 8 BV]],Citas[[VIN]:[STATUS ASISTENCIA]],1,FALSE),"NO")</f>
        <v>NO</v>
      </c>
    </row>
    <row r="109" spans="1:30">
      <c r="A109" s="1">
        <v>44991</v>
      </c>
      <c r="B109" s="19" t="s">
        <v>960</v>
      </c>
      <c r="C109" s="156" t="str">
        <f>IFERROR(VLOOKUP(Servicios[[#This Row],[VIN 8 BV]],Citas[[VIN]:[TMK]],2,0),"NO")</f>
        <v>K</v>
      </c>
      <c r="D109" s="4" t="str">
        <f>MID(Servicios[[#This Row],[VIN2]],10,8)</f>
        <v>N3012970</v>
      </c>
      <c r="E109" s="3">
        <f t="shared" si="6"/>
        <v>1</v>
      </c>
      <c r="F109">
        <f t="shared" si="7"/>
        <v>6</v>
      </c>
      <c r="G109" t="str">
        <f>TEXT(Servicios[[#This Row],[FECHA]],"aaaa")</f>
        <v>2023</v>
      </c>
      <c r="H109" t="str">
        <f>TEXT(Servicios[[#This Row],[FECHA]],"mmmm")</f>
        <v>marzo</v>
      </c>
      <c r="I109" t="str">
        <f>CONCATENATE(Servicios[[#This Row],[MES]]," ",Servicios[[#This Row],[AÑO]])</f>
        <v>marzo 2023</v>
      </c>
      <c r="J109" s="3" t="str">
        <f>MID(Servicios[[#This Row],[ORDEN]],1,1)</f>
        <v>T</v>
      </c>
      <c r="L109" t="s">
        <v>961</v>
      </c>
      <c r="M109" t="s">
        <v>962</v>
      </c>
      <c r="N109" t="s">
        <v>963</v>
      </c>
      <c r="O109" t="s">
        <v>120</v>
      </c>
      <c r="P109" t="s">
        <v>459</v>
      </c>
      <c r="Q109" t="s">
        <v>964</v>
      </c>
      <c r="R109" t="e">
        <f>VLOOKUP(Servicios[[#This Row],[VIN2]],Table_OutputBDVentaReciente[Vin],1,0)</f>
        <v>#N/A</v>
      </c>
      <c r="S109" t="str">
        <f>VLOOKUP(Servicios[[#This Row],[VIN2]],Table_ListadoRptClientes[Vin],1,0)</f>
        <v>JTDBARDE8N3012970</v>
      </c>
      <c r="T109" t="e">
        <f>VLOOKUP(Servicios[[#This Row],[VIN2]],Table_LIstadoInactivos[Vin],1,0)</f>
        <v>#N/A</v>
      </c>
      <c r="U109" t="e">
        <f>VLOOKUP(Servicios[[#This Row],[VIN2]],Table_Campanias[Vin],1,0)</f>
        <v>#N/A</v>
      </c>
      <c r="V109" s="3" t="str">
        <f>MID(Servicios[[#This Row],[VIN2]],10,1)</f>
        <v>N</v>
      </c>
      <c r="W109" s="3" t="str">
        <f t="shared" si="8"/>
        <v/>
      </c>
      <c r="X109" t="s">
        <v>965</v>
      </c>
      <c r="Y109">
        <v>0</v>
      </c>
      <c r="Z109">
        <v>4613353222</v>
      </c>
      <c r="AA109">
        <v>4611063121</v>
      </c>
      <c r="AB109">
        <v>4613353222</v>
      </c>
      <c r="AC109" t="s">
        <v>966</v>
      </c>
      <c r="AD109" s="9" t="str">
        <f>IFERROR(VLOOKUP(Servicios[[#This Row],[VIN 8 BV]],Citas[[VIN]:[STATUS ASISTENCIA]],1,FALSE),"NO")</f>
        <v>N3012970</v>
      </c>
    </row>
    <row r="110" spans="1:30">
      <c r="A110" s="1">
        <v>44992</v>
      </c>
      <c r="B110" s="19" t="s">
        <v>967</v>
      </c>
      <c r="C110" s="156" t="str">
        <f>IFERROR(VLOOKUP(Servicios[[#This Row],[VIN 8 BV]],Citas[[VIN]:[TMK]],2,0),"NO")</f>
        <v>NO</v>
      </c>
      <c r="D110" s="4" t="str">
        <f>MID(Servicios[[#This Row],[VIN2]],10,8)</f>
        <v>NP341015</v>
      </c>
      <c r="E110" s="3">
        <f t="shared" si="6"/>
        <v>1</v>
      </c>
      <c r="F110">
        <f t="shared" si="7"/>
        <v>7</v>
      </c>
      <c r="G110" t="str">
        <f>TEXT(Servicios[[#This Row],[FECHA]],"aaaa")</f>
        <v>2023</v>
      </c>
      <c r="H110" t="str">
        <f>TEXT(Servicios[[#This Row],[FECHA]],"mmmm")</f>
        <v>marzo</v>
      </c>
      <c r="I110" t="str">
        <f>CONCATENATE(Servicios[[#This Row],[MES]]," ",Servicios[[#This Row],[AÑO]])</f>
        <v>marzo 2023</v>
      </c>
      <c r="J110" s="3" t="str">
        <f>MID(Servicios[[#This Row],[ORDEN]],1,1)</f>
        <v>S</v>
      </c>
      <c r="L110" t="s">
        <v>968</v>
      </c>
      <c r="M110" t="s">
        <v>969</v>
      </c>
      <c r="N110" t="s">
        <v>214</v>
      </c>
      <c r="O110" t="s">
        <v>118</v>
      </c>
      <c r="P110" t="s">
        <v>310</v>
      </c>
      <c r="Q110" t="s">
        <v>970</v>
      </c>
      <c r="R110" t="e">
        <f>VLOOKUP(Servicios[[#This Row],[VIN2]],Table_OutputBDVentaReciente[Vin],1,0)</f>
        <v>#N/A</v>
      </c>
      <c r="S110" t="e">
        <f>VLOOKUP(Servicios[[#This Row],[VIN2]],Table_ListadoRptClientes[Vin],1,0)</f>
        <v>#N/A</v>
      </c>
      <c r="T110" t="e">
        <f>VLOOKUP(Servicios[[#This Row],[VIN2]],Table_LIstadoInactivos[Vin],1,0)</f>
        <v>#N/A</v>
      </c>
      <c r="U110" t="e">
        <f>VLOOKUP(Servicios[[#This Row],[VIN2]],Table_Campanias[Vin],1,0)</f>
        <v>#N/A</v>
      </c>
      <c r="V110" s="3" t="str">
        <f>MID(Servicios[[#This Row],[VIN2]],10,1)</f>
        <v>N</v>
      </c>
      <c r="W110" s="3" t="str">
        <f t="shared" si="8"/>
        <v/>
      </c>
      <c r="X110" t="s">
        <v>971</v>
      </c>
      <c r="Y110">
        <v>4421465980</v>
      </c>
      <c r="Z110">
        <v>4422185593</v>
      </c>
      <c r="AA110">
        <v>4427183803</v>
      </c>
      <c r="AB110">
        <v>0</v>
      </c>
      <c r="AC110" t="s">
        <v>218</v>
      </c>
      <c r="AD110" s="9" t="str">
        <f>IFERROR(VLOOKUP(Servicios[[#This Row],[VIN 8 BV]],Citas[[VIN]:[STATUS ASISTENCIA]],1,FALSE),"NO")</f>
        <v>NO</v>
      </c>
    </row>
    <row r="111" spans="1:30">
      <c r="A111" s="1">
        <v>44992</v>
      </c>
      <c r="B111" s="19" t="s">
        <v>972</v>
      </c>
      <c r="C111" s="156" t="str">
        <f>IFERROR(VLOOKUP(Servicios[[#This Row],[VIN 8 BV]],Citas[[VIN]:[TMK]],2,0),"NO")</f>
        <v>M</v>
      </c>
      <c r="D111" s="4" t="str">
        <f>MID(Servicios[[#This Row],[VIN2]],10,8)</f>
        <v>HW364631</v>
      </c>
      <c r="E111" s="3">
        <f t="shared" si="6"/>
        <v>1</v>
      </c>
      <c r="F111">
        <f t="shared" si="7"/>
        <v>7</v>
      </c>
      <c r="G111" t="str">
        <f>TEXT(Servicios[[#This Row],[FECHA]],"aaaa")</f>
        <v>2023</v>
      </c>
      <c r="H111" t="str">
        <f>TEXT(Servicios[[#This Row],[FECHA]],"mmmm")</f>
        <v>marzo</v>
      </c>
      <c r="I111" t="str">
        <f>CONCATENATE(Servicios[[#This Row],[MES]]," ",Servicios[[#This Row],[AÑO]])</f>
        <v>marzo 2023</v>
      </c>
      <c r="J111" s="3" t="str">
        <f>MID(Servicios[[#This Row],[ORDEN]],1,1)</f>
        <v>S</v>
      </c>
      <c r="L111" t="s">
        <v>973</v>
      </c>
      <c r="M111" t="s">
        <v>974</v>
      </c>
      <c r="N111" t="s">
        <v>975</v>
      </c>
      <c r="O111" t="s">
        <v>119</v>
      </c>
      <c r="P111" t="s">
        <v>295</v>
      </c>
      <c r="Q111" t="s">
        <v>976</v>
      </c>
      <c r="R111" t="e">
        <f>VLOOKUP(Servicios[[#This Row],[VIN2]],Table_OutputBDVentaReciente[Vin],1,0)</f>
        <v>#N/A</v>
      </c>
      <c r="S111" t="str">
        <f>VLOOKUP(Servicios[[#This Row],[VIN2]],Table_ListadoRptClientes[Vin],1,0)</f>
        <v>2T3ZFREV3HW364631</v>
      </c>
      <c r="T111" t="e">
        <f>VLOOKUP(Servicios[[#This Row],[VIN2]],Table_LIstadoInactivos[Vin],1,0)</f>
        <v>#N/A</v>
      </c>
      <c r="U111" t="e">
        <f>VLOOKUP(Servicios[[#This Row],[VIN2]],Table_Campanias[Vin],1,0)</f>
        <v>#N/A</v>
      </c>
      <c r="V111" s="3" t="str">
        <f>MID(Servicios[[#This Row],[VIN2]],10,1)</f>
        <v>H</v>
      </c>
      <c r="W111" s="3">
        <f t="shared" si="8"/>
        <v>2017</v>
      </c>
      <c r="X111" t="s">
        <v>977</v>
      </c>
      <c r="Y111">
        <v>0</v>
      </c>
      <c r="Z111">
        <v>4121216215</v>
      </c>
      <c r="AA111">
        <v>4121240164</v>
      </c>
      <c r="AB111">
        <v>0</v>
      </c>
      <c r="AC111" t="s">
        <v>978</v>
      </c>
      <c r="AD111" s="9" t="str">
        <f>IFERROR(VLOOKUP(Servicios[[#This Row],[VIN 8 BV]],Citas[[VIN]:[STATUS ASISTENCIA]],1,FALSE),"NO")</f>
        <v>HW364631</v>
      </c>
    </row>
    <row r="112" spans="1:30">
      <c r="A112" s="1">
        <v>44992</v>
      </c>
      <c r="B112" s="19" t="s">
        <v>979</v>
      </c>
      <c r="C112" s="156" t="str">
        <f>IFERROR(VLOOKUP(Servicios[[#This Row],[VIN 8 BV]],Citas[[VIN]:[TMK]],2,0),"NO")</f>
        <v>M</v>
      </c>
      <c r="D112" s="4" t="str">
        <f>MID(Servicios[[#This Row],[VIN2]],10,8)</f>
        <v>M6003699</v>
      </c>
      <c r="E112" s="3">
        <f t="shared" ref="E112:E143" si="9">ROUNDUP(MONTH(A112)/6,0)</f>
        <v>1</v>
      </c>
      <c r="F112">
        <f t="shared" ref="F112:F143" si="10">DAY(A112)</f>
        <v>7</v>
      </c>
      <c r="G112" t="str">
        <f>TEXT(Servicios[[#This Row],[FECHA]],"aaaa")</f>
        <v>2023</v>
      </c>
      <c r="H112" t="str">
        <f>TEXT(Servicios[[#This Row],[FECHA]],"mmmm")</f>
        <v>marzo</v>
      </c>
      <c r="I112" t="str">
        <f>CONCATENATE(Servicios[[#This Row],[MES]]," ",Servicios[[#This Row],[AÑO]])</f>
        <v>marzo 2023</v>
      </c>
      <c r="J112" s="3" t="str">
        <f>MID(Servicios[[#This Row],[ORDEN]],1,1)</f>
        <v>S</v>
      </c>
      <c r="L112" t="s">
        <v>980</v>
      </c>
      <c r="M112" t="s">
        <v>981</v>
      </c>
      <c r="N112" t="s">
        <v>982</v>
      </c>
      <c r="O112" t="s">
        <v>119</v>
      </c>
      <c r="P112" t="s">
        <v>338</v>
      </c>
      <c r="Q112" t="s">
        <v>983</v>
      </c>
      <c r="R112" t="e">
        <f>VLOOKUP(Servicios[[#This Row],[VIN2]],Table_OutputBDVentaReciente[Vin],1,0)</f>
        <v>#N/A</v>
      </c>
      <c r="S112" t="str">
        <f>VLOOKUP(Servicios[[#This Row],[VIN2]],Table_ListadoRptClientes[Vin],1,0)</f>
        <v>JTFJM9CP5M6003699</v>
      </c>
      <c r="T112" t="e">
        <f>VLOOKUP(Servicios[[#This Row],[VIN2]],Table_LIstadoInactivos[Vin],1,0)</f>
        <v>#N/A</v>
      </c>
      <c r="U112" t="e">
        <f>VLOOKUP(Servicios[[#This Row],[VIN2]],Table_Campanias[Vin],1,0)</f>
        <v>#N/A</v>
      </c>
      <c r="V112" s="3" t="str">
        <f>MID(Servicios[[#This Row],[VIN2]],10,1)</f>
        <v>M</v>
      </c>
      <c r="W112" s="3">
        <f t="shared" ref="W112:W143" si="11">IF(V112="0",200,IF(V112="1",2001,IF(V112="2",2002,IF(V112="3",2003,IF(V112="4",2004,IF(V112="5",2005,IF(V112="6",2006,IF(V112="7",2007,IF(V112="8",2008,IF(V112="9",2009,IF(V112="A",2010,IF(V112="B",2011,IF(V112="C",2012,IF(V112="D",2013,IF(V112="E",2014,IF(V112="F",2015,IF(V112="G",2016,IF(V112="H",2017,IF(V112="I",2018,IF(V112="J",2019,IF(V112="K",2020,IF(V112="L",2021,IF(V112="M",2022,"")))))))))))))))))))))))</f>
        <v>2022</v>
      </c>
      <c r="X112" t="s">
        <v>984</v>
      </c>
      <c r="Y112">
        <v>4611807363</v>
      </c>
      <c r="Z112">
        <v>4612752543</v>
      </c>
      <c r="AA112">
        <v>4613120171</v>
      </c>
      <c r="AB112">
        <v>4611807363</v>
      </c>
      <c r="AC112" t="s">
        <v>985</v>
      </c>
      <c r="AD112" s="9" t="str">
        <f>IFERROR(VLOOKUP(Servicios[[#This Row],[VIN 8 BV]],Citas[[VIN]:[STATUS ASISTENCIA]],1,FALSE),"NO")</f>
        <v>M6003699</v>
      </c>
    </row>
    <row r="113" spans="1:30">
      <c r="A113" s="1">
        <v>44992</v>
      </c>
      <c r="B113" s="19" t="s">
        <v>986</v>
      </c>
      <c r="C113" s="156" t="str">
        <f>IFERROR(VLOOKUP(Servicios[[#This Row],[VIN 8 BV]],Citas[[VIN]:[TMK]],2,0),"NO")</f>
        <v>M</v>
      </c>
      <c r="D113" s="4" t="str">
        <f>MID(Servicios[[#This Row],[VIN2]],10,8)</f>
        <v>KJ015363</v>
      </c>
      <c r="E113" s="3">
        <f t="shared" si="9"/>
        <v>1</v>
      </c>
      <c r="F113">
        <f t="shared" si="10"/>
        <v>7</v>
      </c>
      <c r="G113" t="str">
        <f>TEXT(Servicios[[#This Row],[FECHA]],"aaaa")</f>
        <v>2023</v>
      </c>
      <c r="H113" t="str">
        <f>TEXT(Servicios[[#This Row],[FECHA]],"mmmm")</f>
        <v>marzo</v>
      </c>
      <c r="I113" t="str">
        <f>CONCATENATE(Servicios[[#This Row],[MES]]," ",Servicios[[#This Row],[AÑO]])</f>
        <v>marzo 2023</v>
      </c>
      <c r="J113" s="3" t="str">
        <f>MID(Servicios[[#This Row],[ORDEN]],1,1)</f>
        <v>S</v>
      </c>
      <c r="L113" t="s">
        <v>987</v>
      </c>
      <c r="M113" t="s">
        <v>988</v>
      </c>
      <c r="N113" t="s">
        <v>989</v>
      </c>
      <c r="O113" t="s">
        <v>120</v>
      </c>
      <c r="P113" t="s">
        <v>266</v>
      </c>
      <c r="Q113" t="s">
        <v>990</v>
      </c>
      <c r="R113" t="e">
        <f>VLOOKUP(Servicios[[#This Row],[VIN2]],Table_OutputBDVentaReciente[Vin],1,0)</f>
        <v>#N/A</v>
      </c>
      <c r="S113" t="str">
        <f>VLOOKUP(Servicios[[#This Row],[VIN2]],Table_ListadoRptClientes[Vin],1,0)</f>
        <v>JTMY23FV1KJ015363</v>
      </c>
      <c r="T113" t="e">
        <f>VLOOKUP(Servicios[[#This Row],[VIN2]],Table_LIstadoInactivos[Vin],1,0)</f>
        <v>#N/A</v>
      </c>
      <c r="U113" t="e">
        <f>VLOOKUP(Servicios[[#This Row],[VIN2]],Table_Campanias[Vin],1,0)</f>
        <v>#N/A</v>
      </c>
      <c r="V113" s="3" t="str">
        <f>MID(Servicios[[#This Row],[VIN2]],10,1)</f>
        <v>K</v>
      </c>
      <c r="W113" s="3">
        <f t="shared" si="11"/>
        <v>2020</v>
      </c>
      <c r="X113" t="s">
        <v>991</v>
      </c>
      <c r="Y113">
        <v>4611060230</v>
      </c>
      <c r="Z113">
        <v>4613483940</v>
      </c>
      <c r="AA113">
        <v>4613483940</v>
      </c>
      <c r="AB113">
        <v>4611060230</v>
      </c>
      <c r="AC113" t="s">
        <v>992</v>
      </c>
      <c r="AD113" s="9" t="str">
        <f>IFERROR(VLOOKUP(Servicios[[#This Row],[VIN 8 BV]],Citas[[VIN]:[STATUS ASISTENCIA]],1,FALSE),"NO")</f>
        <v>KJ015363</v>
      </c>
    </row>
    <row r="114" spans="1:30">
      <c r="A114" s="1">
        <v>44992</v>
      </c>
      <c r="B114" s="19" t="s">
        <v>993</v>
      </c>
      <c r="C114" s="156" t="str">
        <f>IFERROR(VLOOKUP(Servicios[[#This Row],[VIN 8 BV]],Citas[[VIN]:[TMK]],2,0),"NO")</f>
        <v>J</v>
      </c>
      <c r="D114" s="4" t="str">
        <f>MID(Servicios[[#This Row],[VIN2]],10,8)</f>
        <v>M1320952</v>
      </c>
      <c r="E114" s="3">
        <f t="shared" si="9"/>
        <v>1</v>
      </c>
      <c r="F114">
        <f t="shared" si="10"/>
        <v>7</v>
      </c>
      <c r="G114" t="str">
        <f>TEXT(Servicios[[#This Row],[FECHA]],"aaaa")</f>
        <v>2023</v>
      </c>
      <c r="H114" t="str">
        <f>TEXT(Servicios[[#This Row],[FECHA]],"mmmm")</f>
        <v>marzo</v>
      </c>
      <c r="I114" t="str">
        <f>CONCATENATE(Servicios[[#This Row],[MES]]," ",Servicios[[#This Row],[AÑO]])</f>
        <v>marzo 2023</v>
      </c>
      <c r="J114" s="3" t="str">
        <f>MID(Servicios[[#This Row],[ORDEN]],1,1)</f>
        <v>S</v>
      </c>
      <c r="L114" t="s">
        <v>994</v>
      </c>
      <c r="M114" t="s">
        <v>995</v>
      </c>
      <c r="N114" t="s">
        <v>996</v>
      </c>
      <c r="O114" t="s">
        <v>119</v>
      </c>
      <c r="P114" t="s">
        <v>251</v>
      </c>
      <c r="Q114" t="s">
        <v>997</v>
      </c>
      <c r="R114" t="e">
        <f>VLOOKUP(Servicios[[#This Row],[VIN2]],Table_OutputBDVentaReciente[Vin],1,0)</f>
        <v>#N/A</v>
      </c>
      <c r="S114" t="str">
        <f>VLOOKUP(Servicios[[#This Row],[VIN2]],Table_ListadoRptClientes[Vin],1,0)</f>
        <v>MR0CX3DD8M1320952</v>
      </c>
      <c r="T114" t="e">
        <f>VLOOKUP(Servicios[[#This Row],[VIN2]],Table_LIstadoInactivos[Vin],1,0)</f>
        <v>#N/A</v>
      </c>
      <c r="U114" t="e">
        <f>VLOOKUP(Servicios[[#This Row],[VIN2]],Table_Campanias[Vin],1,0)</f>
        <v>#N/A</v>
      </c>
      <c r="V114" s="3" t="str">
        <f>MID(Servicios[[#This Row],[VIN2]],10,1)</f>
        <v>M</v>
      </c>
      <c r="W114" s="3">
        <f t="shared" si="11"/>
        <v>2022</v>
      </c>
      <c r="X114" t="s">
        <v>998</v>
      </c>
      <c r="Y114">
        <v>4611613500</v>
      </c>
      <c r="Z114">
        <v>4611406450</v>
      </c>
      <c r="AA114">
        <v>4611406450</v>
      </c>
      <c r="AB114">
        <v>0</v>
      </c>
      <c r="AC114" t="s">
        <v>999</v>
      </c>
      <c r="AD114" s="9" t="str">
        <f>IFERROR(VLOOKUP(Servicios[[#This Row],[VIN 8 BV]],Citas[[VIN]:[STATUS ASISTENCIA]],1,FALSE),"NO")</f>
        <v>M1320952</v>
      </c>
    </row>
    <row r="115" spans="1:30">
      <c r="A115" s="1">
        <v>44992</v>
      </c>
      <c r="B115" s="19" t="s">
        <v>1000</v>
      </c>
      <c r="C115" s="156" t="str">
        <f>IFERROR(VLOOKUP(Servicios[[#This Row],[VIN 8 BV]],Citas[[VIN]:[TMK]],2,0),"NO")</f>
        <v>M</v>
      </c>
      <c r="D115" s="4" t="str">
        <f>MID(Servicios[[#This Row],[VIN2]],10,8)</f>
        <v>FW292778</v>
      </c>
      <c r="E115" s="3">
        <f t="shared" si="9"/>
        <v>1</v>
      </c>
      <c r="F115">
        <f t="shared" si="10"/>
        <v>7</v>
      </c>
      <c r="G115" t="str">
        <f>TEXT(Servicios[[#This Row],[FECHA]],"aaaa")</f>
        <v>2023</v>
      </c>
      <c r="H115" t="str">
        <f>TEXT(Servicios[[#This Row],[FECHA]],"mmmm")</f>
        <v>marzo</v>
      </c>
      <c r="I115" t="str">
        <f>CONCATENATE(Servicios[[#This Row],[MES]]," ",Servicios[[#This Row],[AÑO]])</f>
        <v>marzo 2023</v>
      </c>
      <c r="J115" s="3" t="str">
        <f>MID(Servicios[[#This Row],[ORDEN]],1,1)</f>
        <v>S</v>
      </c>
      <c r="L115" t="s">
        <v>1001</v>
      </c>
      <c r="M115" t="s">
        <v>1002</v>
      </c>
      <c r="N115" t="s">
        <v>1003</v>
      </c>
      <c r="O115" t="s">
        <v>119</v>
      </c>
      <c r="P115" t="s">
        <v>295</v>
      </c>
      <c r="Q115" t="s">
        <v>1004</v>
      </c>
      <c r="R115" t="e">
        <f>VLOOKUP(Servicios[[#This Row],[VIN2]],Table_OutputBDVentaReciente[Vin],1,0)</f>
        <v>#N/A</v>
      </c>
      <c r="S115" t="str">
        <f>VLOOKUP(Servicios[[#This Row],[VIN2]],Table_ListadoRptClientes[Vin],1,0)</f>
        <v>2T3RF4EV1FW292778</v>
      </c>
      <c r="T115" t="e">
        <f>VLOOKUP(Servicios[[#This Row],[VIN2]],Table_LIstadoInactivos[Vin],1,0)</f>
        <v>#N/A</v>
      </c>
      <c r="U115" t="e">
        <f>VLOOKUP(Servicios[[#This Row],[VIN2]],Table_Campanias[Vin],1,0)</f>
        <v>#N/A</v>
      </c>
      <c r="V115" s="3" t="str">
        <f>MID(Servicios[[#This Row],[VIN2]],10,1)</f>
        <v>F</v>
      </c>
      <c r="W115" s="3">
        <f t="shared" si="11"/>
        <v>2015</v>
      </c>
      <c r="X115" t="s">
        <v>1005</v>
      </c>
      <c r="Y115">
        <v>4612125286</v>
      </c>
      <c r="Z115">
        <v>4612125286</v>
      </c>
      <c r="AA115">
        <v>4612125286</v>
      </c>
      <c r="AB115">
        <v>0</v>
      </c>
      <c r="AC115" t="s">
        <v>1006</v>
      </c>
      <c r="AD115" s="9" t="str">
        <f>IFERROR(VLOOKUP(Servicios[[#This Row],[VIN 8 BV]],Citas[[VIN]:[STATUS ASISTENCIA]],1,FALSE),"NO")</f>
        <v>FW292778</v>
      </c>
    </row>
    <row r="116" spans="1:30">
      <c r="A116" s="1">
        <v>44992</v>
      </c>
      <c r="B116" s="19" t="s">
        <v>1007</v>
      </c>
      <c r="C116" s="156" t="str">
        <f>IFERROR(VLOOKUP(Servicios[[#This Row],[VIN 8 BV]],Citas[[VIN]:[TMK]],2,0),"NO")</f>
        <v>NO</v>
      </c>
      <c r="D116" s="4" t="str">
        <f>MID(Servicios[[#This Row],[VIN2]],10,8)</f>
        <v>FS533507</v>
      </c>
      <c r="E116" s="3">
        <f t="shared" si="9"/>
        <v>1</v>
      </c>
      <c r="F116">
        <f t="shared" si="10"/>
        <v>7</v>
      </c>
      <c r="G116" t="str">
        <f>TEXT(Servicios[[#This Row],[FECHA]],"aaaa")</f>
        <v>2023</v>
      </c>
      <c r="H116" t="str">
        <f>TEXT(Servicios[[#This Row],[FECHA]],"mmmm")</f>
        <v>marzo</v>
      </c>
      <c r="I116" t="str">
        <f>CONCATENATE(Servicios[[#This Row],[MES]]," ",Servicios[[#This Row],[AÑO]])</f>
        <v>marzo 2023</v>
      </c>
      <c r="J116" s="3" t="str">
        <f>MID(Servicios[[#This Row],[ORDEN]],1,1)</f>
        <v>S</v>
      </c>
      <c r="L116" t="s">
        <v>1008</v>
      </c>
      <c r="M116" t="s">
        <v>1009</v>
      </c>
      <c r="N116" t="s">
        <v>1010</v>
      </c>
      <c r="O116" t="s">
        <v>119</v>
      </c>
      <c r="P116" t="s">
        <v>367</v>
      </c>
      <c r="Q116" t="s">
        <v>1011</v>
      </c>
      <c r="R116" t="e">
        <f>VLOOKUP(Servicios[[#This Row],[VIN2]],Table_OutputBDVentaReciente[Vin],1,0)</f>
        <v>#N/A</v>
      </c>
      <c r="S116" t="str">
        <f>VLOOKUP(Servicios[[#This Row],[VIN2]],Table_ListadoRptClientes[Vin],1,0)</f>
        <v>5TDYK3DC0FS533507</v>
      </c>
      <c r="T116" t="e">
        <f>VLOOKUP(Servicios[[#This Row],[VIN2]],Table_LIstadoInactivos[Vin],1,0)</f>
        <v>#N/A</v>
      </c>
      <c r="U116" t="e">
        <f>VLOOKUP(Servicios[[#This Row],[VIN2]],Table_Campanias[Vin],1,0)</f>
        <v>#N/A</v>
      </c>
      <c r="V116" s="3" t="str">
        <f>MID(Servicios[[#This Row],[VIN2]],10,1)</f>
        <v>F</v>
      </c>
      <c r="W116" s="3">
        <f t="shared" si="11"/>
        <v>2015</v>
      </c>
      <c r="X116" t="s">
        <v>1012</v>
      </c>
      <c r="Y116">
        <v>4616124634</v>
      </c>
      <c r="Z116">
        <v>4616124634</v>
      </c>
      <c r="AA116">
        <v>4612272758</v>
      </c>
      <c r="AB116">
        <v>4616124634</v>
      </c>
      <c r="AC116" t="s">
        <v>1013</v>
      </c>
      <c r="AD116" s="9" t="str">
        <f>IFERROR(VLOOKUP(Servicios[[#This Row],[VIN 8 BV]],Citas[[VIN]:[STATUS ASISTENCIA]],1,FALSE),"NO")</f>
        <v>NO</v>
      </c>
    </row>
    <row r="117" spans="1:30">
      <c r="A117" s="1">
        <v>44992</v>
      </c>
      <c r="B117" s="19" t="s">
        <v>1014</v>
      </c>
      <c r="C117" s="156" t="str">
        <f>IFERROR(VLOOKUP(Servicios[[#This Row],[VIN 8 BV]],Citas[[VIN]:[TMK]],2,0),"NO")</f>
        <v>M</v>
      </c>
      <c r="D117" s="4" t="str">
        <f>MID(Servicios[[#This Row],[VIN2]],10,8)</f>
        <v>L1410168</v>
      </c>
      <c r="E117" s="3">
        <f t="shared" si="9"/>
        <v>1</v>
      </c>
      <c r="F117">
        <f t="shared" si="10"/>
        <v>7</v>
      </c>
      <c r="G117" t="str">
        <f>TEXT(Servicios[[#This Row],[FECHA]],"aaaa")</f>
        <v>2023</v>
      </c>
      <c r="H117" t="str">
        <f>TEXT(Servicios[[#This Row],[FECHA]],"mmmm")</f>
        <v>marzo</v>
      </c>
      <c r="I117" t="str">
        <f>CONCATENATE(Servicios[[#This Row],[MES]]," ",Servicios[[#This Row],[AÑO]])</f>
        <v>marzo 2023</v>
      </c>
      <c r="J117" s="3" t="str">
        <f>MID(Servicios[[#This Row],[ORDEN]],1,1)</f>
        <v>S</v>
      </c>
      <c r="L117" t="s">
        <v>1015</v>
      </c>
      <c r="M117" t="s">
        <v>1016</v>
      </c>
      <c r="N117" t="s">
        <v>1017</v>
      </c>
      <c r="O117" t="s">
        <v>118</v>
      </c>
      <c r="P117" t="s">
        <v>251</v>
      </c>
      <c r="Q117" t="s">
        <v>1018</v>
      </c>
      <c r="R117" t="e">
        <f>VLOOKUP(Servicios[[#This Row],[VIN2]],Table_OutputBDVentaReciente[Vin],1,0)</f>
        <v>#N/A</v>
      </c>
      <c r="S117" t="str">
        <f>VLOOKUP(Servicios[[#This Row],[VIN2]],Table_ListadoRptClientes[Vin],1,0)</f>
        <v>MR0EX8CB8L1410168</v>
      </c>
      <c r="T117" t="e">
        <f>VLOOKUP(Servicios[[#This Row],[VIN2]],Table_LIstadoInactivos[Vin],1,0)</f>
        <v>#N/A</v>
      </c>
      <c r="U117" t="e">
        <f>VLOOKUP(Servicios[[#This Row],[VIN2]],Table_Campanias[Vin],1,0)</f>
        <v>#N/A</v>
      </c>
      <c r="V117" s="3" t="str">
        <f>MID(Servicios[[#This Row],[VIN2]],10,1)</f>
        <v>L</v>
      </c>
      <c r="W117" s="3">
        <f t="shared" si="11"/>
        <v>2021</v>
      </c>
      <c r="X117" t="s">
        <v>1019</v>
      </c>
      <c r="Y117">
        <v>4131238000</v>
      </c>
      <c r="Z117">
        <v>4612060249</v>
      </c>
      <c r="AA117">
        <v>4612116054</v>
      </c>
      <c r="AB117">
        <v>4612060249</v>
      </c>
      <c r="AC117" t="s">
        <v>1020</v>
      </c>
      <c r="AD117" s="9" t="str">
        <f>IFERROR(VLOOKUP(Servicios[[#This Row],[VIN 8 BV]],Citas[[VIN]:[STATUS ASISTENCIA]],1,FALSE),"NO")</f>
        <v>L1410168</v>
      </c>
    </row>
    <row r="118" spans="1:30">
      <c r="A118" s="1">
        <v>44992</v>
      </c>
      <c r="B118" s="19" t="s">
        <v>1021</v>
      </c>
      <c r="C118" s="156" t="str">
        <f>IFERROR(VLOOKUP(Servicios[[#This Row],[VIN 8 BV]],Citas[[VIN]:[TMK]],2,0),"NO")</f>
        <v>I</v>
      </c>
      <c r="D118" s="4" t="str">
        <f>MID(Servicios[[#This Row],[VIN2]],10,8)</f>
        <v>K3081503</v>
      </c>
      <c r="E118" s="3">
        <f t="shared" si="9"/>
        <v>1</v>
      </c>
      <c r="F118">
        <f t="shared" si="10"/>
        <v>7</v>
      </c>
      <c r="G118" t="str">
        <f>TEXT(Servicios[[#This Row],[FECHA]],"aaaa")</f>
        <v>2023</v>
      </c>
      <c r="H118" t="str">
        <f>TEXT(Servicios[[#This Row],[FECHA]],"mmmm")</f>
        <v>marzo</v>
      </c>
      <c r="I118" t="str">
        <f>CONCATENATE(Servicios[[#This Row],[MES]]," ",Servicios[[#This Row],[AÑO]])</f>
        <v>marzo 2023</v>
      </c>
      <c r="J118" s="3" t="str">
        <f>MID(Servicios[[#This Row],[ORDEN]],1,1)</f>
        <v>S</v>
      </c>
      <c r="L118" t="s">
        <v>1022</v>
      </c>
      <c r="M118" t="s">
        <v>1023</v>
      </c>
      <c r="N118" t="s">
        <v>1024</v>
      </c>
      <c r="O118" t="s">
        <v>119</v>
      </c>
      <c r="P118" t="s">
        <v>215</v>
      </c>
      <c r="Q118" t="s">
        <v>1025</v>
      </c>
      <c r="R118" t="e">
        <f>VLOOKUP(Servicios[[#This Row],[VIN2]],Table_OutputBDVentaReciente[Vin],1,0)</f>
        <v>#N/A</v>
      </c>
      <c r="S118" t="str">
        <f>VLOOKUP(Servicios[[#This Row],[VIN2]],Table_ListadoRptClientes[Vin],1,0)</f>
        <v>JTDKARFU3K3081503</v>
      </c>
      <c r="T118" t="e">
        <f>VLOOKUP(Servicios[[#This Row],[VIN2]],Table_LIstadoInactivos[Vin],1,0)</f>
        <v>#N/A</v>
      </c>
      <c r="U118" t="e">
        <f>VLOOKUP(Servicios[[#This Row],[VIN2]],Table_Campanias[Vin],1,0)</f>
        <v>#N/A</v>
      </c>
      <c r="V118" s="3" t="str">
        <f>MID(Servicios[[#This Row],[VIN2]],10,1)</f>
        <v>K</v>
      </c>
      <c r="W118" s="3">
        <f t="shared" si="11"/>
        <v>2020</v>
      </c>
      <c r="X118" t="s">
        <v>1026</v>
      </c>
      <c r="Y118">
        <v>4171771980</v>
      </c>
      <c r="Z118">
        <v>4171771980</v>
      </c>
      <c r="AA118">
        <v>4171771980</v>
      </c>
      <c r="AB118">
        <v>4171771980</v>
      </c>
      <c r="AC118" t="s">
        <v>1027</v>
      </c>
      <c r="AD118" s="9" t="str">
        <f>IFERROR(VLOOKUP(Servicios[[#This Row],[VIN 8 BV]],Citas[[VIN]:[STATUS ASISTENCIA]],1,FALSE),"NO")</f>
        <v>K3081503</v>
      </c>
    </row>
    <row r="119" spans="1:30">
      <c r="A119" s="1">
        <v>44992</v>
      </c>
      <c r="B119" s="19" t="s">
        <v>1028</v>
      </c>
      <c r="C119" s="156" t="str">
        <f>IFERROR(VLOOKUP(Servicios[[#This Row],[VIN 8 BV]],Citas[[VIN]:[TMK]],2,0),"NO")</f>
        <v>M</v>
      </c>
      <c r="D119" s="4" t="str">
        <f>MID(Servicios[[#This Row],[VIN2]],10,8)</f>
        <v>LM123758</v>
      </c>
      <c r="E119" s="3">
        <f t="shared" si="9"/>
        <v>1</v>
      </c>
      <c r="F119">
        <f t="shared" si="10"/>
        <v>7</v>
      </c>
      <c r="G119" t="str">
        <f>TEXT(Servicios[[#This Row],[FECHA]],"aaaa")</f>
        <v>2023</v>
      </c>
      <c r="H119" t="str">
        <f>TEXT(Servicios[[#This Row],[FECHA]],"mmmm")</f>
        <v>marzo</v>
      </c>
      <c r="I119" t="str">
        <f>CONCATENATE(Servicios[[#This Row],[MES]]," ",Servicios[[#This Row],[AÑO]])</f>
        <v>marzo 2023</v>
      </c>
      <c r="J119" s="3" t="str">
        <f>MID(Servicios[[#This Row],[ORDEN]],1,1)</f>
        <v>S</v>
      </c>
      <c r="L119" t="s">
        <v>1029</v>
      </c>
      <c r="M119" t="s">
        <v>1030</v>
      </c>
      <c r="N119" t="s">
        <v>1031</v>
      </c>
      <c r="O119" t="s">
        <v>118</v>
      </c>
      <c r="P119" t="s">
        <v>517</v>
      </c>
      <c r="Q119" t="s">
        <v>1032</v>
      </c>
      <c r="R119" t="e">
        <f>VLOOKUP(Servicios[[#This Row],[VIN2]],Table_OutputBDVentaReciente[Vin],1,0)</f>
        <v>#N/A</v>
      </c>
      <c r="S119" t="str">
        <f>VLOOKUP(Servicios[[#This Row],[VIN2]],Table_ListadoRptClientes[Vin],1,0)</f>
        <v>3TMAZ5CN3LM123758</v>
      </c>
      <c r="T119" t="e">
        <f>VLOOKUP(Servicios[[#This Row],[VIN2]],Table_LIstadoInactivos[Vin],1,0)</f>
        <v>#N/A</v>
      </c>
      <c r="U119" t="e">
        <f>VLOOKUP(Servicios[[#This Row],[VIN2]],Table_Campanias[Vin],1,0)</f>
        <v>#N/A</v>
      </c>
      <c r="V119" s="3" t="str">
        <f>MID(Servicios[[#This Row],[VIN2]],10,1)</f>
        <v>L</v>
      </c>
      <c r="W119" s="3">
        <f t="shared" si="11"/>
        <v>2021</v>
      </c>
      <c r="X119" t="s">
        <v>1019</v>
      </c>
      <c r="Y119">
        <v>4616148067</v>
      </c>
      <c r="Z119">
        <v>4611172215</v>
      </c>
      <c r="AA119">
        <v>4611172215</v>
      </c>
      <c r="AB119">
        <v>0</v>
      </c>
      <c r="AC119" t="s">
        <v>1033</v>
      </c>
      <c r="AD119" s="9" t="str">
        <f>IFERROR(VLOOKUP(Servicios[[#This Row],[VIN 8 BV]],Citas[[VIN]:[STATUS ASISTENCIA]],1,FALSE),"NO")</f>
        <v>LM123758</v>
      </c>
    </row>
    <row r="120" spans="1:30">
      <c r="A120" s="1">
        <v>44992</v>
      </c>
      <c r="B120" s="19" t="s">
        <v>1034</v>
      </c>
      <c r="C120" s="156" t="str">
        <f>IFERROR(VLOOKUP(Servicios[[#This Row],[VIN 8 BV]],Citas[[VIN]:[TMK]],2,0),"NO")</f>
        <v>J</v>
      </c>
      <c r="D120" s="4" t="str">
        <f>MID(Servicios[[#This Row],[VIN2]],10,8)</f>
        <v>NU570394</v>
      </c>
      <c r="E120" s="3">
        <f t="shared" si="9"/>
        <v>1</v>
      </c>
      <c r="F120">
        <f t="shared" si="10"/>
        <v>7</v>
      </c>
      <c r="G120" t="str">
        <f>TEXT(Servicios[[#This Row],[FECHA]],"aaaa")</f>
        <v>2023</v>
      </c>
      <c r="H120" t="str">
        <f>TEXT(Servicios[[#This Row],[FECHA]],"mmmm")</f>
        <v>marzo</v>
      </c>
      <c r="I120" t="str">
        <f>CONCATENATE(Servicios[[#This Row],[MES]]," ",Servicios[[#This Row],[AÑO]])</f>
        <v>marzo 2023</v>
      </c>
      <c r="J120" s="3" t="str">
        <f>MID(Servicios[[#This Row],[ORDEN]],1,1)</f>
        <v>S</v>
      </c>
      <c r="L120" t="s">
        <v>1035</v>
      </c>
      <c r="M120" t="s">
        <v>1036</v>
      </c>
      <c r="N120" t="s">
        <v>1037</v>
      </c>
      <c r="O120" t="s">
        <v>118</v>
      </c>
      <c r="P120" t="s">
        <v>1038</v>
      </c>
      <c r="Q120" t="s">
        <v>1039</v>
      </c>
      <c r="R120" t="e">
        <f>VLOOKUP(Servicios[[#This Row],[VIN2]],Table_OutputBDVentaReciente[Vin],1,0)</f>
        <v>#N/A</v>
      </c>
      <c r="S120" t="str">
        <f>VLOOKUP(Servicios[[#This Row],[VIN2]],Table_ListadoRptClientes[Vin],1,0)</f>
        <v>4T1F31AK8NU570394</v>
      </c>
      <c r="T120" t="e">
        <f>VLOOKUP(Servicios[[#This Row],[VIN2]],Table_LIstadoInactivos[Vin],1,0)</f>
        <v>#N/A</v>
      </c>
      <c r="U120" t="e">
        <f>VLOOKUP(Servicios[[#This Row],[VIN2]],Table_Campanias[Vin],1,0)</f>
        <v>#N/A</v>
      </c>
      <c r="V120" s="3" t="str">
        <f>MID(Servicios[[#This Row],[VIN2]],10,1)</f>
        <v>N</v>
      </c>
      <c r="W120" s="3" t="str">
        <f t="shared" si="11"/>
        <v/>
      </c>
      <c r="X120" t="s">
        <v>1040</v>
      </c>
      <c r="Y120">
        <v>4612060507</v>
      </c>
      <c r="Z120">
        <v>4612060507</v>
      </c>
      <c r="AA120">
        <v>4612060507</v>
      </c>
      <c r="AB120">
        <v>0</v>
      </c>
      <c r="AC120" t="s">
        <v>1041</v>
      </c>
      <c r="AD120" s="9" t="str">
        <f>IFERROR(VLOOKUP(Servicios[[#This Row],[VIN 8 BV]],Citas[[VIN]:[STATUS ASISTENCIA]],1,FALSE),"NO")</f>
        <v>NU570394</v>
      </c>
    </row>
    <row r="121" spans="1:30">
      <c r="A121" s="1">
        <v>44992</v>
      </c>
      <c r="B121" s="19" t="s">
        <v>1042</v>
      </c>
      <c r="C121" s="156" t="str">
        <f>IFERROR(VLOOKUP(Servicios[[#This Row],[VIN 8 BV]],Citas[[VIN]:[TMK]],2,0),"NO")</f>
        <v>K</v>
      </c>
      <c r="D121" s="4" t="str">
        <f>MID(Servicios[[#This Row],[VIN2]],10,8)</f>
        <v>AM103009</v>
      </c>
      <c r="E121" s="3">
        <f t="shared" si="9"/>
        <v>1</v>
      </c>
      <c r="F121">
        <f t="shared" si="10"/>
        <v>7</v>
      </c>
      <c r="G121" t="str">
        <f>TEXT(Servicios[[#This Row],[FECHA]],"aaaa")</f>
        <v>2023</v>
      </c>
      <c r="H121" t="str">
        <f>TEXT(Servicios[[#This Row],[FECHA]],"mmmm")</f>
        <v>marzo</v>
      </c>
      <c r="I121" t="str">
        <f>CONCATENATE(Servicios[[#This Row],[MES]]," ",Servicios[[#This Row],[AÑO]])</f>
        <v>marzo 2023</v>
      </c>
      <c r="J121" s="3" t="str">
        <f>MID(Servicios[[#This Row],[ORDEN]],1,1)</f>
        <v>S</v>
      </c>
      <c r="L121" t="s">
        <v>1043</v>
      </c>
      <c r="M121" t="s">
        <v>1044</v>
      </c>
      <c r="N121" t="s">
        <v>1045</v>
      </c>
      <c r="O121" t="s">
        <v>120</v>
      </c>
      <c r="P121" t="s">
        <v>517</v>
      </c>
      <c r="Q121" t="s">
        <v>1046</v>
      </c>
      <c r="R121" t="e">
        <f>VLOOKUP(Servicios[[#This Row],[VIN2]],Table_OutputBDVentaReciente[Vin],1,0)</f>
        <v>#N/A</v>
      </c>
      <c r="S121" t="str">
        <f>VLOOKUP(Servicios[[#This Row],[VIN2]],Table_ListadoRptClientes[Vin],1,0)</f>
        <v>3TMJU4GN5AM103009</v>
      </c>
      <c r="T121" t="e">
        <f>VLOOKUP(Servicios[[#This Row],[VIN2]],Table_LIstadoInactivos[Vin],1,0)</f>
        <v>#N/A</v>
      </c>
      <c r="U121" t="e">
        <f>VLOOKUP(Servicios[[#This Row],[VIN2]],Table_Campanias[Vin],1,0)</f>
        <v>#N/A</v>
      </c>
      <c r="V121" s="3" t="str">
        <f>MID(Servicios[[#This Row],[VIN2]],10,1)</f>
        <v>A</v>
      </c>
      <c r="W121" s="3">
        <f t="shared" si="11"/>
        <v>2010</v>
      </c>
      <c r="X121" t="s">
        <v>1047</v>
      </c>
      <c r="Y121">
        <v>4612160137</v>
      </c>
      <c r="Z121">
        <v>4612160137</v>
      </c>
      <c r="AA121">
        <v>4611117444</v>
      </c>
      <c r="AB121">
        <v>4611459711</v>
      </c>
      <c r="AC121" t="s">
        <v>1048</v>
      </c>
      <c r="AD121" s="9" t="str">
        <f>IFERROR(VLOOKUP(Servicios[[#This Row],[VIN 8 BV]],Citas[[VIN]:[STATUS ASISTENCIA]],1,FALSE),"NO")</f>
        <v>AM103009</v>
      </c>
    </row>
    <row r="122" spans="1:30">
      <c r="A122" s="1">
        <v>44992</v>
      </c>
      <c r="B122" s="19" t="s">
        <v>1049</v>
      </c>
      <c r="C122" s="156" t="str">
        <f>IFERROR(VLOOKUP(Servicios[[#This Row],[VIN 8 BV]],Citas[[VIN]:[TMK]],2,0),"NO")</f>
        <v>I</v>
      </c>
      <c r="D122" s="4" t="str">
        <f>MID(Servicios[[#This Row],[VIN2]],10,8)</f>
        <v>LP004103</v>
      </c>
      <c r="E122" s="3">
        <f t="shared" si="9"/>
        <v>1</v>
      </c>
      <c r="F122">
        <f t="shared" si="10"/>
        <v>7</v>
      </c>
      <c r="G122" t="str">
        <f>TEXT(Servicios[[#This Row],[FECHA]],"aaaa")</f>
        <v>2023</v>
      </c>
      <c r="H122" t="str">
        <f>TEXT(Servicios[[#This Row],[FECHA]],"mmmm")</f>
        <v>marzo</v>
      </c>
      <c r="I122" t="str">
        <f>CONCATENATE(Servicios[[#This Row],[MES]]," ",Servicios[[#This Row],[AÑO]])</f>
        <v>marzo 2023</v>
      </c>
      <c r="J122" s="3" t="str">
        <f>MID(Servicios[[#This Row],[ORDEN]],1,1)</f>
        <v>S</v>
      </c>
      <c r="L122" t="s">
        <v>1050</v>
      </c>
      <c r="M122" t="s">
        <v>1051</v>
      </c>
      <c r="N122" t="s">
        <v>1052</v>
      </c>
      <c r="O122" t="s">
        <v>119</v>
      </c>
      <c r="P122" t="s">
        <v>310</v>
      </c>
      <c r="Q122" t="s">
        <v>1053</v>
      </c>
      <c r="R122" t="e">
        <f>VLOOKUP(Servicios[[#This Row],[VIN2]],Table_OutputBDVentaReciente[Vin],1,0)</f>
        <v>#N/A</v>
      </c>
      <c r="S122" t="e">
        <f>VLOOKUP(Servicios[[#This Row],[VIN2]],Table_ListadoRptClientes[Vin],1,0)</f>
        <v>#N/A</v>
      </c>
      <c r="T122" t="str">
        <f>VLOOKUP(Servicios[[#This Row],[VIN2]],Table_LIstadoInactivos[Vin],1,0)</f>
        <v>5YFBPRBE1LP004103</v>
      </c>
      <c r="U122" t="str">
        <f>VLOOKUP(Servicios[[#This Row],[VIN2]],Table_Campanias[Vin],1,0)</f>
        <v>5YFBPRBE1LP004103</v>
      </c>
      <c r="V122" s="3" t="str">
        <f>MID(Servicios[[#This Row],[VIN2]],10,1)</f>
        <v>L</v>
      </c>
      <c r="W122" s="3">
        <f t="shared" si="11"/>
        <v>2021</v>
      </c>
      <c r="X122" t="s">
        <v>1054</v>
      </c>
      <c r="Y122">
        <v>4131143731</v>
      </c>
      <c r="Z122">
        <v>4612277559</v>
      </c>
      <c r="AA122">
        <v>4131025183</v>
      </c>
      <c r="AB122">
        <v>4131531597</v>
      </c>
      <c r="AC122" t="s">
        <v>1055</v>
      </c>
      <c r="AD122" s="9" t="str">
        <f>IFERROR(VLOOKUP(Servicios[[#This Row],[VIN 8 BV]],Citas[[VIN]:[STATUS ASISTENCIA]],1,FALSE),"NO")</f>
        <v>LP004103</v>
      </c>
    </row>
    <row r="123" spans="1:30">
      <c r="A123" s="1">
        <v>44992</v>
      </c>
      <c r="B123" s="19" t="s">
        <v>1056</v>
      </c>
      <c r="C123" s="156" t="str">
        <f>IFERROR(VLOOKUP(Servicios[[#This Row],[VIN 8 BV]],Citas[[VIN]:[TMK]],2,0),"NO")</f>
        <v>M</v>
      </c>
      <c r="D123" s="4" t="str">
        <f>MID(Servicios[[#This Row],[VIN2]],10,8)</f>
        <v>KD019967</v>
      </c>
      <c r="E123" s="3">
        <f t="shared" si="9"/>
        <v>1</v>
      </c>
      <c r="F123">
        <f t="shared" si="10"/>
        <v>7</v>
      </c>
      <c r="G123" t="str">
        <f>TEXT(Servicios[[#This Row],[FECHA]],"aaaa")</f>
        <v>2023</v>
      </c>
      <c r="H123" t="str">
        <f>TEXT(Servicios[[#This Row],[FECHA]],"mmmm")</f>
        <v>marzo</v>
      </c>
      <c r="I123" t="str">
        <f>CONCATENATE(Servicios[[#This Row],[MES]]," ",Servicios[[#This Row],[AÑO]])</f>
        <v>marzo 2023</v>
      </c>
      <c r="J123" s="3" t="str">
        <f>MID(Servicios[[#This Row],[ORDEN]],1,1)</f>
        <v>S</v>
      </c>
      <c r="L123" t="s">
        <v>1057</v>
      </c>
      <c r="M123" t="s">
        <v>1058</v>
      </c>
      <c r="N123" t="s">
        <v>1059</v>
      </c>
      <c r="O123" t="s">
        <v>118</v>
      </c>
      <c r="P123" t="s">
        <v>223</v>
      </c>
      <c r="Q123" t="s">
        <v>1060</v>
      </c>
      <c r="R123" t="e">
        <f>VLOOKUP(Servicios[[#This Row],[VIN2]],Table_OutputBDVentaReciente[Vin],1,0)</f>
        <v>#N/A</v>
      </c>
      <c r="S123" t="str">
        <f>VLOOKUP(Servicios[[#This Row],[VIN2]],Table_ListadoRptClientes[Vin],1,0)</f>
        <v>JTMR13FV1KD019967</v>
      </c>
      <c r="T123" t="e">
        <f>VLOOKUP(Servicios[[#This Row],[VIN2]],Table_LIstadoInactivos[Vin],1,0)</f>
        <v>#N/A</v>
      </c>
      <c r="U123" t="e">
        <f>VLOOKUP(Servicios[[#This Row],[VIN2]],Table_Campanias[Vin],1,0)</f>
        <v>#N/A</v>
      </c>
      <c r="V123" s="3" t="str">
        <f>MID(Servicios[[#This Row],[VIN2]],10,1)</f>
        <v>K</v>
      </c>
      <c r="W123" s="3">
        <f t="shared" si="11"/>
        <v>2020</v>
      </c>
      <c r="X123" t="s">
        <v>1061</v>
      </c>
      <c r="Y123">
        <v>0</v>
      </c>
      <c r="Z123">
        <v>4181034634</v>
      </c>
      <c r="AA123">
        <v>4181034634</v>
      </c>
      <c r="AB123">
        <v>0</v>
      </c>
      <c r="AC123" t="s">
        <v>1062</v>
      </c>
      <c r="AD123" s="9" t="str">
        <f>IFERROR(VLOOKUP(Servicios[[#This Row],[VIN 8 BV]],Citas[[VIN]:[STATUS ASISTENCIA]],1,FALSE),"NO")</f>
        <v>KD019967</v>
      </c>
    </row>
    <row r="124" spans="1:30">
      <c r="A124" s="1">
        <v>44992</v>
      </c>
      <c r="B124" s="19" t="s">
        <v>1063</v>
      </c>
      <c r="C124" s="156" t="str">
        <f>IFERROR(VLOOKUP(Servicios[[#This Row],[VIN 8 BV]],Citas[[VIN]:[TMK]],2,0),"NO")</f>
        <v>K</v>
      </c>
      <c r="D124" s="4" t="str">
        <f>MID(Servicios[[#This Row],[VIN2]],10,8)</f>
        <v>CU088025</v>
      </c>
      <c r="E124" s="3">
        <f t="shared" si="9"/>
        <v>1</v>
      </c>
      <c r="F124">
        <f t="shared" si="10"/>
        <v>7</v>
      </c>
      <c r="G124" t="str">
        <f>TEXT(Servicios[[#This Row],[FECHA]],"aaaa")</f>
        <v>2023</v>
      </c>
      <c r="H124" t="str">
        <f>TEXT(Servicios[[#This Row],[FECHA]],"mmmm")</f>
        <v>marzo</v>
      </c>
      <c r="I124" t="str">
        <f>CONCATENATE(Servicios[[#This Row],[MES]]," ",Servicios[[#This Row],[AÑO]])</f>
        <v>marzo 2023</v>
      </c>
      <c r="J124" s="3" t="str">
        <f>MID(Servicios[[#This Row],[ORDEN]],1,1)</f>
        <v>S</v>
      </c>
      <c r="L124" t="s">
        <v>1064</v>
      </c>
      <c r="M124" t="s">
        <v>1065</v>
      </c>
      <c r="N124" t="s">
        <v>1066</v>
      </c>
      <c r="O124" t="s">
        <v>120</v>
      </c>
      <c r="P124" t="s">
        <v>359</v>
      </c>
      <c r="Q124" t="s">
        <v>1067</v>
      </c>
      <c r="R124" t="e">
        <f>VLOOKUP(Servicios[[#This Row],[VIN2]],Table_OutputBDVentaReciente[Vin],1,0)</f>
        <v>#N/A</v>
      </c>
      <c r="S124" t="e">
        <f>VLOOKUP(Servicios[[#This Row],[VIN2]],Table_ListadoRptClientes[Vin],1,0)</f>
        <v>#N/A</v>
      </c>
      <c r="T124" t="e">
        <f>VLOOKUP(Servicios[[#This Row],[VIN2]],Table_LIstadoInactivos[Vin],1,0)</f>
        <v>#N/A</v>
      </c>
      <c r="U124" t="e">
        <f>VLOOKUP(Servicios[[#This Row],[VIN2]],Table_Campanias[Vin],1,0)</f>
        <v>#N/A</v>
      </c>
      <c r="V124" s="3" t="str">
        <f>MID(Servicios[[#This Row],[VIN2]],10,1)</f>
        <v>C</v>
      </c>
      <c r="W124" s="3">
        <f t="shared" si="11"/>
        <v>2012</v>
      </c>
      <c r="X124" t="s">
        <v>1068</v>
      </c>
      <c r="Y124">
        <v>4611750785</v>
      </c>
      <c r="Z124">
        <v>4611027329</v>
      </c>
      <c r="AA124">
        <v>4611027329</v>
      </c>
      <c r="AB124">
        <v>4611750785</v>
      </c>
      <c r="AC124" t="s">
        <v>1069</v>
      </c>
      <c r="AD124" s="9" t="str">
        <f>IFERROR(VLOOKUP(Servicios[[#This Row],[VIN 8 BV]],Citas[[VIN]:[STATUS ASISTENCIA]],1,FALSE),"NO")</f>
        <v>CU088025</v>
      </c>
    </row>
    <row r="125" spans="1:30">
      <c r="A125" s="1">
        <v>44992</v>
      </c>
      <c r="B125" s="19" t="s">
        <v>1070</v>
      </c>
      <c r="C125" s="156" t="str">
        <f>IFERROR(VLOOKUP(Servicios[[#This Row],[VIN 8 BV]],Citas[[VIN]:[TMK]],2,0),"NO")</f>
        <v>M</v>
      </c>
      <c r="D125" s="4" t="str">
        <f>MID(Servicios[[#This Row],[VIN2]],10,8)</f>
        <v>M1316583</v>
      </c>
      <c r="E125" s="3">
        <f t="shared" si="9"/>
        <v>1</v>
      </c>
      <c r="F125">
        <f t="shared" si="10"/>
        <v>7</v>
      </c>
      <c r="G125" t="str">
        <f>TEXT(Servicios[[#This Row],[FECHA]],"aaaa")</f>
        <v>2023</v>
      </c>
      <c r="H125" t="str">
        <f>TEXT(Servicios[[#This Row],[FECHA]],"mmmm")</f>
        <v>marzo</v>
      </c>
      <c r="I125" t="str">
        <f>CONCATENATE(Servicios[[#This Row],[MES]]," ",Servicios[[#This Row],[AÑO]])</f>
        <v>marzo 2023</v>
      </c>
      <c r="J125" s="3" t="str">
        <f>MID(Servicios[[#This Row],[ORDEN]],1,1)</f>
        <v>S</v>
      </c>
      <c r="L125" t="s">
        <v>1071</v>
      </c>
      <c r="M125" t="s">
        <v>1072</v>
      </c>
      <c r="N125" t="s">
        <v>1073</v>
      </c>
      <c r="O125" t="s">
        <v>118</v>
      </c>
      <c r="P125" t="s">
        <v>251</v>
      </c>
      <c r="Q125" t="s">
        <v>1074</v>
      </c>
      <c r="R125" t="e">
        <f>VLOOKUP(Servicios[[#This Row],[VIN2]],Table_OutputBDVentaReciente[Vin],1,0)</f>
        <v>#N/A</v>
      </c>
      <c r="S125" t="str">
        <f>VLOOKUP(Servicios[[#This Row],[VIN2]],Table_ListadoRptClientes[Vin],1,0)</f>
        <v>MR0CX3DD5M1316583</v>
      </c>
      <c r="T125" t="e">
        <f>VLOOKUP(Servicios[[#This Row],[VIN2]],Table_LIstadoInactivos[Vin],1,0)</f>
        <v>#N/A</v>
      </c>
      <c r="U125" t="e">
        <f>VLOOKUP(Servicios[[#This Row],[VIN2]],Table_Campanias[Vin],1,0)</f>
        <v>#N/A</v>
      </c>
      <c r="V125" s="3" t="str">
        <f>MID(Servicios[[#This Row],[VIN2]],10,1)</f>
        <v>M</v>
      </c>
      <c r="W125" s="3">
        <f t="shared" si="11"/>
        <v>2022</v>
      </c>
      <c r="X125" t="s">
        <v>1075</v>
      </c>
      <c r="Y125">
        <v>4721013316</v>
      </c>
      <c r="Z125">
        <v>4611084881</v>
      </c>
      <c r="AA125">
        <v>4611084881</v>
      </c>
      <c r="AB125">
        <v>4721013316</v>
      </c>
      <c r="AC125" t="s">
        <v>1076</v>
      </c>
      <c r="AD125" s="9" t="str">
        <f>IFERROR(VLOOKUP(Servicios[[#This Row],[VIN 8 BV]],Citas[[VIN]:[STATUS ASISTENCIA]],1,FALSE),"NO")</f>
        <v>M1316583</v>
      </c>
    </row>
    <row r="126" spans="1:30">
      <c r="A126" s="1">
        <v>44992</v>
      </c>
      <c r="B126" s="19" t="s">
        <v>1077</v>
      </c>
      <c r="C126" s="156" t="str">
        <f>IFERROR(VLOOKUP(Servicios[[#This Row],[VIN 8 BV]],Citas[[VIN]:[TMK]],2,0),"NO")</f>
        <v>K</v>
      </c>
      <c r="D126" s="4" t="str">
        <f>MID(Servicios[[#This Row],[VIN2]],10,8)</f>
        <v>HS227645</v>
      </c>
      <c r="E126" s="3">
        <f t="shared" si="9"/>
        <v>1</v>
      </c>
      <c r="F126">
        <f t="shared" si="10"/>
        <v>7</v>
      </c>
      <c r="G126" t="str">
        <f>TEXT(Servicios[[#This Row],[FECHA]],"aaaa")</f>
        <v>2023</v>
      </c>
      <c r="H126" t="str">
        <f>TEXT(Servicios[[#This Row],[FECHA]],"mmmm")</f>
        <v>marzo</v>
      </c>
      <c r="I126" t="str">
        <f>CONCATENATE(Servicios[[#This Row],[MES]]," ",Servicios[[#This Row],[AÑO]])</f>
        <v>marzo 2023</v>
      </c>
      <c r="J126" s="3" t="str">
        <f>MID(Servicios[[#This Row],[ORDEN]],1,1)</f>
        <v>S</v>
      </c>
      <c r="L126" t="s">
        <v>1078</v>
      </c>
      <c r="M126" t="s">
        <v>1079</v>
      </c>
      <c r="N126" t="s">
        <v>1080</v>
      </c>
      <c r="O126" t="s">
        <v>119</v>
      </c>
      <c r="P126" t="s">
        <v>425</v>
      </c>
      <c r="Q126" t="s">
        <v>1081</v>
      </c>
      <c r="R126" t="e">
        <f>VLOOKUP(Servicios[[#This Row],[VIN2]],Table_OutputBDVentaReciente[Vin],1,0)</f>
        <v>#N/A</v>
      </c>
      <c r="S126" t="str">
        <f>VLOOKUP(Servicios[[#This Row],[VIN2]],Table_ListadoRptClientes[Vin],1,0)</f>
        <v>5TDZZRFH7HS227645</v>
      </c>
      <c r="T126" t="e">
        <f>VLOOKUP(Servicios[[#This Row],[VIN2]],Table_LIstadoInactivos[Vin],1,0)</f>
        <v>#N/A</v>
      </c>
      <c r="U126" t="e">
        <f>VLOOKUP(Servicios[[#This Row],[VIN2]],Table_Campanias[Vin],1,0)</f>
        <v>#N/A</v>
      </c>
      <c r="V126" s="3" t="str">
        <f>MID(Servicios[[#This Row],[VIN2]],10,1)</f>
        <v>H</v>
      </c>
      <c r="W126" s="3">
        <f t="shared" si="11"/>
        <v>2017</v>
      </c>
      <c r="X126" t="s">
        <v>1082</v>
      </c>
      <c r="Y126">
        <v>4616177040</v>
      </c>
      <c r="Z126">
        <v>4611109328</v>
      </c>
      <c r="AA126">
        <v>5527286363</v>
      </c>
      <c r="AB126">
        <v>4613132134</v>
      </c>
      <c r="AC126" t="s">
        <v>1083</v>
      </c>
      <c r="AD126" s="9" t="str">
        <f>IFERROR(VLOOKUP(Servicios[[#This Row],[VIN 8 BV]],Citas[[VIN]:[STATUS ASISTENCIA]],1,FALSE),"NO")</f>
        <v>HS227645</v>
      </c>
    </row>
    <row r="127" spans="1:30">
      <c r="A127" s="1">
        <v>44992</v>
      </c>
      <c r="B127" s="19" t="s">
        <v>1084</v>
      </c>
      <c r="C127" s="156" t="str">
        <f>IFERROR(VLOOKUP(Servicios[[#This Row],[VIN 8 BV]],Citas[[VIN]:[TMK]],2,0),"NO")</f>
        <v>K</v>
      </c>
      <c r="D127" s="4" t="str">
        <f>MID(Servicios[[#This Row],[VIN2]],10,8)</f>
        <v>NS130067</v>
      </c>
      <c r="E127" s="3">
        <f t="shared" si="9"/>
        <v>1</v>
      </c>
      <c r="F127">
        <f t="shared" si="10"/>
        <v>7</v>
      </c>
      <c r="G127" t="str">
        <f>TEXT(Servicios[[#This Row],[FECHA]],"aaaa")</f>
        <v>2023</v>
      </c>
      <c r="H127" t="str">
        <f>TEXT(Servicios[[#This Row],[FECHA]],"mmmm")</f>
        <v>marzo</v>
      </c>
      <c r="I127" t="str">
        <f>CONCATENATE(Servicios[[#This Row],[MES]]," ",Servicios[[#This Row],[AÑO]])</f>
        <v>marzo 2023</v>
      </c>
      <c r="J127" s="3" t="str">
        <f>MID(Servicios[[#This Row],[ORDEN]],1,1)</f>
        <v>S</v>
      </c>
      <c r="L127" t="s">
        <v>1085</v>
      </c>
      <c r="M127" t="s">
        <v>1086</v>
      </c>
      <c r="N127" t="s">
        <v>1087</v>
      </c>
      <c r="O127" t="s">
        <v>120</v>
      </c>
      <c r="P127" t="s">
        <v>425</v>
      </c>
      <c r="Q127" t="s">
        <v>1088</v>
      </c>
      <c r="R127" t="e">
        <f>VLOOKUP(Servicios[[#This Row],[VIN2]],Table_OutputBDVentaReciente[Vin],1,0)</f>
        <v>#N/A</v>
      </c>
      <c r="S127" t="e">
        <f>VLOOKUP(Servicios[[#This Row],[VIN2]],Table_ListadoRptClientes[Vin],1,0)</f>
        <v>#N/A</v>
      </c>
      <c r="T127" t="e">
        <f>VLOOKUP(Servicios[[#This Row],[VIN2]],Table_LIstadoInactivos[Vin],1,0)</f>
        <v>#N/A</v>
      </c>
      <c r="U127" t="e">
        <f>VLOOKUP(Servicios[[#This Row],[VIN2]],Table_Campanias[Vin],1,0)</f>
        <v>#N/A</v>
      </c>
      <c r="V127" s="3" t="str">
        <f>MID(Servicios[[#This Row],[VIN2]],10,1)</f>
        <v>N</v>
      </c>
      <c r="W127" s="3" t="str">
        <f t="shared" si="11"/>
        <v/>
      </c>
      <c r="X127" t="s">
        <v>1089</v>
      </c>
      <c r="Y127">
        <v>0</v>
      </c>
      <c r="Z127">
        <v>4612543387</v>
      </c>
      <c r="AA127">
        <v>4611246618</v>
      </c>
      <c r="AB127">
        <v>0</v>
      </c>
      <c r="AC127" t="s">
        <v>1090</v>
      </c>
      <c r="AD127" s="9" t="str">
        <f>IFERROR(VLOOKUP(Servicios[[#This Row],[VIN 8 BV]],Citas[[VIN]:[STATUS ASISTENCIA]],1,FALSE),"NO")</f>
        <v>NS130067</v>
      </c>
    </row>
    <row r="128" spans="1:30">
      <c r="A128" s="1">
        <v>44992</v>
      </c>
      <c r="B128" s="19" t="s">
        <v>1091</v>
      </c>
      <c r="C128" s="156" t="str">
        <f>IFERROR(VLOOKUP(Servicios[[#This Row],[VIN 8 BV]],Citas[[VIN]:[TMK]],2,0),"NO")</f>
        <v>I</v>
      </c>
      <c r="D128" s="4" t="str">
        <f>MID(Servicios[[#This Row],[VIN2]],10,8)</f>
        <v>H1048459</v>
      </c>
      <c r="E128" s="3">
        <f t="shared" si="9"/>
        <v>1</v>
      </c>
      <c r="F128">
        <f t="shared" si="10"/>
        <v>7</v>
      </c>
      <c r="G128" t="str">
        <f>TEXT(Servicios[[#This Row],[FECHA]],"aaaa")</f>
        <v>2023</v>
      </c>
      <c r="H128" t="str">
        <f>TEXT(Servicios[[#This Row],[FECHA]],"mmmm")</f>
        <v>marzo</v>
      </c>
      <c r="I128" t="str">
        <f>CONCATENATE(Servicios[[#This Row],[MES]]," ",Servicios[[#This Row],[AÑO]])</f>
        <v>marzo 2023</v>
      </c>
      <c r="J128" s="3" t="str">
        <f>MID(Servicios[[#This Row],[ORDEN]],1,1)</f>
        <v>S</v>
      </c>
      <c r="L128" t="s">
        <v>1092</v>
      </c>
      <c r="M128" t="s">
        <v>1093</v>
      </c>
      <c r="N128" t="s">
        <v>935</v>
      </c>
      <c r="O128" t="s">
        <v>118</v>
      </c>
      <c r="P128" t="s">
        <v>231</v>
      </c>
      <c r="Q128" t="s">
        <v>1094</v>
      </c>
      <c r="R128" t="e">
        <f>VLOOKUP(Servicios[[#This Row],[VIN2]],Table_OutputBDVentaReciente[Vin],1,0)</f>
        <v>#N/A</v>
      </c>
      <c r="S128" t="str">
        <f>VLOOKUP(Servicios[[#This Row],[VIN2]],Table_ListadoRptClientes[Vin],1,0)</f>
        <v>MR2K29F32H1048459</v>
      </c>
      <c r="T128" t="e">
        <f>VLOOKUP(Servicios[[#This Row],[VIN2]],Table_LIstadoInactivos[Vin],1,0)</f>
        <v>#N/A</v>
      </c>
      <c r="U128" t="e">
        <f>VLOOKUP(Servicios[[#This Row],[VIN2]],Table_Campanias[Vin],1,0)</f>
        <v>#N/A</v>
      </c>
      <c r="V128" s="3" t="str">
        <f>MID(Servicios[[#This Row],[VIN2]],10,1)</f>
        <v>H</v>
      </c>
      <c r="W128" s="3">
        <f t="shared" si="11"/>
        <v>2017</v>
      </c>
      <c r="X128" t="s">
        <v>1095</v>
      </c>
      <c r="Y128">
        <v>4131030047</v>
      </c>
      <c r="Z128">
        <v>4131030047</v>
      </c>
      <c r="AA128">
        <v>4131030047</v>
      </c>
      <c r="AB128">
        <v>4131030047</v>
      </c>
      <c r="AC128" t="s">
        <v>938</v>
      </c>
      <c r="AD128" s="9" t="str">
        <f>IFERROR(VLOOKUP(Servicios[[#This Row],[VIN 8 BV]],Citas[[VIN]:[STATUS ASISTENCIA]],1,FALSE),"NO")</f>
        <v>H1048459</v>
      </c>
    </row>
    <row r="129" spans="1:30">
      <c r="A129" s="1">
        <v>44992</v>
      </c>
      <c r="B129" s="19" t="s">
        <v>1096</v>
      </c>
      <c r="C129" s="156" t="str">
        <f>IFERROR(VLOOKUP(Servicios[[#This Row],[VIN 8 BV]],Citas[[VIN]:[TMK]],2,0),"NO")</f>
        <v>K</v>
      </c>
      <c r="D129" s="4" t="str">
        <f>MID(Servicios[[#This Row],[VIN2]],10,8)</f>
        <v>L1638619</v>
      </c>
      <c r="E129" s="3">
        <f t="shared" si="9"/>
        <v>1</v>
      </c>
      <c r="F129">
        <f t="shared" si="10"/>
        <v>7</v>
      </c>
      <c r="G129" t="str">
        <f>TEXT(Servicios[[#This Row],[FECHA]],"aaaa")</f>
        <v>2023</v>
      </c>
      <c r="H129" t="str">
        <f>TEXT(Servicios[[#This Row],[FECHA]],"mmmm")</f>
        <v>marzo</v>
      </c>
      <c r="I129" t="str">
        <f>CONCATENATE(Servicios[[#This Row],[MES]]," ",Servicios[[#This Row],[AÑO]])</f>
        <v>marzo 2023</v>
      </c>
      <c r="J129" s="3" t="str">
        <f>MID(Servicios[[#This Row],[ORDEN]],1,1)</f>
        <v>S</v>
      </c>
      <c r="L129" t="s">
        <v>1097</v>
      </c>
      <c r="M129" t="s">
        <v>1098</v>
      </c>
      <c r="N129" t="s">
        <v>1099</v>
      </c>
      <c r="O129" t="s">
        <v>118</v>
      </c>
      <c r="P129" t="s">
        <v>451</v>
      </c>
      <c r="Q129" t="s">
        <v>1100</v>
      </c>
      <c r="R129" t="e">
        <f>VLOOKUP(Servicios[[#This Row],[VIN2]],Table_OutputBDVentaReciente[Vin],1,0)</f>
        <v>#N/A</v>
      </c>
      <c r="S129" t="str">
        <f>VLOOKUP(Servicios[[#This Row],[VIN2]],Table_ListadoRptClientes[Vin],1,0)</f>
        <v>JTDKDTB35L1638619</v>
      </c>
      <c r="T129" t="e">
        <f>VLOOKUP(Servicios[[#This Row],[VIN2]],Table_LIstadoInactivos[Vin],1,0)</f>
        <v>#N/A</v>
      </c>
      <c r="U129" t="e">
        <f>VLOOKUP(Servicios[[#This Row],[VIN2]],Table_Campanias[Vin],1,0)</f>
        <v>#N/A</v>
      </c>
      <c r="V129" s="3" t="str">
        <f>MID(Servicios[[#This Row],[VIN2]],10,1)</f>
        <v>L</v>
      </c>
      <c r="W129" s="3">
        <f t="shared" si="11"/>
        <v>2021</v>
      </c>
      <c r="X129" t="s">
        <v>1101</v>
      </c>
      <c r="Y129">
        <v>4621702388</v>
      </c>
      <c r="Z129">
        <v>4423410460</v>
      </c>
      <c r="AA129">
        <v>4423410460</v>
      </c>
      <c r="AB129">
        <v>0</v>
      </c>
      <c r="AC129" t="s">
        <v>1102</v>
      </c>
      <c r="AD129" s="9" t="str">
        <f>IFERROR(VLOOKUP(Servicios[[#This Row],[VIN 8 BV]],Citas[[VIN]:[STATUS ASISTENCIA]],1,FALSE),"NO")</f>
        <v>L1638619</v>
      </c>
    </row>
    <row r="130" spans="1:30">
      <c r="A130" s="1">
        <v>44992</v>
      </c>
      <c r="B130" s="19" t="s">
        <v>1103</v>
      </c>
      <c r="C130" s="156" t="str">
        <f>IFERROR(VLOOKUP(Servicios[[#This Row],[VIN 8 BV]],Citas[[VIN]:[TMK]],2,0),"NO")</f>
        <v>K</v>
      </c>
      <c r="D130" s="4" t="str">
        <f>MID(Servicios[[#This Row],[VIN2]],10,8)</f>
        <v>M6003283</v>
      </c>
      <c r="E130" s="3">
        <f t="shared" si="9"/>
        <v>1</v>
      </c>
      <c r="F130">
        <f t="shared" si="10"/>
        <v>7</v>
      </c>
      <c r="G130" t="str">
        <f>TEXT(Servicios[[#This Row],[FECHA]],"aaaa")</f>
        <v>2023</v>
      </c>
      <c r="H130" t="str">
        <f>TEXT(Servicios[[#This Row],[FECHA]],"mmmm")</f>
        <v>marzo</v>
      </c>
      <c r="I130" t="str">
        <f>CONCATENATE(Servicios[[#This Row],[MES]]," ",Servicios[[#This Row],[AÑO]])</f>
        <v>marzo 2023</v>
      </c>
      <c r="J130" s="3" t="str">
        <f>MID(Servicios[[#This Row],[ORDEN]],1,1)</f>
        <v>S</v>
      </c>
      <c r="L130" t="s">
        <v>1104</v>
      </c>
      <c r="M130" t="s">
        <v>1105</v>
      </c>
      <c r="N130" t="s">
        <v>1106</v>
      </c>
      <c r="O130" t="s">
        <v>120</v>
      </c>
      <c r="P130" t="s">
        <v>338</v>
      </c>
      <c r="Q130" t="s">
        <v>1107</v>
      </c>
      <c r="R130" t="e">
        <f>VLOOKUP(Servicios[[#This Row],[VIN2]],Table_OutputBDVentaReciente[Vin],1,0)</f>
        <v>#N/A</v>
      </c>
      <c r="S130" t="str">
        <f>VLOOKUP(Servicios[[#This Row],[VIN2]],Table_ListadoRptClientes[Vin],1,0)</f>
        <v>JTFJM9CP7M6003283</v>
      </c>
      <c r="T130" t="e">
        <f>VLOOKUP(Servicios[[#This Row],[VIN2]],Table_LIstadoInactivos[Vin],1,0)</f>
        <v>#N/A</v>
      </c>
      <c r="U130" t="e">
        <f>VLOOKUP(Servicios[[#This Row],[VIN2]],Table_Campanias[Vin],1,0)</f>
        <v>#N/A</v>
      </c>
      <c r="V130" s="3" t="str">
        <f>MID(Servicios[[#This Row],[VIN2]],10,1)</f>
        <v>M</v>
      </c>
      <c r="W130" s="3">
        <f t="shared" si="11"/>
        <v>2022</v>
      </c>
      <c r="X130" t="s">
        <v>1108</v>
      </c>
      <c r="Y130">
        <v>4774753513</v>
      </c>
      <c r="Z130">
        <v>4774753513</v>
      </c>
      <c r="AA130">
        <v>4612191084</v>
      </c>
      <c r="AB130">
        <v>4427965742</v>
      </c>
      <c r="AC130" t="s">
        <v>1109</v>
      </c>
      <c r="AD130" s="9" t="str">
        <f>IFERROR(VLOOKUP(Servicios[[#This Row],[VIN 8 BV]],Citas[[VIN]:[STATUS ASISTENCIA]],1,FALSE),"NO")</f>
        <v>M6003283</v>
      </c>
    </row>
    <row r="131" spans="1:30">
      <c r="A131" s="1">
        <v>44992</v>
      </c>
      <c r="B131" s="19" t="s">
        <v>1110</v>
      </c>
      <c r="C131" s="156" t="str">
        <f>IFERROR(VLOOKUP(Servicios[[#This Row],[VIN 8 BV]],Citas[[VIN]:[TMK]],2,0),"NO")</f>
        <v>K</v>
      </c>
      <c r="D131" s="4" t="str">
        <f>MID(Servicios[[#This Row],[VIN2]],10,8)</f>
        <v>FW300689</v>
      </c>
      <c r="E131" s="3">
        <f t="shared" si="9"/>
        <v>1</v>
      </c>
      <c r="F131">
        <f t="shared" si="10"/>
        <v>7</v>
      </c>
      <c r="G131" t="str">
        <f>TEXT(Servicios[[#This Row],[FECHA]],"aaaa")</f>
        <v>2023</v>
      </c>
      <c r="H131" t="str">
        <f>TEXT(Servicios[[#This Row],[FECHA]],"mmmm")</f>
        <v>marzo</v>
      </c>
      <c r="I131" t="str">
        <f>CONCATENATE(Servicios[[#This Row],[MES]]," ",Servicios[[#This Row],[AÑO]])</f>
        <v>marzo 2023</v>
      </c>
      <c r="J131" s="3" t="str">
        <f>MID(Servicios[[#This Row],[ORDEN]],1,1)</f>
        <v>S</v>
      </c>
      <c r="L131" t="s">
        <v>1111</v>
      </c>
      <c r="M131" t="s">
        <v>1112</v>
      </c>
      <c r="N131" t="s">
        <v>1113</v>
      </c>
      <c r="O131" t="s">
        <v>118</v>
      </c>
      <c r="P131" t="s">
        <v>295</v>
      </c>
      <c r="Q131" t="s">
        <v>1114</v>
      </c>
      <c r="R131" t="e">
        <f>VLOOKUP(Servicios[[#This Row],[VIN2]],Table_OutputBDVentaReciente[Vin],1,0)</f>
        <v>#N/A</v>
      </c>
      <c r="S131" t="str">
        <f>VLOOKUP(Servicios[[#This Row],[VIN2]],Table_ListadoRptClientes[Vin],1,0)</f>
        <v>2T3RF4EV0FW300689</v>
      </c>
      <c r="T131" t="e">
        <f>VLOOKUP(Servicios[[#This Row],[VIN2]],Table_LIstadoInactivos[Vin],1,0)</f>
        <v>#N/A</v>
      </c>
      <c r="U131" t="e">
        <f>VLOOKUP(Servicios[[#This Row],[VIN2]],Table_Campanias[Vin],1,0)</f>
        <v>#N/A</v>
      </c>
      <c r="V131" s="3" t="str">
        <f>MID(Servicios[[#This Row],[VIN2]],10,1)</f>
        <v>F</v>
      </c>
      <c r="W131" s="3">
        <f t="shared" si="11"/>
        <v>2015</v>
      </c>
      <c r="X131" t="s">
        <v>1115</v>
      </c>
      <c r="Y131">
        <v>4615983454</v>
      </c>
      <c r="Z131">
        <v>4613290945</v>
      </c>
      <c r="AA131">
        <v>4615983454</v>
      </c>
      <c r="AB131">
        <v>4612510561</v>
      </c>
      <c r="AC131" t="s">
        <v>1116</v>
      </c>
      <c r="AD131" s="9" t="str">
        <f>IFERROR(VLOOKUP(Servicios[[#This Row],[VIN 8 BV]],Citas[[VIN]:[STATUS ASISTENCIA]],1,FALSE),"NO")</f>
        <v>FW300689</v>
      </c>
    </row>
    <row r="132" spans="1:30">
      <c r="A132" s="1">
        <v>44992</v>
      </c>
      <c r="B132" s="19" t="s">
        <v>1117</v>
      </c>
      <c r="C132" s="156" t="str">
        <f>IFERROR(VLOOKUP(Servicios[[#This Row],[VIN 8 BV]],Citas[[VIN]:[TMK]],2,0),"NO")</f>
        <v>NO</v>
      </c>
      <c r="D132" s="4" t="str">
        <f>MID(Servicios[[#This Row],[VIN2]],10,8)</f>
        <v>DK003503</v>
      </c>
      <c r="E132" s="3">
        <f t="shared" si="9"/>
        <v>1</v>
      </c>
      <c r="F132">
        <f t="shared" si="10"/>
        <v>7</v>
      </c>
      <c r="G132" t="str">
        <f>TEXT(Servicios[[#This Row],[FECHA]],"aaaa")</f>
        <v>2023</v>
      </c>
      <c r="H132" t="str">
        <f>TEXT(Servicios[[#This Row],[FECHA]],"mmmm")</f>
        <v>marzo</v>
      </c>
      <c r="I132" t="str">
        <f>CONCATENATE(Servicios[[#This Row],[MES]]," ",Servicios[[#This Row],[AÑO]])</f>
        <v>marzo 2023</v>
      </c>
      <c r="J132" s="3" t="str">
        <f>MID(Servicios[[#This Row],[ORDEN]],1,1)</f>
        <v>T</v>
      </c>
      <c r="L132" t="s">
        <v>1118</v>
      </c>
      <c r="M132" t="s">
        <v>1119</v>
      </c>
      <c r="N132" t="s">
        <v>1120</v>
      </c>
      <c r="O132" t="s">
        <v>119</v>
      </c>
      <c r="P132" t="s">
        <v>244</v>
      </c>
      <c r="Q132" t="s">
        <v>1121</v>
      </c>
      <c r="R132" t="e">
        <f>VLOOKUP(Servicios[[#This Row],[VIN2]],Table_OutputBDVentaReciente[Vin],1,0)</f>
        <v>#N/A</v>
      </c>
      <c r="S132" t="e">
        <f>VLOOKUP(Servicios[[#This Row],[VIN2]],Table_ListadoRptClientes[Vin],1,0)</f>
        <v>#N/A</v>
      </c>
      <c r="T132" t="e">
        <f>VLOOKUP(Servicios[[#This Row],[VIN2]],Table_LIstadoInactivos[Vin],1,0)</f>
        <v>#N/A</v>
      </c>
      <c r="U132" t="e">
        <f>VLOOKUP(Servicios[[#This Row],[VIN2]],Table_Campanias[Vin],1,0)</f>
        <v>#N/A</v>
      </c>
      <c r="V132" s="3" t="str">
        <f>MID(Servicios[[#This Row],[VIN2]],10,1)</f>
        <v>D</v>
      </c>
      <c r="W132" s="3">
        <f t="shared" si="11"/>
        <v>2013</v>
      </c>
      <c r="X132" t="s">
        <v>1122</v>
      </c>
      <c r="Y132">
        <v>4611188759</v>
      </c>
      <c r="Z132">
        <v>4611188761</v>
      </c>
      <c r="AA132">
        <v>4611585795</v>
      </c>
      <c r="AB132">
        <v>0</v>
      </c>
      <c r="AC132" t="s">
        <v>1123</v>
      </c>
      <c r="AD132" s="9" t="str">
        <f>IFERROR(VLOOKUP(Servicios[[#This Row],[VIN 8 BV]],Citas[[VIN]:[STATUS ASISTENCIA]],1,FALSE),"NO")</f>
        <v>NO</v>
      </c>
    </row>
    <row r="133" spans="1:30">
      <c r="A133" s="1">
        <v>44992</v>
      </c>
      <c r="B133" s="19" t="s">
        <v>1124</v>
      </c>
      <c r="C133" s="156" t="str">
        <f>IFERROR(VLOOKUP(Servicios[[#This Row],[VIN 8 BV]],Citas[[VIN]:[TMK]],2,0),"NO")</f>
        <v>M</v>
      </c>
      <c r="D133" s="4" t="str">
        <f>MID(Servicios[[#This Row],[VIN2]],10,8)</f>
        <v>N1326286</v>
      </c>
      <c r="E133" s="3">
        <f t="shared" si="9"/>
        <v>1</v>
      </c>
      <c r="F133">
        <f t="shared" si="10"/>
        <v>7</v>
      </c>
      <c r="G133" t="str">
        <f>TEXT(Servicios[[#This Row],[FECHA]],"aaaa")</f>
        <v>2023</v>
      </c>
      <c r="H133" t="str">
        <f>TEXT(Servicios[[#This Row],[FECHA]],"mmmm")</f>
        <v>marzo</v>
      </c>
      <c r="I133" t="str">
        <f>CONCATENATE(Servicios[[#This Row],[MES]]," ",Servicios[[#This Row],[AÑO]])</f>
        <v>marzo 2023</v>
      </c>
      <c r="J133" s="3" t="str">
        <f>MID(Servicios[[#This Row],[ORDEN]],1,1)</f>
        <v>T</v>
      </c>
      <c r="L133" t="s">
        <v>1125</v>
      </c>
      <c r="M133" t="s">
        <v>1126</v>
      </c>
      <c r="N133" t="s">
        <v>1127</v>
      </c>
      <c r="O133" t="s">
        <v>118</v>
      </c>
      <c r="P133" t="s">
        <v>251</v>
      </c>
      <c r="Q133" t="s">
        <v>1128</v>
      </c>
      <c r="R133" t="e">
        <f>VLOOKUP(Servicios[[#This Row],[VIN2]],Table_OutputBDVentaReciente[Vin],1,0)</f>
        <v>#N/A</v>
      </c>
      <c r="S133" t="str">
        <f>VLOOKUP(Servicios[[#This Row],[VIN2]],Table_ListadoRptClientes[Vin],1,0)</f>
        <v>MR0CX3DD3N1326286</v>
      </c>
      <c r="T133" t="e">
        <f>VLOOKUP(Servicios[[#This Row],[VIN2]],Table_LIstadoInactivos[Vin],1,0)</f>
        <v>#N/A</v>
      </c>
      <c r="U133" t="e">
        <f>VLOOKUP(Servicios[[#This Row],[VIN2]],Table_Campanias[Vin],1,0)</f>
        <v>#N/A</v>
      </c>
      <c r="V133" s="3" t="str">
        <f>MID(Servicios[[#This Row],[VIN2]],10,1)</f>
        <v>N</v>
      </c>
      <c r="W133" s="3" t="str">
        <f t="shared" si="11"/>
        <v/>
      </c>
      <c r="X133" t="s">
        <v>1129</v>
      </c>
      <c r="Y133">
        <v>0</v>
      </c>
      <c r="Z133">
        <v>4612668803</v>
      </c>
      <c r="AA133">
        <v>4612668803</v>
      </c>
      <c r="AB133">
        <v>0</v>
      </c>
      <c r="AC133" t="s">
        <v>1130</v>
      </c>
      <c r="AD133" s="9" t="str">
        <f>IFERROR(VLOOKUP(Servicios[[#This Row],[VIN 8 BV]],Citas[[VIN]:[STATUS ASISTENCIA]],1,FALSE),"NO")</f>
        <v>N1326286</v>
      </c>
    </row>
    <row r="134" spans="1:30">
      <c r="A134" s="1">
        <v>44992</v>
      </c>
      <c r="B134" s="19" t="s">
        <v>1131</v>
      </c>
      <c r="C134" s="156" t="str">
        <f>IFERROR(VLOOKUP(Servicios[[#This Row],[VIN 8 BV]],Citas[[VIN]:[TMK]],2,0),"NO")</f>
        <v>M</v>
      </c>
      <c r="D134" s="4" t="str">
        <f>MID(Servicios[[#This Row],[VIN2]],10,8)</f>
        <v>GS698703</v>
      </c>
      <c r="E134" s="3">
        <f t="shared" si="9"/>
        <v>1</v>
      </c>
      <c r="F134">
        <f t="shared" si="10"/>
        <v>7</v>
      </c>
      <c r="G134" t="str">
        <f>TEXT(Servicios[[#This Row],[FECHA]],"aaaa")</f>
        <v>2023</v>
      </c>
      <c r="H134" t="str">
        <f>TEXT(Servicios[[#This Row],[FECHA]],"mmmm")</f>
        <v>marzo</v>
      </c>
      <c r="I134" t="str">
        <f>CONCATENATE(Servicios[[#This Row],[MES]]," ",Servicios[[#This Row],[AÑO]])</f>
        <v>marzo 2023</v>
      </c>
      <c r="J134" s="3" t="str">
        <f>MID(Servicios[[#This Row],[ORDEN]],1,1)</f>
        <v>T</v>
      </c>
      <c r="L134" t="s">
        <v>1132</v>
      </c>
      <c r="M134" t="s">
        <v>1133</v>
      </c>
      <c r="N134" t="s">
        <v>1134</v>
      </c>
      <c r="O134" t="s">
        <v>118</v>
      </c>
      <c r="P134" t="s">
        <v>367</v>
      </c>
      <c r="Q134" t="s">
        <v>1135</v>
      </c>
      <c r="R134" t="e">
        <f>VLOOKUP(Servicios[[#This Row],[VIN2]],Table_OutputBDVentaReciente[Vin],1,0)</f>
        <v>#N/A</v>
      </c>
      <c r="S134" t="str">
        <f>VLOOKUP(Servicios[[#This Row],[VIN2]],Table_ListadoRptClientes[Vin],1,0)</f>
        <v>5TDYK3DC0GS698703</v>
      </c>
      <c r="T134" t="e">
        <f>VLOOKUP(Servicios[[#This Row],[VIN2]],Table_LIstadoInactivos[Vin],1,0)</f>
        <v>#N/A</v>
      </c>
      <c r="U134" t="e">
        <f>VLOOKUP(Servicios[[#This Row],[VIN2]],Table_Campanias[Vin],1,0)</f>
        <v>#N/A</v>
      </c>
      <c r="V134" s="3" t="str">
        <f>MID(Servicios[[#This Row],[VIN2]],10,1)</f>
        <v>G</v>
      </c>
      <c r="W134" s="3">
        <f t="shared" si="11"/>
        <v>2016</v>
      </c>
      <c r="X134" t="s">
        <v>1136</v>
      </c>
      <c r="Y134">
        <v>0</v>
      </c>
      <c r="Z134">
        <v>4612795291</v>
      </c>
      <c r="AA134">
        <v>4611436015</v>
      </c>
      <c r="AC134" t="s">
        <v>1137</v>
      </c>
      <c r="AD134" s="9" t="str">
        <f>IFERROR(VLOOKUP(Servicios[[#This Row],[VIN 8 BV]],Citas[[VIN]:[STATUS ASISTENCIA]],1,FALSE),"NO")</f>
        <v>GS698703</v>
      </c>
    </row>
    <row r="135" spans="1:30">
      <c r="A135" s="1">
        <v>44992</v>
      </c>
      <c r="B135" s="19" t="s">
        <v>1138</v>
      </c>
      <c r="C135" s="156" t="str">
        <f>IFERROR(VLOOKUP(Servicios[[#This Row],[VIN 8 BV]],Citas[[VIN]:[TMK]],2,0),"NO")</f>
        <v>NO</v>
      </c>
      <c r="D135" s="4" t="str">
        <f>MID(Servicios[[#This Row],[VIN2]],10,8)</f>
        <v>DW043203</v>
      </c>
      <c r="E135" s="3">
        <f t="shared" si="9"/>
        <v>1</v>
      </c>
      <c r="F135">
        <f t="shared" si="10"/>
        <v>7</v>
      </c>
      <c r="G135" t="str">
        <f>TEXT(Servicios[[#This Row],[FECHA]],"aaaa")</f>
        <v>2023</v>
      </c>
      <c r="H135" t="str">
        <f>TEXT(Servicios[[#This Row],[FECHA]],"mmmm")</f>
        <v>marzo</v>
      </c>
      <c r="I135" t="str">
        <f>CONCATENATE(Servicios[[#This Row],[MES]]," ",Servicios[[#This Row],[AÑO]])</f>
        <v>marzo 2023</v>
      </c>
      <c r="J135" s="3" t="str">
        <f>MID(Servicios[[#This Row],[ORDEN]],1,1)</f>
        <v>T</v>
      </c>
      <c r="L135" t="s">
        <v>1139</v>
      </c>
      <c r="M135" t="s">
        <v>1140</v>
      </c>
      <c r="N135" t="s">
        <v>1141</v>
      </c>
      <c r="O135" t="s">
        <v>118</v>
      </c>
      <c r="P135" t="s">
        <v>295</v>
      </c>
      <c r="Q135" t="s">
        <v>1142</v>
      </c>
      <c r="R135" t="e">
        <f>VLOOKUP(Servicios[[#This Row],[VIN2]],Table_OutputBDVentaReciente[Vin],1,0)</f>
        <v>#N/A</v>
      </c>
      <c r="S135" t="str">
        <f>VLOOKUP(Servicios[[#This Row],[VIN2]],Table_ListadoRptClientes[Vin],1,0)</f>
        <v>2T3WF4EVXDW043203</v>
      </c>
      <c r="T135" t="e">
        <f>VLOOKUP(Servicios[[#This Row],[VIN2]],Table_LIstadoInactivos[Vin],1,0)</f>
        <v>#N/A</v>
      </c>
      <c r="U135" t="e">
        <f>VLOOKUP(Servicios[[#This Row],[VIN2]],Table_Campanias[Vin],1,0)</f>
        <v>#N/A</v>
      </c>
      <c r="V135" s="3" t="str">
        <f>MID(Servicios[[#This Row],[VIN2]],10,1)</f>
        <v>D</v>
      </c>
      <c r="W135" s="3">
        <f t="shared" si="11"/>
        <v>2013</v>
      </c>
      <c r="X135" t="s">
        <v>1143</v>
      </c>
      <c r="Y135">
        <v>4121574351</v>
      </c>
      <c r="Z135">
        <v>4121209763</v>
      </c>
      <c r="AA135">
        <v>4612772971</v>
      </c>
      <c r="AB135">
        <v>0</v>
      </c>
      <c r="AC135" t="s">
        <v>391</v>
      </c>
      <c r="AD135" s="9" t="str">
        <f>IFERROR(VLOOKUP(Servicios[[#This Row],[VIN 8 BV]],Citas[[VIN]:[STATUS ASISTENCIA]],1,FALSE),"NO")</f>
        <v>NO</v>
      </c>
    </row>
    <row r="136" spans="1:30">
      <c r="A136" s="1">
        <v>44992</v>
      </c>
      <c r="B136" s="19" t="s">
        <v>1144</v>
      </c>
      <c r="C136" s="156" t="str">
        <f>IFERROR(VLOOKUP(Servicios[[#This Row],[VIN 8 BV]],Citas[[VIN]:[TMK]],2,0),"NO")</f>
        <v>NO</v>
      </c>
      <c r="D136" s="4" t="str">
        <f>MID(Servicios[[#This Row],[VIN2]],10,8)</f>
        <v>FW365515</v>
      </c>
      <c r="E136" s="3">
        <f t="shared" si="9"/>
        <v>1</v>
      </c>
      <c r="F136">
        <f t="shared" si="10"/>
        <v>7</v>
      </c>
      <c r="G136" t="str">
        <f>TEXT(Servicios[[#This Row],[FECHA]],"aaaa")</f>
        <v>2023</v>
      </c>
      <c r="H136" t="str">
        <f>TEXT(Servicios[[#This Row],[FECHA]],"mmmm")</f>
        <v>marzo</v>
      </c>
      <c r="I136" t="str">
        <f>CONCATENATE(Servicios[[#This Row],[MES]]," ",Servicios[[#This Row],[AÑO]])</f>
        <v>marzo 2023</v>
      </c>
      <c r="J136" s="3" t="str">
        <f>MID(Servicios[[#This Row],[ORDEN]],1,1)</f>
        <v>T</v>
      </c>
      <c r="L136" t="s">
        <v>1145</v>
      </c>
      <c r="M136" t="s">
        <v>1146</v>
      </c>
      <c r="N136" t="s">
        <v>1147</v>
      </c>
      <c r="O136" t="s">
        <v>120</v>
      </c>
      <c r="P136" t="s">
        <v>295</v>
      </c>
      <c r="Q136" t="s">
        <v>1148</v>
      </c>
      <c r="R136" t="e">
        <f>VLOOKUP(Servicios[[#This Row],[VIN2]],Table_OutputBDVentaReciente[Vin],1,0)</f>
        <v>#N/A</v>
      </c>
      <c r="S136" t="str">
        <f>VLOOKUP(Servicios[[#This Row],[VIN2]],Table_ListadoRptClientes[Vin],1,0)</f>
        <v>2T3RF4EV6FW365515</v>
      </c>
      <c r="T136" t="e">
        <f>VLOOKUP(Servicios[[#This Row],[VIN2]],Table_LIstadoInactivos[Vin],1,0)</f>
        <v>#N/A</v>
      </c>
      <c r="U136" t="e">
        <f>VLOOKUP(Servicios[[#This Row],[VIN2]],Table_Campanias[Vin],1,0)</f>
        <v>#N/A</v>
      </c>
      <c r="V136" s="3" t="str">
        <f>MID(Servicios[[#This Row],[VIN2]],10,1)</f>
        <v>F</v>
      </c>
      <c r="W136" s="3">
        <f t="shared" si="11"/>
        <v>2015</v>
      </c>
      <c r="X136" t="s">
        <v>1149</v>
      </c>
      <c r="Y136">
        <v>4616158553</v>
      </c>
      <c r="Z136">
        <v>0</v>
      </c>
      <c r="AA136">
        <v>4611952564</v>
      </c>
      <c r="AB136">
        <v>0</v>
      </c>
      <c r="AC136" t="s">
        <v>1150</v>
      </c>
      <c r="AD136" s="9" t="str">
        <f>IFERROR(VLOOKUP(Servicios[[#This Row],[VIN 8 BV]],Citas[[VIN]:[STATUS ASISTENCIA]],1,FALSE),"NO")</f>
        <v>NO</v>
      </c>
    </row>
    <row r="137" spans="1:30">
      <c r="A137" s="1">
        <v>44993</v>
      </c>
      <c r="B137" s="19" t="s">
        <v>1151</v>
      </c>
      <c r="C137" s="156" t="str">
        <f>IFERROR(VLOOKUP(Servicios[[#This Row],[VIN 8 BV]],Citas[[VIN]:[TMK]],2,0),"NO")</f>
        <v>I</v>
      </c>
      <c r="D137" s="4" t="str">
        <f>MID(Servicios[[#This Row],[VIN2]],10,8)</f>
        <v>N1420650</v>
      </c>
      <c r="E137" s="3">
        <f t="shared" si="9"/>
        <v>1</v>
      </c>
      <c r="F137">
        <f t="shared" si="10"/>
        <v>8</v>
      </c>
      <c r="G137" t="str">
        <f>TEXT(Servicios[[#This Row],[FECHA]],"aaaa")</f>
        <v>2023</v>
      </c>
      <c r="H137" t="str">
        <f>TEXT(Servicios[[#This Row],[FECHA]],"mmmm")</f>
        <v>marzo</v>
      </c>
      <c r="I137" t="str">
        <f>CONCATENATE(Servicios[[#This Row],[MES]]," ",Servicios[[#This Row],[AÑO]])</f>
        <v>marzo 2023</v>
      </c>
      <c r="J137" s="3" t="str">
        <f>MID(Servicios[[#This Row],[ORDEN]],1,1)</f>
        <v>S</v>
      </c>
      <c r="L137" t="s">
        <v>1152</v>
      </c>
      <c r="M137" t="s">
        <v>1153</v>
      </c>
      <c r="N137" t="s">
        <v>1154</v>
      </c>
      <c r="O137" t="s">
        <v>118</v>
      </c>
      <c r="P137" t="s">
        <v>251</v>
      </c>
      <c r="Q137" t="s">
        <v>1155</v>
      </c>
      <c r="R137" t="e">
        <f>VLOOKUP(Servicios[[#This Row],[VIN2]],Table_OutputBDVentaReciente[Vin],1,0)</f>
        <v>#N/A</v>
      </c>
      <c r="S137" t="e">
        <f>VLOOKUP(Servicios[[#This Row],[VIN2]],Table_ListadoRptClientes[Vin],1,0)</f>
        <v>#N/A</v>
      </c>
      <c r="T137" t="e">
        <f>VLOOKUP(Servicios[[#This Row],[VIN2]],Table_LIstadoInactivos[Vin],1,0)</f>
        <v>#N/A</v>
      </c>
      <c r="U137" t="e">
        <f>VLOOKUP(Servicios[[#This Row],[VIN2]],Table_Campanias[Vin],1,0)</f>
        <v>#N/A</v>
      </c>
      <c r="V137" s="3" t="str">
        <f>MID(Servicios[[#This Row],[VIN2]],10,1)</f>
        <v>N</v>
      </c>
      <c r="W137" s="3" t="str">
        <f t="shared" si="11"/>
        <v/>
      </c>
      <c r="X137" t="s">
        <v>1156</v>
      </c>
      <c r="Y137">
        <v>0</v>
      </c>
      <c r="Z137">
        <v>0</v>
      </c>
      <c r="AA137">
        <v>4611997106</v>
      </c>
      <c r="AB137">
        <v>111111111111</v>
      </c>
      <c r="AC137" t="s">
        <v>1157</v>
      </c>
      <c r="AD137" s="9" t="str">
        <f>IFERROR(VLOOKUP(Servicios[[#This Row],[VIN 8 BV]],Citas[[VIN]:[STATUS ASISTENCIA]],1,FALSE),"NO")</f>
        <v>N1420650</v>
      </c>
    </row>
    <row r="138" spans="1:30">
      <c r="A138" s="1">
        <v>44993</v>
      </c>
      <c r="B138" s="19" t="s">
        <v>1158</v>
      </c>
      <c r="C138" s="156" t="str">
        <f>IFERROR(VLOOKUP(Servicios[[#This Row],[VIN 8 BV]],Citas[[VIN]:[TMK]],2,0),"NO")</f>
        <v>J</v>
      </c>
      <c r="D138" s="4" t="str">
        <f>MID(Servicios[[#This Row],[VIN2]],10,8)</f>
        <v>M4000470</v>
      </c>
      <c r="E138" s="3">
        <f t="shared" si="9"/>
        <v>1</v>
      </c>
      <c r="F138">
        <f t="shared" si="10"/>
        <v>8</v>
      </c>
      <c r="G138" t="str">
        <f>TEXT(Servicios[[#This Row],[FECHA]],"aaaa")</f>
        <v>2023</v>
      </c>
      <c r="H138" t="str">
        <f>TEXT(Servicios[[#This Row],[FECHA]],"mmmm")</f>
        <v>marzo</v>
      </c>
      <c r="I138" t="str">
        <f>CONCATENATE(Servicios[[#This Row],[MES]]," ",Servicios[[#This Row],[AÑO]])</f>
        <v>marzo 2023</v>
      </c>
      <c r="J138" s="3" t="str">
        <f>MID(Servicios[[#This Row],[ORDEN]],1,1)</f>
        <v>S</v>
      </c>
      <c r="L138" t="s">
        <v>1159</v>
      </c>
      <c r="M138" t="s">
        <v>1160</v>
      </c>
      <c r="N138" t="s">
        <v>1161</v>
      </c>
      <c r="O138" t="s">
        <v>119</v>
      </c>
      <c r="P138" t="s">
        <v>410</v>
      </c>
      <c r="Q138" t="s">
        <v>1162</v>
      </c>
      <c r="R138" t="e">
        <f>VLOOKUP(Servicios[[#This Row],[VIN2]],Table_OutputBDVentaReciente[Vin],1,0)</f>
        <v>#N/A</v>
      </c>
      <c r="S138" t="e">
        <f>VLOOKUP(Servicios[[#This Row],[VIN2]],Table_ListadoRptClientes[Vin],1,0)</f>
        <v>#N/A</v>
      </c>
      <c r="T138" t="e">
        <f>VLOOKUP(Servicios[[#This Row],[VIN2]],Table_LIstadoInactivos[Vin],1,0)</f>
        <v>#N/A</v>
      </c>
      <c r="U138" t="e">
        <f>VLOOKUP(Servicios[[#This Row],[VIN2]],Table_Campanias[Vin],1,0)</f>
        <v>#N/A</v>
      </c>
      <c r="V138" s="3" t="str">
        <f>MID(Servicios[[#This Row],[VIN2]],10,1)</f>
        <v>M</v>
      </c>
      <c r="W138" s="3">
        <f t="shared" si="11"/>
        <v>2022</v>
      </c>
      <c r="X138" t="s">
        <v>268</v>
      </c>
      <c r="Y138">
        <v>4151484895</v>
      </c>
      <c r="Z138">
        <v>4151484895</v>
      </c>
      <c r="AA138">
        <v>4151251433</v>
      </c>
      <c r="AB138">
        <v>0</v>
      </c>
      <c r="AC138" t="s">
        <v>1163</v>
      </c>
      <c r="AD138" s="9" t="str">
        <f>IFERROR(VLOOKUP(Servicios[[#This Row],[VIN 8 BV]],Citas[[VIN]:[STATUS ASISTENCIA]],1,FALSE),"NO")</f>
        <v>M4000470</v>
      </c>
    </row>
    <row r="139" spans="1:30">
      <c r="A139" s="1">
        <v>44993</v>
      </c>
      <c r="B139" s="19" t="s">
        <v>1164</v>
      </c>
      <c r="C139" s="156" t="str">
        <f>IFERROR(VLOOKUP(Servicios[[#This Row],[VIN 8 BV]],Citas[[VIN]:[TMK]],2,0),"NO")</f>
        <v>J</v>
      </c>
      <c r="D139" s="4" t="str">
        <f>MID(Servicios[[#This Row],[VIN2]],10,8)</f>
        <v>KS996842</v>
      </c>
      <c r="E139" s="3">
        <f t="shared" si="9"/>
        <v>1</v>
      </c>
      <c r="F139">
        <f t="shared" si="10"/>
        <v>8</v>
      </c>
      <c r="G139" t="str">
        <f>TEXT(Servicios[[#This Row],[FECHA]],"aaaa")</f>
        <v>2023</v>
      </c>
      <c r="H139" t="str">
        <f>TEXT(Servicios[[#This Row],[FECHA]],"mmmm")</f>
        <v>marzo</v>
      </c>
      <c r="I139" t="str">
        <f>CONCATENATE(Servicios[[#This Row],[MES]]," ",Servicios[[#This Row],[AÑO]])</f>
        <v>marzo 2023</v>
      </c>
      <c r="J139" s="3" t="str">
        <f>MID(Servicios[[#This Row],[ORDEN]],1,1)</f>
        <v>S</v>
      </c>
      <c r="L139" t="s">
        <v>1165</v>
      </c>
      <c r="M139" t="s">
        <v>1166</v>
      </c>
      <c r="N139" t="s">
        <v>1167</v>
      </c>
      <c r="O139" t="s">
        <v>119</v>
      </c>
      <c r="P139" t="s">
        <v>367</v>
      </c>
      <c r="Q139" t="s">
        <v>1168</v>
      </c>
      <c r="R139" t="e">
        <f>VLOOKUP(Servicios[[#This Row],[VIN2]],Table_OutputBDVentaReciente[Vin],1,0)</f>
        <v>#N/A</v>
      </c>
      <c r="S139" t="str">
        <f>VLOOKUP(Servicios[[#This Row],[VIN2]],Table_ListadoRptClientes[Vin],1,0)</f>
        <v>5TDYZ3DC8KS996842</v>
      </c>
      <c r="T139" t="e">
        <f>VLOOKUP(Servicios[[#This Row],[VIN2]],Table_LIstadoInactivos[Vin],1,0)</f>
        <v>#N/A</v>
      </c>
      <c r="U139" t="e">
        <f>VLOOKUP(Servicios[[#This Row],[VIN2]],Table_Campanias[Vin],1,0)</f>
        <v>#N/A</v>
      </c>
      <c r="V139" s="3" t="str">
        <f>MID(Servicios[[#This Row],[VIN2]],10,1)</f>
        <v>K</v>
      </c>
      <c r="W139" s="3">
        <f t="shared" si="11"/>
        <v>2020</v>
      </c>
      <c r="X139" t="s">
        <v>1169</v>
      </c>
      <c r="Y139">
        <v>4181347134</v>
      </c>
      <c r="Z139">
        <v>4181347134</v>
      </c>
      <c r="AA139">
        <v>4181347134</v>
      </c>
      <c r="AB139">
        <v>0</v>
      </c>
      <c r="AC139" t="s">
        <v>1170</v>
      </c>
      <c r="AD139" s="9" t="str">
        <f>IFERROR(VLOOKUP(Servicios[[#This Row],[VIN 8 BV]],Citas[[VIN]:[STATUS ASISTENCIA]],1,FALSE),"NO")</f>
        <v>KS996842</v>
      </c>
    </row>
    <row r="140" spans="1:30">
      <c r="A140" s="1">
        <v>44993</v>
      </c>
      <c r="B140" s="19" t="s">
        <v>1171</v>
      </c>
      <c r="C140" s="156" t="str">
        <f>IFERROR(VLOOKUP(Servicios[[#This Row],[VIN 8 BV]],Citas[[VIN]:[TMK]],2,0),"NO")</f>
        <v>M</v>
      </c>
      <c r="D140" s="4" t="str">
        <f>MID(Servicios[[#This Row],[VIN2]],10,8)</f>
        <v>LP078276</v>
      </c>
      <c r="E140" s="3">
        <f t="shared" si="9"/>
        <v>1</v>
      </c>
      <c r="F140">
        <f t="shared" si="10"/>
        <v>8</v>
      </c>
      <c r="G140" t="str">
        <f>TEXT(Servicios[[#This Row],[FECHA]],"aaaa")</f>
        <v>2023</v>
      </c>
      <c r="H140" t="str">
        <f>TEXT(Servicios[[#This Row],[FECHA]],"mmmm")</f>
        <v>marzo</v>
      </c>
      <c r="I140" t="str">
        <f>CONCATENATE(Servicios[[#This Row],[MES]]," ",Servicios[[#This Row],[AÑO]])</f>
        <v>marzo 2023</v>
      </c>
      <c r="J140" s="3" t="str">
        <f>MID(Servicios[[#This Row],[ORDEN]],1,1)</f>
        <v>S</v>
      </c>
      <c r="L140" t="s">
        <v>1172</v>
      </c>
      <c r="M140" t="s">
        <v>1173</v>
      </c>
      <c r="N140" t="s">
        <v>1174</v>
      </c>
      <c r="O140" t="s">
        <v>119</v>
      </c>
      <c r="P140" t="s">
        <v>310</v>
      </c>
      <c r="Q140" t="s">
        <v>1175</v>
      </c>
      <c r="R140" t="e">
        <f>VLOOKUP(Servicios[[#This Row],[VIN2]],Table_OutputBDVentaReciente[Vin],1,0)</f>
        <v>#N/A</v>
      </c>
      <c r="S140" t="str">
        <f>VLOOKUP(Servicios[[#This Row],[VIN2]],Table_ListadoRptClientes[Vin],1,0)</f>
        <v>5YFBPRBE6LP078276</v>
      </c>
      <c r="T140" t="e">
        <f>VLOOKUP(Servicios[[#This Row],[VIN2]],Table_LIstadoInactivos[Vin],1,0)</f>
        <v>#N/A</v>
      </c>
      <c r="U140" t="e">
        <f>VLOOKUP(Servicios[[#This Row],[VIN2]],Table_Campanias[Vin],1,0)</f>
        <v>#N/A</v>
      </c>
      <c r="V140" s="3" t="str">
        <f>MID(Servicios[[#This Row],[VIN2]],10,1)</f>
        <v>L</v>
      </c>
      <c r="W140" s="3">
        <f t="shared" si="11"/>
        <v>2021</v>
      </c>
      <c r="X140" t="s">
        <v>1176</v>
      </c>
      <c r="Y140">
        <v>4616090473</v>
      </c>
      <c r="Z140">
        <v>4612275808</v>
      </c>
      <c r="AA140">
        <v>4612275808</v>
      </c>
      <c r="AB140">
        <v>0</v>
      </c>
      <c r="AC140" t="s">
        <v>1177</v>
      </c>
      <c r="AD140" s="9" t="str">
        <f>IFERROR(VLOOKUP(Servicios[[#This Row],[VIN 8 BV]],Citas[[VIN]:[STATUS ASISTENCIA]],1,FALSE),"NO")</f>
        <v>LP078276</v>
      </c>
    </row>
    <row r="141" spans="1:30">
      <c r="A141" s="1">
        <v>44993</v>
      </c>
      <c r="B141" s="19" t="s">
        <v>1178</v>
      </c>
      <c r="C141" s="156" t="str">
        <f>IFERROR(VLOOKUP(Servicios[[#This Row],[VIN 8 BV]],Citas[[VIN]:[TMK]],2,0),"NO")</f>
        <v>M</v>
      </c>
      <c r="D141" s="4" t="str">
        <f>MID(Servicios[[#This Row],[VIN2]],10,8)</f>
        <v>N6005531</v>
      </c>
      <c r="E141" s="3">
        <f t="shared" si="9"/>
        <v>1</v>
      </c>
      <c r="F141">
        <f t="shared" si="10"/>
        <v>8</v>
      </c>
      <c r="G141" t="str">
        <f>TEXT(Servicios[[#This Row],[FECHA]],"aaaa")</f>
        <v>2023</v>
      </c>
      <c r="H141" t="str">
        <f>TEXT(Servicios[[#This Row],[FECHA]],"mmmm")</f>
        <v>marzo</v>
      </c>
      <c r="I141" t="str">
        <f>CONCATENATE(Servicios[[#This Row],[MES]]," ",Servicios[[#This Row],[AÑO]])</f>
        <v>marzo 2023</v>
      </c>
      <c r="J141" s="3" t="str">
        <f>MID(Servicios[[#This Row],[ORDEN]],1,1)</f>
        <v>S</v>
      </c>
      <c r="L141" t="s">
        <v>1179</v>
      </c>
      <c r="M141" t="s">
        <v>1180</v>
      </c>
      <c r="N141" t="s">
        <v>1181</v>
      </c>
      <c r="O141" t="s">
        <v>118</v>
      </c>
      <c r="P141" t="s">
        <v>338</v>
      </c>
      <c r="Q141" t="s">
        <v>1182</v>
      </c>
      <c r="R141" t="e">
        <f>VLOOKUP(Servicios[[#This Row],[VIN2]],Table_OutputBDVentaReciente[Vin],1,0)</f>
        <v>#N/A</v>
      </c>
      <c r="S141" t="str">
        <f>VLOOKUP(Servicios[[#This Row],[VIN2]],Table_ListadoRptClientes[Vin],1,0)</f>
        <v>JTFJM9CP8N6005531</v>
      </c>
      <c r="T141" t="e">
        <f>VLOOKUP(Servicios[[#This Row],[VIN2]],Table_LIstadoInactivos[Vin],1,0)</f>
        <v>#N/A</v>
      </c>
      <c r="U141" t="e">
        <f>VLOOKUP(Servicios[[#This Row],[VIN2]],Table_Campanias[Vin],1,0)</f>
        <v>#N/A</v>
      </c>
      <c r="V141" s="3" t="str">
        <f>MID(Servicios[[#This Row],[VIN2]],10,1)</f>
        <v>N</v>
      </c>
      <c r="W141" s="3" t="str">
        <f t="shared" si="11"/>
        <v/>
      </c>
      <c r="X141" t="s">
        <v>1183</v>
      </c>
      <c r="Y141">
        <v>4171069085</v>
      </c>
      <c r="Z141">
        <v>5581344980</v>
      </c>
      <c r="AA141">
        <v>4171069085</v>
      </c>
      <c r="AB141">
        <v>4171069085</v>
      </c>
      <c r="AC141" t="s">
        <v>1184</v>
      </c>
      <c r="AD141" s="9" t="str">
        <f>IFERROR(VLOOKUP(Servicios[[#This Row],[VIN 8 BV]],Citas[[VIN]:[STATUS ASISTENCIA]],1,FALSE),"NO")</f>
        <v>N6005531</v>
      </c>
    </row>
    <row r="142" spans="1:30">
      <c r="A142" s="1">
        <v>44993</v>
      </c>
      <c r="B142" s="19" t="s">
        <v>1185</v>
      </c>
      <c r="C142" s="156" t="str">
        <f>IFERROR(VLOOKUP(Servicios[[#This Row],[VIN 8 BV]],Citas[[VIN]:[TMK]],2,0),"NO")</f>
        <v>K</v>
      </c>
      <c r="D142" s="4" t="str">
        <f>MID(Servicios[[#This Row],[VIN2]],10,8)</f>
        <v>LU940800</v>
      </c>
      <c r="E142" s="3">
        <f t="shared" si="9"/>
        <v>1</v>
      </c>
      <c r="F142">
        <f t="shared" si="10"/>
        <v>8</v>
      </c>
      <c r="G142" t="str">
        <f>TEXT(Servicios[[#This Row],[FECHA]],"aaaa")</f>
        <v>2023</v>
      </c>
      <c r="H142" t="str">
        <f>TEXT(Servicios[[#This Row],[FECHA]],"mmmm")</f>
        <v>marzo</v>
      </c>
      <c r="I142" t="str">
        <f>CONCATENATE(Servicios[[#This Row],[MES]]," ",Servicios[[#This Row],[AÑO]])</f>
        <v>marzo 2023</v>
      </c>
      <c r="J142" s="3" t="str">
        <f>MID(Servicios[[#This Row],[ORDEN]],1,1)</f>
        <v>S</v>
      </c>
      <c r="L142" t="s">
        <v>1186</v>
      </c>
      <c r="M142" t="s">
        <v>1187</v>
      </c>
      <c r="N142" t="s">
        <v>901</v>
      </c>
      <c r="O142" t="s">
        <v>120</v>
      </c>
      <c r="P142" t="s">
        <v>359</v>
      </c>
      <c r="Q142" t="s">
        <v>1188</v>
      </c>
      <c r="R142" t="e">
        <f>VLOOKUP(Servicios[[#This Row],[VIN2]],Table_OutputBDVentaReciente[Vin],1,0)</f>
        <v>#N/A</v>
      </c>
      <c r="S142" t="str">
        <f>VLOOKUP(Servicios[[#This Row],[VIN2]],Table_ListadoRptClientes[Vin],1,0)</f>
        <v>4T1F11AKXLU940800</v>
      </c>
      <c r="T142" t="e">
        <f>VLOOKUP(Servicios[[#This Row],[VIN2]],Table_LIstadoInactivos[Vin],1,0)</f>
        <v>#N/A</v>
      </c>
      <c r="U142" t="e">
        <f>VLOOKUP(Servicios[[#This Row],[VIN2]],Table_Campanias[Vin],1,0)</f>
        <v>#N/A</v>
      </c>
      <c r="V142" s="3" t="str">
        <f>MID(Servicios[[#This Row],[VIN2]],10,1)</f>
        <v>L</v>
      </c>
      <c r="W142" s="3">
        <f t="shared" si="11"/>
        <v>2021</v>
      </c>
      <c r="X142" t="s">
        <v>1189</v>
      </c>
      <c r="Y142">
        <v>0</v>
      </c>
      <c r="Z142">
        <v>4423059625</v>
      </c>
      <c r="AA142">
        <v>4423059625</v>
      </c>
      <c r="AB142">
        <v>4611718943</v>
      </c>
      <c r="AC142" t="s">
        <v>904</v>
      </c>
      <c r="AD142" s="9" t="str">
        <f>IFERROR(VLOOKUP(Servicios[[#This Row],[VIN 8 BV]],Citas[[VIN]:[STATUS ASISTENCIA]],1,FALSE),"NO")</f>
        <v>LU940800</v>
      </c>
    </row>
    <row r="143" spans="1:30">
      <c r="A143" s="1">
        <v>44993</v>
      </c>
      <c r="B143" s="19" t="s">
        <v>1190</v>
      </c>
      <c r="C143" s="156" t="str">
        <f>IFERROR(VLOOKUP(Servicios[[#This Row],[VIN 8 BV]],Citas[[VIN]:[TMK]],2,0),"NO")</f>
        <v>K</v>
      </c>
      <c r="D143" s="4" t="str">
        <f>MID(Servicios[[#This Row],[VIN2]],10,8)</f>
        <v>M1319755</v>
      </c>
      <c r="E143" s="3">
        <f t="shared" si="9"/>
        <v>1</v>
      </c>
      <c r="F143">
        <f t="shared" si="10"/>
        <v>8</v>
      </c>
      <c r="G143" t="str">
        <f>TEXT(Servicios[[#This Row],[FECHA]],"aaaa")</f>
        <v>2023</v>
      </c>
      <c r="H143" t="str">
        <f>TEXT(Servicios[[#This Row],[FECHA]],"mmmm")</f>
        <v>marzo</v>
      </c>
      <c r="I143" t="str">
        <f>CONCATENATE(Servicios[[#This Row],[MES]]," ",Servicios[[#This Row],[AÑO]])</f>
        <v>marzo 2023</v>
      </c>
      <c r="J143" s="3" t="str">
        <f>MID(Servicios[[#This Row],[ORDEN]],1,1)</f>
        <v>S</v>
      </c>
      <c r="L143" t="s">
        <v>1191</v>
      </c>
      <c r="M143" t="s">
        <v>1192</v>
      </c>
      <c r="N143" t="s">
        <v>309</v>
      </c>
      <c r="O143" t="s">
        <v>118</v>
      </c>
      <c r="P143" t="s">
        <v>251</v>
      </c>
      <c r="Q143" t="s">
        <v>1193</v>
      </c>
      <c r="R143" t="e">
        <f>VLOOKUP(Servicios[[#This Row],[VIN2]],Table_OutputBDVentaReciente[Vin],1,0)</f>
        <v>#N/A</v>
      </c>
      <c r="S143" t="str">
        <f>VLOOKUP(Servicios[[#This Row],[VIN2]],Table_ListadoRptClientes[Vin],1,0)</f>
        <v>MR0CX3DD1M1319755</v>
      </c>
      <c r="T143" t="e">
        <f>VLOOKUP(Servicios[[#This Row],[VIN2]],Table_LIstadoInactivos[Vin],1,0)</f>
        <v>#N/A</v>
      </c>
      <c r="U143" t="e">
        <f>VLOOKUP(Servicios[[#This Row],[VIN2]],Table_Campanias[Vin],1,0)</f>
        <v>#N/A</v>
      </c>
      <c r="V143" s="3" t="str">
        <f>MID(Servicios[[#This Row],[VIN2]],10,1)</f>
        <v>M</v>
      </c>
      <c r="W143" s="3">
        <f t="shared" si="11"/>
        <v>2022</v>
      </c>
      <c r="X143" t="s">
        <v>1194</v>
      </c>
      <c r="Y143">
        <v>4151245249</v>
      </c>
      <c r="Z143">
        <v>4611698637</v>
      </c>
      <c r="AA143">
        <v>4612995587</v>
      </c>
      <c r="AB143">
        <v>0</v>
      </c>
      <c r="AC143" t="s">
        <v>313</v>
      </c>
      <c r="AD143" s="9" t="str">
        <f>IFERROR(VLOOKUP(Servicios[[#This Row],[VIN 8 BV]],Citas[[VIN]:[STATUS ASISTENCIA]],1,FALSE),"NO")</f>
        <v>M1319755</v>
      </c>
    </row>
    <row r="144" spans="1:30">
      <c r="A144" s="1">
        <v>44993</v>
      </c>
      <c r="B144" s="19" t="s">
        <v>1195</v>
      </c>
      <c r="C144" s="156" t="str">
        <f>IFERROR(VLOOKUP(Servicios[[#This Row],[VIN 8 BV]],Citas[[VIN]:[TMK]],2,0),"NO")</f>
        <v>K</v>
      </c>
      <c r="D144" s="4" t="str">
        <f>MID(Servicios[[#This Row],[VIN2]],10,8)</f>
        <v>GS184677</v>
      </c>
      <c r="E144" s="3">
        <f t="shared" ref="E144:E157" si="12">ROUNDUP(MONTH(A144)/6,0)</f>
        <v>1</v>
      </c>
      <c r="F144">
        <f t="shared" ref="F144:F157" si="13">DAY(A144)</f>
        <v>8</v>
      </c>
      <c r="G144" t="str">
        <f>TEXT(Servicios[[#This Row],[FECHA]],"aaaa")</f>
        <v>2023</v>
      </c>
      <c r="H144" t="str">
        <f>TEXT(Servicios[[#This Row],[FECHA]],"mmmm")</f>
        <v>marzo</v>
      </c>
      <c r="I144" t="str">
        <f>CONCATENATE(Servicios[[#This Row],[MES]]," ",Servicios[[#This Row],[AÑO]])</f>
        <v>marzo 2023</v>
      </c>
      <c r="J144" s="3" t="str">
        <f>MID(Servicios[[#This Row],[ORDEN]],1,1)</f>
        <v>S</v>
      </c>
      <c r="L144" t="s">
        <v>1196</v>
      </c>
      <c r="M144" t="s">
        <v>1197</v>
      </c>
      <c r="N144" t="s">
        <v>1198</v>
      </c>
      <c r="O144" t="s">
        <v>119</v>
      </c>
      <c r="P144" t="s">
        <v>425</v>
      </c>
      <c r="Q144" t="s">
        <v>1199</v>
      </c>
      <c r="R144" t="e">
        <f>VLOOKUP(Servicios[[#This Row],[VIN2]],Table_OutputBDVentaReciente[Vin],1,0)</f>
        <v>#N/A</v>
      </c>
      <c r="S144" t="str">
        <f>VLOOKUP(Servicios[[#This Row],[VIN2]],Table_ListadoRptClientes[Vin],1,0)</f>
        <v>5TDYKRFH3GS184677</v>
      </c>
      <c r="T144" t="e">
        <f>VLOOKUP(Servicios[[#This Row],[VIN2]],Table_LIstadoInactivos[Vin],1,0)</f>
        <v>#N/A</v>
      </c>
      <c r="U144" t="e">
        <f>VLOOKUP(Servicios[[#This Row],[VIN2]],Table_Campanias[Vin],1,0)</f>
        <v>#N/A</v>
      </c>
      <c r="V144" s="3" t="str">
        <f>MID(Servicios[[#This Row],[VIN2]],10,1)</f>
        <v>G</v>
      </c>
      <c r="W144" s="3">
        <f t="shared" ref="W144:W157" si="14">IF(V144="0",200,IF(V144="1",2001,IF(V144="2",2002,IF(V144="3",2003,IF(V144="4",2004,IF(V144="5",2005,IF(V144="6",2006,IF(V144="7",2007,IF(V144="8",2008,IF(V144="9",2009,IF(V144="A",2010,IF(V144="B",2011,IF(V144="C",2012,IF(V144="D",2013,IF(V144="E",2014,IF(V144="F",2015,IF(V144="G",2016,IF(V144="H",2017,IF(V144="I",2018,IF(V144="J",2019,IF(V144="K",2020,IF(V144="L",2021,IF(V144="M",2022,"")))))))))))))))))))))))</f>
        <v>2016</v>
      </c>
      <c r="X144" t="s">
        <v>1200</v>
      </c>
      <c r="Y144">
        <v>4611595197</v>
      </c>
      <c r="Z144">
        <v>4611808541</v>
      </c>
      <c r="AA144">
        <v>4611808541</v>
      </c>
      <c r="AB144">
        <v>4611808541</v>
      </c>
      <c r="AC144" t="s">
        <v>1201</v>
      </c>
      <c r="AD144" s="9" t="str">
        <f>IFERROR(VLOOKUP(Servicios[[#This Row],[VIN 8 BV]],Citas[[VIN]:[STATUS ASISTENCIA]],1,FALSE),"NO")</f>
        <v>GS184677</v>
      </c>
    </row>
    <row r="145" spans="1:30">
      <c r="A145" s="1">
        <v>44993</v>
      </c>
      <c r="B145" s="19" t="s">
        <v>1202</v>
      </c>
      <c r="C145" s="156" t="str">
        <f>IFERROR(VLOOKUP(Servicios[[#This Row],[VIN 8 BV]],Citas[[VIN]:[TMK]],2,0),"NO")</f>
        <v>M</v>
      </c>
      <c r="D145" s="4" t="str">
        <f>MID(Servicios[[#This Row],[VIN2]],10,8)</f>
        <v>HS872318</v>
      </c>
      <c r="E145" s="3">
        <f t="shared" si="12"/>
        <v>1</v>
      </c>
      <c r="F145">
        <f t="shared" si="13"/>
        <v>8</v>
      </c>
      <c r="G145" t="str">
        <f>TEXT(Servicios[[#This Row],[FECHA]],"aaaa")</f>
        <v>2023</v>
      </c>
      <c r="H145" t="str">
        <f>TEXT(Servicios[[#This Row],[FECHA]],"mmmm")</f>
        <v>marzo</v>
      </c>
      <c r="I145" t="str">
        <f>CONCATENATE(Servicios[[#This Row],[MES]]," ",Servicios[[#This Row],[AÑO]])</f>
        <v>marzo 2023</v>
      </c>
      <c r="J145" s="3" t="str">
        <f>MID(Servicios[[#This Row],[ORDEN]],1,1)</f>
        <v>S</v>
      </c>
      <c r="L145" t="s">
        <v>1203</v>
      </c>
      <c r="M145" t="s">
        <v>1204</v>
      </c>
      <c r="N145" t="s">
        <v>1205</v>
      </c>
      <c r="O145" t="s">
        <v>118</v>
      </c>
      <c r="P145" t="s">
        <v>367</v>
      </c>
      <c r="Q145" t="s">
        <v>1206</v>
      </c>
      <c r="R145" t="e">
        <f>VLOOKUP(Servicios[[#This Row],[VIN2]],Table_OutputBDVentaReciente[Vin],1,0)</f>
        <v>#N/A</v>
      </c>
      <c r="S145" t="str">
        <f>VLOOKUP(Servicios[[#This Row],[VIN2]],Table_ListadoRptClientes[Vin],1,0)</f>
        <v>5TDYZ3DC6HS872318</v>
      </c>
      <c r="T145" t="e">
        <f>VLOOKUP(Servicios[[#This Row],[VIN2]],Table_LIstadoInactivos[Vin],1,0)</f>
        <v>#N/A</v>
      </c>
      <c r="U145" t="e">
        <f>VLOOKUP(Servicios[[#This Row],[VIN2]],Table_Campanias[Vin],1,0)</f>
        <v>#N/A</v>
      </c>
      <c r="V145" s="3" t="str">
        <f>MID(Servicios[[#This Row],[VIN2]],10,1)</f>
        <v>H</v>
      </c>
      <c r="W145" s="3">
        <f t="shared" si="14"/>
        <v>2017</v>
      </c>
      <c r="X145" t="s">
        <v>1207</v>
      </c>
      <c r="Y145">
        <v>4616126876</v>
      </c>
      <c r="Z145">
        <v>4611403029</v>
      </c>
      <c r="AA145">
        <v>4611343853</v>
      </c>
      <c r="AB145">
        <v>4616117841</v>
      </c>
      <c r="AC145" t="s">
        <v>1208</v>
      </c>
      <c r="AD145" s="9" t="str">
        <f>IFERROR(VLOOKUP(Servicios[[#This Row],[VIN 8 BV]],Citas[[VIN]:[STATUS ASISTENCIA]],1,FALSE),"NO")</f>
        <v>HS872318</v>
      </c>
    </row>
    <row r="146" spans="1:30">
      <c r="A146" s="1">
        <v>44993</v>
      </c>
      <c r="B146" s="19" t="s">
        <v>1209</v>
      </c>
      <c r="C146" s="156" t="str">
        <f>IFERROR(VLOOKUP(Servicios[[#This Row],[VIN 8 BV]],Citas[[VIN]:[TMK]],2,0),"NO")</f>
        <v>K</v>
      </c>
      <c r="D146" s="4" t="str">
        <f>MID(Servicios[[#This Row],[VIN2]],10,8)</f>
        <v>N1418962</v>
      </c>
      <c r="E146" s="3">
        <f t="shared" si="12"/>
        <v>1</v>
      </c>
      <c r="F146">
        <f t="shared" si="13"/>
        <v>8</v>
      </c>
      <c r="G146" t="str">
        <f>TEXT(Servicios[[#This Row],[FECHA]],"aaaa")</f>
        <v>2023</v>
      </c>
      <c r="H146" t="str">
        <f>TEXT(Servicios[[#This Row],[FECHA]],"mmmm")</f>
        <v>marzo</v>
      </c>
      <c r="I146" t="str">
        <f>CONCATENATE(Servicios[[#This Row],[MES]]," ",Servicios[[#This Row],[AÑO]])</f>
        <v>marzo 2023</v>
      </c>
      <c r="J146" s="3" t="str">
        <f>MID(Servicios[[#This Row],[ORDEN]],1,1)</f>
        <v>S</v>
      </c>
      <c r="L146" t="s">
        <v>1210</v>
      </c>
      <c r="M146" t="s">
        <v>1211</v>
      </c>
      <c r="N146" t="s">
        <v>1212</v>
      </c>
      <c r="O146" t="s">
        <v>120</v>
      </c>
      <c r="P146" t="s">
        <v>251</v>
      </c>
      <c r="Q146" t="s">
        <v>1213</v>
      </c>
      <c r="R146" t="e">
        <f>VLOOKUP(Servicios[[#This Row],[VIN2]],Table_OutputBDVentaReciente[Vin],1,0)</f>
        <v>#N/A</v>
      </c>
      <c r="S146" t="str">
        <f>VLOOKUP(Servicios[[#This Row],[VIN2]],Table_ListadoRptClientes[Vin],1,0)</f>
        <v>MR0CX3DD6N1418962</v>
      </c>
      <c r="T146" t="e">
        <f>VLOOKUP(Servicios[[#This Row],[VIN2]],Table_LIstadoInactivos[Vin],1,0)</f>
        <v>#N/A</v>
      </c>
      <c r="U146" t="e">
        <f>VLOOKUP(Servicios[[#This Row],[VIN2]],Table_Campanias[Vin],1,0)</f>
        <v>#N/A</v>
      </c>
      <c r="V146" s="3" t="str">
        <f>MID(Servicios[[#This Row],[VIN2]],10,1)</f>
        <v>N</v>
      </c>
      <c r="W146" s="3" t="str">
        <f t="shared" si="14"/>
        <v/>
      </c>
      <c r="X146" t="s">
        <v>1214</v>
      </c>
      <c r="Y146">
        <v>0</v>
      </c>
      <c r="Z146">
        <v>5554319387</v>
      </c>
      <c r="AA146">
        <v>5554319387</v>
      </c>
      <c r="AB146">
        <v>0</v>
      </c>
      <c r="AC146" t="s">
        <v>1215</v>
      </c>
      <c r="AD146" s="9" t="str">
        <f>IFERROR(VLOOKUP(Servicios[[#This Row],[VIN 8 BV]],Citas[[VIN]:[STATUS ASISTENCIA]],1,FALSE),"NO")</f>
        <v>N1418962</v>
      </c>
    </row>
    <row r="147" spans="1:30">
      <c r="A147" s="1">
        <v>44993</v>
      </c>
      <c r="B147" s="19" t="s">
        <v>1216</v>
      </c>
      <c r="C147" s="156" t="str">
        <f>IFERROR(VLOOKUP(Servicios[[#This Row],[VIN 8 BV]],Citas[[VIN]:[TMK]],2,0),"NO")</f>
        <v>K</v>
      </c>
      <c r="D147" s="4" t="str">
        <f>MID(Servicios[[#This Row],[VIN2]],10,8)</f>
        <v>NT022895</v>
      </c>
      <c r="E147" s="3">
        <f t="shared" si="12"/>
        <v>1</v>
      </c>
      <c r="F147">
        <f t="shared" si="13"/>
        <v>8</v>
      </c>
      <c r="G147" t="str">
        <f>TEXT(Servicios[[#This Row],[FECHA]],"aaaa")</f>
        <v>2023</v>
      </c>
      <c r="H147" t="str">
        <f>TEXT(Servicios[[#This Row],[FECHA]],"mmmm")</f>
        <v>marzo</v>
      </c>
      <c r="I147" t="str">
        <f>CONCATENATE(Servicios[[#This Row],[MES]]," ",Servicios[[#This Row],[AÑO]])</f>
        <v>marzo 2023</v>
      </c>
      <c r="J147" s="3" t="str">
        <f>MID(Servicios[[#This Row],[ORDEN]],1,1)</f>
        <v>S</v>
      </c>
      <c r="L147" t="s">
        <v>1217</v>
      </c>
      <c r="M147" t="s">
        <v>1218</v>
      </c>
      <c r="N147" t="s">
        <v>1219</v>
      </c>
      <c r="O147" t="s">
        <v>119</v>
      </c>
      <c r="P147" t="s">
        <v>517</v>
      </c>
      <c r="Q147" t="s">
        <v>1220</v>
      </c>
      <c r="R147" t="e">
        <f>VLOOKUP(Servicios[[#This Row],[VIN2]],Table_OutputBDVentaReciente[Vin],1,0)</f>
        <v>#N/A</v>
      </c>
      <c r="S147" t="str">
        <f>VLOOKUP(Servicios[[#This Row],[VIN2]],Table_ListadoRptClientes[Vin],1,0)</f>
        <v>3TYAZ5CN2NT022895</v>
      </c>
      <c r="T147" t="e">
        <f>VLOOKUP(Servicios[[#This Row],[VIN2]],Table_LIstadoInactivos[Vin],1,0)</f>
        <v>#N/A</v>
      </c>
      <c r="U147" t="e">
        <f>VLOOKUP(Servicios[[#This Row],[VIN2]],Table_Campanias[Vin],1,0)</f>
        <v>#N/A</v>
      </c>
      <c r="V147" s="3" t="str">
        <f>MID(Servicios[[#This Row],[VIN2]],10,1)</f>
        <v>N</v>
      </c>
      <c r="W147" s="3" t="str">
        <f t="shared" si="14"/>
        <v/>
      </c>
      <c r="X147" t="s">
        <v>1221</v>
      </c>
      <c r="Y147">
        <v>4151054780</v>
      </c>
      <c r="Z147">
        <v>4151268188</v>
      </c>
      <c r="AA147">
        <v>4151268188</v>
      </c>
      <c r="AB147">
        <v>0</v>
      </c>
      <c r="AC147" t="s">
        <v>1222</v>
      </c>
      <c r="AD147" s="9" t="str">
        <f>IFERROR(VLOOKUP(Servicios[[#This Row],[VIN 8 BV]],Citas[[VIN]:[STATUS ASISTENCIA]],1,FALSE),"NO")</f>
        <v>NT022895</v>
      </c>
    </row>
    <row r="148" spans="1:30">
      <c r="A148" s="1">
        <v>44993</v>
      </c>
      <c r="B148" s="19" t="s">
        <v>1223</v>
      </c>
      <c r="C148" s="156" t="str">
        <f>IFERROR(VLOOKUP(Servicios[[#This Row],[VIN 8 BV]],Citas[[VIN]:[TMK]],2,0),"NO")</f>
        <v>M</v>
      </c>
      <c r="D148" s="4" t="str">
        <f>MID(Servicios[[#This Row],[VIN2]],10,8)</f>
        <v>NS097837</v>
      </c>
      <c r="E148" s="3">
        <f t="shared" si="12"/>
        <v>1</v>
      </c>
      <c r="F148">
        <f t="shared" si="13"/>
        <v>8</v>
      </c>
      <c r="G148" t="str">
        <f>TEXT(Servicios[[#This Row],[FECHA]],"aaaa")</f>
        <v>2023</v>
      </c>
      <c r="H148" t="str">
        <f>TEXT(Servicios[[#This Row],[FECHA]],"mmmm")</f>
        <v>marzo</v>
      </c>
      <c r="I148" t="str">
        <f>CONCATENATE(Servicios[[#This Row],[MES]]," ",Servicios[[#This Row],[AÑO]])</f>
        <v>marzo 2023</v>
      </c>
      <c r="J148" s="3" t="str">
        <f>MID(Servicios[[#This Row],[ORDEN]],1,1)</f>
        <v>S</v>
      </c>
      <c r="L148" t="s">
        <v>1224</v>
      </c>
      <c r="M148" t="s">
        <v>1225</v>
      </c>
      <c r="N148" t="s">
        <v>1226</v>
      </c>
      <c r="O148" t="s">
        <v>118</v>
      </c>
      <c r="P148" t="s">
        <v>509</v>
      </c>
      <c r="Q148" t="s">
        <v>1227</v>
      </c>
      <c r="R148" t="e">
        <f>VLOOKUP(Servicios[[#This Row],[VIN2]],Table_OutputBDVentaReciente[Vin],1,0)</f>
        <v>#N/A</v>
      </c>
      <c r="S148" t="str">
        <f>VLOOKUP(Servicios[[#This Row],[VIN2]],Table_ListadoRptClientes[Vin],1,0)</f>
        <v>5TDGRKEC0NS097837</v>
      </c>
      <c r="T148" t="e">
        <f>VLOOKUP(Servicios[[#This Row],[VIN2]],Table_LIstadoInactivos[Vin],1,0)</f>
        <v>#N/A</v>
      </c>
      <c r="U148" t="e">
        <f>VLOOKUP(Servicios[[#This Row],[VIN2]],Table_Campanias[Vin],1,0)</f>
        <v>#N/A</v>
      </c>
      <c r="V148" s="3" t="str">
        <f>MID(Servicios[[#This Row],[VIN2]],10,1)</f>
        <v>N</v>
      </c>
      <c r="W148" s="3" t="str">
        <f t="shared" si="14"/>
        <v/>
      </c>
      <c r="X148" t="s">
        <v>1228</v>
      </c>
      <c r="Y148">
        <v>4171069085</v>
      </c>
      <c r="Z148">
        <v>4171069085</v>
      </c>
      <c r="AA148">
        <v>4171069085</v>
      </c>
      <c r="AB148">
        <v>0</v>
      </c>
      <c r="AC148" t="s">
        <v>1184</v>
      </c>
      <c r="AD148" s="9" t="str">
        <f>IFERROR(VLOOKUP(Servicios[[#This Row],[VIN 8 BV]],Citas[[VIN]:[STATUS ASISTENCIA]],1,FALSE),"NO")</f>
        <v>NS097837</v>
      </c>
    </row>
    <row r="149" spans="1:30">
      <c r="A149" s="1">
        <v>44993</v>
      </c>
      <c r="B149" s="19" t="s">
        <v>1229</v>
      </c>
      <c r="C149" s="156" t="str">
        <f>IFERROR(VLOOKUP(Servicios[[#This Row],[VIN 8 BV]],Citas[[VIN]:[TMK]],2,0),"NO")</f>
        <v>J</v>
      </c>
      <c r="D149" s="4" t="str">
        <f>MID(Servicios[[#This Row],[VIN2]],10,8)</f>
        <v>PU048346</v>
      </c>
      <c r="E149" s="3">
        <f t="shared" si="12"/>
        <v>1</v>
      </c>
      <c r="F149">
        <f t="shared" si="13"/>
        <v>8</v>
      </c>
      <c r="G149" t="str">
        <f>TEXT(Servicios[[#This Row],[FECHA]],"aaaa")</f>
        <v>2023</v>
      </c>
      <c r="H149" t="str">
        <f>TEXT(Servicios[[#This Row],[FECHA]],"mmmm")</f>
        <v>marzo</v>
      </c>
      <c r="I149" t="str">
        <f>CONCATENATE(Servicios[[#This Row],[MES]]," ",Servicios[[#This Row],[AÑO]])</f>
        <v>marzo 2023</v>
      </c>
      <c r="J149" s="3" t="str">
        <f>MID(Servicios[[#This Row],[ORDEN]],1,1)</f>
        <v>S</v>
      </c>
      <c r="L149" t="s">
        <v>1230</v>
      </c>
      <c r="M149" t="s">
        <v>1231</v>
      </c>
      <c r="N149" t="s">
        <v>1232</v>
      </c>
      <c r="O149" t="s">
        <v>120</v>
      </c>
      <c r="P149" t="s">
        <v>359</v>
      </c>
      <c r="Q149" t="s">
        <v>1233</v>
      </c>
      <c r="R149" t="str">
        <f>VLOOKUP(Servicios[[#This Row],[VIN2]],Table_OutputBDVentaReciente[Vin],1,0)</f>
        <v>4T1S31AK4PU048346</v>
      </c>
      <c r="S149" t="e">
        <f>VLOOKUP(Servicios[[#This Row],[VIN2]],Table_ListadoRptClientes[Vin],1,0)</f>
        <v>#N/A</v>
      </c>
      <c r="T149" t="e">
        <f>VLOOKUP(Servicios[[#This Row],[VIN2]],Table_LIstadoInactivos[Vin],1,0)</f>
        <v>#N/A</v>
      </c>
      <c r="U149" t="e">
        <f>VLOOKUP(Servicios[[#This Row],[VIN2]],Table_Campanias[Vin],1,0)</f>
        <v>#N/A</v>
      </c>
      <c r="V149" s="3" t="str">
        <f>MID(Servicios[[#This Row],[VIN2]],10,1)</f>
        <v>P</v>
      </c>
      <c r="W149" s="3" t="str">
        <f t="shared" si="14"/>
        <v/>
      </c>
      <c r="X149" t="s">
        <v>1234</v>
      </c>
      <c r="Y149">
        <v>0</v>
      </c>
      <c r="Z149">
        <v>4612307341</v>
      </c>
      <c r="AA149">
        <v>4612307341</v>
      </c>
      <c r="AB149">
        <v>0</v>
      </c>
      <c r="AC149" t="s">
        <v>1235</v>
      </c>
      <c r="AD149" s="9" t="str">
        <f>IFERROR(VLOOKUP(Servicios[[#This Row],[VIN 8 BV]],Citas[[VIN]:[STATUS ASISTENCIA]],1,FALSE),"NO")</f>
        <v>PU048346</v>
      </c>
    </row>
    <row r="150" spans="1:30">
      <c r="A150" s="1">
        <v>44993</v>
      </c>
      <c r="B150" s="19" t="s">
        <v>1236</v>
      </c>
      <c r="C150" s="156" t="str">
        <f>IFERROR(VLOOKUP(Servicios[[#This Row],[VIN 8 BV]],Citas[[VIN]:[TMK]],2,0),"NO")</f>
        <v>J</v>
      </c>
      <c r="D150" s="4" t="str">
        <f>MID(Servicios[[#This Row],[VIN2]],10,8)</f>
        <v>MW244369</v>
      </c>
      <c r="E150" s="3">
        <f t="shared" si="12"/>
        <v>1</v>
      </c>
      <c r="F150">
        <f t="shared" si="13"/>
        <v>8</v>
      </c>
      <c r="G150" t="str">
        <f>TEXT(Servicios[[#This Row],[FECHA]],"aaaa")</f>
        <v>2023</v>
      </c>
      <c r="H150" t="str">
        <f>TEXT(Servicios[[#This Row],[FECHA]],"mmmm")</f>
        <v>marzo</v>
      </c>
      <c r="I150" t="str">
        <f>CONCATENATE(Servicios[[#This Row],[MES]]," ",Servicios[[#This Row],[AÑO]])</f>
        <v>marzo 2023</v>
      </c>
      <c r="J150" s="3" t="str">
        <f>MID(Servicios[[#This Row],[ORDEN]],1,1)</f>
        <v>S</v>
      </c>
      <c r="L150" t="s">
        <v>1237</v>
      </c>
      <c r="M150" t="s">
        <v>1238</v>
      </c>
      <c r="N150" t="s">
        <v>1239</v>
      </c>
      <c r="O150" t="s">
        <v>120</v>
      </c>
      <c r="P150" t="s">
        <v>223</v>
      </c>
      <c r="Q150" t="s">
        <v>1240</v>
      </c>
      <c r="R150" t="e">
        <f>VLOOKUP(Servicios[[#This Row],[VIN2]],Table_OutputBDVentaReciente[Vin],1,0)</f>
        <v>#N/A</v>
      </c>
      <c r="S150" t="str">
        <f>VLOOKUP(Servicios[[#This Row],[VIN2]],Table_ListadoRptClientes[Vin],1,0)</f>
        <v>2T3J1RFV2MW244369</v>
      </c>
      <c r="T150" t="e">
        <f>VLOOKUP(Servicios[[#This Row],[VIN2]],Table_LIstadoInactivos[Vin],1,0)</f>
        <v>#N/A</v>
      </c>
      <c r="U150" t="e">
        <f>VLOOKUP(Servicios[[#This Row],[VIN2]],Table_Campanias[Vin],1,0)</f>
        <v>#N/A</v>
      </c>
      <c r="V150" s="3" t="str">
        <f>MID(Servicios[[#This Row],[VIN2]],10,1)</f>
        <v>M</v>
      </c>
      <c r="W150" s="3">
        <f t="shared" si="14"/>
        <v>2022</v>
      </c>
      <c r="X150" t="s">
        <v>1241</v>
      </c>
      <c r="Y150">
        <v>4611249560</v>
      </c>
      <c r="Z150">
        <v>4612123694</v>
      </c>
      <c r="AA150">
        <v>4611249560</v>
      </c>
      <c r="AB150">
        <v>0</v>
      </c>
      <c r="AC150" t="s">
        <v>1242</v>
      </c>
      <c r="AD150" s="9" t="str">
        <f>IFERROR(VLOOKUP(Servicios[[#This Row],[VIN 8 BV]],Citas[[VIN]:[STATUS ASISTENCIA]],1,FALSE),"NO")</f>
        <v>MW244369</v>
      </c>
    </row>
    <row r="151" spans="1:30">
      <c r="A151" s="1">
        <v>44993</v>
      </c>
      <c r="B151" s="19" t="s">
        <v>1243</v>
      </c>
      <c r="C151" s="156" t="str">
        <f>IFERROR(VLOOKUP(Servicios[[#This Row],[VIN 8 BV]],Citas[[VIN]:[TMK]],2,0),"NO")</f>
        <v>M</v>
      </c>
      <c r="D151" s="4" t="str">
        <f>MID(Servicios[[#This Row],[VIN2]],10,8)</f>
        <v>MK020564</v>
      </c>
      <c r="E151" s="3">
        <f t="shared" si="12"/>
        <v>1</v>
      </c>
      <c r="F151">
        <f t="shared" si="13"/>
        <v>8</v>
      </c>
      <c r="G151" t="str">
        <f>TEXT(Servicios[[#This Row],[FECHA]],"aaaa")</f>
        <v>2023</v>
      </c>
      <c r="H151" t="str">
        <f>TEXT(Servicios[[#This Row],[FECHA]],"mmmm")</f>
        <v>marzo</v>
      </c>
      <c r="I151" t="str">
        <f>CONCATENATE(Servicios[[#This Row],[MES]]," ",Servicios[[#This Row],[AÑO]])</f>
        <v>marzo 2023</v>
      </c>
      <c r="J151" s="3" t="str">
        <f>MID(Servicios[[#This Row],[ORDEN]],1,1)</f>
        <v>S</v>
      </c>
      <c r="L151" t="s">
        <v>1244</v>
      </c>
      <c r="M151" t="s">
        <v>1245</v>
      </c>
      <c r="N151" t="s">
        <v>1246</v>
      </c>
      <c r="O151" t="s">
        <v>118</v>
      </c>
      <c r="P151" t="s">
        <v>244</v>
      </c>
      <c r="Q151" t="s">
        <v>1247</v>
      </c>
      <c r="R151" t="e">
        <f>VLOOKUP(Servicios[[#This Row],[VIN2]],Table_OutputBDVentaReciente[Vin],1,0)</f>
        <v>#N/A</v>
      </c>
      <c r="S151" t="str">
        <f>VLOOKUP(Servicios[[#This Row],[VIN2]],Table_ListadoRptClientes[Vin],1,0)</f>
        <v>MHKMF5CF5MK020564</v>
      </c>
      <c r="T151" t="e">
        <f>VLOOKUP(Servicios[[#This Row],[VIN2]],Table_LIstadoInactivos[Vin],1,0)</f>
        <v>#N/A</v>
      </c>
      <c r="U151" t="e">
        <f>VLOOKUP(Servicios[[#This Row],[VIN2]],Table_Campanias[Vin],1,0)</f>
        <v>#N/A</v>
      </c>
      <c r="V151" s="3" t="str">
        <f>MID(Servicios[[#This Row],[VIN2]],10,1)</f>
        <v>M</v>
      </c>
      <c r="W151" s="3">
        <f t="shared" si="14"/>
        <v>2022</v>
      </c>
      <c r="X151" t="s">
        <v>1248</v>
      </c>
      <c r="Y151">
        <v>4171771351</v>
      </c>
      <c r="Z151">
        <v>4171771351</v>
      </c>
      <c r="AA151">
        <v>4171771351</v>
      </c>
      <c r="AB151">
        <v>4171047695</v>
      </c>
      <c r="AC151" t="s">
        <v>1249</v>
      </c>
      <c r="AD151" s="9" t="str">
        <f>IFERROR(VLOOKUP(Servicios[[#This Row],[VIN 8 BV]],Citas[[VIN]:[STATUS ASISTENCIA]],1,FALSE),"NO")</f>
        <v>MK020564</v>
      </c>
    </row>
    <row r="152" spans="1:30">
      <c r="A152" s="1">
        <v>44993</v>
      </c>
      <c r="B152" s="19" t="s">
        <v>1250</v>
      </c>
      <c r="C152" s="156" t="str">
        <f>IFERROR(VLOOKUP(Servicios[[#This Row],[VIN 8 BV]],Citas[[VIN]:[TMK]],2,0),"NO")</f>
        <v>M</v>
      </c>
      <c r="D152" s="4" t="str">
        <f>MID(Servicios[[#This Row],[VIN2]],10,8)</f>
        <v>K3102654</v>
      </c>
      <c r="E152" s="3">
        <f t="shared" si="12"/>
        <v>1</v>
      </c>
      <c r="F152">
        <f t="shared" si="13"/>
        <v>8</v>
      </c>
      <c r="G152" t="str">
        <f>TEXT(Servicios[[#This Row],[FECHA]],"aaaa")</f>
        <v>2023</v>
      </c>
      <c r="H152" t="str">
        <f>TEXT(Servicios[[#This Row],[FECHA]],"mmmm")</f>
        <v>marzo</v>
      </c>
      <c r="I152" t="str">
        <f>CONCATENATE(Servicios[[#This Row],[MES]]," ",Servicios[[#This Row],[AÑO]])</f>
        <v>marzo 2023</v>
      </c>
      <c r="J152" s="3" t="str">
        <f>MID(Servicios[[#This Row],[ORDEN]],1,1)</f>
        <v>S</v>
      </c>
      <c r="L152" t="s">
        <v>1251</v>
      </c>
      <c r="M152" t="s">
        <v>1252</v>
      </c>
      <c r="N152" t="s">
        <v>1253</v>
      </c>
      <c r="O152" t="s">
        <v>119</v>
      </c>
      <c r="P152" t="s">
        <v>215</v>
      </c>
      <c r="Q152" t="s">
        <v>1254</v>
      </c>
      <c r="R152" t="e">
        <f>VLOOKUP(Servicios[[#This Row],[VIN2]],Table_OutputBDVentaReciente[Vin],1,0)</f>
        <v>#N/A</v>
      </c>
      <c r="S152" t="str">
        <f>VLOOKUP(Servicios[[#This Row],[VIN2]],Table_ListadoRptClientes[Vin],1,0)</f>
        <v>JTDKARFUXK3102654</v>
      </c>
      <c r="T152" t="e">
        <f>VLOOKUP(Servicios[[#This Row],[VIN2]],Table_LIstadoInactivos[Vin],1,0)</f>
        <v>#N/A</v>
      </c>
      <c r="U152" t="e">
        <f>VLOOKUP(Servicios[[#This Row],[VIN2]],Table_Campanias[Vin],1,0)</f>
        <v>#N/A</v>
      </c>
      <c r="V152" s="3" t="str">
        <f>MID(Servicios[[#This Row],[VIN2]],10,1)</f>
        <v>K</v>
      </c>
      <c r="W152" s="3">
        <f t="shared" si="14"/>
        <v>2020</v>
      </c>
      <c r="X152" t="s">
        <v>1255</v>
      </c>
      <c r="Y152">
        <v>4111177173</v>
      </c>
      <c r="Z152">
        <v>4111177173</v>
      </c>
      <c r="AA152">
        <v>4111177173</v>
      </c>
      <c r="AB152">
        <v>0</v>
      </c>
      <c r="AC152" t="s">
        <v>1256</v>
      </c>
      <c r="AD152" s="9" t="str">
        <f>IFERROR(VLOOKUP(Servicios[[#This Row],[VIN 8 BV]],Citas[[VIN]:[STATUS ASISTENCIA]],1,FALSE),"NO")</f>
        <v>K3102654</v>
      </c>
    </row>
    <row r="153" spans="1:30">
      <c r="A153" s="1">
        <v>44993</v>
      </c>
      <c r="B153" s="19" t="s">
        <v>1257</v>
      </c>
      <c r="C153" s="156" t="str">
        <f>IFERROR(VLOOKUP(Servicios[[#This Row],[VIN 8 BV]],Citas[[VIN]:[TMK]],2,0),"NO")</f>
        <v>M</v>
      </c>
      <c r="D153" s="4" t="str">
        <f>MID(Servicios[[#This Row],[VIN2]],10,8)</f>
        <v>G0164209</v>
      </c>
      <c r="E153" s="3">
        <f t="shared" si="12"/>
        <v>1</v>
      </c>
      <c r="F153">
        <f t="shared" si="13"/>
        <v>8</v>
      </c>
      <c r="G153" t="str">
        <f>TEXT(Servicios[[#This Row],[FECHA]],"aaaa")</f>
        <v>2023</v>
      </c>
      <c r="H153" t="str">
        <f>TEXT(Servicios[[#This Row],[FECHA]],"mmmm")</f>
        <v>marzo</v>
      </c>
      <c r="I153" t="str">
        <f>CONCATENATE(Servicios[[#This Row],[MES]]," ",Servicios[[#This Row],[AÑO]])</f>
        <v>marzo 2023</v>
      </c>
      <c r="J153" s="3" t="str">
        <f>MID(Servicios[[#This Row],[ORDEN]],1,1)</f>
        <v>S</v>
      </c>
      <c r="L153" t="s">
        <v>1258</v>
      </c>
      <c r="M153" t="s">
        <v>1259</v>
      </c>
      <c r="N153" t="s">
        <v>1260</v>
      </c>
      <c r="O153" t="s">
        <v>118</v>
      </c>
      <c r="P153" t="s">
        <v>251</v>
      </c>
      <c r="Q153" t="s">
        <v>1261</v>
      </c>
      <c r="R153" t="e">
        <f>VLOOKUP(Servicios[[#This Row],[VIN2]],Table_OutputBDVentaReciente[Vin],1,0)</f>
        <v>#N/A</v>
      </c>
      <c r="S153" t="e">
        <f>VLOOKUP(Servicios[[#This Row],[VIN2]],Table_ListadoRptClientes[Vin],1,0)</f>
        <v>#N/A</v>
      </c>
      <c r="T153" t="str">
        <f>VLOOKUP(Servicios[[#This Row],[VIN2]],Table_LIstadoInactivos[Vin],1,0)</f>
        <v>MR0EX8DD9G0164209</v>
      </c>
      <c r="U153" t="e">
        <f>VLOOKUP(Servicios[[#This Row],[VIN2]],Table_Campanias[Vin],1,0)</f>
        <v>#N/A</v>
      </c>
      <c r="V153" s="3" t="str">
        <f>MID(Servicios[[#This Row],[VIN2]],10,1)</f>
        <v>G</v>
      </c>
      <c r="W153" s="3">
        <f t="shared" si="14"/>
        <v>2016</v>
      </c>
      <c r="X153" t="s">
        <v>1262</v>
      </c>
      <c r="Y153">
        <v>4611658286</v>
      </c>
      <c r="Z153">
        <v>4611718231</v>
      </c>
      <c r="AA153">
        <v>4611718731</v>
      </c>
      <c r="AB153">
        <v>4611658286</v>
      </c>
      <c r="AC153" t="s">
        <v>1263</v>
      </c>
      <c r="AD153" s="9" t="str">
        <f>IFERROR(VLOOKUP(Servicios[[#This Row],[VIN 8 BV]],Citas[[VIN]:[STATUS ASISTENCIA]],1,FALSE),"NO")</f>
        <v>G0164209</v>
      </c>
    </row>
    <row r="154" spans="1:30">
      <c r="A154" s="1">
        <v>44993</v>
      </c>
      <c r="B154" s="19" t="s">
        <v>1264</v>
      </c>
      <c r="C154" s="156" t="str">
        <f>IFERROR(VLOOKUP(Servicios[[#This Row],[VIN 8 BV]],Citas[[VIN]:[TMK]],2,0),"NO")</f>
        <v>K</v>
      </c>
      <c r="D154" s="4" t="str">
        <f>MID(Servicios[[#This Row],[VIN2]],10,8)</f>
        <v>NJ032759</v>
      </c>
      <c r="E154" s="3">
        <f t="shared" si="12"/>
        <v>1</v>
      </c>
      <c r="F154">
        <f t="shared" si="13"/>
        <v>8</v>
      </c>
      <c r="G154" t="str">
        <f>TEXT(Servicios[[#This Row],[FECHA]],"aaaa")</f>
        <v>2023</v>
      </c>
      <c r="H154" t="str">
        <f>TEXT(Servicios[[#This Row],[FECHA]],"mmmm")</f>
        <v>marzo</v>
      </c>
      <c r="I154" t="str">
        <f>CONCATENATE(Servicios[[#This Row],[MES]]," ",Servicios[[#This Row],[AÑO]])</f>
        <v>marzo 2023</v>
      </c>
      <c r="J154" s="3" t="str">
        <f>MID(Servicios[[#This Row],[ORDEN]],1,1)</f>
        <v>S</v>
      </c>
      <c r="L154" t="s">
        <v>1265</v>
      </c>
      <c r="M154" t="s">
        <v>1266</v>
      </c>
      <c r="N154" t="s">
        <v>1267</v>
      </c>
      <c r="O154" t="s">
        <v>119</v>
      </c>
      <c r="P154" t="s">
        <v>274</v>
      </c>
      <c r="Q154" t="s">
        <v>1268</v>
      </c>
      <c r="R154" t="e">
        <f>VLOOKUP(Servicios[[#This Row],[VIN2]],Table_OutputBDVentaReciente[Vin],1,0)</f>
        <v>#N/A</v>
      </c>
      <c r="S154" t="str">
        <f>VLOOKUP(Servicios[[#This Row],[VIN2]],Table_ListadoRptClientes[Vin],1,0)</f>
        <v>MHKAA1BA4NJ032759</v>
      </c>
      <c r="T154" t="e">
        <f>VLOOKUP(Servicios[[#This Row],[VIN2]],Table_LIstadoInactivos[Vin],1,0)</f>
        <v>#N/A</v>
      </c>
      <c r="U154" t="e">
        <f>VLOOKUP(Servicios[[#This Row],[VIN2]],Table_Campanias[Vin],1,0)</f>
        <v>#N/A</v>
      </c>
      <c r="V154" s="3" t="str">
        <f>MID(Servicios[[#This Row],[VIN2]],10,1)</f>
        <v>N</v>
      </c>
      <c r="W154" s="3" t="str">
        <f t="shared" si="14"/>
        <v/>
      </c>
      <c r="X154" t="s">
        <v>1269</v>
      </c>
      <c r="Y154">
        <v>4612799950</v>
      </c>
      <c r="Z154">
        <v>4612799950</v>
      </c>
      <c r="AA154">
        <v>4612799950</v>
      </c>
      <c r="AB154">
        <v>0</v>
      </c>
      <c r="AC154" t="s">
        <v>1270</v>
      </c>
      <c r="AD154" s="9" t="str">
        <f>IFERROR(VLOOKUP(Servicios[[#This Row],[VIN 8 BV]],Citas[[VIN]:[STATUS ASISTENCIA]],1,FALSE),"NO")</f>
        <v>NJ032759</v>
      </c>
    </row>
    <row r="155" spans="1:30">
      <c r="A155" s="1">
        <v>44993</v>
      </c>
      <c r="B155" s="19" t="s">
        <v>1271</v>
      </c>
      <c r="C155" s="156" t="str">
        <f>IFERROR(VLOOKUP(Servicios[[#This Row],[VIN 8 BV]],Citas[[VIN]:[TMK]],2,0),"NO")</f>
        <v>NO</v>
      </c>
      <c r="D155" s="4" t="str">
        <f>MID(Servicios[[#This Row],[VIN2]],10,8)</f>
        <v>JW771656</v>
      </c>
      <c r="E155" s="3">
        <f t="shared" si="12"/>
        <v>1</v>
      </c>
      <c r="F155">
        <f t="shared" si="13"/>
        <v>8</v>
      </c>
      <c r="G155" t="str">
        <f>TEXT(Servicios[[#This Row],[FECHA]],"aaaa")</f>
        <v>2023</v>
      </c>
      <c r="H155" t="str">
        <f>TEXT(Servicios[[#This Row],[FECHA]],"mmmm")</f>
        <v>marzo</v>
      </c>
      <c r="I155" t="str">
        <f>CONCATENATE(Servicios[[#This Row],[MES]]," ",Servicios[[#This Row],[AÑO]])</f>
        <v>marzo 2023</v>
      </c>
      <c r="J155" s="3" t="str">
        <f>MID(Servicios[[#This Row],[ORDEN]],1,1)</f>
        <v>S</v>
      </c>
      <c r="L155" t="s">
        <v>1272</v>
      </c>
      <c r="M155" t="s">
        <v>1273</v>
      </c>
      <c r="N155" t="s">
        <v>1274</v>
      </c>
      <c r="O155" t="s">
        <v>119</v>
      </c>
      <c r="P155" t="s">
        <v>295</v>
      </c>
      <c r="Q155" t="s">
        <v>1275</v>
      </c>
      <c r="R155" t="e">
        <f>VLOOKUP(Servicios[[#This Row],[VIN2]],Table_OutputBDVentaReciente[Vin],1,0)</f>
        <v>#N/A</v>
      </c>
      <c r="S155" t="e">
        <f>VLOOKUP(Servicios[[#This Row],[VIN2]],Table_ListadoRptClientes[Vin],1,0)</f>
        <v>#N/A</v>
      </c>
      <c r="T155" t="str">
        <f>VLOOKUP(Servicios[[#This Row],[VIN2]],Table_LIstadoInactivos[Vin],1,0)</f>
        <v>2T3RFREV8JW771656</v>
      </c>
      <c r="U155" t="e">
        <f>VLOOKUP(Servicios[[#This Row],[VIN2]],Table_Campanias[Vin],1,0)</f>
        <v>#N/A</v>
      </c>
      <c r="V155" s="3" t="str">
        <f>MID(Servicios[[#This Row],[VIN2]],10,1)</f>
        <v>J</v>
      </c>
      <c r="W155" s="3">
        <f t="shared" si="14"/>
        <v>2019</v>
      </c>
      <c r="X155" t="s">
        <v>268</v>
      </c>
      <c r="Y155">
        <v>4151216544</v>
      </c>
      <c r="Z155">
        <v>4151154868</v>
      </c>
      <c r="AA155">
        <v>4151511533</v>
      </c>
      <c r="AB155">
        <v>0</v>
      </c>
      <c r="AC155" t="s">
        <v>1276</v>
      </c>
      <c r="AD155" s="9" t="str">
        <f>IFERROR(VLOOKUP(Servicios[[#This Row],[VIN 8 BV]],Citas[[VIN]:[STATUS ASISTENCIA]],1,FALSE),"NO")</f>
        <v>NO</v>
      </c>
    </row>
    <row r="156" spans="1:30">
      <c r="A156" s="1">
        <v>44993</v>
      </c>
      <c r="B156" s="19" t="s">
        <v>1277</v>
      </c>
      <c r="C156" s="156" t="str">
        <f>IFERROR(VLOOKUP(Servicios[[#This Row],[VIN 8 BV]],Citas[[VIN]:[TMK]],2,0),"NO")</f>
        <v>K</v>
      </c>
      <c r="D156" s="4" t="str">
        <f>MID(Servicios[[#This Row],[VIN2]],10,8)</f>
        <v>BK008232</v>
      </c>
      <c r="E156" s="3">
        <f t="shared" si="12"/>
        <v>1</v>
      </c>
      <c r="F156">
        <f t="shared" si="13"/>
        <v>8</v>
      </c>
      <c r="G156" t="str">
        <f>TEXT(Servicios[[#This Row],[FECHA]],"aaaa")</f>
        <v>2023</v>
      </c>
      <c r="H156" t="str">
        <f>TEXT(Servicios[[#This Row],[FECHA]],"mmmm")</f>
        <v>marzo</v>
      </c>
      <c r="I156" t="str">
        <f>CONCATENATE(Servicios[[#This Row],[MES]]," ",Servicios[[#This Row],[AÑO]])</f>
        <v>marzo 2023</v>
      </c>
      <c r="J156" s="3" t="str">
        <f>MID(Servicios[[#This Row],[ORDEN]],1,1)</f>
        <v>S</v>
      </c>
      <c r="L156" t="s">
        <v>1278</v>
      </c>
      <c r="M156" t="s">
        <v>1279</v>
      </c>
      <c r="N156" t="s">
        <v>1280</v>
      </c>
      <c r="O156" t="s">
        <v>118</v>
      </c>
      <c r="P156" t="s">
        <v>244</v>
      </c>
      <c r="Q156" t="s">
        <v>1281</v>
      </c>
      <c r="R156" t="e">
        <f>VLOOKUP(Servicios[[#This Row],[VIN2]],Table_OutputBDVentaReciente[Vin],1,0)</f>
        <v>#N/A</v>
      </c>
      <c r="S156" t="str">
        <f>VLOOKUP(Servicios[[#This Row],[VIN2]],Table_ListadoRptClientes[Vin],1,0)</f>
        <v>MHFMC13F1BK008232</v>
      </c>
      <c r="T156" t="e">
        <f>VLOOKUP(Servicios[[#This Row],[VIN2]],Table_LIstadoInactivos[Vin],1,0)</f>
        <v>#N/A</v>
      </c>
      <c r="U156" t="e">
        <f>VLOOKUP(Servicios[[#This Row],[VIN2]],Table_Campanias[Vin],1,0)</f>
        <v>#N/A</v>
      </c>
      <c r="V156" s="3" t="str">
        <f>MID(Servicios[[#This Row],[VIN2]],10,1)</f>
        <v>B</v>
      </c>
      <c r="W156" s="3">
        <f t="shared" si="14"/>
        <v>2011</v>
      </c>
      <c r="X156" t="s">
        <v>1282</v>
      </c>
      <c r="Y156">
        <v>4116610620</v>
      </c>
      <c r="Z156">
        <v>4612975570</v>
      </c>
      <c r="AA156">
        <v>4612975570</v>
      </c>
      <c r="AB156">
        <v>4612975570</v>
      </c>
      <c r="AC156" t="s">
        <v>1283</v>
      </c>
      <c r="AD156" s="9" t="str">
        <f>IFERROR(VLOOKUP(Servicios[[#This Row],[VIN 8 BV]],Citas[[VIN]:[STATUS ASISTENCIA]],1,FALSE),"NO")</f>
        <v>BK008232</v>
      </c>
    </row>
    <row r="157" spans="1:30">
      <c r="A157" s="1">
        <v>44993</v>
      </c>
      <c r="B157" s="19" t="s">
        <v>1284</v>
      </c>
      <c r="C157" s="156" t="str">
        <f>IFERROR(VLOOKUP(Servicios[[#This Row],[VIN 8 BV]],Citas[[VIN]:[TMK]],2,0),"NO")</f>
        <v>J</v>
      </c>
      <c r="D157" s="4" t="str">
        <f>MID(Servicios[[#This Row],[VIN2]],10,8)</f>
        <v>L0005812</v>
      </c>
      <c r="E157" s="3">
        <f t="shared" si="12"/>
        <v>1</v>
      </c>
      <c r="F157">
        <f t="shared" si="13"/>
        <v>8</v>
      </c>
      <c r="G157" t="str">
        <f>TEXT(Servicios[[#This Row],[FECHA]],"aaaa")</f>
        <v>2023</v>
      </c>
      <c r="H157" t="str">
        <f>TEXT(Servicios[[#This Row],[FECHA]],"mmmm")</f>
        <v>marzo</v>
      </c>
      <c r="I157" t="str">
        <f>CONCATENATE(Servicios[[#This Row],[MES]]," ",Servicios[[#This Row],[AÑO]])</f>
        <v>marzo 2023</v>
      </c>
      <c r="J157" s="3" t="str">
        <f>MID(Servicios[[#This Row],[ORDEN]],1,1)</f>
        <v>T</v>
      </c>
      <c r="L157" t="s">
        <v>1285</v>
      </c>
      <c r="M157" t="s">
        <v>1286</v>
      </c>
      <c r="N157" t="s">
        <v>1287</v>
      </c>
      <c r="O157" t="s">
        <v>119</v>
      </c>
      <c r="P157" t="s">
        <v>251</v>
      </c>
      <c r="Q157" t="s">
        <v>1288</v>
      </c>
      <c r="R157" t="e">
        <f>VLOOKUP(Servicios[[#This Row],[VIN2]],Table_OutputBDVentaReciente[Vin],1,0)</f>
        <v>#N/A</v>
      </c>
      <c r="S157" t="e">
        <f>VLOOKUP(Servicios[[#This Row],[VIN2]],Table_ListadoRptClientes[Vin],1,0)</f>
        <v>#N/A</v>
      </c>
      <c r="T157" t="e">
        <f>VLOOKUP(Servicios[[#This Row],[VIN2]],Table_LIstadoInactivos[Vin],1,0)</f>
        <v>#N/A</v>
      </c>
      <c r="U157" t="e">
        <f>VLOOKUP(Servicios[[#This Row],[VIN2]],Table_Campanias[Vin],1,0)</f>
        <v>#N/A</v>
      </c>
      <c r="V157" s="3" t="str">
        <f>MID(Servicios[[#This Row],[VIN2]],10,1)</f>
        <v>L</v>
      </c>
      <c r="W157" s="3">
        <f t="shared" si="14"/>
        <v>2021</v>
      </c>
      <c r="X157" t="s">
        <v>1289</v>
      </c>
      <c r="Y157">
        <v>0</v>
      </c>
      <c r="Z157">
        <v>7714348941</v>
      </c>
      <c r="AA157">
        <v>4421541300</v>
      </c>
      <c r="AC157" t="s">
        <v>391</v>
      </c>
      <c r="AD157" s="9" t="str">
        <f>IFERROR(VLOOKUP(Servicios[[#This Row],[VIN 8 BV]],Citas[[VIN]:[STATUS ASISTENCIA]],1,FALSE),"NO")</f>
        <v>L0005812</v>
      </c>
    </row>
    <row r="158" spans="1:30">
      <c r="A158" s="1">
        <v>44994</v>
      </c>
      <c r="B158" s="19" t="s">
        <v>1290</v>
      </c>
      <c r="C158" s="156" t="str">
        <f>IFERROR(VLOOKUP(Servicios[[#This Row],[VIN 8 BV]],Citas[[VIN]:[TMK]],2,0),"NO")</f>
        <v>K</v>
      </c>
      <c r="D158" s="4" t="str">
        <f>MID(Servicios[[#This Row],[VIN2]],10,8)</f>
        <v>G0163247</v>
      </c>
      <c r="E158" s="3">
        <f t="shared" ref="E158:E177" si="15">ROUNDUP(MONTH(A158)/6,0)</f>
        <v>1</v>
      </c>
      <c r="F158">
        <f t="shared" ref="F158:F177" si="16">DAY(A158)</f>
        <v>9</v>
      </c>
      <c r="G158" t="str">
        <f>TEXT(Servicios[[#This Row],[FECHA]],"aaaa")</f>
        <v>2023</v>
      </c>
      <c r="H158" t="str">
        <f>TEXT(Servicios[[#This Row],[FECHA]],"mmmm")</f>
        <v>marzo</v>
      </c>
      <c r="I158" t="str">
        <f>CONCATENATE(Servicios[[#This Row],[MES]]," ",Servicios[[#This Row],[AÑO]])</f>
        <v>marzo 2023</v>
      </c>
      <c r="J158" s="3" t="str">
        <f>MID(Servicios[[#This Row],[ORDEN]],1,1)</f>
        <v>S</v>
      </c>
      <c r="L158" t="s">
        <v>1291</v>
      </c>
      <c r="M158" t="s">
        <v>1292</v>
      </c>
      <c r="N158" t="s">
        <v>1293</v>
      </c>
      <c r="O158" t="s">
        <v>118</v>
      </c>
      <c r="P158" t="s">
        <v>251</v>
      </c>
      <c r="Q158" t="s">
        <v>1294</v>
      </c>
      <c r="R158" t="e">
        <f>VLOOKUP(Servicios[[#This Row],[VIN2]],Table_OutputBDVentaReciente[Vin],1,0)</f>
        <v>#N/A</v>
      </c>
      <c r="S158" t="str">
        <f>VLOOKUP(Servicios[[#This Row],[VIN2]],Table_ListadoRptClientes[Vin],1,0)</f>
        <v>MR0EX8DD1G0163247</v>
      </c>
      <c r="T158" t="e">
        <f>VLOOKUP(Servicios[[#This Row],[VIN2]],Table_LIstadoInactivos[Vin],1,0)</f>
        <v>#N/A</v>
      </c>
      <c r="U158" t="e">
        <f>VLOOKUP(Servicios[[#This Row],[VIN2]],Table_Campanias[Vin],1,0)</f>
        <v>#N/A</v>
      </c>
      <c r="V158" s="3" t="str">
        <f>MID(Servicios[[#This Row],[VIN2]],10,1)</f>
        <v>G</v>
      </c>
      <c r="W158" s="3">
        <f t="shared" ref="W158:W177" si="17">IF(V158="0",200,IF(V158="1",2001,IF(V158="2",2002,IF(V158="3",2003,IF(V158="4",2004,IF(V158="5",2005,IF(V158="6",2006,IF(V158="7",2007,IF(V158="8",2008,IF(V158="9",2009,IF(V158="A",2010,IF(V158="B",2011,IF(V158="C",2012,IF(V158="D",2013,IF(V158="E",2014,IF(V158="F",2015,IF(V158="G",2016,IF(V158="H",2017,IF(V158="I",2018,IF(V158="J",2019,IF(V158="K",2020,IF(V158="L",2021,IF(V158="M",2022,"")))))))))))))))))))))))</f>
        <v>2016</v>
      </c>
      <c r="X158" t="s">
        <v>1295</v>
      </c>
      <c r="Y158">
        <v>4611169246</v>
      </c>
      <c r="Z158">
        <v>4611169247</v>
      </c>
      <c r="AA158">
        <v>4611169247</v>
      </c>
      <c r="AB158">
        <v>0</v>
      </c>
      <c r="AC158" t="s">
        <v>1296</v>
      </c>
      <c r="AD158" s="9" t="str">
        <f>IFERROR(VLOOKUP(Servicios[[#This Row],[VIN 8 BV]],Citas[[VIN]:[STATUS ASISTENCIA]],1,FALSE),"NO")</f>
        <v>G0163247</v>
      </c>
    </row>
    <row r="159" spans="1:30">
      <c r="A159" s="1">
        <v>44994</v>
      </c>
      <c r="B159" s="19" t="s">
        <v>1297</v>
      </c>
      <c r="C159" s="156" t="str">
        <f>IFERROR(VLOOKUP(Servicios[[#This Row],[VIN 8 BV]],Citas[[VIN]:[TMK]],2,0),"NO")</f>
        <v>J</v>
      </c>
      <c r="D159" s="4" t="str">
        <f>MID(Servicios[[#This Row],[VIN2]],10,8)</f>
        <v>KP930510</v>
      </c>
      <c r="E159" s="3">
        <f t="shared" si="15"/>
        <v>1</v>
      </c>
      <c r="F159">
        <f t="shared" si="16"/>
        <v>9</v>
      </c>
      <c r="G159" t="str">
        <f>TEXT(Servicios[[#This Row],[FECHA]],"aaaa")</f>
        <v>2023</v>
      </c>
      <c r="H159" t="str">
        <f>TEXT(Servicios[[#This Row],[FECHA]],"mmmm")</f>
        <v>marzo</v>
      </c>
      <c r="I159" t="str">
        <f>CONCATENATE(Servicios[[#This Row],[MES]]," ",Servicios[[#This Row],[AÑO]])</f>
        <v>marzo 2023</v>
      </c>
      <c r="J159" s="3" t="str">
        <f>MID(Servicios[[#This Row],[ORDEN]],1,1)</f>
        <v>S</v>
      </c>
      <c r="L159" t="s">
        <v>1298</v>
      </c>
      <c r="M159" t="s">
        <v>1299</v>
      </c>
      <c r="N159" t="s">
        <v>1300</v>
      </c>
      <c r="O159" t="s">
        <v>118</v>
      </c>
      <c r="P159" t="s">
        <v>310</v>
      </c>
      <c r="Q159" t="s">
        <v>1301</v>
      </c>
      <c r="R159" t="e">
        <f>VLOOKUP(Servicios[[#This Row],[VIN2]],Table_OutputBDVentaReciente[Vin],1,0)</f>
        <v>#N/A</v>
      </c>
      <c r="S159" t="str">
        <f>VLOOKUP(Servicios[[#This Row],[VIN2]],Table_ListadoRptClientes[Vin],1,0)</f>
        <v>5YFBPRHE1KP930510</v>
      </c>
      <c r="T159" t="e">
        <f>VLOOKUP(Servicios[[#This Row],[VIN2]],Table_LIstadoInactivos[Vin],1,0)</f>
        <v>#N/A</v>
      </c>
      <c r="U159" t="e">
        <f>VLOOKUP(Servicios[[#This Row],[VIN2]],Table_Campanias[Vin],1,0)</f>
        <v>#N/A</v>
      </c>
      <c r="V159" s="3" t="str">
        <f>MID(Servicios[[#This Row],[VIN2]],10,1)</f>
        <v>K</v>
      </c>
      <c r="W159" s="3">
        <f t="shared" si="17"/>
        <v>2020</v>
      </c>
      <c r="X159" t="s">
        <v>1302</v>
      </c>
      <c r="Y159">
        <v>4613352292</v>
      </c>
      <c r="Z159">
        <v>4612542200</v>
      </c>
      <c r="AA159">
        <v>4612542443</v>
      </c>
      <c r="AB159">
        <v>4612542200</v>
      </c>
      <c r="AC159" t="s">
        <v>1303</v>
      </c>
      <c r="AD159" s="9" t="str">
        <f>IFERROR(VLOOKUP(Servicios[[#This Row],[VIN 8 BV]],Citas[[VIN]:[STATUS ASISTENCIA]],1,FALSE),"NO")</f>
        <v>KP930510</v>
      </c>
    </row>
    <row r="160" spans="1:30">
      <c r="A160" s="1">
        <v>44994</v>
      </c>
      <c r="B160" s="19" t="s">
        <v>1304</v>
      </c>
      <c r="C160" s="156" t="str">
        <f>IFERROR(VLOOKUP(Servicios[[#This Row],[VIN 8 BV]],Citas[[VIN]:[TMK]],2,0),"NO")</f>
        <v>K</v>
      </c>
      <c r="D160" s="4" t="str">
        <f>MID(Servicios[[#This Row],[VIN2]],10,8)</f>
        <v>E1434133</v>
      </c>
      <c r="E160" s="3">
        <f t="shared" si="15"/>
        <v>1</v>
      </c>
      <c r="F160">
        <f t="shared" si="16"/>
        <v>9</v>
      </c>
      <c r="G160" t="str">
        <f>TEXT(Servicios[[#This Row],[FECHA]],"aaaa")</f>
        <v>2023</v>
      </c>
      <c r="H160" t="str">
        <f>TEXT(Servicios[[#This Row],[FECHA]],"mmmm")</f>
        <v>marzo</v>
      </c>
      <c r="I160" t="str">
        <f>CONCATENATE(Servicios[[#This Row],[MES]]," ",Servicios[[#This Row],[AÑO]])</f>
        <v>marzo 2023</v>
      </c>
      <c r="J160" s="3" t="str">
        <f>MID(Servicios[[#This Row],[ORDEN]],1,1)</f>
        <v>S</v>
      </c>
      <c r="L160" t="s">
        <v>1305</v>
      </c>
      <c r="M160" t="s">
        <v>1306</v>
      </c>
      <c r="N160" t="s">
        <v>1307</v>
      </c>
      <c r="O160" t="s">
        <v>119</v>
      </c>
      <c r="P160" t="s">
        <v>231</v>
      </c>
      <c r="Q160" t="s">
        <v>1308</v>
      </c>
      <c r="R160" t="e">
        <f>VLOOKUP(Servicios[[#This Row],[VIN2]],Table_OutputBDVentaReciente[Vin],1,0)</f>
        <v>#N/A</v>
      </c>
      <c r="S160" t="str">
        <f>VLOOKUP(Servicios[[#This Row],[VIN2]],Table_ListadoRptClientes[Vin],1,0)</f>
        <v>JTDBT9K3XE1434133</v>
      </c>
      <c r="T160" t="e">
        <f>VLOOKUP(Servicios[[#This Row],[VIN2]],Table_LIstadoInactivos[Vin],1,0)</f>
        <v>#N/A</v>
      </c>
      <c r="U160" t="e">
        <f>VLOOKUP(Servicios[[#This Row],[VIN2]],Table_Campanias[Vin],1,0)</f>
        <v>#N/A</v>
      </c>
      <c r="V160" s="3" t="str">
        <f>MID(Servicios[[#This Row],[VIN2]],10,1)</f>
        <v>E</v>
      </c>
      <c r="W160" s="3">
        <f t="shared" si="17"/>
        <v>2014</v>
      </c>
      <c r="X160" t="s">
        <v>1309</v>
      </c>
      <c r="Y160">
        <v>4611087104</v>
      </c>
      <c r="Z160">
        <v>5511561088</v>
      </c>
      <c r="AA160">
        <v>4611088088</v>
      </c>
      <c r="AB160">
        <v>0</v>
      </c>
      <c r="AC160" s="1" t="s">
        <v>1310</v>
      </c>
      <c r="AD160" s="9" t="str">
        <f>IFERROR(VLOOKUP(Servicios[[#This Row],[VIN 8 BV]],Citas[[VIN]:[STATUS ASISTENCIA]],1,FALSE),"NO")</f>
        <v>E1434133</v>
      </c>
    </row>
    <row r="161" spans="1:30">
      <c r="A161" s="1">
        <v>44994</v>
      </c>
      <c r="B161" s="19" t="s">
        <v>1311</v>
      </c>
      <c r="C161" s="156" t="str">
        <f>IFERROR(VLOOKUP(Servicios[[#This Row],[VIN 8 BV]],Citas[[VIN]:[TMK]],2,0),"NO")</f>
        <v>K</v>
      </c>
      <c r="D161" s="4" t="str">
        <f>MID(Servicios[[#This Row],[VIN2]],10,8)</f>
        <v>MK020070</v>
      </c>
      <c r="E161" s="3">
        <f t="shared" si="15"/>
        <v>1</v>
      </c>
      <c r="F161">
        <f t="shared" si="16"/>
        <v>9</v>
      </c>
      <c r="G161" t="str">
        <f>TEXT(Servicios[[#This Row],[FECHA]],"aaaa")</f>
        <v>2023</v>
      </c>
      <c r="H161" t="str">
        <f>TEXT(Servicios[[#This Row],[FECHA]],"mmmm")</f>
        <v>marzo</v>
      </c>
      <c r="I161" t="str">
        <f>CONCATENATE(Servicios[[#This Row],[MES]]," ",Servicios[[#This Row],[AÑO]])</f>
        <v>marzo 2023</v>
      </c>
      <c r="J161" s="3" t="str">
        <f>MID(Servicios[[#This Row],[ORDEN]],1,1)</f>
        <v>S</v>
      </c>
      <c r="L161" t="s">
        <v>1312</v>
      </c>
      <c r="M161" t="s">
        <v>1313</v>
      </c>
      <c r="N161" t="s">
        <v>530</v>
      </c>
      <c r="O161" t="s">
        <v>119</v>
      </c>
      <c r="P161" t="s">
        <v>244</v>
      </c>
      <c r="Q161" t="s">
        <v>1314</v>
      </c>
      <c r="R161" t="e">
        <f>VLOOKUP(Servicios[[#This Row],[VIN2]],Table_OutputBDVentaReciente[Vin],1,0)</f>
        <v>#N/A</v>
      </c>
      <c r="S161" t="e">
        <f>VLOOKUP(Servicios[[#This Row],[VIN2]],Table_ListadoRptClientes[Vin],1,0)</f>
        <v>#N/A</v>
      </c>
      <c r="T161" t="e">
        <f>VLOOKUP(Servicios[[#This Row],[VIN2]],Table_LIstadoInactivos[Vin],1,0)</f>
        <v>#N/A</v>
      </c>
      <c r="U161" t="e">
        <f>VLOOKUP(Servicios[[#This Row],[VIN2]],Table_Campanias[Vin],1,0)</f>
        <v>#N/A</v>
      </c>
      <c r="V161" s="3" t="str">
        <f>MID(Servicios[[#This Row],[VIN2]],10,1)</f>
        <v>M</v>
      </c>
      <c r="W161" s="3">
        <f t="shared" si="17"/>
        <v>2022</v>
      </c>
      <c r="X161" t="s">
        <v>1315</v>
      </c>
      <c r="Y161">
        <v>4612615765</v>
      </c>
      <c r="Z161">
        <v>4777379263</v>
      </c>
      <c r="AA161">
        <v>4641116529</v>
      </c>
      <c r="AB161">
        <v>0</v>
      </c>
      <c r="AC161" s="1" t="s">
        <v>1316</v>
      </c>
      <c r="AD161" s="9" t="str">
        <f>IFERROR(VLOOKUP(Servicios[[#This Row],[VIN 8 BV]],Citas[[VIN]:[STATUS ASISTENCIA]],1,FALSE),"NO")</f>
        <v>MK020070</v>
      </c>
    </row>
    <row r="162" spans="1:30">
      <c r="A162" s="1">
        <v>44994</v>
      </c>
      <c r="B162" s="19" t="s">
        <v>1317</v>
      </c>
      <c r="C162" s="156" t="str">
        <f>IFERROR(VLOOKUP(Servicios[[#This Row],[VIN 8 BV]],Citas[[VIN]:[TMK]],2,0),"NO")</f>
        <v>J</v>
      </c>
      <c r="D162" s="4" t="str">
        <f>MID(Servicios[[#This Row],[VIN2]],10,8)</f>
        <v>L0007033</v>
      </c>
      <c r="E162" s="3">
        <f t="shared" si="15"/>
        <v>1</v>
      </c>
      <c r="F162">
        <f t="shared" si="16"/>
        <v>9</v>
      </c>
      <c r="G162" t="str">
        <f>TEXT(Servicios[[#This Row],[FECHA]],"aaaa")</f>
        <v>2023</v>
      </c>
      <c r="H162" t="str">
        <f>TEXT(Servicios[[#This Row],[FECHA]],"mmmm")</f>
        <v>marzo</v>
      </c>
      <c r="I162" t="str">
        <f>CONCATENATE(Servicios[[#This Row],[MES]]," ",Servicios[[#This Row],[AÑO]])</f>
        <v>marzo 2023</v>
      </c>
      <c r="J162" s="3" t="str">
        <f>MID(Servicios[[#This Row],[ORDEN]],1,1)</f>
        <v>S</v>
      </c>
      <c r="L162" t="s">
        <v>1318</v>
      </c>
      <c r="M162" t="s">
        <v>1319</v>
      </c>
      <c r="N162" t="s">
        <v>1320</v>
      </c>
      <c r="O162" t="s">
        <v>118</v>
      </c>
      <c r="P162" t="s">
        <v>251</v>
      </c>
      <c r="Q162" t="s">
        <v>1321</v>
      </c>
      <c r="R162" t="e">
        <f>VLOOKUP(Servicios[[#This Row],[VIN2]],Table_OutputBDVentaReciente[Vin],1,0)</f>
        <v>#N/A</v>
      </c>
      <c r="S162" t="str">
        <f>VLOOKUP(Servicios[[#This Row],[VIN2]],Table_ListadoRptClientes[Vin],1,0)</f>
        <v>MR0EX3DD7L0007033</v>
      </c>
      <c r="T162" t="e">
        <f>VLOOKUP(Servicios[[#This Row],[VIN2]],Table_LIstadoInactivos[Vin],1,0)</f>
        <v>#N/A</v>
      </c>
      <c r="U162" t="e">
        <f>VLOOKUP(Servicios[[#This Row],[VIN2]],Table_Campanias[Vin],1,0)</f>
        <v>#N/A</v>
      </c>
      <c r="V162" s="3" t="str">
        <f>MID(Servicios[[#This Row],[VIN2]],10,1)</f>
        <v>L</v>
      </c>
      <c r="W162" s="3">
        <f t="shared" si="17"/>
        <v>2021</v>
      </c>
      <c r="X162" t="s">
        <v>1322</v>
      </c>
      <c r="Y162">
        <v>8118226360</v>
      </c>
      <c r="Z162">
        <v>4581079808</v>
      </c>
      <c r="AA162">
        <v>8118226360</v>
      </c>
      <c r="AB162">
        <v>8118226360</v>
      </c>
      <c r="AC162" t="s">
        <v>1323</v>
      </c>
      <c r="AD162" s="9" t="str">
        <f>IFERROR(VLOOKUP(Servicios[[#This Row],[VIN 8 BV]],Citas[[VIN]:[STATUS ASISTENCIA]],1,FALSE),"NO")</f>
        <v>L0007033</v>
      </c>
    </row>
    <row r="163" spans="1:30">
      <c r="A163" s="1">
        <v>44994</v>
      </c>
      <c r="B163" s="19" t="s">
        <v>1324</v>
      </c>
      <c r="C163" s="156" t="str">
        <f>IFERROR(VLOOKUP(Servicios[[#This Row],[VIN 8 BV]],Citas[[VIN]:[TMK]],2,0),"NO")</f>
        <v>I</v>
      </c>
      <c r="D163" s="4" t="str">
        <f>MID(Servicios[[#This Row],[VIN2]],10,8)</f>
        <v>HP606016</v>
      </c>
      <c r="E163" s="3">
        <f t="shared" si="15"/>
        <v>1</v>
      </c>
      <c r="F163">
        <f t="shared" si="16"/>
        <v>9</v>
      </c>
      <c r="G163" t="str">
        <f>TEXT(Servicios[[#This Row],[FECHA]],"aaaa")</f>
        <v>2023</v>
      </c>
      <c r="H163" t="str">
        <f>TEXT(Servicios[[#This Row],[FECHA]],"mmmm")</f>
        <v>marzo</v>
      </c>
      <c r="I163" t="str">
        <f>CONCATENATE(Servicios[[#This Row],[MES]]," ",Servicios[[#This Row],[AÑO]])</f>
        <v>marzo 2023</v>
      </c>
      <c r="J163" s="3" t="str">
        <f>MID(Servicios[[#This Row],[ORDEN]],1,1)</f>
        <v>S</v>
      </c>
      <c r="L163" t="s">
        <v>1325</v>
      </c>
      <c r="M163" t="s">
        <v>1326</v>
      </c>
      <c r="N163" t="s">
        <v>1327</v>
      </c>
      <c r="O163" t="s">
        <v>120</v>
      </c>
      <c r="P163" t="s">
        <v>310</v>
      </c>
      <c r="Q163" t="s">
        <v>1328</v>
      </c>
      <c r="R163" t="e">
        <f>VLOOKUP(Servicios[[#This Row],[VIN2]],Table_OutputBDVentaReciente[Vin],1,0)</f>
        <v>#N/A</v>
      </c>
      <c r="S163" t="str">
        <f>VLOOKUP(Servicios[[#This Row],[VIN2]],Table_ListadoRptClientes[Vin],1,0)</f>
        <v>5YFBPRHE5HP606016</v>
      </c>
      <c r="T163" t="e">
        <f>VLOOKUP(Servicios[[#This Row],[VIN2]],Table_LIstadoInactivos[Vin],1,0)</f>
        <v>#N/A</v>
      </c>
      <c r="U163" t="e">
        <f>VLOOKUP(Servicios[[#This Row],[VIN2]],Table_Campanias[Vin],1,0)</f>
        <v>#N/A</v>
      </c>
      <c r="V163" s="3" t="str">
        <f>MID(Servicios[[#This Row],[VIN2]],10,1)</f>
        <v>H</v>
      </c>
      <c r="W163" s="3">
        <f t="shared" si="17"/>
        <v>2017</v>
      </c>
      <c r="X163" t="s">
        <v>1329</v>
      </c>
      <c r="Y163">
        <v>5514885790</v>
      </c>
      <c r="Z163">
        <v>4611501272</v>
      </c>
      <c r="AA163">
        <v>4612165029</v>
      </c>
      <c r="AB163">
        <v>0</v>
      </c>
      <c r="AC163" s="1" t="s">
        <v>1330</v>
      </c>
      <c r="AD163" s="9" t="str">
        <f>IFERROR(VLOOKUP(Servicios[[#This Row],[VIN 8 BV]],Citas[[VIN]:[STATUS ASISTENCIA]],1,FALSE),"NO")</f>
        <v>HP606016</v>
      </c>
    </row>
    <row r="164" spans="1:30">
      <c r="A164" s="1">
        <v>44994</v>
      </c>
      <c r="B164" s="19" t="s">
        <v>1331</v>
      </c>
      <c r="C164" s="156" t="str">
        <f>IFERROR(VLOOKUP(Servicios[[#This Row],[VIN 8 BV]],Citas[[VIN]:[TMK]],2,0),"NO")</f>
        <v>K</v>
      </c>
      <c r="D164" s="4" t="str">
        <f>MID(Servicios[[#This Row],[VIN2]],10,8)</f>
        <v>N1249012</v>
      </c>
      <c r="E164" s="3">
        <f t="shared" si="15"/>
        <v>1</v>
      </c>
      <c r="F164">
        <f t="shared" si="16"/>
        <v>9</v>
      </c>
      <c r="G164" t="str">
        <f>TEXT(Servicios[[#This Row],[FECHA]],"aaaa")</f>
        <v>2023</v>
      </c>
      <c r="H164" t="str">
        <f>TEXT(Servicios[[#This Row],[FECHA]],"mmmm")</f>
        <v>marzo</v>
      </c>
      <c r="I164" t="str">
        <f>CONCATENATE(Servicios[[#This Row],[MES]]," ",Servicios[[#This Row],[AÑO]])</f>
        <v>marzo 2023</v>
      </c>
      <c r="J164" s="3" t="str">
        <f>MID(Servicios[[#This Row],[ORDEN]],1,1)</f>
        <v>S</v>
      </c>
      <c r="L164" t="s">
        <v>1332</v>
      </c>
      <c r="M164" t="s">
        <v>1333</v>
      </c>
      <c r="N164" t="s">
        <v>530</v>
      </c>
      <c r="O164" t="s">
        <v>118</v>
      </c>
      <c r="P164" t="s">
        <v>231</v>
      </c>
      <c r="Q164" t="s">
        <v>1334</v>
      </c>
      <c r="R164" t="e">
        <f>VLOOKUP(Servicios[[#This Row],[VIN2]],Table_OutputBDVentaReciente[Vin],1,0)</f>
        <v>#N/A</v>
      </c>
      <c r="S164" t="str">
        <f>VLOOKUP(Servicios[[#This Row],[VIN2]],Table_ListadoRptClientes[Vin],1,0)</f>
        <v>MR2B29F37N1249012</v>
      </c>
      <c r="T164" t="e">
        <f>VLOOKUP(Servicios[[#This Row],[VIN2]],Table_LIstadoInactivos[Vin],1,0)</f>
        <v>#N/A</v>
      </c>
      <c r="U164" t="e">
        <f>VLOOKUP(Servicios[[#This Row],[VIN2]],Table_Campanias[Vin],1,0)</f>
        <v>#N/A</v>
      </c>
      <c r="V164" s="3" t="str">
        <f>MID(Servicios[[#This Row],[VIN2]],10,1)</f>
        <v>N</v>
      </c>
      <c r="W164" s="3" t="str">
        <f t="shared" si="17"/>
        <v/>
      </c>
      <c r="X164" t="s">
        <v>1335</v>
      </c>
      <c r="Y164">
        <v>4612615765</v>
      </c>
      <c r="Z164">
        <v>4777379263</v>
      </c>
      <c r="AA164">
        <v>4641116529</v>
      </c>
      <c r="AB164">
        <v>0</v>
      </c>
      <c r="AC164" s="1" t="s">
        <v>1316</v>
      </c>
      <c r="AD164" s="9" t="str">
        <f>IFERROR(VLOOKUP(Servicios[[#This Row],[VIN 8 BV]],Citas[[VIN]:[STATUS ASISTENCIA]],1,FALSE),"NO")</f>
        <v>N1249012</v>
      </c>
    </row>
    <row r="165" spans="1:30">
      <c r="A165" s="1">
        <v>44994</v>
      </c>
      <c r="B165" s="19" t="s">
        <v>1336</v>
      </c>
      <c r="C165" s="156" t="str">
        <f>IFERROR(VLOOKUP(Servicios[[#This Row],[VIN 8 BV]],Citas[[VIN]:[TMK]],2,0),"NO")</f>
        <v>I</v>
      </c>
      <c r="D165" s="4" t="str">
        <f>MID(Servicios[[#This Row],[VIN2]],10,8)</f>
        <v>DM151123</v>
      </c>
      <c r="E165" s="3">
        <f t="shared" si="15"/>
        <v>1</v>
      </c>
      <c r="F165">
        <f t="shared" si="16"/>
        <v>9</v>
      </c>
      <c r="G165" t="str">
        <f>TEXT(Servicios[[#This Row],[FECHA]],"aaaa")</f>
        <v>2023</v>
      </c>
      <c r="H165" t="str">
        <f>TEXT(Servicios[[#This Row],[FECHA]],"mmmm")</f>
        <v>marzo</v>
      </c>
      <c r="I165" t="str">
        <f>CONCATENATE(Servicios[[#This Row],[MES]]," ",Servicios[[#This Row],[AÑO]])</f>
        <v>marzo 2023</v>
      </c>
      <c r="J165" s="3" t="str">
        <f>MID(Servicios[[#This Row],[ORDEN]],1,1)</f>
        <v>S</v>
      </c>
      <c r="L165" t="s">
        <v>1337</v>
      </c>
      <c r="M165" t="s">
        <v>1338</v>
      </c>
      <c r="N165" t="s">
        <v>1339</v>
      </c>
      <c r="O165" t="s">
        <v>119</v>
      </c>
      <c r="P165" t="s">
        <v>517</v>
      </c>
      <c r="Q165" t="s">
        <v>1340</v>
      </c>
      <c r="R165" t="e">
        <f>VLOOKUP(Servicios[[#This Row],[VIN2]],Table_OutputBDVentaReciente[Vin],1,0)</f>
        <v>#N/A</v>
      </c>
      <c r="S165" t="str">
        <f>VLOOKUP(Servicios[[#This Row],[VIN2]],Table_ListadoRptClientes[Vin],1,0)</f>
        <v>3TMJU4GN6DM151123</v>
      </c>
      <c r="T165" t="e">
        <f>VLOOKUP(Servicios[[#This Row],[VIN2]],Table_LIstadoInactivos[Vin],1,0)</f>
        <v>#N/A</v>
      </c>
      <c r="U165" t="e">
        <f>VLOOKUP(Servicios[[#This Row],[VIN2]],Table_Campanias[Vin],1,0)</f>
        <v>#N/A</v>
      </c>
      <c r="V165" s="3" t="str">
        <f>MID(Servicios[[#This Row],[VIN2]],10,1)</f>
        <v>D</v>
      </c>
      <c r="W165" s="3">
        <f t="shared" si="17"/>
        <v>2013</v>
      </c>
      <c r="X165" t="s">
        <v>1341</v>
      </c>
      <c r="Y165">
        <v>0</v>
      </c>
      <c r="Z165">
        <v>4451030313</v>
      </c>
      <c r="AA165">
        <v>4451030313</v>
      </c>
      <c r="AB165">
        <v>0</v>
      </c>
      <c r="AC165" s="1" t="s">
        <v>1342</v>
      </c>
      <c r="AD165" s="9" t="str">
        <f>IFERROR(VLOOKUP(Servicios[[#This Row],[VIN 8 BV]],Citas[[VIN]:[STATUS ASISTENCIA]],1,FALSE),"NO")</f>
        <v>DM151123</v>
      </c>
    </row>
    <row r="166" spans="1:30">
      <c r="A166" s="1">
        <v>44994</v>
      </c>
      <c r="B166" s="19" t="s">
        <v>1343</v>
      </c>
      <c r="C166" s="156" t="str">
        <f>IFERROR(VLOOKUP(Servicios[[#This Row],[VIN 8 BV]],Citas[[VIN]:[TMK]],2,0),"NO")</f>
        <v>I</v>
      </c>
      <c r="D166" s="4" t="str">
        <f>MID(Servicios[[#This Row],[VIN2]],10,8)</f>
        <v>L0082037</v>
      </c>
      <c r="E166" s="3">
        <f t="shared" si="15"/>
        <v>1</v>
      </c>
      <c r="F166">
        <f t="shared" si="16"/>
        <v>9</v>
      </c>
      <c r="G166" t="str">
        <f>TEXT(Servicios[[#This Row],[FECHA]],"aaaa")</f>
        <v>2023</v>
      </c>
      <c r="H166" t="str">
        <f>TEXT(Servicios[[#This Row],[FECHA]],"mmmm")</f>
        <v>marzo</v>
      </c>
      <c r="I166" t="str">
        <f>CONCATENATE(Servicios[[#This Row],[MES]]," ",Servicios[[#This Row],[AÑO]])</f>
        <v>marzo 2023</v>
      </c>
      <c r="J166" s="3" t="str">
        <f>MID(Servicios[[#This Row],[ORDEN]],1,1)</f>
        <v>S</v>
      </c>
      <c r="L166" t="s">
        <v>1344</v>
      </c>
      <c r="M166" t="s">
        <v>1345</v>
      </c>
      <c r="N166" t="s">
        <v>1346</v>
      </c>
      <c r="O166" t="s">
        <v>120</v>
      </c>
      <c r="P166" t="s">
        <v>251</v>
      </c>
      <c r="Q166" t="s">
        <v>1347</v>
      </c>
      <c r="R166" t="e">
        <f>VLOOKUP(Servicios[[#This Row],[VIN2]],Table_OutputBDVentaReciente[Vin],1,0)</f>
        <v>#N/A</v>
      </c>
      <c r="S166" t="str">
        <f>VLOOKUP(Servicios[[#This Row],[VIN2]],Table_ListadoRptClientes[Vin],1,0)</f>
        <v>MR0EX3DD5L0082037</v>
      </c>
      <c r="T166" t="e">
        <f>VLOOKUP(Servicios[[#This Row],[VIN2]],Table_LIstadoInactivos[Vin],1,0)</f>
        <v>#N/A</v>
      </c>
      <c r="U166" t="e">
        <f>VLOOKUP(Servicios[[#This Row],[VIN2]],Table_Campanias[Vin],1,0)</f>
        <v>#N/A</v>
      </c>
      <c r="V166" s="3" t="str">
        <f>MID(Servicios[[#This Row],[VIN2]],10,1)</f>
        <v>L</v>
      </c>
      <c r="W166" s="3">
        <f t="shared" si="17"/>
        <v>2021</v>
      </c>
      <c r="X166" t="s">
        <v>1348</v>
      </c>
      <c r="Y166">
        <v>0</v>
      </c>
      <c r="Z166">
        <v>6674313797</v>
      </c>
      <c r="AA166">
        <v>6679969243</v>
      </c>
      <c r="AB166">
        <v>0</v>
      </c>
      <c r="AC166" s="1" t="s">
        <v>1349</v>
      </c>
      <c r="AD166" s="9" t="str">
        <f>IFERROR(VLOOKUP(Servicios[[#This Row],[VIN 8 BV]],Citas[[VIN]:[STATUS ASISTENCIA]],1,FALSE),"NO")</f>
        <v>L0082037</v>
      </c>
    </row>
    <row r="167" spans="1:30">
      <c r="A167" s="1">
        <v>44994</v>
      </c>
      <c r="B167" s="19" t="s">
        <v>1350</v>
      </c>
      <c r="C167" s="156" t="str">
        <f>IFERROR(VLOOKUP(Servicios[[#This Row],[VIN 8 BV]],Citas[[VIN]:[TMK]],2,0),"NO")</f>
        <v>M</v>
      </c>
      <c r="D167" s="4" t="str">
        <f>MID(Servicios[[#This Row],[VIN2]],10,8)</f>
        <v>LP080616</v>
      </c>
      <c r="E167" s="3">
        <f t="shared" si="15"/>
        <v>1</v>
      </c>
      <c r="F167">
        <f t="shared" si="16"/>
        <v>9</v>
      </c>
      <c r="G167" t="str">
        <f>TEXT(Servicios[[#This Row],[FECHA]],"aaaa")</f>
        <v>2023</v>
      </c>
      <c r="H167" t="str">
        <f>TEXT(Servicios[[#This Row],[FECHA]],"mmmm")</f>
        <v>marzo</v>
      </c>
      <c r="I167" t="str">
        <f>CONCATENATE(Servicios[[#This Row],[MES]]," ",Servicios[[#This Row],[AÑO]])</f>
        <v>marzo 2023</v>
      </c>
      <c r="J167" s="3" t="str">
        <f>MID(Servicios[[#This Row],[ORDEN]],1,1)</f>
        <v>S</v>
      </c>
      <c r="L167" t="s">
        <v>1351</v>
      </c>
      <c r="M167" t="s">
        <v>1352</v>
      </c>
      <c r="N167" t="s">
        <v>1353</v>
      </c>
      <c r="O167" t="s">
        <v>118</v>
      </c>
      <c r="P167" t="s">
        <v>310</v>
      </c>
      <c r="Q167" t="s">
        <v>1354</v>
      </c>
      <c r="R167" t="e">
        <f>VLOOKUP(Servicios[[#This Row],[VIN2]],Table_OutputBDVentaReciente[Vin],1,0)</f>
        <v>#N/A</v>
      </c>
      <c r="S167" t="str">
        <f>VLOOKUP(Servicios[[#This Row],[VIN2]],Table_ListadoRptClientes[Vin],1,0)</f>
        <v>5YFBPRBE3LP080616</v>
      </c>
      <c r="T167" t="e">
        <f>VLOOKUP(Servicios[[#This Row],[VIN2]],Table_LIstadoInactivos[Vin],1,0)</f>
        <v>#N/A</v>
      </c>
      <c r="U167" t="e">
        <f>VLOOKUP(Servicios[[#This Row],[VIN2]],Table_Campanias[Vin],1,0)</f>
        <v>#N/A</v>
      </c>
      <c r="V167" s="3" t="str">
        <f>MID(Servicios[[#This Row],[VIN2]],10,1)</f>
        <v>L</v>
      </c>
      <c r="W167" s="3">
        <f t="shared" si="17"/>
        <v>2021</v>
      </c>
      <c r="X167" t="s">
        <v>1355</v>
      </c>
      <c r="Y167">
        <v>0</v>
      </c>
      <c r="Z167">
        <v>4611267520</v>
      </c>
      <c r="AA167">
        <v>4611267520</v>
      </c>
      <c r="AB167">
        <v>0</v>
      </c>
      <c r="AC167" s="1" t="s">
        <v>1356</v>
      </c>
      <c r="AD167" s="9" t="str">
        <f>IFERROR(VLOOKUP(Servicios[[#This Row],[VIN 8 BV]],Citas[[VIN]:[STATUS ASISTENCIA]],1,FALSE),"NO")</f>
        <v>LP080616</v>
      </c>
    </row>
    <row r="168" spans="1:30">
      <c r="A168" s="1">
        <v>44994</v>
      </c>
      <c r="B168" s="19" t="s">
        <v>1357</v>
      </c>
      <c r="C168" s="156" t="str">
        <f>IFERROR(VLOOKUP(Servicios[[#This Row],[VIN 8 BV]],Citas[[VIN]:[TMK]],2,0),"NO")</f>
        <v>K</v>
      </c>
      <c r="D168" s="4" t="str">
        <f>MID(Servicios[[#This Row],[VIN2]],10,8)</f>
        <v>CW150607</v>
      </c>
      <c r="E168" s="3">
        <f t="shared" si="15"/>
        <v>1</v>
      </c>
      <c r="F168">
        <f t="shared" si="16"/>
        <v>9</v>
      </c>
      <c r="G168" t="str">
        <f>TEXT(Servicios[[#This Row],[FECHA]],"aaaa")</f>
        <v>2023</v>
      </c>
      <c r="H168" t="str">
        <f>TEXT(Servicios[[#This Row],[FECHA]],"mmmm")</f>
        <v>marzo</v>
      </c>
      <c r="I168" t="str">
        <f>CONCATENATE(Servicios[[#This Row],[MES]]," ",Servicios[[#This Row],[AÑO]])</f>
        <v>marzo 2023</v>
      </c>
      <c r="J168" s="3" t="str">
        <f>MID(Servicios[[#This Row],[ORDEN]],1,1)</f>
        <v>S</v>
      </c>
      <c r="L168" t="s">
        <v>1358</v>
      </c>
      <c r="M168" t="s">
        <v>1359</v>
      </c>
      <c r="N168" t="s">
        <v>1360</v>
      </c>
      <c r="O168" t="s">
        <v>120</v>
      </c>
      <c r="P168" t="s">
        <v>295</v>
      </c>
      <c r="Q168" t="s">
        <v>1361</v>
      </c>
      <c r="R168" t="e">
        <f>VLOOKUP(Servicios[[#This Row],[VIN2]],Table_OutputBDVentaReciente[Vin],1,0)</f>
        <v>#N/A</v>
      </c>
      <c r="S168" t="e">
        <f>VLOOKUP(Servicios[[#This Row],[VIN2]],Table_ListadoRptClientes[Vin],1,0)</f>
        <v>#N/A</v>
      </c>
      <c r="T168" t="e">
        <f>VLOOKUP(Servicios[[#This Row],[VIN2]],Table_LIstadoInactivos[Vin],1,0)</f>
        <v>#N/A</v>
      </c>
      <c r="U168" t="e">
        <f>VLOOKUP(Servicios[[#This Row],[VIN2]],Table_Campanias[Vin],1,0)</f>
        <v>#N/A</v>
      </c>
      <c r="V168" s="3" t="str">
        <f>MID(Servicios[[#This Row],[VIN2]],10,1)</f>
        <v>C</v>
      </c>
      <c r="W168" s="3">
        <f t="shared" si="17"/>
        <v>2012</v>
      </c>
      <c r="X168" t="s">
        <v>1362</v>
      </c>
      <c r="Y168">
        <v>0</v>
      </c>
      <c r="Z168">
        <v>6461516220</v>
      </c>
      <c r="AA168">
        <v>6461516220</v>
      </c>
      <c r="AB168">
        <v>0</v>
      </c>
      <c r="AC168" t="s">
        <v>1363</v>
      </c>
      <c r="AD168" s="9" t="str">
        <f>IFERROR(VLOOKUP(Servicios[[#This Row],[VIN 8 BV]],Citas[[VIN]:[STATUS ASISTENCIA]],1,FALSE),"NO")</f>
        <v>CW150607</v>
      </c>
    </row>
    <row r="169" spans="1:30">
      <c r="A169" s="1">
        <v>44994</v>
      </c>
      <c r="B169" s="19" t="s">
        <v>1364</v>
      </c>
      <c r="C169" s="156" t="str">
        <f>IFERROR(VLOOKUP(Servicios[[#This Row],[VIN 8 BV]],Citas[[VIN]:[TMK]],2,0),"NO")</f>
        <v>M</v>
      </c>
      <c r="D169" s="4" t="str">
        <f>MID(Servicios[[#This Row],[VIN2]],10,8)</f>
        <v>8C899259</v>
      </c>
      <c r="E169" s="3">
        <f t="shared" si="15"/>
        <v>1</v>
      </c>
      <c r="F169">
        <f t="shared" si="16"/>
        <v>9</v>
      </c>
      <c r="G169" t="str">
        <f>TEXT(Servicios[[#This Row],[FECHA]],"aaaa")</f>
        <v>2023</v>
      </c>
      <c r="H169" t="str">
        <f>TEXT(Servicios[[#This Row],[FECHA]],"mmmm")</f>
        <v>marzo</v>
      </c>
      <c r="I169" t="str">
        <f>CONCATENATE(Servicios[[#This Row],[MES]]," ",Servicios[[#This Row],[AÑO]])</f>
        <v>marzo 2023</v>
      </c>
      <c r="J169" s="3" t="str">
        <f>MID(Servicios[[#This Row],[ORDEN]],1,1)</f>
        <v>S</v>
      </c>
      <c r="L169" t="s">
        <v>1365</v>
      </c>
      <c r="M169" t="s">
        <v>1366</v>
      </c>
      <c r="N169" t="s">
        <v>1367</v>
      </c>
      <c r="O169" t="s">
        <v>119</v>
      </c>
      <c r="P169" t="s">
        <v>310</v>
      </c>
      <c r="Q169" t="s">
        <v>1368</v>
      </c>
      <c r="R169" t="e">
        <f>VLOOKUP(Servicios[[#This Row],[VIN2]],Table_OutputBDVentaReciente[Vin],1,0)</f>
        <v>#N/A</v>
      </c>
      <c r="S169" t="str">
        <f>VLOOKUP(Servicios[[#This Row],[VIN2]],Table_ListadoRptClientes[Vin],1,0)</f>
        <v>2T1BR32E48C899259</v>
      </c>
      <c r="T169" t="e">
        <f>VLOOKUP(Servicios[[#This Row],[VIN2]],Table_LIstadoInactivos[Vin],1,0)</f>
        <v>#N/A</v>
      </c>
      <c r="U169" t="e">
        <f>VLOOKUP(Servicios[[#This Row],[VIN2]],Table_Campanias[Vin],1,0)</f>
        <v>#N/A</v>
      </c>
      <c r="V169" s="3" t="str">
        <f>MID(Servicios[[#This Row],[VIN2]],10,1)</f>
        <v>8</v>
      </c>
      <c r="W169" s="3">
        <f t="shared" si="17"/>
        <v>2008</v>
      </c>
      <c r="X169" t="s">
        <v>1369</v>
      </c>
      <c r="Y169">
        <v>4612004916</v>
      </c>
      <c r="Z169">
        <v>4612004919</v>
      </c>
      <c r="AA169">
        <v>4612004919</v>
      </c>
      <c r="AB169">
        <v>4612004919</v>
      </c>
      <c r="AC169" s="1" t="s">
        <v>1370</v>
      </c>
      <c r="AD169" s="9" t="str">
        <f>IFERROR(VLOOKUP(Servicios[[#This Row],[VIN 8 BV]],Citas[[VIN]:[STATUS ASISTENCIA]],1,FALSE),"NO")</f>
        <v>8C899259</v>
      </c>
    </row>
    <row r="170" spans="1:30">
      <c r="A170" s="1">
        <v>44994</v>
      </c>
      <c r="B170" s="19" t="s">
        <v>1371</v>
      </c>
      <c r="C170" s="156" t="str">
        <f>IFERROR(VLOOKUP(Servicios[[#This Row],[VIN 8 BV]],Citas[[VIN]:[TMK]],2,0),"NO")</f>
        <v>J</v>
      </c>
      <c r="D170" s="4" t="str">
        <f>MID(Servicios[[#This Row],[VIN2]],10,8)</f>
        <v>J1402682</v>
      </c>
      <c r="E170" s="3">
        <f t="shared" si="15"/>
        <v>1</v>
      </c>
      <c r="F170">
        <f t="shared" si="16"/>
        <v>9</v>
      </c>
      <c r="G170" t="str">
        <f>TEXT(Servicios[[#This Row],[FECHA]],"aaaa")</f>
        <v>2023</v>
      </c>
      <c r="H170" t="str">
        <f>TEXT(Servicios[[#This Row],[FECHA]],"mmmm")</f>
        <v>marzo</v>
      </c>
      <c r="I170" t="str">
        <f>CONCATENATE(Servicios[[#This Row],[MES]]," ",Servicios[[#This Row],[AÑO]])</f>
        <v>marzo 2023</v>
      </c>
      <c r="J170" s="3" t="str">
        <f>MID(Servicios[[#This Row],[ORDEN]],1,1)</f>
        <v>S</v>
      </c>
      <c r="L170" t="s">
        <v>1372</v>
      </c>
      <c r="M170" t="s">
        <v>1373</v>
      </c>
      <c r="N170" t="s">
        <v>1374</v>
      </c>
      <c r="O170" t="s">
        <v>119</v>
      </c>
      <c r="P170" t="s">
        <v>251</v>
      </c>
      <c r="Q170" t="s">
        <v>1375</v>
      </c>
      <c r="R170" t="e">
        <f>VLOOKUP(Servicios[[#This Row],[VIN2]],Table_OutputBDVentaReciente[Vin],1,0)</f>
        <v>#N/A</v>
      </c>
      <c r="S170" t="e">
        <f>VLOOKUP(Servicios[[#This Row],[VIN2]],Table_ListadoRptClientes[Vin],1,0)</f>
        <v>#N/A</v>
      </c>
      <c r="T170" t="str">
        <f>VLOOKUP(Servicios[[#This Row],[VIN2]],Table_LIstadoInactivos[Vin],1,0)</f>
        <v>MR0EX8CB8J1402682</v>
      </c>
      <c r="U170" t="e">
        <f>VLOOKUP(Servicios[[#This Row],[VIN2]],Table_Campanias[Vin],1,0)</f>
        <v>#N/A</v>
      </c>
      <c r="V170" s="3" t="str">
        <f>MID(Servicios[[#This Row],[VIN2]],10,1)</f>
        <v>J</v>
      </c>
      <c r="W170" s="3">
        <f t="shared" si="17"/>
        <v>2019</v>
      </c>
      <c r="X170" t="s">
        <v>1376</v>
      </c>
      <c r="Y170">
        <v>4121572103</v>
      </c>
      <c r="Z170">
        <v>4121253478</v>
      </c>
      <c r="AA170">
        <v>4612065142</v>
      </c>
      <c r="AB170">
        <v>0</v>
      </c>
      <c r="AC170" t="s">
        <v>1377</v>
      </c>
      <c r="AD170" s="9" t="str">
        <f>IFERROR(VLOOKUP(Servicios[[#This Row],[VIN 8 BV]],Citas[[VIN]:[STATUS ASISTENCIA]],1,FALSE),"NO")</f>
        <v>J1402682</v>
      </c>
    </row>
    <row r="171" spans="1:30">
      <c r="A171" s="1">
        <v>44994</v>
      </c>
      <c r="B171" s="4">
        <v>95245810</v>
      </c>
      <c r="C171" s="156" t="str">
        <f>IFERROR(VLOOKUP(Servicios[[#This Row],[VIN 8 BV]],Citas[[VIN]:[TMK]],2,0),"NO")</f>
        <v>NO</v>
      </c>
      <c r="D171" s="4" t="str">
        <f>MID(Servicios[[#This Row],[VIN2]],10,8)</f>
        <v>95245810</v>
      </c>
      <c r="E171" s="3">
        <f t="shared" si="15"/>
        <v>1</v>
      </c>
      <c r="F171">
        <f t="shared" si="16"/>
        <v>9</v>
      </c>
      <c r="G171" t="str">
        <f>TEXT(Servicios[[#This Row],[FECHA]],"aaaa")</f>
        <v>2023</v>
      </c>
      <c r="H171" t="str">
        <f>TEXT(Servicios[[#This Row],[FECHA]],"mmmm")</f>
        <v>marzo</v>
      </c>
      <c r="I171" t="str">
        <f>CONCATENATE(Servicios[[#This Row],[MES]]," ",Servicios[[#This Row],[AÑO]])</f>
        <v>marzo 2023</v>
      </c>
      <c r="J171" s="3" t="str">
        <f>MID(Servicios[[#This Row],[ORDEN]],1,1)</f>
        <v>S</v>
      </c>
      <c r="L171" t="s">
        <v>1378</v>
      </c>
      <c r="M171" t="s">
        <v>1379</v>
      </c>
      <c r="N171" t="s">
        <v>1380</v>
      </c>
      <c r="O171" t="s">
        <v>120</v>
      </c>
      <c r="P171" t="s">
        <v>231</v>
      </c>
      <c r="Q171" t="s">
        <v>1381</v>
      </c>
      <c r="R171" t="e">
        <f>VLOOKUP(Servicios[[#This Row],[VIN2]],Table_OutputBDVentaReciente[Vin],1,0)</f>
        <v>#N/A</v>
      </c>
      <c r="S171" t="e">
        <f>VLOOKUP(Servicios[[#This Row],[VIN2]],Table_ListadoRptClientes[Vin],1,0)</f>
        <v>#N/A</v>
      </c>
      <c r="T171" t="e">
        <f>VLOOKUP(Servicios[[#This Row],[VIN2]],Table_LIstadoInactivos[Vin],1,0)</f>
        <v>#N/A</v>
      </c>
      <c r="U171" t="e">
        <f>VLOOKUP(Servicios[[#This Row],[VIN2]],Table_Campanias[Vin],1,0)</f>
        <v>#N/A</v>
      </c>
      <c r="V171" s="3" t="str">
        <f>MID(Servicios[[#This Row],[VIN2]],10,1)</f>
        <v>9</v>
      </c>
      <c r="W171" s="3">
        <f t="shared" si="17"/>
        <v>2009</v>
      </c>
      <c r="Y171">
        <v>0</v>
      </c>
      <c r="Z171">
        <v>0</v>
      </c>
      <c r="AA171">
        <v>4121172545</v>
      </c>
      <c r="AB171">
        <v>0</v>
      </c>
      <c r="AC171" s="1" t="s">
        <v>1382</v>
      </c>
      <c r="AD171" s="9" t="str">
        <f>IFERROR(VLOOKUP(Servicios[[#This Row],[VIN 8 BV]],Citas[[VIN]:[STATUS ASISTENCIA]],1,FALSE),"NO")</f>
        <v>NO</v>
      </c>
    </row>
    <row r="172" spans="1:30">
      <c r="A172" s="1">
        <v>44994</v>
      </c>
      <c r="B172" s="19" t="s">
        <v>1383</v>
      </c>
      <c r="C172" s="156" t="str">
        <f>IFERROR(VLOOKUP(Servicios[[#This Row],[VIN 8 BV]],Citas[[VIN]:[TMK]],2,0),"NO")</f>
        <v>NO</v>
      </c>
      <c r="D172" s="4" t="str">
        <f>MID(Servicios[[#This Row],[VIN2]],10,8)</f>
        <v>J3079606</v>
      </c>
      <c r="E172" s="3">
        <f t="shared" si="15"/>
        <v>1</v>
      </c>
      <c r="F172">
        <f t="shared" si="16"/>
        <v>9</v>
      </c>
      <c r="G172" t="str">
        <f>TEXT(Servicios[[#This Row],[FECHA]],"aaaa")</f>
        <v>2023</v>
      </c>
      <c r="H172" t="str">
        <f>TEXT(Servicios[[#This Row],[FECHA]],"mmmm")</f>
        <v>marzo</v>
      </c>
      <c r="I172" t="str">
        <f>CONCATENATE(Servicios[[#This Row],[MES]]," ",Servicios[[#This Row],[AÑO]])</f>
        <v>marzo 2023</v>
      </c>
      <c r="J172" s="3" t="str">
        <f>MID(Servicios[[#This Row],[ORDEN]],1,1)</f>
        <v>S</v>
      </c>
      <c r="L172" t="s">
        <v>1384</v>
      </c>
      <c r="M172" t="s">
        <v>1385</v>
      </c>
      <c r="N172" t="s">
        <v>1386</v>
      </c>
      <c r="O172" t="s">
        <v>120</v>
      </c>
      <c r="P172" t="s">
        <v>215</v>
      </c>
      <c r="Q172" t="s">
        <v>1387</v>
      </c>
      <c r="R172" t="e">
        <f>VLOOKUP(Servicios[[#This Row],[VIN2]],Table_OutputBDVentaReciente[Vin],1,0)</f>
        <v>#N/A</v>
      </c>
      <c r="S172" t="str">
        <f>VLOOKUP(Servicios[[#This Row],[VIN2]],Table_ListadoRptClientes[Vin],1,0)</f>
        <v>JTDKBRFU9J3079606</v>
      </c>
      <c r="T172" t="e">
        <f>VLOOKUP(Servicios[[#This Row],[VIN2]],Table_LIstadoInactivos[Vin],1,0)</f>
        <v>#N/A</v>
      </c>
      <c r="U172" t="e">
        <f>VLOOKUP(Servicios[[#This Row],[VIN2]],Table_Campanias[Vin],1,0)</f>
        <v>#N/A</v>
      </c>
      <c r="V172" s="3" t="str">
        <f>MID(Servicios[[#This Row],[VIN2]],10,1)</f>
        <v>J</v>
      </c>
      <c r="W172" s="3">
        <f t="shared" si="17"/>
        <v>2019</v>
      </c>
      <c r="X172" t="s">
        <v>1388</v>
      </c>
      <c r="Y172">
        <v>0</v>
      </c>
      <c r="Z172">
        <v>4612522105</v>
      </c>
      <c r="AA172">
        <v>4661476125</v>
      </c>
      <c r="AB172">
        <v>0</v>
      </c>
      <c r="AC172" s="1" t="s">
        <v>1389</v>
      </c>
      <c r="AD172" s="9" t="str">
        <f>IFERROR(VLOOKUP(Servicios[[#This Row],[VIN 8 BV]],Citas[[VIN]:[STATUS ASISTENCIA]],1,FALSE),"NO")</f>
        <v>NO</v>
      </c>
    </row>
    <row r="173" spans="1:30">
      <c r="A173" s="1">
        <v>44994</v>
      </c>
      <c r="B173" s="19" t="s">
        <v>1390</v>
      </c>
      <c r="C173" s="156" t="str">
        <f>IFERROR(VLOOKUP(Servicios[[#This Row],[VIN 8 BV]],Citas[[VIN]:[TMK]],2,0),"NO")</f>
        <v>NO</v>
      </c>
      <c r="D173" s="4" t="str">
        <f>MID(Servicios[[#This Row],[VIN2]],10,8)</f>
        <v>HS900533</v>
      </c>
      <c r="E173" s="3">
        <f t="shared" si="15"/>
        <v>1</v>
      </c>
      <c r="F173">
        <f t="shared" si="16"/>
        <v>9</v>
      </c>
      <c r="G173" t="str">
        <f>TEXT(Servicios[[#This Row],[FECHA]],"aaaa")</f>
        <v>2023</v>
      </c>
      <c r="H173" t="str">
        <f>TEXT(Servicios[[#This Row],[FECHA]],"mmmm")</f>
        <v>marzo</v>
      </c>
      <c r="I173" t="str">
        <f>CONCATENATE(Servicios[[#This Row],[MES]]," ",Servicios[[#This Row],[AÑO]])</f>
        <v>marzo 2023</v>
      </c>
      <c r="J173" s="3" t="str">
        <f>MID(Servicios[[#This Row],[ORDEN]],1,1)</f>
        <v>S</v>
      </c>
      <c r="L173" t="s">
        <v>1391</v>
      </c>
      <c r="M173" t="s">
        <v>1392</v>
      </c>
      <c r="N173" t="s">
        <v>1393</v>
      </c>
      <c r="O173" t="s">
        <v>120</v>
      </c>
      <c r="P173" t="s">
        <v>367</v>
      </c>
      <c r="Q173" t="s">
        <v>1394</v>
      </c>
      <c r="R173" t="e">
        <f>VLOOKUP(Servicios[[#This Row],[VIN2]],Table_OutputBDVentaReciente[Vin],1,0)</f>
        <v>#N/A</v>
      </c>
      <c r="S173" t="str">
        <f>VLOOKUP(Servicios[[#This Row],[VIN2]],Table_ListadoRptClientes[Vin],1,0)</f>
        <v>5TDYZ3DC9HS900533</v>
      </c>
      <c r="T173" t="e">
        <f>VLOOKUP(Servicios[[#This Row],[VIN2]],Table_LIstadoInactivos[Vin],1,0)</f>
        <v>#N/A</v>
      </c>
      <c r="U173" t="e">
        <f>VLOOKUP(Servicios[[#This Row],[VIN2]],Table_Campanias[Vin],1,0)</f>
        <v>#N/A</v>
      </c>
      <c r="V173" s="3" t="str">
        <f>MID(Servicios[[#This Row],[VIN2]],10,1)</f>
        <v>H</v>
      </c>
      <c r="W173" s="3">
        <f t="shared" si="17"/>
        <v>2017</v>
      </c>
      <c r="X173" t="s">
        <v>1395</v>
      </c>
      <c r="Y173">
        <v>4611997152</v>
      </c>
      <c r="Z173">
        <v>4611501150</v>
      </c>
      <c r="AA173">
        <v>4611997152</v>
      </c>
      <c r="AB173">
        <v>0</v>
      </c>
      <c r="AC173" s="1" t="s">
        <v>1396</v>
      </c>
      <c r="AD173" s="9" t="str">
        <f>IFERROR(VLOOKUP(Servicios[[#This Row],[VIN 8 BV]],Citas[[VIN]:[STATUS ASISTENCIA]],1,FALSE),"NO")</f>
        <v>NO</v>
      </c>
    </row>
    <row r="174" spans="1:30">
      <c r="A174" s="1">
        <v>44994</v>
      </c>
      <c r="B174" s="19" t="s">
        <v>1397</v>
      </c>
      <c r="C174" s="156" t="str">
        <f>IFERROR(VLOOKUP(Servicios[[#This Row],[VIN 8 BV]],Citas[[VIN]:[TMK]],2,0),"NO")</f>
        <v>K</v>
      </c>
      <c r="D174" s="4" t="str">
        <f>MID(Servicios[[#This Row],[VIN2]],10,8)</f>
        <v>H1068334</v>
      </c>
      <c r="E174" s="3">
        <f t="shared" si="15"/>
        <v>1</v>
      </c>
      <c r="F174">
        <f t="shared" si="16"/>
        <v>9</v>
      </c>
      <c r="G174" t="str">
        <f>TEXT(Servicios[[#This Row],[FECHA]],"aaaa")</f>
        <v>2023</v>
      </c>
      <c r="H174" t="str">
        <f>TEXT(Servicios[[#This Row],[FECHA]],"mmmm")</f>
        <v>marzo</v>
      </c>
      <c r="I174" t="str">
        <f>CONCATENATE(Servicios[[#This Row],[MES]]," ",Servicios[[#This Row],[AÑO]])</f>
        <v>marzo 2023</v>
      </c>
      <c r="J174" s="3" t="str">
        <f>MID(Servicios[[#This Row],[ORDEN]],1,1)</f>
        <v>S</v>
      </c>
      <c r="L174" t="s">
        <v>1398</v>
      </c>
      <c r="M174" t="s">
        <v>1399</v>
      </c>
      <c r="N174" t="s">
        <v>1400</v>
      </c>
      <c r="O174" t="s">
        <v>120</v>
      </c>
      <c r="P174" t="s">
        <v>231</v>
      </c>
      <c r="Q174" t="s">
        <v>1401</v>
      </c>
      <c r="R174" t="e">
        <f>VLOOKUP(Servicios[[#This Row],[VIN2]],Table_OutputBDVentaReciente[Vin],1,0)</f>
        <v>#N/A</v>
      </c>
      <c r="S174" t="str">
        <f>VLOOKUP(Servicios[[#This Row],[VIN2]],Table_ListadoRptClientes[Vin],1,0)</f>
        <v>MR2B29F35H1068334</v>
      </c>
      <c r="T174" t="e">
        <f>VLOOKUP(Servicios[[#This Row],[VIN2]],Table_LIstadoInactivos[Vin],1,0)</f>
        <v>#N/A</v>
      </c>
      <c r="U174" t="e">
        <f>VLOOKUP(Servicios[[#This Row],[VIN2]],Table_Campanias[Vin],1,0)</f>
        <v>#N/A</v>
      </c>
      <c r="V174" s="3" t="str">
        <f>MID(Servicios[[#This Row],[VIN2]],10,1)</f>
        <v>H</v>
      </c>
      <c r="W174" s="3">
        <f t="shared" si="17"/>
        <v>2017</v>
      </c>
      <c r="X174" t="s">
        <v>1402</v>
      </c>
      <c r="Y174">
        <v>4111585458</v>
      </c>
      <c r="Z174">
        <v>4111144100</v>
      </c>
      <c r="AA174">
        <v>4111144100</v>
      </c>
      <c r="AB174">
        <v>4111585458</v>
      </c>
      <c r="AC174" s="1" t="s">
        <v>1403</v>
      </c>
      <c r="AD174" s="9" t="str">
        <f>IFERROR(VLOOKUP(Servicios[[#This Row],[VIN 8 BV]],Citas[[VIN]:[STATUS ASISTENCIA]],1,FALSE),"NO")</f>
        <v>H1068334</v>
      </c>
    </row>
    <row r="175" spans="1:30">
      <c r="A175" s="1">
        <v>44994</v>
      </c>
      <c r="B175" s="19" t="s">
        <v>1404</v>
      </c>
      <c r="C175" s="156" t="str">
        <f>IFERROR(VLOOKUP(Servicios[[#This Row],[VIN 8 BV]],Citas[[VIN]:[TMK]],2,0),"NO")</f>
        <v>J</v>
      </c>
      <c r="D175" s="4" t="str">
        <f>MID(Servicios[[#This Row],[VIN2]],10,8)</f>
        <v>MK020702</v>
      </c>
      <c r="E175" s="3">
        <f t="shared" si="15"/>
        <v>1</v>
      </c>
      <c r="F175">
        <f t="shared" si="16"/>
        <v>9</v>
      </c>
      <c r="G175" t="str">
        <f>TEXT(Servicios[[#This Row],[FECHA]],"aaaa")</f>
        <v>2023</v>
      </c>
      <c r="H175" t="str">
        <f>TEXT(Servicios[[#This Row],[FECHA]],"mmmm")</f>
        <v>marzo</v>
      </c>
      <c r="I175" t="str">
        <f>CONCATENATE(Servicios[[#This Row],[MES]]," ",Servicios[[#This Row],[AÑO]])</f>
        <v>marzo 2023</v>
      </c>
      <c r="J175" s="3" t="str">
        <f>MID(Servicios[[#This Row],[ORDEN]],1,1)</f>
        <v>S</v>
      </c>
      <c r="L175" t="s">
        <v>1405</v>
      </c>
      <c r="M175" t="s">
        <v>1406</v>
      </c>
      <c r="N175" t="s">
        <v>1407</v>
      </c>
      <c r="O175" t="s">
        <v>118</v>
      </c>
      <c r="P175" t="s">
        <v>244</v>
      </c>
      <c r="Q175" t="s">
        <v>1408</v>
      </c>
      <c r="R175" t="e">
        <f>VLOOKUP(Servicios[[#This Row],[VIN2]],Table_OutputBDVentaReciente[Vin],1,0)</f>
        <v>#N/A</v>
      </c>
      <c r="S175" t="str">
        <f>VLOOKUP(Servicios[[#This Row],[VIN2]],Table_ListadoRptClientes[Vin],1,0)</f>
        <v>MHKMF5CF2MK020702</v>
      </c>
      <c r="T175" t="e">
        <f>VLOOKUP(Servicios[[#This Row],[VIN2]],Table_LIstadoInactivos[Vin],1,0)</f>
        <v>#N/A</v>
      </c>
      <c r="U175" t="e">
        <f>VLOOKUP(Servicios[[#This Row],[VIN2]],Table_Campanias[Vin],1,0)</f>
        <v>#N/A</v>
      </c>
      <c r="V175" s="3" t="str">
        <f>MID(Servicios[[#This Row],[VIN2]],10,1)</f>
        <v>M</v>
      </c>
      <c r="W175" s="3">
        <f t="shared" si="17"/>
        <v>2022</v>
      </c>
      <c r="X175" t="s">
        <v>1409</v>
      </c>
      <c r="Y175">
        <v>4611115453</v>
      </c>
      <c r="Z175">
        <v>4612283976</v>
      </c>
      <c r="AA175">
        <v>4611115453</v>
      </c>
      <c r="AB175">
        <v>461115453</v>
      </c>
      <c r="AC175" s="1" t="s">
        <v>1410</v>
      </c>
      <c r="AD175" s="9" t="str">
        <f>IFERROR(VLOOKUP(Servicios[[#This Row],[VIN 8 BV]],Citas[[VIN]:[STATUS ASISTENCIA]],1,FALSE),"NO")</f>
        <v>MK020702</v>
      </c>
    </row>
    <row r="176" spans="1:30">
      <c r="A176" s="1">
        <v>44994</v>
      </c>
      <c r="B176" s="19" t="s">
        <v>1411</v>
      </c>
      <c r="C176" s="156" t="str">
        <f>IFERROR(VLOOKUP(Servicios[[#This Row],[VIN 8 BV]],Citas[[VIN]:[TMK]],2,0),"NO")</f>
        <v>NO</v>
      </c>
      <c r="D176" s="4" t="str">
        <f>MID(Servicios[[#This Row],[VIN2]],10,8)</f>
        <v>J6178544</v>
      </c>
      <c r="E176" s="3">
        <f t="shared" si="15"/>
        <v>1</v>
      </c>
      <c r="F176">
        <f t="shared" si="16"/>
        <v>9</v>
      </c>
      <c r="G176" t="str">
        <f>TEXT(Servicios[[#This Row],[FECHA]],"aaaa")</f>
        <v>2023</v>
      </c>
      <c r="H176" t="str">
        <f>TEXT(Servicios[[#This Row],[FECHA]],"mmmm")</f>
        <v>marzo</v>
      </c>
      <c r="I176" t="str">
        <f>CONCATENATE(Servicios[[#This Row],[MES]]," ",Servicios[[#This Row],[AÑO]])</f>
        <v>marzo 2023</v>
      </c>
      <c r="J176" s="3" t="str">
        <f>MID(Servicios[[#This Row],[ORDEN]],1,1)</f>
        <v>S</v>
      </c>
      <c r="L176" t="s">
        <v>1412</v>
      </c>
      <c r="M176" t="s">
        <v>1413</v>
      </c>
      <c r="N176" t="s">
        <v>1414</v>
      </c>
      <c r="O176" t="s">
        <v>119</v>
      </c>
      <c r="P176" t="s">
        <v>338</v>
      </c>
      <c r="Q176" t="s">
        <v>1415</v>
      </c>
      <c r="R176" t="e">
        <f>VLOOKUP(Servicios[[#This Row],[VIN2]],Table_OutputBDVentaReciente[Vin],1,0)</f>
        <v>#N/A</v>
      </c>
      <c r="S176" t="str">
        <f>VLOOKUP(Servicios[[#This Row],[VIN2]],Table_ListadoRptClientes[Vin],1,0)</f>
        <v>JTFSX23P8J6178544</v>
      </c>
      <c r="T176" t="e">
        <f>VLOOKUP(Servicios[[#This Row],[VIN2]],Table_LIstadoInactivos[Vin],1,0)</f>
        <v>#N/A</v>
      </c>
      <c r="U176" t="e">
        <f>VLOOKUP(Servicios[[#This Row],[VIN2]],Table_Campanias[Vin],1,0)</f>
        <v>#N/A</v>
      </c>
      <c r="V176" s="3" t="str">
        <f>MID(Servicios[[#This Row],[VIN2]],10,1)</f>
        <v>J</v>
      </c>
      <c r="W176" s="3">
        <f t="shared" si="17"/>
        <v>2019</v>
      </c>
      <c r="X176" t="s">
        <v>1416</v>
      </c>
      <c r="Y176">
        <v>4612151393</v>
      </c>
      <c r="Z176">
        <v>4611861571</v>
      </c>
      <c r="AA176">
        <v>4611861571</v>
      </c>
      <c r="AB176">
        <v>0</v>
      </c>
      <c r="AC176" s="1" t="s">
        <v>1417</v>
      </c>
      <c r="AD176" s="9" t="str">
        <f>IFERROR(VLOOKUP(Servicios[[#This Row],[VIN 8 BV]],Citas[[VIN]:[STATUS ASISTENCIA]],1,FALSE),"NO")</f>
        <v>NO</v>
      </c>
    </row>
    <row r="177" spans="1:30">
      <c r="A177" s="1">
        <v>44994</v>
      </c>
      <c r="B177" s="19" t="s">
        <v>1418</v>
      </c>
      <c r="C177" s="156" t="str">
        <f>IFERROR(VLOOKUP(Servicios[[#This Row],[VIN 8 BV]],Citas[[VIN]:[TMK]],2,0),"NO")</f>
        <v>M</v>
      </c>
      <c r="D177" s="4" t="str">
        <f>MID(Servicios[[#This Row],[VIN2]],10,8)</f>
        <v>N1252737</v>
      </c>
      <c r="E177" s="3">
        <f t="shared" si="15"/>
        <v>1</v>
      </c>
      <c r="F177">
        <f t="shared" si="16"/>
        <v>9</v>
      </c>
      <c r="G177" t="str">
        <f>TEXT(Servicios[[#This Row],[FECHA]],"aaaa")</f>
        <v>2023</v>
      </c>
      <c r="H177" t="str">
        <f>TEXT(Servicios[[#This Row],[FECHA]],"mmmm")</f>
        <v>marzo</v>
      </c>
      <c r="I177" t="str">
        <f>CONCATENATE(Servicios[[#This Row],[MES]]," ",Servicios[[#This Row],[AÑO]])</f>
        <v>marzo 2023</v>
      </c>
      <c r="J177" s="3" t="str">
        <f>MID(Servicios[[#This Row],[ORDEN]],1,1)</f>
        <v>S</v>
      </c>
      <c r="L177" t="s">
        <v>1419</v>
      </c>
      <c r="M177" t="s">
        <v>1420</v>
      </c>
      <c r="N177" t="s">
        <v>1421</v>
      </c>
      <c r="O177" t="s">
        <v>118</v>
      </c>
      <c r="P177" t="s">
        <v>231</v>
      </c>
      <c r="Q177" t="s">
        <v>1422</v>
      </c>
      <c r="R177" t="e">
        <f>VLOOKUP(Servicios[[#This Row],[VIN2]],Table_OutputBDVentaReciente[Vin],1,0)</f>
        <v>#N/A</v>
      </c>
      <c r="S177" t="e">
        <f>VLOOKUP(Servicios[[#This Row],[VIN2]],Table_ListadoRptClientes[Vin],1,0)</f>
        <v>#N/A</v>
      </c>
      <c r="T177" t="e">
        <f>VLOOKUP(Servicios[[#This Row],[VIN2]],Table_LIstadoInactivos[Vin],1,0)</f>
        <v>#N/A</v>
      </c>
      <c r="U177" t="e">
        <f>VLOOKUP(Servicios[[#This Row],[VIN2]],Table_Campanias[Vin],1,0)</f>
        <v>#N/A</v>
      </c>
      <c r="V177" s="3" t="str">
        <f>MID(Servicios[[#This Row],[VIN2]],10,1)</f>
        <v>N</v>
      </c>
      <c r="W177" s="3" t="str">
        <f t="shared" si="17"/>
        <v/>
      </c>
      <c r="X177" t="s">
        <v>1423</v>
      </c>
      <c r="Y177">
        <v>4611166726</v>
      </c>
      <c r="Z177">
        <v>0</v>
      </c>
      <c r="AA177">
        <v>4611166726</v>
      </c>
      <c r="AB177">
        <v>0</v>
      </c>
      <c r="AC177" s="1" t="s">
        <v>1424</v>
      </c>
      <c r="AD177" s="9" t="str">
        <f>IFERROR(VLOOKUP(Servicios[[#This Row],[VIN 8 BV]],Citas[[VIN]:[STATUS ASISTENCIA]],1,FALSE),"NO")</f>
        <v>N1252737</v>
      </c>
    </row>
    <row r="178" spans="1:30">
      <c r="A178" s="1">
        <v>44995</v>
      </c>
      <c r="B178" s="19" t="s">
        <v>1425</v>
      </c>
      <c r="C178" s="156" t="str">
        <f>IFERROR(VLOOKUP(Servicios[[#This Row],[VIN 8 BV]],Citas[[VIN]:[TMK]],2,0),"NO")</f>
        <v>NO</v>
      </c>
      <c r="D178" s="4" t="str">
        <f>MID(Servicios[[#This Row],[VIN2]],10,8)</f>
        <v>NJ030370</v>
      </c>
      <c r="E178" s="3">
        <f t="shared" ref="E178:E209" si="18">ROUNDUP(MONTH(A178)/6,0)</f>
        <v>1</v>
      </c>
      <c r="F178">
        <f t="shared" ref="F178:F209" si="19">DAY(A178)</f>
        <v>10</v>
      </c>
      <c r="G178" t="str">
        <f>TEXT(Servicios[[#This Row],[FECHA]],"aaaa")</f>
        <v>2023</v>
      </c>
      <c r="H178" t="str">
        <f>TEXT(Servicios[[#This Row],[FECHA]],"mmmm")</f>
        <v>marzo</v>
      </c>
      <c r="I178" t="str">
        <f>CONCATENATE(Servicios[[#This Row],[MES]]," ",Servicios[[#This Row],[AÑO]])</f>
        <v>marzo 2023</v>
      </c>
      <c r="J178" s="3" t="str">
        <f>MID(Servicios[[#This Row],[ORDEN]],1,1)</f>
        <v>G</v>
      </c>
      <c r="L178" t="s">
        <v>1426</v>
      </c>
      <c r="M178" t="s">
        <v>1427</v>
      </c>
      <c r="N178" t="s">
        <v>1428</v>
      </c>
      <c r="O178" t="s">
        <v>118</v>
      </c>
      <c r="P178" t="s">
        <v>274</v>
      </c>
      <c r="Q178" t="s">
        <v>1429</v>
      </c>
      <c r="R178" t="e">
        <f>VLOOKUP(Servicios[[#This Row],[VIN2]],Table_OutputBDVentaReciente[Vin],1,0)</f>
        <v>#N/A</v>
      </c>
      <c r="S178" t="str">
        <f>VLOOKUP(Servicios[[#This Row],[VIN2]],Table_ListadoRptClientes[Vin],1,0)</f>
        <v>MHKAA1BAXNJ030370</v>
      </c>
      <c r="T178" t="e">
        <f>VLOOKUP(Servicios[[#This Row],[VIN2]],Table_LIstadoInactivos[Vin],1,0)</f>
        <v>#N/A</v>
      </c>
      <c r="U178" t="e">
        <f>VLOOKUP(Servicios[[#This Row],[VIN2]],Table_Campanias[Vin],1,0)</f>
        <v>#N/A</v>
      </c>
      <c r="V178" s="3" t="str">
        <f>MID(Servicios[[#This Row],[VIN2]],10,1)</f>
        <v>N</v>
      </c>
      <c r="W178" s="3" t="str">
        <f t="shared" ref="W178:W209" si="20">IF(V178="0",200,IF(V178="1",2001,IF(V178="2",2002,IF(V178="3",2003,IF(V178="4",2004,IF(V178="5",2005,IF(V178="6",2006,IF(V178="7",2007,IF(V178="8",2008,IF(V178="9",2009,IF(V178="A",2010,IF(V178="B",2011,IF(V178="C",2012,IF(V178="D",2013,IF(V178="E",2014,IF(V178="F",2015,IF(V178="G",2016,IF(V178="H",2017,IF(V178="I",2018,IF(V178="J",2019,IF(V178="K",2020,IF(V178="L",2021,IF(V178="M",2022,"")))))))))))))))))))))))</f>
        <v/>
      </c>
      <c r="X178" t="s">
        <v>1430</v>
      </c>
      <c r="Y178">
        <v>0</v>
      </c>
      <c r="Z178">
        <v>0</v>
      </c>
      <c r="AA178">
        <v>4611067717</v>
      </c>
      <c r="AB178">
        <v>0</v>
      </c>
      <c r="AC178" t="s">
        <v>1431</v>
      </c>
      <c r="AD178" s="9" t="str">
        <f>IFERROR(VLOOKUP(Servicios[[#This Row],[VIN 8 BV]],Citas[[VIN]:[STATUS ASISTENCIA]],1,FALSE),"NO")</f>
        <v>NO</v>
      </c>
    </row>
    <row r="179" spans="1:30">
      <c r="A179" s="1">
        <v>44995</v>
      </c>
      <c r="B179" s="19" t="s">
        <v>234</v>
      </c>
      <c r="C179" s="156" t="str">
        <f>IFERROR(VLOOKUP(Servicios[[#This Row],[VIN 8 BV]],Citas[[VIN]:[TMK]],2,0),"NO")</f>
        <v>NO</v>
      </c>
      <c r="D179" s="4" t="str">
        <f>MID(Servicios[[#This Row],[VIN2]],10,8)</f>
        <v>N1253166</v>
      </c>
      <c r="E179" s="3">
        <f t="shared" si="18"/>
        <v>1</v>
      </c>
      <c r="F179">
        <f t="shared" si="19"/>
        <v>10</v>
      </c>
      <c r="G179" t="str">
        <f>TEXT(Servicios[[#This Row],[FECHA]],"aaaa")</f>
        <v>2023</v>
      </c>
      <c r="H179" t="str">
        <f>TEXT(Servicios[[#This Row],[FECHA]],"mmmm")</f>
        <v>marzo</v>
      </c>
      <c r="I179" t="str">
        <f>CONCATENATE(Servicios[[#This Row],[MES]]," ",Servicios[[#This Row],[AÑO]])</f>
        <v>marzo 2023</v>
      </c>
      <c r="J179" s="3" t="str">
        <f>MID(Servicios[[#This Row],[ORDEN]],1,1)</f>
        <v>G</v>
      </c>
      <c r="L179" t="s">
        <v>1432</v>
      </c>
      <c r="M179" t="s">
        <v>1433</v>
      </c>
      <c r="N179" t="s">
        <v>237</v>
      </c>
      <c r="O179" t="s">
        <v>120</v>
      </c>
      <c r="P179" t="s">
        <v>231</v>
      </c>
      <c r="Q179" t="s">
        <v>238</v>
      </c>
      <c r="R179" t="str">
        <f>VLOOKUP(Servicios[[#This Row],[VIN2]],Table_OutputBDVentaReciente[Vin],1,0)</f>
        <v>MR2B29F3XN1253166</v>
      </c>
      <c r="S179" t="e">
        <f>VLOOKUP(Servicios[[#This Row],[VIN2]],Table_ListadoRptClientes[Vin],1,0)</f>
        <v>#N/A</v>
      </c>
      <c r="T179" t="e">
        <f>VLOOKUP(Servicios[[#This Row],[VIN2]],Table_LIstadoInactivos[Vin],1,0)</f>
        <v>#N/A</v>
      </c>
      <c r="U179" t="e">
        <f>VLOOKUP(Servicios[[#This Row],[VIN2]],Table_Campanias[Vin],1,0)</f>
        <v>#N/A</v>
      </c>
      <c r="V179" s="3" t="str">
        <f>MID(Servicios[[#This Row],[VIN2]],10,1)</f>
        <v>N</v>
      </c>
      <c r="W179" s="3" t="str">
        <f t="shared" si="20"/>
        <v/>
      </c>
      <c r="X179" t="s">
        <v>239</v>
      </c>
      <c r="Y179">
        <v>0</v>
      </c>
      <c r="Z179">
        <v>4111030358</v>
      </c>
      <c r="AA179">
        <v>4111030358</v>
      </c>
      <c r="AB179">
        <v>0</v>
      </c>
      <c r="AC179" t="s">
        <v>240</v>
      </c>
      <c r="AD179" s="9" t="str">
        <f>IFERROR(VLOOKUP(Servicios[[#This Row],[VIN 8 BV]],Citas[[VIN]:[STATUS ASISTENCIA]],1,FALSE),"NO")</f>
        <v>NO</v>
      </c>
    </row>
    <row r="180" spans="1:30">
      <c r="A180" s="1">
        <v>44995</v>
      </c>
      <c r="B180" s="19" t="s">
        <v>946</v>
      </c>
      <c r="C180" s="156" t="str">
        <f>IFERROR(VLOOKUP(Servicios[[#This Row],[VIN 8 BV]],Citas[[VIN]:[TMK]],2,0),"NO")</f>
        <v>K</v>
      </c>
      <c r="D180" s="4" t="str">
        <f>MID(Servicios[[#This Row],[VIN2]],10,8)</f>
        <v>G0166566</v>
      </c>
      <c r="E180" s="3">
        <f t="shared" si="18"/>
        <v>1</v>
      </c>
      <c r="F180">
        <f t="shared" si="19"/>
        <v>10</v>
      </c>
      <c r="G180" t="str">
        <f>TEXT(Servicios[[#This Row],[FECHA]],"aaaa")</f>
        <v>2023</v>
      </c>
      <c r="H180" t="str">
        <f>TEXT(Servicios[[#This Row],[FECHA]],"mmmm")</f>
        <v>marzo</v>
      </c>
      <c r="I180" t="str">
        <f>CONCATENATE(Servicios[[#This Row],[MES]]," ",Servicios[[#This Row],[AÑO]])</f>
        <v>marzo 2023</v>
      </c>
      <c r="J180" s="3" t="str">
        <f>MID(Servicios[[#This Row],[ORDEN]],1,1)</f>
        <v>G</v>
      </c>
      <c r="L180" t="s">
        <v>1434</v>
      </c>
      <c r="M180" t="s">
        <v>1435</v>
      </c>
      <c r="N180" t="s">
        <v>949</v>
      </c>
      <c r="O180" t="s">
        <v>118</v>
      </c>
      <c r="P180" t="s">
        <v>251</v>
      </c>
      <c r="Q180" t="s">
        <v>950</v>
      </c>
      <c r="R180" t="e">
        <f>VLOOKUP(Servicios[[#This Row],[VIN2]],Table_OutputBDVentaReciente[Vin],1,0)</f>
        <v>#N/A</v>
      </c>
      <c r="S180" t="str">
        <f>VLOOKUP(Servicios[[#This Row],[VIN2]],Table_ListadoRptClientes[Vin],1,0)</f>
        <v>MR0EX8DDXG0166566</v>
      </c>
      <c r="T180" t="e">
        <f>VLOOKUP(Servicios[[#This Row],[VIN2]],Table_LIstadoInactivos[Vin],1,0)</f>
        <v>#N/A</v>
      </c>
      <c r="U180" t="str">
        <f>VLOOKUP(Servicios[[#This Row],[VIN2]],Table_Campanias[Vin],1,0)</f>
        <v>MR0EX8DDXG0166566</v>
      </c>
      <c r="V180" s="3" t="str">
        <f>MID(Servicios[[#This Row],[VIN2]],10,1)</f>
        <v>G</v>
      </c>
      <c r="W180" s="3">
        <f t="shared" si="20"/>
        <v>2016</v>
      </c>
      <c r="X180" t="s">
        <v>951</v>
      </c>
      <c r="Y180">
        <v>4151048960</v>
      </c>
      <c r="Z180">
        <v>4613132223</v>
      </c>
      <c r="AA180">
        <v>4613132223</v>
      </c>
      <c r="AB180">
        <v>0</v>
      </c>
      <c r="AC180" t="s">
        <v>952</v>
      </c>
      <c r="AD180" s="9" t="str">
        <f>IFERROR(VLOOKUP(Servicios[[#This Row],[VIN 8 BV]],Citas[[VIN]:[STATUS ASISTENCIA]],1,FALSE),"NO")</f>
        <v>G0166566</v>
      </c>
    </row>
    <row r="181" spans="1:30">
      <c r="A181" s="1">
        <v>44995</v>
      </c>
      <c r="B181" s="4">
        <v>94049736</v>
      </c>
      <c r="C181" s="156" t="str">
        <f>IFERROR(VLOOKUP(Servicios[[#This Row],[VIN 8 BV]],Citas[[VIN]:[TMK]],2,0),"NO")</f>
        <v>M</v>
      </c>
      <c r="D181" s="4" t="str">
        <f>MID(Servicios[[#This Row],[VIN2]],10,8)</f>
        <v>94049736</v>
      </c>
      <c r="E181" s="3">
        <f t="shared" si="18"/>
        <v>1</v>
      </c>
      <c r="F181">
        <f t="shared" si="19"/>
        <v>10</v>
      </c>
      <c r="G181" t="str">
        <f>TEXT(Servicios[[#This Row],[FECHA]],"aaaa")</f>
        <v>2023</v>
      </c>
      <c r="H181" t="str">
        <f>TEXT(Servicios[[#This Row],[FECHA]],"mmmm")</f>
        <v>marzo</v>
      </c>
      <c r="I181" t="str">
        <f>CONCATENATE(Servicios[[#This Row],[MES]]," ",Servicios[[#This Row],[AÑO]])</f>
        <v>marzo 2023</v>
      </c>
      <c r="J181" s="3" t="str">
        <f>MID(Servicios[[#This Row],[ORDEN]],1,1)</f>
        <v>G</v>
      </c>
      <c r="L181" t="s">
        <v>1436</v>
      </c>
      <c r="M181" t="s">
        <v>1437</v>
      </c>
      <c r="N181" t="s">
        <v>1438</v>
      </c>
      <c r="O181" t="s">
        <v>118</v>
      </c>
      <c r="P181" t="s">
        <v>231</v>
      </c>
      <c r="Q181" t="s">
        <v>1439</v>
      </c>
      <c r="R181" t="e">
        <f>VLOOKUP(Servicios[[#This Row],[VIN2]],Table_OutputBDVentaReciente[Vin],1,0)</f>
        <v>#N/A</v>
      </c>
      <c r="S181" t="e">
        <f>VLOOKUP(Servicios[[#This Row],[VIN2]],Table_ListadoRptClientes[Vin],1,0)</f>
        <v>#N/A</v>
      </c>
      <c r="T181" t="e">
        <f>VLOOKUP(Servicios[[#This Row],[VIN2]],Table_LIstadoInactivos[Vin],1,0)</f>
        <v>#N/A</v>
      </c>
      <c r="U181" t="e">
        <f>VLOOKUP(Servicios[[#This Row],[VIN2]],Table_Campanias[Vin],1,0)</f>
        <v>#N/A</v>
      </c>
      <c r="V181" s="3" t="str">
        <f>MID(Servicios[[#This Row],[VIN2]],10,1)</f>
        <v>9</v>
      </c>
      <c r="W181" s="3">
        <f t="shared" si="20"/>
        <v>2009</v>
      </c>
      <c r="X181" t="s">
        <v>1440</v>
      </c>
      <c r="Y181">
        <v>4661026200</v>
      </c>
      <c r="Z181">
        <v>4661026200</v>
      </c>
      <c r="AA181">
        <v>4661026200</v>
      </c>
      <c r="AB181">
        <v>0</v>
      </c>
      <c r="AC181" t="s">
        <v>1441</v>
      </c>
      <c r="AD181" s="9">
        <f>IFERROR(VLOOKUP(Servicios[[#This Row],[VIN 8 BV]],Citas[[VIN]:[STATUS ASISTENCIA]],1,FALSE),"NO")</f>
        <v>94049736</v>
      </c>
    </row>
    <row r="182" spans="1:30">
      <c r="A182" s="1">
        <v>44995</v>
      </c>
      <c r="B182" s="4">
        <v>94049736</v>
      </c>
      <c r="C182" s="156" t="str">
        <f>IFERROR(VLOOKUP(Servicios[[#This Row],[VIN 8 BV]],Citas[[VIN]:[TMK]],2,0),"NO")</f>
        <v>M</v>
      </c>
      <c r="D182" s="4" t="str">
        <f>MID(Servicios[[#This Row],[VIN2]],10,8)</f>
        <v>94049736</v>
      </c>
      <c r="E182" s="3">
        <f t="shared" si="18"/>
        <v>1</v>
      </c>
      <c r="F182">
        <f t="shared" si="19"/>
        <v>10</v>
      </c>
      <c r="G182" t="str">
        <f>TEXT(Servicios[[#This Row],[FECHA]],"aaaa")</f>
        <v>2023</v>
      </c>
      <c r="H182" t="str">
        <f>TEXT(Servicios[[#This Row],[FECHA]],"mmmm")</f>
        <v>marzo</v>
      </c>
      <c r="I182" t="str">
        <f>CONCATENATE(Servicios[[#This Row],[MES]]," ",Servicios[[#This Row],[AÑO]])</f>
        <v>marzo 2023</v>
      </c>
      <c r="J182" s="3" t="str">
        <f>MID(Servicios[[#This Row],[ORDEN]],1,1)</f>
        <v>G</v>
      </c>
      <c r="L182" t="s">
        <v>1442</v>
      </c>
      <c r="M182" t="s">
        <v>1443</v>
      </c>
      <c r="N182" t="s">
        <v>1438</v>
      </c>
      <c r="O182" t="s">
        <v>118</v>
      </c>
      <c r="P182" t="s">
        <v>231</v>
      </c>
      <c r="Q182" t="s">
        <v>1439</v>
      </c>
      <c r="R182" t="e">
        <f>VLOOKUP(Servicios[[#This Row],[VIN2]],Table_OutputBDVentaReciente[Vin],1,0)</f>
        <v>#N/A</v>
      </c>
      <c r="S182" t="e">
        <f>VLOOKUP(Servicios[[#This Row],[VIN2]],Table_ListadoRptClientes[Vin],1,0)</f>
        <v>#N/A</v>
      </c>
      <c r="T182" t="e">
        <f>VLOOKUP(Servicios[[#This Row],[VIN2]],Table_LIstadoInactivos[Vin],1,0)</f>
        <v>#N/A</v>
      </c>
      <c r="U182" t="e">
        <f>VLOOKUP(Servicios[[#This Row],[VIN2]],Table_Campanias[Vin],1,0)</f>
        <v>#N/A</v>
      </c>
      <c r="V182" s="3" t="str">
        <f>MID(Servicios[[#This Row],[VIN2]],10,1)</f>
        <v>9</v>
      </c>
      <c r="W182" s="3">
        <f t="shared" si="20"/>
        <v>2009</v>
      </c>
      <c r="X182" t="s">
        <v>1440</v>
      </c>
      <c r="Y182">
        <v>4661026200</v>
      </c>
      <c r="Z182">
        <v>4661026200</v>
      </c>
      <c r="AA182">
        <v>4661026200</v>
      </c>
      <c r="AB182">
        <v>0</v>
      </c>
      <c r="AC182" t="s">
        <v>1441</v>
      </c>
      <c r="AD182" s="9">
        <f>IFERROR(VLOOKUP(Servicios[[#This Row],[VIN 8 BV]],Citas[[VIN]:[STATUS ASISTENCIA]],1,FALSE),"NO")</f>
        <v>94049736</v>
      </c>
    </row>
    <row r="183" spans="1:30">
      <c r="A183" s="1">
        <v>44995</v>
      </c>
      <c r="B183" s="4">
        <v>94049736</v>
      </c>
      <c r="C183" s="156" t="str">
        <f>IFERROR(VLOOKUP(Servicios[[#This Row],[VIN 8 BV]],Citas[[VIN]:[TMK]],2,0),"NO")</f>
        <v>M</v>
      </c>
      <c r="D183" s="4" t="str">
        <f>MID(Servicios[[#This Row],[VIN2]],10,8)</f>
        <v>94049736</v>
      </c>
      <c r="E183" s="3">
        <f t="shared" si="18"/>
        <v>1</v>
      </c>
      <c r="F183">
        <f t="shared" si="19"/>
        <v>10</v>
      </c>
      <c r="G183" t="str">
        <f>TEXT(Servicios[[#This Row],[FECHA]],"aaaa")</f>
        <v>2023</v>
      </c>
      <c r="H183" t="str">
        <f>TEXT(Servicios[[#This Row],[FECHA]],"mmmm")</f>
        <v>marzo</v>
      </c>
      <c r="I183" t="str">
        <f>CONCATENATE(Servicios[[#This Row],[MES]]," ",Servicios[[#This Row],[AÑO]])</f>
        <v>marzo 2023</v>
      </c>
      <c r="J183" s="3" t="str">
        <f>MID(Servicios[[#This Row],[ORDEN]],1,1)</f>
        <v>G</v>
      </c>
      <c r="L183" t="s">
        <v>1444</v>
      </c>
      <c r="M183" t="s">
        <v>1445</v>
      </c>
      <c r="N183" t="s">
        <v>1438</v>
      </c>
      <c r="O183" t="s">
        <v>118</v>
      </c>
      <c r="P183" t="s">
        <v>231</v>
      </c>
      <c r="Q183" t="s">
        <v>1439</v>
      </c>
      <c r="R183" t="e">
        <f>VLOOKUP(Servicios[[#This Row],[VIN2]],Table_OutputBDVentaReciente[Vin],1,0)</f>
        <v>#N/A</v>
      </c>
      <c r="S183" t="e">
        <f>VLOOKUP(Servicios[[#This Row],[VIN2]],Table_ListadoRptClientes[Vin],1,0)</f>
        <v>#N/A</v>
      </c>
      <c r="T183" t="e">
        <f>VLOOKUP(Servicios[[#This Row],[VIN2]],Table_LIstadoInactivos[Vin],1,0)</f>
        <v>#N/A</v>
      </c>
      <c r="U183" t="e">
        <f>VLOOKUP(Servicios[[#This Row],[VIN2]],Table_Campanias[Vin],1,0)</f>
        <v>#N/A</v>
      </c>
      <c r="V183" s="3" t="str">
        <f>MID(Servicios[[#This Row],[VIN2]],10,1)</f>
        <v>9</v>
      </c>
      <c r="W183" s="3">
        <f t="shared" si="20"/>
        <v>2009</v>
      </c>
      <c r="X183" t="s">
        <v>1440</v>
      </c>
      <c r="Y183">
        <v>4661026200</v>
      </c>
      <c r="Z183">
        <v>4661026200</v>
      </c>
      <c r="AA183">
        <v>4661026200</v>
      </c>
      <c r="AB183">
        <v>0</v>
      </c>
      <c r="AC183" t="s">
        <v>1441</v>
      </c>
      <c r="AD183" s="9">
        <f>IFERROR(VLOOKUP(Servicios[[#This Row],[VIN 8 BV]],Citas[[VIN]:[STATUS ASISTENCIA]],1,FALSE),"NO")</f>
        <v>94049736</v>
      </c>
    </row>
    <row r="184" spans="1:30">
      <c r="A184" s="1">
        <v>44995</v>
      </c>
      <c r="B184" s="19" t="s">
        <v>1446</v>
      </c>
      <c r="C184" s="156" t="str">
        <f>IFERROR(VLOOKUP(Servicios[[#This Row],[VIN 8 BV]],Citas[[VIN]:[TMK]],2,0),"NO")</f>
        <v>I</v>
      </c>
      <c r="D184" s="4" t="str">
        <f>MID(Servicios[[#This Row],[VIN2]],10,8)</f>
        <v>LP070989</v>
      </c>
      <c r="E184" s="3">
        <f t="shared" si="18"/>
        <v>1</v>
      </c>
      <c r="F184">
        <f t="shared" si="19"/>
        <v>10</v>
      </c>
      <c r="G184" t="str">
        <f>TEXT(Servicios[[#This Row],[FECHA]],"aaaa")</f>
        <v>2023</v>
      </c>
      <c r="H184" t="str">
        <f>TEXT(Servicios[[#This Row],[FECHA]],"mmmm")</f>
        <v>marzo</v>
      </c>
      <c r="I184" t="str">
        <f>CONCATENATE(Servicios[[#This Row],[MES]]," ",Servicios[[#This Row],[AÑO]])</f>
        <v>marzo 2023</v>
      </c>
      <c r="J184" s="3" t="str">
        <f>MID(Servicios[[#This Row],[ORDEN]],1,1)</f>
        <v>G</v>
      </c>
      <c r="L184" t="s">
        <v>1447</v>
      </c>
      <c r="M184" t="s">
        <v>1448</v>
      </c>
      <c r="N184" t="s">
        <v>1449</v>
      </c>
      <c r="O184" t="s">
        <v>118</v>
      </c>
      <c r="P184" t="s">
        <v>310</v>
      </c>
      <c r="Q184" t="s">
        <v>1450</v>
      </c>
      <c r="R184" t="e">
        <f>VLOOKUP(Servicios[[#This Row],[VIN2]],Table_OutputBDVentaReciente[Vin],1,0)</f>
        <v>#N/A</v>
      </c>
      <c r="S184" t="str">
        <f>VLOOKUP(Servicios[[#This Row],[VIN2]],Table_ListadoRptClientes[Vin],1,0)</f>
        <v>5YFBPRBE3LP070989</v>
      </c>
      <c r="T184" t="e">
        <f>VLOOKUP(Servicios[[#This Row],[VIN2]],Table_LIstadoInactivos[Vin],1,0)</f>
        <v>#N/A</v>
      </c>
      <c r="U184" t="str">
        <f>VLOOKUP(Servicios[[#This Row],[VIN2]],Table_Campanias[Vin],1,0)</f>
        <v>5YFBPRBE3LP070989</v>
      </c>
      <c r="V184" s="3" t="str">
        <f>MID(Servicios[[#This Row],[VIN2]],10,1)</f>
        <v>L</v>
      </c>
      <c r="W184" s="3">
        <f t="shared" si="20"/>
        <v>2021</v>
      </c>
      <c r="X184" t="s">
        <v>1451</v>
      </c>
      <c r="Y184">
        <v>4131582020</v>
      </c>
      <c r="Z184">
        <v>4613352343</v>
      </c>
      <c r="AA184">
        <v>4613352343</v>
      </c>
      <c r="AB184">
        <v>0</v>
      </c>
      <c r="AC184" t="s">
        <v>1452</v>
      </c>
      <c r="AD184" s="9" t="str">
        <f>IFERROR(VLOOKUP(Servicios[[#This Row],[VIN 8 BV]],Citas[[VIN]:[STATUS ASISTENCIA]],1,FALSE),"NO")</f>
        <v>LP070989</v>
      </c>
    </row>
    <row r="185" spans="1:30">
      <c r="A185" s="1">
        <v>44995</v>
      </c>
      <c r="B185" s="19" t="s">
        <v>1453</v>
      </c>
      <c r="C185" s="156" t="str">
        <f>IFERROR(VLOOKUP(Servicios[[#This Row],[VIN 8 BV]],Citas[[VIN]:[TMK]],2,0),"NO")</f>
        <v>NO</v>
      </c>
      <c r="D185" s="4" t="str">
        <f>MID(Servicios[[#This Row],[VIN2]],10,8)</f>
        <v>M1218395</v>
      </c>
      <c r="E185" s="3">
        <f t="shared" si="18"/>
        <v>1</v>
      </c>
      <c r="F185">
        <f t="shared" si="19"/>
        <v>10</v>
      </c>
      <c r="G185" t="str">
        <f>TEXT(Servicios[[#This Row],[FECHA]],"aaaa")</f>
        <v>2023</v>
      </c>
      <c r="H185" t="str">
        <f>TEXT(Servicios[[#This Row],[FECHA]],"mmmm")</f>
        <v>marzo</v>
      </c>
      <c r="I185" t="str">
        <f>CONCATENATE(Servicios[[#This Row],[MES]]," ",Servicios[[#This Row],[AÑO]])</f>
        <v>marzo 2023</v>
      </c>
      <c r="J185" s="3" t="str">
        <f>MID(Servicios[[#This Row],[ORDEN]],1,1)</f>
        <v>S</v>
      </c>
      <c r="L185" t="s">
        <v>1454</v>
      </c>
      <c r="M185" t="s">
        <v>1455</v>
      </c>
      <c r="N185" t="s">
        <v>1456</v>
      </c>
      <c r="O185" t="s">
        <v>119</v>
      </c>
      <c r="P185" t="s">
        <v>231</v>
      </c>
      <c r="Q185" t="s">
        <v>1457</v>
      </c>
      <c r="R185" t="e">
        <f>VLOOKUP(Servicios[[#This Row],[VIN2]],Table_OutputBDVentaReciente[Vin],1,0)</f>
        <v>#N/A</v>
      </c>
      <c r="S185" t="str">
        <f>VLOOKUP(Servicios[[#This Row],[VIN2]],Table_ListadoRptClientes[Vin],1,0)</f>
        <v>MR2B29F36M1218395</v>
      </c>
      <c r="T185" t="e">
        <f>VLOOKUP(Servicios[[#This Row],[VIN2]],Table_LIstadoInactivos[Vin],1,0)</f>
        <v>#N/A</v>
      </c>
      <c r="U185" t="e">
        <f>VLOOKUP(Servicios[[#This Row],[VIN2]],Table_Campanias[Vin],1,0)</f>
        <v>#N/A</v>
      </c>
      <c r="V185" s="3" t="str">
        <f>MID(Servicios[[#This Row],[VIN2]],10,1)</f>
        <v>M</v>
      </c>
      <c r="W185" s="3">
        <f t="shared" si="20"/>
        <v>2022</v>
      </c>
      <c r="X185" t="s">
        <v>1458</v>
      </c>
      <c r="Y185">
        <v>4727377974</v>
      </c>
      <c r="Z185">
        <v>4611246550</v>
      </c>
      <c r="AA185">
        <v>4611085903</v>
      </c>
      <c r="AB185">
        <v>4461394234</v>
      </c>
      <c r="AC185" t="s">
        <v>1459</v>
      </c>
      <c r="AD185" s="9" t="str">
        <f>IFERROR(VLOOKUP(Servicios[[#This Row],[VIN 8 BV]],Citas[[VIN]:[STATUS ASISTENCIA]],1,FALSE),"NO")</f>
        <v>NO</v>
      </c>
    </row>
    <row r="186" spans="1:30">
      <c r="A186" s="1">
        <v>44995</v>
      </c>
      <c r="B186" s="19" t="s">
        <v>1460</v>
      </c>
      <c r="C186" s="156" t="str">
        <f>IFERROR(VLOOKUP(Servicios[[#This Row],[VIN 8 BV]],Citas[[VIN]:[TMK]],2,0),"NO")</f>
        <v>I</v>
      </c>
      <c r="D186" s="4" t="str">
        <f>MID(Servicios[[#This Row],[VIN2]],10,8)</f>
        <v>7Z884320</v>
      </c>
      <c r="E186" s="3">
        <f t="shared" si="18"/>
        <v>1</v>
      </c>
      <c r="F186">
        <f t="shared" si="19"/>
        <v>10</v>
      </c>
      <c r="G186" t="str">
        <f>TEXT(Servicios[[#This Row],[FECHA]],"aaaa")</f>
        <v>2023</v>
      </c>
      <c r="H186" t="str">
        <f>TEXT(Servicios[[#This Row],[FECHA]],"mmmm")</f>
        <v>marzo</v>
      </c>
      <c r="I186" t="str">
        <f>CONCATENATE(Servicios[[#This Row],[MES]]," ",Servicios[[#This Row],[AÑO]])</f>
        <v>marzo 2023</v>
      </c>
      <c r="J186" s="3" t="str">
        <f>MID(Servicios[[#This Row],[ORDEN]],1,1)</f>
        <v>S</v>
      </c>
      <c r="L186" t="s">
        <v>1461</v>
      </c>
      <c r="M186" t="s">
        <v>1462</v>
      </c>
      <c r="N186" t="s">
        <v>1463</v>
      </c>
      <c r="O186" t="s">
        <v>119</v>
      </c>
      <c r="P186" t="s">
        <v>310</v>
      </c>
      <c r="Q186" t="s">
        <v>1464</v>
      </c>
      <c r="R186" t="e">
        <f>VLOOKUP(Servicios[[#This Row],[VIN2]],Table_OutputBDVentaReciente[Vin],1,0)</f>
        <v>#N/A</v>
      </c>
      <c r="S186" t="e">
        <f>VLOOKUP(Servicios[[#This Row],[VIN2]],Table_ListadoRptClientes[Vin],1,0)</f>
        <v>#N/A</v>
      </c>
      <c r="T186" t="e">
        <f>VLOOKUP(Servicios[[#This Row],[VIN2]],Table_LIstadoInactivos[Vin],1,0)</f>
        <v>#N/A</v>
      </c>
      <c r="U186" t="e">
        <f>VLOOKUP(Servicios[[#This Row],[VIN2]],Table_Campanias[Vin],1,0)</f>
        <v>#N/A</v>
      </c>
      <c r="V186" s="3" t="str">
        <f>MID(Servicios[[#This Row],[VIN2]],10,1)</f>
        <v>7</v>
      </c>
      <c r="W186" s="3">
        <f t="shared" si="20"/>
        <v>2007</v>
      </c>
      <c r="X186" t="s">
        <v>1465</v>
      </c>
      <c r="Y186">
        <v>0</v>
      </c>
      <c r="Z186">
        <v>4566514420</v>
      </c>
      <c r="AA186">
        <v>4566514420</v>
      </c>
      <c r="AB186">
        <v>0</v>
      </c>
      <c r="AC186" t="s">
        <v>1466</v>
      </c>
      <c r="AD186" s="9" t="str">
        <f>IFERROR(VLOOKUP(Servicios[[#This Row],[VIN 8 BV]],Citas[[VIN]:[STATUS ASISTENCIA]],1,FALSE),"NO")</f>
        <v>7Z884320</v>
      </c>
    </row>
    <row r="187" spans="1:30">
      <c r="A187" s="1">
        <v>44995</v>
      </c>
      <c r="B187" s="19" t="s">
        <v>1467</v>
      </c>
      <c r="C187" s="156" t="str">
        <f>IFERROR(VLOOKUP(Servicios[[#This Row],[VIN 8 BV]],Citas[[VIN]:[TMK]],2,0),"NO")</f>
        <v>M</v>
      </c>
      <c r="D187" s="4" t="str">
        <f>MID(Servicios[[#This Row],[VIN2]],10,8)</f>
        <v>H0176779</v>
      </c>
      <c r="E187" s="3">
        <f t="shared" si="18"/>
        <v>1</v>
      </c>
      <c r="F187">
        <f t="shared" si="19"/>
        <v>10</v>
      </c>
      <c r="G187" t="str">
        <f>TEXT(Servicios[[#This Row],[FECHA]],"aaaa")</f>
        <v>2023</v>
      </c>
      <c r="H187" t="str">
        <f>TEXT(Servicios[[#This Row],[FECHA]],"mmmm")</f>
        <v>marzo</v>
      </c>
      <c r="I187" t="str">
        <f>CONCATENATE(Servicios[[#This Row],[MES]]," ",Servicios[[#This Row],[AÑO]])</f>
        <v>marzo 2023</v>
      </c>
      <c r="J187" s="3" t="str">
        <f>MID(Servicios[[#This Row],[ORDEN]],1,1)</f>
        <v>S</v>
      </c>
      <c r="L187" t="s">
        <v>1468</v>
      </c>
      <c r="M187" t="s">
        <v>1469</v>
      </c>
      <c r="N187" t="s">
        <v>1470</v>
      </c>
      <c r="O187" t="s">
        <v>118</v>
      </c>
      <c r="P187" t="s">
        <v>251</v>
      </c>
      <c r="Q187" t="s">
        <v>1471</v>
      </c>
      <c r="R187" t="e">
        <f>VLOOKUP(Servicios[[#This Row],[VIN2]],Table_OutputBDVentaReciente[Vin],1,0)</f>
        <v>#N/A</v>
      </c>
      <c r="S187" t="e">
        <f>VLOOKUP(Servicios[[#This Row],[VIN2]],Table_ListadoRptClientes[Vin],1,0)</f>
        <v>#N/A</v>
      </c>
      <c r="T187" t="str">
        <f>VLOOKUP(Servicios[[#This Row],[VIN2]],Table_LIstadoInactivos[Vin],1,0)</f>
        <v>MR0EX8DD9H0176779</v>
      </c>
      <c r="U187" t="e">
        <f>VLOOKUP(Servicios[[#This Row],[VIN2]],Table_Campanias[Vin],1,0)</f>
        <v>#N/A</v>
      </c>
      <c r="V187" s="3" t="str">
        <f>MID(Servicios[[#This Row],[VIN2]],10,1)</f>
        <v>H</v>
      </c>
      <c r="W187" s="3">
        <f t="shared" si="20"/>
        <v>2017</v>
      </c>
      <c r="X187" t="s">
        <v>1472</v>
      </c>
      <c r="Y187">
        <v>0</v>
      </c>
      <c r="Z187">
        <v>0</v>
      </c>
      <c r="AA187">
        <v>4611234980</v>
      </c>
      <c r="AB187">
        <v>4111650723</v>
      </c>
      <c r="AC187" t="s">
        <v>1473</v>
      </c>
      <c r="AD187" s="9" t="str">
        <f>IFERROR(VLOOKUP(Servicios[[#This Row],[VIN 8 BV]],Citas[[VIN]:[STATUS ASISTENCIA]],1,FALSE),"NO")</f>
        <v>H0176779</v>
      </c>
    </row>
    <row r="188" spans="1:30">
      <c r="A188" s="1">
        <v>44995</v>
      </c>
      <c r="B188" s="19" t="s">
        <v>1474</v>
      </c>
      <c r="C188" s="156" t="str">
        <f>IFERROR(VLOOKUP(Servicios[[#This Row],[VIN 8 BV]],Citas[[VIN]:[TMK]],2,0),"NO")</f>
        <v>J</v>
      </c>
      <c r="D188" s="4" t="str">
        <f>MID(Servicios[[#This Row],[VIN2]],10,8)</f>
        <v>L1635225</v>
      </c>
      <c r="E188" s="3">
        <f t="shared" si="18"/>
        <v>1</v>
      </c>
      <c r="F188">
        <f t="shared" si="19"/>
        <v>10</v>
      </c>
      <c r="G188" t="str">
        <f>TEXT(Servicios[[#This Row],[FECHA]],"aaaa")</f>
        <v>2023</v>
      </c>
      <c r="H188" t="str">
        <f>TEXT(Servicios[[#This Row],[FECHA]],"mmmm")</f>
        <v>marzo</v>
      </c>
      <c r="I188" t="str">
        <f>CONCATENATE(Servicios[[#This Row],[MES]]," ",Servicios[[#This Row],[AÑO]])</f>
        <v>marzo 2023</v>
      </c>
      <c r="J188" s="3" t="str">
        <f>MID(Servicios[[#This Row],[ORDEN]],1,1)</f>
        <v>S</v>
      </c>
      <c r="L188" t="s">
        <v>1475</v>
      </c>
      <c r="M188" t="s">
        <v>1476</v>
      </c>
      <c r="N188" t="s">
        <v>1477</v>
      </c>
      <c r="O188" t="s">
        <v>119</v>
      </c>
      <c r="P188" t="s">
        <v>451</v>
      </c>
      <c r="Q188" t="s">
        <v>1478</v>
      </c>
      <c r="R188" t="e">
        <f>VLOOKUP(Servicios[[#This Row],[VIN2]],Table_OutputBDVentaReciente[Vin],1,0)</f>
        <v>#N/A</v>
      </c>
      <c r="S188" t="str">
        <f>VLOOKUP(Servicios[[#This Row],[VIN2]],Table_ListadoRptClientes[Vin],1,0)</f>
        <v>JTDKDTB32L1635225</v>
      </c>
      <c r="T188" t="e">
        <f>VLOOKUP(Servicios[[#This Row],[VIN2]],Table_LIstadoInactivos[Vin],1,0)</f>
        <v>#N/A</v>
      </c>
      <c r="U188" t="e">
        <f>VLOOKUP(Servicios[[#This Row],[VIN2]],Table_Campanias[Vin],1,0)</f>
        <v>#N/A</v>
      </c>
      <c r="V188" s="3" t="str">
        <f>MID(Servicios[[#This Row],[VIN2]],10,1)</f>
        <v>L</v>
      </c>
      <c r="W188" s="3">
        <f t="shared" si="20"/>
        <v>2021</v>
      </c>
      <c r="X188" t="s">
        <v>1479</v>
      </c>
      <c r="Y188">
        <v>4155664416</v>
      </c>
      <c r="Z188">
        <v>4155664416</v>
      </c>
      <c r="AA188">
        <v>4155664416</v>
      </c>
      <c r="AB188">
        <v>0</v>
      </c>
      <c r="AC188" t="s">
        <v>1480</v>
      </c>
      <c r="AD188" s="9" t="str">
        <f>IFERROR(VLOOKUP(Servicios[[#This Row],[VIN 8 BV]],Citas[[VIN]:[STATUS ASISTENCIA]],1,FALSE),"NO")</f>
        <v>L1635225</v>
      </c>
    </row>
    <row r="189" spans="1:30">
      <c r="A189" s="1">
        <v>44995</v>
      </c>
      <c r="B189" s="19" t="s">
        <v>1481</v>
      </c>
      <c r="C189" s="156" t="str">
        <f>IFERROR(VLOOKUP(Servicios[[#This Row],[VIN 8 BV]],Citas[[VIN]:[TMK]],2,0),"NO")</f>
        <v>K</v>
      </c>
      <c r="D189" s="4" t="str">
        <f>MID(Servicios[[#This Row],[VIN2]],10,8)</f>
        <v>JW740345</v>
      </c>
      <c r="E189" s="3">
        <f t="shared" si="18"/>
        <v>1</v>
      </c>
      <c r="F189">
        <f t="shared" si="19"/>
        <v>10</v>
      </c>
      <c r="G189" t="str">
        <f>TEXT(Servicios[[#This Row],[FECHA]],"aaaa")</f>
        <v>2023</v>
      </c>
      <c r="H189" t="str">
        <f>TEXT(Servicios[[#This Row],[FECHA]],"mmmm")</f>
        <v>marzo</v>
      </c>
      <c r="I189" t="str">
        <f>CONCATENATE(Servicios[[#This Row],[MES]]," ",Servicios[[#This Row],[AÑO]])</f>
        <v>marzo 2023</v>
      </c>
      <c r="J189" s="3" t="str">
        <f>MID(Servicios[[#This Row],[ORDEN]],1,1)</f>
        <v>S</v>
      </c>
      <c r="L189" t="s">
        <v>1482</v>
      </c>
      <c r="M189" t="s">
        <v>1483</v>
      </c>
      <c r="N189" t="s">
        <v>1484</v>
      </c>
      <c r="O189" t="s">
        <v>119</v>
      </c>
      <c r="P189" t="s">
        <v>295</v>
      </c>
      <c r="Q189" t="s">
        <v>1485</v>
      </c>
      <c r="R189" t="e">
        <f>VLOOKUP(Servicios[[#This Row],[VIN2]],Table_OutputBDVentaReciente[Vin],1,0)</f>
        <v>#N/A</v>
      </c>
      <c r="S189" t="str">
        <f>VLOOKUP(Servicios[[#This Row],[VIN2]],Table_ListadoRptClientes[Vin],1,0)</f>
        <v>2T3RFREV1JW740345</v>
      </c>
      <c r="T189" t="e">
        <f>VLOOKUP(Servicios[[#This Row],[VIN2]],Table_LIstadoInactivos[Vin],1,0)</f>
        <v>#N/A</v>
      </c>
      <c r="U189" t="e">
        <f>VLOOKUP(Servicios[[#This Row],[VIN2]],Table_Campanias[Vin],1,0)</f>
        <v>#N/A</v>
      </c>
      <c r="V189" s="3" t="str">
        <f>MID(Servicios[[#This Row],[VIN2]],10,1)</f>
        <v>J</v>
      </c>
      <c r="W189" s="3">
        <f t="shared" si="20"/>
        <v>2019</v>
      </c>
      <c r="X189" t="s">
        <v>1486</v>
      </c>
      <c r="Y189">
        <v>4151054427</v>
      </c>
      <c r="Z189">
        <v>4151055874</v>
      </c>
      <c r="AA189">
        <v>4151055874</v>
      </c>
      <c r="AB189">
        <v>0</v>
      </c>
      <c r="AC189" t="s">
        <v>1487</v>
      </c>
      <c r="AD189" s="9" t="str">
        <f>IFERROR(VLOOKUP(Servicios[[#This Row],[VIN 8 BV]],Citas[[VIN]:[STATUS ASISTENCIA]],1,FALSE),"NO")</f>
        <v>JW740345</v>
      </c>
    </row>
    <row r="190" spans="1:30">
      <c r="A190" s="1">
        <v>44995</v>
      </c>
      <c r="B190" s="19" t="s">
        <v>1488</v>
      </c>
      <c r="C190" s="156" t="str">
        <f>IFERROR(VLOOKUP(Servicios[[#This Row],[VIN 8 BV]],Citas[[VIN]:[TMK]],2,0),"NO")</f>
        <v>I</v>
      </c>
      <c r="D190" s="4" t="str">
        <f>MID(Servicios[[#This Row],[VIN2]],10,8)</f>
        <v>N3006806</v>
      </c>
      <c r="E190" s="3">
        <f t="shared" si="18"/>
        <v>1</v>
      </c>
      <c r="F190">
        <f t="shared" si="19"/>
        <v>10</v>
      </c>
      <c r="G190" t="str">
        <f>TEXT(Servicios[[#This Row],[FECHA]],"aaaa")</f>
        <v>2023</v>
      </c>
      <c r="H190" t="str">
        <f>TEXT(Servicios[[#This Row],[FECHA]],"mmmm")</f>
        <v>marzo</v>
      </c>
      <c r="I190" t="str">
        <f>CONCATENATE(Servicios[[#This Row],[MES]]," ",Servicios[[#This Row],[AÑO]])</f>
        <v>marzo 2023</v>
      </c>
      <c r="J190" s="3" t="str">
        <f>MID(Servicios[[#This Row],[ORDEN]],1,1)</f>
        <v>S</v>
      </c>
      <c r="L190" t="s">
        <v>1489</v>
      </c>
      <c r="M190" t="s">
        <v>1490</v>
      </c>
      <c r="N190" t="s">
        <v>1491</v>
      </c>
      <c r="O190" t="s">
        <v>119</v>
      </c>
      <c r="P190" t="s">
        <v>244</v>
      </c>
      <c r="Q190" t="s">
        <v>1492</v>
      </c>
      <c r="R190" t="e">
        <f>VLOOKUP(Servicios[[#This Row],[VIN2]],Table_OutputBDVentaReciente[Vin],1,0)</f>
        <v>#N/A</v>
      </c>
      <c r="S190" t="str">
        <f>VLOOKUP(Servicios[[#This Row],[VIN2]],Table_ListadoRptClientes[Vin],1,0)</f>
        <v>MHFAB1BY4N3006806</v>
      </c>
      <c r="T190" t="e">
        <f>VLOOKUP(Servicios[[#This Row],[VIN2]],Table_LIstadoInactivos[Vin],1,0)</f>
        <v>#N/A</v>
      </c>
      <c r="U190" t="e">
        <f>VLOOKUP(Servicios[[#This Row],[VIN2]],Table_Campanias[Vin],1,0)</f>
        <v>#N/A</v>
      </c>
      <c r="V190" s="3" t="str">
        <f>MID(Servicios[[#This Row],[VIN2]],10,1)</f>
        <v>N</v>
      </c>
      <c r="W190" s="3" t="str">
        <f t="shared" si="20"/>
        <v/>
      </c>
      <c r="X190" t="s">
        <v>1493</v>
      </c>
      <c r="Y190">
        <v>4181826679</v>
      </c>
      <c r="Z190">
        <v>4181341716</v>
      </c>
      <c r="AA190">
        <v>4181843384</v>
      </c>
      <c r="AB190">
        <v>4181341716</v>
      </c>
      <c r="AC190" t="s">
        <v>1494</v>
      </c>
      <c r="AD190" s="9" t="str">
        <f>IFERROR(VLOOKUP(Servicios[[#This Row],[VIN 8 BV]],Citas[[VIN]:[STATUS ASISTENCIA]],1,FALSE),"NO")</f>
        <v>N3006806</v>
      </c>
    </row>
    <row r="191" spans="1:30">
      <c r="A191" s="1">
        <v>44995</v>
      </c>
      <c r="B191" s="19" t="s">
        <v>1495</v>
      </c>
      <c r="C191" s="156" t="str">
        <f>IFERROR(VLOOKUP(Servicios[[#This Row],[VIN 8 BV]],Citas[[VIN]:[TMK]],2,0),"NO")</f>
        <v>K</v>
      </c>
      <c r="D191" s="4" t="str">
        <f>MID(Servicios[[#This Row],[VIN2]],10,8)</f>
        <v>NU583609</v>
      </c>
      <c r="E191" s="3">
        <f t="shared" si="18"/>
        <v>1</v>
      </c>
      <c r="F191">
        <f t="shared" si="19"/>
        <v>10</v>
      </c>
      <c r="G191" t="str">
        <f>TEXT(Servicios[[#This Row],[FECHA]],"aaaa")</f>
        <v>2023</v>
      </c>
      <c r="H191" t="str">
        <f>TEXT(Servicios[[#This Row],[FECHA]],"mmmm")</f>
        <v>marzo</v>
      </c>
      <c r="I191" t="str">
        <f>CONCATENATE(Servicios[[#This Row],[MES]]," ",Servicios[[#This Row],[AÑO]])</f>
        <v>marzo 2023</v>
      </c>
      <c r="J191" s="3" t="str">
        <f>MID(Servicios[[#This Row],[ORDEN]],1,1)</f>
        <v>S</v>
      </c>
      <c r="L191" t="s">
        <v>1496</v>
      </c>
      <c r="M191" t="s">
        <v>1497</v>
      </c>
      <c r="N191" t="s">
        <v>1498</v>
      </c>
      <c r="O191" t="s">
        <v>119</v>
      </c>
      <c r="P191" t="s">
        <v>1038</v>
      </c>
      <c r="Q191" t="s">
        <v>1499</v>
      </c>
      <c r="R191" t="e">
        <f>VLOOKUP(Servicios[[#This Row],[VIN2]],Table_OutputBDVentaReciente[Vin],1,0)</f>
        <v>#N/A</v>
      </c>
      <c r="S191" t="str">
        <f>VLOOKUP(Servicios[[#This Row],[VIN2]],Table_ListadoRptClientes[Vin],1,0)</f>
        <v>4T1F31AK2NU583609</v>
      </c>
      <c r="T191" t="e">
        <f>VLOOKUP(Servicios[[#This Row],[VIN2]],Table_LIstadoInactivos[Vin],1,0)</f>
        <v>#N/A</v>
      </c>
      <c r="U191" t="e">
        <f>VLOOKUP(Servicios[[#This Row],[VIN2]],Table_Campanias[Vin],1,0)</f>
        <v>#N/A</v>
      </c>
      <c r="V191" s="3" t="str">
        <f>MID(Servicios[[#This Row],[VIN2]],10,1)</f>
        <v>N</v>
      </c>
      <c r="W191" s="3" t="str">
        <f t="shared" si="20"/>
        <v/>
      </c>
      <c r="X191" t="s">
        <v>1500</v>
      </c>
      <c r="Y191">
        <v>4425080101</v>
      </c>
      <c r="Z191">
        <v>4423469161</v>
      </c>
      <c r="AA191">
        <v>4423773212</v>
      </c>
      <c r="AB191">
        <v>0</v>
      </c>
      <c r="AC191" t="s">
        <v>1501</v>
      </c>
      <c r="AD191" s="9" t="str">
        <f>IFERROR(VLOOKUP(Servicios[[#This Row],[VIN 8 BV]],Citas[[VIN]:[STATUS ASISTENCIA]],1,FALSE),"NO")</f>
        <v>NU583609</v>
      </c>
    </row>
    <row r="192" spans="1:30">
      <c r="A192" s="1">
        <v>44995</v>
      </c>
      <c r="B192" s="19" t="s">
        <v>1502</v>
      </c>
      <c r="C192" s="156" t="str">
        <f>IFERROR(VLOOKUP(Servicios[[#This Row],[VIN 8 BV]],Citas[[VIN]:[TMK]],2,0),"NO")</f>
        <v>M</v>
      </c>
      <c r="D192" s="4" t="str">
        <f>MID(Servicios[[#This Row],[VIN2]],10,8)</f>
        <v>M1223402</v>
      </c>
      <c r="E192" s="3">
        <f t="shared" si="18"/>
        <v>1</v>
      </c>
      <c r="F192">
        <f t="shared" si="19"/>
        <v>10</v>
      </c>
      <c r="G192" t="str">
        <f>TEXT(Servicios[[#This Row],[FECHA]],"aaaa")</f>
        <v>2023</v>
      </c>
      <c r="H192" t="str">
        <f>TEXT(Servicios[[#This Row],[FECHA]],"mmmm")</f>
        <v>marzo</v>
      </c>
      <c r="I192" t="str">
        <f>CONCATENATE(Servicios[[#This Row],[MES]]," ",Servicios[[#This Row],[AÑO]])</f>
        <v>marzo 2023</v>
      </c>
      <c r="J192" s="3" t="str">
        <f>MID(Servicios[[#This Row],[ORDEN]],1,1)</f>
        <v>S</v>
      </c>
      <c r="L192" t="s">
        <v>1503</v>
      </c>
      <c r="M192" t="s">
        <v>1504</v>
      </c>
      <c r="N192" t="s">
        <v>1505</v>
      </c>
      <c r="O192" t="s">
        <v>120</v>
      </c>
      <c r="P192" t="s">
        <v>231</v>
      </c>
      <c r="Q192" t="s">
        <v>1506</v>
      </c>
      <c r="R192" t="e">
        <f>VLOOKUP(Servicios[[#This Row],[VIN2]],Table_OutputBDVentaReciente[Vin],1,0)</f>
        <v>#N/A</v>
      </c>
      <c r="S192" t="str">
        <f>VLOOKUP(Servicios[[#This Row],[VIN2]],Table_ListadoRptClientes[Vin],1,0)</f>
        <v>MR2B29F32M1223402</v>
      </c>
      <c r="T192" t="e">
        <f>VLOOKUP(Servicios[[#This Row],[VIN2]],Table_LIstadoInactivos[Vin],1,0)</f>
        <v>#N/A</v>
      </c>
      <c r="U192" t="e">
        <f>VLOOKUP(Servicios[[#This Row],[VIN2]],Table_Campanias[Vin],1,0)</f>
        <v>#N/A</v>
      </c>
      <c r="V192" s="3" t="str">
        <f>MID(Servicios[[#This Row],[VIN2]],10,1)</f>
        <v>M</v>
      </c>
      <c r="W192" s="3">
        <f t="shared" si="20"/>
        <v>2022</v>
      </c>
      <c r="X192" t="s">
        <v>1507</v>
      </c>
      <c r="Y192">
        <v>4611721262</v>
      </c>
      <c r="Z192">
        <v>4616021494</v>
      </c>
      <c r="AA192">
        <v>4611245181</v>
      </c>
      <c r="AB192">
        <v>0</v>
      </c>
      <c r="AC192" t="s">
        <v>1508</v>
      </c>
      <c r="AD192" s="9" t="str">
        <f>IFERROR(VLOOKUP(Servicios[[#This Row],[VIN 8 BV]],Citas[[VIN]:[STATUS ASISTENCIA]],1,FALSE),"NO")</f>
        <v>M1223402</v>
      </c>
    </row>
    <row r="193" spans="1:30">
      <c r="A193" s="1">
        <v>44995</v>
      </c>
      <c r="B193" s="19" t="s">
        <v>1509</v>
      </c>
      <c r="C193" s="156" t="str">
        <f>IFERROR(VLOOKUP(Servicios[[#This Row],[VIN 8 BV]],Citas[[VIN]:[TMK]],2,0),"NO")</f>
        <v>K</v>
      </c>
      <c r="D193" s="4" t="str">
        <f>MID(Servicios[[#This Row],[VIN2]],10,8)</f>
        <v>MJ018608</v>
      </c>
      <c r="E193" s="3">
        <f t="shared" si="18"/>
        <v>1</v>
      </c>
      <c r="F193">
        <f t="shared" si="19"/>
        <v>10</v>
      </c>
      <c r="G193" t="str">
        <f>TEXT(Servicios[[#This Row],[FECHA]],"aaaa")</f>
        <v>2023</v>
      </c>
      <c r="H193" t="str">
        <f>TEXT(Servicios[[#This Row],[FECHA]],"mmmm")</f>
        <v>marzo</v>
      </c>
      <c r="I193" t="str">
        <f>CONCATENATE(Servicios[[#This Row],[MES]]," ",Servicios[[#This Row],[AÑO]])</f>
        <v>marzo 2023</v>
      </c>
      <c r="J193" s="3" t="str">
        <f>MID(Servicios[[#This Row],[ORDEN]],1,1)</f>
        <v>S</v>
      </c>
      <c r="L193" t="s">
        <v>1510</v>
      </c>
      <c r="M193" t="s">
        <v>1511</v>
      </c>
      <c r="N193" t="s">
        <v>1512</v>
      </c>
      <c r="O193" t="s">
        <v>120</v>
      </c>
      <c r="P193" t="s">
        <v>459</v>
      </c>
      <c r="Q193" t="s">
        <v>1513</v>
      </c>
      <c r="R193" t="e">
        <f>VLOOKUP(Servicios[[#This Row],[VIN2]],Table_OutputBDVentaReciente[Vin],1,0)</f>
        <v>#N/A</v>
      </c>
      <c r="S193" t="str">
        <f>VLOOKUP(Servicios[[#This Row],[VIN2]],Table_ListadoRptClientes[Vin],1,0)</f>
        <v>JTDBARDE7MJ018608</v>
      </c>
      <c r="T193" t="e">
        <f>VLOOKUP(Servicios[[#This Row],[VIN2]],Table_LIstadoInactivos[Vin],1,0)</f>
        <v>#N/A</v>
      </c>
      <c r="U193" t="e">
        <f>VLOOKUP(Servicios[[#This Row],[VIN2]],Table_Campanias[Vin],1,0)</f>
        <v>#N/A</v>
      </c>
      <c r="V193" s="3" t="str">
        <f>MID(Servicios[[#This Row],[VIN2]],10,1)</f>
        <v>M</v>
      </c>
      <c r="W193" s="3">
        <f t="shared" si="20"/>
        <v>2022</v>
      </c>
      <c r="X193" t="s">
        <v>1514</v>
      </c>
      <c r="Y193">
        <v>0</v>
      </c>
      <c r="Z193">
        <v>4611893758</v>
      </c>
      <c r="AA193">
        <v>4611893758</v>
      </c>
      <c r="AB193">
        <v>4611713817</v>
      </c>
      <c r="AC193" t="s">
        <v>1515</v>
      </c>
      <c r="AD193" s="9" t="str">
        <f>IFERROR(VLOOKUP(Servicios[[#This Row],[VIN 8 BV]],Citas[[VIN]:[STATUS ASISTENCIA]],1,FALSE),"NO")</f>
        <v>MJ018608</v>
      </c>
    </row>
    <row r="194" spans="1:30">
      <c r="A194" s="1">
        <v>44995</v>
      </c>
      <c r="B194" s="19" t="s">
        <v>1516</v>
      </c>
      <c r="C194" s="156" t="str">
        <f>IFERROR(VLOOKUP(Servicios[[#This Row],[VIN 8 BV]],Citas[[VIN]:[TMK]],2,0),"NO")</f>
        <v>I</v>
      </c>
      <c r="D194" s="4" t="str">
        <f>MID(Servicios[[#This Row],[VIN2]],10,8)</f>
        <v>LD055981</v>
      </c>
      <c r="E194" s="3">
        <f t="shared" si="18"/>
        <v>1</v>
      </c>
      <c r="F194">
        <f t="shared" si="19"/>
        <v>10</v>
      </c>
      <c r="G194" t="str">
        <f>TEXT(Servicios[[#This Row],[FECHA]],"aaaa")</f>
        <v>2023</v>
      </c>
      <c r="H194" t="str">
        <f>TEXT(Servicios[[#This Row],[FECHA]],"mmmm")</f>
        <v>marzo</v>
      </c>
      <c r="I194" t="str">
        <f>CONCATENATE(Servicios[[#This Row],[MES]]," ",Servicios[[#This Row],[AÑO]])</f>
        <v>marzo 2023</v>
      </c>
      <c r="J194" s="3" t="str">
        <f>MID(Servicios[[#This Row],[ORDEN]],1,1)</f>
        <v>S</v>
      </c>
      <c r="L194" t="s">
        <v>1517</v>
      </c>
      <c r="M194" t="s">
        <v>1518</v>
      </c>
      <c r="N194" t="s">
        <v>1519</v>
      </c>
      <c r="O194" t="s">
        <v>119</v>
      </c>
      <c r="P194" t="s">
        <v>223</v>
      </c>
      <c r="Q194" t="s">
        <v>1520</v>
      </c>
      <c r="R194" t="e">
        <f>VLOOKUP(Servicios[[#This Row],[VIN2]],Table_OutputBDVentaReciente[Vin],1,0)</f>
        <v>#N/A</v>
      </c>
      <c r="S194" t="str">
        <f>VLOOKUP(Servicios[[#This Row],[VIN2]],Table_ListadoRptClientes[Vin],1,0)</f>
        <v>JTMR13FV8LD055981</v>
      </c>
      <c r="T194" t="e">
        <f>VLOOKUP(Servicios[[#This Row],[VIN2]],Table_LIstadoInactivos[Vin],1,0)</f>
        <v>#N/A</v>
      </c>
      <c r="U194" t="e">
        <f>VLOOKUP(Servicios[[#This Row],[VIN2]],Table_Campanias[Vin],1,0)</f>
        <v>#N/A</v>
      </c>
      <c r="V194" s="3" t="str">
        <f>MID(Servicios[[#This Row],[VIN2]],10,1)</f>
        <v>L</v>
      </c>
      <c r="W194" s="3">
        <f t="shared" si="20"/>
        <v>2021</v>
      </c>
      <c r="X194" t="s">
        <v>1521</v>
      </c>
      <c r="Y194">
        <v>0</v>
      </c>
      <c r="Z194">
        <v>4616162525</v>
      </c>
      <c r="AA194">
        <v>4616162525</v>
      </c>
      <c r="AB194">
        <v>0</v>
      </c>
      <c r="AC194" t="s">
        <v>1522</v>
      </c>
      <c r="AD194" s="9" t="str">
        <f>IFERROR(VLOOKUP(Servicios[[#This Row],[VIN 8 BV]],Citas[[VIN]:[STATUS ASISTENCIA]],1,FALSE),"NO")</f>
        <v>LD055981</v>
      </c>
    </row>
    <row r="195" spans="1:30">
      <c r="A195" s="1">
        <v>44995</v>
      </c>
      <c r="B195" s="19" t="s">
        <v>1523</v>
      </c>
      <c r="C195" s="156" t="str">
        <f>IFERROR(VLOOKUP(Servicios[[#This Row],[VIN 8 BV]],Citas[[VIN]:[TMK]],2,0),"NO")</f>
        <v>M</v>
      </c>
      <c r="D195" s="4" t="str">
        <f>MID(Servicios[[#This Row],[VIN2]],10,8)</f>
        <v>BC737822</v>
      </c>
      <c r="E195" s="3">
        <f t="shared" si="18"/>
        <v>1</v>
      </c>
      <c r="F195">
        <f t="shared" si="19"/>
        <v>10</v>
      </c>
      <c r="G195" t="str">
        <f>TEXT(Servicios[[#This Row],[FECHA]],"aaaa")</f>
        <v>2023</v>
      </c>
      <c r="H195" t="str">
        <f>TEXT(Servicios[[#This Row],[FECHA]],"mmmm")</f>
        <v>marzo</v>
      </c>
      <c r="I195" t="str">
        <f>CONCATENATE(Servicios[[#This Row],[MES]]," ",Servicios[[#This Row],[AÑO]])</f>
        <v>marzo 2023</v>
      </c>
      <c r="J195" s="3" t="str">
        <f>MID(Servicios[[#This Row],[ORDEN]],1,1)</f>
        <v>S</v>
      </c>
      <c r="L195" t="s">
        <v>1524</v>
      </c>
      <c r="M195" t="s">
        <v>1525</v>
      </c>
      <c r="N195" t="s">
        <v>1526</v>
      </c>
      <c r="O195" t="s">
        <v>120</v>
      </c>
      <c r="P195" t="s">
        <v>310</v>
      </c>
      <c r="Q195" t="s">
        <v>1527</v>
      </c>
      <c r="R195" t="e">
        <f>VLOOKUP(Servicios[[#This Row],[VIN2]],Table_OutputBDVentaReciente[Vin],1,0)</f>
        <v>#N/A</v>
      </c>
      <c r="S195" t="str">
        <f>VLOOKUP(Servicios[[#This Row],[VIN2]],Table_ListadoRptClientes[Vin],1,0)</f>
        <v>2T1BU4EE8BC737822</v>
      </c>
      <c r="T195" t="e">
        <f>VLOOKUP(Servicios[[#This Row],[VIN2]],Table_LIstadoInactivos[Vin],1,0)</f>
        <v>#N/A</v>
      </c>
      <c r="U195" t="str">
        <f>VLOOKUP(Servicios[[#This Row],[VIN2]],Table_Campanias[Vin],1,0)</f>
        <v>2T1BU4EE8BC737822</v>
      </c>
      <c r="V195" s="3" t="str">
        <f>MID(Servicios[[#This Row],[VIN2]],10,1)</f>
        <v>B</v>
      </c>
      <c r="W195" s="3">
        <f t="shared" si="20"/>
        <v>2011</v>
      </c>
      <c r="X195" t="s">
        <v>1528</v>
      </c>
      <c r="Y195">
        <v>0</v>
      </c>
      <c r="Z195">
        <v>4611490805</v>
      </c>
      <c r="AA195">
        <v>4611490805</v>
      </c>
      <c r="AB195">
        <v>0</v>
      </c>
      <c r="AC195" t="s">
        <v>1529</v>
      </c>
      <c r="AD195" s="9" t="str">
        <f>IFERROR(VLOOKUP(Servicios[[#This Row],[VIN 8 BV]],Citas[[VIN]:[STATUS ASISTENCIA]],1,FALSE),"NO")</f>
        <v>BC737822</v>
      </c>
    </row>
    <row r="196" spans="1:30">
      <c r="A196" s="1">
        <v>44995</v>
      </c>
      <c r="B196" s="19" t="s">
        <v>1530</v>
      </c>
      <c r="C196" s="156" t="str">
        <f>IFERROR(VLOOKUP(Servicios[[#This Row],[VIN 8 BV]],Citas[[VIN]:[TMK]],2,0),"NO")</f>
        <v>M</v>
      </c>
      <c r="D196" s="4" t="str">
        <f>MID(Servicios[[#This Row],[VIN2]],10,8)</f>
        <v>MP186686</v>
      </c>
      <c r="E196" s="3">
        <f t="shared" si="18"/>
        <v>1</v>
      </c>
      <c r="F196">
        <f t="shared" si="19"/>
        <v>10</v>
      </c>
      <c r="G196" t="str">
        <f>TEXT(Servicios[[#This Row],[FECHA]],"aaaa")</f>
        <v>2023</v>
      </c>
      <c r="H196" t="str">
        <f>TEXT(Servicios[[#This Row],[FECHA]],"mmmm")</f>
        <v>marzo</v>
      </c>
      <c r="I196" t="str">
        <f>CONCATENATE(Servicios[[#This Row],[MES]]," ",Servicios[[#This Row],[AÑO]])</f>
        <v>marzo 2023</v>
      </c>
      <c r="J196" s="3" t="str">
        <f>MID(Servicios[[#This Row],[ORDEN]],1,1)</f>
        <v>S</v>
      </c>
      <c r="L196" t="s">
        <v>1531</v>
      </c>
      <c r="M196" t="s">
        <v>1532</v>
      </c>
      <c r="N196" t="s">
        <v>1533</v>
      </c>
      <c r="O196" t="s">
        <v>119</v>
      </c>
      <c r="P196" t="s">
        <v>310</v>
      </c>
      <c r="Q196" t="s">
        <v>1534</v>
      </c>
      <c r="R196" t="e">
        <f>VLOOKUP(Servicios[[#This Row],[VIN2]],Table_OutputBDVentaReciente[Vin],1,0)</f>
        <v>#N/A</v>
      </c>
      <c r="S196" t="str">
        <f>VLOOKUP(Servicios[[#This Row],[VIN2]],Table_ListadoRptClientes[Vin],1,0)</f>
        <v>5YFBPRBE4MP186686</v>
      </c>
      <c r="T196" t="e">
        <f>VLOOKUP(Servicios[[#This Row],[VIN2]],Table_LIstadoInactivos[Vin],1,0)</f>
        <v>#N/A</v>
      </c>
      <c r="U196" t="e">
        <f>VLOOKUP(Servicios[[#This Row],[VIN2]],Table_Campanias[Vin],1,0)</f>
        <v>#N/A</v>
      </c>
      <c r="V196" s="3" t="str">
        <f>MID(Servicios[[#This Row],[VIN2]],10,1)</f>
        <v>M</v>
      </c>
      <c r="W196" s="3">
        <f t="shared" si="20"/>
        <v>2022</v>
      </c>
      <c r="X196" t="s">
        <v>1535</v>
      </c>
      <c r="Y196">
        <v>4612398275</v>
      </c>
      <c r="Z196">
        <v>4612520298</v>
      </c>
      <c r="AA196">
        <v>4612520298</v>
      </c>
      <c r="AB196">
        <v>4612398275</v>
      </c>
      <c r="AC196" t="s">
        <v>1536</v>
      </c>
      <c r="AD196" s="9" t="str">
        <f>IFERROR(VLOOKUP(Servicios[[#This Row],[VIN 8 BV]],Citas[[VIN]:[STATUS ASISTENCIA]],1,FALSE),"NO")</f>
        <v>MP186686</v>
      </c>
    </row>
    <row r="197" spans="1:30">
      <c r="A197" s="1">
        <v>44995</v>
      </c>
      <c r="B197" s="19" t="s">
        <v>1537</v>
      </c>
      <c r="C197" s="156" t="str">
        <f>IFERROR(VLOOKUP(Servicios[[#This Row],[VIN 8 BV]],Citas[[VIN]:[TMK]],2,0),"NO")</f>
        <v>J</v>
      </c>
      <c r="D197" s="4" t="str">
        <f>MID(Servicios[[#This Row],[VIN2]],10,8)</f>
        <v>N4002221</v>
      </c>
      <c r="E197" s="3">
        <f t="shared" si="18"/>
        <v>1</v>
      </c>
      <c r="F197">
        <f t="shared" si="19"/>
        <v>10</v>
      </c>
      <c r="G197" t="str">
        <f>TEXT(Servicios[[#This Row],[FECHA]],"aaaa")</f>
        <v>2023</v>
      </c>
      <c r="H197" t="str">
        <f>TEXT(Servicios[[#This Row],[FECHA]],"mmmm")</f>
        <v>marzo</v>
      </c>
      <c r="I197" t="str">
        <f>CONCATENATE(Servicios[[#This Row],[MES]]," ",Servicios[[#This Row],[AÑO]])</f>
        <v>marzo 2023</v>
      </c>
      <c r="J197" s="3" t="str">
        <f>MID(Servicios[[#This Row],[ORDEN]],1,1)</f>
        <v>S</v>
      </c>
      <c r="L197" t="s">
        <v>1538</v>
      </c>
      <c r="M197" t="s">
        <v>1539</v>
      </c>
      <c r="N197" t="s">
        <v>1540</v>
      </c>
      <c r="O197" t="s">
        <v>118</v>
      </c>
      <c r="P197" t="s">
        <v>410</v>
      </c>
      <c r="Q197" t="s">
        <v>1541</v>
      </c>
      <c r="R197" t="e">
        <f>VLOOKUP(Servicios[[#This Row],[VIN2]],Table_OutputBDVentaReciente[Vin],1,0)</f>
        <v>#N/A</v>
      </c>
      <c r="S197" t="str">
        <f>VLOOKUP(Servicios[[#This Row],[VIN2]],Table_ListadoRptClientes[Vin],1,0)</f>
        <v>MR0DA3CD2N4002221</v>
      </c>
      <c r="T197" t="e">
        <f>VLOOKUP(Servicios[[#This Row],[VIN2]],Table_LIstadoInactivos[Vin],1,0)</f>
        <v>#N/A</v>
      </c>
      <c r="U197" t="e">
        <f>VLOOKUP(Servicios[[#This Row],[VIN2]],Table_Campanias[Vin],1,0)</f>
        <v>#N/A</v>
      </c>
      <c r="V197" s="3" t="str">
        <f>MID(Servicios[[#This Row],[VIN2]],10,1)</f>
        <v>N</v>
      </c>
      <c r="W197" s="3" t="str">
        <f t="shared" si="20"/>
        <v/>
      </c>
      <c r="X197" t="s">
        <v>1542</v>
      </c>
      <c r="Y197">
        <v>0</v>
      </c>
      <c r="Z197">
        <v>4622104474</v>
      </c>
      <c r="AA197">
        <v>4622104474</v>
      </c>
      <c r="AB197">
        <v>0</v>
      </c>
      <c r="AC197" t="s">
        <v>1543</v>
      </c>
      <c r="AD197" s="9" t="str">
        <f>IFERROR(VLOOKUP(Servicios[[#This Row],[VIN 8 BV]],Citas[[VIN]:[STATUS ASISTENCIA]],1,FALSE),"NO")</f>
        <v>N4002221</v>
      </c>
    </row>
    <row r="198" spans="1:30">
      <c r="A198" s="1">
        <v>44995</v>
      </c>
      <c r="B198" s="19" t="s">
        <v>1544</v>
      </c>
      <c r="C198" s="156" t="str">
        <f>IFERROR(VLOOKUP(Servicios[[#This Row],[VIN 8 BV]],Citas[[VIN]:[TMK]],2,0),"NO")</f>
        <v>M</v>
      </c>
      <c r="D198" s="4" t="str">
        <f>MID(Servicios[[#This Row],[VIN2]],10,8)</f>
        <v>H1039865</v>
      </c>
      <c r="E198" s="3">
        <f t="shared" si="18"/>
        <v>1</v>
      </c>
      <c r="F198">
        <f t="shared" si="19"/>
        <v>10</v>
      </c>
      <c r="G198" t="str">
        <f>TEXT(Servicios[[#This Row],[FECHA]],"aaaa")</f>
        <v>2023</v>
      </c>
      <c r="H198" t="str">
        <f>TEXT(Servicios[[#This Row],[FECHA]],"mmmm")</f>
        <v>marzo</v>
      </c>
      <c r="I198" t="str">
        <f>CONCATENATE(Servicios[[#This Row],[MES]]," ",Servicios[[#This Row],[AÑO]])</f>
        <v>marzo 2023</v>
      </c>
      <c r="J198" s="3" t="str">
        <f>MID(Servicios[[#This Row],[ORDEN]],1,1)</f>
        <v>S</v>
      </c>
      <c r="L198" t="s">
        <v>1545</v>
      </c>
      <c r="M198" t="s">
        <v>1546</v>
      </c>
      <c r="N198" t="s">
        <v>1547</v>
      </c>
      <c r="O198" t="s">
        <v>120</v>
      </c>
      <c r="P198" t="s">
        <v>231</v>
      </c>
      <c r="Q198" t="s">
        <v>1548</v>
      </c>
      <c r="R198" t="e">
        <f>VLOOKUP(Servicios[[#This Row],[VIN2]],Table_OutputBDVentaReciente[Vin],1,0)</f>
        <v>#N/A</v>
      </c>
      <c r="S198" t="str">
        <f>VLOOKUP(Servicios[[#This Row],[VIN2]],Table_ListadoRptClientes[Vin],1,0)</f>
        <v>MR2B29F31H1039865</v>
      </c>
      <c r="T198" t="e">
        <f>VLOOKUP(Servicios[[#This Row],[VIN2]],Table_LIstadoInactivos[Vin],1,0)</f>
        <v>#N/A</v>
      </c>
      <c r="U198" t="e">
        <f>VLOOKUP(Servicios[[#This Row],[VIN2]],Table_Campanias[Vin],1,0)</f>
        <v>#N/A</v>
      </c>
      <c r="V198" s="3" t="str">
        <f>MID(Servicios[[#This Row],[VIN2]],10,1)</f>
        <v>H</v>
      </c>
      <c r="W198" s="3">
        <f t="shared" si="20"/>
        <v>2017</v>
      </c>
      <c r="X198" t="s">
        <v>1549</v>
      </c>
      <c r="Y198">
        <v>0</v>
      </c>
      <c r="Z198">
        <v>4611241129</v>
      </c>
      <c r="AA198">
        <v>4611087069</v>
      </c>
      <c r="AB198">
        <v>4611241129</v>
      </c>
      <c r="AC198" t="s">
        <v>1550</v>
      </c>
      <c r="AD198" s="9" t="str">
        <f>IFERROR(VLOOKUP(Servicios[[#This Row],[VIN 8 BV]],Citas[[VIN]:[STATUS ASISTENCIA]],1,FALSE),"NO")</f>
        <v>H1039865</v>
      </c>
    </row>
    <row r="199" spans="1:30">
      <c r="A199" s="1">
        <v>44995</v>
      </c>
      <c r="B199" s="19" t="s">
        <v>1551</v>
      </c>
      <c r="C199" s="156" t="str">
        <f>IFERROR(VLOOKUP(Servicios[[#This Row],[VIN 8 BV]],Citas[[VIN]:[TMK]],2,0),"NO")</f>
        <v>I</v>
      </c>
      <c r="D199" s="4" t="str">
        <f>MID(Servicios[[#This Row],[VIN2]],10,8)</f>
        <v>G1393757</v>
      </c>
      <c r="E199" s="3">
        <f t="shared" si="18"/>
        <v>1</v>
      </c>
      <c r="F199">
        <f t="shared" si="19"/>
        <v>10</v>
      </c>
      <c r="G199" t="str">
        <f>TEXT(Servicios[[#This Row],[FECHA]],"aaaa")</f>
        <v>2023</v>
      </c>
      <c r="H199" t="str">
        <f>TEXT(Servicios[[#This Row],[FECHA]],"mmmm")</f>
        <v>marzo</v>
      </c>
      <c r="I199" t="str">
        <f>CONCATENATE(Servicios[[#This Row],[MES]]," ",Servicios[[#This Row],[AÑO]])</f>
        <v>marzo 2023</v>
      </c>
      <c r="J199" s="3" t="str">
        <f>MID(Servicios[[#This Row],[ORDEN]],1,1)</f>
        <v>S</v>
      </c>
      <c r="L199" t="s">
        <v>1552</v>
      </c>
      <c r="M199" t="s">
        <v>1553</v>
      </c>
      <c r="N199" t="s">
        <v>1554</v>
      </c>
      <c r="O199" t="s">
        <v>120</v>
      </c>
      <c r="P199" t="s">
        <v>251</v>
      </c>
      <c r="Q199" t="s">
        <v>1555</v>
      </c>
      <c r="R199" t="e">
        <f>VLOOKUP(Servicios[[#This Row],[VIN2]],Table_OutputBDVentaReciente[Vin],1,0)</f>
        <v>#N/A</v>
      </c>
      <c r="S199" t="str">
        <f>VLOOKUP(Servicios[[#This Row],[VIN2]],Table_ListadoRptClientes[Vin],1,0)</f>
        <v>MR0EX8CB9G1393757</v>
      </c>
      <c r="T199" t="e">
        <f>VLOOKUP(Servicios[[#This Row],[VIN2]],Table_LIstadoInactivos[Vin],1,0)</f>
        <v>#N/A</v>
      </c>
      <c r="U199" t="e">
        <f>VLOOKUP(Servicios[[#This Row],[VIN2]],Table_Campanias[Vin],1,0)</f>
        <v>#N/A</v>
      </c>
      <c r="V199" s="3" t="str">
        <f>MID(Servicios[[#This Row],[VIN2]],10,1)</f>
        <v>G</v>
      </c>
      <c r="W199" s="3">
        <f t="shared" si="20"/>
        <v>2016</v>
      </c>
      <c r="X199" t="s">
        <v>1556</v>
      </c>
      <c r="Y199">
        <v>4616131363</v>
      </c>
      <c r="Z199">
        <v>4131027432</v>
      </c>
      <c r="AA199">
        <v>4616131373</v>
      </c>
      <c r="AB199">
        <v>46513777302</v>
      </c>
      <c r="AC199" t="s">
        <v>1557</v>
      </c>
      <c r="AD199" s="9" t="str">
        <f>IFERROR(VLOOKUP(Servicios[[#This Row],[VIN 8 BV]],Citas[[VIN]:[STATUS ASISTENCIA]],1,FALSE),"NO")</f>
        <v>G1393757</v>
      </c>
    </row>
    <row r="200" spans="1:30">
      <c r="A200" s="1">
        <v>44995</v>
      </c>
      <c r="B200" s="19" t="s">
        <v>1558</v>
      </c>
      <c r="C200" s="156" t="str">
        <f>IFERROR(VLOOKUP(Servicios[[#This Row],[VIN 8 BV]],Citas[[VIN]:[TMK]],2,0),"NO")</f>
        <v>J</v>
      </c>
      <c r="D200" s="4" t="str">
        <f>MID(Servicios[[#This Row],[VIN2]],10,8)</f>
        <v>NW220575</v>
      </c>
      <c r="E200" s="3">
        <f t="shared" si="18"/>
        <v>1</v>
      </c>
      <c r="F200">
        <f t="shared" si="19"/>
        <v>10</v>
      </c>
      <c r="G200" t="str">
        <f>TEXT(Servicios[[#This Row],[FECHA]],"aaaa")</f>
        <v>2023</v>
      </c>
      <c r="H200" t="str">
        <f>TEXT(Servicios[[#This Row],[FECHA]],"mmmm")</f>
        <v>marzo</v>
      </c>
      <c r="I200" t="str">
        <f>CONCATENATE(Servicios[[#This Row],[MES]]," ",Servicios[[#This Row],[AÑO]])</f>
        <v>marzo 2023</v>
      </c>
      <c r="J200" s="3" t="str">
        <f>MID(Servicios[[#This Row],[ORDEN]],1,1)</f>
        <v>S</v>
      </c>
      <c r="L200" t="s">
        <v>1559</v>
      </c>
      <c r="M200" t="s">
        <v>1560</v>
      </c>
      <c r="N200" t="s">
        <v>1561</v>
      </c>
      <c r="O200" t="s">
        <v>119</v>
      </c>
      <c r="P200" t="s">
        <v>223</v>
      </c>
      <c r="Q200" t="s">
        <v>1562</v>
      </c>
      <c r="R200" t="str">
        <f>VLOOKUP(Servicios[[#This Row],[VIN2]],Table_OutputBDVentaReciente[Vin],1,0)</f>
        <v>2T3H1RFV6NW220575</v>
      </c>
      <c r="S200" t="e">
        <f>VLOOKUP(Servicios[[#This Row],[VIN2]],Table_ListadoRptClientes[Vin],1,0)</f>
        <v>#N/A</v>
      </c>
      <c r="T200" t="e">
        <f>VLOOKUP(Servicios[[#This Row],[VIN2]],Table_LIstadoInactivos[Vin],1,0)</f>
        <v>#N/A</v>
      </c>
      <c r="U200" t="e">
        <f>VLOOKUP(Servicios[[#This Row],[VIN2]],Table_Campanias[Vin],1,0)</f>
        <v>#N/A</v>
      </c>
      <c r="V200" s="3" t="str">
        <f>MID(Servicios[[#This Row],[VIN2]],10,1)</f>
        <v>N</v>
      </c>
      <c r="W200" s="3" t="str">
        <f t="shared" si="20"/>
        <v/>
      </c>
      <c r="X200" t="s">
        <v>1563</v>
      </c>
      <c r="Y200">
        <v>4611506978</v>
      </c>
      <c r="Z200">
        <v>4611506978</v>
      </c>
      <c r="AA200">
        <v>4611506978</v>
      </c>
      <c r="AB200">
        <v>0</v>
      </c>
      <c r="AC200" t="s">
        <v>1564</v>
      </c>
      <c r="AD200" s="9" t="str">
        <f>IFERROR(VLOOKUP(Servicios[[#This Row],[VIN 8 BV]],Citas[[VIN]:[STATUS ASISTENCIA]],1,FALSE),"NO")</f>
        <v>NW220575</v>
      </c>
    </row>
    <row r="201" spans="1:30">
      <c r="A201" s="1">
        <v>44995</v>
      </c>
      <c r="B201" s="19" t="s">
        <v>1565</v>
      </c>
      <c r="C201" s="156" t="str">
        <f>IFERROR(VLOOKUP(Servicios[[#This Row],[VIN 8 BV]],Citas[[VIN]:[TMK]],2,0),"NO")</f>
        <v>K</v>
      </c>
      <c r="D201" s="4" t="str">
        <f>MID(Servicios[[#This Row],[VIN2]],10,8)</f>
        <v>P0003283</v>
      </c>
      <c r="E201" s="3">
        <f t="shared" si="18"/>
        <v>1</v>
      </c>
      <c r="F201">
        <f t="shared" si="19"/>
        <v>10</v>
      </c>
      <c r="G201" t="str">
        <f>TEXT(Servicios[[#This Row],[FECHA]],"aaaa")</f>
        <v>2023</v>
      </c>
      <c r="H201" t="str">
        <f>TEXT(Servicios[[#This Row],[FECHA]],"mmmm")</f>
        <v>marzo</v>
      </c>
      <c r="I201" t="str">
        <f>CONCATENATE(Servicios[[#This Row],[MES]]," ",Servicios[[#This Row],[AÑO]])</f>
        <v>marzo 2023</v>
      </c>
      <c r="J201" s="3" t="str">
        <f>MID(Servicios[[#This Row],[ORDEN]],1,1)</f>
        <v>S</v>
      </c>
      <c r="L201" t="s">
        <v>1566</v>
      </c>
      <c r="M201" t="s">
        <v>1567</v>
      </c>
      <c r="N201" t="s">
        <v>1568</v>
      </c>
      <c r="O201" t="s">
        <v>120</v>
      </c>
      <c r="P201" t="s">
        <v>231</v>
      </c>
      <c r="Q201" t="s">
        <v>1569</v>
      </c>
      <c r="R201" t="e">
        <f>VLOOKUP(Servicios[[#This Row],[VIN2]],Table_OutputBDVentaReciente[Vin],1,0)</f>
        <v>#N/A</v>
      </c>
      <c r="S201" t="e">
        <f>VLOOKUP(Servicios[[#This Row],[VIN2]],Table_ListadoRptClientes[Vin],1,0)</f>
        <v>#N/A</v>
      </c>
      <c r="T201" t="e">
        <f>VLOOKUP(Servicios[[#This Row],[VIN2]],Table_LIstadoInactivos[Vin],1,0)</f>
        <v>#N/A</v>
      </c>
      <c r="U201" t="e">
        <f>VLOOKUP(Servicios[[#This Row],[VIN2]],Table_Campanias[Vin],1,0)</f>
        <v>#N/A</v>
      </c>
      <c r="V201" s="3" t="str">
        <f>MID(Servicios[[#This Row],[VIN2]],10,1)</f>
        <v>P</v>
      </c>
      <c r="W201" s="3" t="str">
        <f t="shared" si="20"/>
        <v/>
      </c>
      <c r="X201" t="s">
        <v>1570</v>
      </c>
      <c r="Y201">
        <v>0</v>
      </c>
      <c r="Z201">
        <v>4481277152</v>
      </c>
      <c r="AA201">
        <v>4481277152</v>
      </c>
      <c r="AB201">
        <v>0</v>
      </c>
      <c r="AC201" t="s">
        <v>1571</v>
      </c>
      <c r="AD201" s="9" t="str">
        <f>IFERROR(VLOOKUP(Servicios[[#This Row],[VIN 8 BV]],Citas[[VIN]:[STATUS ASISTENCIA]],1,FALSE),"NO")</f>
        <v>P0003283</v>
      </c>
    </row>
    <row r="202" spans="1:30">
      <c r="A202" s="1">
        <v>44995</v>
      </c>
      <c r="B202" s="19" t="s">
        <v>1572</v>
      </c>
      <c r="C202" s="156" t="str">
        <f>IFERROR(VLOOKUP(Servicios[[#This Row],[VIN 8 BV]],Citas[[VIN]:[TMK]],2,0),"NO")</f>
        <v>I</v>
      </c>
      <c r="D202" s="4" t="str">
        <f>MID(Servicios[[#This Row],[VIN2]],10,8)</f>
        <v>H3566317</v>
      </c>
      <c r="E202" s="3">
        <f t="shared" si="18"/>
        <v>1</v>
      </c>
      <c r="F202">
        <f t="shared" si="19"/>
        <v>10</v>
      </c>
      <c r="G202" t="str">
        <f>TEXT(Servicios[[#This Row],[FECHA]],"aaaa")</f>
        <v>2023</v>
      </c>
      <c r="H202" t="str">
        <f>TEXT(Servicios[[#This Row],[FECHA]],"mmmm")</f>
        <v>marzo</v>
      </c>
      <c r="I202" t="str">
        <f>CONCATENATE(Servicios[[#This Row],[MES]]," ",Servicios[[#This Row],[AÑO]])</f>
        <v>marzo 2023</v>
      </c>
      <c r="J202" s="3" t="str">
        <f>MID(Servicios[[#This Row],[ORDEN]],1,1)</f>
        <v>S</v>
      </c>
      <c r="L202" t="s">
        <v>1573</v>
      </c>
      <c r="M202" t="s">
        <v>1574</v>
      </c>
      <c r="N202" t="s">
        <v>1575</v>
      </c>
      <c r="O202" t="s">
        <v>120</v>
      </c>
      <c r="P202" t="s">
        <v>215</v>
      </c>
      <c r="Q202" t="s">
        <v>1576</v>
      </c>
      <c r="R202" t="e">
        <f>VLOOKUP(Servicios[[#This Row],[VIN2]],Table_OutputBDVentaReciente[Vin],1,0)</f>
        <v>#N/A</v>
      </c>
      <c r="S202" t="str">
        <f>VLOOKUP(Servicios[[#This Row],[VIN2]],Table_ListadoRptClientes[Vin],1,0)</f>
        <v>JTDKBRFU2H3566317</v>
      </c>
      <c r="T202" t="e">
        <f>VLOOKUP(Servicios[[#This Row],[VIN2]],Table_LIstadoInactivos[Vin],1,0)</f>
        <v>#N/A</v>
      </c>
      <c r="U202" t="e">
        <f>VLOOKUP(Servicios[[#This Row],[VIN2]],Table_Campanias[Vin],1,0)</f>
        <v>#N/A</v>
      </c>
      <c r="V202" s="3" t="str">
        <f>MID(Servicios[[#This Row],[VIN2]],10,1)</f>
        <v>H</v>
      </c>
      <c r="W202" s="3">
        <f t="shared" si="20"/>
        <v>2017</v>
      </c>
      <c r="X202" t="s">
        <v>1577</v>
      </c>
      <c r="Y202">
        <v>0</v>
      </c>
      <c r="Z202">
        <v>4621051848</v>
      </c>
      <c r="AA202">
        <v>4621051848</v>
      </c>
      <c r="AB202">
        <v>4776386281</v>
      </c>
      <c r="AC202" t="s">
        <v>1578</v>
      </c>
      <c r="AD202" s="9" t="str">
        <f>IFERROR(VLOOKUP(Servicios[[#This Row],[VIN 8 BV]],Citas[[VIN]:[STATUS ASISTENCIA]],1,FALSE),"NO")</f>
        <v>H3566317</v>
      </c>
    </row>
    <row r="203" spans="1:30">
      <c r="A203" s="1">
        <v>44995</v>
      </c>
      <c r="B203" s="19" t="s">
        <v>1579</v>
      </c>
      <c r="C203" s="156" t="str">
        <f>IFERROR(VLOOKUP(Servicios[[#This Row],[VIN 8 BV]],Citas[[VIN]:[TMK]],2,0),"NO")</f>
        <v>I</v>
      </c>
      <c r="D203" s="4" t="str">
        <f>MID(Servicios[[#This Row],[VIN2]],10,8)</f>
        <v>NW190399</v>
      </c>
      <c r="E203" s="3">
        <f t="shared" si="18"/>
        <v>1</v>
      </c>
      <c r="F203">
        <f t="shared" si="19"/>
        <v>10</v>
      </c>
      <c r="G203" t="str">
        <f>TEXT(Servicios[[#This Row],[FECHA]],"aaaa")</f>
        <v>2023</v>
      </c>
      <c r="H203" t="str">
        <f>TEXT(Servicios[[#This Row],[FECHA]],"mmmm")</f>
        <v>marzo</v>
      </c>
      <c r="I203" t="str">
        <f>CONCATENATE(Servicios[[#This Row],[MES]]," ",Servicios[[#This Row],[AÑO]])</f>
        <v>marzo 2023</v>
      </c>
      <c r="J203" s="3" t="str">
        <f>MID(Servicios[[#This Row],[ORDEN]],1,1)</f>
        <v>S</v>
      </c>
      <c r="L203" t="s">
        <v>1580</v>
      </c>
      <c r="M203" t="s">
        <v>1581</v>
      </c>
      <c r="N203" t="s">
        <v>1582</v>
      </c>
      <c r="O203" t="s">
        <v>118</v>
      </c>
      <c r="P203" t="s">
        <v>223</v>
      </c>
      <c r="Q203" t="s">
        <v>1583</v>
      </c>
      <c r="R203" t="e">
        <f>VLOOKUP(Servicios[[#This Row],[VIN2]],Table_OutputBDVentaReciente[Vin],1,0)</f>
        <v>#N/A</v>
      </c>
      <c r="S203" t="str">
        <f>VLOOKUP(Servicios[[#This Row],[VIN2]],Table_ListadoRptClientes[Vin],1,0)</f>
        <v>2T3W1RFV4NW190399</v>
      </c>
      <c r="T203" t="e">
        <f>VLOOKUP(Servicios[[#This Row],[VIN2]],Table_LIstadoInactivos[Vin],1,0)</f>
        <v>#N/A</v>
      </c>
      <c r="U203" t="e">
        <f>VLOOKUP(Servicios[[#This Row],[VIN2]],Table_Campanias[Vin],1,0)</f>
        <v>#N/A</v>
      </c>
      <c r="V203" s="3" t="str">
        <f>MID(Servicios[[#This Row],[VIN2]],10,1)</f>
        <v>N</v>
      </c>
      <c r="W203" s="3" t="str">
        <f t="shared" si="20"/>
        <v/>
      </c>
      <c r="X203" t="s">
        <v>1584</v>
      </c>
      <c r="Y203">
        <v>4611343536</v>
      </c>
      <c r="Z203">
        <v>0</v>
      </c>
      <c r="AA203">
        <v>4611343536</v>
      </c>
      <c r="AB203">
        <v>0</v>
      </c>
      <c r="AC203" t="s">
        <v>1585</v>
      </c>
      <c r="AD203" s="9" t="str">
        <f>IFERROR(VLOOKUP(Servicios[[#This Row],[VIN 8 BV]],Citas[[VIN]:[STATUS ASISTENCIA]],1,FALSE),"NO")</f>
        <v>NW190399</v>
      </c>
    </row>
    <row r="204" spans="1:30">
      <c r="A204" s="1">
        <v>44995</v>
      </c>
      <c r="B204" s="19" t="s">
        <v>1586</v>
      </c>
      <c r="C204" s="156" t="str">
        <f>IFERROR(VLOOKUP(Servicios[[#This Row],[VIN 8 BV]],Citas[[VIN]:[TMK]],2,0),"NO")</f>
        <v>K</v>
      </c>
      <c r="D204" s="4" t="str">
        <f>MID(Servicios[[#This Row],[VIN2]],10,8)</f>
        <v>K1180536</v>
      </c>
      <c r="E204" s="3">
        <f t="shared" si="18"/>
        <v>1</v>
      </c>
      <c r="F204">
        <f t="shared" si="19"/>
        <v>10</v>
      </c>
      <c r="G204" t="str">
        <f>TEXT(Servicios[[#This Row],[FECHA]],"aaaa")</f>
        <v>2023</v>
      </c>
      <c r="H204" t="str">
        <f>TEXT(Servicios[[#This Row],[FECHA]],"mmmm")</f>
        <v>marzo</v>
      </c>
      <c r="I204" t="str">
        <f>CONCATENATE(Servicios[[#This Row],[MES]]," ",Servicios[[#This Row],[AÑO]])</f>
        <v>marzo 2023</v>
      </c>
      <c r="J204" s="3" t="str">
        <f>MID(Servicios[[#This Row],[ORDEN]],1,1)</f>
        <v>S</v>
      </c>
      <c r="L204" t="s">
        <v>1587</v>
      </c>
      <c r="M204" t="s">
        <v>1588</v>
      </c>
      <c r="N204" t="s">
        <v>230</v>
      </c>
      <c r="O204" t="s">
        <v>120</v>
      </c>
      <c r="P204" t="s">
        <v>231</v>
      </c>
      <c r="Q204" t="s">
        <v>1589</v>
      </c>
      <c r="R204" t="e">
        <f>VLOOKUP(Servicios[[#This Row],[VIN2]],Table_OutputBDVentaReciente[Vin],1,0)</f>
        <v>#N/A</v>
      </c>
      <c r="S204" t="str">
        <f>VLOOKUP(Servicios[[#This Row],[VIN2]],Table_ListadoRptClientes[Vin],1,0)</f>
        <v>MR2B29F38K1180536</v>
      </c>
      <c r="T204" t="e">
        <f>VLOOKUP(Servicios[[#This Row],[VIN2]],Table_LIstadoInactivos[Vin],1,0)</f>
        <v>#N/A</v>
      </c>
      <c r="U204" t="e">
        <f>VLOOKUP(Servicios[[#This Row],[VIN2]],Table_Campanias[Vin],1,0)</f>
        <v>#N/A</v>
      </c>
      <c r="V204" s="3" t="str">
        <f>MID(Servicios[[#This Row],[VIN2]],10,1)</f>
        <v>K</v>
      </c>
      <c r="W204" s="3">
        <f t="shared" si="20"/>
        <v>2020</v>
      </c>
      <c r="X204" t="s">
        <v>1590</v>
      </c>
      <c r="Y204">
        <v>4271506745</v>
      </c>
      <c r="Z204">
        <v>4612082454</v>
      </c>
      <c r="AA204">
        <v>4427981288</v>
      </c>
      <c r="AB204">
        <v>4612082454</v>
      </c>
      <c r="AC204" t="s">
        <v>1591</v>
      </c>
      <c r="AD204" s="9" t="str">
        <f>IFERROR(VLOOKUP(Servicios[[#This Row],[VIN 8 BV]],Citas[[VIN]:[STATUS ASISTENCIA]],1,FALSE),"NO")</f>
        <v>K1180536</v>
      </c>
    </row>
    <row r="205" spans="1:30">
      <c r="A205" s="1">
        <v>44995</v>
      </c>
      <c r="B205" s="19" t="s">
        <v>1592</v>
      </c>
      <c r="C205" s="156" t="str">
        <f>IFERROR(VLOOKUP(Servicios[[#This Row],[VIN 8 BV]],Citas[[VIN]:[TMK]],2,0),"NO")</f>
        <v>M</v>
      </c>
      <c r="D205" s="4" t="str">
        <f>MID(Servicios[[#This Row],[VIN2]],10,8)</f>
        <v>EK009363</v>
      </c>
      <c r="E205" s="3">
        <f t="shared" si="18"/>
        <v>1</v>
      </c>
      <c r="F205">
        <f t="shared" si="19"/>
        <v>10</v>
      </c>
      <c r="G205" t="str">
        <f>TEXT(Servicios[[#This Row],[FECHA]],"aaaa")</f>
        <v>2023</v>
      </c>
      <c r="H205" t="str">
        <f>TEXT(Servicios[[#This Row],[FECHA]],"mmmm")</f>
        <v>marzo</v>
      </c>
      <c r="I205" t="str">
        <f>CONCATENATE(Servicios[[#This Row],[MES]]," ",Servicios[[#This Row],[AÑO]])</f>
        <v>marzo 2023</v>
      </c>
      <c r="J205" s="3" t="str">
        <f>MID(Servicios[[#This Row],[ORDEN]],1,1)</f>
        <v>S</v>
      </c>
      <c r="L205" t="s">
        <v>1593</v>
      </c>
      <c r="M205" t="s">
        <v>1594</v>
      </c>
      <c r="N205" t="s">
        <v>1595</v>
      </c>
      <c r="O205" t="s">
        <v>119</v>
      </c>
      <c r="P205" t="s">
        <v>244</v>
      </c>
      <c r="Q205" t="s">
        <v>1596</v>
      </c>
      <c r="R205" t="e">
        <f>VLOOKUP(Servicios[[#This Row],[VIN2]],Table_OutputBDVentaReciente[Vin],1,0)</f>
        <v>#N/A</v>
      </c>
      <c r="S205" t="e">
        <f>VLOOKUP(Servicios[[#This Row],[VIN2]],Table_ListadoRptClientes[Vin],1,0)</f>
        <v>#N/A</v>
      </c>
      <c r="T205" t="str">
        <f>VLOOKUP(Servicios[[#This Row],[VIN2]],Table_LIstadoInactivos[Vin],1,0)</f>
        <v>MHKMC13F2EK009363</v>
      </c>
      <c r="U205" t="e">
        <f>VLOOKUP(Servicios[[#This Row],[VIN2]],Table_Campanias[Vin],1,0)</f>
        <v>#N/A</v>
      </c>
      <c r="V205" s="3" t="str">
        <f>MID(Servicios[[#This Row],[VIN2]],10,1)</f>
        <v>E</v>
      </c>
      <c r="W205" s="3">
        <f t="shared" si="20"/>
        <v>2014</v>
      </c>
      <c r="X205" t="s">
        <v>1597</v>
      </c>
      <c r="Y205">
        <v>4611556332</v>
      </c>
      <c r="Z205">
        <v>4613151038</v>
      </c>
      <c r="AA205">
        <v>4612789787</v>
      </c>
      <c r="AB205">
        <v>0</v>
      </c>
      <c r="AC205" t="s">
        <v>1598</v>
      </c>
      <c r="AD205" s="9" t="str">
        <f>IFERROR(VLOOKUP(Servicios[[#This Row],[VIN 8 BV]],Citas[[VIN]:[STATUS ASISTENCIA]],1,FALSE),"NO")</f>
        <v>EK009363</v>
      </c>
    </row>
    <row r="206" spans="1:30">
      <c r="A206" s="1">
        <v>44995</v>
      </c>
      <c r="B206" s="19" t="s">
        <v>1599</v>
      </c>
      <c r="C206" s="156" t="str">
        <f>IFERROR(VLOOKUP(Servicios[[#This Row],[VIN 8 BV]],Citas[[VIN]:[TMK]],2,0),"NO")</f>
        <v>K</v>
      </c>
      <c r="D206" s="4" t="str">
        <f>MID(Servicios[[#This Row],[VIN2]],10,8)</f>
        <v>FW398872</v>
      </c>
      <c r="E206" s="3">
        <f t="shared" si="18"/>
        <v>1</v>
      </c>
      <c r="F206">
        <f t="shared" si="19"/>
        <v>10</v>
      </c>
      <c r="G206" t="str">
        <f>TEXT(Servicios[[#This Row],[FECHA]],"aaaa")</f>
        <v>2023</v>
      </c>
      <c r="H206" t="str">
        <f>TEXT(Servicios[[#This Row],[FECHA]],"mmmm")</f>
        <v>marzo</v>
      </c>
      <c r="I206" t="str">
        <f>CONCATENATE(Servicios[[#This Row],[MES]]," ",Servicios[[#This Row],[AÑO]])</f>
        <v>marzo 2023</v>
      </c>
      <c r="J206" s="3" t="str">
        <f>MID(Servicios[[#This Row],[ORDEN]],1,1)</f>
        <v>T</v>
      </c>
      <c r="L206" t="s">
        <v>1600</v>
      </c>
      <c r="M206" t="s">
        <v>1601</v>
      </c>
      <c r="N206" t="s">
        <v>1602</v>
      </c>
      <c r="O206" t="s">
        <v>118</v>
      </c>
      <c r="P206" t="s">
        <v>295</v>
      </c>
      <c r="Q206" t="s">
        <v>1603</v>
      </c>
      <c r="R206" t="e">
        <f>VLOOKUP(Servicios[[#This Row],[VIN2]],Table_OutputBDVentaReciente[Vin],1,0)</f>
        <v>#N/A</v>
      </c>
      <c r="S206" t="str">
        <f>VLOOKUP(Servicios[[#This Row],[VIN2]],Table_ListadoRptClientes[Vin],1,0)</f>
        <v>2T3RF4EV8FW398872</v>
      </c>
      <c r="T206" t="e">
        <f>VLOOKUP(Servicios[[#This Row],[VIN2]],Table_LIstadoInactivos[Vin],1,0)</f>
        <v>#N/A</v>
      </c>
      <c r="U206" t="e">
        <f>VLOOKUP(Servicios[[#This Row],[VIN2]],Table_Campanias[Vin],1,0)</f>
        <v>#N/A</v>
      </c>
      <c r="V206" s="3" t="str">
        <f>MID(Servicios[[#This Row],[VIN2]],10,1)</f>
        <v>F</v>
      </c>
      <c r="W206" s="3">
        <f t="shared" si="20"/>
        <v>2015</v>
      </c>
      <c r="X206" t="s">
        <v>1604</v>
      </c>
      <c r="Y206">
        <v>0</v>
      </c>
      <c r="Z206">
        <v>4612523185</v>
      </c>
      <c r="AA206">
        <v>4612523185</v>
      </c>
      <c r="AB206">
        <v>0</v>
      </c>
      <c r="AC206" t="s">
        <v>1605</v>
      </c>
      <c r="AD206" s="9" t="str">
        <f>IFERROR(VLOOKUP(Servicios[[#This Row],[VIN 8 BV]],Citas[[VIN]:[STATUS ASISTENCIA]],1,FALSE),"NO")</f>
        <v>FW398872</v>
      </c>
    </row>
    <row r="207" spans="1:30">
      <c r="A207" s="1">
        <v>44995</v>
      </c>
      <c r="B207" s="19" t="s">
        <v>1467</v>
      </c>
      <c r="C207" s="156" t="str">
        <f>IFERROR(VLOOKUP(Servicios[[#This Row],[VIN 8 BV]],Citas[[VIN]:[TMK]],2,0),"NO")</f>
        <v>M</v>
      </c>
      <c r="D207" s="4" t="str">
        <f>MID(Servicios[[#This Row],[VIN2]],10,8)</f>
        <v>H0176779</v>
      </c>
      <c r="E207" s="3">
        <f t="shared" si="18"/>
        <v>1</v>
      </c>
      <c r="F207">
        <f t="shared" si="19"/>
        <v>10</v>
      </c>
      <c r="G207" t="str">
        <f>TEXT(Servicios[[#This Row],[FECHA]],"aaaa")</f>
        <v>2023</v>
      </c>
      <c r="H207" t="str">
        <f>TEXT(Servicios[[#This Row],[FECHA]],"mmmm")</f>
        <v>marzo</v>
      </c>
      <c r="I207" t="str">
        <f>CONCATENATE(Servicios[[#This Row],[MES]]," ",Servicios[[#This Row],[AÑO]])</f>
        <v>marzo 2023</v>
      </c>
      <c r="J207" s="3" t="str">
        <f>MID(Servicios[[#This Row],[ORDEN]],1,1)</f>
        <v>T</v>
      </c>
      <c r="L207" t="s">
        <v>1606</v>
      </c>
      <c r="M207" t="s">
        <v>1607</v>
      </c>
      <c r="N207" t="s">
        <v>1470</v>
      </c>
      <c r="O207" t="s">
        <v>118</v>
      </c>
      <c r="P207" t="s">
        <v>251</v>
      </c>
      <c r="Q207" t="s">
        <v>1471</v>
      </c>
      <c r="R207" t="e">
        <f>VLOOKUP(Servicios[[#This Row],[VIN2]],Table_OutputBDVentaReciente[Vin],1,0)</f>
        <v>#N/A</v>
      </c>
      <c r="S207" t="e">
        <f>VLOOKUP(Servicios[[#This Row],[VIN2]],Table_ListadoRptClientes[Vin],1,0)</f>
        <v>#N/A</v>
      </c>
      <c r="T207" t="str">
        <f>VLOOKUP(Servicios[[#This Row],[VIN2]],Table_LIstadoInactivos[Vin],1,0)</f>
        <v>MR0EX8DD9H0176779</v>
      </c>
      <c r="U207" t="e">
        <f>VLOOKUP(Servicios[[#This Row],[VIN2]],Table_Campanias[Vin],1,0)</f>
        <v>#N/A</v>
      </c>
      <c r="V207" s="3" t="str">
        <f>MID(Servicios[[#This Row],[VIN2]],10,1)</f>
        <v>H</v>
      </c>
      <c r="W207" s="3">
        <f t="shared" si="20"/>
        <v>2017</v>
      </c>
      <c r="X207" t="s">
        <v>1472</v>
      </c>
      <c r="Y207">
        <v>0</v>
      </c>
      <c r="Z207">
        <v>0</v>
      </c>
      <c r="AA207">
        <v>4611234980</v>
      </c>
      <c r="AB207">
        <v>4111650723</v>
      </c>
      <c r="AC207" t="s">
        <v>1473</v>
      </c>
      <c r="AD207" s="9" t="str">
        <f>IFERROR(VLOOKUP(Servicios[[#This Row],[VIN 8 BV]],Citas[[VIN]:[STATUS ASISTENCIA]],1,FALSE),"NO")</f>
        <v>H0176779</v>
      </c>
    </row>
    <row r="208" spans="1:30">
      <c r="A208" s="1">
        <v>44995</v>
      </c>
      <c r="B208" s="19" t="s">
        <v>1608</v>
      </c>
      <c r="C208" s="156" t="str">
        <f>IFERROR(VLOOKUP(Servicios[[#This Row],[VIN 8 BV]],Citas[[VIN]:[TMK]],2,0),"NO")</f>
        <v>J</v>
      </c>
      <c r="D208" s="4" t="str">
        <f>MID(Servicios[[#This Row],[VIN2]],10,8)</f>
        <v>NS105314</v>
      </c>
      <c r="E208" s="3">
        <f t="shared" si="18"/>
        <v>1</v>
      </c>
      <c r="F208">
        <f t="shared" si="19"/>
        <v>10</v>
      </c>
      <c r="G208" t="str">
        <f>TEXT(Servicios[[#This Row],[FECHA]],"aaaa")</f>
        <v>2023</v>
      </c>
      <c r="H208" t="str">
        <f>TEXT(Servicios[[#This Row],[FECHA]],"mmmm")</f>
        <v>marzo</v>
      </c>
      <c r="I208" t="str">
        <f>CONCATENATE(Servicios[[#This Row],[MES]]," ",Servicios[[#This Row],[AÑO]])</f>
        <v>marzo 2023</v>
      </c>
      <c r="J208" s="3" t="str">
        <f>MID(Servicios[[#This Row],[ORDEN]],1,1)</f>
        <v>T</v>
      </c>
      <c r="L208" t="s">
        <v>1609</v>
      </c>
      <c r="M208" t="s">
        <v>1610</v>
      </c>
      <c r="N208" t="s">
        <v>1611</v>
      </c>
      <c r="O208" t="s">
        <v>118</v>
      </c>
      <c r="P208" t="s">
        <v>509</v>
      </c>
      <c r="Q208" t="s">
        <v>1612</v>
      </c>
      <c r="R208" t="e">
        <f>VLOOKUP(Servicios[[#This Row],[VIN2]],Table_OutputBDVentaReciente[Vin],1,0)</f>
        <v>#N/A</v>
      </c>
      <c r="S208" t="str">
        <f>VLOOKUP(Servicios[[#This Row],[VIN2]],Table_ListadoRptClientes[Vin],1,0)</f>
        <v>5TDGRKECXNS105314</v>
      </c>
      <c r="T208" t="e">
        <f>VLOOKUP(Servicios[[#This Row],[VIN2]],Table_LIstadoInactivos[Vin],1,0)</f>
        <v>#N/A</v>
      </c>
      <c r="U208" t="e">
        <f>VLOOKUP(Servicios[[#This Row],[VIN2]],Table_Campanias[Vin],1,0)</f>
        <v>#N/A</v>
      </c>
      <c r="V208" s="3" t="str">
        <f>MID(Servicios[[#This Row],[VIN2]],10,1)</f>
        <v>N</v>
      </c>
      <c r="W208" s="3" t="str">
        <f t="shared" si="20"/>
        <v/>
      </c>
      <c r="X208" t="s">
        <v>1613</v>
      </c>
      <c r="Y208">
        <v>5554568071</v>
      </c>
      <c r="Z208">
        <v>5554568071</v>
      </c>
      <c r="AA208">
        <v>5554568071</v>
      </c>
      <c r="AB208">
        <v>0</v>
      </c>
      <c r="AC208" t="s">
        <v>1614</v>
      </c>
      <c r="AD208" s="9" t="str">
        <f>IFERROR(VLOOKUP(Servicios[[#This Row],[VIN 8 BV]],Citas[[VIN]:[STATUS ASISTENCIA]],1,FALSE),"NO")</f>
        <v>NS105314</v>
      </c>
    </row>
    <row r="209" spans="1:30">
      <c r="A209" s="1">
        <v>44996</v>
      </c>
      <c r="B209" s="19" t="s">
        <v>1615</v>
      </c>
      <c r="C209" s="156" t="str">
        <f>IFERROR(VLOOKUP(Servicios[[#This Row],[VIN 8 BV]],Citas[[VIN]:[TMK]],2,0),"NO")</f>
        <v>NO</v>
      </c>
      <c r="D209" s="4" t="str">
        <f>MID(Servicios[[#This Row],[VIN2]],10,8)</f>
        <v>L6001709</v>
      </c>
      <c r="E209" s="3">
        <f t="shared" si="18"/>
        <v>1</v>
      </c>
      <c r="F209">
        <f t="shared" si="19"/>
        <v>11</v>
      </c>
      <c r="G209" t="str">
        <f>TEXT(Servicios[[#This Row],[FECHA]],"aaaa")</f>
        <v>2023</v>
      </c>
      <c r="H209" t="str">
        <f>TEXT(Servicios[[#This Row],[FECHA]],"mmmm")</f>
        <v>marzo</v>
      </c>
      <c r="I209" t="str">
        <f>CONCATENATE(Servicios[[#This Row],[MES]]," ",Servicios[[#This Row],[AÑO]])</f>
        <v>marzo 2023</v>
      </c>
      <c r="J209" s="3" t="str">
        <f>MID(Servicios[[#This Row],[ORDEN]],1,1)</f>
        <v>S</v>
      </c>
      <c r="L209" t="s">
        <v>1616</v>
      </c>
      <c r="M209" t="s">
        <v>1617</v>
      </c>
      <c r="N209" t="s">
        <v>1618</v>
      </c>
      <c r="O209" t="s">
        <v>119</v>
      </c>
      <c r="P209" t="s">
        <v>338</v>
      </c>
      <c r="Q209" t="s">
        <v>1619</v>
      </c>
      <c r="R209" t="e">
        <f>VLOOKUP(Servicios[[#This Row],[VIN2]],Table_OutputBDVentaReciente[Vin],1,0)</f>
        <v>#N/A</v>
      </c>
      <c r="S209" t="e">
        <f>VLOOKUP(Servicios[[#This Row],[VIN2]],Table_ListadoRptClientes[Vin],1,0)</f>
        <v>#N/A</v>
      </c>
      <c r="T209" t="str">
        <f>VLOOKUP(Servicios[[#This Row],[VIN2]],Table_LIstadoInactivos[Vin],1,0)</f>
        <v>JTFJM9CP7L6001709</v>
      </c>
      <c r="U209" t="e">
        <f>VLOOKUP(Servicios[[#This Row],[VIN2]],Table_Campanias[Vin],1,0)</f>
        <v>#N/A</v>
      </c>
      <c r="V209" s="3" t="str">
        <f>MID(Servicios[[#This Row],[VIN2]],10,1)</f>
        <v>L</v>
      </c>
      <c r="W209" s="3">
        <f t="shared" si="20"/>
        <v>2021</v>
      </c>
      <c r="X209" t="s">
        <v>1620</v>
      </c>
      <c r="Y209">
        <v>4611303360</v>
      </c>
      <c r="Z209">
        <v>4661256612</v>
      </c>
      <c r="AA209">
        <v>4666632775</v>
      </c>
      <c r="AC209" t="s">
        <v>1621</v>
      </c>
      <c r="AD209" s="9" t="str">
        <f>IFERROR(VLOOKUP(Servicios[[#This Row],[VIN 8 BV]],Citas[[VIN]:[STATUS ASISTENCIA]],1,FALSE),"NO")</f>
        <v>NO</v>
      </c>
    </row>
    <row r="210" spans="1:30">
      <c r="A210" s="1">
        <v>44996</v>
      </c>
      <c r="B210" s="19" t="s">
        <v>1622</v>
      </c>
      <c r="C210" s="156" t="str">
        <f>IFERROR(VLOOKUP(Servicios[[#This Row],[VIN 8 BV]],Citas[[VIN]:[TMK]],2,0),"NO")</f>
        <v>K</v>
      </c>
      <c r="D210" s="4" t="str">
        <f>MID(Servicios[[#This Row],[VIN2]],10,8)</f>
        <v>NJ045788</v>
      </c>
      <c r="E210" s="3">
        <f t="shared" ref="E210:E241" si="21">ROUNDUP(MONTH(A210)/6,0)</f>
        <v>1</v>
      </c>
      <c r="F210">
        <f t="shared" ref="F210:F241" si="22">DAY(A210)</f>
        <v>11</v>
      </c>
      <c r="G210" t="str">
        <f>TEXT(Servicios[[#This Row],[FECHA]],"aaaa")</f>
        <v>2023</v>
      </c>
      <c r="H210" t="str">
        <f>TEXT(Servicios[[#This Row],[FECHA]],"mmmm")</f>
        <v>marzo</v>
      </c>
      <c r="I210" t="str">
        <f>CONCATENATE(Servicios[[#This Row],[MES]]," ",Servicios[[#This Row],[AÑO]])</f>
        <v>marzo 2023</v>
      </c>
      <c r="J210" s="3" t="str">
        <f>MID(Servicios[[#This Row],[ORDEN]],1,1)</f>
        <v>S</v>
      </c>
      <c r="L210" t="s">
        <v>1623</v>
      </c>
      <c r="M210" t="s">
        <v>1624</v>
      </c>
      <c r="N210" t="s">
        <v>1625</v>
      </c>
      <c r="O210" t="s">
        <v>119</v>
      </c>
      <c r="P210" t="s">
        <v>459</v>
      </c>
      <c r="Q210" t="s">
        <v>1626</v>
      </c>
      <c r="R210" t="e">
        <f>VLOOKUP(Servicios[[#This Row],[VIN2]],Table_OutputBDVentaReciente[Vin],1,0)</f>
        <v>#N/A</v>
      </c>
      <c r="S210" t="str">
        <f>VLOOKUP(Servicios[[#This Row],[VIN2]],Table_ListadoRptClientes[Vin],1,0)</f>
        <v>JTDBARDE3NJ045788</v>
      </c>
      <c r="T210" t="e">
        <f>VLOOKUP(Servicios[[#This Row],[VIN2]],Table_LIstadoInactivos[Vin],1,0)</f>
        <v>#N/A</v>
      </c>
      <c r="U210" t="e">
        <f>VLOOKUP(Servicios[[#This Row],[VIN2]],Table_Campanias[Vin],1,0)</f>
        <v>#N/A</v>
      </c>
      <c r="V210" s="3" t="str">
        <f>MID(Servicios[[#This Row],[VIN2]],10,1)</f>
        <v>N</v>
      </c>
      <c r="W210" s="3" t="str">
        <f t="shared" ref="W210:W241" si="23">IF(V210="0",200,IF(V210="1",2001,IF(V210="2",2002,IF(V210="3",2003,IF(V210="4",2004,IF(V210="5",2005,IF(V210="6",2006,IF(V210="7",2007,IF(V210="8",2008,IF(V210="9",2009,IF(V210="A",2010,IF(V210="B",2011,IF(V210="C",2012,IF(V210="D",2013,IF(V210="E",2014,IF(V210="F",2015,IF(V210="G",2016,IF(V210="H",2017,IF(V210="I",2018,IF(V210="J",2019,IF(V210="K",2020,IF(V210="L",2021,IF(V210="M",2022,"")))))))))))))))))))))))</f>
        <v/>
      </c>
      <c r="X210" t="s">
        <v>1627</v>
      </c>
      <c r="Y210">
        <v>0</v>
      </c>
      <c r="Z210">
        <v>4612306931</v>
      </c>
      <c r="AA210">
        <v>4611342544</v>
      </c>
      <c r="AB210">
        <v>0</v>
      </c>
      <c r="AC210" t="s">
        <v>1628</v>
      </c>
      <c r="AD210" s="9" t="str">
        <f>IFERROR(VLOOKUP(Servicios[[#This Row],[VIN 8 BV]],Citas[[VIN]:[STATUS ASISTENCIA]],1,FALSE),"NO")</f>
        <v>NJ045788</v>
      </c>
    </row>
    <row r="211" spans="1:30">
      <c r="A211" s="1">
        <v>44996</v>
      </c>
      <c r="B211" s="19" t="s">
        <v>1629</v>
      </c>
      <c r="C211" s="156" t="str">
        <f>IFERROR(VLOOKUP(Servicios[[#This Row],[VIN 8 BV]],Citas[[VIN]:[TMK]],2,0),"NO")</f>
        <v>J</v>
      </c>
      <c r="D211" s="4" t="str">
        <f>MID(Servicios[[#This Row],[VIN2]],10,8)</f>
        <v>K6199465</v>
      </c>
      <c r="E211" s="3">
        <f t="shared" si="21"/>
        <v>1</v>
      </c>
      <c r="F211">
        <f t="shared" si="22"/>
        <v>11</v>
      </c>
      <c r="G211" t="str">
        <f>TEXT(Servicios[[#This Row],[FECHA]],"aaaa")</f>
        <v>2023</v>
      </c>
      <c r="H211" t="str">
        <f>TEXT(Servicios[[#This Row],[FECHA]],"mmmm")</f>
        <v>marzo</v>
      </c>
      <c r="I211" t="str">
        <f>CONCATENATE(Servicios[[#This Row],[MES]]," ",Servicios[[#This Row],[AÑO]])</f>
        <v>marzo 2023</v>
      </c>
      <c r="J211" s="3" t="str">
        <f>MID(Servicios[[#This Row],[ORDEN]],1,1)</f>
        <v>S</v>
      </c>
      <c r="L211" t="s">
        <v>1630</v>
      </c>
      <c r="M211" t="s">
        <v>1631</v>
      </c>
      <c r="N211" t="s">
        <v>1632</v>
      </c>
      <c r="O211" t="s">
        <v>118</v>
      </c>
      <c r="P211" t="s">
        <v>338</v>
      </c>
      <c r="Q211" t="s">
        <v>1633</v>
      </c>
      <c r="R211" t="e">
        <f>VLOOKUP(Servicios[[#This Row],[VIN2]],Table_OutputBDVentaReciente[Vin],1,0)</f>
        <v>#N/A</v>
      </c>
      <c r="S211" t="str">
        <f>VLOOKUP(Servicios[[#This Row],[VIN2]],Table_ListadoRptClientes[Vin],1,0)</f>
        <v>JTFSX23P5K6199465</v>
      </c>
      <c r="T211" t="e">
        <f>VLOOKUP(Servicios[[#This Row],[VIN2]],Table_LIstadoInactivos[Vin],1,0)</f>
        <v>#N/A</v>
      </c>
      <c r="U211" t="e">
        <f>VLOOKUP(Servicios[[#This Row],[VIN2]],Table_Campanias[Vin],1,0)</f>
        <v>#N/A</v>
      </c>
      <c r="V211" s="3" t="str">
        <f>MID(Servicios[[#This Row],[VIN2]],10,1)</f>
        <v>K</v>
      </c>
      <c r="W211" s="3">
        <f t="shared" si="23"/>
        <v>2020</v>
      </c>
      <c r="X211" t="s">
        <v>1634</v>
      </c>
      <c r="Y211">
        <v>4612542200</v>
      </c>
      <c r="Z211">
        <v>4612543914</v>
      </c>
      <c r="AA211">
        <v>4612543914</v>
      </c>
      <c r="AB211">
        <v>0</v>
      </c>
      <c r="AC211" t="s">
        <v>1635</v>
      </c>
      <c r="AD211" s="9" t="str">
        <f>IFERROR(VLOOKUP(Servicios[[#This Row],[VIN 8 BV]],Citas[[VIN]:[STATUS ASISTENCIA]],1,FALSE),"NO")</f>
        <v>K6199465</v>
      </c>
    </row>
    <row r="212" spans="1:30">
      <c r="A212" s="1">
        <v>44996</v>
      </c>
      <c r="B212" s="19" t="s">
        <v>1636</v>
      </c>
      <c r="C212" s="156" t="str">
        <f>IFERROR(VLOOKUP(Servicios[[#This Row],[VIN 8 BV]],Citas[[VIN]:[TMK]],2,0),"NO")</f>
        <v>J</v>
      </c>
      <c r="D212" s="4" t="str">
        <f>MID(Servicios[[#This Row],[VIN2]],10,8)</f>
        <v>P1335113</v>
      </c>
      <c r="E212" s="3">
        <f t="shared" si="21"/>
        <v>1</v>
      </c>
      <c r="F212">
        <f t="shared" si="22"/>
        <v>11</v>
      </c>
      <c r="G212" t="str">
        <f>TEXT(Servicios[[#This Row],[FECHA]],"aaaa")</f>
        <v>2023</v>
      </c>
      <c r="H212" t="str">
        <f>TEXT(Servicios[[#This Row],[FECHA]],"mmmm")</f>
        <v>marzo</v>
      </c>
      <c r="I212" t="str">
        <f>CONCATENATE(Servicios[[#This Row],[MES]]," ",Servicios[[#This Row],[AÑO]])</f>
        <v>marzo 2023</v>
      </c>
      <c r="J212" s="3" t="str">
        <f>MID(Servicios[[#This Row],[ORDEN]],1,1)</f>
        <v>S</v>
      </c>
      <c r="L212" t="s">
        <v>1637</v>
      </c>
      <c r="M212" t="s">
        <v>1638</v>
      </c>
      <c r="N212" t="s">
        <v>1300</v>
      </c>
      <c r="O212" t="s">
        <v>119</v>
      </c>
      <c r="P212" t="s">
        <v>251</v>
      </c>
      <c r="Q212" t="s">
        <v>1639</v>
      </c>
      <c r="R212" t="e">
        <f>VLOOKUP(Servicios[[#This Row],[VIN2]],Table_OutputBDVentaReciente[Vin],1,0)</f>
        <v>#N/A</v>
      </c>
      <c r="S212" t="e">
        <f>VLOOKUP(Servicios[[#This Row],[VIN2]],Table_ListadoRptClientes[Vin],1,0)</f>
        <v>#N/A</v>
      </c>
      <c r="T212" t="e">
        <f>VLOOKUP(Servicios[[#This Row],[VIN2]],Table_LIstadoInactivos[Vin],1,0)</f>
        <v>#N/A</v>
      </c>
      <c r="U212" t="e">
        <f>VLOOKUP(Servicios[[#This Row],[VIN2]],Table_Campanias[Vin],1,0)</f>
        <v>#N/A</v>
      </c>
      <c r="V212" s="3" t="str">
        <f>MID(Servicios[[#This Row],[VIN2]],10,1)</f>
        <v>P</v>
      </c>
      <c r="W212" s="3" t="str">
        <f t="shared" si="23"/>
        <v/>
      </c>
      <c r="X212" t="s">
        <v>1640</v>
      </c>
      <c r="Y212">
        <v>4613352292</v>
      </c>
      <c r="Z212">
        <v>4612542200</v>
      </c>
      <c r="AA212">
        <v>4612542443</v>
      </c>
      <c r="AB212">
        <v>4612542200</v>
      </c>
      <c r="AC212" t="s">
        <v>1303</v>
      </c>
      <c r="AD212" s="9" t="str">
        <f>IFERROR(VLOOKUP(Servicios[[#This Row],[VIN 8 BV]],Citas[[VIN]:[STATUS ASISTENCIA]],1,FALSE),"NO")</f>
        <v>P1335113</v>
      </c>
    </row>
    <row r="213" spans="1:30">
      <c r="A213" s="1">
        <v>44996</v>
      </c>
      <c r="B213" s="19" t="s">
        <v>1641</v>
      </c>
      <c r="C213" s="156" t="str">
        <f>IFERROR(VLOOKUP(Servicios[[#This Row],[VIN 8 BV]],Citas[[VIN]:[TMK]],2,0),"NO")</f>
        <v>M</v>
      </c>
      <c r="D213" s="4" t="str">
        <f>MID(Servicios[[#This Row],[VIN2]],10,8)</f>
        <v>MW241640</v>
      </c>
      <c r="E213" s="3">
        <f t="shared" si="21"/>
        <v>1</v>
      </c>
      <c r="F213">
        <f t="shared" si="22"/>
        <v>11</v>
      </c>
      <c r="G213" t="str">
        <f>TEXT(Servicios[[#This Row],[FECHA]],"aaaa")</f>
        <v>2023</v>
      </c>
      <c r="H213" t="str">
        <f>TEXT(Servicios[[#This Row],[FECHA]],"mmmm")</f>
        <v>marzo</v>
      </c>
      <c r="I213" t="str">
        <f>CONCATENATE(Servicios[[#This Row],[MES]]," ",Servicios[[#This Row],[AÑO]])</f>
        <v>marzo 2023</v>
      </c>
      <c r="J213" s="3" t="str">
        <f>MID(Servicios[[#This Row],[ORDEN]],1,1)</f>
        <v>S</v>
      </c>
      <c r="L213" t="s">
        <v>1642</v>
      </c>
      <c r="M213" t="s">
        <v>1643</v>
      </c>
      <c r="N213" t="s">
        <v>1644</v>
      </c>
      <c r="O213" t="s">
        <v>119</v>
      </c>
      <c r="P213" t="s">
        <v>223</v>
      </c>
      <c r="Q213" t="s">
        <v>1645</v>
      </c>
      <c r="R213" t="e">
        <f>VLOOKUP(Servicios[[#This Row],[VIN2]],Table_OutputBDVentaReciente[Vin],1,0)</f>
        <v>#N/A</v>
      </c>
      <c r="S213" t="str">
        <f>VLOOKUP(Servicios[[#This Row],[VIN2]],Table_ListadoRptClientes[Vin],1,0)</f>
        <v>2T3J1RFV8MW241640</v>
      </c>
      <c r="T213" t="e">
        <f>VLOOKUP(Servicios[[#This Row],[VIN2]],Table_LIstadoInactivos[Vin],1,0)</f>
        <v>#N/A</v>
      </c>
      <c r="U213" t="e">
        <f>VLOOKUP(Servicios[[#This Row],[VIN2]],Table_Campanias[Vin],1,0)</f>
        <v>#N/A</v>
      </c>
      <c r="V213" s="3" t="str">
        <f>MID(Servicios[[#This Row],[VIN2]],10,1)</f>
        <v>M</v>
      </c>
      <c r="W213" s="3">
        <f t="shared" si="23"/>
        <v>2022</v>
      </c>
      <c r="X213" t="s">
        <v>1646</v>
      </c>
      <c r="Y213">
        <v>4421562964</v>
      </c>
      <c r="Z213">
        <v>4421562964</v>
      </c>
      <c r="AA213">
        <v>4421562964</v>
      </c>
      <c r="AB213">
        <v>0</v>
      </c>
      <c r="AC213" t="s">
        <v>1647</v>
      </c>
      <c r="AD213" s="9" t="str">
        <f>IFERROR(VLOOKUP(Servicios[[#This Row],[VIN 8 BV]],Citas[[VIN]:[STATUS ASISTENCIA]],1,FALSE),"NO")</f>
        <v>MW241640</v>
      </c>
    </row>
    <row r="214" spans="1:30">
      <c r="A214" s="1">
        <v>44996</v>
      </c>
      <c r="B214" s="19" t="s">
        <v>1648</v>
      </c>
      <c r="C214" s="156" t="str">
        <f>IFERROR(VLOOKUP(Servicios[[#This Row],[VIN 8 BV]],Citas[[VIN]:[TMK]],2,0),"NO")</f>
        <v>M</v>
      </c>
      <c r="D214" s="4" t="str">
        <f>MID(Servicios[[#This Row],[VIN2]],10,8)</f>
        <v>L1635350</v>
      </c>
      <c r="E214" s="3">
        <f t="shared" si="21"/>
        <v>1</v>
      </c>
      <c r="F214">
        <f t="shared" si="22"/>
        <v>11</v>
      </c>
      <c r="G214" t="str">
        <f>TEXT(Servicios[[#This Row],[FECHA]],"aaaa")</f>
        <v>2023</v>
      </c>
      <c r="H214" t="str">
        <f>TEXT(Servicios[[#This Row],[FECHA]],"mmmm")</f>
        <v>marzo</v>
      </c>
      <c r="I214" t="str">
        <f>CONCATENATE(Servicios[[#This Row],[MES]]," ",Servicios[[#This Row],[AÑO]])</f>
        <v>marzo 2023</v>
      </c>
      <c r="J214" s="3" t="str">
        <f>MID(Servicios[[#This Row],[ORDEN]],1,1)</f>
        <v>S</v>
      </c>
      <c r="L214" t="s">
        <v>1649</v>
      </c>
      <c r="M214" t="s">
        <v>1650</v>
      </c>
      <c r="N214" t="s">
        <v>222</v>
      </c>
      <c r="O214" t="s">
        <v>118</v>
      </c>
      <c r="P214" t="s">
        <v>451</v>
      </c>
      <c r="Q214" t="s">
        <v>1651</v>
      </c>
      <c r="R214" t="e">
        <f>VLOOKUP(Servicios[[#This Row],[VIN2]],Table_OutputBDVentaReciente[Vin],1,0)</f>
        <v>#N/A</v>
      </c>
      <c r="S214" t="str">
        <f>VLOOKUP(Servicios[[#This Row],[VIN2]],Table_ListadoRptClientes[Vin],1,0)</f>
        <v>JTDKDTB35L1635350</v>
      </c>
      <c r="T214" t="e">
        <f>VLOOKUP(Servicios[[#This Row],[VIN2]],Table_LIstadoInactivos[Vin],1,0)</f>
        <v>#N/A</v>
      </c>
      <c r="U214" t="e">
        <f>VLOOKUP(Servicios[[#This Row],[VIN2]],Table_Campanias[Vin],1,0)</f>
        <v>#N/A</v>
      </c>
      <c r="V214" s="3" t="str">
        <f>MID(Servicios[[#This Row],[VIN2]],10,1)</f>
        <v>L</v>
      </c>
      <c r="W214" s="3">
        <f t="shared" si="23"/>
        <v>2021</v>
      </c>
      <c r="X214" t="s">
        <v>1652</v>
      </c>
      <c r="Y214">
        <v>7771350116</v>
      </c>
      <c r="Z214">
        <v>4612543548</v>
      </c>
      <c r="AA214">
        <v>5552491360</v>
      </c>
      <c r="AB214">
        <v>4611437544</v>
      </c>
      <c r="AC214" t="s">
        <v>1653</v>
      </c>
      <c r="AD214" s="9" t="str">
        <f>IFERROR(VLOOKUP(Servicios[[#This Row],[VIN 8 BV]],Citas[[VIN]:[STATUS ASISTENCIA]],1,FALSE),"NO")</f>
        <v>L1635350</v>
      </c>
    </row>
    <row r="215" spans="1:30">
      <c r="A215" s="1">
        <v>44996</v>
      </c>
      <c r="B215" s="19" t="s">
        <v>1654</v>
      </c>
      <c r="C215" s="156" t="str">
        <f>IFERROR(VLOOKUP(Servicios[[#This Row],[VIN 8 BV]],Citas[[VIN]:[TMK]],2,0),"NO")</f>
        <v>K</v>
      </c>
      <c r="D215" s="4" t="str">
        <f>MID(Servicios[[#This Row],[VIN2]],10,8)</f>
        <v>M1146322</v>
      </c>
      <c r="E215" s="3">
        <f t="shared" si="21"/>
        <v>1</v>
      </c>
      <c r="F215">
        <f t="shared" si="22"/>
        <v>11</v>
      </c>
      <c r="G215" t="str">
        <f>TEXT(Servicios[[#This Row],[FECHA]],"aaaa")</f>
        <v>2023</v>
      </c>
      <c r="H215" t="str">
        <f>TEXT(Servicios[[#This Row],[FECHA]],"mmmm")</f>
        <v>marzo</v>
      </c>
      <c r="I215" t="str">
        <f>CONCATENATE(Servicios[[#This Row],[MES]]," ",Servicios[[#This Row],[AÑO]])</f>
        <v>marzo 2023</v>
      </c>
      <c r="J215" s="3" t="str">
        <f>MID(Servicios[[#This Row],[ORDEN]],1,1)</f>
        <v>S</v>
      </c>
      <c r="L215" t="s">
        <v>1655</v>
      </c>
      <c r="M215" t="s">
        <v>1656</v>
      </c>
      <c r="N215" t="s">
        <v>1657</v>
      </c>
      <c r="O215" t="s">
        <v>119</v>
      </c>
      <c r="P215" t="s">
        <v>451</v>
      </c>
      <c r="Q215" t="s">
        <v>1658</v>
      </c>
      <c r="R215" t="e">
        <f>VLOOKUP(Servicios[[#This Row],[VIN2]],Table_OutputBDVentaReciente[Vin],1,0)</f>
        <v>#N/A</v>
      </c>
      <c r="S215" t="str">
        <f>VLOOKUP(Servicios[[#This Row],[VIN2]],Table_ListadoRptClientes[Vin],1,0)</f>
        <v>JTDKDTB37M1146322</v>
      </c>
      <c r="T215" t="e">
        <f>VLOOKUP(Servicios[[#This Row],[VIN2]],Table_LIstadoInactivos[Vin],1,0)</f>
        <v>#N/A</v>
      </c>
      <c r="U215" t="e">
        <f>VLOOKUP(Servicios[[#This Row],[VIN2]],Table_Campanias[Vin],1,0)</f>
        <v>#N/A</v>
      </c>
      <c r="V215" s="3" t="str">
        <f>MID(Servicios[[#This Row],[VIN2]],10,1)</f>
        <v>M</v>
      </c>
      <c r="W215" s="3">
        <f t="shared" si="23"/>
        <v>2022</v>
      </c>
      <c r="X215" t="s">
        <v>1659</v>
      </c>
      <c r="Y215">
        <v>0</v>
      </c>
      <c r="Z215">
        <v>4777274331</v>
      </c>
      <c r="AA215">
        <v>4777274331</v>
      </c>
      <c r="AB215">
        <v>0</v>
      </c>
      <c r="AC215" t="s">
        <v>1660</v>
      </c>
      <c r="AD215" s="9" t="str">
        <f>IFERROR(VLOOKUP(Servicios[[#This Row],[VIN 8 BV]],Citas[[VIN]:[STATUS ASISTENCIA]],1,FALSE),"NO")</f>
        <v>M1146322</v>
      </c>
    </row>
    <row r="216" spans="1:30">
      <c r="A216" s="1">
        <v>44996</v>
      </c>
      <c r="B216" s="19" t="s">
        <v>1446</v>
      </c>
      <c r="C216" s="156" t="str">
        <f>IFERROR(VLOOKUP(Servicios[[#This Row],[VIN 8 BV]],Citas[[VIN]:[TMK]],2,0),"NO")</f>
        <v>I</v>
      </c>
      <c r="D216" s="4" t="str">
        <f>MID(Servicios[[#This Row],[VIN2]],10,8)</f>
        <v>LP070989</v>
      </c>
      <c r="E216" s="3">
        <f t="shared" si="21"/>
        <v>1</v>
      </c>
      <c r="F216">
        <f t="shared" si="22"/>
        <v>11</v>
      </c>
      <c r="G216" t="str">
        <f>TEXT(Servicios[[#This Row],[FECHA]],"aaaa")</f>
        <v>2023</v>
      </c>
      <c r="H216" t="str">
        <f>TEXT(Servicios[[#This Row],[FECHA]],"mmmm")</f>
        <v>marzo</v>
      </c>
      <c r="I216" t="str">
        <f>CONCATENATE(Servicios[[#This Row],[MES]]," ",Servicios[[#This Row],[AÑO]])</f>
        <v>marzo 2023</v>
      </c>
      <c r="J216" s="3" t="str">
        <f>MID(Servicios[[#This Row],[ORDEN]],1,1)</f>
        <v>S</v>
      </c>
      <c r="L216" t="s">
        <v>1661</v>
      </c>
      <c r="M216" t="s">
        <v>1662</v>
      </c>
      <c r="N216" t="s">
        <v>1449</v>
      </c>
      <c r="O216" t="s">
        <v>118</v>
      </c>
      <c r="P216" t="s">
        <v>310</v>
      </c>
      <c r="Q216" t="s">
        <v>1450</v>
      </c>
      <c r="R216" t="e">
        <f>VLOOKUP(Servicios[[#This Row],[VIN2]],Table_OutputBDVentaReciente[Vin],1,0)</f>
        <v>#N/A</v>
      </c>
      <c r="S216" t="str">
        <f>VLOOKUP(Servicios[[#This Row],[VIN2]],Table_ListadoRptClientes[Vin],1,0)</f>
        <v>5YFBPRBE3LP070989</v>
      </c>
      <c r="T216" t="e">
        <f>VLOOKUP(Servicios[[#This Row],[VIN2]],Table_LIstadoInactivos[Vin],1,0)</f>
        <v>#N/A</v>
      </c>
      <c r="U216" t="str">
        <f>VLOOKUP(Servicios[[#This Row],[VIN2]],Table_Campanias[Vin],1,0)</f>
        <v>5YFBPRBE3LP070989</v>
      </c>
      <c r="V216" s="3" t="str">
        <f>MID(Servicios[[#This Row],[VIN2]],10,1)</f>
        <v>L</v>
      </c>
      <c r="W216" s="3">
        <f t="shared" si="23"/>
        <v>2021</v>
      </c>
      <c r="X216" t="s">
        <v>1451</v>
      </c>
      <c r="Y216">
        <v>4131582020</v>
      </c>
      <c r="Z216">
        <v>4613352343</v>
      </c>
      <c r="AA216">
        <v>4613352343</v>
      </c>
      <c r="AB216">
        <v>0</v>
      </c>
      <c r="AC216" t="s">
        <v>1452</v>
      </c>
      <c r="AD216" s="9" t="str">
        <f>IFERROR(VLOOKUP(Servicios[[#This Row],[VIN 8 BV]],Citas[[VIN]:[STATUS ASISTENCIA]],1,FALSE),"NO")</f>
        <v>LP070989</v>
      </c>
    </row>
    <row r="217" spans="1:30">
      <c r="A217" s="1">
        <v>44996</v>
      </c>
      <c r="B217" s="19" t="s">
        <v>1663</v>
      </c>
      <c r="C217" s="156" t="str">
        <f>IFERROR(VLOOKUP(Servicios[[#This Row],[VIN 8 BV]],Citas[[VIN]:[TMK]],2,0),"NO")</f>
        <v>J</v>
      </c>
      <c r="D217" s="4" t="str">
        <f>MID(Servicios[[#This Row],[VIN2]],10,8)</f>
        <v>GS766164</v>
      </c>
      <c r="E217" s="3">
        <f t="shared" si="21"/>
        <v>1</v>
      </c>
      <c r="F217">
        <f t="shared" si="22"/>
        <v>11</v>
      </c>
      <c r="G217" t="str">
        <f>TEXT(Servicios[[#This Row],[FECHA]],"aaaa")</f>
        <v>2023</v>
      </c>
      <c r="H217" t="str">
        <f>TEXT(Servicios[[#This Row],[FECHA]],"mmmm")</f>
        <v>marzo</v>
      </c>
      <c r="I217" t="str">
        <f>CONCATENATE(Servicios[[#This Row],[MES]]," ",Servicios[[#This Row],[AÑO]])</f>
        <v>marzo 2023</v>
      </c>
      <c r="J217" s="3" t="str">
        <f>MID(Servicios[[#This Row],[ORDEN]],1,1)</f>
        <v>S</v>
      </c>
      <c r="L217" t="s">
        <v>1664</v>
      </c>
      <c r="M217" t="s">
        <v>1665</v>
      </c>
      <c r="N217" t="s">
        <v>1666</v>
      </c>
      <c r="O217" t="s">
        <v>119</v>
      </c>
      <c r="P217" t="s">
        <v>367</v>
      </c>
      <c r="Q217" t="s">
        <v>1667</v>
      </c>
      <c r="R217" t="e">
        <f>VLOOKUP(Servicios[[#This Row],[VIN2]],Table_OutputBDVentaReciente[Vin],1,0)</f>
        <v>#N/A</v>
      </c>
      <c r="S217" t="str">
        <f>VLOOKUP(Servicios[[#This Row],[VIN2]],Table_ListadoRptClientes[Vin],1,0)</f>
        <v>5TDYK3DC8GS766164</v>
      </c>
      <c r="T217" t="e">
        <f>VLOOKUP(Servicios[[#This Row],[VIN2]],Table_LIstadoInactivos[Vin],1,0)</f>
        <v>#N/A</v>
      </c>
      <c r="U217" t="e">
        <f>VLOOKUP(Servicios[[#This Row],[VIN2]],Table_Campanias[Vin],1,0)</f>
        <v>#N/A</v>
      </c>
      <c r="V217" s="3" t="str">
        <f>MID(Servicios[[#This Row],[VIN2]],10,1)</f>
        <v>G</v>
      </c>
      <c r="W217" s="3">
        <f t="shared" si="23"/>
        <v>2016</v>
      </c>
      <c r="X217" t="s">
        <v>1668</v>
      </c>
      <c r="Y217">
        <v>4612150203</v>
      </c>
      <c r="Z217">
        <v>4611808684</v>
      </c>
      <c r="AA217">
        <v>4611808684</v>
      </c>
      <c r="AC217" t="s">
        <v>1669</v>
      </c>
      <c r="AD217" s="9" t="str">
        <f>IFERROR(VLOOKUP(Servicios[[#This Row],[VIN 8 BV]],Citas[[VIN]:[STATUS ASISTENCIA]],1,FALSE),"NO")</f>
        <v>GS766164</v>
      </c>
    </row>
    <row r="218" spans="1:30">
      <c r="A218" s="1">
        <v>44996</v>
      </c>
      <c r="B218" s="19" t="s">
        <v>1670</v>
      </c>
      <c r="C218" s="156" t="str">
        <f>IFERROR(VLOOKUP(Servicios[[#This Row],[VIN 8 BV]],Citas[[VIN]:[TMK]],2,0),"NO")</f>
        <v>M</v>
      </c>
      <c r="D218" s="4" t="str">
        <f>MID(Servicios[[#This Row],[VIN2]],10,8)</f>
        <v>L1639631</v>
      </c>
      <c r="E218" s="3">
        <f t="shared" si="21"/>
        <v>1</v>
      </c>
      <c r="F218">
        <f t="shared" si="22"/>
        <v>11</v>
      </c>
      <c r="G218" t="str">
        <f>TEXT(Servicios[[#This Row],[FECHA]],"aaaa")</f>
        <v>2023</v>
      </c>
      <c r="H218" t="str">
        <f>TEXT(Servicios[[#This Row],[FECHA]],"mmmm")</f>
        <v>marzo</v>
      </c>
      <c r="I218" t="str">
        <f>CONCATENATE(Servicios[[#This Row],[MES]]," ",Servicios[[#This Row],[AÑO]])</f>
        <v>marzo 2023</v>
      </c>
      <c r="J218" s="3" t="str">
        <f>MID(Servicios[[#This Row],[ORDEN]],1,1)</f>
        <v>S</v>
      </c>
      <c r="L218" t="s">
        <v>1671</v>
      </c>
      <c r="M218" t="s">
        <v>1672</v>
      </c>
      <c r="N218" t="s">
        <v>1456</v>
      </c>
      <c r="O218" t="s">
        <v>118</v>
      </c>
      <c r="P218" t="s">
        <v>451</v>
      </c>
      <c r="Q218" t="s">
        <v>1673</v>
      </c>
      <c r="R218" t="e">
        <f>VLOOKUP(Servicios[[#This Row],[VIN2]],Table_OutputBDVentaReciente[Vin],1,0)</f>
        <v>#N/A</v>
      </c>
      <c r="S218" t="e">
        <f>VLOOKUP(Servicios[[#This Row],[VIN2]],Table_ListadoRptClientes[Vin],1,0)</f>
        <v>#N/A</v>
      </c>
      <c r="T218" t="e">
        <f>VLOOKUP(Servicios[[#This Row],[VIN2]],Table_LIstadoInactivos[Vin],1,0)</f>
        <v>#N/A</v>
      </c>
      <c r="U218" t="e">
        <f>VLOOKUP(Servicios[[#This Row],[VIN2]],Table_Campanias[Vin],1,0)</f>
        <v>#N/A</v>
      </c>
      <c r="V218" s="3" t="str">
        <f>MID(Servicios[[#This Row],[VIN2]],10,1)</f>
        <v>L</v>
      </c>
      <c r="W218" s="3">
        <f t="shared" si="23"/>
        <v>2021</v>
      </c>
      <c r="X218" t="s">
        <v>1674</v>
      </c>
      <c r="Y218">
        <v>4727377974</v>
      </c>
      <c r="Z218">
        <v>4611246550</v>
      </c>
      <c r="AA218">
        <v>4611085903</v>
      </c>
      <c r="AB218">
        <v>4461394234</v>
      </c>
      <c r="AC218" t="s">
        <v>1459</v>
      </c>
      <c r="AD218" s="9" t="str">
        <f>IFERROR(VLOOKUP(Servicios[[#This Row],[VIN 8 BV]],Citas[[VIN]:[STATUS ASISTENCIA]],1,FALSE),"NO")</f>
        <v>L1639631</v>
      </c>
    </row>
    <row r="219" spans="1:30">
      <c r="A219" s="1">
        <v>44996</v>
      </c>
      <c r="B219" s="19" t="s">
        <v>1675</v>
      </c>
      <c r="C219" s="156" t="str">
        <f>IFERROR(VLOOKUP(Servicios[[#This Row],[VIN 8 BV]],Citas[[VIN]:[TMK]],2,0),"NO")</f>
        <v>NO</v>
      </c>
      <c r="D219" s="4" t="str">
        <f>MID(Servicios[[#This Row],[VIN2]],10,8)</f>
        <v>K6201789</v>
      </c>
      <c r="E219" s="3">
        <f t="shared" si="21"/>
        <v>1</v>
      </c>
      <c r="F219">
        <f t="shared" si="22"/>
        <v>11</v>
      </c>
      <c r="G219" t="str">
        <f>TEXT(Servicios[[#This Row],[FECHA]],"aaaa")</f>
        <v>2023</v>
      </c>
      <c r="H219" t="str">
        <f>TEXT(Servicios[[#This Row],[FECHA]],"mmmm")</f>
        <v>marzo</v>
      </c>
      <c r="I219" t="str">
        <f>CONCATENATE(Servicios[[#This Row],[MES]]," ",Servicios[[#This Row],[AÑO]])</f>
        <v>marzo 2023</v>
      </c>
      <c r="J219" s="3" t="str">
        <f>MID(Servicios[[#This Row],[ORDEN]],1,1)</f>
        <v>S</v>
      </c>
      <c r="L219" t="s">
        <v>1676</v>
      </c>
      <c r="M219" t="s">
        <v>1677</v>
      </c>
      <c r="N219" t="s">
        <v>1678</v>
      </c>
      <c r="O219" t="s">
        <v>118</v>
      </c>
      <c r="P219" t="s">
        <v>338</v>
      </c>
      <c r="Q219" t="s">
        <v>1679</v>
      </c>
      <c r="R219" t="e">
        <f>VLOOKUP(Servicios[[#This Row],[VIN2]],Table_OutputBDVentaReciente[Vin],1,0)</f>
        <v>#N/A</v>
      </c>
      <c r="S219" t="str">
        <f>VLOOKUP(Servicios[[#This Row],[VIN2]],Table_ListadoRptClientes[Vin],1,0)</f>
        <v>JTFSX23PXK6201789</v>
      </c>
      <c r="T219" t="e">
        <f>VLOOKUP(Servicios[[#This Row],[VIN2]],Table_LIstadoInactivos[Vin],1,0)</f>
        <v>#N/A</v>
      </c>
      <c r="U219" t="e">
        <f>VLOOKUP(Servicios[[#This Row],[VIN2]],Table_Campanias[Vin],1,0)</f>
        <v>#N/A</v>
      </c>
      <c r="V219" s="3" t="str">
        <f>MID(Servicios[[#This Row],[VIN2]],10,1)</f>
        <v>K</v>
      </c>
      <c r="W219" s="3">
        <f t="shared" si="23"/>
        <v>2020</v>
      </c>
      <c r="X219" t="s">
        <v>1680</v>
      </c>
      <c r="Y219">
        <v>0</v>
      </c>
      <c r="Z219">
        <v>4612392271</v>
      </c>
      <c r="AA219">
        <v>4613309036</v>
      </c>
      <c r="AB219">
        <v>0</v>
      </c>
      <c r="AC219" t="s">
        <v>1681</v>
      </c>
      <c r="AD219" s="9" t="str">
        <f>IFERROR(VLOOKUP(Servicios[[#This Row],[VIN 8 BV]],Citas[[VIN]:[STATUS ASISTENCIA]],1,FALSE),"NO")</f>
        <v>NO</v>
      </c>
    </row>
    <row r="220" spans="1:30">
      <c r="A220" s="1">
        <v>44996</v>
      </c>
      <c r="B220" s="19" t="s">
        <v>1682</v>
      </c>
      <c r="C220" s="156" t="str">
        <f>IFERROR(VLOOKUP(Servicios[[#This Row],[VIN 8 BV]],Citas[[VIN]:[TMK]],2,0),"NO")</f>
        <v>M</v>
      </c>
      <c r="D220" s="4" t="str">
        <f>MID(Servicios[[#This Row],[VIN2]],10,8)</f>
        <v>LJ012492</v>
      </c>
      <c r="E220" s="3">
        <f t="shared" si="21"/>
        <v>1</v>
      </c>
      <c r="F220">
        <f t="shared" si="22"/>
        <v>11</v>
      </c>
      <c r="G220" t="str">
        <f>TEXT(Servicios[[#This Row],[FECHA]],"aaaa")</f>
        <v>2023</v>
      </c>
      <c r="H220" t="str">
        <f>TEXT(Servicios[[#This Row],[FECHA]],"mmmm")</f>
        <v>marzo</v>
      </c>
      <c r="I220" t="str">
        <f>CONCATENATE(Servicios[[#This Row],[MES]]," ",Servicios[[#This Row],[AÑO]])</f>
        <v>marzo 2023</v>
      </c>
      <c r="J220" s="3" t="str">
        <f>MID(Servicios[[#This Row],[ORDEN]],1,1)</f>
        <v>S</v>
      </c>
      <c r="L220" t="s">
        <v>1683</v>
      </c>
      <c r="M220" t="s">
        <v>1684</v>
      </c>
      <c r="N220" t="s">
        <v>1685</v>
      </c>
      <c r="O220" t="s">
        <v>120</v>
      </c>
      <c r="P220" t="s">
        <v>459</v>
      </c>
      <c r="Q220" t="s">
        <v>1686</v>
      </c>
      <c r="R220" t="e">
        <f>VLOOKUP(Servicios[[#This Row],[VIN2]],Table_OutputBDVentaReciente[Vin],1,0)</f>
        <v>#N/A</v>
      </c>
      <c r="S220" t="str">
        <f>VLOOKUP(Servicios[[#This Row],[VIN2]],Table_ListadoRptClientes[Vin],1,0)</f>
        <v>JTDBBRBE8LJ012492</v>
      </c>
      <c r="T220" t="e">
        <f>VLOOKUP(Servicios[[#This Row],[VIN2]],Table_LIstadoInactivos[Vin],1,0)</f>
        <v>#N/A</v>
      </c>
      <c r="U220" t="e">
        <f>VLOOKUP(Servicios[[#This Row],[VIN2]],Table_Campanias[Vin],1,0)</f>
        <v>#N/A</v>
      </c>
      <c r="V220" s="3" t="str">
        <f>MID(Servicios[[#This Row],[VIN2]],10,1)</f>
        <v>L</v>
      </c>
      <c r="W220" s="3">
        <f t="shared" si="23"/>
        <v>2021</v>
      </c>
      <c r="X220" t="s">
        <v>1687</v>
      </c>
      <c r="Y220">
        <v>4616147236</v>
      </c>
      <c r="Z220">
        <v>4424714719</v>
      </c>
      <c r="AA220">
        <v>4424714719</v>
      </c>
      <c r="AB220">
        <v>4224714719</v>
      </c>
      <c r="AC220" t="s">
        <v>1688</v>
      </c>
      <c r="AD220" s="9" t="str">
        <f>IFERROR(VLOOKUP(Servicios[[#This Row],[VIN 8 BV]],Citas[[VIN]:[STATUS ASISTENCIA]],1,FALSE),"NO")</f>
        <v>LJ012492</v>
      </c>
    </row>
    <row r="221" spans="1:30">
      <c r="A221" s="1">
        <v>44996</v>
      </c>
      <c r="B221" s="19" t="s">
        <v>1689</v>
      </c>
      <c r="C221" s="156" t="str">
        <f>IFERROR(VLOOKUP(Servicios[[#This Row],[VIN 8 BV]],Citas[[VIN]:[TMK]],2,0),"NO")</f>
        <v>K</v>
      </c>
      <c r="D221" s="4" t="str">
        <f>MID(Servicios[[#This Row],[VIN2]],10,8)</f>
        <v>CW118173</v>
      </c>
      <c r="E221" s="3">
        <f t="shared" si="21"/>
        <v>1</v>
      </c>
      <c r="F221">
        <f t="shared" si="22"/>
        <v>11</v>
      </c>
      <c r="G221" t="str">
        <f>TEXT(Servicios[[#This Row],[FECHA]],"aaaa")</f>
        <v>2023</v>
      </c>
      <c r="H221" t="str">
        <f>TEXT(Servicios[[#This Row],[FECHA]],"mmmm")</f>
        <v>marzo</v>
      </c>
      <c r="I221" t="str">
        <f>CONCATENATE(Servicios[[#This Row],[MES]]," ",Servicios[[#This Row],[AÑO]])</f>
        <v>marzo 2023</v>
      </c>
      <c r="J221" s="3" t="str">
        <f>MID(Servicios[[#This Row],[ORDEN]],1,1)</f>
        <v>S</v>
      </c>
      <c r="L221" t="s">
        <v>1690</v>
      </c>
      <c r="M221" t="s">
        <v>1691</v>
      </c>
      <c r="N221" t="s">
        <v>1692</v>
      </c>
      <c r="O221" t="s">
        <v>118</v>
      </c>
      <c r="P221" t="s">
        <v>295</v>
      </c>
      <c r="Q221" t="s">
        <v>1693</v>
      </c>
      <c r="R221" t="e">
        <f>VLOOKUP(Servicios[[#This Row],[VIN2]],Table_OutputBDVentaReciente[Vin],1,0)</f>
        <v>#N/A</v>
      </c>
      <c r="S221" t="str">
        <f>VLOOKUP(Servicios[[#This Row],[VIN2]],Table_ListadoRptClientes[Vin],1,0)</f>
        <v>2T3ZF9DV5CW118173</v>
      </c>
      <c r="T221" t="e">
        <f>VLOOKUP(Servicios[[#This Row],[VIN2]],Table_LIstadoInactivos[Vin],1,0)</f>
        <v>#N/A</v>
      </c>
      <c r="U221" t="e">
        <f>VLOOKUP(Servicios[[#This Row],[VIN2]],Table_Campanias[Vin],1,0)</f>
        <v>#N/A</v>
      </c>
      <c r="V221" s="3" t="str">
        <f>MID(Servicios[[#This Row],[VIN2]],10,1)</f>
        <v>C</v>
      </c>
      <c r="W221" s="3">
        <f t="shared" si="23"/>
        <v>2012</v>
      </c>
      <c r="X221" t="s">
        <v>1694</v>
      </c>
      <c r="Y221">
        <v>0</v>
      </c>
      <c r="Z221">
        <v>0</v>
      </c>
      <c r="AA221">
        <v>4131089202</v>
      </c>
      <c r="AB221">
        <v>0</v>
      </c>
      <c r="AC221" t="s">
        <v>1695</v>
      </c>
      <c r="AD221" s="9" t="str">
        <f>IFERROR(VLOOKUP(Servicios[[#This Row],[VIN 8 BV]],Citas[[VIN]:[STATUS ASISTENCIA]],1,FALSE),"NO")</f>
        <v>CW118173</v>
      </c>
    </row>
    <row r="222" spans="1:30">
      <c r="A222" s="1">
        <v>44996</v>
      </c>
      <c r="B222" s="19" t="s">
        <v>1696</v>
      </c>
      <c r="C222" s="156" t="str">
        <f>IFERROR(VLOOKUP(Servicios[[#This Row],[VIN 8 BV]],Citas[[VIN]:[TMK]],2,0),"NO")</f>
        <v>M</v>
      </c>
      <c r="D222" s="4" t="str">
        <f>MID(Servicios[[#This Row],[VIN2]],10,8)</f>
        <v>L1408385</v>
      </c>
      <c r="E222" s="3">
        <f t="shared" si="21"/>
        <v>1</v>
      </c>
      <c r="F222">
        <f t="shared" si="22"/>
        <v>11</v>
      </c>
      <c r="G222" t="str">
        <f>TEXT(Servicios[[#This Row],[FECHA]],"aaaa")</f>
        <v>2023</v>
      </c>
      <c r="H222" t="str">
        <f>TEXT(Servicios[[#This Row],[FECHA]],"mmmm")</f>
        <v>marzo</v>
      </c>
      <c r="I222" t="str">
        <f>CONCATENATE(Servicios[[#This Row],[MES]]," ",Servicios[[#This Row],[AÑO]])</f>
        <v>marzo 2023</v>
      </c>
      <c r="J222" s="3" t="str">
        <f>MID(Servicios[[#This Row],[ORDEN]],1,1)</f>
        <v>S</v>
      </c>
      <c r="L222" t="s">
        <v>1697</v>
      </c>
      <c r="M222" t="s">
        <v>1698</v>
      </c>
      <c r="N222" t="s">
        <v>1699</v>
      </c>
      <c r="O222" t="s">
        <v>119</v>
      </c>
      <c r="P222" t="s">
        <v>251</v>
      </c>
      <c r="Q222" t="s">
        <v>1700</v>
      </c>
      <c r="R222" t="e">
        <f>VLOOKUP(Servicios[[#This Row],[VIN2]],Table_OutputBDVentaReciente[Vin],1,0)</f>
        <v>#N/A</v>
      </c>
      <c r="S222" t="str">
        <f>VLOOKUP(Servicios[[#This Row],[VIN2]],Table_ListadoRptClientes[Vin],1,0)</f>
        <v>MR0EX8CB6L1408385</v>
      </c>
      <c r="T222" t="e">
        <f>VLOOKUP(Servicios[[#This Row],[VIN2]],Table_LIstadoInactivos[Vin],1,0)</f>
        <v>#N/A</v>
      </c>
      <c r="U222" t="e">
        <f>VLOOKUP(Servicios[[#This Row],[VIN2]],Table_Campanias[Vin],1,0)</f>
        <v>#N/A</v>
      </c>
      <c r="V222" s="3" t="str">
        <f>MID(Servicios[[#This Row],[VIN2]],10,1)</f>
        <v>L</v>
      </c>
      <c r="W222" s="3">
        <f t="shared" si="23"/>
        <v>2021</v>
      </c>
      <c r="X222" t="s">
        <v>1701</v>
      </c>
      <c r="Y222">
        <v>4131008927</v>
      </c>
      <c r="Z222">
        <v>5570489421</v>
      </c>
      <c r="AA222">
        <v>5570489421</v>
      </c>
      <c r="AB222">
        <v>0</v>
      </c>
      <c r="AC222" t="s">
        <v>1702</v>
      </c>
      <c r="AD222" s="9" t="str">
        <f>IFERROR(VLOOKUP(Servicios[[#This Row],[VIN 8 BV]],Citas[[VIN]:[STATUS ASISTENCIA]],1,FALSE),"NO")</f>
        <v>L1408385</v>
      </c>
    </row>
    <row r="223" spans="1:30">
      <c r="A223" s="1">
        <v>44996</v>
      </c>
      <c r="B223" s="19" t="s">
        <v>1703</v>
      </c>
      <c r="C223" s="156" t="str">
        <f>IFERROR(VLOOKUP(Servicios[[#This Row],[VIN 8 BV]],Citas[[VIN]:[TMK]],2,0),"NO")</f>
        <v>J</v>
      </c>
      <c r="D223" s="4" t="str">
        <f>MID(Servicios[[#This Row],[VIN2]],10,8)</f>
        <v>NP358186</v>
      </c>
      <c r="E223" s="3">
        <f t="shared" si="21"/>
        <v>1</v>
      </c>
      <c r="F223">
        <f t="shared" si="22"/>
        <v>11</v>
      </c>
      <c r="G223" t="str">
        <f>TEXT(Servicios[[#This Row],[FECHA]],"aaaa")</f>
        <v>2023</v>
      </c>
      <c r="H223" t="str">
        <f>TEXT(Servicios[[#This Row],[FECHA]],"mmmm")</f>
        <v>marzo</v>
      </c>
      <c r="I223" t="str">
        <f>CONCATENATE(Servicios[[#This Row],[MES]]," ",Servicios[[#This Row],[AÑO]])</f>
        <v>marzo 2023</v>
      </c>
      <c r="J223" s="3" t="str">
        <f>MID(Servicios[[#This Row],[ORDEN]],1,1)</f>
        <v>S</v>
      </c>
      <c r="L223" t="s">
        <v>1704</v>
      </c>
      <c r="M223" t="s">
        <v>1705</v>
      </c>
      <c r="N223" t="s">
        <v>1706</v>
      </c>
      <c r="O223" t="s">
        <v>119</v>
      </c>
      <c r="P223" t="s">
        <v>310</v>
      </c>
      <c r="Q223" t="s">
        <v>1707</v>
      </c>
      <c r="R223" t="str">
        <f>VLOOKUP(Servicios[[#This Row],[VIN2]],Table_OutputBDVentaReciente[Vin],1,0)</f>
        <v>5YFBPRBEXNP358186</v>
      </c>
      <c r="S223" t="e">
        <f>VLOOKUP(Servicios[[#This Row],[VIN2]],Table_ListadoRptClientes[Vin],1,0)</f>
        <v>#N/A</v>
      </c>
      <c r="T223" t="e">
        <f>VLOOKUP(Servicios[[#This Row],[VIN2]],Table_LIstadoInactivos[Vin],1,0)</f>
        <v>#N/A</v>
      </c>
      <c r="U223" t="e">
        <f>VLOOKUP(Servicios[[#This Row],[VIN2]],Table_Campanias[Vin],1,0)</f>
        <v>#N/A</v>
      </c>
      <c r="V223" s="3" t="str">
        <f>MID(Servicios[[#This Row],[VIN2]],10,1)</f>
        <v>N</v>
      </c>
      <c r="W223" s="3" t="str">
        <f t="shared" si="23"/>
        <v/>
      </c>
      <c r="X223" t="s">
        <v>1708</v>
      </c>
      <c r="Y223">
        <v>4661052586</v>
      </c>
      <c r="Z223">
        <v>4661052586</v>
      </c>
      <c r="AA223">
        <v>4661052586</v>
      </c>
      <c r="AB223">
        <v>0</v>
      </c>
      <c r="AC223" t="s">
        <v>1709</v>
      </c>
      <c r="AD223" s="9" t="str">
        <f>IFERROR(VLOOKUP(Servicios[[#This Row],[VIN 8 BV]],Citas[[VIN]:[STATUS ASISTENCIA]],1,FALSE),"NO")</f>
        <v>NP358186</v>
      </c>
    </row>
    <row r="224" spans="1:30">
      <c r="A224" s="1">
        <v>44996</v>
      </c>
      <c r="B224" s="19" t="s">
        <v>1710</v>
      </c>
      <c r="C224" s="156" t="str">
        <f>IFERROR(VLOOKUP(Servicios[[#This Row],[VIN 8 BV]],Citas[[VIN]:[TMK]],2,0),"NO")</f>
        <v>K</v>
      </c>
      <c r="D224" s="4" t="str">
        <f>MID(Servicios[[#This Row],[VIN2]],10,8)</f>
        <v>MJ016221</v>
      </c>
      <c r="E224" s="3">
        <f t="shared" si="21"/>
        <v>1</v>
      </c>
      <c r="F224">
        <f t="shared" si="22"/>
        <v>11</v>
      </c>
      <c r="G224" t="str">
        <f>TEXT(Servicios[[#This Row],[FECHA]],"aaaa")</f>
        <v>2023</v>
      </c>
      <c r="H224" t="str">
        <f>TEXT(Servicios[[#This Row],[FECHA]],"mmmm")</f>
        <v>marzo</v>
      </c>
      <c r="I224" t="str">
        <f>CONCATENATE(Servicios[[#This Row],[MES]]," ",Servicios[[#This Row],[AÑO]])</f>
        <v>marzo 2023</v>
      </c>
      <c r="J224" s="3" t="str">
        <f>MID(Servicios[[#This Row],[ORDEN]],1,1)</f>
        <v>S</v>
      </c>
      <c r="L224" t="s">
        <v>1711</v>
      </c>
      <c r="M224" t="s">
        <v>1712</v>
      </c>
      <c r="N224" t="s">
        <v>1713</v>
      </c>
      <c r="O224" t="s">
        <v>120</v>
      </c>
      <c r="P224" t="s">
        <v>459</v>
      </c>
      <c r="Q224" t="s">
        <v>1714</v>
      </c>
      <c r="R224" t="e">
        <f>VLOOKUP(Servicios[[#This Row],[VIN2]],Table_OutputBDVentaReciente[Vin],1,0)</f>
        <v>#N/A</v>
      </c>
      <c r="S224" t="str">
        <f>VLOOKUP(Servicios[[#This Row],[VIN2]],Table_ListadoRptClientes[Vin],1,0)</f>
        <v>JTDBARDE6MJ016221</v>
      </c>
      <c r="T224" t="e">
        <f>VLOOKUP(Servicios[[#This Row],[VIN2]],Table_LIstadoInactivos[Vin],1,0)</f>
        <v>#N/A</v>
      </c>
      <c r="U224" t="e">
        <f>VLOOKUP(Servicios[[#This Row],[VIN2]],Table_Campanias[Vin],1,0)</f>
        <v>#N/A</v>
      </c>
      <c r="V224" s="3" t="str">
        <f>MID(Servicios[[#This Row],[VIN2]],10,1)</f>
        <v>M</v>
      </c>
      <c r="W224" s="3">
        <f t="shared" si="23"/>
        <v>2022</v>
      </c>
      <c r="X224" t="s">
        <v>1715</v>
      </c>
      <c r="Y224">
        <v>4111176128</v>
      </c>
      <c r="Z224">
        <v>4111220349</v>
      </c>
      <c r="AA224">
        <v>4111010562</v>
      </c>
      <c r="AB224">
        <v>0</v>
      </c>
      <c r="AC224" t="s">
        <v>1716</v>
      </c>
      <c r="AD224" s="9" t="str">
        <f>IFERROR(VLOOKUP(Servicios[[#This Row],[VIN 8 BV]],Citas[[VIN]:[STATUS ASISTENCIA]],1,FALSE),"NO")</f>
        <v>MJ016221</v>
      </c>
    </row>
    <row r="225" spans="1:30">
      <c r="A225" s="1">
        <v>44996</v>
      </c>
      <c r="B225" s="19" t="s">
        <v>1717</v>
      </c>
      <c r="C225" s="156" t="str">
        <f>IFERROR(VLOOKUP(Servicios[[#This Row],[VIN 8 BV]],Citas[[VIN]:[TMK]],2,0),"NO")</f>
        <v>M</v>
      </c>
      <c r="D225" s="4" t="str">
        <f>MID(Servicios[[#This Row],[VIN2]],10,8)</f>
        <v>P0003167</v>
      </c>
      <c r="E225" s="3">
        <f t="shared" si="21"/>
        <v>1</v>
      </c>
      <c r="F225">
        <f t="shared" si="22"/>
        <v>11</v>
      </c>
      <c r="G225" t="str">
        <f>TEXT(Servicios[[#This Row],[FECHA]],"aaaa")</f>
        <v>2023</v>
      </c>
      <c r="H225" t="str">
        <f>TEXT(Servicios[[#This Row],[FECHA]],"mmmm")</f>
        <v>marzo</v>
      </c>
      <c r="I225" t="str">
        <f>CONCATENATE(Servicios[[#This Row],[MES]]," ",Servicios[[#This Row],[AÑO]])</f>
        <v>marzo 2023</v>
      </c>
      <c r="J225" s="3" t="str">
        <f>MID(Servicios[[#This Row],[ORDEN]],1,1)</f>
        <v>S</v>
      </c>
      <c r="L225" t="s">
        <v>1718</v>
      </c>
      <c r="M225" t="s">
        <v>1719</v>
      </c>
      <c r="N225" t="s">
        <v>1720</v>
      </c>
      <c r="O225" t="s">
        <v>118</v>
      </c>
      <c r="P225" t="s">
        <v>231</v>
      </c>
      <c r="Q225" t="s">
        <v>1721</v>
      </c>
      <c r="R225" t="e">
        <f>VLOOKUP(Servicios[[#This Row],[VIN2]],Table_OutputBDVentaReciente[Vin],1,0)</f>
        <v>#N/A</v>
      </c>
      <c r="S225" t="e">
        <f>VLOOKUP(Servicios[[#This Row],[VIN2]],Table_ListadoRptClientes[Vin],1,0)</f>
        <v>#N/A</v>
      </c>
      <c r="T225" t="e">
        <f>VLOOKUP(Servicios[[#This Row],[VIN2]],Table_LIstadoInactivos[Vin],1,0)</f>
        <v>#N/A</v>
      </c>
      <c r="U225" t="e">
        <f>VLOOKUP(Servicios[[#This Row],[VIN2]],Table_Campanias[Vin],1,0)</f>
        <v>#N/A</v>
      </c>
      <c r="V225" s="3" t="str">
        <f>MID(Servicios[[#This Row],[VIN2]],10,1)</f>
        <v>P</v>
      </c>
      <c r="W225" s="3" t="str">
        <f t="shared" si="23"/>
        <v/>
      </c>
      <c r="X225" t="s">
        <v>1722</v>
      </c>
      <c r="Y225">
        <v>4611807092</v>
      </c>
      <c r="Z225">
        <v>4611807092</v>
      </c>
      <c r="AA225">
        <v>4611807092</v>
      </c>
      <c r="AB225">
        <v>4611807092</v>
      </c>
      <c r="AC225" t="s">
        <v>1723</v>
      </c>
      <c r="AD225" s="9" t="str">
        <f>IFERROR(VLOOKUP(Servicios[[#This Row],[VIN 8 BV]],Citas[[VIN]:[STATUS ASISTENCIA]],1,FALSE),"NO")</f>
        <v>P0003167</v>
      </c>
    </row>
    <row r="226" spans="1:30">
      <c r="A226" s="1">
        <v>44996</v>
      </c>
      <c r="B226" s="19" t="s">
        <v>1724</v>
      </c>
      <c r="C226" s="156" t="str">
        <f>IFERROR(VLOOKUP(Servicios[[#This Row],[VIN 8 BV]],Citas[[VIN]:[TMK]],2,0),"NO")</f>
        <v>K</v>
      </c>
      <c r="D226" s="4" t="str">
        <f>MID(Servicios[[#This Row],[VIN2]],10,8)</f>
        <v>HP634613</v>
      </c>
      <c r="E226" s="3">
        <f t="shared" si="21"/>
        <v>1</v>
      </c>
      <c r="F226">
        <f t="shared" si="22"/>
        <v>11</v>
      </c>
      <c r="G226" t="str">
        <f>TEXT(Servicios[[#This Row],[FECHA]],"aaaa")</f>
        <v>2023</v>
      </c>
      <c r="H226" t="str">
        <f>TEXT(Servicios[[#This Row],[FECHA]],"mmmm")</f>
        <v>marzo</v>
      </c>
      <c r="I226" t="str">
        <f>CONCATENATE(Servicios[[#This Row],[MES]]," ",Servicios[[#This Row],[AÑO]])</f>
        <v>marzo 2023</v>
      </c>
      <c r="J226" s="3" t="str">
        <f>MID(Servicios[[#This Row],[ORDEN]],1,1)</f>
        <v>S</v>
      </c>
      <c r="L226" t="s">
        <v>1725</v>
      </c>
      <c r="M226" t="s">
        <v>1726</v>
      </c>
      <c r="N226" t="s">
        <v>1727</v>
      </c>
      <c r="O226" t="s">
        <v>119</v>
      </c>
      <c r="P226" t="s">
        <v>310</v>
      </c>
      <c r="Q226" t="s">
        <v>1728</v>
      </c>
      <c r="R226" t="e">
        <f>VLOOKUP(Servicios[[#This Row],[VIN2]],Table_OutputBDVentaReciente[Vin],1,0)</f>
        <v>#N/A</v>
      </c>
      <c r="S226" t="str">
        <f>VLOOKUP(Servicios[[#This Row],[VIN2]],Table_ListadoRptClientes[Vin],1,0)</f>
        <v>5YFBPRHE9HP634613</v>
      </c>
      <c r="T226" t="e">
        <f>VLOOKUP(Servicios[[#This Row],[VIN2]],Table_LIstadoInactivos[Vin],1,0)</f>
        <v>#N/A</v>
      </c>
      <c r="U226" t="e">
        <f>VLOOKUP(Servicios[[#This Row],[VIN2]],Table_Campanias[Vin],1,0)</f>
        <v>#N/A</v>
      </c>
      <c r="V226" s="3" t="str">
        <f>MID(Servicios[[#This Row],[VIN2]],10,1)</f>
        <v>H</v>
      </c>
      <c r="W226" s="3">
        <f t="shared" si="23"/>
        <v>2017</v>
      </c>
      <c r="X226" t="s">
        <v>1729</v>
      </c>
      <c r="Y226">
        <v>4613125555</v>
      </c>
      <c r="Z226">
        <v>4613124231</v>
      </c>
      <c r="AA226">
        <v>4613124231</v>
      </c>
      <c r="AB226">
        <v>0</v>
      </c>
      <c r="AC226" t="s">
        <v>1730</v>
      </c>
      <c r="AD226" s="9" t="str">
        <f>IFERROR(VLOOKUP(Servicios[[#This Row],[VIN 8 BV]],Citas[[VIN]:[STATUS ASISTENCIA]],1,FALSE),"NO")</f>
        <v>HP634613</v>
      </c>
    </row>
    <row r="227" spans="1:30">
      <c r="A227" s="1">
        <v>44996</v>
      </c>
      <c r="B227" s="19" t="s">
        <v>1731</v>
      </c>
      <c r="C227" s="156" t="str">
        <f>IFERROR(VLOOKUP(Servicios[[#This Row],[VIN 8 BV]],Citas[[VIN]:[TMK]],2,0),"NO")</f>
        <v>K</v>
      </c>
      <c r="D227" s="4" t="str">
        <f>MID(Servicios[[#This Row],[VIN2]],10,8)</f>
        <v>EP050048</v>
      </c>
      <c r="E227" s="3">
        <f t="shared" si="21"/>
        <v>1</v>
      </c>
      <c r="F227">
        <f t="shared" si="22"/>
        <v>11</v>
      </c>
      <c r="G227" t="str">
        <f>TEXT(Servicios[[#This Row],[FECHA]],"aaaa")</f>
        <v>2023</v>
      </c>
      <c r="H227" t="str">
        <f>TEXT(Servicios[[#This Row],[FECHA]],"mmmm")</f>
        <v>marzo</v>
      </c>
      <c r="I227" t="str">
        <f>CONCATENATE(Servicios[[#This Row],[MES]]," ",Servicios[[#This Row],[AÑO]])</f>
        <v>marzo 2023</v>
      </c>
      <c r="J227" s="3" t="str">
        <f>MID(Servicios[[#This Row],[ORDEN]],1,1)</f>
        <v>S</v>
      </c>
      <c r="L227" t="s">
        <v>1732</v>
      </c>
      <c r="M227" t="s">
        <v>1733</v>
      </c>
      <c r="N227" t="s">
        <v>1734</v>
      </c>
      <c r="O227" t="s">
        <v>120</v>
      </c>
      <c r="P227" t="s">
        <v>310</v>
      </c>
      <c r="Q227" t="s">
        <v>1735</v>
      </c>
      <c r="R227" t="e">
        <f>VLOOKUP(Servicios[[#This Row],[VIN2]],Table_OutputBDVentaReciente[Vin],1,0)</f>
        <v>#N/A</v>
      </c>
      <c r="S227" t="str">
        <f>VLOOKUP(Servicios[[#This Row],[VIN2]],Table_ListadoRptClientes[Vin],1,0)</f>
        <v>5YFBURHE3EP050048</v>
      </c>
      <c r="T227" t="e">
        <f>VLOOKUP(Servicios[[#This Row],[VIN2]],Table_LIstadoInactivos[Vin],1,0)</f>
        <v>#N/A</v>
      </c>
      <c r="U227" t="e">
        <f>VLOOKUP(Servicios[[#This Row],[VIN2]],Table_Campanias[Vin],1,0)</f>
        <v>#N/A</v>
      </c>
      <c r="V227" s="3" t="str">
        <f>MID(Servicios[[#This Row],[VIN2]],10,1)</f>
        <v>E</v>
      </c>
      <c r="W227" s="3">
        <f t="shared" si="23"/>
        <v>2014</v>
      </c>
      <c r="X227" t="s">
        <v>1736</v>
      </c>
      <c r="Y227">
        <v>4612113916</v>
      </c>
      <c r="Z227">
        <v>0</v>
      </c>
      <c r="AA227">
        <v>4612113916</v>
      </c>
      <c r="AB227">
        <v>0</v>
      </c>
      <c r="AC227" t="s">
        <v>1737</v>
      </c>
      <c r="AD227" s="9" t="str">
        <f>IFERROR(VLOOKUP(Servicios[[#This Row],[VIN 8 BV]],Citas[[VIN]:[STATUS ASISTENCIA]],1,FALSE),"NO")</f>
        <v>EP050048</v>
      </c>
    </row>
    <row r="228" spans="1:30">
      <c r="A228" s="1">
        <v>44996</v>
      </c>
      <c r="B228" s="19" t="s">
        <v>1738</v>
      </c>
      <c r="C228" s="156" t="str">
        <f>IFERROR(VLOOKUP(Servicios[[#This Row],[VIN 8 BV]],Citas[[VIN]:[TMK]],2,0),"NO")</f>
        <v>K</v>
      </c>
      <c r="D228" s="4" t="str">
        <f>MID(Servicios[[#This Row],[VIN2]],10,8)</f>
        <v>N1235047</v>
      </c>
      <c r="E228" s="3">
        <f t="shared" si="21"/>
        <v>1</v>
      </c>
      <c r="F228">
        <f t="shared" si="22"/>
        <v>11</v>
      </c>
      <c r="G228" t="str">
        <f>TEXT(Servicios[[#This Row],[FECHA]],"aaaa")</f>
        <v>2023</v>
      </c>
      <c r="H228" t="str">
        <f>TEXT(Servicios[[#This Row],[FECHA]],"mmmm")</f>
        <v>marzo</v>
      </c>
      <c r="I228" t="str">
        <f>CONCATENATE(Servicios[[#This Row],[MES]]," ",Servicios[[#This Row],[AÑO]])</f>
        <v>marzo 2023</v>
      </c>
      <c r="J228" s="3" t="str">
        <f>MID(Servicios[[#This Row],[ORDEN]],1,1)</f>
        <v>S</v>
      </c>
      <c r="L228" t="s">
        <v>1739</v>
      </c>
      <c r="M228" t="s">
        <v>1740</v>
      </c>
      <c r="N228" t="s">
        <v>1741</v>
      </c>
      <c r="O228" t="s">
        <v>118</v>
      </c>
      <c r="P228" t="s">
        <v>231</v>
      </c>
      <c r="Q228" t="s">
        <v>1742</v>
      </c>
      <c r="R228" t="e">
        <f>VLOOKUP(Servicios[[#This Row],[VIN2]],Table_OutputBDVentaReciente[Vin],1,0)</f>
        <v>#N/A</v>
      </c>
      <c r="S228" t="str">
        <f>VLOOKUP(Servicios[[#This Row],[VIN2]],Table_ListadoRptClientes[Vin],1,0)</f>
        <v>MR2B29F30N1235047</v>
      </c>
      <c r="T228" t="e">
        <f>VLOOKUP(Servicios[[#This Row],[VIN2]],Table_LIstadoInactivos[Vin],1,0)</f>
        <v>#N/A</v>
      </c>
      <c r="U228" t="e">
        <f>VLOOKUP(Servicios[[#This Row],[VIN2]],Table_Campanias[Vin],1,0)</f>
        <v>#N/A</v>
      </c>
      <c r="V228" s="3" t="str">
        <f>MID(Servicios[[#This Row],[VIN2]],10,1)</f>
        <v>N</v>
      </c>
      <c r="W228" s="3" t="str">
        <f t="shared" si="23"/>
        <v/>
      </c>
      <c r="X228" t="s">
        <v>1743</v>
      </c>
      <c r="Y228">
        <v>4611195197</v>
      </c>
      <c r="Z228">
        <v>4611195197</v>
      </c>
      <c r="AA228">
        <v>4611195197</v>
      </c>
      <c r="AB228">
        <v>0</v>
      </c>
      <c r="AC228" t="s">
        <v>1744</v>
      </c>
      <c r="AD228" s="9" t="str">
        <f>IFERROR(VLOOKUP(Servicios[[#This Row],[VIN 8 BV]],Citas[[VIN]:[STATUS ASISTENCIA]],1,FALSE),"NO")</f>
        <v>N1235047</v>
      </c>
    </row>
    <row r="229" spans="1:30">
      <c r="A229" s="1">
        <v>44996</v>
      </c>
      <c r="B229" s="19" t="s">
        <v>1745</v>
      </c>
      <c r="C229" s="156" t="str">
        <f>IFERROR(VLOOKUP(Servicios[[#This Row],[VIN 8 BV]],Citas[[VIN]:[TMK]],2,0),"NO")</f>
        <v>M</v>
      </c>
      <c r="D229" s="4" t="str">
        <f>MID(Servicios[[#This Row],[VIN2]],10,8)</f>
        <v>8S166698</v>
      </c>
      <c r="E229" s="3">
        <f t="shared" si="21"/>
        <v>1</v>
      </c>
      <c r="F229">
        <f t="shared" si="22"/>
        <v>11</v>
      </c>
      <c r="G229" t="str">
        <f>TEXT(Servicios[[#This Row],[FECHA]],"aaaa")</f>
        <v>2023</v>
      </c>
      <c r="H229" t="str">
        <f>TEXT(Servicios[[#This Row],[FECHA]],"mmmm")</f>
        <v>marzo</v>
      </c>
      <c r="I229" t="str">
        <f>CONCATENATE(Servicios[[#This Row],[MES]]," ",Servicios[[#This Row],[AÑO]])</f>
        <v>marzo 2023</v>
      </c>
      <c r="J229" s="3" t="str">
        <f>MID(Servicios[[#This Row],[ORDEN]],1,1)</f>
        <v>S</v>
      </c>
      <c r="L229" t="s">
        <v>1746</v>
      </c>
      <c r="M229" t="s">
        <v>1747</v>
      </c>
      <c r="N229" t="s">
        <v>1748</v>
      </c>
      <c r="O229" t="s">
        <v>118</v>
      </c>
      <c r="P229" t="s">
        <v>367</v>
      </c>
      <c r="Q229" t="s">
        <v>1749</v>
      </c>
      <c r="R229" t="e">
        <f>VLOOKUP(Servicios[[#This Row],[VIN2]],Table_OutputBDVentaReciente[Vin],1,0)</f>
        <v>#N/A</v>
      </c>
      <c r="S229" t="str">
        <f>VLOOKUP(Servicios[[#This Row],[VIN2]],Table_ListadoRptClientes[Vin],1,0)</f>
        <v>5TDZK23C18S166698</v>
      </c>
      <c r="T229" t="e">
        <f>VLOOKUP(Servicios[[#This Row],[VIN2]],Table_LIstadoInactivos[Vin],1,0)</f>
        <v>#N/A</v>
      </c>
      <c r="U229" t="e">
        <f>VLOOKUP(Servicios[[#This Row],[VIN2]],Table_Campanias[Vin],1,0)</f>
        <v>#N/A</v>
      </c>
      <c r="V229" s="3" t="str">
        <f>MID(Servicios[[#This Row],[VIN2]],10,1)</f>
        <v>8</v>
      </c>
      <c r="W229" s="3">
        <f t="shared" si="23"/>
        <v>2008</v>
      </c>
      <c r="X229" t="s">
        <v>1750</v>
      </c>
      <c r="Y229">
        <v>4611820943</v>
      </c>
      <c r="Z229">
        <v>4611496781</v>
      </c>
      <c r="AA229">
        <v>4611496781</v>
      </c>
      <c r="AB229">
        <v>0</v>
      </c>
      <c r="AC229" t="s">
        <v>1751</v>
      </c>
      <c r="AD229" s="9" t="str">
        <f>IFERROR(VLOOKUP(Servicios[[#This Row],[VIN 8 BV]],Citas[[VIN]:[STATUS ASISTENCIA]],1,FALSE),"NO")</f>
        <v>8S166698</v>
      </c>
    </row>
    <row r="230" spans="1:30">
      <c r="A230" s="1">
        <v>44996</v>
      </c>
      <c r="B230" s="19" t="s">
        <v>1752</v>
      </c>
      <c r="C230" s="156" t="str">
        <f>IFERROR(VLOOKUP(Servicios[[#This Row],[VIN 8 BV]],Citas[[VIN]:[TMK]],2,0),"NO")</f>
        <v>J</v>
      </c>
      <c r="D230" s="4" t="str">
        <f>MID(Servicios[[#This Row],[VIN2]],10,8)</f>
        <v>LU523398</v>
      </c>
      <c r="E230" s="3">
        <f t="shared" si="21"/>
        <v>1</v>
      </c>
      <c r="F230">
        <f t="shared" si="22"/>
        <v>11</v>
      </c>
      <c r="G230" t="str">
        <f>TEXT(Servicios[[#This Row],[FECHA]],"aaaa")</f>
        <v>2023</v>
      </c>
      <c r="H230" t="str">
        <f>TEXT(Servicios[[#This Row],[FECHA]],"mmmm")</f>
        <v>marzo</v>
      </c>
      <c r="I230" t="str">
        <f>CONCATENATE(Servicios[[#This Row],[MES]]," ",Servicios[[#This Row],[AÑO]])</f>
        <v>marzo 2023</v>
      </c>
      <c r="J230" s="3" t="str">
        <f>MID(Servicios[[#This Row],[ORDEN]],1,1)</f>
        <v>S</v>
      </c>
      <c r="L230" t="s">
        <v>1753</v>
      </c>
      <c r="M230" t="s">
        <v>1754</v>
      </c>
      <c r="N230" t="s">
        <v>1755</v>
      </c>
      <c r="O230" t="s">
        <v>120</v>
      </c>
      <c r="P230" t="s">
        <v>1038</v>
      </c>
      <c r="Q230" t="s">
        <v>1756</v>
      </c>
      <c r="R230" t="e">
        <f>VLOOKUP(Servicios[[#This Row],[VIN2]],Table_OutputBDVentaReciente[Vin],1,0)</f>
        <v>#N/A</v>
      </c>
      <c r="S230" t="str">
        <f>VLOOKUP(Servicios[[#This Row],[VIN2]],Table_ListadoRptClientes[Vin],1,0)</f>
        <v>4T1B21HK6LU523398</v>
      </c>
      <c r="T230" t="e">
        <f>VLOOKUP(Servicios[[#This Row],[VIN2]],Table_LIstadoInactivos[Vin],1,0)</f>
        <v>#N/A</v>
      </c>
      <c r="U230" t="e">
        <f>VLOOKUP(Servicios[[#This Row],[VIN2]],Table_Campanias[Vin],1,0)</f>
        <v>#N/A</v>
      </c>
      <c r="V230" s="3" t="str">
        <f>MID(Servicios[[#This Row],[VIN2]],10,1)</f>
        <v>L</v>
      </c>
      <c r="W230" s="3">
        <f t="shared" si="23"/>
        <v>2021</v>
      </c>
      <c r="X230" t="s">
        <v>1757</v>
      </c>
      <c r="Y230">
        <v>4192341389</v>
      </c>
      <c r="Z230">
        <v>4191003122</v>
      </c>
      <c r="AA230">
        <v>4191003122</v>
      </c>
      <c r="AB230">
        <v>4191000818</v>
      </c>
      <c r="AC230" t="s">
        <v>1758</v>
      </c>
      <c r="AD230" s="9" t="str">
        <f>IFERROR(VLOOKUP(Servicios[[#This Row],[VIN 8 BV]],Citas[[VIN]:[STATUS ASISTENCIA]],1,FALSE),"NO")</f>
        <v>LU523398</v>
      </c>
    </row>
    <row r="231" spans="1:30">
      <c r="A231" s="1">
        <v>44996</v>
      </c>
      <c r="B231" s="19" t="s">
        <v>1759</v>
      </c>
      <c r="C231" s="156" t="str">
        <f>IFERROR(VLOOKUP(Servicios[[#This Row],[VIN 8 BV]],Citas[[VIN]:[TMK]],2,0),"NO")</f>
        <v>K</v>
      </c>
      <c r="D231" s="4" t="str">
        <f>MID(Servicios[[#This Row],[VIN2]],10,8)</f>
        <v>PU600202</v>
      </c>
      <c r="E231" s="3">
        <f t="shared" si="21"/>
        <v>1</v>
      </c>
      <c r="F231">
        <f t="shared" si="22"/>
        <v>11</v>
      </c>
      <c r="G231" t="str">
        <f>TEXT(Servicios[[#This Row],[FECHA]],"aaaa")</f>
        <v>2023</v>
      </c>
      <c r="H231" t="str">
        <f>TEXT(Servicios[[#This Row],[FECHA]],"mmmm")</f>
        <v>marzo</v>
      </c>
      <c r="I231" t="str">
        <f>CONCATENATE(Servicios[[#This Row],[MES]]," ",Servicios[[#This Row],[AÑO]])</f>
        <v>marzo 2023</v>
      </c>
      <c r="J231" s="3" t="str">
        <f>MID(Servicios[[#This Row],[ORDEN]],1,1)</f>
        <v>S</v>
      </c>
      <c r="L231" t="s">
        <v>1760</v>
      </c>
      <c r="M231" t="s">
        <v>1761</v>
      </c>
      <c r="N231" t="s">
        <v>1762</v>
      </c>
      <c r="O231" t="s">
        <v>119</v>
      </c>
      <c r="P231" t="s">
        <v>1038</v>
      </c>
      <c r="Q231" t="s">
        <v>1763</v>
      </c>
      <c r="R231" t="str">
        <f>VLOOKUP(Servicios[[#This Row],[VIN2]],Table_OutputBDVentaReciente[Vin],1,0)</f>
        <v>4T1S31AK2PU600202</v>
      </c>
      <c r="S231" t="e">
        <f>VLOOKUP(Servicios[[#This Row],[VIN2]],Table_ListadoRptClientes[Vin],1,0)</f>
        <v>#N/A</v>
      </c>
      <c r="T231" t="e">
        <f>VLOOKUP(Servicios[[#This Row],[VIN2]],Table_LIstadoInactivos[Vin],1,0)</f>
        <v>#N/A</v>
      </c>
      <c r="U231" t="e">
        <f>VLOOKUP(Servicios[[#This Row],[VIN2]],Table_Campanias[Vin],1,0)</f>
        <v>#N/A</v>
      </c>
      <c r="V231" s="3" t="str">
        <f>MID(Servicios[[#This Row],[VIN2]],10,1)</f>
        <v>P</v>
      </c>
      <c r="W231" s="3" t="str">
        <f t="shared" si="23"/>
        <v/>
      </c>
      <c r="X231" t="s">
        <v>1764</v>
      </c>
      <c r="Y231">
        <v>4171601291</v>
      </c>
      <c r="Z231">
        <v>4171062358</v>
      </c>
      <c r="AA231">
        <v>4171062358</v>
      </c>
      <c r="AB231">
        <v>0</v>
      </c>
      <c r="AC231" t="s">
        <v>1765</v>
      </c>
      <c r="AD231" s="9" t="str">
        <f>IFERROR(VLOOKUP(Servicios[[#This Row],[VIN 8 BV]],Citas[[VIN]:[STATUS ASISTENCIA]],1,FALSE),"NO")</f>
        <v>PU600202</v>
      </c>
    </row>
    <row r="232" spans="1:30">
      <c r="A232" s="1">
        <v>44996</v>
      </c>
      <c r="B232" s="19" t="s">
        <v>1766</v>
      </c>
      <c r="C232" s="156" t="str">
        <f>IFERROR(VLOOKUP(Servicios[[#This Row],[VIN 8 BV]],Citas[[VIN]:[TMK]],2,0),"NO")</f>
        <v>M</v>
      </c>
      <c r="D232" s="4" t="str">
        <f>MID(Servicios[[#This Row],[VIN2]],10,8)</f>
        <v>J1094690</v>
      </c>
      <c r="E232" s="3">
        <f t="shared" si="21"/>
        <v>1</v>
      </c>
      <c r="F232">
        <f t="shared" si="22"/>
        <v>11</v>
      </c>
      <c r="G232" t="str">
        <f>TEXT(Servicios[[#This Row],[FECHA]],"aaaa")</f>
        <v>2023</v>
      </c>
      <c r="H232" t="str">
        <f>TEXT(Servicios[[#This Row],[FECHA]],"mmmm")</f>
        <v>marzo</v>
      </c>
      <c r="I232" t="str">
        <f>CONCATENATE(Servicios[[#This Row],[MES]]," ",Servicios[[#This Row],[AÑO]])</f>
        <v>marzo 2023</v>
      </c>
      <c r="J232" s="3" t="str">
        <f>MID(Servicios[[#This Row],[ORDEN]],1,1)</f>
        <v>S</v>
      </c>
      <c r="L232" t="s">
        <v>1767</v>
      </c>
      <c r="M232" t="s">
        <v>1768</v>
      </c>
      <c r="N232" t="s">
        <v>1769</v>
      </c>
      <c r="O232" t="s">
        <v>120</v>
      </c>
      <c r="P232" t="s">
        <v>231</v>
      </c>
      <c r="Q232" t="s">
        <v>1770</v>
      </c>
      <c r="R232" t="e">
        <f>VLOOKUP(Servicios[[#This Row],[VIN2]],Table_OutputBDVentaReciente[Vin],1,0)</f>
        <v>#N/A</v>
      </c>
      <c r="S232" t="e">
        <f>VLOOKUP(Servicios[[#This Row],[VIN2]],Table_ListadoRptClientes[Vin],1,0)</f>
        <v>#N/A</v>
      </c>
      <c r="T232" t="str">
        <f>VLOOKUP(Servicios[[#This Row],[VIN2]],Table_LIstadoInactivos[Vin],1,0)</f>
        <v>MR2B29F36J1094690</v>
      </c>
      <c r="U232" t="e">
        <f>VLOOKUP(Servicios[[#This Row],[VIN2]],Table_Campanias[Vin],1,0)</f>
        <v>#N/A</v>
      </c>
      <c r="V232" s="3" t="str">
        <f>MID(Servicios[[#This Row],[VIN2]],10,1)</f>
        <v>J</v>
      </c>
      <c r="W232" s="3">
        <f t="shared" si="23"/>
        <v>2019</v>
      </c>
      <c r="X232" t="s">
        <v>1771</v>
      </c>
      <c r="Y232">
        <v>4611757491</v>
      </c>
      <c r="Z232">
        <v>4611429376</v>
      </c>
      <c r="AA232">
        <v>4611429376</v>
      </c>
      <c r="AB232">
        <v>4611429376</v>
      </c>
      <c r="AC232" t="s">
        <v>1772</v>
      </c>
      <c r="AD232" s="9" t="str">
        <f>IFERROR(VLOOKUP(Servicios[[#This Row],[VIN 8 BV]],Citas[[VIN]:[STATUS ASISTENCIA]],1,FALSE),"NO")</f>
        <v>J1094690</v>
      </c>
    </row>
    <row r="233" spans="1:30">
      <c r="A233" s="1">
        <v>44996</v>
      </c>
      <c r="B233" s="19" t="s">
        <v>1773</v>
      </c>
      <c r="C233" s="156" t="str">
        <f>IFERROR(VLOOKUP(Servicios[[#This Row],[VIN 8 BV]],Citas[[VIN]:[TMK]],2,0),"NO")</f>
        <v>K</v>
      </c>
      <c r="D233" s="4" t="str">
        <f>MID(Servicios[[#This Row],[VIN2]],10,8)</f>
        <v>HP569090</v>
      </c>
      <c r="E233" s="3">
        <f t="shared" si="21"/>
        <v>1</v>
      </c>
      <c r="F233">
        <f t="shared" si="22"/>
        <v>11</v>
      </c>
      <c r="G233" t="str">
        <f>TEXT(Servicios[[#This Row],[FECHA]],"aaaa")</f>
        <v>2023</v>
      </c>
      <c r="H233" t="str">
        <f>TEXT(Servicios[[#This Row],[FECHA]],"mmmm")</f>
        <v>marzo</v>
      </c>
      <c r="I233" t="str">
        <f>CONCATENATE(Servicios[[#This Row],[MES]]," ",Servicios[[#This Row],[AÑO]])</f>
        <v>marzo 2023</v>
      </c>
      <c r="J233" s="3" t="str">
        <f>MID(Servicios[[#This Row],[ORDEN]],1,1)</f>
        <v>S</v>
      </c>
      <c r="L233" t="s">
        <v>1774</v>
      </c>
      <c r="M233" t="s">
        <v>1775</v>
      </c>
      <c r="N233" t="s">
        <v>1776</v>
      </c>
      <c r="O233" t="s">
        <v>120</v>
      </c>
      <c r="P233" t="s">
        <v>310</v>
      </c>
      <c r="Q233" t="s">
        <v>1777</v>
      </c>
      <c r="R233" t="e">
        <f>VLOOKUP(Servicios[[#This Row],[VIN2]],Table_OutputBDVentaReciente[Vin],1,0)</f>
        <v>#N/A</v>
      </c>
      <c r="S233" t="str">
        <f>VLOOKUP(Servicios[[#This Row],[VIN2]],Table_ListadoRptClientes[Vin],1,0)</f>
        <v>5YFBPRHE6HP569090</v>
      </c>
      <c r="T233" t="e">
        <f>VLOOKUP(Servicios[[#This Row],[VIN2]],Table_LIstadoInactivos[Vin],1,0)</f>
        <v>#N/A</v>
      </c>
      <c r="U233" t="e">
        <f>VLOOKUP(Servicios[[#This Row],[VIN2]],Table_Campanias[Vin],1,0)</f>
        <v>#N/A</v>
      </c>
      <c r="V233" s="3" t="str">
        <f>MID(Servicios[[#This Row],[VIN2]],10,1)</f>
        <v>H</v>
      </c>
      <c r="W233" s="3">
        <f t="shared" si="23"/>
        <v>2017</v>
      </c>
      <c r="X233" t="s">
        <v>1778</v>
      </c>
      <c r="Y233">
        <v>5554040839</v>
      </c>
      <c r="Z233">
        <v>5554040839</v>
      </c>
      <c r="AA233">
        <v>4613185610</v>
      </c>
      <c r="AB233">
        <v>4613185610</v>
      </c>
      <c r="AC233" t="s">
        <v>1779</v>
      </c>
      <c r="AD233" s="9" t="str">
        <f>IFERROR(VLOOKUP(Servicios[[#This Row],[VIN 8 BV]],Citas[[VIN]:[STATUS ASISTENCIA]],1,FALSE),"NO")</f>
        <v>HP569090</v>
      </c>
    </row>
    <row r="234" spans="1:30">
      <c r="A234" s="1">
        <v>44996</v>
      </c>
      <c r="B234" s="19" t="s">
        <v>1780</v>
      </c>
      <c r="C234" s="156" t="str">
        <f>IFERROR(VLOOKUP(Servicios[[#This Row],[VIN 8 BV]],Citas[[VIN]:[TMK]],2,0),"NO")</f>
        <v>M</v>
      </c>
      <c r="D234" s="4" t="str">
        <f>MID(Servicios[[#This Row],[VIN2]],10,8)</f>
        <v>JK022356</v>
      </c>
      <c r="E234" s="3">
        <f t="shared" si="21"/>
        <v>1</v>
      </c>
      <c r="F234">
        <f t="shared" si="22"/>
        <v>11</v>
      </c>
      <c r="G234" t="str">
        <f>TEXT(Servicios[[#This Row],[FECHA]],"aaaa")</f>
        <v>2023</v>
      </c>
      <c r="H234" t="str">
        <f>TEXT(Servicios[[#This Row],[FECHA]],"mmmm")</f>
        <v>marzo</v>
      </c>
      <c r="I234" t="str">
        <f>CONCATENATE(Servicios[[#This Row],[MES]]," ",Servicios[[#This Row],[AÑO]])</f>
        <v>marzo 2023</v>
      </c>
      <c r="J234" s="3" t="str">
        <f>MID(Servicios[[#This Row],[ORDEN]],1,1)</f>
        <v>S</v>
      </c>
      <c r="L234" t="s">
        <v>1781</v>
      </c>
      <c r="M234" t="s">
        <v>1782</v>
      </c>
      <c r="N234" t="s">
        <v>1783</v>
      </c>
      <c r="O234" t="s">
        <v>119</v>
      </c>
      <c r="P234" t="s">
        <v>244</v>
      </c>
      <c r="Q234" t="s">
        <v>1784</v>
      </c>
      <c r="R234" t="e">
        <f>VLOOKUP(Servicios[[#This Row],[VIN2]],Table_OutputBDVentaReciente[Vin],1,0)</f>
        <v>#N/A</v>
      </c>
      <c r="S234" t="str">
        <f>VLOOKUP(Servicios[[#This Row],[VIN2]],Table_ListadoRptClientes[Vin],1,0)</f>
        <v>MHKMF53F3JK022356</v>
      </c>
      <c r="T234" t="e">
        <f>VLOOKUP(Servicios[[#This Row],[VIN2]],Table_LIstadoInactivos[Vin],1,0)</f>
        <v>#N/A</v>
      </c>
      <c r="U234" t="e">
        <f>VLOOKUP(Servicios[[#This Row],[VIN2]],Table_Campanias[Vin],1,0)</f>
        <v>#N/A</v>
      </c>
      <c r="V234" s="3" t="str">
        <f>MID(Servicios[[#This Row],[VIN2]],10,1)</f>
        <v>J</v>
      </c>
      <c r="W234" s="3">
        <f t="shared" si="23"/>
        <v>2019</v>
      </c>
      <c r="X234" t="s">
        <v>1785</v>
      </c>
      <c r="Y234">
        <v>4111650452</v>
      </c>
      <c r="Z234">
        <v>4111003234</v>
      </c>
      <c r="AA234">
        <v>4111003234</v>
      </c>
      <c r="AB234">
        <v>0</v>
      </c>
      <c r="AC234" t="s">
        <v>1786</v>
      </c>
      <c r="AD234" s="9" t="str">
        <f>IFERROR(VLOOKUP(Servicios[[#This Row],[VIN 8 BV]],Citas[[VIN]:[STATUS ASISTENCIA]],1,FALSE),"NO")</f>
        <v>JK022356</v>
      </c>
    </row>
    <row r="235" spans="1:30">
      <c r="A235" s="1">
        <v>44996</v>
      </c>
      <c r="B235" s="19" t="s">
        <v>1787</v>
      </c>
      <c r="C235" s="156" t="str">
        <f>IFERROR(VLOOKUP(Servicios[[#This Row],[VIN 8 BV]],Citas[[VIN]:[TMK]],2,0),"NO")</f>
        <v>K</v>
      </c>
      <c r="D235" s="4" t="str">
        <f>MID(Servicios[[#This Row],[VIN2]],10,8)</f>
        <v>JW784225</v>
      </c>
      <c r="E235" s="3">
        <f t="shared" si="21"/>
        <v>1</v>
      </c>
      <c r="F235">
        <f t="shared" si="22"/>
        <v>11</v>
      </c>
      <c r="G235" t="str">
        <f>TEXT(Servicios[[#This Row],[FECHA]],"aaaa")</f>
        <v>2023</v>
      </c>
      <c r="H235" t="str">
        <f>TEXT(Servicios[[#This Row],[FECHA]],"mmmm")</f>
        <v>marzo</v>
      </c>
      <c r="I235" t="str">
        <f>CONCATENATE(Servicios[[#This Row],[MES]]," ",Servicios[[#This Row],[AÑO]])</f>
        <v>marzo 2023</v>
      </c>
      <c r="J235" s="3" t="str">
        <f>MID(Servicios[[#This Row],[ORDEN]],1,1)</f>
        <v>S</v>
      </c>
      <c r="L235" t="s">
        <v>1788</v>
      </c>
      <c r="M235" t="s">
        <v>1789</v>
      </c>
      <c r="N235" t="s">
        <v>1790</v>
      </c>
      <c r="O235" t="s">
        <v>118</v>
      </c>
      <c r="P235" t="s">
        <v>295</v>
      </c>
      <c r="Q235" t="s">
        <v>1791</v>
      </c>
      <c r="R235" t="e">
        <f>VLOOKUP(Servicios[[#This Row],[VIN2]],Table_OutputBDVentaReciente[Vin],1,0)</f>
        <v>#N/A</v>
      </c>
      <c r="S235" t="str">
        <f>VLOOKUP(Servicios[[#This Row],[VIN2]],Table_ListadoRptClientes[Vin],1,0)</f>
        <v>2T3JFREV6JW784225</v>
      </c>
      <c r="T235" t="e">
        <f>VLOOKUP(Servicios[[#This Row],[VIN2]],Table_LIstadoInactivos[Vin],1,0)</f>
        <v>#N/A</v>
      </c>
      <c r="U235" t="e">
        <f>VLOOKUP(Servicios[[#This Row],[VIN2]],Table_Campanias[Vin],1,0)</f>
        <v>#N/A</v>
      </c>
      <c r="V235" s="3" t="str">
        <f>MID(Servicios[[#This Row],[VIN2]],10,1)</f>
        <v>J</v>
      </c>
      <c r="W235" s="3">
        <f t="shared" si="23"/>
        <v>2019</v>
      </c>
      <c r="X235" t="s">
        <v>1792</v>
      </c>
      <c r="Y235">
        <v>4611795796</v>
      </c>
      <c r="Z235">
        <v>4411052841</v>
      </c>
      <c r="AA235">
        <v>4611795796</v>
      </c>
      <c r="AB235">
        <v>4411052841</v>
      </c>
      <c r="AC235" t="s">
        <v>1793</v>
      </c>
      <c r="AD235" s="9" t="str">
        <f>IFERROR(VLOOKUP(Servicios[[#This Row],[VIN 8 BV]],Citas[[VIN]:[STATUS ASISTENCIA]],1,FALSE),"NO")</f>
        <v>JW784225</v>
      </c>
    </row>
    <row r="236" spans="1:30">
      <c r="A236" s="1">
        <v>44996</v>
      </c>
      <c r="B236" s="19" t="s">
        <v>1794</v>
      </c>
      <c r="C236" s="156" t="str">
        <f>IFERROR(VLOOKUP(Servicios[[#This Row],[VIN 8 BV]],Citas[[VIN]:[TMK]],2,0),"NO")</f>
        <v>K</v>
      </c>
      <c r="D236" s="4" t="str">
        <f>MID(Servicios[[#This Row],[VIN2]],10,8)</f>
        <v>J0258662</v>
      </c>
      <c r="E236" s="3">
        <f t="shared" si="21"/>
        <v>1</v>
      </c>
      <c r="F236">
        <f t="shared" si="22"/>
        <v>11</v>
      </c>
      <c r="G236" t="str">
        <f>TEXT(Servicios[[#This Row],[FECHA]],"aaaa")</f>
        <v>2023</v>
      </c>
      <c r="H236" t="str">
        <f>TEXT(Servicios[[#This Row],[FECHA]],"mmmm")</f>
        <v>marzo</v>
      </c>
      <c r="I236" t="str">
        <f>CONCATENATE(Servicios[[#This Row],[MES]]," ",Servicios[[#This Row],[AÑO]])</f>
        <v>marzo 2023</v>
      </c>
      <c r="J236" s="3" t="str">
        <f>MID(Servicios[[#This Row],[ORDEN]],1,1)</f>
        <v>S</v>
      </c>
      <c r="L236" t="s">
        <v>1795</v>
      </c>
      <c r="M236" t="s">
        <v>1796</v>
      </c>
      <c r="N236" t="s">
        <v>1797</v>
      </c>
      <c r="O236" t="s">
        <v>120</v>
      </c>
      <c r="P236" t="s">
        <v>251</v>
      </c>
      <c r="Q236" t="s">
        <v>1798</v>
      </c>
      <c r="R236" t="e">
        <f>VLOOKUP(Servicios[[#This Row],[VIN2]],Table_OutputBDVentaReciente[Vin],1,0)</f>
        <v>#N/A</v>
      </c>
      <c r="S236" t="e">
        <f>VLOOKUP(Servicios[[#This Row],[VIN2]],Table_ListadoRptClientes[Vin],1,0)</f>
        <v>#N/A</v>
      </c>
      <c r="T236" t="str">
        <f>VLOOKUP(Servicios[[#This Row],[VIN2]],Table_LIstadoInactivos[Vin],1,0)</f>
        <v>MR0EX8DD7J0258662</v>
      </c>
      <c r="U236" t="e">
        <f>VLOOKUP(Servicios[[#This Row],[VIN2]],Table_Campanias[Vin],1,0)</f>
        <v>#N/A</v>
      </c>
      <c r="V236" s="3" t="str">
        <f>MID(Servicios[[#This Row],[VIN2]],10,1)</f>
        <v>J</v>
      </c>
      <c r="W236" s="3">
        <f t="shared" si="23"/>
        <v>2019</v>
      </c>
      <c r="X236" t="s">
        <v>1799</v>
      </c>
      <c r="Y236">
        <v>4611049638</v>
      </c>
      <c r="Z236">
        <v>0</v>
      </c>
      <c r="AA236">
        <v>4611282019</v>
      </c>
      <c r="AB236">
        <v>0</v>
      </c>
      <c r="AC236" t="s">
        <v>1800</v>
      </c>
      <c r="AD236" s="9" t="str">
        <f>IFERROR(VLOOKUP(Servicios[[#This Row],[VIN 8 BV]],Citas[[VIN]:[STATUS ASISTENCIA]],1,FALSE),"NO")</f>
        <v>J0258662</v>
      </c>
    </row>
    <row r="237" spans="1:30">
      <c r="A237" s="1">
        <v>44996</v>
      </c>
      <c r="B237" s="19" t="s">
        <v>1801</v>
      </c>
      <c r="C237" s="156" t="str">
        <f>IFERROR(VLOOKUP(Servicios[[#This Row],[VIN 8 BV]],Citas[[VIN]:[TMK]],2,0),"NO")</f>
        <v>J</v>
      </c>
      <c r="D237" s="4" t="str">
        <f>MID(Servicios[[#This Row],[VIN2]],10,8)</f>
        <v>G3509162</v>
      </c>
      <c r="E237" s="3">
        <f t="shared" si="21"/>
        <v>1</v>
      </c>
      <c r="F237">
        <f t="shared" si="22"/>
        <v>11</v>
      </c>
      <c r="G237" t="str">
        <f>TEXT(Servicios[[#This Row],[FECHA]],"aaaa")</f>
        <v>2023</v>
      </c>
      <c r="H237" t="str">
        <f>TEXT(Servicios[[#This Row],[FECHA]],"mmmm")</f>
        <v>marzo</v>
      </c>
      <c r="I237" t="str">
        <f>CONCATENATE(Servicios[[#This Row],[MES]]," ",Servicios[[#This Row],[AÑO]])</f>
        <v>marzo 2023</v>
      </c>
      <c r="J237" s="3" t="str">
        <f>MID(Servicios[[#This Row],[ORDEN]],1,1)</f>
        <v>S</v>
      </c>
      <c r="L237" t="s">
        <v>1802</v>
      </c>
      <c r="M237" t="s">
        <v>1803</v>
      </c>
      <c r="N237" t="s">
        <v>1804</v>
      </c>
      <c r="O237" t="s">
        <v>118</v>
      </c>
      <c r="P237" t="s">
        <v>215</v>
      </c>
      <c r="Q237" t="s">
        <v>1805</v>
      </c>
      <c r="R237" t="e">
        <f>VLOOKUP(Servicios[[#This Row],[VIN2]],Table_OutputBDVentaReciente[Vin],1,0)</f>
        <v>#N/A</v>
      </c>
      <c r="S237" t="str">
        <f>VLOOKUP(Servicios[[#This Row],[VIN2]],Table_ListadoRptClientes[Vin],1,0)</f>
        <v>JTDKBRFU2G3509162</v>
      </c>
      <c r="T237" t="e">
        <f>VLOOKUP(Servicios[[#This Row],[VIN2]],Table_LIstadoInactivos[Vin],1,0)</f>
        <v>#N/A</v>
      </c>
      <c r="U237" t="e">
        <f>VLOOKUP(Servicios[[#This Row],[VIN2]],Table_Campanias[Vin],1,0)</f>
        <v>#N/A</v>
      </c>
      <c r="V237" s="3" t="str">
        <f>MID(Servicios[[#This Row],[VIN2]],10,1)</f>
        <v>G</v>
      </c>
      <c r="W237" s="3">
        <f t="shared" si="23"/>
        <v>2016</v>
      </c>
      <c r="X237" t="s">
        <v>1806</v>
      </c>
      <c r="Y237">
        <v>0</v>
      </c>
      <c r="Z237">
        <v>4613133179</v>
      </c>
      <c r="AA237">
        <v>4616102366</v>
      </c>
      <c r="AB237">
        <v>0</v>
      </c>
      <c r="AC237" t="s">
        <v>1807</v>
      </c>
      <c r="AD237" s="9" t="str">
        <f>IFERROR(VLOOKUP(Servicios[[#This Row],[VIN 8 BV]],Citas[[VIN]:[STATUS ASISTENCIA]],1,FALSE),"NO")</f>
        <v>G3509162</v>
      </c>
    </row>
    <row r="238" spans="1:30">
      <c r="A238" s="1">
        <v>44996</v>
      </c>
      <c r="B238" s="19" t="s">
        <v>1808</v>
      </c>
      <c r="C238" s="156" t="str">
        <f>IFERROR(VLOOKUP(Servicios[[#This Row],[VIN 8 BV]],Citas[[VIN]:[TMK]],2,0),"NO")</f>
        <v>J</v>
      </c>
      <c r="D238" s="4" t="str">
        <f>MID(Servicios[[#This Row],[VIN2]],10,8)</f>
        <v>L1205214</v>
      </c>
      <c r="E238" s="3">
        <f t="shared" si="21"/>
        <v>1</v>
      </c>
      <c r="F238">
        <f t="shared" si="22"/>
        <v>11</v>
      </c>
      <c r="G238" t="str">
        <f>TEXT(Servicios[[#This Row],[FECHA]],"aaaa")</f>
        <v>2023</v>
      </c>
      <c r="H238" t="str">
        <f>TEXT(Servicios[[#This Row],[FECHA]],"mmmm")</f>
        <v>marzo</v>
      </c>
      <c r="I238" t="str">
        <f>CONCATENATE(Servicios[[#This Row],[MES]]," ",Servicios[[#This Row],[AÑO]])</f>
        <v>marzo 2023</v>
      </c>
      <c r="J238" s="3" t="str">
        <f>MID(Servicios[[#This Row],[ORDEN]],1,1)</f>
        <v>S</v>
      </c>
      <c r="L238" t="s">
        <v>1809</v>
      </c>
      <c r="M238" t="s">
        <v>1810</v>
      </c>
      <c r="N238" t="s">
        <v>1811</v>
      </c>
      <c r="O238" t="s">
        <v>119</v>
      </c>
      <c r="P238" t="s">
        <v>231</v>
      </c>
      <c r="Q238" t="s">
        <v>1812</v>
      </c>
      <c r="R238" t="e">
        <f>VLOOKUP(Servicios[[#This Row],[VIN2]],Table_OutputBDVentaReciente[Vin],1,0)</f>
        <v>#N/A</v>
      </c>
      <c r="S238" t="str">
        <f>VLOOKUP(Servicios[[#This Row],[VIN2]],Table_ListadoRptClientes[Vin],1,0)</f>
        <v>MR2B29F31L1205214</v>
      </c>
      <c r="T238" t="e">
        <f>VLOOKUP(Servicios[[#This Row],[VIN2]],Table_LIstadoInactivos[Vin],1,0)</f>
        <v>#N/A</v>
      </c>
      <c r="U238" t="e">
        <f>VLOOKUP(Servicios[[#This Row],[VIN2]],Table_Campanias[Vin],1,0)</f>
        <v>#N/A</v>
      </c>
      <c r="V238" s="3" t="str">
        <f>MID(Servicios[[#This Row],[VIN2]],10,1)</f>
        <v>L</v>
      </c>
      <c r="W238" s="3">
        <f t="shared" si="23"/>
        <v>2021</v>
      </c>
      <c r="X238" t="s">
        <v>1813</v>
      </c>
      <c r="Y238">
        <v>0</v>
      </c>
      <c r="Z238">
        <v>8119087100</v>
      </c>
      <c r="AA238">
        <v>8119087100</v>
      </c>
      <c r="AB238">
        <v>0</v>
      </c>
      <c r="AC238" t="s">
        <v>1814</v>
      </c>
      <c r="AD238" s="9" t="str">
        <f>IFERROR(VLOOKUP(Servicios[[#This Row],[VIN 8 BV]],Citas[[VIN]:[STATUS ASISTENCIA]],1,FALSE),"NO")</f>
        <v>L1205214</v>
      </c>
    </row>
    <row r="239" spans="1:30">
      <c r="A239" s="1">
        <v>44996</v>
      </c>
      <c r="B239" s="19" t="s">
        <v>1815</v>
      </c>
      <c r="C239" s="156" t="str">
        <f>IFERROR(VLOOKUP(Servicios[[#This Row],[VIN 8 BV]],Citas[[VIN]:[TMK]],2,0),"NO")</f>
        <v>J</v>
      </c>
      <c r="D239" s="4" t="str">
        <f>MID(Servicios[[#This Row],[VIN2]],10,8)</f>
        <v>G6170333</v>
      </c>
      <c r="E239" s="3">
        <f t="shared" si="21"/>
        <v>1</v>
      </c>
      <c r="F239">
        <f t="shared" si="22"/>
        <v>11</v>
      </c>
      <c r="G239" t="str">
        <f>TEXT(Servicios[[#This Row],[FECHA]],"aaaa")</f>
        <v>2023</v>
      </c>
      <c r="H239" t="str">
        <f>TEXT(Servicios[[#This Row],[FECHA]],"mmmm")</f>
        <v>marzo</v>
      </c>
      <c r="I239" t="str">
        <f>CONCATENATE(Servicios[[#This Row],[MES]]," ",Servicios[[#This Row],[AÑO]])</f>
        <v>marzo 2023</v>
      </c>
      <c r="J239" s="3" t="str">
        <f>MID(Servicios[[#This Row],[ORDEN]],1,1)</f>
        <v>T</v>
      </c>
      <c r="L239" t="s">
        <v>1816</v>
      </c>
      <c r="M239" t="s">
        <v>1817</v>
      </c>
      <c r="N239" t="s">
        <v>1818</v>
      </c>
      <c r="O239" t="s">
        <v>119</v>
      </c>
      <c r="P239" t="s">
        <v>338</v>
      </c>
      <c r="Q239" t="s">
        <v>1819</v>
      </c>
      <c r="R239" t="e">
        <f>VLOOKUP(Servicios[[#This Row],[VIN2]],Table_OutputBDVentaReciente[Vin],1,0)</f>
        <v>#N/A</v>
      </c>
      <c r="S239" t="str">
        <f>VLOOKUP(Servicios[[#This Row],[VIN2]],Table_ListadoRptClientes[Vin],1,0)</f>
        <v>JTFSX23P9G6170333</v>
      </c>
      <c r="T239" t="e">
        <f>VLOOKUP(Servicios[[#This Row],[VIN2]],Table_LIstadoInactivos[Vin],1,0)</f>
        <v>#N/A</v>
      </c>
      <c r="U239" t="e">
        <f>VLOOKUP(Servicios[[#This Row],[VIN2]],Table_Campanias[Vin],1,0)</f>
        <v>#N/A</v>
      </c>
      <c r="V239" s="3" t="str">
        <f>MID(Servicios[[#This Row],[VIN2]],10,1)</f>
        <v>G</v>
      </c>
      <c r="W239" s="3">
        <f t="shared" si="23"/>
        <v>2016</v>
      </c>
      <c r="X239" t="s">
        <v>1820</v>
      </c>
      <c r="Y239">
        <v>4611998832</v>
      </c>
      <c r="Z239">
        <v>4611998832</v>
      </c>
      <c r="AA239">
        <v>4611998832</v>
      </c>
      <c r="AB239">
        <v>0</v>
      </c>
      <c r="AC239" t="s">
        <v>1821</v>
      </c>
      <c r="AD239" s="9" t="str">
        <f>IFERROR(VLOOKUP(Servicios[[#This Row],[VIN 8 BV]],Citas[[VIN]:[STATUS ASISTENCIA]],1,FALSE),"NO")</f>
        <v>G6170333</v>
      </c>
    </row>
    <row r="240" spans="1:30">
      <c r="A240" s="1">
        <v>44996</v>
      </c>
      <c r="B240" s="19" t="s">
        <v>1822</v>
      </c>
      <c r="C240" s="156" t="str">
        <f>IFERROR(VLOOKUP(Servicios[[#This Row],[VIN 8 BV]],Citas[[VIN]:[TMK]],2,0),"NO")</f>
        <v>NO</v>
      </c>
      <c r="D240" s="4" t="str">
        <f>MID(Servicios[[#This Row],[VIN2]],10,8)</f>
        <v>GY144992</v>
      </c>
      <c r="E240" s="3">
        <f t="shared" si="21"/>
        <v>1</v>
      </c>
      <c r="F240">
        <f t="shared" si="22"/>
        <v>11</v>
      </c>
      <c r="G240" t="str">
        <f>TEXT(Servicios[[#This Row],[FECHA]],"aaaa")</f>
        <v>2023</v>
      </c>
      <c r="H240" t="str">
        <f>TEXT(Servicios[[#This Row],[FECHA]],"mmmm")</f>
        <v>marzo</v>
      </c>
      <c r="I240" t="str">
        <f>CONCATENATE(Servicios[[#This Row],[MES]]," ",Servicios[[#This Row],[AÑO]])</f>
        <v>marzo 2023</v>
      </c>
      <c r="J240" s="3" t="str">
        <f>MID(Servicios[[#This Row],[ORDEN]],1,1)</f>
        <v>T</v>
      </c>
      <c r="L240" t="s">
        <v>1823</v>
      </c>
      <c r="M240" t="s">
        <v>1824</v>
      </c>
      <c r="N240" t="s">
        <v>1825</v>
      </c>
      <c r="O240" t="s">
        <v>119</v>
      </c>
      <c r="P240" t="s">
        <v>396</v>
      </c>
      <c r="Q240" t="s">
        <v>1826</v>
      </c>
      <c r="R240" t="e">
        <f>VLOOKUP(Servicios[[#This Row],[VIN2]],Table_OutputBDVentaReciente[Vin],1,0)</f>
        <v>#N/A</v>
      </c>
      <c r="S240" t="str">
        <f>VLOOKUP(Servicios[[#This Row],[VIN2]],Table_ListadoRptClientes[Vin],1,0)</f>
        <v>3MYDLAYV6GY144992</v>
      </c>
      <c r="T240" t="e">
        <f>VLOOKUP(Servicios[[#This Row],[VIN2]],Table_LIstadoInactivos[Vin],1,0)</f>
        <v>#N/A</v>
      </c>
      <c r="U240" t="e">
        <f>VLOOKUP(Servicios[[#This Row],[VIN2]],Table_Campanias[Vin],1,0)</f>
        <v>#N/A</v>
      </c>
      <c r="V240" s="3" t="str">
        <f>MID(Servicios[[#This Row],[VIN2]],10,1)</f>
        <v>G</v>
      </c>
      <c r="W240" s="3">
        <f t="shared" si="23"/>
        <v>2016</v>
      </c>
      <c r="X240" t="s">
        <v>1827</v>
      </c>
      <c r="Y240">
        <v>0</v>
      </c>
      <c r="Z240">
        <v>5538959883</v>
      </c>
      <c r="AA240">
        <v>5538959883</v>
      </c>
      <c r="AB240">
        <v>0</v>
      </c>
      <c r="AC240" t="s">
        <v>1828</v>
      </c>
      <c r="AD240" s="9" t="str">
        <f>IFERROR(VLOOKUP(Servicios[[#This Row],[VIN 8 BV]],Citas[[VIN]:[STATUS ASISTENCIA]],1,FALSE),"NO")</f>
        <v>NO</v>
      </c>
    </row>
    <row r="241" spans="1:30">
      <c r="A241" s="1">
        <v>44996</v>
      </c>
      <c r="B241" s="19" t="s">
        <v>1829</v>
      </c>
      <c r="C241" s="156" t="str">
        <f>IFERROR(VLOOKUP(Servicios[[#This Row],[VIN 8 BV]],Citas[[VIN]:[TMK]],2,0),"NO")</f>
        <v>M</v>
      </c>
      <c r="D241" s="4" t="str">
        <f>MID(Servicios[[#This Row],[VIN2]],10,8)</f>
        <v>N3156211</v>
      </c>
      <c r="E241" s="3">
        <f t="shared" si="21"/>
        <v>1</v>
      </c>
      <c r="F241">
        <f t="shared" si="22"/>
        <v>11</v>
      </c>
      <c r="G241" t="str">
        <f>TEXT(Servicios[[#This Row],[FECHA]],"aaaa")</f>
        <v>2023</v>
      </c>
      <c r="H241" t="str">
        <f>TEXT(Servicios[[#This Row],[FECHA]],"mmmm")</f>
        <v>marzo</v>
      </c>
      <c r="I241" t="str">
        <f>CONCATENATE(Servicios[[#This Row],[MES]]," ",Servicios[[#This Row],[AÑO]])</f>
        <v>marzo 2023</v>
      </c>
      <c r="J241" s="3" t="str">
        <f>MID(Servicios[[#This Row],[ORDEN]],1,1)</f>
        <v>T</v>
      </c>
      <c r="L241" t="s">
        <v>1830</v>
      </c>
      <c r="M241" t="s">
        <v>1831</v>
      </c>
      <c r="N241" t="s">
        <v>1832</v>
      </c>
      <c r="O241" t="s">
        <v>120</v>
      </c>
      <c r="P241" t="s">
        <v>587</v>
      </c>
      <c r="Q241" t="s">
        <v>1833</v>
      </c>
      <c r="R241" t="e">
        <f>VLOOKUP(Servicios[[#This Row],[VIN2]],Table_OutputBDVentaReciente[Vin],1,0)</f>
        <v>#N/A</v>
      </c>
      <c r="S241" t="str">
        <f>VLOOKUP(Servicios[[#This Row],[VIN2]],Table_ListadoRptClientes[Vin],1,0)</f>
        <v>JTDKAMFU5N3156211</v>
      </c>
      <c r="T241" t="e">
        <f>VLOOKUP(Servicios[[#This Row],[VIN2]],Table_LIstadoInactivos[Vin],1,0)</f>
        <v>#N/A</v>
      </c>
      <c r="U241" t="e">
        <f>VLOOKUP(Servicios[[#This Row],[VIN2]],Table_Campanias[Vin],1,0)</f>
        <v>#N/A</v>
      </c>
      <c r="V241" s="3" t="str">
        <f>MID(Servicios[[#This Row],[VIN2]],10,1)</f>
        <v>N</v>
      </c>
      <c r="W241" s="3" t="str">
        <f t="shared" si="23"/>
        <v/>
      </c>
      <c r="X241" t="s">
        <v>1834</v>
      </c>
      <c r="Y241">
        <v>0</v>
      </c>
      <c r="Z241">
        <v>4613543839</v>
      </c>
      <c r="AA241">
        <v>4613543839</v>
      </c>
      <c r="AB241">
        <v>0</v>
      </c>
      <c r="AC241" t="s">
        <v>1835</v>
      </c>
      <c r="AD241" s="9" t="str">
        <f>IFERROR(VLOOKUP(Servicios[[#This Row],[VIN 8 BV]],Citas[[VIN]:[STATUS ASISTENCIA]],1,FALSE),"NO")</f>
        <v>N3156211</v>
      </c>
    </row>
    <row r="242" spans="1:30">
      <c r="A242" s="1">
        <v>44998</v>
      </c>
      <c r="B242" s="19" t="s">
        <v>1836</v>
      </c>
      <c r="C242" s="156" t="str">
        <f>IFERROR(VLOOKUP(Servicios[[#This Row],[VIN 8 BV]],Citas[[VIN]:[TMK]],2,0),"NO")</f>
        <v>K</v>
      </c>
      <c r="D242" s="4" t="str">
        <f>MID(Servicios[[#This Row],[VIN2]],10,8)</f>
        <v>ES435100</v>
      </c>
      <c r="E242" s="3">
        <f t="shared" ref="E242:E269" si="24">ROUNDUP(MONTH(A242)/6,0)</f>
        <v>1</v>
      </c>
      <c r="F242">
        <f t="shared" ref="F242:F269" si="25">DAY(A242)</f>
        <v>13</v>
      </c>
      <c r="G242" t="str">
        <f>TEXT(Servicios[[#This Row],[FECHA]],"aaaa")</f>
        <v>2023</v>
      </c>
      <c r="H242" t="str">
        <f>TEXT(Servicios[[#This Row],[FECHA]],"mmmm")</f>
        <v>marzo</v>
      </c>
      <c r="I242" t="str">
        <f>CONCATENATE(Servicios[[#This Row],[MES]]," ",Servicios[[#This Row],[AÑO]])</f>
        <v>marzo 2023</v>
      </c>
      <c r="J242" s="3" t="str">
        <f>MID(Servicios[[#This Row],[ORDEN]],1,1)</f>
        <v>G</v>
      </c>
      <c r="L242" t="s">
        <v>1837</v>
      </c>
      <c r="M242" t="s">
        <v>1838</v>
      </c>
      <c r="N242" t="s">
        <v>1839</v>
      </c>
      <c r="O242" t="s">
        <v>118</v>
      </c>
      <c r="P242" t="s">
        <v>367</v>
      </c>
      <c r="Q242" t="s">
        <v>1840</v>
      </c>
      <c r="R242" t="e">
        <f>VLOOKUP(Servicios[[#This Row],[VIN2]],Table_OutputBDVentaReciente[Vin],1,0)</f>
        <v>#N/A</v>
      </c>
      <c r="S242" t="e">
        <f>VLOOKUP(Servicios[[#This Row],[VIN2]],Table_ListadoRptClientes[Vin],1,0)</f>
        <v>#N/A</v>
      </c>
      <c r="T242" t="e">
        <f>VLOOKUP(Servicios[[#This Row],[VIN2]],Table_LIstadoInactivos[Vin],1,0)</f>
        <v>#N/A</v>
      </c>
      <c r="U242" t="e">
        <f>VLOOKUP(Servicios[[#This Row],[VIN2]],Table_Campanias[Vin],1,0)</f>
        <v>#N/A</v>
      </c>
      <c r="V242" s="3" t="str">
        <f>MID(Servicios[[#This Row],[VIN2]],10,1)</f>
        <v>E</v>
      </c>
      <c r="W242" s="3">
        <f t="shared" ref="W242:W269" si="26">IF(V242="0",200,IF(V242="1",2001,IF(V242="2",2002,IF(V242="3",2003,IF(V242="4",2004,IF(V242="5",2005,IF(V242="6",2006,IF(V242="7",2007,IF(V242="8",2008,IF(V242="9",2009,IF(V242="A",2010,IF(V242="B",2011,IF(V242="C",2012,IF(V242="D",2013,IF(V242="E",2014,IF(V242="F",2015,IF(V242="G",2016,IF(V242="H",2017,IF(V242="I",2018,IF(V242="J",2019,IF(V242="K",2020,IF(V242="L",2021,IF(V242="M",2022,"")))))))))))))))))))))))</f>
        <v>2014</v>
      </c>
      <c r="X242" t="s">
        <v>1841</v>
      </c>
      <c r="Y242">
        <v>0</v>
      </c>
      <c r="Z242">
        <v>4611289456</v>
      </c>
      <c r="AA242">
        <v>4611694107</v>
      </c>
      <c r="AB242">
        <v>0</v>
      </c>
      <c r="AC242" t="s">
        <v>1842</v>
      </c>
      <c r="AD242" s="9" t="str">
        <f>IFERROR(VLOOKUP(Servicios[[#This Row],[VIN 8 BV]],Citas[[VIN]:[STATUS ASISTENCIA]],1,FALSE),"NO")</f>
        <v>ES435100</v>
      </c>
    </row>
    <row r="243" spans="1:30">
      <c r="A243" s="1">
        <v>44998</v>
      </c>
      <c r="B243" s="19" t="s">
        <v>1843</v>
      </c>
      <c r="C243" s="156" t="str">
        <f>IFERROR(VLOOKUP(Servicios[[#This Row],[VIN 8 BV]],Citas[[VIN]:[TMK]],2,0),"NO")</f>
        <v>NO</v>
      </c>
      <c r="D243" s="4" t="str">
        <f>MID(Servicios[[#This Row],[VIN2]],10,8)</f>
        <v>K6199752</v>
      </c>
      <c r="E243" s="3">
        <f t="shared" si="24"/>
        <v>1</v>
      </c>
      <c r="F243">
        <f t="shared" si="25"/>
        <v>13</v>
      </c>
      <c r="G243" t="str">
        <f>TEXT(Servicios[[#This Row],[FECHA]],"aaaa")</f>
        <v>2023</v>
      </c>
      <c r="H243" t="str">
        <f>TEXT(Servicios[[#This Row],[FECHA]],"mmmm")</f>
        <v>marzo</v>
      </c>
      <c r="I243" t="str">
        <f>CONCATENATE(Servicios[[#This Row],[MES]]," ",Servicios[[#This Row],[AÑO]])</f>
        <v>marzo 2023</v>
      </c>
      <c r="J243" s="3" t="str">
        <f>MID(Servicios[[#This Row],[ORDEN]],1,1)</f>
        <v>S</v>
      </c>
      <c r="L243" t="s">
        <v>1844</v>
      </c>
      <c r="M243" t="s">
        <v>1845</v>
      </c>
      <c r="N243" t="s">
        <v>1846</v>
      </c>
      <c r="O243" t="s">
        <v>119</v>
      </c>
      <c r="P243" t="s">
        <v>338</v>
      </c>
      <c r="Q243" t="s">
        <v>1847</v>
      </c>
      <c r="R243" t="e">
        <f>VLOOKUP(Servicios[[#This Row],[VIN2]],Table_OutputBDVentaReciente[Vin],1,0)</f>
        <v>#N/A</v>
      </c>
      <c r="S243" t="str">
        <f>VLOOKUP(Servicios[[#This Row],[VIN2]],Table_ListadoRptClientes[Vin],1,0)</f>
        <v>JTFSX23P8K6199752</v>
      </c>
      <c r="T243" t="e">
        <f>VLOOKUP(Servicios[[#This Row],[VIN2]],Table_LIstadoInactivos[Vin],1,0)</f>
        <v>#N/A</v>
      </c>
      <c r="U243" t="e">
        <f>VLOOKUP(Servicios[[#This Row],[VIN2]],Table_Campanias[Vin],1,0)</f>
        <v>#N/A</v>
      </c>
      <c r="V243" s="3" t="str">
        <f>MID(Servicios[[#This Row],[VIN2]],10,1)</f>
        <v>K</v>
      </c>
      <c r="W243" s="3">
        <f t="shared" si="26"/>
        <v>2020</v>
      </c>
      <c r="X243" t="s">
        <v>1848</v>
      </c>
      <c r="Y243">
        <v>4121276602</v>
      </c>
      <c r="Z243">
        <v>4121297933</v>
      </c>
      <c r="AA243">
        <v>4121297933</v>
      </c>
      <c r="AB243">
        <v>4121297933</v>
      </c>
      <c r="AC243" t="s">
        <v>1849</v>
      </c>
      <c r="AD243" s="9" t="str">
        <f>IFERROR(VLOOKUP(Servicios[[#This Row],[VIN 8 BV]],Citas[[VIN]:[STATUS ASISTENCIA]],1,FALSE),"NO")</f>
        <v>NO</v>
      </c>
    </row>
    <row r="244" spans="1:30">
      <c r="A244" s="1">
        <v>44998</v>
      </c>
      <c r="B244" s="19" t="s">
        <v>1850</v>
      </c>
      <c r="C244" s="156" t="str">
        <f>IFERROR(VLOOKUP(Servicios[[#This Row],[VIN 8 BV]],Citas[[VIN]:[TMK]],2,0),"NO")</f>
        <v>K</v>
      </c>
      <c r="D244" s="4" t="str">
        <f>MID(Servicios[[#This Row],[VIN2]],10,8)</f>
        <v>KD025619</v>
      </c>
      <c r="E244" s="3">
        <f t="shared" si="24"/>
        <v>1</v>
      </c>
      <c r="F244">
        <f t="shared" si="25"/>
        <v>13</v>
      </c>
      <c r="G244" t="str">
        <f>TEXT(Servicios[[#This Row],[FECHA]],"aaaa")</f>
        <v>2023</v>
      </c>
      <c r="H244" t="str">
        <f>TEXT(Servicios[[#This Row],[FECHA]],"mmmm")</f>
        <v>marzo</v>
      </c>
      <c r="I244" t="str">
        <f>CONCATENATE(Servicios[[#This Row],[MES]]," ",Servicios[[#This Row],[AÑO]])</f>
        <v>marzo 2023</v>
      </c>
      <c r="J244" s="3" t="str">
        <f>MID(Servicios[[#This Row],[ORDEN]],1,1)</f>
        <v>S</v>
      </c>
      <c r="L244" t="s">
        <v>1851</v>
      </c>
      <c r="M244" t="s">
        <v>1852</v>
      </c>
      <c r="N244" t="s">
        <v>1853</v>
      </c>
      <c r="O244" t="s">
        <v>120</v>
      </c>
      <c r="P244" t="s">
        <v>223</v>
      </c>
      <c r="Q244" t="s">
        <v>1854</v>
      </c>
      <c r="R244" t="e">
        <f>VLOOKUP(Servicios[[#This Row],[VIN2]],Table_OutputBDVentaReciente[Vin],1,0)</f>
        <v>#N/A</v>
      </c>
      <c r="S244" t="str">
        <f>VLOOKUP(Servicios[[#This Row],[VIN2]],Table_ListadoRptClientes[Vin],1,0)</f>
        <v>JTMR13FV8KD025619</v>
      </c>
      <c r="T244" t="e">
        <f>VLOOKUP(Servicios[[#This Row],[VIN2]],Table_LIstadoInactivos[Vin],1,0)</f>
        <v>#N/A</v>
      </c>
      <c r="U244" t="e">
        <f>VLOOKUP(Servicios[[#This Row],[VIN2]],Table_Campanias[Vin],1,0)</f>
        <v>#N/A</v>
      </c>
      <c r="V244" s="3" t="str">
        <f>MID(Servicios[[#This Row],[VIN2]],10,1)</f>
        <v>K</v>
      </c>
      <c r="W244" s="3">
        <f t="shared" si="26"/>
        <v>2020</v>
      </c>
      <c r="X244" t="s">
        <v>1855</v>
      </c>
      <c r="Y244">
        <v>4111054884</v>
      </c>
      <c r="Z244">
        <v>4641570958</v>
      </c>
      <c r="AA244">
        <v>4641080096</v>
      </c>
      <c r="AB244">
        <v>4641239286</v>
      </c>
      <c r="AC244" t="s">
        <v>1856</v>
      </c>
      <c r="AD244" s="9" t="str">
        <f>IFERROR(VLOOKUP(Servicios[[#This Row],[VIN 8 BV]],Citas[[VIN]:[STATUS ASISTENCIA]],1,FALSE),"NO")</f>
        <v>KD025619</v>
      </c>
    </row>
    <row r="245" spans="1:30">
      <c r="A245" s="1">
        <v>44998</v>
      </c>
      <c r="B245" s="19" t="s">
        <v>1857</v>
      </c>
      <c r="C245" s="156" t="str">
        <f>IFERROR(VLOOKUP(Servicios[[#This Row],[VIN 8 BV]],Citas[[VIN]:[TMK]],2,0),"NO")</f>
        <v>NO</v>
      </c>
      <c r="D245" s="4" t="str">
        <f>MID(Servicios[[#This Row],[VIN2]],10,8)</f>
        <v>YU305559</v>
      </c>
      <c r="E245" s="3">
        <f t="shared" si="24"/>
        <v>1</v>
      </c>
      <c r="F245">
        <f t="shared" si="25"/>
        <v>13</v>
      </c>
      <c r="G245" t="str">
        <f>TEXT(Servicios[[#This Row],[FECHA]],"aaaa")</f>
        <v>2023</v>
      </c>
      <c r="H245" t="str">
        <f>TEXT(Servicios[[#This Row],[FECHA]],"mmmm")</f>
        <v>marzo</v>
      </c>
      <c r="I245" t="str">
        <f>CONCATENATE(Servicios[[#This Row],[MES]]," ",Servicios[[#This Row],[AÑO]])</f>
        <v>marzo 2023</v>
      </c>
      <c r="J245" s="3" t="str">
        <f>MID(Servicios[[#This Row],[ORDEN]],1,1)</f>
        <v>S</v>
      </c>
      <c r="L245" t="s">
        <v>1858</v>
      </c>
      <c r="M245" t="s">
        <v>1859</v>
      </c>
      <c r="N245" t="s">
        <v>1860</v>
      </c>
      <c r="O245" t="s">
        <v>120</v>
      </c>
      <c r="P245" t="s">
        <v>367</v>
      </c>
      <c r="Q245" t="s">
        <v>1861</v>
      </c>
      <c r="R245" t="e">
        <f>VLOOKUP(Servicios[[#This Row],[VIN2]],Table_OutputBDVentaReciente[Vin],1,0)</f>
        <v>#N/A</v>
      </c>
      <c r="S245" t="e">
        <f>VLOOKUP(Servicios[[#This Row],[VIN2]],Table_ListadoRptClientes[Vin],1,0)</f>
        <v>#N/A</v>
      </c>
      <c r="T245" t="e">
        <f>VLOOKUP(Servicios[[#This Row],[VIN2]],Table_LIstadoInactivos[Vin],1,0)</f>
        <v>#N/A</v>
      </c>
      <c r="U245" t="e">
        <f>VLOOKUP(Servicios[[#This Row],[VIN2]],Table_Campanias[Vin],1,0)</f>
        <v>#N/A</v>
      </c>
      <c r="V245" s="3" t="str">
        <f>MID(Servicios[[#This Row],[VIN2]],10,1)</f>
        <v>Y</v>
      </c>
      <c r="W245" s="3" t="str">
        <f t="shared" si="26"/>
        <v/>
      </c>
      <c r="X245" t="s">
        <v>1862</v>
      </c>
      <c r="Y245">
        <v>0</v>
      </c>
      <c r="Z245">
        <v>4614230187</v>
      </c>
      <c r="AA245">
        <v>4614230187</v>
      </c>
      <c r="AB245">
        <v>0</v>
      </c>
      <c r="AC245" t="s">
        <v>1863</v>
      </c>
      <c r="AD245" s="9" t="str">
        <f>IFERROR(VLOOKUP(Servicios[[#This Row],[VIN 8 BV]],Citas[[VIN]:[STATUS ASISTENCIA]],1,FALSE),"NO")</f>
        <v>NO</v>
      </c>
    </row>
    <row r="246" spans="1:30">
      <c r="A246" s="1">
        <v>44998</v>
      </c>
      <c r="B246" s="19" t="s">
        <v>1864</v>
      </c>
      <c r="C246" s="156" t="str">
        <f>IFERROR(VLOOKUP(Servicios[[#This Row],[VIN 8 BV]],Citas[[VIN]:[TMK]],2,0),"NO")</f>
        <v>K</v>
      </c>
      <c r="D246" s="4" t="str">
        <f>MID(Servicios[[#This Row],[VIN2]],10,8)</f>
        <v>N4002097</v>
      </c>
      <c r="E246" s="3">
        <f t="shared" si="24"/>
        <v>1</v>
      </c>
      <c r="F246">
        <f t="shared" si="25"/>
        <v>13</v>
      </c>
      <c r="G246" t="str">
        <f>TEXT(Servicios[[#This Row],[FECHA]],"aaaa")</f>
        <v>2023</v>
      </c>
      <c r="H246" t="str">
        <f>TEXT(Servicios[[#This Row],[FECHA]],"mmmm")</f>
        <v>marzo</v>
      </c>
      <c r="I246" t="str">
        <f>CONCATENATE(Servicios[[#This Row],[MES]]," ",Servicios[[#This Row],[AÑO]])</f>
        <v>marzo 2023</v>
      </c>
      <c r="J246" s="3" t="str">
        <f>MID(Servicios[[#This Row],[ORDEN]],1,1)</f>
        <v>S</v>
      </c>
      <c r="L246" t="s">
        <v>1865</v>
      </c>
      <c r="M246" t="s">
        <v>1866</v>
      </c>
      <c r="N246" t="s">
        <v>1867</v>
      </c>
      <c r="O246" t="s">
        <v>119</v>
      </c>
      <c r="P246" t="s">
        <v>410</v>
      </c>
      <c r="Q246" t="s">
        <v>1868</v>
      </c>
      <c r="R246" t="e">
        <f>VLOOKUP(Servicios[[#This Row],[VIN2]],Table_OutputBDVentaReciente[Vin],1,0)</f>
        <v>#N/A</v>
      </c>
      <c r="S246" t="str">
        <f>VLOOKUP(Servicios[[#This Row],[VIN2]],Table_ListadoRptClientes[Vin],1,0)</f>
        <v>MR0DA3CD5N4002097</v>
      </c>
      <c r="T246" t="e">
        <f>VLOOKUP(Servicios[[#This Row],[VIN2]],Table_LIstadoInactivos[Vin],1,0)</f>
        <v>#N/A</v>
      </c>
      <c r="U246" t="e">
        <f>VLOOKUP(Servicios[[#This Row],[VIN2]],Table_Campanias[Vin],1,0)</f>
        <v>#N/A</v>
      </c>
      <c r="V246" s="3" t="str">
        <f>MID(Servicios[[#This Row],[VIN2]],10,1)</f>
        <v>N</v>
      </c>
      <c r="W246" s="3" t="str">
        <f t="shared" si="26"/>
        <v/>
      </c>
      <c r="X246" t="s">
        <v>1869</v>
      </c>
      <c r="Y246">
        <v>3515147330</v>
      </c>
      <c r="Z246">
        <v>4612543114</v>
      </c>
      <c r="AA246">
        <v>4612543114</v>
      </c>
      <c r="AB246">
        <v>0</v>
      </c>
      <c r="AC246" t="s">
        <v>1870</v>
      </c>
      <c r="AD246" s="9" t="str">
        <f>IFERROR(VLOOKUP(Servicios[[#This Row],[VIN 8 BV]],Citas[[VIN]:[STATUS ASISTENCIA]],1,FALSE),"NO")</f>
        <v>N4002097</v>
      </c>
    </row>
    <row r="247" spans="1:30">
      <c r="A247" s="1">
        <v>44998</v>
      </c>
      <c r="B247" s="19" t="s">
        <v>1871</v>
      </c>
      <c r="C247" s="156" t="str">
        <f>IFERROR(VLOOKUP(Servicios[[#This Row],[VIN 8 BV]],Citas[[VIN]:[TMK]],2,0),"NO")</f>
        <v>M</v>
      </c>
      <c r="D247" s="4" t="str">
        <f>MID(Servicios[[#This Row],[VIN2]],10,8)</f>
        <v>LK007057</v>
      </c>
      <c r="E247" s="3">
        <f t="shared" si="24"/>
        <v>1</v>
      </c>
      <c r="F247">
        <f t="shared" si="25"/>
        <v>13</v>
      </c>
      <c r="G247" t="str">
        <f>TEXT(Servicios[[#This Row],[FECHA]],"aaaa")</f>
        <v>2023</v>
      </c>
      <c r="H247" t="str">
        <f>TEXT(Servicios[[#This Row],[FECHA]],"mmmm")</f>
        <v>marzo</v>
      </c>
      <c r="I247" t="str">
        <f>CONCATENATE(Servicios[[#This Row],[MES]]," ",Servicios[[#This Row],[AÑO]])</f>
        <v>marzo 2023</v>
      </c>
      <c r="J247" s="3" t="str">
        <f>MID(Servicios[[#This Row],[ORDEN]],1,1)</f>
        <v>S</v>
      </c>
      <c r="L247" t="s">
        <v>1872</v>
      </c>
      <c r="M247" t="s">
        <v>1873</v>
      </c>
      <c r="N247" t="s">
        <v>1874</v>
      </c>
      <c r="O247" t="s">
        <v>119</v>
      </c>
      <c r="P247" t="s">
        <v>244</v>
      </c>
      <c r="Q247" t="s">
        <v>1875</v>
      </c>
      <c r="R247" t="e">
        <f>VLOOKUP(Servicios[[#This Row],[VIN2]],Table_OutputBDVentaReciente[Vin],1,0)</f>
        <v>#N/A</v>
      </c>
      <c r="S247" t="str">
        <f>VLOOKUP(Servicios[[#This Row],[VIN2]],Table_ListadoRptClientes[Vin],1,0)</f>
        <v>MHKMF5CE3LK007057</v>
      </c>
      <c r="T247" t="e">
        <f>VLOOKUP(Servicios[[#This Row],[VIN2]],Table_LIstadoInactivos[Vin],1,0)</f>
        <v>#N/A</v>
      </c>
      <c r="U247" t="e">
        <f>VLOOKUP(Servicios[[#This Row],[VIN2]],Table_Campanias[Vin],1,0)</f>
        <v>#N/A</v>
      </c>
      <c r="V247" s="3" t="str">
        <f>MID(Servicios[[#This Row],[VIN2]],10,1)</f>
        <v>L</v>
      </c>
      <c r="W247" s="3">
        <f t="shared" si="26"/>
        <v>2021</v>
      </c>
      <c r="X247" t="s">
        <v>1876</v>
      </c>
      <c r="Y247">
        <v>4121572173</v>
      </c>
      <c r="Z247">
        <v>4121093815</v>
      </c>
      <c r="AA247">
        <v>4121093815</v>
      </c>
      <c r="AB247">
        <v>4617088522</v>
      </c>
      <c r="AC247" t="s">
        <v>1877</v>
      </c>
      <c r="AD247" s="9" t="str">
        <f>IFERROR(VLOOKUP(Servicios[[#This Row],[VIN 8 BV]],Citas[[VIN]:[STATUS ASISTENCIA]],1,FALSE),"NO")</f>
        <v>LK007057</v>
      </c>
    </row>
    <row r="248" spans="1:30">
      <c r="A248" s="1">
        <v>44998</v>
      </c>
      <c r="B248" s="19" t="s">
        <v>1878</v>
      </c>
      <c r="C248" s="156" t="str">
        <f>IFERROR(VLOOKUP(Servicios[[#This Row],[VIN 8 BV]],Citas[[VIN]:[TMK]],2,0),"NO")</f>
        <v>K</v>
      </c>
      <c r="D248" s="4" t="str">
        <f>MID(Servicios[[#This Row],[VIN2]],10,8)</f>
        <v>NP283682</v>
      </c>
      <c r="E248" s="3">
        <f t="shared" si="24"/>
        <v>1</v>
      </c>
      <c r="F248">
        <f t="shared" si="25"/>
        <v>13</v>
      </c>
      <c r="G248" t="str">
        <f>TEXT(Servicios[[#This Row],[FECHA]],"aaaa")</f>
        <v>2023</v>
      </c>
      <c r="H248" t="str">
        <f>TEXT(Servicios[[#This Row],[FECHA]],"mmmm")</f>
        <v>marzo</v>
      </c>
      <c r="I248" t="str">
        <f>CONCATENATE(Servicios[[#This Row],[MES]]," ",Servicios[[#This Row],[AÑO]])</f>
        <v>marzo 2023</v>
      </c>
      <c r="J248" s="3" t="str">
        <f>MID(Servicios[[#This Row],[ORDEN]],1,1)</f>
        <v>S</v>
      </c>
      <c r="L248" t="s">
        <v>1879</v>
      </c>
      <c r="M248" t="s">
        <v>1880</v>
      </c>
      <c r="N248" t="s">
        <v>1881</v>
      </c>
      <c r="O248" t="s">
        <v>118</v>
      </c>
      <c r="P248" t="s">
        <v>310</v>
      </c>
      <c r="Q248" t="s">
        <v>1882</v>
      </c>
      <c r="R248" t="e">
        <f>VLOOKUP(Servicios[[#This Row],[VIN2]],Table_OutputBDVentaReciente[Vin],1,0)</f>
        <v>#N/A</v>
      </c>
      <c r="S248" t="str">
        <f>VLOOKUP(Servicios[[#This Row],[VIN2]],Table_ListadoRptClientes[Vin],1,0)</f>
        <v>5YFBPRBE8NP283682</v>
      </c>
      <c r="T248" t="e">
        <f>VLOOKUP(Servicios[[#This Row],[VIN2]],Table_LIstadoInactivos[Vin],1,0)</f>
        <v>#N/A</v>
      </c>
      <c r="U248" t="e">
        <f>VLOOKUP(Servicios[[#This Row],[VIN2]],Table_Campanias[Vin],1,0)</f>
        <v>#N/A</v>
      </c>
      <c r="V248" s="3" t="str">
        <f>MID(Servicios[[#This Row],[VIN2]],10,1)</f>
        <v>N</v>
      </c>
      <c r="W248" s="3" t="str">
        <f t="shared" si="26"/>
        <v/>
      </c>
      <c r="X248" t="s">
        <v>1883</v>
      </c>
      <c r="Y248">
        <v>4616148768</v>
      </c>
      <c r="Z248">
        <v>4611719580</v>
      </c>
      <c r="AA248">
        <v>4611719580</v>
      </c>
      <c r="AB248">
        <v>0</v>
      </c>
      <c r="AC248" t="s">
        <v>1884</v>
      </c>
      <c r="AD248" s="9" t="str">
        <f>IFERROR(VLOOKUP(Servicios[[#This Row],[VIN 8 BV]],Citas[[VIN]:[STATUS ASISTENCIA]],1,FALSE),"NO")</f>
        <v>NP283682</v>
      </c>
    </row>
    <row r="249" spans="1:30">
      <c r="A249" s="1">
        <v>44998</v>
      </c>
      <c r="B249" s="19" t="s">
        <v>1885</v>
      </c>
      <c r="C249" s="156" t="str">
        <f>IFERROR(VLOOKUP(Servicios[[#This Row],[VIN 8 BV]],Citas[[VIN]:[TMK]],2,0),"NO")</f>
        <v>M</v>
      </c>
      <c r="D249" s="4" t="str">
        <f>MID(Servicios[[#This Row],[VIN2]],10,8)</f>
        <v>M1144116</v>
      </c>
      <c r="E249" s="3">
        <f t="shared" si="24"/>
        <v>1</v>
      </c>
      <c r="F249">
        <f t="shared" si="25"/>
        <v>13</v>
      </c>
      <c r="G249" t="str">
        <f>TEXT(Servicios[[#This Row],[FECHA]],"aaaa")</f>
        <v>2023</v>
      </c>
      <c r="H249" t="str">
        <f>TEXT(Servicios[[#This Row],[FECHA]],"mmmm")</f>
        <v>marzo</v>
      </c>
      <c r="I249" t="str">
        <f>CONCATENATE(Servicios[[#This Row],[MES]]," ",Servicios[[#This Row],[AÑO]])</f>
        <v>marzo 2023</v>
      </c>
      <c r="J249" s="3" t="str">
        <f>MID(Servicios[[#This Row],[ORDEN]],1,1)</f>
        <v>S</v>
      </c>
      <c r="L249" t="s">
        <v>1886</v>
      </c>
      <c r="M249" t="s">
        <v>1887</v>
      </c>
      <c r="N249" t="s">
        <v>222</v>
      </c>
      <c r="O249" t="s">
        <v>119</v>
      </c>
      <c r="P249" t="s">
        <v>451</v>
      </c>
      <c r="Q249" t="s">
        <v>1888</v>
      </c>
      <c r="R249" t="e">
        <f>VLOOKUP(Servicios[[#This Row],[VIN2]],Table_OutputBDVentaReciente[Vin],1,0)</f>
        <v>#N/A</v>
      </c>
      <c r="S249" t="str">
        <f>VLOOKUP(Servicios[[#This Row],[VIN2]],Table_ListadoRptClientes[Vin],1,0)</f>
        <v>JTDKDTB35M1144116</v>
      </c>
      <c r="T249" t="e">
        <f>VLOOKUP(Servicios[[#This Row],[VIN2]],Table_LIstadoInactivos[Vin],1,0)</f>
        <v>#N/A</v>
      </c>
      <c r="U249" t="e">
        <f>VLOOKUP(Servicios[[#This Row],[VIN2]],Table_Campanias[Vin],1,0)</f>
        <v>#N/A</v>
      </c>
      <c r="V249" s="3" t="str">
        <f>MID(Servicios[[#This Row],[VIN2]],10,1)</f>
        <v>M</v>
      </c>
      <c r="W249" s="3">
        <f t="shared" si="26"/>
        <v>2022</v>
      </c>
      <c r="X249" t="s">
        <v>1889</v>
      </c>
      <c r="Y249">
        <v>7771350116</v>
      </c>
      <c r="Z249">
        <v>7771350116</v>
      </c>
      <c r="AA249">
        <v>5552491360</v>
      </c>
      <c r="AB249">
        <v>4611437544</v>
      </c>
      <c r="AC249" t="s">
        <v>1890</v>
      </c>
      <c r="AD249" s="9" t="str">
        <f>IFERROR(VLOOKUP(Servicios[[#This Row],[VIN 8 BV]],Citas[[VIN]:[STATUS ASISTENCIA]],1,FALSE),"NO")</f>
        <v>M1144116</v>
      </c>
    </row>
    <row r="250" spans="1:30">
      <c r="A250" s="1">
        <v>44998</v>
      </c>
      <c r="B250" s="19" t="s">
        <v>1891</v>
      </c>
      <c r="C250" s="156" t="str">
        <f>IFERROR(VLOOKUP(Servicios[[#This Row],[VIN 8 BV]],Citas[[VIN]:[TMK]],2,0),"NO")</f>
        <v>K</v>
      </c>
      <c r="D250" s="4" t="str">
        <f>MID(Servicios[[#This Row],[VIN2]],10,8)</f>
        <v>LK011465</v>
      </c>
      <c r="E250" s="3">
        <f t="shared" si="24"/>
        <v>1</v>
      </c>
      <c r="F250">
        <f t="shared" si="25"/>
        <v>13</v>
      </c>
      <c r="G250" t="str">
        <f>TEXT(Servicios[[#This Row],[FECHA]],"aaaa")</f>
        <v>2023</v>
      </c>
      <c r="H250" t="str">
        <f>TEXT(Servicios[[#This Row],[FECHA]],"mmmm")</f>
        <v>marzo</v>
      </c>
      <c r="I250" t="str">
        <f>CONCATENATE(Servicios[[#This Row],[MES]]," ",Servicios[[#This Row],[AÑO]])</f>
        <v>marzo 2023</v>
      </c>
      <c r="J250" s="3" t="str">
        <f>MID(Servicios[[#This Row],[ORDEN]],1,1)</f>
        <v>S</v>
      </c>
      <c r="L250" t="s">
        <v>1892</v>
      </c>
      <c r="M250" t="s">
        <v>1893</v>
      </c>
      <c r="N250" t="s">
        <v>1894</v>
      </c>
      <c r="O250" t="s">
        <v>120</v>
      </c>
      <c r="P250" t="s">
        <v>244</v>
      </c>
      <c r="Q250" t="s">
        <v>1895</v>
      </c>
      <c r="R250" t="e">
        <f>VLOOKUP(Servicios[[#This Row],[VIN2]],Table_OutputBDVentaReciente[Vin],1,0)</f>
        <v>#N/A</v>
      </c>
      <c r="S250" t="str">
        <f>VLOOKUP(Servicios[[#This Row],[VIN2]],Table_ListadoRptClientes[Vin],1,0)</f>
        <v>MHKMF5CF4LK011465</v>
      </c>
      <c r="T250" t="e">
        <f>VLOOKUP(Servicios[[#This Row],[VIN2]],Table_LIstadoInactivos[Vin],1,0)</f>
        <v>#N/A</v>
      </c>
      <c r="U250" t="e">
        <f>VLOOKUP(Servicios[[#This Row],[VIN2]],Table_Campanias[Vin],1,0)</f>
        <v>#N/A</v>
      </c>
      <c r="V250" s="3" t="str">
        <f>MID(Servicios[[#This Row],[VIN2]],10,1)</f>
        <v>L</v>
      </c>
      <c r="W250" s="3">
        <f t="shared" si="26"/>
        <v>2021</v>
      </c>
      <c r="X250" t="s">
        <v>1896</v>
      </c>
      <c r="Y250">
        <v>4612151638</v>
      </c>
      <c r="Z250">
        <v>4611400047</v>
      </c>
      <c r="AA250">
        <v>4611400047</v>
      </c>
      <c r="AB250">
        <v>0</v>
      </c>
      <c r="AC250" t="s">
        <v>1897</v>
      </c>
      <c r="AD250" s="9" t="str">
        <f>IFERROR(VLOOKUP(Servicios[[#This Row],[VIN 8 BV]],Citas[[VIN]:[STATUS ASISTENCIA]],1,FALSE),"NO")</f>
        <v>LK011465</v>
      </c>
    </row>
    <row r="251" spans="1:30">
      <c r="A251" s="1">
        <v>44998</v>
      </c>
      <c r="B251" s="19" t="s">
        <v>1898</v>
      </c>
      <c r="C251" s="156" t="str">
        <f>IFERROR(VLOOKUP(Servicios[[#This Row],[VIN 8 BV]],Citas[[VIN]:[TMK]],2,0),"NO")</f>
        <v>K</v>
      </c>
      <c r="D251" s="4" t="str">
        <f>MID(Servicios[[#This Row],[VIN2]],10,8)</f>
        <v>M1230419</v>
      </c>
      <c r="E251" s="3">
        <f t="shared" si="24"/>
        <v>1</v>
      </c>
      <c r="F251">
        <f t="shared" si="25"/>
        <v>13</v>
      </c>
      <c r="G251" t="str">
        <f>TEXT(Servicios[[#This Row],[FECHA]],"aaaa")</f>
        <v>2023</v>
      </c>
      <c r="H251" t="str">
        <f>TEXT(Servicios[[#This Row],[FECHA]],"mmmm")</f>
        <v>marzo</v>
      </c>
      <c r="I251" t="str">
        <f>CONCATENATE(Servicios[[#This Row],[MES]]," ",Servicios[[#This Row],[AÑO]])</f>
        <v>marzo 2023</v>
      </c>
      <c r="J251" s="3" t="str">
        <f>MID(Servicios[[#This Row],[ORDEN]],1,1)</f>
        <v>S</v>
      </c>
      <c r="L251" t="s">
        <v>1899</v>
      </c>
      <c r="M251" t="s">
        <v>1900</v>
      </c>
      <c r="N251" t="s">
        <v>1901</v>
      </c>
      <c r="O251" t="s">
        <v>118</v>
      </c>
      <c r="P251" t="s">
        <v>231</v>
      </c>
      <c r="Q251" t="s">
        <v>1902</v>
      </c>
      <c r="R251" t="e">
        <f>VLOOKUP(Servicios[[#This Row],[VIN2]],Table_OutputBDVentaReciente[Vin],1,0)</f>
        <v>#N/A</v>
      </c>
      <c r="S251" t="str">
        <f>VLOOKUP(Servicios[[#This Row],[VIN2]],Table_ListadoRptClientes[Vin],1,0)</f>
        <v>MR2B29F3XM1230419</v>
      </c>
      <c r="T251" t="e">
        <f>VLOOKUP(Servicios[[#This Row],[VIN2]],Table_LIstadoInactivos[Vin],1,0)</f>
        <v>#N/A</v>
      </c>
      <c r="U251" t="e">
        <f>VLOOKUP(Servicios[[#This Row],[VIN2]],Table_Campanias[Vin],1,0)</f>
        <v>#N/A</v>
      </c>
      <c r="V251" s="3" t="str">
        <f>MID(Servicios[[#This Row],[VIN2]],10,1)</f>
        <v>M</v>
      </c>
      <c r="W251" s="3">
        <f t="shared" si="26"/>
        <v>2022</v>
      </c>
      <c r="X251" t="s">
        <v>1903</v>
      </c>
      <c r="Y251">
        <v>4612523439</v>
      </c>
      <c r="Z251">
        <v>4612523439</v>
      </c>
      <c r="AA251">
        <v>4612094154</v>
      </c>
      <c r="AB251">
        <v>4612523439</v>
      </c>
      <c r="AC251" t="s">
        <v>1904</v>
      </c>
      <c r="AD251" s="9" t="str">
        <f>IFERROR(VLOOKUP(Servicios[[#This Row],[VIN 8 BV]],Citas[[VIN]:[STATUS ASISTENCIA]],1,FALSE),"NO")</f>
        <v>M1230419</v>
      </c>
    </row>
    <row r="252" spans="1:30">
      <c r="A252" s="1">
        <v>44998</v>
      </c>
      <c r="B252" s="19" t="s">
        <v>1905</v>
      </c>
      <c r="C252" s="156" t="str">
        <f>IFERROR(VLOOKUP(Servicios[[#This Row],[VIN 8 BV]],Citas[[VIN]:[TMK]],2,0),"NO")</f>
        <v>I</v>
      </c>
      <c r="D252" s="4" t="str">
        <f>MID(Servicios[[#This Row],[VIN2]],10,8)</f>
        <v>NJ015120</v>
      </c>
      <c r="E252" s="3">
        <f t="shared" si="24"/>
        <v>1</v>
      </c>
      <c r="F252">
        <f t="shared" si="25"/>
        <v>13</v>
      </c>
      <c r="G252" t="str">
        <f>TEXT(Servicios[[#This Row],[FECHA]],"aaaa")</f>
        <v>2023</v>
      </c>
      <c r="H252" t="str">
        <f>TEXT(Servicios[[#This Row],[FECHA]],"mmmm")</f>
        <v>marzo</v>
      </c>
      <c r="I252" t="str">
        <f>CONCATENATE(Servicios[[#This Row],[MES]]," ",Servicios[[#This Row],[AÑO]])</f>
        <v>marzo 2023</v>
      </c>
      <c r="J252" s="3" t="str">
        <f>MID(Servicios[[#This Row],[ORDEN]],1,1)</f>
        <v>S</v>
      </c>
      <c r="L252" t="s">
        <v>1906</v>
      </c>
      <c r="M252" t="s">
        <v>1907</v>
      </c>
      <c r="N252" t="s">
        <v>1908</v>
      </c>
      <c r="O252" t="s">
        <v>119</v>
      </c>
      <c r="P252" t="s">
        <v>274</v>
      </c>
      <c r="Q252" t="s">
        <v>1909</v>
      </c>
      <c r="R252" t="e">
        <f>VLOOKUP(Servicios[[#This Row],[VIN2]],Table_OutputBDVentaReciente[Vin],1,0)</f>
        <v>#N/A</v>
      </c>
      <c r="S252" t="str">
        <f>VLOOKUP(Servicios[[#This Row],[VIN2]],Table_ListadoRptClientes[Vin],1,0)</f>
        <v>MHKAA1BA0NJ015120</v>
      </c>
      <c r="T252" t="e">
        <f>VLOOKUP(Servicios[[#This Row],[VIN2]],Table_LIstadoInactivos[Vin],1,0)</f>
        <v>#N/A</v>
      </c>
      <c r="U252" t="e">
        <f>VLOOKUP(Servicios[[#This Row],[VIN2]],Table_Campanias[Vin],1,0)</f>
        <v>#N/A</v>
      </c>
      <c r="V252" s="3" t="str">
        <f>MID(Servicios[[#This Row],[VIN2]],10,1)</f>
        <v>N</v>
      </c>
      <c r="W252" s="3" t="str">
        <f t="shared" si="26"/>
        <v/>
      </c>
      <c r="X252" t="s">
        <v>1910</v>
      </c>
      <c r="Y252">
        <v>4611230197</v>
      </c>
      <c r="Z252">
        <v>4611230197</v>
      </c>
      <c r="AA252">
        <v>4611302262</v>
      </c>
      <c r="AB252">
        <v>0</v>
      </c>
      <c r="AC252" t="s">
        <v>1911</v>
      </c>
      <c r="AD252" s="9" t="str">
        <f>IFERROR(VLOOKUP(Servicios[[#This Row],[VIN 8 BV]],Citas[[VIN]:[STATUS ASISTENCIA]],1,FALSE),"NO")</f>
        <v>NJ015120</v>
      </c>
    </row>
    <row r="253" spans="1:30">
      <c r="A253" s="1">
        <v>44998</v>
      </c>
      <c r="B253" s="19" t="s">
        <v>1912</v>
      </c>
      <c r="C253" s="156" t="str">
        <f>IFERROR(VLOOKUP(Servicios[[#This Row],[VIN 8 BV]],Citas[[VIN]:[TMK]],2,0),"NO")</f>
        <v>M</v>
      </c>
      <c r="D253" s="4" t="str">
        <f>MID(Servicios[[#This Row],[VIN2]],10,8)</f>
        <v>NJ028923</v>
      </c>
      <c r="E253" s="3">
        <f t="shared" si="24"/>
        <v>1</v>
      </c>
      <c r="F253">
        <f t="shared" si="25"/>
        <v>13</v>
      </c>
      <c r="G253" t="str">
        <f>TEXT(Servicios[[#This Row],[FECHA]],"aaaa")</f>
        <v>2023</v>
      </c>
      <c r="H253" t="str">
        <f>TEXT(Servicios[[#This Row],[FECHA]],"mmmm")</f>
        <v>marzo</v>
      </c>
      <c r="I253" t="str">
        <f>CONCATENATE(Servicios[[#This Row],[MES]]," ",Servicios[[#This Row],[AÑO]])</f>
        <v>marzo 2023</v>
      </c>
      <c r="J253" s="3" t="str">
        <f>MID(Servicios[[#This Row],[ORDEN]],1,1)</f>
        <v>S</v>
      </c>
      <c r="L253" t="s">
        <v>1913</v>
      </c>
      <c r="M253" t="s">
        <v>1914</v>
      </c>
      <c r="N253" t="s">
        <v>1915</v>
      </c>
      <c r="O253" t="s">
        <v>118</v>
      </c>
      <c r="P253" t="s">
        <v>274</v>
      </c>
      <c r="Q253" t="s">
        <v>1916</v>
      </c>
      <c r="R253" t="e">
        <f>VLOOKUP(Servicios[[#This Row],[VIN2]],Table_OutputBDVentaReciente[Vin],1,0)</f>
        <v>#N/A</v>
      </c>
      <c r="S253" t="str">
        <f>VLOOKUP(Servicios[[#This Row],[VIN2]],Table_ListadoRptClientes[Vin],1,0)</f>
        <v>MHKAA1BA4NJ028923</v>
      </c>
      <c r="T253" t="e">
        <f>VLOOKUP(Servicios[[#This Row],[VIN2]],Table_LIstadoInactivos[Vin],1,0)</f>
        <v>#N/A</v>
      </c>
      <c r="U253" t="e">
        <f>VLOOKUP(Servicios[[#This Row],[VIN2]],Table_Campanias[Vin],1,0)</f>
        <v>#N/A</v>
      </c>
      <c r="V253" s="3" t="str">
        <f>MID(Servicios[[#This Row],[VIN2]],10,1)</f>
        <v>N</v>
      </c>
      <c r="W253" s="3" t="str">
        <f t="shared" si="26"/>
        <v/>
      </c>
      <c r="X253" t="s">
        <v>1917</v>
      </c>
      <c r="Y253">
        <v>4612281898</v>
      </c>
      <c r="Z253">
        <v>4616177751</v>
      </c>
      <c r="AA253">
        <v>4612281898</v>
      </c>
      <c r="AB253">
        <v>0</v>
      </c>
      <c r="AC253" t="s">
        <v>1918</v>
      </c>
      <c r="AD253" s="9" t="str">
        <f>IFERROR(VLOOKUP(Servicios[[#This Row],[VIN 8 BV]],Citas[[VIN]:[STATUS ASISTENCIA]],1,FALSE),"NO")</f>
        <v>NJ028923</v>
      </c>
    </row>
    <row r="254" spans="1:30">
      <c r="A254" s="1">
        <v>44998</v>
      </c>
      <c r="B254" s="19" t="s">
        <v>1919</v>
      </c>
      <c r="C254" s="156" t="str">
        <f>IFERROR(VLOOKUP(Servicios[[#This Row],[VIN 8 BV]],Citas[[VIN]:[TMK]],2,0),"NO")</f>
        <v>J</v>
      </c>
      <c r="D254" s="4" t="str">
        <f>MID(Servicios[[#This Row],[VIN2]],10,8)</f>
        <v>FS587369</v>
      </c>
      <c r="E254" s="3">
        <f t="shared" si="24"/>
        <v>1</v>
      </c>
      <c r="F254">
        <f t="shared" si="25"/>
        <v>13</v>
      </c>
      <c r="G254" t="str">
        <f>TEXT(Servicios[[#This Row],[FECHA]],"aaaa")</f>
        <v>2023</v>
      </c>
      <c r="H254" t="str">
        <f>TEXT(Servicios[[#This Row],[FECHA]],"mmmm")</f>
        <v>marzo</v>
      </c>
      <c r="I254" t="str">
        <f>CONCATENATE(Servicios[[#This Row],[MES]]," ",Servicios[[#This Row],[AÑO]])</f>
        <v>marzo 2023</v>
      </c>
      <c r="J254" s="3" t="str">
        <f>MID(Servicios[[#This Row],[ORDEN]],1,1)</f>
        <v>S</v>
      </c>
      <c r="L254" t="s">
        <v>1920</v>
      </c>
      <c r="M254" t="s">
        <v>1921</v>
      </c>
      <c r="N254" t="s">
        <v>1922</v>
      </c>
      <c r="O254" t="s">
        <v>119</v>
      </c>
      <c r="P254" t="s">
        <v>367</v>
      </c>
      <c r="Q254" t="s">
        <v>1923</v>
      </c>
      <c r="R254" t="e">
        <f>VLOOKUP(Servicios[[#This Row],[VIN2]],Table_OutputBDVentaReciente[Vin],1,0)</f>
        <v>#N/A</v>
      </c>
      <c r="S254" t="e">
        <f>VLOOKUP(Servicios[[#This Row],[VIN2]],Table_ListadoRptClientes[Vin],1,0)</f>
        <v>#N/A</v>
      </c>
      <c r="T254" t="str">
        <f>VLOOKUP(Servicios[[#This Row],[VIN2]],Table_LIstadoInactivos[Vin],1,0)</f>
        <v>5TDYK3DC9FS587369</v>
      </c>
      <c r="U254" t="e">
        <f>VLOOKUP(Servicios[[#This Row],[VIN2]],Table_Campanias[Vin],1,0)</f>
        <v>#N/A</v>
      </c>
      <c r="V254" s="3" t="str">
        <f>MID(Servicios[[#This Row],[VIN2]],10,1)</f>
        <v>F</v>
      </c>
      <c r="W254" s="3">
        <f t="shared" si="26"/>
        <v>2015</v>
      </c>
      <c r="X254" t="s">
        <v>1924</v>
      </c>
      <c r="Y254">
        <v>4422042298</v>
      </c>
      <c r="Z254">
        <v>4611782010</v>
      </c>
      <c r="AA254">
        <v>4611782010</v>
      </c>
      <c r="AB254">
        <v>0</v>
      </c>
      <c r="AC254" t="s">
        <v>1925</v>
      </c>
      <c r="AD254" s="9" t="str">
        <f>IFERROR(VLOOKUP(Servicios[[#This Row],[VIN 8 BV]],Citas[[VIN]:[STATUS ASISTENCIA]],1,FALSE),"NO")</f>
        <v>FS587369</v>
      </c>
    </row>
    <row r="255" spans="1:30">
      <c r="A255" s="1">
        <v>44998</v>
      </c>
      <c r="B255" s="19" t="s">
        <v>1926</v>
      </c>
      <c r="C255" s="156" t="str">
        <f>IFERROR(VLOOKUP(Servicios[[#This Row],[VIN 8 BV]],Citas[[VIN]:[TMK]],2,0),"NO")</f>
        <v>M</v>
      </c>
      <c r="D255" s="4" t="str">
        <f>MID(Servicios[[#This Row],[VIN2]],10,8)</f>
        <v>LK008457</v>
      </c>
      <c r="E255" s="3">
        <f t="shared" si="24"/>
        <v>1</v>
      </c>
      <c r="F255">
        <f t="shared" si="25"/>
        <v>13</v>
      </c>
      <c r="G255" t="str">
        <f>TEXT(Servicios[[#This Row],[FECHA]],"aaaa")</f>
        <v>2023</v>
      </c>
      <c r="H255" t="str">
        <f>TEXT(Servicios[[#This Row],[FECHA]],"mmmm")</f>
        <v>marzo</v>
      </c>
      <c r="I255" t="str">
        <f>CONCATENATE(Servicios[[#This Row],[MES]]," ",Servicios[[#This Row],[AÑO]])</f>
        <v>marzo 2023</v>
      </c>
      <c r="J255" s="3" t="str">
        <f>MID(Servicios[[#This Row],[ORDEN]],1,1)</f>
        <v>S</v>
      </c>
      <c r="L255" t="s">
        <v>1927</v>
      </c>
      <c r="M255" t="s">
        <v>1928</v>
      </c>
      <c r="N255" t="s">
        <v>1929</v>
      </c>
      <c r="O255" t="s">
        <v>120</v>
      </c>
      <c r="P255" t="s">
        <v>244</v>
      </c>
      <c r="Q255" t="s">
        <v>1930</v>
      </c>
      <c r="R255" t="e">
        <f>VLOOKUP(Servicios[[#This Row],[VIN2]],Table_OutputBDVentaReciente[Vin],1,0)</f>
        <v>#N/A</v>
      </c>
      <c r="S255" t="str">
        <f>VLOOKUP(Servicios[[#This Row],[VIN2]],Table_ListadoRptClientes[Vin],1,0)</f>
        <v>MHKMF5CF1LK008457</v>
      </c>
      <c r="T255" t="e">
        <f>VLOOKUP(Servicios[[#This Row],[VIN2]],Table_LIstadoInactivos[Vin],1,0)</f>
        <v>#N/A</v>
      </c>
      <c r="U255" t="e">
        <f>VLOOKUP(Servicios[[#This Row],[VIN2]],Table_Campanias[Vin],1,0)</f>
        <v>#N/A</v>
      </c>
      <c r="V255" s="3" t="str">
        <f>MID(Servicios[[#This Row],[VIN2]],10,1)</f>
        <v>L</v>
      </c>
      <c r="W255" s="3">
        <f t="shared" si="26"/>
        <v>2021</v>
      </c>
      <c r="X255" t="s">
        <v>1931</v>
      </c>
      <c r="Y255">
        <v>0</v>
      </c>
      <c r="Z255">
        <v>4612397280</v>
      </c>
      <c r="AA255">
        <v>4612397280</v>
      </c>
      <c r="AB255">
        <v>0</v>
      </c>
      <c r="AC255" t="s">
        <v>1932</v>
      </c>
      <c r="AD255" s="9" t="str">
        <f>IFERROR(VLOOKUP(Servicios[[#This Row],[VIN 8 BV]],Citas[[VIN]:[STATUS ASISTENCIA]],1,FALSE),"NO")</f>
        <v>LK008457</v>
      </c>
    </row>
    <row r="256" spans="1:30">
      <c r="A256" s="1">
        <v>44998</v>
      </c>
      <c r="B256" s="19" t="s">
        <v>1933</v>
      </c>
      <c r="C256" s="156" t="str">
        <f>IFERROR(VLOOKUP(Servicios[[#This Row],[VIN 8 BV]],Citas[[VIN]:[TMK]],2,0),"NO")</f>
        <v>NO</v>
      </c>
      <c r="D256" s="4" t="str">
        <f>MID(Servicios[[#This Row],[VIN2]],10,8)</f>
        <v>L1410828</v>
      </c>
      <c r="E256" s="3">
        <f t="shared" si="24"/>
        <v>1</v>
      </c>
      <c r="F256">
        <f t="shared" si="25"/>
        <v>13</v>
      </c>
      <c r="G256" t="str">
        <f>TEXT(Servicios[[#This Row],[FECHA]],"aaaa")</f>
        <v>2023</v>
      </c>
      <c r="H256" t="str">
        <f>TEXT(Servicios[[#This Row],[FECHA]],"mmmm")</f>
        <v>marzo</v>
      </c>
      <c r="I256" t="str">
        <f>CONCATENATE(Servicios[[#This Row],[MES]]," ",Servicios[[#This Row],[AÑO]])</f>
        <v>marzo 2023</v>
      </c>
      <c r="J256" s="3" t="str">
        <f>MID(Servicios[[#This Row],[ORDEN]],1,1)</f>
        <v>S</v>
      </c>
      <c r="L256" t="s">
        <v>1934</v>
      </c>
      <c r="M256" t="s">
        <v>1935</v>
      </c>
      <c r="N256" t="s">
        <v>1936</v>
      </c>
      <c r="O256" t="s">
        <v>120</v>
      </c>
      <c r="P256" t="s">
        <v>251</v>
      </c>
      <c r="Q256" t="s">
        <v>1937</v>
      </c>
      <c r="R256" t="e">
        <f>VLOOKUP(Servicios[[#This Row],[VIN2]],Table_OutputBDVentaReciente[Vin],1,0)</f>
        <v>#N/A</v>
      </c>
      <c r="S256" t="str">
        <f>VLOOKUP(Servicios[[#This Row],[VIN2]],Table_ListadoRptClientes[Vin],1,0)</f>
        <v>MR0EX8CB2L1410828</v>
      </c>
      <c r="T256" t="e">
        <f>VLOOKUP(Servicios[[#This Row],[VIN2]],Table_LIstadoInactivos[Vin],1,0)</f>
        <v>#N/A</v>
      </c>
      <c r="U256" t="e">
        <f>VLOOKUP(Servicios[[#This Row],[VIN2]],Table_Campanias[Vin],1,0)</f>
        <v>#N/A</v>
      </c>
      <c r="V256" s="3" t="str">
        <f>MID(Servicios[[#This Row],[VIN2]],10,1)</f>
        <v>L</v>
      </c>
      <c r="W256" s="3">
        <f t="shared" si="26"/>
        <v>2021</v>
      </c>
      <c r="X256" t="s">
        <v>1938</v>
      </c>
      <c r="Y256">
        <v>4612307333</v>
      </c>
      <c r="Z256">
        <v>4612307333</v>
      </c>
      <c r="AA256">
        <v>4612307333</v>
      </c>
      <c r="AB256">
        <v>4121203643</v>
      </c>
      <c r="AC256" t="s">
        <v>1939</v>
      </c>
      <c r="AD256" s="9" t="str">
        <f>IFERROR(VLOOKUP(Servicios[[#This Row],[VIN 8 BV]],Citas[[VIN]:[STATUS ASISTENCIA]],1,FALSE),"NO")</f>
        <v>NO</v>
      </c>
    </row>
    <row r="257" spans="1:30">
      <c r="A257" s="1">
        <v>44998</v>
      </c>
      <c r="B257" s="19" t="s">
        <v>1940</v>
      </c>
      <c r="C257" s="156" t="str">
        <f>IFERROR(VLOOKUP(Servicios[[#This Row],[VIN 8 BV]],Citas[[VIN]:[TMK]],2,0),"NO")</f>
        <v>K</v>
      </c>
      <c r="D257" s="4" t="str">
        <f>MID(Servicios[[#This Row],[VIN2]],10,8)</f>
        <v>GY109483</v>
      </c>
      <c r="E257" s="3">
        <f t="shared" si="24"/>
        <v>1</v>
      </c>
      <c r="F257">
        <f t="shared" si="25"/>
        <v>13</v>
      </c>
      <c r="G257" t="str">
        <f>TEXT(Servicios[[#This Row],[FECHA]],"aaaa")</f>
        <v>2023</v>
      </c>
      <c r="H257" t="str">
        <f>TEXT(Servicios[[#This Row],[FECHA]],"mmmm")</f>
        <v>marzo</v>
      </c>
      <c r="I257" t="str">
        <f>CONCATENATE(Servicios[[#This Row],[MES]]," ",Servicios[[#This Row],[AÑO]])</f>
        <v>marzo 2023</v>
      </c>
      <c r="J257" s="3" t="str">
        <f>MID(Servicios[[#This Row],[ORDEN]],1,1)</f>
        <v>S</v>
      </c>
      <c r="L257" t="s">
        <v>1941</v>
      </c>
      <c r="M257" t="s">
        <v>1942</v>
      </c>
      <c r="N257" t="s">
        <v>1943</v>
      </c>
      <c r="O257" t="s">
        <v>119</v>
      </c>
      <c r="P257" t="s">
        <v>396</v>
      </c>
      <c r="Q257" t="s">
        <v>1944</v>
      </c>
      <c r="R257" t="e">
        <f>VLOOKUP(Servicios[[#This Row],[VIN2]],Table_OutputBDVentaReciente[Vin],1,0)</f>
        <v>#N/A</v>
      </c>
      <c r="S257" t="str">
        <f>VLOOKUP(Servicios[[#This Row],[VIN2]],Table_ListadoRptClientes[Vin],1,0)</f>
        <v>3MYDLAYV8GY109483</v>
      </c>
      <c r="T257" t="e">
        <f>VLOOKUP(Servicios[[#This Row],[VIN2]],Table_LIstadoInactivos[Vin],1,0)</f>
        <v>#N/A</v>
      </c>
      <c r="U257" t="e">
        <f>VLOOKUP(Servicios[[#This Row],[VIN2]],Table_Campanias[Vin],1,0)</f>
        <v>#N/A</v>
      </c>
      <c r="V257" s="3" t="str">
        <f>MID(Servicios[[#This Row],[VIN2]],10,1)</f>
        <v>G</v>
      </c>
      <c r="W257" s="3">
        <f t="shared" si="26"/>
        <v>2016</v>
      </c>
      <c r="X257" t="s">
        <v>1945</v>
      </c>
      <c r="Y257">
        <v>4611673951</v>
      </c>
      <c r="Z257">
        <v>4611673951</v>
      </c>
      <c r="AA257">
        <v>4611673951</v>
      </c>
      <c r="AB257">
        <v>0</v>
      </c>
      <c r="AC257" t="s">
        <v>1946</v>
      </c>
      <c r="AD257" s="9" t="str">
        <f>IFERROR(VLOOKUP(Servicios[[#This Row],[VIN 8 BV]],Citas[[VIN]:[STATUS ASISTENCIA]],1,FALSE),"NO")</f>
        <v>GY109483</v>
      </c>
    </row>
    <row r="258" spans="1:30">
      <c r="A258" s="1">
        <v>44998</v>
      </c>
      <c r="B258" s="19" t="s">
        <v>1947</v>
      </c>
      <c r="C258" s="156" t="str">
        <f>IFERROR(VLOOKUP(Servicios[[#This Row],[VIN 8 BV]],Citas[[VIN]:[TMK]],2,0),"NO")</f>
        <v>NO</v>
      </c>
      <c r="D258" s="4" t="str">
        <f>MID(Servicios[[#This Row],[VIN2]],10,8)</f>
        <v>J1107731</v>
      </c>
      <c r="E258" s="3">
        <f t="shared" si="24"/>
        <v>1</v>
      </c>
      <c r="F258">
        <f t="shared" si="25"/>
        <v>13</v>
      </c>
      <c r="G258" t="str">
        <f>TEXT(Servicios[[#This Row],[FECHA]],"aaaa")</f>
        <v>2023</v>
      </c>
      <c r="H258" t="str">
        <f>TEXT(Servicios[[#This Row],[FECHA]],"mmmm")</f>
        <v>marzo</v>
      </c>
      <c r="I258" t="str">
        <f>CONCATENATE(Servicios[[#This Row],[MES]]," ",Servicios[[#This Row],[AÑO]])</f>
        <v>marzo 2023</v>
      </c>
      <c r="J258" s="3" t="str">
        <f>MID(Servicios[[#This Row],[ORDEN]],1,1)</f>
        <v>S</v>
      </c>
      <c r="L258" t="s">
        <v>1948</v>
      </c>
      <c r="M258" t="s">
        <v>1949</v>
      </c>
      <c r="N258" t="s">
        <v>1950</v>
      </c>
      <c r="O258" t="s">
        <v>119</v>
      </c>
      <c r="P258" t="s">
        <v>231</v>
      </c>
      <c r="Q258" t="s">
        <v>1951</v>
      </c>
      <c r="R258" t="e">
        <f>VLOOKUP(Servicios[[#This Row],[VIN2]],Table_OutputBDVentaReciente[Vin],1,0)</f>
        <v>#N/A</v>
      </c>
      <c r="S258" t="str">
        <f>VLOOKUP(Servicios[[#This Row],[VIN2]],Table_ListadoRptClientes[Vin],1,0)</f>
        <v>MR2B29F36J1107731</v>
      </c>
      <c r="T258" t="e">
        <f>VLOOKUP(Servicios[[#This Row],[VIN2]],Table_LIstadoInactivos[Vin],1,0)</f>
        <v>#N/A</v>
      </c>
      <c r="U258" t="e">
        <f>VLOOKUP(Servicios[[#This Row],[VIN2]],Table_Campanias[Vin],1,0)</f>
        <v>#N/A</v>
      </c>
      <c r="V258" s="3" t="str">
        <f>MID(Servicios[[#This Row],[VIN2]],10,1)</f>
        <v>J</v>
      </c>
      <c r="W258" s="3">
        <f t="shared" si="26"/>
        <v>2019</v>
      </c>
      <c r="X258" t="s">
        <v>1952</v>
      </c>
      <c r="Y258">
        <v>4451121676</v>
      </c>
      <c r="Z258">
        <v>4451090791</v>
      </c>
      <c r="AA258">
        <v>4451090791</v>
      </c>
      <c r="AB258">
        <v>0</v>
      </c>
      <c r="AC258" t="s">
        <v>1953</v>
      </c>
      <c r="AD258" s="9" t="str">
        <f>IFERROR(VLOOKUP(Servicios[[#This Row],[VIN 8 BV]],Citas[[VIN]:[STATUS ASISTENCIA]],1,FALSE),"NO")</f>
        <v>NO</v>
      </c>
    </row>
    <row r="259" spans="1:30">
      <c r="A259" s="1">
        <v>44998</v>
      </c>
      <c r="B259" s="19" t="s">
        <v>1954</v>
      </c>
      <c r="C259" s="156" t="str">
        <f>IFERROR(VLOOKUP(Servicios[[#This Row],[VIN 8 BV]],Citas[[VIN]:[TMK]],2,0),"NO")</f>
        <v>K</v>
      </c>
      <c r="D259" s="4" t="str">
        <f>MID(Servicios[[#This Row],[VIN2]],10,8)</f>
        <v>M1214079</v>
      </c>
      <c r="E259" s="3">
        <f t="shared" si="24"/>
        <v>1</v>
      </c>
      <c r="F259">
        <f t="shared" si="25"/>
        <v>13</v>
      </c>
      <c r="G259" t="str">
        <f>TEXT(Servicios[[#This Row],[FECHA]],"aaaa")</f>
        <v>2023</v>
      </c>
      <c r="H259" t="str">
        <f>TEXT(Servicios[[#This Row],[FECHA]],"mmmm")</f>
        <v>marzo</v>
      </c>
      <c r="I259" t="str">
        <f>CONCATENATE(Servicios[[#This Row],[MES]]," ",Servicios[[#This Row],[AÑO]])</f>
        <v>marzo 2023</v>
      </c>
      <c r="J259" s="3" t="str">
        <f>MID(Servicios[[#This Row],[ORDEN]],1,1)</f>
        <v>S</v>
      </c>
      <c r="L259" t="s">
        <v>1955</v>
      </c>
      <c r="M259" t="s">
        <v>1956</v>
      </c>
      <c r="N259" t="s">
        <v>1957</v>
      </c>
      <c r="O259" t="s">
        <v>118</v>
      </c>
      <c r="P259" t="s">
        <v>231</v>
      </c>
      <c r="Q259" t="s">
        <v>1958</v>
      </c>
      <c r="R259" t="e">
        <f>VLOOKUP(Servicios[[#This Row],[VIN2]],Table_OutputBDVentaReciente[Vin],1,0)</f>
        <v>#N/A</v>
      </c>
      <c r="S259" t="e">
        <f>VLOOKUP(Servicios[[#This Row],[VIN2]],Table_ListadoRptClientes[Vin],1,0)</f>
        <v>#N/A</v>
      </c>
      <c r="T259" t="e">
        <f>VLOOKUP(Servicios[[#This Row],[VIN2]],Table_LIstadoInactivos[Vin],1,0)</f>
        <v>#N/A</v>
      </c>
      <c r="U259" t="e">
        <f>VLOOKUP(Servicios[[#This Row],[VIN2]],Table_Campanias[Vin],1,0)</f>
        <v>#N/A</v>
      </c>
      <c r="V259" s="3" t="str">
        <f>MID(Servicios[[#This Row],[VIN2]],10,1)</f>
        <v>M</v>
      </c>
      <c r="W259" s="3">
        <f t="shared" si="26"/>
        <v>2022</v>
      </c>
      <c r="X259" t="s">
        <v>1959</v>
      </c>
      <c r="Y259">
        <v>4422198881</v>
      </c>
      <c r="Z259">
        <v>0</v>
      </c>
      <c r="AA259">
        <v>4612655071</v>
      </c>
      <c r="AB259">
        <v>0</v>
      </c>
      <c r="AC259" t="s">
        <v>1960</v>
      </c>
      <c r="AD259" s="9" t="str">
        <f>IFERROR(VLOOKUP(Servicios[[#This Row],[VIN 8 BV]],Citas[[VIN]:[STATUS ASISTENCIA]],1,FALSE),"NO")</f>
        <v>M1214079</v>
      </c>
    </row>
    <row r="260" spans="1:30">
      <c r="A260" s="1">
        <v>44998</v>
      </c>
      <c r="B260" s="19" t="s">
        <v>1961</v>
      </c>
      <c r="C260" s="156" t="str">
        <f>IFERROR(VLOOKUP(Servicios[[#This Row],[VIN 8 BV]],Citas[[VIN]:[TMK]],2,0),"NO")</f>
        <v>J</v>
      </c>
      <c r="D260" s="4" t="str">
        <f>MID(Servicios[[#This Row],[VIN2]],10,8)</f>
        <v>MK021189</v>
      </c>
      <c r="E260" s="3">
        <f t="shared" si="24"/>
        <v>1</v>
      </c>
      <c r="F260">
        <f t="shared" si="25"/>
        <v>13</v>
      </c>
      <c r="G260" t="str">
        <f>TEXT(Servicios[[#This Row],[FECHA]],"aaaa")</f>
        <v>2023</v>
      </c>
      <c r="H260" t="str">
        <f>TEXT(Servicios[[#This Row],[FECHA]],"mmmm")</f>
        <v>marzo</v>
      </c>
      <c r="I260" t="str">
        <f>CONCATENATE(Servicios[[#This Row],[MES]]," ",Servicios[[#This Row],[AÑO]])</f>
        <v>marzo 2023</v>
      </c>
      <c r="J260" s="3" t="str">
        <f>MID(Servicios[[#This Row],[ORDEN]],1,1)</f>
        <v>S</v>
      </c>
      <c r="L260" t="s">
        <v>1962</v>
      </c>
      <c r="M260" t="s">
        <v>1963</v>
      </c>
      <c r="N260" t="s">
        <v>1964</v>
      </c>
      <c r="O260" t="s">
        <v>120</v>
      </c>
      <c r="P260" t="s">
        <v>244</v>
      </c>
      <c r="Q260" t="s">
        <v>1965</v>
      </c>
      <c r="R260" t="e">
        <f>VLOOKUP(Servicios[[#This Row],[VIN2]],Table_OutputBDVentaReciente[Vin],1,0)</f>
        <v>#N/A</v>
      </c>
      <c r="S260" t="str">
        <f>VLOOKUP(Servicios[[#This Row],[VIN2]],Table_ListadoRptClientes[Vin],1,0)</f>
        <v>MHKMF5CFXMK021189</v>
      </c>
      <c r="T260" t="e">
        <f>VLOOKUP(Servicios[[#This Row],[VIN2]],Table_LIstadoInactivos[Vin],1,0)</f>
        <v>#N/A</v>
      </c>
      <c r="U260" t="e">
        <f>VLOOKUP(Servicios[[#This Row],[VIN2]],Table_Campanias[Vin],1,0)</f>
        <v>#N/A</v>
      </c>
      <c r="V260" s="3" t="str">
        <f>MID(Servicios[[#This Row],[VIN2]],10,1)</f>
        <v>M</v>
      </c>
      <c r="W260" s="3">
        <f t="shared" si="26"/>
        <v>2022</v>
      </c>
      <c r="X260" t="s">
        <v>1966</v>
      </c>
      <c r="Y260">
        <v>0</v>
      </c>
      <c r="Z260">
        <v>4613133611</v>
      </c>
      <c r="AA260">
        <v>4613133611</v>
      </c>
      <c r="AB260">
        <v>0</v>
      </c>
      <c r="AC260" t="s">
        <v>1967</v>
      </c>
      <c r="AD260" s="9" t="str">
        <f>IFERROR(VLOOKUP(Servicios[[#This Row],[VIN 8 BV]],Citas[[VIN]:[STATUS ASISTENCIA]],1,FALSE),"NO")</f>
        <v>MK021189</v>
      </c>
    </row>
    <row r="261" spans="1:30">
      <c r="A261" s="1">
        <v>44998</v>
      </c>
      <c r="B261" s="19" t="s">
        <v>1968</v>
      </c>
      <c r="C261" s="156" t="str">
        <f>IFERROR(VLOOKUP(Servicios[[#This Row],[VIN 8 BV]],Citas[[VIN]:[TMK]],2,0),"NO")</f>
        <v>J</v>
      </c>
      <c r="D261" s="4" t="str">
        <f>MID(Servicios[[#This Row],[VIN2]],10,8)</f>
        <v>N1323050</v>
      </c>
      <c r="E261" s="3">
        <f t="shared" si="24"/>
        <v>1</v>
      </c>
      <c r="F261">
        <f t="shared" si="25"/>
        <v>13</v>
      </c>
      <c r="G261" t="str">
        <f>TEXT(Servicios[[#This Row],[FECHA]],"aaaa")</f>
        <v>2023</v>
      </c>
      <c r="H261" t="str">
        <f>TEXT(Servicios[[#This Row],[FECHA]],"mmmm")</f>
        <v>marzo</v>
      </c>
      <c r="I261" t="str">
        <f>CONCATENATE(Servicios[[#This Row],[MES]]," ",Servicios[[#This Row],[AÑO]])</f>
        <v>marzo 2023</v>
      </c>
      <c r="J261" s="3" t="str">
        <f>MID(Servicios[[#This Row],[ORDEN]],1,1)</f>
        <v>S</v>
      </c>
      <c r="L261" t="s">
        <v>1969</v>
      </c>
      <c r="M261" t="s">
        <v>1970</v>
      </c>
      <c r="N261" t="s">
        <v>1971</v>
      </c>
      <c r="O261" t="s">
        <v>119</v>
      </c>
      <c r="P261" t="s">
        <v>251</v>
      </c>
      <c r="Q261" t="s">
        <v>1972</v>
      </c>
      <c r="R261" t="e">
        <f>VLOOKUP(Servicios[[#This Row],[VIN2]],Table_OutputBDVentaReciente[Vin],1,0)</f>
        <v>#N/A</v>
      </c>
      <c r="S261" t="str">
        <f>VLOOKUP(Servicios[[#This Row],[VIN2]],Table_ListadoRptClientes[Vin],1,0)</f>
        <v>MR0CX3DD3N1323050</v>
      </c>
      <c r="T261" t="e">
        <f>VLOOKUP(Servicios[[#This Row],[VIN2]],Table_LIstadoInactivos[Vin],1,0)</f>
        <v>#N/A</v>
      </c>
      <c r="U261" t="e">
        <f>VLOOKUP(Servicios[[#This Row],[VIN2]],Table_Campanias[Vin],1,0)</f>
        <v>#N/A</v>
      </c>
      <c r="V261" s="3" t="str">
        <f>MID(Servicios[[#This Row],[VIN2]],10,1)</f>
        <v>N</v>
      </c>
      <c r="W261" s="3" t="str">
        <f t="shared" si="26"/>
        <v/>
      </c>
      <c r="X261" t="s">
        <v>1973</v>
      </c>
      <c r="Y261">
        <v>4151243065</v>
      </c>
      <c r="Z261">
        <v>4151132133</v>
      </c>
      <c r="AA261">
        <v>4151520489</v>
      </c>
      <c r="AB261">
        <v>4151243065</v>
      </c>
      <c r="AC261" t="s">
        <v>1974</v>
      </c>
      <c r="AD261" s="9" t="str">
        <f>IFERROR(VLOOKUP(Servicios[[#This Row],[VIN 8 BV]],Citas[[VIN]:[STATUS ASISTENCIA]],1,FALSE),"NO")</f>
        <v>N1323050</v>
      </c>
    </row>
    <row r="262" spans="1:30">
      <c r="A262" s="1">
        <v>44998</v>
      </c>
      <c r="B262" s="19" t="s">
        <v>1975</v>
      </c>
      <c r="C262" s="156" t="str">
        <f>IFERROR(VLOOKUP(Servicios[[#This Row],[VIN 8 BV]],Citas[[VIN]:[TMK]],2,0),"NO")</f>
        <v>M</v>
      </c>
      <c r="D262" s="4" t="str">
        <f>MID(Servicios[[#This Row],[VIN2]],10,8)</f>
        <v>FP182970</v>
      </c>
      <c r="E262" s="3">
        <f t="shared" si="24"/>
        <v>1</v>
      </c>
      <c r="F262">
        <f t="shared" si="25"/>
        <v>13</v>
      </c>
      <c r="G262" t="str">
        <f>TEXT(Servicios[[#This Row],[FECHA]],"aaaa")</f>
        <v>2023</v>
      </c>
      <c r="H262" t="str">
        <f>TEXT(Servicios[[#This Row],[FECHA]],"mmmm")</f>
        <v>marzo</v>
      </c>
      <c r="I262" t="str">
        <f>CONCATENATE(Servicios[[#This Row],[MES]]," ",Servicios[[#This Row],[AÑO]])</f>
        <v>marzo 2023</v>
      </c>
      <c r="J262" s="3" t="str">
        <f>MID(Servicios[[#This Row],[ORDEN]],1,1)</f>
        <v>S</v>
      </c>
      <c r="L262" t="s">
        <v>1976</v>
      </c>
      <c r="M262" t="s">
        <v>1977</v>
      </c>
      <c r="N262" t="s">
        <v>1978</v>
      </c>
      <c r="O262" t="s">
        <v>118</v>
      </c>
      <c r="P262" t="s">
        <v>310</v>
      </c>
      <c r="Q262" t="s">
        <v>1979</v>
      </c>
      <c r="R262" t="e">
        <f>VLOOKUP(Servicios[[#This Row],[VIN2]],Table_OutputBDVentaReciente[Vin],1,0)</f>
        <v>#N/A</v>
      </c>
      <c r="S262" t="str">
        <f>VLOOKUP(Servicios[[#This Row],[VIN2]],Table_ListadoRptClientes[Vin],1,0)</f>
        <v>5YFBURHEXFP182970</v>
      </c>
      <c r="T262" t="e">
        <f>VLOOKUP(Servicios[[#This Row],[VIN2]],Table_LIstadoInactivos[Vin],1,0)</f>
        <v>#N/A</v>
      </c>
      <c r="U262" t="e">
        <f>VLOOKUP(Servicios[[#This Row],[VIN2]],Table_Campanias[Vin],1,0)</f>
        <v>#N/A</v>
      </c>
      <c r="V262" s="3" t="str">
        <f>MID(Servicios[[#This Row],[VIN2]],10,1)</f>
        <v>F</v>
      </c>
      <c r="W262" s="3">
        <f t="shared" si="26"/>
        <v>2015</v>
      </c>
      <c r="X262" t="s">
        <v>1980</v>
      </c>
      <c r="Y262">
        <v>4111405625</v>
      </c>
      <c r="Z262">
        <v>4611505191</v>
      </c>
      <c r="AA262">
        <v>4611505191</v>
      </c>
      <c r="AB262">
        <v>0</v>
      </c>
      <c r="AC262" t="s">
        <v>1981</v>
      </c>
      <c r="AD262" s="9" t="str">
        <f>IFERROR(VLOOKUP(Servicios[[#This Row],[VIN 8 BV]],Citas[[VIN]:[STATUS ASISTENCIA]],1,FALSE),"NO")</f>
        <v>FP182970</v>
      </c>
    </row>
    <row r="263" spans="1:30">
      <c r="A263" s="1">
        <v>44998</v>
      </c>
      <c r="B263" s="19" t="s">
        <v>1982</v>
      </c>
      <c r="C263" s="156" t="str">
        <f>IFERROR(VLOOKUP(Servicios[[#This Row],[VIN 8 BV]],Citas[[VIN]:[TMK]],2,0),"NO")</f>
        <v>J</v>
      </c>
      <c r="D263" s="4" t="str">
        <f>MID(Servicios[[#This Row],[VIN2]],10,8)</f>
        <v>J3076861</v>
      </c>
      <c r="E263" s="3">
        <f t="shared" si="24"/>
        <v>1</v>
      </c>
      <c r="F263">
        <f t="shared" si="25"/>
        <v>13</v>
      </c>
      <c r="G263" t="str">
        <f>TEXT(Servicios[[#This Row],[FECHA]],"aaaa")</f>
        <v>2023</v>
      </c>
      <c r="H263" t="str">
        <f>TEXT(Servicios[[#This Row],[FECHA]],"mmmm")</f>
        <v>marzo</v>
      </c>
      <c r="I263" t="str">
        <f>CONCATENATE(Servicios[[#This Row],[MES]]," ",Servicios[[#This Row],[AÑO]])</f>
        <v>marzo 2023</v>
      </c>
      <c r="J263" s="3" t="str">
        <f>MID(Servicios[[#This Row],[ORDEN]],1,1)</f>
        <v>S</v>
      </c>
      <c r="L263" t="s">
        <v>1983</v>
      </c>
      <c r="M263" t="s">
        <v>1984</v>
      </c>
      <c r="N263" t="s">
        <v>1985</v>
      </c>
      <c r="O263" t="s">
        <v>119</v>
      </c>
      <c r="P263" t="s">
        <v>215</v>
      </c>
      <c r="Q263" t="s">
        <v>1986</v>
      </c>
      <c r="R263" t="e">
        <f>VLOOKUP(Servicios[[#This Row],[VIN2]],Table_OutputBDVentaReciente[Vin],1,0)</f>
        <v>#N/A</v>
      </c>
      <c r="S263" t="str">
        <f>VLOOKUP(Servicios[[#This Row],[VIN2]],Table_ListadoRptClientes[Vin],1,0)</f>
        <v>JTDKBRFUXJ3076861</v>
      </c>
      <c r="T263" t="e">
        <f>VLOOKUP(Servicios[[#This Row],[VIN2]],Table_LIstadoInactivos[Vin],1,0)</f>
        <v>#N/A</v>
      </c>
      <c r="U263" t="e">
        <f>VLOOKUP(Servicios[[#This Row],[VIN2]],Table_Campanias[Vin],1,0)</f>
        <v>#N/A</v>
      </c>
      <c r="V263" s="3" t="str">
        <f>MID(Servicios[[#This Row],[VIN2]],10,1)</f>
        <v>J</v>
      </c>
      <c r="W263" s="3">
        <f t="shared" si="26"/>
        <v>2019</v>
      </c>
      <c r="X263" t="s">
        <v>1987</v>
      </c>
      <c r="Y263">
        <v>0</v>
      </c>
      <c r="Z263">
        <v>4612763724</v>
      </c>
      <c r="AA263">
        <v>4612763724</v>
      </c>
      <c r="AB263">
        <v>0</v>
      </c>
      <c r="AC263" t="s">
        <v>1988</v>
      </c>
      <c r="AD263" s="9" t="str">
        <f>IFERROR(VLOOKUP(Servicios[[#This Row],[VIN 8 BV]],Citas[[VIN]:[STATUS ASISTENCIA]],1,FALSE),"NO")</f>
        <v>J3076861</v>
      </c>
    </row>
    <row r="264" spans="1:30">
      <c r="A264" s="1">
        <v>44998</v>
      </c>
      <c r="B264" s="19" t="s">
        <v>1989</v>
      </c>
      <c r="C264" s="156" t="str">
        <f>IFERROR(VLOOKUP(Servicios[[#This Row],[VIN 8 BV]],Citas[[VIN]:[TMK]],2,0),"NO")</f>
        <v>M</v>
      </c>
      <c r="D264" s="4" t="str">
        <f>MID(Servicios[[#This Row],[VIN2]],10,8)</f>
        <v>M1314116</v>
      </c>
      <c r="E264" s="3">
        <f t="shared" si="24"/>
        <v>1</v>
      </c>
      <c r="F264">
        <f t="shared" si="25"/>
        <v>13</v>
      </c>
      <c r="G264" t="str">
        <f>TEXT(Servicios[[#This Row],[FECHA]],"aaaa")</f>
        <v>2023</v>
      </c>
      <c r="H264" t="str">
        <f>TEXT(Servicios[[#This Row],[FECHA]],"mmmm")</f>
        <v>marzo</v>
      </c>
      <c r="I264" t="str">
        <f>CONCATENATE(Servicios[[#This Row],[MES]]," ",Servicios[[#This Row],[AÑO]])</f>
        <v>marzo 2023</v>
      </c>
      <c r="J264" s="3" t="str">
        <f>MID(Servicios[[#This Row],[ORDEN]],1,1)</f>
        <v>S</v>
      </c>
      <c r="L264" t="s">
        <v>1990</v>
      </c>
      <c r="M264" t="s">
        <v>1991</v>
      </c>
      <c r="N264" t="s">
        <v>1992</v>
      </c>
      <c r="O264" t="s">
        <v>120</v>
      </c>
      <c r="P264" t="s">
        <v>251</v>
      </c>
      <c r="Q264" t="s">
        <v>1993</v>
      </c>
      <c r="R264" t="e">
        <f>VLOOKUP(Servicios[[#This Row],[VIN2]],Table_OutputBDVentaReciente[Vin],1,0)</f>
        <v>#N/A</v>
      </c>
      <c r="S264" t="str">
        <f>VLOOKUP(Servicios[[#This Row],[VIN2]],Table_ListadoRptClientes[Vin],1,0)</f>
        <v>MR0CX3DD8M1314116</v>
      </c>
      <c r="T264" t="e">
        <f>VLOOKUP(Servicios[[#This Row],[VIN2]],Table_LIstadoInactivos[Vin],1,0)</f>
        <v>#N/A</v>
      </c>
      <c r="U264" t="e">
        <f>VLOOKUP(Servicios[[#This Row],[VIN2]],Table_Campanias[Vin],1,0)</f>
        <v>#N/A</v>
      </c>
      <c r="V264" s="3" t="str">
        <f>MID(Servicios[[#This Row],[VIN2]],10,1)</f>
        <v>M</v>
      </c>
      <c r="W264" s="3">
        <f t="shared" si="26"/>
        <v>2022</v>
      </c>
      <c r="X264" t="s">
        <v>1994</v>
      </c>
      <c r="Y264">
        <v>4111984064</v>
      </c>
      <c r="Z264">
        <v>4111349444</v>
      </c>
      <c r="AA264">
        <v>4111984064</v>
      </c>
      <c r="AB264">
        <v>0</v>
      </c>
      <c r="AC264" t="s">
        <v>1995</v>
      </c>
      <c r="AD264" s="9" t="str">
        <f>IFERROR(VLOOKUP(Servicios[[#This Row],[VIN 8 BV]],Citas[[VIN]:[STATUS ASISTENCIA]],1,FALSE),"NO")</f>
        <v>M1314116</v>
      </c>
    </row>
    <row r="265" spans="1:30">
      <c r="A265" s="1">
        <v>44998</v>
      </c>
      <c r="B265" s="19" t="s">
        <v>1996</v>
      </c>
      <c r="C265" s="156" t="str">
        <f>IFERROR(VLOOKUP(Servicios[[#This Row],[VIN 8 BV]],Citas[[VIN]:[TMK]],2,0),"NO")</f>
        <v>M</v>
      </c>
      <c r="D265" s="4" t="str">
        <f>MID(Servicios[[#This Row],[VIN2]],10,8)</f>
        <v>HW557880</v>
      </c>
      <c r="E265" s="3">
        <f t="shared" si="24"/>
        <v>1</v>
      </c>
      <c r="F265">
        <f t="shared" si="25"/>
        <v>13</v>
      </c>
      <c r="G265" t="str">
        <f>TEXT(Servicios[[#This Row],[FECHA]],"aaaa")</f>
        <v>2023</v>
      </c>
      <c r="H265" t="str">
        <f>TEXT(Servicios[[#This Row],[FECHA]],"mmmm")</f>
        <v>marzo</v>
      </c>
      <c r="I265" t="str">
        <f>CONCATENATE(Servicios[[#This Row],[MES]]," ",Servicios[[#This Row],[AÑO]])</f>
        <v>marzo 2023</v>
      </c>
      <c r="J265" s="3" t="str">
        <f>MID(Servicios[[#This Row],[ORDEN]],1,1)</f>
        <v>S</v>
      </c>
      <c r="L265" t="s">
        <v>1997</v>
      </c>
      <c r="M265" t="s">
        <v>1998</v>
      </c>
      <c r="N265" t="s">
        <v>1999</v>
      </c>
      <c r="O265" t="s">
        <v>118</v>
      </c>
      <c r="P265" t="s">
        <v>295</v>
      </c>
      <c r="Q265" t="s">
        <v>2000</v>
      </c>
      <c r="R265" t="e">
        <f>VLOOKUP(Servicios[[#This Row],[VIN2]],Table_OutputBDVentaReciente[Vin],1,0)</f>
        <v>#N/A</v>
      </c>
      <c r="S265" t="str">
        <f>VLOOKUP(Servicios[[#This Row],[VIN2]],Table_ListadoRptClientes[Vin],1,0)</f>
        <v>2T3RFREV3HW557880</v>
      </c>
      <c r="T265" t="e">
        <f>VLOOKUP(Servicios[[#This Row],[VIN2]],Table_LIstadoInactivos[Vin],1,0)</f>
        <v>#N/A</v>
      </c>
      <c r="U265" t="e">
        <f>VLOOKUP(Servicios[[#This Row],[VIN2]],Table_Campanias[Vin],1,0)</f>
        <v>#N/A</v>
      </c>
      <c r="V265" s="3" t="str">
        <f>MID(Servicios[[#This Row],[VIN2]],10,1)</f>
        <v>H</v>
      </c>
      <c r="W265" s="3">
        <f t="shared" si="26"/>
        <v>2017</v>
      </c>
      <c r="X265" t="s">
        <v>2001</v>
      </c>
      <c r="Y265">
        <v>4616154257</v>
      </c>
      <c r="Z265">
        <v>0</v>
      </c>
      <c r="AA265">
        <v>4616792869</v>
      </c>
      <c r="AB265">
        <v>0</v>
      </c>
      <c r="AC265" t="s">
        <v>2002</v>
      </c>
      <c r="AD265" s="9" t="str">
        <f>IFERROR(VLOOKUP(Servicios[[#This Row],[VIN 8 BV]],Citas[[VIN]:[STATUS ASISTENCIA]],1,FALSE),"NO")</f>
        <v>HW557880</v>
      </c>
    </row>
    <row r="266" spans="1:30">
      <c r="A266" s="1">
        <v>44998</v>
      </c>
      <c r="B266" s="19" t="s">
        <v>1836</v>
      </c>
      <c r="C266" s="156" t="str">
        <f>IFERROR(VLOOKUP(Servicios[[#This Row],[VIN 8 BV]],Citas[[VIN]:[TMK]],2,0),"NO")</f>
        <v>K</v>
      </c>
      <c r="D266" s="4" t="str">
        <f>MID(Servicios[[#This Row],[VIN2]],10,8)</f>
        <v>ES435100</v>
      </c>
      <c r="E266" s="3">
        <f t="shared" si="24"/>
        <v>1</v>
      </c>
      <c r="F266">
        <f t="shared" si="25"/>
        <v>13</v>
      </c>
      <c r="G266" t="str">
        <f>TEXT(Servicios[[#This Row],[FECHA]],"aaaa")</f>
        <v>2023</v>
      </c>
      <c r="H266" t="str">
        <f>TEXT(Servicios[[#This Row],[FECHA]],"mmmm")</f>
        <v>marzo</v>
      </c>
      <c r="I266" t="str">
        <f>CONCATENATE(Servicios[[#This Row],[MES]]," ",Servicios[[#This Row],[AÑO]])</f>
        <v>marzo 2023</v>
      </c>
      <c r="J266" s="3" t="str">
        <f>MID(Servicios[[#This Row],[ORDEN]],1,1)</f>
        <v>T</v>
      </c>
      <c r="L266" t="s">
        <v>2003</v>
      </c>
      <c r="M266" t="s">
        <v>2004</v>
      </c>
      <c r="N266" t="s">
        <v>1839</v>
      </c>
      <c r="O266" t="s">
        <v>118</v>
      </c>
      <c r="P266" t="s">
        <v>367</v>
      </c>
      <c r="Q266" t="s">
        <v>1840</v>
      </c>
      <c r="R266" t="e">
        <f>VLOOKUP(Servicios[[#This Row],[VIN2]],Table_OutputBDVentaReciente[Vin],1,0)</f>
        <v>#N/A</v>
      </c>
      <c r="S266" t="e">
        <f>VLOOKUP(Servicios[[#This Row],[VIN2]],Table_ListadoRptClientes[Vin],1,0)</f>
        <v>#N/A</v>
      </c>
      <c r="T266" t="e">
        <f>VLOOKUP(Servicios[[#This Row],[VIN2]],Table_LIstadoInactivos[Vin],1,0)</f>
        <v>#N/A</v>
      </c>
      <c r="U266" t="e">
        <f>VLOOKUP(Servicios[[#This Row],[VIN2]],Table_Campanias[Vin],1,0)</f>
        <v>#N/A</v>
      </c>
      <c r="V266" s="3" t="str">
        <f>MID(Servicios[[#This Row],[VIN2]],10,1)</f>
        <v>E</v>
      </c>
      <c r="W266" s="3">
        <f t="shared" si="26"/>
        <v>2014</v>
      </c>
      <c r="X266" t="s">
        <v>1841</v>
      </c>
      <c r="Y266">
        <v>0</v>
      </c>
      <c r="Z266">
        <v>4611289456</v>
      </c>
      <c r="AA266">
        <v>4611694107</v>
      </c>
      <c r="AB266">
        <v>0</v>
      </c>
      <c r="AC266" t="s">
        <v>1842</v>
      </c>
      <c r="AD266" s="9" t="str">
        <f>IFERROR(VLOOKUP(Servicios[[#This Row],[VIN 8 BV]],Citas[[VIN]:[STATUS ASISTENCIA]],1,FALSE),"NO")</f>
        <v>ES435100</v>
      </c>
    </row>
    <row r="267" spans="1:30">
      <c r="A267" s="1">
        <v>44998</v>
      </c>
      <c r="B267" s="19" t="s">
        <v>2005</v>
      </c>
      <c r="C267" s="156" t="str">
        <f>IFERROR(VLOOKUP(Servicios[[#This Row],[VIN 8 BV]],Citas[[VIN]:[TMK]],2,0),"NO")</f>
        <v>M</v>
      </c>
      <c r="D267" s="4" t="str">
        <f>MID(Servicios[[#This Row],[VIN2]],10,8)</f>
        <v>CW135835</v>
      </c>
      <c r="E267" s="3">
        <f t="shared" si="24"/>
        <v>1</v>
      </c>
      <c r="F267">
        <f t="shared" si="25"/>
        <v>13</v>
      </c>
      <c r="G267" t="str">
        <f>TEXT(Servicios[[#This Row],[FECHA]],"aaaa")</f>
        <v>2023</v>
      </c>
      <c r="H267" t="str">
        <f>TEXT(Servicios[[#This Row],[FECHA]],"mmmm")</f>
        <v>marzo</v>
      </c>
      <c r="I267" t="str">
        <f>CONCATENATE(Servicios[[#This Row],[MES]]," ",Servicios[[#This Row],[AÑO]])</f>
        <v>marzo 2023</v>
      </c>
      <c r="J267" s="3" t="str">
        <f>MID(Servicios[[#This Row],[ORDEN]],1,1)</f>
        <v>T</v>
      </c>
      <c r="L267" t="s">
        <v>2006</v>
      </c>
      <c r="M267" t="s">
        <v>2007</v>
      </c>
      <c r="N267" t="s">
        <v>2008</v>
      </c>
      <c r="O267" t="s">
        <v>118</v>
      </c>
      <c r="P267" t="s">
        <v>295</v>
      </c>
      <c r="Q267" t="s">
        <v>2009</v>
      </c>
      <c r="R267" t="e">
        <f>VLOOKUP(Servicios[[#This Row],[VIN2]],Table_OutputBDVentaReciente[Vin],1,0)</f>
        <v>#N/A</v>
      </c>
      <c r="S267" t="str">
        <f>VLOOKUP(Servicios[[#This Row],[VIN2]],Table_ListadoRptClientes[Vin],1,0)</f>
        <v>2T3ZF9DV0CW135835</v>
      </c>
      <c r="T267" t="e">
        <f>VLOOKUP(Servicios[[#This Row],[VIN2]],Table_LIstadoInactivos[Vin],1,0)</f>
        <v>#N/A</v>
      </c>
      <c r="U267" t="e">
        <f>VLOOKUP(Servicios[[#This Row],[VIN2]],Table_Campanias[Vin],1,0)</f>
        <v>#N/A</v>
      </c>
      <c r="V267" s="3" t="str">
        <f>MID(Servicios[[#This Row],[VIN2]],10,1)</f>
        <v>C</v>
      </c>
      <c r="W267" s="3">
        <f t="shared" si="26"/>
        <v>2012</v>
      </c>
      <c r="X267" t="s">
        <v>2010</v>
      </c>
      <c r="Y267">
        <v>4616149146</v>
      </c>
      <c r="Z267">
        <v>4616117575</v>
      </c>
      <c r="AA267">
        <v>4612519933</v>
      </c>
      <c r="AB267">
        <v>4611058156</v>
      </c>
      <c r="AC267" t="s">
        <v>2011</v>
      </c>
      <c r="AD267" s="9" t="str">
        <f>IFERROR(VLOOKUP(Servicios[[#This Row],[VIN 8 BV]],Citas[[VIN]:[STATUS ASISTENCIA]],1,FALSE),"NO")</f>
        <v>CW135835</v>
      </c>
    </row>
    <row r="268" spans="1:30">
      <c r="A268" s="1">
        <v>44998</v>
      </c>
      <c r="B268" s="19" t="s">
        <v>2012</v>
      </c>
      <c r="C268" s="156" t="str">
        <f>IFERROR(VLOOKUP(Servicios[[#This Row],[VIN 8 BV]],Citas[[VIN]:[TMK]],2,0),"NO")</f>
        <v>M</v>
      </c>
      <c r="D268" s="4" t="str">
        <f>MID(Servicios[[#This Row],[VIN2]],10,8)</f>
        <v>G0169265</v>
      </c>
      <c r="E268" s="3">
        <f t="shared" si="24"/>
        <v>1</v>
      </c>
      <c r="F268">
        <f t="shared" si="25"/>
        <v>13</v>
      </c>
      <c r="G268" t="str">
        <f>TEXT(Servicios[[#This Row],[FECHA]],"aaaa")</f>
        <v>2023</v>
      </c>
      <c r="H268" t="str">
        <f>TEXT(Servicios[[#This Row],[FECHA]],"mmmm")</f>
        <v>marzo</v>
      </c>
      <c r="I268" t="str">
        <f>CONCATENATE(Servicios[[#This Row],[MES]]," ",Servicios[[#This Row],[AÑO]])</f>
        <v>marzo 2023</v>
      </c>
      <c r="J268" s="3" t="str">
        <f>MID(Servicios[[#This Row],[ORDEN]],1,1)</f>
        <v>T</v>
      </c>
      <c r="L268" t="s">
        <v>2013</v>
      </c>
      <c r="M268" t="s">
        <v>2014</v>
      </c>
      <c r="N268" t="s">
        <v>2015</v>
      </c>
      <c r="O268" t="s">
        <v>118</v>
      </c>
      <c r="P268" t="s">
        <v>251</v>
      </c>
      <c r="Q268" t="s">
        <v>2016</v>
      </c>
      <c r="R268" t="e">
        <f>VLOOKUP(Servicios[[#This Row],[VIN2]],Table_OutputBDVentaReciente[Vin],1,0)</f>
        <v>#N/A</v>
      </c>
      <c r="S268" t="e">
        <f>VLOOKUP(Servicios[[#This Row],[VIN2]],Table_ListadoRptClientes[Vin],1,0)</f>
        <v>#N/A</v>
      </c>
      <c r="T268" t="e">
        <f>VLOOKUP(Servicios[[#This Row],[VIN2]],Table_LIstadoInactivos[Vin],1,0)</f>
        <v>#N/A</v>
      </c>
      <c r="U268" t="e">
        <f>VLOOKUP(Servicios[[#This Row],[VIN2]],Table_Campanias[Vin],1,0)</f>
        <v>#N/A</v>
      </c>
      <c r="V268" s="3" t="str">
        <f>MID(Servicios[[#This Row],[VIN2]],10,1)</f>
        <v>G</v>
      </c>
      <c r="W268" s="3">
        <f t="shared" si="26"/>
        <v>2016</v>
      </c>
      <c r="X268" t="s">
        <v>2017</v>
      </c>
      <c r="Y268">
        <v>2321150236</v>
      </c>
      <c r="Z268">
        <v>8123540428</v>
      </c>
      <c r="AA268">
        <v>4521493468</v>
      </c>
      <c r="AB268">
        <v>0</v>
      </c>
      <c r="AC268" t="s">
        <v>2018</v>
      </c>
      <c r="AD268" s="9" t="str">
        <f>IFERROR(VLOOKUP(Servicios[[#This Row],[VIN 8 BV]],Citas[[VIN]:[STATUS ASISTENCIA]],1,FALSE),"NO")</f>
        <v>G0169265</v>
      </c>
    </row>
    <row r="269" spans="1:30">
      <c r="A269" s="1">
        <v>44998</v>
      </c>
      <c r="B269" s="19" t="s">
        <v>2019</v>
      </c>
      <c r="C269" s="156" t="str">
        <f>IFERROR(VLOOKUP(Servicios[[#This Row],[VIN 8 BV]],Citas[[VIN]:[TMK]],2,0),"NO")</f>
        <v>J</v>
      </c>
      <c r="D269" s="4" t="str">
        <f>MID(Servicios[[#This Row],[VIN2]],10,8)</f>
        <v>LK010751</v>
      </c>
      <c r="E269" s="3">
        <f t="shared" si="24"/>
        <v>1</v>
      </c>
      <c r="F269">
        <f t="shared" si="25"/>
        <v>13</v>
      </c>
      <c r="G269" t="str">
        <f>TEXT(Servicios[[#This Row],[FECHA]],"aaaa")</f>
        <v>2023</v>
      </c>
      <c r="H269" t="str">
        <f>TEXT(Servicios[[#This Row],[FECHA]],"mmmm")</f>
        <v>marzo</v>
      </c>
      <c r="I269" t="str">
        <f>CONCATENATE(Servicios[[#This Row],[MES]]," ",Servicios[[#This Row],[AÑO]])</f>
        <v>marzo 2023</v>
      </c>
      <c r="J269" s="3" t="str">
        <f>MID(Servicios[[#This Row],[ORDEN]],1,1)</f>
        <v>T</v>
      </c>
      <c r="L269" t="s">
        <v>2020</v>
      </c>
      <c r="M269" t="s">
        <v>2021</v>
      </c>
      <c r="N269" t="s">
        <v>2022</v>
      </c>
      <c r="O269" t="s">
        <v>120</v>
      </c>
      <c r="P269" t="s">
        <v>244</v>
      </c>
      <c r="Q269" t="s">
        <v>2023</v>
      </c>
      <c r="R269" t="e">
        <f>VLOOKUP(Servicios[[#This Row],[VIN2]],Table_OutputBDVentaReciente[Vin],1,0)</f>
        <v>#N/A</v>
      </c>
      <c r="S269" t="str">
        <f>VLOOKUP(Servicios[[#This Row],[VIN2]],Table_ListadoRptClientes[Vin],1,0)</f>
        <v>MHKMF5CF0LK010751</v>
      </c>
      <c r="T269" t="e">
        <f>VLOOKUP(Servicios[[#This Row],[VIN2]],Table_LIstadoInactivos[Vin],1,0)</f>
        <v>#N/A</v>
      </c>
      <c r="U269" t="e">
        <f>VLOOKUP(Servicios[[#This Row],[VIN2]],Table_Campanias[Vin],1,0)</f>
        <v>#N/A</v>
      </c>
      <c r="V269" s="3" t="str">
        <f>MID(Servicios[[#This Row],[VIN2]],10,1)</f>
        <v>L</v>
      </c>
      <c r="W269" s="3">
        <f t="shared" si="26"/>
        <v>2021</v>
      </c>
      <c r="X269" t="s">
        <v>2024</v>
      </c>
      <c r="Y269">
        <v>4616139258</v>
      </c>
      <c r="Z269">
        <v>4611262407</v>
      </c>
      <c r="AA269">
        <v>4611262407</v>
      </c>
      <c r="AB269">
        <v>4611262407</v>
      </c>
      <c r="AC269" t="s">
        <v>2025</v>
      </c>
      <c r="AD269" s="9" t="str">
        <f>IFERROR(VLOOKUP(Servicios[[#This Row],[VIN 8 BV]],Citas[[VIN]:[STATUS ASISTENCIA]],1,FALSE),"NO")</f>
        <v>LK010751</v>
      </c>
    </row>
    <row r="270" spans="1:30" s="291" customFormat="1">
      <c r="A270" s="286">
        <v>44999</v>
      </c>
      <c r="B270" s="287" t="s">
        <v>2026</v>
      </c>
      <c r="C270" s="288" t="str">
        <f>IFERROR(VLOOKUP(Servicios[[#This Row],[VIN 8 BV]],Citas[[VIN]:[TMK]],2,0),"NO")</f>
        <v>J</v>
      </c>
      <c r="D270" s="289" t="str">
        <f>MID(Servicios[[#This Row],[VIN2]],10,8)</f>
        <v>LP109463</v>
      </c>
      <c r="E270" s="290">
        <f t="shared" ref="E270:E301" si="27">ROUNDUP(MONTH(A270)/6,0)</f>
        <v>1</v>
      </c>
      <c r="F270" s="291">
        <f t="shared" ref="F270:F301" si="28">DAY(A270)</f>
        <v>14</v>
      </c>
      <c r="G270" s="291" t="str">
        <f>TEXT(Servicios[[#This Row],[FECHA]],"aaaa")</f>
        <v>2023</v>
      </c>
      <c r="H270" s="291" t="str">
        <f>TEXT(Servicios[[#This Row],[FECHA]],"mmmm")</f>
        <v>marzo</v>
      </c>
      <c r="I270" s="291" t="str">
        <f>CONCATENATE(Servicios[[#This Row],[MES]]," ",Servicios[[#This Row],[AÑO]])</f>
        <v>marzo 2023</v>
      </c>
      <c r="J270" s="290" t="str">
        <f>MID(Servicios[[#This Row],[ORDEN]],1,1)</f>
        <v>S</v>
      </c>
      <c r="K270" s="290"/>
      <c r="L270" s="291" t="s">
        <v>2027</v>
      </c>
      <c r="M270" s="291" t="s">
        <v>2028</v>
      </c>
      <c r="N270" s="291" t="s">
        <v>214</v>
      </c>
      <c r="O270" s="291" t="s">
        <v>118</v>
      </c>
      <c r="P270" s="291" t="s">
        <v>310</v>
      </c>
      <c r="Q270" s="291" t="s">
        <v>2029</v>
      </c>
      <c r="R270" s="291" t="e">
        <f>VLOOKUP(Servicios[[#This Row],[VIN2]],Table_OutputBDVentaReciente[Vin],1,0)</f>
        <v>#N/A</v>
      </c>
      <c r="S270" s="291" t="str">
        <f>VLOOKUP(Servicios[[#This Row],[VIN2]],Table_ListadoRptClientes[Vin],1,0)</f>
        <v>5YFBPRBE8LP109463</v>
      </c>
      <c r="T270" s="291" t="e">
        <f>VLOOKUP(Servicios[[#This Row],[VIN2]],Table_LIstadoInactivos[Vin],1,0)</f>
        <v>#N/A</v>
      </c>
      <c r="U270" s="291" t="str">
        <f>VLOOKUP(Servicios[[#This Row],[VIN2]],Table_Campanias[Vin],1,0)</f>
        <v>5YFBPRBE8LP109463</v>
      </c>
      <c r="V270" s="290" t="str">
        <f>MID(Servicios[[#This Row],[VIN2]],10,1)</f>
        <v>L</v>
      </c>
      <c r="W270" s="290">
        <f t="shared" ref="W270:W301" si="29">IF(V270="0",200,IF(V270="1",2001,IF(V270="2",2002,IF(V270="3",2003,IF(V270="4",2004,IF(V270="5",2005,IF(V270="6",2006,IF(V270="7",2007,IF(V270="8",2008,IF(V270="9",2009,IF(V270="A",2010,IF(V270="B",2011,IF(V270="C",2012,IF(V270="D",2013,IF(V270="E",2014,IF(V270="F",2015,IF(V270="G",2016,IF(V270="H",2017,IF(V270="I",2018,IF(V270="J",2019,IF(V270="K",2020,IF(V270="L",2021,IF(V270="M",2022,"")))))))))))))))))))))))</f>
        <v>2021</v>
      </c>
      <c r="X270" s="291" t="s">
        <v>2030</v>
      </c>
      <c r="Y270" s="291">
        <v>4421465980</v>
      </c>
      <c r="Z270" s="291">
        <v>4422185593</v>
      </c>
      <c r="AA270" s="291">
        <v>4427183803</v>
      </c>
      <c r="AB270" s="291">
        <v>0</v>
      </c>
      <c r="AC270" s="291" t="s">
        <v>218</v>
      </c>
      <c r="AD270" s="292" t="str">
        <f>IFERROR(VLOOKUP(Servicios[[#This Row],[VIN 8 BV]],Citas[[VIN]:[STATUS ASISTENCIA]],1,FALSE),"NO")</f>
        <v>LP109463</v>
      </c>
    </row>
    <row r="271" spans="1:30">
      <c r="A271" s="1">
        <v>44999</v>
      </c>
      <c r="B271" s="19" t="s">
        <v>2031</v>
      </c>
      <c r="C271" s="156" t="str">
        <f>IFERROR(VLOOKUP(Servicios[[#This Row],[VIN 8 BV]],Citas[[VIN]:[TMK]],2,0),"NO")</f>
        <v>K</v>
      </c>
      <c r="D271" s="4" t="str">
        <f>MID(Servicios[[#This Row],[VIN2]],10,8)</f>
        <v>FS610248</v>
      </c>
      <c r="E271" s="3">
        <f t="shared" si="27"/>
        <v>1</v>
      </c>
      <c r="F271">
        <f t="shared" si="28"/>
        <v>14</v>
      </c>
      <c r="G271" t="str">
        <f>TEXT(Servicios[[#This Row],[FECHA]],"aaaa")</f>
        <v>2023</v>
      </c>
      <c r="H271" t="str">
        <f>TEXT(Servicios[[#This Row],[FECHA]],"mmmm")</f>
        <v>marzo</v>
      </c>
      <c r="I271" t="str">
        <f>CONCATENATE(Servicios[[#This Row],[MES]]," ",Servicios[[#This Row],[AÑO]])</f>
        <v>marzo 2023</v>
      </c>
      <c r="J271" s="3" t="str">
        <f>MID(Servicios[[#This Row],[ORDEN]],1,1)</f>
        <v>S</v>
      </c>
      <c r="L271" t="s">
        <v>2032</v>
      </c>
      <c r="M271" t="s">
        <v>2033</v>
      </c>
      <c r="N271" t="s">
        <v>2034</v>
      </c>
      <c r="O271" t="s">
        <v>120</v>
      </c>
      <c r="P271" t="s">
        <v>367</v>
      </c>
      <c r="Q271" t="s">
        <v>2035</v>
      </c>
      <c r="R271" t="e">
        <f>VLOOKUP(Servicios[[#This Row],[VIN2]],Table_OutputBDVentaReciente[Vin],1,0)</f>
        <v>#N/A</v>
      </c>
      <c r="S271" t="e">
        <f>VLOOKUP(Servicios[[#This Row],[VIN2]],Table_ListadoRptClientes[Vin],1,0)</f>
        <v>#N/A</v>
      </c>
      <c r="T271" t="e">
        <f>VLOOKUP(Servicios[[#This Row],[VIN2]],Table_LIstadoInactivos[Vin],1,0)</f>
        <v>#N/A</v>
      </c>
      <c r="U271" t="e">
        <f>VLOOKUP(Servicios[[#This Row],[VIN2]],Table_Campanias[Vin],1,0)</f>
        <v>#N/A</v>
      </c>
      <c r="V271" s="3" t="str">
        <f>MID(Servicios[[#This Row],[VIN2]],10,1)</f>
        <v>F</v>
      </c>
      <c r="W271" s="3">
        <f t="shared" si="29"/>
        <v>2015</v>
      </c>
      <c r="X271" t="s">
        <v>2036</v>
      </c>
      <c r="Y271">
        <v>0</v>
      </c>
      <c r="Z271">
        <v>5536472782</v>
      </c>
      <c r="AA271">
        <v>5536472782</v>
      </c>
      <c r="AB271">
        <v>0</v>
      </c>
      <c r="AC271" t="s">
        <v>2037</v>
      </c>
      <c r="AD271" s="9" t="str">
        <f>IFERROR(VLOOKUP(Servicios[[#This Row],[VIN 8 BV]],Citas[[VIN]:[STATUS ASISTENCIA]],1,FALSE),"NO")</f>
        <v>FS610248</v>
      </c>
    </row>
    <row r="272" spans="1:30">
      <c r="A272" s="1">
        <v>44999</v>
      </c>
      <c r="B272" s="19" t="s">
        <v>2038</v>
      </c>
      <c r="C272" s="156" t="str">
        <f>IFERROR(VLOOKUP(Servicios[[#This Row],[VIN 8 BV]],Citas[[VIN]:[TMK]],2,0),"NO")</f>
        <v>M</v>
      </c>
      <c r="D272" s="4" t="str">
        <f>MID(Servicios[[#This Row],[VIN2]],10,8)</f>
        <v>FP268764</v>
      </c>
      <c r="E272" s="3">
        <f t="shared" si="27"/>
        <v>1</v>
      </c>
      <c r="F272">
        <f t="shared" si="28"/>
        <v>14</v>
      </c>
      <c r="G272" t="str">
        <f>TEXT(Servicios[[#This Row],[FECHA]],"aaaa")</f>
        <v>2023</v>
      </c>
      <c r="H272" t="str">
        <f>TEXT(Servicios[[#This Row],[FECHA]],"mmmm")</f>
        <v>marzo</v>
      </c>
      <c r="I272" t="str">
        <f>CONCATENATE(Servicios[[#This Row],[MES]]," ",Servicios[[#This Row],[AÑO]])</f>
        <v>marzo 2023</v>
      </c>
      <c r="J272" s="3" t="str">
        <f>MID(Servicios[[#This Row],[ORDEN]],1,1)</f>
        <v>S</v>
      </c>
      <c r="L272" t="s">
        <v>2039</v>
      </c>
      <c r="M272" t="s">
        <v>2040</v>
      </c>
      <c r="N272" t="s">
        <v>2041</v>
      </c>
      <c r="O272" t="s">
        <v>119</v>
      </c>
      <c r="P272" t="s">
        <v>310</v>
      </c>
      <c r="Q272" t="s">
        <v>2042</v>
      </c>
      <c r="R272" t="e">
        <f>VLOOKUP(Servicios[[#This Row],[VIN2]],Table_OutputBDVentaReciente[Vin],1,0)</f>
        <v>#N/A</v>
      </c>
      <c r="S272" t="e">
        <f>VLOOKUP(Servicios[[#This Row],[VIN2]],Table_ListadoRptClientes[Vin],1,0)</f>
        <v>#N/A</v>
      </c>
      <c r="T272" t="str">
        <f>VLOOKUP(Servicios[[#This Row],[VIN2]],Table_LIstadoInactivos[Vin],1,0)</f>
        <v>5YFBU8HE7FP268764</v>
      </c>
      <c r="U272" t="e">
        <f>VLOOKUP(Servicios[[#This Row],[VIN2]],Table_Campanias[Vin],1,0)</f>
        <v>#N/A</v>
      </c>
      <c r="V272" s="3" t="str">
        <f>MID(Servicios[[#This Row],[VIN2]],10,1)</f>
        <v>F</v>
      </c>
      <c r="W272" s="3">
        <f t="shared" si="29"/>
        <v>2015</v>
      </c>
      <c r="X272" t="s">
        <v>2043</v>
      </c>
      <c r="Y272">
        <v>0</v>
      </c>
      <c r="Z272">
        <v>4611205980</v>
      </c>
      <c r="AA272">
        <v>4611205980</v>
      </c>
      <c r="AC272" t="s">
        <v>2044</v>
      </c>
      <c r="AD272" s="9" t="str">
        <f>IFERROR(VLOOKUP(Servicios[[#This Row],[VIN 8 BV]],Citas[[VIN]:[STATUS ASISTENCIA]],1,FALSE),"NO")</f>
        <v>FP268764</v>
      </c>
    </row>
    <row r="273" spans="1:30">
      <c r="A273" s="1">
        <v>44999</v>
      </c>
      <c r="B273" s="19" t="s">
        <v>2045</v>
      </c>
      <c r="C273" s="156" t="str">
        <f>IFERROR(VLOOKUP(Servicios[[#This Row],[VIN 8 BV]],Citas[[VIN]:[TMK]],2,0),"NO")</f>
        <v>NO</v>
      </c>
      <c r="D273" s="4" t="str">
        <f>MID(Servicios[[#This Row],[VIN2]],10,8)</f>
        <v>M0050119</v>
      </c>
      <c r="E273" s="3">
        <f t="shared" si="27"/>
        <v>1</v>
      </c>
      <c r="F273">
        <f t="shared" si="28"/>
        <v>14</v>
      </c>
      <c r="G273" t="str">
        <f>TEXT(Servicios[[#This Row],[FECHA]],"aaaa")</f>
        <v>2023</v>
      </c>
      <c r="H273" t="str">
        <f>TEXT(Servicios[[#This Row],[FECHA]],"mmmm")</f>
        <v>marzo</v>
      </c>
      <c r="I273" t="str">
        <f>CONCATENATE(Servicios[[#This Row],[MES]]," ",Servicios[[#This Row],[AÑO]])</f>
        <v>marzo 2023</v>
      </c>
      <c r="J273" s="3" t="str">
        <f>MID(Servicios[[#This Row],[ORDEN]],1,1)</f>
        <v>S</v>
      </c>
      <c r="L273" t="s">
        <v>2046</v>
      </c>
      <c r="M273" t="s">
        <v>2047</v>
      </c>
      <c r="N273" t="s">
        <v>2048</v>
      </c>
      <c r="O273" t="s">
        <v>120</v>
      </c>
      <c r="P273" t="s">
        <v>410</v>
      </c>
      <c r="Q273" t="s">
        <v>2049</v>
      </c>
      <c r="R273" t="e">
        <f>VLOOKUP(Servicios[[#This Row],[VIN2]],Table_OutputBDVentaReciente[Vin],1,0)</f>
        <v>#N/A</v>
      </c>
      <c r="S273" t="str">
        <f>VLOOKUP(Servicios[[#This Row],[VIN2]],Table_ListadoRptClientes[Vin],1,0)</f>
        <v>MR0BA3CD2M0050119</v>
      </c>
      <c r="T273" t="e">
        <f>VLOOKUP(Servicios[[#This Row],[VIN2]],Table_LIstadoInactivos[Vin],1,0)</f>
        <v>#N/A</v>
      </c>
      <c r="U273" t="e">
        <f>VLOOKUP(Servicios[[#This Row],[VIN2]],Table_Campanias[Vin],1,0)</f>
        <v>#N/A</v>
      </c>
      <c r="V273" s="3" t="str">
        <f>MID(Servicios[[#This Row],[VIN2]],10,1)</f>
        <v>M</v>
      </c>
      <c r="W273" s="3">
        <f t="shared" si="29"/>
        <v>2022</v>
      </c>
      <c r="X273" t="s">
        <v>2050</v>
      </c>
      <c r="Y273">
        <v>4611032296</v>
      </c>
      <c r="Z273">
        <v>4611524662</v>
      </c>
      <c r="AA273">
        <v>4611524662</v>
      </c>
      <c r="AB273">
        <v>0</v>
      </c>
      <c r="AC273" t="s">
        <v>2051</v>
      </c>
      <c r="AD273" s="9" t="str">
        <f>IFERROR(VLOOKUP(Servicios[[#This Row],[VIN 8 BV]],Citas[[VIN]:[STATUS ASISTENCIA]],1,FALSE),"NO")</f>
        <v>NO</v>
      </c>
    </row>
    <row r="274" spans="1:30">
      <c r="A274" s="1">
        <v>44999</v>
      </c>
      <c r="B274" s="19" t="s">
        <v>2052</v>
      </c>
      <c r="C274" s="156" t="str">
        <f>IFERROR(VLOOKUP(Servicios[[#This Row],[VIN 8 BV]],Citas[[VIN]:[TMK]],2,0),"NO")</f>
        <v>M</v>
      </c>
      <c r="D274" s="4" t="str">
        <f>MID(Servicios[[#This Row],[VIN2]],10,8)</f>
        <v>K6199351</v>
      </c>
      <c r="E274" s="3">
        <f t="shared" si="27"/>
        <v>1</v>
      </c>
      <c r="F274">
        <f t="shared" si="28"/>
        <v>14</v>
      </c>
      <c r="G274" t="str">
        <f>TEXT(Servicios[[#This Row],[FECHA]],"aaaa")</f>
        <v>2023</v>
      </c>
      <c r="H274" t="str">
        <f>TEXT(Servicios[[#This Row],[FECHA]],"mmmm")</f>
        <v>marzo</v>
      </c>
      <c r="I274" t="str">
        <f>CONCATENATE(Servicios[[#This Row],[MES]]," ",Servicios[[#This Row],[AÑO]])</f>
        <v>marzo 2023</v>
      </c>
      <c r="J274" s="3" t="str">
        <f>MID(Servicios[[#This Row],[ORDEN]],1,1)</f>
        <v>S</v>
      </c>
      <c r="L274" t="s">
        <v>2053</v>
      </c>
      <c r="M274" t="s">
        <v>2054</v>
      </c>
      <c r="N274" t="s">
        <v>1181</v>
      </c>
      <c r="O274" t="s">
        <v>118</v>
      </c>
      <c r="P274" t="s">
        <v>338</v>
      </c>
      <c r="Q274" t="s">
        <v>2055</v>
      </c>
      <c r="R274" t="e">
        <f>VLOOKUP(Servicios[[#This Row],[VIN2]],Table_OutputBDVentaReciente[Vin],1,0)</f>
        <v>#N/A</v>
      </c>
      <c r="S274" t="str">
        <f>VLOOKUP(Servicios[[#This Row],[VIN2]],Table_ListadoRptClientes[Vin],1,0)</f>
        <v>JTFSX23P1K6199351</v>
      </c>
      <c r="T274" t="e">
        <f>VLOOKUP(Servicios[[#This Row],[VIN2]],Table_LIstadoInactivos[Vin],1,0)</f>
        <v>#N/A</v>
      </c>
      <c r="U274" t="e">
        <f>VLOOKUP(Servicios[[#This Row],[VIN2]],Table_Campanias[Vin],1,0)</f>
        <v>#N/A</v>
      </c>
      <c r="V274" s="3" t="str">
        <f>MID(Servicios[[#This Row],[VIN2]],10,1)</f>
        <v>K</v>
      </c>
      <c r="W274" s="3">
        <f t="shared" si="29"/>
        <v>2020</v>
      </c>
      <c r="X274" t="s">
        <v>2056</v>
      </c>
      <c r="Y274">
        <v>4171069085</v>
      </c>
      <c r="Z274">
        <v>5581344980</v>
      </c>
      <c r="AA274">
        <v>4171069085</v>
      </c>
      <c r="AB274">
        <v>4171069085</v>
      </c>
      <c r="AC274" t="s">
        <v>1184</v>
      </c>
      <c r="AD274" s="9" t="str">
        <f>IFERROR(VLOOKUP(Servicios[[#This Row],[VIN 8 BV]],Citas[[VIN]:[STATUS ASISTENCIA]],1,FALSE),"NO")</f>
        <v>K6199351</v>
      </c>
    </row>
    <row r="275" spans="1:30">
      <c r="A275" s="1">
        <v>44999</v>
      </c>
      <c r="B275" s="19" t="s">
        <v>2057</v>
      </c>
      <c r="C275" s="156" t="str">
        <f>IFERROR(VLOOKUP(Servicios[[#This Row],[VIN 8 BV]],Citas[[VIN]:[TMK]],2,0),"NO")</f>
        <v>I</v>
      </c>
      <c r="D275" s="4" t="str">
        <f>MID(Servicios[[#This Row],[VIN2]],10,8)</f>
        <v>N1418749</v>
      </c>
      <c r="E275" s="3">
        <f t="shared" si="27"/>
        <v>1</v>
      </c>
      <c r="F275">
        <f t="shared" si="28"/>
        <v>14</v>
      </c>
      <c r="G275" t="str">
        <f>TEXT(Servicios[[#This Row],[FECHA]],"aaaa")</f>
        <v>2023</v>
      </c>
      <c r="H275" t="str">
        <f>TEXT(Servicios[[#This Row],[FECHA]],"mmmm")</f>
        <v>marzo</v>
      </c>
      <c r="I275" t="str">
        <f>CONCATENATE(Servicios[[#This Row],[MES]]," ",Servicios[[#This Row],[AÑO]])</f>
        <v>marzo 2023</v>
      </c>
      <c r="J275" s="3" t="str">
        <f>MID(Servicios[[#This Row],[ORDEN]],1,1)</f>
        <v>S</v>
      </c>
      <c r="L275" t="s">
        <v>2058</v>
      </c>
      <c r="M275" t="s">
        <v>2059</v>
      </c>
      <c r="N275" t="s">
        <v>222</v>
      </c>
      <c r="O275" t="s">
        <v>120</v>
      </c>
      <c r="P275" t="s">
        <v>251</v>
      </c>
      <c r="Q275" t="s">
        <v>2060</v>
      </c>
      <c r="R275" t="e">
        <f>VLOOKUP(Servicios[[#This Row],[VIN2]],Table_OutputBDVentaReciente[Vin],1,0)</f>
        <v>#N/A</v>
      </c>
      <c r="S275" t="str">
        <f>VLOOKUP(Servicios[[#This Row],[VIN2]],Table_ListadoRptClientes[Vin],1,0)</f>
        <v>MR0CX3DD6N1418749</v>
      </c>
      <c r="T275" t="e">
        <f>VLOOKUP(Servicios[[#This Row],[VIN2]],Table_LIstadoInactivos[Vin],1,0)</f>
        <v>#N/A</v>
      </c>
      <c r="U275" t="e">
        <f>VLOOKUP(Servicios[[#This Row],[VIN2]],Table_Campanias[Vin],1,0)</f>
        <v>#N/A</v>
      </c>
      <c r="V275" s="3" t="str">
        <f>MID(Servicios[[#This Row],[VIN2]],10,1)</f>
        <v>N</v>
      </c>
      <c r="W275" s="3" t="str">
        <f t="shared" si="29"/>
        <v/>
      </c>
      <c r="X275" t="s">
        <v>2061</v>
      </c>
      <c r="Y275">
        <v>7771350116</v>
      </c>
      <c r="Z275">
        <v>7771350116</v>
      </c>
      <c r="AA275">
        <v>4494338259</v>
      </c>
      <c r="AB275">
        <v>4611437544</v>
      </c>
      <c r="AC275" t="s">
        <v>2062</v>
      </c>
      <c r="AD275" s="9" t="str">
        <f>IFERROR(VLOOKUP(Servicios[[#This Row],[VIN 8 BV]],Citas[[VIN]:[STATUS ASISTENCIA]],1,FALSE),"NO")</f>
        <v>N1418749</v>
      </c>
    </row>
    <row r="276" spans="1:30">
      <c r="A276" s="1">
        <v>44999</v>
      </c>
      <c r="B276" s="19" t="s">
        <v>2063</v>
      </c>
      <c r="C276" s="156" t="str">
        <f>IFERROR(VLOOKUP(Servicios[[#This Row],[VIN 8 BV]],Citas[[VIN]:[TMK]],2,0),"NO")</f>
        <v>NO</v>
      </c>
      <c r="D276" s="4" t="str">
        <f>MID(Servicios[[#This Row],[VIN2]],10,8)</f>
        <v>NT015643</v>
      </c>
      <c r="E276" s="3">
        <f t="shared" si="27"/>
        <v>1</v>
      </c>
      <c r="F276">
        <f t="shared" si="28"/>
        <v>14</v>
      </c>
      <c r="G276" t="str">
        <f>TEXT(Servicios[[#This Row],[FECHA]],"aaaa")</f>
        <v>2023</v>
      </c>
      <c r="H276" t="str">
        <f>TEXT(Servicios[[#This Row],[FECHA]],"mmmm")</f>
        <v>marzo</v>
      </c>
      <c r="I276" t="str">
        <f>CONCATENATE(Servicios[[#This Row],[MES]]," ",Servicios[[#This Row],[AÑO]])</f>
        <v>marzo 2023</v>
      </c>
      <c r="J276" s="3" t="str">
        <f>MID(Servicios[[#This Row],[ORDEN]],1,1)</f>
        <v>S</v>
      </c>
      <c r="L276" t="s">
        <v>2064</v>
      </c>
      <c r="M276" t="s">
        <v>2065</v>
      </c>
      <c r="N276" t="s">
        <v>344</v>
      </c>
      <c r="O276" t="s">
        <v>118</v>
      </c>
      <c r="P276" t="s">
        <v>517</v>
      </c>
      <c r="Q276" t="s">
        <v>2066</v>
      </c>
      <c r="R276" t="e">
        <f>VLOOKUP(Servicios[[#This Row],[VIN2]],Table_OutputBDVentaReciente[Vin],1,0)</f>
        <v>#N/A</v>
      </c>
      <c r="S276" t="str">
        <f>VLOOKUP(Servicios[[#This Row],[VIN2]],Table_ListadoRptClientes[Vin],1,0)</f>
        <v>3TYAZ5CN6NT015643</v>
      </c>
      <c r="T276" t="e">
        <f>VLOOKUP(Servicios[[#This Row],[VIN2]],Table_LIstadoInactivos[Vin],1,0)</f>
        <v>#N/A</v>
      </c>
      <c r="U276" t="e">
        <f>VLOOKUP(Servicios[[#This Row],[VIN2]],Table_Campanias[Vin],1,0)</f>
        <v>#N/A</v>
      </c>
      <c r="V276" s="3" t="str">
        <f>MID(Servicios[[#This Row],[VIN2]],10,1)</f>
        <v>N</v>
      </c>
      <c r="W276" s="3" t="str">
        <f t="shared" si="29"/>
        <v/>
      </c>
      <c r="X276" t="s">
        <v>2067</v>
      </c>
      <c r="Y276">
        <v>4612542240</v>
      </c>
      <c r="Z276">
        <v>4612522443</v>
      </c>
      <c r="AA276">
        <v>4611042916</v>
      </c>
      <c r="AB276">
        <v>4611474026</v>
      </c>
      <c r="AC276" t="s">
        <v>2068</v>
      </c>
      <c r="AD276" s="9" t="str">
        <f>IFERROR(VLOOKUP(Servicios[[#This Row],[VIN 8 BV]],Citas[[VIN]:[STATUS ASISTENCIA]],1,FALSE),"NO")</f>
        <v>NO</v>
      </c>
    </row>
    <row r="277" spans="1:30">
      <c r="A277" s="1">
        <v>44999</v>
      </c>
      <c r="B277" s="19" t="s">
        <v>2069</v>
      </c>
      <c r="C277" s="156" t="str">
        <f>IFERROR(VLOOKUP(Servicios[[#This Row],[VIN 8 BV]],Citas[[VIN]:[TMK]],2,0),"NO")</f>
        <v>M</v>
      </c>
      <c r="D277" s="4" t="str">
        <f>MID(Servicios[[#This Row],[VIN2]],10,8)</f>
        <v>MW164942</v>
      </c>
      <c r="E277" s="3">
        <f t="shared" si="27"/>
        <v>1</v>
      </c>
      <c r="F277">
        <f t="shared" si="28"/>
        <v>14</v>
      </c>
      <c r="G277" t="str">
        <f>TEXT(Servicios[[#This Row],[FECHA]],"aaaa")</f>
        <v>2023</v>
      </c>
      <c r="H277" t="str">
        <f>TEXT(Servicios[[#This Row],[FECHA]],"mmmm")</f>
        <v>marzo</v>
      </c>
      <c r="I277" t="str">
        <f>CONCATENATE(Servicios[[#This Row],[MES]]," ",Servicios[[#This Row],[AÑO]])</f>
        <v>marzo 2023</v>
      </c>
      <c r="J277" s="3" t="str">
        <f>MID(Servicios[[#This Row],[ORDEN]],1,1)</f>
        <v>S</v>
      </c>
      <c r="L277" t="s">
        <v>2070</v>
      </c>
      <c r="M277" t="s">
        <v>2071</v>
      </c>
      <c r="N277" t="s">
        <v>2072</v>
      </c>
      <c r="O277" t="s">
        <v>119</v>
      </c>
      <c r="P277" t="s">
        <v>223</v>
      </c>
      <c r="Q277" t="s">
        <v>2073</v>
      </c>
      <c r="R277" t="e">
        <f>VLOOKUP(Servicios[[#This Row],[VIN2]],Table_OutputBDVentaReciente[Vin],1,0)</f>
        <v>#N/A</v>
      </c>
      <c r="S277" t="str">
        <f>VLOOKUP(Servicios[[#This Row],[VIN2]],Table_ListadoRptClientes[Vin],1,0)</f>
        <v>2T3H1RFV2MW164942</v>
      </c>
      <c r="T277" t="e">
        <f>VLOOKUP(Servicios[[#This Row],[VIN2]],Table_LIstadoInactivos[Vin],1,0)</f>
        <v>#N/A</v>
      </c>
      <c r="U277" t="e">
        <f>VLOOKUP(Servicios[[#This Row],[VIN2]],Table_Campanias[Vin],1,0)</f>
        <v>#N/A</v>
      </c>
      <c r="V277" s="3" t="str">
        <f>MID(Servicios[[#This Row],[VIN2]],10,1)</f>
        <v>M</v>
      </c>
      <c r="W277" s="3">
        <f t="shared" si="29"/>
        <v>2022</v>
      </c>
      <c r="X277" t="s">
        <v>2074</v>
      </c>
      <c r="Y277">
        <v>4425924837</v>
      </c>
      <c r="Z277">
        <v>4613126239</v>
      </c>
      <c r="AA277">
        <v>4613126239</v>
      </c>
      <c r="AB277">
        <v>8000027492</v>
      </c>
      <c r="AC277" t="s">
        <v>2075</v>
      </c>
      <c r="AD277" s="9" t="str">
        <f>IFERROR(VLOOKUP(Servicios[[#This Row],[VIN 8 BV]],Citas[[VIN]:[STATUS ASISTENCIA]],1,FALSE),"NO")</f>
        <v>MW164942</v>
      </c>
    </row>
    <row r="278" spans="1:30">
      <c r="A278" s="1">
        <v>44999</v>
      </c>
      <c r="B278" s="19" t="s">
        <v>2076</v>
      </c>
      <c r="C278" s="156" t="str">
        <f>IFERROR(VLOOKUP(Servicios[[#This Row],[VIN 8 BV]],Citas[[VIN]:[TMK]],2,0),"NO")</f>
        <v>M</v>
      </c>
      <c r="D278" s="4" t="str">
        <f>MID(Servicios[[#This Row],[VIN2]],10,8)</f>
        <v>K0264823</v>
      </c>
      <c r="E278" s="3">
        <f t="shared" si="27"/>
        <v>1</v>
      </c>
      <c r="F278">
        <f t="shared" si="28"/>
        <v>14</v>
      </c>
      <c r="G278" t="str">
        <f>TEXT(Servicios[[#This Row],[FECHA]],"aaaa")</f>
        <v>2023</v>
      </c>
      <c r="H278" t="str">
        <f>TEXT(Servicios[[#This Row],[FECHA]],"mmmm")</f>
        <v>marzo</v>
      </c>
      <c r="I278" t="str">
        <f>CONCATENATE(Servicios[[#This Row],[MES]]," ",Servicios[[#This Row],[AÑO]])</f>
        <v>marzo 2023</v>
      </c>
      <c r="J278" s="3" t="str">
        <f>MID(Servicios[[#This Row],[ORDEN]],1,1)</f>
        <v>S</v>
      </c>
      <c r="L278" t="s">
        <v>2077</v>
      </c>
      <c r="M278" t="s">
        <v>2078</v>
      </c>
      <c r="N278" t="s">
        <v>2079</v>
      </c>
      <c r="O278" t="s">
        <v>118</v>
      </c>
      <c r="P278" t="s">
        <v>251</v>
      </c>
      <c r="Q278" t="s">
        <v>2080</v>
      </c>
      <c r="R278" t="e">
        <f>VLOOKUP(Servicios[[#This Row],[VIN2]],Table_OutputBDVentaReciente[Vin],1,0)</f>
        <v>#N/A</v>
      </c>
      <c r="S278" t="str">
        <f>VLOOKUP(Servicios[[#This Row],[VIN2]],Table_ListadoRptClientes[Vin],1,0)</f>
        <v>MR0EX8DD0K0264823</v>
      </c>
      <c r="T278" t="e">
        <f>VLOOKUP(Servicios[[#This Row],[VIN2]],Table_LIstadoInactivos[Vin],1,0)</f>
        <v>#N/A</v>
      </c>
      <c r="U278" t="e">
        <f>VLOOKUP(Servicios[[#This Row],[VIN2]],Table_Campanias[Vin],1,0)</f>
        <v>#N/A</v>
      </c>
      <c r="V278" s="3" t="str">
        <f>MID(Servicios[[#This Row],[VIN2]],10,1)</f>
        <v>K</v>
      </c>
      <c r="W278" s="3">
        <f t="shared" si="29"/>
        <v>2020</v>
      </c>
      <c r="X278" t="s">
        <v>2081</v>
      </c>
      <c r="Y278">
        <v>4613540918</v>
      </c>
      <c r="Z278">
        <v>4611897268</v>
      </c>
      <c r="AA278">
        <v>4611897268</v>
      </c>
      <c r="AB278">
        <v>0</v>
      </c>
      <c r="AC278" t="s">
        <v>2082</v>
      </c>
      <c r="AD278" s="9" t="str">
        <f>IFERROR(VLOOKUP(Servicios[[#This Row],[VIN 8 BV]],Citas[[VIN]:[STATUS ASISTENCIA]],1,FALSE),"NO")</f>
        <v>K0264823</v>
      </c>
    </row>
    <row r="279" spans="1:30">
      <c r="A279" s="1">
        <v>44999</v>
      </c>
      <c r="B279" s="19" t="s">
        <v>2083</v>
      </c>
      <c r="C279" s="156" t="str">
        <f>IFERROR(VLOOKUP(Servicios[[#This Row],[VIN 8 BV]],Citas[[VIN]:[TMK]],2,0),"NO")</f>
        <v>M</v>
      </c>
      <c r="D279" s="4" t="str">
        <f>MID(Servicios[[#This Row],[VIN2]],10,8)</f>
        <v>MJ003168</v>
      </c>
      <c r="E279" s="3">
        <f t="shared" si="27"/>
        <v>1</v>
      </c>
      <c r="F279">
        <f t="shared" si="28"/>
        <v>14</v>
      </c>
      <c r="G279" t="str">
        <f>TEXT(Servicios[[#This Row],[FECHA]],"aaaa")</f>
        <v>2023</v>
      </c>
      <c r="H279" t="str">
        <f>TEXT(Servicios[[#This Row],[FECHA]],"mmmm")</f>
        <v>marzo</v>
      </c>
      <c r="I279" t="str">
        <f>CONCATENATE(Servicios[[#This Row],[MES]]," ",Servicios[[#This Row],[AÑO]])</f>
        <v>marzo 2023</v>
      </c>
      <c r="J279" s="3" t="str">
        <f>MID(Servicios[[#This Row],[ORDEN]],1,1)</f>
        <v>S</v>
      </c>
      <c r="L279" t="s">
        <v>2084</v>
      </c>
      <c r="M279" t="s">
        <v>2085</v>
      </c>
      <c r="N279" t="s">
        <v>2086</v>
      </c>
      <c r="O279" t="s">
        <v>120</v>
      </c>
      <c r="P279" t="s">
        <v>459</v>
      </c>
      <c r="Q279" t="s">
        <v>2087</v>
      </c>
      <c r="R279" t="e">
        <f>VLOOKUP(Servicios[[#This Row],[VIN2]],Table_OutputBDVentaReciente[Vin],1,0)</f>
        <v>#N/A</v>
      </c>
      <c r="S279" t="str">
        <f>VLOOKUP(Servicios[[#This Row],[VIN2]],Table_ListadoRptClientes[Vin],1,0)</f>
        <v>JTDBARDE7MJ003168</v>
      </c>
      <c r="T279" t="e">
        <f>VLOOKUP(Servicios[[#This Row],[VIN2]],Table_LIstadoInactivos[Vin],1,0)</f>
        <v>#N/A</v>
      </c>
      <c r="U279" t="e">
        <f>VLOOKUP(Servicios[[#This Row],[VIN2]],Table_Campanias[Vin],1,0)</f>
        <v>#N/A</v>
      </c>
      <c r="V279" s="3" t="str">
        <f>MID(Servicios[[#This Row],[VIN2]],10,1)</f>
        <v>M</v>
      </c>
      <c r="W279" s="3">
        <f t="shared" si="29"/>
        <v>2022</v>
      </c>
      <c r="X279" t="s">
        <v>2088</v>
      </c>
      <c r="Y279">
        <v>4611180579</v>
      </c>
      <c r="Z279">
        <v>4611180579</v>
      </c>
      <c r="AA279">
        <v>4611330496</v>
      </c>
      <c r="AB279">
        <v>4611180579</v>
      </c>
      <c r="AC279" t="s">
        <v>2089</v>
      </c>
      <c r="AD279" s="9" t="str">
        <f>IFERROR(VLOOKUP(Servicios[[#This Row],[VIN 8 BV]],Citas[[VIN]:[STATUS ASISTENCIA]],1,FALSE),"NO")</f>
        <v>MJ003168</v>
      </c>
    </row>
    <row r="280" spans="1:30">
      <c r="A280" s="1">
        <v>44999</v>
      </c>
      <c r="B280" s="19" t="s">
        <v>2090</v>
      </c>
      <c r="C280" s="156" t="str">
        <f>IFERROR(VLOOKUP(Servicios[[#This Row],[VIN 8 BV]],Citas[[VIN]:[TMK]],2,0),"NO")</f>
        <v>J</v>
      </c>
      <c r="D280" s="4" t="str">
        <f>MID(Servicios[[#This Row],[VIN2]],10,8)</f>
        <v>L1185468</v>
      </c>
      <c r="E280" s="3">
        <f t="shared" si="27"/>
        <v>1</v>
      </c>
      <c r="F280">
        <f t="shared" si="28"/>
        <v>14</v>
      </c>
      <c r="G280" t="str">
        <f>TEXT(Servicios[[#This Row],[FECHA]],"aaaa")</f>
        <v>2023</v>
      </c>
      <c r="H280" t="str">
        <f>TEXT(Servicios[[#This Row],[FECHA]],"mmmm")</f>
        <v>marzo</v>
      </c>
      <c r="I280" t="str">
        <f>CONCATENATE(Servicios[[#This Row],[MES]]," ",Servicios[[#This Row],[AÑO]])</f>
        <v>marzo 2023</v>
      </c>
      <c r="J280" s="3" t="str">
        <f>MID(Servicios[[#This Row],[ORDEN]],1,1)</f>
        <v>S</v>
      </c>
      <c r="L280" t="s">
        <v>2091</v>
      </c>
      <c r="M280" t="s">
        <v>2092</v>
      </c>
      <c r="N280" t="s">
        <v>2093</v>
      </c>
      <c r="O280" t="s">
        <v>119</v>
      </c>
      <c r="P280" t="s">
        <v>231</v>
      </c>
      <c r="Q280" t="s">
        <v>2094</v>
      </c>
      <c r="R280" t="e">
        <f>VLOOKUP(Servicios[[#This Row],[VIN2]],Table_OutputBDVentaReciente[Vin],1,0)</f>
        <v>#N/A</v>
      </c>
      <c r="S280" t="str">
        <f>VLOOKUP(Servicios[[#This Row],[VIN2]],Table_ListadoRptClientes[Vin],1,0)</f>
        <v>MR2B29F37L1185468</v>
      </c>
      <c r="T280" t="e">
        <f>VLOOKUP(Servicios[[#This Row],[VIN2]],Table_LIstadoInactivos[Vin],1,0)</f>
        <v>#N/A</v>
      </c>
      <c r="U280" t="e">
        <f>VLOOKUP(Servicios[[#This Row],[VIN2]],Table_Campanias[Vin],1,0)</f>
        <v>#N/A</v>
      </c>
      <c r="V280" s="3" t="str">
        <f>MID(Servicios[[#This Row],[VIN2]],10,1)</f>
        <v>L</v>
      </c>
      <c r="W280" s="3">
        <f t="shared" si="29"/>
        <v>2021</v>
      </c>
      <c r="X280" t="s">
        <v>2095</v>
      </c>
      <c r="Y280">
        <v>4116904963</v>
      </c>
      <c r="Z280">
        <v>4116904963</v>
      </c>
      <c r="AA280">
        <v>4116904963</v>
      </c>
      <c r="AB280">
        <v>0</v>
      </c>
      <c r="AC280" t="s">
        <v>391</v>
      </c>
      <c r="AD280" s="9" t="str">
        <f>IFERROR(VLOOKUP(Servicios[[#This Row],[VIN 8 BV]],Citas[[VIN]:[STATUS ASISTENCIA]],1,FALSE),"NO")</f>
        <v>L1185468</v>
      </c>
    </row>
    <row r="281" spans="1:30">
      <c r="A281" s="1">
        <v>44999</v>
      </c>
      <c r="B281" s="19" t="s">
        <v>2096</v>
      </c>
      <c r="C281" s="156" t="str">
        <f>IFERROR(VLOOKUP(Servicios[[#This Row],[VIN 8 BV]],Citas[[VIN]:[TMK]],2,0),"NO")</f>
        <v>J</v>
      </c>
      <c r="D281" s="4" t="str">
        <f>MID(Servicios[[#This Row],[VIN2]],10,8)</f>
        <v>NU065853</v>
      </c>
      <c r="E281" s="3">
        <f t="shared" si="27"/>
        <v>1</v>
      </c>
      <c r="F281">
        <f t="shared" si="28"/>
        <v>14</v>
      </c>
      <c r="G281" t="str">
        <f>TEXT(Servicios[[#This Row],[FECHA]],"aaaa")</f>
        <v>2023</v>
      </c>
      <c r="H281" t="str">
        <f>TEXT(Servicios[[#This Row],[FECHA]],"mmmm")</f>
        <v>marzo</v>
      </c>
      <c r="I281" t="str">
        <f>CONCATENATE(Servicios[[#This Row],[MES]]," ",Servicios[[#This Row],[AÑO]])</f>
        <v>marzo 2023</v>
      </c>
      <c r="J281" s="3" t="str">
        <f>MID(Servicios[[#This Row],[ORDEN]],1,1)</f>
        <v>S</v>
      </c>
      <c r="L281" t="s">
        <v>2097</v>
      </c>
      <c r="M281" t="s">
        <v>2098</v>
      </c>
      <c r="N281" t="s">
        <v>2099</v>
      </c>
      <c r="O281" t="s">
        <v>118</v>
      </c>
      <c r="P281" t="s">
        <v>266</v>
      </c>
      <c r="Q281" t="s">
        <v>2100</v>
      </c>
      <c r="R281" t="e">
        <f>VLOOKUP(Servicios[[#This Row],[VIN2]],Table_OutputBDVentaReciente[Vin],1,0)</f>
        <v>#N/A</v>
      </c>
      <c r="S281" t="str">
        <f>VLOOKUP(Servicios[[#This Row],[VIN2]],Table_ListadoRptClientes[Vin],1,0)</f>
        <v>4T3DWRFVXNU065853</v>
      </c>
      <c r="T281" t="e">
        <f>VLOOKUP(Servicios[[#This Row],[VIN2]],Table_LIstadoInactivos[Vin],1,0)</f>
        <v>#N/A</v>
      </c>
      <c r="U281" t="e">
        <f>VLOOKUP(Servicios[[#This Row],[VIN2]],Table_Campanias[Vin],1,0)</f>
        <v>#N/A</v>
      </c>
      <c r="V281" s="3" t="str">
        <f>MID(Servicios[[#This Row],[VIN2]],10,1)</f>
        <v>N</v>
      </c>
      <c r="W281" s="3" t="str">
        <f t="shared" si="29"/>
        <v/>
      </c>
      <c r="X281" t="s">
        <v>2101</v>
      </c>
      <c r="Y281">
        <v>0</v>
      </c>
      <c r="Z281">
        <v>4454518866</v>
      </c>
      <c r="AA281">
        <v>4451096141</v>
      </c>
      <c r="AB281">
        <v>4451096141</v>
      </c>
      <c r="AC281" t="s">
        <v>2102</v>
      </c>
      <c r="AD281" s="9" t="str">
        <f>IFERROR(VLOOKUP(Servicios[[#This Row],[VIN 8 BV]],Citas[[VIN]:[STATUS ASISTENCIA]],1,FALSE),"NO")</f>
        <v>NU065853</v>
      </c>
    </row>
    <row r="282" spans="1:30">
      <c r="A282" s="1">
        <v>44999</v>
      </c>
      <c r="B282" s="19" t="s">
        <v>2103</v>
      </c>
      <c r="C282" s="156" t="str">
        <f>IFERROR(VLOOKUP(Servicios[[#This Row],[VIN 8 BV]],Citas[[VIN]:[TMK]],2,0),"NO")</f>
        <v>J</v>
      </c>
      <c r="D282" s="4" t="str">
        <f>MID(Servicios[[#This Row],[VIN2]],10,8)</f>
        <v>LK011152</v>
      </c>
      <c r="E282" s="3">
        <f t="shared" si="27"/>
        <v>1</v>
      </c>
      <c r="F282">
        <f t="shared" si="28"/>
        <v>14</v>
      </c>
      <c r="G282" t="str">
        <f>TEXT(Servicios[[#This Row],[FECHA]],"aaaa")</f>
        <v>2023</v>
      </c>
      <c r="H282" t="str">
        <f>TEXT(Servicios[[#This Row],[FECHA]],"mmmm")</f>
        <v>marzo</v>
      </c>
      <c r="I282" t="str">
        <f>CONCATENATE(Servicios[[#This Row],[MES]]," ",Servicios[[#This Row],[AÑO]])</f>
        <v>marzo 2023</v>
      </c>
      <c r="J282" s="3" t="str">
        <f>MID(Servicios[[#This Row],[ORDEN]],1,1)</f>
        <v>S</v>
      </c>
      <c r="L282" t="s">
        <v>2104</v>
      </c>
      <c r="M282" t="s">
        <v>2105</v>
      </c>
      <c r="N282" t="s">
        <v>2106</v>
      </c>
      <c r="O282" t="s">
        <v>119</v>
      </c>
      <c r="P282" t="s">
        <v>244</v>
      </c>
      <c r="Q282" t="s">
        <v>2107</v>
      </c>
      <c r="R282" t="e">
        <f>VLOOKUP(Servicios[[#This Row],[VIN2]],Table_OutputBDVentaReciente[Vin],1,0)</f>
        <v>#N/A</v>
      </c>
      <c r="S282" t="str">
        <f>VLOOKUP(Servicios[[#This Row],[VIN2]],Table_ListadoRptClientes[Vin],1,0)</f>
        <v>MHKMF5CF5LK011152</v>
      </c>
      <c r="T282" t="e">
        <f>VLOOKUP(Servicios[[#This Row],[VIN2]],Table_LIstadoInactivos[Vin],1,0)</f>
        <v>#N/A</v>
      </c>
      <c r="U282" t="e">
        <f>VLOOKUP(Servicios[[#This Row],[VIN2]],Table_Campanias[Vin],1,0)</f>
        <v>#N/A</v>
      </c>
      <c r="V282" s="3" t="str">
        <f>MID(Servicios[[#This Row],[VIN2]],10,1)</f>
        <v>L</v>
      </c>
      <c r="W282" s="3">
        <f t="shared" si="29"/>
        <v>2021</v>
      </c>
      <c r="X282" t="s">
        <v>2108</v>
      </c>
      <c r="Y282">
        <v>4611061177</v>
      </c>
      <c r="Z282">
        <v>4611061107</v>
      </c>
      <c r="AA282">
        <v>4611061107</v>
      </c>
      <c r="AB282">
        <v>0</v>
      </c>
      <c r="AC282" t="s">
        <v>2109</v>
      </c>
      <c r="AD282" s="9" t="str">
        <f>IFERROR(VLOOKUP(Servicios[[#This Row],[VIN 8 BV]],Citas[[VIN]:[STATUS ASISTENCIA]],1,FALSE),"NO")</f>
        <v>LK011152</v>
      </c>
    </row>
    <row r="283" spans="1:30">
      <c r="A283" s="1">
        <v>44999</v>
      </c>
      <c r="B283" s="19" t="s">
        <v>2110</v>
      </c>
      <c r="C283" s="156" t="str">
        <f>IFERROR(VLOOKUP(Servicios[[#This Row],[VIN 8 BV]],Citas[[VIN]:[TMK]],2,0),"NO")</f>
        <v>J</v>
      </c>
      <c r="D283" s="4" t="str">
        <f>MID(Servicios[[#This Row],[VIN2]],10,8)</f>
        <v>N1248727</v>
      </c>
      <c r="E283" s="3">
        <f t="shared" si="27"/>
        <v>1</v>
      </c>
      <c r="F283">
        <f t="shared" si="28"/>
        <v>14</v>
      </c>
      <c r="G283" t="str">
        <f>TEXT(Servicios[[#This Row],[FECHA]],"aaaa")</f>
        <v>2023</v>
      </c>
      <c r="H283" t="str">
        <f>TEXT(Servicios[[#This Row],[FECHA]],"mmmm")</f>
        <v>marzo</v>
      </c>
      <c r="I283" t="str">
        <f>CONCATENATE(Servicios[[#This Row],[MES]]," ",Servicios[[#This Row],[AÑO]])</f>
        <v>marzo 2023</v>
      </c>
      <c r="J283" s="3" t="str">
        <f>MID(Servicios[[#This Row],[ORDEN]],1,1)</f>
        <v>S</v>
      </c>
      <c r="L283" t="s">
        <v>2111</v>
      </c>
      <c r="M283" t="s">
        <v>2112</v>
      </c>
      <c r="N283" t="s">
        <v>1853</v>
      </c>
      <c r="O283" t="s">
        <v>118</v>
      </c>
      <c r="P283" t="s">
        <v>231</v>
      </c>
      <c r="Q283" t="s">
        <v>2113</v>
      </c>
      <c r="R283" t="e">
        <f>VLOOKUP(Servicios[[#This Row],[VIN2]],Table_OutputBDVentaReciente[Vin],1,0)</f>
        <v>#N/A</v>
      </c>
      <c r="S283" t="str">
        <f>VLOOKUP(Servicios[[#This Row],[VIN2]],Table_ListadoRptClientes[Vin],1,0)</f>
        <v>MR2B29F3XN1248727</v>
      </c>
      <c r="T283" t="e">
        <f>VLOOKUP(Servicios[[#This Row],[VIN2]],Table_LIstadoInactivos[Vin],1,0)</f>
        <v>#N/A</v>
      </c>
      <c r="U283" t="e">
        <f>VLOOKUP(Servicios[[#This Row],[VIN2]],Table_Campanias[Vin],1,0)</f>
        <v>#N/A</v>
      </c>
      <c r="V283" s="3" t="str">
        <f>MID(Servicios[[#This Row],[VIN2]],10,1)</f>
        <v>N</v>
      </c>
      <c r="W283" s="3" t="str">
        <f t="shared" si="29"/>
        <v/>
      </c>
      <c r="X283" t="s">
        <v>2114</v>
      </c>
      <c r="Y283">
        <v>4111054884</v>
      </c>
      <c r="Z283">
        <v>4641570958</v>
      </c>
      <c r="AA283">
        <v>4641080096</v>
      </c>
      <c r="AB283">
        <v>4641239286</v>
      </c>
      <c r="AC283" t="s">
        <v>1856</v>
      </c>
      <c r="AD283" s="9" t="str">
        <f>IFERROR(VLOOKUP(Servicios[[#This Row],[VIN 8 BV]],Citas[[VIN]:[STATUS ASISTENCIA]],1,FALSE),"NO")</f>
        <v>N1248727</v>
      </c>
    </row>
    <row r="284" spans="1:30">
      <c r="A284" s="1">
        <v>44999</v>
      </c>
      <c r="B284" s="19" t="s">
        <v>2115</v>
      </c>
      <c r="C284" s="156" t="str">
        <f>IFERROR(VLOOKUP(Servicios[[#This Row],[VIN 8 BV]],Citas[[VIN]:[TMK]],2,0),"NO")</f>
        <v>I</v>
      </c>
      <c r="D284" s="4" t="str">
        <f>MID(Servicios[[#This Row],[VIN2]],10,8)</f>
        <v>MS068030</v>
      </c>
      <c r="E284" s="3">
        <f t="shared" si="27"/>
        <v>1</v>
      </c>
      <c r="F284">
        <f t="shared" si="28"/>
        <v>14</v>
      </c>
      <c r="G284" t="str">
        <f>TEXT(Servicios[[#This Row],[FECHA]],"aaaa")</f>
        <v>2023</v>
      </c>
      <c r="H284" t="str">
        <f>TEXT(Servicios[[#This Row],[FECHA]],"mmmm")</f>
        <v>marzo</v>
      </c>
      <c r="I284" t="str">
        <f>CONCATENATE(Servicios[[#This Row],[MES]]," ",Servicios[[#This Row],[AÑO]])</f>
        <v>marzo 2023</v>
      </c>
      <c r="J284" s="3" t="str">
        <f>MID(Servicios[[#This Row],[ORDEN]],1,1)</f>
        <v>S</v>
      </c>
      <c r="L284" t="s">
        <v>2116</v>
      </c>
      <c r="M284" t="s">
        <v>2117</v>
      </c>
      <c r="N284" t="s">
        <v>2118</v>
      </c>
      <c r="O284" t="s">
        <v>118</v>
      </c>
      <c r="P284" t="s">
        <v>425</v>
      </c>
      <c r="Q284" t="s">
        <v>2119</v>
      </c>
      <c r="R284" t="e">
        <f>VLOOKUP(Servicios[[#This Row],[VIN2]],Table_OutputBDVentaReciente[Vin],1,0)</f>
        <v>#N/A</v>
      </c>
      <c r="S284" t="str">
        <f>VLOOKUP(Servicios[[#This Row],[VIN2]],Table_ListadoRptClientes[Vin],1,0)</f>
        <v>5TDGZRAH6MS068030</v>
      </c>
      <c r="T284" t="e">
        <f>VLOOKUP(Servicios[[#This Row],[VIN2]],Table_LIstadoInactivos[Vin],1,0)</f>
        <v>#N/A</v>
      </c>
      <c r="U284" t="e">
        <f>VLOOKUP(Servicios[[#This Row],[VIN2]],Table_Campanias[Vin],1,0)</f>
        <v>#N/A</v>
      </c>
      <c r="V284" s="3" t="str">
        <f>MID(Servicios[[#This Row],[VIN2]],10,1)</f>
        <v>M</v>
      </c>
      <c r="W284" s="3">
        <f t="shared" si="29"/>
        <v>2022</v>
      </c>
      <c r="X284" t="s">
        <v>2120</v>
      </c>
      <c r="Y284">
        <v>4111062211</v>
      </c>
      <c r="Z284">
        <v>0</v>
      </c>
      <c r="AA284">
        <v>4111613207</v>
      </c>
      <c r="AB284">
        <v>0</v>
      </c>
      <c r="AC284" t="s">
        <v>2121</v>
      </c>
      <c r="AD284" s="9" t="str">
        <f>IFERROR(VLOOKUP(Servicios[[#This Row],[VIN 8 BV]],Citas[[VIN]:[STATUS ASISTENCIA]],1,FALSE),"NO")</f>
        <v>MS068030</v>
      </c>
    </row>
    <row r="285" spans="1:30">
      <c r="A285" s="1">
        <v>44999</v>
      </c>
      <c r="B285" s="19" t="s">
        <v>2122</v>
      </c>
      <c r="C285" s="156" t="str">
        <f>IFERROR(VLOOKUP(Servicios[[#This Row],[VIN 8 BV]],Citas[[VIN]:[TMK]],2,0),"NO")</f>
        <v>M</v>
      </c>
      <c r="D285" s="4" t="str">
        <f>MID(Servicios[[#This Row],[VIN2]],10,8)</f>
        <v>J1095592</v>
      </c>
      <c r="E285" s="3">
        <f t="shared" si="27"/>
        <v>1</v>
      </c>
      <c r="F285">
        <f t="shared" si="28"/>
        <v>14</v>
      </c>
      <c r="G285" t="str">
        <f>TEXT(Servicios[[#This Row],[FECHA]],"aaaa")</f>
        <v>2023</v>
      </c>
      <c r="H285" t="str">
        <f>TEXT(Servicios[[#This Row],[FECHA]],"mmmm")</f>
        <v>marzo</v>
      </c>
      <c r="I285" t="str">
        <f>CONCATENATE(Servicios[[#This Row],[MES]]," ",Servicios[[#This Row],[AÑO]])</f>
        <v>marzo 2023</v>
      </c>
      <c r="J285" s="3" t="str">
        <f>MID(Servicios[[#This Row],[ORDEN]],1,1)</f>
        <v>S</v>
      </c>
      <c r="L285" t="s">
        <v>2123</v>
      </c>
      <c r="M285" t="s">
        <v>2124</v>
      </c>
      <c r="N285" t="s">
        <v>1915</v>
      </c>
      <c r="O285" t="s">
        <v>118</v>
      </c>
      <c r="P285" t="s">
        <v>231</v>
      </c>
      <c r="Q285" t="s">
        <v>2125</v>
      </c>
      <c r="R285" t="e">
        <f>VLOOKUP(Servicios[[#This Row],[VIN2]],Table_OutputBDVentaReciente[Vin],1,0)</f>
        <v>#N/A</v>
      </c>
      <c r="S285" t="str">
        <f>VLOOKUP(Servicios[[#This Row],[VIN2]],Table_ListadoRptClientes[Vin],1,0)</f>
        <v>MR2B29F30J1095592</v>
      </c>
      <c r="T285" t="e">
        <f>VLOOKUP(Servicios[[#This Row],[VIN2]],Table_LIstadoInactivos[Vin],1,0)</f>
        <v>#N/A</v>
      </c>
      <c r="U285" t="e">
        <f>VLOOKUP(Servicios[[#This Row],[VIN2]],Table_Campanias[Vin],1,0)</f>
        <v>#N/A</v>
      </c>
      <c r="V285" s="3" t="str">
        <f>MID(Servicios[[#This Row],[VIN2]],10,1)</f>
        <v>J</v>
      </c>
      <c r="W285" s="3">
        <f t="shared" si="29"/>
        <v>2019</v>
      </c>
      <c r="X285" t="s">
        <v>2126</v>
      </c>
      <c r="Y285">
        <v>4612281898</v>
      </c>
      <c r="Z285">
        <v>4616177751</v>
      </c>
      <c r="AA285">
        <v>4612281898</v>
      </c>
      <c r="AB285">
        <v>0</v>
      </c>
      <c r="AC285" t="s">
        <v>1918</v>
      </c>
      <c r="AD285" s="9" t="str">
        <f>IFERROR(VLOOKUP(Servicios[[#This Row],[VIN 8 BV]],Citas[[VIN]:[STATUS ASISTENCIA]],1,FALSE),"NO")</f>
        <v>J1095592</v>
      </c>
    </row>
    <row r="286" spans="1:30">
      <c r="A286" s="1">
        <v>44999</v>
      </c>
      <c r="B286" s="19" t="s">
        <v>2127</v>
      </c>
      <c r="C286" s="156" t="str">
        <f>IFERROR(VLOOKUP(Servicios[[#This Row],[VIN 8 BV]],Citas[[VIN]:[TMK]],2,0),"NO")</f>
        <v>M</v>
      </c>
      <c r="D286" s="4" t="str">
        <f>MID(Servicios[[#This Row],[VIN2]],10,8)</f>
        <v>L1635467</v>
      </c>
      <c r="E286" s="3">
        <f t="shared" si="27"/>
        <v>1</v>
      </c>
      <c r="F286">
        <f t="shared" si="28"/>
        <v>14</v>
      </c>
      <c r="G286" t="str">
        <f>TEXT(Servicios[[#This Row],[FECHA]],"aaaa")</f>
        <v>2023</v>
      </c>
      <c r="H286" t="str">
        <f>TEXT(Servicios[[#This Row],[FECHA]],"mmmm")</f>
        <v>marzo</v>
      </c>
      <c r="I286" t="str">
        <f>CONCATENATE(Servicios[[#This Row],[MES]]," ",Servicios[[#This Row],[AÑO]])</f>
        <v>marzo 2023</v>
      </c>
      <c r="J286" s="3" t="str">
        <f>MID(Servicios[[#This Row],[ORDEN]],1,1)</f>
        <v>S</v>
      </c>
      <c r="L286" t="s">
        <v>2128</v>
      </c>
      <c r="M286" t="s">
        <v>2129</v>
      </c>
      <c r="N286" t="s">
        <v>222</v>
      </c>
      <c r="O286" t="s">
        <v>120</v>
      </c>
      <c r="P286" t="s">
        <v>451</v>
      </c>
      <c r="Q286" t="s">
        <v>2130</v>
      </c>
      <c r="R286" t="e">
        <f>VLOOKUP(Servicios[[#This Row],[VIN2]],Table_OutputBDVentaReciente[Vin],1,0)</f>
        <v>#N/A</v>
      </c>
      <c r="S286" t="str">
        <f>VLOOKUP(Servicios[[#This Row],[VIN2]],Table_ListadoRptClientes[Vin],1,0)</f>
        <v>JTDKDTB34L1635467</v>
      </c>
      <c r="T286" t="e">
        <f>VLOOKUP(Servicios[[#This Row],[VIN2]],Table_LIstadoInactivos[Vin],1,0)</f>
        <v>#N/A</v>
      </c>
      <c r="U286" t="e">
        <f>VLOOKUP(Servicios[[#This Row],[VIN2]],Table_Campanias[Vin],1,0)</f>
        <v>#N/A</v>
      </c>
      <c r="V286" s="3" t="str">
        <f>MID(Servicios[[#This Row],[VIN2]],10,1)</f>
        <v>L</v>
      </c>
      <c r="W286" s="3">
        <f t="shared" si="29"/>
        <v>2021</v>
      </c>
      <c r="X286" t="s">
        <v>2131</v>
      </c>
      <c r="Y286">
        <v>7771350116</v>
      </c>
      <c r="Z286">
        <v>7771350116</v>
      </c>
      <c r="AA286">
        <v>4494338259</v>
      </c>
      <c r="AB286">
        <v>4611437544</v>
      </c>
      <c r="AC286" t="s">
        <v>2062</v>
      </c>
      <c r="AD286" s="9" t="str">
        <f>IFERROR(VLOOKUP(Servicios[[#This Row],[VIN 8 BV]],Citas[[VIN]:[STATUS ASISTENCIA]],1,FALSE),"NO")</f>
        <v>L1635467</v>
      </c>
    </row>
    <row r="287" spans="1:30">
      <c r="A287" s="1">
        <v>44999</v>
      </c>
      <c r="B287" s="19" t="s">
        <v>2132</v>
      </c>
      <c r="C287" s="156" t="str">
        <f>IFERROR(VLOOKUP(Servicios[[#This Row],[VIN 8 BV]],Citas[[VIN]:[TMK]],2,0),"NO")</f>
        <v>M</v>
      </c>
      <c r="D287" s="4" t="str">
        <f>MID(Servicios[[#This Row],[VIN2]],10,8)</f>
        <v>KU739813</v>
      </c>
      <c r="E287" s="3">
        <f t="shared" si="27"/>
        <v>1</v>
      </c>
      <c r="F287">
        <f t="shared" si="28"/>
        <v>14</v>
      </c>
      <c r="G287" t="str">
        <f>TEXT(Servicios[[#This Row],[FECHA]],"aaaa")</f>
        <v>2023</v>
      </c>
      <c r="H287" t="str">
        <f>TEXT(Servicios[[#This Row],[FECHA]],"mmmm")</f>
        <v>marzo</v>
      </c>
      <c r="I287" t="str">
        <f>CONCATENATE(Servicios[[#This Row],[MES]]," ",Servicios[[#This Row],[AÑO]])</f>
        <v>marzo 2023</v>
      </c>
      <c r="J287" s="3" t="str">
        <f>MID(Servicios[[#This Row],[ORDEN]],1,1)</f>
        <v>S</v>
      </c>
      <c r="L287" t="s">
        <v>2133</v>
      </c>
      <c r="M287" t="s">
        <v>2134</v>
      </c>
      <c r="N287" t="s">
        <v>2135</v>
      </c>
      <c r="O287" t="s">
        <v>119</v>
      </c>
      <c r="P287" t="s">
        <v>359</v>
      </c>
      <c r="Q287" t="s">
        <v>2136</v>
      </c>
      <c r="R287" t="e">
        <f>VLOOKUP(Servicios[[#This Row],[VIN2]],Table_OutputBDVentaReciente[Vin],1,0)</f>
        <v>#N/A</v>
      </c>
      <c r="S287" t="str">
        <f>VLOOKUP(Servicios[[#This Row],[VIN2]],Table_ListadoRptClientes[Vin],1,0)</f>
        <v>4T1B11HK7KU739813</v>
      </c>
      <c r="T287" t="e">
        <f>VLOOKUP(Servicios[[#This Row],[VIN2]],Table_LIstadoInactivos[Vin],1,0)</f>
        <v>#N/A</v>
      </c>
      <c r="U287" t="e">
        <f>VLOOKUP(Servicios[[#This Row],[VIN2]],Table_Campanias[Vin],1,0)</f>
        <v>#N/A</v>
      </c>
      <c r="V287" s="3" t="str">
        <f>MID(Servicios[[#This Row],[VIN2]],10,1)</f>
        <v>K</v>
      </c>
      <c r="W287" s="3">
        <f t="shared" si="29"/>
        <v>2020</v>
      </c>
      <c r="X287" t="s">
        <v>2137</v>
      </c>
      <c r="Y287">
        <v>4612070676</v>
      </c>
      <c r="Z287">
        <v>4612060676</v>
      </c>
      <c r="AA287">
        <v>4612060676</v>
      </c>
      <c r="AB287">
        <v>4612060676</v>
      </c>
      <c r="AC287" t="s">
        <v>2138</v>
      </c>
      <c r="AD287" s="9" t="str">
        <f>IFERROR(VLOOKUP(Servicios[[#This Row],[VIN 8 BV]],Citas[[VIN]:[STATUS ASISTENCIA]],1,FALSE),"NO")</f>
        <v>KU739813</v>
      </c>
    </row>
    <row r="288" spans="1:30">
      <c r="A288" s="1">
        <v>44999</v>
      </c>
      <c r="B288" s="19" t="s">
        <v>2139</v>
      </c>
      <c r="C288" s="156" t="str">
        <f>IFERROR(VLOOKUP(Servicios[[#This Row],[VIN 8 BV]],Citas[[VIN]:[TMK]],2,0),"NO")</f>
        <v>I</v>
      </c>
      <c r="D288" s="4" t="str">
        <f>MID(Servicios[[#This Row],[VIN2]],10,8)</f>
        <v>LU866688</v>
      </c>
      <c r="E288" s="3">
        <f t="shared" si="27"/>
        <v>1</v>
      </c>
      <c r="F288">
        <f t="shared" si="28"/>
        <v>14</v>
      </c>
      <c r="G288" t="str">
        <f>TEXT(Servicios[[#This Row],[FECHA]],"aaaa")</f>
        <v>2023</v>
      </c>
      <c r="H288" t="str">
        <f>TEXT(Servicios[[#This Row],[FECHA]],"mmmm")</f>
        <v>marzo</v>
      </c>
      <c r="I288" t="str">
        <f>CONCATENATE(Servicios[[#This Row],[MES]]," ",Servicios[[#This Row],[AÑO]])</f>
        <v>marzo 2023</v>
      </c>
      <c r="J288" s="3" t="str">
        <f>MID(Servicios[[#This Row],[ORDEN]],1,1)</f>
        <v>S</v>
      </c>
      <c r="L288" t="s">
        <v>2140</v>
      </c>
      <c r="M288" t="s">
        <v>2141</v>
      </c>
      <c r="N288" t="s">
        <v>2142</v>
      </c>
      <c r="O288" t="s">
        <v>118</v>
      </c>
      <c r="P288" t="s">
        <v>359</v>
      </c>
      <c r="Q288" t="s">
        <v>2143</v>
      </c>
      <c r="R288" t="e">
        <f>VLOOKUP(Servicios[[#This Row],[VIN2]],Table_OutputBDVentaReciente[Vin],1,0)</f>
        <v>#N/A</v>
      </c>
      <c r="S288" t="str">
        <f>VLOOKUP(Servicios[[#This Row],[VIN2]],Table_ListadoRptClientes[Vin],1,0)</f>
        <v>4T1F11AK0LU866688</v>
      </c>
      <c r="T288" t="e">
        <f>VLOOKUP(Servicios[[#This Row],[VIN2]],Table_LIstadoInactivos[Vin],1,0)</f>
        <v>#N/A</v>
      </c>
      <c r="U288" t="e">
        <f>VLOOKUP(Servicios[[#This Row],[VIN2]],Table_Campanias[Vin],1,0)</f>
        <v>#N/A</v>
      </c>
      <c r="V288" s="3" t="str">
        <f>MID(Servicios[[#This Row],[VIN2]],10,1)</f>
        <v>L</v>
      </c>
      <c r="W288" s="3">
        <f t="shared" si="29"/>
        <v>2021</v>
      </c>
      <c r="X288" t="s">
        <v>2144</v>
      </c>
      <c r="Y288">
        <v>4151179380</v>
      </c>
      <c r="Z288">
        <v>4151179380</v>
      </c>
      <c r="AA288">
        <v>4151179380</v>
      </c>
      <c r="AB288">
        <v>4151179380</v>
      </c>
      <c r="AC288" t="s">
        <v>2145</v>
      </c>
      <c r="AD288" s="9" t="str">
        <f>IFERROR(VLOOKUP(Servicios[[#This Row],[VIN 8 BV]],Citas[[VIN]:[STATUS ASISTENCIA]],1,FALSE),"NO")</f>
        <v>LU866688</v>
      </c>
    </row>
    <row r="289" spans="1:30">
      <c r="A289" s="1">
        <v>44999</v>
      </c>
      <c r="B289" s="19" t="s">
        <v>2146</v>
      </c>
      <c r="C289" s="156" t="str">
        <f>IFERROR(VLOOKUP(Servicios[[#This Row],[VIN 8 BV]],Citas[[VIN]:[TMK]],2,0),"NO")</f>
        <v>K</v>
      </c>
      <c r="D289" s="4" t="str">
        <f>MID(Servicios[[#This Row],[VIN2]],10,8)</f>
        <v>M1215917</v>
      </c>
      <c r="E289" s="3">
        <f t="shared" si="27"/>
        <v>1</v>
      </c>
      <c r="F289">
        <f t="shared" si="28"/>
        <v>14</v>
      </c>
      <c r="G289" t="str">
        <f>TEXT(Servicios[[#This Row],[FECHA]],"aaaa")</f>
        <v>2023</v>
      </c>
      <c r="H289" t="str">
        <f>TEXT(Servicios[[#This Row],[FECHA]],"mmmm")</f>
        <v>marzo</v>
      </c>
      <c r="I289" t="str">
        <f>CONCATENATE(Servicios[[#This Row],[MES]]," ",Servicios[[#This Row],[AÑO]])</f>
        <v>marzo 2023</v>
      </c>
      <c r="J289" s="3" t="str">
        <f>MID(Servicios[[#This Row],[ORDEN]],1,1)</f>
        <v>S</v>
      </c>
      <c r="L289" t="s">
        <v>2147</v>
      </c>
      <c r="M289" t="s">
        <v>2148</v>
      </c>
      <c r="N289" t="s">
        <v>2149</v>
      </c>
      <c r="O289" t="s">
        <v>120</v>
      </c>
      <c r="P289" t="s">
        <v>231</v>
      </c>
      <c r="Q289" t="s">
        <v>2150</v>
      </c>
      <c r="R289" t="e">
        <f>VLOOKUP(Servicios[[#This Row],[VIN2]],Table_OutputBDVentaReciente[Vin],1,0)</f>
        <v>#N/A</v>
      </c>
      <c r="S289" t="str">
        <f>VLOOKUP(Servicios[[#This Row],[VIN2]],Table_ListadoRptClientes[Vin],1,0)</f>
        <v>MR2K29F36M1215917</v>
      </c>
      <c r="T289" t="e">
        <f>VLOOKUP(Servicios[[#This Row],[VIN2]],Table_LIstadoInactivos[Vin],1,0)</f>
        <v>#N/A</v>
      </c>
      <c r="U289" t="e">
        <f>VLOOKUP(Servicios[[#This Row],[VIN2]],Table_Campanias[Vin],1,0)</f>
        <v>#N/A</v>
      </c>
      <c r="V289" s="3" t="str">
        <f>MID(Servicios[[#This Row],[VIN2]],10,1)</f>
        <v>M</v>
      </c>
      <c r="W289" s="3">
        <f t="shared" si="29"/>
        <v>2022</v>
      </c>
      <c r="X289" t="s">
        <v>2151</v>
      </c>
      <c r="Y289">
        <v>4612307100</v>
      </c>
      <c r="Z289">
        <v>4612307081</v>
      </c>
      <c r="AA289">
        <v>4612307100</v>
      </c>
      <c r="AB289">
        <v>0</v>
      </c>
      <c r="AC289" t="s">
        <v>2152</v>
      </c>
      <c r="AD289" s="9" t="str">
        <f>IFERROR(VLOOKUP(Servicios[[#This Row],[VIN 8 BV]],Citas[[VIN]:[STATUS ASISTENCIA]],1,FALSE),"NO")</f>
        <v>M1215917</v>
      </c>
    </row>
    <row r="290" spans="1:30">
      <c r="A290" s="1">
        <v>44999</v>
      </c>
      <c r="B290" s="19" t="s">
        <v>2153</v>
      </c>
      <c r="C290" s="156" t="str">
        <f>IFERROR(VLOOKUP(Servicios[[#This Row],[VIN 8 BV]],Citas[[VIN]:[TMK]],2,0),"NO")</f>
        <v>M</v>
      </c>
      <c r="D290" s="4" t="str">
        <f>MID(Servicios[[#This Row],[VIN2]],10,8)</f>
        <v>EW088504</v>
      </c>
      <c r="E290" s="3">
        <f t="shared" si="27"/>
        <v>1</v>
      </c>
      <c r="F290">
        <f t="shared" si="28"/>
        <v>14</v>
      </c>
      <c r="G290" t="str">
        <f>TEXT(Servicios[[#This Row],[FECHA]],"aaaa")</f>
        <v>2023</v>
      </c>
      <c r="H290" t="str">
        <f>TEXT(Servicios[[#This Row],[FECHA]],"mmmm")</f>
        <v>marzo</v>
      </c>
      <c r="I290" t="str">
        <f>CONCATENATE(Servicios[[#This Row],[MES]]," ",Servicios[[#This Row],[AÑO]])</f>
        <v>marzo 2023</v>
      </c>
      <c r="J290" s="3" t="str">
        <f>MID(Servicios[[#This Row],[ORDEN]],1,1)</f>
        <v>S</v>
      </c>
      <c r="L290" t="s">
        <v>2154</v>
      </c>
      <c r="M290" t="s">
        <v>2155</v>
      </c>
      <c r="N290" t="s">
        <v>2156</v>
      </c>
      <c r="O290" t="s">
        <v>118</v>
      </c>
      <c r="P290" t="s">
        <v>295</v>
      </c>
      <c r="Q290" t="s">
        <v>2157</v>
      </c>
      <c r="R290" t="e">
        <f>VLOOKUP(Servicios[[#This Row],[VIN2]],Table_OutputBDVentaReciente[Vin],1,0)</f>
        <v>#N/A</v>
      </c>
      <c r="S290" t="str">
        <f>VLOOKUP(Servicios[[#This Row],[VIN2]],Table_ListadoRptClientes[Vin],1,0)</f>
        <v>2T3ZF4EV9EW088504</v>
      </c>
      <c r="T290" t="e">
        <f>VLOOKUP(Servicios[[#This Row],[VIN2]],Table_LIstadoInactivos[Vin],1,0)</f>
        <v>#N/A</v>
      </c>
      <c r="U290" t="e">
        <f>VLOOKUP(Servicios[[#This Row],[VIN2]],Table_Campanias[Vin],1,0)</f>
        <v>#N/A</v>
      </c>
      <c r="V290" s="3" t="str">
        <f>MID(Servicios[[#This Row],[VIN2]],10,1)</f>
        <v>E</v>
      </c>
      <c r="W290" s="3">
        <f t="shared" si="29"/>
        <v>2014</v>
      </c>
      <c r="X290" t="s">
        <v>2158</v>
      </c>
      <c r="Y290">
        <v>4616145238</v>
      </c>
      <c r="Z290">
        <v>4611910595</v>
      </c>
      <c r="AA290">
        <v>4612321673</v>
      </c>
      <c r="AB290">
        <v>4613413739</v>
      </c>
      <c r="AC290" t="s">
        <v>2159</v>
      </c>
      <c r="AD290" s="9" t="str">
        <f>IFERROR(VLOOKUP(Servicios[[#This Row],[VIN 8 BV]],Citas[[VIN]:[STATUS ASISTENCIA]],1,FALSE),"NO")</f>
        <v>EW088504</v>
      </c>
    </row>
    <row r="291" spans="1:30">
      <c r="A291" s="1">
        <v>44999</v>
      </c>
      <c r="B291" s="19" t="s">
        <v>2160</v>
      </c>
      <c r="C291" s="156" t="str">
        <f>IFERROR(VLOOKUP(Servicios[[#This Row],[VIN 8 BV]],Citas[[VIN]:[TMK]],2,0),"NO")</f>
        <v>I</v>
      </c>
      <c r="D291" s="4" t="str">
        <f>MID(Servicios[[#This Row],[VIN2]],10,8)</f>
        <v>J1610523</v>
      </c>
      <c r="E291" s="3">
        <f t="shared" si="27"/>
        <v>1</v>
      </c>
      <c r="F291">
        <f t="shared" si="28"/>
        <v>14</v>
      </c>
      <c r="G291" t="str">
        <f>TEXT(Servicios[[#This Row],[FECHA]],"aaaa")</f>
        <v>2023</v>
      </c>
      <c r="H291" t="str">
        <f>TEXT(Servicios[[#This Row],[FECHA]],"mmmm")</f>
        <v>marzo</v>
      </c>
      <c r="I291" t="str">
        <f>CONCATENATE(Servicios[[#This Row],[MES]]," ",Servicios[[#This Row],[AÑO]])</f>
        <v>marzo 2023</v>
      </c>
      <c r="J291" s="3" t="str">
        <f>MID(Servicios[[#This Row],[ORDEN]],1,1)</f>
        <v>S</v>
      </c>
      <c r="L291" t="s">
        <v>2161</v>
      </c>
      <c r="M291" t="s">
        <v>2162</v>
      </c>
      <c r="N291" t="s">
        <v>2163</v>
      </c>
      <c r="O291" t="s">
        <v>119</v>
      </c>
      <c r="P291" t="s">
        <v>451</v>
      </c>
      <c r="Q291" t="s">
        <v>2164</v>
      </c>
      <c r="R291" t="e">
        <f>VLOOKUP(Servicios[[#This Row],[VIN2]],Table_OutputBDVentaReciente[Vin],1,0)</f>
        <v>#N/A</v>
      </c>
      <c r="S291" t="str">
        <f>VLOOKUP(Servicios[[#This Row],[VIN2]],Table_ListadoRptClientes[Vin],1,0)</f>
        <v>JTDKDTB3XJ1610523</v>
      </c>
      <c r="T291" t="e">
        <f>VLOOKUP(Servicios[[#This Row],[VIN2]],Table_LIstadoInactivos[Vin],1,0)</f>
        <v>#N/A</v>
      </c>
      <c r="U291" t="e">
        <f>VLOOKUP(Servicios[[#This Row],[VIN2]],Table_Campanias[Vin],1,0)</f>
        <v>#N/A</v>
      </c>
      <c r="V291" s="3" t="str">
        <f>MID(Servicios[[#This Row],[VIN2]],10,1)</f>
        <v>J</v>
      </c>
      <c r="W291" s="3">
        <f t="shared" si="29"/>
        <v>2019</v>
      </c>
      <c r="X291" t="s">
        <v>2165</v>
      </c>
      <c r="Y291">
        <v>0</v>
      </c>
      <c r="Z291">
        <v>4434351193</v>
      </c>
      <c r="AA291">
        <v>4424351193</v>
      </c>
      <c r="AB291">
        <v>0</v>
      </c>
      <c r="AC291" t="s">
        <v>2166</v>
      </c>
      <c r="AD291" s="9" t="str">
        <f>IFERROR(VLOOKUP(Servicios[[#This Row],[VIN 8 BV]],Citas[[VIN]:[STATUS ASISTENCIA]],1,FALSE),"NO")</f>
        <v>J1610523</v>
      </c>
    </row>
    <row r="292" spans="1:30">
      <c r="A292" s="1">
        <v>44999</v>
      </c>
      <c r="B292" s="19" t="s">
        <v>2167</v>
      </c>
      <c r="C292" s="156" t="str">
        <f>IFERROR(VLOOKUP(Servicios[[#This Row],[VIN 8 BV]],Citas[[VIN]:[TMK]],2,0),"NO")</f>
        <v>K</v>
      </c>
      <c r="D292" s="4" t="str">
        <f>MID(Servicios[[#This Row],[VIN2]],10,8)</f>
        <v>L6002458</v>
      </c>
      <c r="E292" s="3">
        <f t="shared" si="27"/>
        <v>1</v>
      </c>
      <c r="F292">
        <f t="shared" si="28"/>
        <v>14</v>
      </c>
      <c r="G292" t="str">
        <f>TEXT(Servicios[[#This Row],[FECHA]],"aaaa")</f>
        <v>2023</v>
      </c>
      <c r="H292" t="str">
        <f>TEXT(Servicios[[#This Row],[FECHA]],"mmmm")</f>
        <v>marzo</v>
      </c>
      <c r="I292" t="str">
        <f>CONCATENATE(Servicios[[#This Row],[MES]]," ",Servicios[[#This Row],[AÑO]])</f>
        <v>marzo 2023</v>
      </c>
      <c r="J292" s="3" t="str">
        <f>MID(Servicios[[#This Row],[ORDEN]],1,1)</f>
        <v>S</v>
      </c>
      <c r="L292" t="s">
        <v>2168</v>
      </c>
      <c r="M292" t="s">
        <v>2169</v>
      </c>
      <c r="N292" t="s">
        <v>2170</v>
      </c>
      <c r="O292" t="s">
        <v>118</v>
      </c>
      <c r="P292" t="s">
        <v>338</v>
      </c>
      <c r="Q292" t="s">
        <v>2171</v>
      </c>
      <c r="R292" t="e">
        <f>VLOOKUP(Servicios[[#This Row],[VIN2]],Table_OutputBDVentaReciente[Vin],1,0)</f>
        <v>#N/A</v>
      </c>
      <c r="S292" t="str">
        <f>VLOOKUP(Servicios[[#This Row],[VIN2]],Table_ListadoRptClientes[Vin],1,0)</f>
        <v>JTFJM9CP2L6002458</v>
      </c>
      <c r="T292" t="e">
        <f>VLOOKUP(Servicios[[#This Row],[VIN2]],Table_LIstadoInactivos[Vin],1,0)</f>
        <v>#N/A</v>
      </c>
      <c r="U292" t="e">
        <f>VLOOKUP(Servicios[[#This Row],[VIN2]],Table_Campanias[Vin],1,0)</f>
        <v>#N/A</v>
      </c>
      <c r="V292" s="3" t="str">
        <f>MID(Servicios[[#This Row],[VIN2]],10,1)</f>
        <v>L</v>
      </c>
      <c r="W292" s="3">
        <f t="shared" si="29"/>
        <v>2021</v>
      </c>
      <c r="X292" t="s">
        <v>2172</v>
      </c>
      <c r="Y292">
        <v>4666691578</v>
      </c>
      <c r="Z292">
        <v>4661087700</v>
      </c>
      <c r="AA292">
        <v>4661863832</v>
      </c>
      <c r="AB292">
        <v>4661863832</v>
      </c>
      <c r="AC292" t="s">
        <v>2173</v>
      </c>
      <c r="AD292" s="9" t="str">
        <f>IFERROR(VLOOKUP(Servicios[[#This Row],[VIN 8 BV]],Citas[[VIN]:[STATUS ASISTENCIA]],1,FALSE),"NO")</f>
        <v>L6002458</v>
      </c>
    </row>
    <row r="293" spans="1:30">
      <c r="A293" s="1">
        <v>44999</v>
      </c>
      <c r="B293" s="19" t="s">
        <v>2174</v>
      </c>
      <c r="C293" s="156" t="str">
        <f>IFERROR(VLOOKUP(Servicios[[#This Row],[VIN 8 BV]],Citas[[VIN]:[TMK]],2,0),"NO")</f>
        <v>M</v>
      </c>
      <c r="D293" s="4" t="str">
        <f>MID(Servicios[[#This Row],[VIN2]],10,8)</f>
        <v>MP204998</v>
      </c>
      <c r="E293" s="3">
        <f t="shared" si="27"/>
        <v>1</v>
      </c>
      <c r="F293">
        <f t="shared" si="28"/>
        <v>14</v>
      </c>
      <c r="G293" t="str">
        <f>TEXT(Servicios[[#This Row],[FECHA]],"aaaa")</f>
        <v>2023</v>
      </c>
      <c r="H293" t="str">
        <f>TEXT(Servicios[[#This Row],[FECHA]],"mmmm")</f>
        <v>marzo</v>
      </c>
      <c r="I293" t="str">
        <f>CONCATENATE(Servicios[[#This Row],[MES]]," ",Servicios[[#This Row],[AÑO]])</f>
        <v>marzo 2023</v>
      </c>
      <c r="J293" s="3" t="str">
        <f>MID(Servicios[[#This Row],[ORDEN]],1,1)</f>
        <v>S</v>
      </c>
      <c r="L293" t="s">
        <v>2175</v>
      </c>
      <c r="M293" t="s">
        <v>2176</v>
      </c>
      <c r="N293" t="s">
        <v>2177</v>
      </c>
      <c r="O293" t="s">
        <v>119</v>
      </c>
      <c r="P293" t="s">
        <v>310</v>
      </c>
      <c r="Q293" t="s">
        <v>2178</v>
      </c>
      <c r="R293" t="e">
        <f>VLOOKUP(Servicios[[#This Row],[VIN2]],Table_OutputBDVentaReciente[Vin],1,0)</f>
        <v>#N/A</v>
      </c>
      <c r="S293" t="str">
        <f>VLOOKUP(Servicios[[#This Row],[VIN2]],Table_ListadoRptClientes[Vin],1,0)</f>
        <v>5YFBPRBE5MP204998</v>
      </c>
      <c r="T293" t="e">
        <f>VLOOKUP(Servicios[[#This Row],[VIN2]],Table_LIstadoInactivos[Vin],1,0)</f>
        <v>#N/A</v>
      </c>
      <c r="U293" t="e">
        <f>VLOOKUP(Servicios[[#This Row],[VIN2]],Table_Campanias[Vin],1,0)</f>
        <v>#N/A</v>
      </c>
      <c r="V293" s="3" t="str">
        <f>MID(Servicios[[#This Row],[VIN2]],10,1)</f>
        <v>M</v>
      </c>
      <c r="W293" s="3">
        <f t="shared" si="29"/>
        <v>2022</v>
      </c>
      <c r="X293" t="s">
        <v>2179</v>
      </c>
      <c r="Y293">
        <v>0</v>
      </c>
      <c r="Z293">
        <v>4611125142</v>
      </c>
      <c r="AA293">
        <v>4611739215</v>
      </c>
      <c r="AB293">
        <v>4611125142</v>
      </c>
      <c r="AC293" t="s">
        <v>2180</v>
      </c>
      <c r="AD293" s="9" t="str">
        <f>IFERROR(VLOOKUP(Servicios[[#This Row],[VIN 8 BV]],Citas[[VIN]:[STATUS ASISTENCIA]],1,FALSE),"NO")</f>
        <v>MP204998</v>
      </c>
    </row>
    <row r="294" spans="1:30">
      <c r="A294" s="1">
        <v>44999</v>
      </c>
      <c r="B294" s="19" t="s">
        <v>2181</v>
      </c>
      <c r="C294" s="156" t="str">
        <f>IFERROR(VLOOKUP(Servicios[[#This Row],[VIN 8 BV]],Citas[[VIN]:[TMK]],2,0),"NO")</f>
        <v>M</v>
      </c>
      <c r="D294" s="4" t="str">
        <f>MID(Servicios[[#This Row],[VIN2]],10,8)</f>
        <v>L3125162</v>
      </c>
      <c r="E294" s="3">
        <f t="shared" si="27"/>
        <v>1</v>
      </c>
      <c r="F294">
        <f t="shared" si="28"/>
        <v>14</v>
      </c>
      <c r="G294" t="str">
        <f>TEXT(Servicios[[#This Row],[FECHA]],"aaaa")</f>
        <v>2023</v>
      </c>
      <c r="H294" t="str">
        <f>TEXT(Servicios[[#This Row],[FECHA]],"mmmm")</f>
        <v>marzo</v>
      </c>
      <c r="I294" t="str">
        <f>CONCATENATE(Servicios[[#This Row],[MES]]," ",Servicios[[#This Row],[AÑO]])</f>
        <v>marzo 2023</v>
      </c>
      <c r="J294" s="3" t="str">
        <f>MID(Servicios[[#This Row],[ORDEN]],1,1)</f>
        <v>S</v>
      </c>
      <c r="L294" t="s">
        <v>2182</v>
      </c>
      <c r="M294" t="s">
        <v>2183</v>
      </c>
      <c r="N294" t="s">
        <v>2184</v>
      </c>
      <c r="O294" t="s">
        <v>118</v>
      </c>
      <c r="P294" t="s">
        <v>215</v>
      </c>
      <c r="Q294" t="s">
        <v>2185</v>
      </c>
      <c r="R294" t="e">
        <f>VLOOKUP(Servicios[[#This Row],[VIN2]],Table_OutputBDVentaReciente[Vin],1,0)</f>
        <v>#N/A</v>
      </c>
      <c r="S294" t="str">
        <f>VLOOKUP(Servicios[[#This Row],[VIN2]],Table_ListadoRptClientes[Vin],1,0)</f>
        <v>JTDKARFU3L3125162</v>
      </c>
      <c r="T294" t="e">
        <f>VLOOKUP(Servicios[[#This Row],[VIN2]],Table_LIstadoInactivos[Vin],1,0)</f>
        <v>#N/A</v>
      </c>
      <c r="U294" t="e">
        <f>VLOOKUP(Servicios[[#This Row],[VIN2]],Table_Campanias[Vin],1,0)</f>
        <v>#N/A</v>
      </c>
      <c r="V294" s="3" t="str">
        <f>MID(Servicios[[#This Row],[VIN2]],10,1)</f>
        <v>L</v>
      </c>
      <c r="W294" s="3">
        <f t="shared" si="29"/>
        <v>2021</v>
      </c>
      <c r="X294" t="s">
        <v>2186</v>
      </c>
      <c r="Y294">
        <v>4171771389</v>
      </c>
      <c r="Z294">
        <v>4171774012</v>
      </c>
      <c r="AA294">
        <v>4171771389</v>
      </c>
      <c r="AB294">
        <v>4171774012</v>
      </c>
      <c r="AC294" t="s">
        <v>2187</v>
      </c>
      <c r="AD294" s="9" t="str">
        <f>IFERROR(VLOOKUP(Servicios[[#This Row],[VIN 8 BV]],Citas[[VIN]:[STATUS ASISTENCIA]],1,FALSE),"NO")</f>
        <v>L3125162</v>
      </c>
    </row>
    <row r="295" spans="1:30">
      <c r="A295" s="1">
        <v>44999</v>
      </c>
      <c r="B295" s="19" t="s">
        <v>2188</v>
      </c>
      <c r="C295" s="156" t="str">
        <f>IFERROR(VLOOKUP(Servicios[[#This Row],[VIN 8 BV]],Citas[[VIN]:[TMK]],2,0),"NO")</f>
        <v>J</v>
      </c>
      <c r="D295" s="4" t="str">
        <f>MID(Servicios[[#This Row],[VIN2]],10,8)</f>
        <v>NJ037030</v>
      </c>
      <c r="E295" s="3">
        <f t="shared" si="27"/>
        <v>1</v>
      </c>
      <c r="F295">
        <f t="shared" si="28"/>
        <v>14</v>
      </c>
      <c r="G295" t="str">
        <f>TEXT(Servicios[[#This Row],[FECHA]],"aaaa")</f>
        <v>2023</v>
      </c>
      <c r="H295" t="str">
        <f>TEXT(Servicios[[#This Row],[FECHA]],"mmmm")</f>
        <v>marzo</v>
      </c>
      <c r="I295" t="str">
        <f>CONCATENATE(Servicios[[#This Row],[MES]]," ",Servicios[[#This Row],[AÑO]])</f>
        <v>marzo 2023</v>
      </c>
      <c r="J295" s="3" t="str">
        <f>MID(Servicios[[#This Row],[ORDEN]],1,1)</f>
        <v>S</v>
      </c>
      <c r="L295" t="s">
        <v>2189</v>
      </c>
      <c r="M295" t="s">
        <v>2190</v>
      </c>
      <c r="N295" t="s">
        <v>2191</v>
      </c>
      <c r="O295" t="s">
        <v>119</v>
      </c>
      <c r="P295" t="s">
        <v>459</v>
      </c>
      <c r="Q295" t="s">
        <v>2192</v>
      </c>
      <c r="R295" t="e">
        <f>VLOOKUP(Servicios[[#This Row],[VIN2]],Table_OutputBDVentaReciente[Vin],1,0)</f>
        <v>#N/A</v>
      </c>
      <c r="S295" t="str">
        <f>VLOOKUP(Servicios[[#This Row],[VIN2]],Table_ListadoRptClientes[Vin],1,0)</f>
        <v>JTDBARDE3NJ037030</v>
      </c>
      <c r="T295" t="e">
        <f>VLOOKUP(Servicios[[#This Row],[VIN2]],Table_LIstadoInactivos[Vin],1,0)</f>
        <v>#N/A</v>
      </c>
      <c r="U295" t="e">
        <f>VLOOKUP(Servicios[[#This Row],[VIN2]],Table_Campanias[Vin],1,0)</f>
        <v>#N/A</v>
      </c>
      <c r="V295" s="3" t="str">
        <f>MID(Servicios[[#This Row],[VIN2]],10,1)</f>
        <v>N</v>
      </c>
      <c r="W295" s="3" t="str">
        <f t="shared" si="29"/>
        <v/>
      </c>
      <c r="X295" t="s">
        <v>2193</v>
      </c>
      <c r="Y295">
        <v>0</v>
      </c>
      <c r="Z295">
        <v>4611236301</v>
      </c>
      <c r="AA295">
        <v>4611236301</v>
      </c>
      <c r="AB295">
        <v>0</v>
      </c>
      <c r="AC295" t="s">
        <v>2194</v>
      </c>
      <c r="AD295" s="9" t="str">
        <f>IFERROR(VLOOKUP(Servicios[[#This Row],[VIN 8 BV]],Citas[[VIN]:[STATUS ASISTENCIA]],1,FALSE),"NO")</f>
        <v>NJ037030</v>
      </c>
    </row>
    <row r="296" spans="1:30">
      <c r="A296" s="1">
        <v>44999</v>
      </c>
      <c r="B296" s="19" t="s">
        <v>2195</v>
      </c>
      <c r="C296" s="156" t="str">
        <f>IFERROR(VLOOKUP(Servicios[[#This Row],[VIN 8 BV]],Citas[[VIN]:[TMK]],2,0),"NO")</f>
        <v>J</v>
      </c>
      <c r="D296" s="4" t="str">
        <f>MID(Servicios[[#This Row],[VIN2]],10,8)</f>
        <v>K0186592</v>
      </c>
      <c r="E296" s="3">
        <f t="shared" si="27"/>
        <v>1</v>
      </c>
      <c r="F296">
        <f t="shared" si="28"/>
        <v>14</v>
      </c>
      <c r="G296" t="str">
        <f>TEXT(Servicios[[#This Row],[FECHA]],"aaaa")</f>
        <v>2023</v>
      </c>
      <c r="H296" t="str">
        <f>TEXT(Servicios[[#This Row],[FECHA]],"mmmm")</f>
        <v>marzo</v>
      </c>
      <c r="I296" t="str">
        <f>CONCATENATE(Servicios[[#This Row],[MES]]," ",Servicios[[#This Row],[AÑO]])</f>
        <v>marzo 2023</v>
      </c>
      <c r="J296" s="3" t="str">
        <f>MID(Servicios[[#This Row],[ORDEN]],1,1)</f>
        <v>S</v>
      </c>
      <c r="L296" t="s">
        <v>2196</v>
      </c>
      <c r="M296" t="s">
        <v>2197</v>
      </c>
      <c r="N296" t="s">
        <v>2198</v>
      </c>
      <c r="O296" t="s">
        <v>118</v>
      </c>
      <c r="P296" t="s">
        <v>251</v>
      </c>
      <c r="Q296" t="s">
        <v>2199</v>
      </c>
      <c r="R296" t="e">
        <f>VLOOKUP(Servicios[[#This Row],[VIN2]],Table_OutputBDVentaReciente[Vin],1,0)</f>
        <v>#N/A</v>
      </c>
      <c r="S296" t="e">
        <f>VLOOKUP(Servicios[[#This Row],[VIN2]],Table_ListadoRptClientes[Vin],1,0)</f>
        <v>#N/A</v>
      </c>
      <c r="T296" t="str">
        <f>VLOOKUP(Servicios[[#This Row],[VIN2]],Table_LIstadoInactivos[Vin],1,0)</f>
        <v>MR0EX8DD0K0186592</v>
      </c>
      <c r="U296" t="e">
        <f>VLOOKUP(Servicios[[#This Row],[VIN2]],Table_Campanias[Vin],1,0)</f>
        <v>#N/A</v>
      </c>
      <c r="V296" s="3" t="str">
        <f>MID(Servicios[[#This Row],[VIN2]],10,1)</f>
        <v>K</v>
      </c>
      <c r="W296" s="3">
        <f t="shared" si="29"/>
        <v>2020</v>
      </c>
      <c r="X296" t="s">
        <v>2200</v>
      </c>
      <c r="Y296">
        <v>4611570305</v>
      </c>
      <c r="Z296">
        <v>4613664145</v>
      </c>
      <c r="AA296">
        <v>4613664145</v>
      </c>
      <c r="AB296">
        <v>4611028116</v>
      </c>
      <c r="AC296" t="s">
        <v>2201</v>
      </c>
      <c r="AD296" s="9" t="str">
        <f>IFERROR(VLOOKUP(Servicios[[#This Row],[VIN 8 BV]],Citas[[VIN]:[STATUS ASISTENCIA]],1,FALSE),"NO")</f>
        <v>K0186592</v>
      </c>
    </row>
    <row r="297" spans="1:30">
      <c r="A297" s="1">
        <v>44999</v>
      </c>
      <c r="B297" s="19" t="s">
        <v>2202</v>
      </c>
      <c r="C297" s="156" t="str">
        <f>IFERROR(VLOOKUP(Servicios[[#This Row],[VIN 8 BV]],Citas[[VIN]:[TMK]],2,0),"NO")</f>
        <v>M</v>
      </c>
      <c r="D297" s="4" t="str">
        <f>MID(Servicios[[#This Row],[VIN2]],10,8)</f>
        <v>HS865290</v>
      </c>
      <c r="E297" s="3">
        <f t="shared" si="27"/>
        <v>1</v>
      </c>
      <c r="F297">
        <f t="shared" si="28"/>
        <v>14</v>
      </c>
      <c r="G297" t="str">
        <f>TEXT(Servicios[[#This Row],[FECHA]],"aaaa")</f>
        <v>2023</v>
      </c>
      <c r="H297" t="str">
        <f>TEXT(Servicios[[#This Row],[FECHA]],"mmmm")</f>
        <v>marzo</v>
      </c>
      <c r="I297" t="str">
        <f>CONCATENATE(Servicios[[#This Row],[MES]]," ",Servicios[[#This Row],[AÑO]])</f>
        <v>marzo 2023</v>
      </c>
      <c r="J297" s="3" t="str">
        <f>MID(Servicios[[#This Row],[ORDEN]],1,1)</f>
        <v>S</v>
      </c>
      <c r="L297" t="s">
        <v>2203</v>
      </c>
      <c r="M297" t="s">
        <v>2204</v>
      </c>
      <c r="N297" t="s">
        <v>2205</v>
      </c>
      <c r="O297" t="s">
        <v>120</v>
      </c>
      <c r="P297" t="s">
        <v>367</v>
      </c>
      <c r="Q297" t="s">
        <v>2206</v>
      </c>
      <c r="R297" t="e">
        <f>VLOOKUP(Servicios[[#This Row],[VIN2]],Table_OutputBDVentaReciente[Vin],1,0)</f>
        <v>#N/A</v>
      </c>
      <c r="S297" t="str">
        <f>VLOOKUP(Servicios[[#This Row],[VIN2]],Table_ListadoRptClientes[Vin],1,0)</f>
        <v>5TDYZ3DC8HS865290</v>
      </c>
      <c r="T297" t="e">
        <f>VLOOKUP(Servicios[[#This Row],[VIN2]],Table_LIstadoInactivos[Vin],1,0)</f>
        <v>#N/A</v>
      </c>
      <c r="U297" t="e">
        <f>VLOOKUP(Servicios[[#This Row],[VIN2]],Table_Campanias[Vin],1,0)</f>
        <v>#N/A</v>
      </c>
      <c r="V297" s="3" t="str">
        <f>MID(Servicios[[#This Row],[VIN2]],10,1)</f>
        <v>H</v>
      </c>
      <c r="W297" s="3">
        <f t="shared" si="29"/>
        <v>2017</v>
      </c>
      <c r="X297" t="s">
        <v>2207</v>
      </c>
      <c r="Y297">
        <v>4611699789</v>
      </c>
      <c r="Z297">
        <v>0</v>
      </c>
      <c r="AA297">
        <v>4611807866</v>
      </c>
      <c r="AB297">
        <v>0</v>
      </c>
      <c r="AC297" t="s">
        <v>2208</v>
      </c>
      <c r="AD297" s="9" t="str">
        <f>IFERROR(VLOOKUP(Servicios[[#This Row],[VIN 8 BV]],Citas[[VIN]:[STATUS ASISTENCIA]],1,FALSE),"NO")</f>
        <v>HS865290</v>
      </c>
    </row>
    <row r="298" spans="1:30">
      <c r="A298" s="1">
        <v>44999</v>
      </c>
      <c r="B298" s="19" t="s">
        <v>2209</v>
      </c>
      <c r="C298" s="156" t="str">
        <f>IFERROR(VLOOKUP(Servicios[[#This Row],[VIN 8 BV]],Citas[[VIN]:[TMK]],2,0),"NO")</f>
        <v>K</v>
      </c>
      <c r="D298" s="4" t="str">
        <f>MID(Servicios[[#This Row],[VIN2]],10,8)</f>
        <v>JP757439</v>
      </c>
      <c r="E298" s="3">
        <f t="shared" si="27"/>
        <v>1</v>
      </c>
      <c r="F298">
        <f t="shared" si="28"/>
        <v>14</v>
      </c>
      <c r="G298" t="str">
        <f>TEXT(Servicios[[#This Row],[FECHA]],"aaaa")</f>
        <v>2023</v>
      </c>
      <c r="H298" t="str">
        <f>TEXT(Servicios[[#This Row],[FECHA]],"mmmm")</f>
        <v>marzo</v>
      </c>
      <c r="I298" t="str">
        <f>CONCATENATE(Servicios[[#This Row],[MES]]," ",Servicios[[#This Row],[AÑO]])</f>
        <v>marzo 2023</v>
      </c>
      <c r="J298" s="3" t="str">
        <f>MID(Servicios[[#This Row],[ORDEN]],1,1)</f>
        <v>S</v>
      </c>
      <c r="L298" t="s">
        <v>2210</v>
      </c>
      <c r="M298" t="s">
        <v>2211</v>
      </c>
      <c r="N298" t="s">
        <v>2212</v>
      </c>
      <c r="O298" t="s">
        <v>120</v>
      </c>
      <c r="P298" t="s">
        <v>310</v>
      </c>
      <c r="Q298" t="s">
        <v>2213</v>
      </c>
      <c r="R298" t="e">
        <f>VLOOKUP(Servicios[[#This Row],[VIN2]],Table_OutputBDVentaReciente[Vin],1,0)</f>
        <v>#N/A</v>
      </c>
      <c r="S298" t="str">
        <f>VLOOKUP(Servicios[[#This Row],[VIN2]],Table_ListadoRptClientes[Vin],1,0)</f>
        <v>5YFBPRHE1JP757439</v>
      </c>
      <c r="T298" t="e">
        <f>VLOOKUP(Servicios[[#This Row],[VIN2]],Table_LIstadoInactivos[Vin],1,0)</f>
        <v>#N/A</v>
      </c>
      <c r="U298" t="e">
        <f>VLOOKUP(Servicios[[#This Row],[VIN2]],Table_Campanias[Vin],1,0)</f>
        <v>#N/A</v>
      </c>
      <c r="V298" s="3" t="str">
        <f>MID(Servicios[[#This Row],[VIN2]],10,1)</f>
        <v>J</v>
      </c>
      <c r="W298" s="3">
        <f t="shared" si="29"/>
        <v>2019</v>
      </c>
      <c r="X298" t="s">
        <v>991</v>
      </c>
      <c r="Y298">
        <v>4443321252</v>
      </c>
      <c r="Z298">
        <v>4448481446</v>
      </c>
      <c r="AA298">
        <v>4448481446</v>
      </c>
      <c r="AB298">
        <v>0</v>
      </c>
      <c r="AC298" t="s">
        <v>2214</v>
      </c>
      <c r="AD298" s="9" t="str">
        <f>IFERROR(VLOOKUP(Servicios[[#This Row],[VIN 8 BV]],Citas[[VIN]:[STATUS ASISTENCIA]],1,FALSE),"NO")</f>
        <v>JP757439</v>
      </c>
    </row>
    <row r="299" spans="1:30">
      <c r="A299" s="1">
        <v>44999</v>
      </c>
      <c r="B299" s="19" t="s">
        <v>321</v>
      </c>
      <c r="C299" s="156" t="str">
        <f>IFERROR(VLOOKUP(Servicios[[#This Row],[VIN 8 BV]],Citas[[VIN]:[TMK]],2,0),"NO")</f>
        <v>K</v>
      </c>
      <c r="D299" s="4" t="str">
        <f>MID(Servicios[[#This Row],[VIN2]],10,8)</f>
        <v>H0249553</v>
      </c>
      <c r="E299" s="3">
        <f t="shared" si="27"/>
        <v>1</v>
      </c>
      <c r="F299">
        <f t="shared" si="28"/>
        <v>14</v>
      </c>
      <c r="G299" t="str">
        <f>TEXT(Servicios[[#This Row],[FECHA]],"aaaa")</f>
        <v>2023</v>
      </c>
      <c r="H299" t="str">
        <f>TEXT(Servicios[[#This Row],[FECHA]],"mmmm")</f>
        <v>marzo</v>
      </c>
      <c r="I299" t="str">
        <f>CONCATENATE(Servicios[[#This Row],[MES]]," ",Servicios[[#This Row],[AÑO]])</f>
        <v>marzo 2023</v>
      </c>
      <c r="J299" s="3" t="str">
        <f>MID(Servicios[[#This Row],[ORDEN]],1,1)</f>
        <v>T</v>
      </c>
      <c r="L299" t="s">
        <v>2215</v>
      </c>
      <c r="M299" t="s">
        <v>2216</v>
      </c>
      <c r="N299" t="s">
        <v>324</v>
      </c>
      <c r="O299" t="s">
        <v>120</v>
      </c>
      <c r="P299" t="s">
        <v>251</v>
      </c>
      <c r="Q299" t="s">
        <v>325</v>
      </c>
      <c r="R299" t="e">
        <f>VLOOKUP(Servicios[[#This Row],[VIN2]],Table_OutputBDVentaReciente[Vin],1,0)</f>
        <v>#N/A</v>
      </c>
      <c r="S299" t="str">
        <f>VLOOKUP(Servicios[[#This Row],[VIN2]],Table_ListadoRptClientes[Vin],1,0)</f>
        <v>MR0EX8DD9H0249553</v>
      </c>
      <c r="T299" t="e">
        <f>VLOOKUP(Servicios[[#This Row],[VIN2]],Table_LIstadoInactivos[Vin],1,0)</f>
        <v>#N/A</v>
      </c>
      <c r="U299" t="e">
        <f>VLOOKUP(Servicios[[#This Row],[VIN2]],Table_Campanias[Vin],1,0)</f>
        <v>#N/A</v>
      </c>
      <c r="V299" s="3" t="str">
        <f>MID(Servicios[[#This Row],[VIN2]],10,1)</f>
        <v>H</v>
      </c>
      <c r="W299" s="3">
        <f t="shared" si="29"/>
        <v>2017</v>
      </c>
      <c r="X299" t="s">
        <v>326</v>
      </c>
      <c r="Y299">
        <v>4611596154</v>
      </c>
      <c r="Z299">
        <v>4611891849</v>
      </c>
      <c r="AA299">
        <v>4613177081</v>
      </c>
      <c r="AB299">
        <v>4611891849</v>
      </c>
      <c r="AC299" t="s">
        <v>327</v>
      </c>
      <c r="AD299" s="9" t="str">
        <f>IFERROR(VLOOKUP(Servicios[[#This Row],[VIN 8 BV]],Citas[[VIN]:[STATUS ASISTENCIA]],1,FALSE),"NO")</f>
        <v>H0249553</v>
      </c>
    </row>
    <row r="300" spans="1:30">
      <c r="A300" s="1">
        <v>44999</v>
      </c>
      <c r="B300" s="19" t="s">
        <v>2217</v>
      </c>
      <c r="C300" s="156" t="str">
        <f>IFERROR(VLOOKUP(Servicios[[#This Row],[VIN 8 BV]],Citas[[VIN]:[TMK]],2,0),"NO")</f>
        <v>K</v>
      </c>
      <c r="D300" s="4" t="str">
        <f>MID(Servicios[[#This Row],[VIN2]],10,8)</f>
        <v>L1185389</v>
      </c>
      <c r="E300" s="3">
        <f t="shared" si="27"/>
        <v>1</v>
      </c>
      <c r="F300">
        <f t="shared" si="28"/>
        <v>14</v>
      </c>
      <c r="G300" t="str">
        <f>TEXT(Servicios[[#This Row],[FECHA]],"aaaa")</f>
        <v>2023</v>
      </c>
      <c r="H300" t="str">
        <f>TEXT(Servicios[[#This Row],[FECHA]],"mmmm")</f>
        <v>marzo</v>
      </c>
      <c r="I300" t="str">
        <f>CONCATENATE(Servicios[[#This Row],[MES]]," ",Servicios[[#This Row],[AÑO]])</f>
        <v>marzo 2023</v>
      </c>
      <c r="J300" s="3" t="str">
        <f>MID(Servicios[[#This Row],[ORDEN]],1,1)</f>
        <v>T</v>
      </c>
      <c r="L300" t="s">
        <v>2218</v>
      </c>
      <c r="M300" t="s">
        <v>2219</v>
      </c>
      <c r="N300" t="s">
        <v>2220</v>
      </c>
      <c r="O300" t="s">
        <v>120</v>
      </c>
      <c r="P300" t="s">
        <v>231</v>
      </c>
      <c r="Q300" t="s">
        <v>2221</v>
      </c>
      <c r="R300" t="e">
        <f>VLOOKUP(Servicios[[#This Row],[VIN2]],Table_OutputBDVentaReciente[Vin],1,0)</f>
        <v>#N/A</v>
      </c>
      <c r="S300" t="str">
        <f>VLOOKUP(Servicios[[#This Row],[VIN2]],Table_ListadoRptClientes[Vin],1,0)</f>
        <v>MR2B29F30L1185389</v>
      </c>
      <c r="T300" t="e">
        <f>VLOOKUP(Servicios[[#This Row],[VIN2]],Table_LIstadoInactivos[Vin],1,0)</f>
        <v>#N/A</v>
      </c>
      <c r="U300" t="e">
        <f>VLOOKUP(Servicios[[#This Row],[VIN2]],Table_Campanias[Vin],1,0)</f>
        <v>#N/A</v>
      </c>
      <c r="V300" s="3" t="str">
        <f>MID(Servicios[[#This Row],[VIN2]],10,1)</f>
        <v>L</v>
      </c>
      <c r="W300" s="3">
        <f t="shared" si="29"/>
        <v>2021</v>
      </c>
      <c r="X300" t="s">
        <v>2222</v>
      </c>
      <c r="Y300">
        <v>0</v>
      </c>
      <c r="Z300">
        <v>4611501494</v>
      </c>
      <c r="AA300">
        <v>4611243860</v>
      </c>
      <c r="AB300">
        <v>0</v>
      </c>
      <c r="AC300" t="s">
        <v>2223</v>
      </c>
      <c r="AD300" s="9" t="str">
        <f>IFERROR(VLOOKUP(Servicios[[#This Row],[VIN 8 BV]],Citas[[VIN]:[STATUS ASISTENCIA]],1,FALSE),"NO")</f>
        <v>L1185389</v>
      </c>
    </row>
    <row r="301" spans="1:30">
      <c r="A301" s="1">
        <v>45000</v>
      </c>
      <c r="B301" s="4">
        <v>74001151</v>
      </c>
      <c r="C301" s="156" t="str">
        <f>IFERROR(VLOOKUP(Servicios[[#This Row],[VIN 8 BV]],Citas[[VIN]:[TMK]],2,0),"NO")</f>
        <v>I</v>
      </c>
      <c r="D301" s="4" t="str">
        <f>MID(Servicios[[#This Row],[VIN2]],10,8)</f>
        <v>74001151</v>
      </c>
      <c r="E301" s="3">
        <f t="shared" si="27"/>
        <v>1</v>
      </c>
      <c r="F301">
        <f t="shared" si="28"/>
        <v>15</v>
      </c>
      <c r="G301" t="str">
        <f>TEXT(Servicios[[#This Row],[FECHA]],"aaaa")</f>
        <v>2023</v>
      </c>
      <c r="H301" t="str">
        <f>TEXT(Servicios[[#This Row],[FECHA]],"mmmm")</f>
        <v>marzo</v>
      </c>
      <c r="I301" t="str">
        <f>CONCATENATE(Servicios[[#This Row],[MES]]," ",Servicios[[#This Row],[AÑO]])</f>
        <v>marzo 2023</v>
      </c>
      <c r="J301" s="3" t="str">
        <f>MID(Servicios[[#This Row],[ORDEN]],1,1)</f>
        <v>G</v>
      </c>
      <c r="L301" t="s">
        <v>2224</v>
      </c>
      <c r="M301" t="s">
        <v>2225</v>
      </c>
      <c r="N301" t="s">
        <v>287</v>
      </c>
      <c r="O301" t="s">
        <v>119</v>
      </c>
      <c r="P301" t="s">
        <v>231</v>
      </c>
      <c r="Q301" t="s">
        <v>288</v>
      </c>
      <c r="R301" t="e">
        <f>VLOOKUP(Servicios[[#This Row],[VIN2]],Table_OutputBDVentaReciente[Vin],1,0)</f>
        <v>#N/A</v>
      </c>
      <c r="S301" t="e">
        <f>VLOOKUP(Servicios[[#This Row],[VIN2]],Table_ListadoRptClientes[Vin],1,0)</f>
        <v>#N/A</v>
      </c>
      <c r="T301" t="e">
        <f>VLOOKUP(Servicios[[#This Row],[VIN2]],Table_LIstadoInactivos[Vin],1,0)</f>
        <v>#N/A</v>
      </c>
      <c r="U301" t="e">
        <f>VLOOKUP(Servicios[[#This Row],[VIN2]],Table_Campanias[Vin],1,0)</f>
        <v>#N/A</v>
      </c>
      <c r="V301" s="3" t="str">
        <f>MID(Servicios[[#This Row],[VIN2]],10,1)</f>
        <v>7</v>
      </c>
      <c r="W301" s="3">
        <f t="shared" si="29"/>
        <v>2007</v>
      </c>
      <c r="X301" t="s">
        <v>289</v>
      </c>
      <c r="Y301">
        <v>0</v>
      </c>
      <c r="Z301">
        <v>4131585457</v>
      </c>
      <c r="AA301">
        <v>4131001676</v>
      </c>
      <c r="AB301">
        <v>0</v>
      </c>
      <c r="AC301" t="s">
        <v>290</v>
      </c>
      <c r="AD301" s="9">
        <f>IFERROR(VLOOKUP(Servicios[[#This Row],[VIN 8 BV]],Citas[[VIN]:[STATUS ASISTENCIA]],1,FALSE),"NO")</f>
        <v>74001151</v>
      </c>
    </row>
    <row r="302" spans="1:30">
      <c r="A302" s="1">
        <v>45000</v>
      </c>
      <c r="B302" s="4">
        <v>74001151</v>
      </c>
      <c r="C302" s="156" t="str">
        <f>IFERROR(VLOOKUP(Servicios[[#This Row],[VIN 8 BV]],Citas[[VIN]:[TMK]],2,0),"NO")</f>
        <v>I</v>
      </c>
      <c r="D302" s="4" t="str">
        <f>MID(Servicios[[#This Row],[VIN2]],10,8)</f>
        <v>74001151</v>
      </c>
      <c r="E302" s="3">
        <f t="shared" ref="E302:E333" si="30">ROUNDUP(MONTH(A302)/6,0)</f>
        <v>1</v>
      </c>
      <c r="F302">
        <f t="shared" ref="F302:F333" si="31">DAY(A302)</f>
        <v>15</v>
      </c>
      <c r="G302" t="str">
        <f>TEXT(Servicios[[#This Row],[FECHA]],"aaaa")</f>
        <v>2023</v>
      </c>
      <c r="H302" t="str">
        <f>TEXT(Servicios[[#This Row],[FECHA]],"mmmm")</f>
        <v>marzo</v>
      </c>
      <c r="I302" t="str">
        <f>CONCATENATE(Servicios[[#This Row],[MES]]," ",Servicios[[#This Row],[AÑO]])</f>
        <v>marzo 2023</v>
      </c>
      <c r="J302" s="3" t="str">
        <f>MID(Servicios[[#This Row],[ORDEN]],1,1)</f>
        <v>G</v>
      </c>
      <c r="L302" t="s">
        <v>2226</v>
      </c>
      <c r="M302" t="s">
        <v>2227</v>
      </c>
      <c r="N302" t="s">
        <v>287</v>
      </c>
      <c r="O302" t="s">
        <v>119</v>
      </c>
      <c r="P302" t="s">
        <v>231</v>
      </c>
      <c r="Q302" t="s">
        <v>288</v>
      </c>
      <c r="R302" t="e">
        <f>VLOOKUP(Servicios[[#This Row],[VIN2]],Table_OutputBDVentaReciente[Vin],1,0)</f>
        <v>#N/A</v>
      </c>
      <c r="S302" t="e">
        <f>VLOOKUP(Servicios[[#This Row],[VIN2]],Table_ListadoRptClientes[Vin],1,0)</f>
        <v>#N/A</v>
      </c>
      <c r="T302" t="e">
        <f>VLOOKUP(Servicios[[#This Row],[VIN2]],Table_LIstadoInactivos[Vin],1,0)</f>
        <v>#N/A</v>
      </c>
      <c r="U302" t="e">
        <f>VLOOKUP(Servicios[[#This Row],[VIN2]],Table_Campanias[Vin],1,0)</f>
        <v>#N/A</v>
      </c>
      <c r="V302" s="3" t="str">
        <f>MID(Servicios[[#This Row],[VIN2]],10,1)</f>
        <v>7</v>
      </c>
      <c r="W302" s="3">
        <f t="shared" ref="W302:W333" si="32">IF(V302="0",200,IF(V302="1",2001,IF(V302="2",2002,IF(V302="3",2003,IF(V302="4",2004,IF(V302="5",2005,IF(V302="6",2006,IF(V302="7",2007,IF(V302="8",2008,IF(V302="9",2009,IF(V302="A",2010,IF(V302="B",2011,IF(V302="C",2012,IF(V302="D",2013,IF(V302="E",2014,IF(V302="F",2015,IF(V302="G",2016,IF(V302="H",2017,IF(V302="I",2018,IF(V302="J",2019,IF(V302="K",2020,IF(V302="L",2021,IF(V302="M",2022,"")))))))))))))))))))))))</f>
        <v>2007</v>
      </c>
      <c r="X302" t="s">
        <v>289</v>
      </c>
      <c r="Y302">
        <v>0</v>
      </c>
      <c r="Z302">
        <v>4131585457</v>
      </c>
      <c r="AA302">
        <v>4131001676</v>
      </c>
      <c r="AB302">
        <v>0</v>
      </c>
      <c r="AC302" t="s">
        <v>290</v>
      </c>
      <c r="AD302" s="9">
        <f>IFERROR(VLOOKUP(Servicios[[#This Row],[VIN 8 BV]],Citas[[VIN]:[STATUS ASISTENCIA]],1,FALSE),"NO")</f>
        <v>74001151</v>
      </c>
    </row>
    <row r="303" spans="1:30">
      <c r="A303" s="1">
        <v>45000</v>
      </c>
      <c r="B303" s="4">
        <v>91323313</v>
      </c>
      <c r="C303" s="156" t="str">
        <f>IFERROR(VLOOKUP(Servicios[[#This Row],[VIN 8 BV]],Citas[[VIN]:[TMK]],2,0),"NO")</f>
        <v>I</v>
      </c>
      <c r="D303" s="4" t="str">
        <f>MID(Servicios[[#This Row],[VIN2]],10,8)</f>
        <v>91323313</v>
      </c>
      <c r="E303" s="3">
        <f t="shared" si="30"/>
        <v>1</v>
      </c>
      <c r="F303">
        <f t="shared" si="31"/>
        <v>15</v>
      </c>
      <c r="G303" t="str">
        <f>TEXT(Servicios[[#This Row],[FECHA]],"aaaa")</f>
        <v>2023</v>
      </c>
      <c r="H303" t="str">
        <f>TEXT(Servicios[[#This Row],[FECHA]],"mmmm")</f>
        <v>marzo</v>
      </c>
      <c r="I303" t="str">
        <f>CONCATENATE(Servicios[[#This Row],[MES]]," ",Servicios[[#This Row],[AÑO]])</f>
        <v>marzo 2023</v>
      </c>
      <c r="J303" s="3" t="str">
        <f>MID(Servicios[[#This Row],[ORDEN]],1,1)</f>
        <v>S</v>
      </c>
      <c r="L303" t="s">
        <v>2228</v>
      </c>
      <c r="M303" t="s">
        <v>2229</v>
      </c>
      <c r="N303" t="s">
        <v>2230</v>
      </c>
      <c r="O303" t="s">
        <v>120</v>
      </c>
      <c r="P303" t="s">
        <v>231</v>
      </c>
      <c r="Q303" t="s">
        <v>2231</v>
      </c>
      <c r="R303" t="e">
        <f>VLOOKUP(Servicios[[#This Row],[VIN2]],Table_OutputBDVentaReciente[Vin],1,0)</f>
        <v>#N/A</v>
      </c>
      <c r="S303" t="e">
        <f>VLOOKUP(Servicios[[#This Row],[VIN2]],Table_ListadoRptClientes[Vin],1,0)</f>
        <v>#N/A</v>
      </c>
      <c r="T303" t="e">
        <f>VLOOKUP(Servicios[[#This Row],[VIN2]],Table_LIstadoInactivos[Vin],1,0)</f>
        <v>#N/A</v>
      </c>
      <c r="U303" t="e">
        <f>VLOOKUP(Servicios[[#This Row],[VIN2]],Table_Campanias[Vin],1,0)</f>
        <v>#N/A</v>
      </c>
      <c r="V303" s="3" t="str">
        <f>MID(Servicios[[#This Row],[VIN2]],10,1)</f>
        <v>9</v>
      </c>
      <c r="W303" s="3">
        <f t="shared" si="32"/>
        <v>2009</v>
      </c>
      <c r="X303" t="s">
        <v>2232</v>
      </c>
      <c r="Y303">
        <v>0</v>
      </c>
      <c r="Z303">
        <v>4611698266</v>
      </c>
      <c r="AA303">
        <v>4615469411</v>
      </c>
      <c r="AB303">
        <v>0</v>
      </c>
      <c r="AC303" t="s">
        <v>2233</v>
      </c>
      <c r="AD303" s="9">
        <f>IFERROR(VLOOKUP(Servicios[[#This Row],[VIN 8 BV]],Citas[[VIN]:[STATUS ASISTENCIA]],1,FALSE),"NO")</f>
        <v>91323313</v>
      </c>
    </row>
    <row r="304" spans="1:30">
      <c r="A304" s="1">
        <v>45000</v>
      </c>
      <c r="B304" s="19" t="s">
        <v>2234</v>
      </c>
      <c r="C304" s="156" t="str">
        <f>IFERROR(VLOOKUP(Servicios[[#This Row],[VIN 8 BV]],Citas[[VIN]:[TMK]],2,0),"NO")</f>
        <v>NO</v>
      </c>
      <c r="D304" s="4" t="str">
        <f>MID(Servicios[[#This Row],[VIN2]],10,8)</f>
        <v>KS983015</v>
      </c>
      <c r="E304" s="3">
        <f t="shared" si="30"/>
        <v>1</v>
      </c>
      <c r="F304">
        <f t="shared" si="31"/>
        <v>15</v>
      </c>
      <c r="G304" t="str">
        <f>TEXT(Servicios[[#This Row],[FECHA]],"aaaa")</f>
        <v>2023</v>
      </c>
      <c r="H304" t="str">
        <f>TEXT(Servicios[[#This Row],[FECHA]],"mmmm")</f>
        <v>marzo</v>
      </c>
      <c r="I304" t="str">
        <f>CONCATENATE(Servicios[[#This Row],[MES]]," ",Servicios[[#This Row],[AÑO]])</f>
        <v>marzo 2023</v>
      </c>
      <c r="J304" s="3" t="str">
        <f>MID(Servicios[[#This Row],[ORDEN]],1,1)</f>
        <v>S</v>
      </c>
      <c r="L304" t="s">
        <v>2235</v>
      </c>
      <c r="M304" t="s">
        <v>2236</v>
      </c>
      <c r="N304" t="s">
        <v>2237</v>
      </c>
      <c r="O304" t="s">
        <v>118</v>
      </c>
      <c r="P304" t="s">
        <v>367</v>
      </c>
      <c r="Q304" t="s">
        <v>2238</v>
      </c>
      <c r="R304" t="e">
        <f>VLOOKUP(Servicios[[#This Row],[VIN2]],Table_OutputBDVentaReciente[Vin],1,0)</f>
        <v>#N/A</v>
      </c>
      <c r="S304" t="str">
        <f>VLOOKUP(Servicios[[#This Row],[VIN2]],Table_ListadoRptClientes[Vin],1,0)</f>
        <v>5TDYZ3DC7KS983015</v>
      </c>
      <c r="T304" t="e">
        <f>VLOOKUP(Servicios[[#This Row],[VIN2]],Table_LIstadoInactivos[Vin],1,0)</f>
        <v>#N/A</v>
      </c>
      <c r="U304" t="e">
        <f>VLOOKUP(Servicios[[#This Row],[VIN2]],Table_Campanias[Vin],1,0)</f>
        <v>#N/A</v>
      </c>
      <c r="V304" s="3" t="str">
        <f>MID(Servicios[[#This Row],[VIN2]],10,1)</f>
        <v>K</v>
      </c>
      <c r="W304" s="3">
        <f t="shared" si="32"/>
        <v>2020</v>
      </c>
      <c r="X304" t="s">
        <v>2239</v>
      </c>
      <c r="Y304">
        <v>4612200662</v>
      </c>
      <c r="Z304">
        <v>4612200662</v>
      </c>
      <c r="AA304">
        <v>4616103054</v>
      </c>
      <c r="AB304">
        <v>4613462402</v>
      </c>
      <c r="AC304" t="s">
        <v>2240</v>
      </c>
      <c r="AD304" s="9" t="str">
        <f>IFERROR(VLOOKUP(Servicios[[#This Row],[VIN 8 BV]],Citas[[VIN]:[STATUS ASISTENCIA]],1,FALSE),"NO")</f>
        <v>NO</v>
      </c>
    </row>
    <row r="305" spans="1:30">
      <c r="A305" s="1">
        <v>45000</v>
      </c>
      <c r="B305" s="19" t="s">
        <v>2241</v>
      </c>
      <c r="C305" s="156" t="str">
        <f>IFERROR(VLOOKUP(Servicios[[#This Row],[VIN 8 BV]],Citas[[VIN]:[TMK]],2,0),"NO")</f>
        <v>J</v>
      </c>
      <c r="D305" s="4" t="str">
        <f>MID(Servicios[[#This Row],[VIN2]],10,8)</f>
        <v>L3110237</v>
      </c>
      <c r="E305" s="3">
        <f t="shared" si="30"/>
        <v>1</v>
      </c>
      <c r="F305">
        <f t="shared" si="31"/>
        <v>15</v>
      </c>
      <c r="G305" t="str">
        <f>TEXT(Servicios[[#This Row],[FECHA]],"aaaa")</f>
        <v>2023</v>
      </c>
      <c r="H305" t="str">
        <f>TEXT(Servicios[[#This Row],[FECHA]],"mmmm")</f>
        <v>marzo</v>
      </c>
      <c r="I305" t="str">
        <f>CONCATENATE(Servicios[[#This Row],[MES]]," ",Servicios[[#This Row],[AÑO]])</f>
        <v>marzo 2023</v>
      </c>
      <c r="J305" s="3" t="str">
        <f>MID(Servicios[[#This Row],[ORDEN]],1,1)</f>
        <v>S</v>
      </c>
      <c r="L305" t="s">
        <v>2242</v>
      </c>
      <c r="M305" t="s">
        <v>2243</v>
      </c>
      <c r="N305" t="s">
        <v>2244</v>
      </c>
      <c r="O305" t="s">
        <v>119</v>
      </c>
      <c r="P305" t="s">
        <v>215</v>
      </c>
      <c r="Q305" t="s">
        <v>2245</v>
      </c>
      <c r="R305" t="e">
        <f>VLOOKUP(Servicios[[#This Row],[VIN2]],Table_OutputBDVentaReciente[Vin],1,0)</f>
        <v>#N/A</v>
      </c>
      <c r="S305" t="str">
        <f>VLOOKUP(Servicios[[#This Row],[VIN2]],Table_ListadoRptClientes[Vin],1,0)</f>
        <v>JTDKARFUXL3110237</v>
      </c>
      <c r="T305" t="e">
        <f>VLOOKUP(Servicios[[#This Row],[VIN2]],Table_LIstadoInactivos[Vin],1,0)</f>
        <v>#N/A</v>
      </c>
      <c r="U305" t="e">
        <f>VLOOKUP(Servicios[[#This Row],[VIN2]],Table_Campanias[Vin],1,0)</f>
        <v>#N/A</v>
      </c>
      <c r="V305" s="3" t="str">
        <f>MID(Servicios[[#This Row],[VIN2]],10,1)</f>
        <v>L</v>
      </c>
      <c r="W305" s="3">
        <f t="shared" si="32"/>
        <v>2021</v>
      </c>
      <c r="X305" t="s">
        <v>2246</v>
      </c>
      <c r="Y305">
        <v>4151524463</v>
      </c>
      <c r="Z305">
        <v>4151260214</v>
      </c>
      <c r="AA305">
        <v>4151492675</v>
      </c>
      <c r="AB305">
        <v>4151524276</v>
      </c>
      <c r="AC305" t="s">
        <v>2247</v>
      </c>
      <c r="AD305" s="9" t="str">
        <f>IFERROR(VLOOKUP(Servicios[[#This Row],[VIN 8 BV]],Citas[[VIN]:[STATUS ASISTENCIA]],1,FALSE),"NO")</f>
        <v>L3110237</v>
      </c>
    </row>
    <row r="306" spans="1:30">
      <c r="A306" s="1">
        <v>45000</v>
      </c>
      <c r="B306" s="19" t="s">
        <v>2248</v>
      </c>
      <c r="C306" s="156" t="str">
        <f>IFERROR(VLOOKUP(Servicios[[#This Row],[VIN 8 BV]],Citas[[VIN]:[TMK]],2,0),"NO")</f>
        <v>J</v>
      </c>
      <c r="D306" s="4" t="str">
        <f>MID(Servicios[[#This Row],[VIN2]],10,8)</f>
        <v>KJ007386</v>
      </c>
      <c r="E306" s="3">
        <f t="shared" si="30"/>
        <v>1</v>
      </c>
      <c r="F306">
        <f t="shared" si="31"/>
        <v>15</v>
      </c>
      <c r="G306" t="str">
        <f>TEXT(Servicios[[#This Row],[FECHA]],"aaaa")</f>
        <v>2023</v>
      </c>
      <c r="H306" t="str">
        <f>TEXT(Servicios[[#This Row],[FECHA]],"mmmm")</f>
        <v>marzo</v>
      </c>
      <c r="I306" t="str">
        <f>CONCATENATE(Servicios[[#This Row],[MES]]," ",Servicios[[#This Row],[AÑO]])</f>
        <v>marzo 2023</v>
      </c>
      <c r="J306" s="3" t="str">
        <f>MID(Servicios[[#This Row],[ORDEN]],1,1)</f>
        <v>S</v>
      </c>
      <c r="L306" t="s">
        <v>2249</v>
      </c>
      <c r="M306" t="s">
        <v>2250</v>
      </c>
      <c r="N306" t="s">
        <v>2251</v>
      </c>
      <c r="O306" t="s">
        <v>119</v>
      </c>
      <c r="P306" t="s">
        <v>223</v>
      </c>
      <c r="Q306" t="s">
        <v>2252</v>
      </c>
      <c r="R306" t="e">
        <f>VLOOKUP(Servicios[[#This Row],[VIN2]],Table_OutputBDVentaReciente[Vin],1,0)</f>
        <v>#N/A</v>
      </c>
      <c r="S306" t="str">
        <f>VLOOKUP(Servicios[[#This Row],[VIN2]],Table_ListadoRptClientes[Vin],1,0)</f>
        <v>JTMJ13FV0KJ007386</v>
      </c>
      <c r="T306" t="e">
        <f>VLOOKUP(Servicios[[#This Row],[VIN2]],Table_LIstadoInactivos[Vin],1,0)</f>
        <v>#N/A</v>
      </c>
      <c r="U306" t="e">
        <f>VLOOKUP(Servicios[[#This Row],[VIN2]],Table_Campanias[Vin],1,0)</f>
        <v>#N/A</v>
      </c>
      <c r="V306" s="3" t="str">
        <f>MID(Servicios[[#This Row],[VIN2]],10,1)</f>
        <v>K</v>
      </c>
      <c r="W306" s="3">
        <f t="shared" si="32"/>
        <v>2020</v>
      </c>
      <c r="X306" t="s">
        <v>2253</v>
      </c>
      <c r="Y306">
        <v>4151018326</v>
      </c>
      <c r="Z306">
        <v>4151858317</v>
      </c>
      <c r="AA306">
        <v>4151018326</v>
      </c>
      <c r="AB306">
        <v>0</v>
      </c>
      <c r="AC306" t="s">
        <v>2254</v>
      </c>
      <c r="AD306" s="9" t="str">
        <f>IFERROR(VLOOKUP(Servicios[[#This Row],[VIN 8 BV]],Citas[[VIN]:[STATUS ASISTENCIA]],1,FALSE),"NO")</f>
        <v>KJ007386</v>
      </c>
    </row>
    <row r="307" spans="1:30">
      <c r="A307" s="1">
        <v>45000</v>
      </c>
      <c r="B307" s="19" t="s">
        <v>2255</v>
      </c>
      <c r="C307" s="156" t="str">
        <f>IFERROR(VLOOKUP(Servicios[[#This Row],[VIN 8 BV]],Citas[[VIN]:[TMK]],2,0),"NO")</f>
        <v>I</v>
      </c>
      <c r="D307" s="4" t="str">
        <f>MID(Servicios[[#This Row],[VIN2]],10,8)</f>
        <v>MK012968</v>
      </c>
      <c r="E307" s="3">
        <f t="shared" si="30"/>
        <v>1</v>
      </c>
      <c r="F307">
        <f t="shared" si="31"/>
        <v>15</v>
      </c>
      <c r="G307" t="str">
        <f>TEXT(Servicios[[#This Row],[FECHA]],"aaaa")</f>
        <v>2023</v>
      </c>
      <c r="H307" t="str">
        <f>TEXT(Servicios[[#This Row],[FECHA]],"mmmm")</f>
        <v>marzo</v>
      </c>
      <c r="I307" t="str">
        <f>CONCATENATE(Servicios[[#This Row],[MES]]," ",Servicios[[#This Row],[AÑO]])</f>
        <v>marzo 2023</v>
      </c>
      <c r="J307" s="3" t="str">
        <f>MID(Servicios[[#This Row],[ORDEN]],1,1)</f>
        <v>S</v>
      </c>
      <c r="L307" t="s">
        <v>2256</v>
      </c>
      <c r="M307" t="s">
        <v>2257</v>
      </c>
      <c r="N307" t="s">
        <v>1491</v>
      </c>
      <c r="O307" t="s">
        <v>119</v>
      </c>
      <c r="P307" t="s">
        <v>244</v>
      </c>
      <c r="Q307" t="s">
        <v>2258</v>
      </c>
      <c r="R307" t="e">
        <f>VLOOKUP(Servicios[[#This Row],[VIN2]],Table_OutputBDVentaReciente[Vin],1,0)</f>
        <v>#N/A</v>
      </c>
      <c r="S307" t="str">
        <f>VLOOKUP(Servicios[[#This Row],[VIN2]],Table_ListadoRptClientes[Vin],1,0)</f>
        <v>MHKMF5CE1MK012968</v>
      </c>
      <c r="T307" t="e">
        <f>VLOOKUP(Servicios[[#This Row],[VIN2]],Table_LIstadoInactivos[Vin],1,0)</f>
        <v>#N/A</v>
      </c>
      <c r="U307" t="e">
        <f>VLOOKUP(Servicios[[#This Row],[VIN2]],Table_Campanias[Vin],1,0)</f>
        <v>#N/A</v>
      </c>
      <c r="V307" s="3" t="str">
        <f>MID(Servicios[[#This Row],[VIN2]],10,1)</f>
        <v>M</v>
      </c>
      <c r="W307" s="3">
        <f t="shared" si="32"/>
        <v>2022</v>
      </c>
      <c r="X307" t="s">
        <v>2259</v>
      </c>
      <c r="Y307">
        <v>4181826679</v>
      </c>
      <c r="Z307">
        <v>4181341716</v>
      </c>
      <c r="AA307">
        <v>4181843384</v>
      </c>
      <c r="AB307">
        <v>4181341716</v>
      </c>
      <c r="AC307" t="s">
        <v>1494</v>
      </c>
      <c r="AD307" s="9" t="str">
        <f>IFERROR(VLOOKUP(Servicios[[#This Row],[VIN 8 BV]],Citas[[VIN]:[STATUS ASISTENCIA]],1,FALSE),"NO")</f>
        <v>MK012968</v>
      </c>
    </row>
    <row r="308" spans="1:30">
      <c r="A308" s="1">
        <v>45000</v>
      </c>
      <c r="B308" s="19" t="s">
        <v>2260</v>
      </c>
      <c r="C308" s="156" t="str">
        <f>IFERROR(VLOOKUP(Servicios[[#This Row],[VIN 8 BV]],Citas[[VIN]:[TMK]],2,0),"NO")</f>
        <v>M</v>
      </c>
      <c r="D308" s="4" t="str">
        <f>MID(Servicios[[#This Row],[VIN2]],10,8)</f>
        <v>N6004577</v>
      </c>
      <c r="E308" s="3">
        <f t="shared" si="30"/>
        <v>1</v>
      </c>
      <c r="F308">
        <f t="shared" si="31"/>
        <v>15</v>
      </c>
      <c r="G308" t="str">
        <f>TEXT(Servicios[[#This Row],[FECHA]],"aaaa")</f>
        <v>2023</v>
      </c>
      <c r="H308" t="str">
        <f>TEXT(Servicios[[#This Row],[FECHA]],"mmmm")</f>
        <v>marzo</v>
      </c>
      <c r="I308" t="str">
        <f>CONCATENATE(Servicios[[#This Row],[MES]]," ",Servicios[[#This Row],[AÑO]])</f>
        <v>marzo 2023</v>
      </c>
      <c r="J308" s="3" t="str">
        <f>MID(Servicios[[#This Row],[ORDEN]],1,1)</f>
        <v>S</v>
      </c>
      <c r="L308" t="s">
        <v>2261</v>
      </c>
      <c r="M308" t="s">
        <v>2262</v>
      </c>
      <c r="N308" t="s">
        <v>2263</v>
      </c>
      <c r="O308" t="s">
        <v>119</v>
      </c>
      <c r="P308" t="s">
        <v>338</v>
      </c>
      <c r="Q308" t="s">
        <v>2264</v>
      </c>
      <c r="R308" t="e">
        <f>VLOOKUP(Servicios[[#This Row],[VIN2]],Table_OutputBDVentaReciente[Vin],1,0)</f>
        <v>#N/A</v>
      </c>
      <c r="S308" t="str">
        <f>VLOOKUP(Servicios[[#This Row],[VIN2]],Table_ListadoRptClientes[Vin],1,0)</f>
        <v>JTFJM9CP5N6004577</v>
      </c>
      <c r="T308" t="e">
        <f>VLOOKUP(Servicios[[#This Row],[VIN2]],Table_LIstadoInactivos[Vin],1,0)</f>
        <v>#N/A</v>
      </c>
      <c r="U308" t="e">
        <f>VLOOKUP(Servicios[[#This Row],[VIN2]],Table_Campanias[Vin],1,0)</f>
        <v>#N/A</v>
      </c>
      <c r="V308" s="3" t="str">
        <f>MID(Servicios[[#This Row],[VIN2]],10,1)</f>
        <v>N</v>
      </c>
      <c r="W308" s="3" t="str">
        <f t="shared" si="32"/>
        <v/>
      </c>
      <c r="X308" t="s">
        <v>2265</v>
      </c>
      <c r="Y308">
        <v>4611053648</v>
      </c>
      <c r="Z308">
        <v>4612082511</v>
      </c>
      <c r="AA308">
        <v>4611499678</v>
      </c>
      <c r="AB308">
        <v>0</v>
      </c>
      <c r="AC308" t="s">
        <v>2266</v>
      </c>
      <c r="AD308" s="9" t="str">
        <f>IFERROR(VLOOKUP(Servicios[[#This Row],[VIN 8 BV]],Citas[[VIN]:[STATUS ASISTENCIA]],1,FALSE),"NO")</f>
        <v>N6004577</v>
      </c>
    </row>
    <row r="309" spans="1:30">
      <c r="A309" s="1">
        <v>45000</v>
      </c>
      <c r="B309" s="19" t="s">
        <v>2267</v>
      </c>
      <c r="C309" s="156" t="str">
        <f>IFERROR(VLOOKUP(Servicios[[#This Row],[VIN 8 BV]],Citas[[VIN]:[TMK]],2,0),"NO")</f>
        <v>I</v>
      </c>
      <c r="D309" s="4" t="str">
        <f>MID(Servicios[[#This Row],[VIN2]],10,8)</f>
        <v>E0261198</v>
      </c>
      <c r="E309" s="3">
        <f t="shared" si="30"/>
        <v>1</v>
      </c>
      <c r="F309">
        <f t="shared" si="31"/>
        <v>15</v>
      </c>
      <c r="G309" t="str">
        <f>TEXT(Servicios[[#This Row],[FECHA]],"aaaa")</f>
        <v>2023</v>
      </c>
      <c r="H309" t="str">
        <f>TEXT(Servicios[[#This Row],[FECHA]],"mmmm")</f>
        <v>marzo</v>
      </c>
      <c r="I309" t="str">
        <f>CONCATENATE(Servicios[[#This Row],[MES]]," ",Servicios[[#This Row],[AÑO]])</f>
        <v>marzo 2023</v>
      </c>
      <c r="J309" s="3" t="str">
        <f>MID(Servicios[[#This Row],[ORDEN]],1,1)</f>
        <v>S</v>
      </c>
      <c r="L309" t="s">
        <v>2268</v>
      </c>
      <c r="M309" t="s">
        <v>2269</v>
      </c>
      <c r="N309" t="s">
        <v>2270</v>
      </c>
      <c r="O309" t="s">
        <v>119</v>
      </c>
      <c r="P309" t="s">
        <v>251</v>
      </c>
      <c r="Q309" t="s">
        <v>2271</v>
      </c>
      <c r="R309" t="e">
        <f>VLOOKUP(Servicios[[#This Row],[VIN2]],Table_OutputBDVentaReciente[Vin],1,0)</f>
        <v>#N/A</v>
      </c>
      <c r="S309" t="str">
        <f>VLOOKUP(Servicios[[#This Row],[VIN2]],Table_ListadoRptClientes[Vin],1,0)</f>
        <v>MR0EX32G4E0261198</v>
      </c>
      <c r="T309" t="e">
        <f>VLOOKUP(Servicios[[#This Row],[VIN2]],Table_LIstadoInactivos[Vin],1,0)</f>
        <v>#N/A</v>
      </c>
      <c r="U309" t="e">
        <f>VLOOKUP(Servicios[[#This Row],[VIN2]],Table_Campanias[Vin],1,0)</f>
        <v>#N/A</v>
      </c>
      <c r="V309" s="3" t="str">
        <f>MID(Servicios[[#This Row],[VIN2]],10,1)</f>
        <v>E</v>
      </c>
      <c r="W309" s="3">
        <f t="shared" si="32"/>
        <v>2014</v>
      </c>
      <c r="X309" t="s">
        <v>2272</v>
      </c>
      <c r="Y309">
        <v>4661017179</v>
      </c>
      <c r="Z309">
        <v>4661017179</v>
      </c>
      <c r="AA309">
        <v>4661017179</v>
      </c>
      <c r="AB309">
        <v>0</v>
      </c>
      <c r="AC309" t="s">
        <v>2273</v>
      </c>
      <c r="AD309" s="9" t="str">
        <f>IFERROR(VLOOKUP(Servicios[[#This Row],[VIN 8 BV]],Citas[[VIN]:[STATUS ASISTENCIA]],1,FALSE),"NO")</f>
        <v>E0261198</v>
      </c>
    </row>
    <row r="310" spans="1:30">
      <c r="A310" s="1">
        <v>45000</v>
      </c>
      <c r="B310" s="19" t="s">
        <v>2274</v>
      </c>
      <c r="C310" s="156" t="str">
        <f>IFERROR(VLOOKUP(Servicios[[#This Row],[VIN 8 BV]],Citas[[VIN]:[TMK]],2,0),"NO")</f>
        <v>M</v>
      </c>
      <c r="D310" s="4" t="str">
        <f>MID(Servicios[[#This Row],[VIN2]],10,8)</f>
        <v>LS043016</v>
      </c>
      <c r="E310" s="3">
        <f t="shared" si="30"/>
        <v>1</v>
      </c>
      <c r="F310">
        <f t="shared" si="31"/>
        <v>15</v>
      </c>
      <c r="G310" t="str">
        <f>TEXT(Servicios[[#This Row],[FECHA]],"aaaa")</f>
        <v>2023</v>
      </c>
      <c r="H310" t="str">
        <f>TEXT(Servicios[[#This Row],[FECHA]],"mmmm")</f>
        <v>marzo</v>
      </c>
      <c r="I310" t="str">
        <f>CONCATENATE(Servicios[[#This Row],[MES]]," ",Servicios[[#This Row],[AÑO]])</f>
        <v>marzo 2023</v>
      </c>
      <c r="J310" s="3" t="str">
        <f>MID(Servicios[[#This Row],[ORDEN]],1,1)</f>
        <v>S</v>
      </c>
      <c r="L310" t="s">
        <v>2275</v>
      </c>
      <c r="M310" t="s">
        <v>2276</v>
      </c>
      <c r="N310" t="s">
        <v>2277</v>
      </c>
      <c r="O310" t="s">
        <v>118</v>
      </c>
      <c r="P310" t="s">
        <v>367</v>
      </c>
      <c r="Q310" t="s">
        <v>2278</v>
      </c>
      <c r="R310" t="e">
        <f>VLOOKUP(Servicios[[#This Row],[VIN2]],Table_OutputBDVentaReciente[Vin],1,0)</f>
        <v>#N/A</v>
      </c>
      <c r="S310" t="str">
        <f>VLOOKUP(Servicios[[#This Row],[VIN2]],Table_ListadoRptClientes[Vin],1,0)</f>
        <v>5TDYZ3DC8LS043016</v>
      </c>
      <c r="T310" t="e">
        <f>VLOOKUP(Servicios[[#This Row],[VIN2]],Table_LIstadoInactivos[Vin],1,0)</f>
        <v>#N/A</v>
      </c>
      <c r="U310" t="e">
        <f>VLOOKUP(Servicios[[#This Row],[VIN2]],Table_Campanias[Vin],1,0)</f>
        <v>#N/A</v>
      </c>
      <c r="V310" s="3" t="str">
        <f>MID(Servicios[[#This Row],[VIN2]],10,1)</f>
        <v>L</v>
      </c>
      <c r="W310" s="3">
        <f t="shared" si="32"/>
        <v>2021</v>
      </c>
      <c r="X310" t="s">
        <v>2279</v>
      </c>
      <c r="Y310">
        <v>4612876770</v>
      </c>
      <c r="Z310">
        <v>4424678590</v>
      </c>
      <c r="AA310">
        <v>4424678590</v>
      </c>
      <c r="AB310">
        <v>0</v>
      </c>
      <c r="AC310" t="s">
        <v>2280</v>
      </c>
      <c r="AD310" s="9" t="str">
        <f>IFERROR(VLOOKUP(Servicios[[#This Row],[VIN 8 BV]],Citas[[VIN]:[STATUS ASISTENCIA]],1,FALSE),"NO")</f>
        <v>LS043016</v>
      </c>
    </row>
    <row r="311" spans="1:30">
      <c r="A311" s="1">
        <v>45000</v>
      </c>
      <c r="B311" s="19" t="s">
        <v>2281</v>
      </c>
      <c r="C311" s="156" t="str">
        <f>IFERROR(VLOOKUP(Servicios[[#This Row],[VIN 8 BV]],Citas[[VIN]:[TMK]],2,0),"NO")</f>
        <v>J</v>
      </c>
      <c r="D311" s="4" t="str">
        <f>MID(Servicios[[#This Row],[VIN2]],10,8)</f>
        <v>ES496131</v>
      </c>
      <c r="E311" s="3">
        <f t="shared" si="30"/>
        <v>1</v>
      </c>
      <c r="F311">
        <f t="shared" si="31"/>
        <v>15</v>
      </c>
      <c r="G311" t="str">
        <f>TEXT(Servicios[[#This Row],[FECHA]],"aaaa")</f>
        <v>2023</v>
      </c>
      <c r="H311" t="str">
        <f>TEXT(Servicios[[#This Row],[FECHA]],"mmmm")</f>
        <v>marzo</v>
      </c>
      <c r="I311" t="str">
        <f>CONCATENATE(Servicios[[#This Row],[MES]]," ",Servicios[[#This Row],[AÑO]])</f>
        <v>marzo 2023</v>
      </c>
      <c r="J311" s="3" t="str">
        <f>MID(Servicios[[#This Row],[ORDEN]],1,1)</f>
        <v>S</v>
      </c>
      <c r="L311" t="s">
        <v>2282</v>
      </c>
      <c r="M311" t="s">
        <v>2283</v>
      </c>
      <c r="N311" t="s">
        <v>2284</v>
      </c>
      <c r="O311" t="s">
        <v>119</v>
      </c>
      <c r="P311" t="s">
        <v>367</v>
      </c>
      <c r="Q311" t="s">
        <v>2285</v>
      </c>
      <c r="R311" t="e">
        <f>VLOOKUP(Servicios[[#This Row],[VIN2]],Table_OutputBDVentaReciente[Vin],1,0)</f>
        <v>#N/A</v>
      </c>
      <c r="S311" t="str">
        <f>VLOOKUP(Servicios[[#This Row],[VIN2]],Table_ListadoRptClientes[Vin],1,0)</f>
        <v>5TDYK3DC5ES496131</v>
      </c>
      <c r="T311" t="e">
        <f>VLOOKUP(Servicios[[#This Row],[VIN2]],Table_LIstadoInactivos[Vin],1,0)</f>
        <v>#N/A</v>
      </c>
      <c r="U311" t="e">
        <f>VLOOKUP(Servicios[[#This Row],[VIN2]],Table_Campanias[Vin],1,0)</f>
        <v>#N/A</v>
      </c>
      <c r="V311" s="3" t="str">
        <f>MID(Servicios[[#This Row],[VIN2]],10,1)</f>
        <v>E</v>
      </c>
      <c r="W311" s="3">
        <f t="shared" si="32"/>
        <v>2014</v>
      </c>
      <c r="X311" t="s">
        <v>2286</v>
      </c>
      <c r="Y311">
        <v>4616182675</v>
      </c>
      <c r="Z311">
        <v>4616182675</v>
      </c>
      <c r="AA311">
        <v>4616182675</v>
      </c>
      <c r="AB311">
        <v>0</v>
      </c>
      <c r="AC311" t="s">
        <v>2287</v>
      </c>
      <c r="AD311" s="9" t="str">
        <f>IFERROR(VLOOKUP(Servicios[[#This Row],[VIN 8 BV]],Citas[[VIN]:[STATUS ASISTENCIA]],1,FALSE),"NO")</f>
        <v>ES496131</v>
      </c>
    </row>
    <row r="312" spans="1:30">
      <c r="A312" s="1">
        <v>45000</v>
      </c>
      <c r="B312" s="19" t="s">
        <v>2288</v>
      </c>
      <c r="C312" s="156" t="str">
        <f>IFERROR(VLOOKUP(Servicios[[#This Row],[VIN 8 BV]],Citas[[VIN]:[TMK]],2,0),"NO")</f>
        <v>K</v>
      </c>
      <c r="D312" s="4" t="str">
        <f>MID(Servicios[[#This Row],[VIN2]],10,8)</f>
        <v>MU556709</v>
      </c>
      <c r="E312" s="3">
        <f t="shared" si="30"/>
        <v>1</v>
      </c>
      <c r="F312">
        <f t="shared" si="31"/>
        <v>15</v>
      </c>
      <c r="G312" t="str">
        <f>TEXT(Servicios[[#This Row],[FECHA]],"aaaa")</f>
        <v>2023</v>
      </c>
      <c r="H312" t="str">
        <f>TEXT(Servicios[[#This Row],[FECHA]],"mmmm")</f>
        <v>marzo</v>
      </c>
      <c r="I312" t="str">
        <f>CONCATENATE(Servicios[[#This Row],[MES]]," ",Servicios[[#This Row],[AÑO]])</f>
        <v>marzo 2023</v>
      </c>
      <c r="J312" s="3" t="str">
        <f>MID(Servicios[[#This Row],[ORDEN]],1,1)</f>
        <v>S</v>
      </c>
      <c r="L312" t="s">
        <v>2289</v>
      </c>
      <c r="M312" t="s">
        <v>2290</v>
      </c>
      <c r="N312" t="s">
        <v>222</v>
      </c>
      <c r="O312" t="s">
        <v>118</v>
      </c>
      <c r="P312" t="s">
        <v>1038</v>
      </c>
      <c r="Q312" t="s">
        <v>2291</v>
      </c>
      <c r="R312" t="e">
        <f>VLOOKUP(Servicios[[#This Row],[VIN2]],Table_OutputBDVentaReciente[Vin],1,0)</f>
        <v>#N/A</v>
      </c>
      <c r="S312" t="str">
        <f>VLOOKUP(Servicios[[#This Row],[VIN2]],Table_ListadoRptClientes[Vin],1,0)</f>
        <v>4T1F31AK5MU556709</v>
      </c>
      <c r="T312" t="e">
        <f>VLOOKUP(Servicios[[#This Row],[VIN2]],Table_LIstadoInactivos[Vin],1,0)</f>
        <v>#N/A</v>
      </c>
      <c r="U312" t="e">
        <f>VLOOKUP(Servicios[[#This Row],[VIN2]],Table_Campanias[Vin],1,0)</f>
        <v>#N/A</v>
      </c>
      <c r="V312" s="3" t="str">
        <f>MID(Servicios[[#This Row],[VIN2]],10,1)</f>
        <v>M</v>
      </c>
      <c r="W312" s="3">
        <f t="shared" si="32"/>
        <v>2022</v>
      </c>
      <c r="X312" t="s">
        <v>2292</v>
      </c>
      <c r="Y312">
        <v>7771350116</v>
      </c>
      <c r="Z312">
        <v>7771350116</v>
      </c>
      <c r="AA312">
        <v>4494338259</v>
      </c>
      <c r="AB312">
        <v>4611437544</v>
      </c>
      <c r="AC312" t="s">
        <v>2062</v>
      </c>
      <c r="AD312" s="9" t="str">
        <f>IFERROR(VLOOKUP(Servicios[[#This Row],[VIN 8 BV]],Citas[[VIN]:[STATUS ASISTENCIA]],1,FALSE),"NO")</f>
        <v>MU556709</v>
      </c>
    </row>
    <row r="313" spans="1:30">
      <c r="A313" s="1">
        <v>45000</v>
      </c>
      <c r="B313" s="19" t="s">
        <v>2293</v>
      </c>
      <c r="C313" s="156" t="str">
        <f>IFERROR(VLOOKUP(Servicios[[#This Row],[VIN 8 BV]],Citas[[VIN]:[TMK]],2,0),"NO")</f>
        <v>K</v>
      </c>
      <c r="D313" s="4" t="str">
        <f>MID(Servicios[[#This Row],[VIN2]],10,8)</f>
        <v>MW168947</v>
      </c>
      <c r="E313" s="3">
        <f t="shared" si="30"/>
        <v>1</v>
      </c>
      <c r="F313">
        <f t="shared" si="31"/>
        <v>15</v>
      </c>
      <c r="G313" t="str">
        <f>TEXT(Servicios[[#This Row],[FECHA]],"aaaa")</f>
        <v>2023</v>
      </c>
      <c r="H313" t="str">
        <f>TEXT(Servicios[[#This Row],[FECHA]],"mmmm")</f>
        <v>marzo</v>
      </c>
      <c r="I313" t="str">
        <f>CONCATENATE(Servicios[[#This Row],[MES]]," ",Servicios[[#This Row],[AÑO]])</f>
        <v>marzo 2023</v>
      </c>
      <c r="J313" s="3" t="str">
        <f>MID(Servicios[[#This Row],[ORDEN]],1,1)</f>
        <v>S</v>
      </c>
      <c r="L313" t="s">
        <v>2294</v>
      </c>
      <c r="M313" t="s">
        <v>2295</v>
      </c>
      <c r="N313" t="s">
        <v>2296</v>
      </c>
      <c r="O313" t="s">
        <v>119</v>
      </c>
      <c r="P313" t="s">
        <v>223</v>
      </c>
      <c r="Q313" t="s">
        <v>2297</v>
      </c>
      <c r="R313" t="e">
        <f>VLOOKUP(Servicios[[#This Row],[VIN2]],Table_OutputBDVentaReciente[Vin],1,0)</f>
        <v>#N/A</v>
      </c>
      <c r="S313" t="str">
        <f>VLOOKUP(Servicios[[#This Row],[VIN2]],Table_ListadoRptClientes[Vin],1,0)</f>
        <v>2T3H1RFVXMW168947</v>
      </c>
      <c r="T313" t="e">
        <f>VLOOKUP(Servicios[[#This Row],[VIN2]],Table_LIstadoInactivos[Vin],1,0)</f>
        <v>#N/A</v>
      </c>
      <c r="U313" t="e">
        <f>VLOOKUP(Servicios[[#This Row],[VIN2]],Table_Campanias[Vin],1,0)</f>
        <v>#N/A</v>
      </c>
      <c r="V313" s="3" t="str">
        <f>MID(Servicios[[#This Row],[VIN2]],10,1)</f>
        <v>M</v>
      </c>
      <c r="W313" s="3">
        <f t="shared" si="32"/>
        <v>2022</v>
      </c>
      <c r="X313" t="s">
        <v>2298</v>
      </c>
      <c r="Y313">
        <v>4612003967</v>
      </c>
      <c r="Z313">
        <v>4612003967</v>
      </c>
      <c r="AA313">
        <v>4612003967</v>
      </c>
      <c r="AB313">
        <v>0</v>
      </c>
      <c r="AC313" t="s">
        <v>2299</v>
      </c>
      <c r="AD313" s="9" t="str">
        <f>IFERROR(VLOOKUP(Servicios[[#This Row],[VIN 8 BV]],Citas[[VIN]:[STATUS ASISTENCIA]],1,FALSE),"NO")</f>
        <v>MW168947</v>
      </c>
    </row>
    <row r="314" spans="1:30">
      <c r="A314" s="1">
        <v>45000</v>
      </c>
      <c r="B314" s="19" t="s">
        <v>2300</v>
      </c>
      <c r="C314" s="156" t="str">
        <f>IFERROR(VLOOKUP(Servicios[[#This Row],[VIN 8 BV]],Citas[[VIN]:[TMK]],2,0),"NO")</f>
        <v>M</v>
      </c>
      <c r="D314" s="4" t="str">
        <f>MID(Servicios[[#This Row],[VIN2]],10,8)</f>
        <v>P1421093</v>
      </c>
      <c r="E314" s="3">
        <f t="shared" si="30"/>
        <v>1</v>
      </c>
      <c r="F314">
        <f t="shared" si="31"/>
        <v>15</v>
      </c>
      <c r="G314" t="str">
        <f>TEXT(Servicios[[#This Row],[FECHA]],"aaaa")</f>
        <v>2023</v>
      </c>
      <c r="H314" t="str">
        <f>TEXT(Servicios[[#This Row],[FECHA]],"mmmm")</f>
        <v>marzo</v>
      </c>
      <c r="I314" t="str">
        <f>CONCATENATE(Servicios[[#This Row],[MES]]," ",Servicios[[#This Row],[AÑO]])</f>
        <v>marzo 2023</v>
      </c>
      <c r="J314" s="3" t="str">
        <f>MID(Servicios[[#This Row],[ORDEN]],1,1)</f>
        <v>S</v>
      </c>
      <c r="L314" t="s">
        <v>2301</v>
      </c>
      <c r="M314" t="s">
        <v>2302</v>
      </c>
      <c r="N314" t="s">
        <v>2303</v>
      </c>
      <c r="O314" t="s">
        <v>118</v>
      </c>
      <c r="P314" t="s">
        <v>251</v>
      </c>
      <c r="Q314" t="s">
        <v>2304</v>
      </c>
      <c r="R314" t="str">
        <f>VLOOKUP(Servicios[[#This Row],[VIN2]],Table_OutputBDVentaReciente[Vin],1,0)</f>
        <v>MR0CX3DD3P1421093</v>
      </c>
      <c r="S314" t="e">
        <f>VLOOKUP(Servicios[[#This Row],[VIN2]],Table_ListadoRptClientes[Vin],1,0)</f>
        <v>#N/A</v>
      </c>
      <c r="T314" t="e">
        <f>VLOOKUP(Servicios[[#This Row],[VIN2]],Table_LIstadoInactivos[Vin],1,0)</f>
        <v>#N/A</v>
      </c>
      <c r="U314" t="e">
        <f>VLOOKUP(Servicios[[#This Row],[VIN2]],Table_Campanias[Vin],1,0)</f>
        <v>#N/A</v>
      </c>
      <c r="V314" s="3" t="str">
        <f>MID(Servicios[[#This Row],[VIN2]],10,1)</f>
        <v>P</v>
      </c>
      <c r="W314" s="3" t="str">
        <f t="shared" si="32"/>
        <v/>
      </c>
      <c r="X314" t="s">
        <v>2305</v>
      </c>
      <c r="Y314">
        <v>0</v>
      </c>
      <c r="Z314">
        <v>4616885467</v>
      </c>
      <c r="AA314">
        <v>4611951274</v>
      </c>
      <c r="AB314">
        <v>0</v>
      </c>
      <c r="AC314" t="s">
        <v>2306</v>
      </c>
      <c r="AD314" s="9" t="str">
        <f>IFERROR(VLOOKUP(Servicios[[#This Row],[VIN 8 BV]],Citas[[VIN]:[STATUS ASISTENCIA]],1,FALSE),"NO")</f>
        <v>P1421093</v>
      </c>
    </row>
    <row r="315" spans="1:30">
      <c r="A315" s="1">
        <v>45000</v>
      </c>
      <c r="B315" s="19" t="s">
        <v>2307</v>
      </c>
      <c r="C315" s="156" t="str">
        <f>IFERROR(VLOOKUP(Servicios[[#This Row],[VIN 8 BV]],Citas[[VIN]:[TMK]],2,0),"NO")</f>
        <v>M</v>
      </c>
      <c r="D315" s="4" t="str">
        <f>MID(Servicios[[#This Row],[VIN2]],10,8)</f>
        <v>L0002184</v>
      </c>
      <c r="E315" s="3">
        <f t="shared" si="30"/>
        <v>1</v>
      </c>
      <c r="F315">
        <f t="shared" si="31"/>
        <v>15</v>
      </c>
      <c r="G315" t="str">
        <f>TEXT(Servicios[[#This Row],[FECHA]],"aaaa")</f>
        <v>2023</v>
      </c>
      <c r="H315" t="str">
        <f>TEXT(Servicios[[#This Row],[FECHA]],"mmmm")</f>
        <v>marzo</v>
      </c>
      <c r="I315" t="str">
        <f>CONCATENATE(Servicios[[#This Row],[MES]]," ",Servicios[[#This Row],[AÑO]])</f>
        <v>marzo 2023</v>
      </c>
      <c r="J315" s="3" t="str">
        <f>MID(Servicios[[#This Row],[ORDEN]],1,1)</f>
        <v>S</v>
      </c>
      <c r="L315" t="s">
        <v>2308</v>
      </c>
      <c r="M315" t="s">
        <v>2309</v>
      </c>
      <c r="N315" t="s">
        <v>2310</v>
      </c>
      <c r="O315" t="s">
        <v>120</v>
      </c>
      <c r="P315" t="s">
        <v>251</v>
      </c>
      <c r="Q315" t="s">
        <v>2311</v>
      </c>
      <c r="R315" t="e">
        <f>VLOOKUP(Servicios[[#This Row],[VIN2]],Table_OutputBDVentaReciente[Vin],1,0)</f>
        <v>#N/A</v>
      </c>
      <c r="S315" t="e">
        <f>VLOOKUP(Servicios[[#This Row],[VIN2]],Table_ListadoRptClientes[Vin],1,0)</f>
        <v>#N/A</v>
      </c>
      <c r="T315" t="str">
        <f>VLOOKUP(Servicios[[#This Row],[VIN2]],Table_LIstadoInactivos[Vin],1,0)</f>
        <v>MR0EX3DD3L0002184</v>
      </c>
      <c r="U315" t="e">
        <f>VLOOKUP(Servicios[[#This Row],[VIN2]],Table_Campanias[Vin],1,0)</f>
        <v>#N/A</v>
      </c>
      <c r="V315" s="3" t="str">
        <f>MID(Servicios[[#This Row],[VIN2]],10,1)</f>
        <v>L</v>
      </c>
      <c r="W315" s="3">
        <f t="shared" si="32"/>
        <v>2021</v>
      </c>
      <c r="X315" t="s">
        <v>2312</v>
      </c>
      <c r="Y315">
        <v>4111652856</v>
      </c>
      <c r="Z315">
        <v>4613136293</v>
      </c>
      <c r="AA315">
        <v>4613136293</v>
      </c>
      <c r="AB315">
        <v>4612280340</v>
      </c>
      <c r="AC315" t="s">
        <v>2313</v>
      </c>
      <c r="AD315" s="9" t="str">
        <f>IFERROR(VLOOKUP(Servicios[[#This Row],[VIN 8 BV]],Citas[[VIN]:[STATUS ASISTENCIA]],1,FALSE),"NO")</f>
        <v>L0002184</v>
      </c>
    </row>
    <row r="316" spans="1:30">
      <c r="A316" s="1">
        <v>45000</v>
      </c>
      <c r="B316" s="19" t="s">
        <v>2314</v>
      </c>
      <c r="C316" s="156" t="str">
        <f>IFERROR(VLOOKUP(Servicios[[#This Row],[VIN 8 BV]],Citas[[VIN]:[TMK]],2,0),"NO")</f>
        <v>K</v>
      </c>
      <c r="D316" s="4" t="str">
        <f>MID(Servicios[[#This Row],[VIN2]],10,8)</f>
        <v>MP198877</v>
      </c>
      <c r="E316" s="3">
        <f t="shared" si="30"/>
        <v>1</v>
      </c>
      <c r="F316">
        <f t="shared" si="31"/>
        <v>15</v>
      </c>
      <c r="G316" t="str">
        <f>TEXT(Servicios[[#This Row],[FECHA]],"aaaa")</f>
        <v>2023</v>
      </c>
      <c r="H316" t="str">
        <f>TEXT(Servicios[[#This Row],[FECHA]],"mmmm")</f>
        <v>marzo</v>
      </c>
      <c r="I316" t="str">
        <f>CONCATENATE(Servicios[[#This Row],[MES]]," ",Servicios[[#This Row],[AÑO]])</f>
        <v>marzo 2023</v>
      </c>
      <c r="J316" s="3" t="str">
        <f>MID(Servicios[[#This Row],[ORDEN]],1,1)</f>
        <v>S</v>
      </c>
      <c r="L316" t="s">
        <v>2315</v>
      </c>
      <c r="M316" t="s">
        <v>2316</v>
      </c>
      <c r="N316" t="s">
        <v>2317</v>
      </c>
      <c r="O316" t="s">
        <v>120</v>
      </c>
      <c r="P316" t="s">
        <v>310</v>
      </c>
      <c r="Q316" t="s">
        <v>2318</v>
      </c>
      <c r="R316" t="e">
        <f>VLOOKUP(Servicios[[#This Row],[VIN2]],Table_OutputBDVentaReciente[Vin],1,0)</f>
        <v>#N/A</v>
      </c>
      <c r="S316" t="str">
        <f>VLOOKUP(Servicios[[#This Row],[VIN2]],Table_ListadoRptClientes[Vin],1,0)</f>
        <v>5YFBPRBE5MP198877</v>
      </c>
      <c r="T316" t="e">
        <f>VLOOKUP(Servicios[[#This Row],[VIN2]],Table_LIstadoInactivos[Vin],1,0)</f>
        <v>#N/A</v>
      </c>
      <c r="U316" t="e">
        <f>VLOOKUP(Servicios[[#This Row],[VIN2]],Table_Campanias[Vin],1,0)</f>
        <v>#N/A</v>
      </c>
      <c r="V316" s="3" t="str">
        <f>MID(Servicios[[#This Row],[VIN2]],10,1)</f>
        <v>M</v>
      </c>
      <c r="W316" s="3">
        <f t="shared" si="32"/>
        <v>2022</v>
      </c>
      <c r="X316" t="s">
        <v>2319</v>
      </c>
      <c r="Y316">
        <v>0</v>
      </c>
      <c r="Z316">
        <v>3313410057</v>
      </c>
      <c r="AA316">
        <v>3313410057</v>
      </c>
      <c r="AB316">
        <v>0</v>
      </c>
      <c r="AC316" t="s">
        <v>2320</v>
      </c>
      <c r="AD316" s="9" t="str">
        <f>IFERROR(VLOOKUP(Servicios[[#This Row],[VIN 8 BV]],Citas[[VIN]:[STATUS ASISTENCIA]],1,FALSE),"NO")</f>
        <v>MP198877</v>
      </c>
    </row>
    <row r="317" spans="1:30">
      <c r="A317" s="1">
        <v>45000</v>
      </c>
      <c r="B317" s="19" t="s">
        <v>2321</v>
      </c>
      <c r="C317" s="156" t="str">
        <f>IFERROR(VLOOKUP(Servicios[[#This Row],[VIN 8 BV]],Citas[[VIN]:[TMK]],2,0),"NO")</f>
        <v>NO</v>
      </c>
      <c r="D317" s="4" t="str">
        <f>MID(Servicios[[#This Row],[VIN2]],10,8)</f>
        <v>N4003461</v>
      </c>
      <c r="E317" s="3">
        <f t="shared" si="30"/>
        <v>1</v>
      </c>
      <c r="F317">
        <f t="shared" si="31"/>
        <v>15</v>
      </c>
      <c r="G317" t="str">
        <f>TEXT(Servicios[[#This Row],[FECHA]],"aaaa")</f>
        <v>2023</v>
      </c>
      <c r="H317" t="str">
        <f>TEXT(Servicios[[#This Row],[FECHA]],"mmmm")</f>
        <v>marzo</v>
      </c>
      <c r="I317" t="str">
        <f>CONCATENATE(Servicios[[#This Row],[MES]]," ",Servicios[[#This Row],[AÑO]])</f>
        <v>marzo 2023</v>
      </c>
      <c r="J317" s="3" t="str">
        <f>MID(Servicios[[#This Row],[ORDEN]],1,1)</f>
        <v>S</v>
      </c>
      <c r="L317" t="s">
        <v>2322</v>
      </c>
      <c r="M317" t="s">
        <v>2323</v>
      </c>
      <c r="N317" t="s">
        <v>2324</v>
      </c>
      <c r="O317" t="s">
        <v>120</v>
      </c>
      <c r="P317" t="s">
        <v>410</v>
      </c>
      <c r="Q317" t="s">
        <v>2325</v>
      </c>
      <c r="R317" t="e">
        <f>VLOOKUP(Servicios[[#This Row],[VIN2]],Table_OutputBDVentaReciente[Vin],1,0)</f>
        <v>#N/A</v>
      </c>
      <c r="S317" t="str">
        <f>VLOOKUP(Servicios[[#This Row],[VIN2]],Table_ListadoRptClientes[Vin],1,0)</f>
        <v>MR0DA3CD5N4003461</v>
      </c>
      <c r="T317" t="e">
        <f>VLOOKUP(Servicios[[#This Row],[VIN2]],Table_LIstadoInactivos[Vin],1,0)</f>
        <v>#N/A</v>
      </c>
      <c r="U317" t="e">
        <f>VLOOKUP(Servicios[[#This Row],[VIN2]],Table_Campanias[Vin],1,0)</f>
        <v>#N/A</v>
      </c>
      <c r="V317" s="3" t="str">
        <f>MID(Servicios[[#This Row],[VIN2]],10,1)</f>
        <v>N</v>
      </c>
      <c r="W317" s="3" t="str">
        <f t="shared" si="32"/>
        <v/>
      </c>
      <c r="X317" t="s">
        <v>2326</v>
      </c>
      <c r="Y317">
        <v>4171556757</v>
      </c>
      <c r="Z317">
        <v>4611040033</v>
      </c>
      <c r="AA317">
        <v>4171771198</v>
      </c>
      <c r="AB317">
        <v>0</v>
      </c>
      <c r="AC317" t="s">
        <v>2327</v>
      </c>
      <c r="AD317" s="9" t="str">
        <f>IFERROR(VLOOKUP(Servicios[[#This Row],[VIN 8 BV]],Citas[[VIN]:[STATUS ASISTENCIA]],1,FALSE),"NO")</f>
        <v>NO</v>
      </c>
    </row>
    <row r="318" spans="1:30">
      <c r="A318" s="1">
        <v>45000</v>
      </c>
      <c r="B318" s="19" t="s">
        <v>2328</v>
      </c>
      <c r="C318" s="156" t="str">
        <f>IFERROR(VLOOKUP(Servicios[[#This Row],[VIN 8 BV]],Citas[[VIN]:[TMK]],2,0),"NO")</f>
        <v>J</v>
      </c>
      <c r="D318" s="4" t="str">
        <f>MID(Servicios[[#This Row],[VIN2]],10,8)</f>
        <v>GW538685</v>
      </c>
      <c r="E318" s="3">
        <f t="shared" si="30"/>
        <v>1</v>
      </c>
      <c r="F318">
        <f t="shared" si="31"/>
        <v>15</v>
      </c>
      <c r="G318" t="str">
        <f>TEXT(Servicios[[#This Row],[FECHA]],"aaaa")</f>
        <v>2023</v>
      </c>
      <c r="H318" t="str">
        <f>TEXT(Servicios[[#This Row],[FECHA]],"mmmm")</f>
        <v>marzo</v>
      </c>
      <c r="I318" t="str">
        <f>CONCATENATE(Servicios[[#This Row],[MES]]," ",Servicios[[#This Row],[AÑO]])</f>
        <v>marzo 2023</v>
      </c>
      <c r="J318" s="3" t="str">
        <f>MID(Servicios[[#This Row],[ORDEN]],1,1)</f>
        <v>S</v>
      </c>
      <c r="L318" t="s">
        <v>2329</v>
      </c>
      <c r="M318" t="s">
        <v>2330</v>
      </c>
      <c r="N318" t="s">
        <v>2331</v>
      </c>
      <c r="O318" t="s">
        <v>119</v>
      </c>
      <c r="P318" t="s">
        <v>295</v>
      </c>
      <c r="Q318" t="s">
        <v>2332</v>
      </c>
      <c r="R318" t="e">
        <f>VLOOKUP(Servicios[[#This Row],[VIN2]],Table_OutputBDVentaReciente[Vin],1,0)</f>
        <v>#N/A</v>
      </c>
      <c r="S318" t="str">
        <f>VLOOKUP(Servicios[[#This Row],[VIN2]],Table_ListadoRptClientes[Vin],1,0)</f>
        <v>2T3RFREV0GW538685</v>
      </c>
      <c r="T318" t="e">
        <f>VLOOKUP(Servicios[[#This Row],[VIN2]],Table_LIstadoInactivos[Vin],1,0)</f>
        <v>#N/A</v>
      </c>
      <c r="U318" t="e">
        <f>VLOOKUP(Servicios[[#This Row],[VIN2]],Table_Campanias[Vin],1,0)</f>
        <v>#N/A</v>
      </c>
      <c r="V318" s="3" t="str">
        <f>MID(Servicios[[#This Row],[VIN2]],10,1)</f>
        <v>G</v>
      </c>
      <c r="W318" s="3">
        <f t="shared" si="32"/>
        <v>2016</v>
      </c>
      <c r="X318" t="s">
        <v>2333</v>
      </c>
      <c r="Y318">
        <v>4611180601</v>
      </c>
      <c r="Z318">
        <v>4611219355</v>
      </c>
      <c r="AA318">
        <v>4611219355</v>
      </c>
      <c r="AB318">
        <v>0</v>
      </c>
      <c r="AC318" t="s">
        <v>2334</v>
      </c>
      <c r="AD318" s="9" t="str">
        <f>IFERROR(VLOOKUP(Servicios[[#This Row],[VIN 8 BV]],Citas[[VIN]:[STATUS ASISTENCIA]],1,FALSE),"NO")</f>
        <v>GW538685</v>
      </c>
    </row>
    <row r="319" spans="1:30">
      <c r="A319" s="1">
        <v>45000</v>
      </c>
      <c r="B319" s="19" t="s">
        <v>2335</v>
      </c>
      <c r="C319" s="156" t="str">
        <f>IFERROR(VLOOKUP(Servicios[[#This Row],[VIN 8 BV]],Citas[[VIN]:[TMK]],2,0),"NO")</f>
        <v>K</v>
      </c>
      <c r="D319" s="4" t="str">
        <f>MID(Servicios[[#This Row],[VIN2]],10,8)</f>
        <v>KJ016583</v>
      </c>
      <c r="E319" s="3">
        <f t="shared" si="30"/>
        <v>1</v>
      </c>
      <c r="F319">
        <f t="shared" si="31"/>
        <v>15</v>
      </c>
      <c r="G319" t="str">
        <f>TEXT(Servicios[[#This Row],[FECHA]],"aaaa")</f>
        <v>2023</v>
      </c>
      <c r="H319" t="str">
        <f>TEXT(Servicios[[#This Row],[FECHA]],"mmmm")</f>
        <v>marzo</v>
      </c>
      <c r="I319" t="str">
        <f>CONCATENATE(Servicios[[#This Row],[MES]]," ",Servicios[[#This Row],[AÑO]])</f>
        <v>marzo 2023</v>
      </c>
      <c r="J319" s="3" t="str">
        <f>MID(Servicios[[#This Row],[ORDEN]],1,1)</f>
        <v>S</v>
      </c>
      <c r="L319" t="s">
        <v>2336</v>
      </c>
      <c r="M319" t="s">
        <v>2337</v>
      </c>
      <c r="N319" t="s">
        <v>2338</v>
      </c>
      <c r="O319" t="s">
        <v>119</v>
      </c>
      <c r="P319" t="s">
        <v>223</v>
      </c>
      <c r="Q319" t="s">
        <v>2339</v>
      </c>
      <c r="R319" t="e">
        <f>VLOOKUP(Servicios[[#This Row],[VIN2]],Table_OutputBDVentaReciente[Vin],1,0)</f>
        <v>#N/A</v>
      </c>
      <c r="S319" t="e">
        <f>VLOOKUP(Servicios[[#This Row],[VIN2]],Table_ListadoRptClientes[Vin],1,0)</f>
        <v>#N/A</v>
      </c>
      <c r="T319" t="e">
        <f>VLOOKUP(Servicios[[#This Row],[VIN2]],Table_LIstadoInactivos[Vin],1,0)</f>
        <v>#N/A</v>
      </c>
      <c r="U319" t="e">
        <f>VLOOKUP(Servicios[[#This Row],[VIN2]],Table_Campanias[Vin],1,0)</f>
        <v>#N/A</v>
      </c>
      <c r="V319" s="3" t="str">
        <f>MID(Servicios[[#This Row],[VIN2]],10,1)</f>
        <v>K</v>
      </c>
      <c r="W319" s="3">
        <f t="shared" si="32"/>
        <v>2020</v>
      </c>
      <c r="X319" t="s">
        <v>268</v>
      </c>
      <c r="Y319">
        <v>4151151866</v>
      </c>
      <c r="Z319">
        <v>4151151866</v>
      </c>
      <c r="AA319">
        <v>4151151866</v>
      </c>
      <c r="AB319">
        <v>0</v>
      </c>
      <c r="AC319" t="s">
        <v>391</v>
      </c>
      <c r="AD319" s="9" t="str">
        <f>IFERROR(VLOOKUP(Servicios[[#This Row],[VIN 8 BV]],Citas[[VIN]:[STATUS ASISTENCIA]],1,FALSE),"NO")</f>
        <v>KJ016583</v>
      </c>
    </row>
    <row r="320" spans="1:30">
      <c r="A320" s="1">
        <v>45000</v>
      </c>
      <c r="B320" s="19" t="s">
        <v>2340</v>
      </c>
      <c r="C320" s="156" t="str">
        <f>IFERROR(VLOOKUP(Servicios[[#This Row],[VIN 8 BV]],Citas[[VIN]:[TMK]],2,0),"NO")</f>
        <v>K</v>
      </c>
      <c r="D320" s="4" t="str">
        <f>MID(Servicios[[#This Row],[VIN2]],10,8)</f>
        <v>N1323157</v>
      </c>
      <c r="E320" s="3">
        <f t="shared" si="30"/>
        <v>1</v>
      </c>
      <c r="F320">
        <f t="shared" si="31"/>
        <v>15</v>
      </c>
      <c r="G320" t="str">
        <f>TEXT(Servicios[[#This Row],[FECHA]],"aaaa")</f>
        <v>2023</v>
      </c>
      <c r="H320" t="str">
        <f>TEXT(Servicios[[#This Row],[FECHA]],"mmmm")</f>
        <v>marzo</v>
      </c>
      <c r="I320" t="str">
        <f>CONCATENATE(Servicios[[#This Row],[MES]]," ",Servicios[[#This Row],[AÑO]])</f>
        <v>marzo 2023</v>
      </c>
      <c r="J320" s="3" t="str">
        <f>MID(Servicios[[#This Row],[ORDEN]],1,1)</f>
        <v>S</v>
      </c>
      <c r="L320" t="s">
        <v>2341</v>
      </c>
      <c r="M320" t="s">
        <v>2342</v>
      </c>
      <c r="N320" t="s">
        <v>2343</v>
      </c>
      <c r="O320" t="s">
        <v>120</v>
      </c>
      <c r="P320" t="s">
        <v>251</v>
      </c>
      <c r="Q320" t="s">
        <v>2344</v>
      </c>
      <c r="R320" t="e">
        <f>VLOOKUP(Servicios[[#This Row],[VIN2]],Table_OutputBDVentaReciente[Vin],1,0)</f>
        <v>#N/A</v>
      </c>
      <c r="S320" t="str">
        <f>VLOOKUP(Servicios[[#This Row],[VIN2]],Table_ListadoRptClientes[Vin],1,0)</f>
        <v>MR0CX3DDXN1323157</v>
      </c>
      <c r="T320" t="e">
        <f>VLOOKUP(Servicios[[#This Row],[VIN2]],Table_LIstadoInactivos[Vin],1,0)</f>
        <v>#N/A</v>
      </c>
      <c r="U320" t="e">
        <f>VLOOKUP(Servicios[[#This Row],[VIN2]],Table_Campanias[Vin],1,0)</f>
        <v>#N/A</v>
      </c>
      <c r="V320" s="3" t="str">
        <f>MID(Servicios[[#This Row],[VIN2]],10,1)</f>
        <v>N</v>
      </c>
      <c r="W320" s="3" t="str">
        <f t="shared" si="32"/>
        <v/>
      </c>
      <c r="X320" t="s">
        <v>2345</v>
      </c>
      <c r="Y320">
        <v>4611368776</v>
      </c>
      <c r="Z320">
        <v>4621002702</v>
      </c>
      <c r="AA320">
        <v>4612523160</v>
      </c>
      <c r="AB320">
        <v>0</v>
      </c>
      <c r="AC320" t="s">
        <v>2346</v>
      </c>
      <c r="AD320" s="9" t="str">
        <f>IFERROR(VLOOKUP(Servicios[[#This Row],[VIN 8 BV]],Citas[[VIN]:[STATUS ASISTENCIA]],1,FALSE),"NO")</f>
        <v>N1323157</v>
      </c>
    </row>
    <row r="321" spans="1:30">
      <c r="A321" s="1">
        <v>45000</v>
      </c>
      <c r="B321" s="19" t="s">
        <v>2347</v>
      </c>
      <c r="C321" s="156" t="str">
        <f>IFERROR(VLOOKUP(Servicios[[#This Row],[VIN 8 BV]],Citas[[VIN]:[TMK]],2,0),"NO")</f>
        <v>M</v>
      </c>
      <c r="D321" s="4" t="str">
        <f>MID(Servicios[[#This Row],[VIN2]],10,8)</f>
        <v>KR071279</v>
      </c>
      <c r="E321" s="3">
        <f t="shared" si="30"/>
        <v>1</v>
      </c>
      <c r="F321">
        <f t="shared" si="31"/>
        <v>15</v>
      </c>
      <c r="G321" t="str">
        <f>TEXT(Servicios[[#This Row],[FECHA]],"aaaa")</f>
        <v>2023</v>
      </c>
      <c r="H321" t="str">
        <f>TEXT(Servicios[[#This Row],[FECHA]],"mmmm")</f>
        <v>marzo</v>
      </c>
      <c r="I321" t="str">
        <f>CONCATENATE(Servicios[[#This Row],[MES]]," ",Servicios[[#This Row],[AÑO]])</f>
        <v>marzo 2023</v>
      </c>
      <c r="J321" s="3" t="str">
        <f>MID(Servicios[[#This Row],[ORDEN]],1,1)</f>
        <v>S</v>
      </c>
      <c r="L321" t="s">
        <v>2348</v>
      </c>
      <c r="M321" t="s">
        <v>2349</v>
      </c>
      <c r="N321" t="s">
        <v>2350</v>
      </c>
      <c r="O321" t="s">
        <v>118</v>
      </c>
      <c r="P321" t="s">
        <v>617</v>
      </c>
      <c r="Q321" t="s">
        <v>2351</v>
      </c>
      <c r="R321" t="e">
        <f>VLOOKUP(Servicios[[#This Row],[VIN2]],Table_OutputBDVentaReciente[Vin],1,0)</f>
        <v>#N/A</v>
      </c>
      <c r="S321" t="e">
        <f>VLOOKUP(Servicios[[#This Row],[VIN2]],Table_ListadoRptClientes[Vin],1,0)</f>
        <v>#N/A</v>
      </c>
      <c r="T321" t="e">
        <f>VLOOKUP(Servicios[[#This Row],[VIN2]],Table_LIstadoInactivos[Vin],1,0)</f>
        <v>#N/A</v>
      </c>
      <c r="U321" t="e">
        <f>VLOOKUP(Servicios[[#This Row],[VIN2]],Table_Campanias[Vin],1,0)</f>
        <v>#N/A</v>
      </c>
      <c r="V321" s="3" t="str">
        <f>MID(Servicios[[#This Row],[VIN2]],10,1)</f>
        <v>K</v>
      </c>
      <c r="W321" s="3">
        <f t="shared" si="32"/>
        <v>2020</v>
      </c>
      <c r="X321" t="s">
        <v>2352</v>
      </c>
      <c r="Y321">
        <v>4427183803</v>
      </c>
      <c r="Z321">
        <v>4427183803</v>
      </c>
      <c r="AA321">
        <v>4427183803</v>
      </c>
      <c r="AB321">
        <v>4427183803</v>
      </c>
      <c r="AC321" t="s">
        <v>842</v>
      </c>
      <c r="AD321" s="9" t="str">
        <f>IFERROR(VLOOKUP(Servicios[[#This Row],[VIN 8 BV]],Citas[[VIN]:[STATUS ASISTENCIA]],1,FALSE),"NO")</f>
        <v>KR071279</v>
      </c>
    </row>
    <row r="322" spans="1:30">
      <c r="A322" s="1">
        <v>45000</v>
      </c>
      <c r="B322" s="19" t="s">
        <v>2353</v>
      </c>
      <c r="C322" s="156" t="str">
        <f>IFERROR(VLOOKUP(Servicios[[#This Row],[VIN 8 BV]],Citas[[VIN]:[TMK]],2,0),"NO")</f>
        <v>K</v>
      </c>
      <c r="D322" s="4" t="str">
        <f>MID(Servicios[[#This Row],[VIN2]],10,8)</f>
        <v>LJ026831</v>
      </c>
      <c r="E322" s="3">
        <f t="shared" si="30"/>
        <v>1</v>
      </c>
      <c r="F322">
        <f t="shared" si="31"/>
        <v>15</v>
      </c>
      <c r="G322" t="str">
        <f>TEXT(Servicios[[#This Row],[FECHA]],"aaaa")</f>
        <v>2023</v>
      </c>
      <c r="H322" t="str">
        <f>TEXT(Servicios[[#This Row],[FECHA]],"mmmm")</f>
        <v>marzo</v>
      </c>
      <c r="I322" t="str">
        <f>CONCATENATE(Servicios[[#This Row],[MES]]," ",Servicios[[#This Row],[AÑO]])</f>
        <v>marzo 2023</v>
      </c>
      <c r="J322" s="3" t="str">
        <f>MID(Servicios[[#This Row],[ORDEN]],1,1)</f>
        <v>S</v>
      </c>
      <c r="L322" t="s">
        <v>2354</v>
      </c>
      <c r="M322" t="s">
        <v>2355</v>
      </c>
      <c r="N322" t="s">
        <v>2356</v>
      </c>
      <c r="O322" t="s">
        <v>120</v>
      </c>
      <c r="P322" t="s">
        <v>266</v>
      </c>
      <c r="Q322" t="s">
        <v>2357</v>
      </c>
      <c r="R322" t="e">
        <f>VLOOKUP(Servicios[[#This Row],[VIN2]],Table_OutputBDVentaReciente[Vin],1,0)</f>
        <v>#N/A</v>
      </c>
      <c r="S322" t="str">
        <f>VLOOKUP(Servicios[[#This Row],[VIN2]],Table_ListadoRptClientes[Vin],1,0)</f>
        <v>JTMY23FV6LJ026831</v>
      </c>
      <c r="T322" t="e">
        <f>VLOOKUP(Servicios[[#This Row],[VIN2]],Table_LIstadoInactivos[Vin],1,0)</f>
        <v>#N/A</v>
      </c>
      <c r="U322" t="e">
        <f>VLOOKUP(Servicios[[#This Row],[VIN2]],Table_Campanias[Vin],1,0)</f>
        <v>#N/A</v>
      </c>
      <c r="V322" s="3" t="str">
        <f>MID(Servicios[[#This Row],[VIN2]],10,1)</f>
        <v>L</v>
      </c>
      <c r="W322" s="3">
        <f t="shared" si="32"/>
        <v>2021</v>
      </c>
      <c r="X322" t="s">
        <v>2358</v>
      </c>
      <c r="Y322">
        <v>0</v>
      </c>
      <c r="Z322">
        <v>4612649398</v>
      </c>
      <c r="AA322">
        <v>4612649398</v>
      </c>
      <c r="AB322">
        <v>0</v>
      </c>
      <c r="AC322" t="s">
        <v>2359</v>
      </c>
      <c r="AD322" s="9" t="str">
        <f>IFERROR(VLOOKUP(Servicios[[#This Row],[VIN 8 BV]],Citas[[VIN]:[STATUS ASISTENCIA]],1,FALSE),"NO")</f>
        <v>LJ026831</v>
      </c>
    </row>
    <row r="323" spans="1:30">
      <c r="A323" s="1">
        <v>45000</v>
      </c>
      <c r="B323" s="19" t="s">
        <v>2360</v>
      </c>
      <c r="C323" s="156" t="str">
        <f>IFERROR(VLOOKUP(Servicios[[#This Row],[VIN 8 BV]],Citas[[VIN]:[TMK]],2,0),"NO")</f>
        <v>M</v>
      </c>
      <c r="D323" s="4" t="str">
        <f>MID(Servicios[[#This Row],[VIN2]],10,8)</f>
        <v>H3044828</v>
      </c>
      <c r="E323" s="3">
        <f t="shared" si="30"/>
        <v>1</v>
      </c>
      <c r="F323">
        <f t="shared" si="31"/>
        <v>15</v>
      </c>
      <c r="G323" t="str">
        <f>TEXT(Servicios[[#This Row],[FECHA]],"aaaa")</f>
        <v>2023</v>
      </c>
      <c r="H323" t="str">
        <f>TEXT(Servicios[[#This Row],[FECHA]],"mmmm")</f>
        <v>marzo</v>
      </c>
      <c r="I323" t="str">
        <f>CONCATENATE(Servicios[[#This Row],[MES]]," ",Servicios[[#This Row],[AÑO]])</f>
        <v>marzo 2023</v>
      </c>
      <c r="J323" s="3" t="str">
        <f>MID(Servicios[[#This Row],[ORDEN]],1,1)</f>
        <v>S</v>
      </c>
      <c r="L323" t="s">
        <v>2361</v>
      </c>
      <c r="M323" t="s">
        <v>2362</v>
      </c>
      <c r="N323" t="s">
        <v>2363</v>
      </c>
      <c r="O323" t="s">
        <v>118</v>
      </c>
      <c r="P323" t="s">
        <v>215</v>
      </c>
      <c r="Q323" t="s">
        <v>2364</v>
      </c>
      <c r="R323" t="e">
        <f>VLOOKUP(Servicios[[#This Row],[VIN2]],Table_OutputBDVentaReciente[Vin],1,0)</f>
        <v>#N/A</v>
      </c>
      <c r="S323" t="str">
        <f>VLOOKUP(Servicios[[#This Row],[VIN2]],Table_ListadoRptClientes[Vin],1,0)</f>
        <v>JTDKBRFU3H3044828</v>
      </c>
      <c r="T323" t="e">
        <f>VLOOKUP(Servicios[[#This Row],[VIN2]],Table_LIstadoInactivos[Vin],1,0)</f>
        <v>#N/A</v>
      </c>
      <c r="U323" t="e">
        <f>VLOOKUP(Servicios[[#This Row],[VIN2]],Table_Campanias[Vin],1,0)</f>
        <v>#N/A</v>
      </c>
      <c r="V323" s="3" t="str">
        <f>MID(Servicios[[#This Row],[VIN2]],10,1)</f>
        <v>H</v>
      </c>
      <c r="W323" s="3">
        <f t="shared" si="32"/>
        <v>2017</v>
      </c>
      <c r="X323" t="s">
        <v>2365</v>
      </c>
      <c r="Y323">
        <v>4423513721</v>
      </c>
      <c r="Z323">
        <v>4423513721</v>
      </c>
      <c r="AA323">
        <v>4426075660</v>
      </c>
      <c r="AB323">
        <v>4426075660</v>
      </c>
      <c r="AC323" t="s">
        <v>2366</v>
      </c>
      <c r="AD323" s="9" t="str">
        <f>IFERROR(VLOOKUP(Servicios[[#This Row],[VIN 8 BV]],Citas[[VIN]:[STATUS ASISTENCIA]],1,FALSE),"NO")</f>
        <v>H3044828</v>
      </c>
    </row>
    <row r="324" spans="1:30">
      <c r="A324" s="1">
        <v>45000</v>
      </c>
      <c r="B324" s="19" t="s">
        <v>2367</v>
      </c>
      <c r="C324" s="156" t="str">
        <f>IFERROR(VLOOKUP(Servicios[[#This Row],[VIN 8 BV]],Citas[[VIN]:[TMK]],2,0),"NO")</f>
        <v>J</v>
      </c>
      <c r="D324" s="4" t="str">
        <f>MID(Servicios[[#This Row],[VIN2]],10,8)</f>
        <v>LU924876</v>
      </c>
      <c r="E324" s="3">
        <f t="shared" si="30"/>
        <v>1</v>
      </c>
      <c r="F324">
        <f t="shared" si="31"/>
        <v>15</v>
      </c>
      <c r="G324" t="str">
        <f>TEXT(Servicios[[#This Row],[FECHA]],"aaaa")</f>
        <v>2023</v>
      </c>
      <c r="H324" t="str">
        <f>TEXT(Servicios[[#This Row],[FECHA]],"mmmm")</f>
        <v>marzo</v>
      </c>
      <c r="I324" t="str">
        <f>CONCATENATE(Servicios[[#This Row],[MES]]," ",Servicios[[#This Row],[AÑO]])</f>
        <v>marzo 2023</v>
      </c>
      <c r="J324" s="3" t="str">
        <f>MID(Servicios[[#This Row],[ORDEN]],1,1)</f>
        <v>S</v>
      </c>
      <c r="L324" t="s">
        <v>2368</v>
      </c>
      <c r="M324" t="s">
        <v>2369</v>
      </c>
      <c r="N324" t="s">
        <v>2370</v>
      </c>
      <c r="O324" t="s">
        <v>119</v>
      </c>
      <c r="P324" t="s">
        <v>359</v>
      </c>
      <c r="Q324" t="s">
        <v>2371</v>
      </c>
      <c r="R324" t="e">
        <f>VLOOKUP(Servicios[[#This Row],[VIN2]],Table_OutputBDVentaReciente[Vin],1,0)</f>
        <v>#N/A</v>
      </c>
      <c r="S324" t="str">
        <f>VLOOKUP(Servicios[[#This Row],[VIN2]],Table_ListadoRptClientes[Vin],1,0)</f>
        <v>4T1C11AK3LU924876</v>
      </c>
      <c r="T324" t="e">
        <f>VLOOKUP(Servicios[[#This Row],[VIN2]],Table_LIstadoInactivos[Vin],1,0)</f>
        <v>#N/A</v>
      </c>
      <c r="U324" t="e">
        <f>VLOOKUP(Servicios[[#This Row],[VIN2]],Table_Campanias[Vin],1,0)</f>
        <v>#N/A</v>
      </c>
      <c r="V324" s="3" t="str">
        <f>MID(Servicios[[#This Row],[VIN2]],10,1)</f>
        <v>L</v>
      </c>
      <c r="W324" s="3">
        <f t="shared" si="32"/>
        <v>2021</v>
      </c>
      <c r="X324" t="s">
        <v>2372</v>
      </c>
      <c r="Y324">
        <v>0</v>
      </c>
      <c r="Z324">
        <v>4641376850</v>
      </c>
      <c r="AA324">
        <v>4641932411</v>
      </c>
      <c r="AB324">
        <v>0</v>
      </c>
      <c r="AC324" t="s">
        <v>2373</v>
      </c>
      <c r="AD324" s="9" t="str">
        <f>IFERROR(VLOOKUP(Servicios[[#This Row],[VIN 8 BV]],Citas[[VIN]:[STATUS ASISTENCIA]],1,FALSE),"NO")</f>
        <v>LU924876</v>
      </c>
    </row>
    <row r="325" spans="1:30">
      <c r="A325" s="1">
        <v>45000</v>
      </c>
      <c r="B325" s="19" t="s">
        <v>2374</v>
      </c>
      <c r="C325" s="156" t="str">
        <f>IFERROR(VLOOKUP(Servicios[[#This Row],[VIN 8 BV]],Citas[[VIN]:[TMK]],2,0),"NO")</f>
        <v>NO</v>
      </c>
      <c r="D325" s="4" t="str">
        <f>MID(Servicios[[#This Row],[VIN2]],10,8)</f>
        <v>LK006598</v>
      </c>
      <c r="E325" s="3">
        <f t="shared" si="30"/>
        <v>1</v>
      </c>
      <c r="F325">
        <f t="shared" si="31"/>
        <v>15</v>
      </c>
      <c r="G325" t="str">
        <f>TEXT(Servicios[[#This Row],[FECHA]],"aaaa")</f>
        <v>2023</v>
      </c>
      <c r="H325" t="str">
        <f>TEXT(Servicios[[#This Row],[FECHA]],"mmmm")</f>
        <v>marzo</v>
      </c>
      <c r="I325" t="str">
        <f>CONCATENATE(Servicios[[#This Row],[MES]]," ",Servicios[[#This Row],[AÑO]])</f>
        <v>marzo 2023</v>
      </c>
      <c r="J325" s="3" t="str">
        <f>MID(Servicios[[#This Row],[ORDEN]],1,1)</f>
        <v>S</v>
      </c>
      <c r="L325" t="s">
        <v>2375</v>
      </c>
      <c r="M325" t="s">
        <v>2376</v>
      </c>
      <c r="N325" t="s">
        <v>2377</v>
      </c>
      <c r="O325" t="s">
        <v>119</v>
      </c>
      <c r="P325" t="s">
        <v>244</v>
      </c>
      <c r="Q325" t="s">
        <v>2378</v>
      </c>
      <c r="R325" t="e">
        <f>VLOOKUP(Servicios[[#This Row],[VIN2]],Table_OutputBDVentaReciente[Vin],1,0)</f>
        <v>#N/A</v>
      </c>
      <c r="S325" t="str">
        <f>VLOOKUP(Servicios[[#This Row],[VIN2]],Table_ListadoRptClientes[Vin],1,0)</f>
        <v>MHKMF5CEXLK006598</v>
      </c>
      <c r="T325" t="e">
        <f>VLOOKUP(Servicios[[#This Row],[VIN2]],Table_LIstadoInactivos[Vin],1,0)</f>
        <v>#N/A</v>
      </c>
      <c r="U325" t="e">
        <f>VLOOKUP(Servicios[[#This Row],[VIN2]],Table_Campanias[Vin],1,0)</f>
        <v>#N/A</v>
      </c>
      <c r="V325" s="3" t="str">
        <f>MID(Servicios[[#This Row],[VIN2]],10,1)</f>
        <v>L</v>
      </c>
      <c r="W325" s="3">
        <f t="shared" si="32"/>
        <v>2021</v>
      </c>
      <c r="X325" t="s">
        <v>2379</v>
      </c>
      <c r="Y325">
        <v>0</v>
      </c>
      <c r="Z325">
        <v>4151398568</v>
      </c>
      <c r="AA325">
        <v>4151398568</v>
      </c>
      <c r="AB325">
        <v>0</v>
      </c>
      <c r="AC325" t="s">
        <v>2380</v>
      </c>
      <c r="AD325" s="9" t="str">
        <f>IFERROR(VLOOKUP(Servicios[[#This Row],[VIN 8 BV]],Citas[[VIN]:[STATUS ASISTENCIA]],1,FALSE),"NO")</f>
        <v>NO</v>
      </c>
    </row>
    <row r="326" spans="1:30">
      <c r="A326" s="1">
        <v>45000</v>
      </c>
      <c r="B326" s="19" t="s">
        <v>2381</v>
      </c>
      <c r="C326" s="156" t="str">
        <f>IFERROR(VLOOKUP(Servicios[[#This Row],[VIN 8 BV]],Citas[[VIN]:[TMK]],2,0),"NO")</f>
        <v>M</v>
      </c>
      <c r="D326" s="4" t="str">
        <f>MID(Servicios[[#This Row],[VIN2]],10,8)</f>
        <v>K1177109</v>
      </c>
      <c r="E326" s="3">
        <f t="shared" si="30"/>
        <v>1</v>
      </c>
      <c r="F326">
        <f t="shared" si="31"/>
        <v>15</v>
      </c>
      <c r="G326" t="str">
        <f>TEXT(Servicios[[#This Row],[FECHA]],"aaaa")</f>
        <v>2023</v>
      </c>
      <c r="H326" t="str">
        <f>TEXT(Servicios[[#This Row],[FECHA]],"mmmm")</f>
        <v>marzo</v>
      </c>
      <c r="I326" t="str">
        <f>CONCATENATE(Servicios[[#This Row],[MES]]," ",Servicios[[#This Row],[AÑO]])</f>
        <v>marzo 2023</v>
      </c>
      <c r="J326" s="3" t="str">
        <f>MID(Servicios[[#This Row],[ORDEN]],1,1)</f>
        <v>S</v>
      </c>
      <c r="L326" t="s">
        <v>2382</v>
      </c>
      <c r="M326" t="s">
        <v>2383</v>
      </c>
      <c r="N326" t="s">
        <v>2384</v>
      </c>
      <c r="O326" t="s">
        <v>118</v>
      </c>
      <c r="P326" t="s">
        <v>231</v>
      </c>
      <c r="Q326" t="s">
        <v>2385</v>
      </c>
      <c r="R326" t="e">
        <f>VLOOKUP(Servicios[[#This Row],[VIN2]],Table_OutputBDVentaReciente[Vin],1,0)</f>
        <v>#N/A</v>
      </c>
      <c r="S326" t="str">
        <f>VLOOKUP(Servicios[[#This Row],[VIN2]],Table_ListadoRptClientes[Vin],1,0)</f>
        <v>MR2K29F37K1177109</v>
      </c>
      <c r="T326" t="e">
        <f>VLOOKUP(Servicios[[#This Row],[VIN2]],Table_LIstadoInactivos[Vin],1,0)</f>
        <v>#N/A</v>
      </c>
      <c r="U326" t="e">
        <f>VLOOKUP(Servicios[[#This Row],[VIN2]],Table_Campanias[Vin],1,0)</f>
        <v>#N/A</v>
      </c>
      <c r="V326" s="3" t="str">
        <f>MID(Servicios[[#This Row],[VIN2]],10,1)</f>
        <v>K</v>
      </c>
      <c r="W326" s="3">
        <f t="shared" si="32"/>
        <v>2020</v>
      </c>
      <c r="X326" t="s">
        <v>2386</v>
      </c>
      <c r="Y326">
        <v>4611492507</v>
      </c>
      <c r="Z326">
        <v>4613129133</v>
      </c>
      <c r="AA326">
        <v>4613129133</v>
      </c>
      <c r="AB326">
        <v>4613129133</v>
      </c>
      <c r="AC326" t="s">
        <v>2387</v>
      </c>
      <c r="AD326" s="9" t="str">
        <f>IFERROR(VLOOKUP(Servicios[[#This Row],[VIN 8 BV]],Citas[[VIN]:[STATUS ASISTENCIA]],1,FALSE),"NO")</f>
        <v>K1177109</v>
      </c>
    </row>
    <row r="327" spans="1:30">
      <c r="A327" s="1">
        <v>45000</v>
      </c>
      <c r="B327" s="19" t="s">
        <v>2388</v>
      </c>
      <c r="C327" s="156" t="str">
        <f>IFERROR(VLOOKUP(Servicios[[#This Row],[VIN 8 BV]],Citas[[VIN]:[TMK]],2,0),"NO")</f>
        <v>J</v>
      </c>
      <c r="D327" s="4" t="str">
        <f>MID(Servicios[[#This Row],[VIN2]],10,8)</f>
        <v>LU344794</v>
      </c>
      <c r="E327" s="3">
        <f t="shared" si="30"/>
        <v>1</v>
      </c>
      <c r="F327">
        <f t="shared" si="31"/>
        <v>15</v>
      </c>
      <c r="G327" t="str">
        <f>TEXT(Servicios[[#This Row],[FECHA]],"aaaa")</f>
        <v>2023</v>
      </c>
      <c r="H327" t="str">
        <f>TEXT(Servicios[[#This Row],[FECHA]],"mmmm")</f>
        <v>marzo</v>
      </c>
      <c r="I327" t="str">
        <f>CONCATENATE(Servicios[[#This Row],[MES]]," ",Servicios[[#This Row],[AÑO]])</f>
        <v>marzo 2023</v>
      </c>
      <c r="J327" s="3" t="str">
        <f>MID(Servicios[[#This Row],[ORDEN]],1,1)</f>
        <v>S</v>
      </c>
      <c r="L327" t="s">
        <v>2389</v>
      </c>
      <c r="M327" t="s">
        <v>2390</v>
      </c>
      <c r="N327" t="s">
        <v>2391</v>
      </c>
      <c r="O327" t="s">
        <v>120</v>
      </c>
      <c r="P327" t="s">
        <v>359</v>
      </c>
      <c r="Q327" t="s">
        <v>2392</v>
      </c>
      <c r="R327" t="e">
        <f>VLOOKUP(Servicios[[#This Row],[VIN2]],Table_OutputBDVentaReciente[Vin],1,0)</f>
        <v>#N/A</v>
      </c>
      <c r="S327" t="str">
        <f>VLOOKUP(Servicios[[#This Row],[VIN2]],Table_ListadoRptClientes[Vin],1,0)</f>
        <v>4T1J11AK5LU344794</v>
      </c>
      <c r="T327" t="e">
        <f>VLOOKUP(Servicios[[#This Row],[VIN2]],Table_LIstadoInactivos[Vin],1,0)</f>
        <v>#N/A</v>
      </c>
      <c r="U327" t="e">
        <f>VLOOKUP(Servicios[[#This Row],[VIN2]],Table_Campanias[Vin],1,0)</f>
        <v>#N/A</v>
      </c>
      <c r="V327" s="3" t="str">
        <f>MID(Servicios[[#This Row],[VIN2]],10,1)</f>
        <v>L</v>
      </c>
      <c r="W327" s="3">
        <f t="shared" si="32"/>
        <v>2021</v>
      </c>
      <c r="X327" t="s">
        <v>2393</v>
      </c>
      <c r="Y327">
        <v>4421111535</v>
      </c>
      <c r="Z327">
        <v>4211026997</v>
      </c>
      <c r="AA327">
        <v>4211026997</v>
      </c>
      <c r="AB327">
        <v>4211026997</v>
      </c>
      <c r="AC327" t="s">
        <v>2394</v>
      </c>
      <c r="AD327" s="9" t="str">
        <f>IFERROR(VLOOKUP(Servicios[[#This Row],[VIN 8 BV]],Citas[[VIN]:[STATUS ASISTENCIA]],1,FALSE),"NO")</f>
        <v>LU344794</v>
      </c>
    </row>
    <row r="328" spans="1:30">
      <c r="A328" s="1">
        <v>45000</v>
      </c>
      <c r="B328" s="19" t="s">
        <v>2395</v>
      </c>
      <c r="C328" s="156" t="str">
        <f>IFERROR(VLOOKUP(Servicios[[#This Row],[VIN 8 BV]],Citas[[VIN]:[TMK]],2,0),"NO")</f>
        <v>J</v>
      </c>
      <c r="D328" s="4" t="str">
        <f>MID(Servicios[[#This Row],[VIN2]],10,8)</f>
        <v>LJ025318</v>
      </c>
      <c r="E328" s="3">
        <f t="shared" si="30"/>
        <v>1</v>
      </c>
      <c r="F328">
        <f t="shared" si="31"/>
        <v>15</v>
      </c>
      <c r="G328" t="str">
        <f>TEXT(Servicios[[#This Row],[FECHA]],"aaaa")</f>
        <v>2023</v>
      </c>
      <c r="H328" t="str">
        <f>TEXT(Servicios[[#This Row],[FECHA]],"mmmm")</f>
        <v>marzo</v>
      </c>
      <c r="I328" t="str">
        <f>CONCATENATE(Servicios[[#This Row],[MES]]," ",Servicios[[#This Row],[AÑO]])</f>
        <v>marzo 2023</v>
      </c>
      <c r="J328" s="3" t="str">
        <f>MID(Servicios[[#This Row],[ORDEN]],1,1)</f>
        <v>S</v>
      </c>
      <c r="L328" t="s">
        <v>2396</v>
      </c>
      <c r="M328" t="s">
        <v>2397</v>
      </c>
      <c r="N328" t="s">
        <v>2398</v>
      </c>
      <c r="O328" t="s">
        <v>120</v>
      </c>
      <c r="P328" t="s">
        <v>459</v>
      </c>
      <c r="Q328" t="s">
        <v>2399</v>
      </c>
      <c r="R328" t="e">
        <f>VLOOKUP(Servicios[[#This Row],[VIN2]],Table_OutputBDVentaReciente[Vin],1,0)</f>
        <v>#N/A</v>
      </c>
      <c r="S328" t="str">
        <f>VLOOKUP(Servicios[[#This Row],[VIN2]],Table_ListadoRptClientes[Vin],1,0)</f>
        <v>JTDBBRBE2LJ025318</v>
      </c>
      <c r="T328" t="e">
        <f>VLOOKUP(Servicios[[#This Row],[VIN2]],Table_LIstadoInactivos[Vin],1,0)</f>
        <v>#N/A</v>
      </c>
      <c r="U328" t="e">
        <f>VLOOKUP(Servicios[[#This Row],[VIN2]],Table_Campanias[Vin],1,0)</f>
        <v>#N/A</v>
      </c>
      <c r="V328" s="3" t="str">
        <f>MID(Servicios[[#This Row],[VIN2]],10,1)</f>
        <v>L</v>
      </c>
      <c r="W328" s="3">
        <f t="shared" si="32"/>
        <v>2021</v>
      </c>
      <c r="X328" t="s">
        <v>2400</v>
      </c>
      <c r="Y328">
        <v>4611060224</v>
      </c>
      <c r="Z328">
        <v>4611060224</v>
      </c>
      <c r="AA328">
        <v>4611060224</v>
      </c>
      <c r="AB328">
        <v>0</v>
      </c>
      <c r="AC328" t="s">
        <v>2401</v>
      </c>
      <c r="AD328" s="9" t="str">
        <f>IFERROR(VLOOKUP(Servicios[[#This Row],[VIN 8 BV]],Citas[[VIN]:[STATUS ASISTENCIA]],1,FALSE),"NO")</f>
        <v>LJ025318</v>
      </c>
    </row>
    <row r="329" spans="1:30">
      <c r="A329" s="1">
        <v>45000</v>
      </c>
      <c r="B329" s="19" t="s">
        <v>2402</v>
      </c>
      <c r="C329" s="156" t="str">
        <f>IFERROR(VLOOKUP(Servicios[[#This Row],[VIN 8 BV]],Citas[[VIN]:[TMK]],2,0),"NO")</f>
        <v>K</v>
      </c>
      <c r="D329" s="4" t="str">
        <f>MID(Servicios[[#This Row],[VIN2]],10,8)</f>
        <v>GM025271</v>
      </c>
      <c r="E329" s="3">
        <f t="shared" si="30"/>
        <v>1</v>
      </c>
      <c r="F329">
        <f t="shared" si="31"/>
        <v>15</v>
      </c>
      <c r="G329" t="str">
        <f>TEXT(Servicios[[#This Row],[FECHA]],"aaaa")</f>
        <v>2023</v>
      </c>
      <c r="H329" t="str">
        <f>TEXT(Servicios[[#This Row],[FECHA]],"mmmm")</f>
        <v>marzo</v>
      </c>
      <c r="I329" t="str">
        <f>CONCATENATE(Servicios[[#This Row],[MES]]," ",Servicios[[#This Row],[AÑO]])</f>
        <v>marzo 2023</v>
      </c>
      <c r="J329" s="3" t="str">
        <f>MID(Servicios[[#This Row],[ORDEN]],1,1)</f>
        <v>T</v>
      </c>
      <c r="L329" t="s">
        <v>2403</v>
      </c>
      <c r="M329" t="s">
        <v>2404</v>
      </c>
      <c r="N329" t="s">
        <v>2405</v>
      </c>
      <c r="O329" t="s">
        <v>120</v>
      </c>
      <c r="P329" t="s">
        <v>517</v>
      </c>
      <c r="Q329" t="s">
        <v>2406</v>
      </c>
      <c r="R329" t="e">
        <f>VLOOKUP(Servicios[[#This Row],[VIN2]],Table_OutputBDVentaReciente[Vin],1,0)</f>
        <v>#N/A</v>
      </c>
      <c r="S329" t="e">
        <f>VLOOKUP(Servicios[[#This Row],[VIN2]],Table_ListadoRptClientes[Vin],1,0)</f>
        <v>#N/A</v>
      </c>
      <c r="T329" t="str">
        <f>VLOOKUP(Servicios[[#This Row],[VIN2]],Table_LIstadoInactivos[Vin],1,0)</f>
        <v>3TMCZ5AN9GM025271</v>
      </c>
      <c r="U329" t="str">
        <f>VLOOKUP(Servicios[[#This Row],[VIN2]],Table_Campanias[Vin],1,0)</f>
        <v>3TMCZ5AN9GM025271</v>
      </c>
      <c r="V329" s="3" t="str">
        <f>MID(Servicios[[#This Row],[VIN2]],10,1)</f>
        <v>G</v>
      </c>
      <c r="W329" s="3">
        <f t="shared" si="32"/>
        <v>2016</v>
      </c>
      <c r="X329" t="s">
        <v>2407</v>
      </c>
      <c r="Y329">
        <v>4611877579</v>
      </c>
      <c r="Z329">
        <v>4616118016</v>
      </c>
      <c r="AA329">
        <v>4611231563</v>
      </c>
      <c r="AB329">
        <v>0</v>
      </c>
      <c r="AC329" t="s">
        <v>2408</v>
      </c>
      <c r="AD329" s="9" t="str">
        <f>IFERROR(VLOOKUP(Servicios[[#This Row],[VIN 8 BV]],Citas[[VIN]:[STATUS ASISTENCIA]],1,FALSE),"NO")</f>
        <v>GM025271</v>
      </c>
    </row>
    <row r="330" spans="1:30">
      <c r="A330" s="1">
        <v>45000</v>
      </c>
      <c r="B330" s="19" t="s">
        <v>2409</v>
      </c>
      <c r="C330" s="156" t="str">
        <f>IFERROR(VLOOKUP(Servicios[[#This Row],[VIN 8 BV]],Citas[[VIN]:[TMK]],2,0),"NO")</f>
        <v>NO</v>
      </c>
      <c r="D330" s="4" t="str">
        <f>MID(Servicios[[#This Row],[VIN2]],10,8)</f>
        <v>FA015456</v>
      </c>
      <c r="E330" s="3">
        <f t="shared" si="30"/>
        <v>1</v>
      </c>
      <c r="F330">
        <f t="shared" si="31"/>
        <v>15</v>
      </c>
      <c r="G330" t="str">
        <f>TEXT(Servicios[[#This Row],[FECHA]],"aaaa")</f>
        <v>2023</v>
      </c>
      <c r="H330" t="str">
        <f>TEXT(Servicios[[#This Row],[FECHA]],"mmmm")</f>
        <v>marzo</v>
      </c>
      <c r="I330" t="str">
        <f>CONCATENATE(Servicios[[#This Row],[MES]]," ",Servicios[[#This Row],[AÑO]])</f>
        <v>marzo 2023</v>
      </c>
      <c r="J330" s="3" t="str">
        <f>MID(Servicios[[#This Row],[ORDEN]],1,1)</f>
        <v>T</v>
      </c>
      <c r="L330" t="s">
        <v>2410</v>
      </c>
      <c r="M330" t="s">
        <v>2411</v>
      </c>
      <c r="N330" t="s">
        <v>2412</v>
      </c>
      <c r="O330" t="s">
        <v>120</v>
      </c>
      <c r="P330" t="s">
        <v>231</v>
      </c>
      <c r="Q330" t="s">
        <v>2413</v>
      </c>
      <c r="R330" t="e">
        <f>VLOOKUP(Servicios[[#This Row],[VIN2]],Table_OutputBDVentaReciente[Vin],1,0)</f>
        <v>#N/A</v>
      </c>
      <c r="S330" t="str">
        <f>VLOOKUP(Servicios[[#This Row],[VIN2]],Table_ListadoRptClientes[Vin],1,0)</f>
        <v>VNKKTUD39FA015456</v>
      </c>
      <c r="T330" t="e">
        <f>VLOOKUP(Servicios[[#This Row],[VIN2]],Table_LIstadoInactivos[Vin],1,0)</f>
        <v>#N/A</v>
      </c>
      <c r="U330" t="e">
        <f>VLOOKUP(Servicios[[#This Row],[VIN2]],Table_Campanias[Vin],1,0)</f>
        <v>#N/A</v>
      </c>
      <c r="V330" s="3" t="str">
        <f>MID(Servicios[[#This Row],[VIN2]],10,1)</f>
        <v>F</v>
      </c>
      <c r="W330" s="3">
        <f t="shared" si="32"/>
        <v>2015</v>
      </c>
      <c r="X330" t="s">
        <v>2414</v>
      </c>
      <c r="Y330">
        <v>0</v>
      </c>
      <c r="Z330">
        <v>4611268053</v>
      </c>
      <c r="AA330">
        <v>4611268053</v>
      </c>
      <c r="AB330">
        <v>0</v>
      </c>
      <c r="AC330" t="s">
        <v>2415</v>
      </c>
      <c r="AD330" s="9" t="str">
        <f>IFERROR(VLOOKUP(Servicios[[#This Row],[VIN 8 BV]],Citas[[VIN]:[STATUS ASISTENCIA]],1,FALSE),"NO")</f>
        <v>NO</v>
      </c>
    </row>
    <row r="331" spans="1:30">
      <c r="A331" s="1">
        <v>45000</v>
      </c>
      <c r="B331" s="19" t="s">
        <v>2416</v>
      </c>
      <c r="C331" s="156" t="str">
        <f>IFERROR(VLOOKUP(Servicios[[#This Row],[VIN 8 BV]],Citas[[VIN]:[TMK]],2,0),"NO")</f>
        <v>K</v>
      </c>
      <c r="D331" s="4" t="str">
        <f>MID(Servicios[[#This Row],[VIN2]],10,8)</f>
        <v>N4003573</v>
      </c>
      <c r="E331" s="3">
        <f t="shared" si="30"/>
        <v>1</v>
      </c>
      <c r="F331">
        <f t="shared" si="31"/>
        <v>15</v>
      </c>
      <c r="G331" t="str">
        <f>TEXT(Servicios[[#This Row],[FECHA]],"aaaa")</f>
        <v>2023</v>
      </c>
      <c r="H331" t="str">
        <f>TEXT(Servicios[[#This Row],[FECHA]],"mmmm")</f>
        <v>marzo</v>
      </c>
      <c r="I331" t="str">
        <f>CONCATENATE(Servicios[[#This Row],[MES]]," ",Servicios[[#This Row],[AÑO]])</f>
        <v>marzo 2023</v>
      </c>
      <c r="J331" s="3" t="str">
        <f>MID(Servicios[[#This Row],[ORDEN]],1,1)</f>
        <v>T</v>
      </c>
      <c r="L331" t="s">
        <v>2417</v>
      </c>
      <c r="M331" t="s">
        <v>2418</v>
      </c>
      <c r="N331" t="s">
        <v>2419</v>
      </c>
      <c r="O331" t="s">
        <v>119</v>
      </c>
      <c r="P331" t="s">
        <v>410</v>
      </c>
      <c r="Q331" t="s">
        <v>2420</v>
      </c>
      <c r="R331" t="e">
        <f>VLOOKUP(Servicios[[#This Row],[VIN2]],Table_OutputBDVentaReciente[Vin],1,0)</f>
        <v>#N/A</v>
      </c>
      <c r="S331" t="e">
        <f>VLOOKUP(Servicios[[#This Row],[VIN2]],Table_ListadoRptClientes[Vin],1,0)</f>
        <v>#N/A</v>
      </c>
      <c r="T331" t="e">
        <f>VLOOKUP(Servicios[[#This Row],[VIN2]],Table_LIstadoInactivos[Vin],1,0)</f>
        <v>#N/A</v>
      </c>
      <c r="U331" t="e">
        <f>VLOOKUP(Servicios[[#This Row],[VIN2]],Table_Campanias[Vin],1,0)</f>
        <v>#N/A</v>
      </c>
      <c r="V331" s="3" t="str">
        <f>MID(Servicios[[#This Row],[VIN2]],10,1)</f>
        <v>N</v>
      </c>
      <c r="W331" s="3" t="str">
        <f t="shared" si="32"/>
        <v/>
      </c>
      <c r="X331" t="s">
        <v>268</v>
      </c>
      <c r="Y331">
        <v>6861460849</v>
      </c>
      <c r="Z331">
        <v>6461096650</v>
      </c>
      <c r="AA331">
        <v>6461516076</v>
      </c>
      <c r="AB331">
        <v>0</v>
      </c>
      <c r="AC331" t="s">
        <v>2421</v>
      </c>
      <c r="AD331" s="9" t="str">
        <f>IFERROR(VLOOKUP(Servicios[[#This Row],[VIN 8 BV]],Citas[[VIN]:[STATUS ASISTENCIA]],1,FALSE),"NO")</f>
        <v>N4003573</v>
      </c>
    </row>
    <row r="332" spans="1:30">
      <c r="A332" s="1">
        <v>45000</v>
      </c>
      <c r="B332" s="19" t="s">
        <v>1731</v>
      </c>
      <c r="C332" s="156" t="str">
        <f>IFERROR(VLOOKUP(Servicios[[#This Row],[VIN 8 BV]],Citas[[VIN]:[TMK]],2,0),"NO")</f>
        <v>K</v>
      </c>
      <c r="D332" s="4" t="str">
        <f>MID(Servicios[[#This Row],[VIN2]],10,8)</f>
        <v>EP050048</v>
      </c>
      <c r="E332" s="3">
        <f t="shared" si="30"/>
        <v>1</v>
      </c>
      <c r="F332">
        <f t="shared" si="31"/>
        <v>15</v>
      </c>
      <c r="G332" t="str">
        <f>TEXT(Servicios[[#This Row],[FECHA]],"aaaa")</f>
        <v>2023</v>
      </c>
      <c r="H332" t="str">
        <f>TEXT(Servicios[[#This Row],[FECHA]],"mmmm")</f>
        <v>marzo</v>
      </c>
      <c r="I332" t="str">
        <f>CONCATENATE(Servicios[[#This Row],[MES]]," ",Servicios[[#This Row],[AÑO]])</f>
        <v>marzo 2023</v>
      </c>
      <c r="J332" s="3" t="str">
        <f>MID(Servicios[[#This Row],[ORDEN]],1,1)</f>
        <v>T</v>
      </c>
      <c r="L332" t="s">
        <v>2422</v>
      </c>
      <c r="M332" t="s">
        <v>2423</v>
      </c>
      <c r="N332" t="s">
        <v>1734</v>
      </c>
      <c r="O332" t="s">
        <v>120</v>
      </c>
      <c r="P332" t="s">
        <v>310</v>
      </c>
      <c r="Q332" t="s">
        <v>1735</v>
      </c>
      <c r="R332" t="e">
        <f>VLOOKUP(Servicios[[#This Row],[VIN2]],Table_OutputBDVentaReciente[Vin],1,0)</f>
        <v>#N/A</v>
      </c>
      <c r="S332" t="str">
        <f>VLOOKUP(Servicios[[#This Row],[VIN2]],Table_ListadoRptClientes[Vin],1,0)</f>
        <v>5YFBURHE3EP050048</v>
      </c>
      <c r="T332" t="e">
        <f>VLOOKUP(Servicios[[#This Row],[VIN2]],Table_LIstadoInactivos[Vin],1,0)</f>
        <v>#N/A</v>
      </c>
      <c r="U332" t="e">
        <f>VLOOKUP(Servicios[[#This Row],[VIN2]],Table_Campanias[Vin],1,0)</f>
        <v>#N/A</v>
      </c>
      <c r="V332" s="3" t="str">
        <f>MID(Servicios[[#This Row],[VIN2]],10,1)</f>
        <v>E</v>
      </c>
      <c r="W332" s="3">
        <f t="shared" si="32"/>
        <v>2014</v>
      </c>
      <c r="X332" t="s">
        <v>1736</v>
      </c>
      <c r="Y332">
        <v>4612113916</v>
      </c>
      <c r="Z332">
        <v>0</v>
      </c>
      <c r="AA332">
        <v>4612113916</v>
      </c>
      <c r="AB332">
        <v>0</v>
      </c>
      <c r="AC332" t="s">
        <v>1737</v>
      </c>
      <c r="AD332" s="9" t="str">
        <f>IFERROR(VLOOKUP(Servicios[[#This Row],[VIN 8 BV]],Citas[[VIN]:[STATUS ASISTENCIA]],1,FALSE),"NO")</f>
        <v>EP050048</v>
      </c>
    </row>
    <row r="333" spans="1:30">
      <c r="A333" s="1">
        <v>45000</v>
      </c>
      <c r="B333" s="19" t="s">
        <v>2424</v>
      </c>
      <c r="C333" s="156" t="str">
        <f>IFERROR(VLOOKUP(Servicios[[#This Row],[VIN 8 BV]],Citas[[VIN]:[TMK]],2,0),"NO")</f>
        <v>J</v>
      </c>
      <c r="D333" s="4" t="str">
        <f>MID(Servicios[[#This Row],[VIN2]],10,8)</f>
        <v>P4004195</v>
      </c>
      <c r="E333" s="3">
        <f t="shared" si="30"/>
        <v>1</v>
      </c>
      <c r="F333">
        <f t="shared" si="31"/>
        <v>15</v>
      </c>
      <c r="G333" t="str">
        <f>TEXT(Servicios[[#This Row],[FECHA]],"aaaa")</f>
        <v>2023</v>
      </c>
      <c r="H333" t="str">
        <f>TEXT(Servicios[[#This Row],[FECHA]],"mmmm")</f>
        <v>marzo</v>
      </c>
      <c r="I333" t="str">
        <f>CONCATENATE(Servicios[[#This Row],[MES]]," ",Servicios[[#This Row],[AÑO]])</f>
        <v>marzo 2023</v>
      </c>
      <c r="J333" s="3" t="str">
        <f>MID(Servicios[[#This Row],[ORDEN]],1,1)</f>
        <v>T</v>
      </c>
      <c r="L333" t="s">
        <v>2425</v>
      </c>
      <c r="M333" t="s">
        <v>2426</v>
      </c>
      <c r="N333" t="s">
        <v>2427</v>
      </c>
      <c r="O333" t="s">
        <v>120</v>
      </c>
      <c r="P333" t="s">
        <v>410</v>
      </c>
      <c r="Q333" t="s">
        <v>2428</v>
      </c>
      <c r="R333" t="str">
        <f>VLOOKUP(Servicios[[#This Row],[VIN2]],Table_OutputBDVentaReciente[Vin],1,0)</f>
        <v>MR0DA3CD0P4004195</v>
      </c>
      <c r="S333" t="e">
        <f>VLOOKUP(Servicios[[#This Row],[VIN2]],Table_ListadoRptClientes[Vin],1,0)</f>
        <v>#N/A</v>
      </c>
      <c r="T333" t="e">
        <f>VLOOKUP(Servicios[[#This Row],[VIN2]],Table_LIstadoInactivos[Vin],1,0)</f>
        <v>#N/A</v>
      </c>
      <c r="U333" t="e">
        <f>VLOOKUP(Servicios[[#This Row],[VIN2]],Table_Campanias[Vin],1,0)</f>
        <v>#N/A</v>
      </c>
      <c r="V333" s="3" t="str">
        <f>MID(Servicios[[#This Row],[VIN2]],10,1)</f>
        <v>P</v>
      </c>
      <c r="W333" s="3" t="str">
        <f t="shared" si="32"/>
        <v/>
      </c>
      <c r="X333" t="s">
        <v>2429</v>
      </c>
      <c r="Y333">
        <v>0</v>
      </c>
      <c r="Z333">
        <v>0</v>
      </c>
      <c r="AA333">
        <v>4611457200</v>
      </c>
      <c r="AB333">
        <v>0</v>
      </c>
      <c r="AC333" t="s">
        <v>2430</v>
      </c>
      <c r="AD333" s="9" t="str">
        <f>IFERROR(VLOOKUP(Servicios[[#This Row],[VIN 8 BV]],Citas[[VIN]:[STATUS ASISTENCIA]],1,FALSE),"NO")</f>
        <v>P4004195</v>
      </c>
    </row>
    <row r="334" spans="1:30">
      <c r="A334" s="1">
        <v>45001</v>
      </c>
      <c r="B334" s="19" t="s">
        <v>2431</v>
      </c>
      <c r="C334" s="156" t="str">
        <f>IFERROR(VLOOKUP(Servicios[[#This Row],[VIN 8 BV]],Citas[[VIN]:[TMK]],2,0),"NO")</f>
        <v>K</v>
      </c>
      <c r="D334" s="4" t="str">
        <f>MID(Servicios[[#This Row],[VIN2]],10,8)</f>
        <v>N0428432</v>
      </c>
      <c r="E334" s="3">
        <f t="shared" ref="E334:E379" si="33">ROUNDUP(MONTH(A334)/6,0)</f>
        <v>1</v>
      </c>
      <c r="F334">
        <f t="shared" ref="F334:F379" si="34">DAY(A334)</f>
        <v>16</v>
      </c>
      <c r="G334" t="str">
        <f>TEXT(Servicios[[#This Row],[FECHA]],"aaaa")</f>
        <v>2023</v>
      </c>
      <c r="H334" t="str">
        <f>TEXT(Servicios[[#This Row],[FECHA]],"mmmm")</f>
        <v>marzo</v>
      </c>
      <c r="I334" t="str">
        <f>CONCATENATE(Servicios[[#This Row],[MES]]," ",Servicios[[#This Row],[AÑO]])</f>
        <v>marzo 2023</v>
      </c>
      <c r="J334" s="3" t="str">
        <f>MID(Servicios[[#This Row],[ORDEN]],1,1)</f>
        <v>S</v>
      </c>
      <c r="L334" t="s">
        <v>2432</v>
      </c>
      <c r="M334" t="s">
        <v>2433</v>
      </c>
      <c r="N334" t="s">
        <v>2434</v>
      </c>
      <c r="O334" t="s">
        <v>118</v>
      </c>
      <c r="P334" t="s">
        <v>251</v>
      </c>
      <c r="Q334" t="s">
        <v>2435</v>
      </c>
      <c r="R334" t="e">
        <f>VLOOKUP(Servicios[[#This Row],[VIN2]],Table_OutputBDVentaReciente[Vin],1,0)</f>
        <v>#N/A</v>
      </c>
      <c r="S334" t="str">
        <f>VLOOKUP(Servicios[[#This Row],[VIN2]],Table_ListadoRptClientes[Vin],1,0)</f>
        <v>MR0CX8CB1N0428432</v>
      </c>
      <c r="T334" t="e">
        <f>VLOOKUP(Servicios[[#This Row],[VIN2]],Table_LIstadoInactivos[Vin],1,0)</f>
        <v>#N/A</v>
      </c>
      <c r="U334" t="e">
        <f>VLOOKUP(Servicios[[#This Row],[VIN2]],Table_Campanias[Vin],1,0)</f>
        <v>#N/A</v>
      </c>
      <c r="V334" s="3" t="str">
        <f>MID(Servicios[[#This Row],[VIN2]],10,1)</f>
        <v>N</v>
      </c>
      <c r="W334" s="3" t="str">
        <f t="shared" ref="W334:W379" si="35">IF(V334="0",200,IF(V334="1",2001,IF(V334="2",2002,IF(V334="3",2003,IF(V334="4",2004,IF(V334="5",2005,IF(V334="6",2006,IF(V334="7",2007,IF(V334="8",2008,IF(V334="9",2009,IF(V334="A",2010,IF(V334="B",2011,IF(V334="C",2012,IF(V334="D",2013,IF(V334="E",2014,IF(V334="F",2015,IF(V334="G",2016,IF(V334="H",2017,IF(V334="I",2018,IF(V334="J",2019,IF(V334="K",2020,IF(V334="L",2021,IF(V334="M",2022,"")))))))))))))))))))))))</f>
        <v/>
      </c>
      <c r="X334" t="s">
        <v>2436</v>
      </c>
      <c r="Y334">
        <v>4612129913</v>
      </c>
      <c r="Z334">
        <v>4612129913</v>
      </c>
      <c r="AA334">
        <v>4612129913</v>
      </c>
      <c r="AB334">
        <v>0</v>
      </c>
      <c r="AC334" t="s">
        <v>2437</v>
      </c>
      <c r="AD334" s="9" t="str">
        <f>IFERROR(VLOOKUP(Servicios[[#This Row],[VIN 8 BV]],Citas[[VIN]:[STATUS ASISTENCIA]],1,FALSE),"NO")</f>
        <v>N0428432</v>
      </c>
    </row>
    <row r="335" spans="1:30">
      <c r="A335" s="1">
        <v>45001</v>
      </c>
      <c r="B335" s="19" t="s">
        <v>2438</v>
      </c>
      <c r="C335" s="156" t="str">
        <f>IFERROR(VLOOKUP(Servicios[[#This Row],[VIN 8 BV]],Citas[[VIN]:[TMK]],2,0),"NO")</f>
        <v>NO</v>
      </c>
      <c r="D335" s="4" t="str">
        <f>MID(Servicios[[#This Row],[VIN2]],10,8)</f>
        <v>M3138528</v>
      </c>
      <c r="E335" s="3">
        <f t="shared" si="33"/>
        <v>1</v>
      </c>
      <c r="F335">
        <f t="shared" si="34"/>
        <v>16</v>
      </c>
      <c r="G335" t="str">
        <f>TEXT(Servicios[[#This Row],[FECHA]],"aaaa")</f>
        <v>2023</v>
      </c>
      <c r="H335" t="str">
        <f>TEXT(Servicios[[#This Row],[FECHA]],"mmmm")</f>
        <v>marzo</v>
      </c>
      <c r="I335" t="str">
        <f>CONCATENATE(Servicios[[#This Row],[MES]]," ",Servicios[[#This Row],[AÑO]])</f>
        <v>marzo 2023</v>
      </c>
      <c r="J335" s="3" t="str">
        <f>MID(Servicios[[#This Row],[ORDEN]],1,1)</f>
        <v>S</v>
      </c>
      <c r="L335" t="s">
        <v>2439</v>
      </c>
      <c r="M335" t="s">
        <v>2440</v>
      </c>
      <c r="N335" t="s">
        <v>2441</v>
      </c>
      <c r="O335" t="s">
        <v>119</v>
      </c>
      <c r="P335" t="s">
        <v>215</v>
      </c>
      <c r="Q335" t="s">
        <v>2442</v>
      </c>
      <c r="R335" t="e">
        <f>VLOOKUP(Servicios[[#This Row],[VIN2]],Table_OutputBDVentaReciente[Vin],1,0)</f>
        <v>#N/A</v>
      </c>
      <c r="S335" t="str">
        <f>VLOOKUP(Servicios[[#This Row],[VIN2]],Table_ListadoRptClientes[Vin],1,0)</f>
        <v>JTDKAMFU1M3138528</v>
      </c>
      <c r="T335" t="e">
        <f>VLOOKUP(Servicios[[#This Row],[VIN2]],Table_LIstadoInactivos[Vin],1,0)</f>
        <v>#N/A</v>
      </c>
      <c r="U335" t="e">
        <f>VLOOKUP(Servicios[[#This Row],[VIN2]],Table_Campanias[Vin],1,0)</f>
        <v>#N/A</v>
      </c>
      <c r="V335" s="3" t="str">
        <f>MID(Servicios[[#This Row],[VIN2]],10,1)</f>
        <v>M</v>
      </c>
      <c r="W335" s="3">
        <f t="shared" si="35"/>
        <v>2022</v>
      </c>
      <c r="X335" t="s">
        <v>2443</v>
      </c>
      <c r="Y335">
        <v>4613598157</v>
      </c>
      <c r="Z335">
        <v>4611296979</v>
      </c>
      <c r="AA335">
        <v>4611296979</v>
      </c>
      <c r="AB335">
        <v>4611838844</v>
      </c>
      <c r="AC335" t="s">
        <v>2444</v>
      </c>
      <c r="AD335" s="9" t="str">
        <f>IFERROR(VLOOKUP(Servicios[[#This Row],[VIN 8 BV]],Citas[[VIN]:[STATUS ASISTENCIA]],1,FALSE),"NO")</f>
        <v>NO</v>
      </c>
    </row>
    <row r="336" spans="1:30">
      <c r="A336" s="1">
        <v>45001</v>
      </c>
      <c r="B336" s="19" t="s">
        <v>2445</v>
      </c>
      <c r="C336" s="156" t="str">
        <f>IFERROR(VLOOKUP(Servicios[[#This Row],[VIN 8 BV]],Citas[[VIN]:[TMK]],2,0),"NO")</f>
        <v>NO</v>
      </c>
      <c r="D336" s="4" t="str">
        <f>MID(Servicios[[#This Row],[VIN2]],10,8)</f>
        <v>M3131703</v>
      </c>
      <c r="E336" s="3">
        <f t="shared" si="33"/>
        <v>1</v>
      </c>
      <c r="F336">
        <f t="shared" si="34"/>
        <v>16</v>
      </c>
      <c r="G336" t="str">
        <f>TEXT(Servicios[[#This Row],[FECHA]],"aaaa")</f>
        <v>2023</v>
      </c>
      <c r="H336" t="str">
        <f>TEXT(Servicios[[#This Row],[FECHA]],"mmmm")</f>
        <v>marzo</v>
      </c>
      <c r="I336" t="str">
        <f>CONCATENATE(Servicios[[#This Row],[MES]]," ",Servicios[[#This Row],[AÑO]])</f>
        <v>marzo 2023</v>
      </c>
      <c r="J336" s="3" t="str">
        <f>MID(Servicios[[#This Row],[ORDEN]],1,1)</f>
        <v>S</v>
      </c>
      <c r="L336" t="s">
        <v>2446</v>
      </c>
      <c r="M336" t="s">
        <v>2447</v>
      </c>
      <c r="N336" t="s">
        <v>2448</v>
      </c>
      <c r="O336" t="s">
        <v>119</v>
      </c>
      <c r="P336" t="s">
        <v>215</v>
      </c>
      <c r="Q336" t="s">
        <v>2449</v>
      </c>
      <c r="R336" t="e">
        <f>VLOOKUP(Servicios[[#This Row],[VIN2]],Table_OutputBDVentaReciente[Vin],1,0)</f>
        <v>#N/A</v>
      </c>
      <c r="S336" t="str">
        <f>VLOOKUP(Servicios[[#This Row],[VIN2]],Table_ListadoRptClientes[Vin],1,0)</f>
        <v>JTDKAMFU2M3131703</v>
      </c>
      <c r="T336" t="e">
        <f>VLOOKUP(Servicios[[#This Row],[VIN2]],Table_LIstadoInactivos[Vin],1,0)</f>
        <v>#N/A</v>
      </c>
      <c r="U336" t="e">
        <f>VLOOKUP(Servicios[[#This Row],[VIN2]],Table_Campanias[Vin],1,0)</f>
        <v>#N/A</v>
      </c>
      <c r="V336" s="3" t="str">
        <f>MID(Servicios[[#This Row],[VIN2]],10,1)</f>
        <v>M</v>
      </c>
      <c r="W336" s="3">
        <f t="shared" si="35"/>
        <v>2022</v>
      </c>
      <c r="X336" t="s">
        <v>2450</v>
      </c>
      <c r="Y336">
        <v>4425954399</v>
      </c>
      <c r="Z336">
        <v>5544712784</v>
      </c>
      <c r="AA336">
        <v>5544712784</v>
      </c>
      <c r="AB336">
        <v>0</v>
      </c>
      <c r="AC336" t="s">
        <v>2451</v>
      </c>
      <c r="AD336" s="9" t="str">
        <f>IFERROR(VLOOKUP(Servicios[[#This Row],[VIN 8 BV]],Citas[[VIN]:[STATUS ASISTENCIA]],1,FALSE),"NO")</f>
        <v>NO</v>
      </c>
    </row>
    <row r="337" spans="1:30">
      <c r="A337" s="1">
        <v>45001</v>
      </c>
      <c r="B337" s="19" t="s">
        <v>2452</v>
      </c>
      <c r="C337" s="156" t="str">
        <f>IFERROR(VLOOKUP(Servicios[[#This Row],[VIN 8 BV]],Citas[[VIN]:[TMK]],2,0),"NO")</f>
        <v>NO</v>
      </c>
      <c r="D337" s="4" t="str">
        <f>MID(Servicios[[#This Row],[VIN2]],10,8)</f>
        <v>M3136393</v>
      </c>
      <c r="E337" s="3">
        <f t="shared" si="33"/>
        <v>1</v>
      </c>
      <c r="F337">
        <f t="shared" si="34"/>
        <v>16</v>
      </c>
      <c r="G337" t="str">
        <f>TEXT(Servicios[[#This Row],[FECHA]],"aaaa")</f>
        <v>2023</v>
      </c>
      <c r="H337" t="str">
        <f>TEXT(Servicios[[#This Row],[FECHA]],"mmmm")</f>
        <v>marzo</v>
      </c>
      <c r="I337" t="str">
        <f>CONCATENATE(Servicios[[#This Row],[MES]]," ",Servicios[[#This Row],[AÑO]])</f>
        <v>marzo 2023</v>
      </c>
      <c r="J337" s="3" t="str">
        <f>MID(Servicios[[#This Row],[ORDEN]],1,1)</f>
        <v>S</v>
      </c>
      <c r="L337" t="s">
        <v>2453</v>
      </c>
      <c r="M337" t="s">
        <v>2454</v>
      </c>
      <c r="N337" t="s">
        <v>2455</v>
      </c>
      <c r="O337" t="s">
        <v>119</v>
      </c>
      <c r="P337" t="s">
        <v>215</v>
      </c>
      <c r="Q337" t="s">
        <v>2456</v>
      </c>
      <c r="R337" t="e">
        <f>VLOOKUP(Servicios[[#This Row],[VIN2]],Table_OutputBDVentaReciente[Vin],1,0)</f>
        <v>#N/A</v>
      </c>
      <c r="S337" t="str">
        <f>VLOOKUP(Servicios[[#This Row],[VIN2]],Table_ListadoRptClientes[Vin],1,0)</f>
        <v>JTDKAMFU5M3136393</v>
      </c>
      <c r="T337" t="e">
        <f>VLOOKUP(Servicios[[#This Row],[VIN2]],Table_LIstadoInactivos[Vin],1,0)</f>
        <v>#N/A</v>
      </c>
      <c r="U337" t="str">
        <f>VLOOKUP(Servicios[[#This Row],[VIN2]],Table_Campanias[Vin],1,0)</f>
        <v>JTDKAMFU5M3136393</v>
      </c>
      <c r="V337" s="3" t="str">
        <f>MID(Servicios[[#This Row],[VIN2]],10,1)</f>
        <v>M</v>
      </c>
      <c r="W337" s="3">
        <f t="shared" si="35"/>
        <v>2022</v>
      </c>
      <c r="X337" t="s">
        <v>2457</v>
      </c>
      <c r="Y337">
        <v>4611598800</v>
      </c>
      <c r="Z337">
        <v>4111525439</v>
      </c>
      <c r="AA337">
        <v>4423943155</v>
      </c>
      <c r="AB337">
        <v>0</v>
      </c>
      <c r="AC337" t="s">
        <v>2458</v>
      </c>
      <c r="AD337" s="9" t="str">
        <f>IFERROR(VLOOKUP(Servicios[[#This Row],[VIN 8 BV]],Citas[[VIN]:[STATUS ASISTENCIA]],1,FALSE),"NO")</f>
        <v>NO</v>
      </c>
    </row>
    <row r="338" spans="1:30">
      <c r="A338" s="1">
        <v>45001</v>
      </c>
      <c r="B338" s="19" t="s">
        <v>2459</v>
      </c>
      <c r="C338" s="156" t="str">
        <f>IFERROR(VLOOKUP(Servicios[[#This Row],[VIN 8 BV]],Citas[[VIN]:[TMK]],2,0),"NO")</f>
        <v>NO</v>
      </c>
      <c r="D338" s="4" t="str">
        <f>MID(Servicios[[#This Row],[VIN2]],10,8)</f>
        <v>MU015110</v>
      </c>
      <c r="E338" s="3">
        <f t="shared" si="33"/>
        <v>1</v>
      </c>
      <c r="F338">
        <f t="shared" si="34"/>
        <v>16</v>
      </c>
      <c r="G338" t="str">
        <f>TEXT(Servicios[[#This Row],[FECHA]],"aaaa")</f>
        <v>2023</v>
      </c>
      <c r="H338" t="str">
        <f>TEXT(Servicios[[#This Row],[FECHA]],"mmmm")</f>
        <v>marzo</v>
      </c>
      <c r="I338" t="str">
        <f>CONCATENATE(Servicios[[#This Row],[MES]]," ",Servicios[[#This Row],[AÑO]])</f>
        <v>marzo 2023</v>
      </c>
      <c r="J338" s="3" t="str">
        <f>MID(Servicios[[#This Row],[ORDEN]],1,1)</f>
        <v>S</v>
      </c>
      <c r="L338" t="s">
        <v>2460</v>
      </c>
      <c r="M338" t="s">
        <v>2461</v>
      </c>
      <c r="N338" t="s">
        <v>2462</v>
      </c>
      <c r="O338" t="s">
        <v>118</v>
      </c>
      <c r="P338" t="s">
        <v>266</v>
      </c>
      <c r="Q338" t="s">
        <v>2463</v>
      </c>
      <c r="R338" t="e">
        <f>VLOOKUP(Servicios[[#This Row],[VIN2]],Table_OutputBDVentaReciente[Vin],1,0)</f>
        <v>#N/A</v>
      </c>
      <c r="S338" t="str">
        <f>VLOOKUP(Servicios[[#This Row],[VIN2]],Table_ListadoRptClientes[Vin],1,0)</f>
        <v>4T3DWRFV2MU015110</v>
      </c>
      <c r="T338" t="e">
        <f>VLOOKUP(Servicios[[#This Row],[VIN2]],Table_LIstadoInactivos[Vin],1,0)</f>
        <v>#N/A</v>
      </c>
      <c r="U338" t="e">
        <f>VLOOKUP(Servicios[[#This Row],[VIN2]],Table_Campanias[Vin],1,0)</f>
        <v>#N/A</v>
      </c>
      <c r="V338" s="3" t="str">
        <f>MID(Servicios[[#This Row],[VIN2]],10,1)</f>
        <v>M</v>
      </c>
      <c r="W338" s="3">
        <f t="shared" si="35"/>
        <v>2022</v>
      </c>
      <c r="X338" t="s">
        <v>2464</v>
      </c>
      <c r="Y338">
        <v>0</v>
      </c>
      <c r="Z338">
        <v>0</v>
      </c>
      <c r="AA338">
        <v>0</v>
      </c>
      <c r="AB338">
        <v>0</v>
      </c>
      <c r="AC338" t="s">
        <v>2465</v>
      </c>
      <c r="AD338" s="9" t="str">
        <f>IFERROR(VLOOKUP(Servicios[[#This Row],[VIN 8 BV]],Citas[[VIN]:[STATUS ASISTENCIA]],1,FALSE),"NO")</f>
        <v>NO</v>
      </c>
    </row>
    <row r="339" spans="1:30">
      <c r="A339" s="1">
        <v>45001</v>
      </c>
      <c r="B339" s="19" t="s">
        <v>2466</v>
      </c>
      <c r="C339" s="156" t="str">
        <f>IFERROR(VLOOKUP(Servicios[[#This Row],[VIN 8 BV]],Citas[[VIN]:[TMK]],2,0),"NO")</f>
        <v>J</v>
      </c>
      <c r="D339" s="4" t="str">
        <f>MID(Servicios[[#This Row],[VIN2]],10,8)</f>
        <v>NP277170</v>
      </c>
      <c r="E339" s="3">
        <f t="shared" si="33"/>
        <v>1</v>
      </c>
      <c r="F339">
        <f t="shared" si="34"/>
        <v>16</v>
      </c>
      <c r="G339" t="str">
        <f>TEXT(Servicios[[#This Row],[FECHA]],"aaaa")</f>
        <v>2023</v>
      </c>
      <c r="H339" t="str">
        <f>TEXT(Servicios[[#This Row],[FECHA]],"mmmm")</f>
        <v>marzo</v>
      </c>
      <c r="I339" t="str">
        <f>CONCATENATE(Servicios[[#This Row],[MES]]," ",Servicios[[#This Row],[AÑO]])</f>
        <v>marzo 2023</v>
      </c>
      <c r="J339" s="3" t="str">
        <f>MID(Servicios[[#This Row],[ORDEN]],1,1)</f>
        <v>S</v>
      </c>
      <c r="L339" t="s">
        <v>2467</v>
      </c>
      <c r="M339" t="s">
        <v>2468</v>
      </c>
      <c r="N339" t="s">
        <v>214</v>
      </c>
      <c r="O339" t="s">
        <v>118</v>
      </c>
      <c r="P339" t="s">
        <v>310</v>
      </c>
      <c r="Q339" t="s">
        <v>2469</v>
      </c>
      <c r="R339" t="e">
        <f>VLOOKUP(Servicios[[#This Row],[VIN2]],Table_OutputBDVentaReciente[Vin],1,0)</f>
        <v>#N/A</v>
      </c>
      <c r="S339" t="str">
        <f>VLOOKUP(Servicios[[#This Row],[VIN2]],Table_ListadoRptClientes[Vin],1,0)</f>
        <v>5YFBPRBE6NP277170</v>
      </c>
      <c r="T339" t="e">
        <f>VLOOKUP(Servicios[[#This Row],[VIN2]],Table_LIstadoInactivos[Vin],1,0)</f>
        <v>#N/A</v>
      </c>
      <c r="U339" t="e">
        <f>VLOOKUP(Servicios[[#This Row],[VIN2]],Table_Campanias[Vin],1,0)</f>
        <v>#N/A</v>
      </c>
      <c r="V339" s="3" t="str">
        <f>MID(Servicios[[#This Row],[VIN2]],10,1)</f>
        <v>N</v>
      </c>
      <c r="W339" s="3" t="str">
        <f t="shared" si="35"/>
        <v/>
      </c>
      <c r="X339" t="s">
        <v>2470</v>
      </c>
      <c r="Y339">
        <v>4421465980</v>
      </c>
      <c r="Z339">
        <v>4422185593</v>
      </c>
      <c r="AA339">
        <v>4427183803</v>
      </c>
      <c r="AB339">
        <v>0</v>
      </c>
      <c r="AC339" t="s">
        <v>218</v>
      </c>
      <c r="AD339" s="9" t="str">
        <f>IFERROR(VLOOKUP(Servicios[[#This Row],[VIN 8 BV]],Citas[[VIN]:[STATUS ASISTENCIA]],1,FALSE),"NO")</f>
        <v>NP277170</v>
      </c>
    </row>
    <row r="340" spans="1:30">
      <c r="A340" s="1">
        <v>45001</v>
      </c>
      <c r="B340" s="19" t="s">
        <v>2471</v>
      </c>
      <c r="C340" s="156" t="str">
        <f>IFERROR(VLOOKUP(Servicios[[#This Row],[VIN 8 BV]],Citas[[VIN]:[TMK]],2,0),"NO")</f>
        <v>K</v>
      </c>
      <c r="D340" s="4" t="str">
        <f>MID(Servicios[[#This Row],[VIN2]],10,8)</f>
        <v>MU012536</v>
      </c>
      <c r="E340" s="3">
        <f t="shared" si="33"/>
        <v>1</v>
      </c>
      <c r="F340">
        <f t="shared" si="34"/>
        <v>16</v>
      </c>
      <c r="G340" t="str">
        <f>TEXT(Servicios[[#This Row],[FECHA]],"aaaa")</f>
        <v>2023</v>
      </c>
      <c r="H340" t="str">
        <f>TEXT(Servicios[[#This Row],[FECHA]],"mmmm")</f>
        <v>marzo</v>
      </c>
      <c r="I340" t="str">
        <f>CONCATENATE(Servicios[[#This Row],[MES]]," ",Servicios[[#This Row],[AÑO]])</f>
        <v>marzo 2023</v>
      </c>
      <c r="J340" s="3" t="str">
        <f>MID(Servicios[[#This Row],[ORDEN]],1,1)</f>
        <v>S</v>
      </c>
      <c r="L340" t="s">
        <v>2472</v>
      </c>
      <c r="M340" t="s">
        <v>2473</v>
      </c>
      <c r="N340" t="s">
        <v>2474</v>
      </c>
      <c r="O340" t="s">
        <v>120</v>
      </c>
      <c r="P340" t="s">
        <v>266</v>
      </c>
      <c r="Q340" t="s">
        <v>2475</v>
      </c>
      <c r="R340" t="e">
        <f>VLOOKUP(Servicios[[#This Row],[VIN2]],Table_OutputBDVentaReciente[Vin],1,0)</f>
        <v>#N/A</v>
      </c>
      <c r="S340" t="str">
        <f>VLOOKUP(Servicios[[#This Row],[VIN2]],Table_ListadoRptClientes[Vin],1,0)</f>
        <v>4T3DWRFVXMU012536</v>
      </c>
      <c r="T340" t="e">
        <f>VLOOKUP(Servicios[[#This Row],[VIN2]],Table_LIstadoInactivos[Vin],1,0)</f>
        <v>#N/A</v>
      </c>
      <c r="U340" t="e">
        <f>VLOOKUP(Servicios[[#This Row],[VIN2]],Table_Campanias[Vin],1,0)</f>
        <v>#N/A</v>
      </c>
      <c r="V340" s="3" t="str">
        <f>MID(Servicios[[#This Row],[VIN2]],10,1)</f>
        <v>M</v>
      </c>
      <c r="W340" s="3">
        <f t="shared" si="35"/>
        <v>2022</v>
      </c>
      <c r="X340" t="s">
        <v>2476</v>
      </c>
      <c r="Y340">
        <v>4611529947</v>
      </c>
      <c r="Z340">
        <v>4611750760</v>
      </c>
      <c r="AA340">
        <v>4611529947</v>
      </c>
      <c r="AB340">
        <v>0</v>
      </c>
      <c r="AC340" t="s">
        <v>2477</v>
      </c>
      <c r="AD340" s="9" t="str">
        <f>IFERROR(VLOOKUP(Servicios[[#This Row],[VIN 8 BV]],Citas[[VIN]:[STATUS ASISTENCIA]],1,FALSE),"NO")</f>
        <v>MU012536</v>
      </c>
    </row>
    <row r="341" spans="1:30">
      <c r="A341" s="1">
        <v>45001</v>
      </c>
      <c r="B341" s="19" t="s">
        <v>2478</v>
      </c>
      <c r="C341" s="156" t="str">
        <f>IFERROR(VLOOKUP(Servicios[[#This Row],[VIN 8 BV]],Citas[[VIN]:[TMK]],2,0),"NO")</f>
        <v>M</v>
      </c>
      <c r="D341" s="4" t="str">
        <f>MID(Servicios[[#This Row],[VIN2]],10,8)</f>
        <v>H1396052</v>
      </c>
      <c r="E341" s="3">
        <f t="shared" si="33"/>
        <v>1</v>
      </c>
      <c r="F341">
        <f t="shared" si="34"/>
        <v>16</v>
      </c>
      <c r="G341" t="str">
        <f>TEXT(Servicios[[#This Row],[FECHA]],"aaaa")</f>
        <v>2023</v>
      </c>
      <c r="H341" t="str">
        <f>TEXT(Servicios[[#This Row],[FECHA]],"mmmm")</f>
        <v>marzo</v>
      </c>
      <c r="I341" t="str">
        <f>CONCATENATE(Servicios[[#This Row],[MES]]," ",Servicios[[#This Row],[AÑO]])</f>
        <v>marzo 2023</v>
      </c>
      <c r="J341" s="3" t="str">
        <f>MID(Servicios[[#This Row],[ORDEN]],1,1)</f>
        <v>S</v>
      </c>
      <c r="L341" t="s">
        <v>2479</v>
      </c>
      <c r="M341" t="s">
        <v>2480</v>
      </c>
      <c r="N341" t="s">
        <v>2481</v>
      </c>
      <c r="O341" t="s">
        <v>119</v>
      </c>
      <c r="P341" t="s">
        <v>251</v>
      </c>
      <c r="Q341" t="s">
        <v>2482</v>
      </c>
      <c r="R341" t="e">
        <f>VLOOKUP(Servicios[[#This Row],[VIN2]],Table_OutputBDVentaReciente[Vin],1,0)</f>
        <v>#N/A</v>
      </c>
      <c r="S341" t="str">
        <f>VLOOKUP(Servicios[[#This Row],[VIN2]],Table_ListadoRptClientes[Vin],1,0)</f>
        <v>MR0EX8CB6H1396052</v>
      </c>
      <c r="T341" t="e">
        <f>VLOOKUP(Servicios[[#This Row],[VIN2]],Table_LIstadoInactivos[Vin],1,0)</f>
        <v>#N/A</v>
      </c>
      <c r="U341" t="e">
        <f>VLOOKUP(Servicios[[#This Row],[VIN2]],Table_Campanias[Vin],1,0)</f>
        <v>#N/A</v>
      </c>
      <c r="V341" s="3" t="str">
        <f>MID(Servicios[[#This Row],[VIN2]],10,1)</f>
        <v>H</v>
      </c>
      <c r="W341" s="3">
        <f t="shared" si="35"/>
        <v>2017</v>
      </c>
      <c r="X341" t="s">
        <v>2483</v>
      </c>
      <c r="Y341">
        <v>0</v>
      </c>
      <c r="Z341">
        <v>4478460113</v>
      </c>
      <c r="AA341">
        <v>4778460113</v>
      </c>
      <c r="AB341">
        <v>0</v>
      </c>
      <c r="AC341" t="s">
        <v>2484</v>
      </c>
      <c r="AD341" s="9" t="str">
        <f>IFERROR(VLOOKUP(Servicios[[#This Row],[VIN 8 BV]],Citas[[VIN]:[STATUS ASISTENCIA]],1,FALSE),"NO")</f>
        <v>H1396052</v>
      </c>
    </row>
    <row r="342" spans="1:30">
      <c r="A342" s="1">
        <v>45001</v>
      </c>
      <c r="B342" s="19" t="s">
        <v>2431</v>
      </c>
      <c r="C342" s="156" t="str">
        <f>IFERROR(VLOOKUP(Servicios[[#This Row],[VIN 8 BV]],Citas[[VIN]:[TMK]],2,0),"NO")</f>
        <v>K</v>
      </c>
      <c r="D342" s="4" t="str">
        <f>MID(Servicios[[#This Row],[VIN2]],10,8)</f>
        <v>N0428432</v>
      </c>
      <c r="E342" s="3">
        <f t="shared" si="33"/>
        <v>1</v>
      </c>
      <c r="F342">
        <f t="shared" si="34"/>
        <v>16</v>
      </c>
      <c r="G342" t="str">
        <f>TEXT(Servicios[[#This Row],[FECHA]],"aaaa")</f>
        <v>2023</v>
      </c>
      <c r="H342" t="str">
        <f>TEXT(Servicios[[#This Row],[FECHA]],"mmmm")</f>
        <v>marzo</v>
      </c>
      <c r="I342" t="str">
        <f>CONCATENATE(Servicios[[#This Row],[MES]]," ",Servicios[[#This Row],[AÑO]])</f>
        <v>marzo 2023</v>
      </c>
      <c r="J342" s="3" t="str">
        <f>MID(Servicios[[#This Row],[ORDEN]],1,1)</f>
        <v>S</v>
      </c>
      <c r="L342" t="s">
        <v>2485</v>
      </c>
      <c r="M342" t="s">
        <v>2486</v>
      </c>
      <c r="N342" t="s">
        <v>2434</v>
      </c>
      <c r="O342" t="s">
        <v>118</v>
      </c>
      <c r="P342" t="s">
        <v>251</v>
      </c>
      <c r="Q342" t="s">
        <v>2435</v>
      </c>
      <c r="R342" t="e">
        <f>VLOOKUP(Servicios[[#This Row],[VIN2]],Table_OutputBDVentaReciente[Vin],1,0)</f>
        <v>#N/A</v>
      </c>
      <c r="S342" t="str">
        <f>VLOOKUP(Servicios[[#This Row],[VIN2]],Table_ListadoRptClientes[Vin],1,0)</f>
        <v>MR0CX8CB1N0428432</v>
      </c>
      <c r="T342" t="e">
        <f>VLOOKUP(Servicios[[#This Row],[VIN2]],Table_LIstadoInactivos[Vin],1,0)</f>
        <v>#N/A</v>
      </c>
      <c r="U342" t="e">
        <f>VLOOKUP(Servicios[[#This Row],[VIN2]],Table_Campanias[Vin],1,0)</f>
        <v>#N/A</v>
      </c>
      <c r="V342" s="3" t="str">
        <f>MID(Servicios[[#This Row],[VIN2]],10,1)</f>
        <v>N</v>
      </c>
      <c r="W342" s="3" t="str">
        <f t="shared" si="35"/>
        <v/>
      </c>
      <c r="X342" t="s">
        <v>2436</v>
      </c>
      <c r="Y342">
        <v>4612129913</v>
      </c>
      <c r="Z342">
        <v>4612129913</v>
      </c>
      <c r="AA342">
        <v>4612129913</v>
      </c>
      <c r="AB342">
        <v>0</v>
      </c>
      <c r="AC342" t="s">
        <v>2437</v>
      </c>
      <c r="AD342" s="9" t="str">
        <f>IFERROR(VLOOKUP(Servicios[[#This Row],[VIN 8 BV]],Citas[[VIN]:[STATUS ASISTENCIA]],1,FALSE),"NO")</f>
        <v>N0428432</v>
      </c>
    </row>
    <row r="343" spans="1:30">
      <c r="A343" s="1">
        <v>45001</v>
      </c>
      <c r="B343" s="19" t="s">
        <v>684</v>
      </c>
      <c r="C343" s="156" t="str">
        <f>IFERROR(VLOOKUP(Servicios[[#This Row],[VIN 8 BV]],Citas[[VIN]:[TMK]],2,0),"NO")</f>
        <v>I</v>
      </c>
      <c r="D343" s="4" t="str">
        <f>MID(Servicios[[#This Row],[VIN2]],10,8)</f>
        <v>CW135051</v>
      </c>
      <c r="E343" s="3">
        <f t="shared" si="33"/>
        <v>1</v>
      </c>
      <c r="F343">
        <f t="shared" si="34"/>
        <v>16</v>
      </c>
      <c r="G343" t="str">
        <f>TEXT(Servicios[[#This Row],[FECHA]],"aaaa")</f>
        <v>2023</v>
      </c>
      <c r="H343" t="str">
        <f>TEXT(Servicios[[#This Row],[FECHA]],"mmmm")</f>
        <v>marzo</v>
      </c>
      <c r="I343" t="str">
        <f>CONCATENATE(Servicios[[#This Row],[MES]]," ",Servicios[[#This Row],[AÑO]])</f>
        <v>marzo 2023</v>
      </c>
      <c r="J343" s="3" t="str">
        <f>MID(Servicios[[#This Row],[ORDEN]],1,1)</f>
        <v>S</v>
      </c>
      <c r="L343" t="s">
        <v>2487</v>
      </c>
      <c r="M343" t="s">
        <v>2488</v>
      </c>
      <c r="N343" t="s">
        <v>687</v>
      </c>
      <c r="O343" t="s">
        <v>118</v>
      </c>
      <c r="P343" t="s">
        <v>295</v>
      </c>
      <c r="Q343" t="s">
        <v>688</v>
      </c>
      <c r="R343" t="e">
        <f>VLOOKUP(Servicios[[#This Row],[VIN2]],Table_OutputBDVentaReciente[Vin],1,0)</f>
        <v>#N/A</v>
      </c>
      <c r="S343" t="str">
        <f>VLOOKUP(Servicios[[#This Row],[VIN2]],Table_ListadoRptClientes[Vin],1,0)</f>
        <v>2T3WF4DV2CW135051</v>
      </c>
      <c r="T343" t="e">
        <f>VLOOKUP(Servicios[[#This Row],[VIN2]],Table_LIstadoInactivos[Vin],1,0)</f>
        <v>#N/A</v>
      </c>
      <c r="U343" t="e">
        <f>VLOOKUP(Servicios[[#This Row],[VIN2]],Table_Campanias[Vin],1,0)</f>
        <v>#N/A</v>
      </c>
      <c r="V343" s="3" t="str">
        <f>MID(Servicios[[#This Row],[VIN2]],10,1)</f>
        <v>C</v>
      </c>
      <c r="W343" s="3">
        <f t="shared" si="35"/>
        <v>2012</v>
      </c>
      <c r="X343" t="s">
        <v>689</v>
      </c>
      <c r="Y343">
        <v>4151200970</v>
      </c>
      <c r="Z343">
        <v>0</v>
      </c>
      <c r="AA343">
        <v>4151248753</v>
      </c>
      <c r="AB343">
        <v>0</v>
      </c>
      <c r="AC343" t="s">
        <v>391</v>
      </c>
      <c r="AD343" s="9" t="str">
        <f>IFERROR(VLOOKUP(Servicios[[#This Row],[VIN 8 BV]],Citas[[VIN]:[STATUS ASISTENCIA]],1,FALSE),"NO")</f>
        <v>CW135051</v>
      </c>
    </row>
    <row r="344" spans="1:30">
      <c r="A344" s="1">
        <v>45001</v>
      </c>
      <c r="B344" s="19" t="s">
        <v>2489</v>
      </c>
      <c r="C344" s="156" t="str">
        <f>IFERROR(VLOOKUP(Servicios[[#This Row],[VIN 8 BV]],Citas[[VIN]:[TMK]],2,0),"NO")</f>
        <v>I</v>
      </c>
      <c r="D344" s="4" t="str">
        <f>MID(Servicios[[#This Row],[VIN2]],10,8)</f>
        <v>HP600763</v>
      </c>
      <c r="E344" s="3">
        <f t="shared" si="33"/>
        <v>1</v>
      </c>
      <c r="F344">
        <f t="shared" si="34"/>
        <v>16</v>
      </c>
      <c r="G344" t="str">
        <f>TEXT(Servicios[[#This Row],[FECHA]],"aaaa")</f>
        <v>2023</v>
      </c>
      <c r="H344" t="str">
        <f>TEXT(Servicios[[#This Row],[FECHA]],"mmmm")</f>
        <v>marzo</v>
      </c>
      <c r="I344" t="str">
        <f>CONCATENATE(Servicios[[#This Row],[MES]]," ",Servicios[[#This Row],[AÑO]])</f>
        <v>marzo 2023</v>
      </c>
      <c r="J344" s="3" t="str">
        <f>MID(Servicios[[#This Row],[ORDEN]],1,1)</f>
        <v>S</v>
      </c>
      <c r="L344" t="s">
        <v>2490</v>
      </c>
      <c r="M344" t="s">
        <v>2491</v>
      </c>
      <c r="N344" t="s">
        <v>2492</v>
      </c>
      <c r="O344" t="s">
        <v>120</v>
      </c>
      <c r="P344" t="s">
        <v>310</v>
      </c>
      <c r="Q344" t="s">
        <v>2493</v>
      </c>
      <c r="R344" t="e">
        <f>VLOOKUP(Servicios[[#This Row],[VIN2]],Table_OutputBDVentaReciente[Vin],1,0)</f>
        <v>#N/A</v>
      </c>
      <c r="S344" t="e">
        <f>VLOOKUP(Servicios[[#This Row],[VIN2]],Table_ListadoRptClientes[Vin],1,0)</f>
        <v>#N/A</v>
      </c>
      <c r="T344" t="str">
        <f>VLOOKUP(Servicios[[#This Row],[VIN2]],Table_LIstadoInactivos[Vin],1,0)</f>
        <v>5YFBPRHE1HP600763</v>
      </c>
      <c r="U344" t="e">
        <f>VLOOKUP(Servicios[[#This Row],[VIN2]],Table_Campanias[Vin],1,0)</f>
        <v>#N/A</v>
      </c>
      <c r="V344" s="3" t="str">
        <f>MID(Servicios[[#This Row],[VIN2]],10,1)</f>
        <v>H</v>
      </c>
      <c r="W344" s="3">
        <f t="shared" si="35"/>
        <v>2017</v>
      </c>
      <c r="X344" t="s">
        <v>2494</v>
      </c>
      <c r="Y344">
        <v>5522997200</v>
      </c>
      <c r="Z344">
        <v>5522997200</v>
      </c>
      <c r="AA344">
        <v>5522997200</v>
      </c>
      <c r="AB344">
        <v>0</v>
      </c>
      <c r="AC344" t="s">
        <v>2495</v>
      </c>
      <c r="AD344" s="9" t="str">
        <f>IFERROR(VLOOKUP(Servicios[[#This Row],[VIN 8 BV]],Citas[[VIN]:[STATUS ASISTENCIA]],1,FALSE),"NO")</f>
        <v>HP600763</v>
      </c>
    </row>
    <row r="345" spans="1:30">
      <c r="A345" s="1">
        <v>45001</v>
      </c>
      <c r="B345" s="19" t="s">
        <v>2496</v>
      </c>
      <c r="C345" s="156" t="str">
        <f>IFERROR(VLOOKUP(Servicios[[#This Row],[VIN 8 BV]],Citas[[VIN]:[TMK]],2,0),"NO")</f>
        <v>I</v>
      </c>
      <c r="D345" s="4" t="str">
        <f>MID(Servicios[[#This Row],[VIN2]],10,8)</f>
        <v>FM187133</v>
      </c>
      <c r="E345" s="3">
        <f t="shared" si="33"/>
        <v>1</v>
      </c>
      <c r="F345">
        <f t="shared" si="34"/>
        <v>16</v>
      </c>
      <c r="G345" t="str">
        <f>TEXT(Servicios[[#This Row],[FECHA]],"aaaa")</f>
        <v>2023</v>
      </c>
      <c r="H345" t="str">
        <f>TEXT(Servicios[[#This Row],[FECHA]],"mmmm")</f>
        <v>marzo</v>
      </c>
      <c r="I345" t="str">
        <f>CONCATENATE(Servicios[[#This Row],[MES]]," ",Servicios[[#This Row],[AÑO]])</f>
        <v>marzo 2023</v>
      </c>
      <c r="J345" s="3" t="str">
        <f>MID(Servicios[[#This Row],[ORDEN]],1,1)</f>
        <v>S</v>
      </c>
      <c r="L345" t="s">
        <v>2497</v>
      </c>
      <c r="M345" t="s">
        <v>2498</v>
      </c>
      <c r="N345" t="s">
        <v>2499</v>
      </c>
      <c r="O345" t="s">
        <v>118</v>
      </c>
      <c r="P345" t="s">
        <v>517</v>
      </c>
      <c r="Q345" t="s">
        <v>2500</v>
      </c>
      <c r="R345" t="e">
        <f>VLOOKUP(Servicios[[#This Row],[VIN2]],Table_OutputBDVentaReciente[Vin],1,0)</f>
        <v>#N/A</v>
      </c>
      <c r="S345" t="str">
        <f>VLOOKUP(Servicios[[#This Row],[VIN2]],Table_ListadoRptClientes[Vin],1,0)</f>
        <v>3TMJU4GN9FM187133</v>
      </c>
      <c r="T345" t="e">
        <f>VLOOKUP(Servicios[[#This Row],[VIN2]],Table_LIstadoInactivos[Vin],1,0)</f>
        <v>#N/A</v>
      </c>
      <c r="U345" t="e">
        <f>VLOOKUP(Servicios[[#This Row],[VIN2]],Table_Campanias[Vin],1,0)</f>
        <v>#N/A</v>
      </c>
      <c r="V345" s="3" t="str">
        <f>MID(Servicios[[#This Row],[VIN2]],10,1)</f>
        <v>F</v>
      </c>
      <c r="W345" s="3">
        <f t="shared" si="35"/>
        <v>2015</v>
      </c>
      <c r="X345" t="s">
        <v>2501</v>
      </c>
      <c r="Y345">
        <v>4616162633</v>
      </c>
      <c r="Z345">
        <v>4612699349</v>
      </c>
      <c r="AA345">
        <v>4612699349</v>
      </c>
      <c r="AB345">
        <v>4611264176</v>
      </c>
      <c r="AC345" t="s">
        <v>2502</v>
      </c>
      <c r="AD345" s="9" t="str">
        <f>IFERROR(VLOOKUP(Servicios[[#This Row],[VIN 8 BV]],Citas[[VIN]:[STATUS ASISTENCIA]],1,FALSE),"NO")</f>
        <v>FM187133</v>
      </c>
    </row>
    <row r="346" spans="1:30">
      <c r="A346" s="1">
        <v>45001</v>
      </c>
      <c r="B346" s="19" t="s">
        <v>2503</v>
      </c>
      <c r="C346" s="156" t="str">
        <f>IFERROR(VLOOKUP(Servicios[[#This Row],[VIN 8 BV]],Citas[[VIN]:[TMK]],2,0),"NO")</f>
        <v>I</v>
      </c>
      <c r="D346" s="4" t="str">
        <f>MID(Servicios[[#This Row],[VIN2]],10,8)</f>
        <v>GP455202</v>
      </c>
      <c r="E346" s="3">
        <f t="shared" si="33"/>
        <v>1</v>
      </c>
      <c r="F346">
        <f t="shared" si="34"/>
        <v>16</v>
      </c>
      <c r="G346" t="str">
        <f>TEXT(Servicios[[#This Row],[FECHA]],"aaaa")</f>
        <v>2023</v>
      </c>
      <c r="H346" t="str">
        <f>TEXT(Servicios[[#This Row],[FECHA]],"mmmm")</f>
        <v>marzo</v>
      </c>
      <c r="I346" t="str">
        <f>CONCATENATE(Servicios[[#This Row],[MES]]," ",Servicios[[#This Row],[AÑO]])</f>
        <v>marzo 2023</v>
      </c>
      <c r="J346" s="3" t="str">
        <f>MID(Servicios[[#This Row],[ORDEN]],1,1)</f>
        <v>S</v>
      </c>
      <c r="L346" t="s">
        <v>2504</v>
      </c>
      <c r="M346" t="s">
        <v>2505</v>
      </c>
      <c r="N346" t="s">
        <v>2506</v>
      </c>
      <c r="O346" t="s">
        <v>119</v>
      </c>
      <c r="P346" t="s">
        <v>310</v>
      </c>
      <c r="Q346" t="s">
        <v>2507</v>
      </c>
      <c r="R346" t="e">
        <f>VLOOKUP(Servicios[[#This Row],[VIN2]],Table_OutputBDVentaReciente[Vin],1,0)</f>
        <v>#N/A</v>
      </c>
      <c r="S346" t="e">
        <f>VLOOKUP(Servicios[[#This Row],[VIN2]],Table_ListadoRptClientes[Vin],1,0)</f>
        <v>#N/A</v>
      </c>
      <c r="T346" t="e">
        <f>VLOOKUP(Servicios[[#This Row],[VIN2]],Table_LIstadoInactivos[Vin],1,0)</f>
        <v>#N/A</v>
      </c>
      <c r="U346" t="e">
        <f>VLOOKUP(Servicios[[#This Row],[VIN2]],Table_Campanias[Vin],1,0)</f>
        <v>#N/A</v>
      </c>
      <c r="V346" s="3" t="str">
        <f>MID(Servicios[[#This Row],[VIN2]],10,1)</f>
        <v>G</v>
      </c>
      <c r="W346" s="3">
        <f t="shared" si="35"/>
        <v>2016</v>
      </c>
      <c r="X346" t="s">
        <v>2508</v>
      </c>
      <c r="Y346">
        <v>0</v>
      </c>
      <c r="Z346">
        <v>5649378203</v>
      </c>
      <c r="AA346">
        <v>4661039431</v>
      </c>
      <c r="AB346">
        <v>0</v>
      </c>
      <c r="AC346" t="s">
        <v>2509</v>
      </c>
      <c r="AD346" s="9" t="str">
        <f>IFERROR(VLOOKUP(Servicios[[#This Row],[VIN 8 BV]],Citas[[VIN]:[STATUS ASISTENCIA]],1,FALSE),"NO")</f>
        <v>GP455202</v>
      </c>
    </row>
    <row r="347" spans="1:30">
      <c r="A347" s="1">
        <v>45001</v>
      </c>
      <c r="B347" s="19" t="s">
        <v>2510</v>
      </c>
      <c r="C347" s="156" t="str">
        <f>IFERROR(VLOOKUP(Servicios[[#This Row],[VIN 8 BV]],Citas[[VIN]:[TMK]],2,0),"NO")</f>
        <v>M</v>
      </c>
      <c r="D347" s="4" t="str">
        <f>MID(Servicios[[#This Row],[VIN2]],10,8)</f>
        <v>8S183064</v>
      </c>
      <c r="E347" s="3">
        <f t="shared" si="33"/>
        <v>1</v>
      </c>
      <c r="F347">
        <f t="shared" si="34"/>
        <v>16</v>
      </c>
      <c r="G347" t="str">
        <f>TEXT(Servicios[[#This Row],[FECHA]],"aaaa")</f>
        <v>2023</v>
      </c>
      <c r="H347" t="str">
        <f>TEXT(Servicios[[#This Row],[FECHA]],"mmmm")</f>
        <v>marzo</v>
      </c>
      <c r="I347" t="str">
        <f>CONCATENATE(Servicios[[#This Row],[MES]]," ",Servicios[[#This Row],[AÑO]])</f>
        <v>marzo 2023</v>
      </c>
      <c r="J347" s="3" t="str">
        <f>MID(Servicios[[#This Row],[ORDEN]],1,1)</f>
        <v>S</v>
      </c>
      <c r="L347" t="s">
        <v>2511</v>
      </c>
      <c r="M347" t="s">
        <v>2512</v>
      </c>
      <c r="N347" t="s">
        <v>2513</v>
      </c>
      <c r="O347" t="s">
        <v>118</v>
      </c>
      <c r="P347" t="s">
        <v>367</v>
      </c>
      <c r="Q347" t="s">
        <v>2514</v>
      </c>
      <c r="R347" t="e">
        <f>VLOOKUP(Servicios[[#This Row],[VIN2]],Table_OutputBDVentaReciente[Vin],1,0)</f>
        <v>#N/A</v>
      </c>
      <c r="S347" t="str">
        <f>VLOOKUP(Servicios[[#This Row],[VIN2]],Table_ListadoRptClientes[Vin],1,0)</f>
        <v>5TDZK23C18S183064</v>
      </c>
      <c r="T347" t="e">
        <f>VLOOKUP(Servicios[[#This Row],[VIN2]],Table_LIstadoInactivos[Vin],1,0)</f>
        <v>#N/A</v>
      </c>
      <c r="U347" t="e">
        <f>VLOOKUP(Servicios[[#This Row],[VIN2]],Table_Campanias[Vin],1,0)</f>
        <v>#N/A</v>
      </c>
      <c r="V347" s="3" t="str">
        <f>MID(Servicios[[#This Row],[VIN2]],10,1)</f>
        <v>8</v>
      </c>
      <c r="W347" s="3">
        <f t="shared" si="35"/>
        <v>2008</v>
      </c>
      <c r="X347" t="s">
        <v>2515</v>
      </c>
      <c r="Y347">
        <v>4661032262</v>
      </c>
      <c r="Z347">
        <v>4661017003</v>
      </c>
      <c r="AA347">
        <v>4661017003</v>
      </c>
      <c r="AB347">
        <v>0</v>
      </c>
      <c r="AC347" t="s">
        <v>2516</v>
      </c>
      <c r="AD347" s="9" t="str">
        <f>IFERROR(VLOOKUP(Servicios[[#This Row],[VIN 8 BV]],Citas[[VIN]:[STATUS ASISTENCIA]],1,FALSE),"NO")</f>
        <v>8S183064</v>
      </c>
    </row>
    <row r="348" spans="1:30">
      <c r="A348" s="1">
        <v>45001</v>
      </c>
      <c r="B348" s="19" t="s">
        <v>2517</v>
      </c>
      <c r="C348" s="156" t="str">
        <f>IFERROR(VLOOKUP(Servicios[[#This Row],[VIN 8 BV]],Citas[[VIN]:[TMK]],2,0),"NO")</f>
        <v>K</v>
      </c>
      <c r="D348" s="4" t="str">
        <f>MID(Servicios[[#This Row],[VIN2]],10,8)</f>
        <v>M3137554</v>
      </c>
      <c r="E348" s="3">
        <f t="shared" si="33"/>
        <v>1</v>
      </c>
      <c r="F348">
        <f t="shared" si="34"/>
        <v>16</v>
      </c>
      <c r="G348" t="str">
        <f>TEXT(Servicios[[#This Row],[FECHA]],"aaaa")</f>
        <v>2023</v>
      </c>
      <c r="H348" t="str">
        <f>TEXT(Servicios[[#This Row],[FECHA]],"mmmm")</f>
        <v>marzo</v>
      </c>
      <c r="I348" t="str">
        <f>CONCATENATE(Servicios[[#This Row],[MES]]," ",Servicios[[#This Row],[AÑO]])</f>
        <v>marzo 2023</v>
      </c>
      <c r="J348" s="3" t="str">
        <f>MID(Servicios[[#This Row],[ORDEN]],1,1)</f>
        <v>S</v>
      </c>
      <c r="L348" t="s">
        <v>2518</v>
      </c>
      <c r="M348" t="s">
        <v>2519</v>
      </c>
      <c r="N348" t="s">
        <v>1293</v>
      </c>
      <c r="O348" t="s">
        <v>118</v>
      </c>
      <c r="P348" t="s">
        <v>215</v>
      </c>
      <c r="Q348" t="s">
        <v>2520</v>
      </c>
      <c r="R348" t="e">
        <f>VLOOKUP(Servicios[[#This Row],[VIN2]],Table_OutputBDVentaReciente[Vin],1,0)</f>
        <v>#N/A</v>
      </c>
      <c r="S348" t="str">
        <f>VLOOKUP(Servicios[[#This Row],[VIN2]],Table_ListadoRptClientes[Vin],1,0)</f>
        <v>JTDKAMFU8M3137554</v>
      </c>
      <c r="T348" t="e">
        <f>VLOOKUP(Servicios[[#This Row],[VIN2]],Table_LIstadoInactivos[Vin],1,0)</f>
        <v>#N/A</v>
      </c>
      <c r="U348" t="e">
        <f>VLOOKUP(Servicios[[#This Row],[VIN2]],Table_Campanias[Vin],1,0)</f>
        <v>#N/A</v>
      </c>
      <c r="V348" s="3" t="str">
        <f>MID(Servicios[[#This Row],[VIN2]],10,1)</f>
        <v>M</v>
      </c>
      <c r="W348" s="3">
        <f t="shared" si="35"/>
        <v>2022</v>
      </c>
      <c r="X348" t="s">
        <v>2521</v>
      </c>
      <c r="Y348">
        <v>4611169246</v>
      </c>
      <c r="Z348">
        <v>4611169247</v>
      </c>
      <c r="AA348">
        <v>4611169247</v>
      </c>
      <c r="AB348">
        <v>0</v>
      </c>
      <c r="AC348" t="s">
        <v>1296</v>
      </c>
      <c r="AD348" s="9" t="str">
        <f>IFERROR(VLOOKUP(Servicios[[#This Row],[VIN 8 BV]],Citas[[VIN]:[STATUS ASISTENCIA]],1,FALSE),"NO")</f>
        <v>M3137554</v>
      </c>
    </row>
    <row r="349" spans="1:30">
      <c r="A349" s="1">
        <v>45001</v>
      </c>
      <c r="B349" s="19" t="s">
        <v>2522</v>
      </c>
      <c r="C349" s="156" t="str">
        <f>IFERROR(VLOOKUP(Servicios[[#This Row],[VIN 8 BV]],Citas[[VIN]:[TMK]],2,0),"NO")</f>
        <v>J</v>
      </c>
      <c r="D349" s="4" t="str">
        <f>MID(Servicios[[#This Row],[VIN2]],10,8)</f>
        <v>N4003673</v>
      </c>
      <c r="E349" s="3">
        <f t="shared" si="33"/>
        <v>1</v>
      </c>
      <c r="F349">
        <f t="shared" si="34"/>
        <v>16</v>
      </c>
      <c r="G349" t="str">
        <f>TEXT(Servicios[[#This Row],[FECHA]],"aaaa")</f>
        <v>2023</v>
      </c>
      <c r="H349" t="str">
        <f>TEXT(Servicios[[#This Row],[FECHA]],"mmmm")</f>
        <v>marzo</v>
      </c>
      <c r="I349" t="str">
        <f>CONCATENATE(Servicios[[#This Row],[MES]]," ",Servicios[[#This Row],[AÑO]])</f>
        <v>marzo 2023</v>
      </c>
      <c r="J349" s="3" t="str">
        <f>MID(Servicios[[#This Row],[ORDEN]],1,1)</f>
        <v>S</v>
      </c>
      <c r="L349" t="s">
        <v>2523</v>
      </c>
      <c r="M349" t="s">
        <v>2524</v>
      </c>
      <c r="N349" t="s">
        <v>2525</v>
      </c>
      <c r="O349" t="s">
        <v>119</v>
      </c>
      <c r="P349" t="s">
        <v>410</v>
      </c>
      <c r="Q349" t="s">
        <v>2526</v>
      </c>
      <c r="R349" t="str">
        <f>VLOOKUP(Servicios[[#This Row],[VIN2]],Table_OutputBDVentaReciente[Vin],1,0)</f>
        <v>MR0DA3CD9N4003673</v>
      </c>
      <c r="S349" t="e">
        <f>VLOOKUP(Servicios[[#This Row],[VIN2]],Table_ListadoRptClientes[Vin],1,0)</f>
        <v>#N/A</v>
      </c>
      <c r="T349" t="e">
        <f>VLOOKUP(Servicios[[#This Row],[VIN2]],Table_LIstadoInactivos[Vin],1,0)</f>
        <v>#N/A</v>
      </c>
      <c r="U349" t="e">
        <f>VLOOKUP(Servicios[[#This Row],[VIN2]],Table_Campanias[Vin],1,0)</f>
        <v>#N/A</v>
      </c>
      <c r="V349" s="3" t="str">
        <f>MID(Servicios[[#This Row],[VIN2]],10,1)</f>
        <v>N</v>
      </c>
      <c r="W349" s="3" t="str">
        <f t="shared" si="35"/>
        <v/>
      </c>
      <c r="X349" t="s">
        <v>2527</v>
      </c>
      <c r="Y349">
        <v>4171009983</v>
      </c>
      <c r="Z349">
        <v>7711146035</v>
      </c>
      <c r="AA349">
        <v>7711146035</v>
      </c>
      <c r="AB349">
        <v>0</v>
      </c>
      <c r="AC349" t="s">
        <v>2528</v>
      </c>
      <c r="AD349" s="9" t="str">
        <f>IFERROR(VLOOKUP(Servicios[[#This Row],[VIN 8 BV]],Citas[[VIN]:[STATUS ASISTENCIA]],1,FALSE),"NO")</f>
        <v>N4003673</v>
      </c>
    </row>
    <row r="350" spans="1:30">
      <c r="A350" s="1">
        <v>45001</v>
      </c>
      <c r="B350" s="19" t="s">
        <v>2529</v>
      </c>
      <c r="C350" s="156" t="str">
        <f>IFERROR(VLOOKUP(Servicios[[#This Row],[VIN 8 BV]],Citas[[VIN]:[TMK]],2,0),"NO")</f>
        <v>K</v>
      </c>
      <c r="D350" s="4" t="str">
        <f>MID(Servicios[[#This Row],[VIN2]],10,8)</f>
        <v>P0001795</v>
      </c>
      <c r="E350" s="3">
        <f t="shared" si="33"/>
        <v>1</v>
      </c>
      <c r="F350">
        <f t="shared" si="34"/>
        <v>16</v>
      </c>
      <c r="G350" t="str">
        <f>TEXT(Servicios[[#This Row],[FECHA]],"aaaa")</f>
        <v>2023</v>
      </c>
      <c r="H350" t="str">
        <f>TEXT(Servicios[[#This Row],[FECHA]],"mmmm")</f>
        <v>marzo</v>
      </c>
      <c r="I350" t="str">
        <f>CONCATENATE(Servicios[[#This Row],[MES]]," ",Servicios[[#This Row],[AÑO]])</f>
        <v>marzo 2023</v>
      </c>
      <c r="J350" s="3" t="str">
        <f>MID(Servicios[[#This Row],[ORDEN]],1,1)</f>
        <v>S</v>
      </c>
      <c r="L350" t="s">
        <v>2530</v>
      </c>
      <c r="M350" t="s">
        <v>2531</v>
      </c>
      <c r="N350" t="s">
        <v>2532</v>
      </c>
      <c r="O350" t="s">
        <v>120</v>
      </c>
      <c r="P350" t="s">
        <v>231</v>
      </c>
      <c r="Q350" t="s">
        <v>2533</v>
      </c>
      <c r="R350" t="str">
        <f>VLOOKUP(Servicios[[#This Row],[VIN2]],Table_OutputBDVentaReciente[Vin],1,0)</f>
        <v>MR2BF8C34P0001795</v>
      </c>
      <c r="S350" t="e">
        <f>VLOOKUP(Servicios[[#This Row],[VIN2]],Table_ListadoRptClientes[Vin],1,0)</f>
        <v>#N/A</v>
      </c>
      <c r="T350" t="e">
        <f>VLOOKUP(Servicios[[#This Row],[VIN2]],Table_LIstadoInactivos[Vin],1,0)</f>
        <v>#N/A</v>
      </c>
      <c r="U350" t="e">
        <f>VLOOKUP(Servicios[[#This Row],[VIN2]],Table_Campanias[Vin],1,0)</f>
        <v>#N/A</v>
      </c>
      <c r="V350" s="3" t="str">
        <f>MID(Servicios[[#This Row],[VIN2]],10,1)</f>
        <v>P</v>
      </c>
      <c r="W350" s="3" t="str">
        <f t="shared" si="35"/>
        <v/>
      </c>
      <c r="X350" t="s">
        <v>2534</v>
      </c>
      <c r="Y350">
        <v>0</v>
      </c>
      <c r="Z350">
        <v>4612745589</v>
      </c>
      <c r="AA350">
        <v>4611229176</v>
      </c>
      <c r="AB350">
        <v>0</v>
      </c>
      <c r="AC350" t="s">
        <v>2535</v>
      </c>
      <c r="AD350" s="9" t="str">
        <f>IFERROR(VLOOKUP(Servicios[[#This Row],[VIN 8 BV]],Citas[[VIN]:[STATUS ASISTENCIA]],1,FALSE),"NO")</f>
        <v>P0001795</v>
      </c>
    </row>
    <row r="351" spans="1:30">
      <c r="A351" s="1">
        <v>45001</v>
      </c>
      <c r="B351" s="19" t="s">
        <v>2536</v>
      </c>
      <c r="C351" s="156" t="str">
        <f>IFERROR(VLOOKUP(Servicios[[#This Row],[VIN 8 BV]],Citas[[VIN]:[TMK]],2,0),"NO")</f>
        <v>I</v>
      </c>
      <c r="D351" s="4" t="str">
        <f>MID(Servicios[[#This Row],[VIN2]],10,8)</f>
        <v>G3000739</v>
      </c>
      <c r="E351" s="3">
        <f t="shared" si="33"/>
        <v>1</v>
      </c>
      <c r="F351">
        <f t="shared" si="34"/>
        <v>16</v>
      </c>
      <c r="G351" t="str">
        <f>TEXT(Servicios[[#This Row],[FECHA]],"aaaa")</f>
        <v>2023</v>
      </c>
      <c r="H351" t="str">
        <f>TEXT(Servicios[[#This Row],[FECHA]],"mmmm")</f>
        <v>marzo</v>
      </c>
      <c r="I351" t="str">
        <f>CONCATENATE(Servicios[[#This Row],[MES]]," ",Servicios[[#This Row],[AÑO]])</f>
        <v>marzo 2023</v>
      </c>
      <c r="J351" s="3" t="str">
        <f>MID(Servicios[[#This Row],[ORDEN]],1,1)</f>
        <v>S</v>
      </c>
      <c r="L351" t="s">
        <v>2537</v>
      </c>
      <c r="M351" t="s">
        <v>2538</v>
      </c>
      <c r="N351" t="s">
        <v>2539</v>
      </c>
      <c r="O351" t="s">
        <v>119</v>
      </c>
      <c r="P351" t="s">
        <v>215</v>
      </c>
      <c r="Q351" t="s">
        <v>2540</v>
      </c>
      <c r="R351" t="e">
        <f>VLOOKUP(Servicios[[#This Row],[VIN2]],Table_OutputBDVentaReciente[Vin],1,0)</f>
        <v>#N/A</v>
      </c>
      <c r="S351" t="str">
        <f>VLOOKUP(Servicios[[#This Row],[VIN2]],Table_ListadoRptClientes[Vin],1,0)</f>
        <v>JTDKBRFU6G3000739</v>
      </c>
      <c r="T351" t="e">
        <f>VLOOKUP(Servicios[[#This Row],[VIN2]],Table_LIstadoInactivos[Vin],1,0)</f>
        <v>#N/A</v>
      </c>
      <c r="U351" t="e">
        <f>VLOOKUP(Servicios[[#This Row],[VIN2]],Table_Campanias[Vin],1,0)</f>
        <v>#N/A</v>
      </c>
      <c r="V351" s="3" t="str">
        <f>MID(Servicios[[#This Row],[VIN2]],10,1)</f>
        <v>G</v>
      </c>
      <c r="W351" s="3">
        <f t="shared" si="35"/>
        <v>2016</v>
      </c>
      <c r="X351" t="s">
        <v>2541</v>
      </c>
      <c r="Y351">
        <v>4131583598</v>
      </c>
      <c r="Z351">
        <v>4131008096</v>
      </c>
      <c r="AA351">
        <v>4131008096</v>
      </c>
      <c r="AB351">
        <v>4131008096</v>
      </c>
      <c r="AC351" t="s">
        <v>2542</v>
      </c>
      <c r="AD351" s="9" t="str">
        <f>IFERROR(VLOOKUP(Servicios[[#This Row],[VIN 8 BV]],Citas[[VIN]:[STATUS ASISTENCIA]],1,FALSE),"NO")</f>
        <v>G3000739</v>
      </c>
    </row>
    <row r="352" spans="1:30">
      <c r="A352" s="1">
        <v>45001</v>
      </c>
      <c r="B352" s="19" t="s">
        <v>2543</v>
      </c>
      <c r="C352" s="156" t="str">
        <f>IFERROR(VLOOKUP(Servicios[[#This Row],[VIN 8 BV]],Citas[[VIN]:[TMK]],2,0),"NO")</f>
        <v>K</v>
      </c>
      <c r="D352" s="4" t="str">
        <f>MID(Servicios[[#This Row],[VIN2]],10,8)</f>
        <v>N3171094</v>
      </c>
      <c r="E352" s="3">
        <f t="shared" si="33"/>
        <v>1</v>
      </c>
      <c r="F352">
        <f t="shared" si="34"/>
        <v>16</v>
      </c>
      <c r="G352" t="str">
        <f>TEXT(Servicios[[#This Row],[FECHA]],"aaaa")</f>
        <v>2023</v>
      </c>
      <c r="H352" t="str">
        <f>TEXT(Servicios[[#This Row],[FECHA]],"mmmm")</f>
        <v>marzo</v>
      </c>
      <c r="I352" t="str">
        <f>CONCATENATE(Servicios[[#This Row],[MES]]," ",Servicios[[#This Row],[AÑO]])</f>
        <v>marzo 2023</v>
      </c>
      <c r="J352" s="3" t="str">
        <f>MID(Servicios[[#This Row],[ORDEN]],1,1)</f>
        <v>S</v>
      </c>
      <c r="L352" t="s">
        <v>2544</v>
      </c>
      <c r="M352" t="s">
        <v>2545</v>
      </c>
      <c r="N352" t="s">
        <v>2546</v>
      </c>
      <c r="O352" t="s">
        <v>118</v>
      </c>
      <c r="P352" t="s">
        <v>215</v>
      </c>
      <c r="Q352" t="s">
        <v>2547</v>
      </c>
      <c r="R352" t="e">
        <f>VLOOKUP(Servicios[[#This Row],[VIN2]],Table_OutputBDVentaReciente[Vin],1,0)</f>
        <v>#N/A</v>
      </c>
      <c r="S352" t="str">
        <f>VLOOKUP(Servicios[[#This Row],[VIN2]],Table_ListadoRptClientes[Vin],1,0)</f>
        <v>JTDKAMFU3N3171094</v>
      </c>
      <c r="T352" t="e">
        <f>VLOOKUP(Servicios[[#This Row],[VIN2]],Table_LIstadoInactivos[Vin],1,0)</f>
        <v>#N/A</v>
      </c>
      <c r="U352" t="e">
        <f>VLOOKUP(Servicios[[#This Row],[VIN2]],Table_Campanias[Vin],1,0)</f>
        <v>#N/A</v>
      </c>
      <c r="V352" s="3" t="str">
        <f>MID(Servicios[[#This Row],[VIN2]],10,1)</f>
        <v>N</v>
      </c>
      <c r="W352" s="3" t="str">
        <f t="shared" si="35"/>
        <v/>
      </c>
      <c r="X352" t="s">
        <v>2548</v>
      </c>
      <c r="Y352">
        <v>4611919866</v>
      </c>
      <c r="Z352">
        <v>4611919866</v>
      </c>
      <c r="AA352">
        <v>4611919866</v>
      </c>
      <c r="AB352">
        <v>0</v>
      </c>
      <c r="AC352" t="s">
        <v>2549</v>
      </c>
      <c r="AD352" s="9" t="str">
        <f>IFERROR(VLOOKUP(Servicios[[#This Row],[VIN 8 BV]],Citas[[VIN]:[STATUS ASISTENCIA]],1,FALSE),"NO")</f>
        <v>N3171094</v>
      </c>
    </row>
    <row r="353" spans="1:30">
      <c r="A353" s="1">
        <v>45001</v>
      </c>
      <c r="B353" s="19" t="s">
        <v>2550</v>
      </c>
      <c r="C353" s="156" t="str">
        <f>IFERROR(VLOOKUP(Servicios[[#This Row],[VIN 8 BV]],Citas[[VIN]:[TMK]],2,0),"NO")</f>
        <v>K</v>
      </c>
      <c r="D353" s="4" t="str">
        <f>MID(Servicios[[#This Row],[VIN2]],10,8)</f>
        <v>KJ017827</v>
      </c>
      <c r="E353" s="3">
        <f t="shared" si="33"/>
        <v>1</v>
      </c>
      <c r="F353">
        <f t="shared" si="34"/>
        <v>16</v>
      </c>
      <c r="G353" t="str">
        <f>TEXT(Servicios[[#This Row],[FECHA]],"aaaa")</f>
        <v>2023</v>
      </c>
      <c r="H353" t="str">
        <f>TEXT(Servicios[[#This Row],[FECHA]],"mmmm")</f>
        <v>marzo</v>
      </c>
      <c r="I353" t="str">
        <f>CONCATENATE(Servicios[[#This Row],[MES]]," ",Servicios[[#This Row],[AÑO]])</f>
        <v>marzo 2023</v>
      </c>
      <c r="J353" s="3" t="str">
        <f>MID(Servicios[[#This Row],[ORDEN]],1,1)</f>
        <v>S</v>
      </c>
      <c r="L353" t="s">
        <v>2551</v>
      </c>
      <c r="M353" t="s">
        <v>2552</v>
      </c>
      <c r="N353" t="s">
        <v>2553</v>
      </c>
      <c r="O353" t="s">
        <v>119</v>
      </c>
      <c r="P353" t="s">
        <v>223</v>
      </c>
      <c r="Q353" t="s">
        <v>2554</v>
      </c>
      <c r="R353" t="e">
        <f>VLOOKUP(Servicios[[#This Row],[VIN2]],Table_OutputBDVentaReciente[Vin],1,0)</f>
        <v>#N/A</v>
      </c>
      <c r="S353" t="str">
        <f>VLOOKUP(Servicios[[#This Row],[VIN2]],Table_ListadoRptClientes[Vin],1,0)</f>
        <v>JTMJ13FVXKJ017827</v>
      </c>
      <c r="T353" t="e">
        <f>VLOOKUP(Servicios[[#This Row],[VIN2]],Table_LIstadoInactivos[Vin],1,0)</f>
        <v>#N/A</v>
      </c>
      <c r="U353" t="e">
        <f>VLOOKUP(Servicios[[#This Row],[VIN2]],Table_Campanias[Vin],1,0)</f>
        <v>#N/A</v>
      </c>
      <c r="V353" s="3" t="str">
        <f>MID(Servicios[[#This Row],[VIN2]],10,1)</f>
        <v>K</v>
      </c>
      <c r="W353" s="3">
        <f t="shared" si="35"/>
        <v>2020</v>
      </c>
      <c r="X353" t="s">
        <v>2555</v>
      </c>
      <c r="Y353">
        <v>4612153396</v>
      </c>
      <c r="Z353">
        <v>4616109337</v>
      </c>
      <c r="AA353">
        <v>4616109337</v>
      </c>
      <c r="AB353">
        <v>0</v>
      </c>
      <c r="AC353" t="s">
        <v>2556</v>
      </c>
      <c r="AD353" s="9" t="str">
        <f>IFERROR(VLOOKUP(Servicios[[#This Row],[VIN 8 BV]],Citas[[VIN]:[STATUS ASISTENCIA]],1,FALSE),"NO")</f>
        <v>KJ017827</v>
      </c>
    </row>
    <row r="354" spans="1:30">
      <c r="A354" s="1">
        <v>45001</v>
      </c>
      <c r="B354" s="19" t="s">
        <v>2557</v>
      </c>
      <c r="C354" s="156" t="str">
        <f>IFERROR(VLOOKUP(Servicios[[#This Row],[VIN 8 BV]],Citas[[VIN]:[TMK]],2,0),"NO")</f>
        <v>M</v>
      </c>
      <c r="D354" s="4" t="str">
        <f>MID(Servicios[[#This Row],[VIN2]],10,8)</f>
        <v>NW223568</v>
      </c>
      <c r="E354" s="3">
        <f t="shared" si="33"/>
        <v>1</v>
      </c>
      <c r="F354">
        <f t="shared" si="34"/>
        <v>16</v>
      </c>
      <c r="G354" t="str">
        <f>TEXT(Servicios[[#This Row],[FECHA]],"aaaa")</f>
        <v>2023</v>
      </c>
      <c r="H354" t="str">
        <f>TEXT(Servicios[[#This Row],[FECHA]],"mmmm")</f>
        <v>marzo</v>
      </c>
      <c r="I354" t="str">
        <f>CONCATENATE(Servicios[[#This Row],[MES]]," ",Servicios[[#This Row],[AÑO]])</f>
        <v>marzo 2023</v>
      </c>
      <c r="J354" s="3" t="str">
        <f>MID(Servicios[[#This Row],[ORDEN]],1,1)</f>
        <v>S</v>
      </c>
      <c r="L354" t="s">
        <v>2558</v>
      </c>
      <c r="M354" t="s">
        <v>2559</v>
      </c>
      <c r="N354" t="s">
        <v>2560</v>
      </c>
      <c r="O354" t="s">
        <v>119</v>
      </c>
      <c r="P354" t="s">
        <v>223</v>
      </c>
      <c r="Q354" t="s">
        <v>2561</v>
      </c>
      <c r="R354" t="str">
        <f>VLOOKUP(Servicios[[#This Row],[VIN2]],Table_OutputBDVentaReciente[Vin],1,0)</f>
        <v>2T3W1RFV3NW223568</v>
      </c>
      <c r="S354" t="e">
        <f>VLOOKUP(Servicios[[#This Row],[VIN2]],Table_ListadoRptClientes[Vin],1,0)</f>
        <v>#N/A</v>
      </c>
      <c r="T354" t="e">
        <f>VLOOKUP(Servicios[[#This Row],[VIN2]],Table_LIstadoInactivos[Vin],1,0)</f>
        <v>#N/A</v>
      </c>
      <c r="U354" t="e">
        <f>VLOOKUP(Servicios[[#This Row],[VIN2]],Table_Campanias[Vin],1,0)</f>
        <v>#N/A</v>
      </c>
      <c r="V354" s="3" t="str">
        <f>MID(Servicios[[#This Row],[VIN2]],10,1)</f>
        <v>N</v>
      </c>
      <c r="W354" s="3" t="str">
        <f t="shared" si="35"/>
        <v/>
      </c>
      <c r="X354" t="s">
        <v>2562</v>
      </c>
      <c r="Y354">
        <v>0</v>
      </c>
      <c r="Z354">
        <v>0</v>
      </c>
      <c r="AA354">
        <v>4111406582</v>
      </c>
      <c r="AB354">
        <v>0</v>
      </c>
      <c r="AC354" t="s">
        <v>2563</v>
      </c>
      <c r="AD354" s="9" t="str">
        <f>IFERROR(VLOOKUP(Servicios[[#This Row],[VIN 8 BV]],Citas[[VIN]:[STATUS ASISTENCIA]],1,FALSE),"NO")</f>
        <v>NW223568</v>
      </c>
    </row>
    <row r="355" spans="1:30">
      <c r="A355" s="1">
        <v>45001</v>
      </c>
      <c r="B355" s="19" t="s">
        <v>2564</v>
      </c>
      <c r="C355" s="156" t="str">
        <f>IFERROR(VLOOKUP(Servicios[[#This Row],[VIN 8 BV]],Citas[[VIN]:[TMK]],2,0),"NO")</f>
        <v>J</v>
      </c>
      <c r="D355" s="4" t="str">
        <f>MID(Servicios[[#This Row],[VIN2]],10,8)</f>
        <v>K1630852</v>
      </c>
      <c r="E355" s="3">
        <f t="shared" si="33"/>
        <v>1</v>
      </c>
      <c r="F355">
        <f t="shared" si="34"/>
        <v>16</v>
      </c>
      <c r="G355" t="str">
        <f>TEXT(Servicios[[#This Row],[FECHA]],"aaaa")</f>
        <v>2023</v>
      </c>
      <c r="H355" t="str">
        <f>TEXT(Servicios[[#This Row],[FECHA]],"mmmm")</f>
        <v>marzo</v>
      </c>
      <c r="I355" t="str">
        <f>CONCATENATE(Servicios[[#This Row],[MES]]," ",Servicios[[#This Row],[AÑO]])</f>
        <v>marzo 2023</v>
      </c>
      <c r="J355" s="3" t="str">
        <f>MID(Servicios[[#This Row],[ORDEN]],1,1)</f>
        <v>S</v>
      </c>
      <c r="L355" t="s">
        <v>2565</v>
      </c>
      <c r="M355" t="s">
        <v>2566</v>
      </c>
      <c r="N355" t="s">
        <v>2567</v>
      </c>
      <c r="O355" t="s">
        <v>120</v>
      </c>
      <c r="P355" t="s">
        <v>451</v>
      </c>
      <c r="Q355" t="s">
        <v>2568</v>
      </c>
      <c r="R355" t="e">
        <f>VLOOKUP(Servicios[[#This Row],[VIN2]],Table_OutputBDVentaReciente[Vin],1,0)</f>
        <v>#N/A</v>
      </c>
      <c r="S355" t="str">
        <f>VLOOKUP(Servicios[[#This Row],[VIN2]],Table_ListadoRptClientes[Vin],1,0)</f>
        <v>JTDKDTB36K1630852</v>
      </c>
      <c r="T355" t="e">
        <f>VLOOKUP(Servicios[[#This Row],[VIN2]],Table_LIstadoInactivos[Vin],1,0)</f>
        <v>#N/A</v>
      </c>
      <c r="U355" t="e">
        <f>VLOOKUP(Servicios[[#This Row],[VIN2]],Table_Campanias[Vin],1,0)</f>
        <v>#N/A</v>
      </c>
      <c r="V355" s="3" t="str">
        <f>MID(Servicios[[#This Row],[VIN2]],10,1)</f>
        <v>K</v>
      </c>
      <c r="W355" s="3">
        <f t="shared" si="35"/>
        <v>2020</v>
      </c>
      <c r="X355" t="s">
        <v>2569</v>
      </c>
      <c r="Y355">
        <v>0</v>
      </c>
      <c r="Z355">
        <v>4616790400</v>
      </c>
      <c r="AA355">
        <v>4616790400</v>
      </c>
      <c r="AB355">
        <v>0</v>
      </c>
      <c r="AC355" t="s">
        <v>2570</v>
      </c>
      <c r="AD355" s="9" t="str">
        <f>IFERROR(VLOOKUP(Servicios[[#This Row],[VIN 8 BV]],Citas[[VIN]:[STATUS ASISTENCIA]],1,FALSE),"NO")</f>
        <v>K1630852</v>
      </c>
    </row>
    <row r="356" spans="1:30">
      <c r="A356" s="1">
        <v>45001</v>
      </c>
      <c r="B356" s="19" t="s">
        <v>2571</v>
      </c>
      <c r="C356" s="156" t="str">
        <f>IFERROR(VLOOKUP(Servicios[[#This Row],[VIN 8 BV]],Citas[[VIN]:[TMK]],2,0),"NO")</f>
        <v>I</v>
      </c>
      <c r="D356" s="4" t="str">
        <f>MID(Servicios[[#This Row],[VIN2]],10,8)</f>
        <v>LD065792</v>
      </c>
      <c r="E356" s="3">
        <f t="shared" si="33"/>
        <v>1</v>
      </c>
      <c r="F356">
        <f t="shared" si="34"/>
        <v>16</v>
      </c>
      <c r="G356" t="str">
        <f>TEXT(Servicios[[#This Row],[FECHA]],"aaaa")</f>
        <v>2023</v>
      </c>
      <c r="H356" t="str">
        <f>TEXT(Servicios[[#This Row],[FECHA]],"mmmm")</f>
        <v>marzo</v>
      </c>
      <c r="I356" t="str">
        <f>CONCATENATE(Servicios[[#This Row],[MES]]," ",Servicios[[#This Row],[AÑO]])</f>
        <v>marzo 2023</v>
      </c>
      <c r="J356" s="3" t="str">
        <f>MID(Servicios[[#This Row],[ORDEN]],1,1)</f>
        <v>S</v>
      </c>
      <c r="L356" t="s">
        <v>2572</v>
      </c>
      <c r="M356" t="s">
        <v>2573</v>
      </c>
      <c r="N356" t="s">
        <v>222</v>
      </c>
      <c r="O356" t="s">
        <v>118</v>
      </c>
      <c r="P356" t="s">
        <v>223</v>
      </c>
      <c r="Q356" t="s">
        <v>2574</v>
      </c>
      <c r="R356" t="e">
        <f>VLOOKUP(Servicios[[#This Row],[VIN2]],Table_OutputBDVentaReciente[Vin],1,0)</f>
        <v>#N/A</v>
      </c>
      <c r="S356" t="e">
        <f>VLOOKUP(Servicios[[#This Row],[VIN2]],Table_ListadoRptClientes[Vin],1,0)</f>
        <v>#N/A</v>
      </c>
      <c r="T356" t="e">
        <f>VLOOKUP(Servicios[[#This Row],[VIN2]],Table_LIstadoInactivos[Vin],1,0)</f>
        <v>#N/A</v>
      </c>
      <c r="U356" t="e">
        <f>VLOOKUP(Servicios[[#This Row],[VIN2]],Table_Campanias[Vin],1,0)</f>
        <v>#N/A</v>
      </c>
      <c r="V356" s="3" t="str">
        <f>MID(Servicios[[#This Row],[VIN2]],10,1)</f>
        <v>L</v>
      </c>
      <c r="W356" s="3">
        <f t="shared" si="35"/>
        <v>2021</v>
      </c>
      <c r="X356" t="s">
        <v>2575</v>
      </c>
      <c r="Y356">
        <v>7771350116</v>
      </c>
      <c r="Z356">
        <v>7771350116</v>
      </c>
      <c r="AA356">
        <v>4421213280</v>
      </c>
      <c r="AB356">
        <v>4611437544</v>
      </c>
      <c r="AC356" t="s">
        <v>2576</v>
      </c>
      <c r="AD356" s="9" t="str">
        <f>IFERROR(VLOOKUP(Servicios[[#This Row],[VIN 8 BV]],Citas[[VIN]:[STATUS ASISTENCIA]],1,FALSE),"NO")</f>
        <v>LD065792</v>
      </c>
    </row>
    <row r="357" spans="1:30">
      <c r="A357" s="1">
        <v>45001</v>
      </c>
      <c r="B357" s="19" t="s">
        <v>2577</v>
      </c>
      <c r="C357" s="156" t="str">
        <f>IFERROR(VLOOKUP(Servicios[[#This Row],[VIN 8 BV]],Citas[[VIN]:[TMK]],2,0),"NO")</f>
        <v>K</v>
      </c>
      <c r="D357" s="4" t="str">
        <f>MID(Servicios[[#This Row],[VIN2]],10,8)</f>
        <v>MK020123</v>
      </c>
      <c r="E357" s="3">
        <f t="shared" si="33"/>
        <v>1</v>
      </c>
      <c r="F357">
        <f t="shared" si="34"/>
        <v>16</v>
      </c>
      <c r="G357" t="str">
        <f>TEXT(Servicios[[#This Row],[FECHA]],"aaaa")</f>
        <v>2023</v>
      </c>
      <c r="H357" t="str">
        <f>TEXT(Servicios[[#This Row],[FECHA]],"mmmm")</f>
        <v>marzo</v>
      </c>
      <c r="I357" t="str">
        <f>CONCATENATE(Servicios[[#This Row],[MES]]," ",Servicios[[#This Row],[AÑO]])</f>
        <v>marzo 2023</v>
      </c>
      <c r="J357" s="3" t="str">
        <f>MID(Servicios[[#This Row],[ORDEN]],1,1)</f>
        <v>S</v>
      </c>
      <c r="L357" t="s">
        <v>2578</v>
      </c>
      <c r="M357" t="s">
        <v>2579</v>
      </c>
      <c r="N357" t="s">
        <v>2580</v>
      </c>
      <c r="O357" t="s">
        <v>120</v>
      </c>
      <c r="P357" t="s">
        <v>244</v>
      </c>
      <c r="Q357" t="s">
        <v>2581</v>
      </c>
      <c r="R357" t="e">
        <f>VLOOKUP(Servicios[[#This Row],[VIN2]],Table_OutputBDVentaReciente[Vin],1,0)</f>
        <v>#N/A</v>
      </c>
      <c r="S357" t="str">
        <f>VLOOKUP(Servicios[[#This Row],[VIN2]],Table_ListadoRptClientes[Vin],1,0)</f>
        <v>MHKMF5CF8MK020123</v>
      </c>
      <c r="T357" t="e">
        <f>VLOOKUP(Servicios[[#This Row],[VIN2]],Table_LIstadoInactivos[Vin],1,0)</f>
        <v>#N/A</v>
      </c>
      <c r="U357" t="e">
        <f>VLOOKUP(Servicios[[#This Row],[VIN2]],Table_Campanias[Vin],1,0)</f>
        <v>#N/A</v>
      </c>
      <c r="V357" s="3" t="str">
        <f>MID(Servicios[[#This Row],[VIN2]],10,1)</f>
        <v>M</v>
      </c>
      <c r="W357" s="3">
        <f t="shared" si="35"/>
        <v>2022</v>
      </c>
      <c r="X357" t="s">
        <v>2582</v>
      </c>
      <c r="Y357">
        <v>4451084757</v>
      </c>
      <c r="Z357">
        <v>4451084757</v>
      </c>
      <c r="AA357">
        <v>4451084757</v>
      </c>
      <c r="AB357">
        <v>0</v>
      </c>
      <c r="AC357" t="s">
        <v>2583</v>
      </c>
      <c r="AD357" s="9" t="str">
        <f>IFERROR(VLOOKUP(Servicios[[#This Row],[VIN 8 BV]],Citas[[VIN]:[STATUS ASISTENCIA]],1,FALSE),"NO")</f>
        <v>MK020123</v>
      </c>
    </row>
    <row r="358" spans="1:30">
      <c r="A358" s="1">
        <v>45001</v>
      </c>
      <c r="B358" s="19" t="s">
        <v>2584</v>
      </c>
      <c r="C358" s="156" t="str">
        <f>IFERROR(VLOOKUP(Servicios[[#This Row],[VIN 8 BV]],Citas[[VIN]:[TMK]],2,0),"NO")</f>
        <v>J</v>
      </c>
      <c r="D358" s="4" t="str">
        <f>MID(Servicios[[#This Row],[VIN2]],10,8)</f>
        <v>M3133329</v>
      </c>
      <c r="E358" s="3">
        <f t="shared" si="33"/>
        <v>1</v>
      </c>
      <c r="F358">
        <f t="shared" si="34"/>
        <v>16</v>
      </c>
      <c r="G358" t="str">
        <f>TEXT(Servicios[[#This Row],[FECHA]],"aaaa")</f>
        <v>2023</v>
      </c>
      <c r="H358" t="str">
        <f>TEXT(Servicios[[#This Row],[FECHA]],"mmmm")</f>
        <v>marzo</v>
      </c>
      <c r="I358" t="str">
        <f>CONCATENATE(Servicios[[#This Row],[MES]]," ",Servicios[[#This Row],[AÑO]])</f>
        <v>marzo 2023</v>
      </c>
      <c r="J358" s="3" t="str">
        <f>MID(Servicios[[#This Row],[ORDEN]],1,1)</f>
        <v>S</v>
      </c>
      <c r="L358" t="s">
        <v>2585</v>
      </c>
      <c r="M358" t="s">
        <v>2586</v>
      </c>
      <c r="N358" t="s">
        <v>2587</v>
      </c>
      <c r="O358" t="s">
        <v>119</v>
      </c>
      <c r="P358" t="s">
        <v>215</v>
      </c>
      <c r="Q358" t="s">
        <v>2588</v>
      </c>
      <c r="R358" t="e">
        <f>VLOOKUP(Servicios[[#This Row],[VIN2]],Table_OutputBDVentaReciente[Vin],1,0)</f>
        <v>#N/A</v>
      </c>
      <c r="S358" t="str">
        <f>VLOOKUP(Servicios[[#This Row],[VIN2]],Table_ListadoRptClientes[Vin],1,0)</f>
        <v>JTDKAMFU3M3133329</v>
      </c>
      <c r="T358" t="e">
        <f>VLOOKUP(Servicios[[#This Row],[VIN2]],Table_LIstadoInactivos[Vin],1,0)</f>
        <v>#N/A</v>
      </c>
      <c r="U358" t="e">
        <f>VLOOKUP(Servicios[[#This Row],[VIN2]],Table_Campanias[Vin],1,0)</f>
        <v>#N/A</v>
      </c>
      <c r="V358" s="3" t="str">
        <f>MID(Servicios[[#This Row],[VIN2]],10,1)</f>
        <v>M</v>
      </c>
      <c r="W358" s="3">
        <f t="shared" si="35"/>
        <v>2022</v>
      </c>
      <c r="X358" t="s">
        <v>2589</v>
      </c>
      <c r="Y358">
        <v>4616133054</v>
      </c>
      <c r="Z358">
        <v>4611847283</v>
      </c>
      <c r="AA358">
        <v>4611847283</v>
      </c>
      <c r="AB358">
        <v>0</v>
      </c>
      <c r="AC358" t="s">
        <v>2590</v>
      </c>
      <c r="AD358" s="9" t="str">
        <f>IFERROR(VLOOKUP(Servicios[[#This Row],[VIN 8 BV]],Citas[[VIN]:[STATUS ASISTENCIA]],1,FALSE),"NO")</f>
        <v>M3133329</v>
      </c>
    </row>
    <row r="359" spans="1:30">
      <c r="A359" s="1">
        <v>45001</v>
      </c>
      <c r="B359" s="19" t="s">
        <v>2591</v>
      </c>
      <c r="C359" s="156" t="str">
        <f>IFERROR(VLOOKUP(Servicios[[#This Row],[VIN 8 BV]],Citas[[VIN]:[TMK]],2,0),"NO")</f>
        <v>M</v>
      </c>
      <c r="D359" s="4" t="str">
        <f>MID(Servicios[[#This Row],[VIN2]],10,8)</f>
        <v>K3901221</v>
      </c>
      <c r="E359" s="3">
        <f t="shared" si="33"/>
        <v>1</v>
      </c>
      <c r="F359">
        <f t="shared" si="34"/>
        <v>16</v>
      </c>
      <c r="G359" t="str">
        <f>TEXT(Servicios[[#This Row],[FECHA]],"aaaa")</f>
        <v>2023</v>
      </c>
      <c r="H359" t="str">
        <f>TEXT(Servicios[[#This Row],[FECHA]],"mmmm")</f>
        <v>marzo</v>
      </c>
      <c r="I359" t="str">
        <f>CONCATENATE(Servicios[[#This Row],[MES]]," ",Servicios[[#This Row],[AÑO]])</f>
        <v>marzo 2023</v>
      </c>
      <c r="J359" s="3" t="str">
        <f>MID(Servicios[[#This Row],[ORDEN]],1,1)</f>
        <v>S</v>
      </c>
      <c r="L359" t="s">
        <v>2592</v>
      </c>
      <c r="M359" t="s">
        <v>2593</v>
      </c>
      <c r="N359" t="s">
        <v>2481</v>
      </c>
      <c r="O359" t="s">
        <v>119</v>
      </c>
      <c r="P359" t="s">
        <v>410</v>
      </c>
      <c r="Q359" t="s">
        <v>2594</v>
      </c>
      <c r="R359" t="e">
        <f>VLOOKUP(Servicios[[#This Row],[VIN2]],Table_OutputBDVentaReciente[Vin],1,0)</f>
        <v>#N/A</v>
      </c>
      <c r="S359" t="str">
        <f>VLOOKUP(Servicios[[#This Row],[VIN2]],Table_ListadoRptClientes[Vin],1,0)</f>
        <v>MR0FA8CD6K3901221</v>
      </c>
      <c r="T359" t="e">
        <f>VLOOKUP(Servicios[[#This Row],[VIN2]],Table_LIstadoInactivos[Vin],1,0)</f>
        <v>#N/A</v>
      </c>
      <c r="U359" t="e">
        <f>VLOOKUP(Servicios[[#This Row],[VIN2]],Table_Campanias[Vin],1,0)</f>
        <v>#N/A</v>
      </c>
      <c r="V359" s="3" t="str">
        <f>MID(Servicios[[#This Row],[VIN2]],10,1)</f>
        <v>K</v>
      </c>
      <c r="W359" s="3">
        <f t="shared" si="35"/>
        <v>2020</v>
      </c>
      <c r="X359" t="s">
        <v>2595</v>
      </c>
      <c r="Y359">
        <v>0</v>
      </c>
      <c r="Z359">
        <v>4478460113</v>
      </c>
      <c r="AA359">
        <v>4778460113</v>
      </c>
      <c r="AB359">
        <v>0</v>
      </c>
      <c r="AC359" t="s">
        <v>2484</v>
      </c>
      <c r="AD359" s="9" t="str">
        <f>IFERROR(VLOOKUP(Servicios[[#This Row],[VIN 8 BV]],Citas[[VIN]:[STATUS ASISTENCIA]],1,FALSE),"NO")</f>
        <v>K3901221</v>
      </c>
    </row>
    <row r="360" spans="1:30">
      <c r="A360" s="1">
        <v>45001</v>
      </c>
      <c r="B360" s="19" t="s">
        <v>2596</v>
      </c>
      <c r="C360" s="156" t="str">
        <f>IFERROR(VLOOKUP(Servicios[[#This Row],[VIN 8 BV]],Citas[[VIN]:[TMK]],2,0),"NO")</f>
        <v>J</v>
      </c>
      <c r="D360" s="4" t="str">
        <f>MID(Servicios[[#This Row],[VIN2]],10,8)</f>
        <v>ES452588</v>
      </c>
      <c r="E360" s="3">
        <f t="shared" si="33"/>
        <v>1</v>
      </c>
      <c r="F360">
        <f t="shared" si="34"/>
        <v>16</v>
      </c>
      <c r="G360" t="str">
        <f>TEXT(Servicios[[#This Row],[FECHA]],"aaaa")</f>
        <v>2023</v>
      </c>
      <c r="H360" t="str">
        <f>TEXT(Servicios[[#This Row],[FECHA]],"mmmm")</f>
        <v>marzo</v>
      </c>
      <c r="I360" t="str">
        <f>CONCATENATE(Servicios[[#This Row],[MES]]," ",Servicios[[#This Row],[AÑO]])</f>
        <v>marzo 2023</v>
      </c>
      <c r="J360" s="3" t="str">
        <f>MID(Servicios[[#This Row],[ORDEN]],1,1)</f>
        <v>T</v>
      </c>
      <c r="L360" t="s">
        <v>2597</v>
      </c>
      <c r="M360" t="s">
        <v>2598</v>
      </c>
      <c r="N360" t="s">
        <v>2599</v>
      </c>
      <c r="O360" t="s">
        <v>120</v>
      </c>
      <c r="P360" t="s">
        <v>367</v>
      </c>
      <c r="Q360" t="s">
        <v>2600</v>
      </c>
      <c r="R360" t="e">
        <f>VLOOKUP(Servicios[[#This Row],[VIN2]],Table_OutputBDVentaReciente[Vin],1,0)</f>
        <v>#N/A</v>
      </c>
      <c r="S360" t="e">
        <f>VLOOKUP(Servicios[[#This Row],[VIN2]],Table_ListadoRptClientes[Vin],1,0)</f>
        <v>#N/A</v>
      </c>
      <c r="T360" t="e">
        <f>VLOOKUP(Servicios[[#This Row],[VIN2]],Table_LIstadoInactivos[Vin],1,0)</f>
        <v>#N/A</v>
      </c>
      <c r="U360" t="e">
        <f>VLOOKUP(Servicios[[#This Row],[VIN2]],Table_Campanias[Vin],1,0)</f>
        <v>#N/A</v>
      </c>
      <c r="V360" s="3" t="str">
        <f>MID(Servicios[[#This Row],[VIN2]],10,1)</f>
        <v>E</v>
      </c>
      <c r="W360" s="3">
        <f t="shared" si="35"/>
        <v>2014</v>
      </c>
      <c r="X360" t="s">
        <v>2601</v>
      </c>
      <c r="Y360">
        <v>4616090118</v>
      </c>
      <c r="Z360">
        <v>4423593432</v>
      </c>
      <c r="AA360">
        <v>4611237050</v>
      </c>
      <c r="AB360">
        <v>0</v>
      </c>
      <c r="AC360" t="s">
        <v>2602</v>
      </c>
      <c r="AD360" s="9" t="str">
        <f>IFERROR(VLOOKUP(Servicios[[#This Row],[VIN 8 BV]],Citas[[VIN]:[STATUS ASISTENCIA]],1,FALSE),"NO")</f>
        <v>ES452588</v>
      </c>
    </row>
    <row r="361" spans="1:30">
      <c r="A361" s="1">
        <v>45002</v>
      </c>
      <c r="B361" s="19" t="s">
        <v>2603</v>
      </c>
      <c r="C361" s="156" t="str">
        <f>IFERROR(VLOOKUP(Servicios[[#This Row],[VIN 8 BV]],Citas[[VIN]:[TMK]],2,0),"NO")</f>
        <v>NO</v>
      </c>
      <c r="D361" s="4" t="str">
        <f>MID(Servicios[[#This Row],[VIN2]],10,8)</f>
        <v>NS119074</v>
      </c>
      <c r="E361" s="3">
        <f t="shared" si="33"/>
        <v>1</v>
      </c>
      <c r="F361">
        <f t="shared" si="34"/>
        <v>17</v>
      </c>
      <c r="G361" t="str">
        <f>TEXT(Servicios[[#This Row],[FECHA]],"aaaa")</f>
        <v>2023</v>
      </c>
      <c r="H361" t="str">
        <f>TEXT(Servicios[[#This Row],[FECHA]],"mmmm")</f>
        <v>marzo</v>
      </c>
      <c r="I361" t="str">
        <f>CONCATENATE(Servicios[[#This Row],[MES]]," ",Servicios[[#This Row],[AÑO]])</f>
        <v>marzo 2023</v>
      </c>
      <c r="J361" s="3" t="str">
        <f>MID(Servicios[[#This Row],[ORDEN]],1,1)</f>
        <v>S</v>
      </c>
      <c r="L361" t="s">
        <v>2604</v>
      </c>
      <c r="M361" t="s">
        <v>2605</v>
      </c>
      <c r="N361" t="s">
        <v>2606</v>
      </c>
      <c r="O361" t="s">
        <v>120</v>
      </c>
      <c r="P361" t="s">
        <v>509</v>
      </c>
      <c r="Q361" t="s">
        <v>2607</v>
      </c>
      <c r="R361" t="e">
        <f>VLOOKUP(Servicios[[#This Row],[VIN2]],Table_OutputBDVentaReciente[Vin],1,0)</f>
        <v>#N/A</v>
      </c>
      <c r="S361" t="e">
        <f>VLOOKUP(Servicios[[#This Row],[VIN2]],Table_ListadoRptClientes[Vin],1,0)</f>
        <v>#N/A</v>
      </c>
      <c r="T361" t="e">
        <f>VLOOKUP(Servicios[[#This Row],[VIN2]],Table_LIstadoInactivos[Vin],1,0)</f>
        <v>#N/A</v>
      </c>
      <c r="U361" t="e">
        <f>VLOOKUP(Servicios[[#This Row],[VIN2]],Table_Campanias[Vin],1,0)</f>
        <v>#N/A</v>
      </c>
      <c r="V361" s="3" t="str">
        <f>MID(Servicios[[#This Row],[VIN2]],10,1)</f>
        <v>N</v>
      </c>
      <c r="W361" s="3" t="str">
        <f t="shared" si="35"/>
        <v/>
      </c>
      <c r="X361" t="s">
        <v>2608</v>
      </c>
      <c r="Y361">
        <v>4424469062</v>
      </c>
      <c r="Z361">
        <v>4425593858</v>
      </c>
      <c r="AA361">
        <v>4424008575</v>
      </c>
      <c r="AB361">
        <v>4427377460</v>
      </c>
      <c r="AC361" t="s">
        <v>2609</v>
      </c>
      <c r="AD361" s="9" t="str">
        <f>IFERROR(VLOOKUP(Servicios[[#This Row],[VIN 8 BV]],Citas[[VIN]:[STATUS ASISTENCIA]],1,FALSE),"NO")</f>
        <v>NO</v>
      </c>
    </row>
    <row r="362" spans="1:30">
      <c r="A362" s="1">
        <v>45003</v>
      </c>
      <c r="B362" s="19" t="s">
        <v>2610</v>
      </c>
      <c r="C362" s="156" t="str">
        <f>IFERROR(VLOOKUP(Servicios[[#This Row],[VIN 8 BV]],Citas[[VIN]:[TMK]],2,0),"NO")</f>
        <v>NO</v>
      </c>
      <c r="D362" s="4" t="str">
        <f>MID(Servicios[[#This Row],[VIN2]],10,8)</f>
        <v>P0429558</v>
      </c>
      <c r="E362" s="3">
        <f t="shared" si="33"/>
        <v>1</v>
      </c>
      <c r="F362">
        <f t="shared" si="34"/>
        <v>18</v>
      </c>
      <c r="G362" t="str">
        <f>TEXT(Servicios[[#This Row],[FECHA]],"aaaa")</f>
        <v>2023</v>
      </c>
      <c r="H362" t="str">
        <f>TEXT(Servicios[[#This Row],[FECHA]],"mmmm")</f>
        <v>marzo</v>
      </c>
      <c r="I362" t="str">
        <f>CONCATENATE(Servicios[[#This Row],[MES]]," ",Servicios[[#This Row],[AÑO]])</f>
        <v>marzo 2023</v>
      </c>
      <c r="J362" s="3" t="str">
        <f>MID(Servicios[[#This Row],[ORDEN]],1,1)</f>
        <v>S</v>
      </c>
      <c r="L362" t="s">
        <v>2611</v>
      </c>
      <c r="M362" t="s">
        <v>2612</v>
      </c>
      <c r="N362" t="s">
        <v>2613</v>
      </c>
      <c r="O362" t="s">
        <v>119</v>
      </c>
      <c r="P362" t="s">
        <v>251</v>
      </c>
      <c r="Q362" t="s">
        <v>2614</v>
      </c>
      <c r="R362" t="str">
        <f>VLOOKUP(Servicios[[#This Row],[VIN2]],Table_OutputBDVentaReciente[Vin],1,0)</f>
        <v>MR0CX8CB2P0429558</v>
      </c>
      <c r="S362" t="e">
        <f>VLOOKUP(Servicios[[#This Row],[VIN2]],Table_ListadoRptClientes[Vin],1,0)</f>
        <v>#N/A</v>
      </c>
      <c r="T362" t="e">
        <f>VLOOKUP(Servicios[[#This Row],[VIN2]],Table_LIstadoInactivos[Vin],1,0)</f>
        <v>#N/A</v>
      </c>
      <c r="U362" t="e">
        <f>VLOOKUP(Servicios[[#This Row],[VIN2]],Table_Campanias[Vin],1,0)</f>
        <v>#N/A</v>
      </c>
      <c r="V362" s="3" t="str">
        <f>MID(Servicios[[#This Row],[VIN2]],10,1)</f>
        <v>P</v>
      </c>
      <c r="W362" s="3" t="str">
        <f t="shared" si="35"/>
        <v/>
      </c>
      <c r="X362" t="s">
        <v>2615</v>
      </c>
      <c r="Y362">
        <v>4611443473</v>
      </c>
      <c r="Z362">
        <v>4611443473</v>
      </c>
      <c r="AA362">
        <v>4611443473</v>
      </c>
      <c r="AB362">
        <v>0</v>
      </c>
      <c r="AC362" t="s">
        <v>2616</v>
      </c>
      <c r="AD362" s="9" t="str">
        <f>IFERROR(VLOOKUP(Servicios[[#This Row],[VIN 8 BV]],Citas[[VIN]:[STATUS ASISTENCIA]],1,FALSE),"NO")</f>
        <v>NO</v>
      </c>
    </row>
    <row r="363" spans="1:30">
      <c r="A363" s="1">
        <v>45003</v>
      </c>
      <c r="B363" s="19" t="s">
        <v>2617</v>
      </c>
      <c r="C363" s="156" t="str">
        <f>IFERROR(VLOOKUP(Servicios[[#This Row],[VIN 8 BV]],Citas[[VIN]:[TMK]],2,0),"NO")</f>
        <v>M</v>
      </c>
      <c r="D363" s="4" t="str">
        <f>MID(Servicios[[#This Row],[VIN2]],10,8)</f>
        <v>LD066022</v>
      </c>
      <c r="E363" s="3">
        <f t="shared" si="33"/>
        <v>1</v>
      </c>
      <c r="F363">
        <f t="shared" si="34"/>
        <v>18</v>
      </c>
      <c r="G363" t="str">
        <f>TEXT(Servicios[[#This Row],[FECHA]],"aaaa")</f>
        <v>2023</v>
      </c>
      <c r="H363" t="str">
        <f>TEXT(Servicios[[#This Row],[FECHA]],"mmmm")</f>
        <v>marzo</v>
      </c>
      <c r="I363" t="str">
        <f>CONCATENATE(Servicios[[#This Row],[MES]]," ",Servicios[[#This Row],[AÑO]])</f>
        <v>marzo 2023</v>
      </c>
      <c r="J363" s="3" t="str">
        <f>MID(Servicios[[#This Row],[ORDEN]],1,1)</f>
        <v>S</v>
      </c>
      <c r="L363" t="s">
        <v>2618</v>
      </c>
      <c r="M363" t="s">
        <v>2619</v>
      </c>
      <c r="N363" t="s">
        <v>2620</v>
      </c>
      <c r="O363" t="s">
        <v>120</v>
      </c>
      <c r="P363" t="s">
        <v>223</v>
      </c>
      <c r="Q363" t="s">
        <v>2621</v>
      </c>
      <c r="R363" t="e">
        <f>VLOOKUP(Servicios[[#This Row],[VIN2]],Table_OutputBDVentaReciente[Vin],1,0)</f>
        <v>#N/A</v>
      </c>
      <c r="S363" t="str">
        <f>VLOOKUP(Servicios[[#This Row],[VIN2]],Table_ListadoRptClientes[Vin],1,0)</f>
        <v>JTMR13FV0LD066022</v>
      </c>
      <c r="T363" t="e">
        <f>VLOOKUP(Servicios[[#This Row],[VIN2]],Table_LIstadoInactivos[Vin],1,0)</f>
        <v>#N/A</v>
      </c>
      <c r="U363" t="e">
        <f>VLOOKUP(Servicios[[#This Row],[VIN2]],Table_Campanias[Vin],1,0)</f>
        <v>#N/A</v>
      </c>
      <c r="V363" s="3" t="str">
        <f>MID(Servicios[[#This Row],[VIN2]],10,1)</f>
        <v>L</v>
      </c>
      <c r="W363" s="3">
        <f t="shared" si="35"/>
        <v>2021</v>
      </c>
      <c r="X363" t="s">
        <v>2622</v>
      </c>
      <c r="Y363">
        <v>4612508482</v>
      </c>
      <c r="Z363">
        <v>4611196350</v>
      </c>
      <c r="AA363">
        <v>4611196350</v>
      </c>
      <c r="AB363">
        <v>4611196388</v>
      </c>
      <c r="AC363" t="s">
        <v>2623</v>
      </c>
      <c r="AD363" s="9" t="str">
        <f>IFERROR(VLOOKUP(Servicios[[#This Row],[VIN 8 BV]],Citas[[VIN]:[STATUS ASISTENCIA]],1,FALSE),"NO")</f>
        <v>LD066022</v>
      </c>
    </row>
    <row r="364" spans="1:30">
      <c r="A364" s="1">
        <v>45003</v>
      </c>
      <c r="B364" s="19" t="s">
        <v>2624</v>
      </c>
      <c r="C364" s="156" t="str">
        <f>IFERROR(VLOOKUP(Servicios[[#This Row],[VIN 8 BV]],Citas[[VIN]:[TMK]],2,0),"NO")</f>
        <v>I</v>
      </c>
      <c r="D364" s="4" t="str">
        <f>MID(Servicios[[#This Row],[VIN2]],10,8)</f>
        <v>JP811223</v>
      </c>
      <c r="E364" s="3">
        <f t="shared" si="33"/>
        <v>1</v>
      </c>
      <c r="F364">
        <f t="shared" si="34"/>
        <v>18</v>
      </c>
      <c r="G364" t="str">
        <f>TEXT(Servicios[[#This Row],[FECHA]],"aaaa")</f>
        <v>2023</v>
      </c>
      <c r="H364" t="str">
        <f>TEXT(Servicios[[#This Row],[FECHA]],"mmmm")</f>
        <v>marzo</v>
      </c>
      <c r="I364" t="str">
        <f>CONCATENATE(Servicios[[#This Row],[MES]]," ",Servicios[[#This Row],[AÑO]])</f>
        <v>marzo 2023</v>
      </c>
      <c r="J364" s="3" t="str">
        <f>MID(Servicios[[#This Row],[ORDEN]],1,1)</f>
        <v>S</v>
      </c>
      <c r="L364" t="s">
        <v>2625</v>
      </c>
      <c r="M364" t="s">
        <v>2626</v>
      </c>
      <c r="N364" t="s">
        <v>2627</v>
      </c>
      <c r="O364" t="s">
        <v>119</v>
      </c>
      <c r="P364" t="s">
        <v>310</v>
      </c>
      <c r="Q364" t="s">
        <v>2628</v>
      </c>
      <c r="R364" t="e">
        <f>VLOOKUP(Servicios[[#This Row],[VIN2]],Table_OutputBDVentaReciente[Vin],1,0)</f>
        <v>#N/A</v>
      </c>
      <c r="S364" t="str">
        <f>VLOOKUP(Servicios[[#This Row],[VIN2]],Table_ListadoRptClientes[Vin],1,0)</f>
        <v>5YFBPRHE8JP811223</v>
      </c>
      <c r="T364" t="e">
        <f>VLOOKUP(Servicios[[#This Row],[VIN2]],Table_LIstadoInactivos[Vin],1,0)</f>
        <v>#N/A</v>
      </c>
      <c r="U364" t="e">
        <f>VLOOKUP(Servicios[[#This Row],[VIN2]],Table_Campanias[Vin],1,0)</f>
        <v>#N/A</v>
      </c>
      <c r="V364" s="3" t="str">
        <f>MID(Servicios[[#This Row],[VIN2]],10,1)</f>
        <v>J</v>
      </c>
      <c r="W364" s="3">
        <f t="shared" si="35"/>
        <v>2019</v>
      </c>
      <c r="X364" t="s">
        <v>2629</v>
      </c>
      <c r="Y364">
        <v>4111021259</v>
      </c>
      <c r="Z364">
        <v>4111021259</v>
      </c>
      <c r="AA364">
        <v>4111021259</v>
      </c>
      <c r="AB364">
        <v>0</v>
      </c>
      <c r="AC364" t="s">
        <v>2630</v>
      </c>
      <c r="AD364" s="9" t="str">
        <f>IFERROR(VLOOKUP(Servicios[[#This Row],[VIN 8 BV]],Citas[[VIN]:[STATUS ASISTENCIA]],1,FALSE),"NO")</f>
        <v>JP811223</v>
      </c>
    </row>
    <row r="365" spans="1:30">
      <c r="A365" s="1">
        <v>45003</v>
      </c>
      <c r="B365" s="19" t="s">
        <v>2631</v>
      </c>
      <c r="C365" s="156" t="str">
        <f>IFERROR(VLOOKUP(Servicios[[#This Row],[VIN 8 BV]],Citas[[VIN]:[TMK]],2,0),"NO")</f>
        <v>I</v>
      </c>
      <c r="D365" s="4" t="str">
        <f>MID(Servicios[[#This Row],[VIN2]],10,8)</f>
        <v>K1407229</v>
      </c>
      <c r="E365" s="3">
        <f t="shared" si="33"/>
        <v>1</v>
      </c>
      <c r="F365">
        <f t="shared" si="34"/>
        <v>18</v>
      </c>
      <c r="G365" t="str">
        <f>TEXT(Servicios[[#This Row],[FECHA]],"aaaa")</f>
        <v>2023</v>
      </c>
      <c r="H365" t="str">
        <f>TEXT(Servicios[[#This Row],[FECHA]],"mmmm")</f>
        <v>marzo</v>
      </c>
      <c r="I365" t="str">
        <f>CONCATENATE(Servicios[[#This Row],[MES]]," ",Servicios[[#This Row],[AÑO]])</f>
        <v>marzo 2023</v>
      </c>
      <c r="J365" s="3" t="str">
        <f>MID(Servicios[[#This Row],[ORDEN]],1,1)</f>
        <v>S</v>
      </c>
      <c r="L365" t="s">
        <v>2632</v>
      </c>
      <c r="M365" t="s">
        <v>2633</v>
      </c>
      <c r="N365" t="s">
        <v>2634</v>
      </c>
      <c r="O365" t="s">
        <v>119</v>
      </c>
      <c r="P365" t="s">
        <v>251</v>
      </c>
      <c r="Q365" t="s">
        <v>2635</v>
      </c>
      <c r="R365" t="e">
        <f>VLOOKUP(Servicios[[#This Row],[VIN2]],Table_OutputBDVentaReciente[Vin],1,0)</f>
        <v>#N/A</v>
      </c>
      <c r="S365" t="str">
        <f>VLOOKUP(Servicios[[#This Row],[VIN2]],Table_ListadoRptClientes[Vin],1,0)</f>
        <v>MR0EX8CB0K1407229</v>
      </c>
      <c r="T365" t="e">
        <f>VLOOKUP(Servicios[[#This Row],[VIN2]],Table_LIstadoInactivos[Vin],1,0)</f>
        <v>#N/A</v>
      </c>
      <c r="U365" t="e">
        <f>VLOOKUP(Servicios[[#This Row],[VIN2]],Table_Campanias[Vin],1,0)</f>
        <v>#N/A</v>
      </c>
      <c r="V365" s="3" t="str">
        <f>MID(Servicios[[#This Row],[VIN2]],10,1)</f>
        <v>K</v>
      </c>
      <c r="W365" s="3">
        <f t="shared" si="35"/>
        <v>2020</v>
      </c>
      <c r="X365" t="s">
        <v>2636</v>
      </c>
      <c r="Y365">
        <v>4616133254</v>
      </c>
      <c r="Z365">
        <v>4425594838</v>
      </c>
      <c r="AA365">
        <v>4425594838</v>
      </c>
      <c r="AB365">
        <v>4616133254</v>
      </c>
      <c r="AC365" t="s">
        <v>2637</v>
      </c>
      <c r="AD365" s="9" t="str">
        <f>IFERROR(VLOOKUP(Servicios[[#This Row],[VIN 8 BV]],Citas[[VIN]:[STATUS ASISTENCIA]],1,FALSE),"NO")</f>
        <v>K1407229</v>
      </c>
    </row>
    <row r="366" spans="1:30">
      <c r="A366" s="1">
        <v>45003</v>
      </c>
      <c r="B366" s="19" t="s">
        <v>2638</v>
      </c>
      <c r="C366" s="156" t="str">
        <f>IFERROR(VLOOKUP(Servicios[[#This Row],[VIN 8 BV]],Citas[[VIN]:[TMK]],2,0),"NO")</f>
        <v>J</v>
      </c>
      <c r="D366" s="4" t="str">
        <f>MID(Servicios[[#This Row],[VIN2]],10,8)</f>
        <v>LP076402</v>
      </c>
      <c r="E366" s="3">
        <f t="shared" si="33"/>
        <v>1</v>
      </c>
      <c r="F366">
        <f t="shared" si="34"/>
        <v>18</v>
      </c>
      <c r="G366" t="str">
        <f>TEXT(Servicios[[#This Row],[FECHA]],"aaaa")</f>
        <v>2023</v>
      </c>
      <c r="H366" t="str">
        <f>TEXT(Servicios[[#This Row],[FECHA]],"mmmm")</f>
        <v>marzo</v>
      </c>
      <c r="I366" t="str">
        <f>CONCATENATE(Servicios[[#This Row],[MES]]," ",Servicios[[#This Row],[AÑO]])</f>
        <v>marzo 2023</v>
      </c>
      <c r="J366" s="3" t="str">
        <f>MID(Servicios[[#This Row],[ORDEN]],1,1)</f>
        <v>S</v>
      </c>
      <c r="L366" t="s">
        <v>2639</v>
      </c>
      <c r="M366" t="s">
        <v>2640</v>
      </c>
      <c r="N366" t="s">
        <v>2641</v>
      </c>
      <c r="O366" t="s">
        <v>120</v>
      </c>
      <c r="P366" t="s">
        <v>310</v>
      </c>
      <c r="Q366" t="s">
        <v>2642</v>
      </c>
      <c r="R366" t="e">
        <f>VLOOKUP(Servicios[[#This Row],[VIN2]],Table_OutputBDVentaReciente[Vin],1,0)</f>
        <v>#N/A</v>
      </c>
      <c r="S366" t="str">
        <f>VLOOKUP(Servicios[[#This Row],[VIN2]],Table_ListadoRptClientes[Vin],1,0)</f>
        <v>5YFBPRBE8LP076402</v>
      </c>
      <c r="T366" t="e">
        <f>VLOOKUP(Servicios[[#This Row],[VIN2]],Table_LIstadoInactivos[Vin],1,0)</f>
        <v>#N/A</v>
      </c>
      <c r="U366" t="e">
        <f>VLOOKUP(Servicios[[#This Row],[VIN2]],Table_Campanias[Vin],1,0)</f>
        <v>#N/A</v>
      </c>
      <c r="V366" s="3" t="str">
        <f>MID(Servicios[[#This Row],[VIN2]],10,1)</f>
        <v>L</v>
      </c>
      <c r="W366" s="3">
        <f t="shared" si="35"/>
        <v>2021</v>
      </c>
      <c r="X366" t="s">
        <v>2643</v>
      </c>
      <c r="Y366">
        <v>4641018654</v>
      </c>
      <c r="Z366">
        <v>4613491810</v>
      </c>
      <c r="AA366">
        <v>4641018654</v>
      </c>
      <c r="AB366">
        <v>4613491810</v>
      </c>
      <c r="AC366" t="s">
        <v>2644</v>
      </c>
      <c r="AD366" s="9" t="str">
        <f>IFERROR(VLOOKUP(Servicios[[#This Row],[VIN 8 BV]],Citas[[VIN]:[STATUS ASISTENCIA]],1,FALSE),"NO")</f>
        <v>LP076402</v>
      </c>
    </row>
    <row r="367" spans="1:30">
      <c r="A367" s="1">
        <v>45003</v>
      </c>
      <c r="B367" s="19" t="s">
        <v>2645</v>
      </c>
      <c r="C367" s="156" t="str">
        <f>IFERROR(VLOOKUP(Servicios[[#This Row],[VIN 8 BV]],Citas[[VIN]:[TMK]],2,0),"NO")</f>
        <v>K</v>
      </c>
      <c r="D367" s="4" t="str">
        <f>MID(Servicios[[#This Row],[VIN2]],10,8)</f>
        <v>K3069822</v>
      </c>
      <c r="E367" s="3">
        <f t="shared" si="33"/>
        <v>1</v>
      </c>
      <c r="F367">
        <f t="shared" si="34"/>
        <v>18</v>
      </c>
      <c r="G367" t="str">
        <f>TEXT(Servicios[[#This Row],[FECHA]],"aaaa")</f>
        <v>2023</v>
      </c>
      <c r="H367" t="str">
        <f>TEXT(Servicios[[#This Row],[FECHA]],"mmmm")</f>
        <v>marzo</v>
      </c>
      <c r="I367" t="str">
        <f>CONCATENATE(Servicios[[#This Row],[MES]]," ",Servicios[[#This Row],[AÑO]])</f>
        <v>marzo 2023</v>
      </c>
      <c r="J367" s="3" t="str">
        <f>MID(Servicios[[#This Row],[ORDEN]],1,1)</f>
        <v>S</v>
      </c>
      <c r="L367" t="s">
        <v>2646</v>
      </c>
      <c r="M367" t="s">
        <v>2647</v>
      </c>
      <c r="N367" t="s">
        <v>2648</v>
      </c>
      <c r="O367" t="s">
        <v>119</v>
      </c>
      <c r="P367" t="s">
        <v>215</v>
      </c>
      <c r="Q367" t="s">
        <v>2649</v>
      </c>
      <c r="R367" t="e">
        <f>VLOOKUP(Servicios[[#This Row],[VIN2]],Table_OutputBDVentaReciente[Vin],1,0)</f>
        <v>#N/A</v>
      </c>
      <c r="S367" t="str">
        <f>VLOOKUP(Servicios[[#This Row],[VIN2]],Table_ListadoRptClientes[Vin],1,0)</f>
        <v>JTDKARFU3K3069822</v>
      </c>
      <c r="T367" t="e">
        <f>VLOOKUP(Servicios[[#This Row],[VIN2]],Table_LIstadoInactivos[Vin],1,0)</f>
        <v>#N/A</v>
      </c>
      <c r="U367" t="e">
        <f>VLOOKUP(Servicios[[#This Row],[VIN2]],Table_Campanias[Vin],1,0)</f>
        <v>#N/A</v>
      </c>
      <c r="V367" s="3" t="str">
        <f>MID(Servicios[[#This Row],[VIN2]],10,1)</f>
        <v>K</v>
      </c>
      <c r="W367" s="3">
        <f t="shared" si="35"/>
        <v>2020</v>
      </c>
      <c r="X367" t="s">
        <v>2650</v>
      </c>
      <c r="Y367">
        <v>4612724281</v>
      </c>
      <c r="Z367">
        <v>9613879514</v>
      </c>
      <c r="AA367">
        <v>9613879514</v>
      </c>
      <c r="AB367">
        <v>0</v>
      </c>
      <c r="AC367" t="s">
        <v>2651</v>
      </c>
      <c r="AD367" s="9" t="str">
        <f>IFERROR(VLOOKUP(Servicios[[#This Row],[VIN 8 BV]],Citas[[VIN]:[STATUS ASISTENCIA]],1,FALSE),"NO")</f>
        <v>K3069822</v>
      </c>
    </row>
    <row r="368" spans="1:30">
      <c r="A368" s="1">
        <v>45003</v>
      </c>
      <c r="B368" s="19" t="s">
        <v>2652</v>
      </c>
      <c r="C368" s="156" t="str">
        <f>IFERROR(VLOOKUP(Servicios[[#This Row],[VIN 8 BV]],Citas[[VIN]:[TMK]],2,0),"NO")</f>
        <v>M</v>
      </c>
      <c r="D368" s="4" t="str">
        <f>MID(Servicios[[#This Row],[VIN2]],10,8)</f>
        <v>JK023111</v>
      </c>
      <c r="E368" s="3">
        <f t="shared" si="33"/>
        <v>1</v>
      </c>
      <c r="F368">
        <f t="shared" si="34"/>
        <v>18</v>
      </c>
      <c r="G368" t="str">
        <f>TEXT(Servicios[[#This Row],[FECHA]],"aaaa")</f>
        <v>2023</v>
      </c>
      <c r="H368" t="str">
        <f>TEXT(Servicios[[#This Row],[FECHA]],"mmmm")</f>
        <v>marzo</v>
      </c>
      <c r="I368" t="str">
        <f>CONCATENATE(Servicios[[#This Row],[MES]]," ",Servicios[[#This Row],[AÑO]])</f>
        <v>marzo 2023</v>
      </c>
      <c r="J368" s="3" t="str">
        <f>MID(Servicios[[#This Row],[ORDEN]],1,1)</f>
        <v>S</v>
      </c>
      <c r="L368" t="s">
        <v>2653</v>
      </c>
      <c r="M368" t="s">
        <v>2654</v>
      </c>
      <c r="N368" t="s">
        <v>2655</v>
      </c>
      <c r="O368" t="s">
        <v>120</v>
      </c>
      <c r="P368" t="s">
        <v>244</v>
      </c>
      <c r="Q368" t="s">
        <v>2656</v>
      </c>
      <c r="R368" t="e">
        <f>VLOOKUP(Servicios[[#This Row],[VIN2]],Table_OutputBDVentaReciente[Vin],1,0)</f>
        <v>#N/A</v>
      </c>
      <c r="S368" t="str">
        <f>VLOOKUP(Servicios[[#This Row],[VIN2]],Table_ListadoRptClientes[Vin],1,0)</f>
        <v>MHKMF53F0JK023111</v>
      </c>
      <c r="T368" t="e">
        <f>VLOOKUP(Servicios[[#This Row],[VIN2]],Table_LIstadoInactivos[Vin],1,0)</f>
        <v>#N/A</v>
      </c>
      <c r="U368" t="e">
        <f>VLOOKUP(Servicios[[#This Row],[VIN2]],Table_Campanias[Vin],1,0)</f>
        <v>#N/A</v>
      </c>
      <c r="V368" s="3" t="str">
        <f>MID(Servicios[[#This Row],[VIN2]],10,1)</f>
        <v>J</v>
      </c>
      <c r="W368" s="3">
        <f t="shared" si="35"/>
        <v>2019</v>
      </c>
      <c r="X368" t="s">
        <v>2657</v>
      </c>
      <c r="Y368">
        <v>4661619033</v>
      </c>
      <c r="Z368">
        <v>4666691838</v>
      </c>
      <c r="AA368">
        <v>4613296368</v>
      </c>
      <c r="AB368">
        <v>0</v>
      </c>
      <c r="AC368" t="s">
        <v>2658</v>
      </c>
      <c r="AD368" s="9" t="str">
        <f>IFERROR(VLOOKUP(Servicios[[#This Row],[VIN 8 BV]],Citas[[VIN]:[STATUS ASISTENCIA]],1,FALSE),"NO")</f>
        <v>JK023111</v>
      </c>
    </row>
    <row r="369" spans="1:30">
      <c r="A369" s="1">
        <v>45003</v>
      </c>
      <c r="B369" s="19" t="s">
        <v>2659</v>
      </c>
      <c r="C369" s="156" t="str">
        <f>IFERROR(VLOOKUP(Servicios[[#This Row],[VIN 8 BV]],Citas[[VIN]:[TMK]],2,0),"NO")</f>
        <v>M</v>
      </c>
      <c r="D369" s="4" t="str">
        <f>MID(Servicios[[#This Row],[VIN2]],10,8)</f>
        <v>L0082539</v>
      </c>
      <c r="E369" s="3">
        <f t="shared" si="33"/>
        <v>1</v>
      </c>
      <c r="F369">
        <f t="shared" si="34"/>
        <v>18</v>
      </c>
      <c r="G369" t="str">
        <f>TEXT(Servicios[[#This Row],[FECHA]],"aaaa")</f>
        <v>2023</v>
      </c>
      <c r="H369" t="str">
        <f>TEXT(Servicios[[#This Row],[FECHA]],"mmmm")</f>
        <v>marzo</v>
      </c>
      <c r="I369" t="str">
        <f>CONCATENATE(Servicios[[#This Row],[MES]]," ",Servicios[[#This Row],[AÑO]])</f>
        <v>marzo 2023</v>
      </c>
      <c r="J369" s="3" t="str">
        <f>MID(Servicios[[#This Row],[ORDEN]],1,1)</f>
        <v>S</v>
      </c>
      <c r="L369" t="s">
        <v>2660</v>
      </c>
      <c r="M369" t="s">
        <v>2661</v>
      </c>
      <c r="N369" t="s">
        <v>2662</v>
      </c>
      <c r="O369" t="s">
        <v>120</v>
      </c>
      <c r="P369" t="s">
        <v>251</v>
      </c>
      <c r="Q369" t="s">
        <v>2663</v>
      </c>
      <c r="R369" t="e">
        <f>VLOOKUP(Servicios[[#This Row],[VIN2]],Table_OutputBDVentaReciente[Vin],1,0)</f>
        <v>#N/A</v>
      </c>
      <c r="S369" t="str">
        <f>VLOOKUP(Servicios[[#This Row],[VIN2]],Table_ListadoRptClientes[Vin],1,0)</f>
        <v>MR0EX3DD7L0082539</v>
      </c>
      <c r="T369" t="e">
        <f>VLOOKUP(Servicios[[#This Row],[VIN2]],Table_LIstadoInactivos[Vin],1,0)</f>
        <v>#N/A</v>
      </c>
      <c r="U369" t="e">
        <f>VLOOKUP(Servicios[[#This Row],[VIN2]],Table_Campanias[Vin],1,0)</f>
        <v>#N/A</v>
      </c>
      <c r="V369" s="3" t="str">
        <f>MID(Servicios[[#This Row],[VIN2]],10,1)</f>
        <v>L</v>
      </c>
      <c r="W369" s="3">
        <f t="shared" si="35"/>
        <v>2021</v>
      </c>
      <c r="X369" t="s">
        <v>2664</v>
      </c>
      <c r="Y369">
        <v>0</v>
      </c>
      <c r="Z369">
        <v>4611012775</v>
      </c>
      <c r="AA369">
        <v>4611012775</v>
      </c>
      <c r="AB369">
        <v>0</v>
      </c>
      <c r="AC369" t="s">
        <v>2665</v>
      </c>
      <c r="AD369" s="9" t="str">
        <f>IFERROR(VLOOKUP(Servicios[[#This Row],[VIN 8 BV]],Citas[[VIN]:[STATUS ASISTENCIA]],1,FALSE),"NO")</f>
        <v>L0082539</v>
      </c>
    </row>
    <row r="370" spans="1:30">
      <c r="A370" s="1">
        <v>45003</v>
      </c>
      <c r="B370" s="19" t="s">
        <v>2666</v>
      </c>
      <c r="C370" s="156" t="str">
        <f>IFERROR(VLOOKUP(Servicios[[#This Row],[VIN 8 BV]],Citas[[VIN]:[TMK]],2,0),"NO")</f>
        <v>K</v>
      </c>
      <c r="D370" s="4" t="str">
        <f>MID(Servicios[[#This Row],[VIN2]],10,8)</f>
        <v>LR109242</v>
      </c>
      <c r="E370" s="3">
        <f t="shared" si="33"/>
        <v>1</v>
      </c>
      <c r="F370">
        <f t="shared" si="34"/>
        <v>18</v>
      </c>
      <c r="G370" t="str">
        <f>TEXT(Servicios[[#This Row],[FECHA]],"aaaa")</f>
        <v>2023</v>
      </c>
      <c r="H370" t="str">
        <f>TEXT(Servicios[[#This Row],[FECHA]],"mmmm")</f>
        <v>marzo</v>
      </c>
      <c r="I370" t="str">
        <f>CONCATENATE(Servicios[[#This Row],[MES]]," ",Servicios[[#This Row],[AÑO]])</f>
        <v>marzo 2023</v>
      </c>
      <c r="J370" s="3" t="str">
        <f>MID(Servicios[[#This Row],[ORDEN]],1,1)</f>
        <v>S</v>
      </c>
      <c r="L370" t="s">
        <v>2667</v>
      </c>
      <c r="M370" t="s">
        <v>2668</v>
      </c>
      <c r="N370" t="s">
        <v>2669</v>
      </c>
      <c r="O370" t="s">
        <v>120</v>
      </c>
      <c r="P370" t="s">
        <v>617</v>
      </c>
      <c r="Q370" t="s">
        <v>2670</v>
      </c>
      <c r="R370" t="e">
        <f>VLOOKUP(Servicios[[#This Row],[VIN2]],Table_OutputBDVentaReciente[Vin],1,0)</f>
        <v>#N/A</v>
      </c>
      <c r="S370" t="str">
        <f>VLOOKUP(Servicios[[#This Row],[VIN2]],Table_ListadoRptClientes[Vin],1,0)</f>
        <v>NMTKH3BX1LR109242</v>
      </c>
      <c r="T370" t="e">
        <f>VLOOKUP(Servicios[[#This Row],[VIN2]],Table_LIstadoInactivos[Vin],1,0)</f>
        <v>#N/A</v>
      </c>
      <c r="U370" t="e">
        <f>VLOOKUP(Servicios[[#This Row],[VIN2]],Table_Campanias[Vin],1,0)</f>
        <v>#N/A</v>
      </c>
      <c r="V370" s="3" t="str">
        <f>MID(Servicios[[#This Row],[VIN2]],10,1)</f>
        <v>L</v>
      </c>
      <c r="W370" s="3">
        <f t="shared" si="35"/>
        <v>2021</v>
      </c>
      <c r="X370" t="s">
        <v>2671</v>
      </c>
      <c r="Y370">
        <v>2491056306</v>
      </c>
      <c r="Z370">
        <v>0</v>
      </c>
      <c r="AA370">
        <v>4461318235</v>
      </c>
      <c r="AB370">
        <v>4611243285</v>
      </c>
      <c r="AC370" t="s">
        <v>2672</v>
      </c>
      <c r="AD370" s="9" t="str">
        <f>IFERROR(VLOOKUP(Servicios[[#This Row],[VIN 8 BV]],Citas[[VIN]:[STATUS ASISTENCIA]],1,FALSE),"NO")</f>
        <v>LR109242</v>
      </c>
    </row>
    <row r="371" spans="1:30">
      <c r="A371" s="1">
        <v>45003</v>
      </c>
      <c r="B371" s="19" t="s">
        <v>2673</v>
      </c>
      <c r="C371" s="156" t="str">
        <f>IFERROR(VLOOKUP(Servicios[[#This Row],[VIN 8 BV]],Citas[[VIN]:[TMK]],2,0),"NO")</f>
        <v>M</v>
      </c>
      <c r="D371" s="4" t="str">
        <f>MID(Servicios[[#This Row],[VIN2]],10,8)</f>
        <v>M1321719</v>
      </c>
      <c r="E371" s="3">
        <f t="shared" si="33"/>
        <v>1</v>
      </c>
      <c r="F371">
        <f t="shared" si="34"/>
        <v>18</v>
      </c>
      <c r="G371" t="str">
        <f>TEXT(Servicios[[#This Row],[FECHA]],"aaaa")</f>
        <v>2023</v>
      </c>
      <c r="H371" t="str">
        <f>TEXT(Servicios[[#This Row],[FECHA]],"mmmm")</f>
        <v>marzo</v>
      </c>
      <c r="I371" t="str">
        <f>CONCATENATE(Servicios[[#This Row],[MES]]," ",Servicios[[#This Row],[AÑO]])</f>
        <v>marzo 2023</v>
      </c>
      <c r="J371" s="3" t="str">
        <f>MID(Servicios[[#This Row],[ORDEN]],1,1)</f>
        <v>S</v>
      </c>
      <c r="L371" t="s">
        <v>2674</v>
      </c>
      <c r="M371" t="s">
        <v>2675</v>
      </c>
      <c r="N371" t="s">
        <v>2676</v>
      </c>
      <c r="O371" t="s">
        <v>119</v>
      </c>
      <c r="P371" t="s">
        <v>251</v>
      </c>
      <c r="Q371" t="s">
        <v>2677</v>
      </c>
      <c r="R371" t="e">
        <f>VLOOKUP(Servicios[[#This Row],[VIN2]],Table_OutputBDVentaReciente[Vin],1,0)</f>
        <v>#N/A</v>
      </c>
      <c r="S371" t="str">
        <f>VLOOKUP(Servicios[[#This Row],[VIN2]],Table_ListadoRptClientes[Vin],1,0)</f>
        <v>MR0CX3DD7M1321719</v>
      </c>
      <c r="T371" t="e">
        <f>VLOOKUP(Servicios[[#This Row],[VIN2]],Table_LIstadoInactivos[Vin],1,0)</f>
        <v>#N/A</v>
      </c>
      <c r="U371" t="e">
        <f>VLOOKUP(Servicios[[#This Row],[VIN2]],Table_Campanias[Vin],1,0)</f>
        <v>#N/A</v>
      </c>
      <c r="V371" s="3" t="str">
        <f>MID(Servicios[[#This Row],[VIN2]],10,1)</f>
        <v>M</v>
      </c>
      <c r="W371" s="3">
        <f t="shared" si="35"/>
        <v>2022</v>
      </c>
      <c r="X371" t="s">
        <v>2678</v>
      </c>
      <c r="Y371">
        <v>4432306964</v>
      </c>
      <c r="Z371">
        <v>4432306964</v>
      </c>
      <c r="AA371">
        <v>4432306964</v>
      </c>
      <c r="AB371">
        <v>0</v>
      </c>
      <c r="AC371" t="s">
        <v>2679</v>
      </c>
      <c r="AD371" s="9" t="str">
        <f>IFERROR(VLOOKUP(Servicios[[#This Row],[VIN 8 BV]],Citas[[VIN]:[STATUS ASISTENCIA]],1,FALSE),"NO")</f>
        <v>M1321719</v>
      </c>
    </row>
    <row r="372" spans="1:30">
      <c r="A372" s="1">
        <v>45003</v>
      </c>
      <c r="B372" s="19" t="s">
        <v>2680</v>
      </c>
      <c r="C372" s="156" t="str">
        <f>IFERROR(VLOOKUP(Servicios[[#This Row],[VIN 8 BV]],Citas[[VIN]:[TMK]],2,0),"NO")</f>
        <v>M</v>
      </c>
      <c r="D372" s="4" t="str">
        <f>MID(Servicios[[#This Row],[VIN2]],10,8)</f>
        <v>FP315450</v>
      </c>
      <c r="E372" s="3">
        <f t="shared" si="33"/>
        <v>1</v>
      </c>
      <c r="F372">
        <f t="shared" si="34"/>
        <v>18</v>
      </c>
      <c r="G372" t="str">
        <f>TEXT(Servicios[[#This Row],[FECHA]],"aaaa")</f>
        <v>2023</v>
      </c>
      <c r="H372" t="str">
        <f>TEXT(Servicios[[#This Row],[FECHA]],"mmmm")</f>
        <v>marzo</v>
      </c>
      <c r="I372" t="str">
        <f>CONCATENATE(Servicios[[#This Row],[MES]]," ",Servicios[[#This Row],[AÑO]])</f>
        <v>marzo 2023</v>
      </c>
      <c r="J372" s="3" t="str">
        <f>MID(Servicios[[#This Row],[ORDEN]],1,1)</f>
        <v>S</v>
      </c>
      <c r="L372" t="s">
        <v>2681</v>
      </c>
      <c r="M372" t="s">
        <v>2682</v>
      </c>
      <c r="N372" t="s">
        <v>2683</v>
      </c>
      <c r="O372" t="s">
        <v>120</v>
      </c>
      <c r="P372" t="s">
        <v>310</v>
      </c>
      <c r="Q372" t="s">
        <v>2684</v>
      </c>
      <c r="R372" t="e">
        <f>VLOOKUP(Servicios[[#This Row],[VIN2]],Table_OutputBDVentaReciente[Vin],1,0)</f>
        <v>#N/A</v>
      </c>
      <c r="S372" t="str">
        <f>VLOOKUP(Servicios[[#This Row],[VIN2]],Table_ListadoRptClientes[Vin],1,0)</f>
        <v>5YFBURHE4FP315450</v>
      </c>
      <c r="T372" t="e">
        <f>VLOOKUP(Servicios[[#This Row],[VIN2]],Table_LIstadoInactivos[Vin],1,0)</f>
        <v>#N/A</v>
      </c>
      <c r="U372" t="e">
        <f>VLOOKUP(Servicios[[#This Row],[VIN2]],Table_Campanias[Vin],1,0)</f>
        <v>#N/A</v>
      </c>
      <c r="V372" s="3" t="str">
        <f>MID(Servicios[[#This Row],[VIN2]],10,1)</f>
        <v>F</v>
      </c>
      <c r="W372" s="3">
        <f t="shared" si="35"/>
        <v>2015</v>
      </c>
      <c r="X372" t="s">
        <v>2685</v>
      </c>
      <c r="Y372">
        <v>4421862059</v>
      </c>
      <c r="Z372">
        <v>4422260954</v>
      </c>
      <c r="AA372">
        <v>4422260954</v>
      </c>
      <c r="AB372">
        <v>4422560954</v>
      </c>
      <c r="AC372" t="s">
        <v>2686</v>
      </c>
      <c r="AD372" s="9" t="str">
        <f>IFERROR(VLOOKUP(Servicios[[#This Row],[VIN 8 BV]],Citas[[VIN]:[STATUS ASISTENCIA]],1,FALSE),"NO")</f>
        <v>FP315450</v>
      </c>
    </row>
    <row r="373" spans="1:30">
      <c r="A373" s="1">
        <v>45003</v>
      </c>
      <c r="B373" s="19" t="s">
        <v>2687</v>
      </c>
      <c r="C373" s="156" t="str">
        <f>IFERROR(VLOOKUP(Servicios[[#This Row],[VIN 8 BV]],Citas[[VIN]:[TMK]],2,0),"NO")</f>
        <v>J</v>
      </c>
      <c r="D373" s="4" t="str">
        <f>MID(Servicios[[#This Row],[VIN2]],10,8)</f>
        <v>J3584220</v>
      </c>
      <c r="E373" s="3">
        <f t="shared" si="33"/>
        <v>1</v>
      </c>
      <c r="F373">
        <f t="shared" si="34"/>
        <v>18</v>
      </c>
      <c r="G373" t="str">
        <f>TEXT(Servicios[[#This Row],[FECHA]],"aaaa")</f>
        <v>2023</v>
      </c>
      <c r="H373" t="str">
        <f>TEXT(Servicios[[#This Row],[FECHA]],"mmmm")</f>
        <v>marzo</v>
      </c>
      <c r="I373" t="str">
        <f>CONCATENATE(Servicios[[#This Row],[MES]]," ",Servicios[[#This Row],[AÑO]])</f>
        <v>marzo 2023</v>
      </c>
      <c r="J373" s="3" t="str">
        <f>MID(Servicios[[#This Row],[ORDEN]],1,1)</f>
        <v>S</v>
      </c>
      <c r="L373" t="s">
        <v>2688</v>
      </c>
      <c r="M373" t="s">
        <v>2689</v>
      </c>
      <c r="N373" t="s">
        <v>2690</v>
      </c>
      <c r="O373" t="s">
        <v>120</v>
      </c>
      <c r="P373" t="s">
        <v>215</v>
      </c>
      <c r="Q373" t="s">
        <v>2691</v>
      </c>
      <c r="R373" t="e">
        <f>VLOOKUP(Servicios[[#This Row],[VIN2]],Table_OutputBDVentaReciente[Vin],1,0)</f>
        <v>#N/A</v>
      </c>
      <c r="S373" t="str">
        <f>VLOOKUP(Servicios[[#This Row],[VIN2]],Table_ListadoRptClientes[Vin],1,0)</f>
        <v>JTDKBRFU3J3584220</v>
      </c>
      <c r="T373" t="e">
        <f>VLOOKUP(Servicios[[#This Row],[VIN2]],Table_LIstadoInactivos[Vin],1,0)</f>
        <v>#N/A</v>
      </c>
      <c r="U373" t="e">
        <f>VLOOKUP(Servicios[[#This Row],[VIN2]],Table_Campanias[Vin],1,0)</f>
        <v>#N/A</v>
      </c>
      <c r="V373" s="3" t="str">
        <f>MID(Servicios[[#This Row],[VIN2]],10,1)</f>
        <v>J</v>
      </c>
      <c r="W373" s="3">
        <f t="shared" si="35"/>
        <v>2019</v>
      </c>
      <c r="X373" t="s">
        <v>2692</v>
      </c>
      <c r="Y373">
        <v>4611222440</v>
      </c>
      <c r="Z373">
        <v>4611222440</v>
      </c>
      <c r="AA373">
        <v>4611222440</v>
      </c>
      <c r="AB373">
        <v>4611222440</v>
      </c>
      <c r="AC373" t="s">
        <v>2693</v>
      </c>
      <c r="AD373" s="9" t="str">
        <f>IFERROR(VLOOKUP(Servicios[[#This Row],[VIN 8 BV]],Citas[[VIN]:[STATUS ASISTENCIA]],1,FALSE),"NO")</f>
        <v>J3584220</v>
      </c>
    </row>
    <row r="374" spans="1:30">
      <c r="A374" s="1">
        <v>45003</v>
      </c>
      <c r="B374" s="19" t="s">
        <v>2694</v>
      </c>
      <c r="C374" s="156" t="str">
        <f>IFERROR(VLOOKUP(Servicios[[#This Row],[VIN 8 BV]],Citas[[VIN]:[TMK]],2,0),"NO")</f>
        <v>M</v>
      </c>
      <c r="D374" s="4" t="str">
        <f>MID(Servicios[[#This Row],[VIN2]],10,8)</f>
        <v>H1063414</v>
      </c>
      <c r="E374" s="3">
        <f t="shared" si="33"/>
        <v>1</v>
      </c>
      <c r="F374">
        <f t="shared" si="34"/>
        <v>18</v>
      </c>
      <c r="G374" t="str">
        <f>TEXT(Servicios[[#This Row],[FECHA]],"aaaa")</f>
        <v>2023</v>
      </c>
      <c r="H374" t="str">
        <f>TEXT(Servicios[[#This Row],[FECHA]],"mmmm")</f>
        <v>marzo</v>
      </c>
      <c r="I374" t="str">
        <f>CONCATENATE(Servicios[[#This Row],[MES]]," ",Servicios[[#This Row],[AÑO]])</f>
        <v>marzo 2023</v>
      </c>
      <c r="J374" s="3" t="str">
        <f>MID(Servicios[[#This Row],[ORDEN]],1,1)</f>
        <v>S</v>
      </c>
      <c r="L374" t="s">
        <v>2695</v>
      </c>
      <c r="M374" t="s">
        <v>2696</v>
      </c>
      <c r="N374" t="s">
        <v>2697</v>
      </c>
      <c r="O374" t="s">
        <v>120</v>
      </c>
      <c r="P374" t="s">
        <v>231</v>
      </c>
      <c r="Q374" t="s">
        <v>2698</v>
      </c>
      <c r="R374" t="e">
        <f>VLOOKUP(Servicios[[#This Row],[VIN2]],Table_OutputBDVentaReciente[Vin],1,0)</f>
        <v>#N/A</v>
      </c>
      <c r="S374" t="str">
        <f>VLOOKUP(Servicios[[#This Row],[VIN2]],Table_ListadoRptClientes[Vin],1,0)</f>
        <v>MR2B29F30H1063414</v>
      </c>
      <c r="T374" t="e">
        <f>VLOOKUP(Servicios[[#This Row],[VIN2]],Table_LIstadoInactivos[Vin],1,0)</f>
        <v>#N/A</v>
      </c>
      <c r="U374" t="e">
        <f>VLOOKUP(Servicios[[#This Row],[VIN2]],Table_Campanias[Vin],1,0)</f>
        <v>#N/A</v>
      </c>
      <c r="V374" s="3" t="str">
        <f>MID(Servicios[[#This Row],[VIN2]],10,1)</f>
        <v>H</v>
      </c>
      <c r="W374" s="3">
        <f t="shared" si="35"/>
        <v>2017</v>
      </c>
      <c r="X374" t="s">
        <v>2699</v>
      </c>
      <c r="Y374">
        <v>4616129900</v>
      </c>
      <c r="Z374">
        <v>4616104705</v>
      </c>
      <c r="AA374">
        <v>4616104705</v>
      </c>
      <c r="AB374">
        <v>4616104705</v>
      </c>
      <c r="AC374" t="s">
        <v>2700</v>
      </c>
      <c r="AD374" s="9" t="str">
        <f>IFERROR(VLOOKUP(Servicios[[#This Row],[VIN 8 BV]],Citas[[VIN]:[STATUS ASISTENCIA]],1,FALSE),"NO")</f>
        <v>H1063414</v>
      </c>
    </row>
    <row r="375" spans="1:30">
      <c r="A375" s="1">
        <v>45003</v>
      </c>
      <c r="B375" s="19" t="s">
        <v>2701</v>
      </c>
      <c r="C375" s="156" t="str">
        <f>IFERROR(VLOOKUP(Servicios[[#This Row],[VIN 8 BV]],Citas[[VIN]:[TMK]],2,0),"NO")</f>
        <v>M</v>
      </c>
      <c r="D375" s="4" t="str">
        <f>MID(Servicios[[#This Row],[VIN2]],10,8)</f>
        <v>EK008244</v>
      </c>
      <c r="E375" s="3">
        <f t="shared" si="33"/>
        <v>1</v>
      </c>
      <c r="F375">
        <f t="shared" si="34"/>
        <v>18</v>
      </c>
      <c r="G375" t="str">
        <f>TEXT(Servicios[[#This Row],[FECHA]],"aaaa")</f>
        <v>2023</v>
      </c>
      <c r="H375" t="str">
        <f>TEXT(Servicios[[#This Row],[FECHA]],"mmmm")</f>
        <v>marzo</v>
      </c>
      <c r="I375" t="str">
        <f>CONCATENATE(Servicios[[#This Row],[MES]]," ",Servicios[[#This Row],[AÑO]])</f>
        <v>marzo 2023</v>
      </c>
      <c r="J375" s="3" t="str">
        <f>MID(Servicios[[#This Row],[ORDEN]],1,1)</f>
        <v>S</v>
      </c>
      <c r="L375" t="s">
        <v>2702</v>
      </c>
      <c r="M375" t="s">
        <v>2703</v>
      </c>
      <c r="N375" t="s">
        <v>2704</v>
      </c>
      <c r="O375" t="s">
        <v>119</v>
      </c>
      <c r="P375" t="s">
        <v>244</v>
      </c>
      <c r="Q375" t="s">
        <v>2705</v>
      </c>
      <c r="R375" t="e">
        <f>VLOOKUP(Servicios[[#This Row],[VIN2]],Table_OutputBDVentaReciente[Vin],1,0)</f>
        <v>#N/A</v>
      </c>
      <c r="S375" t="str">
        <f>VLOOKUP(Servicios[[#This Row],[VIN2]],Table_ListadoRptClientes[Vin],1,0)</f>
        <v>MHKMC13F0EK008244</v>
      </c>
      <c r="T375" t="e">
        <f>VLOOKUP(Servicios[[#This Row],[VIN2]],Table_LIstadoInactivos[Vin],1,0)</f>
        <v>#N/A</v>
      </c>
      <c r="U375" t="e">
        <f>VLOOKUP(Servicios[[#This Row],[VIN2]],Table_Campanias[Vin],1,0)</f>
        <v>#N/A</v>
      </c>
      <c r="V375" s="3" t="str">
        <f>MID(Servicios[[#This Row],[VIN2]],10,1)</f>
        <v>E</v>
      </c>
      <c r="W375" s="3">
        <f t="shared" si="35"/>
        <v>2014</v>
      </c>
      <c r="X375" t="s">
        <v>2706</v>
      </c>
      <c r="Y375">
        <v>4616115734</v>
      </c>
      <c r="Z375">
        <v>4612116853</v>
      </c>
      <c r="AA375">
        <v>4612116853</v>
      </c>
      <c r="AB375">
        <v>4612116853</v>
      </c>
      <c r="AC375" t="s">
        <v>2707</v>
      </c>
      <c r="AD375" s="9" t="str">
        <f>IFERROR(VLOOKUP(Servicios[[#This Row],[VIN 8 BV]],Citas[[VIN]:[STATUS ASISTENCIA]],1,FALSE),"NO")</f>
        <v>EK008244</v>
      </c>
    </row>
    <row r="376" spans="1:30">
      <c r="A376" s="1">
        <v>45003</v>
      </c>
      <c r="B376" s="19" t="s">
        <v>2708</v>
      </c>
      <c r="C376" s="156" t="str">
        <f>IFERROR(VLOOKUP(Servicios[[#This Row],[VIN 8 BV]],Citas[[VIN]:[TMK]],2,0),"NO")</f>
        <v>I</v>
      </c>
      <c r="D376" s="4" t="str">
        <f>MID(Servicios[[#This Row],[VIN2]],10,8)</f>
        <v>NP360703</v>
      </c>
      <c r="E376" s="3">
        <f t="shared" si="33"/>
        <v>1</v>
      </c>
      <c r="F376">
        <f t="shared" si="34"/>
        <v>18</v>
      </c>
      <c r="G376" t="str">
        <f>TEXT(Servicios[[#This Row],[FECHA]],"aaaa")</f>
        <v>2023</v>
      </c>
      <c r="H376" t="str">
        <f>TEXT(Servicios[[#This Row],[FECHA]],"mmmm")</f>
        <v>marzo</v>
      </c>
      <c r="I376" t="str">
        <f>CONCATENATE(Servicios[[#This Row],[MES]]," ",Servicios[[#This Row],[AÑO]])</f>
        <v>marzo 2023</v>
      </c>
      <c r="J376" s="3" t="str">
        <f>MID(Servicios[[#This Row],[ORDEN]],1,1)</f>
        <v>S</v>
      </c>
      <c r="L376" t="s">
        <v>2709</v>
      </c>
      <c r="M376" t="s">
        <v>2710</v>
      </c>
      <c r="N376" t="s">
        <v>2711</v>
      </c>
      <c r="O376" t="s">
        <v>119</v>
      </c>
      <c r="P376" t="s">
        <v>310</v>
      </c>
      <c r="Q376" t="s">
        <v>2712</v>
      </c>
      <c r="R376" t="str">
        <f>VLOOKUP(Servicios[[#This Row],[VIN2]],Table_OutputBDVentaReciente[Vin],1,0)</f>
        <v>5YFBPRBE3NP360703</v>
      </c>
      <c r="S376" t="e">
        <f>VLOOKUP(Servicios[[#This Row],[VIN2]],Table_ListadoRptClientes[Vin],1,0)</f>
        <v>#N/A</v>
      </c>
      <c r="T376" t="e">
        <f>VLOOKUP(Servicios[[#This Row],[VIN2]],Table_LIstadoInactivos[Vin],1,0)</f>
        <v>#N/A</v>
      </c>
      <c r="U376" t="e">
        <f>VLOOKUP(Servicios[[#This Row],[VIN2]],Table_Campanias[Vin],1,0)</f>
        <v>#N/A</v>
      </c>
      <c r="V376" s="3" t="str">
        <f>MID(Servicios[[#This Row],[VIN2]],10,1)</f>
        <v>N</v>
      </c>
      <c r="W376" s="3" t="str">
        <f t="shared" si="35"/>
        <v/>
      </c>
      <c r="X376" t="s">
        <v>2713</v>
      </c>
      <c r="Y376">
        <v>0</v>
      </c>
      <c r="Z376">
        <v>4111892242</v>
      </c>
      <c r="AA376">
        <v>4111892242</v>
      </c>
      <c r="AB376">
        <v>0</v>
      </c>
      <c r="AC376" t="s">
        <v>2714</v>
      </c>
      <c r="AD376" s="9" t="str">
        <f>IFERROR(VLOOKUP(Servicios[[#This Row],[VIN 8 BV]],Citas[[VIN]:[STATUS ASISTENCIA]],1,FALSE),"NO")</f>
        <v>NP360703</v>
      </c>
    </row>
    <row r="377" spans="1:30">
      <c r="A377" s="1">
        <v>45003</v>
      </c>
      <c r="B377" s="19" t="s">
        <v>2715</v>
      </c>
      <c r="C377" s="156" t="str">
        <f>IFERROR(VLOOKUP(Servicios[[#This Row],[VIN 8 BV]],Citas[[VIN]:[TMK]],2,0),"NO")</f>
        <v>I</v>
      </c>
      <c r="D377" s="4" t="str">
        <f>MID(Servicios[[#This Row],[VIN2]],10,8)</f>
        <v>LP002218</v>
      </c>
      <c r="E377" s="3">
        <f t="shared" si="33"/>
        <v>1</v>
      </c>
      <c r="F377">
        <f t="shared" si="34"/>
        <v>18</v>
      </c>
      <c r="G377" t="str">
        <f>TEXT(Servicios[[#This Row],[FECHA]],"aaaa")</f>
        <v>2023</v>
      </c>
      <c r="H377" t="str">
        <f>TEXT(Servicios[[#This Row],[FECHA]],"mmmm")</f>
        <v>marzo</v>
      </c>
      <c r="I377" t="str">
        <f>CONCATENATE(Servicios[[#This Row],[MES]]," ",Servicios[[#This Row],[AÑO]])</f>
        <v>marzo 2023</v>
      </c>
      <c r="J377" s="3" t="str">
        <f>MID(Servicios[[#This Row],[ORDEN]],1,1)</f>
        <v>S</v>
      </c>
      <c r="L377" t="s">
        <v>2716</v>
      </c>
      <c r="M377" t="s">
        <v>2717</v>
      </c>
      <c r="N377" t="s">
        <v>2718</v>
      </c>
      <c r="O377" t="s">
        <v>120</v>
      </c>
      <c r="P377" t="s">
        <v>310</v>
      </c>
      <c r="Q377" t="s">
        <v>2719</v>
      </c>
      <c r="R377" t="e">
        <f>VLOOKUP(Servicios[[#This Row],[VIN2]],Table_OutputBDVentaReciente[Vin],1,0)</f>
        <v>#N/A</v>
      </c>
      <c r="S377" t="str">
        <f>VLOOKUP(Servicios[[#This Row],[VIN2]],Table_ListadoRptClientes[Vin],1,0)</f>
        <v>5YFBPRBE8LP002218</v>
      </c>
      <c r="T377" t="e">
        <f>VLOOKUP(Servicios[[#This Row],[VIN2]],Table_LIstadoInactivos[Vin],1,0)</f>
        <v>#N/A</v>
      </c>
      <c r="U377" t="e">
        <f>VLOOKUP(Servicios[[#This Row],[VIN2]],Table_Campanias[Vin],1,0)</f>
        <v>#N/A</v>
      </c>
      <c r="V377" s="3" t="str">
        <f>MID(Servicios[[#This Row],[VIN2]],10,1)</f>
        <v>L</v>
      </c>
      <c r="W377" s="3">
        <f t="shared" si="35"/>
        <v>2021</v>
      </c>
      <c r="X377" t="s">
        <v>2720</v>
      </c>
      <c r="Y377">
        <v>4721010514</v>
      </c>
      <c r="Z377">
        <v>4721010514</v>
      </c>
      <c r="AA377">
        <v>4721010514</v>
      </c>
      <c r="AB377">
        <v>4721010514</v>
      </c>
      <c r="AC377" t="s">
        <v>2721</v>
      </c>
      <c r="AD377" s="9" t="str">
        <f>IFERROR(VLOOKUP(Servicios[[#This Row],[VIN 8 BV]],Citas[[VIN]:[STATUS ASISTENCIA]],1,FALSE),"NO")</f>
        <v>LP002218</v>
      </c>
    </row>
    <row r="378" spans="1:30">
      <c r="A378" s="1">
        <v>45003</v>
      </c>
      <c r="B378" s="19" t="s">
        <v>2722</v>
      </c>
      <c r="C378" s="156" t="str">
        <f>IFERROR(VLOOKUP(Servicios[[#This Row],[VIN 8 BV]],Citas[[VIN]:[TMK]],2,0),"NO")</f>
        <v>M</v>
      </c>
      <c r="D378" s="4" t="str">
        <f>MID(Servicios[[#This Row],[VIN2]],10,8)</f>
        <v>K3951269</v>
      </c>
      <c r="E378" s="3">
        <f t="shared" si="33"/>
        <v>1</v>
      </c>
      <c r="F378">
        <f t="shared" si="34"/>
        <v>18</v>
      </c>
      <c r="G378" t="str">
        <f>TEXT(Servicios[[#This Row],[FECHA]],"aaaa")</f>
        <v>2023</v>
      </c>
      <c r="H378" t="str">
        <f>TEXT(Servicios[[#This Row],[FECHA]],"mmmm")</f>
        <v>marzo</v>
      </c>
      <c r="I378" t="str">
        <f>CONCATENATE(Servicios[[#This Row],[MES]]," ",Servicios[[#This Row],[AÑO]])</f>
        <v>marzo 2023</v>
      </c>
      <c r="J378" s="3" t="str">
        <f>MID(Servicios[[#This Row],[ORDEN]],1,1)</f>
        <v>T</v>
      </c>
      <c r="L378" t="s">
        <v>2723</v>
      </c>
      <c r="M378" t="s">
        <v>2724</v>
      </c>
      <c r="N378" t="s">
        <v>2725</v>
      </c>
      <c r="O378" t="s">
        <v>120</v>
      </c>
      <c r="P378" t="s">
        <v>410</v>
      </c>
      <c r="Q378" t="s">
        <v>2726</v>
      </c>
      <c r="R378" t="e">
        <f>VLOOKUP(Servicios[[#This Row],[VIN2]],Table_OutputBDVentaReciente[Vin],1,0)</f>
        <v>#N/A</v>
      </c>
      <c r="S378" t="str">
        <f>VLOOKUP(Servicios[[#This Row],[VIN2]],Table_ListadoRptClientes[Vin],1,0)</f>
        <v>MR0FA8CD9K3951269</v>
      </c>
      <c r="T378" t="e">
        <f>VLOOKUP(Servicios[[#This Row],[VIN2]],Table_LIstadoInactivos[Vin],1,0)</f>
        <v>#N/A</v>
      </c>
      <c r="U378" t="e">
        <f>VLOOKUP(Servicios[[#This Row],[VIN2]],Table_Campanias[Vin],1,0)</f>
        <v>#N/A</v>
      </c>
      <c r="V378" s="3" t="str">
        <f>MID(Servicios[[#This Row],[VIN2]],10,1)</f>
        <v>K</v>
      </c>
      <c r="W378" s="3">
        <f t="shared" si="35"/>
        <v>2020</v>
      </c>
      <c r="X378" t="s">
        <v>2727</v>
      </c>
      <c r="Y378">
        <v>0</v>
      </c>
      <c r="Z378">
        <v>4611183011</v>
      </c>
      <c r="AA378">
        <v>4611183011</v>
      </c>
      <c r="AB378">
        <v>0</v>
      </c>
      <c r="AC378" t="s">
        <v>2728</v>
      </c>
      <c r="AD378" s="9" t="str">
        <f>IFERROR(VLOOKUP(Servicios[[#This Row],[VIN 8 BV]],Citas[[VIN]:[STATUS ASISTENCIA]],1,FALSE),"NO")</f>
        <v>K3951269</v>
      </c>
    </row>
    <row r="379" spans="1:30">
      <c r="A379" s="1">
        <v>45003</v>
      </c>
      <c r="B379" s="19" t="s">
        <v>2729</v>
      </c>
      <c r="C379" s="156" t="str">
        <f>IFERROR(VLOOKUP(Servicios[[#This Row],[VIN 8 BV]],Citas[[VIN]:[TMK]],2,0),"NO")</f>
        <v>M</v>
      </c>
      <c r="D379" s="4" t="str">
        <f>MID(Servicios[[#This Row],[VIN2]],10,8)</f>
        <v>FP266981</v>
      </c>
      <c r="E379" s="3">
        <f t="shared" si="33"/>
        <v>1</v>
      </c>
      <c r="F379">
        <f t="shared" si="34"/>
        <v>18</v>
      </c>
      <c r="G379" t="str">
        <f>TEXT(Servicios[[#This Row],[FECHA]],"aaaa")</f>
        <v>2023</v>
      </c>
      <c r="H379" t="str">
        <f>TEXT(Servicios[[#This Row],[FECHA]],"mmmm")</f>
        <v>marzo</v>
      </c>
      <c r="I379" t="str">
        <f>CONCATENATE(Servicios[[#This Row],[MES]]," ",Servicios[[#This Row],[AÑO]])</f>
        <v>marzo 2023</v>
      </c>
      <c r="J379" s="3" t="str">
        <f>MID(Servicios[[#This Row],[ORDEN]],1,1)</f>
        <v>T</v>
      </c>
      <c r="L379" t="s">
        <v>2730</v>
      </c>
      <c r="M379" t="s">
        <v>2731</v>
      </c>
      <c r="N379" t="s">
        <v>2732</v>
      </c>
      <c r="O379" t="s">
        <v>119</v>
      </c>
      <c r="P379" t="s">
        <v>310</v>
      </c>
      <c r="Q379" t="s">
        <v>2733</v>
      </c>
      <c r="R379" t="e">
        <f>VLOOKUP(Servicios[[#This Row],[VIN2]],Table_OutputBDVentaReciente[Vin],1,0)</f>
        <v>#N/A</v>
      </c>
      <c r="S379" t="e">
        <f>VLOOKUP(Servicios[[#This Row],[VIN2]],Table_ListadoRptClientes[Vin],1,0)</f>
        <v>#N/A</v>
      </c>
      <c r="T379" t="str">
        <f>VLOOKUP(Servicios[[#This Row],[VIN2]],Table_LIstadoInactivos[Vin],1,0)</f>
        <v>5YFBURHE8FP266981</v>
      </c>
      <c r="U379" t="e">
        <f>VLOOKUP(Servicios[[#This Row],[VIN2]],Table_Campanias[Vin],1,0)</f>
        <v>#N/A</v>
      </c>
      <c r="V379" s="3" t="str">
        <f>MID(Servicios[[#This Row],[VIN2]],10,1)</f>
        <v>F</v>
      </c>
      <c r="W379" s="3">
        <f t="shared" si="35"/>
        <v>2015</v>
      </c>
      <c r="X379" t="s">
        <v>2734</v>
      </c>
      <c r="Y379">
        <v>4616880858</v>
      </c>
      <c r="Z379">
        <v>4611429163</v>
      </c>
      <c r="AA379">
        <v>4421819644</v>
      </c>
      <c r="AB379">
        <v>0</v>
      </c>
      <c r="AC379" t="s">
        <v>2735</v>
      </c>
      <c r="AD379" s="9" t="str">
        <f>IFERROR(VLOOKUP(Servicios[[#This Row],[VIN 8 BV]],Citas[[VIN]:[STATUS ASISTENCIA]],1,FALSE),"NO")</f>
        <v>FP266981</v>
      </c>
    </row>
    <row r="380" spans="1:30">
      <c r="A380" s="1">
        <v>45006</v>
      </c>
      <c r="B380" s="19" t="s">
        <v>2736</v>
      </c>
      <c r="C380" s="156" t="str">
        <f>IFERROR(VLOOKUP(Servicios[[#This Row],[VIN 8 BV]],Citas[[VIN]:[TMK]],2,0),"NO")</f>
        <v>K</v>
      </c>
      <c r="D380" s="4" t="str">
        <f>MID(Servicios[[#This Row],[VIN2]],10,8)</f>
        <v>KD006402</v>
      </c>
      <c r="E380" s="3">
        <f t="shared" ref="E380:E411" si="36">ROUNDUP(MONTH(A380)/6,0)</f>
        <v>1</v>
      </c>
      <c r="F380">
        <f t="shared" ref="F380:F411" si="37">DAY(A380)</f>
        <v>21</v>
      </c>
      <c r="G380" t="str">
        <f>TEXT(Servicios[[#This Row],[FECHA]],"aaaa")</f>
        <v>2023</v>
      </c>
      <c r="H380" t="str">
        <f>TEXT(Servicios[[#This Row],[FECHA]],"mmmm")</f>
        <v>marzo</v>
      </c>
      <c r="I380" t="str">
        <f>CONCATENATE(Servicios[[#This Row],[MES]]," ",Servicios[[#This Row],[AÑO]])</f>
        <v>marzo 2023</v>
      </c>
      <c r="J380" s="3" t="str">
        <f>MID(Servicios[[#This Row],[ORDEN]],1,1)</f>
        <v>S</v>
      </c>
      <c r="L380" t="s">
        <v>2737</v>
      </c>
      <c r="M380" t="s">
        <v>2738</v>
      </c>
      <c r="N380" t="s">
        <v>544</v>
      </c>
      <c r="O380" t="s">
        <v>118</v>
      </c>
      <c r="P380" t="s">
        <v>223</v>
      </c>
      <c r="Q380" t="s">
        <v>2739</v>
      </c>
      <c r="R380" t="e">
        <f>VLOOKUP(Servicios[[#This Row],[VIN2]],Table_OutputBDVentaReciente[Vin],1,0)</f>
        <v>#N/A</v>
      </c>
      <c r="S380" t="str">
        <f>VLOOKUP(Servicios[[#This Row],[VIN2]],Table_ListadoRptClientes[Vin],1,0)</f>
        <v>JTMR13FV9KD006402</v>
      </c>
      <c r="T380" t="e">
        <f>VLOOKUP(Servicios[[#This Row],[VIN2]],Table_LIstadoInactivos[Vin],1,0)</f>
        <v>#N/A</v>
      </c>
      <c r="U380" t="e">
        <f>VLOOKUP(Servicios[[#This Row],[VIN2]],Table_Campanias[Vin],1,0)</f>
        <v>#N/A</v>
      </c>
      <c r="V380" s="3" t="str">
        <f>MID(Servicios[[#This Row],[VIN2]],10,1)</f>
        <v>K</v>
      </c>
      <c r="W380" s="3">
        <f t="shared" ref="W380:W411" si="38">IF(V380="0",200,IF(V380="1",2001,IF(V380="2",2002,IF(V380="3",2003,IF(V380="4",2004,IF(V380="5",2005,IF(V380="6",2006,IF(V380="7",2007,IF(V380="8",2008,IF(V380="9",2009,IF(V380="A",2010,IF(V380="B",2011,IF(V380="C",2012,IF(V380="D",2013,IF(V380="E",2014,IF(V380="F",2015,IF(V380="G",2016,IF(V380="H",2017,IF(V380="I",2018,IF(V380="J",2019,IF(V380="K",2020,IF(V380="L",2021,IF(V380="M",2022,"")))))))))))))))))))))))</f>
        <v>2020</v>
      </c>
      <c r="X380" t="s">
        <v>2740</v>
      </c>
      <c r="Y380">
        <v>4421090787</v>
      </c>
      <c r="Z380">
        <v>4421090787</v>
      </c>
      <c r="AA380">
        <v>4421090785</v>
      </c>
      <c r="AB380">
        <v>0</v>
      </c>
      <c r="AC380" t="s">
        <v>547</v>
      </c>
      <c r="AD380" s="9" t="str">
        <f>IFERROR(VLOOKUP(Servicios[[#This Row],[VIN 8 BV]],Citas[[VIN]:[STATUS ASISTENCIA]],1,FALSE),"NO")</f>
        <v>KD006402</v>
      </c>
    </row>
    <row r="381" spans="1:30">
      <c r="A381" s="1">
        <v>45006</v>
      </c>
      <c r="B381" s="19" t="s">
        <v>2741</v>
      </c>
      <c r="C381" s="156" t="str">
        <f>IFERROR(VLOOKUP(Servicios[[#This Row],[VIN 8 BV]],Citas[[VIN]:[TMK]],2,0),"NO")</f>
        <v>M</v>
      </c>
      <c r="D381" s="4" t="str">
        <f>MID(Servicios[[#This Row],[VIN2]],10,8)</f>
        <v>LP070239</v>
      </c>
      <c r="E381" s="3">
        <f t="shared" si="36"/>
        <v>1</v>
      </c>
      <c r="F381">
        <f t="shared" si="37"/>
        <v>21</v>
      </c>
      <c r="G381" t="str">
        <f>TEXT(Servicios[[#This Row],[FECHA]],"aaaa")</f>
        <v>2023</v>
      </c>
      <c r="H381" t="str">
        <f>TEXT(Servicios[[#This Row],[FECHA]],"mmmm")</f>
        <v>marzo</v>
      </c>
      <c r="I381" t="str">
        <f>CONCATENATE(Servicios[[#This Row],[MES]]," ",Servicios[[#This Row],[AÑO]])</f>
        <v>marzo 2023</v>
      </c>
      <c r="J381" s="3" t="str">
        <f>MID(Servicios[[#This Row],[ORDEN]],1,1)</f>
        <v>S</v>
      </c>
      <c r="L381" t="s">
        <v>2742</v>
      </c>
      <c r="M381" t="s">
        <v>2743</v>
      </c>
      <c r="N381" t="s">
        <v>2744</v>
      </c>
      <c r="O381" t="s">
        <v>120</v>
      </c>
      <c r="P381" t="s">
        <v>310</v>
      </c>
      <c r="Q381" t="s">
        <v>2745</v>
      </c>
      <c r="R381" t="e">
        <f>VLOOKUP(Servicios[[#This Row],[VIN2]],Table_OutputBDVentaReciente[Vin],1,0)</f>
        <v>#N/A</v>
      </c>
      <c r="S381" t="str">
        <f>VLOOKUP(Servicios[[#This Row],[VIN2]],Table_ListadoRptClientes[Vin],1,0)</f>
        <v>5YFBPRBE4LP070239</v>
      </c>
      <c r="T381" t="e">
        <f>VLOOKUP(Servicios[[#This Row],[VIN2]],Table_LIstadoInactivos[Vin],1,0)</f>
        <v>#N/A</v>
      </c>
      <c r="U381" t="e">
        <f>VLOOKUP(Servicios[[#This Row],[VIN2]],Table_Campanias[Vin],1,0)</f>
        <v>#N/A</v>
      </c>
      <c r="V381" s="3" t="str">
        <f>MID(Servicios[[#This Row],[VIN2]],10,1)</f>
        <v>L</v>
      </c>
      <c r="W381" s="3">
        <f t="shared" si="38"/>
        <v>2021</v>
      </c>
      <c r="X381" t="s">
        <v>2746</v>
      </c>
      <c r="Y381">
        <v>0</v>
      </c>
      <c r="Z381">
        <v>4612541729</v>
      </c>
      <c r="AA381">
        <v>4612541729</v>
      </c>
      <c r="AB381">
        <v>0</v>
      </c>
      <c r="AC381" t="s">
        <v>2747</v>
      </c>
      <c r="AD381" s="9" t="str">
        <f>IFERROR(VLOOKUP(Servicios[[#This Row],[VIN 8 BV]],Citas[[VIN]:[STATUS ASISTENCIA]],1,FALSE),"NO")</f>
        <v>LP070239</v>
      </c>
    </row>
    <row r="382" spans="1:30">
      <c r="A382" s="1">
        <v>45006</v>
      </c>
      <c r="B382" s="19" t="s">
        <v>2748</v>
      </c>
      <c r="C382" s="156" t="str">
        <f>IFERROR(VLOOKUP(Servicios[[#This Row],[VIN 8 BV]],Citas[[VIN]:[TMK]],2,0),"NO")</f>
        <v>NO</v>
      </c>
      <c r="D382" s="4" t="str">
        <f>MID(Servicios[[#This Row],[VIN2]],10,8)</f>
        <v>KP884483</v>
      </c>
      <c r="E382" s="3">
        <f t="shared" si="36"/>
        <v>1</v>
      </c>
      <c r="F382">
        <f t="shared" si="37"/>
        <v>21</v>
      </c>
      <c r="G382" t="str">
        <f>TEXT(Servicios[[#This Row],[FECHA]],"aaaa")</f>
        <v>2023</v>
      </c>
      <c r="H382" t="str">
        <f>TEXT(Servicios[[#This Row],[FECHA]],"mmmm")</f>
        <v>marzo</v>
      </c>
      <c r="I382" t="str">
        <f>CONCATENATE(Servicios[[#This Row],[MES]]," ",Servicios[[#This Row],[AÑO]])</f>
        <v>marzo 2023</v>
      </c>
      <c r="J382" s="3" t="str">
        <f>MID(Servicios[[#This Row],[ORDEN]],1,1)</f>
        <v>S</v>
      </c>
      <c r="L382" t="s">
        <v>2749</v>
      </c>
      <c r="M382" t="s">
        <v>2750</v>
      </c>
      <c r="N382" t="s">
        <v>2751</v>
      </c>
      <c r="O382" t="s">
        <v>119</v>
      </c>
      <c r="P382" t="s">
        <v>310</v>
      </c>
      <c r="Q382" t="s">
        <v>2752</v>
      </c>
      <c r="R382" t="e">
        <f>VLOOKUP(Servicios[[#This Row],[VIN2]],Table_OutputBDVentaReciente[Vin],1,0)</f>
        <v>#N/A</v>
      </c>
      <c r="S382" t="str">
        <f>VLOOKUP(Servicios[[#This Row],[VIN2]],Table_ListadoRptClientes[Vin],1,0)</f>
        <v>5YFBPRHE1KP884483</v>
      </c>
      <c r="T382" t="e">
        <f>VLOOKUP(Servicios[[#This Row],[VIN2]],Table_LIstadoInactivos[Vin],1,0)</f>
        <v>#N/A</v>
      </c>
      <c r="U382" t="e">
        <f>VLOOKUP(Servicios[[#This Row],[VIN2]],Table_Campanias[Vin],1,0)</f>
        <v>#N/A</v>
      </c>
      <c r="V382" s="3" t="str">
        <f>MID(Servicios[[#This Row],[VIN2]],10,1)</f>
        <v>K</v>
      </c>
      <c r="W382" s="3">
        <f t="shared" si="38"/>
        <v>2020</v>
      </c>
      <c r="X382" t="s">
        <v>2753</v>
      </c>
      <c r="Y382">
        <v>4646477127</v>
      </c>
      <c r="Z382">
        <v>4641006150</v>
      </c>
      <c r="AA382">
        <v>4641006150</v>
      </c>
      <c r="AB382">
        <v>0</v>
      </c>
      <c r="AC382" t="s">
        <v>2754</v>
      </c>
      <c r="AD382" s="9" t="str">
        <f>IFERROR(VLOOKUP(Servicios[[#This Row],[VIN 8 BV]],Citas[[VIN]:[STATUS ASISTENCIA]],1,FALSE),"NO")</f>
        <v>NO</v>
      </c>
    </row>
    <row r="383" spans="1:30">
      <c r="A383" s="1">
        <v>45006</v>
      </c>
      <c r="B383" s="19" t="s">
        <v>2755</v>
      </c>
      <c r="C383" s="156" t="str">
        <f>IFERROR(VLOOKUP(Servicios[[#This Row],[VIN 8 BV]],Citas[[VIN]:[TMK]],2,0),"NO")</f>
        <v>I</v>
      </c>
      <c r="D383" s="4" t="str">
        <f>MID(Servicios[[#This Row],[VIN2]],10,8)</f>
        <v>JS269263</v>
      </c>
      <c r="E383" s="3">
        <f t="shared" si="36"/>
        <v>1</v>
      </c>
      <c r="F383">
        <f t="shared" si="37"/>
        <v>21</v>
      </c>
      <c r="G383" t="str">
        <f>TEXT(Servicios[[#This Row],[FECHA]],"aaaa")</f>
        <v>2023</v>
      </c>
      <c r="H383" t="str">
        <f>TEXT(Servicios[[#This Row],[FECHA]],"mmmm")</f>
        <v>marzo</v>
      </c>
      <c r="I383" t="str">
        <f>CONCATENATE(Servicios[[#This Row],[MES]]," ",Servicios[[#This Row],[AÑO]])</f>
        <v>marzo 2023</v>
      </c>
      <c r="J383" s="3" t="str">
        <f>MID(Servicios[[#This Row],[ORDEN]],1,1)</f>
        <v>S</v>
      </c>
      <c r="L383" t="s">
        <v>2756</v>
      </c>
      <c r="M383" t="s">
        <v>2757</v>
      </c>
      <c r="N383" t="s">
        <v>458</v>
      </c>
      <c r="O383" t="s">
        <v>120</v>
      </c>
      <c r="P383" t="s">
        <v>425</v>
      </c>
      <c r="Q383" t="s">
        <v>2758</v>
      </c>
      <c r="R383" t="e">
        <f>VLOOKUP(Servicios[[#This Row],[VIN2]],Table_OutputBDVentaReciente[Vin],1,0)</f>
        <v>#N/A</v>
      </c>
      <c r="S383" t="str">
        <f>VLOOKUP(Servicios[[#This Row],[VIN2]],Table_ListadoRptClientes[Vin],1,0)</f>
        <v>5TDKZRFH6JS269263</v>
      </c>
      <c r="T383" t="e">
        <f>VLOOKUP(Servicios[[#This Row],[VIN2]],Table_LIstadoInactivos[Vin],1,0)</f>
        <v>#N/A</v>
      </c>
      <c r="U383" t="e">
        <f>VLOOKUP(Servicios[[#This Row],[VIN2]],Table_Campanias[Vin],1,0)</f>
        <v>#N/A</v>
      </c>
      <c r="V383" s="3" t="str">
        <f>MID(Servicios[[#This Row],[VIN2]],10,1)</f>
        <v>J</v>
      </c>
      <c r="W383" s="3">
        <f t="shared" si="38"/>
        <v>2019</v>
      </c>
      <c r="X383" t="s">
        <v>2759</v>
      </c>
      <c r="Y383">
        <v>4611243703</v>
      </c>
      <c r="Z383">
        <v>4611243703</v>
      </c>
      <c r="AA383">
        <v>4611243703</v>
      </c>
      <c r="AB383">
        <v>0</v>
      </c>
      <c r="AC383" t="s">
        <v>462</v>
      </c>
      <c r="AD383" s="9" t="str">
        <f>IFERROR(VLOOKUP(Servicios[[#This Row],[VIN 8 BV]],Citas[[VIN]:[STATUS ASISTENCIA]],1,FALSE),"NO")</f>
        <v>JS269263</v>
      </c>
    </row>
    <row r="384" spans="1:30">
      <c r="A384" s="1">
        <v>45006</v>
      </c>
      <c r="B384" s="19" t="s">
        <v>2760</v>
      </c>
      <c r="C384" s="156" t="str">
        <f>IFERROR(VLOOKUP(Servicios[[#This Row],[VIN 8 BV]],Citas[[VIN]:[TMK]],2,0),"NO")</f>
        <v>I</v>
      </c>
      <c r="D384" s="4" t="str">
        <f>MID(Servicios[[#This Row],[VIN2]],10,8)</f>
        <v>N3002258</v>
      </c>
      <c r="E384" s="3">
        <f t="shared" si="36"/>
        <v>1</v>
      </c>
      <c r="F384">
        <f t="shared" si="37"/>
        <v>21</v>
      </c>
      <c r="G384" t="str">
        <f>TEXT(Servicios[[#This Row],[FECHA]],"aaaa")</f>
        <v>2023</v>
      </c>
      <c r="H384" t="str">
        <f>TEXT(Servicios[[#This Row],[FECHA]],"mmmm")</f>
        <v>marzo</v>
      </c>
      <c r="I384" t="str">
        <f>CONCATENATE(Servicios[[#This Row],[MES]]," ",Servicios[[#This Row],[AÑO]])</f>
        <v>marzo 2023</v>
      </c>
      <c r="J384" s="3" t="str">
        <f>MID(Servicios[[#This Row],[ORDEN]],1,1)</f>
        <v>S</v>
      </c>
      <c r="L384" t="s">
        <v>2761</v>
      </c>
      <c r="M384" t="s">
        <v>2762</v>
      </c>
      <c r="N384" t="s">
        <v>2763</v>
      </c>
      <c r="O384" t="s">
        <v>118</v>
      </c>
      <c r="P384" t="s">
        <v>244</v>
      </c>
      <c r="Q384" t="s">
        <v>2764</v>
      </c>
      <c r="R384" t="e">
        <f>VLOOKUP(Servicios[[#This Row],[VIN2]],Table_OutputBDVentaReciente[Vin],1,0)</f>
        <v>#N/A</v>
      </c>
      <c r="S384" t="str">
        <f>VLOOKUP(Servicios[[#This Row],[VIN2]],Table_ListadoRptClientes[Vin],1,0)</f>
        <v>MHFAB1BY1N3002258</v>
      </c>
      <c r="T384" t="e">
        <f>VLOOKUP(Servicios[[#This Row],[VIN2]],Table_LIstadoInactivos[Vin],1,0)</f>
        <v>#N/A</v>
      </c>
      <c r="U384" t="e">
        <f>VLOOKUP(Servicios[[#This Row],[VIN2]],Table_Campanias[Vin],1,0)</f>
        <v>#N/A</v>
      </c>
      <c r="V384" s="3" t="str">
        <f>MID(Servicios[[#This Row],[VIN2]],10,1)</f>
        <v>N</v>
      </c>
      <c r="W384" s="3" t="str">
        <f t="shared" si="38"/>
        <v/>
      </c>
      <c r="X384" t="s">
        <v>2765</v>
      </c>
      <c r="Y384">
        <v>4611690226</v>
      </c>
      <c r="Z384">
        <v>4611156053</v>
      </c>
      <c r="AA384">
        <v>4611156053</v>
      </c>
      <c r="AB384">
        <v>0</v>
      </c>
      <c r="AC384" t="s">
        <v>2766</v>
      </c>
      <c r="AD384" s="9" t="str">
        <f>IFERROR(VLOOKUP(Servicios[[#This Row],[VIN 8 BV]],Citas[[VIN]:[STATUS ASISTENCIA]],1,FALSE),"NO")</f>
        <v>N3002258</v>
      </c>
    </row>
    <row r="385" spans="1:30">
      <c r="A385" s="1">
        <v>45006</v>
      </c>
      <c r="B385" s="19" t="s">
        <v>2767</v>
      </c>
      <c r="C385" s="156" t="str">
        <f>IFERROR(VLOOKUP(Servicios[[#This Row],[VIN 8 BV]],Citas[[VIN]:[TMK]],2,0),"NO")</f>
        <v>M</v>
      </c>
      <c r="D385" s="4" t="str">
        <f>MID(Servicios[[#This Row],[VIN2]],10,8)</f>
        <v>GP560654</v>
      </c>
      <c r="E385" s="3">
        <f t="shared" si="36"/>
        <v>1</v>
      </c>
      <c r="F385">
        <f t="shared" si="37"/>
        <v>21</v>
      </c>
      <c r="G385" t="str">
        <f>TEXT(Servicios[[#This Row],[FECHA]],"aaaa")</f>
        <v>2023</v>
      </c>
      <c r="H385" t="str">
        <f>TEXT(Servicios[[#This Row],[FECHA]],"mmmm")</f>
        <v>marzo</v>
      </c>
      <c r="I385" t="str">
        <f>CONCATENATE(Servicios[[#This Row],[MES]]," ",Servicios[[#This Row],[AÑO]])</f>
        <v>marzo 2023</v>
      </c>
      <c r="J385" s="3" t="str">
        <f>MID(Servicios[[#This Row],[ORDEN]],1,1)</f>
        <v>S</v>
      </c>
      <c r="L385" t="s">
        <v>2768</v>
      </c>
      <c r="M385" t="s">
        <v>2769</v>
      </c>
      <c r="N385" t="s">
        <v>2770</v>
      </c>
      <c r="O385" t="s">
        <v>118</v>
      </c>
      <c r="P385" t="s">
        <v>310</v>
      </c>
      <c r="Q385" t="s">
        <v>2771</v>
      </c>
      <c r="R385" t="e">
        <f>VLOOKUP(Servicios[[#This Row],[VIN2]],Table_OutputBDVentaReciente[Vin],1,0)</f>
        <v>#N/A</v>
      </c>
      <c r="S385" t="str">
        <f>VLOOKUP(Servicios[[#This Row],[VIN2]],Table_ListadoRptClientes[Vin],1,0)</f>
        <v>5YFBURHE4GP560654</v>
      </c>
      <c r="T385" t="e">
        <f>VLOOKUP(Servicios[[#This Row],[VIN2]],Table_LIstadoInactivos[Vin],1,0)</f>
        <v>#N/A</v>
      </c>
      <c r="U385" t="e">
        <f>VLOOKUP(Servicios[[#This Row],[VIN2]],Table_Campanias[Vin],1,0)</f>
        <v>#N/A</v>
      </c>
      <c r="V385" s="3" t="str">
        <f>MID(Servicios[[#This Row],[VIN2]],10,1)</f>
        <v>G</v>
      </c>
      <c r="W385" s="3">
        <f t="shared" si="38"/>
        <v>2016</v>
      </c>
      <c r="X385" t="s">
        <v>2772</v>
      </c>
      <c r="Y385">
        <v>4611230890</v>
      </c>
      <c r="Z385">
        <v>4611158600</v>
      </c>
      <c r="AA385">
        <v>4611158600</v>
      </c>
      <c r="AB385">
        <v>4611158600</v>
      </c>
      <c r="AC385" t="s">
        <v>2773</v>
      </c>
      <c r="AD385" s="9" t="str">
        <f>IFERROR(VLOOKUP(Servicios[[#This Row],[VIN 8 BV]],Citas[[VIN]:[STATUS ASISTENCIA]],1,FALSE),"NO")</f>
        <v>GP560654</v>
      </c>
    </row>
    <row r="386" spans="1:30">
      <c r="A386" s="1">
        <v>45006</v>
      </c>
      <c r="B386" s="19" t="s">
        <v>2774</v>
      </c>
      <c r="C386" s="156" t="str">
        <f>IFERROR(VLOOKUP(Servicios[[#This Row],[VIN 8 BV]],Citas[[VIN]:[TMK]],2,0),"NO")</f>
        <v>M</v>
      </c>
      <c r="D386" s="4" t="str">
        <f>MID(Servicios[[#This Row],[VIN2]],10,8)</f>
        <v>NW303122</v>
      </c>
      <c r="E386" s="3">
        <f t="shared" si="36"/>
        <v>1</v>
      </c>
      <c r="F386">
        <f t="shared" si="37"/>
        <v>21</v>
      </c>
      <c r="G386" t="str">
        <f>TEXT(Servicios[[#This Row],[FECHA]],"aaaa")</f>
        <v>2023</v>
      </c>
      <c r="H386" t="str">
        <f>TEXT(Servicios[[#This Row],[FECHA]],"mmmm")</f>
        <v>marzo</v>
      </c>
      <c r="I386" t="str">
        <f>CONCATENATE(Servicios[[#This Row],[MES]]," ",Servicios[[#This Row],[AÑO]])</f>
        <v>marzo 2023</v>
      </c>
      <c r="J386" s="3" t="str">
        <f>MID(Servicios[[#This Row],[ORDEN]],1,1)</f>
        <v>S</v>
      </c>
      <c r="L386" t="s">
        <v>2775</v>
      </c>
      <c r="M386" t="s">
        <v>2776</v>
      </c>
      <c r="N386" t="s">
        <v>2777</v>
      </c>
      <c r="O386" t="s">
        <v>119</v>
      </c>
      <c r="P386" t="s">
        <v>223</v>
      </c>
      <c r="Q386" t="s">
        <v>2778</v>
      </c>
      <c r="R386" t="str">
        <f>VLOOKUP(Servicios[[#This Row],[VIN2]],Table_OutputBDVentaReciente[Vin],1,0)</f>
        <v>2T3J1RFVXNW303122</v>
      </c>
      <c r="S386" t="e">
        <f>VLOOKUP(Servicios[[#This Row],[VIN2]],Table_ListadoRptClientes[Vin],1,0)</f>
        <v>#N/A</v>
      </c>
      <c r="T386" t="e">
        <f>VLOOKUP(Servicios[[#This Row],[VIN2]],Table_LIstadoInactivos[Vin],1,0)</f>
        <v>#N/A</v>
      </c>
      <c r="U386" t="e">
        <f>VLOOKUP(Servicios[[#This Row],[VIN2]],Table_Campanias[Vin],1,0)</f>
        <v>#N/A</v>
      </c>
      <c r="V386" s="3" t="str">
        <f>MID(Servicios[[#This Row],[VIN2]],10,1)</f>
        <v>N</v>
      </c>
      <c r="W386" s="3" t="str">
        <f t="shared" si="38"/>
        <v/>
      </c>
      <c r="X386" t="s">
        <v>2779</v>
      </c>
      <c r="Y386">
        <v>0</v>
      </c>
      <c r="Z386">
        <v>4666110273</v>
      </c>
      <c r="AA386">
        <v>4661050453</v>
      </c>
      <c r="AB386">
        <v>0</v>
      </c>
      <c r="AC386" t="s">
        <v>2780</v>
      </c>
      <c r="AD386" s="9" t="str">
        <f>IFERROR(VLOOKUP(Servicios[[#This Row],[VIN 8 BV]],Citas[[VIN]:[STATUS ASISTENCIA]],1,FALSE),"NO")</f>
        <v>NW303122</v>
      </c>
    </row>
    <row r="387" spans="1:30">
      <c r="A387" s="1">
        <v>45006</v>
      </c>
      <c r="B387" s="19" t="s">
        <v>2781</v>
      </c>
      <c r="C387" s="156" t="str">
        <f>IFERROR(VLOOKUP(Servicios[[#This Row],[VIN 8 BV]],Citas[[VIN]:[TMK]],2,0),"NO")</f>
        <v>K</v>
      </c>
      <c r="D387" s="4" t="str">
        <f>MID(Servicios[[#This Row],[VIN2]],10,8)</f>
        <v>MS067287</v>
      </c>
      <c r="E387" s="3">
        <f t="shared" si="36"/>
        <v>1</v>
      </c>
      <c r="F387">
        <f t="shared" si="37"/>
        <v>21</v>
      </c>
      <c r="G387" t="str">
        <f>TEXT(Servicios[[#This Row],[FECHA]],"aaaa")</f>
        <v>2023</v>
      </c>
      <c r="H387" t="str">
        <f>TEXT(Servicios[[#This Row],[FECHA]],"mmmm")</f>
        <v>marzo</v>
      </c>
      <c r="I387" t="str">
        <f>CONCATENATE(Servicios[[#This Row],[MES]]," ",Servicios[[#This Row],[AÑO]])</f>
        <v>marzo 2023</v>
      </c>
      <c r="J387" s="3" t="str">
        <f>MID(Servicios[[#This Row],[ORDEN]],1,1)</f>
        <v>S</v>
      </c>
      <c r="L387" t="s">
        <v>2782</v>
      </c>
      <c r="M387" t="s">
        <v>2783</v>
      </c>
      <c r="N387" t="s">
        <v>2784</v>
      </c>
      <c r="O387" t="s">
        <v>118</v>
      </c>
      <c r="P387" t="s">
        <v>509</v>
      </c>
      <c r="Q387" t="s">
        <v>2785</v>
      </c>
      <c r="R387" t="e">
        <f>VLOOKUP(Servicios[[#This Row],[VIN2]],Table_OutputBDVentaReciente[Vin],1,0)</f>
        <v>#N/A</v>
      </c>
      <c r="S387" t="str">
        <f>VLOOKUP(Servicios[[#This Row],[VIN2]],Table_ListadoRptClientes[Vin],1,0)</f>
        <v>5TDGRKEC8MS067287</v>
      </c>
      <c r="T387" t="e">
        <f>VLOOKUP(Servicios[[#This Row],[VIN2]],Table_LIstadoInactivos[Vin],1,0)</f>
        <v>#N/A</v>
      </c>
      <c r="U387" t="e">
        <f>VLOOKUP(Servicios[[#This Row],[VIN2]],Table_Campanias[Vin],1,0)</f>
        <v>#N/A</v>
      </c>
      <c r="V387" s="3" t="str">
        <f>MID(Servicios[[#This Row],[VIN2]],10,1)</f>
        <v>M</v>
      </c>
      <c r="W387" s="3">
        <f t="shared" si="38"/>
        <v>2022</v>
      </c>
      <c r="X387" t="s">
        <v>2786</v>
      </c>
      <c r="Y387">
        <v>4616080214</v>
      </c>
      <c r="Z387">
        <v>4615467082</v>
      </c>
      <c r="AA387">
        <v>4615467082</v>
      </c>
      <c r="AB387">
        <v>0</v>
      </c>
      <c r="AC387" t="s">
        <v>2787</v>
      </c>
      <c r="AD387" s="9" t="str">
        <f>IFERROR(VLOOKUP(Servicios[[#This Row],[VIN 8 BV]],Citas[[VIN]:[STATUS ASISTENCIA]],1,FALSE),"NO")</f>
        <v>MS067287</v>
      </c>
    </row>
    <row r="388" spans="1:30">
      <c r="A388" s="1">
        <v>45006</v>
      </c>
      <c r="B388" s="19" t="s">
        <v>2788</v>
      </c>
      <c r="C388" s="156" t="str">
        <f>IFERROR(VLOOKUP(Servicios[[#This Row],[VIN 8 BV]],Citas[[VIN]:[TMK]],2,0),"NO")</f>
        <v>K</v>
      </c>
      <c r="D388" s="4" t="str">
        <f>MID(Servicios[[#This Row],[VIN2]],10,8)</f>
        <v>L0004686</v>
      </c>
      <c r="E388" s="3">
        <f t="shared" si="36"/>
        <v>1</v>
      </c>
      <c r="F388">
        <f t="shared" si="37"/>
        <v>21</v>
      </c>
      <c r="G388" t="str">
        <f>TEXT(Servicios[[#This Row],[FECHA]],"aaaa")</f>
        <v>2023</v>
      </c>
      <c r="H388" t="str">
        <f>TEXT(Servicios[[#This Row],[FECHA]],"mmmm")</f>
        <v>marzo</v>
      </c>
      <c r="I388" t="str">
        <f>CONCATENATE(Servicios[[#This Row],[MES]]," ",Servicios[[#This Row],[AÑO]])</f>
        <v>marzo 2023</v>
      </c>
      <c r="J388" s="3" t="str">
        <f>MID(Servicios[[#This Row],[ORDEN]],1,1)</f>
        <v>S</v>
      </c>
      <c r="L388" t="s">
        <v>2789</v>
      </c>
      <c r="M388" t="s">
        <v>2790</v>
      </c>
      <c r="N388" t="s">
        <v>2791</v>
      </c>
      <c r="O388" t="s">
        <v>119</v>
      </c>
      <c r="P388" t="s">
        <v>251</v>
      </c>
      <c r="Q388" t="s">
        <v>2792</v>
      </c>
      <c r="R388" t="e">
        <f>VLOOKUP(Servicios[[#This Row],[VIN2]],Table_OutputBDVentaReciente[Vin],1,0)</f>
        <v>#N/A</v>
      </c>
      <c r="S388" t="str">
        <f>VLOOKUP(Servicios[[#This Row],[VIN2]],Table_ListadoRptClientes[Vin],1,0)</f>
        <v>MR0EX3DD4L0004686</v>
      </c>
      <c r="T388" t="e">
        <f>VLOOKUP(Servicios[[#This Row],[VIN2]],Table_LIstadoInactivos[Vin],1,0)</f>
        <v>#N/A</v>
      </c>
      <c r="U388" t="e">
        <f>VLOOKUP(Servicios[[#This Row],[VIN2]],Table_Campanias[Vin],1,0)</f>
        <v>#N/A</v>
      </c>
      <c r="V388" s="3" t="str">
        <f>MID(Servicios[[#This Row],[VIN2]],10,1)</f>
        <v>L</v>
      </c>
      <c r="W388" s="3">
        <f t="shared" si="38"/>
        <v>2021</v>
      </c>
      <c r="X388" t="s">
        <v>2793</v>
      </c>
      <c r="Y388">
        <v>0</v>
      </c>
      <c r="Z388">
        <v>4612281023</v>
      </c>
      <c r="AA388">
        <v>4612281023</v>
      </c>
      <c r="AB388">
        <v>0</v>
      </c>
      <c r="AC388" t="s">
        <v>2794</v>
      </c>
      <c r="AD388" s="9" t="str">
        <f>IFERROR(VLOOKUP(Servicios[[#This Row],[VIN 8 BV]],Citas[[VIN]:[STATUS ASISTENCIA]],1,FALSE),"NO")</f>
        <v>L0004686</v>
      </c>
    </row>
    <row r="389" spans="1:30">
      <c r="A389" s="1">
        <v>45006</v>
      </c>
      <c r="B389" s="19" t="s">
        <v>2795</v>
      </c>
      <c r="C389" s="156" t="str">
        <f>IFERROR(VLOOKUP(Servicios[[#This Row],[VIN 8 BV]],Citas[[VIN]:[TMK]],2,0),"NO")</f>
        <v>K</v>
      </c>
      <c r="D389" s="4" t="str">
        <f>MID(Servicios[[#This Row],[VIN2]],10,8)</f>
        <v>L6002335</v>
      </c>
      <c r="E389" s="3">
        <f t="shared" si="36"/>
        <v>1</v>
      </c>
      <c r="F389">
        <f t="shared" si="37"/>
        <v>21</v>
      </c>
      <c r="G389" t="str">
        <f>TEXT(Servicios[[#This Row],[FECHA]],"aaaa")</f>
        <v>2023</v>
      </c>
      <c r="H389" t="str">
        <f>TEXT(Servicios[[#This Row],[FECHA]],"mmmm")</f>
        <v>marzo</v>
      </c>
      <c r="I389" t="str">
        <f>CONCATENATE(Servicios[[#This Row],[MES]]," ",Servicios[[#This Row],[AÑO]])</f>
        <v>marzo 2023</v>
      </c>
      <c r="J389" s="3" t="str">
        <f>MID(Servicios[[#This Row],[ORDEN]],1,1)</f>
        <v>S</v>
      </c>
      <c r="L389" t="s">
        <v>2796</v>
      </c>
      <c r="M389" t="s">
        <v>2797</v>
      </c>
      <c r="N389" t="s">
        <v>2798</v>
      </c>
      <c r="O389" t="s">
        <v>120</v>
      </c>
      <c r="P389" t="s">
        <v>338</v>
      </c>
      <c r="Q389" t="s">
        <v>2799</v>
      </c>
      <c r="R389" t="e">
        <f>VLOOKUP(Servicios[[#This Row],[VIN2]],Table_OutputBDVentaReciente[Vin],1,0)</f>
        <v>#N/A</v>
      </c>
      <c r="S389" t="str">
        <f>VLOOKUP(Servicios[[#This Row],[VIN2]],Table_ListadoRptClientes[Vin],1,0)</f>
        <v>JTFJM9CP8L6002335</v>
      </c>
      <c r="T389" t="e">
        <f>VLOOKUP(Servicios[[#This Row],[VIN2]],Table_LIstadoInactivos[Vin],1,0)</f>
        <v>#N/A</v>
      </c>
      <c r="U389" t="e">
        <f>VLOOKUP(Servicios[[#This Row],[VIN2]],Table_Campanias[Vin],1,0)</f>
        <v>#N/A</v>
      </c>
      <c r="V389" s="3" t="str">
        <f>MID(Servicios[[#This Row],[VIN2]],10,1)</f>
        <v>L</v>
      </c>
      <c r="W389" s="3">
        <f t="shared" si="38"/>
        <v>2021</v>
      </c>
      <c r="X389" t="s">
        <v>2800</v>
      </c>
      <c r="Y389">
        <v>4181347097</v>
      </c>
      <c r="Z389">
        <v>4181347097</v>
      </c>
      <c r="AA389">
        <v>4181347097</v>
      </c>
      <c r="AB389">
        <v>4181347097</v>
      </c>
      <c r="AC389" t="s">
        <v>2801</v>
      </c>
      <c r="AD389" s="9" t="str">
        <f>IFERROR(VLOOKUP(Servicios[[#This Row],[VIN 8 BV]],Citas[[VIN]:[STATUS ASISTENCIA]],1,FALSE),"NO")</f>
        <v>L6002335</v>
      </c>
    </row>
    <row r="390" spans="1:30">
      <c r="A390" s="1">
        <v>45006</v>
      </c>
      <c r="B390" s="19" t="s">
        <v>2802</v>
      </c>
      <c r="C390" s="156" t="str">
        <f>IFERROR(VLOOKUP(Servicios[[#This Row],[VIN 8 BV]],Citas[[VIN]:[TMK]],2,0),"NO")</f>
        <v>J</v>
      </c>
      <c r="D390" s="4" t="str">
        <f>MID(Servicios[[#This Row],[VIN2]],10,8)</f>
        <v>N3016115</v>
      </c>
      <c r="E390" s="3">
        <f t="shared" si="36"/>
        <v>1</v>
      </c>
      <c r="F390">
        <f t="shared" si="37"/>
        <v>21</v>
      </c>
      <c r="G390" t="str">
        <f>TEXT(Servicios[[#This Row],[FECHA]],"aaaa")</f>
        <v>2023</v>
      </c>
      <c r="H390" t="str">
        <f>TEXT(Servicios[[#This Row],[FECHA]],"mmmm")</f>
        <v>marzo</v>
      </c>
      <c r="I390" t="str">
        <f>CONCATENATE(Servicios[[#This Row],[MES]]," ",Servicios[[#This Row],[AÑO]])</f>
        <v>marzo 2023</v>
      </c>
      <c r="J390" s="3" t="str">
        <f>MID(Servicios[[#This Row],[ORDEN]],1,1)</f>
        <v>S</v>
      </c>
      <c r="L390" t="s">
        <v>2803</v>
      </c>
      <c r="M390" t="s">
        <v>2804</v>
      </c>
      <c r="N390" t="s">
        <v>2805</v>
      </c>
      <c r="O390" t="s">
        <v>119</v>
      </c>
      <c r="P390" t="s">
        <v>244</v>
      </c>
      <c r="Q390" t="s">
        <v>2806</v>
      </c>
      <c r="R390" t="e">
        <f>VLOOKUP(Servicios[[#This Row],[VIN2]],Table_OutputBDVentaReciente[Vin],1,0)</f>
        <v>#N/A</v>
      </c>
      <c r="S390" t="e">
        <f>VLOOKUP(Servicios[[#This Row],[VIN2]],Table_ListadoRptClientes[Vin],1,0)</f>
        <v>#N/A</v>
      </c>
      <c r="T390" t="e">
        <f>VLOOKUP(Servicios[[#This Row],[VIN2]],Table_LIstadoInactivos[Vin],1,0)</f>
        <v>#N/A</v>
      </c>
      <c r="U390" t="e">
        <f>VLOOKUP(Servicios[[#This Row],[VIN2]],Table_Campanias[Vin],1,0)</f>
        <v>#N/A</v>
      </c>
      <c r="V390" s="3" t="str">
        <f>MID(Servicios[[#This Row],[VIN2]],10,1)</f>
        <v>N</v>
      </c>
      <c r="W390" s="3" t="str">
        <f t="shared" si="38"/>
        <v/>
      </c>
      <c r="X390" t="s">
        <v>2807</v>
      </c>
      <c r="Y390">
        <v>4613808506</v>
      </c>
      <c r="Z390">
        <v>4613808506</v>
      </c>
      <c r="AA390">
        <v>4613808506</v>
      </c>
      <c r="AB390">
        <v>0</v>
      </c>
      <c r="AC390" t="s">
        <v>2808</v>
      </c>
      <c r="AD390" s="9" t="str">
        <f>IFERROR(VLOOKUP(Servicios[[#This Row],[VIN 8 BV]],Citas[[VIN]:[STATUS ASISTENCIA]],1,FALSE),"NO")</f>
        <v>N3016115</v>
      </c>
    </row>
    <row r="391" spans="1:30">
      <c r="A391" s="1">
        <v>45006</v>
      </c>
      <c r="B391" s="19" t="s">
        <v>2809</v>
      </c>
      <c r="C391" s="156" t="str">
        <f>IFERROR(VLOOKUP(Servicios[[#This Row],[VIN 8 BV]],Citas[[VIN]:[TMK]],2,0),"NO")</f>
        <v>M</v>
      </c>
      <c r="D391" s="4" t="str">
        <f>MID(Servicios[[#This Row],[VIN2]],10,8)</f>
        <v>E1432453</v>
      </c>
      <c r="E391" s="3">
        <f t="shared" si="36"/>
        <v>1</v>
      </c>
      <c r="F391">
        <f t="shared" si="37"/>
        <v>21</v>
      </c>
      <c r="G391" t="str">
        <f>TEXT(Servicios[[#This Row],[FECHA]],"aaaa")</f>
        <v>2023</v>
      </c>
      <c r="H391" t="str">
        <f>TEXT(Servicios[[#This Row],[FECHA]],"mmmm")</f>
        <v>marzo</v>
      </c>
      <c r="I391" t="str">
        <f>CONCATENATE(Servicios[[#This Row],[MES]]," ",Servicios[[#This Row],[AÑO]])</f>
        <v>marzo 2023</v>
      </c>
      <c r="J391" s="3" t="str">
        <f>MID(Servicios[[#This Row],[ORDEN]],1,1)</f>
        <v>S</v>
      </c>
      <c r="L391" t="s">
        <v>2810</v>
      </c>
      <c r="M391" t="s">
        <v>2811</v>
      </c>
      <c r="N391" t="s">
        <v>2812</v>
      </c>
      <c r="O391" t="s">
        <v>120</v>
      </c>
      <c r="P391" t="s">
        <v>231</v>
      </c>
      <c r="Q391" t="s">
        <v>2813</v>
      </c>
      <c r="R391" t="e">
        <f>VLOOKUP(Servicios[[#This Row],[VIN2]],Table_OutputBDVentaReciente[Vin],1,0)</f>
        <v>#N/A</v>
      </c>
      <c r="S391" t="str">
        <f>VLOOKUP(Servicios[[#This Row],[VIN2]],Table_ListadoRptClientes[Vin],1,0)</f>
        <v>JTDBT9K37E1432453</v>
      </c>
      <c r="T391" t="e">
        <f>VLOOKUP(Servicios[[#This Row],[VIN2]],Table_LIstadoInactivos[Vin],1,0)</f>
        <v>#N/A</v>
      </c>
      <c r="U391" t="e">
        <f>VLOOKUP(Servicios[[#This Row],[VIN2]],Table_Campanias[Vin],1,0)</f>
        <v>#N/A</v>
      </c>
      <c r="V391" s="3" t="str">
        <f>MID(Servicios[[#This Row],[VIN2]],10,1)</f>
        <v>E</v>
      </c>
      <c r="W391" s="3">
        <f t="shared" si="38"/>
        <v>2014</v>
      </c>
      <c r="X391" t="s">
        <v>2814</v>
      </c>
      <c r="Y391">
        <v>4611734286</v>
      </c>
      <c r="Z391">
        <v>4611504797</v>
      </c>
      <c r="AA391">
        <v>4611504797</v>
      </c>
      <c r="AB391">
        <v>4611504797</v>
      </c>
      <c r="AC391" t="s">
        <v>2815</v>
      </c>
      <c r="AD391" s="9" t="str">
        <f>IFERROR(VLOOKUP(Servicios[[#This Row],[VIN 8 BV]],Citas[[VIN]:[STATUS ASISTENCIA]],1,FALSE),"NO")</f>
        <v>E1432453</v>
      </c>
    </row>
    <row r="392" spans="1:30">
      <c r="A392" s="1">
        <v>45006</v>
      </c>
      <c r="B392" s="19" t="s">
        <v>2816</v>
      </c>
      <c r="C392" s="156" t="str">
        <f>IFERROR(VLOOKUP(Servicios[[#This Row],[VIN 8 BV]],Citas[[VIN]:[TMK]],2,0),"NO")</f>
        <v>I</v>
      </c>
      <c r="D392" s="4" t="str">
        <f>MID(Servicios[[#This Row],[VIN2]],10,8)</f>
        <v>L0007569</v>
      </c>
      <c r="E392" s="3">
        <f t="shared" si="36"/>
        <v>1</v>
      </c>
      <c r="F392">
        <f t="shared" si="37"/>
        <v>21</v>
      </c>
      <c r="G392" t="str">
        <f>TEXT(Servicios[[#This Row],[FECHA]],"aaaa")</f>
        <v>2023</v>
      </c>
      <c r="H392" t="str">
        <f>TEXT(Servicios[[#This Row],[FECHA]],"mmmm")</f>
        <v>marzo</v>
      </c>
      <c r="I392" t="str">
        <f>CONCATENATE(Servicios[[#This Row],[MES]]," ",Servicios[[#This Row],[AÑO]])</f>
        <v>marzo 2023</v>
      </c>
      <c r="J392" s="3" t="str">
        <f>MID(Servicios[[#This Row],[ORDEN]],1,1)</f>
        <v>S</v>
      </c>
      <c r="L392" t="s">
        <v>2817</v>
      </c>
      <c r="M392" t="s">
        <v>2818</v>
      </c>
      <c r="N392" t="s">
        <v>222</v>
      </c>
      <c r="O392" t="s">
        <v>119</v>
      </c>
      <c r="P392" t="s">
        <v>251</v>
      </c>
      <c r="Q392" t="s">
        <v>2819</v>
      </c>
      <c r="R392" t="e">
        <f>VLOOKUP(Servicios[[#This Row],[VIN2]],Table_OutputBDVentaReciente[Vin],1,0)</f>
        <v>#N/A</v>
      </c>
      <c r="S392" t="str">
        <f>VLOOKUP(Servicios[[#This Row],[VIN2]],Table_ListadoRptClientes[Vin],1,0)</f>
        <v>MR0EX3DD4L0007569</v>
      </c>
      <c r="T392" t="e">
        <f>VLOOKUP(Servicios[[#This Row],[VIN2]],Table_LIstadoInactivos[Vin],1,0)</f>
        <v>#N/A</v>
      </c>
      <c r="U392" t="e">
        <f>VLOOKUP(Servicios[[#This Row],[VIN2]],Table_Campanias[Vin],1,0)</f>
        <v>#N/A</v>
      </c>
      <c r="V392" s="3" t="str">
        <f>MID(Servicios[[#This Row],[VIN2]],10,1)</f>
        <v>L</v>
      </c>
      <c r="W392" s="3">
        <f t="shared" si="38"/>
        <v>2021</v>
      </c>
      <c r="X392" t="s">
        <v>2820</v>
      </c>
      <c r="Y392">
        <v>7771350116</v>
      </c>
      <c r="Z392">
        <v>4611416307</v>
      </c>
      <c r="AA392">
        <v>4421213280</v>
      </c>
      <c r="AB392">
        <v>4611437544</v>
      </c>
      <c r="AC392" t="s">
        <v>2821</v>
      </c>
      <c r="AD392" s="9" t="str">
        <f>IFERROR(VLOOKUP(Servicios[[#This Row],[VIN 8 BV]],Citas[[VIN]:[STATUS ASISTENCIA]],1,FALSE),"NO")</f>
        <v>L0007569</v>
      </c>
    </row>
    <row r="393" spans="1:30">
      <c r="A393" s="1">
        <v>45006</v>
      </c>
      <c r="B393" s="19" t="s">
        <v>2822</v>
      </c>
      <c r="C393" s="156" t="str">
        <f>IFERROR(VLOOKUP(Servicios[[#This Row],[VIN 8 BV]],Citas[[VIN]:[TMK]],2,0),"NO")</f>
        <v>M</v>
      </c>
      <c r="D393" s="4" t="str">
        <f>MID(Servicios[[#This Row],[VIN2]],10,8)</f>
        <v>GK006922</v>
      </c>
      <c r="E393" s="3">
        <f t="shared" si="36"/>
        <v>1</v>
      </c>
      <c r="F393">
        <f t="shared" si="37"/>
        <v>21</v>
      </c>
      <c r="G393" t="str">
        <f>TEXT(Servicios[[#This Row],[FECHA]],"aaaa")</f>
        <v>2023</v>
      </c>
      <c r="H393" t="str">
        <f>TEXT(Servicios[[#This Row],[FECHA]],"mmmm")</f>
        <v>marzo</v>
      </c>
      <c r="I393" t="str">
        <f>CONCATENATE(Servicios[[#This Row],[MES]]," ",Servicios[[#This Row],[AÑO]])</f>
        <v>marzo 2023</v>
      </c>
      <c r="J393" s="3" t="str">
        <f>MID(Servicios[[#This Row],[ORDEN]],1,1)</f>
        <v>S</v>
      </c>
      <c r="L393" t="s">
        <v>2823</v>
      </c>
      <c r="M393" t="s">
        <v>2824</v>
      </c>
      <c r="N393" t="s">
        <v>2825</v>
      </c>
      <c r="O393" t="s">
        <v>120</v>
      </c>
      <c r="P393" t="s">
        <v>244</v>
      </c>
      <c r="Q393" t="s">
        <v>2826</v>
      </c>
      <c r="R393" t="e">
        <f>VLOOKUP(Servicios[[#This Row],[VIN2]],Table_OutputBDVentaReciente[Vin],1,0)</f>
        <v>#N/A</v>
      </c>
      <c r="S393" t="str">
        <f>VLOOKUP(Servicios[[#This Row],[VIN2]],Table_ListadoRptClientes[Vin],1,0)</f>
        <v>MHKMF53E7GK006922</v>
      </c>
      <c r="T393" t="e">
        <f>VLOOKUP(Servicios[[#This Row],[VIN2]],Table_LIstadoInactivos[Vin],1,0)</f>
        <v>#N/A</v>
      </c>
      <c r="U393" t="e">
        <f>VLOOKUP(Servicios[[#This Row],[VIN2]],Table_Campanias[Vin],1,0)</f>
        <v>#N/A</v>
      </c>
      <c r="V393" s="3" t="str">
        <f>MID(Servicios[[#This Row],[VIN2]],10,1)</f>
        <v>G</v>
      </c>
      <c r="W393" s="3">
        <f t="shared" si="38"/>
        <v>2016</v>
      </c>
      <c r="X393" t="s">
        <v>2827</v>
      </c>
      <c r="Y393">
        <v>4131582219</v>
      </c>
      <c r="Z393">
        <v>0</v>
      </c>
      <c r="AA393">
        <v>4131154258</v>
      </c>
      <c r="AB393">
        <v>0</v>
      </c>
      <c r="AC393" t="s">
        <v>269</v>
      </c>
      <c r="AD393" s="9" t="str">
        <f>IFERROR(VLOOKUP(Servicios[[#This Row],[VIN 8 BV]],Citas[[VIN]:[STATUS ASISTENCIA]],1,FALSE),"NO")</f>
        <v>GK006922</v>
      </c>
    </row>
    <row r="394" spans="1:30">
      <c r="A394" s="1">
        <v>45006</v>
      </c>
      <c r="B394" s="19" t="s">
        <v>2828</v>
      </c>
      <c r="C394" s="156" t="str">
        <f>IFERROR(VLOOKUP(Servicios[[#This Row],[VIN 8 BV]],Citas[[VIN]:[TMK]],2,0),"NO")</f>
        <v>NO</v>
      </c>
      <c r="D394" s="4" t="str">
        <f>MID(Servicios[[#This Row],[VIN2]],10,8)</f>
        <v>J6186465</v>
      </c>
      <c r="E394" s="3">
        <f t="shared" si="36"/>
        <v>1</v>
      </c>
      <c r="F394">
        <f t="shared" si="37"/>
        <v>21</v>
      </c>
      <c r="G394" t="str">
        <f>TEXT(Servicios[[#This Row],[FECHA]],"aaaa")</f>
        <v>2023</v>
      </c>
      <c r="H394" t="str">
        <f>TEXT(Servicios[[#This Row],[FECHA]],"mmmm")</f>
        <v>marzo</v>
      </c>
      <c r="I394" t="str">
        <f>CONCATENATE(Servicios[[#This Row],[MES]]," ",Servicios[[#This Row],[AÑO]])</f>
        <v>marzo 2023</v>
      </c>
      <c r="J394" s="3" t="str">
        <f>MID(Servicios[[#This Row],[ORDEN]],1,1)</f>
        <v>S</v>
      </c>
      <c r="L394" t="s">
        <v>2829</v>
      </c>
      <c r="M394" t="s">
        <v>2830</v>
      </c>
      <c r="N394" t="s">
        <v>2831</v>
      </c>
      <c r="O394" t="s">
        <v>118</v>
      </c>
      <c r="P394" t="s">
        <v>338</v>
      </c>
      <c r="Q394" t="s">
        <v>2832</v>
      </c>
      <c r="R394" t="e">
        <f>VLOOKUP(Servicios[[#This Row],[VIN2]],Table_OutputBDVentaReciente[Vin],1,0)</f>
        <v>#N/A</v>
      </c>
      <c r="S394" t="e">
        <f>VLOOKUP(Servicios[[#This Row],[VIN2]],Table_ListadoRptClientes[Vin],1,0)</f>
        <v>#N/A</v>
      </c>
      <c r="T394" t="str">
        <f>VLOOKUP(Servicios[[#This Row],[VIN2]],Table_LIstadoInactivos[Vin],1,0)</f>
        <v>JTFSX23P8J6186465</v>
      </c>
      <c r="U394" t="e">
        <f>VLOOKUP(Servicios[[#This Row],[VIN2]],Table_Campanias[Vin],1,0)</f>
        <v>#N/A</v>
      </c>
      <c r="V394" s="3" t="str">
        <f>MID(Servicios[[#This Row],[VIN2]],10,1)</f>
        <v>J</v>
      </c>
      <c r="W394" s="3">
        <f t="shared" si="38"/>
        <v>2019</v>
      </c>
      <c r="X394" t="s">
        <v>2833</v>
      </c>
      <c r="Y394">
        <v>4121050837</v>
      </c>
      <c r="Z394">
        <v>4121057974</v>
      </c>
      <c r="AA394">
        <v>4121057974</v>
      </c>
      <c r="AB394">
        <v>4121050837</v>
      </c>
      <c r="AC394" t="s">
        <v>2834</v>
      </c>
      <c r="AD394" s="9" t="str">
        <f>IFERROR(VLOOKUP(Servicios[[#This Row],[VIN 8 BV]],Citas[[VIN]:[STATUS ASISTENCIA]],1,FALSE),"NO")</f>
        <v>NO</v>
      </c>
    </row>
    <row r="395" spans="1:30">
      <c r="A395" s="1">
        <v>45006</v>
      </c>
      <c r="B395" s="19" t="s">
        <v>2835</v>
      </c>
      <c r="C395" s="156" t="str">
        <f>IFERROR(VLOOKUP(Servicios[[#This Row],[VIN 8 BV]],Citas[[VIN]:[TMK]],2,0),"NO")</f>
        <v>K</v>
      </c>
      <c r="D395" s="4" t="str">
        <f>MID(Servicios[[#This Row],[VIN2]],10,8)</f>
        <v>LJ038533</v>
      </c>
      <c r="E395" s="3">
        <f t="shared" si="36"/>
        <v>1</v>
      </c>
      <c r="F395">
        <f t="shared" si="37"/>
        <v>21</v>
      </c>
      <c r="G395" t="str">
        <f>TEXT(Servicios[[#This Row],[FECHA]],"aaaa")</f>
        <v>2023</v>
      </c>
      <c r="H395" t="str">
        <f>TEXT(Servicios[[#This Row],[FECHA]],"mmmm")</f>
        <v>marzo</v>
      </c>
      <c r="I395" t="str">
        <f>CONCATENATE(Servicios[[#This Row],[MES]]," ",Servicios[[#This Row],[AÑO]])</f>
        <v>marzo 2023</v>
      </c>
      <c r="J395" s="3" t="str">
        <f>MID(Servicios[[#This Row],[ORDEN]],1,1)</f>
        <v>S</v>
      </c>
      <c r="L395" t="s">
        <v>2836</v>
      </c>
      <c r="M395" t="s">
        <v>2837</v>
      </c>
      <c r="N395" t="s">
        <v>2838</v>
      </c>
      <c r="O395" t="s">
        <v>120</v>
      </c>
      <c r="P395" t="s">
        <v>223</v>
      </c>
      <c r="Q395" t="s">
        <v>2839</v>
      </c>
      <c r="R395" t="e">
        <f>VLOOKUP(Servicios[[#This Row],[VIN2]],Table_OutputBDVentaReciente[Vin],1,0)</f>
        <v>#N/A</v>
      </c>
      <c r="S395" t="str">
        <f>VLOOKUP(Servicios[[#This Row],[VIN2]],Table_ListadoRptClientes[Vin],1,0)</f>
        <v>JTMJ13FV8LJ038533</v>
      </c>
      <c r="T395" t="e">
        <f>VLOOKUP(Servicios[[#This Row],[VIN2]],Table_LIstadoInactivos[Vin],1,0)</f>
        <v>#N/A</v>
      </c>
      <c r="U395" t="e">
        <f>VLOOKUP(Servicios[[#This Row],[VIN2]],Table_Campanias[Vin],1,0)</f>
        <v>#N/A</v>
      </c>
      <c r="V395" s="3" t="str">
        <f>MID(Servicios[[#This Row],[VIN2]],10,1)</f>
        <v>L</v>
      </c>
      <c r="W395" s="3">
        <f t="shared" si="38"/>
        <v>2021</v>
      </c>
      <c r="X395" t="s">
        <v>2840</v>
      </c>
      <c r="Y395">
        <v>4611570023</v>
      </c>
      <c r="Z395">
        <v>4131013477</v>
      </c>
      <c r="AA395">
        <v>4131013477</v>
      </c>
      <c r="AB395">
        <v>4131094963</v>
      </c>
      <c r="AC395" t="s">
        <v>2841</v>
      </c>
      <c r="AD395" s="9" t="str">
        <f>IFERROR(VLOOKUP(Servicios[[#This Row],[VIN 8 BV]],Citas[[VIN]:[STATUS ASISTENCIA]],1,FALSE),"NO")</f>
        <v>LJ038533</v>
      </c>
    </row>
    <row r="396" spans="1:30">
      <c r="A396" s="1">
        <v>45006</v>
      </c>
      <c r="B396" s="19" t="s">
        <v>2842</v>
      </c>
      <c r="C396" s="156" t="str">
        <f>IFERROR(VLOOKUP(Servicios[[#This Row],[VIN 8 BV]],Citas[[VIN]:[TMK]],2,0),"NO")</f>
        <v>M</v>
      </c>
      <c r="D396" s="4" t="str">
        <f>MID(Servicios[[#This Row],[VIN2]],10,8)</f>
        <v>JK021666</v>
      </c>
      <c r="E396" s="3">
        <f t="shared" si="36"/>
        <v>1</v>
      </c>
      <c r="F396">
        <f t="shared" si="37"/>
        <v>21</v>
      </c>
      <c r="G396" t="str">
        <f>TEXT(Servicios[[#This Row],[FECHA]],"aaaa")</f>
        <v>2023</v>
      </c>
      <c r="H396" t="str">
        <f>TEXT(Servicios[[#This Row],[FECHA]],"mmmm")</f>
        <v>marzo</v>
      </c>
      <c r="I396" t="str">
        <f>CONCATENATE(Servicios[[#This Row],[MES]]," ",Servicios[[#This Row],[AÑO]])</f>
        <v>marzo 2023</v>
      </c>
      <c r="J396" s="3" t="str">
        <f>MID(Servicios[[#This Row],[ORDEN]],1,1)</f>
        <v>S</v>
      </c>
      <c r="L396" t="s">
        <v>2843</v>
      </c>
      <c r="M396" t="s">
        <v>2844</v>
      </c>
      <c r="N396" t="s">
        <v>2845</v>
      </c>
      <c r="O396" t="s">
        <v>118</v>
      </c>
      <c r="P396" t="s">
        <v>244</v>
      </c>
      <c r="Q396" t="s">
        <v>2846</v>
      </c>
      <c r="R396" t="e">
        <f>VLOOKUP(Servicios[[#This Row],[VIN2]],Table_OutputBDVentaReciente[Vin],1,0)</f>
        <v>#N/A</v>
      </c>
      <c r="S396" t="str">
        <f>VLOOKUP(Servicios[[#This Row],[VIN2]],Table_ListadoRptClientes[Vin],1,0)</f>
        <v>MHKMF53F2JK021666</v>
      </c>
      <c r="T396" t="e">
        <f>VLOOKUP(Servicios[[#This Row],[VIN2]],Table_LIstadoInactivos[Vin],1,0)</f>
        <v>#N/A</v>
      </c>
      <c r="U396" t="e">
        <f>VLOOKUP(Servicios[[#This Row],[VIN2]],Table_Campanias[Vin],1,0)</f>
        <v>#N/A</v>
      </c>
      <c r="V396" s="3" t="str">
        <f>MID(Servicios[[#This Row],[VIN2]],10,1)</f>
        <v>J</v>
      </c>
      <c r="W396" s="3">
        <f t="shared" si="38"/>
        <v>2019</v>
      </c>
      <c r="X396" t="s">
        <v>2847</v>
      </c>
      <c r="Y396">
        <v>0</v>
      </c>
      <c r="Z396">
        <v>4616096567</v>
      </c>
      <c r="AA396">
        <v>4612756757</v>
      </c>
      <c r="AB396">
        <v>0</v>
      </c>
      <c r="AC396" t="s">
        <v>2848</v>
      </c>
      <c r="AD396" s="9" t="str">
        <f>IFERROR(VLOOKUP(Servicios[[#This Row],[VIN 8 BV]],Citas[[VIN]:[STATUS ASISTENCIA]],1,FALSE),"NO")</f>
        <v>JK021666</v>
      </c>
    </row>
    <row r="397" spans="1:30">
      <c r="A397" s="1">
        <v>45006</v>
      </c>
      <c r="B397" s="19" t="s">
        <v>2849</v>
      </c>
      <c r="C397" s="156" t="str">
        <f>IFERROR(VLOOKUP(Servicios[[#This Row],[VIN 8 BV]],Citas[[VIN]:[TMK]],2,0),"NO")</f>
        <v>M</v>
      </c>
      <c r="D397" s="4" t="str">
        <f>MID(Servicios[[#This Row],[VIN2]],10,8)</f>
        <v>NW199770</v>
      </c>
      <c r="E397" s="3">
        <f t="shared" si="36"/>
        <v>1</v>
      </c>
      <c r="F397">
        <f t="shared" si="37"/>
        <v>21</v>
      </c>
      <c r="G397" t="str">
        <f>TEXT(Servicios[[#This Row],[FECHA]],"aaaa")</f>
        <v>2023</v>
      </c>
      <c r="H397" t="str">
        <f>TEXT(Servicios[[#This Row],[FECHA]],"mmmm")</f>
        <v>marzo</v>
      </c>
      <c r="I397" t="str">
        <f>CONCATENATE(Servicios[[#This Row],[MES]]," ",Servicios[[#This Row],[AÑO]])</f>
        <v>marzo 2023</v>
      </c>
      <c r="J397" s="3" t="str">
        <f>MID(Servicios[[#This Row],[ORDEN]],1,1)</f>
        <v>S</v>
      </c>
      <c r="L397" t="s">
        <v>2850</v>
      </c>
      <c r="M397" t="s">
        <v>2851</v>
      </c>
      <c r="N397" t="s">
        <v>2852</v>
      </c>
      <c r="O397" t="s">
        <v>120</v>
      </c>
      <c r="P397" t="s">
        <v>223</v>
      </c>
      <c r="Q397" t="s">
        <v>2853</v>
      </c>
      <c r="R397" t="e">
        <f>VLOOKUP(Servicios[[#This Row],[VIN2]],Table_OutputBDVentaReciente[Vin],1,0)</f>
        <v>#N/A</v>
      </c>
      <c r="S397" t="str">
        <f>VLOOKUP(Servicios[[#This Row],[VIN2]],Table_ListadoRptClientes[Vin],1,0)</f>
        <v>2T3W1RFV8NW199770</v>
      </c>
      <c r="T397" t="e">
        <f>VLOOKUP(Servicios[[#This Row],[VIN2]],Table_LIstadoInactivos[Vin],1,0)</f>
        <v>#N/A</v>
      </c>
      <c r="U397" t="e">
        <f>VLOOKUP(Servicios[[#This Row],[VIN2]],Table_Campanias[Vin],1,0)</f>
        <v>#N/A</v>
      </c>
      <c r="V397" s="3" t="str">
        <f>MID(Servicios[[#This Row],[VIN2]],10,1)</f>
        <v>N</v>
      </c>
      <c r="W397" s="3" t="str">
        <f t="shared" si="38"/>
        <v/>
      </c>
      <c r="X397" t="s">
        <v>2854</v>
      </c>
      <c r="Y397">
        <v>0</v>
      </c>
      <c r="Z397">
        <v>4612397762</v>
      </c>
      <c r="AA397">
        <v>4613123960</v>
      </c>
      <c r="AB397">
        <v>0</v>
      </c>
      <c r="AC397" t="s">
        <v>2855</v>
      </c>
      <c r="AD397" s="9" t="str">
        <f>IFERROR(VLOOKUP(Servicios[[#This Row],[VIN 8 BV]],Citas[[VIN]:[STATUS ASISTENCIA]],1,FALSE),"NO")</f>
        <v>NW199770</v>
      </c>
    </row>
    <row r="398" spans="1:30">
      <c r="A398" s="1">
        <v>45006</v>
      </c>
      <c r="B398" s="19" t="s">
        <v>2856</v>
      </c>
      <c r="C398" s="156" t="str">
        <f>IFERROR(VLOOKUP(Servicios[[#This Row],[VIN 8 BV]],Citas[[VIN]:[TMK]],2,0),"NO")</f>
        <v>K</v>
      </c>
      <c r="D398" s="4" t="str">
        <f>MID(Servicios[[#This Row],[VIN2]],10,8)</f>
        <v>PS141572</v>
      </c>
      <c r="E398" s="3">
        <f t="shared" si="36"/>
        <v>1</v>
      </c>
      <c r="F398">
        <f t="shared" si="37"/>
        <v>21</v>
      </c>
      <c r="G398" t="str">
        <f>TEXT(Servicios[[#This Row],[FECHA]],"aaaa")</f>
        <v>2023</v>
      </c>
      <c r="H398" t="str">
        <f>TEXT(Servicios[[#This Row],[FECHA]],"mmmm")</f>
        <v>marzo</v>
      </c>
      <c r="I398" t="str">
        <f>CONCATENATE(Servicios[[#This Row],[MES]]," ",Servicios[[#This Row],[AÑO]])</f>
        <v>marzo 2023</v>
      </c>
      <c r="J398" s="3" t="str">
        <f>MID(Servicios[[#This Row],[ORDEN]],1,1)</f>
        <v>S</v>
      </c>
      <c r="L398" t="s">
        <v>2857</v>
      </c>
      <c r="M398" t="s">
        <v>2858</v>
      </c>
      <c r="N398" t="s">
        <v>2859</v>
      </c>
      <c r="O398" t="s">
        <v>119</v>
      </c>
      <c r="P398" t="s">
        <v>509</v>
      </c>
      <c r="Q398" t="s">
        <v>2860</v>
      </c>
      <c r="R398" t="e">
        <f>VLOOKUP(Servicios[[#This Row],[VIN2]],Table_OutputBDVentaReciente[Vin],1,0)</f>
        <v>#N/A</v>
      </c>
      <c r="S398" t="e">
        <f>VLOOKUP(Servicios[[#This Row],[VIN2]],Table_ListadoRptClientes[Vin],1,0)</f>
        <v>#N/A</v>
      </c>
      <c r="T398" t="e">
        <f>VLOOKUP(Servicios[[#This Row],[VIN2]],Table_LIstadoInactivos[Vin],1,0)</f>
        <v>#N/A</v>
      </c>
      <c r="U398" t="e">
        <f>VLOOKUP(Servicios[[#This Row],[VIN2]],Table_Campanias[Vin],1,0)</f>
        <v>#N/A</v>
      </c>
      <c r="V398" s="3" t="str">
        <f>MID(Servicios[[#This Row],[VIN2]],10,1)</f>
        <v>P</v>
      </c>
      <c r="W398" s="3" t="str">
        <f t="shared" si="38"/>
        <v/>
      </c>
      <c r="X398" t="s">
        <v>2861</v>
      </c>
      <c r="Y398">
        <v>0</v>
      </c>
      <c r="Z398">
        <v>4171095201</v>
      </c>
      <c r="AA398">
        <v>4611737032</v>
      </c>
      <c r="AB398">
        <v>0</v>
      </c>
      <c r="AC398" t="s">
        <v>2862</v>
      </c>
      <c r="AD398" s="9" t="str">
        <f>IFERROR(VLOOKUP(Servicios[[#This Row],[VIN 8 BV]],Citas[[VIN]:[STATUS ASISTENCIA]],1,FALSE),"NO")</f>
        <v>PS141572</v>
      </c>
    </row>
    <row r="399" spans="1:30">
      <c r="A399" s="1">
        <v>45006</v>
      </c>
      <c r="B399" s="19" t="s">
        <v>2863</v>
      </c>
      <c r="C399" s="156" t="str">
        <f>IFERROR(VLOOKUP(Servicios[[#This Row],[VIN 8 BV]],Citas[[VIN]:[TMK]],2,0),"NO")</f>
        <v>J</v>
      </c>
      <c r="D399" s="4" t="str">
        <f>MID(Servicios[[#This Row],[VIN2]],10,8)</f>
        <v>JW831721</v>
      </c>
      <c r="E399" s="3">
        <f t="shared" si="36"/>
        <v>1</v>
      </c>
      <c r="F399">
        <f t="shared" si="37"/>
        <v>21</v>
      </c>
      <c r="G399" t="str">
        <f>TEXT(Servicios[[#This Row],[FECHA]],"aaaa")</f>
        <v>2023</v>
      </c>
      <c r="H399" t="str">
        <f>TEXT(Servicios[[#This Row],[FECHA]],"mmmm")</f>
        <v>marzo</v>
      </c>
      <c r="I399" t="str">
        <f>CONCATENATE(Servicios[[#This Row],[MES]]," ",Servicios[[#This Row],[AÑO]])</f>
        <v>marzo 2023</v>
      </c>
      <c r="J399" s="3" t="str">
        <f>MID(Servicios[[#This Row],[ORDEN]],1,1)</f>
        <v>S</v>
      </c>
      <c r="L399" t="s">
        <v>2864</v>
      </c>
      <c r="M399" t="s">
        <v>2865</v>
      </c>
      <c r="N399" t="s">
        <v>2866</v>
      </c>
      <c r="O399" t="s">
        <v>119</v>
      </c>
      <c r="P399" t="s">
        <v>295</v>
      </c>
      <c r="Q399" t="s">
        <v>2867</v>
      </c>
      <c r="R399" t="e">
        <f>VLOOKUP(Servicios[[#This Row],[VIN2]],Table_OutputBDVentaReciente[Vin],1,0)</f>
        <v>#N/A</v>
      </c>
      <c r="S399" t="str">
        <f>VLOOKUP(Servicios[[#This Row],[VIN2]],Table_ListadoRptClientes[Vin],1,0)</f>
        <v>2T3RFREV9JW831721</v>
      </c>
      <c r="T399" t="e">
        <f>VLOOKUP(Servicios[[#This Row],[VIN2]],Table_LIstadoInactivos[Vin],1,0)</f>
        <v>#N/A</v>
      </c>
      <c r="U399" t="e">
        <f>VLOOKUP(Servicios[[#This Row],[VIN2]],Table_Campanias[Vin],1,0)</f>
        <v>#N/A</v>
      </c>
      <c r="V399" s="3" t="str">
        <f>MID(Servicios[[#This Row],[VIN2]],10,1)</f>
        <v>J</v>
      </c>
      <c r="W399" s="3">
        <f t="shared" si="38"/>
        <v>2019</v>
      </c>
      <c r="X399" t="s">
        <v>2868</v>
      </c>
      <c r="Y399">
        <v>4616191362</v>
      </c>
      <c r="Z399">
        <v>4611460085</v>
      </c>
      <c r="AA399">
        <v>4611460085</v>
      </c>
      <c r="AB399">
        <v>0</v>
      </c>
      <c r="AC399" t="s">
        <v>2869</v>
      </c>
      <c r="AD399" s="9" t="str">
        <f>IFERROR(VLOOKUP(Servicios[[#This Row],[VIN 8 BV]],Citas[[VIN]:[STATUS ASISTENCIA]],1,FALSE),"NO")</f>
        <v>JW831721</v>
      </c>
    </row>
    <row r="400" spans="1:30">
      <c r="A400" s="1">
        <v>45006</v>
      </c>
      <c r="B400" s="19" t="s">
        <v>2870</v>
      </c>
      <c r="C400" s="156" t="str">
        <f>IFERROR(VLOOKUP(Servicios[[#This Row],[VIN 8 BV]],Citas[[VIN]:[TMK]],2,0),"NO")</f>
        <v>K</v>
      </c>
      <c r="D400" s="4" t="str">
        <f>MID(Servicios[[#This Row],[VIN2]],10,8)</f>
        <v>LU523436</v>
      </c>
      <c r="E400" s="3">
        <f t="shared" si="36"/>
        <v>1</v>
      </c>
      <c r="F400">
        <f t="shared" si="37"/>
        <v>21</v>
      </c>
      <c r="G400" t="str">
        <f>TEXT(Servicios[[#This Row],[FECHA]],"aaaa")</f>
        <v>2023</v>
      </c>
      <c r="H400" t="str">
        <f>TEXT(Servicios[[#This Row],[FECHA]],"mmmm")</f>
        <v>marzo</v>
      </c>
      <c r="I400" t="str">
        <f>CONCATENATE(Servicios[[#This Row],[MES]]," ",Servicios[[#This Row],[AÑO]])</f>
        <v>marzo 2023</v>
      </c>
      <c r="J400" s="3" t="str">
        <f>MID(Servicios[[#This Row],[ORDEN]],1,1)</f>
        <v>T</v>
      </c>
      <c r="L400" t="s">
        <v>2871</v>
      </c>
      <c r="M400" t="s">
        <v>2872</v>
      </c>
      <c r="N400" t="s">
        <v>2873</v>
      </c>
      <c r="O400" t="s">
        <v>119</v>
      </c>
      <c r="P400" t="s">
        <v>1038</v>
      </c>
      <c r="Q400" t="s">
        <v>2874</v>
      </c>
      <c r="R400" t="e">
        <f>VLOOKUP(Servicios[[#This Row],[VIN2]],Table_OutputBDVentaReciente[Vin],1,0)</f>
        <v>#N/A</v>
      </c>
      <c r="S400" t="str">
        <f>VLOOKUP(Servicios[[#This Row],[VIN2]],Table_ListadoRptClientes[Vin],1,0)</f>
        <v>4T1B21HKXLU523436</v>
      </c>
      <c r="T400" t="e">
        <f>VLOOKUP(Servicios[[#This Row],[VIN2]],Table_LIstadoInactivos[Vin],1,0)</f>
        <v>#N/A</v>
      </c>
      <c r="U400" t="e">
        <f>VLOOKUP(Servicios[[#This Row],[VIN2]],Table_Campanias[Vin],1,0)</f>
        <v>#N/A</v>
      </c>
      <c r="V400" s="3" t="str">
        <f>MID(Servicios[[#This Row],[VIN2]],10,1)</f>
        <v>L</v>
      </c>
      <c r="W400" s="3">
        <f t="shared" si="38"/>
        <v>2021</v>
      </c>
      <c r="X400" t="s">
        <v>2875</v>
      </c>
      <c r="Y400">
        <v>4612203886</v>
      </c>
      <c r="Z400">
        <v>4612202917</v>
      </c>
      <c r="AA400">
        <v>4121764812</v>
      </c>
      <c r="AB400">
        <v>4612202917</v>
      </c>
      <c r="AC400" t="s">
        <v>2876</v>
      </c>
      <c r="AD400" s="9" t="str">
        <f>IFERROR(VLOOKUP(Servicios[[#This Row],[VIN 8 BV]],Citas[[VIN]:[STATUS ASISTENCIA]],1,FALSE),"NO")</f>
        <v>LU523436</v>
      </c>
    </row>
    <row r="401" spans="1:30">
      <c r="A401" s="1">
        <v>45006</v>
      </c>
      <c r="B401" s="19" t="s">
        <v>1096</v>
      </c>
      <c r="C401" s="156" t="str">
        <f>IFERROR(VLOOKUP(Servicios[[#This Row],[VIN 8 BV]],Citas[[VIN]:[TMK]],2,0),"NO")</f>
        <v>K</v>
      </c>
      <c r="D401" s="4" t="str">
        <f>MID(Servicios[[#This Row],[VIN2]],10,8)</f>
        <v>L1638619</v>
      </c>
      <c r="E401" s="3">
        <f t="shared" si="36"/>
        <v>1</v>
      </c>
      <c r="F401">
        <f t="shared" si="37"/>
        <v>21</v>
      </c>
      <c r="G401" t="str">
        <f>TEXT(Servicios[[#This Row],[FECHA]],"aaaa")</f>
        <v>2023</v>
      </c>
      <c r="H401" t="str">
        <f>TEXT(Servicios[[#This Row],[FECHA]],"mmmm")</f>
        <v>marzo</v>
      </c>
      <c r="I401" t="str">
        <f>CONCATENATE(Servicios[[#This Row],[MES]]," ",Servicios[[#This Row],[AÑO]])</f>
        <v>marzo 2023</v>
      </c>
      <c r="J401" s="3" t="str">
        <f>MID(Servicios[[#This Row],[ORDEN]],1,1)</f>
        <v>T</v>
      </c>
      <c r="L401" t="s">
        <v>2877</v>
      </c>
      <c r="M401" t="s">
        <v>2878</v>
      </c>
      <c r="N401" t="s">
        <v>1099</v>
      </c>
      <c r="O401" t="s">
        <v>118</v>
      </c>
      <c r="P401" t="s">
        <v>451</v>
      </c>
      <c r="Q401" t="s">
        <v>1100</v>
      </c>
      <c r="R401" t="e">
        <f>VLOOKUP(Servicios[[#This Row],[VIN2]],Table_OutputBDVentaReciente[Vin],1,0)</f>
        <v>#N/A</v>
      </c>
      <c r="S401" t="str">
        <f>VLOOKUP(Servicios[[#This Row],[VIN2]],Table_ListadoRptClientes[Vin],1,0)</f>
        <v>JTDKDTB35L1638619</v>
      </c>
      <c r="T401" t="e">
        <f>VLOOKUP(Servicios[[#This Row],[VIN2]],Table_LIstadoInactivos[Vin],1,0)</f>
        <v>#N/A</v>
      </c>
      <c r="U401" t="e">
        <f>VLOOKUP(Servicios[[#This Row],[VIN2]],Table_Campanias[Vin],1,0)</f>
        <v>#N/A</v>
      </c>
      <c r="V401" s="3" t="str">
        <f>MID(Servicios[[#This Row],[VIN2]],10,1)</f>
        <v>L</v>
      </c>
      <c r="W401" s="3">
        <f t="shared" si="38"/>
        <v>2021</v>
      </c>
      <c r="X401" t="s">
        <v>1101</v>
      </c>
      <c r="Y401">
        <v>4621702388</v>
      </c>
      <c r="Z401">
        <v>4423410460</v>
      </c>
      <c r="AA401">
        <v>4423410460</v>
      </c>
      <c r="AB401">
        <v>0</v>
      </c>
      <c r="AC401" t="s">
        <v>1102</v>
      </c>
      <c r="AD401" s="9" t="str">
        <f>IFERROR(VLOOKUP(Servicios[[#This Row],[VIN 8 BV]],Citas[[VIN]:[STATUS ASISTENCIA]],1,FALSE),"NO")</f>
        <v>L1638619</v>
      </c>
    </row>
    <row r="402" spans="1:30">
      <c r="A402" s="1">
        <v>45006</v>
      </c>
      <c r="B402" s="19" t="s">
        <v>2879</v>
      </c>
      <c r="C402" s="156" t="str">
        <f>IFERROR(VLOOKUP(Servicios[[#This Row],[VIN 8 BV]],Citas[[VIN]:[TMK]],2,0),"NO")</f>
        <v>J</v>
      </c>
      <c r="D402" s="4" t="str">
        <f>MID(Servicios[[#This Row],[VIN2]],10,8)</f>
        <v>LP019947</v>
      </c>
      <c r="E402" s="3">
        <f t="shared" si="36"/>
        <v>1</v>
      </c>
      <c r="F402">
        <f t="shared" si="37"/>
        <v>21</v>
      </c>
      <c r="G402" t="str">
        <f>TEXT(Servicios[[#This Row],[FECHA]],"aaaa")</f>
        <v>2023</v>
      </c>
      <c r="H402" t="str">
        <f>TEXT(Servicios[[#This Row],[FECHA]],"mmmm")</f>
        <v>marzo</v>
      </c>
      <c r="I402" t="str">
        <f>CONCATENATE(Servicios[[#This Row],[MES]]," ",Servicios[[#This Row],[AÑO]])</f>
        <v>marzo 2023</v>
      </c>
      <c r="J402" s="3" t="str">
        <f>MID(Servicios[[#This Row],[ORDEN]],1,1)</f>
        <v>T</v>
      </c>
      <c r="L402" t="s">
        <v>2880</v>
      </c>
      <c r="M402" t="s">
        <v>2881</v>
      </c>
      <c r="N402" t="s">
        <v>214</v>
      </c>
      <c r="O402" t="s">
        <v>118</v>
      </c>
      <c r="P402" t="s">
        <v>310</v>
      </c>
      <c r="Q402" t="s">
        <v>2882</v>
      </c>
      <c r="R402" t="e">
        <f>VLOOKUP(Servicios[[#This Row],[VIN2]],Table_OutputBDVentaReciente[Vin],1,0)</f>
        <v>#N/A</v>
      </c>
      <c r="S402" t="str">
        <f>VLOOKUP(Servicios[[#This Row],[VIN2]],Table_ListadoRptClientes[Vin],1,0)</f>
        <v>5YFBPRBE7LP019947</v>
      </c>
      <c r="T402" t="e">
        <f>VLOOKUP(Servicios[[#This Row],[VIN2]],Table_LIstadoInactivos[Vin],1,0)</f>
        <v>#N/A</v>
      </c>
      <c r="U402" t="str">
        <f>VLOOKUP(Servicios[[#This Row],[VIN2]],Table_Campanias[Vin],1,0)</f>
        <v>5YFBPRBE7LP019947</v>
      </c>
      <c r="V402" s="3" t="str">
        <f>MID(Servicios[[#This Row],[VIN2]],10,1)</f>
        <v>L</v>
      </c>
      <c r="W402" s="3">
        <f t="shared" si="38"/>
        <v>2021</v>
      </c>
      <c r="X402" t="s">
        <v>2883</v>
      </c>
      <c r="Y402">
        <v>4421465980</v>
      </c>
      <c r="Z402">
        <v>4422185593</v>
      </c>
      <c r="AA402">
        <v>4427183803</v>
      </c>
      <c r="AB402">
        <v>0</v>
      </c>
      <c r="AC402" t="s">
        <v>2884</v>
      </c>
      <c r="AD402" s="9" t="str">
        <f>IFERROR(VLOOKUP(Servicios[[#This Row],[VIN 8 BV]],Citas[[VIN]:[STATUS ASISTENCIA]],1,FALSE),"NO")</f>
        <v>LP019947</v>
      </c>
    </row>
    <row r="403" spans="1:30">
      <c r="A403" s="1">
        <v>45006</v>
      </c>
      <c r="B403" s="19" t="s">
        <v>2885</v>
      </c>
      <c r="C403" s="156" t="str">
        <f>IFERROR(VLOOKUP(Servicios[[#This Row],[VIN 8 BV]],Citas[[VIN]:[TMK]],2,0),"NO")</f>
        <v>M</v>
      </c>
      <c r="D403" s="4" t="str">
        <f>MID(Servicios[[#This Row],[VIN2]],10,8)</f>
        <v>N4200445</v>
      </c>
      <c r="E403" s="3">
        <f t="shared" si="36"/>
        <v>1</v>
      </c>
      <c r="F403">
        <f t="shared" si="37"/>
        <v>21</v>
      </c>
      <c r="G403" t="str">
        <f>TEXT(Servicios[[#This Row],[FECHA]],"aaaa")</f>
        <v>2023</v>
      </c>
      <c r="H403" t="str">
        <f>TEXT(Servicios[[#This Row],[FECHA]],"mmmm")</f>
        <v>marzo</v>
      </c>
      <c r="I403" t="str">
        <f>CONCATENATE(Servicios[[#This Row],[MES]]," ",Servicios[[#This Row],[AÑO]])</f>
        <v>marzo 2023</v>
      </c>
      <c r="J403" s="3" t="str">
        <f>MID(Servicios[[#This Row],[ORDEN]],1,1)</f>
        <v>T</v>
      </c>
      <c r="L403" t="s">
        <v>2886</v>
      </c>
      <c r="M403" t="s">
        <v>2887</v>
      </c>
      <c r="N403" t="s">
        <v>2888</v>
      </c>
      <c r="O403" t="s">
        <v>118</v>
      </c>
      <c r="P403" t="s">
        <v>410</v>
      </c>
      <c r="Q403" t="s">
        <v>2889</v>
      </c>
      <c r="R403" t="e">
        <f>VLOOKUP(Servicios[[#This Row],[VIN2]],Table_OutputBDVentaReciente[Vin],1,0)</f>
        <v>#N/A</v>
      </c>
      <c r="S403" t="str">
        <f>VLOOKUP(Servicios[[#This Row],[VIN2]],Table_ListadoRptClientes[Vin],1,0)</f>
        <v>MR0DA3CD6N4200445</v>
      </c>
      <c r="T403" t="e">
        <f>VLOOKUP(Servicios[[#This Row],[VIN2]],Table_LIstadoInactivos[Vin],1,0)</f>
        <v>#N/A</v>
      </c>
      <c r="U403" t="e">
        <f>VLOOKUP(Servicios[[#This Row],[VIN2]],Table_Campanias[Vin],1,0)</f>
        <v>#N/A</v>
      </c>
      <c r="V403" s="3" t="str">
        <f>MID(Servicios[[#This Row],[VIN2]],10,1)</f>
        <v>N</v>
      </c>
      <c r="W403" s="3" t="str">
        <f t="shared" si="38"/>
        <v/>
      </c>
      <c r="X403" t="s">
        <v>2890</v>
      </c>
      <c r="Y403">
        <v>4181265160</v>
      </c>
      <c r="Z403">
        <v>4181265160</v>
      </c>
      <c r="AA403">
        <v>4181004734</v>
      </c>
      <c r="AB403">
        <v>0</v>
      </c>
      <c r="AC403" t="s">
        <v>2891</v>
      </c>
      <c r="AD403" s="9" t="str">
        <f>IFERROR(VLOOKUP(Servicios[[#This Row],[VIN 8 BV]],Citas[[VIN]:[STATUS ASISTENCIA]],1,FALSE),"NO")</f>
        <v>N4200445</v>
      </c>
    </row>
    <row r="404" spans="1:30">
      <c r="A404" s="1">
        <v>45006</v>
      </c>
      <c r="B404" s="19" t="s">
        <v>2767</v>
      </c>
      <c r="C404" s="156" t="str">
        <f>IFERROR(VLOOKUP(Servicios[[#This Row],[VIN 8 BV]],Citas[[VIN]:[TMK]],2,0),"NO")</f>
        <v>M</v>
      </c>
      <c r="D404" s="4" t="str">
        <f>MID(Servicios[[#This Row],[VIN2]],10,8)</f>
        <v>GP560654</v>
      </c>
      <c r="E404" s="3">
        <f t="shared" si="36"/>
        <v>1</v>
      </c>
      <c r="F404">
        <f t="shared" si="37"/>
        <v>21</v>
      </c>
      <c r="G404" t="str">
        <f>TEXT(Servicios[[#This Row],[FECHA]],"aaaa")</f>
        <v>2023</v>
      </c>
      <c r="H404" t="str">
        <f>TEXT(Servicios[[#This Row],[FECHA]],"mmmm")</f>
        <v>marzo</v>
      </c>
      <c r="I404" t="str">
        <f>CONCATENATE(Servicios[[#This Row],[MES]]," ",Servicios[[#This Row],[AÑO]])</f>
        <v>marzo 2023</v>
      </c>
      <c r="J404" s="3" t="str">
        <f>MID(Servicios[[#This Row],[ORDEN]],1,1)</f>
        <v>T</v>
      </c>
      <c r="L404" t="s">
        <v>2892</v>
      </c>
      <c r="M404" t="s">
        <v>2893</v>
      </c>
      <c r="N404" t="s">
        <v>2770</v>
      </c>
      <c r="O404" t="s">
        <v>118</v>
      </c>
      <c r="P404" t="s">
        <v>310</v>
      </c>
      <c r="Q404" t="s">
        <v>2771</v>
      </c>
      <c r="R404" t="e">
        <f>VLOOKUP(Servicios[[#This Row],[VIN2]],Table_OutputBDVentaReciente[Vin],1,0)</f>
        <v>#N/A</v>
      </c>
      <c r="S404" t="str">
        <f>VLOOKUP(Servicios[[#This Row],[VIN2]],Table_ListadoRptClientes[Vin],1,0)</f>
        <v>5YFBURHE4GP560654</v>
      </c>
      <c r="T404" t="e">
        <f>VLOOKUP(Servicios[[#This Row],[VIN2]],Table_LIstadoInactivos[Vin],1,0)</f>
        <v>#N/A</v>
      </c>
      <c r="U404" t="e">
        <f>VLOOKUP(Servicios[[#This Row],[VIN2]],Table_Campanias[Vin],1,0)</f>
        <v>#N/A</v>
      </c>
      <c r="V404" s="3" t="str">
        <f>MID(Servicios[[#This Row],[VIN2]],10,1)</f>
        <v>G</v>
      </c>
      <c r="W404" s="3">
        <f t="shared" si="38"/>
        <v>2016</v>
      </c>
      <c r="X404" t="s">
        <v>2772</v>
      </c>
      <c r="Y404">
        <v>4611230890</v>
      </c>
      <c r="Z404">
        <v>4611158600</v>
      </c>
      <c r="AA404">
        <v>4611158600</v>
      </c>
      <c r="AB404">
        <v>4611158600</v>
      </c>
      <c r="AC404" t="s">
        <v>2773</v>
      </c>
      <c r="AD404" s="9" t="str">
        <f>IFERROR(VLOOKUP(Servicios[[#This Row],[VIN 8 BV]],Citas[[VIN]:[STATUS ASISTENCIA]],1,FALSE),"NO")</f>
        <v>GP560654</v>
      </c>
    </row>
    <row r="405" spans="1:30">
      <c r="A405" s="1">
        <v>45007</v>
      </c>
      <c r="B405" s="19" t="s">
        <v>2894</v>
      </c>
      <c r="C405" s="156" t="str">
        <f>IFERROR(VLOOKUP(Servicios[[#This Row],[VIN 8 BV]],Citas[[VIN]:[TMK]],2,0),"NO")</f>
        <v>NO</v>
      </c>
      <c r="D405" s="4" t="str">
        <f>MID(Servicios[[#This Row],[VIN2]],10,8)</f>
        <v>NP272171</v>
      </c>
      <c r="E405" s="3">
        <f t="shared" si="36"/>
        <v>1</v>
      </c>
      <c r="F405">
        <f t="shared" si="37"/>
        <v>22</v>
      </c>
      <c r="G405" t="str">
        <f>TEXT(Servicios[[#This Row],[FECHA]],"aaaa")</f>
        <v>2023</v>
      </c>
      <c r="H405" t="str">
        <f>TEXT(Servicios[[#This Row],[FECHA]],"mmmm")</f>
        <v>marzo</v>
      </c>
      <c r="I405" t="str">
        <f>CONCATENATE(Servicios[[#This Row],[MES]]," ",Servicios[[#This Row],[AÑO]])</f>
        <v>marzo 2023</v>
      </c>
      <c r="J405" s="3" t="str">
        <f>MID(Servicios[[#This Row],[ORDEN]],1,1)</f>
        <v>G</v>
      </c>
      <c r="L405" t="s">
        <v>2895</v>
      </c>
      <c r="M405" t="s">
        <v>2896</v>
      </c>
      <c r="N405" t="s">
        <v>2897</v>
      </c>
      <c r="O405" t="s">
        <v>120</v>
      </c>
      <c r="P405" t="s">
        <v>310</v>
      </c>
      <c r="Q405" t="s">
        <v>2898</v>
      </c>
      <c r="R405" t="e">
        <f>VLOOKUP(Servicios[[#This Row],[VIN2]],Table_OutputBDVentaReciente[Vin],1,0)</f>
        <v>#N/A</v>
      </c>
      <c r="S405" t="str">
        <f>VLOOKUP(Servicios[[#This Row],[VIN2]],Table_ListadoRptClientes[Vin],1,0)</f>
        <v>5YFBPRBE5NP272171</v>
      </c>
      <c r="T405" t="e">
        <f>VLOOKUP(Servicios[[#This Row],[VIN2]],Table_LIstadoInactivos[Vin],1,0)</f>
        <v>#N/A</v>
      </c>
      <c r="U405" t="e">
        <f>VLOOKUP(Servicios[[#This Row],[VIN2]],Table_Campanias[Vin],1,0)</f>
        <v>#N/A</v>
      </c>
      <c r="V405" s="3" t="str">
        <f>MID(Servicios[[#This Row],[VIN2]],10,1)</f>
        <v>N</v>
      </c>
      <c r="W405" s="3" t="str">
        <f t="shared" si="38"/>
        <v/>
      </c>
      <c r="X405" t="s">
        <v>2899</v>
      </c>
      <c r="Y405">
        <v>4611718044</v>
      </c>
      <c r="Z405">
        <v>4611077996</v>
      </c>
      <c r="AA405">
        <v>4611718044</v>
      </c>
      <c r="AB405">
        <v>0</v>
      </c>
      <c r="AC405" t="s">
        <v>2900</v>
      </c>
      <c r="AD405" s="9" t="str">
        <f>IFERROR(VLOOKUP(Servicios[[#This Row],[VIN 8 BV]],Citas[[VIN]:[STATUS ASISTENCIA]],1,FALSE),"NO")</f>
        <v>NO</v>
      </c>
    </row>
    <row r="406" spans="1:30">
      <c r="A406" s="1">
        <v>45007</v>
      </c>
      <c r="B406" s="19" t="s">
        <v>1523</v>
      </c>
      <c r="C406" s="156" t="str">
        <f>IFERROR(VLOOKUP(Servicios[[#This Row],[VIN 8 BV]],Citas[[VIN]:[TMK]],2,0),"NO")</f>
        <v>M</v>
      </c>
      <c r="D406" s="4" t="str">
        <f>MID(Servicios[[#This Row],[VIN2]],10,8)</f>
        <v>BC737822</v>
      </c>
      <c r="E406" s="3">
        <f t="shared" si="36"/>
        <v>1</v>
      </c>
      <c r="F406">
        <f t="shared" si="37"/>
        <v>22</v>
      </c>
      <c r="G406" t="str">
        <f>TEXT(Servicios[[#This Row],[FECHA]],"aaaa")</f>
        <v>2023</v>
      </c>
      <c r="H406" t="str">
        <f>TEXT(Servicios[[#This Row],[FECHA]],"mmmm")</f>
        <v>marzo</v>
      </c>
      <c r="I406" t="str">
        <f>CONCATENATE(Servicios[[#This Row],[MES]]," ",Servicios[[#This Row],[AÑO]])</f>
        <v>marzo 2023</v>
      </c>
      <c r="J406" s="3" t="str">
        <f>MID(Servicios[[#This Row],[ORDEN]],1,1)</f>
        <v>G</v>
      </c>
      <c r="L406" t="s">
        <v>2901</v>
      </c>
      <c r="M406" t="s">
        <v>2902</v>
      </c>
      <c r="N406" t="s">
        <v>1526</v>
      </c>
      <c r="O406" t="s">
        <v>120</v>
      </c>
      <c r="P406" t="s">
        <v>310</v>
      </c>
      <c r="Q406" t="s">
        <v>1527</v>
      </c>
      <c r="R406" t="e">
        <f>VLOOKUP(Servicios[[#This Row],[VIN2]],Table_OutputBDVentaReciente[Vin],1,0)</f>
        <v>#N/A</v>
      </c>
      <c r="S406" t="str">
        <f>VLOOKUP(Servicios[[#This Row],[VIN2]],Table_ListadoRptClientes[Vin],1,0)</f>
        <v>2T1BU4EE8BC737822</v>
      </c>
      <c r="T406" t="e">
        <f>VLOOKUP(Servicios[[#This Row],[VIN2]],Table_LIstadoInactivos[Vin],1,0)</f>
        <v>#N/A</v>
      </c>
      <c r="U406" t="str">
        <f>VLOOKUP(Servicios[[#This Row],[VIN2]],Table_Campanias[Vin],1,0)</f>
        <v>2T1BU4EE8BC737822</v>
      </c>
      <c r="V406" s="3" t="str">
        <f>MID(Servicios[[#This Row],[VIN2]],10,1)</f>
        <v>B</v>
      </c>
      <c r="W406" s="3">
        <f t="shared" si="38"/>
        <v>2011</v>
      </c>
      <c r="X406" t="s">
        <v>1528</v>
      </c>
      <c r="Y406">
        <v>0</v>
      </c>
      <c r="Z406">
        <v>4611490805</v>
      </c>
      <c r="AA406">
        <v>4611490805</v>
      </c>
      <c r="AB406">
        <v>0</v>
      </c>
      <c r="AC406" t="s">
        <v>1529</v>
      </c>
      <c r="AD406" s="9" t="str">
        <f>IFERROR(VLOOKUP(Servicios[[#This Row],[VIN 8 BV]],Citas[[VIN]:[STATUS ASISTENCIA]],1,FALSE),"NO")</f>
        <v>BC737822</v>
      </c>
    </row>
    <row r="407" spans="1:30">
      <c r="A407" s="1">
        <v>45007</v>
      </c>
      <c r="B407" s="19" t="s">
        <v>1523</v>
      </c>
      <c r="C407" s="156" t="str">
        <f>IFERROR(VLOOKUP(Servicios[[#This Row],[VIN 8 BV]],Citas[[VIN]:[TMK]],2,0),"NO")</f>
        <v>M</v>
      </c>
      <c r="D407" s="4" t="str">
        <f>MID(Servicios[[#This Row],[VIN2]],10,8)</f>
        <v>BC737822</v>
      </c>
      <c r="E407" s="3">
        <f t="shared" si="36"/>
        <v>1</v>
      </c>
      <c r="F407">
        <f t="shared" si="37"/>
        <v>22</v>
      </c>
      <c r="G407" t="str">
        <f>TEXT(Servicios[[#This Row],[FECHA]],"aaaa")</f>
        <v>2023</v>
      </c>
      <c r="H407" t="str">
        <f>TEXT(Servicios[[#This Row],[FECHA]],"mmmm")</f>
        <v>marzo</v>
      </c>
      <c r="I407" t="str">
        <f>CONCATENATE(Servicios[[#This Row],[MES]]," ",Servicios[[#This Row],[AÑO]])</f>
        <v>marzo 2023</v>
      </c>
      <c r="J407" s="3" t="str">
        <f>MID(Servicios[[#This Row],[ORDEN]],1,1)</f>
        <v>G</v>
      </c>
      <c r="L407" t="s">
        <v>2903</v>
      </c>
      <c r="M407" t="s">
        <v>2904</v>
      </c>
      <c r="N407" t="s">
        <v>1526</v>
      </c>
      <c r="O407" t="s">
        <v>120</v>
      </c>
      <c r="P407" t="s">
        <v>310</v>
      </c>
      <c r="Q407" t="s">
        <v>1527</v>
      </c>
      <c r="R407" t="e">
        <f>VLOOKUP(Servicios[[#This Row],[VIN2]],Table_OutputBDVentaReciente[Vin],1,0)</f>
        <v>#N/A</v>
      </c>
      <c r="S407" t="str">
        <f>VLOOKUP(Servicios[[#This Row],[VIN2]],Table_ListadoRptClientes[Vin],1,0)</f>
        <v>2T1BU4EE8BC737822</v>
      </c>
      <c r="T407" t="e">
        <f>VLOOKUP(Servicios[[#This Row],[VIN2]],Table_LIstadoInactivos[Vin],1,0)</f>
        <v>#N/A</v>
      </c>
      <c r="U407" t="str">
        <f>VLOOKUP(Servicios[[#This Row],[VIN2]],Table_Campanias[Vin],1,0)</f>
        <v>2T1BU4EE8BC737822</v>
      </c>
      <c r="V407" s="3" t="str">
        <f>MID(Servicios[[#This Row],[VIN2]],10,1)</f>
        <v>B</v>
      </c>
      <c r="W407" s="3">
        <f t="shared" si="38"/>
        <v>2011</v>
      </c>
      <c r="X407" t="s">
        <v>1528</v>
      </c>
      <c r="Y407">
        <v>0</v>
      </c>
      <c r="Z407">
        <v>4611490805</v>
      </c>
      <c r="AA407">
        <v>4611490805</v>
      </c>
      <c r="AB407">
        <v>0</v>
      </c>
      <c r="AC407" t="s">
        <v>1529</v>
      </c>
      <c r="AD407" s="9" t="str">
        <f>IFERROR(VLOOKUP(Servicios[[#This Row],[VIN 8 BV]],Citas[[VIN]:[STATUS ASISTENCIA]],1,FALSE),"NO")</f>
        <v>BC737822</v>
      </c>
    </row>
    <row r="408" spans="1:30">
      <c r="A408" s="1">
        <v>45007</v>
      </c>
      <c r="B408" s="4">
        <v>91323313</v>
      </c>
      <c r="C408" s="156" t="str">
        <f>IFERROR(VLOOKUP(Servicios[[#This Row],[VIN 8 BV]],Citas[[VIN]:[TMK]],2,0),"NO")</f>
        <v>I</v>
      </c>
      <c r="D408" s="4" t="str">
        <f>MID(Servicios[[#This Row],[VIN2]],10,8)</f>
        <v>91323313</v>
      </c>
      <c r="E408" s="3">
        <f t="shared" si="36"/>
        <v>1</v>
      </c>
      <c r="F408">
        <f t="shared" si="37"/>
        <v>22</v>
      </c>
      <c r="G408" t="str">
        <f>TEXT(Servicios[[#This Row],[FECHA]],"aaaa")</f>
        <v>2023</v>
      </c>
      <c r="H408" t="str">
        <f>TEXT(Servicios[[#This Row],[FECHA]],"mmmm")</f>
        <v>marzo</v>
      </c>
      <c r="I408" t="str">
        <f>CONCATENATE(Servicios[[#This Row],[MES]]," ",Servicios[[#This Row],[AÑO]])</f>
        <v>marzo 2023</v>
      </c>
      <c r="J408" s="3" t="str">
        <f>MID(Servicios[[#This Row],[ORDEN]],1,1)</f>
        <v>G</v>
      </c>
      <c r="L408" t="s">
        <v>2905</v>
      </c>
      <c r="M408" t="s">
        <v>2906</v>
      </c>
      <c r="N408" t="s">
        <v>2230</v>
      </c>
      <c r="O408" t="s">
        <v>120</v>
      </c>
      <c r="P408" t="s">
        <v>231</v>
      </c>
      <c r="Q408" t="s">
        <v>2231</v>
      </c>
      <c r="R408" t="e">
        <f>VLOOKUP(Servicios[[#This Row],[VIN2]],Table_OutputBDVentaReciente[Vin],1,0)</f>
        <v>#N/A</v>
      </c>
      <c r="S408" t="e">
        <f>VLOOKUP(Servicios[[#This Row],[VIN2]],Table_ListadoRptClientes[Vin],1,0)</f>
        <v>#N/A</v>
      </c>
      <c r="T408" t="e">
        <f>VLOOKUP(Servicios[[#This Row],[VIN2]],Table_LIstadoInactivos[Vin],1,0)</f>
        <v>#N/A</v>
      </c>
      <c r="U408" t="e">
        <f>VLOOKUP(Servicios[[#This Row],[VIN2]],Table_Campanias[Vin],1,0)</f>
        <v>#N/A</v>
      </c>
      <c r="V408" s="3" t="str">
        <f>MID(Servicios[[#This Row],[VIN2]],10,1)</f>
        <v>9</v>
      </c>
      <c r="W408" s="3">
        <f t="shared" si="38"/>
        <v>2009</v>
      </c>
      <c r="X408" t="s">
        <v>2232</v>
      </c>
      <c r="Y408">
        <v>0</v>
      </c>
      <c r="Z408">
        <v>4611698266</v>
      </c>
      <c r="AA408">
        <v>4615469411</v>
      </c>
      <c r="AB408">
        <v>0</v>
      </c>
      <c r="AC408" t="s">
        <v>2233</v>
      </c>
      <c r="AD408" s="9">
        <f>IFERROR(VLOOKUP(Servicios[[#This Row],[VIN 8 BV]],Citas[[VIN]:[STATUS ASISTENCIA]],1,FALSE),"NO")</f>
        <v>91323313</v>
      </c>
    </row>
    <row r="409" spans="1:30">
      <c r="A409" s="1">
        <v>45007</v>
      </c>
      <c r="B409" s="4">
        <v>91323313</v>
      </c>
      <c r="C409" s="156" t="str">
        <f>IFERROR(VLOOKUP(Servicios[[#This Row],[VIN 8 BV]],Citas[[VIN]:[TMK]],2,0),"NO")</f>
        <v>I</v>
      </c>
      <c r="D409" s="4" t="str">
        <f>MID(Servicios[[#This Row],[VIN2]],10,8)</f>
        <v>91323313</v>
      </c>
      <c r="E409" s="3">
        <f t="shared" si="36"/>
        <v>1</v>
      </c>
      <c r="F409">
        <f t="shared" si="37"/>
        <v>22</v>
      </c>
      <c r="G409" t="str">
        <f>TEXT(Servicios[[#This Row],[FECHA]],"aaaa")</f>
        <v>2023</v>
      </c>
      <c r="H409" t="str">
        <f>TEXT(Servicios[[#This Row],[FECHA]],"mmmm")</f>
        <v>marzo</v>
      </c>
      <c r="I409" t="str">
        <f>CONCATENATE(Servicios[[#This Row],[MES]]," ",Servicios[[#This Row],[AÑO]])</f>
        <v>marzo 2023</v>
      </c>
      <c r="J409" s="3" t="str">
        <f>MID(Servicios[[#This Row],[ORDEN]],1,1)</f>
        <v>G</v>
      </c>
      <c r="L409" t="s">
        <v>2907</v>
      </c>
      <c r="M409" t="s">
        <v>2908</v>
      </c>
      <c r="N409" t="s">
        <v>2230</v>
      </c>
      <c r="O409" t="s">
        <v>120</v>
      </c>
      <c r="P409" t="s">
        <v>231</v>
      </c>
      <c r="Q409" t="s">
        <v>2231</v>
      </c>
      <c r="R409" t="e">
        <f>VLOOKUP(Servicios[[#This Row],[VIN2]],Table_OutputBDVentaReciente[Vin],1,0)</f>
        <v>#N/A</v>
      </c>
      <c r="S409" t="e">
        <f>VLOOKUP(Servicios[[#This Row],[VIN2]],Table_ListadoRptClientes[Vin],1,0)</f>
        <v>#N/A</v>
      </c>
      <c r="T409" t="e">
        <f>VLOOKUP(Servicios[[#This Row],[VIN2]],Table_LIstadoInactivos[Vin],1,0)</f>
        <v>#N/A</v>
      </c>
      <c r="U409" t="e">
        <f>VLOOKUP(Servicios[[#This Row],[VIN2]],Table_Campanias[Vin],1,0)</f>
        <v>#N/A</v>
      </c>
      <c r="V409" s="3" t="str">
        <f>MID(Servicios[[#This Row],[VIN2]],10,1)</f>
        <v>9</v>
      </c>
      <c r="W409" s="3">
        <f t="shared" si="38"/>
        <v>2009</v>
      </c>
      <c r="X409" t="s">
        <v>2232</v>
      </c>
      <c r="Y409">
        <v>0</v>
      </c>
      <c r="Z409">
        <v>4611698266</v>
      </c>
      <c r="AA409">
        <v>4615469411</v>
      </c>
      <c r="AB409">
        <v>0</v>
      </c>
      <c r="AC409" t="s">
        <v>2233</v>
      </c>
      <c r="AD409" s="9">
        <f>IFERROR(VLOOKUP(Servicios[[#This Row],[VIN 8 BV]],Citas[[VIN]:[STATUS ASISTENCIA]],1,FALSE),"NO")</f>
        <v>91323313</v>
      </c>
    </row>
    <row r="410" spans="1:30">
      <c r="A410" s="1">
        <v>45007</v>
      </c>
      <c r="B410" s="19" t="s">
        <v>2909</v>
      </c>
      <c r="C410" s="156" t="str">
        <f>IFERROR(VLOOKUP(Servicios[[#This Row],[VIN 8 BV]],Citas[[VIN]:[TMK]],2,0),"NO")</f>
        <v>M</v>
      </c>
      <c r="D410" s="4" t="str">
        <f>MID(Servicios[[#This Row],[VIN2]],10,8)</f>
        <v>AW024749</v>
      </c>
      <c r="E410" s="3">
        <f t="shared" si="36"/>
        <v>1</v>
      </c>
      <c r="F410">
        <f t="shared" si="37"/>
        <v>22</v>
      </c>
      <c r="G410" t="str">
        <f>TEXT(Servicios[[#This Row],[FECHA]],"aaaa")</f>
        <v>2023</v>
      </c>
      <c r="H410" t="str">
        <f>TEXT(Servicios[[#This Row],[FECHA]],"mmmm")</f>
        <v>marzo</v>
      </c>
      <c r="I410" t="str">
        <f>CONCATENATE(Servicios[[#This Row],[MES]]," ",Servicios[[#This Row],[AÑO]])</f>
        <v>marzo 2023</v>
      </c>
      <c r="J410" s="3" t="str">
        <f>MID(Servicios[[#This Row],[ORDEN]],1,1)</f>
        <v>G</v>
      </c>
      <c r="L410" t="s">
        <v>2910</v>
      </c>
      <c r="M410" t="s">
        <v>2911</v>
      </c>
      <c r="N410" t="s">
        <v>2912</v>
      </c>
      <c r="O410" t="s">
        <v>118</v>
      </c>
      <c r="P410" t="s">
        <v>295</v>
      </c>
      <c r="Q410" t="s">
        <v>2913</v>
      </c>
      <c r="R410" t="e">
        <f>VLOOKUP(Servicios[[#This Row],[VIN2]],Table_OutputBDVentaReciente[Vin],1,0)</f>
        <v>#N/A</v>
      </c>
      <c r="S410" t="e">
        <f>VLOOKUP(Servicios[[#This Row],[VIN2]],Table_ListadoRptClientes[Vin],1,0)</f>
        <v>#N/A</v>
      </c>
      <c r="T410" t="str">
        <f>VLOOKUP(Servicios[[#This Row],[VIN2]],Table_LIstadoInactivos[Vin],1,0)</f>
        <v>2T3WF4DV7AW024749</v>
      </c>
      <c r="U410" t="str">
        <f>VLOOKUP(Servicios[[#This Row],[VIN2]],Table_Campanias[Vin],1,0)</f>
        <v>2T3WF4DV7AW024749</v>
      </c>
      <c r="V410" s="3" t="str">
        <f>MID(Servicios[[#This Row],[VIN2]],10,1)</f>
        <v>A</v>
      </c>
      <c r="W410" s="3">
        <f t="shared" si="38"/>
        <v>2010</v>
      </c>
      <c r="X410" t="s">
        <v>2914</v>
      </c>
      <c r="Y410">
        <v>4611181247</v>
      </c>
      <c r="Z410">
        <v>0</v>
      </c>
      <c r="AA410">
        <v>4611181247</v>
      </c>
      <c r="AB410">
        <v>0</v>
      </c>
      <c r="AC410" t="s">
        <v>2915</v>
      </c>
      <c r="AD410" s="9" t="str">
        <f>IFERROR(VLOOKUP(Servicios[[#This Row],[VIN 8 BV]],Citas[[VIN]:[STATUS ASISTENCIA]],1,FALSE),"NO")</f>
        <v>AW024749</v>
      </c>
    </row>
    <row r="411" spans="1:30">
      <c r="A411" s="1">
        <v>45007</v>
      </c>
      <c r="B411" s="19" t="s">
        <v>2909</v>
      </c>
      <c r="C411" s="156" t="str">
        <f>IFERROR(VLOOKUP(Servicios[[#This Row],[VIN 8 BV]],Citas[[VIN]:[TMK]],2,0),"NO")</f>
        <v>M</v>
      </c>
      <c r="D411" s="4" t="str">
        <f>MID(Servicios[[#This Row],[VIN2]],10,8)</f>
        <v>AW024749</v>
      </c>
      <c r="E411" s="3">
        <f t="shared" si="36"/>
        <v>1</v>
      </c>
      <c r="F411">
        <f t="shared" si="37"/>
        <v>22</v>
      </c>
      <c r="G411" t="str">
        <f>TEXT(Servicios[[#This Row],[FECHA]],"aaaa")</f>
        <v>2023</v>
      </c>
      <c r="H411" t="str">
        <f>TEXT(Servicios[[#This Row],[FECHA]],"mmmm")</f>
        <v>marzo</v>
      </c>
      <c r="I411" t="str">
        <f>CONCATENATE(Servicios[[#This Row],[MES]]," ",Servicios[[#This Row],[AÑO]])</f>
        <v>marzo 2023</v>
      </c>
      <c r="J411" s="3" t="str">
        <f>MID(Servicios[[#This Row],[ORDEN]],1,1)</f>
        <v>G</v>
      </c>
      <c r="L411" t="s">
        <v>2916</v>
      </c>
      <c r="M411" t="s">
        <v>2917</v>
      </c>
      <c r="N411" t="s">
        <v>2912</v>
      </c>
      <c r="O411" t="s">
        <v>118</v>
      </c>
      <c r="P411" t="s">
        <v>295</v>
      </c>
      <c r="Q411" t="s">
        <v>2913</v>
      </c>
      <c r="R411" t="e">
        <f>VLOOKUP(Servicios[[#This Row],[VIN2]],Table_OutputBDVentaReciente[Vin],1,0)</f>
        <v>#N/A</v>
      </c>
      <c r="S411" t="e">
        <f>VLOOKUP(Servicios[[#This Row],[VIN2]],Table_ListadoRptClientes[Vin],1,0)</f>
        <v>#N/A</v>
      </c>
      <c r="T411" t="str">
        <f>VLOOKUP(Servicios[[#This Row],[VIN2]],Table_LIstadoInactivos[Vin],1,0)</f>
        <v>2T3WF4DV7AW024749</v>
      </c>
      <c r="U411" t="str">
        <f>VLOOKUP(Servicios[[#This Row],[VIN2]],Table_Campanias[Vin],1,0)</f>
        <v>2T3WF4DV7AW024749</v>
      </c>
      <c r="V411" s="3" t="str">
        <f>MID(Servicios[[#This Row],[VIN2]],10,1)</f>
        <v>A</v>
      </c>
      <c r="W411" s="3">
        <f t="shared" si="38"/>
        <v>2010</v>
      </c>
      <c r="X411" t="s">
        <v>2914</v>
      </c>
      <c r="Y411">
        <v>4611181247</v>
      </c>
      <c r="Z411">
        <v>0</v>
      </c>
      <c r="AA411">
        <v>4611181247</v>
      </c>
      <c r="AB411">
        <v>0</v>
      </c>
      <c r="AC411" t="s">
        <v>2915</v>
      </c>
      <c r="AD411" s="9" t="str">
        <f>IFERROR(VLOOKUP(Servicios[[#This Row],[VIN 8 BV]],Citas[[VIN]:[STATUS ASISTENCIA]],1,FALSE),"NO")</f>
        <v>AW024749</v>
      </c>
    </row>
    <row r="412" spans="1:30">
      <c r="A412" s="1">
        <v>45007</v>
      </c>
      <c r="B412" s="19" t="s">
        <v>2918</v>
      </c>
      <c r="C412" s="156" t="str">
        <f>IFERROR(VLOOKUP(Servicios[[#This Row],[VIN 8 BV]],Citas[[VIN]:[TMK]],2,0),"NO")</f>
        <v>I</v>
      </c>
      <c r="D412" s="4" t="str">
        <f>MID(Servicios[[#This Row],[VIN2]],10,8)</f>
        <v>MP075893</v>
      </c>
      <c r="E412" s="3">
        <f t="shared" ref="E412:E443" si="39">ROUNDUP(MONTH(A412)/6,0)</f>
        <v>1</v>
      </c>
      <c r="F412">
        <f t="shared" ref="F412:F443" si="40">DAY(A412)</f>
        <v>22</v>
      </c>
      <c r="G412" t="str">
        <f>TEXT(Servicios[[#This Row],[FECHA]],"aaaa")</f>
        <v>2023</v>
      </c>
      <c r="H412" t="str">
        <f>TEXT(Servicios[[#This Row],[FECHA]],"mmmm")</f>
        <v>marzo</v>
      </c>
      <c r="I412" t="str">
        <f>CONCATENATE(Servicios[[#This Row],[MES]]," ",Servicios[[#This Row],[AÑO]])</f>
        <v>marzo 2023</v>
      </c>
      <c r="J412" s="3" t="str">
        <f>MID(Servicios[[#This Row],[ORDEN]],1,1)</f>
        <v>S</v>
      </c>
      <c r="L412" t="s">
        <v>2919</v>
      </c>
      <c r="M412" t="s">
        <v>2920</v>
      </c>
      <c r="N412" t="s">
        <v>2921</v>
      </c>
      <c r="O412" t="s">
        <v>120</v>
      </c>
      <c r="P412" t="s">
        <v>310</v>
      </c>
      <c r="Q412" t="s">
        <v>2922</v>
      </c>
      <c r="R412" t="e">
        <f>VLOOKUP(Servicios[[#This Row],[VIN2]],Table_OutputBDVentaReciente[Vin],1,0)</f>
        <v>#N/A</v>
      </c>
      <c r="S412" t="str">
        <f>VLOOKUP(Servicios[[#This Row],[VIN2]],Table_ListadoRptClientes[Vin],1,0)</f>
        <v>5YFB4RBE1MP075893</v>
      </c>
      <c r="T412" t="e">
        <f>VLOOKUP(Servicios[[#This Row],[VIN2]],Table_LIstadoInactivos[Vin],1,0)</f>
        <v>#N/A</v>
      </c>
      <c r="U412" t="e">
        <f>VLOOKUP(Servicios[[#This Row],[VIN2]],Table_Campanias[Vin],1,0)</f>
        <v>#N/A</v>
      </c>
      <c r="V412" s="3" t="str">
        <f>MID(Servicios[[#This Row],[VIN2]],10,1)</f>
        <v>M</v>
      </c>
      <c r="W412" s="3">
        <f t="shared" ref="W412:W443" si="41">IF(V412="0",200,IF(V412="1",2001,IF(V412="2",2002,IF(V412="3",2003,IF(V412="4",2004,IF(V412="5",2005,IF(V412="6",2006,IF(V412="7",2007,IF(V412="8",2008,IF(V412="9",2009,IF(V412="A",2010,IF(V412="B",2011,IF(V412="C",2012,IF(V412="D",2013,IF(V412="E",2014,IF(V412="F",2015,IF(V412="G",2016,IF(V412="H",2017,IF(V412="I",2018,IF(V412="J",2019,IF(V412="K",2020,IF(V412="L",2021,IF(V412="M",2022,"")))))))))))))))))))))))</f>
        <v>2022</v>
      </c>
      <c r="X412" t="s">
        <v>2923</v>
      </c>
      <c r="Y412">
        <v>4612733753</v>
      </c>
      <c r="Z412">
        <v>4428248095</v>
      </c>
      <c r="AA412">
        <v>4612733753</v>
      </c>
      <c r="AB412">
        <v>0</v>
      </c>
      <c r="AC412" t="s">
        <v>2924</v>
      </c>
      <c r="AD412" s="9" t="str">
        <f>IFERROR(VLOOKUP(Servicios[[#This Row],[VIN 8 BV]],Citas[[VIN]:[STATUS ASISTENCIA]],1,FALSE),"NO")</f>
        <v>MP075893</v>
      </c>
    </row>
    <row r="413" spans="1:30">
      <c r="A413" s="1">
        <v>45007</v>
      </c>
      <c r="B413" s="19" t="s">
        <v>2925</v>
      </c>
      <c r="C413" s="156" t="str">
        <f>IFERROR(VLOOKUP(Servicios[[#This Row],[VIN 8 BV]],Citas[[VIN]:[TMK]],2,0),"NO")</f>
        <v>I</v>
      </c>
      <c r="D413" s="4" t="str">
        <f>MID(Servicios[[#This Row],[VIN2]],10,8)</f>
        <v>EM171490</v>
      </c>
      <c r="E413" s="3">
        <f t="shared" si="39"/>
        <v>1</v>
      </c>
      <c r="F413">
        <f t="shared" si="40"/>
        <v>22</v>
      </c>
      <c r="G413" t="str">
        <f>TEXT(Servicios[[#This Row],[FECHA]],"aaaa")</f>
        <v>2023</v>
      </c>
      <c r="H413" t="str">
        <f>TEXT(Servicios[[#This Row],[FECHA]],"mmmm")</f>
        <v>marzo</v>
      </c>
      <c r="I413" t="str">
        <f>CONCATENATE(Servicios[[#This Row],[MES]]," ",Servicios[[#This Row],[AÑO]])</f>
        <v>marzo 2023</v>
      </c>
      <c r="J413" s="3" t="str">
        <f>MID(Servicios[[#This Row],[ORDEN]],1,1)</f>
        <v>S</v>
      </c>
      <c r="L413" t="s">
        <v>2926</v>
      </c>
      <c r="M413" t="s">
        <v>2927</v>
      </c>
      <c r="N413" t="s">
        <v>2928</v>
      </c>
      <c r="O413" t="s">
        <v>120</v>
      </c>
      <c r="P413" t="s">
        <v>517</v>
      </c>
      <c r="Q413" t="s">
        <v>2929</v>
      </c>
      <c r="R413" t="e">
        <f>VLOOKUP(Servicios[[#This Row],[VIN2]],Table_OutputBDVentaReciente[Vin],1,0)</f>
        <v>#N/A</v>
      </c>
      <c r="S413" t="str">
        <f>VLOOKUP(Servicios[[#This Row],[VIN2]],Table_ListadoRptClientes[Vin],1,0)</f>
        <v>3TMJU4GNXEM171490</v>
      </c>
      <c r="T413" t="e">
        <f>VLOOKUP(Servicios[[#This Row],[VIN2]],Table_LIstadoInactivos[Vin],1,0)</f>
        <v>#N/A</v>
      </c>
      <c r="U413" t="e">
        <f>VLOOKUP(Servicios[[#This Row],[VIN2]],Table_Campanias[Vin],1,0)</f>
        <v>#N/A</v>
      </c>
      <c r="V413" s="3" t="str">
        <f>MID(Servicios[[#This Row],[VIN2]],10,1)</f>
        <v>E</v>
      </c>
      <c r="W413" s="3">
        <f t="shared" si="41"/>
        <v>2014</v>
      </c>
      <c r="X413" t="s">
        <v>2930</v>
      </c>
      <c r="Y413">
        <v>4611533321</v>
      </c>
      <c r="Z413">
        <v>4611533321</v>
      </c>
      <c r="AA413">
        <v>4611533321</v>
      </c>
      <c r="AC413" t="s">
        <v>2931</v>
      </c>
      <c r="AD413" s="9" t="str">
        <f>IFERROR(VLOOKUP(Servicios[[#This Row],[VIN 8 BV]],Citas[[VIN]:[STATUS ASISTENCIA]],1,FALSE),"NO")</f>
        <v>EM171490</v>
      </c>
    </row>
    <row r="414" spans="1:30">
      <c r="A414" s="1">
        <v>45007</v>
      </c>
      <c r="B414" s="19" t="s">
        <v>2932</v>
      </c>
      <c r="C414" s="156" t="str">
        <f>IFERROR(VLOOKUP(Servicios[[#This Row],[VIN 8 BV]],Citas[[VIN]:[TMK]],2,0),"NO")</f>
        <v>I</v>
      </c>
      <c r="D414" s="4" t="str">
        <f>MID(Servicios[[#This Row],[VIN2]],10,8)</f>
        <v>J0257978</v>
      </c>
      <c r="E414" s="3">
        <f t="shared" si="39"/>
        <v>1</v>
      </c>
      <c r="F414">
        <f t="shared" si="40"/>
        <v>22</v>
      </c>
      <c r="G414" t="str">
        <f>TEXT(Servicios[[#This Row],[FECHA]],"aaaa")</f>
        <v>2023</v>
      </c>
      <c r="H414" t="str">
        <f>TEXT(Servicios[[#This Row],[FECHA]],"mmmm")</f>
        <v>marzo</v>
      </c>
      <c r="I414" t="str">
        <f>CONCATENATE(Servicios[[#This Row],[MES]]," ",Servicios[[#This Row],[AÑO]])</f>
        <v>marzo 2023</v>
      </c>
      <c r="J414" s="3" t="str">
        <f>MID(Servicios[[#This Row],[ORDEN]],1,1)</f>
        <v>S</v>
      </c>
      <c r="L414" t="s">
        <v>2933</v>
      </c>
      <c r="M414" t="s">
        <v>2934</v>
      </c>
      <c r="N414" t="s">
        <v>344</v>
      </c>
      <c r="O414" t="s">
        <v>120</v>
      </c>
      <c r="P414" t="s">
        <v>251</v>
      </c>
      <c r="Q414" t="s">
        <v>2935</v>
      </c>
      <c r="R414" t="e">
        <f>VLOOKUP(Servicios[[#This Row],[VIN2]],Table_OutputBDVentaReciente[Vin],1,0)</f>
        <v>#N/A</v>
      </c>
      <c r="S414" t="str">
        <f>VLOOKUP(Servicios[[#This Row],[VIN2]],Table_ListadoRptClientes[Vin],1,0)</f>
        <v>MR0EX8DD7J0257978</v>
      </c>
      <c r="T414" t="e">
        <f>VLOOKUP(Servicios[[#This Row],[VIN2]],Table_LIstadoInactivos[Vin],1,0)</f>
        <v>#N/A</v>
      </c>
      <c r="U414" t="e">
        <f>VLOOKUP(Servicios[[#This Row],[VIN2]],Table_Campanias[Vin],1,0)</f>
        <v>#N/A</v>
      </c>
      <c r="V414" s="3" t="str">
        <f>MID(Servicios[[#This Row],[VIN2]],10,1)</f>
        <v>J</v>
      </c>
      <c r="W414" s="3">
        <f t="shared" si="41"/>
        <v>2019</v>
      </c>
      <c r="X414" t="s">
        <v>2936</v>
      </c>
      <c r="Y414">
        <v>4622102169</v>
      </c>
      <c r="Z414">
        <v>4612522443</v>
      </c>
      <c r="AA414">
        <v>4611042916</v>
      </c>
      <c r="AB414">
        <v>4611474026</v>
      </c>
      <c r="AC414" t="s">
        <v>2068</v>
      </c>
      <c r="AD414" s="9" t="str">
        <f>IFERROR(VLOOKUP(Servicios[[#This Row],[VIN 8 BV]],Citas[[VIN]:[STATUS ASISTENCIA]],1,FALSE),"NO")</f>
        <v>J0257978</v>
      </c>
    </row>
    <row r="415" spans="1:30">
      <c r="A415" s="1">
        <v>45007</v>
      </c>
      <c r="B415" s="19" t="s">
        <v>2937</v>
      </c>
      <c r="C415" s="156" t="str">
        <f>IFERROR(VLOOKUP(Servicios[[#This Row],[VIN 8 BV]],Citas[[VIN]:[TMK]],2,0),"NO")</f>
        <v>J</v>
      </c>
      <c r="D415" s="4" t="str">
        <f>MID(Servicios[[#This Row],[VIN2]],10,8)</f>
        <v>N0427866</v>
      </c>
      <c r="E415" s="3">
        <f t="shared" si="39"/>
        <v>1</v>
      </c>
      <c r="F415">
        <f t="shared" si="40"/>
        <v>22</v>
      </c>
      <c r="G415" t="str">
        <f>TEXT(Servicios[[#This Row],[FECHA]],"aaaa")</f>
        <v>2023</v>
      </c>
      <c r="H415" t="str">
        <f>TEXT(Servicios[[#This Row],[FECHA]],"mmmm")</f>
        <v>marzo</v>
      </c>
      <c r="I415" t="str">
        <f>CONCATENATE(Servicios[[#This Row],[MES]]," ",Servicios[[#This Row],[AÑO]])</f>
        <v>marzo 2023</v>
      </c>
      <c r="J415" s="3" t="str">
        <f>MID(Servicios[[#This Row],[ORDEN]],1,1)</f>
        <v>S</v>
      </c>
      <c r="L415" t="s">
        <v>2938</v>
      </c>
      <c r="M415" t="s">
        <v>2939</v>
      </c>
      <c r="N415" t="s">
        <v>344</v>
      </c>
      <c r="O415" t="s">
        <v>119</v>
      </c>
      <c r="P415" t="s">
        <v>251</v>
      </c>
      <c r="Q415" t="s">
        <v>2940</v>
      </c>
      <c r="R415" t="e">
        <f>VLOOKUP(Servicios[[#This Row],[VIN2]],Table_OutputBDVentaReciente[Vin],1,0)</f>
        <v>#N/A</v>
      </c>
      <c r="S415" t="str">
        <f>VLOOKUP(Servicios[[#This Row],[VIN2]],Table_ListadoRptClientes[Vin],1,0)</f>
        <v>MR0CX8CB7N0427866</v>
      </c>
      <c r="T415" t="e">
        <f>VLOOKUP(Servicios[[#This Row],[VIN2]],Table_LIstadoInactivos[Vin],1,0)</f>
        <v>#N/A</v>
      </c>
      <c r="U415" t="e">
        <f>VLOOKUP(Servicios[[#This Row],[VIN2]],Table_Campanias[Vin],1,0)</f>
        <v>#N/A</v>
      </c>
      <c r="V415" s="3" t="str">
        <f>MID(Servicios[[#This Row],[VIN2]],10,1)</f>
        <v>N</v>
      </c>
      <c r="W415" s="3" t="str">
        <f t="shared" si="41"/>
        <v/>
      </c>
      <c r="X415" t="s">
        <v>2941</v>
      </c>
      <c r="Y415">
        <v>4622102169</v>
      </c>
      <c r="Z415">
        <v>4612522443</v>
      </c>
      <c r="AA415">
        <v>4611042916</v>
      </c>
      <c r="AB415">
        <v>4611474026</v>
      </c>
      <c r="AC415" t="s">
        <v>2068</v>
      </c>
      <c r="AD415" s="9" t="str">
        <f>IFERROR(VLOOKUP(Servicios[[#This Row],[VIN 8 BV]],Citas[[VIN]:[STATUS ASISTENCIA]],1,FALSE),"NO")</f>
        <v>N0427866</v>
      </c>
    </row>
    <row r="416" spans="1:30">
      <c r="A416" s="1">
        <v>45007</v>
      </c>
      <c r="B416" s="19" t="s">
        <v>2942</v>
      </c>
      <c r="C416" s="156" t="str">
        <f>IFERROR(VLOOKUP(Servicios[[#This Row],[VIN 8 BV]],Citas[[VIN]:[TMK]],2,0),"NO")</f>
        <v>NO</v>
      </c>
      <c r="D416" s="4" t="str">
        <f>MID(Servicios[[#This Row],[VIN2]],10,8)</f>
        <v>KM225340</v>
      </c>
      <c r="E416" s="3">
        <f t="shared" si="39"/>
        <v>1</v>
      </c>
      <c r="F416">
        <f t="shared" si="40"/>
        <v>22</v>
      </c>
      <c r="G416" t="str">
        <f>TEXT(Servicios[[#This Row],[FECHA]],"aaaa")</f>
        <v>2023</v>
      </c>
      <c r="H416" t="str">
        <f>TEXT(Servicios[[#This Row],[FECHA]],"mmmm")</f>
        <v>marzo</v>
      </c>
      <c r="I416" t="str">
        <f>CONCATENATE(Servicios[[#This Row],[MES]]," ",Servicios[[#This Row],[AÑO]])</f>
        <v>marzo 2023</v>
      </c>
      <c r="J416" s="3" t="str">
        <f>MID(Servicios[[#This Row],[ORDEN]],1,1)</f>
        <v>S</v>
      </c>
      <c r="L416" t="s">
        <v>2943</v>
      </c>
      <c r="M416" t="s">
        <v>2944</v>
      </c>
      <c r="N416" t="s">
        <v>2945</v>
      </c>
      <c r="O416" t="s">
        <v>120</v>
      </c>
      <c r="P416" t="s">
        <v>517</v>
      </c>
      <c r="Q416" t="s">
        <v>2946</v>
      </c>
      <c r="R416" t="e">
        <f>VLOOKUP(Servicios[[#This Row],[VIN2]],Table_OutputBDVentaReciente[Vin],1,0)</f>
        <v>#N/A</v>
      </c>
      <c r="S416" t="e">
        <f>VLOOKUP(Servicios[[#This Row],[VIN2]],Table_ListadoRptClientes[Vin],1,0)</f>
        <v>#N/A</v>
      </c>
      <c r="T416" t="str">
        <f>VLOOKUP(Servicios[[#This Row],[VIN2]],Table_LIstadoInactivos[Vin],1,0)</f>
        <v>3TMCZ5AN4KM225340</v>
      </c>
      <c r="U416" t="e">
        <f>VLOOKUP(Servicios[[#This Row],[VIN2]],Table_Campanias[Vin],1,0)</f>
        <v>#N/A</v>
      </c>
      <c r="V416" s="3" t="str">
        <f>MID(Servicios[[#This Row],[VIN2]],10,1)</f>
        <v>K</v>
      </c>
      <c r="W416" s="3">
        <f t="shared" si="41"/>
        <v>2020</v>
      </c>
      <c r="X416" t="s">
        <v>2947</v>
      </c>
      <c r="Y416">
        <v>4666636200</v>
      </c>
      <c r="Z416">
        <v>4666690430</v>
      </c>
      <c r="AA416">
        <v>4661039551</v>
      </c>
      <c r="AB416">
        <v>0</v>
      </c>
      <c r="AC416" t="s">
        <v>2948</v>
      </c>
      <c r="AD416" s="9" t="str">
        <f>IFERROR(VLOOKUP(Servicios[[#This Row],[VIN 8 BV]],Citas[[VIN]:[STATUS ASISTENCIA]],1,FALSE),"NO")</f>
        <v>NO</v>
      </c>
    </row>
    <row r="417" spans="1:30">
      <c r="A417" s="1">
        <v>45007</v>
      </c>
      <c r="B417" s="19" t="s">
        <v>2949</v>
      </c>
      <c r="C417" s="156" t="str">
        <f>IFERROR(VLOOKUP(Servicios[[#This Row],[VIN 8 BV]],Citas[[VIN]:[TMK]],2,0),"NO")</f>
        <v>K</v>
      </c>
      <c r="D417" s="4" t="str">
        <f>MID(Servicios[[#This Row],[VIN2]],10,8)</f>
        <v>P0001877</v>
      </c>
      <c r="E417" s="3">
        <f t="shared" si="39"/>
        <v>1</v>
      </c>
      <c r="F417">
        <f t="shared" si="40"/>
        <v>22</v>
      </c>
      <c r="G417" t="str">
        <f>TEXT(Servicios[[#This Row],[FECHA]],"aaaa")</f>
        <v>2023</v>
      </c>
      <c r="H417" t="str">
        <f>TEXT(Servicios[[#This Row],[FECHA]],"mmmm")</f>
        <v>marzo</v>
      </c>
      <c r="I417" t="str">
        <f>CONCATENATE(Servicios[[#This Row],[MES]]," ",Servicios[[#This Row],[AÑO]])</f>
        <v>marzo 2023</v>
      </c>
      <c r="J417" s="3" t="str">
        <f>MID(Servicios[[#This Row],[ORDEN]],1,1)</f>
        <v>S</v>
      </c>
      <c r="L417" t="s">
        <v>2950</v>
      </c>
      <c r="M417" t="s">
        <v>2951</v>
      </c>
      <c r="N417" t="s">
        <v>2952</v>
      </c>
      <c r="O417" t="s">
        <v>118</v>
      </c>
      <c r="P417" t="s">
        <v>231</v>
      </c>
      <c r="Q417" t="s">
        <v>2953</v>
      </c>
      <c r="R417" t="e">
        <f>VLOOKUP(Servicios[[#This Row],[VIN2]],Table_OutputBDVentaReciente[Vin],1,0)</f>
        <v>#N/A</v>
      </c>
      <c r="S417" t="e">
        <f>VLOOKUP(Servicios[[#This Row],[VIN2]],Table_ListadoRptClientes[Vin],1,0)</f>
        <v>#N/A</v>
      </c>
      <c r="T417" t="e">
        <f>VLOOKUP(Servicios[[#This Row],[VIN2]],Table_LIstadoInactivos[Vin],1,0)</f>
        <v>#N/A</v>
      </c>
      <c r="U417" t="e">
        <f>VLOOKUP(Servicios[[#This Row],[VIN2]],Table_Campanias[Vin],1,0)</f>
        <v>#N/A</v>
      </c>
      <c r="V417" s="3" t="str">
        <f>MID(Servicios[[#This Row],[VIN2]],10,1)</f>
        <v>P</v>
      </c>
      <c r="W417" s="3" t="str">
        <f t="shared" si="41"/>
        <v/>
      </c>
      <c r="X417" t="s">
        <v>2954</v>
      </c>
      <c r="Y417">
        <v>0</v>
      </c>
      <c r="Z417">
        <v>0</v>
      </c>
      <c r="AA417">
        <v>4612064732</v>
      </c>
      <c r="AB417">
        <v>0</v>
      </c>
      <c r="AC417" t="s">
        <v>2848</v>
      </c>
      <c r="AD417" s="9" t="str">
        <f>IFERROR(VLOOKUP(Servicios[[#This Row],[VIN 8 BV]],Citas[[VIN]:[STATUS ASISTENCIA]],1,FALSE),"NO")</f>
        <v>P0001877</v>
      </c>
    </row>
    <row r="418" spans="1:30">
      <c r="A418" s="1">
        <v>45007</v>
      </c>
      <c r="B418" s="19" t="s">
        <v>2955</v>
      </c>
      <c r="C418" s="156" t="str">
        <f>IFERROR(VLOOKUP(Servicios[[#This Row],[VIN 8 BV]],Citas[[VIN]:[TMK]],2,0),"NO")</f>
        <v>M</v>
      </c>
      <c r="D418" s="4" t="str">
        <f>MID(Servicios[[#This Row],[VIN2]],10,8)</f>
        <v>H0252697</v>
      </c>
      <c r="E418" s="3">
        <f t="shared" si="39"/>
        <v>1</v>
      </c>
      <c r="F418">
        <f t="shared" si="40"/>
        <v>22</v>
      </c>
      <c r="G418" t="str">
        <f>TEXT(Servicios[[#This Row],[FECHA]],"aaaa")</f>
        <v>2023</v>
      </c>
      <c r="H418" t="str">
        <f>TEXT(Servicios[[#This Row],[FECHA]],"mmmm")</f>
        <v>marzo</v>
      </c>
      <c r="I418" t="str">
        <f>CONCATENATE(Servicios[[#This Row],[MES]]," ",Servicios[[#This Row],[AÑO]])</f>
        <v>marzo 2023</v>
      </c>
      <c r="J418" s="3" t="str">
        <f>MID(Servicios[[#This Row],[ORDEN]],1,1)</f>
        <v>S</v>
      </c>
      <c r="L418" t="s">
        <v>2956</v>
      </c>
      <c r="M418" t="s">
        <v>2957</v>
      </c>
      <c r="N418" t="s">
        <v>2958</v>
      </c>
      <c r="O418" t="s">
        <v>120</v>
      </c>
      <c r="P418" t="s">
        <v>251</v>
      </c>
      <c r="Q418" t="s">
        <v>2959</v>
      </c>
      <c r="R418" t="e">
        <f>VLOOKUP(Servicios[[#This Row],[VIN2]],Table_OutputBDVentaReciente[Vin],1,0)</f>
        <v>#N/A</v>
      </c>
      <c r="S418" t="e">
        <f>VLOOKUP(Servicios[[#This Row],[VIN2]],Table_ListadoRptClientes[Vin],1,0)</f>
        <v>#N/A</v>
      </c>
      <c r="T418" t="str">
        <f>VLOOKUP(Servicios[[#This Row],[VIN2]],Table_LIstadoInactivos[Vin],1,0)</f>
        <v>MR0EX8DD4H0252697</v>
      </c>
      <c r="U418" t="e">
        <f>VLOOKUP(Servicios[[#This Row],[VIN2]],Table_Campanias[Vin],1,0)</f>
        <v>#N/A</v>
      </c>
      <c r="V418" s="3" t="str">
        <f>MID(Servicios[[#This Row],[VIN2]],10,1)</f>
        <v>H</v>
      </c>
      <c r="W418" s="3">
        <f t="shared" si="41"/>
        <v>2017</v>
      </c>
      <c r="X418" t="s">
        <v>2960</v>
      </c>
      <c r="Y418">
        <v>4611738390</v>
      </c>
      <c r="Z418">
        <v>4611738390</v>
      </c>
      <c r="AA418">
        <v>4612393884</v>
      </c>
      <c r="AB418">
        <v>4611738390</v>
      </c>
      <c r="AC418" t="s">
        <v>2961</v>
      </c>
      <c r="AD418" s="9" t="str">
        <f>IFERROR(VLOOKUP(Servicios[[#This Row],[VIN 8 BV]],Citas[[VIN]:[STATUS ASISTENCIA]],1,FALSE),"NO")</f>
        <v>H0252697</v>
      </c>
    </row>
    <row r="419" spans="1:30">
      <c r="A419" s="1">
        <v>45007</v>
      </c>
      <c r="B419" s="19" t="s">
        <v>2962</v>
      </c>
      <c r="C419" s="156" t="str">
        <f>IFERROR(VLOOKUP(Servicios[[#This Row],[VIN 8 BV]],Citas[[VIN]:[TMK]],2,0),"NO")</f>
        <v>I</v>
      </c>
      <c r="D419" s="4" t="str">
        <f>MID(Servicios[[#This Row],[VIN2]],10,8)</f>
        <v>H0250512</v>
      </c>
      <c r="E419" s="3">
        <f t="shared" si="39"/>
        <v>1</v>
      </c>
      <c r="F419">
        <f t="shared" si="40"/>
        <v>22</v>
      </c>
      <c r="G419" t="str">
        <f>TEXT(Servicios[[#This Row],[FECHA]],"aaaa")</f>
        <v>2023</v>
      </c>
      <c r="H419" t="str">
        <f>TEXT(Servicios[[#This Row],[FECHA]],"mmmm")</f>
        <v>marzo</v>
      </c>
      <c r="I419" t="str">
        <f>CONCATENATE(Servicios[[#This Row],[MES]]," ",Servicios[[#This Row],[AÑO]])</f>
        <v>marzo 2023</v>
      </c>
      <c r="J419" s="3" t="str">
        <f>MID(Servicios[[#This Row],[ORDEN]],1,1)</f>
        <v>S</v>
      </c>
      <c r="L419" t="s">
        <v>2963</v>
      </c>
      <c r="M419" t="s">
        <v>2964</v>
      </c>
      <c r="N419" t="s">
        <v>2965</v>
      </c>
      <c r="O419" t="s">
        <v>118</v>
      </c>
      <c r="P419" t="s">
        <v>251</v>
      </c>
      <c r="Q419" t="s">
        <v>2966</v>
      </c>
      <c r="R419" t="e">
        <f>VLOOKUP(Servicios[[#This Row],[VIN2]],Table_OutputBDVentaReciente[Vin],1,0)</f>
        <v>#N/A</v>
      </c>
      <c r="S419" t="str">
        <f>VLOOKUP(Servicios[[#This Row],[VIN2]],Table_ListadoRptClientes[Vin],1,0)</f>
        <v>MR0EX8DD0H0250512</v>
      </c>
      <c r="T419" t="e">
        <f>VLOOKUP(Servicios[[#This Row],[VIN2]],Table_LIstadoInactivos[Vin],1,0)</f>
        <v>#N/A</v>
      </c>
      <c r="U419" t="e">
        <f>VLOOKUP(Servicios[[#This Row],[VIN2]],Table_Campanias[Vin],1,0)</f>
        <v>#N/A</v>
      </c>
      <c r="V419" s="3" t="str">
        <f>MID(Servicios[[#This Row],[VIN2]],10,1)</f>
        <v>H</v>
      </c>
      <c r="W419" s="3">
        <f t="shared" si="41"/>
        <v>2017</v>
      </c>
      <c r="X419" t="s">
        <v>2967</v>
      </c>
      <c r="Y419">
        <v>4131582908</v>
      </c>
      <c r="Z419">
        <v>4612883830</v>
      </c>
      <c r="AA419">
        <v>4612883830</v>
      </c>
      <c r="AB419">
        <v>0</v>
      </c>
      <c r="AC419" t="s">
        <v>2968</v>
      </c>
      <c r="AD419" s="9" t="str">
        <f>IFERROR(VLOOKUP(Servicios[[#This Row],[VIN 8 BV]],Citas[[VIN]:[STATUS ASISTENCIA]],1,FALSE),"NO")</f>
        <v>H0250512</v>
      </c>
    </row>
    <row r="420" spans="1:30">
      <c r="A420" s="1">
        <v>45007</v>
      </c>
      <c r="B420" s="19" t="s">
        <v>2969</v>
      </c>
      <c r="C420" s="156" t="str">
        <f>IFERROR(VLOOKUP(Servicios[[#This Row],[VIN 8 BV]],Citas[[VIN]:[TMK]],2,0),"NO")</f>
        <v>K</v>
      </c>
      <c r="D420" s="4" t="str">
        <f>MID(Servicios[[#This Row],[VIN2]],10,8)</f>
        <v>N4002047</v>
      </c>
      <c r="E420" s="3">
        <f t="shared" si="39"/>
        <v>1</v>
      </c>
      <c r="F420">
        <f t="shared" si="40"/>
        <v>22</v>
      </c>
      <c r="G420" t="str">
        <f>TEXT(Servicios[[#This Row],[FECHA]],"aaaa")</f>
        <v>2023</v>
      </c>
      <c r="H420" t="str">
        <f>TEXT(Servicios[[#This Row],[FECHA]],"mmmm")</f>
        <v>marzo</v>
      </c>
      <c r="I420" t="str">
        <f>CONCATENATE(Servicios[[#This Row],[MES]]," ",Servicios[[#This Row],[AÑO]])</f>
        <v>marzo 2023</v>
      </c>
      <c r="J420" s="3" t="str">
        <f>MID(Servicios[[#This Row],[ORDEN]],1,1)</f>
        <v>S</v>
      </c>
      <c r="L420" t="s">
        <v>2970</v>
      </c>
      <c r="M420" t="s">
        <v>2971</v>
      </c>
      <c r="N420" t="s">
        <v>294</v>
      </c>
      <c r="O420" t="s">
        <v>120</v>
      </c>
      <c r="P420" t="s">
        <v>410</v>
      </c>
      <c r="Q420" t="s">
        <v>2972</v>
      </c>
      <c r="R420" t="e">
        <f>VLOOKUP(Servicios[[#This Row],[VIN2]],Table_OutputBDVentaReciente[Vin],1,0)</f>
        <v>#N/A</v>
      </c>
      <c r="S420" t="str">
        <f>VLOOKUP(Servicios[[#This Row],[VIN2]],Table_ListadoRptClientes[Vin],1,0)</f>
        <v>MR0DA3CD1N4002047</v>
      </c>
      <c r="T420" t="e">
        <f>VLOOKUP(Servicios[[#This Row],[VIN2]],Table_LIstadoInactivos[Vin],1,0)</f>
        <v>#N/A</v>
      </c>
      <c r="U420" t="e">
        <f>VLOOKUP(Servicios[[#This Row],[VIN2]],Table_Campanias[Vin],1,0)</f>
        <v>#N/A</v>
      </c>
      <c r="V420" s="3" t="str">
        <f>MID(Servicios[[#This Row],[VIN2]],10,1)</f>
        <v>N</v>
      </c>
      <c r="W420" s="3" t="str">
        <f t="shared" si="41"/>
        <v/>
      </c>
      <c r="X420" t="s">
        <v>2973</v>
      </c>
      <c r="Y420">
        <v>0</v>
      </c>
      <c r="Z420">
        <v>4611270684</v>
      </c>
      <c r="AA420">
        <v>4611270684</v>
      </c>
      <c r="AB420">
        <v>0</v>
      </c>
      <c r="AC420" t="s">
        <v>2974</v>
      </c>
      <c r="AD420" s="9" t="str">
        <f>IFERROR(VLOOKUP(Servicios[[#This Row],[VIN 8 BV]],Citas[[VIN]:[STATUS ASISTENCIA]],1,FALSE),"NO")</f>
        <v>N4002047</v>
      </c>
    </row>
    <row r="421" spans="1:30">
      <c r="A421" s="1">
        <v>45007</v>
      </c>
      <c r="B421" s="19" t="s">
        <v>2975</v>
      </c>
      <c r="C421" s="156" t="str">
        <f>IFERROR(VLOOKUP(Servicios[[#This Row],[VIN 8 BV]],Citas[[VIN]:[TMK]],2,0),"NO")</f>
        <v>NO</v>
      </c>
      <c r="D421" s="4" t="str">
        <f>MID(Servicios[[#This Row],[VIN2]],10,8)</f>
        <v>NU587425</v>
      </c>
      <c r="E421" s="3">
        <f t="shared" si="39"/>
        <v>1</v>
      </c>
      <c r="F421">
        <f t="shared" si="40"/>
        <v>22</v>
      </c>
      <c r="G421" t="str">
        <f>TEXT(Servicios[[#This Row],[FECHA]],"aaaa")</f>
        <v>2023</v>
      </c>
      <c r="H421" t="str">
        <f>TEXT(Servicios[[#This Row],[FECHA]],"mmmm")</f>
        <v>marzo</v>
      </c>
      <c r="I421" t="str">
        <f>CONCATENATE(Servicios[[#This Row],[MES]]," ",Servicios[[#This Row],[AÑO]])</f>
        <v>marzo 2023</v>
      </c>
      <c r="J421" s="3" t="str">
        <f>MID(Servicios[[#This Row],[ORDEN]],1,1)</f>
        <v>S</v>
      </c>
      <c r="L421" t="s">
        <v>2976</v>
      </c>
      <c r="M421" t="s">
        <v>2977</v>
      </c>
      <c r="N421" t="s">
        <v>2978</v>
      </c>
      <c r="O421" t="s">
        <v>118</v>
      </c>
      <c r="P421" t="s">
        <v>1038</v>
      </c>
      <c r="Q421" t="s">
        <v>2979</v>
      </c>
      <c r="R421" t="e">
        <f>VLOOKUP(Servicios[[#This Row],[VIN2]],Table_OutputBDVentaReciente[Vin],1,0)</f>
        <v>#N/A</v>
      </c>
      <c r="S421" t="str">
        <f>VLOOKUP(Servicios[[#This Row],[VIN2]],Table_ListadoRptClientes[Vin],1,0)</f>
        <v>4T1F31AK1NU587425</v>
      </c>
      <c r="T421" t="e">
        <f>VLOOKUP(Servicios[[#This Row],[VIN2]],Table_LIstadoInactivos[Vin],1,0)</f>
        <v>#N/A</v>
      </c>
      <c r="U421" t="e">
        <f>VLOOKUP(Servicios[[#This Row],[VIN2]],Table_Campanias[Vin],1,0)</f>
        <v>#N/A</v>
      </c>
      <c r="V421" s="3" t="str">
        <f>MID(Servicios[[#This Row],[VIN2]],10,1)</f>
        <v>N</v>
      </c>
      <c r="W421" s="3" t="str">
        <f t="shared" si="41"/>
        <v/>
      </c>
      <c r="X421" t="s">
        <v>2980</v>
      </c>
      <c r="Y421">
        <v>4616176751</v>
      </c>
      <c r="Z421">
        <v>4616177751</v>
      </c>
      <c r="AA421">
        <v>4611040529</v>
      </c>
      <c r="AB421">
        <v>0</v>
      </c>
      <c r="AC421" t="s">
        <v>1918</v>
      </c>
      <c r="AD421" s="9" t="str">
        <f>IFERROR(VLOOKUP(Servicios[[#This Row],[VIN 8 BV]],Citas[[VIN]:[STATUS ASISTENCIA]],1,FALSE),"NO")</f>
        <v>NO</v>
      </c>
    </row>
    <row r="422" spans="1:30">
      <c r="A422" s="1">
        <v>45007</v>
      </c>
      <c r="B422" s="19" t="s">
        <v>2981</v>
      </c>
      <c r="C422" s="156" t="str">
        <f>IFERROR(VLOOKUP(Servicios[[#This Row],[VIN 8 BV]],Citas[[VIN]:[TMK]],2,0),"NO")</f>
        <v>K</v>
      </c>
      <c r="D422" s="4" t="str">
        <f>MID(Servicios[[#This Row],[VIN2]],10,8)</f>
        <v>NP387426</v>
      </c>
      <c r="E422" s="3">
        <f t="shared" si="39"/>
        <v>1</v>
      </c>
      <c r="F422">
        <f t="shared" si="40"/>
        <v>22</v>
      </c>
      <c r="G422" t="str">
        <f>TEXT(Servicios[[#This Row],[FECHA]],"aaaa")</f>
        <v>2023</v>
      </c>
      <c r="H422" t="str">
        <f>TEXT(Servicios[[#This Row],[FECHA]],"mmmm")</f>
        <v>marzo</v>
      </c>
      <c r="I422" t="str">
        <f>CONCATENATE(Servicios[[#This Row],[MES]]," ",Servicios[[#This Row],[AÑO]])</f>
        <v>marzo 2023</v>
      </c>
      <c r="J422" s="3" t="str">
        <f>MID(Servicios[[#This Row],[ORDEN]],1,1)</f>
        <v>S</v>
      </c>
      <c r="L422" t="s">
        <v>2982</v>
      </c>
      <c r="M422" t="s">
        <v>2983</v>
      </c>
      <c r="N422" t="s">
        <v>2984</v>
      </c>
      <c r="O422" t="s">
        <v>119</v>
      </c>
      <c r="P422" t="s">
        <v>310</v>
      </c>
      <c r="Q422" t="s">
        <v>2985</v>
      </c>
      <c r="R422" t="e">
        <f>VLOOKUP(Servicios[[#This Row],[VIN2]],Table_OutputBDVentaReciente[Vin],1,0)</f>
        <v>#N/A</v>
      </c>
      <c r="S422" t="e">
        <f>VLOOKUP(Servicios[[#This Row],[VIN2]],Table_ListadoRptClientes[Vin],1,0)</f>
        <v>#N/A</v>
      </c>
      <c r="T422" t="e">
        <f>VLOOKUP(Servicios[[#This Row],[VIN2]],Table_LIstadoInactivos[Vin],1,0)</f>
        <v>#N/A</v>
      </c>
      <c r="U422" t="e">
        <f>VLOOKUP(Servicios[[#This Row],[VIN2]],Table_Campanias[Vin],1,0)</f>
        <v>#N/A</v>
      </c>
      <c r="V422" s="3" t="str">
        <f>MID(Servicios[[#This Row],[VIN2]],10,1)</f>
        <v>N</v>
      </c>
      <c r="W422" s="3" t="str">
        <f t="shared" si="41"/>
        <v/>
      </c>
      <c r="X422" t="s">
        <v>2986</v>
      </c>
      <c r="Y422">
        <v>0</v>
      </c>
      <c r="Z422">
        <v>5566118753</v>
      </c>
      <c r="AA422">
        <v>5566118753</v>
      </c>
      <c r="AB422">
        <v>0</v>
      </c>
      <c r="AC422" t="s">
        <v>2987</v>
      </c>
      <c r="AD422" s="9" t="str">
        <f>IFERROR(VLOOKUP(Servicios[[#This Row],[VIN 8 BV]],Citas[[VIN]:[STATUS ASISTENCIA]],1,FALSE),"NO")</f>
        <v>NP387426</v>
      </c>
    </row>
    <row r="423" spans="1:30">
      <c r="A423" s="1">
        <v>45007</v>
      </c>
      <c r="B423" s="19" t="s">
        <v>2988</v>
      </c>
      <c r="C423" s="156" t="str">
        <f>IFERROR(VLOOKUP(Servicios[[#This Row],[VIN 8 BV]],Citas[[VIN]:[TMK]],2,0),"NO")</f>
        <v>M</v>
      </c>
      <c r="D423" s="4" t="str">
        <f>MID(Servicios[[#This Row],[VIN2]],10,8)</f>
        <v>HU657708</v>
      </c>
      <c r="E423" s="3">
        <f t="shared" si="39"/>
        <v>1</v>
      </c>
      <c r="F423">
        <f t="shared" si="40"/>
        <v>22</v>
      </c>
      <c r="G423" t="str">
        <f>TEXT(Servicios[[#This Row],[FECHA]],"aaaa")</f>
        <v>2023</v>
      </c>
      <c r="H423" t="str">
        <f>TEXT(Servicios[[#This Row],[FECHA]],"mmmm")</f>
        <v>marzo</v>
      </c>
      <c r="I423" t="str">
        <f>CONCATENATE(Servicios[[#This Row],[MES]]," ",Servicios[[#This Row],[AÑO]])</f>
        <v>marzo 2023</v>
      </c>
      <c r="J423" s="3" t="str">
        <f>MID(Servicios[[#This Row],[ORDEN]],1,1)</f>
        <v>S</v>
      </c>
      <c r="L423" t="s">
        <v>2989</v>
      </c>
      <c r="M423" t="s">
        <v>2990</v>
      </c>
      <c r="N423" t="s">
        <v>2991</v>
      </c>
      <c r="O423" t="s">
        <v>119</v>
      </c>
      <c r="P423" t="s">
        <v>359</v>
      </c>
      <c r="Q423" t="s">
        <v>2992</v>
      </c>
      <c r="R423" t="e">
        <f>VLOOKUP(Servicios[[#This Row],[VIN2]],Table_OutputBDVentaReciente[Vin],1,0)</f>
        <v>#N/A</v>
      </c>
      <c r="S423" t="e">
        <f>VLOOKUP(Servicios[[#This Row],[VIN2]],Table_ListadoRptClientes[Vin],1,0)</f>
        <v>#N/A</v>
      </c>
      <c r="T423" t="e">
        <f>VLOOKUP(Servicios[[#This Row],[VIN2]],Table_LIstadoInactivos[Vin],1,0)</f>
        <v>#N/A</v>
      </c>
      <c r="U423" t="e">
        <f>VLOOKUP(Servicios[[#This Row],[VIN2]],Table_Campanias[Vin],1,0)</f>
        <v>#N/A</v>
      </c>
      <c r="V423" s="3" t="str">
        <f>MID(Servicios[[#This Row],[VIN2]],10,1)</f>
        <v>H</v>
      </c>
      <c r="W423" s="3">
        <f t="shared" si="41"/>
        <v>2017</v>
      </c>
      <c r="X423" t="s">
        <v>2993</v>
      </c>
      <c r="Y423">
        <v>4611218734</v>
      </c>
      <c r="Z423">
        <v>4611218734</v>
      </c>
      <c r="AA423">
        <v>4611218734</v>
      </c>
      <c r="AB423">
        <v>0</v>
      </c>
      <c r="AC423" t="s">
        <v>2994</v>
      </c>
      <c r="AD423" s="9" t="str">
        <f>IFERROR(VLOOKUP(Servicios[[#This Row],[VIN 8 BV]],Citas[[VIN]:[STATUS ASISTENCIA]],1,FALSE),"NO")</f>
        <v>HU657708</v>
      </c>
    </row>
    <row r="424" spans="1:30">
      <c r="A424" s="1">
        <v>45007</v>
      </c>
      <c r="B424" s="19" t="s">
        <v>2995</v>
      </c>
      <c r="C424" s="156" t="str">
        <f>IFERROR(VLOOKUP(Servicios[[#This Row],[VIN 8 BV]],Citas[[VIN]:[TMK]],2,0),"NO")</f>
        <v>J</v>
      </c>
      <c r="D424" s="4" t="str">
        <f>MID(Servicios[[#This Row],[VIN2]],10,8)</f>
        <v>8M049880</v>
      </c>
      <c r="E424" s="3">
        <f t="shared" si="39"/>
        <v>1</v>
      </c>
      <c r="F424">
        <f t="shared" si="40"/>
        <v>22</v>
      </c>
      <c r="G424" t="str">
        <f>TEXT(Servicios[[#This Row],[FECHA]],"aaaa")</f>
        <v>2023</v>
      </c>
      <c r="H424" t="str">
        <f>TEXT(Servicios[[#This Row],[FECHA]],"mmmm")</f>
        <v>marzo</v>
      </c>
      <c r="I424" t="str">
        <f>CONCATENATE(Servicios[[#This Row],[MES]]," ",Servicios[[#This Row],[AÑO]])</f>
        <v>marzo 2023</v>
      </c>
      <c r="J424" s="3" t="str">
        <f>MID(Servicios[[#This Row],[ORDEN]],1,1)</f>
        <v>S</v>
      </c>
      <c r="L424" t="s">
        <v>2996</v>
      </c>
      <c r="M424" t="s">
        <v>2997</v>
      </c>
      <c r="N424" t="s">
        <v>2998</v>
      </c>
      <c r="O424" t="s">
        <v>120</v>
      </c>
      <c r="P424" t="s">
        <v>517</v>
      </c>
      <c r="Q424" t="s">
        <v>2999</v>
      </c>
      <c r="R424" t="e">
        <f>VLOOKUP(Servicios[[#This Row],[VIN2]],Table_OutputBDVentaReciente[Vin],1,0)</f>
        <v>#N/A</v>
      </c>
      <c r="S424" t="str">
        <f>VLOOKUP(Servicios[[#This Row],[VIN2]],Table_ListadoRptClientes[Vin],1,0)</f>
        <v>3TMJU62N68M049880</v>
      </c>
      <c r="T424" t="e">
        <f>VLOOKUP(Servicios[[#This Row],[VIN2]],Table_LIstadoInactivos[Vin],1,0)</f>
        <v>#N/A</v>
      </c>
      <c r="U424" t="e">
        <f>VLOOKUP(Servicios[[#This Row],[VIN2]],Table_Campanias[Vin],1,0)</f>
        <v>#N/A</v>
      </c>
      <c r="V424" s="3" t="str">
        <f>MID(Servicios[[#This Row],[VIN2]],10,1)</f>
        <v>8</v>
      </c>
      <c r="W424" s="3">
        <f t="shared" si="41"/>
        <v>2008</v>
      </c>
      <c r="X424" t="s">
        <v>3000</v>
      </c>
      <c r="Y424">
        <v>4616133557</v>
      </c>
      <c r="Z424">
        <v>4611699779</v>
      </c>
      <c r="AA424">
        <v>4612010439</v>
      </c>
      <c r="AB424">
        <v>4612010439</v>
      </c>
      <c r="AC424" t="s">
        <v>3001</v>
      </c>
      <c r="AD424" s="9" t="str">
        <f>IFERROR(VLOOKUP(Servicios[[#This Row],[VIN 8 BV]],Citas[[VIN]:[STATUS ASISTENCIA]],1,FALSE),"NO")</f>
        <v>8M049880</v>
      </c>
    </row>
    <row r="425" spans="1:30">
      <c r="A425" s="1">
        <v>45007</v>
      </c>
      <c r="B425" s="19" t="s">
        <v>3002</v>
      </c>
      <c r="C425" s="156" t="str">
        <f>IFERROR(VLOOKUP(Servicios[[#This Row],[VIN 8 BV]],Citas[[VIN]:[TMK]],2,0),"NO")</f>
        <v>NO</v>
      </c>
      <c r="D425" s="4" t="str">
        <f>MID(Servicios[[#This Row],[VIN2]],10,8)</f>
        <v>EW205906</v>
      </c>
      <c r="E425" s="3">
        <f t="shared" si="39"/>
        <v>1</v>
      </c>
      <c r="F425">
        <f t="shared" si="40"/>
        <v>22</v>
      </c>
      <c r="G425" t="str">
        <f>TEXT(Servicios[[#This Row],[FECHA]],"aaaa")</f>
        <v>2023</v>
      </c>
      <c r="H425" t="str">
        <f>TEXT(Servicios[[#This Row],[FECHA]],"mmmm")</f>
        <v>marzo</v>
      </c>
      <c r="I425" t="str">
        <f>CONCATENATE(Servicios[[#This Row],[MES]]," ",Servicios[[#This Row],[AÑO]])</f>
        <v>marzo 2023</v>
      </c>
      <c r="J425" s="3" t="str">
        <f>MID(Servicios[[#This Row],[ORDEN]],1,1)</f>
        <v>S</v>
      </c>
      <c r="L425" t="s">
        <v>3003</v>
      </c>
      <c r="M425" t="s">
        <v>3004</v>
      </c>
      <c r="N425" t="s">
        <v>3005</v>
      </c>
      <c r="O425" t="s">
        <v>118</v>
      </c>
      <c r="P425" t="s">
        <v>295</v>
      </c>
      <c r="Q425" t="s">
        <v>3006</v>
      </c>
      <c r="R425" t="e">
        <f>VLOOKUP(Servicios[[#This Row],[VIN2]],Table_OutputBDVentaReciente[Vin],1,0)</f>
        <v>#N/A</v>
      </c>
      <c r="S425" t="e">
        <f>VLOOKUP(Servicios[[#This Row],[VIN2]],Table_ListadoRptClientes[Vin],1,0)</f>
        <v>#N/A</v>
      </c>
      <c r="T425" t="str">
        <f>VLOOKUP(Servicios[[#This Row],[VIN2]],Table_LIstadoInactivos[Vin],1,0)</f>
        <v>2T3RF4EV2EW205906</v>
      </c>
      <c r="U425" t="e">
        <f>VLOOKUP(Servicios[[#This Row],[VIN2]],Table_Campanias[Vin],1,0)</f>
        <v>#N/A</v>
      </c>
      <c r="V425" s="3" t="str">
        <f>MID(Servicios[[#This Row],[VIN2]],10,1)</f>
        <v>E</v>
      </c>
      <c r="W425" s="3">
        <f t="shared" si="41"/>
        <v>2014</v>
      </c>
      <c r="X425" t="s">
        <v>3007</v>
      </c>
      <c r="Y425">
        <v>0</v>
      </c>
      <c r="Z425">
        <v>0</v>
      </c>
      <c r="AA425">
        <v>4612271517</v>
      </c>
      <c r="AB425">
        <v>0</v>
      </c>
      <c r="AC425" t="s">
        <v>3008</v>
      </c>
      <c r="AD425" s="9" t="str">
        <f>IFERROR(VLOOKUP(Servicios[[#This Row],[VIN 8 BV]],Citas[[VIN]:[STATUS ASISTENCIA]],1,FALSE),"NO")</f>
        <v>NO</v>
      </c>
    </row>
    <row r="426" spans="1:30">
      <c r="A426" s="1">
        <v>45007</v>
      </c>
      <c r="B426" s="19" t="s">
        <v>3009</v>
      </c>
      <c r="C426" s="156" t="str">
        <f>IFERROR(VLOOKUP(Servicios[[#This Row],[VIN 8 BV]],Citas[[VIN]:[TMK]],2,0),"NO")</f>
        <v>NO</v>
      </c>
      <c r="D426" s="4" t="str">
        <f>MID(Servicios[[#This Row],[VIN2]],10,8)</f>
        <v>NS104195</v>
      </c>
      <c r="E426" s="3">
        <f t="shared" si="39"/>
        <v>1</v>
      </c>
      <c r="F426">
        <f t="shared" si="40"/>
        <v>22</v>
      </c>
      <c r="G426" t="str">
        <f>TEXT(Servicios[[#This Row],[FECHA]],"aaaa")</f>
        <v>2023</v>
      </c>
      <c r="H426" t="str">
        <f>TEXT(Servicios[[#This Row],[FECHA]],"mmmm")</f>
        <v>marzo</v>
      </c>
      <c r="I426" t="str">
        <f>CONCATENATE(Servicios[[#This Row],[MES]]," ",Servicios[[#This Row],[AÑO]])</f>
        <v>marzo 2023</v>
      </c>
      <c r="J426" s="3" t="str">
        <f>MID(Servicios[[#This Row],[ORDEN]],1,1)</f>
        <v>S</v>
      </c>
      <c r="L426" t="s">
        <v>3010</v>
      </c>
      <c r="M426" t="s">
        <v>3011</v>
      </c>
      <c r="N426" t="s">
        <v>3012</v>
      </c>
      <c r="O426" t="s">
        <v>118</v>
      </c>
      <c r="P426" t="s">
        <v>509</v>
      </c>
      <c r="Q426" t="s">
        <v>3013</v>
      </c>
      <c r="R426" t="e">
        <f>VLOOKUP(Servicios[[#This Row],[VIN2]],Table_OutputBDVentaReciente[Vin],1,0)</f>
        <v>#N/A</v>
      </c>
      <c r="S426" t="str">
        <f>VLOOKUP(Servicios[[#This Row],[VIN2]],Table_ListadoRptClientes[Vin],1,0)</f>
        <v>5TDGRKEC1NS104195</v>
      </c>
      <c r="T426" t="e">
        <f>VLOOKUP(Servicios[[#This Row],[VIN2]],Table_LIstadoInactivos[Vin],1,0)</f>
        <v>#N/A</v>
      </c>
      <c r="U426" t="e">
        <f>VLOOKUP(Servicios[[#This Row],[VIN2]],Table_Campanias[Vin],1,0)</f>
        <v>#N/A</v>
      </c>
      <c r="V426" s="3" t="str">
        <f>MID(Servicios[[#This Row],[VIN2]],10,1)</f>
        <v>N</v>
      </c>
      <c r="W426" s="3" t="str">
        <f t="shared" si="41"/>
        <v/>
      </c>
      <c r="X426" t="s">
        <v>3014</v>
      </c>
      <c r="Y426">
        <v>4611697587</v>
      </c>
      <c r="Z426">
        <v>4611059798</v>
      </c>
      <c r="AA426">
        <v>4611059798</v>
      </c>
      <c r="AB426">
        <v>0</v>
      </c>
      <c r="AC426" t="s">
        <v>3015</v>
      </c>
      <c r="AD426" s="9" t="str">
        <f>IFERROR(VLOOKUP(Servicios[[#This Row],[VIN 8 BV]],Citas[[VIN]:[STATUS ASISTENCIA]],1,FALSE),"NO")</f>
        <v>NO</v>
      </c>
    </row>
    <row r="427" spans="1:30">
      <c r="A427" s="1">
        <v>45007</v>
      </c>
      <c r="B427" s="19" t="s">
        <v>2870</v>
      </c>
      <c r="C427" s="156" t="str">
        <f>IFERROR(VLOOKUP(Servicios[[#This Row],[VIN 8 BV]],Citas[[VIN]:[TMK]],2,0),"NO")</f>
        <v>K</v>
      </c>
      <c r="D427" s="4" t="str">
        <f>MID(Servicios[[#This Row],[VIN2]],10,8)</f>
        <v>LU523436</v>
      </c>
      <c r="E427" s="3">
        <f t="shared" si="39"/>
        <v>1</v>
      </c>
      <c r="F427">
        <f t="shared" si="40"/>
        <v>22</v>
      </c>
      <c r="G427" t="str">
        <f>TEXT(Servicios[[#This Row],[FECHA]],"aaaa")</f>
        <v>2023</v>
      </c>
      <c r="H427" t="str">
        <f>TEXT(Servicios[[#This Row],[FECHA]],"mmmm")</f>
        <v>marzo</v>
      </c>
      <c r="I427" t="str">
        <f>CONCATENATE(Servicios[[#This Row],[MES]]," ",Servicios[[#This Row],[AÑO]])</f>
        <v>marzo 2023</v>
      </c>
      <c r="J427" s="3" t="str">
        <f>MID(Servicios[[#This Row],[ORDEN]],1,1)</f>
        <v>S</v>
      </c>
      <c r="L427" t="s">
        <v>3016</v>
      </c>
      <c r="M427" t="s">
        <v>3017</v>
      </c>
      <c r="N427" t="s">
        <v>2873</v>
      </c>
      <c r="O427" t="s">
        <v>119</v>
      </c>
      <c r="P427" t="s">
        <v>1038</v>
      </c>
      <c r="Q427" t="s">
        <v>2874</v>
      </c>
      <c r="R427" t="e">
        <f>VLOOKUP(Servicios[[#This Row],[VIN2]],Table_OutputBDVentaReciente[Vin],1,0)</f>
        <v>#N/A</v>
      </c>
      <c r="S427" t="str">
        <f>VLOOKUP(Servicios[[#This Row],[VIN2]],Table_ListadoRptClientes[Vin],1,0)</f>
        <v>4T1B21HKXLU523436</v>
      </c>
      <c r="T427" t="e">
        <f>VLOOKUP(Servicios[[#This Row],[VIN2]],Table_LIstadoInactivos[Vin],1,0)</f>
        <v>#N/A</v>
      </c>
      <c r="U427" t="e">
        <f>VLOOKUP(Servicios[[#This Row],[VIN2]],Table_Campanias[Vin],1,0)</f>
        <v>#N/A</v>
      </c>
      <c r="V427" s="3" t="str">
        <f>MID(Servicios[[#This Row],[VIN2]],10,1)</f>
        <v>L</v>
      </c>
      <c r="W427" s="3">
        <f t="shared" si="41"/>
        <v>2021</v>
      </c>
      <c r="X427" t="s">
        <v>2875</v>
      </c>
      <c r="Y427">
        <v>4612203886</v>
      </c>
      <c r="Z427">
        <v>4612202917</v>
      </c>
      <c r="AA427">
        <v>4121764812</v>
      </c>
      <c r="AB427">
        <v>4612202917</v>
      </c>
      <c r="AC427" t="s">
        <v>2876</v>
      </c>
      <c r="AD427" s="9" t="str">
        <f>IFERROR(VLOOKUP(Servicios[[#This Row],[VIN 8 BV]],Citas[[VIN]:[STATUS ASISTENCIA]],1,FALSE),"NO")</f>
        <v>LU523436</v>
      </c>
    </row>
    <row r="428" spans="1:30">
      <c r="A428" s="1">
        <v>45007</v>
      </c>
      <c r="B428" s="19" t="s">
        <v>3018</v>
      </c>
      <c r="C428" s="156" t="str">
        <f>IFERROR(VLOOKUP(Servicios[[#This Row],[VIN 8 BV]],Citas[[VIN]:[TMK]],2,0),"NO")</f>
        <v>K</v>
      </c>
      <c r="D428" s="4" t="str">
        <f>MID(Servicios[[#This Row],[VIN2]],10,8)</f>
        <v>EW145388</v>
      </c>
      <c r="E428" s="3">
        <f t="shared" si="39"/>
        <v>1</v>
      </c>
      <c r="F428">
        <f t="shared" si="40"/>
        <v>22</v>
      </c>
      <c r="G428" t="str">
        <f>TEXT(Servicios[[#This Row],[FECHA]],"aaaa")</f>
        <v>2023</v>
      </c>
      <c r="H428" t="str">
        <f>TEXT(Servicios[[#This Row],[FECHA]],"mmmm")</f>
        <v>marzo</v>
      </c>
      <c r="I428" t="str">
        <f>CONCATENATE(Servicios[[#This Row],[MES]]," ",Servicios[[#This Row],[AÑO]])</f>
        <v>marzo 2023</v>
      </c>
      <c r="J428" s="3" t="str">
        <f>MID(Servicios[[#This Row],[ORDEN]],1,1)</f>
        <v>S</v>
      </c>
      <c r="L428" t="s">
        <v>3019</v>
      </c>
      <c r="M428" t="s">
        <v>3020</v>
      </c>
      <c r="N428" t="s">
        <v>3021</v>
      </c>
      <c r="O428" t="s">
        <v>118</v>
      </c>
      <c r="P428" t="s">
        <v>295</v>
      </c>
      <c r="Q428" t="s">
        <v>3022</v>
      </c>
      <c r="R428" t="e">
        <f>VLOOKUP(Servicios[[#This Row],[VIN2]],Table_OutputBDVentaReciente[Vin],1,0)</f>
        <v>#N/A</v>
      </c>
      <c r="S428" t="str">
        <f>VLOOKUP(Servicios[[#This Row],[VIN2]],Table_ListadoRptClientes[Vin],1,0)</f>
        <v>2T3RF4EV1EW145388</v>
      </c>
      <c r="T428" t="e">
        <f>VLOOKUP(Servicios[[#This Row],[VIN2]],Table_LIstadoInactivos[Vin],1,0)</f>
        <v>#N/A</v>
      </c>
      <c r="U428" t="e">
        <f>VLOOKUP(Servicios[[#This Row],[VIN2]],Table_Campanias[Vin],1,0)</f>
        <v>#N/A</v>
      </c>
      <c r="V428" s="3" t="str">
        <f>MID(Servicios[[#This Row],[VIN2]],10,1)</f>
        <v>E</v>
      </c>
      <c r="W428" s="3">
        <f t="shared" si="41"/>
        <v>2014</v>
      </c>
      <c r="X428" t="s">
        <v>3023</v>
      </c>
      <c r="Y428">
        <v>4611044000</v>
      </c>
      <c r="Z428">
        <v>4611044000</v>
      </c>
      <c r="AA428">
        <v>4611044000</v>
      </c>
      <c r="AB428" t="s">
        <v>3024</v>
      </c>
      <c r="AC428" t="s">
        <v>3025</v>
      </c>
      <c r="AD428" s="9" t="str">
        <f>IFERROR(VLOOKUP(Servicios[[#This Row],[VIN 8 BV]],Citas[[VIN]:[STATUS ASISTENCIA]],1,FALSE),"NO")</f>
        <v>EW145388</v>
      </c>
    </row>
    <row r="429" spans="1:30">
      <c r="A429" s="1">
        <v>45007</v>
      </c>
      <c r="B429" s="19" t="s">
        <v>3026</v>
      </c>
      <c r="C429" s="156" t="str">
        <f>IFERROR(VLOOKUP(Servicios[[#This Row],[VIN 8 BV]],Citas[[VIN]:[TMK]],2,0),"NO")</f>
        <v>K</v>
      </c>
      <c r="D429" s="4" t="str">
        <f>MID(Servicios[[#This Row],[VIN2]],10,8)</f>
        <v>HW548970</v>
      </c>
      <c r="E429" s="3">
        <f t="shared" si="39"/>
        <v>1</v>
      </c>
      <c r="F429">
        <f t="shared" si="40"/>
        <v>22</v>
      </c>
      <c r="G429" t="str">
        <f>TEXT(Servicios[[#This Row],[FECHA]],"aaaa")</f>
        <v>2023</v>
      </c>
      <c r="H429" t="str">
        <f>TEXT(Servicios[[#This Row],[FECHA]],"mmmm")</f>
        <v>marzo</v>
      </c>
      <c r="I429" t="str">
        <f>CONCATENATE(Servicios[[#This Row],[MES]]," ",Servicios[[#This Row],[AÑO]])</f>
        <v>marzo 2023</v>
      </c>
      <c r="J429" s="3" t="str">
        <f>MID(Servicios[[#This Row],[ORDEN]],1,1)</f>
        <v>S</v>
      </c>
      <c r="L429" t="s">
        <v>3027</v>
      </c>
      <c r="M429" t="s">
        <v>3028</v>
      </c>
      <c r="N429" t="s">
        <v>3029</v>
      </c>
      <c r="O429" t="s">
        <v>118</v>
      </c>
      <c r="P429" t="s">
        <v>295</v>
      </c>
      <c r="Q429" t="s">
        <v>3030</v>
      </c>
      <c r="R429" t="e">
        <f>VLOOKUP(Servicios[[#This Row],[VIN2]],Table_OutputBDVentaReciente[Vin],1,0)</f>
        <v>#N/A</v>
      </c>
      <c r="S429" t="str">
        <f>VLOOKUP(Servicios[[#This Row],[VIN2]],Table_ListadoRptClientes[Vin],1,0)</f>
        <v>2T3RFREV3HW548970</v>
      </c>
      <c r="T429" t="e">
        <f>VLOOKUP(Servicios[[#This Row],[VIN2]],Table_LIstadoInactivos[Vin],1,0)</f>
        <v>#N/A</v>
      </c>
      <c r="U429" t="e">
        <f>VLOOKUP(Servicios[[#This Row],[VIN2]],Table_Campanias[Vin],1,0)</f>
        <v>#N/A</v>
      </c>
      <c r="V429" s="3" t="str">
        <f>MID(Servicios[[#This Row],[VIN2]],10,1)</f>
        <v>H</v>
      </c>
      <c r="W429" s="3">
        <f t="shared" si="41"/>
        <v>2017</v>
      </c>
      <c r="X429" t="s">
        <v>3031</v>
      </c>
      <c r="Y429">
        <v>4181034554</v>
      </c>
      <c r="Z429">
        <v>4611835936</v>
      </c>
      <c r="AA429">
        <v>4611835936</v>
      </c>
      <c r="AB429">
        <v>4611835936</v>
      </c>
      <c r="AC429" t="s">
        <v>3032</v>
      </c>
      <c r="AD429" s="9" t="str">
        <f>IFERROR(VLOOKUP(Servicios[[#This Row],[VIN 8 BV]],Citas[[VIN]:[STATUS ASISTENCIA]],1,FALSE),"NO")</f>
        <v>HW548970</v>
      </c>
    </row>
    <row r="430" spans="1:30">
      <c r="A430" s="1">
        <v>45007</v>
      </c>
      <c r="B430" s="19" t="s">
        <v>3033</v>
      </c>
      <c r="C430" s="156" t="str">
        <f>IFERROR(VLOOKUP(Servicios[[#This Row],[VIN 8 BV]],Citas[[VIN]:[TMK]],2,0),"NO")</f>
        <v>K</v>
      </c>
      <c r="D430" s="4" t="str">
        <f>MID(Servicios[[#This Row],[VIN2]],10,8)</f>
        <v>MU014843</v>
      </c>
      <c r="E430" s="3">
        <f t="shared" si="39"/>
        <v>1</v>
      </c>
      <c r="F430">
        <f t="shared" si="40"/>
        <v>22</v>
      </c>
      <c r="G430" t="str">
        <f>TEXT(Servicios[[#This Row],[FECHA]],"aaaa")</f>
        <v>2023</v>
      </c>
      <c r="H430" t="str">
        <f>TEXT(Servicios[[#This Row],[FECHA]],"mmmm")</f>
        <v>marzo</v>
      </c>
      <c r="I430" t="str">
        <f>CONCATENATE(Servicios[[#This Row],[MES]]," ",Servicios[[#This Row],[AÑO]])</f>
        <v>marzo 2023</v>
      </c>
      <c r="J430" s="3" t="str">
        <f>MID(Servicios[[#This Row],[ORDEN]],1,1)</f>
        <v>S</v>
      </c>
      <c r="L430" t="s">
        <v>3034</v>
      </c>
      <c r="M430" t="s">
        <v>3035</v>
      </c>
      <c r="N430" t="s">
        <v>3036</v>
      </c>
      <c r="O430" t="s">
        <v>120</v>
      </c>
      <c r="P430" t="s">
        <v>266</v>
      </c>
      <c r="Q430" t="s">
        <v>3037</v>
      </c>
      <c r="R430" t="e">
        <f>VLOOKUP(Servicios[[#This Row],[VIN2]],Table_OutputBDVentaReciente[Vin],1,0)</f>
        <v>#N/A</v>
      </c>
      <c r="S430" t="str">
        <f>VLOOKUP(Servicios[[#This Row],[VIN2]],Table_ListadoRptClientes[Vin],1,0)</f>
        <v>4T3DWRFV7MU014843</v>
      </c>
      <c r="T430" t="e">
        <f>VLOOKUP(Servicios[[#This Row],[VIN2]],Table_LIstadoInactivos[Vin],1,0)</f>
        <v>#N/A</v>
      </c>
      <c r="U430" t="e">
        <f>VLOOKUP(Servicios[[#This Row],[VIN2]],Table_Campanias[Vin],1,0)</f>
        <v>#N/A</v>
      </c>
      <c r="V430" s="3" t="str">
        <f>MID(Servicios[[#This Row],[VIN2]],10,1)</f>
        <v>M</v>
      </c>
      <c r="W430" s="3">
        <f t="shared" si="41"/>
        <v>2022</v>
      </c>
      <c r="X430" t="s">
        <v>3038</v>
      </c>
      <c r="Y430">
        <v>4612525026</v>
      </c>
      <c r="Z430">
        <v>4611219361</v>
      </c>
      <c r="AA430">
        <v>4612525026</v>
      </c>
      <c r="AB430">
        <v>0</v>
      </c>
      <c r="AC430" t="s">
        <v>3039</v>
      </c>
      <c r="AD430" s="9" t="str">
        <f>IFERROR(VLOOKUP(Servicios[[#This Row],[VIN 8 BV]],Citas[[VIN]:[STATUS ASISTENCIA]],1,FALSE),"NO")</f>
        <v>MU014843</v>
      </c>
    </row>
    <row r="431" spans="1:30">
      <c r="A431" s="1">
        <v>45007</v>
      </c>
      <c r="B431" s="19" t="s">
        <v>3040</v>
      </c>
      <c r="C431" s="156" t="str">
        <f>IFERROR(VLOOKUP(Servicios[[#This Row],[VIN 8 BV]],Citas[[VIN]:[TMK]],2,0),"NO")</f>
        <v>J</v>
      </c>
      <c r="D431" s="4" t="str">
        <f>MID(Servicios[[#This Row],[VIN2]],10,8)</f>
        <v>K1157080</v>
      </c>
      <c r="E431" s="3">
        <f t="shared" si="39"/>
        <v>1</v>
      </c>
      <c r="F431">
        <f t="shared" si="40"/>
        <v>22</v>
      </c>
      <c r="G431" t="str">
        <f>TEXT(Servicios[[#This Row],[FECHA]],"aaaa")</f>
        <v>2023</v>
      </c>
      <c r="H431" t="str">
        <f>TEXT(Servicios[[#This Row],[FECHA]],"mmmm")</f>
        <v>marzo</v>
      </c>
      <c r="I431" t="str">
        <f>CONCATENATE(Servicios[[#This Row],[MES]]," ",Servicios[[#This Row],[AÑO]])</f>
        <v>marzo 2023</v>
      </c>
      <c r="J431" s="3" t="str">
        <f>MID(Servicios[[#This Row],[ORDEN]],1,1)</f>
        <v>S</v>
      </c>
      <c r="L431" t="s">
        <v>3041</v>
      </c>
      <c r="M431" t="s">
        <v>3042</v>
      </c>
      <c r="N431" t="s">
        <v>3043</v>
      </c>
      <c r="O431" t="s">
        <v>119</v>
      </c>
      <c r="P431" t="s">
        <v>231</v>
      </c>
      <c r="Q431" t="s">
        <v>3044</v>
      </c>
      <c r="R431" t="e">
        <f>VLOOKUP(Servicios[[#This Row],[VIN2]],Table_OutputBDVentaReciente[Vin],1,0)</f>
        <v>#N/A</v>
      </c>
      <c r="S431" t="str">
        <f>VLOOKUP(Servicios[[#This Row],[VIN2]],Table_ListadoRptClientes[Vin],1,0)</f>
        <v>MR2K29F38K1157080</v>
      </c>
      <c r="T431" t="e">
        <f>VLOOKUP(Servicios[[#This Row],[VIN2]],Table_LIstadoInactivos[Vin],1,0)</f>
        <v>#N/A</v>
      </c>
      <c r="U431" t="e">
        <f>VLOOKUP(Servicios[[#This Row],[VIN2]],Table_Campanias[Vin],1,0)</f>
        <v>#N/A</v>
      </c>
      <c r="V431" s="3" t="str">
        <f>MID(Servicios[[#This Row],[VIN2]],10,1)</f>
        <v>K</v>
      </c>
      <c r="W431" s="3">
        <f t="shared" si="41"/>
        <v>2020</v>
      </c>
      <c r="X431" t="s">
        <v>3045</v>
      </c>
      <c r="Y431">
        <v>4616139466</v>
      </c>
      <c r="Z431">
        <v>4616139466</v>
      </c>
      <c r="AA431">
        <v>4611219849</v>
      </c>
      <c r="AB431">
        <v>4613635087</v>
      </c>
      <c r="AC431" t="s">
        <v>3046</v>
      </c>
      <c r="AD431" s="9" t="str">
        <f>IFERROR(VLOOKUP(Servicios[[#This Row],[VIN 8 BV]],Citas[[VIN]:[STATUS ASISTENCIA]],1,FALSE),"NO")</f>
        <v>K1157080</v>
      </c>
    </row>
    <row r="432" spans="1:30">
      <c r="A432" s="1">
        <v>45007</v>
      </c>
      <c r="B432" s="19" t="s">
        <v>3047</v>
      </c>
      <c r="C432" s="156" t="str">
        <f>IFERROR(VLOOKUP(Servicios[[#This Row],[VIN 8 BV]],Citas[[VIN]:[TMK]],2,0),"NO")</f>
        <v>NO</v>
      </c>
      <c r="D432" s="4" t="str">
        <f>MID(Servicios[[#This Row],[VIN2]],10,8)</f>
        <v>H0174407</v>
      </c>
      <c r="E432" s="3">
        <f t="shared" si="39"/>
        <v>1</v>
      </c>
      <c r="F432">
        <f t="shared" si="40"/>
        <v>22</v>
      </c>
      <c r="G432" t="str">
        <f>TEXT(Servicios[[#This Row],[FECHA]],"aaaa")</f>
        <v>2023</v>
      </c>
      <c r="H432" t="str">
        <f>TEXT(Servicios[[#This Row],[FECHA]],"mmmm")</f>
        <v>marzo</v>
      </c>
      <c r="I432" t="str">
        <f>CONCATENATE(Servicios[[#This Row],[MES]]," ",Servicios[[#This Row],[AÑO]])</f>
        <v>marzo 2023</v>
      </c>
      <c r="J432" s="3" t="str">
        <f>MID(Servicios[[#This Row],[ORDEN]],1,1)</f>
        <v>S</v>
      </c>
      <c r="L432" t="s">
        <v>3048</v>
      </c>
      <c r="M432" t="s">
        <v>3049</v>
      </c>
      <c r="N432" t="s">
        <v>3050</v>
      </c>
      <c r="O432" t="s">
        <v>119</v>
      </c>
      <c r="P432" t="s">
        <v>251</v>
      </c>
      <c r="Q432" t="s">
        <v>3051</v>
      </c>
      <c r="R432" t="e">
        <f>VLOOKUP(Servicios[[#This Row],[VIN2]],Table_OutputBDVentaReciente[Vin],1,0)</f>
        <v>#N/A</v>
      </c>
      <c r="S432" t="str">
        <f>VLOOKUP(Servicios[[#This Row],[VIN2]],Table_ListadoRptClientes[Vin],1,0)</f>
        <v>MR0EX8DD6H0174407</v>
      </c>
      <c r="T432" t="e">
        <f>VLOOKUP(Servicios[[#This Row],[VIN2]],Table_LIstadoInactivos[Vin],1,0)</f>
        <v>#N/A</v>
      </c>
      <c r="U432" t="e">
        <f>VLOOKUP(Servicios[[#This Row],[VIN2]],Table_Campanias[Vin],1,0)</f>
        <v>#N/A</v>
      </c>
      <c r="V432" s="3" t="str">
        <f>MID(Servicios[[#This Row],[VIN2]],10,1)</f>
        <v>H</v>
      </c>
      <c r="W432" s="3">
        <f t="shared" si="41"/>
        <v>2017</v>
      </c>
      <c r="X432" t="s">
        <v>3052</v>
      </c>
      <c r="Y432">
        <v>0</v>
      </c>
      <c r="Z432">
        <v>4611023426</v>
      </c>
      <c r="AA432">
        <v>4613989161</v>
      </c>
      <c r="AB432">
        <v>0</v>
      </c>
      <c r="AC432" t="s">
        <v>3053</v>
      </c>
      <c r="AD432" s="9" t="str">
        <f>IFERROR(VLOOKUP(Servicios[[#This Row],[VIN 8 BV]],Citas[[VIN]:[STATUS ASISTENCIA]],1,FALSE),"NO")</f>
        <v>NO</v>
      </c>
    </row>
    <row r="433" spans="1:30">
      <c r="A433" s="1">
        <v>45007</v>
      </c>
      <c r="B433" s="19" t="s">
        <v>3054</v>
      </c>
      <c r="C433" s="156" t="str">
        <f>IFERROR(VLOOKUP(Servicios[[#This Row],[VIN 8 BV]],Citas[[VIN]:[TMK]],2,0),"NO")</f>
        <v>J</v>
      </c>
      <c r="D433" s="4" t="str">
        <f>MID(Servicios[[#This Row],[VIN2]],10,8)</f>
        <v>N0424662</v>
      </c>
      <c r="E433" s="3">
        <f t="shared" si="39"/>
        <v>1</v>
      </c>
      <c r="F433">
        <f t="shared" si="40"/>
        <v>22</v>
      </c>
      <c r="G433" t="str">
        <f>TEXT(Servicios[[#This Row],[FECHA]],"aaaa")</f>
        <v>2023</v>
      </c>
      <c r="H433" t="str">
        <f>TEXT(Servicios[[#This Row],[FECHA]],"mmmm")</f>
        <v>marzo</v>
      </c>
      <c r="I433" t="str">
        <f>CONCATENATE(Servicios[[#This Row],[MES]]," ",Servicios[[#This Row],[AÑO]])</f>
        <v>marzo 2023</v>
      </c>
      <c r="J433" s="3" t="str">
        <f>MID(Servicios[[#This Row],[ORDEN]],1,1)</f>
        <v>S</v>
      </c>
      <c r="L433" t="s">
        <v>3055</v>
      </c>
      <c r="M433" t="s">
        <v>3056</v>
      </c>
      <c r="N433" t="s">
        <v>3057</v>
      </c>
      <c r="O433" t="s">
        <v>119</v>
      </c>
      <c r="P433" t="s">
        <v>251</v>
      </c>
      <c r="Q433" t="s">
        <v>3058</v>
      </c>
      <c r="R433" t="e">
        <f>VLOOKUP(Servicios[[#This Row],[VIN2]],Table_OutputBDVentaReciente[Vin],1,0)</f>
        <v>#N/A</v>
      </c>
      <c r="S433" t="str">
        <f>VLOOKUP(Servicios[[#This Row],[VIN2]],Table_ListadoRptClientes[Vin],1,0)</f>
        <v>MR0CX8CB9N0424662</v>
      </c>
      <c r="T433" t="e">
        <f>VLOOKUP(Servicios[[#This Row],[VIN2]],Table_LIstadoInactivos[Vin],1,0)</f>
        <v>#N/A</v>
      </c>
      <c r="U433" t="e">
        <f>VLOOKUP(Servicios[[#This Row],[VIN2]],Table_Campanias[Vin],1,0)</f>
        <v>#N/A</v>
      </c>
      <c r="V433" s="3" t="str">
        <f>MID(Servicios[[#This Row],[VIN2]],10,1)</f>
        <v>N</v>
      </c>
      <c r="W433" s="3" t="str">
        <f t="shared" si="41"/>
        <v/>
      </c>
      <c r="X433" t="s">
        <v>3059</v>
      </c>
      <c r="Y433">
        <v>0</v>
      </c>
      <c r="Z433">
        <v>4611800970</v>
      </c>
      <c r="AA433">
        <v>4611477669</v>
      </c>
      <c r="AB433">
        <v>0</v>
      </c>
      <c r="AC433" t="s">
        <v>3060</v>
      </c>
      <c r="AD433" s="9" t="str">
        <f>IFERROR(VLOOKUP(Servicios[[#This Row],[VIN 8 BV]],Citas[[VIN]:[STATUS ASISTENCIA]],1,FALSE),"NO")</f>
        <v>N0424662</v>
      </c>
    </row>
    <row r="434" spans="1:30">
      <c r="A434" s="1">
        <v>45007</v>
      </c>
      <c r="B434" s="19" t="s">
        <v>3061</v>
      </c>
      <c r="C434" s="156" t="str">
        <f>IFERROR(VLOOKUP(Servicios[[#This Row],[VIN 8 BV]],Citas[[VIN]:[TMK]],2,0),"NO")</f>
        <v>I</v>
      </c>
      <c r="D434" s="4" t="str">
        <f>MID(Servicios[[#This Row],[VIN2]],10,8)</f>
        <v>KU708619</v>
      </c>
      <c r="E434" s="3">
        <f t="shared" si="39"/>
        <v>1</v>
      </c>
      <c r="F434">
        <f t="shared" si="40"/>
        <v>22</v>
      </c>
      <c r="G434" t="str">
        <f>TEXT(Servicios[[#This Row],[FECHA]],"aaaa")</f>
        <v>2023</v>
      </c>
      <c r="H434" t="str">
        <f>TEXT(Servicios[[#This Row],[FECHA]],"mmmm")</f>
        <v>marzo</v>
      </c>
      <c r="I434" t="str">
        <f>CONCATENATE(Servicios[[#This Row],[MES]]," ",Servicios[[#This Row],[AÑO]])</f>
        <v>marzo 2023</v>
      </c>
      <c r="J434" s="3" t="str">
        <f>MID(Servicios[[#This Row],[ORDEN]],1,1)</f>
        <v>S</v>
      </c>
      <c r="L434" t="s">
        <v>3062</v>
      </c>
      <c r="M434" t="s">
        <v>3063</v>
      </c>
      <c r="N434" t="s">
        <v>2978</v>
      </c>
      <c r="O434" t="s">
        <v>120</v>
      </c>
      <c r="P434" t="s">
        <v>359</v>
      </c>
      <c r="Q434" t="s">
        <v>3064</v>
      </c>
      <c r="R434" t="e">
        <f>VLOOKUP(Servicios[[#This Row],[VIN2]],Table_OutputBDVentaReciente[Vin],1,0)</f>
        <v>#N/A</v>
      </c>
      <c r="S434" t="e">
        <f>VLOOKUP(Servicios[[#This Row],[VIN2]],Table_ListadoRptClientes[Vin],1,0)</f>
        <v>#N/A</v>
      </c>
      <c r="T434" t="str">
        <f>VLOOKUP(Servicios[[#This Row],[VIN2]],Table_LIstadoInactivos[Vin],1,0)</f>
        <v>4T1B11HKXKU708619</v>
      </c>
      <c r="U434" t="str">
        <f>VLOOKUP(Servicios[[#This Row],[VIN2]],Table_Campanias[Vin],1,0)</f>
        <v>4T1B11HKXKU708619</v>
      </c>
      <c r="V434" s="3" t="str">
        <f>MID(Servicios[[#This Row],[VIN2]],10,1)</f>
        <v>K</v>
      </c>
      <c r="W434" s="3">
        <f t="shared" si="41"/>
        <v>2020</v>
      </c>
      <c r="X434" t="s">
        <v>3065</v>
      </c>
      <c r="Y434">
        <v>4616176751</v>
      </c>
      <c r="Z434">
        <v>4616177751</v>
      </c>
      <c r="AA434">
        <v>4611040529</v>
      </c>
      <c r="AB434">
        <v>0</v>
      </c>
      <c r="AC434" t="s">
        <v>1918</v>
      </c>
      <c r="AD434" s="9" t="str">
        <f>IFERROR(VLOOKUP(Servicios[[#This Row],[VIN 8 BV]],Citas[[VIN]:[STATUS ASISTENCIA]],1,FALSE),"NO")</f>
        <v>KU708619</v>
      </c>
    </row>
    <row r="435" spans="1:30">
      <c r="A435" s="1">
        <v>45007</v>
      </c>
      <c r="B435" s="19" t="s">
        <v>3066</v>
      </c>
      <c r="C435" s="156" t="str">
        <f>IFERROR(VLOOKUP(Servicios[[#This Row],[VIN 8 BV]],Citas[[VIN]:[TMK]],2,0),"NO")</f>
        <v>K</v>
      </c>
      <c r="D435" s="4" t="str">
        <f>MID(Servicios[[#This Row],[VIN2]],10,8)</f>
        <v>L0005852</v>
      </c>
      <c r="E435" s="3">
        <f t="shared" si="39"/>
        <v>1</v>
      </c>
      <c r="F435">
        <f t="shared" si="40"/>
        <v>22</v>
      </c>
      <c r="G435" t="str">
        <f>TEXT(Servicios[[#This Row],[FECHA]],"aaaa")</f>
        <v>2023</v>
      </c>
      <c r="H435" t="str">
        <f>TEXT(Servicios[[#This Row],[FECHA]],"mmmm")</f>
        <v>marzo</v>
      </c>
      <c r="I435" t="str">
        <f>CONCATENATE(Servicios[[#This Row],[MES]]," ",Servicios[[#This Row],[AÑO]])</f>
        <v>marzo 2023</v>
      </c>
      <c r="J435" s="3" t="str">
        <f>MID(Servicios[[#This Row],[ORDEN]],1,1)</f>
        <v>S</v>
      </c>
      <c r="L435" t="s">
        <v>3067</v>
      </c>
      <c r="M435" t="s">
        <v>3068</v>
      </c>
      <c r="N435" t="s">
        <v>2634</v>
      </c>
      <c r="O435" t="s">
        <v>118</v>
      </c>
      <c r="P435" t="s">
        <v>251</v>
      </c>
      <c r="Q435" t="s">
        <v>3069</v>
      </c>
      <c r="R435" t="e">
        <f>VLOOKUP(Servicios[[#This Row],[VIN2]],Table_OutputBDVentaReciente[Vin],1,0)</f>
        <v>#N/A</v>
      </c>
      <c r="S435" t="str">
        <f>VLOOKUP(Servicios[[#This Row],[VIN2]],Table_ListadoRptClientes[Vin],1,0)</f>
        <v>MR0EX3DD0L0005852</v>
      </c>
      <c r="T435" t="e">
        <f>VLOOKUP(Servicios[[#This Row],[VIN2]],Table_LIstadoInactivos[Vin],1,0)</f>
        <v>#N/A</v>
      </c>
      <c r="U435" t="e">
        <f>VLOOKUP(Servicios[[#This Row],[VIN2]],Table_Campanias[Vin],1,0)</f>
        <v>#N/A</v>
      </c>
      <c r="V435" s="3" t="str">
        <f>MID(Servicios[[#This Row],[VIN2]],10,1)</f>
        <v>L</v>
      </c>
      <c r="W435" s="3">
        <f t="shared" si="41"/>
        <v>2021</v>
      </c>
      <c r="X435" t="s">
        <v>3070</v>
      </c>
      <c r="Y435">
        <v>4616133254</v>
      </c>
      <c r="Z435">
        <v>4425594838</v>
      </c>
      <c r="AA435">
        <v>4611350117</v>
      </c>
      <c r="AB435">
        <v>4616133254</v>
      </c>
      <c r="AC435" t="s">
        <v>3071</v>
      </c>
      <c r="AD435" s="9" t="str">
        <f>IFERROR(VLOOKUP(Servicios[[#This Row],[VIN 8 BV]],Citas[[VIN]:[STATUS ASISTENCIA]],1,FALSE),"NO")</f>
        <v>L0005852</v>
      </c>
    </row>
    <row r="436" spans="1:30">
      <c r="A436" s="1">
        <v>45007</v>
      </c>
      <c r="B436" s="19" t="s">
        <v>3072</v>
      </c>
      <c r="C436" s="156" t="str">
        <f>IFERROR(VLOOKUP(Servicios[[#This Row],[VIN 8 BV]],Citas[[VIN]:[TMK]],2,0),"NO")</f>
        <v>M</v>
      </c>
      <c r="D436" s="4" t="str">
        <f>MID(Servicios[[#This Row],[VIN2]],10,8)</f>
        <v>M3137312</v>
      </c>
      <c r="E436" s="3">
        <f t="shared" si="39"/>
        <v>1</v>
      </c>
      <c r="F436">
        <f t="shared" si="40"/>
        <v>22</v>
      </c>
      <c r="G436" t="str">
        <f>TEXT(Servicios[[#This Row],[FECHA]],"aaaa")</f>
        <v>2023</v>
      </c>
      <c r="H436" t="str">
        <f>TEXT(Servicios[[#This Row],[FECHA]],"mmmm")</f>
        <v>marzo</v>
      </c>
      <c r="I436" t="str">
        <f>CONCATENATE(Servicios[[#This Row],[MES]]," ",Servicios[[#This Row],[AÑO]])</f>
        <v>marzo 2023</v>
      </c>
      <c r="J436" s="3" t="str">
        <f>MID(Servicios[[#This Row],[ORDEN]],1,1)</f>
        <v>S</v>
      </c>
      <c r="L436" t="s">
        <v>3073</v>
      </c>
      <c r="M436" t="s">
        <v>3074</v>
      </c>
      <c r="N436" t="s">
        <v>3075</v>
      </c>
      <c r="O436" t="s">
        <v>118</v>
      </c>
      <c r="P436" t="s">
        <v>215</v>
      </c>
      <c r="Q436" t="s">
        <v>3076</v>
      </c>
      <c r="R436" t="e">
        <f>VLOOKUP(Servicios[[#This Row],[VIN2]],Table_OutputBDVentaReciente[Vin],1,0)</f>
        <v>#N/A</v>
      </c>
      <c r="S436" t="e">
        <f>VLOOKUP(Servicios[[#This Row],[VIN2]],Table_ListadoRptClientes[Vin],1,0)</f>
        <v>#N/A</v>
      </c>
      <c r="T436" t="str">
        <f>VLOOKUP(Servicios[[#This Row],[VIN2]],Table_LIstadoInactivos[Vin],1,0)</f>
        <v>JTDKAMFU6M3137312</v>
      </c>
      <c r="U436" t="e">
        <f>VLOOKUP(Servicios[[#This Row],[VIN2]],Table_Campanias[Vin],1,0)</f>
        <v>#N/A</v>
      </c>
      <c r="V436" s="3" t="str">
        <f>MID(Servicios[[#This Row],[VIN2]],10,1)</f>
        <v>M</v>
      </c>
      <c r="W436" s="3">
        <f t="shared" si="41"/>
        <v>2022</v>
      </c>
      <c r="X436" t="s">
        <v>3077</v>
      </c>
      <c r="Y436">
        <v>5521141488</v>
      </c>
      <c r="Z436">
        <v>5521141488</v>
      </c>
      <c r="AA436">
        <v>5521141488</v>
      </c>
      <c r="AB436">
        <v>0</v>
      </c>
      <c r="AC436" t="s">
        <v>3078</v>
      </c>
      <c r="AD436" s="9" t="str">
        <f>IFERROR(VLOOKUP(Servicios[[#This Row],[VIN 8 BV]],Citas[[VIN]:[STATUS ASISTENCIA]],1,FALSE),"NO")</f>
        <v>M3137312</v>
      </c>
    </row>
    <row r="437" spans="1:30">
      <c r="A437" s="1">
        <v>45007</v>
      </c>
      <c r="B437" s="19" t="s">
        <v>3079</v>
      </c>
      <c r="C437" s="156" t="str">
        <f>IFERROR(VLOOKUP(Servicios[[#This Row],[VIN 8 BV]],Citas[[VIN]:[TMK]],2,0),"NO")</f>
        <v>J</v>
      </c>
      <c r="D437" s="4" t="str">
        <f>MID(Servicios[[#This Row],[VIN2]],10,8)</f>
        <v>DC937266</v>
      </c>
      <c r="E437" s="3">
        <f t="shared" si="39"/>
        <v>1</v>
      </c>
      <c r="F437">
        <f t="shared" si="40"/>
        <v>22</v>
      </c>
      <c r="G437" t="str">
        <f>TEXT(Servicios[[#This Row],[FECHA]],"aaaa")</f>
        <v>2023</v>
      </c>
      <c r="H437" t="str">
        <f>TEXT(Servicios[[#This Row],[FECHA]],"mmmm")</f>
        <v>marzo</v>
      </c>
      <c r="I437" t="str">
        <f>CONCATENATE(Servicios[[#This Row],[MES]]," ",Servicios[[#This Row],[AÑO]])</f>
        <v>marzo 2023</v>
      </c>
      <c r="J437" s="3" t="str">
        <f>MID(Servicios[[#This Row],[ORDEN]],1,1)</f>
        <v>S</v>
      </c>
      <c r="L437" t="s">
        <v>3080</v>
      </c>
      <c r="M437" t="s">
        <v>3081</v>
      </c>
      <c r="N437" t="s">
        <v>3082</v>
      </c>
      <c r="O437" t="s">
        <v>119</v>
      </c>
      <c r="P437" t="s">
        <v>310</v>
      </c>
      <c r="Q437" t="s">
        <v>3083</v>
      </c>
      <c r="R437" t="e">
        <f>VLOOKUP(Servicios[[#This Row],[VIN2]],Table_OutputBDVentaReciente[Vin],1,0)</f>
        <v>#N/A</v>
      </c>
      <c r="S437" t="e">
        <f>VLOOKUP(Servicios[[#This Row],[VIN2]],Table_ListadoRptClientes[Vin],1,0)</f>
        <v>#N/A</v>
      </c>
      <c r="T437" t="str">
        <f>VLOOKUP(Servicios[[#This Row],[VIN2]],Table_LIstadoInactivos[Vin],1,0)</f>
        <v>2T1BU4EE3DC937266</v>
      </c>
      <c r="U437" t="e">
        <f>VLOOKUP(Servicios[[#This Row],[VIN2]],Table_Campanias[Vin],1,0)</f>
        <v>#N/A</v>
      </c>
      <c r="V437" s="3" t="str">
        <f>MID(Servicios[[#This Row],[VIN2]],10,1)</f>
        <v>D</v>
      </c>
      <c r="W437" s="3">
        <f t="shared" si="41"/>
        <v>2013</v>
      </c>
      <c r="X437" t="s">
        <v>3084</v>
      </c>
      <c r="Y437">
        <v>4612152697</v>
      </c>
      <c r="Z437">
        <v>4613664492</v>
      </c>
      <c r="AA437">
        <v>4613664492</v>
      </c>
      <c r="AB437">
        <v>0</v>
      </c>
      <c r="AC437" t="s">
        <v>3085</v>
      </c>
      <c r="AD437" s="9" t="str">
        <f>IFERROR(VLOOKUP(Servicios[[#This Row],[VIN 8 BV]],Citas[[VIN]:[STATUS ASISTENCIA]],1,FALSE),"NO")</f>
        <v>DC937266</v>
      </c>
    </row>
    <row r="438" spans="1:30">
      <c r="A438" s="1">
        <v>45007</v>
      </c>
      <c r="B438" s="19" t="s">
        <v>3086</v>
      </c>
      <c r="C438" s="156" t="str">
        <f>IFERROR(VLOOKUP(Servicios[[#This Row],[VIN 8 BV]],Citas[[VIN]:[TMK]],2,0),"NO")</f>
        <v>J</v>
      </c>
      <c r="D438" s="4" t="str">
        <f>MID(Servicios[[#This Row],[VIN2]],10,8)</f>
        <v>N3013524</v>
      </c>
      <c r="E438" s="3">
        <f t="shared" si="39"/>
        <v>1</v>
      </c>
      <c r="F438">
        <f t="shared" si="40"/>
        <v>22</v>
      </c>
      <c r="G438" t="str">
        <f>TEXT(Servicios[[#This Row],[FECHA]],"aaaa")</f>
        <v>2023</v>
      </c>
      <c r="H438" t="str">
        <f>TEXT(Servicios[[#This Row],[FECHA]],"mmmm")</f>
        <v>marzo</v>
      </c>
      <c r="I438" t="str">
        <f>CONCATENATE(Servicios[[#This Row],[MES]]," ",Servicios[[#This Row],[AÑO]])</f>
        <v>marzo 2023</v>
      </c>
      <c r="J438" s="3" t="str">
        <f>MID(Servicios[[#This Row],[ORDEN]],1,1)</f>
        <v>S</v>
      </c>
      <c r="L438" t="s">
        <v>3087</v>
      </c>
      <c r="M438" t="s">
        <v>3088</v>
      </c>
      <c r="N438" t="s">
        <v>3089</v>
      </c>
      <c r="O438" t="s">
        <v>119</v>
      </c>
      <c r="P438" t="s">
        <v>244</v>
      </c>
      <c r="Q438" t="s">
        <v>3090</v>
      </c>
      <c r="R438" t="e">
        <f>VLOOKUP(Servicios[[#This Row],[VIN2]],Table_OutputBDVentaReciente[Vin],1,0)</f>
        <v>#N/A</v>
      </c>
      <c r="S438" t="str">
        <f>VLOOKUP(Servicios[[#This Row],[VIN2]],Table_ListadoRptClientes[Vin],1,0)</f>
        <v>MHFAB1BY7N3013524</v>
      </c>
      <c r="T438" t="e">
        <f>VLOOKUP(Servicios[[#This Row],[VIN2]],Table_LIstadoInactivos[Vin],1,0)</f>
        <v>#N/A</v>
      </c>
      <c r="U438" t="e">
        <f>VLOOKUP(Servicios[[#This Row],[VIN2]],Table_Campanias[Vin],1,0)</f>
        <v>#N/A</v>
      </c>
      <c r="V438" s="3" t="str">
        <f>MID(Servicios[[#This Row],[VIN2]],10,1)</f>
        <v>N</v>
      </c>
      <c r="W438" s="3" t="str">
        <f t="shared" si="41"/>
        <v/>
      </c>
      <c r="X438" t="s">
        <v>3091</v>
      </c>
      <c r="Y438">
        <v>0</v>
      </c>
      <c r="Z438">
        <v>4613130213</v>
      </c>
      <c r="AA438">
        <v>4613130213</v>
      </c>
      <c r="AC438" t="s">
        <v>3092</v>
      </c>
      <c r="AD438" s="9" t="str">
        <f>IFERROR(VLOOKUP(Servicios[[#This Row],[VIN 8 BV]],Citas[[VIN]:[STATUS ASISTENCIA]],1,FALSE),"NO")</f>
        <v>N3013524</v>
      </c>
    </row>
    <row r="439" spans="1:30">
      <c r="A439" s="1">
        <v>45007</v>
      </c>
      <c r="B439" s="19" t="s">
        <v>3093</v>
      </c>
      <c r="C439" s="156" t="str">
        <f>IFERROR(VLOOKUP(Servicios[[#This Row],[VIN 8 BV]],Citas[[VIN]:[TMK]],2,0),"NO")</f>
        <v>K</v>
      </c>
      <c r="D439" s="4" t="str">
        <f>MID(Servicios[[#This Row],[VIN2]],10,8)</f>
        <v>CS240590</v>
      </c>
      <c r="E439" s="3">
        <f t="shared" si="39"/>
        <v>1</v>
      </c>
      <c r="F439">
        <f t="shared" si="40"/>
        <v>22</v>
      </c>
      <c r="G439" t="str">
        <f>TEXT(Servicios[[#This Row],[FECHA]],"aaaa")</f>
        <v>2023</v>
      </c>
      <c r="H439" t="str">
        <f>TEXT(Servicios[[#This Row],[FECHA]],"mmmm")</f>
        <v>marzo</v>
      </c>
      <c r="I439" t="str">
        <f>CONCATENATE(Servicios[[#This Row],[MES]]," ",Servicios[[#This Row],[AÑO]])</f>
        <v>marzo 2023</v>
      </c>
      <c r="J439" s="3" t="str">
        <f>MID(Servicios[[#This Row],[ORDEN]],1,1)</f>
        <v>S</v>
      </c>
      <c r="L439" t="s">
        <v>3094</v>
      </c>
      <c r="M439" t="s">
        <v>3095</v>
      </c>
      <c r="N439" t="s">
        <v>2567</v>
      </c>
      <c r="O439" t="s">
        <v>118</v>
      </c>
      <c r="P439" t="s">
        <v>367</v>
      </c>
      <c r="Q439" t="s">
        <v>3096</v>
      </c>
      <c r="R439" t="e">
        <f>VLOOKUP(Servicios[[#This Row],[VIN2]],Table_OutputBDVentaReciente[Vin],1,0)</f>
        <v>#N/A</v>
      </c>
      <c r="S439" t="e">
        <f>VLOOKUP(Servicios[[#This Row],[VIN2]],Table_ListadoRptClientes[Vin],1,0)</f>
        <v>#N/A</v>
      </c>
      <c r="T439" t="str">
        <f>VLOOKUP(Servicios[[#This Row],[VIN2]],Table_LIstadoInactivos[Vin],1,0)</f>
        <v>5TDYK3DC0CS240590</v>
      </c>
      <c r="U439" t="e">
        <f>VLOOKUP(Servicios[[#This Row],[VIN2]],Table_Campanias[Vin],1,0)</f>
        <v>#N/A</v>
      </c>
      <c r="V439" s="3" t="str">
        <f>MID(Servicios[[#This Row],[VIN2]],10,1)</f>
        <v>C</v>
      </c>
      <c r="W439" s="3">
        <f t="shared" si="41"/>
        <v>2012</v>
      </c>
      <c r="X439" t="s">
        <v>3097</v>
      </c>
      <c r="Y439">
        <v>0</v>
      </c>
      <c r="Z439">
        <v>4616790400</v>
      </c>
      <c r="AA439">
        <v>4616790400</v>
      </c>
      <c r="AB439">
        <v>0</v>
      </c>
      <c r="AC439" t="s">
        <v>3098</v>
      </c>
      <c r="AD439" s="9" t="str">
        <f>IFERROR(VLOOKUP(Servicios[[#This Row],[VIN 8 BV]],Citas[[VIN]:[STATUS ASISTENCIA]],1,FALSE),"NO")</f>
        <v>CS240590</v>
      </c>
    </row>
    <row r="440" spans="1:30">
      <c r="A440" s="1">
        <v>45007</v>
      </c>
      <c r="B440" s="19" t="s">
        <v>3099</v>
      </c>
      <c r="C440" s="156" t="str">
        <f>IFERROR(VLOOKUP(Servicios[[#This Row],[VIN 8 BV]],Citas[[VIN]:[TMK]],2,0),"NO")</f>
        <v>J</v>
      </c>
      <c r="D440" s="4" t="str">
        <f>MID(Servicios[[#This Row],[VIN2]],10,8)</f>
        <v>N6005681</v>
      </c>
      <c r="E440" s="3">
        <f t="shared" si="39"/>
        <v>1</v>
      </c>
      <c r="F440">
        <f t="shared" si="40"/>
        <v>22</v>
      </c>
      <c r="G440" t="str">
        <f>TEXT(Servicios[[#This Row],[FECHA]],"aaaa")</f>
        <v>2023</v>
      </c>
      <c r="H440" t="str">
        <f>TEXT(Servicios[[#This Row],[FECHA]],"mmmm")</f>
        <v>marzo</v>
      </c>
      <c r="I440" t="str">
        <f>CONCATENATE(Servicios[[#This Row],[MES]]," ",Servicios[[#This Row],[AÑO]])</f>
        <v>marzo 2023</v>
      </c>
      <c r="J440" s="3" t="str">
        <f>MID(Servicios[[#This Row],[ORDEN]],1,1)</f>
        <v>T</v>
      </c>
      <c r="L440" t="s">
        <v>3100</v>
      </c>
      <c r="M440" t="s">
        <v>3101</v>
      </c>
      <c r="N440" t="s">
        <v>3102</v>
      </c>
      <c r="O440" t="s">
        <v>119</v>
      </c>
      <c r="P440" t="s">
        <v>338</v>
      </c>
      <c r="Q440" t="s">
        <v>3103</v>
      </c>
      <c r="R440" t="e">
        <f>VLOOKUP(Servicios[[#This Row],[VIN2]],Table_OutputBDVentaReciente[Vin],1,0)</f>
        <v>#N/A</v>
      </c>
      <c r="S440" t="str">
        <f>VLOOKUP(Servicios[[#This Row],[VIN2]],Table_ListadoRptClientes[Vin],1,0)</f>
        <v>JTFJM9CP5N6005681</v>
      </c>
      <c r="T440" t="e">
        <f>VLOOKUP(Servicios[[#This Row],[VIN2]],Table_LIstadoInactivos[Vin],1,0)</f>
        <v>#N/A</v>
      </c>
      <c r="U440" t="e">
        <f>VLOOKUP(Servicios[[#This Row],[VIN2]],Table_Campanias[Vin],1,0)</f>
        <v>#N/A</v>
      </c>
      <c r="V440" s="3" t="str">
        <f>MID(Servicios[[#This Row],[VIN2]],10,1)</f>
        <v>N</v>
      </c>
      <c r="W440" s="3" t="str">
        <f t="shared" si="41"/>
        <v/>
      </c>
      <c r="X440" t="s">
        <v>3104</v>
      </c>
      <c r="Y440">
        <v>4426712269</v>
      </c>
      <c r="Z440">
        <v>4424939241</v>
      </c>
      <c r="AA440">
        <v>4426757074</v>
      </c>
      <c r="AB440">
        <v>0</v>
      </c>
      <c r="AC440" t="s">
        <v>3105</v>
      </c>
      <c r="AD440" s="9" t="str">
        <f>IFERROR(VLOOKUP(Servicios[[#This Row],[VIN 8 BV]],Citas[[VIN]:[STATUS ASISTENCIA]],1,FALSE),"NO")</f>
        <v>N6005681</v>
      </c>
    </row>
    <row r="441" spans="1:30">
      <c r="A441" s="1">
        <v>45008</v>
      </c>
      <c r="B441" s="19" t="s">
        <v>3106</v>
      </c>
      <c r="C441" s="156" t="str">
        <f>IFERROR(VLOOKUP(Servicios[[#This Row],[VIN 8 BV]],Citas[[VIN]:[TMK]],2,0),"NO")</f>
        <v>I</v>
      </c>
      <c r="D441" s="4" t="str">
        <f>MID(Servicios[[#This Row],[VIN2]],10,8)</f>
        <v>N1253235</v>
      </c>
      <c r="E441" s="3">
        <f t="shared" si="39"/>
        <v>1</v>
      </c>
      <c r="F441">
        <f t="shared" si="40"/>
        <v>23</v>
      </c>
      <c r="G441" t="str">
        <f>TEXT(Servicios[[#This Row],[FECHA]],"aaaa")</f>
        <v>2023</v>
      </c>
      <c r="H441" t="str">
        <f>TEXT(Servicios[[#This Row],[FECHA]],"mmmm")</f>
        <v>marzo</v>
      </c>
      <c r="I441" t="str">
        <f>CONCATENATE(Servicios[[#This Row],[MES]]," ",Servicios[[#This Row],[AÑO]])</f>
        <v>marzo 2023</v>
      </c>
      <c r="J441" s="3" t="str">
        <f>MID(Servicios[[#This Row],[ORDEN]],1,1)</f>
        <v>G</v>
      </c>
      <c r="L441" t="s">
        <v>3107</v>
      </c>
      <c r="M441" t="s">
        <v>3108</v>
      </c>
      <c r="N441" t="s">
        <v>3109</v>
      </c>
      <c r="O441" t="s">
        <v>120</v>
      </c>
      <c r="P441" t="s">
        <v>231</v>
      </c>
      <c r="Q441" t="s">
        <v>3110</v>
      </c>
      <c r="R441" t="e">
        <f>VLOOKUP(Servicios[[#This Row],[VIN2]],Table_OutputBDVentaReciente[Vin],1,0)</f>
        <v>#N/A</v>
      </c>
      <c r="S441" t="str">
        <f>VLOOKUP(Servicios[[#This Row],[VIN2]],Table_ListadoRptClientes[Vin],1,0)</f>
        <v>MR2B29F33N1253235</v>
      </c>
      <c r="T441" t="e">
        <f>VLOOKUP(Servicios[[#This Row],[VIN2]],Table_LIstadoInactivos[Vin],1,0)</f>
        <v>#N/A</v>
      </c>
      <c r="U441" t="e">
        <f>VLOOKUP(Servicios[[#This Row],[VIN2]],Table_Campanias[Vin],1,0)</f>
        <v>#N/A</v>
      </c>
      <c r="V441" s="3" t="str">
        <f>MID(Servicios[[#This Row],[VIN2]],10,1)</f>
        <v>N</v>
      </c>
      <c r="W441" s="3" t="str">
        <f t="shared" si="41"/>
        <v/>
      </c>
      <c r="X441" t="s">
        <v>3111</v>
      </c>
      <c r="Y441">
        <v>4666631017</v>
      </c>
      <c r="Z441">
        <v>4661074709</v>
      </c>
      <c r="AA441">
        <v>4661074709</v>
      </c>
      <c r="AB441">
        <v>0</v>
      </c>
      <c r="AC441" t="s">
        <v>3112</v>
      </c>
      <c r="AD441" s="9" t="str">
        <f>IFERROR(VLOOKUP(Servicios[[#This Row],[VIN 8 BV]],Citas[[VIN]:[STATUS ASISTENCIA]],1,FALSE),"NO")</f>
        <v>N1253235</v>
      </c>
    </row>
    <row r="442" spans="1:30">
      <c r="A442" s="1">
        <v>45008</v>
      </c>
      <c r="B442" s="19" t="s">
        <v>1049</v>
      </c>
      <c r="C442" s="156" t="str">
        <f>IFERROR(VLOOKUP(Servicios[[#This Row],[VIN 8 BV]],Citas[[VIN]:[TMK]],2,0),"NO")</f>
        <v>I</v>
      </c>
      <c r="D442" s="4" t="str">
        <f>MID(Servicios[[#This Row],[VIN2]],10,8)</f>
        <v>LP004103</v>
      </c>
      <c r="E442" s="3">
        <f t="shared" si="39"/>
        <v>1</v>
      </c>
      <c r="F442">
        <f t="shared" si="40"/>
        <v>23</v>
      </c>
      <c r="G442" t="str">
        <f>TEXT(Servicios[[#This Row],[FECHA]],"aaaa")</f>
        <v>2023</v>
      </c>
      <c r="H442" t="str">
        <f>TEXT(Servicios[[#This Row],[FECHA]],"mmmm")</f>
        <v>marzo</v>
      </c>
      <c r="I442" t="str">
        <f>CONCATENATE(Servicios[[#This Row],[MES]]," ",Servicios[[#This Row],[AÑO]])</f>
        <v>marzo 2023</v>
      </c>
      <c r="J442" s="3" t="str">
        <f>MID(Servicios[[#This Row],[ORDEN]],1,1)</f>
        <v>G</v>
      </c>
      <c r="L442" t="s">
        <v>3113</v>
      </c>
      <c r="M442" t="s">
        <v>3114</v>
      </c>
      <c r="N442" t="s">
        <v>1052</v>
      </c>
      <c r="O442" t="s">
        <v>119</v>
      </c>
      <c r="P442" t="s">
        <v>310</v>
      </c>
      <c r="Q442" t="s">
        <v>1053</v>
      </c>
      <c r="R442" t="e">
        <f>VLOOKUP(Servicios[[#This Row],[VIN2]],Table_OutputBDVentaReciente[Vin],1,0)</f>
        <v>#N/A</v>
      </c>
      <c r="S442" t="e">
        <f>VLOOKUP(Servicios[[#This Row],[VIN2]],Table_ListadoRptClientes[Vin],1,0)</f>
        <v>#N/A</v>
      </c>
      <c r="T442" t="str">
        <f>VLOOKUP(Servicios[[#This Row],[VIN2]],Table_LIstadoInactivos[Vin],1,0)</f>
        <v>5YFBPRBE1LP004103</v>
      </c>
      <c r="U442" t="str">
        <f>VLOOKUP(Servicios[[#This Row],[VIN2]],Table_Campanias[Vin],1,0)</f>
        <v>5YFBPRBE1LP004103</v>
      </c>
      <c r="V442" s="3" t="str">
        <f>MID(Servicios[[#This Row],[VIN2]],10,1)</f>
        <v>L</v>
      </c>
      <c r="W442" s="3">
        <f t="shared" si="41"/>
        <v>2021</v>
      </c>
      <c r="X442" t="s">
        <v>1054</v>
      </c>
      <c r="Y442">
        <v>4131143731</v>
      </c>
      <c r="Z442">
        <v>4612277559</v>
      </c>
      <c r="AA442">
        <v>4131025183</v>
      </c>
      <c r="AB442">
        <v>4131531597</v>
      </c>
      <c r="AC442" t="s">
        <v>1055</v>
      </c>
      <c r="AD442" s="9" t="str">
        <f>IFERROR(VLOOKUP(Servicios[[#This Row],[VIN 8 BV]],Citas[[VIN]:[STATUS ASISTENCIA]],1,FALSE),"NO")</f>
        <v>LP004103</v>
      </c>
    </row>
    <row r="443" spans="1:30">
      <c r="A443" s="1">
        <v>45008</v>
      </c>
      <c r="B443" s="19" t="s">
        <v>3115</v>
      </c>
      <c r="C443" s="156" t="str">
        <f>IFERROR(VLOOKUP(Servicios[[#This Row],[VIN 8 BV]],Citas[[VIN]:[TMK]],2,0),"NO")</f>
        <v>NO</v>
      </c>
      <c r="D443" s="4" t="str">
        <f>MID(Servicios[[#This Row],[VIN2]],10,8)</f>
        <v>91323313</v>
      </c>
      <c r="E443" s="3">
        <f t="shared" si="39"/>
        <v>1</v>
      </c>
      <c r="F443">
        <f t="shared" si="40"/>
        <v>23</v>
      </c>
      <c r="G443" t="str">
        <f>TEXT(Servicios[[#This Row],[FECHA]],"aaaa")</f>
        <v>2023</v>
      </c>
      <c r="H443" t="str">
        <f>TEXT(Servicios[[#This Row],[FECHA]],"mmmm")</f>
        <v>marzo</v>
      </c>
      <c r="I443" t="str">
        <f>CONCATENATE(Servicios[[#This Row],[MES]]," ",Servicios[[#This Row],[AÑO]])</f>
        <v>marzo 2023</v>
      </c>
      <c r="J443" s="3" t="str">
        <f>MID(Servicios[[#This Row],[ORDEN]],1,1)</f>
        <v>G</v>
      </c>
      <c r="L443" t="s">
        <v>3116</v>
      </c>
      <c r="M443" t="s">
        <v>3117</v>
      </c>
      <c r="N443" t="s">
        <v>2230</v>
      </c>
      <c r="O443" t="s">
        <v>120</v>
      </c>
      <c r="P443" t="s">
        <v>231</v>
      </c>
      <c r="Q443" t="s">
        <v>2231</v>
      </c>
      <c r="R443" t="e">
        <f>VLOOKUP(Servicios[[#This Row],[VIN2]],Table_OutputBDVentaReciente[Vin],1,0)</f>
        <v>#N/A</v>
      </c>
      <c r="S443" t="e">
        <f>VLOOKUP(Servicios[[#This Row],[VIN2]],Table_ListadoRptClientes[Vin],1,0)</f>
        <v>#N/A</v>
      </c>
      <c r="T443" t="e">
        <f>VLOOKUP(Servicios[[#This Row],[VIN2]],Table_LIstadoInactivos[Vin],1,0)</f>
        <v>#N/A</v>
      </c>
      <c r="U443" t="e">
        <f>VLOOKUP(Servicios[[#This Row],[VIN2]],Table_Campanias[Vin],1,0)</f>
        <v>#N/A</v>
      </c>
      <c r="V443" s="3" t="str">
        <f>MID(Servicios[[#This Row],[VIN2]],10,1)</f>
        <v>9</v>
      </c>
      <c r="W443" s="3">
        <f t="shared" si="41"/>
        <v>2009</v>
      </c>
      <c r="X443" t="s">
        <v>2232</v>
      </c>
      <c r="Y443">
        <v>0</v>
      </c>
      <c r="Z443">
        <v>4611698266</v>
      </c>
      <c r="AA443">
        <v>4615469411</v>
      </c>
      <c r="AB443">
        <v>0</v>
      </c>
      <c r="AC443" t="s">
        <v>2233</v>
      </c>
      <c r="AD443" s="9" t="str">
        <f>IFERROR(VLOOKUP(Servicios[[#This Row],[VIN 8 BV]],Citas[[VIN]:[STATUS ASISTENCIA]],1,FALSE),"NO")</f>
        <v>NO</v>
      </c>
    </row>
    <row r="444" spans="1:30">
      <c r="A444" s="1">
        <v>45008</v>
      </c>
      <c r="B444" s="19" t="s">
        <v>3115</v>
      </c>
      <c r="C444" s="156" t="str">
        <f>IFERROR(VLOOKUP(Servicios[[#This Row],[VIN 8 BV]],Citas[[VIN]:[TMK]],2,0),"NO")</f>
        <v>NO</v>
      </c>
      <c r="D444" s="4" t="str">
        <f>MID(Servicios[[#This Row],[VIN2]],10,8)</f>
        <v>91323313</v>
      </c>
      <c r="E444" s="3">
        <f t="shared" ref="E444:E475" si="42">ROUNDUP(MONTH(A444)/6,0)</f>
        <v>1</v>
      </c>
      <c r="F444">
        <f t="shared" ref="F444:F475" si="43">DAY(A444)</f>
        <v>23</v>
      </c>
      <c r="G444" t="str">
        <f>TEXT(Servicios[[#This Row],[FECHA]],"aaaa")</f>
        <v>2023</v>
      </c>
      <c r="H444" t="str">
        <f>TEXT(Servicios[[#This Row],[FECHA]],"mmmm")</f>
        <v>marzo</v>
      </c>
      <c r="I444" t="str">
        <f>CONCATENATE(Servicios[[#This Row],[MES]]," ",Servicios[[#This Row],[AÑO]])</f>
        <v>marzo 2023</v>
      </c>
      <c r="J444" s="3" t="str">
        <f>MID(Servicios[[#This Row],[ORDEN]],1,1)</f>
        <v>G</v>
      </c>
      <c r="L444" t="s">
        <v>3118</v>
      </c>
      <c r="M444" t="s">
        <v>3119</v>
      </c>
      <c r="N444" t="s">
        <v>2230</v>
      </c>
      <c r="O444" t="s">
        <v>120</v>
      </c>
      <c r="P444" t="s">
        <v>231</v>
      </c>
      <c r="Q444" t="s">
        <v>2231</v>
      </c>
      <c r="R444" t="e">
        <f>VLOOKUP(Servicios[[#This Row],[VIN2]],Table_OutputBDVentaReciente[Vin],1,0)</f>
        <v>#N/A</v>
      </c>
      <c r="S444" t="e">
        <f>VLOOKUP(Servicios[[#This Row],[VIN2]],Table_ListadoRptClientes[Vin],1,0)</f>
        <v>#N/A</v>
      </c>
      <c r="T444" t="e">
        <f>VLOOKUP(Servicios[[#This Row],[VIN2]],Table_LIstadoInactivos[Vin],1,0)</f>
        <v>#N/A</v>
      </c>
      <c r="U444" t="e">
        <f>VLOOKUP(Servicios[[#This Row],[VIN2]],Table_Campanias[Vin],1,0)</f>
        <v>#N/A</v>
      </c>
      <c r="V444" s="3" t="str">
        <f>MID(Servicios[[#This Row],[VIN2]],10,1)</f>
        <v>9</v>
      </c>
      <c r="W444" s="3">
        <f t="shared" ref="W444:W475" si="44">IF(V444="0",200,IF(V444="1",2001,IF(V444="2",2002,IF(V444="3",2003,IF(V444="4",2004,IF(V444="5",2005,IF(V444="6",2006,IF(V444="7",2007,IF(V444="8",2008,IF(V444="9",2009,IF(V444="A",2010,IF(V444="B",2011,IF(V444="C",2012,IF(V444="D",2013,IF(V444="E",2014,IF(V444="F",2015,IF(V444="G",2016,IF(V444="H",2017,IF(V444="I",2018,IF(V444="J",2019,IF(V444="K",2020,IF(V444="L",2021,IF(V444="M",2022,"")))))))))))))))))))))))</f>
        <v>2009</v>
      </c>
      <c r="X444" t="s">
        <v>2232</v>
      </c>
      <c r="Y444">
        <v>0</v>
      </c>
      <c r="Z444">
        <v>4611698266</v>
      </c>
      <c r="AA444">
        <v>4615469411</v>
      </c>
      <c r="AB444">
        <v>0</v>
      </c>
      <c r="AC444" t="s">
        <v>2233</v>
      </c>
      <c r="AD444" s="9" t="str">
        <f>IFERROR(VLOOKUP(Servicios[[#This Row],[VIN 8 BV]],Citas[[VIN]:[STATUS ASISTENCIA]],1,FALSE),"NO")</f>
        <v>NO</v>
      </c>
    </row>
    <row r="445" spans="1:30">
      <c r="A445" s="1">
        <v>45008</v>
      </c>
      <c r="B445" s="19" t="s">
        <v>2402</v>
      </c>
      <c r="C445" s="156" t="str">
        <f>IFERROR(VLOOKUP(Servicios[[#This Row],[VIN 8 BV]],Citas[[VIN]:[TMK]],2,0),"NO")</f>
        <v>K</v>
      </c>
      <c r="D445" s="4" t="str">
        <f>MID(Servicios[[#This Row],[VIN2]],10,8)</f>
        <v>GM025271</v>
      </c>
      <c r="E445" s="3">
        <f t="shared" si="42"/>
        <v>1</v>
      </c>
      <c r="F445">
        <f t="shared" si="43"/>
        <v>23</v>
      </c>
      <c r="G445" t="str">
        <f>TEXT(Servicios[[#This Row],[FECHA]],"aaaa")</f>
        <v>2023</v>
      </c>
      <c r="H445" t="str">
        <f>TEXT(Servicios[[#This Row],[FECHA]],"mmmm")</f>
        <v>marzo</v>
      </c>
      <c r="I445" t="str">
        <f>CONCATENATE(Servicios[[#This Row],[MES]]," ",Servicios[[#This Row],[AÑO]])</f>
        <v>marzo 2023</v>
      </c>
      <c r="J445" s="3" t="str">
        <f>MID(Servicios[[#This Row],[ORDEN]],1,1)</f>
        <v>G</v>
      </c>
      <c r="L445" t="s">
        <v>3120</v>
      </c>
      <c r="M445" t="s">
        <v>3121</v>
      </c>
      <c r="N445" t="s">
        <v>2405</v>
      </c>
      <c r="O445" t="s">
        <v>120</v>
      </c>
      <c r="P445" t="s">
        <v>517</v>
      </c>
      <c r="Q445" t="s">
        <v>2406</v>
      </c>
      <c r="R445" t="e">
        <f>VLOOKUP(Servicios[[#This Row],[VIN2]],Table_OutputBDVentaReciente[Vin],1,0)</f>
        <v>#N/A</v>
      </c>
      <c r="S445" t="e">
        <f>VLOOKUP(Servicios[[#This Row],[VIN2]],Table_ListadoRptClientes[Vin],1,0)</f>
        <v>#N/A</v>
      </c>
      <c r="T445" t="str">
        <f>VLOOKUP(Servicios[[#This Row],[VIN2]],Table_LIstadoInactivos[Vin],1,0)</f>
        <v>3TMCZ5AN9GM025271</v>
      </c>
      <c r="U445" t="str">
        <f>VLOOKUP(Servicios[[#This Row],[VIN2]],Table_Campanias[Vin],1,0)</f>
        <v>3TMCZ5AN9GM025271</v>
      </c>
      <c r="V445" s="3" t="str">
        <f>MID(Servicios[[#This Row],[VIN2]],10,1)</f>
        <v>G</v>
      </c>
      <c r="W445" s="3">
        <f t="shared" si="44"/>
        <v>2016</v>
      </c>
      <c r="X445" t="s">
        <v>2407</v>
      </c>
      <c r="Y445">
        <v>4611877579</v>
      </c>
      <c r="Z445">
        <v>4616118016</v>
      </c>
      <c r="AA445">
        <v>4611231563</v>
      </c>
      <c r="AB445">
        <v>0</v>
      </c>
      <c r="AC445" t="s">
        <v>2408</v>
      </c>
      <c r="AD445" s="9" t="str">
        <f>IFERROR(VLOOKUP(Servicios[[#This Row],[VIN 8 BV]],Citas[[VIN]:[STATUS ASISTENCIA]],1,FALSE),"NO")</f>
        <v>GM025271</v>
      </c>
    </row>
    <row r="446" spans="1:30">
      <c r="A446" s="1">
        <v>45008</v>
      </c>
      <c r="B446" s="19" t="s">
        <v>3122</v>
      </c>
      <c r="C446" s="156" t="str">
        <f>IFERROR(VLOOKUP(Servicios[[#This Row],[VIN 8 BV]],Citas[[VIN]:[TMK]],2,0),"NO")</f>
        <v>K</v>
      </c>
      <c r="D446" s="4" t="str">
        <f>MID(Servicios[[#This Row],[VIN2]],10,8)</f>
        <v>NJ043756</v>
      </c>
      <c r="E446" s="3">
        <f t="shared" si="42"/>
        <v>1</v>
      </c>
      <c r="F446">
        <f t="shared" si="43"/>
        <v>23</v>
      </c>
      <c r="G446" t="str">
        <f>TEXT(Servicios[[#This Row],[FECHA]],"aaaa")</f>
        <v>2023</v>
      </c>
      <c r="H446" t="str">
        <f>TEXT(Servicios[[#This Row],[FECHA]],"mmmm")</f>
        <v>marzo</v>
      </c>
      <c r="I446" t="str">
        <f>CONCATENATE(Servicios[[#This Row],[MES]]," ",Servicios[[#This Row],[AÑO]])</f>
        <v>marzo 2023</v>
      </c>
      <c r="J446" s="3" t="str">
        <f>MID(Servicios[[#This Row],[ORDEN]],1,1)</f>
        <v>S</v>
      </c>
      <c r="L446" t="s">
        <v>3123</v>
      </c>
      <c r="M446" t="s">
        <v>3124</v>
      </c>
      <c r="N446" t="s">
        <v>3125</v>
      </c>
      <c r="O446" t="s">
        <v>120</v>
      </c>
      <c r="P446" t="s">
        <v>459</v>
      </c>
      <c r="Q446" t="s">
        <v>3126</v>
      </c>
      <c r="R446" t="e">
        <f>VLOOKUP(Servicios[[#This Row],[VIN2]],Table_OutputBDVentaReciente[Vin],1,0)</f>
        <v>#N/A</v>
      </c>
      <c r="S446" t="str">
        <f>VLOOKUP(Servicios[[#This Row],[VIN2]],Table_ListadoRptClientes[Vin],1,0)</f>
        <v>JTDBARDE2NJ043756</v>
      </c>
      <c r="T446" t="e">
        <f>VLOOKUP(Servicios[[#This Row],[VIN2]],Table_LIstadoInactivos[Vin],1,0)</f>
        <v>#N/A</v>
      </c>
      <c r="U446" t="e">
        <f>VLOOKUP(Servicios[[#This Row],[VIN2]],Table_Campanias[Vin],1,0)</f>
        <v>#N/A</v>
      </c>
      <c r="V446" s="3" t="str">
        <f>MID(Servicios[[#This Row],[VIN2]],10,1)</f>
        <v>N</v>
      </c>
      <c r="W446" s="3" t="str">
        <f t="shared" si="44"/>
        <v/>
      </c>
      <c r="X446" t="s">
        <v>3127</v>
      </c>
      <c r="Y446">
        <v>4612298932</v>
      </c>
      <c r="Z446">
        <v>4613297212</v>
      </c>
      <c r="AA446">
        <v>4613824395</v>
      </c>
      <c r="AB446">
        <v>0</v>
      </c>
      <c r="AC446" t="s">
        <v>3128</v>
      </c>
      <c r="AD446" s="9" t="str">
        <f>IFERROR(VLOOKUP(Servicios[[#This Row],[VIN 8 BV]],Citas[[VIN]:[STATUS ASISTENCIA]],1,FALSE),"NO")</f>
        <v>NJ043756</v>
      </c>
    </row>
    <row r="447" spans="1:30">
      <c r="A447" s="1">
        <v>45008</v>
      </c>
      <c r="B447" s="19" t="s">
        <v>3129</v>
      </c>
      <c r="C447" s="156" t="str">
        <f>IFERROR(VLOOKUP(Servicios[[#This Row],[VIN 8 BV]],Citas[[VIN]:[TMK]],2,0),"NO")</f>
        <v>K</v>
      </c>
      <c r="D447" s="4" t="str">
        <f>MID(Servicios[[#This Row],[VIN2]],10,8)</f>
        <v>MJ012683</v>
      </c>
      <c r="E447" s="3">
        <f t="shared" si="42"/>
        <v>1</v>
      </c>
      <c r="F447">
        <f t="shared" si="43"/>
        <v>23</v>
      </c>
      <c r="G447" t="str">
        <f>TEXT(Servicios[[#This Row],[FECHA]],"aaaa")</f>
        <v>2023</v>
      </c>
      <c r="H447" t="str">
        <f>TEXT(Servicios[[#This Row],[FECHA]],"mmmm")</f>
        <v>marzo</v>
      </c>
      <c r="I447" t="str">
        <f>CONCATENATE(Servicios[[#This Row],[MES]]," ",Servicios[[#This Row],[AÑO]])</f>
        <v>marzo 2023</v>
      </c>
      <c r="J447" s="3" t="str">
        <f>MID(Servicios[[#This Row],[ORDEN]],1,1)</f>
        <v>S</v>
      </c>
      <c r="L447" t="s">
        <v>3130</v>
      </c>
      <c r="M447" t="s">
        <v>3131</v>
      </c>
      <c r="N447" t="s">
        <v>3132</v>
      </c>
      <c r="O447" t="s">
        <v>120</v>
      </c>
      <c r="P447" t="s">
        <v>459</v>
      </c>
      <c r="Q447" t="s">
        <v>3133</v>
      </c>
      <c r="R447" t="e">
        <f>VLOOKUP(Servicios[[#This Row],[VIN2]],Table_OutputBDVentaReciente[Vin],1,0)</f>
        <v>#N/A</v>
      </c>
      <c r="S447" t="str">
        <f>VLOOKUP(Servicios[[#This Row],[VIN2]],Table_ListadoRptClientes[Vin],1,0)</f>
        <v>JTDBARDE2MJ012683</v>
      </c>
      <c r="T447" t="e">
        <f>VLOOKUP(Servicios[[#This Row],[VIN2]],Table_LIstadoInactivos[Vin],1,0)</f>
        <v>#N/A</v>
      </c>
      <c r="U447" t="e">
        <f>VLOOKUP(Servicios[[#This Row],[VIN2]],Table_Campanias[Vin],1,0)</f>
        <v>#N/A</v>
      </c>
      <c r="V447" s="3" t="str">
        <f>MID(Servicios[[#This Row],[VIN2]],10,1)</f>
        <v>M</v>
      </c>
      <c r="W447" s="3">
        <f t="shared" si="44"/>
        <v>2022</v>
      </c>
      <c r="X447" t="s">
        <v>3134</v>
      </c>
      <c r="Y447">
        <v>4111527182</v>
      </c>
      <c r="Z447">
        <v>4111031197</v>
      </c>
      <c r="AA447">
        <v>4111031197</v>
      </c>
      <c r="AB447">
        <v>4111527182</v>
      </c>
      <c r="AC447" t="s">
        <v>3135</v>
      </c>
      <c r="AD447" s="9" t="str">
        <f>IFERROR(VLOOKUP(Servicios[[#This Row],[VIN 8 BV]],Citas[[VIN]:[STATUS ASISTENCIA]],1,FALSE),"NO")</f>
        <v>MJ012683</v>
      </c>
    </row>
    <row r="448" spans="1:30">
      <c r="A448" s="1">
        <v>45008</v>
      </c>
      <c r="B448" s="19" t="s">
        <v>3136</v>
      </c>
      <c r="C448" s="156" t="str">
        <f>IFERROR(VLOOKUP(Servicios[[#This Row],[VIN 8 BV]],Citas[[VIN]:[TMK]],2,0),"NO")</f>
        <v>NO</v>
      </c>
      <c r="D448" s="4" t="str">
        <f>MID(Servicios[[#This Row],[VIN2]],10,8)</f>
        <v>LR115142</v>
      </c>
      <c r="E448" s="3">
        <f t="shared" si="42"/>
        <v>1</v>
      </c>
      <c r="F448">
        <f t="shared" si="43"/>
        <v>23</v>
      </c>
      <c r="G448" t="str">
        <f>TEXT(Servicios[[#This Row],[FECHA]],"aaaa")</f>
        <v>2023</v>
      </c>
      <c r="H448" t="str">
        <f>TEXT(Servicios[[#This Row],[FECHA]],"mmmm")</f>
        <v>marzo</v>
      </c>
      <c r="I448" t="str">
        <f>CONCATENATE(Servicios[[#This Row],[MES]]," ",Servicios[[#This Row],[AÑO]])</f>
        <v>marzo 2023</v>
      </c>
      <c r="J448" s="3" t="str">
        <f>MID(Servicios[[#This Row],[ORDEN]],1,1)</f>
        <v>S</v>
      </c>
      <c r="L448" t="s">
        <v>3137</v>
      </c>
      <c r="M448" t="s">
        <v>3138</v>
      </c>
      <c r="N448" t="s">
        <v>3139</v>
      </c>
      <c r="O448" t="s">
        <v>119</v>
      </c>
      <c r="P448" t="s">
        <v>617</v>
      </c>
      <c r="Q448" t="s">
        <v>3140</v>
      </c>
      <c r="R448" t="e">
        <f>VLOOKUP(Servicios[[#This Row],[VIN2]],Table_OutputBDVentaReciente[Vin],1,0)</f>
        <v>#N/A</v>
      </c>
      <c r="S448" t="str">
        <f>VLOOKUP(Servicios[[#This Row],[VIN2]],Table_ListadoRptClientes[Vin],1,0)</f>
        <v>NMTKH3BX5LR115142</v>
      </c>
      <c r="T448" t="e">
        <f>VLOOKUP(Servicios[[#This Row],[VIN2]],Table_LIstadoInactivos[Vin],1,0)</f>
        <v>#N/A</v>
      </c>
      <c r="U448" t="e">
        <f>VLOOKUP(Servicios[[#This Row],[VIN2]],Table_Campanias[Vin],1,0)</f>
        <v>#N/A</v>
      </c>
      <c r="V448" s="3" t="str">
        <f>MID(Servicios[[#This Row],[VIN2]],10,1)</f>
        <v>L</v>
      </c>
      <c r="W448" s="3">
        <f t="shared" si="44"/>
        <v>2021</v>
      </c>
      <c r="X448" t="s">
        <v>3141</v>
      </c>
      <c r="Y448">
        <v>4626049101</v>
      </c>
      <c r="Z448">
        <v>4626049101</v>
      </c>
      <c r="AA448">
        <v>4626049101</v>
      </c>
      <c r="AB448">
        <v>0</v>
      </c>
      <c r="AC448" t="s">
        <v>3142</v>
      </c>
      <c r="AD448" s="9" t="str">
        <f>IFERROR(VLOOKUP(Servicios[[#This Row],[VIN 8 BV]],Citas[[VIN]:[STATUS ASISTENCIA]],1,FALSE),"NO")</f>
        <v>NO</v>
      </c>
    </row>
    <row r="449" spans="1:30">
      <c r="A449" s="1">
        <v>45008</v>
      </c>
      <c r="B449" s="19" t="s">
        <v>3143</v>
      </c>
      <c r="C449" s="156" t="str">
        <f>IFERROR(VLOOKUP(Servicios[[#This Row],[VIN 8 BV]],Citas[[VIN]:[TMK]],2,0),"NO")</f>
        <v>J</v>
      </c>
      <c r="D449" s="4" t="str">
        <f>MID(Servicios[[#This Row],[VIN2]],10,8)</f>
        <v>NJ029144</v>
      </c>
      <c r="E449" s="3">
        <f t="shared" si="42"/>
        <v>1</v>
      </c>
      <c r="F449">
        <f t="shared" si="43"/>
        <v>23</v>
      </c>
      <c r="G449" t="str">
        <f>TEXT(Servicios[[#This Row],[FECHA]],"aaaa")</f>
        <v>2023</v>
      </c>
      <c r="H449" t="str">
        <f>TEXT(Servicios[[#This Row],[FECHA]],"mmmm")</f>
        <v>marzo</v>
      </c>
      <c r="I449" t="str">
        <f>CONCATENATE(Servicios[[#This Row],[MES]]," ",Servicios[[#This Row],[AÑO]])</f>
        <v>marzo 2023</v>
      </c>
      <c r="J449" s="3" t="str">
        <f>MID(Servicios[[#This Row],[ORDEN]],1,1)</f>
        <v>S</v>
      </c>
      <c r="L449" t="s">
        <v>3144</v>
      </c>
      <c r="M449" t="s">
        <v>3145</v>
      </c>
      <c r="N449" t="s">
        <v>3146</v>
      </c>
      <c r="O449" t="s">
        <v>119</v>
      </c>
      <c r="P449" t="s">
        <v>274</v>
      </c>
      <c r="Q449" t="s">
        <v>3147</v>
      </c>
      <c r="R449" t="e">
        <f>VLOOKUP(Servicios[[#This Row],[VIN2]],Table_OutputBDVentaReciente[Vin],1,0)</f>
        <v>#N/A</v>
      </c>
      <c r="S449" t="e">
        <f>VLOOKUP(Servicios[[#This Row],[VIN2]],Table_ListadoRptClientes[Vin],1,0)</f>
        <v>#N/A</v>
      </c>
      <c r="T449" t="e">
        <f>VLOOKUP(Servicios[[#This Row],[VIN2]],Table_LIstadoInactivos[Vin],1,0)</f>
        <v>#N/A</v>
      </c>
      <c r="U449" t="e">
        <f>VLOOKUP(Servicios[[#This Row],[VIN2]],Table_Campanias[Vin],1,0)</f>
        <v>#N/A</v>
      </c>
      <c r="V449" s="3" t="str">
        <f>MID(Servicios[[#This Row],[VIN2]],10,1)</f>
        <v>N</v>
      </c>
      <c r="W449" s="3" t="str">
        <f t="shared" si="44"/>
        <v/>
      </c>
      <c r="X449" t="s">
        <v>3148</v>
      </c>
      <c r="Y449">
        <v>5541860171</v>
      </c>
      <c r="Z449">
        <v>5541860171</v>
      </c>
      <c r="AA449">
        <v>5541860171</v>
      </c>
      <c r="AB449">
        <v>0</v>
      </c>
      <c r="AC449" t="s">
        <v>3149</v>
      </c>
      <c r="AD449" s="9" t="str">
        <f>IFERROR(VLOOKUP(Servicios[[#This Row],[VIN 8 BV]],Citas[[VIN]:[STATUS ASISTENCIA]],1,FALSE),"NO")</f>
        <v>NJ029144</v>
      </c>
    </row>
    <row r="450" spans="1:30">
      <c r="A450" s="1">
        <v>45008</v>
      </c>
      <c r="B450" s="19" t="s">
        <v>3150</v>
      </c>
      <c r="C450" s="156" t="str">
        <f>IFERROR(VLOOKUP(Servicios[[#This Row],[VIN 8 BV]],Citas[[VIN]:[TMK]],2,0),"NO")</f>
        <v>J</v>
      </c>
      <c r="D450" s="4" t="str">
        <f>MID(Servicios[[#This Row],[VIN2]],10,8)</f>
        <v>L3126446</v>
      </c>
      <c r="E450" s="3">
        <f t="shared" si="42"/>
        <v>1</v>
      </c>
      <c r="F450">
        <f t="shared" si="43"/>
        <v>23</v>
      </c>
      <c r="G450" t="str">
        <f>TEXT(Servicios[[#This Row],[FECHA]],"aaaa")</f>
        <v>2023</v>
      </c>
      <c r="H450" t="str">
        <f>TEXT(Servicios[[#This Row],[FECHA]],"mmmm")</f>
        <v>marzo</v>
      </c>
      <c r="I450" t="str">
        <f>CONCATENATE(Servicios[[#This Row],[MES]]," ",Servicios[[#This Row],[AÑO]])</f>
        <v>marzo 2023</v>
      </c>
      <c r="J450" s="3" t="str">
        <f>MID(Servicios[[#This Row],[ORDEN]],1,1)</f>
        <v>S</v>
      </c>
      <c r="L450" t="s">
        <v>3151</v>
      </c>
      <c r="M450" t="s">
        <v>3152</v>
      </c>
      <c r="N450" t="s">
        <v>3153</v>
      </c>
      <c r="O450" t="s">
        <v>119</v>
      </c>
      <c r="P450" t="s">
        <v>215</v>
      </c>
      <c r="Q450" t="s">
        <v>3154</v>
      </c>
      <c r="R450" t="e">
        <f>VLOOKUP(Servicios[[#This Row],[VIN2]],Table_OutputBDVentaReciente[Vin],1,0)</f>
        <v>#N/A</v>
      </c>
      <c r="S450" t="str">
        <f>VLOOKUP(Servicios[[#This Row],[VIN2]],Table_ListadoRptClientes[Vin],1,0)</f>
        <v>JTDKARFU0L3126446</v>
      </c>
      <c r="T450" t="e">
        <f>VLOOKUP(Servicios[[#This Row],[VIN2]],Table_LIstadoInactivos[Vin],1,0)</f>
        <v>#N/A</v>
      </c>
      <c r="U450" t="e">
        <f>VLOOKUP(Servicios[[#This Row],[VIN2]],Table_Campanias[Vin],1,0)</f>
        <v>#N/A</v>
      </c>
      <c r="V450" s="3" t="str">
        <f>MID(Servicios[[#This Row],[VIN2]],10,1)</f>
        <v>L</v>
      </c>
      <c r="W450" s="3">
        <f t="shared" si="44"/>
        <v>2021</v>
      </c>
      <c r="X450" t="s">
        <v>3155</v>
      </c>
      <c r="Y450">
        <v>4181082821</v>
      </c>
      <c r="Z450">
        <v>4181082821</v>
      </c>
      <c r="AA450">
        <v>4181082821</v>
      </c>
      <c r="AB450">
        <v>4181082821</v>
      </c>
      <c r="AC450" t="s">
        <v>3156</v>
      </c>
      <c r="AD450" s="9" t="str">
        <f>IFERROR(VLOOKUP(Servicios[[#This Row],[VIN 8 BV]],Citas[[VIN]:[STATUS ASISTENCIA]],1,FALSE),"NO")</f>
        <v>L3126446</v>
      </c>
    </row>
    <row r="451" spans="1:30">
      <c r="A451" s="1">
        <v>45008</v>
      </c>
      <c r="B451" s="19" t="s">
        <v>3157</v>
      </c>
      <c r="C451" s="156" t="str">
        <f>IFERROR(VLOOKUP(Servicios[[#This Row],[VIN 8 BV]],Citas[[VIN]:[TMK]],2,0),"NO")</f>
        <v>K</v>
      </c>
      <c r="D451" s="4" t="str">
        <f>MID(Servicios[[#This Row],[VIN2]],10,8)</f>
        <v>HM104559</v>
      </c>
      <c r="E451" s="3">
        <f t="shared" si="42"/>
        <v>1</v>
      </c>
      <c r="F451">
        <f t="shared" si="43"/>
        <v>23</v>
      </c>
      <c r="G451" t="str">
        <f>TEXT(Servicios[[#This Row],[FECHA]],"aaaa")</f>
        <v>2023</v>
      </c>
      <c r="H451" t="str">
        <f>TEXT(Servicios[[#This Row],[FECHA]],"mmmm")</f>
        <v>marzo</v>
      </c>
      <c r="I451" t="str">
        <f>CONCATENATE(Servicios[[#This Row],[MES]]," ",Servicios[[#This Row],[AÑO]])</f>
        <v>marzo 2023</v>
      </c>
      <c r="J451" s="3" t="str">
        <f>MID(Servicios[[#This Row],[ORDEN]],1,1)</f>
        <v>S</v>
      </c>
      <c r="L451" t="s">
        <v>3158</v>
      </c>
      <c r="M451" t="s">
        <v>3159</v>
      </c>
      <c r="N451" t="s">
        <v>3160</v>
      </c>
      <c r="O451" t="s">
        <v>119</v>
      </c>
      <c r="P451" t="s">
        <v>517</v>
      </c>
      <c r="Q451" t="s">
        <v>3161</v>
      </c>
      <c r="R451" t="e">
        <f>VLOOKUP(Servicios[[#This Row],[VIN2]],Table_OutputBDVentaReciente[Vin],1,0)</f>
        <v>#N/A</v>
      </c>
      <c r="S451" t="e">
        <f>VLOOKUP(Servicios[[#This Row],[VIN2]],Table_ListadoRptClientes[Vin],1,0)</f>
        <v>#N/A</v>
      </c>
      <c r="T451" t="str">
        <f>VLOOKUP(Servicios[[#This Row],[VIN2]],Table_LIstadoInactivos[Vin],1,0)</f>
        <v>3TMCZ5AN8HM104559</v>
      </c>
      <c r="U451" t="str">
        <f>VLOOKUP(Servicios[[#This Row],[VIN2]],Table_Campanias[Vin],1,0)</f>
        <v>3TMCZ5AN8HM104559</v>
      </c>
      <c r="V451" s="3" t="str">
        <f>MID(Servicios[[#This Row],[VIN2]],10,1)</f>
        <v>H</v>
      </c>
      <c r="W451" s="3">
        <f t="shared" si="44"/>
        <v>2017</v>
      </c>
      <c r="X451" t="s">
        <v>3162</v>
      </c>
      <c r="Y451">
        <v>0</v>
      </c>
      <c r="Z451">
        <v>0</v>
      </c>
      <c r="AA451">
        <v>4151072252</v>
      </c>
      <c r="AB451">
        <v>0</v>
      </c>
      <c r="AC451" t="s">
        <v>3163</v>
      </c>
      <c r="AD451" s="9" t="str">
        <f>IFERROR(VLOOKUP(Servicios[[#This Row],[VIN 8 BV]],Citas[[VIN]:[STATUS ASISTENCIA]],1,FALSE),"NO")</f>
        <v>HM104559</v>
      </c>
    </row>
    <row r="452" spans="1:30">
      <c r="A452" s="1">
        <v>45008</v>
      </c>
      <c r="B452" s="19" t="s">
        <v>3164</v>
      </c>
      <c r="C452" s="156" t="str">
        <f>IFERROR(VLOOKUP(Servicios[[#This Row],[VIN 8 BV]],Citas[[VIN]:[TMK]],2,0),"NO")</f>
        <v>K</v>
      </c>
      <c r="D452" s="4" t="str">
        <f>MID(Servicios[[#This Row],[VIN2]],10,8)</f>
        <v>NS110226</v>
      </c>
      <c r="E452" s="3">
        <f t="shared" si="42"/>
        <v>1</v>
      </c>
      <c r="F452">
        <f t="shared" si="43"/>
        <v>23</v>
      </c>
      <c r="G452" t="str">
        <f>TEXT(Servicios[[#This Row],[FECHA]],"aaaa")</f>
        <v>2023</v>
      </c>
      <c r="H452" t="str">
        <f>TEXT(Servicios[[#This Row],[FECHA]],"mmmm")</f>
        <v>marzo</v>
      </c>
      <c r="I452" t="str">
        <f>CONCATENATE(Servicios[[#This Row],[MES]]," ",Servicios[[#This Row],[AÑO]])</f>
        <v>marzo 2023</v>
      </c>
      <c r="J452" s="3" t="str">
        <f>MID(Servicios[[#This Row],[ORDEN]],1,1)</f>
        <v>S</v>
      </c>
      <c r="L452" t="s">
        <v>3165</v>
      </c>
      <c r="M452" t="s">
        <v>3166</v>
      </c>
      <c r="N452" t="s">
        <v>3167</v>
      </c>
      <c r="O452" t="s">
        <v>119</v>
      </c>
      <c r="P452" t="s">
        <v>509</v>
      </c>
      <c r="Q452" t="s">
        <v>3168</v>
      </c>
      <c r="R452" t="e">
        <f>VLOOKUP(Servicios[[#This Row],[VIN2]],Table_OutputBDVentaReciente[Vin],1,0)</f>
        <v>#N/A</v>
      </c>
      <c r="S452" t="str">
        <f>VLOOKUP(Servicios[[#This Row],[VIN2]],Table_ListadoRptClientes[Vin],1,0)</f>
        <v>5TDGRKEC5NS110226</v>
      </c>
      <c r="T452" t="e">
        <f>VLOOKUP(Servicios[[#This Row],[VIN2]],Table_LIstadoInactivos[Vin],1,0)</f>
        <v>#N/A</v>
      </c>
      <c r="U452" t="e">
        <f>VLOOKUP(Servicios[[#This Row],[VIN2]],Table_Campanias[Vin],1,0)</f>
        <v>#N/A</v>
      </c>
      <c r="V452" s="3" t="str">
        <f>MID(Servicios[[#This Row],[VIN2]],10,1)</f>
        <v>N</v>
      </c>
      <c r="W452" s="3" t="str">
        <f t="shared" si="44"/>
        <v/>
      </c>
      <c r="X452" t="s">
        <v>3169</v>
      </c>
      <c r="Y452">
        <v>4151072544</v>
      </c>
      <c r="Z452">
        <v>4151033005</v>
      </c>
      <c r="AA452">
        <v>4151033005</v>
      </c>
      <c r="AB452">
        <v>4151169263</v>
      </c>
      <c r="AC452" t="s">
        <v>3170</v>
      </c>
      <c r="AD452" s="9" t="str">
        <f>IFERROR(VLOOKUP(Servicios[[#This Row],[VIN 8 BV]],Citas[[VIN]:[STATUS ASISTENCIA]],1,FALSE),"NO")</f>
        <v>NS110226</v>
      </c>
    </row>
    <row r="453" spans="1:30">
      <c r="A453" s="1">
        <v>45008</v>
      </c>
      <c r="B453" s="19" t="s">
        <v>3171</v>
      </c>
      <c r="C453" s="156" t="str">
        <f>IFERROR(VLOOKUP(Servicios[[#This Row],[VIN 8 BV]],Citas[[VIN]:[TMK]],2,0),"NO")</f>
        <v>J</v>
      </c>
      <c r="D453" s="4" t="str">
        <f>MID(Servicios[[#This Row],[VIN2]],10,8)</f>
        <v>HW630505</v>
      </c>
      <c r="E453" s="3">
        <f t="shared" si="42"/>
        <v>1</v>
      </c>
      <c r="F453">
        <f t="shared" si="43"/>
        <v>23</v>
      </c>
      <c r="G453" t="str">
        <f>TEXT(Servicios[[#This Row],[FECHA]],"aaaa")</f>
        <v>2023</v>
      </c>
      <c r="H453" t="str">
        <f>TEXT(Servicios[[#This Row],[FECHA]],"mmmm")</f>
        <v>marzo</v>
      </c>
      <c r="I453" t="str">
        <f>CONCATENATE(Servicios[[#This Row],[MES]]," ",Servicios[[#This Row],[AÑO]])</f>
        <v>marzo 2023</v>
      </c>
      <c r="J453" s="3" t="str">
        <f>MID(Servicios[[#This Row],[ORDEN]],1,1)</f>
        <v>S</v>
      </c>
      <c r="L453" t="s">
        <v>3172</v>
      </c>
      <c r="M453" t="s">
        <v>3173</v>
      </c>
      <c r="N453" t="s">
        <v>3174</v>
      </c>
      <c r="O453" t="s">
        <v>119</v>
      </c>
      <c r="P453" t="s">
        <v>295</v>
      </c>
      <c r="Q453" t="s">
        <v>3175</v>
      </c>
      <c r="R453" t="e">
        <f>VLOOKUP(Servicios[[#This Row],[VIN2]],Table_OutputBDVentaReciente[Vin],1,0)</f>
        <v>#N/A</v>
      </c>
      <c r="S453" t="e">
        <f>VLOOKUP(Servicios[[#This Row],[VIN2]],Table_ListadoRptClientes[Vin],1,0)</f>
        <v>#N/A</v>
      </c>
      <c r="T453" t="e">
        <f>VLOOKUP(Servicios[[#This Row],[VIN2]],Table_LIstadoInactivos[Vin],1,0)</f>
        <v>#N/A</v>
      </c>
      <c r="U453" t="e">
        <f>VLOOKUP(Servicios[[#This Row],[VIN2]],Table_Campanias[Vin],1,0)</f>
        <v>#N/A</v>
      </c>
      <c r="V453" s="3" t="str">
        <f>MID(Servicios[[#This Row],[VIN2]],10,1)</f>
        <v>H</v>
      </c>
      <c r="W453" s="3">
        <f t="shared" si="44"/>
        <v>2017</v>
      </c>
      <c r="X453" t="s">
        <v>3176</v>
      </c>
      <c r="Y453">
        <v>0</v>
      </c>
      <c r="Z453">
        <v>4155665927</v>
      </c>
      <c r="AA453">
        <v>4155665927</v>
      </c>
      <c r="AB453">
        <v>0</v>
      </c>
      <c r="AC453" t="s">
        <v>269</v>
      </c>
      <c r="AD453" s="9" t="str">
        <f>IFERROR(VLOOKUP(Servicios[[#This Row],[VIN 8 BV]],Citas[[VIN]:[STATUS ASISTENCIA]],1,FALSE),"NO")</f>
        <v>HW630505</v>
      </c>
    </row>
    <row r="454" spans="1:30">
      <c r="A454" s="1">
        <v>45008</v>
      </c>
      <c r="B454" s="19" t="s">
        <v>3177</v>
      </c>
      <c r="C454" s="156" t="str">
        <f>IFERROR(VLOOKUP(Servicios[[#This Row],[VIN 8 BV]],Citas[[VIN]:[TMK]],2,0),"NO")</f>
        <v>J</v>
      </c>
      <c r="D454" s="4" t="str">
        <f>MID(Servicios[[#This Row],[VIN2]],10,8)</f>
        <v>ES506662</v>
      </c>
      <c r="E454" s="3">
        <f t="shared" si="42"/>
        <v>1</v>
      </c>
      <c r="F454">
        <f t="shared" si="43"/>
        <v>23</v>
      </c>
      <c r="G454" t="str">
        <f>TEXT(Servicios[[#This Row],[FECHA]],"aaaa")</f>
        <v>2023</v>
      </c>
      <c r="H454" t="str">
        <f>TEXT(Servicios[[#This Row],[FECHA]],"mmmm")</f>
        <v>marzo</v>
      </c>
      <c r="I454" t="str">
        <f>CONCATENATE(Servicios[[#This Row],[MES]]," ",Servicios[[#This Row],[AÑO]])</f>
        <v>marzo 2023</v>
      </c>
      <c r="J454" s="3" t="str">
        <f>MID(Servicios[[#This Row],[ORDEN]],1,1)</f>
        <v>S</v>
      </c>
      <c r="L454" t="s">
        <v>3178</v>
      </c>
      <c r="M454" t="s">
        <v>3179</v>
      </c>
      <c r="N454" t="s">
        <v>3180</v>
      </c>
      <c r="O454" t="s">
        <v>120</v>
      </c>
      <c r="P454" t="s">
        <v>367</v>
      </c>
      <c r="Q454" t="s">
        <v>3181</v>
      </c>
      <c r="R454" t="e">
        <f>VLOOKUP(Servicios[[#This Row],[VIN2]],Table_OutputBDVentaReciente[Vin],1,0)</f>
        <v>#N/A</v>
      </c>
      <c r="S454" t="e">
        <f>VLOOKUP(Servicios[[#This Row],[VIN2]],Table_ListadoRptClientes[Vin],1,0)</f>
        <v>#N/A</v>
      </c>
      <c r="T454" t="str">
        <f>VLOOKUP(Servicios[[#This Row],[VIN2]],Table_LIstadoInactivos[Vin],1,0)</f>
        <v>5TDYK3DC0ES506662</v>
      </c>
      <c r="U454" t="e">
        <f>VLOOKUP(Servicios[[#This Row],[VIN2]],Table_Campanias[Vin],1,0)</f>
        <v>#N/A</v>
      </c>
      <c r="V454" s="3" t="str">
        <f>MID(Servicios[[#This Row],[VIN2]],10,1)</f>
        <v>E</v>
      </c>
      <c r="W454" s="3">
        <f t="shared" si="44"/>
        <v>2014</v>
      </c>
      <c r="X454" t="s">
        <v>3182</v>
      </c>
      <c r="Y454">
        <v>4616145088</v>
      </c>
      <c r="Z454">
        <v>4616123238</v>
      </c>
      <c r="AA454">
        <v>4611171201</v>
      </c>
      <c r="AB454">
        <v>4611040310</v>
      </c>
      <c r="AC454" t="s">
        <v>3183</v>
      </c>
      <c r="AD454" s="9" t="str">
        <f>IFERROR(VLOOKUP(Servicios[[#This Row],[VIN 8 BV]],Citas[[VIN]:[STATUS ASISTENCIA]],1,FALSE),"NO")</f>
        <v>ES506662</v>
      </c>
    </row>
    <row r="455" spans="1:30">
      <c r="A455" s="1">
        <v>45008</v>
      </c>
      <c r="B455" s="19" t="s">
        <v>3184</v>
      </c>
      <c r="C455" s="156" t="str">
        <f>IFERROR(VLOOKUP(Servicios[[#This Row],[VIN 8 BV]],Citas[[VIN]:[TMK]],2,0),"NO")</f>
        <v>M</v>
      </c>
      <c r="D455" s="4" t="str">
        <f>MID(Servicios[[#This Row],[VIN2]],10,8)</f>
        <v>MK012995</v>
      </c>
      <c r="E455" s="3">
        <f t="shared" si="42"/>
        <v>1</v>
      </c>
      <c r="F455">
        <f t="shared" si="43"/>
        <v>23</v>
      </c>
      <c r="G455" t="str">
        <f>TEXT(Servicios[[#This Row],[FECHA]],"aaaa")</f>
        <v>2023</v>
      </c>
      <c r="H455" t="str">
        <f>TEXT(Servicios[[#This Row],[FECHA]],"mmmm")</f>
        <v>marzo</v>
      </c>
      <c r="I455" t="str">
        <f>CONCATENATE(Servicios[[#This Row],[MES]]," ",Servicios[[#This Row],[AÑO]])</f>
        <v>marzo 2023</v>
      </c>
      <c r="J455" s="3" t="str">
        <f>MID(Servicios[[#This Row],[ORDEN]],1,1)</f>
        <v>S</v>
      </c>
      <c r="L455" t="s">
        <v>3185</v>
      </c>
      <c r="M455" t="s">
        <v>3186</v>
      </c>
      <c r="N455" t="s">
        <v>3187</v>
      </c>
      <c r="O455" t="s">
        <v>120</v>
      </c>
      <c r="P455" t="s">
        <v>244</v>
      </c>
      <c r="Q455" t="s">
        <v>3188</v>
      </c>
      <c r="R455" t="e">
        <f>VLOOKUP(Servicios[[#This Row],[VIN2]],Table_OutputBDVentaReciente[Vin],1,0)</f>
        <v>#N/A</v>
      </c>
      <c r="S455" t="str">
        <f>VLOOKUP(Servicios[[#This Row],[VIN2]],Table_ListadoRptClientes[Vin],1,0)</f>
        <v>MHKMF5CE4MK012995</v>
      </c>
      <c r="T455" t="e">
        <f>VLOOKUP(Servicios[[#This Row],[VIN2]],Table_LIstadoInactivos[Vin],1,0)</f>
        <v>#N/A</v>
      </c>
      <c r="U455" t="e">
        <f>VLOOKUP(Servicios[[#This Row],[VIN2]],Table_Campanias[Vin],1,0)</f>
        <v>#N/A</v>
      </c>
      <c r="V455" s="3" t="str">
        <f>MID(Servicios[[#This Row],[VIN2]],10,1)</f>
        <v>M</v>
      </c>
      <c r="W455" s="3">
        <f t="shared" si="44"/>
        <v>2022</v>
      </c>
      <c r="X455" t="s">
        <v>3189</v>
      </c>
      <c r="Y455">
        <v>0</v>
      </c>
      <c r="Z455">
        <v>4116880465</v>
      </c>
      <c r="AA455">
        <v>4111506808</v>
      </c>
      <c r="AB455">
        <v>0</v>
      </c>
      <c r="AC455" t="s">
        <v>3190</v>
      </c>
      <c r="AD455" s="9" t="str">
        <f>IFERROR(VLOOKUP(Servicios[[#This Row],[VIN 8 BV]],Citas[[VIN]:[STATUS ASISTENCIA]],1,FALSE),"NO")</f>
        <v>MK012995</v>
      </c>
    </row>
    <row r="456" spans="1:30">
      <c r="A456" s="1">
        <v>45008</v>
      </c>
      <c r="B456" s="19" t="s">
        <v>3191</v>
      </c>
      <c r="C456" s="156" t="str">
        <f>IFERROR(VLOOKUP(Servicios[[#This Row],[VIN 8 BV]],Citas[[VIN]:[TMK]],2,0),"NO")</f>
        <v>M</v>
      </c>
      <c r="D456" s="4" t="str">
        <f>MID(Servicios[[#This Row],[VIN2]],10,8)</f>
        <v>KJ023533</v>
      </c>
      <c r="E456" s="3">
        <f t="shared" si="42"/>
        <v>1</v>
      </c>
      <c r="F456">
        <f t="shared" si="43"/>
        <v>23</v>
      </c>
      <c r="G456" t="str">
        <f>TEXT(Servicios[[#This Row],[FECHA]],"aaaa")</f>
        <v>2023</v>
      </c>
      <c r="H456" t="str">
        <f>TEXT(Servicios[[#This Row],[FECHA]],"mmmm")</f>
        <v>marzo</v>
      </c>
      <c r="I456" t="str">
        <f>CONCATENATE(Servicios[[#This Row],[MES]]," ",Servicios[[#This Row],[AÑO]])</f>
        <v>marzo 2023</v>
      </c>
      <c r="J456" s="3" t="str">
        <f>MID(Servicios[[#This Row],[ORDEN]],1,1)</f>
        <v>S</v>
      </c>
      <c r="L456" t="s">
        <v>3192</v>
      </c>
      <c r="M456" t="s">
        <v>3193</v>
      </c>
      <c r="N456" t="s">
        <v>3194</v>
      </c>
      <c r="O456" t="s">
        <v>120</v>
      </c>
      <c r="P456" t="s">
        <v>266</v>
      </c>
      <c r="Q456" t="s">
        <v>3195</v>
      </c>
      <c r="R456" t="e">
        <f>VLOOKUP(Servicios[[#This Row],[VIN2]],Table_OutputBDVentaReciente[Vin],1,0)</f>
        <v>#N/A</v>
      </c>
      <c r="S456" t="str">
        <f>VLOOKUP(Servicios[[#This Row],[VIN2]],Table_ListadoRptClientes[Vin],1,0)</f>
        <v>JTMY23FV7KJ023533</v>
      </c>
      <c r="T456" t="e">
        <f>VLOOKUP(Servicios[[#This Row],[VIN2]],Table_LIstadoInactivos[Vin],1,0)</f>
        <v>#N/A</v>
      </c>
      <c r="U456" t="e">
        <f>VLOOKUP(Servicios[[#This Row],[VIN2]],Table_Campanias[Vin],1,0)</f>
        <v>#N/A</v>
      </c>
      <c r="V456" s="3" t="str">
        <f>MID(Servicios[[#This Row],[VIN2]],10,1)</f>
        <v>K</v>
      </c>
      <c r="W456" s="3">
        <f t="shared" si="44"/>
        <v>2020</v>
      </c>
      <c r="X456" t="s">
        <v>3196</v>
      </c>
      <c r="Y456">
        <v>4612776798</v>
      </c>
      <c r="Z456">
        <v>4612776798</v>
      </c>
      <c r="AA456">
        <v>4612776798</v>
      </c>
      <c r="AB456">
        <v>4612776798</v>
      </c>
      <c r="AC456" t="s">
        <v>3197</v>
      </c>
      <c r="AD456" s="9" t="str">
        <f>IFERROR(VLOOKUP(Servicios[[#This Row],[VIN 8 BV]],Citas[[VIN]:[STATUS ASISTENCIA]],1,FALSE),"NO")</f>
        <v>KJ023533</v>
      </c>
    </row>
    <row r="457" spans="1:30">
      <c r="A457" s="1">
        <v>45008</v>
      </c>
      <c r="B457" s="19" t="s">
        <v>3198</v>
      </c>
      <c r="C457" s="156" t="str">
        <f>IFERROR(VLOOKUP(Servicios[[#This Row],[VIN 8 BV]],Citas[[VIN]:[TMK]],2,0),"NO")</f>
        <v>J</v>
      </c>
      <c r="D457" s="4" t="str">
        <f>MID(Servicios[[#This Row],[VIN2]],10,8)</f>
        <v>L1408580</v>
      </c>
      <c r="E457" s="3">
        <f t="shared" si="42"/>
        <v>1</v>
      </c>
      <c r="F457">
        <f t="shared" si="43"/>
        <v>23</v>
      </c>
      <c r="G457" t="str">
        <f>TEXT(Servicios[[#This Row],[FECHA]],"aaaa")</f>
        <v>2023</v>
      </c>
      <c r="H457" t="str">
        <f>TEXT(Servicios[[#This Row],[FECHA]],"mmmm")</f>
        <v>marzo</v>
      </c>
      <c r="I457" t="str">
        <f>CONCATENATE(Servicios[[#This Row],[MES]]," ",Servicios[[#This Row],[AÑO]])</f>
        <v>marzo 2023</v>
      </c>
      <c r="J457" s="3" t="str">
        <f>MID(Servicios[[#This Row],[ORDEN]],1,1)</f>
        <v>S</v>
      </c>
      <c r="L457" t="s">
        <v>3199</v>
      </c>
      <c r="M457" t="s">
        <v>3200</v>
      </c>
      <c r="N457" t="s">
        <v>3201</v>
      </c>
      <c r="O457" t="s">
        <v>119</v>
      </c>
      <c r="P457" t="s">
        <v>251</v>
      </c>
      <c r="Q457" t="s">
        <v>3202</v>
      </c>
      <c r="R457" t="e">
        <f>VLOOKUP(Servicios[[#This Row],[VIN2]],Table_OutputBDVentaReciente[Vin],1,0)</f>
        <v>#N/A</v>
      </c>
      <c r="S457" t="str">
        <f>VLOOKUP(Servicios[[#This Row],[VIN2]],Table_ListadoRptClientes[Vin],1,0)</f>
        <v>MR0EX8CB4L1408580</v>
      </c>
      <c r="T457" t="e">
        <f>VLOOKUP(Servicios[[#This Row],[VIN2]],Table_LIstadoInactivos[Vin],1,0)</f>
        <v>#N/A</v>
      </c>
      <c r="U457" t="e">
        <f>VLOOKUP(Servicios[[#This Row],[VIN2]],Table_Campanias[Vin],1,0)</f>
        <v>#N/A</v>
      </c>
      <c r="V457" s="3" t="str">
        <f>MID(Servicios[[#This Row],[VIN2]],10,1)</f>
        <v>L</v>
      </c>
      <c r="W457" s="3">
        <f t="shared" si="44"/>
        <v>2021</v>
      </c>
      <c r="X457" t="s">
        <v>3203</v>
      </c>
      <c r="Y457">
        <v>0</v>
      </c>
      <c r="Z457">
        <v>4425958799</v>
      </c>
      <c r="AA457">
        <v>4425958799</v>
      </c>
      <c r="AB457">
        <v>4425958799</v>
      </c>
      <c r="AC457" t="s">
        <v>3204</v>
      </c>
      <c r="AD457" s="9" t="str">
        <f>IFERROR(VLOOKUP(Servicios[[#This Row],[VIN 8 BV]],Citas[[VIN]:[STATUS ASISTENCIA]],1,FALSE),"NO")</f>
        <v>L1408580</v>
      </c>
    </row>
    <row r="458" spans="1:30">
      <c r="A458" s="1">
        <v>45008</v>
      </c>
      <c r="B458" s="19" t="s">
        <v>3205</v>
      </c>
      <c r="C458" s="156" t="str">
        <f>IFERROR(VLOOKUP(Servicios[[#This Row],[VIN 8 BV]],Citas[[VIN]:[TMK]],2,0),"NO")</f>
        <v>K</v>
      </c>
      <c r="D458" s="4" t="str">
        <f>MID(Servicios[[#This Row],[VIN2]],10,8)</f>
        <v>GW533487</v>
      </c>
      <c r="E458" s="3">
        <f t="shared" si="42"/>
        <v>1</v>
      </c>
      <c r="F458">
        <f t="shared" si="43"/>
        <v>23</v>
      </c>
      <c r="G458" t="str">
        <f>TEXT(Servicios[[#This Row],[FECHA]],"aaaa")</f>
        <v>2023</v>
      </c>
      <c r="H458" t="str">
        <f>TEXT(Servicios[[#This Row],[FECHA]],"mmmm")</f>
        <v>marzo</v>
      </c>
      <c r="I458" t="str">
        <f>CONCATENATE(Servicios[[#This Row],[MES]]," ",Servicios[[#This Row],[AÑO]])</f>
        <v>marzo 2023</v>
      </c>
      <c r="J458" s="3" t="str">
        <f>MID(Servicios[[#This Row],[ORDEN]],1,1)</f>
        <v>S</v>
      </c>
      <c r="L458" t="s">
        <v>3206</v>
      </c>
      <c r="M458" t="s">
        <v>3207</v>
      </c>
      <c r="N458" t="s">
        <v>3208</v>
      </c>
      <c r="O458" t="s">
        <v>120</v>
      </c>
      <c r="P458" t="s">
        <v>295</v>
      </c>
      <c r="Q458" t="s">
        <v>3209</v>
      </c>
      <c r="R458" t="e">
        <f>VLOOKUP(Servicios[[#This Row],[VIN2]],Table_OutputBDVentaReciente[Vin],1,0)</f>
        <v>#N/A</v>
      </c>
      <c r="S458" t="str">
        <f>VLOOKUP(Servicios[[#This Row],[VIN2]],Table_ListadoRptClientes[Vin],1,0)</f>
        <v>2T3DFREV1GW533487</v>
      </c>
      <c r="T458" t="e">
        <f>VLOOKUP(Servicios[[#This Row],[VIN2]],Table_LIstadoInactivos[Vin],1,0)</f>
        <v>#N/A</v>
      </c>
      <c r="U458" t="e">
        <f>VLOOKUP(Servicios[[#This Row],[VIN2]],Table_Campanias[Vin],1,0)</f>
        <v>#N/A</v>
      </c>
      <c r="V458" s="3" t="str">
        <f>MID(Servicios[[#This Row],[VIN2]],10,1)</f>
        <v>G</v>
      </c>
      <c r="W458" s="3">
        <f t="shared" si="44"/>
        <v>2016</v>
      </c>
      <c r="X458" t="s">
        <v>3210</v>
      </c>
      <c r="Y458">
        <v>4611689000</v>
      </c>
      <c r="Z458">
        <v>4611822342</v>
      </c>
      <c r="AA458">
        <v>4611822342</v>
      </c>
      <c r="AB458">
        <v>4611822342</v>
      </c>
      <c r="AC458" t="s">
        <v>3211</v>
      </c>
      <c r="AD458" s="9" t="str">
        <f>IFERROR(VLOOKUP(Servicios[[#This Row],[VIN 8 BV]],Citas[[VIN]:[STATUS ASISTENCIA]],1,FALSE),"NO")</f>
        <v>GW533487</v>
      </c>
    </row>
    <row r="459" spans="1:30">
      <c r="A459" s="1">
        <v>45008</v>
      </c>
      <c r="B459" s="19" t="s">
        <v>3212</v>
      </c>
      <c r="C459" s="156" t="str">
        <f>IFERROR(VLOOKUP(Servicios[[#This Row],[VIN 8 BV]],Citas[[VIN]:[TMK]],2,0),"NO")</f>
        <v>K</v>
      </c>
      <c r="D459" s="4" t="str">
        <f>MID(Servicios[[#This Row],[VIN2]],10,8)</f>
        <v>H3037763</v>
      </c>
      <c r="E459" s="3">
        <f t="shared" si="42"/>
        <v>1</v>
      </c>
      <c r="F459">
        <f t="shared" si="43"/>
        <v>23</v>
      </c>
      <c r="G459" t="str">
        <f>TEXT(Servicios[[#This Row],[FECHA]],"aaaa")</f>
        <v>2023</v>
      </c>
      <c r="H459" t="str">
        <f>TEXT(Servicios[[#This Row],[FECHA]],"mmmm")</f>
        <v>marzo</v>
      </c>
      <c r="I459" t="str">
        <f>CONCATENATE(Servicios[[#This Row],[MES]]," ",Servicios[[#This Row],[AÑO]])</f>
        <v>marzo 2023</v>
      </c>
      <c r="J459" s="3" t="str">
        <f>MID(Servicios[[#This Row],[ORDEN]],1,1)</f>
        <v>S</v>
      </c>
      <c r="L459" t="s">
        <v>3213</v>
      </c>
      <c r="M459" t="s">
        <v>3214</v>
      </c>
      <c r="N459" t="s">
        <v>3215</v>
      </c>
      <c r="O459" t="s">
        <v>118</v>
      </c>
      <c r="P459" t="s">
        <v>215</v>
      </c>
      <c r="Q459" t="s">
        <v>3216</v>
      </c>
      <c r="R459" t="e">
        <f>VLOOKUP(Servicios[[#This Row],[VIN2]],Table_OutputBDVentaReciente[Vin],1,0)</f>
        <v>#N/A</v>
      </c>
      <c r="S459" t="str">
        <f>VLOOKUP(Servicios[[#This Row],[VIN2]],Table_ListadoRptClientes[Vin],1,0)</f>
        <v>JTDKBRFUXH3037763</v>
      </c>
      <c r="T459" t="e">
        <f>VLOOKUP(Servicios[[#This Row],[VIN2]],Table_LIstadoInactivos[Vin],1,0)</f>
        <v>#N/A</v>
      </c>
      <c r="U459" t="e">
        <f>VLOOKUP(Servicios[[#This Row],[VIN2]],Table_Campanias[Vin],1,0)</f>
        <v>#N/A</v>
      </c>
      <c r="V459" s="3" t="str">
        <f>MID(Servicios[[#This Row],[VIN2]],10,1)</f>
        <v>H</v>
      </c>
      <c r="W459" s="3">
        <f t="shared" si="44"/>
        <v>2017</v>
      </c>
      <c r="X459" t="s">
        <v>3217</v>
      </c>
      <c r="Y459">
        <v>4111643457</v>
      </c>
      <c r="Z459">
        <v>5520062057</v>
      </c>
      <c r="AA459">
        <v>5520062057</v>
      </c>
      <c r="AB459">
        <v>0</v>
      </c>
      <c r="AC459" t="s">
        <v>3218</v>
      </c>
      <c r="AD459" s="9" t="str">
        <f>IFERROR(VLOOKUP(Servicios[[#This Row],[VIN 8 BV]],Citas[[VIN]:[STATUS ASISTENCIA]],1,FALSE),"NO")</f>
        <v>H3037763</v>
      </c>
    </row>
    <row r="460" spans="1:30">
      <c r="A460" s="1">
        <v>45008</v>
      </c>
      <c r="B460" s="19" t="s">
        <v>3219</v>
      </c>
      <c r="C460" s="156" t="str">
        <f>IFERROR(VLOOKUP(Servicios[[#This Row],[VIN 8 BV]],Citas[[VIN]:[TMK]],2,0),"NO")</f>
        <v>I</v>
      </c>
      <c r="D460" s="4" t="str">
        <f>MID(Servicios[[#This Row],[VIN2]],10,8)</f>
        <v>PU723769</v>
      </c>
      <c r="E460" s="3">
        <f t="shared" si="42"/>
        <v>1</v>
      </c>
      <c r="F460">
        <f t="shared" si="43"/>
        <v>23</v>
      </c>
      <c r="G460" t="str">
        <f>TEXT(Servicios[[#This Row],[FECHA]],"aaaa")</f>
        <v>2023</v>
      </c>
      <c r="H460" t="str">
        <f>TEXT(Servicios[[#This Row],[FECHA]],"mmmm")</f>
        <v>marzo</v>
      </c>
      <c r="I460" t="str">
        <f>CONCATENATE(Servicios[[#This Row],[MES]]," ",Servicios[[#This Row],[AÑO]])</f>
        <v>marzo 2023</v>
      </c>
      <c r="J460" s="3" t="str">
        <f>MID(Servicios[[#This Row],[ORDEN]],1,1)</f>
        <v>S</v>
      </c>
      <c r="L460" t="s">
        <v>3220</v>
      </c>
      <c r="M460" t="s">
        <v>3221</v>
      </c>
      <c r="N460" t="s">
        <v>3222</v>
      </c>
      <c r="O460" t="s">
        <v>119</v>
      </c>
      <c r="P460" t="s">
        <v>359</v>
      </c>
      <c r="Q460" t="s">
        <v>3223</v>
      </c>
      <c r="R460" t="str">
        <f>VLOOKUP(Servicios[[#This Row],[VIN2]],Table_OutputBDVentaReciente[Vin],1,0)</f>
        <v>4T1R11AK5PU723769</v>
      </c>
      <c r="S460" t="e">
        <f>VLOOKUP(Servicios[[#This Row],[VIN2]],Table_ListadoRptClientes[Vin],1,0)</f>
        <v>#N/A</v>
      </c>
      <c r="T460" t="e">
        <f>VLOOKUP(Servicios[[#This Row],[VIN2]],Table_LIstadoInactivos[Vin],1,0)</f>
        <v>#N/A</v>
      </c>
      <c r="U460" t="e">
        <f>VLOOKUP(Servicios[[#This Row],[VIN2]],Table_Campanias[Vin],1,0)</f>
        <v>#N/A</v>
      </c>
      <c r="V460" s="3" t="str">
        <f>MID(Servicios[[#This Row],[VIN2]],10,1)</f>
        <v>P</v>
      </c>
      <c r="W460" s="3" t="str">
        <f t="shared" si="44"/>
        <v/>
      </c>
      <c r="X460" t="s">
        <v>3224</v>
      </c>
      <c r="Y460">
        <v>4646481749</v>
      </c>
      <c r="Z460">
        <v>4646530350</v>
      </c>
      <c r="AA460">
        <v>4646530350</v>
      </c>
      <c r="AB460">
        <v>0</v>
      </c>
      <c r="AC460" t="s">
        <v>3225</v>
      </c>
      <c r="AD460" s="9" t="str">
        <f>IFERROR(VLOOKUP(Servicios[[#This Row],[VIN 8 BV]],Citas[[VIN]:[STATUS ASISTENCIA]],1,FALSE),"NO")</f>
        <v>PU723769</v>
      </c>
    </row>
    <row r="461" spans="1:30">
      <c r="A461" s="1">
        <v>45008</v>
      </c>
      <c r="B461" s="19" t="s">
        <v>3226</v>
      </c>
      <c r="C461" s="156" t="str">
        <f>IFERROR(VLOOKUP(Servicios[[#This Row],[VIN 8 BV]],Citas[[VIN]:[TMK]],2,0),"NO")</f>
        <v>I</v>
      </c>
      <c r="D461" s="4" t="str">
        <f>MID(Servicios[[#This Row],[VIN2]],10,8)</f>
        <v>MU449594</v>
      </c>
      <c r="E461" s="3">
        <f t="shared" si="42"/>
        <v>1</v>
      </c>
      <c r="F461">
        <f t="shared" si="43"/>
        <v>23</v>
      </c>
      <c r="G461" t="str">
        <f>TEXT(Servicios[[#This Row],[FECHA]],"aaaa")</f>
        <v>2023</v>
      </c>
      <c r="H461" t="str">
        <f>TEXT(Servicios[[#This Row],[FECHA]],"mmmm")</f>
        <v>marzo</v>
      </c>
      <c r="I461" t="str">
        <f>CONCATENATE(Servicios[[#This Row],[MES]]," ",Servicios[[#This Row],[AÑO]])</f>
        <v>marzo 2023</v>
      </c>
      <c r="J461" s="3" t="str">
        <f>MID(Servicios[[#This Row],[ORDEN]],1,1)</f>
        <v>S</v>
      </c>
      <c r="L461" t="s">
        <v>3227</v>
      </c>
      <c r="M461" t="s">
        <v>3228</v>
      </c>
      <c r="N461" t="s">
        <v>3229</v>
      </c>
      <c r="O461" t="s">
        <v>118</v>
      </c>
      <c r="P461" t="s">
        <v>359</v>
      </c>
      <c r="Q461" t="s">
        <v>3230</v>
      </c>
      <c r="R461" t="e">
        <f>VLOOKUP(Servicios[[#This Row],[VIN2]],Table_OutputBDVentaReciente[Vin],1,0)</f>
        <v>#N/A</v>
      </c>
      <c r="S461" t="str">
        <f>VLOOKUP(Servicios[[#This Row],[VIN2]],Table_ListadoRptClientes[Vin],1,0)</f>
        <v>4T1F11AK8MU449594</v>
      </c>
      <c r="T461" t="e">
        <f>VLOOKUP(Servicios[[#This Row],[VIN2]],Table_LIstadoInactivos[Vin],1,0)</f>
        <v>#N/A</v>
      </c>
      <c r="U461" t="e">
        <f>VLOOKUP(Servicios[[#This Row],[VIN2]],Table_Campanias[Vin],1,0)</f>
        <v>#N/A</v>
      </c>
      <c r="V461" s="3" t="str">
        <f>MID(Servicios[[#This Row],[VIN2]],10,1)</f>
        <v>M</v>
      </c>
      <c r="W461" s="3">
        <f t="shared" si="44"/>
        <v>2022</v>
      </c>
      <c r="X461" t="s">
        <v>3231</v>
      </c>
      <c r="Y461">
        <v>0</v>
      </c>
      <c r="Z461">
        <v>4611718084</v>
      </c>
      <c r="AA461">
        <v>4611718084</v>
      </c>
      <c r="AB461">
        <v>0</v>
      </c>
      <c r="AC461" t="s">
        <v>3232</v>
      </c>
      <c r="AD461" s="9" t="str">
        <f>IFERROR(VLOOKUP(Servicios[[#This Row],[VIN 8 BV]],Citas[[VIN]:[STATUS ASISTENCIA]],1,FALSE),"NO")</f>
        <v>MU449594</v>
      </c>
    </row>
    <row r="462" spans="1:30">
      <c r="A462" s="1">
        <v>45008</v>
      </c>
      <c r="B462" s="19" t="s">
        <v>3233</v>
      </c>
      <c r="C462" s="156" t="str">
        <f>IFERROR(VLOOKUP(Servicios[[#This Row],[VIN 8 BV]],Citas[[VIN]:[TMK]],2,0),"NO")</f>
        <v>J</v>
      </c>
      <c r="D462" s="4" t="str">
        <f>MID(Servicios[[#This Row],[VIN2]],10,8)</f>
        <v>JW748761</v>
      </c>
      <c r="E462" s="3">
        <f t="shared" si="42"/>
        <v>1</v>
      </c>
      <c r="F462">
        <f t="shared" si="43"/>
        <v>23</v>
      </c>
      <c r="G462" t="str">
        <f>TEXT(Servicios[[#This Row],[FECHA]],"aaaa")</f>
        <v>2023</v>
      </c>
      <c r="H462" t="str">
        <f>TEXT(Servicios[[#This Row],[FECHA]],"mmmm")</f>
        <v>marzo</v>
      </c>
      <c r="I462" t="str">
        <f>CONCATENATE(Servicios[[#This Row],[MES]]," ",Servicios[[#This Row],[AÑO]])</f>
        <v>marzo 2023</v>
      </c>
      <c r="J462" s="3" t="str">
        <f>MID(Servicios[[#This Row],[ORDEN]],1,1)</f>
        <v>S</v>
      </c>
      <c r="L462" t="s">
        <v>3234</v>
      </c>
      <c r="M462" t="s">
        <v>3235</v>
      </c>
      <c r="N462" t="s">
        <v>3236</v>
      </c>
      <c r="O462" t="s">
        <v>119</v>
      </c>
      <c r="P462" t="s">
        <v>295</v>
      </c>
      <c r="Q462" t="s">
        <v>3237</v>
      </c>
      <c r="R462" t="e">
        <f>VLOOKUP(Servicios[[#This Row],[VIN2]],Table_OutputBDVentaReciente[Vin],1,0)</f>
        <v>#N/A</v>
      </c>
      <c r="S462" t="str">
        <f>VLOOKUP(Servicios[[#This Row],[VIN2]],Table_ListadoRptClientes[Vin],1,0)</f>
        <v>2T3RFREV0JW748761</v>
      </c>
      <c r="T462" t="e">
        <f>VLOOKUP(Servicios[[#This Row],[VIN2]],Table_LIstadoInactivos[Vin],1,0)</f>
        <v>#N/A</v>
      </c>
      <c r="U462" t="e">
        <f>VLOOKUP(Servicios[[#This Row],[VIN2]],Table_Campanias[Vin],1,0)</f>
        <v>#N/A</v>
      </c>
      <c r="V462" s="3" t="str">
        <f>MID(Servicios[[#This Row],[VIN2]],10,1)</f>
        <v>J</v>
      </c>
      <c r="W462" s="3">
        <f t="shared" si="44"/>
        <v>2019</v>
      </c>
      <c r="X462" t="s">
        <v>3238</v>
      </c>
      <c r="Y462">
        <v>4611591800</v>
      </c>
      <c r="Z462">
        <v>4611974492</v>
      </c>
      <c r="AA462">
        <v>4612725567</v>
      </c>
      <c r="AB462">
        <v>4611710271</v>
      </c>
      <c r="AC462" t="s">
        <v>3239</v>
      </c>
      <c r="AD462" s="9" t="str">
        <f>IFERROR(VLOOKUP(Servicios[[#This Row],[VIN 8 BV]],Citas[[VIN]:[STATUS ASISTENCIA]],1,FALSE),"NO")</f>
        <v>JW748761</v>
      </c>
    </row>
    <row r="463" spans="1:30">
      <c r="A463" s="1">
        <v>45008</v>
      </c>
      <c r="B463" s="19" t="s">
        <v>3240</v>
      </c>
      <c r="C463" s="156" t="str">
        <f>IFERROR(VLOOKUP(Servicios[[#This Row],[VIN 8 BV]],Citas[[VIN]:[TMK]],2,0),"NO")</f>
        <v>M</v>
      </c>
      <c r="D463" s="4" t="str">
        <f>MID(Servicios[[#This Row],[VIN2]],10,8)</f>
        <v>N1328426</v>
      </c>
      <c r="E463" s="3">
        <f t="shared" si="42"/>
        <v>1</v>
      </c>
      <c r="F463">
        <f t="shared" si="43"/>
        <v>23</v>
      </c>
      <c r="G463" t="str">
        <f>TEXT(Servicios[[#This Row],[FECHA]],"aaaa")</f>
        <v>2023</v>
      </c>
      <c r="H463" t="str">
        <f>TEXT(Servicios[[#This Row],[FECHA]],"mmmm")</f>
        <v>marzo</v>
      </c>
      <c r="I463" t="str">
        <f>CONCATENATE(Servicios[[#This Row],[MES]]," ",Servicios[[#This Row],[AÑO]])</f>
        <v>marzo 2023</v>
      </c>
      <c r="J463" s="3" t="str">
        <f>MID(Servicios[[#This Row],[ORDEN]],1,1)</f>
        <v>S</v>
      </c>
      <c r="L463" t="s">
        <v>3241</v>
      </c>
      <c r="M463" t="s">
        <v>3242</v>
      </c>
      <c r="N463" t="s">
        <v>707</v>
      </c>
      <c r="O463" t="s">
        <v>118</v>
      </c>
      <c r="P463" t="s">
        <v>251</v>
      </c>
      <c r="Q463" t="s">
        <v>3243</v>
      </c>
      <c r="R463" t="e">
        <f>VLOOKUP(Servicios[[#This Row],[VIN2]],Table_OutputBDVentaReciente[Vin],1,0)</f>
        <v>#N/A</v>
      </c>
      <c r="S463" t="str">
        <f>VLOOKUP(Servicios[[#This Row],[VIN2]],Table_ListadoRptClientes[Vin],1,0)</f>
        <v>MR0CX3DD3N1328426</v>
      </c>
      <c r="T463" t="e">
        <f>VLOOKUP(Servicios[[#This Row],[VIN2]],Table_LIstadoInactivos[Vin],1,0)</f>
        <v>#N/A</v>
      </c>
      <c r="U463" t="e">
        <f>VLOOKUP(Servicios[[#This Row],[VIN2]],Table_Campanias[Vin],1,0)</f>
        <v>#N/A</v>
      </c>
      <c r="V463" s="3" t="str">
        <f>MID(Servicios[[#This Row],[VIN2]],10,1)</f>
        <v>N</v>
      </c>
      <c r="W463" s="3" t="str">
        <f t="shared" si="44"/>
        <v/>
      </c>
      <c r="X463" t="s">
        <v>3244</v>
      </c>
      <c r="Y463">
        <v>4611218512</v>
      </c>
      <c r="Z463">
        <v>4614219740</v>
      </c>
      <c r="AA463">
        <v>4661260225</v>
      </c>
      <c r="AB463">
        <v>0</v>
      </c>
      <c r="AC463" t="s">
        <v>710</v>
      </c>
      <c r="AD463" s="9" t="str">
        <f>IFERROR(VLOOKUP(Servicios[[#This Row],[VIN 8 BV]],Citas[[VIN]:[STATUS ASISTENCIA]],1,FALSE),"NO")</f>
        <v>N1328426</v>
      </c>
    </row>
    <row r="464" spans="1:30">
      <c r="A464" s="1">
        <v>45008</v>
      </c>
      <c r="B464" s="19" t="s">
        <v>3245</v>
      </c>
      <c r="C464" s="156" t="str">
        <f>IFERROR(VLOOKUP(Servicios[[#This Row],[VIN 8 BV]],Citas[[VIN]:[TMK]],2,0),"NO")</f>
        <v>J</v>
      </c>
      <c r="D464" s="4" t="str">
        <f>MID(Servicios[[#This Row],[VIN2]],10,8)</f>
        <v>P4003825</v>
      </c>
      <c r="E464" s="3">
        <f t="shared" si="42"/>
        <v>1</v>
      </c>
      <c r="F464">
        <f t="shared" si="43"/>
        <v>23</v>
      </c>
      <c r="G464" t="str">
        <f>TEXT(Servicios[[#This Row],[FECHA]],"aaaa")</f>
        <v>2023</v>
      </c>
      <c r="H464" t="str">
        <f>TEXT(Servicios[[#This Row],[FECHA]],"mmmm")</f>
        <v>marzo</v>
      </c>
      <c r="I464" t="str">
        <f>CONCATENATE(Servicios[[#This Row],[MES]]," ",Servicios[[#This Row],[AÑO]])</f>
        <v>marzo 2023</v>
      </c>
      <c r="J464" s="3" t="str">
        <f>MID(Servicios[[#This Row],[ORDEN]],1,1)</f>
        <v>S</v>
      </c>
      <c r="L464" t="s">
        <v>3246</v>
      </c>
      <c r="M464" t="s">
        <v>3247</v>
      </c>
      <c r="N464" t="s">
        <v>3248</v>
      </c>
      <c r="O464" t="s">
        <v>120</v>
      </c>
      <c r="P464" t="s">
        <v>410</v>
      </c>
      <c r="Q464" t="s">
        <v>3249</v>
      </c>
      <c r="R464" t="str">
        <f>VLOOKUP(Servicios[[#This Row],[VIN2]],Table_OutputBDVentaReciente[Vin],1,0)</f>
        <v>MR0DA3CD2P4003825</v>
      </c>
      <c r="S464" t="e">
        <f>VLOOKUP(Servicios[[#This Row],[VIN2]],Table_ListadoRptClientes[Vin],1,0)</f>
        <v>#N/A</v>
      </c>
      <c r="T464" t="e">
        <f>VLOOKUP(Servicios[[#This Row],[VIN2]],Table_LIstadoInactivos[Vin],1,0)</f>
        <v>#N/A</v>
      </c>
      <c r="U464" t="e">
        <f>VLOOKUP(Servicios[[#This Row],[VIN2]],Table_Campanias[Vin],1,0)</f>
        <v>#N/A</v>
      </c>
      <c r="V464" s="3" t="str">
        <f>MID(Servicios[[#This Row],[VIN2]],10,1)</f>
        <v>P</v>
      </c>
      <c r="W464" s="3" t="str">
        <f t="shared" si="44"/>
        <v/>
      </c>
      <c r="X464" t="s">
        <v>3250</v>
      </c>
      <c r="Y464">
        <v>4611166721</v>
      </c>
      <c r="Z464">
        <v>4611211512</v>
      </c>
      <c r="AA464">
        <v>4611166721</v>
      </c>
      <c r="AB464">
        <v>4611211512</v>
      </c>
      <c r="AC464" t="s">
        <v>3251</v>
      </c>
      <c r="AD464" s="9" t="str">
        <f>IFERROR(VLOOKUP(Servicios[[#This Row],[VIN 8 BV]],Citas[[VIN]:[STATUS ASISTENCIA]],1,FALSE),"NO")</f>
        <v>P4003825</v>
      </c>
    </row>
    <row r="465" spans="1:30">
      <c r="A465" s="1">
        <v>45008</v>
      </c>
      <c r="B465" s="19" t="s">
        <v>3252</v>
      </c>
      <c r="C465" s="156" t="str">
        <f>IFERROR(VLOOKUP(Servicios[[#This Row],[VIN 8 BV]],Citas[[VIN]:[TMK]],2,0),"NO")</f>
        <v>I</v>
      </c>
      <c r="D465" s="4" t="str">
        <f>MID(Servicios[[#This Row],[VIN2]],10,8)</f>
        <v>MU022216</v>
      </c>
      <c r="E465" s="3">
        <f t="shared" si="42"/>
        <v>1</v>
      </c>
      <c r="F465">
        <f t="shared" si="43"/>
        <v>23</v>
      </c>
      <c r="G465" t="str">
        <f>TEXT(Servicios[[#This Row],[FECHA]],"aaaa")</f>
        <v>2023</v>
      </c>
      <c r="H465" t="str">
        <f>TEXT(Servicios[[#This Row],[FECHA]],"mmmm")</f>
        <v>marzo</v>
      </c>
      <c r="I465" t="str">
        <f>CONCATENATE(Servicios[[#This Row],[MES]]," ",Servicios[[#This Row],[AÑO]])</f>
        <v>marzo 2023</v>
      </c>
      <c r="J465" s="3" t="str">
        <f>MID(Servicios[[#This Row],[ORDEN]],1,1)</f>
        <v>S</v>
      </c>
      <c r="L465" t="s">
        <v>3253</v>
      </c>
      <c r="M465" t="s">
        <v>3254</v>
      </c>
      <c r="N465" t="s">
        <v>3255</v>
      </c>
      <c r="O465" t="s">
        <v>118</v>
      </c>
      <c r="P465" t="s">
        <v>266</v>
      </c>
      <c r="Q465" t="s">
        <v>3256</v>
      </c>
      <c r="R465" t="e">
        <f>VLOOKUP(Servicios[[#This Row],[VIN2]],Table_OutputBDVentaReciente[Vin],1,0)</f>
        <v>#N/A</v>
      </c>
      <c r="S465" t="str">
        <f>VLOOKUP(Servicios[[#This Row],[VIN2]],Table_ListadoRptClientes[Vin],1,0)</f>
        <v>4T3DWRFV9MU022216</v>
      </c>
      <c r="T465" t="e">
        <f>VLOOKUP(Servicios[[#This Row],[VIN2]],Table_LIstadoInactivos[Vin],1,0)</f>
        <v>#N/A</v>
      </c>
      <c r="U465" t="e">
        <f>VLOOKUP(Servicios[[#This Row],[VIN2]],Table_Campanias[Vin],1,0)</f>
        <v>#N/A</v>
      </c>
      <c r="V465" s="3" t="str">
        <f>MID(Servicios[[#This Row],[VIN2]],10,1)</f>
        <v>M</v>
      </c>
      <c r="W465" s="3">
        <f t="shared" si="44"/>
        <v>2022</v>
      </c>
      <c r="X465" t="s">
        <v>3257</v>
      </c>
      <c r="Y465">
        <v>4111552008</v>
      </c>
      <c r="Z465">
        <v>4111083992</v>
      </c>
      <c r="AA465">
        <v>4111083992</v>
      </c>
      <c r="AB465">
        <v>0</v>
      </c>
      <c r="AC465" t="s">
        <v>3258</v>
      </c>
      <c r="AD465" s="9" t="str">
        <f>IFERROR(VLOOKUP(Servicios[[#This Row],[VIN 8 BV]],Citas[[VIN]:[STATUS ASISTENCIA]],1,FALSE),"NO")</f>
        <v>MU022216</v>
      </c>
    </row>
    <row r="466" spans="1:30">
      <c r="A466" s="1">
        <v>45008</v>
      </c>
      <c r="B466" s="19" t="s">
        <v>3259</v>
      </c>
      <c r="C466" s="156" t="str">
        <f>IFERROR(VLOOKUP(Servicios[[#This Row],[VIN 8 BV]],Citas[[VIN]:[TMK]],2,0),"NO")</f>
        <v>M</v>
      </c>
      <c r="D466" s="4" t="str">
        <f>MID(Servicios[[#This Row],[VIN2]],10,8)</f>
        <v>N0426375</v>
      </c>
      <c r="E466" s="3">
        <f t="shared" si="42"/>
        <v>1</v>
      </c>
      <c r="F466">
        <f t="shared" si="43"/>
        <v>23</v>
      </c>
      <c r="G466" t="str">
        <f>TEXT(Servicios[[#This Row],[FECHA]],"aaaa")</f>
        <v>2023</v>
      </c>
      <c r="H466" t="str">
        <f>TEXT(Servicios[[#This Row],[FECHA]],"mmmm")</f>
        <v>marzo</v>
      </c>
      <c r="I466" t="str">
        <f>CONCATENATE(Servicios[[#This Row],[MES]]," ",Servicios[[#This Row],[AÑO]])</f>
        <v>marzo 2023</v>
      </c>
      <c r="J466" s="3" t="str">
        <f>MID(Servicios[[#This Row],[ORDEN]],1,1)</f>
        <v>S</v>
      </c>
      <c r="L466" t="s">
        <v>3260</v>
      </c>
      <c r="M466" t="s">
        <v>3261</v>
      </c>
      <c r="N466" t="s">
        <v>344</v>
      </c>
      <c r="O466" t="s">
        <v>120</v>
      </c>
      <c r="P466" t="s">
        <v>251</v>
      </c>
      <c r="Q466" t="s">
        <v>3262</v>
      </c>
      <c r="R466" t="e">
        <f>VLOOKUP(Servicios[[#This Row],[VIN2]],Table_OutputBDVentaReciente[Vin],1,0)</f>
        <v>#N/A</v>
      </c>
      <c r="S466" t="str">
        <f>VLOOKUP(Servicios[[#This Row],[VIN2]],Table_ListadoRptClientes[Vin],1,0)</f>
        <v>MR0CX8CB5N0426375</v>
      </c>
      <c r="T466" t="e">
        <f>VLOOKUP(Servicios[[#This Row],[VIN2]],Table_LIstadoInactivos[Vin],1,0)</f>
        <v>#N/A</v>
      </c>
      <c r="U466" t="e">
        <f>VLOOKUP(Servicios[[#This Row],[VIN2]],Table_Campanias[Vin],1,0)</f>
        <v>#N/A</v>
      </c>
      <c r="V466" s="3" t="str">
        <f>MID(Servicios[[#This Row],[VIN2]],10,1)</f>
        <v>N</v>
      </c>
      <c r="W466" s="3" t="str">
        <f t="shared" si="44"/>
        <v/>
      </c>
      <c r="X466" t="s">
        <v>3263</v>
      </c>
      <c r="Y466">
        <v>4622102169</v>
      </c>
      <c r="Z466">
        <v>4612522443</v>
      </c>
      <c r="AA466">
        <v>4611042916</v>
      </c>
      <c r="AB466">
        <v>4611474026</v>
      </c>
      <c r="AC466" t="s">
        <v>2068</v>
      </c>
      <c r="AD466" s="9" t="str">
        <f>IFERROR(VLOOKUP(Servicios[[#This Row],[VIN 8 BV]],Citas[[VIN]:[STATUS ASISTENCIA]],1,FALSE),"NO")</f>
        <v>N0426375</v>
      </c>
    </row>
    <row r="467" spans="1:30">
      <c r="A467" s="1">
        <v>45008</v>
      </c>
      <c r="B467" s="19" t="s">
        <v>3264</v>
      </c>
      <c r="C467" s="156" t="str">
        <f>IFERROR(VLOOKUP(Servicios[[#This Row],[VIN 8 BV]],Citas[[VIN]:[TMK]],2,0),"NO")</f>
        <v>J</v>
      </c>
      <c r="D467" s="4" t="str">
        <f>MID(Servicios[[#This Row],[VIN2]],10,8)</f>
        <v>H1058129</v>
      </c>
      <c r="E467" s="3">
        <f t="shared" si="42"/>
        <v>1</v>
      </c>
      <c r="F467">
        <f t="shared" si="43"/>
        <v>23</v>
      </c>
      <c r="G467" t="str">
        <f>TEXT(Servicios[[#This Row],[FECHA]],"aaaa")</f>
        <v>2023</v>
      </c>
      <c r="H467" t="str">
        <f>TEXT(Servicios[[#This Row],[FECHA]],"mmmm")</f>
        <v>marzo</v>
      </c>
      <c r="I467" t="str">
        <f>CONCATENATE(Servicios[[#This Row],[MES]]," ",Servicios[[#This Row],[AÑO]])</f>
        <v>marzo 2023</v>
      </c>
      <c r="J467" s="3" t="str">
        <f>MID(Servicios[[#This Row],[ORDEN]],1,1)</f>
        <v>S</v>
      </c>
      <c r="L467" t="s">
        <v>3265</v>
      </c>
      <c r="M467" t="s">
        <v>3266</v>
      </c>
      <c r="N467" t="s">
        <v>3267</v>
      </c>
      <c r="O467" t="s">
        <v>119</v>
      </c>
      <c r="P467" t="s">
        <v>231</v>
      </c>
      <c r="Q467" t="s">
        <v>3268</v>
      </c>
      <c r="R467" t="e">
        <f>VLOOKUP(Servicios[[#This Row],[VIN2]],Table_OutputBDVentaReciente[Vin],1,0)</f>
        <v>#N/A</v>
      </c>
      <c r="S467" t="str">
        <f>VLOOKUP(Servicios[[#This Row],[VIN2]],Table_ListadoRptClientes[Vin],1,0)</f>
        <v>MR2B29F39H1058129</v>
      </c>
      <c r="T467" t="e">
        <f>VLOOKUP(Servicios[[#This Row],[VIN2]],Table_LIstadoInactivos[Vin],1,0)</f>
        <v>#N/A</v>
      </c>
      <c r="U467" t="e">
        <f>VLOOKUP(Servicios[[#This Row],[VIN2]],Table_Campanias[Vin],1,0)</f>
        <v>#N/A</v>
      </c>
      <c r="V467" s="3" t="str">
        <f>MID(Servicios[[#This Row],[VIN2]],10,1)</f>
        <v>H</v>
      </c>
      <c r="W467" s="3">
        <f t="shared" si="44"/>
        <v>2017</v>
      </c>
      <c r="X467" t="s">
        <v>3269</v>
      </c>
      <c r="Y467">
        <v>8118005697</v>
      </c>
      <c r="Z467">
        <v>8118005697</v>
      </c>
      <c r="AA467">
        <v>8118005697</v>
      </c>
      <c r="AB467">
        <v>8118005697</v>
      </c>
      <c r="AC467" t="s">
        <v>3270</v>
      </c>
      <c r="AD467" s="9" t="str">
        <f>IFERROR(VLOOKUP(Servicios[[#This Row],[VIN 8 BV]],Citas[[VIN]:[STATUS ASISTENCIA]],1,FALSE),"NO")</f>
        <v>H1058129</v>
      </c>
    </row>
    <row r="468" spans="1:30">
      <c r="A468" s="1">
        <v>45008</v>
      </c>
      <c r="B468" s="19" t="s">
        <v>3271</v>
      </c>
      <c r="C468" s="156" t="str">
        <f>IFERROR(VLOOKUP(Servicios[[#This Row],[VIN 8 BV]],Citas[[VIN]:[TMK]],2,0),"NO")</f>
        <v>M</v>
      </c>
      <c r="D468" s="4" t="str">
        <f>MID(Servicios[[#This Row],[VIN2]],10,8)</f>
        <v>H1043212</v>
      </c>
      <c r="E468" s="3">
        <f t="shared" si="42"/>
        <v>1</v>
      </c>
      <c r="F468">
        <f t="shared" si="43"/>
        <v>23</v>
      </c>
      <c r="G468" t="str">
        <f>TEXT(Servicios[[#This Row],[FECHA]],"aaaa")</f>
        <v>2023</v>
      </c>
      <c r="H468" t="str">
        <f>TEXT(Servicios[[#This Row],[FECHA]],"mmmm")</f>
        <v>marzo</v>
      </c>
      <c r="I468" t="str">
        <f>CONCATENATE(Servicios[[#This Row],[MES]]," ",Servicios[[#This Row],[AÑO]])</f>
        <v>marzo 2023</v>
      </c>
      <c r="J468" s="3" t="str">
        <f>MID(Servicios[[#This Row],[ORDEN]],1,1)</f>
        <v>S</v>
      </c>
      <c r="L468" t="s">
        <v>3272</v>
      </c>
      <c r="M468" t="s">
        <v>3273</v>
      </c>
      <c r="N468" t="s">
        <v>3274</v>
      </c>
      <c r="O468" t="s">
        <v>118</v>
      </c>
      <c r="P468" t="s">
        <v>231</v>
      </c>
      <c r="Q468" t="s">
        <v>3275</v>
      </c>
      <c r="R468" t="e">
        <f>VLOOKUP(Servicios[[#This Row],[VIN2]],Table_OutputBDVentaReciente[Vin],1,0)</f>
        <v>#N/A</v>
      </c>
      <c r="S468" t="str">
        <f>VLOOKUP(Servicios[[#This Row],[VIN2]],Table_ListadoRptClientes[Vin],1,0)</f>
        <v>MR2B29F39H1043212</v>
      </c>
      <c r="T468" t="e">
        <f>VLOOKUP(Servicios[[#This Row],[VIN2]],Table_LIstadoInactivos[Vin],1,0)</f>
        <v>#N/A</v>
      </c>
      <c r="U468" t="e">
        <f>VLOOKUP(Servicios[[#This Row],[VIN2]],Table_Campanias[Vin],1,0)</f>
        <v>#N/A</v>
      </c>
      <c r="V468" s="3" t="str">
        <f>MID(Servicios[[#This Row],[VIN2]],10,1)</f>
        <v>H</v>
      </c>
      <c r="W468" s="3">
        <f t="shared" si="44"/>
        <v>2017</v>
      </c>
      <c r="X468" t="s">
        <v>3276</v>
      </c>
      <c r="Y468">
        <v>4616158699</v>
      </c>
      <c r="Z468">
        <v>0</v>
      </c>
      <c r="AA468">
        <v>4611495481</v>
      </c>
      <c r="AB468">
        <v>0</v>
      </c>
      <c r="AC468" t="s">
        <v>3277</v>
      </c>
      <c r="AD468" s="9" t="str">
        <f>IFERROR(VLOOKUP(Servicios[[#This Row],[VIN 8 BV]],Citas[[VIN]:[STATUS ASISTENCIA]],1,FALSE),"NO")</f>
        <v>H1043212</v>
      </c>
    </row>
    <row r="469" spans="1:30">
      <c r="A469" s="1">
        <v>45008</v>
      </c>
      <c r="B469" s="19" t="s">
        <v>3278</v>
      </c>
      <c r="C469" s="156" t="str">
        <f>IFERROR(VLOOKUP(Servicios[[#This Row],[VIN 8 BV]],Citas[[VIN]:[TMK]],2,0),"NO")</f>
        <v>K</v>
      </c>
      <c r="D469" s="4" t="str">
        <f>MID(Servicios[[#This Row],[VIN2]],10,8)</f>
        <v>H1051203</v>
      </c>
      <c r="E469" s="3">
        <f t="shared" si="42"/>
        <v>1</v>
      </c>
      <c r="F469">
        <f t="shared" si="43"/>
        <v>23</v>
      </c>
      <c r="G469" t="str">
        <f>TEXT(Servicios[[#This Row],[FECHA]],"aaaa")</f>
        <v>2023</v>
      </c>
      <c r="H469" t="str">
        <f>TEXT(Servicios[[#This Row],[FECHA]],"mmmm")</f>
        <v>marzo</v>
      </c>
      <c r="I469" t="str">
        <f>CONCATENATE(Servicios[[#This Row],[MES]]," ",Servicios[[#This Row],[AÑO]])</f>
        <v>marzo 2023</v>
      </c>
      <c r="J469" s="3" t="str">
        <f>MID(Servicios[[#This Row],[ORDEN]],1,1)</f>
        <v>S</v>
      </c>
      <c r="L469" t="s">
        <v>3279</v>
      </c>
      <c r="M469" t="s">
        <v>3280</v>
      </c>
      <c r="N469" t="s">
        <v>3281</v>
      </c>
      <c r="O469" t="s">
        <v>120</v>
      </c>
      <c r="P469" t="s">
        <v>231</v>
      </c>
      <c r="Q469" t="s">
        <v>3282</v>
      </c>
      <c r="R469" t="e">
        <f>VLOOKUP(Servicios[[#This Row],[VIN2]],Table_OutputBDVentaReciente[Vin],1,0)</f>
        <v>#N/A</v>
      </c>
      <c r="S469" t="e">
        <f>VLOOKUP(Servicios[[#This Row],[VIN2]],Table_ListadoRptClientes[Vin],1,0)</f>
        <v>#N/A</v>
      </c>
      <c r="T469" t="e">
        <f>VLOOKUP(Servicios[[#This Row],[VIN2]],Table_LIstadoInactivos[Vin],1,0)</f>
        <v>#N/A</v>
      </c>
      <c r="U469" t="e">
        <f>VLOOKUP(Servicios[[#This Row],[VIN2]],Table_Campanias[Vin],1,0)</f>
        <v>#N/A</v>
      </c>
      <c r="V469" s="3" t="str">
        <f>MID(Servicios[[#This Row],[VIN2]],10,1)</f>
        <v>H</v>
      </c>
      <c r="W469" s="3">
        <f t="shared" si="44"/>
        <v>2017</v>
      </c>
      <c r="X469" t="s">
        <v>3283</v>
      </c>
      <c r="Y469">
        <v>0</v>
      </c>
      <c r="Z469">
        <v>9211859513</v>
      </c>
      <c r="AA469">
        <v>9211859513</v>
      </c>
      <c r="AB469">
        <v>0</v>
      </c>
      <c r="AC469" t="s">
        <v>3284</v>
      </c>
      <c r="AD469" s="9" t="str">
        <f>IFERROR(VLOOKUP(Servicios[[#This Row],[VIN 8 BV]],Citas[[VIN]:[STATUS ASISTENCIA]],1,FALSE),"NO")</f>
        <v>H1051203</v>
      </c>
    </row>
    <row r="470" spans="1:30">
      <c r="A470" s="1">
        <v>45008</v>
      </c>
      <c r="B470" s="19" t="s">
        <v>3285</v>
      </c>
      <c r="C470" s="156" t="str">
        <f>IFERROR(VLOOKUP(Servicios[[#This Row],[VIN 8 BV]],Citas[[VIN]:[TMK]],2,0),"NO")</f>
        <v>J</v>
      </c>
      <c r="D470" s="4" t="str">
        <f>MID(Servicios[[#This Row],[VIN2]],10,8)</f>
        <v>FU097673</v>
      </c>
      <c r="E470" s="3">
        <f t="shared" si="42"/>
        <v>1</v>
      </c>
      <c r="F470">
        <f t="shared" si="43"/>
        <v>23</v>
      </c>
      <c r="G470" t="str">
        <f>TEXT(Servicios[[#This Row],[FECHA]],"aaaa")</f>
        <v>2023</v>
      </c>
      <c r="H470" t="str">
        <f>TEXT(Servicios[[#This Row],[FECHA]],"mmmm")</f>
        <v>marzo</v>
      </c>
      <c r="I470" t="str">
        <f>CONCATENATE(Servicios[[#This Row],[MES]]," ",Servicios[[#This Row],[AÑO]])</f>
        <v>marzo 2023</v>
      </c>
      <c r="J470" s="3" t="str">
        <f>MID(Servicios[[#This Row],[ORDEN]],1,1)</f>
        <v>S</v>
      </c>
      <c r="L470" t="s">
        <v>3286</v>
      </c>
      <c r="M470" t="s">
        <v>3287</v>
      </c>
      <c r="N470" t="s">
        <v>3288</v>
      </c>
      <c r="O470" t="s">
        <v>119</v>
      </c>
      <c r="P470" t="s">
        <v>359</v>
      </c>
      <c r="Q470" t="s">
        <v>3289</v>
      </c>
      <c r="R470" t="e">
        <f>VLOOKUP(Servicios[[#This Row],[VIN2]],Table_OutputBDVentaReciente[Vin],1,0)</f>
        <v>#N/A</v>
      </c>
      <c r="S470" t="str">
        <f>VLOOKUP(Servicios[[#This Row],[VIN2]],Table_ListadoRptClientes[Vin],1,0)</f>
        <v>4T1BF1FK2FU097673</v>
      </c>
      <c r="T470" t="e">
        <f>VLOOKUP(Servicios[[#This Row],[VIN2]],Table_LIstadoInactivos[Vin],1,0)</f>
        <v>#N/A</v>
      </c>
      <c r="U470" t="e">
        <f>VLOOKUP(Servicios[[#This Row],[VIN2]],Table_Campanias[Vin],1,0)</f>
        <v>#N/A</v>
      </c>
      <c r="V470" s="3" t="str">
        <f>MID(Servicios[[#This Row],[VIN2]],10,1)</f>
        <v>F</v>
      </c>
      <c r="W470" s="3">
        <f t="shared" si="44"/>
        <v>2015</v>
      </c>
      <c r="X470" t="s">
        <v>3290</v>
      </c>
      <c r="Y470">
        <v>4616120766</v>
      </c>
      <c r="Z470">
        <v>4611478543</v>
      </c>
      <c r="AA470">
        <v>4611478543</v>
      </c>
      <c r="AB470">
        <v>0</v>
      </c>
      <c r="AC470" t="s">
        <v>3291</v>
      </c>
      <c r="AD470" s="9" t="str">
        <f>IFERROR(VLOOKUP(Servicios[[#This Row],[VIN 8 BV]],Citas[[VIN]:[STATUS ASISTENCIA]],1,FALSE),"NO")</f>
        <v>FU097673</v>
      </c>
    </row>
    <row r="471" spans="1:30">
      <c r="A471" s="1">
        <v>45008</v>
      </c>
      <c r="B471" s="19" t="s">
        <v>3292</v>
      </c>
      <c r="C471" s="156" t="str">
        <f>IFERROR(VLOOKUP(Servicios[[#This Row],[VIN 8 BV]],Citas[[VIN]:[TMK]],2,0),"NO")</f>
        <v>M</v>
      </c>
      <c r="D471" s="4" t="str">
        <f>MID(Servicios[[#This Row],[VIN2]],10,8)</f>
        <v>NW322478</v>
      </c>
      <c r="E471" s="3">
        <f t="shared" si="42"/>
        <v>1</v>
      </c>
      <c r="F471">
        <f t="shared" si="43"/>
        <v>23</v>
      </c>
      <c r="G471" t="str">
        <f>TEXT(Servicios[[#This Row],[FECHA]],"aaaa")</f>
        <v>2023</v>
      </c>
      <c r="H471" t="str">
        <f>TEXT(Servicios[[#This Row],[FECHA]],"mmmm")</f>
        <v>marzo</v>
      </c>
      <c r="I471" t="str">
        <f>CONCATENATE(Servicios[[#This Row],[MES]]," ",Servicios[[#This Row],[AÑO]])</f>
        <v>marzo 2023</v>
      </c>
      <c r="J471" s="3" t="str">
        <f>MID(Servicios[[#This Row],[ORDEN]],1,1)</f>
        <v>S</v>
      </c>
      <c r="L471" t="s">
        <v>3293</v>
      </c>
      <c r="M471" t="s">
        <v>3294</v>
      </c>
      <c r="N471" t="s">
        <v>3295</v>
      </c>
      <c r="O471" t="s">
        <v>118</v>
      </c>
      <c r="P471" t="s">
        <v>223</v>
      </c>
      <c r="Q471" t="s">
        <v>3296</v>
      </c>
      <c r="R471" t="str">
        <f>VLOOKUP(Servicios[[#This Row],[VIN2]],Table_OutputBDVentaReciente[Vin],1,0)</f>
        <v>2T3J1RFV1NW322478</v>
      </c>
      <c r="S471" t="e">
        <f>VLOOKUP(Servicios[[#This Row],[VIN2]],Table_ListadoRptClientes[Vin],1,0)</f>
        <v>#N/A</v>
      </c>
      <c r="T471" t="e">
        <f>VLOOKUP(Servicios[[#This Row],[VIN2]],Table_LIstadoInactivos[Vin],1,0)</f>
        <v>#N/A</v>
      </c>
      <c r="U471" t="e">
        <f>VLOOKUP(Servicios[[#This Row],[VIN2]],Table_Campanias[Vin],1,0)</f>
        <v>#N/A</v>
      </c>
      <c r="V471" s="3" t="str">
        <f>MID(Servicios[[#This Row],[VIN2]],10,1)</f>
        <v>N</v>
      </c>
      <c r="W471" s="3" t="str">
        <f t="shared" si="44"/>
        <v/>
      </c>
      <c r="X471" t="s">
        <v>3297</v>
      </c>
      <c r="Y471">
        <v>4121779236</v>
      </c>
      <c r="Z471">
        <v>0</v>
      </c>
      <c r="AA471">
        <v>4121779236</v>
      </c>
      <c r="AB471">
        <v>0</v>
      </c>
      <c r="AC471" t="s">
        <v>3298</v>
      </c>
      <c r="AD471" s="9" t="str">
        <f>IFERROR(VLOOKUP(Servicios[[#This Row],[VIN 8 BV]],Citas[[VIN]:[STATUS ASISTENCIA]],1,FALSE),"NO")</f>
        <v>NW322478</v>
      </c>
    </row>
    <row r="472" spans="1:30">
      <c r="A472" s="1">
        <v>45008</v>
      </c>
      <c r="B472" s="19" t="s">
        <v>3299</v>
      </c>
      <c r="C472" s="156" t="str">
        <f>IFERROR(VLOOKUP(Servicios[[#This Row],[VIN 8 BV]],Citas[[VIN]:[TMK]],2,0),"NO")</f>
        <v>K</v>
      </c>
      <c r="D472" s="4" t="str">
        <f>MID(Servicios[[#This Row],[VIN2]],10,8)</f>
        <v>N1327952</v>
      </c>
      <c r="E472" s="3">
        <f t="shared" si="42"/>
        <v>1</v>
      </c>
      <c r="F472">
        <f t="shared" si="43"/>
        <v>23</v>
      </c>
      <c r="G472" t="str">
        <f>TEXT(Servicios[[#This Row],[FECHA]],"aaaa")</f>
        <v>2023</v>
      </c>
      <c r="H472" t="str">
        <f>TEXT(Servicios[[#This Row],[FECHA]],"mmmm")</f>
        <v>marzo</v>
      </c>
      <c r="I472" t="str">
        <f>CONCATENATE(Servicios[[#This Row],[MES]]," ",Servicios[[#This Row],[AÑO]])</f>
        <v>marzo 2023</v>
      </c>
      <c r="J472" s="3" t="str">
        <f>MID(Servicios[[#This Row],[ORDEN]],1,1)</f>
        <v>S</v>
      </c>
      <c r="L472" t="s">
        <v>3300</v>
      </c>
      <c r="M472" t="s">
        <v>3301</v>
      </c>
      <c r="N472" t="s">
        <v>3302</v>
      </c>
      <c r="O472" t="s">
        <v>120</v>
      </c>
      <c r="P472" t="s">
        <v>251</v>
      </c>
      <c r="Q472" t="s">
        <v>3303</v>
      </c>
      <c r="R472" t="e">
        <f>VLOOKUP(Servicios[[#This Row],[VIN2]],Table_OutputBDVentaReciente[Vin],1,0)</f>
        <v>#N/A</v>
      </c>
      <c r="S472" t="str">
        <f>VLOOKUP(Servicios[[#This Row],[VIN2]],Table_ListadoRptClientes[Vin],1,0)</f>
        <v>MR0CX3DD8N1327952</v>
      </c>
      <c r="T472" t="e">
        <f>VLOOKUP(Servicios[[#This Row],[VIN2]],Table_LIstadoInactivos[Vin],1,0)</f>
        <v>#N/A</v>
      </c>
      <c r="U472" t="e">
        <f>VLOOKUP(Servicios[[#This Row],[VIN2]],Table_Campanias[Vin],1,0)</f>
        <v>#N/A</v>
      </c>
      <c r="V472" s="3" t="str">
        <f>MID(Servicios[[#This Row],[VIN2]],10,1)</f>
        <v>N</v>
      </c>
      <c r="W472" s="3" t="str">
        <f t="shared" si="44"/>
        <v/>
      </c>
      <c r="X472" t="s">
        <v>3304</v>
      </c>
      <c r="Y472">
        <v>4614229456</v>
      </c>
      <c r="Z472">
        <v>4614017581</v>
      </c>
      <c r="AA472">
        <v>4772586454</v>
      </c>
      <c r="AB472">
        <v>0</v>
      </c>
      <c r="AC472" t="s">
        <v>3305</v>
      </c>
      <c r="AD472" s="9" t="str">
        <f>IFERROR(VLOOKUP(Servicios[[#This Row],[VIN 8 BV]],Citas[[VIN]:[STATUS ASISTENCIA]],1,FALSE),"NO")</f>
        <v>N1327952</v>
      </c>
    </row>
    <row r="473" spans="1:30">
      <c r="A473" s="1">
        <v>45008</v>
      </c>
      <c r="B473" s="19" t="s">
        <v>3306</v>
      </c>
      <c r="C473" s="156" t="str">
        <f>IFERROR(VLOOKUP(Servicios[[#This Row],[VIN 8 BV]],Citas[[VIN]:[TMK]],2,0),"NO")</f>
        <v>J</v>
      </c>
      <c r="D473" s="4" t="str">
        <f>MID(Servicios[[#This Row],[VIN2]],10,8)</f>
        <v>H1033439</v>
      </c>
      <c r="E473" s="3">
        <f t="shared" si="42"/>
        <v>1</v>
      </c>
      <c r="F473">
        <f t="shared" si="43"/>
        <v>23</v>
      </c>
      <c r="G473" t="str">
        <f>TEXT(Servicios[[#This Row],[FECHA]],"aaaa")</f>
        <v>2023</v>
      </c>
      <c r="H473" t="str">
        <f>TEXT(Servicios[[#This Row],[FECHA]],"mmmm")</f>
        <v>marzo</v>
      </c>
      <c r="I473" t="str">
        <f>CONCATENATE(Servicios[[#This Row],[MES]]," ",Servicios[[#This Row],[AÑO]])</f>
        <v>marzo 2023</v>
      </c>
      <c r="J473" s="3" t="str">
        <f>MID(Servicios[[#This Row],[ORDEN]],1,1)</f>
        <v>S</v>
      </c>
      <c r="L473" t="s">
        <v>3307</v>
      </c>
      <c r="M473" t="s">
        <v>3308</v>
      </c>
      <c r="N473" t="s">
        <v>3309</v>
      </c>
      <c r="O473" t="s">
        <v>118</v>
      </c>
      <c r="P473" t="s">
        <v>231</v>
      </c>
      <c r="Q473" t="s">
        <v>3310</v>
      </c>
      <c r="R473" t="e">
        <f>VLOOKUP(Servicios[[#This Row],[VIN2]],Table_OutputBDVentaReciente[Vin],1,0)</f>
        <v>#N/A</v>
      </c>
      <c r="S473" t="str">
        <f>VLOOKUP(Servicios[[#This Row],[VIN2]],Table_ListadoRptClientes[Vin],1,0)</f>
        <v>MR2B29F39H1033439</v>
      </c>
      <c r="T473" t="e">
        <f>VLOOKUP(Servicios[[#This Row],[VIN2]],Table_LIstadoInactivos[Vin],1,0)</f>
        <v>#N/A</v>
      </c>
      <c r="U473" t="e">
        <f>VLOOKUP(Servicios[[#This Row],[VIN2]],Table_Campanias[Vin],1,0)</f>
        <v>#N/A</v>
      </c>
      <c r="V473" s="3" t="str">
        <f>MID(Servicios[[#This Row],[VIN2]],10,1)</f>
        <v>H</v>
      </c>
      <c r="W473" s="3">
        <f t="shared" si="44"/>
        <v>2017</v>
      </c>
      <c r="X473" t="s">
        <v>3311</v>
      </c>
      <c r="Y473">
        <v>0</v>
      </c>
      <c r="Z473">
        <v>4616182675</v>
      </c>
      <c r="AA473">
        <v>4611698772</v>
      </c>
      <c r="AB473">
        <v>0</v>
      </c>
      <c r="AC473" t="s">
        <v>2287</v>
      </c>
      <c r="AD473" s="9" t="str">
        <f>IFERROR(VLOOKUP(Servicios[[#This Row],[VIN 8 BV]],Citas[[VIN]:[STATUS ASISTENCIA]],1,FALSE),"NO")</f>
        <v>H1033439</v>
      </c>
    </row>
    <row r="474" spans="1:30">
      <c r="A474" s="1">
        <v>45008</v>
      </c>
      <c r="B474" s="19" t="s">
        <v>3312</v>
      </c>
      <c r="C474" s="156" t="str">
        <f>IFERROR(VLOOKUP(Servicios[[#This Row],[VIN 8 BV]],Citas[[VIN]:[TMK]],2,0),"NO")</f>
        <v>I</v>
      </c>
      <c r="D474" s="4" t="str">
        <f>MID(Servicios[[#This Row],[VIN2]],10,8)</f>
        <v>K6202761</v>
      </c>
      <c r="E474" s="3">
        <f t="shared" si="42"/>
        <v>1</v>
      </c>
      <c r="F474">
        <f t="shared" si="43"/>
        <v>23</v>
      </c>
      <c r="G474" t="str">
        <f>TEXT(Servicios[[#This Row],[FECHA]],"aaaa")</f>
        <v>2023</v>
      </c>
      <c r="H474" t="str">
        <f>TEXT(Servicios[[#This Row],[FECHA]],"mmmm")</f>
        <v>marzo</v>
      </c>
      <c r="I474" t="str">
        <f>CONCATENATE(Servicios[[#This Row],[MES]]," ",Servicios[[#This Row],[AÑO]])</f>
        <v>marzo 2023</v>
      </c>
      <c r="J474" s="3" t="str">
        <f>MID(Servicios[[#This Row],[ORDEN]],1,1)</f>
        <v>S</v>
      </c>
      <c r="L474" t="s">
        <v>3313</v>
      </c>
      <c r="M474" t="s">
        <v>3314</v>
      </c>
      <c r="N474" t="s">
        <v>1818</v>
      </c>
      <c r="O474" t="s">
        <v>120</v>
      </c>
      <c r="P474" t="s">
        <v>338</v>
      </c>
      <c r="Q474" t="s">
        <v>3315</v>
      </c>
      <c r="R474" t="e">
        <f>VLOOKUP(Servicios[[#This Row],[VIN2]],Table_OutputBDVentaReciente[Vin],1,0)</f>
        <v>#N/A</v>
      </c>
      <c r="S474" t="str">
        <f>VLOOKUP(Servicios[[#This Row],[VIN2]],Table_ListadoRptClientes[Vin],1,0)</f>
        <v>JTFSX23P4K6202761</v>
      </c>
      <c r="T474" t="e">
        <f>VLOOKUP(Servicios[[#This Row],[VIN2]],Table_LIstadoInactivos[Vin],1,0)</f>
        <v>#N/A</v>
      </c>
      <c r="U474" t="e">
        <f>VLOOKUP(Servicios[[#This Row],[VIN2]],Table_Campanias[Vin],1,0)</f>
        <v>#N/A</v>
      </c>
      <c r="V474" s="3" t="str">
        <f>MID(Servicios[[#This Row],[VIN2]],10,1)</f>
        <v>K</v>
      </c>
      <c r="W474" s="3">
        <f t="shared" si="44"/>
        <v>2020</v>
      </c>
      <c r="X474" t="s">
        <v>3316</v>
      </c>
      <c r="Y474">
        <v>4611998832</v>
      </c>
      <c r="Z474">
        <v>4611998832</v>
      </c>
      <c r="AA474">
        <v>4611998832</v>
      </c>
      <c r="AB474">
        <v>0</v>
      </c>
      <c r="AC474" t="s">
        <v>1821</v>
      </c>
      <c r="AD474" s="9" t="str">
        <f>IFERROR(VLOOKUP(Servicios[[#This Row],[VIN 8 BV]],Citas[[VIN]:[STATUS ASISTENCIA]],1,FALSE),"NO")</f>
        <v>K6202761</v>
      </c>
    </row>
    <row r="475" spans="1:30">
      <c r="A475" s="1">
        <v>45008</v>
      </c>
      <c r="B475" s="19" t="s">
        <v>3317</v>
      </c>
      <c r="C475" s="156" t="str">
        <f>IFERROR(VLOOKUP(Servicios[[#This Row],[VIN 8 BV]],Citas[[VIN]:[TMK]],2,0),"NO")</f>
        <v>I</v>
      </c>
      <c r="D475" s="4" t="str">
        <f>MID(Servicios[[#This Row],[VIN2]],10,8)</f>
        <v>J6188115</v>
      </c>
      <c r="E475" s="3">
        <f t="shared" si="42"/>
        <v>1</v>
      </c>
      <c r="F475">
        <f t="shared" si="43"/>
        <v>23</v>
      </c>
      <c r="G475" t="str">
        <f>TEXT(Servicios[[#This Row],[FECHA]],"aaaa")</f>
        <v>2023</v>
      </c>
      <c r="H475" t="str">
        <f>TEXT(Servicios[[#This Row],[FECHA]],"mmmm")</f>
        <v>marzo</v>
      </c>
      <c r="I475" t="str">
        <f>CONCATENATE(Servicios[[#This Row],[MES]]," ",Servicios[[#This Row],[AÑO]])</f>
        <v>marzo 2023</v>
      </c>
      <c r="J475" s="3" t="str">
        <f>MID(Servicios[[#This Row],[ORDEN]],1,1)</f>
        <v>S</v>
      </c>
      <c r="L475" t="s">
        <v>3318</v>
      </c>
      <c r="M475" t="s">
        <v>3319</v>
      </c>
      <c r="N475" t="s">
        <v>1818</v>
      </c>
      <c r="O475" t="s">
        <v>120</v>
      </c>
      <c r="P475" t="s">
        <v>338</v>
      </c>
      <c r="Q475" t="s">
        <v>3320</v>
      </c>
      <c r="R475" t="e">
        <f>VLOOKUP(Servicios[[#This Row],[VIN2]],Table_OutputBDVentaReciente[Vin],1,0)</f>
        <v>#N/A</v>
      </c>
      <c r="S475" t="str">
        <f>VLOOKUP(Servicios[[#This Row],[VIN2]],Table_ListadoRptClientes[Vin],1,0)</f>
        <v>JTFSX23P2J6188115</v>
      </c>
      <c r="T475" t="e">
        <f>VLOOKUP(Servicios[[#This Row],[VIN2]],Table_LIstadoInactivos[Vin],1,0)</f>
        <v>#N/A</v>
      </c>
      <c r="U475" t="e">
        <f>VLOOKUP(Servicios[[#This Row],[VIN2]],Table_Campanias[Vin],1,0)</f>
        <v>#N/A</v>
      </c>
      <c r="V475" s="3" t="str">
        <f>MID(Servicios[[#This Row],[VIN2]],10,1)</f>
        <v>J</v>
      </c>
      <c r="W475" s="3">
        <f t="shared" si="44"/>
        <v>2019</v>
      </c>
      <c r="X475" t="s">
        <v>3321</v>
      </c>
      <c r="Y475">
        <v>4611998832</v>
      </c>
      <c r="Z475">
        <v>4611998832</v>
      </c>
      <c r="AA475">
        <v>4611998832</v>
      </c>
      <c r="AB475">
        <v>0</v>
      </c>
      <c r="AC475" t="s">
        <v>1821</v>
      </c>
      <c r="AD475" s="9" t="str">
        <f>IFERROR(VLOOKUP(Servicios[[#This Row],[VIN 8 BV]],Citas[[VIN]:[STATUS ASISTENCIA]],1,FALSE),"NO")</f>
        <v>J6188115</v>
      </c>
    </row>
    <row r="476" spans="1:30">
      <c r="A476" s="1">
        <v>45008</v>
      </c>
      <c r="B476" s="19" t="s">
        <v>3322</v>
      </c>
      <c r="C476" s="156" t="str">
        <f>IFERROR(VLOOKUP(Servicios[[#This Row],[VIN 8 BV]],Citas[[VIN]:[TMK]],2,0),"NO")</f>
        <v>J</v>
      </c>
      <c r="D476" s="4" t="str">
        <f>MID(Servicios[[#This Row],[VIN2]],10,8)</f>
        <v>M1320552</v>
      </c>
      <c r="E476" s="3">
        <f t="shared" ref="E476:E488" si="45">ROUNDUP(MONTH(A476)/6,0)</f>
        <v>1</v>
      </c>
      <c r="F476">
        <f t="shared" ref="F476:F488" si="46">DAY(A476)</f>
        <v>23</v>
      </c>
      <c r="G476" t="str">
        <f>TEXT(Servicios[[#This Row],[FECHA]],"aaaa")</f>
        <v>2023</v>
      </c>
      <c r="H476" t="str">
        <f>TEXT(Servicios[[#This Row],[FECHA]],"mmmm")</f>
        <v>marzo</v>
      </c>
      <c r="I476" t="str">
        <f>CONCATENATE(Servicios[[#This Row],[MES]]," ",Servicios[[#This Row],[AÑO]])</f>
        <v>marzo 2023</v>
      </c>
      <c r="J476" s="3" t="str">
        <f>MID(Servicios[[#This Row],[ORDEN]],1,1)</f>
        <v>S</v>
      </c>
      <c r="L476" t="s">
        <v>3323</v>
      </c>
      <c r="M476" t="s">
        <v>3324</v>
      </c>
      <c r="N476" t="s">
        <v>3325</v>
      </c>
      <c r="O476" t="s">
        <v>119</v>
      </c>
      <c r="P476" t="s">
        <v>251</v>
      </c>
      <c r="Q476" t="s">
        <v>3326</v>
      </c>
      <c r="R476" t="e">
        <f>VLOOKUP(Servicios[[#This Row],[VIN2]],Table_OutputBDVentaReciente[Vin],1,0)</f>
        <v>#N/A</v>
      </c>
      <c r="S476" t="str">
        <f>VLOOKUP(Servicios[[#This Row],[VIN2]],Table_ListadoRptClientes[Vin],1,0)</f>
        <v>MR0CX3DD3M1320552</v>
      </c>
      <c r="T476" t="e">
        <f>VLOOKUP(Servicios[[#This Row],[VIN2]],Table_LIstadoInactivos[Vin],1,0)</f>
        <v>#N/A</v>
      </c>
      <c r="U476" t="e">
        <f>VLOOKUP(Servicios[[#This Row],[VIN2]],Table_Campanias[Vin],1,0)</f>
        <v>#N/A</v>
      </c>
      <c r="V476" s="3" t="str">
        <f>MID(Servicios[[#This Row],[VIN2]],10,1)</f>
        <v>M</v>
      </c>
      <c r="W476" s="3">
        <f t="shared" ref="W476:W488" si="47">IF(V476="0",200,IF(V476="1",2001,IF(V476="2",2002,IF(V476="3",2003,IF(V476="4",2004,IF(V476="5",2005,IF(V476="6",2006,IF(V476="7",2007,IF(V476="8",2008,IF(V476="9",2009,IF(V476="A",2010,IF(V476="B",2011,IF(V476="C",2012,IF(V476="D",2013,IF(V476="E",2014,IF(V476="F",2015,IF(V476="G",2016,IF(V476="H",2017,IF(V476="I",2018,IF(V476="J",2019,IF(V476="K",2020,IF(V476="L",2021,IF(V476="M",2022,"")))))))))))))))))))))))</f>
        <v>2022</v>
      </c>
      <c r="X476" t="s">
        <v>3327</v>
      </c>
      <c r="Y476">
        <v>0</v>
      </c>
      <c r="Z476">
        <v>4612083811</v>
      </c>
      <c r="AA476">
        <v>4612083811</v>
      </c>
      <c r="AB476">
        <v>0</v>
      </c>
      <c r="AC476" t="s">
        <v>3328</v>
      </c>
      <c r="AD476" s="9" t="str">
        <f>IFERROR(VLOOKUP(Servicios[[#This Row],[VIN 8 BV]],Citas[[VIN]:[STATUS ASISTENCIA]],1,FALSE),"NO")</f>
        <v>M1320552</v>
      </c>
    </row>
    <row r="477" spans="1:30">
      <c r="A477" s="1">
        <v>45008</v>
      </c>
      <c r="B477" s="19" t="s">
        <v>527</v>
      </c>
      <c r="C477" s="156" t="str">
        <f>IFERROR(VLOOKUP(Servicios[[#This Row],[VIN 8 BV]],Citas[[VIN]:[TMK]],2,0),"NO")</f>
        <v>K</v>
      </c>
      <c r="D477" s="4" t="str">
        <f>MID(Servicios[[#This Row],[VIN2]],10,8)</f>
        <v>MK019590</v>
      </c>
      <c r="E477" s="3">
        <f t="shared" si="45"/>
        <v>1</v>
      </c>
      <c r="F477">
        <f t="shared" si="46"/>
        <v>23</v>
      </c>
      <c r="G477" t="str">
        <f>TEXT(Servicios[[#This Row],[FECHA]],"aaaa")</f>
        <v>2023</v>
      </c>
      <c r="H477" t="str">
        <f>TEXT(Servicios[[#This Row],[FECHA]],"mmmm")</f>
        <v>marzo</v>
      </c>
      <c r="I477" t="str">
        <f>CONCATENATE(Servicios[[#This Row],[MES]]," ",Servicios[[#This Row],[AÑO]])</f>
        <v>marzo 2023</v>
      </c>
      <c r="J477" s="3" t="str">
        <f>MID(Servicios[[#This Row],[ORDEN]],1,1)</f>
        <v>S</v>
      </c>
      <c r="L477" t="s">
        <v>3329</v>
      </c>
      <c r="M477" t="s">
        <v>3330</v>
      </c>
      <c r="N477" t="s">
        <v>530</v>
      </c>
      <c r="O477" t="s">
        <v>120</v>
      </c>
      <c r="P477" t="s">
        <v>244</v>
      </c>
      <c r="Q477" t="s">
        <v>531</v>
      </c>
      <c r="R477" t="e">
        <f>VLOOKUP(Servicios[[#This Row],[VIN2]],Table_OutputBDVentaReciente[Vin],1,0)</f>
        <v>#N/A</v>
      </c>
      <c r="S477" t="e">
        <f>VLOOKUP(Servicios[[#This Row],[VIN2]],Table_ListadoRptClientes[Vin],1,0)</f>
        <v>#N/A</v>
      </c>
      <c r="T477" t="e">
        <f>VLOOKUP(Servicios[[#This Row],[VIN2]],Table_LIstadoInactivos[Vin],1,0)</f>
        <v>#N/A</v>
      </c>
      <c r="U477" t="e">
        <f>VLOOKUP(Servicios[[#This Row],[VIN2]],Table_Campanias[Vin],1,0)</f>
        <v>#N/A</v>
      </c>
      <c r="V477" s="3" t="str">
        <f>MID(Servicios[[#This Row],[VIN2]],10,1)</f>
        <v>M</v>
      </c>
      <c r="W477" s="3">
        <f t="shared" si="47"/>
        <v>2022</v>
      </c>
      <c r="X477" t="s">
        <v>532</v>
      </c>
      <c r="Y477">
        <v>4612615765</v>
      </c>
      <c r="Z477">
        <v>4777379263</v>
      </c>
      <c r="AA477">
        <v>4641116529</v>
      </c>
      <c r="AB477">
        <v>0</v>
      </c>
      <c r="AC477" t="s">
        <v>1316</v>
      </c>
      <c r="AD477" s="9" t="str">
        <f>IFERROR(VLOOKUP(Servicios[[#This Row],[VIN 8 BV]],Citas[[VIN]:[STATUS ASISTENCIA]],1,FALSE),"NO")</f>
        <v>MK019590</v>
      </c>
    </row>
    <row r="478" spans="1:30">
      <c r="A478" s="1">
        <v>45008</v>
      </c>
      <c r="B478" s="19" t="s">
        <v>3331</v>
      </c>
      <c r="C478" s="156" t="str">
        <f>IFERROR(VLOOKUP(Servicios[[#This Row],[VIN 8 BV]],Citas[[VIN]:[TMK]],2,0),"NO")</f>
        <v>I</v>
      </c>
      <c r="D478" s="4" t="str">
        <f>MID(Servicios[[#This Row],[VIN2]],10,8)</f>
        <v>N3180625</v>
      </c>
      <c r="E478" s="3">
        <f t="shared" si="45"/>
        <v>1</v>
      </c>
      <c r="F478">
        <f t="shared" si="46"/>
        <v>23</v>
      </c>
      <c r="G478" t="str">
        <f>TEXT(Servicios[[#This Row],[FECHA]],"aaaa")</f>
        <v>2023</v>
      </c>
      <c r="H478" t="str">
        <f>TEXT(Servicios[[#This Row],[FECHA]],"mmmm")</f>
        <v>marzo</v>
      </c>
      <c r="I478" t="str">
        <f>CONCATENATE(Servicios[[#This Row],[MES]]," ",Servicios[[#This Row],[AÑO]])</f>
        <v>marzo 2023</v>
      </c>
      <c r="J478" s="3" t="str">
        <f>MID(Servicios[[#This Row],[ORDEN]],1,1)</f>
        <v>S</v>
      </c>
      <c r="L478" t="s">
        <v>3332</v>
      </c>
      <c r="M478" t="s">
        <v>3333</v>
      </c>
      <c r="N478" t="s">
        <v>3334</v>
      </c>
      <c r="O478" t="s">
        <v>119</v>
      </c>
      <c r="P478" t="s">
        <v>215</v>
      </c>
      <c r="Q478" t="s">
        <v>3335</v>
      </c>
      <c r="R478" t="e">
        <f>VLOOKUP(Servicios[[#This Row],[VIN2]],Table_OutputBDVentaReciente[Vin],1,0)</f>
        <v>#N/A</v>
      </c>
      <c r="S478" t="e">
        <f>VLOOKUP(Servicios[[#This Row],[VIN2]],Table_ListadoRptClientes[Vin],1,0)</f>
        <v>#N/A</v>
      </c>
      <c r="T478" t="e">
        <f>VLOOKUP(Servicios[[#This Row],[VIN2]],Table_LIstadoInactivos[Vin],1,0)</f>
        <v>#N/A</v>
      </c>
      <c r="U478" t="e">
        <f>VLOOKUP(Servicios[[#This Row],[VIN2]],Table_Campanias[Vin],1,0)</f>
        <v>#N/A</v>
      </c>
      <c r="V478" s="3" t="str">
        <f>MID(Servicios[[#This Row],[VIN2]],10,1)</f>
        <v>N</v>
      </c>
      <c r="W478" s="3" t="str">
        <f t="shared" si="47"/>
        <v/>
      </c>
      <c r="X478" t="s">
        <v>3336</v>
      </c>
      <c r="Y478">
        <v>0</v>
      </c>
      <c r="Z478">
        <v>4616090198</v>
      </c>
      <c r="AA478">
        <v>4611807549</v>
      </c>
      <c r="AB478">
        <v>0</v>
      </c>
      <c r="AC478" t="s">
        <v>3337</v>
      </c>
      <c r="AD478" s="9" t="str">
        <f>IFERROR(VLOOKUP(Servicios[[#This Row],[VIN 8 BV]],Citas[[VIN]:[STATUS ASISTENCIA]],1,FALSE),"NO")</f>
        <v>N3180625</v>
      </c>
    </row>
    <row r="479" spans="1:30">
      <c r="A479" s="1">
        <v>45008</v>
      </c>
      <c r="B479" s="19" t="s">
        <v>3338</v>
      </c>
      <c r="C479" s="156" t="str">
        <f>IFERROR(VLOOKUP(Servicios[[#This Row],[VIN 8 BV]],Citas[[VIN]:[TMK]],2,0),"NO")</f>
        <v>M</v>
      </c>
      <c r="D479" s="4" t="str">
        <f>MID(Servicios[[#This Row],[VIN2]],10,8)</f>
        <v>FW358690</v>
      </c>
      <c r="E479" s="3">
        <f t="shared" si="45"/>
        <v>1</v>
      </c>
      <c r="F479">
        <f t="shared" si="46"/>
        <v>23</v>
      </c>
      <c r="G479" t="str">
        <f>TEXT(Servicios[[#This Row],[FECHA]],"aaaa")</f>
        <v>2023</v>
      </c>
      <c r="H479" t="str">
        <f>TEXT(Servicios[[#This Row],[FECHA]],"mmmm")</f>
        <v>marzo</v>
      </c>
      <c r="I479" t="str">
        <f>CONCATENATE(Servicios[[#This Row],[MES]]," ",Servicios[[#This Row],[AÑO]])</f>
        <v>marzo 2023</v>
      </c>
      <c r="J479" s="3" t="str">
        <f>MID(Servicios[[#This Row],[ORDEN]],1,1)</f>
        <v>S</v>
      </c>
      <c r="L479" t="s">
        <v>3339</v>
      </c>
      <c r="M479" t="s">
        <v>3340</v>
      </c>
      <c r="N479" t="s">
        <v>3341</v>
      </c>
      <c r="O479" t="s">
        <v>120</v>
      </c>
      <c r="P479" t="s">
        <v>295</v>
      </c>
      <c r="Q479" t="s">
        <v>3342</v>
      </c>
      <c r="R479" t="e">
        <f>VLOOKUP(Servicios[[#This Row],[VIN2]],Table_OutputBDVentaReciente[Vin],1,0)</f>
        <v>#N/A</v>
      </c>
      <c r="S479" t="str">
        <f>VLOOKUP(Servicios[[#This Row],[VIN2]],Table_ListadoRptClientes[Vin],1,0)</f>
        <v>2T3RF4EV0FW358690</v>
      </c>
      <c r="T479" t="e">
        <f>VLOOKUP(Servicios[[#This Row],[VIN2]],Table_LIstadoInactivos[Vin],1,0)</f>
        <v>#N/A</v>
      </c>
      <c r="U479" t="e">
        <f>VLOOKUP(Servicios[[#This Row],[VIN2]],Table_Campanias[Vin],1,0)</f>
        <v>#N/A</v>
      </c>
      <c r="V479" s="3" t="str">
        <f>MID(Servicios[[#This Row],[VIN2]],10,1)</f>
        <v>F</v>
      </c>
      <c r="W479" s="3">
        <f t="shared" si="47"/>
        <v>2015</v>
      </c>
      <c r="X479" t="s">
        <v>3343</v>
      </c>
      <c r="Y479">
        <v>4666633784</v>
      </c>
      <c r="Z479">
        <v>4611243760</v>
      </c>
      <c r="AA479">
        <v>4666690333</v>
      </c>
      <c r="AB479">
        <v>4666690333</v>
      </c>
      <c r="AC479" t="s">
        <v>3344</v>
      </c>
      <c r="AD479" s="9" t="str">
        <f>IFERROR(VLOOKUP(Servicios[[#This Row],[VIN 8 BV]],Citas[[VIN]:[STATUS ASISTENCIA]],1,FALSE),"NO")</f>
        <v>FW358690</v>
      </c>
    </row>
    <row r="480" spans="1:30">
      <c r="A480" s="1">
        <v>45008</v>
      </c>
      <c r="B480" s="19" t="s">
        <v>3345</v>
      </c>
      <c r="C480" s="156" t="str">
        <f>IFERROR(VLOOKUP(Servicios[[#This Row],[VIN 8 BV]],Citas[[VIN]:[TMK]],2,0),"NO")</f>
        <v>J</v>
      </c>
      <c r="D480" s="4" t="str">
        <f>MID(Servicios[[#This Row],[VIN2]],10,8)</f>
        <v>NS131085</v>
      </c>
      <c r="E480" s="3">
        <f t="shared" si="45"/>
        <v>1</v>
      </c>
      <c r="F480">
        <f t="shared" si="46"/>
        <v>23</v>
      </c>
      <c r="G480" t="str">
        <f>TEXT(Servicios[[#This Row],[FECHA]],"aaaa")</f>
        <v>2023</v>
      </c>
      <c r="H480" t="str">
        <f>TEXT(Servicios[[#This Row],[FECHA]],"mmmm")</f>
        <v>marzo</v>
      </c>
      <c r="I480" t="str">
        <f>CONCATENATE(Servicios[[#This Row],[MES]]," ",Servicios[[#This Row],[AÑO]])</f>
        <v>marzo 2023</v>
      </c>
      <c r="J480" s="3" t="str">
        <f>MID(Servicios[[#This Row],[ORDEN]],1,1)</f>
        <v>S</v>
      </c>
      <c r="L480" t="s">
        <v>3346</v>
      </c>
      <c r="M480" t="s">
        <v>3347</v>
      </c>
      <c r="N480" t="s">
        <v>3348</v>
      </c>
      <c r="O480" t="s">
        <v>119</v>
      </c>
      <c r="P480" t="s">
        <v>509</v>
      </c>
      <c r="Q480" t="s">
        <v>3349</v>
      </c>
      <c r="R480" t="str">
        <f>VLOOKUP(Servicios[[#This Row],[VIN2]],Table_OutputBDVentaReciente[Vin],1,0)</f>
        <v>5TDGRKEC8NS131085</v>
      </c>
      <c r="S480" t="e">
        <f>VLOOKUP(Servicios[[#This Row],[VIN2]],Table_ListadoRptClientes[Vin],1,0)</f>
        <v>#N/A</v>
      </c>
      <c r="T480" t="e">
        <f>VLOOKUP(Servicios[[#This Row],[VIN2]],Table_LIstadoInactivos[Vin],1,0)</f>
        <v>#N/A</v>
      </c>
      <c r="U480" t="e">
        <f>VLOOKUP(Servicios[[#This Row],[VIN2]],Table_Campanias[Vin],1,0)</f>
        <v>#N/A</v>
      </c>
      <c r="V480" s="3" t="str">
        <f>MID(Servicios[[#This Row],[VIN2]],10,1)</f>
        <v>N</v>
      </c>
      <c r="W480" s="3" t="str">
        <f t="shared" si="47"/>
        <v/>
      </c>
      <c r="X480" t="s">
        <v>3350</v>
      </c>
      <c r="Y480">
        <v>0</v>
      </c>
      <c r="Z480">
        <v>4666690065</v>
      </c>
      <c r="AA480">
        <v>4666690065</v>
      </c>
      <c r="AB480">
        <v>0</v>
      </c>
      <c r="AC480" t="s">
        <v>3351</v>
      </c>
      <c r="AD480" s="9" t="str">
        <f>IFERROR(VLOOKUP(Servicios[[#This Row],[VIN 8 BV]],Citas[[VIN]:[STATUS ASISTENCIA]],1,FALSE),"NO")</f>
        <v>NS131085</v>
      </c>
    </row>
    <row r="481" spans="1:30">
      <c r="A481" s="1">
        <v>45008</v>
      </c>
      <c r="B481" s="19" t="s">
        <v>3352</v>
      </c>
      <c r="C481" s="156" t="str">
        <f>IFERROR(VLOOKUP(Servicios[[#This Row],[VIN 8 BV]],Citas[[VIN]:[TMK]],2,0),"NO")</f>
        <v>M</v>
      </c>
      <c r="D481" s="4" t="str">
        <f>MID(Servicios[[#This Row],[VIN2]],10,8)</f>
        <v>P0429971</v>
      </c>
      <c r="E481" s="3">
        <f t="shared" si="45"/>
        <v>1</v>
      </c>
      <c r="F481">
        <f t="shared" si="46"/>
        <v>23</v>
      </c>
      <c r="G481" t="str">
        <f>TEXT(Servicios[[#This Row],[FECHA]],"aaaa")</f>
        <v>2023</v>
      </c>
      <c r="H481" t="str">
        <f>TEXT(Servicios[[#This Row],[FECHA]],"mmmm")</f>
        <v>marzo</v>
      </c>
      <c r="I481" t="str">
        <f>CONCATENATE(Servicios[[#This Row],[MES]]," ",Servicios[[#This Row],[AÑO]])</f>
        <v>marzo 2023</v>
      </c>
      <c r="J481" s="3" t="str">
        <f>MID(Servicios[[#This Row],[ORDEN]],1,1)</f>
        <v>S</v>
      </c>
      <c r="L481" t="s">
        <v>3353</v>
      </c>
      <c r="M481" t="s">
        <v>3354</v>
      </c>
      <c r="N481" t="s">
        <v>3355</v>
      </c>
      <c r="O481" t="s">
        <v>119</v>
      </c>
      <c r="P481" t="s">
        <v>251</v>
      </c>
      <c r="Q481" t="s">
        <v>3356</v>
      </c>
      <c r="R481" t="str">
        <f>VLOOKUP(Servicios[[#This Row],[VIN2]],Table_OutputBDVentaReciente[Vin],1,0)</f>
        <v>MR0CX8CBXP0429971</v>
      </c>
      <c r="S481" t="e">
        <f>VLOOKUP(Servicios[[#This Row],[VIN2]],Table_ListadoRptClientes[Vin],1,0)</f>
        <v>#N/A</v>
      </c>
      <c r="T481" t="e">
        <f>VLOOKUP(Servicios[[#This Row],[VIN2]],Table_LIstadoInactivos[Vin],1,0)</f>
        <v>#N/A</v>
      </c>
      <c r="U481" t="e">
        <f>VLOOKUP(Servicios[[#This Row],[VIN2]],Table_Campanias[Vin],1,0)</f>
        <v>#N/A</v>
      </c>
      <c r="V481" s="3" t="str">
        <f>MID(Servicios[[#This Row],[VIN2]],10,1)</f>
        <v>P</v>
      </c>
      <c r="W481" s="3" t="str">
        <f t="shared" si="47"/>
        <v/>
      </c>
      <c r="X481" t="s">
        <v>3357</v>
      </c>
      <c r="Y481">
        <v>0</v>
      </c>
      <c r="Z481">
        <v>4681394570</v>
      </c>
      <c r="AA481">
        <v>4681261261</v>
      </c>
      <c r="AB481">
        <v>0</v>
      </c>
      <c r="AC481" t="s">
        <v>3358</v>
      </c>
      <c r="AD481" s="9" t="str">
        <f>IFERROR(VLOOKUP(Servicios[[#This Row],[VIN 8 BV]],Citas[[VIN]:[STATUS ASISTENCIA]],1,FALSE),"NO")</f>
        <v>P0429971</v>
      </c>
    </row>
    <row r="482" spans="1:30">
      <c r="A482" s="1">
        <v>45008</v>
      </c>
      <c r="B482" s="19" t="s">
        <v>3359</v>
      </c>
      <c r="C482" s="156" t="str">
        <f>IFERROR(VLOOKUP(Servicios[[#This Row],[VIN 8 BV]],Citas[[VIN]:[TMK]],2,0),"NO")</f>
        <v>J</v>
      </c>
      <c r="D482" s="4" t="str">
        <f>MID(Servicios[[#This Row],[VIN2]],10,8)</f>
        <v>L3126385</v>
      </c>
      <c r="E482" s="3">
        <f t="shared" si="45"/>
        <v>1</v>
      </c>
      <c r="F482">
        <f t="shared" si="46"/>
        <v>23</v>
      </c>
      <c r="G482" t="str">
        <f>TEXT(Servicios[[#This Row],[FECHA]],"aaaa")</f>
        <v>2023</v>
      </c>
      <c r="H482" t="str">
        <f>TEXT(Servicios[[#This Row],[FECHA]],"mmmm")</f>
        <v>marzo</v>
      </c>
      <c r="I482" t="str">
        <f>CONCATENATE(Servicios[[#This Row],[MES]]," ",Servicios[[#This Row],[AÑO]])</f>
        <v>marzo 2023</v>
      </c>
      <c r="J482" s="3" t="str">
        <f>MID(Servicios[[#This Row],[ORDEN]],1,1)</f>
        <v>S</v>
      </c>
      <c r="L482" t="s">
        <v>3360</v>
      </c>
      <c r="M482" t="s">
        <v>3361</v>
      </c>
      <c r="N482" t="s">
        <v>3362</v>
      </c>
      <c r="O482" t="s">
        <v>118</v>
      </c>
      <c r="P482" t="s">
        <v>215</v>
      </c>
      <c r="Q482" t="s">
        <v>3363</v>
      </c>
      <c r="R482" t="e">
        <f>VLOOKUP(Servicios[[#This Row],[VIN2]],Table_OutputBDVentaReciente[Vin],1,0)</f>
        <v>#N/A</v>
      </c>
      <c r="S482" t="str">
        <f>VLOOKUP(Servicios[[#This Row],[VIN2]],Table_ListadoRptClientes[Vin],1,0)</f>
        <v>JTDKARFU6L3126385</v>
      </c>
      <c r="T482" t="e">
        <f>VLOOKUP(Servicios[[#This Row],[VIN2]],Table_LIstadoInactivos[Vin],1,0)</f>
        <v>#N/A</v>
      </c>
      <c r="U482" t="e">
        <f>VLOOKUP(Servicios[[#This Row],[VIN2]],Table_Campanias[Vin],1,0)</f>
        <v>#N/A</v>
      </c>
      <c r="V482" s="3" t="str">
        <f>MID(Servicios[[#This Row],[VIN2]],10,1)</f>
        <v>L</v>
      </c>
      <c r="W482" s="3">
        <f t="shared" si="47"/>
        <v>2021</v>
      </c>
      <c r="X482" t="s">
        <v>3364</v>
      </c>
      <c r="Y482">
        <v>4611474173</v>
      </c>
      <c r="Z482">
        <v>4428234884</v>
      </c>
      <c r="AA482">
        <v>4611292192</v>
      </c>
      <c r="AB482">
        <v>4611292192</v>
      </c>
      <c r="AC482" t="s">
        <v>3365</v>
      </c>
      <c r="AD482" s="9" t="str">
        <f>IFERROR(VLOOKUP(Servicios[[#This Row],[VIN 8 BV]],Citas[[VIN]:[STATUS ASISTENCIA]],1,FALSE),"NO")</f>
        <v>L3126385</v>
      </c>
    </row>
    <row r="483" spans="1:30">
      <c r="A483" s="1">
        <v>45008</v>
      </c>
      <c r="B483" s="19" t="s">
        <v>1572</v>
      </c>
      <c r="C483" s="156" t="str">
        <f>IFERROR(VLOOKUP(Servicios[[#This Row],[VIN 8 BV]],Citas[[VIN]:[TMK]],2,0),"NO")</f>
        <v>I</v>
      </c>
      <c r="D483" s="4" t="str">
        <f>MID(Servicios[[#This Row],[VIN2]],10,8)</f>
        <v>H3566317</v>
      </c>
      <c r="E483" s="3">
        <f t="shared" si="45"/>
        <v>1</v>
      </c>
      <c r="F483">
        <f t="shared" si="46"/>
        <v>23</v>
      </c>
      <c r="G483" t="str">
        <f>TEXT(Servicios[[#This Row],[FECHA]],"aaaa")</f>
        <v>2023</v>
      </c>
      <c r="H483" t="str">
        <f>TEXT(Servicios[[#This Row],[FECHA]],"mmmm")</f>
        <v>marzo</v>
      </c>
      <c r="I483" t="str">
        <f>CONCATENATE(Servicios[[#This Row],[MES]]," ",Servicios[[#This Row],[AÑO]])</f>
        <v>marzo 2023</v>
      </c>
      <c r="J483" s="3" t="str">
        <f>MID(Servicios[[#This Row],[ORDEN]],1,1)</f>
        <v>T</v>
      </c>
      <c r="L483" t="s">
        <v>3366</v>
      </c>
      <c r="M483" t="s">
        <v>3367</v>
      </c>
      <c r="N483" t="s">
        <v>1575</v>
      </c>
      <c r="O483" t="s">
        <v>120</v>
      </c>
      <c r="P483" t="s">
        <v>215</v>
      </c>
      <c r="Q483" t="s">
        <v>1576</v>
      </c>
      <c r="R483" t="e">
        <f>VLOOKUP(Servicios[[#This Row],[VIN2]],Table_OutputBDVentaReciente[Vin],1,0)</f>
        <v>#N/A</v>
      </c>
      <c r="S483" t="str">
        <f>VLOOKUP(Servicios[[#This Row],[VIN2]],Table_ListadoRptClientes[Vin],1,0)</f>
        <v>JTDKBRFU2H3566317</v>
      </c>
      <c r="T483" t="e">
        <f>VLOOKUP(Servicios[[#This Row],[VIN2]],Table_LIstadoInactivos[Vin],1,0)</f>
        <v>#N/A</v>
      </c>
      <c r="U483" t="e">
        <f>VLOOKUP(Servicios[[#This Row],[VIN2]],Table_Campanias[Vin],1,0)</f>
        <v>#N/A</v>
      </c>
      <c r="V483" s="3" t="str">
        <f>MID(Servicios[[#This Row],[VIN2]],10,1)</f>
        <v>H</v>
      </c>
      <c r="W483" s="3">
        <f t="shared" si="47"/>
        <v>2017</v>
      </c>
      <c r="X483" t="s">
        <v>1577</v>
      </c>
      <c r="Y483">
        <v>0</v>
      </c>
      <c r="Z483">
        <v>4621051848</v>
      </c>
      <c r="AA483">
        <v>4621051848</v>
      </c>
      <c r="AB483">
        <v>4776386281</v>
      </c>
      <c r="AC483" t="s">
        <v>1578</v>
      </c>
      <c r="AD483" s="9" t="str">
        <f>IFERROR(VLOOKUP(Servicios[[#This Row],[VIN 8 BV]],Citas[[VIN]:[STATUS ASISTENCIA]],1,FALSE),"NO")</f>
        <v>H3566317</v>
      </c>
    </row>
    <row r="484" spans="1:30">
      <c r="A484" s="1">
        <v>45008</v>
      </c>
      <c r="B484" s="19" t="s">
        <v>3368</v>
      </c>
      <c r="C484" s="156" t="str">
        <f>IFERROR(VLOOKUP(Servicios[[#This Row],[VIN 8 BV]],Citas[[VIN]:[TMK]],2,0),"NO")</f>
        <v>I</v>
      </c>
      <c r="D484" s="4" t="str">
        <f>MID(Servicios[[#This Row],[VIN2]],10,8)</f>
        <v>BS028131</v>
      </c>
      <c r="E484" s="3">
        <f t="shared" si="45"/>
        <v>1</v>
      </c>
      <c r="F484">
        <f t="shared" si="46"/>
        <v>23</v>
      </c>
      <c r="G484" t="str">
        <f>TEXT(Servicios[[#This Row],[FECHA]],"aaaa")</f>
        <v>2023</v>
      </c>
      <c r="H484" t="str">
        <f>TEXT(Servicios[[#This Row],[FECHA]],"mmmm")</f>
        <v>marzo</v>
      </c>
      <c r="I484" t="str">
        <f>CONCATENATE(Servicios[[#This Row],[MES]]," ",Servicios[[#This Row],[AÑO]])</f>
        <v>marzo 2023</v>
      </c>
      <c r="J484" s="3" t="str">
        <f>MID(Servicios[[#This Row],[ORDEN]],1,1)</f>
        <v>T</v>
      </c>
      <c r="L484" t="s">
        <v>3369</v>
      </c>
      <c r="M484" t="s">
        <v>3370</v>
      </c>
      <c r="N484" t="s">
        <v>3371</v>
      </c>
      <c r="O484" t="s">
        <v>119</v>
      </c>
      <c r="P484" t="s">
        <v>425</v>
      </c>
      <c r="Q484" t="s">
        <v>3372</v>
      </c>
      <c r="R484" t="e">
        <f>VLOOKUP(Servicios[[#This Row],[VIN2]],Table_OutputBDVentaReciente[Vin],1,0)</f>
        <v>#N/A</v>
      </c>
      <c r="S484" t="e">
        <f>VLOOKUP(Servicios[[#This Row],[VIN2]],Table_ListadoRptClientes[Vin],1,0)</f>
        <v>#N/A</v>
      </c>
      <c r="T484" t="str">
        <f>VLOOKUP(Servicios[[#This Row],[VIN2]],Table_LIstadoInactivos[Vin],1,0)</f>
        <v>5TDZK3EH8BS028131</v>
      </c>
      <c r="U484" t="e">
        <f>VLOOKUP(Servicios[[#This Row],[VIN2]],Table_Campanias[Vin],1,0)</f>
        <v>#N/A</v>
      </c>
      <c r="V484" s="3" t="str">
        <f>MID(Servicios[[#This Row],[VIN2]],10,1)</f>
        <v>B</v>
      </c>
      <c r="W484" s="3">
        <f t="shared" si="47"/>
        <v>2011</v>
      </c>
      <c r="X484" t="s">
        <v>3373</v>
      </c>
      <c r="Y484">
        <v>4612275145</v>
      </c>
      <c r="Z484">
        <v>4611800511</v>
      </c>
      <c r="AA484">
        <v>4611800511</v>
      </c>
      <c r="AB484">
        <v>0</v>
      </c>
      <c r="AC484" t="s">
        <v>3374</v>
      </c>
      <c r="AD484" s="9" t="str">
        <f>IFERROR(VLOOKUP(Servicios[[#This Row],[VIN 8 BV]],Citas[[VIN]:[STATUS ASISTENCIA]],1,FALSE),"NO")</f>
        <v>BS028131</v>
      </c>
    </row>
    <row r="485" spans="1:30">
      <c r="A485" s="1">
        <v>45008</v>
      </c>
      <c r="B485" s="19" t="s">
        <v>3375</v>
      </c>
      <c r="C485" s="156" t="str">
        <f>IFERROR(VLOOKUP(Servicios[[#This Row],[VIN 8 BV]],Citas[[VIN]:[TMK]],2,0),"NO")</f>
        <v>I</v>
      </c>
      <c r="D485" s="4" t="str">
        <f>MID(Servicios[[#This Row],[VIN2]],10,8)</f>
        <v>CM137461</v>
      </c>
      <c r="E485" s="3">
        <f t="shared" si="45"/>
        <v>1</v>
      </c>
      <c r="F485">
        <f t="shared" si="46"/>
        <v>23</v>
      </c>
      <c r="G485" t="str">
        <f>TEXT(Servicios[[#This Row],[FECHA]],"aaaa")</f>
        <v>2023</v>
      </c>
      <c r="H485" t="str">
        <f>TEXT(Servicios[[#This Row],[FECHA]],"mmmm")</f>
        <v>marzo</v>
      </c>
      <c r="I485" t="str">
        <f>CONCATENATE(Servicios[[#This Row],[MES]]," ",Servicios[[#This Row],[AÑO]])</f>
        <v>marzo 2023</v>
      </c>
      <c r="J485" s="3" t="str">
        <f>MID(Servicios[[#This Row],[ORDEN]],1,1)</f>
        <v>T</v>
      </c>
      <c r="L485" t="s">
        <v>3376</v>
      </c>
      <c r="M485" t="s">
        <v>3377</v>
      </c>
      <c r="N485" t="s">
        <v>3378</v>
      </c>
      <c r="O485" t="s">
        <v>120</v>
      </c>
      <c r="P485" t="s">
        <v>517</v>
      </c>
      <c r="Q485" t="s">
        <v>3379</v>
      </c>
      <c r="R485" t="e">
        <f>VLOOKUP(Servicios[[#This Row],[VIN2]],Table_OutputBDVentaReciente[Vin],1,0)</f>
        <v>#N/A</v>
      </c>
      <c r="S485" t="e">
        <f>VLOOKUP(Servicios[[#This Row],[VIN2]],Table_ListadoRptClientes[Vin],1,0)</f>
        <v>#N/A</v>
      </c>
      <c r="T485" t="str">
        <f>VLOOKUP(Servicios[[#This Row],[VIN2]],Table_LIstadoInactivos[Vin],1,0)</f>
        <v>3TMJU4GN2CM137461</v>
      </c>
      <c r="U485" t="e">
        <f>VLOOKUP(Servicios[[#This Row],[VIN2]],Table_Campanias[Vin],1,0)</f>
        <v>#N/A</v>
      </c>
      <c r="V485" s="3" t="str">
        <f>MID(Servicios[[#This Row],[VIN2]],10,1)</f>
        <v>C</v>
      </c>
      <c r="W485" s="3">
        <f t="shared" si="47"/>
        <v>2012</v>
      </c>
      <c r="X485" t="s">
        <v>3380</v>
      </c>
      <c r="Y485">
        <v>4616143616</v>
      </c>
      <c r="Z485">
        <v>4616143616</v>
      </c>
      <c r="AA485">
        <v>4422498375</v>
      </c>
      <c r="AB485">
        <v>4422498375</v>
      </c>
      <c r="AC485" t="s">
        <v>3381</v>
      </c>
      <c r="AD485" s="9" t="str">
        <f>IFERROR(VLOOKUP(Servicios[[#This Row],[VIN 8 BV]],Citas[[VIN]:[STATUS ASISTENCIA]],1,FALSE),"NO")</f>
        <v>CM137461</v>
      </c>
    </row>
    <row r="486" spans="1:30">
      <c r="A486" s="1">
        <v>45008</v>
      </c>
      <c r="B486" s="19" t="s">
        <v>3382</v>
      </c>
      <c r="C486" s="156" t="str">
        <f>IFERROR(VLOOKUP(Servicios[[#This Row],[VIN 8 BV]],Citas[[VIN]:[TMK]],2,0),"NO")</f>
        <v>K</v>
      </c>
      <c r="D486" s="4" t="str">
        <f>MID(Servicios[[#This Row],[VIN2]],10,8)</f>
        <v>JS955641</v>
      </c>
      <c r="E486" s="3">
        <f t="shared" si="45"/>
        <v>1</v>
      </c>
      <c r="F486">
        <f t="shared" si="46"/>
        <v>23</v>
      </c>
      <c r="G486" t="str">
        <f>TEXT(Servicios[[#This Row],[FECHA]],"aaaa")</f>
        <v>2023</v>
      </c>
      <c r="H486" t="str">
        <f>TEXT(Servicios[[#This Row],[FECHA]],"mmmm")</f>
        <v>marzo</v>
      </c>
      <c r="I486" t="str">
        <f>CONCATENATE(Servicios[[#This Row],[MES]]," ",Servicios[[#This Row],[AÑO]])</f>
        <v>marzo 2023</v>
      </c>
      <c r="J486" s="3" t="str">
        <f>MID(Servicios[[#This Row],[ORDEN]],1,1)</f>
        <v>T</v>
      </c>
      <c r="L486" t="s">
        <v>3383</v>
      </c>
      <c r="M486" t="s">
        <v>3384</v>
      </c>
      <c r="N486" t="s">
        <v>3385</v>
      </c>
      <c r="O486" t="s">
        <v>120</v>
      </c>
      <c r="P486" t="s">
        <v>367</v>
      </c>
      <c r="Q486" t="s">
        <v>3386</v>
      </c>
      <c r="R486" t="e">
        <f>VLOOKUP(Servicios[[#This Row],[VIN2]],Table_OutputBDVentaReciente[Vin],1,0)</f>
        <v>#N/A</v>
      </c>
      <c r="S486" t="str">
        <f>VLOOKUP(Servicios[[#This Row],[VIN2]],Table_ListadoRptClientes[Vin],1,0)</f>
        <v>5TDYZ3DC4JS955641</v>
      </c>
      <c r="T486" t="e">
        <f>VLOOKUP(Servicios[[#This Row],[VIN2]],Table_LIstadoInactivos[Vin],1,0)</f>
        <v>#N/A</v>
      </c>
      <c r="U486" t="e">
        <f>VLOOKUP(Servicios[[#This Row],[VIN2]],Table_Campanias[Vin],1,0)</f>
        <v>#N/A</v>
      </c>
      <c r="V486" s="3" t="str">
        <f>MID(Servicios[[#This Row],[VIN2]],10,1)</f>
        <v>J</v>
      </c>
      <c r="W486" s="3">
        <f t="shared" si="47"/>
        <v>2019</v>
      </c>
      <c r="X486" t="s">
        <v>3387</v>
      </c>
      <c r="Y486">
        <v>4661005087</v>
      </c>
      <c r="Z486">
        <v>4661005087</v>
      </c>
      <c r="AA486">
        <v>4661005087</v>
      </c>
      <c r="AB486">
        <v>0</v>
      </c>
      <c r="AC486" t="s">
        <v>3388</v>
      </c>
      <c r="AD486" s="9" t="str">
        <f>IFERROR(VLOOKUP(Servicios[[#This Row],[VIN 8 BV]],Citas[[VIN]:[STATUS ASISTENCIA]],1,FALSE),"NO")</f>
        <v>JS955641</v>
      </c>
    </row>
    <row r="487" spans="1:30">
      <c r="A487" s="1">
        <v>45008</v>
      </c>
      <c r="B487" s="19" t="s">
        <v>3382</v>
      </c>
      <c r="C487" s="156" t="str">
        <f>IFERROR(VLOOKUP(Servicios[[#This Row],[VIN 8 BV]],Citas[[VIN]:[TMK]],2,0),"NO")</f>
        <v>K</v>
      </c>
      <c r="D487" s="4" t="str">
        <f>MID(Servicios[[#This Row],[VIN2]],10,8)</f>
        <v>JS955641</v>
      </c>
      <c r="E487" s="3">
        <f t="shared" si="45"/>
        <v>1</v>
      </c>
      <c r="F487">
        <f t="shared" si="46"/>
        <v>23</v>
      </c>
      <c r="G487" t="str">
        <f>TEXT(Servicios[[#This Row],[FECHA]],"aaaa")</f>
        <v>2023</v>
      </c>
      <c r="H487" t="str">
        <f>TEXT(Servicios[[#This Row],[FECHA]],"mmmm")</f>
        <v>marzo</v>
      </c>
      <c r="I487" t="str">
        <f>CONCATENATE(Servicios[[#This Row],[MES]]," ",Servicios[[#This Row],[AÑO]])</f>
        <v>marzo 2023</v>
      </c>
      <c r="J487" s="3" t="str">
        <f>MID(Servicios[[#This Row],[ORDEN]],1,1)</f>
        <v>T</v>
      </c>
      <c r="L487" t="s">
        <v>3389</v>
      </c>
      <c r="M487" t="s">
        <v>3390</v>
      </c>
      <c r="N487" t="s">
        <v>3385</v>
      </c>
      <c r="O487" t="s">
        <v>120</v>
      </c>
      <c r="P487" t="s">
        <v>367</v>
      </c>
      <c r="Q487" t="s">
        <v>3386</v>
      </c>
      <c r="R487" t="e">
        <f>VLOOKUP(Servicios[[#This Row],[VIN2]],Table_OutputBDVentaReciente[Vin],1,0)</f>
        <v>#N/A</v>
      </c>
      <c r="S487" t="str">
        <f>VLOOKUP(Servicios[[#This Row],[VIN2]],Table_ListadoRptClientes[Vin],1,0)</f>
        <v>5TDYZ3DC4JS955641</v>
      </c>
      <c r="T487" t="e">
        <f>VLOOKUP(Servicios[[#This Row],[VIN2]],Table_LIstadoInactivos[Vin],1,0)</f>
        <v>#N/A</v>
      </c>
      <c r="U487" t="e">
        <f>VLOOKUP(Servicios[[#This Row],[VIN2]],Table_Campanias[Vin],1,0)</f>
        <v>#N/A</v>
      </c>
      <c r="V487" s="3" t="str">
        <f>MID(Servicios[[#This Row],[VIN2]],10,1)</f>
        <v>J</v>
      </c>
      <c r="W487" s="3">
        <f t="shared" si="47"/>
        <v>2019</v>
      </c>
      <c r="X487" t="s">
        <v>3387</v>
      </c>
      <c r="Y487">
        <v>4661005087</v>
      </c>
      <c r="Z487">
        <v>4661005087</v>
      </c>
      <c r="AA487">
        <v>4661005087</v>
      </c>
      <c r="AB487">
        <v>0</v>
      </c>
      <c r="AC487" t="s">
        <v>3388</v>
      </c>
      <c r="AD487" s="9" t="str">
        <f>IFERROR(VLOOKUP(Servicios[[#This Row],[VIN 8 BV]],Citas[[VIN]:[STATUS ASISTENCIA]],1,FALSE),"NO")</f>
        <v>JS955641</v>
      </c>
    </row>
    <row r="488" spans="1:30">
      <c r="A488" s="1">
        <v>45008</v>
      </c>
      <c r="B488" s="19" t="s">
        <v>3391</v>
      </c>
      <c r="C488" s="156" t="str">
        <f>IFERROR(VLOOKUP(Servicios[[#This Row],[VIN 8 BV]],Citas[[VIN]:[TMK]],2,0),"NO")</f>
        <v>J</v>
      </c>
      <c r="D488" s="4" t="str">
        <f>MID(Servicios[[#This Row],[VIN2]],10,8)</f>
        <v>KP877635</v>
      </c>
      <c r="E488" s="3">
        <f t="shared" si="45"/>
        <v>1</v>
      </c>
      <c r="F488">
        <f t="shared" si="46"/>
        <v>23</v>
      </c>
      <c r="G488" t="str">
        <f>TEXT(Servicios[[#This Row],[FECHA]],"aaaa")</f>
        <v>2023</v>
      </c>
      <c r="H488" t="str">
        <f>TEXT(Servicios[[#This Row],[FECHA]],"mmmm")</f>
        <v>marzo</v>
      </c>
      <c r="I488" t="str">
        <f>CONCATENATE(Servicios[[#This Row],[MES]]," ",Servicios[[#This Row],[AÑO]])</f>
        <v>marzo 2023</v>
      </c>
      <c r="J488" s="3" t="str">
        <f>MID(Servicios[[#This Row],[ORDEN]],1,1)</f>
        <v>T</v>
      </c>
      <c r="L488" t="s">
        <v>3392</v>
      </c>
      <c r="M488" t="s">
        <v>3393</v>
      </c>
      <c r="N488" t="s">
        <v>214</v>
      </c>
      <c r="O488" t="s">
        <v>118</v>
      </c>
      <c r="P488" t="s">
        <v>310</v>
      </c>
      <c r="Q488" t="s">
        <v>3394</v>
      </c>
      <c r="R488" t="e">
        <f>VLOOKUP(Servicios[[#This Row],[VIN2]],Table_OutputBDVentaReciente[Vin],1,0)</f>
        <v>#N/A</v>
      </c>
      <c r="S488" t="str">
        <f>VLOOKUP(Servicios[[#This Row],[VIN2]],Table_ListadoRptClientes[Vin],1,0)</f>
        <v>5YFBPRHE7KP877635</v>
      </c>
      <c r="T488" t="e">
        <f>VLOOKUP(Servicios[[#This Row],[VIN2]],Table_LIstadoInactivos[Vin],1,0)</f>
        <v>#N/A</v>
      </c>
      <c r="U488" t="e">
        <f>VLOOKUP(Servicios[[#This Row],[VIN2]],Table_Campanias[Vin],1,0)</f>
        <v>#N/A</v>
      </c>
      <c r="V488" s="3" t="str">
        <f>MID(Servicios[[#This Row],[VIN2]],10,1)</f>
        <v>K</v>
      </c>
      <c r="W488" s="3">
        <f t="shared" si="47"/>
        <v>2020</v>
      </c>
      <c r="X488" t="s">
        <v>3395</v>
      </c>
      <c r="Y488">
        <v>4421465980</v>
      </c>
      <c r="Z488">
        <v>4422185593</v>
      </c>
      <c r="AA488">
        <v>4427183803</v>
      </c>
      <c r="AB488">
        <v>0</v>
      </c>
      <c r="AC488" t="s">
        <v>2884</v>
      </c>
      <c r="AD488" s="9" t="str">
        <f>IFERROR(VLOOKUP(Servicios[[#This Row],[VIN 8 BV]],Citas[[VIN]:[STATUS ASISTENCIA]],1,FALSE),"NO")</f>
        <v>KP877635</v>
      </c>
    </row>
    <row r="489" spans="1:30">
      <c r="A489" s="1">
        <v>45009</v>
      </c>
      <c r="B489" s="19" t="s">
        <v>3396</v>
      </c>
      <c r="C489" s="156" t="str">
        <f>IFERROR(VLOOKUP(Servicios[[#This Row],[VIN 8 BV]],Citas[[VIN]:[TMK]],2,0),"NO")</f>
        <v>NO</v>
      </c>
      <c r="D489" s="4" t="str">
        <f>MID(Servicios[[#This Row],[VIN2]],10,8)</f>
        <v>NW209842</v>
      </c>
      <c r="E489" s="3">
        <f t="shared" ref="E489:E515" si="48">ROUNDUP(MONTH(A489)/6,0)</f>
        <v>1</v>
      </c>
      <c r="F489">
        <f t="shared" ref="F489:F515" si="49">DAY(A489)</f>
        <v>24</v>
      </c>
      <c r="G489" t="str">
        <f>TEXT(Servicios[[#This Row],[FECHA]],"aaaa")</f>
        <v>2023</v>
      </c>
      <c r="H489" t="str">
        <f>TEXT(Servicios[[#This Row],[FECHA]],"mmmm")</f>
        <v>marzo</v>
      </c>
      <c r="I489" t="str">
        <f>CONCATENATE(Servicios[[#This Row],[MES]]," ",Servicios[[#This Row],[AÑO]])</f>
        <v>marzo 2023</v>
      </c>
      <c r="J489" s="3" t="str">
        <f>MID(Servicios[[#This Row],[ORDEN]],1,1)</f>
        <v>S</v>
      </c>
      <c r="L489" t="s">
        <v>3397</v>
      </c>
      <c r="M489" t="s">
        <v>3398</v>
      </c>
      <c r="N489" t="s">
        <v>3399</v>
      </c>
      <c r="O489" t="s">
        <v>120</v>
      </c>
      <c r="P489" t="s">
        <v>223</v>
      </c>
      <c r="Q489" t="s">
        <v>3400</v>
      </c>
      <c r="R489" t="e">
        <f>VLOOKUP(Servicios[[#This Row],[VIN2]],Table_OutputBDVentaReciente[Vin],1,0)</f>
        <v>#N/A</v>
      </c>
      <c r="S489" t="e">
        <f>VLOOKUP(Servicios[[#This Row],[VIN2]],Table_ListadoRptClientes[Vin],1,0)</f>
        <v>#N/A</v>
      </c>
      <c r="T489" t="e">
        <f>VLOOKUP(Servicios[[#This Row],[VIN2]],Table_LIstadoInactivos[Vin],1,0)</f>
        <v>#N/A</v>
      </c>
      <c r="U489" t="e">
        <f>VLOOKUP(Servicios[[#This Row],[VIN2]],Table_Campanias[Vin],1,0)</f>
        <v>#N/A</v>
      </c>
      <c r="V489" s="3" t="str">
        <f>MID(Servicios[[#This Row],[VIN2]],10,1)</f>
        <v>N</v>
      </c>
      <c r="W489" s="3" t="str">
        <f t="shared" ref="W489:W515" si="50">IF(V489="0",200,IF(V489="1",2001,IF(V489="2",2002,IF(V489="3",2003,IF(V489="4",2004,IF(V489="5",2005,IF(V489="6",2006,IF(V489="7",2007,IF(V489="8",2008,IF(V489="9",2009,IF(V489="A",2010,IF(V489="B",2011,IF(V489="C",2012,IF(V489="D",2013,IF(V489="E",2014,IF(V489="F",2015,IF(V489="G",2016,IF(V489="H",2017,IF(V489="I",2018,IF(V489="J",2019,IF(V489="K",2020,IF(V489="L",2021,IF(V489="M",2022,"")))))))))))))))))))))))</f>
        <v/>
      </c>
      <c r="X489" t="s">
        <v>3401</v>
      </c>
      <c r="Y489">
        <v>4422190456</v>
      </c>
      <c r="Z489">
        <v>0</v>
      </c>
      <c r="AA489">
        <v>4422190456</v>
      </c>
      <c r="AB489">
        <v>0</v>
      </c>
      <c r="AC489" t="s">
        <v>3402</v>
      </c>
      <c r="AD489" s="9" t="str">
        <f>IFERROR(VLOOKUP(Servicios[[#This Row],[VIN 8 BV]],Citas[[VIN]:[STATUS ASISTENCIA]],1,FALSE),"NO")</f>
        <v>NO</v>
      </c>
    </row>
    <row r="490" spans="1:30">
      <c r="A490" s="1">
        <v>45009</v>
      </c>
      <c r="B490" s="19" t="s">
        <v>3143</v>
      </c>
      <c r="C490" s="156" t="str">
        <f>IFERROR(VLOOKUP(Servicios[[#This Row],[VIN 8 BV]],Citas[[VIN]:[TMK]],2,0),"NO")</f>
        <v>J</v>
      </c>
      <c r="D490" s="4" t="str">
        <f>MID(Servicios[[#This Row],[VIN2]],10,8)</f>
        <v>NJ029144</v>
      </c>
      <c r="E490" s="3">
        <f t="shared" si="48"/>
        <v>1</v>
      </c>
      <c r="F490">
        <f t="shared" si="49"/>
        <v>24</v>
      </c>
      <c r="G490" t="str">
        <f>TEXT(Servicios[[#This Row],[FECHA]],"aaaa")</f>
        <v>2023</v>
      </c>
      <c r="H490" t="str">
        <f>TEXT(Servicios[[#This Row],[FECHA]],"mmmm")</f>
        <v>marzo</v>
      </c>
      <c r="I490" t="str">
        <f>CONCATENATE(Servicios[[#This Row],[MES]]," ",Servicios[[#This Row],[AÑO]])</f>
        <v>marzo 2023</v>
      </c>
      <c r="J490" s="3" t="str">
        <f>MID(Servicios[[#This Row],[ORDEN]],1,1)</f>
        <v>S</v>
      </c>
      <c r="L490" t="s">
        <v>3144</v>
      </c>
      <c r="M490" t="s">
        <v>3403</v>
      </c>
      <c r="N490" t="s">
        <v>3404</v>
      </c>
      <c r="O490" t="s">
        <v>119</v>
      </c>
      <c r="P490" t="s">
        <v>274</v>
      </c>
      <c r="Q490" t="s">
        <v>3147</v>
      </c>
      <c r="R490" t="e">
        <f>VLOOKUP(Servicios[[#This Row],[VIN2]],Table_OutputBDVentaReciente[Vin],1,0)</f>
        <v>#N/A</v>
      </c>
      <c r="S490" t="e">
        <f>VLOOKUP(Servicios[[#This Row],[VIN2]],Table_ListadoRptClientes[Vin],1,0)</f>
        <v>#N/A</v>
      </c>
      <c r="T490" t="e">
        <f>VLOOKUP(Servicios[[#This Row],[VIN2]],Table_LIstadoInactivos[Vin],1,0)</f>
        <v>#N/A</v>
      </c>
      <c r="U490" t="e">
        <f>VLOOKUP(Servicios[[#This Row],[VIN2]],Table_Campanias[Vin],1,0)</f>
        <v>#N/A</v>
      </c>
      <c r="V490" s="3" t="str">
        <f>MID(Servicios[[#This Row],[VIN2]],10,1)</f>
        <v>N</v>
      </c>
      <c r="W490" s="3" t="str">
        <f t="shared" si="50"/>
        <v/>
      </c>
      <c r="X490" t="s">
        <v>3148</v>
      </c>
      <c r="Y490">
        <v>0</v>
      </c>
      <c r="Z490">
        <v>5541860171</v>
      </c>
      <c r="AA490">
        <v>5541860171</v>
      </c>
      <c r="AB490">
        <v>0</v>
      </c>
      <c r="AC490" t="s">
        <v>3405</v>
      </c>
      <c r="AD490" s="9" t="str">
        <f>IFERROR(VLOOKUP(Servicios[[#This Row],[VIN 8 BV]],Citas[[VIN]:[STATUS ASISTENCIA]],1,FALSE),"NO")</f>
        <v>NJ029144</v>
      </c>
    </row>
    <row r="491" spans="1:30">
      <c r="A491" s="1">
        <v>45009</v>
      </c>
      <c r="B491" s="19" t="s">
        <v>3406</v>
      </c>
      <c r="C491" s="156" t="str">
        <f>IFERROR(VLOOKUP(Servicios[[#This Row],[VIN 8 BV]],Citas[[VIN]:[TMK]],2,0),"NO")</f>
        <v>J</v>
      </c>
      <c r="D491" s="4" t="str">
        <f>MID(Servicios[[#This Row],[VIN2]],10,8)</f>
        <v>K1404394</v>
      </c>
      <c r="E491" s="3">
        <f t="shared" si="48"/>
        <v>1</v>
      </c>
      <c r="F491">
        <f t="shared" si="49"/>
        <v>24</v>
      </c>
      <c r="G491" t="str">
        <f>TEXT(Servicios[[#This Row],[FECHA]],"aaaa")</f>
        <v>2023</v>
      </c>
      <c r="H491" t="str">
        <f>TEXT(Servicios[[#This Row],[FECHA]],"mmmm")</f>
        <v>marzo</v>
      </c>
      <c r="I491" t="str">
        <f>CONCATENATE(Servicios[[#This Row],[MES]]," ",Servicios[[#This Row],[AÑO]])</f>
        <v>marzo 2023</v>
      </c>
      <c r="J491" s="3" t="str">
        <f>MID(Servicios[[#This Row],[ORDEN]],1,1)</f>
        <v>S</v>
      </c>
      <c r="L491" t="s">
        <v>3407</v>
      </c>
      <c r="M491" t="s">
        <v>3408</v>
      </c>
      <c r="N491" t="s">
        <v>3409</v>
      </c>
      <c r="O491" t="s">
        <v>119</v>
      </c>
      <c r="P491" t="s">
        <v>251</v>
      </c>
      <c r="Q491" t="s">
        <v>3410</v>
      </c>
      <c r="R491" t="e">
        <f>VLOOKUP(Servicios[[#This Row],[VIN2]],Table_OutputBDVentaReciente[Vin],1,0)</f>
        <v>#N/A</v>
      </c>
      <c r="S491" t="str">
        <f>VLOOKUP(Servicios[[#This Row],[VIN2]],Table_ListadoRptClientes[Vin],1,0)</f>
        <v>MR0EX8CB0K1404394</v>
      </c>
      <c r="T491" t="e">
        <f>VLOOKUP(Servicios[[#This Row],[VIN2]],Table_LIstadoInactivos[Vin],1,0)</f>
        <v>#N/A</v>
      </c>
      <c r="U491" t="e">
        <f>VLOOKUP(Servicios[[#This Row],[VIN2]],Table_Campanias[Vin],1,0)</f>
        <v>#N/A</v>
      </c>
      <c r="V491" s="3" t="str">
        <f>MID(Servicios[[#This Row],[VIN2]],10,1)</f>
        <v>K</v>
      </c>
      <c r="W491" s="3">
        <f t="shared" si="50"/>
        <v>2020</v>
      </c>
      <c r="X491" t="s">
        <v>3411</v>
      </c>
      <c r="Y491">
        <v>4611673463</v>
      </c>
      <c r="Z491">
        <v>4611673463</v>
      </c>
      <c r="AA491">
        <v>4611673463</v>
      </c>
      <c r="AB491">
        <v>4611673463</v>
      </c>
      <c r="AC491" t="s">
        <v>3412</v>
      </c>
      <c r="AD491" s="9" t="str">
        <f>IFERROR(VLOOKUP(Servicios[[#This Row],[VIN 8 BV]],Citas[[VIN]:[STATUS ASISTENCIA]],1,FALSE),"NO")</f>
        <v>K1404394</v>
      </c>
    </row>
    <row r="492" spans="1:30">
      <c r="A492" s="1">
        <v>45009</v>
      </c>
      <c r="B492" s="19" t="s">
        <v>3413</v>
      </c>
      <c r="C492" s="156" t="str">
        <f>IFERROR(VLOOKUP(Servicios[[#This Row],[VIN 8 BV]],Citas[[VIN]:[TMK]],2,0),"NO")</f>
        <v>K</v>
      </c>
      <c r="D492" s="4" t="str">
        <f>MID(Servicios[[#This Row],[VIN2]],10,8)</f>
        <v>LJ033249</v>
      </c>
      <c r="E492" s="3">
        <f t="shared" si="48"/>
        <v>1</v>
      </c>
      <c r="F492">
        <f t="shared" si="49"/>
        <v>24</v>
      </c>
      <c r="G492" t="str">
        <f>TEXT(Servicios[[#This Row],[FECHA]],"aaaa")</f>
        <v>2023</v>
      </c>
      <c r="H492" t="str">
        <f>TEXT(Servicios[[#This Row],[FECHA]],"mmmm")</f>
        <v>marzo</v>
      </c>
      <c r="I492" t="str">
        <f>CONCATENATE(Servicios[[#This Row],[MES]]," ",Servicios[[#This Row],[AÑO]])</f>
        <v>marzo 2023</v>
      </c>
      <c r="J492" s="3" t="str">
        <f>MID(Servicios[[#This Row],[ORDEN]],1,1)</f>
        <v>S</v>
      </c>
      <c r="L492" t="s">
        <v>3414</v>
      </c>
      <c r="M492" t="s">
        <v>3415</v>
      </c>
      <c r="N492" t="s">
        <v>3416</v>
      </c>
      <c r="O492" t="s">
        <v>119</v>
      </c>
      <c r="P492" t="s">
        <v>223</v>
      </c>
      <c r="Q492" t="s">
        <v>3417</v>
      </c>
      <c r="R492" t="e">
        <f>VLOOKUP(Servicios[[#This Row],[VIN2]],Table_OutputBDVentaReciente[Vin],1,0)</f>
        <v>#N/A</v>
      </c>
      <c r="S492" t="e">
        <f>VLOOKUP(Servicios[[#This Row],[VIN2]],Table_ListadoRptClientes[Vin],1,0)</f>
        <v>#N/A</v>
      </c>
      <c r="T492" t="e">
        <f>VLOOKUP(Servicios[[#This Row],[VIN2]],Table_LIstadoInactivos[Vin],1,0)</f>
        <v>#N/A</v>
      </c>
      <c r="U492" t="e">
        <f>VLOOKUP(Servicios[[#This Row],[VIN2]],Table_Campanias[Vin],1,0)</f>
        <v>#N/A</v>
      </c>
      <c r="V492" s="3" t="str">
        <f>MID(Servicios[[#This Row],[VIN2]],10,1)</f>
        <v>L</v>
      </c>
      <c r="W492" s="3">
        <f t="shared" si="50"/>
        <v>2021</v>
      </c>
      <c r="X492" t="s">
        <v>3418</v>
      </c>
      <c r="Y492">
        <v>0</v>
      </c>
      <c r="Z492">
        <v>4151511184</v>
      </c>
      <c r="AA492">
        <v>4151511184</v>
      </c>
      <c r="AB492">
        <v>0</v>
      </c>
      <c r="AC492" t="s">
        <v>3419</v>
      </c>
      <c r="AD492" s="9" t="str">
        <f>IFERROR(VLOOKUP(Servicios[[#This Row],[VIN 8 BV]],Citas[[VIN]:[STATUS ASISTENCIA]],1,FALSE),"NO")</f>
        <v>LJ033249</v>
      </c>
    </row>
    <row r="493" spans="1:30">
      <c r="A493" s="1">
        <v>45009</v>
      </c>
      <c r="B493" s="19" t="s">
        <v>3420</v>
      </c>
      <c r="C493" s="156" t="str">
        <f>IFERROR(VLOOKUP(Servicios[[#This Row],[VIN 8 BV]],Citas[[VIN]:[TMK]],2,0),"NO")</f>
        <v>K</v>
      </c>
      <c r="D493" s="4" t="str">
        <f>MID(Servicios[[#This Row],[VIN2]],10,8)</f>
        <v>K6200803</v>
      </c>
      <c r="E493" s="3">
        <f t="shared" si="48"/>
        <v>1</v>
      </c>
      <c r="F493">
        <f t="shared" si="49"/>
        <v>24</v>
      </c>
      <c r="G493" t="str">
        <f>TEXT(Servicios[[#This Row],[FECHA]],"aaaa")</f>
        <v>2023</v>
      </c>
      <c r="H493" t="str">
        <f>TEXT(Servicios[[#This Row],[FECHA]],"mmmm")</f>
        <v>marzo</v>
      </c>
      <c r="I493" t="str">
        <f>CONCATENATE(Servicios[[#This Row],[MES]]," ",Servicios[[#This Row],[AÑO]])</f>
        <v>marzo 2023</v>
      </c>
      <c r="J493" s="3" t="str">
        <f>MID(Servicios[[#This Row],[ORDEN]],1,1)</f>
        <v>S</v>
      </c>
      <c r="L493" t="s">
        <v>3421</v>
      </c>
      <c r="M493" t="s">
        <v>3422</v>
      </c>
      <c r="N493" t="s">
        <v>3423</v>
      </c>
      <c r="O493" t="s">
        <v>119</v>
      </c>
      <c r="P493" t="s">
        <v>338</v>
      </c>
      <c r="Q493" t="s">
        <v>3424</v>
      </c>
      <c r="R493" t="e">
        <f>VLOOKUP(Servicios[[#This Row],[VIN2]],Table_OutputBDVentaReciente[Vin],1,0)</f>
        <v>#N/A</v>
      </c>
      <c r="S493" t="str">
        <f>VLOOKUP(Servicios[[#This Row],[VIN2]],Table_ListadoRptClientes[Vin],1,0)</f>
        <v>JTFSX23P6K6200803</v>
      </c>
      <c r="T493" t="e">
        <f>VLOOKUP(Servicios[[#This Row],[VIN2]],Table_LIstadoInactivos[Vin],1,0)</f>
        <v>#N/A</v>
      </c>
      <c r="U493" t="e">
        <f>VLOOKUP(Servicios[[#This Row],[VIN2]],Table_Campanias[Vin],1,0)</f>
        <v>#N/A</v>
      </c>
      <c r="V493" s="3" t="str">
        <f>MID(Servicios[[#This Row],[VIN2]],10,1)</f>
        <v>K</v>
      </c>
      <c r="W493" s="3">
        <f t="shared" si="50"/>
        <v>2020</v>
      </c>
      <c r="X493" t="s">
        <v>3425</v>
      </c>
      <c r="Y493">
        <v>4151130602</v>
      </c>
      <c r="Z493">
        <v>4151130602</v>
      </c>
      <c r="AA493">
        <v>4151130602</v>
      </c>
      <c r="AB493">
        <v>0</v>
      </c>
      <c r="AC493" t="s">
        <v>3426</v>
      </c>
      <c r="AD493" s="9" t="str">
        <f>IFERROR(VLOOKUP(Servicios[[#This Row],[VIN 8 BV]],Citas[[VIN]:[STATUS ASISTENCIA]],1,FALSE),"NO")</f>
        <v>K6200803</v>
      </c>
    </row>
    <row r="494" spans="1:30">
      <c r="A494" s="1">
        <v>45009</v>
      </c>
      <c r="B494" s="19" t="s">
        <v>3427</v>
      </c>
      <c r="C494" s="156" t="str">
        <f>IFERROR(VLOOKUP(Servicios[[#This Row],[VIN 8 BV]],Citas[[VIN]:[TMK]],2,0),"NO")</f>
        <v>J</v>
      </c>
      <c r="D494" s="4" t="str">
        <f>MID(Servicios[[#This Row],[VIN2]],10,8)</f>
        <v>NU072059</v>
      </c>
      <c r="E494" s="3">
        <f t="shared" si="48"/>
        <v>1</v>
      </c>
      <c r="F494">
        <f t="shared" si="49"/>
        <v>24</v>
      </c>
      <c r="G494" t="str">
        <f>TEXT(Servicios[[#This Row],[FECHA]],"aaaa")</f>
        <v>2023</v>
      </c>
      <c r="H494" t="str">
        <f>TEXT(Servicios[[#This Row],[FECHA]],"mmmm")</f>
        <v>marzo</v>
      </c>
      <c r="I494" t="str">
        <f>CONCATENATE(Servicios[[#This Row],[MES]]," ",Servicios[[#This Row],[AÑO]])</f>
        <v>marzo 2023</v>
      </c>
      <c r="J494" s="3" t="str">
        <f>MID(Servicios[[#This Row],[ORDEN]],1,1)</f>
        <v>S</v>
      </c>
      <c r="L494" t="s">
        <v>3428</v>
      </c>
      <c r="M494" t="s">
        <v>3429</v>
      </c>
      <c r="N494" t="s">
        <v>3430</v>
      </c>
      <c r="O494" t="s">
        <v>119</v>
      </c>
      <c r="P494" t="s">
        <v>266</v>
      </c>
      <c r="Q494" t="s">
        <v>3431</v>
      </c>
      <c r="R494" t="e">
        <f>VLOOKUP(Servicios[[#This Row],[VIN2]],Table_OutputBDVentaReciente[Vin],1,0)</f>
        <v>#N/A</v>
      </c>
      <c r="S494" t="e">
        <f>VLOOKUP(Servicios[[#This Row],[VIN2]],Table_ListadoRptClientes[Vin],1,0)</f>
        <v>#N/A</v>
      </c>
      <c r="T494" t="e">
        <f>VLOOKUP(Servicios[[#This Row],[VIN2]],Table_LIstadoInactivos[Vin],1,0)</f>
        <v>#N/A</v>
      </c>
      <c r="U494" t="e">
        <f>VLOOKUP(Servicios[[#This Row],[VIN2]],Table_Campanias[Vin],1,0)</f>
        <v>#N/A</v>
      </c>
      <c r="V494" s="3" t="str">
        <f>MID(Servicios[[#This Row],[VIN2]],10,1)</f>
        <v>N</v>
      </c>
      <c r="W494" s="3" t="str">
        <f t="shared" si="50"/>
        <v/>
      </c>
      <c r="X494" t="s">
        <v>268</v>
      </c>
      <c r="Y494">
        <v>7274807749</v>
      </c>
      <c r="Z494">
        <v>7274807749</v>
      </c>
      <c r="AA494">
        <v>7274807749</v>
      </c>
      <c r="AB494">
        <v>0</v>
      </c>
      <c r="AC494" t="s">
        <v>3432</v>
      </c>
      <c r="AD494" s="9" t="str">
        <f>IFERROR(VLOOKUP(Servicios[[#This Row],[VIN 8 BV]],Citas[[VIN]:[STATUS ASISTENCIA]],1,FALSE),"NO")</f>
        <v>NU072059</v>
      </c>
    </row>
    <row r="495" spans="1:30">
      <c r="A495" s="1">
        <v>45009</v>
      </c>
      <c r="B495" s="19" t="s">
        <v>3433</v>
      </c>
      <c r="C495" s="156" t="str">
        <f>IFERROR(VLOOKUP(Servicios[[#This Row],[VIN 8 BV]],Citas[[VIN]:[TMK]],2,0),"NO")</f>
        <v>M</v>
      </c>
      <c r="D495" s="4" t="str">
        <f>MID(Servicios[[#This Row],[VIN2]],10,8)</f>
        <v>KR066433</v>
      </c>
      <c r="E495" s="3">
        <f t="shared" si="48"/>
        <v>1</v>
      </c>
      <c r="F495">
        <f t="shared" si="49"/>
        <v>24</v>
      </c>
      <c r="G495" t="str">
        <f>TEXT(Servicios[[#This Row],[FECHA]],"aaaa")</f>
        <v>2023</v>
      </c>
      <c r="H495" t="str">
        <f>TEXT(Servicios[[#This Row],[FECHA]],"mmmm")</f>
        <v>marzo</v>
      </c>
      <c r="I495" t="str">
        <f>CONCATENATE(Servicios[[#This Row],[MES]]," ",Servicios[[#This Row],[AÑO]])</f>
        <v>marzo 2023</v>
      </c>
      <c r="J495" s="3" t="str">
        <f>MID(Servicios[[#This Row],[ORDEN]],1,1)</f>
        <v>S</v>
      </c>
      <c r="L495" t="s">
        <v>3434</v>
      </c>
      <c r="M495" t="s">
        <v>3435</v>
      </c>
      <c r="N495" t="s">
        <v>3436</v>
      </c>
      <c r="O495" t="s">
        <v>118</v>
      </c>
      <c r="P495" t="s">
        <v>617</v>
      </c>
      <c r="Q495" t="s">
        <v>3437</v>
      </c>
      <c r="R495" t="e">
        <f>VLOOKUP(Servicios[[#This Row],[VIN2]],Table_OutputBDVentaReciente[Vin],1,0)</f>
        <v>#N/A</v>
      </c>
      <c r="S495" t="str">
        <f>VLOOKUP(Servicios[[#This Row],[VIN2]],Table_ListadoRptClientes[Vin],1,0)</f>
        <v>NMTKH3BX2KR066433</v>
      </c>
      <c r="T495" t="e">
        <f>VLOOKUP(Servicios[[#This Row],[VIN2]],Table_LIstadoInactivos[Vin],1,0)</f>
        <v>#N/A</v>
      </c>
      <c r="U495" t="e">
        <f>VLOOKUP(Servicios[[#This Row],[VIN2]],Table_Campanias[Vin],1,0)</f>
        <v>#N/A</v>
      </c>
      <c r="V495" s="3" t="str">
        <f>MID(Servicios[[#This Row],[VIN2]],10,1)</f>
        <v>K</v>
      </c>
      <c r="W495" s="3">
        <f t="shared" si="50"/>
        <v>2020</v>
      </c>
      <c r="X495" t="s">
        <v>3438</v>
      </c>
      <c r="Y495">
        <v>0</v>
      </c>
      <c r="Z495">
        <v>4611511684</v>
      </c>
      <c r="AA495">
        <v>4611511684</v>
      </c>
      <c r="AB495">
        <v>0</v>
      </c>
      <c r="AC495" t="s">
        <v>3439</v>
      </c>
      <c r="AD495" s="9" t="str">
        <f>IFERROR(VLOOKUP(Servicios[[#This Row],[VIN 8 BV]],Citas[[VIN]:[STATUS ASISTENCIA]],1,FALSE),"NO")</f>
        <v>KR066433</v>
      </c>
    </row>
    <row r="496" spans="1:30">
      <c r="A496" s="1">
        <v>45009</v>
      </c>
      <c r="B496" s="19" t="s">
        <v>3440</v>
      </c>
      <c r="C496" s="156" t="str">
        <f>IFERROR(VLOOKUP(Servicios[[#This Row],[VIN 8 BV]],Citas[[VIN]:[TMK]],2,0),"NO")</f>
        <v>K</v>
      </c>
      <c r="D496" s="4" t="str">
        <f>MID(Servicios[[#This Row],[VIN2]],10,8)</f>
        <v>J0258911</v>
      </c>
      <c r="E496" s="3">
        <f t="shared" si="48"/>
        <v>1</v>
      </c>
      <c r="F496">
        <f t="shared" si="49"/>
        <v>24</v>
      </c>
      <c r="G496" t="str">
        <f>TEXT(Servicios[[#This Row],[FECHA]],"aaaa")</f>
        <v>2023</v>
      </c>
      <c r="H496" t="str">
        <f>TEXT(Servicios[[#This Row],[FECHA]],"mmmm")</f>
        <v>marzo</v>
      </c>
      <c r="I496" t="str">
        <f>CONCATENATE(Servicios[[#This Row],[MES]]," ",Servicios[[#This Row],[AÑO]])</f>
        <v>marzo 2023</v>
      </c>
      <c r="J496" s="3" t="str">
        <f>MID(Servicios[[#This Row],[ORDEN]],1,1)</f>
        <v>S</v>
      </c>
      <c r="L496" t="s">
        <v>3441</v>
      </c>
      <c r="M496" t="s">
        <v>3442</v>
      </c>
      <c r="N496" t="s">
        <v>3443</v>
      </c>
      <c r="O496" t="s">
        <v>119</v>
      </c>
      <c r="P496" t="s">
        <v>251</v>
      </c>
      <c r="Q496" t="s">
        <v>3444</v>
      </c>
      <c r="R496" t="e">
        <f>VLOOKUP(Servicios[[#This Row],[VIN2]],Table_OutputBDVentaReciente[Vin],1,0)</f>
        <v>#N/A</v>
      </c>
      <c r="S496" t="str">
        <f>VLOOKUP(Servicios[[#This Row],[VIN2]],Table_ListadoRptClientes[Vin],1,0)</f>
        <v>MR0EX8DD2J0258911</v>
      </c>
      <c r="T496" t="e">
        <f>VLOOKUP(Servicios[[#This Row],[VIN2]],Table_LIstadoInactivos[Vin],1,0)</f>
        <v>#N/A</v>
      </c>
      <c r="U496" t="e">
        <f>VLOOKUP(Servicios[[#This Row],[VIN2]],Table_Campanias[Vin],1,0)</f>
        <v>#N/A</v>
      </c>
      <c r="V496" s="3" t="str">
        <f>MID(Servicios[[#This Row],[VIN2]],10,1)</f>
        <v>J</v>
      </c>
      <c r="W496" s="3">
        <f t="shared" si="50"/>
        <v>2019</v>
      </c>
      <c r="X496" t="s">
        <v>3445</v>
      </c>
      <c r="Y496">
        <v>0</v>
      </c>
      <c r="Z496">
        <v>5513429312</v>
      </c>
      <c r="AA496">
        <v>5513429312</v>
      </c>
      <c r="AB496">
        <v>0</v>
      </c>
      <c r="AC496" t="s">
        <v>3446</v>
      </c>
      <c r="AD496" s="9" t="str">
        <f>IFERROR(VLOOKUP(Servicios[[#This Row],[VIN 8 BV]],Citas[[VIN]:[STATUS ASISTENCIA]],1,FALSE),"NO")</f>
        <v>J0258911</v>
      </c>
    </row>
    <row r="497" spans="1:30">
      <c r="A497" s="1">
        <v>45009</v>
      </c>
      <c r="B497" s="19" t="s">
        <v>3447</v>
      </c>
      <c r="C497" s="156" t="str">
        <f>IFERROR(VLOOKUP(Servicios[[#This Row],[VIN 8 BV]],Citas[[VIN]:[TMK]],2,0),"NO")</f>
        <v>M</v>
      </c>
      <c r="D497" s="4" t="str">
        <f>MID(Servicios[[#This Row],[VIN2]],10,8)</f>
        <v>J0177543</v>
      </c>
      <c r="E497" s="3">
        <f t="shared" si="48"/>
        <v>1</v>
      </c>
      <c r="F497">
        <f t="shared" si="49"/>
        <v>24</v>
      </c>
      <c r="G497" t="str">
        <f>TEXT(Servicios[[#This Row],[FECHA]],"aaaa")</f>
        <v>2023</v>
      </c>
      <c r="H497" t="str">
        <f>TEXT(Servicios[[#This Row],[FECHA]],"mmmm")</f>
        <v>marzo</v>
      </c>
      <c r="I497" t="str">
        <f>CONCATENATE(Servicios[[#This Row],[MES]]," ",Servicios[[#This Row],[AÑO]])</f>
        <v>marzo 2023</v>
      </c>
      <c r="J497" s="3" t="str">
        <f>MID(Servicios[[#This Row],[ORDEN]],1,1)</f>
        <v>S</v>
      </c>
      <c r="L497" t="s">
        <v>3448</v>
      </c>
      <c r="M497" t="s">
        <v>3449</v>
      </c>
      <c r="N497" t="s">
        <v>3450</v>
      </c>
      <c r="O497" t="s">
        <v>120</v>
      </c>
      <c r="P497" t="s">
        <v>251</v>
      </c>
      <c r="Q497" t="s">
        <v>3451</v>
      </c>
      <c r="R497" t="e">
        <f>VLOOKUP(Servicios[[#This Row],[VIN2]],Table_OutputBDVentaReciente[Vin],1,0)</f>
        <v>#N/A</v>
      </c>
      <c r="S497" t="str">
        <f>VLOOKUP(Servicios[[#This Row],[VIN2]],Table_ListadoRptClientes[Vin],1,0)</f>
        <v>MR0EX8DDXJ0177543</v>
      </c>
      <c r="T497" t="e">
        <f>VLOOKUP(Servicios[[#This Row],[VIN2]],Table_LIstadoInactivos[Vin],1,0)</f>
        <v>#N/A</v>
      </c>
      <c r="U497" t="e">
        <f>VLOOKUP(Servicios[[#This Row],[VIN2]],Table_Campanias[Vin],1,0)</f>
        <v>#N/A</v>
      </c>
      <c r="V497" s="3" t="str">
        <f>MID(Servicios[[#This Row],[VIN2]],10,1)</f>
        <v>J</v>
      </c>
      <c r="W497" s="3">
        <f t="shared" si="50"/>
        <v>2019</v>
      </c>
      <c r="X497" t="s">
        <v>3452</v>
      </c>
      <c r="Y497">
        <v>4616160517</v>
      </c>
      <c r="Z497">
        <v>4611120148</v>
      </c>
      <c r="AA497">
        <v>4611120148</v>
      </c>
      <c r="AB497">
        <v>4611120148</v>
      </c>
      <c r="AC497" t="s">
        <v>3453</v>
      </c>
      <c r="AD497" s="9" t="str">
        <f>IFERROR(VLOOKUP(Servicios[[#This Row],[VIN 8 BV]],Citas[[VIN]:[STATUS ASISTENCIA]],1,FALSE),"NO")</f>
        <v>J0177543</v>
      </c>
    </row>
    <row r="498" spans="1:30">
      <c r="A498" s="1">
        <v>45009</v>
      </c>
      <c r="B498" s="19" t="s">
        <v>3454</v>
      </c>
      <c r="C498" s="156" t="str">
        <f>IFERROR(VLOOKUP(Servicios[[#This Row],[VIN 8 BV]],Citas[[VIN]:[TMK]],2,0),"NO")</f>
        <v>J</v>
      </c>
      <c r="D498" s="4" t="str">
        <f>MID(Servicios[[#This Row],[VIN2]],10,8)</f>
        <v>MP214175</v>
      </c>
      <c r="E498" s="3">
        <f t="shared" si="48"/>
        <v>1</v>
      </c>
      <c r="F498">
        <f t="shared" si="49"/>
        <v>24</v>
      </c>
      <c r="G498" t="str">
        <f>TEXT(Servicios[[#This Row],[FECHA]],"aaaa")</f>
        <v>2023</v>
      </c>
      <c r="H498" t="str">
        <f>TEXT(Servicios[[#This Row],[FECHA]],"mmmm")</f>
        <v>marzo</v>
      </c>
      <c r="I498" t="str">
        <f>CONCATENATE(Servicios[[#This Row],[MES]]," ",Servicios[[#This Row],[AÑO]])</f>
        <v>marzo 2023</v>
      </c>
      <c r="J498" s="3" t="str">
        <f>MID(Servicios[[#This Row],[ORDEN]],1,1)</f>
        <v>S</v>
      </c>
      <c r="L498" t="s">
        <v>3455</v>
      </c>
      <c r="M498" t="s">
        <v>3456</v>
      </c>
      <c r="N498" t="s">
        <v>3457</v>
      </c>
      <c r="O498" t="s">
        <v>118</v>
      </c>
      <c r="P498" t="s">
        <v>310</v>
      </c>
      <c r="Q498" t="s">
        <v>3458</v>
      </c>
      <c r="R498" t="e">
        <f>VLOOKUP(Servicios[[#This Row],[VIN2]],Table_OutputBDVentaReciente[Vin],1,0)</f>
        <v>#N/A</v>
      </c>
      <c r="S498" t="str">
        <f>VLOOKUP(Servicios[[#This Row],[VIN2]],Table_ListadoRptClientes[Vin],1,0)</f>
        <v>5YFBPRBE0MP214175</v>
      </c>
      <c r="T498" t="e">
        <f>VLOOKUP(Servicios[[#This Row],[VIN2]],Table_LIstadoInactivos[Vin],1,0)</f>
        <v>#N/A</v>
      </c>
      <c r="U498" t="e">
        <f>VLOOKUP(Servicios[[#This Row],[VIN2]],Table_Campanias[Vin],1,0)</f>
        <v>#N/A</v>
      </c>
      <c r="V498" s="3" t="str">
        <f>MID(Servicios[[#This Row],[VIN2]],10,1)</f>
        <v>M</v>
      </c>
      <c r="W498" s="3">
        <f t="shared" si="50"/>
        <v>2022</v>
      </c>
      <c r="X498" t="s">
        <v>3459</v>
      </c>
      <c r="Y498">
        <v>4615460539</v>
      </c>
      <c r="Z498">
        <v>4615460538</v>
      </c>
      <c r="AA498">
        <v>4615460538</v>
      </c>
      <c r="AB498">
        <v>0</v>
      </c>
      <c r="AC498" t="s">
        <v>3460</v>
      </c>
      <c r="AD498" s="9" t="str">
        <f>IFERROR(VLOOKUP(Servicios[[#This Row],[VIN 8 BV]],Citas[[VIN]:[STATUS ASISTENCIA]],1,FALSE),"NO")</f>
        <v>MP214175</v>
      </c>
    </row>
    <row r="499" spans="1:30">
      <c r="A499" s="1">
        <v>45009</v>
      </c>
      <c r="B499" s="19" t="s">
        <v>3461</v>
      </c>
      <c r="C499" s="156" t="str">
        <f>IFERROR(VLOOKUP(Servicios[[#This Row],[VIN 8 BV]],Citas[[VIN]:[TMK]],2,0),"NO")</f>
        <v>K</v>
      </c>
      <c r="D499" s="4" t="str">
        <f>MID(Servicios[[#This Row],[VIN2]],10,8)</f>
        <v>G0168850</v>
      </c>
      <c r="E499" s="3">
        <f t="shared" si="48"/>
        <v>1</v>
      </c>
      <c r="F499">
        <f t="shared" si="49"/>
        <v>24</v>
      </c>
      <c r="G499" t="str">
        <f>TEXT(Servicios[[#This Row],[FECHA]],"aaaa")</f>
        <v>2023</v>
      </c>
      <c r="H499" t="str">
        <f>TEXT(Servicios[[#This Row],[FECHA]],"mmmm")</f>
        <v>marzo</v>
      </c>
      <c r="I499" t="str">
        <f>CONCATENATE(Servicios[[#This Row],[MES]]," ",Servicios[[#This Row],[AÑO]])</f>
        <v>marzo 2023</v>
      </c>
      <c r="J499" s="3" t="str">
        <f>MID(Servicios[[#This Row],[ORDEN]],1,1)</f>
        <v>S</v>
      </c>
      <c r="L499" t="s">
        <v>3462</v>
      </c>
      <c r="M499" t="s">
        <v>3463</v>
      </c>
      <c r="N499" t="s">
        <v>3464</v>
      </c>
      <c r="O499" t="s">
        <v>119</v>
      </c>
      <c r="P499" t="s">
        <v>251</v>
      </c>
      <c r="Q499" t="s">
        <v>3465</v>
      </c>
      <c r="R499" t="e">
        <f>VLOOKUP(Servicios[[#This Row],[VIN2]],Table_OutputBDVentaReciente[Vin],1,0)</f>
        <v>#N/A</v>
      </c>
      <c r="S499" t="str">
        <f>VLOOKUP(Servicios[[#This Row],[VIN2]],Table_ListadoRptClientes[Vin],1,0)</f>
        <v>MR0EX8DD6G0168850</v>
      </c>
      <c r="T499" t="e">
        <f>VLOOKUP(Servicios[[#This Row],[VIN2]],Table_LIstadoInactivos[Vin],1,0)</f>
        <v>#N/A</v>
      </c>
      <c r="U499" t="e">
        <f>VLOOKUP(Servicios[[#This Row],[VIN2]],Table_Campanias[Vin],1,0)</f>
        <v>#N/A</v>
      </c>
      <c r="V499" s="3" t="str">
        <f>MID(Servicios[[#This Row],[VIN2]],10,1)</f>
        <v>G</v>
      </c>
      <c r="W499" s="3">
        <f t="shared" si="50"/>
        <v>2016</v>
      </c>
      <c r="X499" t="s">
        <v>3466</v>
      </c>
      <c r="Y499">
        <v>0</v>
      </c>
      <c r="Z499">
        <v>4773933951</v>
      </c>
      <c r="AA499">
        <v>4773425359</v>
      </c>
      <c r="AB499">
        <v>0</v>
      </c>
      <c r="AC499" t="s">
        <v>3467</v>
      </c>
      <c r="AD499" s="9" t="str">
        <f>IFERROR(VLOOKUP(Servicios[[#This Row],[VIN 8 BV]],Citas[[VIN]:[STATUS ASISTENCIA]],1,FALSE),"NO")</f>
        <v>G0168850</v>
      </c>
    </row>
    <row r="500" spans="1:30">
      <c r="A500" s="1">
        <v>45009</v>
      </c>
      <c r="B500" s="19" t="s">
        <v>3468</v>
      </c>
      <c r="C500" s="156" t="str">
        <f>IFERROR(VLOOKUP(Servicios[[#This Row],[VIN 8 BV]],Citas[[VIN]:[TMK]],2,0),"NO")</f>
        <v>I</v>
      </c>
      <c r="D500" s="4" t="str">
        <f>MID(Servicios[[#This Row],[VIN2]],10,8)</f>
        <v>NP277753</v>
      </c>
      <c r="E500" s="3">
        <f t="shared" si="48"/>
        <v>1</v>
      </c>
      <c r="F500">
        <f t="shared" si="49"/>
        <v>24</v>
      </c>
      <c r="G500" t="str">
        <f>TEXT(Servicios[[#This Row],[FECHA]],"aaaa")</f>
        <v>2023</v>
      </c>
      <c r="H500" t="str">
        <f>TEXT(Servicios[[#This Row],[FECHA]],"mmmm")</f>
        <v>marzo</v>
      </c>
      <c r="I500" t="str">
        <f>CONCATENATE(Servicios[[#This Row],[MES]]," ",Servicios[[#This Row],[AÑO]])</f>
        <v>marzo 2023</v>
      </c>
      <c r="J500" s="3" t="str">
        <f>MID(Servicios[[#This Row],[ORDEN]],1,1)</f>
        <v>S</v>
      </c>
      <c r="L500" t="s">
        <v>3469</v>
      </c>
      <c r="M500" t="s">
        <v>3470</v>
      </c>
      <c r="N500" t="s">
        <v>3471</v>
      </c>
      <c r="O500" t="s">
        <v>118</v>
      </c>
      <c r="P500" t="s">
        <v>310</v>
      </c>
      <c r="Q500" t="s">
        <v>3472</v>
      </c>
      <c r="R500" t="e">
        <f>VLOOKUP(Servicios[[#This Row],[VIN2]],Table_OutputBDVentaReciente[Vin],1,0)</f>
        <v>#N/A</v>
      </c>
      <c r="S500" t="str">
        <f>VLOOKUP(Servicios[[#This Row],[VIN2]],Table_ListadoRptClientes[Vin],1,0)</f>
        <v>5YFBPRBE8NP277753</v>
      </c>
      <c r="T500" t="e">
        <f>VLOOKUP(Servicios[[#This Row],[VIN2]],Table_LIstadoInactivos[Vin],1,0)</f>
        <v>#N/A</v>
      </c>
      <c r="U500" t="e">
        <f>VLOOKUP(Servicios[[#This Row],[VIN2]],Table_Campanias[Vin],1,0)</f>
        <v>#N/A</v>
      </c>
      <c r="V500" s="3" t="str">
        <f>MID(Servicios[[#This Row],[VIN2]],10,1)</f>
        <v>N</v>
      </c>
      <c r="W500" s="3" t="str">
        <f t="shared" si="50"/>
        <v/>
      </c>
      <c r="X500" t="s">
        <v>3473</v>
      </c>
      <c r="Y500">
        <v>4616184901</v>
      </c>
      <c r="Z500">
        <v>0</v>
      </c>
      <c r="AA500">
        <v>4612128710</v>
      </c>
      <c r="AB500">
        <v>0</v>
      </c>
      <c r="AC500" t="s">
        <v>3474</v>
      </c>
      <c r="AD500" s="9" t="str">
        <f>IFERROR(VLOOKUP(Servicios[[#This Row],[VIN 8 BV]],Citas[[VIN]:[STATUS ASISTENCIA]],1,FALSE),"NO")</f>
        <v>NP277753</v>
      </c>
    </row>
    <row r="501" spans="1:30">
      <c r="A501" s="1">
        <v>45009</v>
      </c>
      <c r="B501" s="19" t="s">
        <v>3475</v>
      </c>
      <c r="C501" s="156" t="str">
        <f>IFERROR(VLOOKUP(Servicios[[#This Row],[VIN 8 BV]],Citas[[VIN]:[TMK]],2,0),"NO")</f>
        <v>K</v>
      </c>
      <c r="D501" s="4" t="str">
        <f>MID(Servicios[[#This Row],[VIN2]],10,8)</f>
        <v>JP830257</v>
      </c>
      <c r="E501" s="3">
        <f t="shared" si="48"/>
        <v>1</v>
      </c>
      <c r="F501">
        <f t="shared" si="49"/>
        <v>24</v>
      </c>
      <c r="G501" t="str">
        <f>TEXT(Servicios[[#This Row],[FECHA]],"aaaa")</f>
        <v>2023</v>
      </c>
      <c r="H501" t="str">
        <f>TEXT(Servicios[[#This Row],[FECHA]],"mmmm")</f>
        <v>marzo</v>
      </c>
      <c r="I501" t="str">
        <f>CONCATENATE(Servicios[[#This Row],[MES]]," ",Servicios[[#This Row],[AÑO]])</f>
        <v>marzo 2023</v>
      </c>
      <c r="J501" s="3" t="str">
        <f>MID(Servicios[[#This Row],[ORDEN]],1,1)</f>
        <v>S</v>
      </c>
      <c r="L501" t="s">
        <v>3476</v>
      </c>
      <c r="M501" t="s">
        <v>3477</v>
      </c>
      <c r="N501" t="s">
        <v>3478</v>
      </c>
      <c r="O501" t="s">
        <v>120</v>
      </c>
      <c r="P501" t="s">
        <v>310</v>
      </c>
      <c r="Q501" t="s">
        <v>3479</v>
      </c>
      <c r="R501" t="e">
        <f>VLOOKUP(Servicios[[#This Row],[VIN2]],Table_OutputBDVentaReciente[Vin],1,0)</f>
        <v>#N/A</v>
      </c>
      <c r="S501" t="str">
        <f>VLOOKUP(Servicios[[#This Row],[VIN2]],Table_ListadoRptClientes[Vin],1,0)</f>
        <v>5YFBPRHEXJP830257</v>
      </c>
      <c r="T501" t="e">
        <f>VLOOKUP(Servicios[[#This Row],[VIN2]],Table_LIstadoInactivos[Vin],1,0)</f>
        <v>#N/A</v>
      </c>
      <c r="U501" t="e">
        <f>VLOOKUP(Servicios[[#This Row],[VIN2]],Table_Campanias[Vin],1,0)</f>
        <v>#N/A</v>
      </c>
      <c r="V501" s="3" t="str">
        <f>MID(Servicios[[#This Row],[VIN2]],10,1)</f>
        <v>J</v>
      </c>
      <c r="W501" s="3">
        <f t="shared" si="50"/>
        <v>2019</v>
      </c>
      <c r="X501" t="s">
        <v>3480</v>
      </c>
      <c r="Y501">
        <v>4612300513</v>
      </c>
      <c r="Z501">
        <v>4616191388</v>
      </c>
      <c r="AA501">
        <v>4616191388</v>
      </c>
      <c r="AB501">
        <v>4616191388</v>
      </c>
      <c r="AC501" t="s">
        <v>3481</v>
      </c>
      <c r="AD501" s="9" t="str">
        <f>IFERROR(VLOOKUP(Servicios[[#This Row],[VIN 8 BV]],Citas[[VIN]:[STATUS ASISTENCIA]],1,FALSE),"NO")</f>
        <v>JP830257</v>
      </c>
    </row>
    <row r="502" spans="1:30">
      <c r="A502" s="1">
        <v>45009</v>
      </c>
      <c r="B502" s="19" t="s">
        <v>3482</v>
      </c>
      <c r="C502" s="156" t="str">
        <f>IFERROR(VLOOKUP(Servicios[[#This Row],[VIN 8 BV]],Citas[[VIN]:[TMK]],2,0),"NO")</f>
        <v>K</v>
      </c>
      <c r="D502" s="4" t="str">
        <f>MID(Servicios[[#This Row],[VIN2]],10,8)</f>
        <v>J3078335</v>
      </c>
      <c r="E502" s="3">
        <f t="shared" si="48"/>
        <v>1</v>
      </c>
      <c r="F502">
        <f t="shared" si="49"/>
        <v>24</v>
      </c>
      <c r="G502" t="str">
        <f>TEXT(Servicios[[#This Row],[FECHA]],"aaaa")</f>
        <v>2023</v>
      </c>
      <c r="H502" t="str">
        <f>TEXT(Servicios[[#This Row],[FECHA]],"mmmm")</f>
        <v>marzo</v>
      </c>
      <c r="I502" t="str">
        <f>CONCATENATE(Servicios[[#This Row],[MES]]," ",Servicios[[#This Row],[AÑO]])</f>
        <v>marzo 2023</v>
      </c>
      <c r="J502" s="3" t="str">
        <f>MID(Servicios[[#This Row],[ORDEN]],1,1)</f>
        <v>S</v>
      </c>
      <c r="L502" t="s">
        <v>3483</v>
      </c>
      <c r="M502" t="s">
        <v>3484</v>
      </c>
      <c r="N502" t="s">
        <v>3485</v>
      </c>
      <c r="O502" t="s">
        <v>119</v>
      </c>
      <c r="P502" t="s">
        <v>215</v>
      </c>
      <c r="Q502" t="s">
        <v>3486</v>
      </c>
      <c r="R502" t="e">
        <f>VLOOKUP(Servicios[[#This Row],[VIN2]],Table_OutputBDVentaReciente[Vin],1,0)</f>
        <v>#N/A</v>
      </c>
      <c r="S502" t="str">
        <f>VLOOKUP(Servicios[[#This Row],[VIN2]],Table_ListadoRptClientes[Vin],1,0)</f>
        <v>JTDKBRFUXJ3078335</v>
      </c>
      <c r="T502" t="e">
        <f>VLOOKUP(Servicios[[#This Row],[VIN2]],Table_LIstadoInactivos[Vin],1,0)</f>
        <v>#N/A</v>
      </c>
      <c r="U502" t="e">
        <f>VLOOKUP(Servicios[[#This Row],[VIN2]],Table_Campanias[Vin],1,0)</f>
        <v>#N/A</v>
      </c>
      <c r="V502" s="3" t="str">
        <f>MID(Servicios[[#This Row],[VIN2]],10,1)</f>
        <v>J</v>
      </c>
      <c r="W502" s="3">
        <f t="shared" si="50"/>
        <v>2019</v>
      </c>
      <c r="X502" t="s">
        <v>3487</v>
      </c>
      <c r="Y502">
        <v>0</v>
      </c>
      <c r="Z502">
        <v>4611409503</v>
      </c>
      <c r="AA502">
        <v>4611409503</v>
      </c>
      <c r="AB502">
        <v>0</v>
      </c>
      <c r="AC502" t="s">
        <v>3488</v>
      </c>
      <c r="AD502" s="9" t="str">
        <f>IFERROR(VLOOKUP(Servicios[[#This Row],[VIN 8 BV]],Citas[[VIN]:[STATUS ASISTENCIA]],1,FALSE),"NO")</f>
        <v>J3078335</v>
      </c>
    </row>
    <row r="503" spans="1:30">
      <c r="A503" s="1">
        <v>45009</v>
      </c>
      <c r="B503" s="19" t="s">
        <v>3489</v>
      </c>
      <c r="C503" s="156" t="str">
        <f>IFERROR(VLOOKUP(Servicios[[#This Row],[VIN 8 BV]],Citas[[VIN]:[TMK]],2,0),"NO")</f>
        <v>K</v>
      </c>
      <c r="D503" s="4" t="str">
        <f>MID(Servicios[[#This Row],[VIN2]],10,8)</f>
        <v>HW543236</v>
      </c>
      <c r="E503" s="3">
        <f t="shared" si="48"/>
        <v>1</v>
      </c>
      <c r="F503">
        <f t="shared" si="49"/>
        <v>24</v>
      </c>
      <c r="G503" t="str">
        <f>TEXT(Servicios[[#This Row],[FECHA]],"aaaa")</f>
        <v>2023</v>
      </c>
      <c r="H503" t="str">
        <f>TEXT(Servicios[[#This Row],[FECHA]],"mmmm")</f>
        <v>marzo</v>
      </c>
      <c r="I503" t="str">
        <f>CONCATENATE(Servicios[[#This Row],[MES]]," ",Servicios[[#This Row],[AÑO]])</f>
        <v>marzo 2023</v>
      </c>
      <c r="J503" s="3" t="str">
        <f>MID(Servicios[[#This Row],[ORDEN]],1,1)</f>
        <v>S</v>
      </c>
      <c r="L503" t="s">
        <v>3490</v>
      </c>
      <c r="M503" t="s">
        <v>3491</v>
      </c>
      <c r="N503" t="s">
        <v>3492</v>
      </c>
      <c r="O503" t="s">
        <v>120</v>
      </c>
      <c r="P503" t="s">
        <v>295</v>
      </c>
      <c r="Q503" t="s">
        <v>3493</v>
      </c>
      <c r="R503" t="e">
        <f>VLOOKUP(Servicios[[#This Row],[VIN2]],Table_OutputBDVentaReciente[Vin],1,0)</f>
        <v>#N/A</v>
      </c>
      <c r="S503" t="str">
        <f>VLOOKUP(Servicios[[#This Row],[VIN2]],Table_ListadoRptClientes[Vin],1,0)</f>
        <v>2T3RFREV5HW543236</v>
      </c>
      <c r="T503" t="e">
        <f>VLOOKUP(Servicios[[#This Row],[VIN2]],Table_LIstadoInactivos[Vin],1,0)</f>
        <v>#N/A</v>
      </c>
      <c r="U503" t="e">
        <f>VLOOKUP(Servicios[[#This Row],[VIN2]],Table_Campanias[Vin],1,0)</f>
        <v>#N/A</v>
      </c>
      <c r="V503" s="3" t="str">
        <f>MID(Servicios[[#This Row],[VIN2]],10,1)</f>
        <v>H</v>
      </c>
      <c r="W503" s="3">
        <f t="shared" si="50"/>
        <v>2017</v>
      </c>
      <c r="X503" t="s">
        <v>3494</v>
      </c>
      <c r="Y503">
        <v>4616122286</v>
      </c>
      <c r="Z503">
        <v>4611711229</v>
      </c>
      <c r="AA503">
        <v>4611711229</v>
      </c>
      <c r="AB503">
        <v>0</v>
      </c>
      <c r="AC503" t="s">
        <v>3495</v>
      </c>
      <c r="AD503" s="9" t="str">
        <f>IFERROR(VLOOKUP(Servicios[[#This Row],[VIN 8 BV]],Citas[[VIN]:[STATUS ASISTENCIA]],1,FALSE),"NO")</f>
        <v>HW543236</v>
      </c>
    </row>
    <row r="504" spans="1:30">
      <c r="A504" s="1">
        <v>45009</v>
      </c>
      <c r="B504" s="19" t="s">
        <v>3496</v>
      </c>
      <c r="C504" s="156" t="str">
        <f>IFERROR(VLOOKUP(Servicios[[#This Row],[VIN 8 BV]],Citas[[VIN]:[TMK]],2,0),"NO")</f>
        <v>I</v>
      </c>
      <c r="D504" s="4" t="str">
        <f>MID(Servicios[[#This Row],[VIN2]],10,8)</f>
        <v>N3171397</v>
      </c>
      <c r="E504" s="3">
        <f t="shared" si="48"/>
        <v>1</v>
      </c>
      <c r="F504">
        <f t="shared" si="49"/>
        <v>24</v>
      </c>
      <c r="G504" t="str">
        <f>TEXT(Servicios[[#This Row],[FECHA]],"aaaa")</f>
        <v>2023</v>
      </c>
      <c r="H504" t="str">
        <f>TEXT(Servicios[[#This Row],[FECHA]],"mmmm")</f>
        <v>marzo</v>
      </c>
      <c r="I504" t="str">
        <f>CONCATENATE(Servicios[[#This Row],[MES]]," ",Servicios[[#This Row],[AÑO]])</f>
        <v>marzo 2023</v>
      </c>
      <c r="J504" s="3" t="str">
        <f>MID(Servicios[[#This Row],[ORDEN]],1,1)</f>
        <v>S</v>
      </c>
      <c r="L504" t="s">
        <v>3497</v>
      </c>
      <c r="M504" t="s">
        <v>3498</v>
      </c>
      <c r="N504" t="s">
        <v>3499</v>
      </c>
      <c r="O504" t="s">
        <v>118</v>
      </c>
      <c r="P504" t="s">
        <v>215</v>
      </c>
      <c r="Q504" t="s">
        <v>3500</v>
      </c>
      <c r="R504" t="e">
        <f>VLOOKUP(Servicios[[#This Row],[VIN2]],Table_OutputBDVentaReciente[Vin],1,0)</f>
        <v>#N/A</v>
      </c>
      <c r="S504" t="str">
        <f>VLOOKUP(Servicios[[#This Row],[VIN2]],Table_ListadoRptClientes[Vin],1,0)</f>
        <v>JTDKAMFUXN3171397</v>
      </c>
      <c r="T504" t="e">
        <f>VLOOKUP(Servicios[[#This Row],[VIN2]],Table_LIstadoInactivos[Vin],1,0)</f>
        <v>#N/A</v>
      </c>
      <c r="U504" t="e">
        <f>VLOOKUP(Servicios[[#This Row],[VIN2]],Table_Campanias[Vin],1,0)</f>
        <v>#N/A</v>
      </c>
      <c r="V504" s="3" t="str">
        <f>MID(Servicios[[#This Row],[VIN2]],10,1)</f>
        <v>N</v>
      </c>
      <c r="W504" s="3" t="str">
        <f t="shared" si="50"/>
        <v/>
      </c>
      <c r="X504" t="s">
        <v>3501</v>
      </c>
      <c r="Y504">
        <v>0</v>
      </c>
      <c r="Z504">
        <v>0</v>
      </c>
      <c r="AA504">
        <v>5539494489</v>
      </c>
      <c r="AB504">
        <v>0</v>
      </c>
      <c r="AC504" t="s">
        <v>3502</v>
      </c>
      <c r="AD504" s="9" t="str">
        <f>IFERROR(VLOOKUP(Servicios[[#This Row],[VIN 8 BV]],Citas[[VIN]:[STATUS ASISTENCIA]],1,FALSE),"NO")</f>
        <v>N3171397</v>
      </c>
    </row>
    <row r="505" spans="1:30">
      <c r="A505" s="1">
        <v>45009</v>
      </c>
      <c r="B505" s="19" t="s">
        <v>3503</v>
      </c>
      <c r="C505" s="156" t="str">
        <f>IFERROR(VLOOKUP(Servicios[[#This Row],[VIN 8 BV]],Citas[[VIN]:[TMK]],2,0),"NO")</f>
        <v>I</v>
      </c>
      <c r="D505" s="4" t="str">
        <f>MID(Servicios[[#This Row],[VIN2]],10,8)</f>
        <v>K1160663</v>
      </c>
      <c r="E505" s="3">
        <f t="shared" si="48"/>
        <v>1</v>
      </c>
      <c r="F505">
        <f t="shared" si="49"/>
        <v>24</v>
      </c>
      <c r="G505" t="str">
        <f>TEXT(Servicios[[#This Row],[FECHA]],"aaaa")</f>
        <v>2023</v>
      </c>
      <c r="H505" t="str">
        <f>TEXT(Servicios[[#This Row],[FECHA]],"mmmm")</f>
        <v>marzo</v>
      </c>
      <c r="I505" t="str">
        <f>CONCATENATE(Servicios[[#This Row],[MES]]," ",Servicios[[#This Row],[AÑO]])</f>
        <v>marzo 2023</v>
      </c>
      <c r="J505" s="3" t="str">
        <f>MID(Servicios[[#This Row],[ORDEN]],1,1)</f>
        <v>S</v>
      </c>
      <c r="L505" t="s">
        <v>3504</v>
      </c>
      <c r="M505" t="s">
        <v>3505</v>
      </c>
      <c r="N505" t="s">
        <v>3506</v>
      </c>
      <c r="O505" t="s">
        <v>118</v>
      </c>
      <c r="P505" t="s">
        <v>231</v>
      </c>
      <c r="Q505" t="s">
        <v>3507</v>
      </c>
      <c r="R505" t="e">
        <f>VLOOKUP(Servicios[[#This Row],[VIN2]],Table_OutputBDVentaReciente[Vin],1,0)</f>
        <v>#N/A</v>
      </c>
      <c r="S505" t="str">
        <f>VLOOKUP(Servicios[[#This Row],[VIN2]],Table_ListadoRptClientes[Vin],1,0)</f>
        <v>MR2B29F33K1160663</v>
      </c>
      <c r="T505" t="e">
        <f>VLOOKUP(Servicios[[#This Row],[VIN2]],Table_LIstadoInactivos[Vin],1,0)</f>
        <v>#N/A</v>
      </c>
      <c r="U505" t="e">
        <f>VLOOKUP(Servicios[[#This Row],[VIN2]],Table_Campanias[Vin],1,0)</f>
        <v>#N/A</v>
      </c>
      <c r="V505" s="3" t="str">
        <f>MID(Servicios[[#This Row],[VIN2]],10,1)</f>
        <v>K</v>
      </c>
      <c r="W505" s="3">
        <f t="shared" si="50"/>
        <v>2020</v>
      </c>
      <c r="X505" t="s">
        <v>3508</v>
      </c>
      <c r="Y505">
        <v>0</v>
      </c>
      <c r="Z505">
        <v>4611993233</v>
      </c>
      <c r="AA505">
        <v>4611021199</v>
      </c>
      <c r="AB505">
        <v>0</v>
      </c>
      <c r="AC505" t="s">
        <v>3509</v>
      </c>
      <c r="AD505" s="9" t="str">
        <f>IFERROR(VLOOKUP(Servicios[[#This Row],[VIN 8 BV]],Citas[[VIN]:[STATUS ASISTENCIA]],1,FALSE),"NO")</f>
        <v>K1160663</v>
      </c>
    </row>
    <row r="506" spans="1:30">
      <c r="A506" s="1">
        <v>45009</v>
      </c>
      <c r="B506" s="19" t="s">
        <v>3510</v>
      </c>
      <c r="C506" s="156" t="str">
        <f>IFERROR(VLOOKUP(Servicios[[#This Row],[VIN 8 BV]],Citas[[VIN]:[TMK]],2,0),"NO")</f>
        <v>NO</v>
      </c>
      <c r="D506" s="4" t="str">
        <f>MID(Servicios[[#This Row],[VIN2]],10,8)</f>
        <v>G3525540</v>
      </c>
      <c r="E506" s="3">
        <f t="shared" si="48"/>
        <v>1</v>
      </c>
      <c r="F506">
        <f t="shared" si="49"/>
        <v>24</v>
      </c>
      <c r="G506" t="str">
        <f>TEXT(Servicios[[#This Row],[FECHA]],"aaaa")</f>
        <v>2023</v>
      </c>
      <c r="H506" t="str">
        <f>TEXT(Servicios[[#This Row],[FECHA]],"mmmm")</f>
        <v>marzo</v>
      </c>
      <c r="I506" t="str">
        <f>CONCATENATE(Servicios[[#This Row],[MES]]," ",Servicios[[#This Row],[AÑO]])</f>
        <v>marzo 2023</v>
      </c>
      <c r="J506" s="3" t="str">
        <f>MID(Servicios[[#This Row],[ORDEN]],1,1)</f>
        <v>S</v>
      </c>
      <c r="L506" t="s">
        <v>3511</v>
      </c>
      <c r="M506" t="s">
        <v>3512</v>
      </c>
      <c r="N506" t="s">
        <v>3513</v>
      </c>
      <c r="O506" t="s">
        <v>119</v>
      </c>
      <c r="P506" t="s">
        <v>215</v>
      </c>
      <c r="Q506" t="s">
        <v>3514</v>
      </c>
      <c r="R506" t="e">
        <f>VLOOKUP(Servicios[[#This Row],[VIN2]],Table_OutputBDVentaReciente[Vin],1,0)</f>
        <v>#N/A</v>
      </c>
      <c r="S506" t="str">
        <f>VLOOKUP(Servicios[[#This Row],[VIN2]],Table_ListadoRptClientes[Vin],1,0)</f>
        <v>JTDKBRFU0G3525540</v>
      </c>
      <c r="T506" t="e">
        <f>VLOOKUP(Servicios[[#This Row],[VIN2]],Table_LIstadoInactivos[Vin],1,0)</f>
        <v>#N/A</v>
      </c>
      <c r="U506" t="e">
        <f>VLOOKUP(Servicios[[#This Row],[VIN2]],Table_Campanias[Vin],1,0)</f>
        <v>#N/A</v>
      </c>
      <c r="V506" s="3" t="str">
        <f>MID(Servicios[[#This Row],[VIN2]],10,1)</f>
        <v>G</v>
      </c>
      <c r="W506" s="3">
        <f t="shared" si="50"/>
        <v>2016</v>
      </c>
      <c r="X506" t="s">
        <v>3515</v>
      </c>
      <c r="Y506">
        <v>4611230247</v>
      </c>
      <c r="Z506">
        <v>4611077049</v>
      </c>
      <c r="AA506">
        <v>4611230247</v>
      </c>
      <c r="AB506">
        <v>0</v>
      </c>
      <c r="AC506" t="s">
        <v>3516</v>
      </c>
      <c r="AD506" s="9" t="str">
        <f>IFERROR(VLOOKUP(Servicios[[#This Row],[VIN 8 BV]],Citas[[VIN]:[STATUS ASISTENCIA]],1,FALSE),"NO")</f>
        <v>NO</v>
      </c>
    </row>
    <row r="507" spans="1:30">
      <c r="A507" s="1">
        <v>45009</v>
      </c>
      <c r="B507" s="19" t="s">
        <v>3517</v>
      </c>
      <c r="C507" s="156" t="str">
        <f>IFERROR(VLOOKUP(Servicios[[#This Row],[VIN 8 BV]],Citas[[VIN]:[TMK]],2,0),"NO")</f>
        <v>J</v>
      </c>
      <c r="D507" s="4" t="str">
        <f>MID(Servicios[[#This Row],[VIN2]],10,8)</f>
        <v>N1327299</v>
      </c>
      <c r="E507" s="3">
        <f t="shared" si="48"/>
        <v>1</v>
      </c>
      <c r="F507">
        <f t="shared" si="49"/>
        <v>24</v>
      </c>
      <c r="G507" t="str">
        <f>TEXT(Servicios[[#This Row],[FECHA]],"aaaa")</f>
        <v>2023</v>
      </c>
      <c r="H507" t="str">
        <f>TEXT(Servicios[[#This Row],[FECHA]],"mmmm")</f>
        <v>marzo</v>
      </c>
      <c r="I507" t="str">
        <f>CONCATENATE(Servicios[[#This Row],[MES]]," ",Servicios[[#This Row],[AÑO]])</f>
        <v>marzo 2023</v>
      </c>
      <c r="J507" s="3" t="str">
        <f>MID(Servicios[[#This Row],[ORDEN]],1,1)</f>
        <v>S</v>
      </c>
      <c r="L507" t="s">
        <v>3518</v>
      </c>
      <c r="M507" t="s">
        <v>3519</v>
      </c>
      <c r="N507" t="s">
        <v>3520</v>
      </c>
      <c r="O507" t="s">
        <v>120</v>
      </c>
      <c r="P507" t="s">
        <v>251</v>
      </c>
      <c r="Q507" t="s">
        <v>3521</v>
      </c>
      <c r="R507" t="e">
        <f>VLOOKUP(Servicios[[#This Row],[VIN2]],Table_OutputBDVentaReciente[Vin],1,0)</f>
        <v>#N/A</v>
      </c>
      <c r="S507" t="str">
        <f>VLOOKUP(Servicios[[#This Row],[VIN2]],Table_ListadoRptClientes[Vin],1,0)</f>
        <v>MR0CX3DD6N1327299</v>
      </c>
      <c r="T507" t="e">
        <f>VLOOKUP(Servicios[[#This Row],[VIN2]],Table_LIstadoInactivos[Vin],1,0)</f>
        <v>#N/A</v>
      </c>
      <c r="U507" t="e">
        <f>VLOOKUP(Servicios[[#This Row],[VIN2]],Table_Campanias[Vin],1,0)</f>
        <v>#N/A</v>
      </c>
      <c r="V507" s="3" t="str">
        <f>MID(Servicios[[#This Row],[VIN2]],10,1)</f>
        <v>N</v>
      </c>
      <c r="W507" s="3" t="str">
        <f t="shared" si="50"/>
        <v/>
      </c>
      <c r="X507" t="s">
        <v>3522</v>
      </c>
      <c r="Y507">
        <v>4611063780</v>
      </c>
      <c r="Z507">
        <v>4211063780</v>
      </c>
      <c r="AA507">
        <v>4211063780</v>
      </c>
      <c r="AB507">
        <v>0</v>
      </c>
      <c r="AC507" t="s">
        <v>3523</v>
      </c>
      <c r="AD507" s="9" t="str">
        <f>IFERROR(VLOOKUP(Servicios[[#This Row],[VIN 8 BV]],Citas[[VIN]:[STATUS ASISTENCIA]],1,FALSE),"NO")</f>
        <v>N1327299</v>
      </c>
    </row>
    <row r="508" spans="1:30">
      <c r="A508" s="1">
        <v>45009</v>
      </c>
      <c r="B508" s="19" t="s">
        <v>3524</v>
      </c>
      <c r="C508" s="156" t="str">
        <f>IFERROR(VLOOKUP(Servicios[[#This Row],[VIN 8 BV]],Citas[[VIN]:[TMK]],2,0),"NO")</f>
        <v>J</v>
      </c>
      <c r="D508" s="4" t="str">
        <f>MID(Servicios[[#This Row],[VIN2]],10,8)</f>
        <v>FW241299</v>
      </c>
      <c r="E508" s="3">
        <f t="shared" si="48"/>
        <v>1</v>
      </c>
      <c r="F508">
        <f t="shared" si="49"/>
        <v>24</v>
      </c>
      <c r="G508" t="str">
        <f>TEXT(Servicios[[#This Row],[FECHA]],"aaaa")</f>
        <v>2023</v>
      </c>
      <c r="H508" t="str">
        <f>TEXT(Servicios[[#This Row],[FECHA]],"mmmm")</f>
        <v>marzo</v>
      </c>
      <c r="I508" t="str">
        <f>CONCATENATE(Servicios[[#This Row],[MES]]," ",Servicios[[#This Row],[AÑO]])</f>
        <v>marzo 2023</v>
      </c>
      <c r="J508" s="3" t="str">
        <f>MID(Servicios[[#This Row],[ORDEN]],1,1)</f>
        <v>S</v>
      </c>
      <c r="L508" t="s">
        <v>3525</v>
      </c>
      <c r="M508" t="s">
        <v>3526</v>
      </c>
      <c r="N508" t="s">
        <v>3527</v>
      </c>
      <c r="O508" t="s">
        <v>119</v>
      </c>
      <c r="P508" t="s">
        <v>295</v>
      </c>
      <c r="Q508" t="s">
        <v>3528</v>
      </c>
      <c r="R508" t="e">
        <f>VLOOKUP(Servicios[[#This Row],[VIN2]],Table_OutputBDVentaReciente[Vin],1,0)</f>
        <v>#N/A</v>
      </c>
      <c r="S508" t="str">
        <f>VLOOKUP(Servicios[[#This Row],[VIN2]],Table_ListadoRptClientes[Vin],1,0)</f>
        <v>2T3DF4EV6FW241299</v>
      </c>
      <c r="T508" t="e">
        <f>VLOOKUP(Servicios[[#This Row],[VIN2]],Table_LIstadoInactivos[Vin],1,0)</f>
        <v>#N/A</v>
      </c>
      <c r="U508" t="e">
        <f>VLOOKUP(Servicios[[#This Row],[VIN2]],Table_Campanias[Vin],1,0)</f>
        <v>#N/A</v>
      </c>
      <c r="V508" s="3" t="str">
        <f>MID(Servicios[[#This Row],[VIN2]],10,1)</f>
        <v>F</v>
      </c>
      <c r="W508" s="3">
        <f t="shared" si="50"/>
        <v>2015</v>
      </c>
      <c r="X508" t="s">
        <v>3529</v>
      </c>
      <c r="Y508">
        <v>4131015079</v>
      </c>
      <c r="Z508">
        <v>4131015079</v>
      </c>
      <c r="AA508">
        <v>4131015079</v>
      </c>
      <c r="AC508" t="s">
        <v>3530</v>
      </c>
      <c r="AD508" s="9" t="str">
        <f>IFERROR(VLOOKUP(Servicios[[#This Row],[VIN 8 BV]],Citas[[VIN]:[STATUS ASISTENCIA]],1,FALSE),"NO")</f>
        <v>FW241299</v>
      </c>
    </row>
    <row r="509" spans="1:30">
      <c r="A509" s="1">
        <v>45009</v>
      </c>
      <c r="B509" s="19" t="s">
        <v>3531</v>
      </c>
      <c r="C509" s="156" t="str">
        <f>IFERROR(VLOOKUP(Servicios[[#This Row],[VIN 8 BV]],Citas[[VIN]:[TMK]],2,0),"NO")</f>
        <v>NO</v>
      </c>
      <c r="D509" s="4" t="str">
        <f>MID(Servicios[[#This Row],[VIN2]],10,8)</f>
        <v>K3090600</v>
      </c>
      <c r="E509" s="3">
        <f t="shared" si="48"/>
        <v>1</v>
      </c>
      <c r="F509">
        <f t="shared" si="49"/>
        <v>24</v>
      </c>
      <c r="G509" t="str">
        <f>TEXT(Servicios[[#This Row],[FECHA]],"aaaa")</f>
        <v>2023</v>
      </c>
      <c r="H509" t="str">
        <f>TEXT(Servicios[[#This Row],[FECHA]],"mmmm")</f>
        <v>marzo</v>
      </c>
      <c r="I509" t="str">
        <f>CONCATENATE(Servicios[[#This Row],[MES]]," ",Servicios[[#This Row],[AÑO]])</f>
        <v>marzo 2023</v>
      </c>
      <c r="J509" s="3" t="str">
        <f>MID(Servicios[[#This Row],[ORDEN]],1,1)</f>
        <v>S</v>
      </c>
      <c r="L509" t="s">
        <v>3532</v>
      </c>
      <c r="M509" t="s">
        <v>3533</v>
      </c>
      <c r="N509" t="s">
        <v>3534</v>
      </c>
      <c r="O509" t="s">
        <v>118</v>
      </c>
      <c r="P509" t="s">
        <v>215</v>
      </c>
      <c r="Q509" t="s">
        <v>3535</v>
      </c>
      <c r="R509" t="e">
        <f>VLOOKUP(Servicios[[#This Row],[VIN2]],Table_OutputBDVentaReciente[Vin],1,0)</f>
        <v>#N/A</v>
      </c>
      <c r="S509" t="str">
        <f>VLOOKUP(Servicios[[#This Row],[VIN2]],Table_ListadoRptClientes[Vin],1,0)</f>
        <v>JTDKARFU2K3090600</v>
      </c>
      <c r="T509" t="e">
        <f>VLOOKUP(Servicios[[#This Row],[VIN2]],Table_LIstadoInactivos[Vin],1,0)</f>
        <v>#N/A</v>
      </c>
      <c r="U509" t="e">
        <f>VLOOKUP(Servicios[[#This Row],[VIN2]],Table_Campanias[Vin],1,0)</f>
        <v>#N/A</v>
      </c>
      <c r="V509" s="3" t="str">
        <f>MID(Servicios[[#This Row],[VIN2]],10,1)</f>
        <v>K</v>
      </c>
      <c r="W509" s="3">
        <f t="shared" si="50"/>
        <v>2020</v>
      </c>
      <c r="X509" t="s">
        <v>3536</v>
      </c>
      <c r="Y509">
        <v>4611501834</v>
      </c>
      <c r="Z509">
        <v>4611501834</v>
      </c>
      <c r="AA509">
        <v>4611501834</v>
      </c>
      <c r="AB509">
        <v>4611501834</v>
      </c>
      <c r="AC509" t="s">
        <v>3537</v>
      </c>
      <c r="AD509" s="9" t="str">
        <f>IFERROR(VLOOKUP(Servicios[[#This Row],[VIN 8 BV]],Citas[[VIN]:[STATUS ASISTENCIA]],1,FALSE),"NO")</f>
        <v>NO</v>
      </c>
    </row>
    <row r="510" spans="1:30">
      <c r="A510" s="1">
        <v>45009</v>
      </c>
      <c r="B510" s="19" t="s">
        <v>3538</v>
      </c>
      <c r="C510" s="156" t="str">
        <f>IFERROR(VLOOKUP(Servicios[[#This Row],[VIN 8 BV]],Citas[[VIN]:[TMK]],2,0),"NO")</f>
        <v>M</v>
      </c>
      <c r="D510" s="4" t="str">
        <f>MID(Servicios[[#This Row],[VIN2]],10,8)</f>
        <v>F1435104</v>
      </c>
      <c r="E510" s="3">
        <f t="shared" si="48"/>
        <v>1</v>
      </c>
      <c r="F510">
        <f t="shared" si="49"/>
        <v>24</v>
      </c>
      <c r="G510" t="str">
        <f>TEXT(Servicios[[#This Row],[FECHA]],"aaaa")</f>
        <v>2023</v>
      </c>
      <c r="H510" t="str">
        <f>TEXT(Servicios[[#This Row],[FECHA]],"mmmm")</f>
        <v>marzo</v>
      </c>
      <c r="I510" t="str">
        <f>CONCATENATE(Servicios[[#This Row],[MES]]," ",Servicios[[#This Row],[AÑO]])</f>
        <v>marzo 2023</v>
      </c>
      <c r="J510" s="3" t="str">
        <f>MID(Servicios[[#This Row],[ORDEN]],1,1)</f>
        <v>S</v>
      </c>
      <c r="L510" t="s">
        <v>3539</v>
      </c>
      <c r="M510" t="s">
        <v>3540</v>
      </c>
      <c r="N510" t="s">
        <v>3541</v>
      </c>
      <c r="O510" t="s">
        <v>119</v>
      </c>
      <c r="P510" t="s">
        <v>231</v>
      </c>
      <c r="Q510" t="s">
        <v>3542</v>
      </c>
      <c r="R510" t="e">
        <f>VLOOKUP(Servicios[[#This Row],[VIN2]],Table_OutputBDVentaReciente[Vin],1,0)</f>
        <v>#N/A</v>
      </c>
      <c r="S510" t="str">
        <f>VLOOKUP(Servicios[[#This Row],[VIN2]],Table_ListadoRptClientes[Vin],1,0)</f>
        <v>JTDBT9K36F1435104</v>
      </c>
      <c r="T510" t="e">
        <f>VLOOKUP(Servicios[[#This Row],[VIN2]],Table_LIstadoInactivos[Vin],1,0)</f>
        <v>#N/A</v>
      </c>
      <c r="U510" t="e">
        <f>VLOOKUP(Servicios[[#This Row],[VIN2]],Table_Campanias[Vin],1,0)</f>
        <v>#N/A</v>
      </c>
      <c r="V510" s="3" t="str">
        <f>MID(Servicios[[#This Row],[VIN2]],10,1)</f>
        <v>F</v>
      </c>
      <c r="W510" s="3">
        <f t="shared" si="50"/>
        <v>2015</v>
      </c>
      <c r="X510" t="s">
        <v>3543</v>
      </c>
      <c r="Y510">
        <v>4616128901</v>
      </c>
      <c r="Z510">
        <v>4616128901</v>
      </c>
      <c r="AA510">
        <v>4612520233</v>
      </c>
      <c r="AB510">
        <v>4612520233</v>
      </c>
      <c r="AC510" t="s">
        <v>3544</v>
      </c>
      <c r="AD510" s="9" t="str">
        <f>IFERROR(VLOOKUP(Servicios[[#This Row],[VIN 8 BV]],Citas[[VIN]:[STATUS ASISTENCIA]],1,FALSE),"NO")</f>
        <v>F1435104</v>
      </c>
    </row>
    <row r="511" spans="1:30">
      <c r="A511" s="1">
        <v>45009</v>
      </c>
      <c r="B511" s="19" t="s">
        <v>3545</v>
      </c>
      <c r="C511" s="156" t="str">
        <f>IFERROR(VLOOKUP(Servicios[[#This Row],[VIN 8 BV]],Citas[[VIN]:[TMK]],2,0),"NO")</f>
        <v>M</v>
      </c>
      <c r="D511" s="4" t="str">
        <f>MID(Servicios[[#This Row],[VIN2]],10,8)</f>
        <v>H1046175</v>
      </c>
      <c r="E511" s="3">
        <f t="shared" si="48"/>
        <v>1</v>
      </c>
      <c r="F511">
        <f t="shared" si="49"/>
        <v>24</v>
      </c>
      <c r="G511" t="str">
        <f>TEXT(Servicios[[#This Row],[FECHA]],"aaaa")</f>
        <v>2023</v>
      </c>
      <c r="H511" t="str">
        <f>TEXT(Servicios[[#This Row],[FECHA]],"mmmm")</f>
        <v>marzo</v>
      </c>
      <c r="I511" t="str">
        <f>CONCATENATE(Servicios[[#This Row],[MES]]," ",Servicios[[#This Row],[AÑO]])</f>
        <v>marzo 2023</v>
      </c>
      <c r="J511" s="3" t="str">
        <f>MID(Servicios[[#This Row],[ORDEN]],1,1)</f>
        <v>S</v>
      </c>
      <c r="L511" t="s">
        <v>3546</v>
      </c>
      <c r="M511" t="s">
        <v>3547</v>
      </c>
      <c r="N511" t="s">
        <v>3548</v>
      </c>
      <c r="O511" t="s">
        <v>119</v>
      </c>
      <c r="P511" t="s">
        <v>231</v>
      </c>
      <c r="Q511" t="s">
        <v>3549</v>
      </c>
      <c r="R511" t="e">
        <f>VLOOKUP(Servicios[[#This Row],[VIN2]],Table_OutputBDVentaReciente[Vin],1,0)</f>
        <v>#N/A</v>
      </c>
      <c r="S511" t="str">
        <f>VLOOKUP(Servicios[[#This Row],[VIN2]],Table_ListadoRptClientes[Vin],1,0)</f>
        <v>MR2B29F30H1046175</v>
      </c>
      <c r="T511" t="e">
        <f>VLOOKUP(Servicios[[#This Row],[VIN2]],Table_LIstadoInactivos[Vin],1,0)</f>
        <v>#N/A</v>
      </c>
      <c r="U511" t="e">
        <f>VLOOKUP(Servicios[[#This Row],[VIN2]],Table_Campanias[Vin],1,0)</f>
        <v>#N/A</v>
      </c>
      <c r="V511" s="3" t="str">
        <f>MID(Servicios[[#This Row],[VIN2]],10,1)</f>
        <v>H</v>
      </c>
      <c r="W511" s="3">
        <f t="shared" si="50"/>
        <v>2017</v>
      </c>
      <c r="X511" t="s">
        <v>3550</v>
      </c>
      <c r="Y511">
        <v>4427046560</v>
      </c>
      <c r="Z511">
        <v>4427046560</v>
      </c>
      <c r="AA511">
        <v>4427046560</v>
      </c>
      <c r="AB511">
        <v>0</v>
      </c>
      <c r="AC511" t="s">
        <v>3551</v>
      </c>
      <c r="AD511" s="9" t="str">
        <f>IFERROR(VLOOKUP(Servicios[[#This Row],[VIN 8 BV]],Citas[[VIN]:[STATUS ASISTENCIA]],1,FALSE),"NO")</f>
        <v>H1046175</v>
      </c>
    </row>
    <row r="512" spans="1:30">
      <c r="A512" s="1">
        <v>45009</v>
      </c>
      <c r="B512" s="19" t="s">
        <v>3552</v>
      </c>
      <c r="C512" s="156" t="str">
        <f>IFERROR(VLOOKUP(Servicios[[#This Row],[VIN 8 BV]],Citas[[VIN]:[TMK]],2,0),"NO")</f>
        <v>M</v>
      </c>
      <c r="D512" s="4" t="str">
        <f>MID(Servicios[[#This Row],[VIN2]],10,8)</f>
        <v>KS303622</v>
      </c>
      <c r="E512" s="3">
        <f t="shared" si="48"/>
        <v>1</v>
      </c>
      <c r="F512">
        <f t="shared" si="49"/>
        <v>24</v>
      </c>
      <c r="G512" t="str">
        <f>TEXT(Servicios[[#This Row],[FECHA]],"aaaa")</f>
        <v>2023</v>
      </c>
      <c r="H512" t="str">
        <f>TEXT(Servicios[[#This Row],[FECHA]],"mmmm")</f>
        <v>marzo</v>
      </c>
      <c r="I512" t="str">
        <f>CONCATENATE(Servicios[[#This Row],[MES]]," ",Servicios[[#This Row],[AÑO]])</f>
        <v>marzo 2023</v>
      </c>
      <c r="J512" s="3" t="str">
        <f>MID(Servicios[[#This Row],[ORDEN]],1,1)</f>
        <v>S</v>
      </c>
      <c r="L512" t="s">
        <v>3553</v>
      </c>
      <c r="M512" t="s">
        <v>3554</v>
      </c>
      <c r="N512" t="s">
        <v>3555</v>
      </c>
      <c r="O512" t="s">
        <v>120</v>
      </c>
      <c r="P512" t="s">
        <v>425</v>
      </c>
      <c r="Q512" t="s">
        <v>3556</v>
      </c>
      <c r="R512" t="e">
        <f>VLOOKUP(Servicios[[#This Row],[VIN2]],Table_OutputBDVentaReciente[Vin],1,0)</f>
        <v>#N/A</v>
      </c>
      <c r="S512" t="str">
        <f>VLOOKUP(Servicios[[#This Row],[VIN2]],Table_ListadoRptClientes[Vin],1,0)</f>
        <v>5TDYZRFHXKS303622</v>
      </c>
      <c r="T512" t="e">
        <f>VLOOKUP(Servicios[[#This Row],[VIN2]],Table_LIstadoInactivos[Vin],1,0)</f>
        <v>#N/A</v>
      </c>
      <c r="U512" t="e">
        <f>VLOOKUP(Servicios[[#This Row],[VIN2]],Table_Campanias[Vin],1,0)</f>
        <v>#N/A</v>
      </c>
      <c r="V512" s="3" t="str">
        <f>MID(Servicios[[#This Row],[VIN2]],10,1)</f>
        <v>K</v>
      </c>
      <c r="W512" s="3">
        <f t="shared" si="50"/>
        <v>2020</v>
      </c>
      <c r="X512" t="s">
        <v>3557</v>
      </c>
      <c r="Y512">
        <v>4616155285</v>
      </c>
      <c r="Z512">
        <v>4611259102</v>
      </c>
      <c r="AA512">
        <v>4611790672</v>
      </c>
      <c r="AB512">
        <v>4616155141</v>
      </c>
      <c r="AC512" t="s">
        <v>3558</v>
      </c>
      <c r="AD512" s="9" t="str">
        <f>IFERROR(VLOOKUP(Servicios[[#This Row],[VIN 8 BV]],Citas[[VIN]:[STATUS ASISTENCIA]],1,FALSE),"NO")</f>
        <v>KS303622</v>
      </c>
    </row>
    <row r="513" spans="1:30">
      <c r="A513" s="1">
        <v>45009</v>
      </c>
      <c r="B513" s="19" t="s">
        <v>3559</v>
      </c>
      <c r="C513" s="156" t="str">
        <f>IFERROR(VLOOKUP(Servicios[[#This Row],[VIN 8 BV]],Citas[[VIN]:[TMK]],2,0),"NO")</f>
        <v>NO</v>
      </c>
      <c r="D513" s="4" t="str">
        <f>MID(Servicios[[#This Row],[VIN2]],10,8)</f>
        <v>BW069992</v>
      </c>
      <c r="E513" s="3">
        <f t="shared" si="48"/>
        <v>1</v>
      </c>
      <c r="F513">
        <f t="shared" si="49"/>
        <v>24</v>
      </c>
      <c r="G513" t="str">
        <f>TEXT(Servicios[[#This Row],[FECHA]],"aaaa")</f>
        <v>2023</v>
      </c>
      <c r="H513" t="str">
        <f>TEXT(Servicios[[#This Row],[FECHA]],"mmmm")</f>
        <v>marzo</v>
      </c>
      <c r="I513" t="str">
        <f>CONCATENATE(Servicios[[#This Row],[MES]]," ",Servicios[[#This Row],[AÑO]])</f>
        <v>marzo 2023</v>
      </c>
      <c r="J513" s="3" t="str">
        <f>MID(Servicios[[#This Row],[ORDEN]],1,1)</f>
        <v>T</v>
      </c>
      <c r="L513" t="s">
        <v>3560</v>
      </c>
      <c r="M513" t="s">
        <v>3561</v>
      </c>
      <c r="N513" t="s">
        <v>3562</v>
      </c>
      <c r="O513" t="s">
        <v>120</v>
      </c>
      <c r="P513" t="s">
        <v>295</v>
      </c>
      <c r="Q513" t="s">
        <v>3563</v>
      </c>
      <c r="R513" t="e">
        <f>VLOOKUP(Servicios[[#This Row],[VIN2]],Table_OutputBDVentaReciente[Vin],1,0)</f>
        <v>#N/A</v>
      </c>
      <c r="S513" t="e">
        <f>VLOOKUP(Servicios[[#This Row],[VIN2]],Table_ListadoRptClientes[Vin],1,0)</f>
        <v>#N/A</v>
      </c>
      <c r="T513" t="str">
        <f>VLOOKUP(Servicios[[#This Row],[VIN2]],Table_LIstadoInactivos[Vin],1,0)</f>
        <v>2T3WF4DV8BW069992</v>
      </c>
      <c r="U513" t="e">
        <f>VLOOKUP(Servicios[[#This Row],[VIN2]],Table_Campanias[Vin],1,0)</f>
        <v>#N/A</v>
      </c>
      <c r="V513" s="3" t="str">
        <f>MID(Servicios[[#This Row],[VIN2]],10,1)</f>
        <v>B</v>
      </c>
      <c r="W513" s="3">
        <f t="shared" si="50"/>
        <v>2011</v>
      </c>
      <c r="X513" t="s">
        <v>3564</v>
      </c>
      <c r="Y513">
        <v>4612161355</v>
      </c>
      <c r="Z513">
        <v>4612161355</v>
      </c>
      <c r="AA513">
        <v>4424138188</v>
      </c>
      <c r="AB513">
        <v>4612161355</v>
      </c>
      <c r="AC513" t="s">
        <v>3565</v>
      </c>
      <c r="AD513" s="9" t="str">
        <f>IFERROR(VLOOKUP(Servicios[[#This Row],[VIN 8 BV]],Citas[[VIN]:[STATUS ASISTENCIA]],1,FALSE),"NO")</f>
        <v>NO</v>
      </c>
    </row>
    <row r="514" spans="1:30">
      <c r="A514" s="1">
        <v>45009</v>
      </c>
      <c r="B514" s="19" t="s">
        <v>3566</v>
      </c>
      <c r="C514" s="156" t="str">
        <f>IFERROR(VLOOKUP(Servicios[[#This Row],[VIN 8 BV]],Citas[[VIN]:[TMK]],2,0),"NO")</f>
        <v>M</v>
      </c>
      <c r="D514" s="4" t="str">
        <f>MID(Servicios[[#This Row],[VIN2]],10,8)</f>
        <v>GP366479</v>
      </c>
      <c r="E514" s="3">
        <f t="shared" si="48"/>
        <v>1</v>
      </c>
      <c r="F514">
        <f t="shared" si="49"/>
        <v>24</v>
      </c>
      <c r="G514" t="str">
        <f>TEXT(Servicios[[#This Row],[FECHA]],"aaaa")</f>
        <v>2023</v>
      </c>
      <c r="H514" t="str">
        <f>TEXT(Servicios[[#This Row],[FECHA]],"mmmm")</f>
        <v>marzo</v>
      </c>
      <c r="I514" t="str">
        <f>CONCATENATE(Servicios[[#This Row],[MES]]," ",Servicios[[#This Row],[AÑO]])</f>
        <v>marzo 2023</v>
      </c>
      <c r="J514" s="3" t="str">
        <f>MID(Servicios[[#This Row],[ORDEN]],1,1)</f>
        <v>T</v>
      </c>
      <c r="L514" t="s">
        <v>3567</v>
      </c>
      <c r="M514" t="s">
        <v>3568</v>
      </c>
      <c r="N514" t="s">
        <v>3569</v>
      </c>
      <c r="O514" t="s">
        <v>120</v>
      </c>
      <c r="P514" t="s">
        <v>310</v>
      </c>
      <c r="Q514" t="s">
        <v>3570</v>
      </c>
      <c r="R514" t="e">
        <f>VLOOKUP(Servicios[[#This Row],[VIN2]],Table_OutputBDVentaReciente[Vin],1,0)</f>
        <v>#N/A</v>
      </c>
      <c r="S514" t="str">
        <f>VLOOKUP(Servicios[[#This Row],[VIN2]],Table_ListadoRptClientes[Vin],1,0)</f>
        <v>5YFBURHE6GP366479</v>
      </c>
      <c r="T514" t="e">
        <f>VLOOKUP(Servicios[[#This Row],[VIN2]],Table_LIstadoInactivos[Vin],1,0)</f>
        <v>#N/A</v>
      </c>
      <c r="U514" t="e">
        <f>VLOOKUP(Servicios[[#This Row],[VIN2]],Table_Campanias[Vin],1,0)</f>
        <v>#N/A</v>
      </c>
      <c r="V514" s="3" t="str">
        <f>MID(Servicios[[#This Row],[VIN2]],10,1)</f>
        <v>G</v>
      </c>
      <c r="W514" s="3">
        <f t="shared" si="50"/>
        <v>2016</v>
      </c>
      <c r="X514" t="s">
        <v>3571</v>
      </c>
      <c r="Y514">
        <v>4611173772</v>
      </c>
      <c r="Z514">
        <v>4611173772</v>
      </c>
      <c r="AA514">
        <v>4611173772</v>
      </c>
      <c r="AB514">
        <v>0</v>
      </c>
      <c r="AC514" t="s">
        <v>3572</v>
      </c>
      <c r="AD514" s="9" t="str">
        <f>IFERROR(VLOOKUP(Servicios[[#This Row],[VIN 8 BV]],Citas[[VIN]:[STATUS ASISTENCIA]],1,FALSE),"NO")</f>
        <v>GP366479</v>
      </c>
    </row>
    <row r="515" spans="1:30">
      <c r="A515" s="1">
        <v>45009</v>
      </c>
      <c r="B515" s="19" t="s">
        <v>3573</v>
      </c>
      <c r="C515" s="156" t="str">
        <f>IFERROR(VLOOKUP(Servicios[[#This Row],[VIN 8 BV]],Citas[[VIN]:[TMK]],2,0),"NO")</f>
        <v>K</v>
      </c>
      <c r="D515" s="4" t="str">
        <f>MID(Servicios[[#This Row],[VIN2]],10,8)</f>
        <v>L1196881</v>
      </c>
      <c r="E515" s="3">
        <f t="shared" si="48"/>
        <v>1</v>
      </c>
      <c r="F515">
        <f t="shared" si="49"/>
        <v>24</v>
      </c>
      <c r="G515" t="str">
        <f>TEXT(Servicios[[#This Row],[FECHA]],"aaaa")</f>
        <v>2023</v>
      </c>
      <c r="H515" t="str">
        <f>TEXT(Servicios[[#This Row],[FECHA]],"mmmm")</f>
        <v>marzo</v>
      </c>
      <c r="I515" t="str">
        <f>CONCATENATE(Servicios[[#This Row],[MES]]," ",Servicios[[#This Row],[AÑO]])</f>
        <v>marzo 2023</v>
      </c>
      <c r="J515" s="3" t="str">
        <f>MID(Servicios[[#This Row],[ORDEN]],1,1)</f>
        <v>T</v>
      </c>
      <c r="L515" t="s">
        <v>3574</v>
      </c>
      <c r="M515" t="s">
        <v>3575</v>
      </c>
      <c r="N515" t="s">
        <v>3576</v>
      </c>
      <c r="O515" t="s">
        <v>120</v>
      </c>
      <c r="P515" t="s">
        <v>231</v>
      </c>
      <c r="Q515" t="s">
        <v>3577</v>
      </c>
      <c r="R515" t="e">
        <f>VLOOKUP(Servicios[[#This Row],[VIN2]],Table_OutputBDVentaReciente[Vin],1,0)</f>
        <v>#N/A</v>
      </c>
      <c r="S515" t="str">
        <f>VLOOKUP(Servicios[[#This Row],[VIN2]],Table_ListadoRptClientes[Vin],1,0)</f>
        <v>MR2B29F34L1196881</v>
      </c>
      <c r="T515" t="e">
        <f>VLOOKUP(Servicios[[#This Row],[VIN2]],Table_LIstadoInactivos[Vin],1,0)</f>
        <v>#N/A</v>
      </c>
      <c r="U515" t="e">
        <f>VLOOKUP(Servicios[[#This Row],[VIN2]],Table_Campanias[Vin],1,0)</f>
        <v>#N/A</v>
      </c>
      <c r="V515" s="3" t="str">
        <f>MID(Servicios[[#This Row],[VIN2]],10,1)</f>
        <v>L</v>
      </c>
      <c r="W515" s="3">
        <f t="shared" si="50"/>
        <v>2021</v>
      </c>
      <c r="X515" t="s">
        <v>3578</v>
      </c>
      <c r="Y515">
        <v>4641021509</v>
      </c>
      <c r="Z515">
        <v>4641370495</v>
      </c>
      <c r="AA515">
        <v>4641021509</v>
      </c>
      <c r="AB515">
        <v>0</v>
      </c>
      <c r="AC515" t="s">
        <v>3579</v>
      </c>
      <c r="AD515" s="9" t="str">
        <f>IFERROR(VLOOKUP(Servicios[[#This Row],[VIN 8 BV]],Citas[[VIN]:[STATUS ASISTENCIA]],1,FALSE),"NO")</f>
        <v>L1196881</v>
      </c>
    </row>
    <row r="516" spans="1:30">
      <c r="A516" s="1">
        <v>45010</v>
      </c>
      <c r="B516" s="19" t="s">
        <v>3580</v>
      </c>
      <c r="C516" s="156" t="str">
        <f>IFERROR(VLOOKUP(Servicios[[#This Row],[VIN 8 BV]],Citas[[VIN]:[TMK]],2,0),"NO")</f>
        <v>K</v>
      </c>
      <c r="D516" s="4" t="str">
        <f>MID(Servicios[[#This Row],[VIN2]],10,8)</f>
        <v>JK025246</v>
      </c>
      <c r="E516" s="3">
        <f t="shared" ref="E516:E534" si="51">ROUNDUP(MONTH(A516)/6,0)</f>
        <v>1</v>
      </c>
      <c r="F516">
        <f t="shared" ref="F516:F534" si="52">DAY(A516)</f>
        <v>25</v>
      </c>
      <c r="G516" t="str">
        <f>TEXT(Servicios[[#This Row],[FECHA]],"aaaa")</f>
        <v>2023</v>
      </c>
      <c r="H516" t="str">
        <f>TEXT(Servicios[[#This Row],[FECHA]],"mmmm")</f>
        <v>marzo</v>
      </c>
      <c r="I516" t="str">
        <f>CONCATENATE(Servicios[[#This Row],[MES]]," ",Servicios[[#This Row],[AÑO]])</f>
        <v>marzo 2023</v>
      </c>
      <c r="J516" s="3" t="str">
        <f>MID(Servicios[[#This Row],[ORDEN]],1,1)</f>
        <v>S</v>
      </c>
      <c r="L516" t="s">
        <v>3581</v>
      </c>
      <c r="M516" t="s">
        <v>3582</v>
      </c>
      <c r="N516" t="s">
        <v>3583</v>
      </c>
      <c r="O516" t="s">
        <v>119</v>
      </c>
      <c r="P516" t="s">
        <v>244</v>
      </c>
      <c r="Q516" t="s">
        <v>3584</v>
      </c>
      <c r="R516" t="e">
        <f>VLOOKUP(Servicios[[#This Row],[VIN2]],Table_OutputBDVentaReciente[Vin],1,0)</f>
        <v>#N/A</v>
      </c>
      <c r="S516" t="e">
        <f>VLOOKUP(Servicios[[#This Row],[VIN2]],Table_ListadoRptClientes[Vin],1,0)</f>
        <v>#N/A</v>
      </c>
      <c r="T516" t="str">
        <f>VLOOKUP(Servicios[[#This Row],[VIN2]],Table_LIstadoInactivos[Vin],1,0)</f>
        <v>MHKMF53F0JK025246</v>
      </c>
      <c r="U516" t="e">
        <f>VLOOKUP(Servicios[[#This Row],[VIN2]],Table_Campanias[Vin],1,0)</f>
        <v>#N/A</v>
      </c>
      <c r="V516" s="3" t="str">
        <f>MID(Servicios[[#This Row],[VIN2]],10,1)</f>
        <v>J</v>
      </c>
      <c r="W516" s="3">
        <f t="shared" ref="W516:W534" si="53">IF(V516="0",200,IF(V516="1",2001,IF(V516="2",2002,IF(V516="3",2003,IF(V516="4",2004,IF(V516="5",2005,IF(V516="6",2006,IF(V516="7",2007,IF(V516="8",2008,IF(V516="9",2009,IF(V516="A",2010,IF(V516="B",2011,IF(V516="C",2012,IF(V516="D",2013,IF(V516="E",2014,IF(V516="F",2015,IF(V516="G",2016,IF(V516="H",2017,IF(V516="I",2018,IF(V516="J",2019,IF(V516="K",2020,IF(V516="L",2021,IF(V516="M",2022,"")))))))))))))))))))))))</f>
        <v>2019</v>
      </c>
      <c r="X516" t="s">
        <v>3585</v>
      </c>
      <c r="Y516">
        <v>4151203135</v>
      </c>
      <c r="Z516">
        <v>0</v>
      </c>
      <c r="AA516">
        <v>4151198551</v>
      </c>
      <c r="AB516">
        <v>0</v>
      </c>
      <c r="AC516" t="s">
        <v>391</v>
      </c>
      <c r="AD516" s="9" t="str">
        <f>IFERROR(VLOOKUP(Servicios[[#This Row],[VIN 8 BV]],Citas[[VIN]:[STATUS ASISTENCIA]],1,FALSE),"NO")</f>
        <v>JK025246</v>
      </c>
    </row>
    <row r="517" spans="1:30">
      <c r="A517" s="1">
        <v>45010</v>
      </c>
      <c r="B517" s="19" t="s">
        <v>3586</v>
      </c>
      <c r="C517" s="156" t="str">
        <f>IFERROR(VLOOKUP(Servicios[[#This Row],[VIN 8 BV]],Citas[[VIN]:[TMK]],2,0),"NO")</f>
        <v>I</v>
      </c>
      <c r="D517" s="4" t="str">
        <f>MID(Servicios[[#This Row],[VIN2]],10,8)</f>
        <v>FP329565</v>
      </c>
      <c r="E517" s="3">
        <f t="shared" si="51"/>
        <v>1</v>
      </c>
      <c r="F517">
        <f t="shared" si="52"/>
        <v>25</v>
      </c>
      <c r="G517" t="str">
        <f>TEXT(Servicios[[#This Row],[FECHA]],"aaaa")</f>
        <v>2023</v>
      </c>
      <c r="H517" t="str">
        <f>TEXT(Servicios[[#This Row],[FECHA]],"mmmm")</f>
        <v>marzo</v>
      </c>
      <c r="I517" t="str">
        <f>CONCATENATE(Servicios[[#This Row],[MES]]," ",Servicios[[#This Row],[AÑO]])</f>
        <v>marzo 2023</v>
      </c>
      <c r="J517" s="3" t="str">
        <f>MID(Servicios[[#This Row],[ORDEN]],1,1)</f>
        <v>S</v>
      </c>
      <c r="L517" t="s">
        <v>3587</v>
      </c>
      <c r="M517" t="s">
        <v>3588</v>
      </c>
      <c r="N517" t="s">
        <v>3589</v>
      </c>
      <c r="O517" t="s">
        <v>119</v>
      </c>
      <c r="P517" t="s">
        <v>310</v>
      </c>
      <c r="Q517" t="s">
        <v>3590</v>
      </c>
      <c r="R517" t="e">
        <f>VLOOKUP(Servicios[[#This Row],[VIN2]],Table_OutputBDVentaReciente[Vin],1,0)</f>
        <v>#N/A</v>
      </c>
      <c r="S517" t="str">
        <f>VLOOKUP(Servicios[[#This Row],[VIN2]],Table_ListadoRptClientes[Vin],1,0)</f>
        <v>5YFBURHE3FP329565</v>
      </c>
      <c r="T517" t="e">
        <f>VLOOKUP(Servicios[[#This Row],[VIN2]],Table_LIstadoInactivos[Vin],1,0)</f>
        <v>#N/A</v>
      </c>
      <c r="U517" t="e">
        <f>VLOOKUP(Servicios[[#This Row],[VIN2]],Table_Campanias[Vin],1,0)</f>
        <v>#N/A</v>
      </c>
      <c r="V517" s="3" t="str">
        <f>MID(Servicios[[#This Row],[VIN2]],10,1)</f>
        <v>F</v>
      </c>
      <c r="W517" s="3">
        <f t="shared" si="53"/>
        <v>2015</v>
      </c>
      <c r="X517" t="s">
        <v>3591</v>
      </c>
      <c r="Y517">
        <v>4421585792</v>
      </c>
      <c r="Z517">
        <v>4421585792</v>
      </c>
      <c r="AA517">
        <v>4421585792</v>
      </c>
      <c r="AB517">
        <v>0</v>
      </c>
      <c r="AC517" t="s">
        <v>3592</v>
      </c>
      <c r="AD517" s="9" t="str">
        <f>IFERROR(VLOOKUP(Servicios[[#This Row],[VIN 8 BV]],Citas[[VIN]:[STATUS ASISTENCIA]],1,FALSE),"NO")</f>
        <v>FP329565</v>
      </c>
    </row>
    <row r="518" spans="1:30">
      <c r="A518" s="1">
        <v>45010</v>
      </c>
      <c r="B518" s="19" t="s">
        <v>3593</v>
      </c>
      <c r="C518" s="156" t="str">
        <f>IFERROR(VLOOKUP(Servicios[[#This Row],[VIN 8 BV]],Citas[[VIN]:[TMK]],2,0),"NO")</f>
        <v>J</v>
      </c>
      <c r="D518" s="4" t="str">
        <f>MID(Servicios[[#This Row],[VIN2]],10,8)</f>
        <v>J1616303</v>
      </c>
      <c r="E518" s="3">
        <f t="shared" si="51"/>
        <v>1</v>
      </c>
      <c r="F518">
        <f t="shared" si="52"/>
        <v>25</v>
      </c>
      <c r="G518" t="str">
        <f>TEXT(Servicios[[#This Row],[FECHA]],"aaaa")</f>
        <v>2023</v>
      </c>
      <c r="H518" t="str">
        <f>TEXT(Servicios[[#This Row],[FECHA]],"mmmm")</f>
        <v>marzo</v>
      </c>
      <c r="I518" t="str">
        <f>CONCATENATE(Servicios[[#This Row],[MES]]," ",Servicios[[#This Row],[AÑO]])</f>
        <v>marzo 2023</v>
      </c>
      <c r="J518" s="3" t="str">
        <f>MID(Servicios[[#This Row],[ORDEN]],1,1)</f>
        <v>S</v>
      </c>
      <c r="L518" t="s">
        <v>3594</v>
      </c>
      <c r="M518" t="s">
        <v>3595</v>
      </c>
      <c r="N518" t="s">
        <v>3596</v>
      </c>
      <c r="O518" t="s">
        <v>120</v>
      </c>
      <c r="P518" t="s">
        <v>451</v>
      </c>
      <c r="Q518" t="s">
        <v>3597</v>
      </c>
      <c r="R518" t="e">
        <f>VLOOKUP(Servicios[[#This Row],[VIN2]],Table_OutputBDVentaReciente[Vin],1,0)</f>
        <v>#N/A</v>
      </c>
      <c r="S518" t="str">
        <f>VLOOKUP(Servicios[[#This Row],[VIN2]],Table_ListadoRptClientes[Vin],1,0)</f>
        <v>JTDKDTB34J1616303</v>
      </c>
      <c r="T518" t="e">
        <f>VLOOKUP(Servicios[[#This Row],[VIN2]],Table_LIstadoInactivos[Vin],1,0)</f>
        <v>#N/A</v>
      </c>
      <c r="U518" t="e">
        <f>VLOOKUP(Servicios[[#This Row],[VIN2]],Table_Campanias[Vin],1,0)</f>
        <v>#N/A</v>
      </c>
      <c r="V518" s="3" t="str">
        <f>MID(Servicios[[#This Row],[VIN2]],10,1)</f>
        <v>J</v>
      </c>
      <c r="W518" s="3">
        <f t="shared" si="53"/>
        <v>2019</v>
      </c>
      <c r="X518" t="s">
        <v>3598</v>
      </c>
      <c r="Y518">
        <v>4611273382</v>
      </c>
      <c r="Z518">
        <v>4611159735</v>
      </c>
      <c r="AA518">
        <v>4611159735</v>
      </c>
      <c r="AB518">
        <v>4611273382</v>
      </c>
      <c r="AC518" t="s">
        <v>3599</v>
      </c>
      <c r="AD518" s="9" t="str">
        <f>IFERROR(VLOOKUP(Servicios[[#This Row],[VIN 8 BV]],Citas[[VIN]:[STATUS ASISTENCIA]],1,FALSE),"NO")</f>
        <v>J1616303</v>
      </c>
    </row>
    <row r="519" spans="1:30">
      <c r="A519" s="1">
        <v>45010</v>
      </c>
      <c r="B519" s="19" t="s">
        <v>3600</v>
      </c>
      <c r="C519" s="156" t="str">
        <f>IFERROR(VLOOKUP(Servicios[[#This Row],[VIN 8 BV]],Citas[[VIN]:[TMK]],2,0),"NO")</f>
        <v>M</v>
      </c>
      <c r="D519" s="4" t="str">
        <f>MID(Servicios[[#This Row],[VIN2]],10,8)</f>
        <v>CS176651</v>
      </c>
      <c r="E519" s="3">
        <f t="shared" si="51"/>
        <v>1</v>
      </c>
      <c r="F519">
        <f t="shared" si="52"/>
        <v>25</v>
      </c>
      <c r="G519" t="str">
        <f>TEXT(Servicios[[#This Row],[FECHA]],"aaaa")</f>
        <v>2023</v>
      </c>
      <c r="H519" t="str">
        <f>TEXT(Servicios[[#This Row],[FECHA]],"mmmm")</f>
        <v>marzo</v>
      </c>
      <c r="I519" t="str">
        <f>CONCATENATE(Servicios[[#This Row],[MES]]," ",Servicios[[#This Row],[AÑO]])</f>
        <v>marzo 2023</v>
      </c>
      <c r="J519" s="3" t="str">
        <f>MID(Servicios[[#This Row],[ORDEN]],1,1)</f>
        <v>S</v>
      </c>
      <c r="L519" t="s">
        <v>3601</v>
      </c>
      <c r="M519" t="s">
        <v>3602</v>
      </c>
      <c r="N519" t="s">
        <v>3603</v>
      </c>
      <c r="O519" t="s">
        <v>119</v>
      </c>
      <c r="P519" t="s">
        <v>367</v>
      </c>
      <c r="Q519" t="s">
        <v>3604</v>
      </c>
      <c r="R519" t="e">
        <f>VLOOKUP(Servicios[[#This Row],[VIN2]],Table_OutputBDVentaReciente[Vin],1,0)</f>
        <v>#N/A</v>
      </c>
      <c r="S519" t="str">
        <f>VLOOKUP(Servicios[[#This Row],[VIN2]],Table_ListadoRptClientes[Vin],1,0)</f>
        <v>5TDYK3DC2CS176651</v>
      </c>
      <c r="T519" t="e">
        <f>VLOOKUP(Servicios[[#This Row],[VIN2]],Table_LIstadoInactivos[Vin],1,0)</f>
        <v>#N/A</v>
      </c>
      <c r="U519" t="e">
        <f>VLOOKUP(Servicios[[#This Row],[VIN2]],Table_Campanias[Vin],1,0)</f>
        <v>#N/A</v>
      </c>
      <c r="V519" s="3" t="str">
        <f>MID(Servicios[[#This Row],[VIN2]],10,1)</f>
        <v>C</v>
      </c>
      <c r="W519" s="3">
        <f t="shared" si="53"/>
        <v>2012</v>
      </c>
      <c r="X519" t="s">
        <v>3605</v>
      </c>
      <c r="Y519">
        <v>4612289477</v>
      </c>
      <c r="Z519">
        <v>4612289476</v>
      </c>
      <c r="AA519">
        <v>4612289477</v>
      </c>
      <c r="AB519">
        <v>4612287476</v>
      </c>
      <c r="AC519" t="s">
        <v>3606</v>
      </c>
      <c r="AD519" s="9" t="str">
        <f>IFERROR(VLOOKUP(Servicios[[#This Row],[VIN 8 BV]],Citas[[VIN]:[STATUS ASISTENCIA]],1,FALSE),"NO")</f>
        <v>CS176651</v>
      </c>
    </row>
    <row r="520" spans="1:30">
      <c r="A520" s="1">
        <v>45010</v>
      </c>
      <c r="B520" s="19" t="s">
        <v>3607</v>
      </c>
      <c r="C520" s="156" t="str">
        <f>IFERROR(VLOOKUP(Servicios[[#This Row],[VIN 8 BV]],Citas[[VIN]:[TMK]],2,0),"NO")</f>
        <v>K</v>
      </c>
      <c r="D520" s="4" t="str">
        <f>MID(Servicios[[#This Row],[VIN2]],10,8)</f>
        <v>L0007886</v>
      </c>
      <c r="E520" s="3">
        <f t="shared" si="51"/>
        <v>1</v>
      </c>
      <c r="F520">
        <f t="shared" si="52"/>
        <v>25</v>
      </c>
      <c r="G520" t="str">
        <f>TEXT(Servicios[[#This Row],[FECHA]],"aaaa")</f>
        <v>2023</v>
      </c>
      <c r="H520" t="str">
        <f>TEXT(Servicios[[#This Row],[FECHA]],"mmmm")</f>
        <v>marzo</v>
      </c>
      <c r="I520" t="str">
        <f>CONCATENATE(Servicios[[#This Row],[MES]]," ",Servicios[[#This Row],[AÑO]])</f>
        <v>marzo 2023</v>
      </c>
      <c r="J520" s="3" t="str">
        <f>MID(Servicios[[#This Row],[ORDEN]],1,1)</f>
        <v>S</v>
      </c>
      <c r="L520" t="s">
        <v>3608</v>
      </c>
      <c r="M520" t="s">
        <v>3609</v>
      </c>
      <c r="N520" t="s">
        <v>3610</v>
      </c>
      <c r="O520" t="s">
        <v>119</v>
      </c>
      <c r="P520" t="s">
        <v>251</v>
      </c>
      <c r="Q520" t="s">
        <v>3611</v>
      </c>
      <c r="R520" t="e">
        <f>VLOOKUP(Servicios[[#This Row],[VIN2]],Table_OutputBDVentaReciente[Vin],1,0)</f>
        <v>#N/A</v>
      </c>
      <c r="S520" t="str">
        <f>VLOOKUP(Servicios[[#This Row],[VIN2]],Table_ListadoRptClientes[Vin],1,0)</f>
        <v>MR0EX3DD5L0007886</v>
      </c>
      <c r="T520" t="e">
        <f>VLOOKUP(Servicios[[#This Row],[VIN2]],Table_LIstadoInactivos[Vin],1,0)</f>
        <v>#N/A</v>
      </c>
      <c r="U520" t="e">
        <f>VLOOKUP(Servicios[[#This Row],[VIN2]],Table_Campanias[Vin],1,0)</f>
        <v>#N/A</v>
      </c>
      <c r="V520" s="3" t="str">
        <f>MID(Servicios[[#This Row],[VIN2]],10,1)</f>
        <v>L</v>
      </c>
      <c r="W520" s="3">
        <f t="shared" si="53"/>
        <v>2021</v>
      </c>
      <c r="X520" t="s">
        <v>3612</v>
      </c>
      <c r="Y520">
        <v>4611196388</v>
      </c>
      <c r="Z520">
        <v>4611196350</v>
      </c>
      <c r="AA520">
        <v>4611196388</v>
      </c>
      <c r="AB520">
        <v>462508482</v>
      </c>
      <c r="AC520" t="s">
        <v>3613</v>
      </c>
      <c r="AD520" s="9" t="str">
        <f>IFERROR(VLOOKUP(Servicios[[#This Row],[VIN 8 BV]],Citas[[VIN]:[STATUS ASISTENCIA]],1,FALSE),"NO")</f>
        <v>L0007886</v>
      </c>
    </row>
    <row r="521" spans="1:30">
      <c r="A521" s="1">
        <v>45010</v>
      </c>
      <c r="B521" s="19" t="s">
        <v>3614</v>
      </c>
      <c r="C521" s="156" t="str">
        <f>IFERROR(VLOOKUP(Servicios[[#This Row],[VIN 8 BV]],Citas[[VIN]:[TMK]],2,0),"NO")</f>
        <v>I</v>
      </c>
      <c r="D521" s="4" t="str">
        <f>MID(Servicios[[#This Row],[VIN2]],10,8)</f>
        <v>N1253917</v>
      </c>
      <c r="E521" s="3">
        <f t="shared" si="51"/>
        <v>1</v>
      </c>
      <c r="F521">
        <f t="shared" si="52"/>
        <v>25</v>
      </c>
      <c r="G521" t="str">
        <f>TEXT(Servicios[[#This Row],[FECHA]],"aaaa")</f>
        <v>2023</v>
      </c>
      <c r="H521" t="str">
        <f>TEXT(Servicios[[#This Row],[FECHA]],"mmmm")</f>
        <v>marzo</v>
      </c>
      <c r="I521" t="str">
        <f>CONCATENATE(Servicios[[#This Row],[MES]]," ",Servicios[[#This Row],[AÑO]])</f>
        <v>marzo 2023</v>
      </c>
      <c r="J521" s="3" t="str">
        <f>MID(Servicios[[#This Row],[ORDEN]],1,1)</f>
        <v>S</v>
      </c>
      <c r="L521" t="s">
        <v>3615</v>
      </c>
      <c r="M521" t="s">
        <v>3616</v>
      </c>
      <c r="N521" t="s">
        <v>3617</v>
      </c>
      <c r="O521" t="s">
        <v>120</v>
      </c>
      <c r="P521" t="s">
        <v>231</v>
      </c>
      <c r="Q521" t="s">
        <v>3618</v>
      </c>
      <c r="R521" t="str">
        <f>VLOOKUP(Servicios[[#This Row],[VIN2]],Table_OutputBDVentaReciente[Vin],1,0)</f>
        <v>MR2B29F37N1253917</v>
      </c>
      <c r="S521" t="e">
        <f>VLOOKUP(Servicios[[#This Row],[VIN2]],Table_ListadoRptClientes[Vin],1,0)</f>
        <v>#N/A</v>
      </c>
      <c r="T521" t="e">
        <f>VLOOKUP(Servicios[[#This Row],[VIN2]],Table_LIstadoInactivos[Vin],1,0)</f>
        <v>#N/A</v>
      </c>
      <c r="U521" t="e">
        <f>VLOOKUP(Servicios[[#This Row],[VIN2]],Table_Campanias[Vin],1,0)</f>
        <v>#N/A</v>
      </c>
      <c r="V521" s="3" t="str">
        <f>MID(Servicios[[#This Row],[VIN2]],10,1)</f>
        <v>N</v>
      </c>
      <c r="W521" s="3" t="str">
        <f t="shared" si="53"/>
        <v/>
      </c>
      <c r="X521" t="s">
        <v>3619</v>
      </c>
      <c r="Y521">
        <v>4616157765</v>
      </c>
      <c r="Z521">
        <v>4611808993</v>
      </c>
      <c r="AA521">
        <v>0</v>
      </c>
      <c r="AB521">
        <v>0</v>
      </c>
      <c r="AC521" t="s">
        <v>3620</v>
      </c>
      <c r="AD521" s="9" t="str">
        <f>IFERROR(VLOOKUP(Servicios[[#This Row],[VIN 8 BV]],Citas[[VIN]:[STATUS ASISTENCIA]],1,FALSE),"NO")</f>
        <v>N1253917</v>
      </c>
    </row>
    <row r="522" spans="1:30">
      <c r="A522" s="1">
        <v>45010</v>
      </c>
      <c r="B522" s="19" t="s">
        <v>3621</v>
      </c>
      <c r="C522" s="156" t="str">
        <f>IFERROR(VLOOKUP(Servicios[[#This Row],[VIN 8 BV]],Citas[[VIN]:[TMK]],2,0),"NO")</f>
        <v>I</v>
      </c>
      <c r="D522" s="4" t="str">
        <f>MID(Servicios[[#This Row],[VIN2]],10,8)</f>
        <v>J1130831</v>
      </c>
      <c r="E522" s="3">
        <f t="shared" si="51"/>
        <v>1</v>
      </c>
      <c r="F522">
        <f t="shared" si="52"/>
        <v>25</v>
      </c>
      <c r="G522" t="str">
        <f>TEXT(Servicios[[#This Row],[FECHA]],"aaaa")</f>
        <v>2023</v>
      </c>
      <c r="H522" t="str">
        <f>TEXT(Servicios[[#This Row],[FECHA]],"mmmm")</f>
        <v>marzo</v>
      </c>
      <c r="I522" t="str">
        <f>CONCATENATE(Servicios[[#This Row],[MES]]," ",Servicios[[#This Row],[AÑO]])</f>
        <v>marzo 2023</v>
      </c>
      <c r="J522" s="3" t="str">
        <f>MID(Servicios[[#This Row],[ORDEN]],1,1)</f>
        <v>S</v>
      </c>
      <c r="L522" t="s">
        <v>3622</v>
      </c>
      <c r="M522" t="s">
        <v>3623</v>
      </c>
      <c r="N522" t="s">
        <v>3624</v>
      </c>
      <c r="O522" t="s">
        <v>118</v>
      </c>
      <c r="P522" t="s">
        <v>231</v>
      </c>
      <c r="Q522" t="s">
        <v>3625</v>
      </c>
      <c r="R522" t="e">
        <f>VLOOKUP(Servicios[[#This Row],[VIN2]],Table_OutputBDVentaReciente[Vin],1,0)</f>
        <v>#N/A</v>
      </c>
      <c r="S522" t="str">
        <f>VLOOKUP(Servicios[[#This Row],[VIN2]],Table_ListadoRptClientes[Vin],1,0)</f>
        <v>MR2B29F34J1130831</v>
      </c>
      <c r="T522" t="e">
        <f>VLOOKUP(Servicios[[#This Row],[VIN2]],Table_LIstadoInactivos[Vin],1,0)</f>
        <v>#N/A</v>
      </c>
      <c r="U522" t="e">
        <f>VLOOKUP(Servicios[[#This Row],[VIN2]],Table_Campanias[Vin],1,0)</f>
        <v>#N/A</v>
      </c>
      <c r="V522" s="3" t="str">
        <f>MID(Servicios[[#This Row],[VIN2]],10,1)</f>
        <v>J</v>
      </c>
      <c r="W522" s="3">
        <f t="shared" si="53"/>
        <v>2019</v>
      </c>
      <c r="X522" t="s">
        <v>3626</v>
      </c>
      <c r="Y522">
        <v>4612290238</v>
      </c>
      <c r="Z522">
        <v>4611484636</v>
      </c>
      <c r="AA522">
        <v>4611484636</v>
      </c>
      <c r="AB522">
        <v>0</v>
      </c>
      <c r="AC522" t="s">
        <v>3627</v>
      </c>
      <c r="AD522" s="9" t="str">
        <f>IFERROR(VLOOKUP(Servicios[[#This Row],[VIN 8 BV]],Citas[[VIN]:[STATUS ASISTENCIA]],1,FALSE),"NO")</f>
        <v>J1130831</v>
      </c>
    </row>
    <row r="523" spans="1:30">
      <c r="A523" s="1">
        <v>45010</v>
      </c>
      <c r="B523" s="19" t="s">
        <v>3628</v>
      </c>
      <c r="C523" s="156" t="str">
        <f>IFERROR(VLOOKUP(Servicios[[#This Row],[VIN 8 BV]],Citas[[VIN]:[TMK]],2,0),"NO")</f>
        <v>J</v>
      </c>
      <c r="D523" s="4" t="str">
        <f>MID(Servicios[[#This Row],[VIN2]],10,8)</f>
        <v>N1420479</v>
      </c>
      <c r="E523" s="3">
        <f t="shared" si="51"/>
        <v>1</v>
      </c>
      <c r="F523">
        <f t="shared" si="52"/>
        <v>25</v>
      </c>
      <c r="G523" t="str">
        <f>TEXT(Servicios[[#This Row],[FECHA]],"aaaa")</f>
        <v>2023</v>
      </c>
      <c r="H523" t="str">
        <f>TEXT(Servicios[[#This Row],[FECHA]],"mmmm")</f>
        <v>marzo</v>
      </c>
      <c r="I523" t="str">
        <f>CONCATENATE(Servicios[[#This Row],[MES]]," ",Servicios[[#This Row],[AÑO]])</f>
        <v>marzo 2023</v>
      </c>
      <c r="J523" s="3" t="str">
        <f>MID(Servicios[[#This Row],[ORDEN]],1,1)</f>
        <v>S</v>
      </c>
      <c r="L523" t="s">
        <v>3629</v>
      </c>
      <c r="M523" t="s">
        <v>3630</v>
      </c>
      <c r="N523" t="s">
        <v>3631</v>
      </c>
      <c r="O523" t="s">
        <v>118</v>
      </c>
      <c r="P523" t="s">
        <v>251</v>
      </c>
      <c r="Q523" t="s">
        <v>3632</v>
      </c>
      <c r="R523" t="e">
        <f>VLOOKUP(Servicios[[#This Row],[VIN2]],Table_OutputBDVentaReciente[Vin],1,0)</f>
        <v>#N/A</v>
      </c>
      <c r="S523" t="str">
        <f>VLOOKUP(Servicios[[#This Row],[VIN2]],Table_ListadoRptClientes[Vin],1,0)</f>
        <v>MR0CX3DD2N1420479</v>
      </c>
      <c r="T523" t="e">
        <f>VLOOKUP(Servicios[[#This Row],[VIN2]],Table_LIstadoInactivos[Vin],1,0)</f>
        <v>#N/A</v>
      </c>
      <c r="U523" t="e">
        <f>VLOOKUP(Servicios[[#This Row],[VIN2]],Table_Campanias[Vin],1,0)</f>
        <v>#N/A</v>
      </c>
      <c r="V523" s="3" t="str">
        <f>MID(Servicios[[#This Row],[VIN2]],10,1)</f>
        <v>N</v>
      </c>
      <c r="W523" s="3" t="str">
        <f t="shared" si="53"/>
        <v/>
      </c>
      <c r="X523" t="s">
        <v>3633</v>
      </c>
      <c r="Y523">
        <v>4111600632</v>
      </c>
      <c r="Z523">
        <v>4611266158</v>
      </c>
      <c r="AA523">
        <v>4611266158</v>
      </c>
      <c r="AB523">
        <v>0</v>
      </c>
      <c r="AC523" t="s">
        <v>3634</v>
      </c>
      <c r="AD523" s="9" t="str">
        <f>IFERROR(VLOOKUP(Servicios[[#This Row],[VIN 8 BV]],Citas[[VIN]:[STATUS ASISTENCIA]],1,FALSE),"NO")</f>
        <v>N1420479</v>
      </c>
    </row>
    <row r="524" spans="1:30">
      <c r="A524" s="1">
        <v>45010</v>
      </c>
      <c r="B524" s="19" t="s">
        <v>3635</v>
      </c>
      <c r="C524" s="156" t="str">
        <f>IFERROR(VLOOKUP(Servicios[[#This Row],[VIN 8 BV]],Citas[[VIN]:[TMK]],2,0),"NO")</f>
        <v>M</v>
      </c>
      <c r="D524" s="4" t="str">
        <f>MID(Servicios[[#This Row],[VIN2]],10,8)</f>
        <v>NP275048</v>
      </c>
      <c r="E524" s="3">
        <f t="shared" si="51"/>
        <v>1</v>
      </c>
      <c r="F524">
        <f t="shared" si="52"/>
        <v>25</v>
      </c>
      <c r="G524" t="str">
        <f>TEXT(Servicios[[#This Row],[FECHA]],"aaaa")</f>
        <v>2023</v>
      </c>
      <c r="H524" t="str">
        <f>TEXT(Servicios[[#This Row],[FECHA]],"mmmm")</f>
        <v>marzo</v>
      </c>
      <c r="I524" t="str">
        <f>CONCATENATE(Servicios[[#This Row],[MES]]," ",Servicios[[#This Row],[AÑO]])</f>
        <v>marzo 2023</v>
      </c>
      <c r="J524" s="3" t="str">
        <f>MID(Servicios[[#This Row],[ORDEN]],1,1)</f>
        <v>S</v>
      </c>
      <c r="L524" t="s">
        <v>3636</v>
      </c>
      <c r="M524" t="s">
        <v>3637</v>
      </c>
      <c r="N524" t="s">
        <v>473</v>
      </c>
      <c r="O524" t="s">
        <v>118</v>
      </c>
      <c r="P524" t="s">
        <v>310</v>
      </c>
      <c r="Q524" t="s">
        <v>3638</v>
      </c>
      <c r="R524" t="e">
        <f>VLOOKUP(Servicios[[#This Row],[VIN2]],Table_OutputBDVentaReciente[Vin],1,0)</f>
        <v>#N/A</v>
      </c>
      <c r="S524" t="str">
        <f>VLOOKUP(Servicios[[#This Row],[VIN2]],Table_ListadoRptClientes[Vin],1,0)</f>
        <v>5YFBPRBEXNP275048</v>
      </c>
      <c r="T524" t="e">
        <f>VLOOKUP(Servicios[[#This Row],[VIN2]],Table_LIstadoInactivos[Vin],1,0)</f>
        <v>#N/A</v>
      </c>
      <c r="U524" t="e">
        <f>VLOOKUP(Servicios[[#This Row],[VIN2]],Table_Campanias[Vin],1,0)</f>
        <v>#N/A</v>
      </c>
      <c r="V524" s="3" t="str">
        <f>MID(Servicios[[#This Row],[VIN2]],10,1)</f>
        <v>N</v>
      </c>
      <c r="W524" s="3" t="str">
        <f t="shared" si="53"/>
        <v/>
      </c>
      <c r="X524" t="s">
        <v>3639</v>
      </c>
      <c r="Y524">
        <v>4615983457</v>
      </c>
      <c r="Z524">
        <v>4611194179</v>
      </c>
      <c r="AA524">
        <v>4611194179</v>
      </c>
      <c r="AB524">
        <v>0</v>
      </c>
      <c r="AC524" t="s">
        <v>3640</v>
      </c>
      <c r="AD524" s="9" t="str">
        <f>IFERROR(VLOOKUP(Servicios[[#This Row],[VIN 8 BV]],Citas[[VIN]:[STATUS ASISTENCIA]],1,FALSE),"NO")</f>
        <v>NP275048</v>
      </c>
    </row>
    <row r="525" spans="1:30">
      <c r="A525" s="1">
        <v>45010</v>
      </c>
      <c r="B525" s="19" t="s">
        <v>3641</v>
      </c>
      <c r="C525" s="156" t="str">
        <f>IFERROR(VLOOKUP(Servicios[[#This Row],[VIN 8 BV]],Citas[[VIN]:[TMK]],2,0),"NO")</f>
        <v>J</v>
      </c>
      <c r="D525" s="4" t="str">
        <f>MID(Servicios[[#This Row],[VIN2]],10,8)</f>
        <v>N6004911</v>
      </c>
      <c r="E525" s="3">
        <f t="shared" si="51"/>
        <v>1</v>
      </c>
      <c r="F525">
        <f t="shared" si="52"/>
        <v>25</v>
      </c>
      <c r="G525" t="str">
        <f>TEXT(Servicios[[#This Row],[FECHA]],"aaaa")</f>
        <v>2023</v>
      </c>
      <c r="H525" t="str">
        <f>TEXT(Servicios[[#This Row],[FECHA]],"mmmm")</f>
        <v>marzo</v>
      </c>
      <c r="I525" t="str">
        <f>CONCATENATE(Servicios[[#This Row],[MES]]," ",Servicios[[#This Row],[AÑO]])</f>
        <v>marzo 2023</v>
      </c>
      <c r="J525" s="3" t="str">
        <f>MID(Servicios[[#This Row],[ORDEN]],1,1)</f>
        <v>S</v>
      </c>
      <c r="L525" t="s">
        <v>3642</v>
      </c>
      <c r="M525" t="s">
        <v>3643</v>
      </c>
      <c r="N525" t="s">
        <v>3644</v>
      </c>
      <c r="O525" t="s">
        <v>120</v>
      </c>
      <c r="P525" t="s">
        <v>338</v>
      </c>
      <c r="Q525" t="s">
        <v>3645</v>
      </c>
      <c r="R525" t="e">
        <f>VLOOKUP(Servicios[[#This Row],[VIN2]],Table_OutputBDVentaReciente[Vin],1,0)</f>
        <v>#N/A</v>
      </c>
      <c r="S525" t="str">
        <f>VLOOKUP(Servicios[[#This Row],[VIN2]],Table_ListadoRptClientes[Vin],1,0)</f>
        <v>JTFJM9CP2N6004911</v>
      </c>
      <c r="T525" t="e">
        <f>VLOOKUP(Servicios[[#This Row],[VIN2]],Table_LIstadoInactivos[Vin],1,0)</f>
        <v>#N/A</v>
      </c>
      <c r="U525" t="e">
        <f>VLOOKUP(Servicios[[#This Row],[VIN2]],Table_Campanias[Vin],1,0)</f>
        <v>#N/A</v>
      </c>
      <c r="V525" s="3" t="str">
        <f>MID(Servicios[[#This Row],[VIN2]],10,1)</f>
        <v>N</v>
      </c>
      <c r="W525" s="3" t="str">
        <f t="shared" si="53"/>
        <v/>
      </c>
      <c r="X525" t="s">
        <v>3646</v>
      </c>
      <c r="Y525">
        <v>0</v>
      </c>
      <c r="Z525">
        <v>4611674938</v>
      </c>
      <c r="AA525">
        <v>4611674520</v>
      </c>
      <c r="AB525">
        <v>0</v>
      </c>
      <c r="AC525" t="s">
        <v>3647</v>
      </c>
      <c r="AD525" s="9" t="str">
        <f>IFERROR(VLOOKUP(Servicios[[#This Row],[VIN 8 BV]],Citas[[VIN]:[STATUS ASISTENCIA]],1,FALSE),"NO")</f>
        <v>N6004911</v>
      </c>
    </row>
    <row r="526" spans="1:30">
      <c r="A526" s="1">
        <v>45010</v>
      </c>
      <c r="B526" s="19" t="s">
        <v>3648</v>
      </c>
      <c r="C526" s="156" t="str">
        <f>IFERROR(VLOOKUP(Servicios[[#This Row],[VIN 8 BV]],Citas[[VIN]:[TMK]],2,0),"NO")</f>
        <v>M</v>
      </c>
      <c r="D526" s="4" t="str">
        <f>MID(Servicios[[#This Row],[VIN2]],10,8)</f>
        <v>ED586630</v>
      </c>
      <c r="E526" s="3">
        <f t="shared" si="51"/>
        <v>1</v>
      </c>
      <c r="F526">
        <f t="shared" si="52"/>
        <v>25</v>
      </c>
      <c r="G526" t="str">
        <f>TEXT(Servicios[[#This Row],[FECHA]],"aaaa")</f>
        <v>2023</v>
      </c>
      <c r="H526" t="str">
        <f>TEXT(Servicios[[#This Row],[FECHA]],"mmmm")</f>
        <v>marzo</v>
      </c>
      <c r="I526" t="str">
        <f>CONCATENATE(Servicios[[#This Row],[MES]]," ",Servicios[[#This Row],[AÑO]])</f>
        <v>marzo 2023</v>
      </c>
      <c r="J526" s="3" t="str">
        <f>MID(Servicios[[#This Row],[ORDEN]],1,1)</f>
        <v>S</v>
      </c>
      <c r="L526" t="s">
        <v>3649</v>
      </c>
      <c r="M526" t="s">
        <v>3650</v>
      </c>
      <c r="N526" t="s">
        <v>3651</v>
      </c>
      <c r="O526" t="s">
        <v>120</v>
      </c>
      <c r="P526" t="s">
        <v>231</v>
      </c>
      <c r="Q526" t="s">
        <v>3652</v>
      </c>
      <c r="R526" t="e">
        <f>VLOOKUP(Servicios[[#This Row],[VIN2]],Table_OutputBDVentaReciente[Vin],1,0)</f>
        <v>#N/A</v>
      </c>
      <c r="S526" t="str">
        <f>VLOOKUP(Servicios[[#This Row],[VIN2]],Table_ListadoRptClientes[Vin],1,0)</f>
        <v>JTDKT9D30ED586630</v>
      </c>
      <c r="T526" t="e">
        <f>VLOOKUP(Servicios[[#This Row],[VIN2]],Table_LIstadoInactivos[Vin],1,0)</f>
        <v>#N/A</v>
      </c>
      <c r="U526" t="e">
        <f>VLOOKUP(Servicios[[#This Row],[VIN2]],Table_Campanias[Vin],1,0)</f>
        <v>#N/A</v>
      </c>
      <c r="V526" s="3" t="str">
        <f>MID(Servicios[[#This Row],[VIN2]],10,1)</f>
        <v>E</v>
      </c>
      <c r="W526" s="3">
        <f t="shared" si="53"/>
        <v>2014</v>
      </c>
      <c r="X526" t="s">
        <v>3653</v>
      </c>
      <c r="Y526">
        <v>4616881090</v>
      </c>
      <c r="Z526">
        <v>4613635269</v>
      </c>
      <c r="AA526">
        <v>4613635269</v>
      </c>
      <c r="AB526">
        <v>4613648646</v>
      </c>
      <c r="AC526" t="s">
        <v>3654</v>
      </c>
      <c r="AD526" s="9" t="str">
        <f>IFERROR(VLOOKUP(Servicios[[#This Row],[VIN 8 BV]],Citas[[VIN]:[STATUS ASISTENCIA]],1,FALSE),"NO")</f>
        <v>ED586630</v>
      </c>
    </row>
    <row r="527" spans="1:30">
      <c r="A527" s="1">
        <v>45010</v>
      </c>
      <c r="B527" s="19" t="s">
        <v>3655</v>
      </c>
      <c r="C527" s="156" t="str">
        <f>IFERROR(VLOOKUP(Servicios[[#This Row],[VIN 8 BV]],Citas[[VIN]:[TMK]],2,0),"NO")</f>
        <v>K</v>
      </c>
      <c r="D527" s="4" t="str">
        <f>MID(Servicios[[#This Row],[VIN2]],10,8)</f>
        <v>FK014815</v>
      </c>
      <c r="E527" s="3">
        <f t="shared" si="51"/>
        <v>1</v>
      </c>
      <c r="F527">
        <f t="shared" si="52"/>
        <v>25</v>
      </c>
      <c r="G527" t="str">
        <f>TEXT(Servicios[[#This Row],[FECHA]],"aaaa")</f>
        <v>2023</v>
      </c>
      <c r="H527" t="str">
        <f>TEXT(Servicios[[#This Row],[FECHA]],"mmmm")</f>
        <v>marzo</v>
      </c>
      <c r="I527" t="str">
        <f>CONCATENATE(Servicios[[#This Row],[MES]]," ",Servicios[[#This Row],[AÑO]])</f>
        <v>marzo 2023</v>
      </c>
      <c r="J527" s="3" t="str">
        <f>MID(Servicios[[#This Row],[ORDEN]],1,1)</f>
        <v>S</v>
      </c>
      <c r="L527" t="s">
        <v>3656</v>
      </c>
      <c r="M527" t="s">
        <v>3657</v>
      </c>
      <c r="N527" t="s">
        <v>3658</v>
      </c>
      <c r="O527" t="s">
        <v>120</v>
      </c>
      <c r="P527" t="s">
        <v>244</v>
      </c>
      <c r="Q527" t="s">
        <v>3659</v>
      </c>
      <c r="R527" t="e">
        <f>VLOOKUP(Servicios[[#This Row],[VIN2]],Table_OutputBDVentaReciente[Vin],1,0)</f>
        <v>#N/A</v>
      </c>
      <c r="S527" t="str">
        <f>VLOOKUP(Servicios[[#This Row],[VIN2]],Table_ListadoRptClientes[Vin],1,0)</f>
        <v>MHKMC13F1FK014815</v>
      </c>
      <c r="T527" t="e">
        <f>VLOOKUP(Servicios[[#This Row],[VIN2]],Table_LIstadoInactivos[Vin],1,0)</f>
        <v>#N/A</v>
      </c>
      <c r="U527" t="e">
        <f>VLOOKUP(Servicios[[#This Row],[VIN2]],Table_Campanias[Vin],1,0)</f>
        <v>#N/A</v>
      </c>
      <c r="V527" s="3" t="str">
        <f>MID(Servicios[[#This Row],[VIN2]],10,1)</f>
        <v>F</v>
      </c>
      <c r="W527" s="3">
        <f t="shared" si="53"/>
        <v>2015</v>
      </c>
      <c r="X527" t="s">
        <v>3660</v>
      </c>
      <c r="Y527">
        <v>4131085234</v>
      </c>
      <c r="Z527">
        <v>0</v>
      </c>
      <c r="AA527">
        <v>4131662018</v>
      </c>
      <c r="AB527">
        <v>0</v>
      </c>
      <c r="AC527" t="s">
        <v>3661</v>
      </c>
      <c r="AD527" s="9" t="str">
        <f>IFERROR(VLOOKUP(Servicios[[#This Row],[VIN 8 BV]],Citas[[VIN]:[STATUS ASISTENCIA]],1,FALSE),"NO")</f>
        <v>FK014815</v>
      </c>
    </row>
    <row r="528" spans="1:30">
      <c r="A528" s="1">
        <v>45010</v>
      </c>
      <c r="B528" s="19" t="s">
        <v>3662</v>
      </c>
      <c r="C528" s="156" t="str">
        <f>IFERROR(VLOOKUP(Servicios[[#This Row],[VIN 8 BV]],Citas[[VIN]:[TMK]],2,0),"NO")</f>
        <v>K</v>
      </c>
      <c r="D528" s="4" t="str">
        <f>MID(Servicios[[#This Row],[VIN2]],10,8)</f>
        <v>L0446642</v>
      </c>
      <c r="E528" s="3">
        <f t="shared" si="51"/>
        <v>1</v>
      </c>
      <c r="F528">
        <f t="shared" si="52"/>
        <v>25</v>
      </c>
      <c r="G528" t="str">
        <f>TEXT(Servicios[[#This Row],[FECHA]],"aaaa")</f>
        <v>2023</v>
      </c>
      <c r="H528" t="str">
        <f>TEXT(Servicios[[#This Row],[FECHA]],"mmmm")</f>
        <v>marzo</v>
      </c>
      <c r="I528" t="str">
        <f>CONCATENATE(Servicios[[#This Row],[MES]]," ",Servicios[[#This Row],[AÑO]])</f>
        <v>marzo 2023</v>
      </c>
      <c r="J528" s="3" t="str">
        <f>MID(Servicios[[#This Row],[ORDEN]],1,1)</f>
        <v>S</v>
      </c>
      <c r="L528" t="s">
        <v>3663</v>
      </c>
      <c r="M528" t="s">
        <v>3664</v>
      </c>
      <c r="N528" t="s">
        <v>3665</v>
      </c>
      <c r="O528" t="s">
        <v>118</v>
      </c>
      <c r="P528" t="s">
        <v>410</v>
      </c>
      <c r="Q528" t="s">
        <v>3666</v>
      </c>
      <c r="R528" t="e">
        <f>VLOOKUP(Servicios[[#This Row],[VIN2]],Table_OutputBDVentaReciente[Vin],1,0)</f>
        <v>#N/A</v>
      </c>
      <c r="S528" t="str">
        <f>VLOOKUP(Servicios[[#This Row],[VIN2]],Table_ListadoRptClientes[Vin],1,0)</f>
        <v>MR0HA3CD2L0446642</v>
      </c>
      <c r="T528" t="e">
        <f>VLOOKUP(Servicios[[#This Row],[VIN2]],Table_LIstadoInactivos[Vin],1,0)</f>
        <v>#N/A</v>
      </c>
      <c r="U528" t="e">
        <f>VLOOKUP(Servicios[[#This Row],[VIN2]],Table_Campanias[Vin],1,0)</f>
        <v>#N/A</v>
      </c>
      <c r="V528" s="3" t="str">
        <f>MID(Servicios[[#This Row],[VIN2]],10,1)</f>
        <v>L</v>
      </c>
      <c r="W528" s="3">
        <f t="shared" si="53"/>
        <v>2021</v>
      </c>
      <c r="X528" t="s">
        <v>3667</v>
      </c>
      <c r="Y528">
        <v>0</v>
      </c>
      <c r="Z528">
        <v>4181875091</v>
      </c>
      <c r="AA528">
        <v>4181875091</v>
      </c>
      <c r="AB528" t="s">
        <v>3668</v>
      </c>
      <c r="AC528" t="s">
        <v>3669</v>
      </c>
      <c r="AD528" s="9" t="str">
        <f>IFERROR(VLOOKUP(Servicios[[#This Row],[VIN 8 BV]],Citas[[VIN]:[STATUS ASISTENCIA]],1,FALSE),"NO")</f>
        <v>L0446642</v>
      </c>
    </row>
    <row r="529" spans="1:30">
      <c r="A529" s="1">
        <v>45010</v>
      </c>
      <c r="B529" s="19" t="s">
        <v>3670</v>
      </c>
      <c r="C529" s="156" t="str">
        <f>IFERROR(VLOOKUP(Servicios[[#This Row],[VIN 8 BV]],Citas[[VIN]:[TMK]],2,0),"NO")</f>
        <v>J</v>
      </c>
      <c r="D529" s="4" t="str">
        <f>MID(Servicios[[#This Row],[VIN2]],10,8)</f>
        <v>MP205543</v>
      </c>
      <c r="E529" s="3">
        <f t="shared" si="51"/>
        <v>1</v>
      </c>
      <c r="F529">
        <f t="shared" si="52"/>
        <v>25</v>
      </c>
      <c r="G529" t="str">
        <f>TEXT(Servicios[[#This Row],[FECHA]],"aaaa")</f>
        <v>2023</v>
      </c>
      <c r="H529" t="str">
        <f>TEXT(Servicios[[#This Row],[FECHA]],"mmmm")</f>
        <v>marzo</v>
      </c>
      <c r="I529" t="str">
        <f>CONCATENATE(Servicios[[#This Row],[MES]]," ",Servicios[[#This Row],[AÑO]])</f>
        <v>marzo 2023</v>
      </c>
      <c r="J529" s="3" t="str">
        <f>MID(Servicios[[#This Row],[ORDEN]],1,1)</f>
        <v>S</v>
      </c>
      <c r="L529" t="s">
        <v>3671</v>
      </c>
      <c r="M529" t="s">
        <v>3672</v>
      </c>
      <c r="N529" t="s">
        <v>3673</v>
      </c>
      <c r="O529" t="s">
        <v>120</v>
      </c>
      <c r="P529" t="s">
        <v>310</v>
      </c>
      <c r="Q529" t="s">
        <v>3674</v>
      </c>
      <c r="R529" t="e">
        <f>VLOOKUP(Servicios[[#This Row],[VIN2]],Table_OutputBDVentaReciente[Vin],1,0)</f>
        <v>#N/A</v>
      </c>
      <c r="S529" t="str">
        <f>VLOOKUP(Servicios[[#This Row],[VIN2]],Table_ListadoRptClientes[Vin],1,0)</f>
        <v>5YFBPRBE2MP205543</v>
      </c>
      <c r="T529" t="e">
        <f>VLOOKUP(Servicios[[#This Row],[VIN2]],Table_LIstadoInactivos[Vin],1,0)</f>
        <v>#N/A</v>
      </c>
      <c r="U529" t="e">
        <f>VLOOKUP(Servicios[[#This Row],[VIN2]],Table_Campanias[Vin],1,0)</f>
        <v>#N/A</v>
      </c>
      <c r="V529" s="3" t="str">
        <f>MID(Servicios[[#This Row],[VIN2]],10,1)</f>
        <v>M</v>
      </c>
      <c r="W529" s="3">
        <f t="shared" si="53"/>
        <v>2022</v>
      </c>
      <c r="X529" t="s">
        <v>3675</v>
      </c>
      <c r="Y529">
        <v>4612196311</v>
      </c>
      <c r="Z529">
        <v>4612196311</v>
      </c>
      <c r="AA529">
        <v>4612196311</v>
      </c>
      <c r="AB529">
        <v>0</v>
      </c>
      <c r="AC529" t="s">
        <v>3676</v>
      </c>
      <c r="AD529" s="9" t="str">
        <f>IFERROR(VLOOKUP(Servicios[[#This Row],[VIN 8 BV]],Citas[[VIN]:[STATUS ASISTENCIA]],1,FALSE),"NO")</f>
        <v>MP205543</v>
      </c>
    </row>
    <row r="530" spans="1:30">
      <c r="A530" s="1">
        <v>45010</v>
      </c>
      <c r="B530" s="19" t="s">
        <v>3677</v>
      </c>
      <c r="C530" s="156" t="str">
        <f>IFERROR(VLOOKUP(Servicios[[#This Row],[VIN 8 BV]],Citas[[VIN]:[TMK]],2,0),"NO")</f>
        <v>M</v>
      </c>
      <c r="D530" s="4" t="str">
        <f>MID(Servicios[[#This Row],[VIN2]],10,8)</f>
        <v>K0182664</v>
      </c>
      <c r="E530" s="3">
        <f t="shared" si="51"/>
        <v>1</v>
      </c>
      <c r="F530">
        <f t="shared" si="52"/>
        <v>25</v>
      </c>
      <c r="G530" t="str">
        <f>TEXT(Servicios[[#This Row],[FECHA]],"aaaa")</f>
        <v>2023</v>
      </c>
      <c r="H530" t="str">
        <f>TEXT(Servicios[[#This Row],[FECHA]],"mmmm")</f>
        <v>marzo</v>
      </c>
      <c r="I530" t="str">
        <f>CONCATENATE(Servicios[[#This Row],[MES]]," ",Servicios[[#This Row],[AÑO]])</f>
        <v>marzo 2023</v>
      </c>
      <c r="J530" s="3" t="str">
        <f>MID(Servicios[[#This Row],[ORDEN]],1,1)</f>
        <v>S</v>
      </c>
      <c r="L530" t="s">
        <v>3678</v>
      </c>
      <c r="M530" t="s">
        <v>3679</v>
      </c>
      <c r="N530" t="s">
        <v>3680</v>
      </c>
      <c r="O530" t="s">
        <v>120</v>
      </c>
      <c r="P530" t="s">
        <v>251</v>
      </c>
      <c r="Q530" t="s">
        <v>3681</v>
      </c>
      <c r="R530" t="e">
        <f>VLOOKUP(Servicios[[#This Row],[VIN2]],Table_OutputBDVentaReciente[Vin],1,0)</f>
        <v>#N/A</v>
      </c>
      <c r="S530" t="str">
        <f>VLOOKUP(Servicios[[#This Row],[VIN2]],Table_ListadoRptClientes[Vin],1,0)</f>
        <v>MR0EX8DD1K0182664</v>
      </c>
      <c r="T530" t="e">
        <f>VLOOKUP(Servicios[[#This Row],[VIN2]],Table_LIstadoInactivos[Vin],1,0)</f>
        <v>#N/A</v>
      </c>
      <c r="U530" t="e">
        <f>VLOOKUP(Servicios[[#This Row],[VIN2]],Table_Campanias[Vin],1,0)</f>
        <v>#N/A</v>
      </c>
      <c r="V530" s="3" t="str">
        <f>MID(Servicios[[#This Row],[VIN2]],10,1)</f>
        <v>K</v>
      </c>
      <c r="W530" s="3">
        <f t="shared" si="53"/>
        <v>2020</v>
      </c>
      <c r="X530" t="s">
        <v>3682</v>
      </c>
      <c r="Y530">
        <v>4111128507</v>
      </c>
      <c r="Z530">
        <v>4111128507</v>
      </c>
      <c r="AA530">
        <v>4111162310</v>
      </c>
      <c r="AB530">
        <v>0</v>
      </c>
      <c r="AC530" t="s">
        <v>3683</v>
      </c>
      <c r="AD530" s="9" t="str">
        <f>IFERROR(VLOOKUP(Servicios[[#This Row],[VIN 8 BV]],Citas[[VIN]:[STATUS ASISTENCIA]],1,FALSE),"NO")</f>
        <v>K0182664</v>
      </c>
    </row>
    <row r="531" spans="1:30">
      <c r="A531" s="1">
        <v>45010</v>
      </c>
      <c r="B531" s="19" t="s">
        <v>3684</v>
      </c>
      <c r="C531" s="156" t="str">
        <f>IFERROR(VLOOKUP(Servicios[[#This Row],[VIN 8 BV]],Citas[[VIN]:[TMK]],2,0),"NO")</f>
        <v>J</v>
      </c>
      <c r="D531" s="4" t="str">
        <f>MID(Servicios[[#This Row],[VIN2]],10,8)</f>
        <v>J1119121</v>
      </c>
      <c r="E531" s="3">
        <f t="shared" si="51"/>
        <v>1</v>
      </c>
      <c r="F531">
        <f t="shared" si="52"/>
        <v>25</v>
      </c>
      <c r="G531" t="str">
        <f>TEXT(Servicios[[#This Row],[FECHA]],"aaaa")</f>
        <v>2023</v>
      </c>
      <c r="H531" t="str">
        <f>TEXT(Servicios[[#This Row],[FECHA]],"mmmm")</f>
        <v>marzo</v>
      </c>
      <c r="I531" t="str">
        <f>CONCATENATE(Servicios[[#This Row],[MES]]," ",Servicios[[#This Row],[AÑO]])</f>
        <v>marzo 2023</v>
      </c>
      <c r="J531" s="3" t="str">
        <f>MID(Servicios[[#This Row],[ORDEN]],1,1)</f>
        <v>S</v>
      </c>
      <c r="L531" t="s">
        <v>3685</v>
      </c>
      <c r="M531" t="s">
        <v>3686</v>
      </c>
      <c r="N531" t="s">
        <v>3687</v>
      </c>
      <c r="O531" t="s">
        <v>119</v>
      </c>
      <c r="P531" t="s">
        <v>231</v>
      </c>
      <c r="Q531" t="s">
        <v>3688</v>
      </c>
      <c r="R531" t="e">
        <f>VLOOKUP(Servicios[[#This Row],[VIN2]],Table_OutputBDVentaReciente[Vin],1,0)</f>
        <v>#N/A</v>
      </c>
      <c r="S531" t="str">
        <f>VLOOKUP(Servicios[[#This Row],[VIN2]],Table_ListadoRptClientes[Vin],1,0)</f>
        <v>MR2B29F36J1119121</v>
      </c>
      <c r="T531" t="e">
        <f>VLOOKUP(Servicios[[#This Row],[VIN2]],Table_LIstadoInactivos[Vin],1,0)</f>
        <v>#N/A</v>
      </c>
      <c r="U531" t="e">
        <f>VLOOKUP(Servicios[[#This Row],[VIN2]],Table_Campanias[Vin],1,0)</f>
        <v>#N/A</v>
      </c>
      <c r="V531" s="3" t="str">
        <f>MID(Servicios[[#This Row],[VIN2]],10,1)</f>
        <v>J</v>
      </c>
      <c r="W531" s="3">
        <f t="shared" si="53"/>
        <v>2019</v>
      </c>
      <c r="X531" t="s">
        <v>3689</v>
      </c>
      <c r="Y531">
        <v>4616146145</v>
      </c>
      <c r="Z531">
        <v>4611102908</v>
      </c>
      <c r="AA531">
        <v>4613282243</v>
      </c>
      <c r="AB531">
        <v>4611102908</v>
      </c>
      <c r="AC531" t="s">
        <v>3690</v>
      </c>
      <c r="AD531" s="9" t="str">
        <f>IFERROR(VLOOKUP(Servicios[[#This Row],[VIN 8 BV]],Citas[[VIN]:[STATUS ASISTENCIA]],1,FALSE),"NO")</f>
        <v>J1119121</v>
      </c>
    </row>
    <row r="532" spans="1:30">
      <c r="A532" s="1">
        <v>45010</v>
      </c>
      <c r="B532" s="19" t="s">
        <v>3691</v>
      </c>
      <c r="C532" s="156" t="str">
        <f>IFERROR(VLOOKUP(Servicios[[#This Row],[VIN 8 BV]],Citas[[VIN]:[TMK]],2,0),"NO")</f>
        <v>I</v>
      </c>
      <c r="D532" s="4" t="str">
        <f>MID(Servicios[[#This Row],[VIN2]],10,8)</f>
        <v>BC700669</v>
      </c>
      <c r="E532" s="3">
        <f t="shared" si="51"/>
        <v>1</v>
      </c>
      <c r="F532">
        <f t="shared" si="52"/>
        <v>25</v>
      </c>
      <c r="G532" t="str">
        <f>TEXT(Servicios[[#This Row],[FECHA]],"aaaa")</f>
        <v>2023</v>
      </c>
      <c r="H532" t="str">
        <f>TEXT(Servicios[[#This Row],[FECHA]],"mmmm")</f>
        <v>marzo</v>
      </c>
      <c r="I532" t="str">
        <f>CONCATENATE(Servicios[[#This Row],[MES]]," ",Servicios[[#This Row],[AÑO]])</f>
        <v>marzo 2023</v>
      </c>
      <c r="J532" s="3" t="str">
        <f>MID(Servicios[[#This Row],[ORDEN]],1,1)</f>
        <v>S</v>
      </c>
      <c r="L532" t="s">
        <v>3692</v>
      </c>
      <c r="M532" t="s">
        <v>3693</v>
      </c>
      <c r="N532" t="s">
        <v>3694</v>
      </c>
      <c r="O532" t="s">
        <v>118</v>
      </c>
      <c r="P532" t="s">
        <v>310</v>
      </c>
      <c r="Q532" t="s">
        <v>3695</v>
      </c>
      <c r="R532" t="e">
        <f>VLOOKUP(Servicios[[#This Row],[VIN2]],Table_OutputBDVentaReciente[Vin],1,0)</f>
        <v>#N/A</v>
      </c>
      <c r="S532" t="str">
        <f>VLOOKUP(Servicios[[#This Row],[VIN2]],Table_ListadoRptClientes[Vin],1,0)</f>
        <v>2T1BU4EE6BC700669</v>
      </c>
      <c r="T532" t="e">
        <f>VLOOKUP(Servicios[[#This Row],[VIN2]],Table_LIstadoInactivos[Vin],1,0)</f>
        <v>#N/A</v>
      </c>
      <c r="U532" t="e">
        <f>VLOOKUP(Servicios[[#This Row],[VIN2]],Table_Campanias[Vin],1,0)</f>
        <v>#N/A</v>
      </c>
      <c r="V532" s="3" t="str">
        <f>MID(Servicios[[#This Row],[VIN2]],10,1)</f>
        <v>B</v>
      </c>
      <c r="W532" s="3">
        <f t="shared" si="53"/>
        <v>2011</v>
      </c>
      <c r="X532" t="s">
        <v>3696</v>
      </c>
      <c r="Y532">
        <v>0</v>
      </c>
      <c r="Z532">
        <v>0</v>
      </c>
      <c r="AA532">
        <v>4611511066</v>
      </c>
      <c r="AB532">
        <v>4611267905</v>
      </c>
      <c r="AC532" t="s">
        <v>3697</v>
      </c>
      <c r="AD532" s="9" t="str">
        <f>IFERROR(VLOOKUP(Servicios[[#This Row],[VIN 8 BV]],Citas[[VIN]:[STATUS ASISTENCIA]],1,FALSE),"NO")</f>
        <v>BC700669</v>
      </c>
    </row>
    <row r="533" spans="1:30">
      <c r="A533" s="1">
        <v>45010</v>
      </c>
      <c r="B533" s="19" t="s">
        <v>3698</v>
      </c>
      <c r="C533" s="156" t="str">
        <f>IFERROR(VLOOKUP(Servicios[[#This Row],[VIN 8 BV]],Citas[[VIN]:[TMK]],2,0),"NO")</f>
        <v>J</v>
      </c>
      <c r="D533" s="4" t="str">
        <f>MID(Servicios[[#This Row],[VIN2]],10,8)</f>
        <v>NJ014141</v>
      </c>
      <c r="E533" s="3">
        <f t="shared" si="51"/>
        <v>1</v>
      </c>
      <c r="F533">
        <f t="shared" si="52"/>
        <v>25</v>
      </c>
      <c r="G533" t="str">
        <f>TEXT(Servicios[[#This Row],[FECHA]],"aaaa")</f>
        <v>2023</v>
      </c>
      <c r="H533" t="str">
        <f>TEXT(Servicios[[#This Row],[FECHA]],"mmmm")</f>
        <v>marzo</v>
      </c>
      <c r="I533" t="str">
        <f>CONCATENATE(Servicios[[#This Row],[MES]]," ",Servicios[[#This Row],[AÑO]])</f>
        <v>marzo 2023</v>
      </c>
      <c r="J533" s="3" t="str">
        <f>MID(Servicios[[#This Row],[ORDEN]],1,1)</f>
        <v>S</v>
      </c>
      <c r="L533" t="s">
        <v>3699</v>
      </c>
      <c r="M533" t="s">
        <v>3700</v>
      </c>
      <c r="N533" t="s">
        <v>3701</v>
      </c>
      <c r="O533" t="s">
        <v>120</v>
      </c>
      <c r="P533" t="s">
        <v>274</v>
      </c>
      <c r="Q533" t="s">
        <v>3702</v>
      </c>
      <c r="R533" t="e">
        <f>VLOOKUP(Servicios[[#This Row],[VIN2]],Table_OutputBDVentaReciente[Vin],1,0)</f>
        <v>#N/A</v>
      </c>
      <c r="S533" t="str">
        <f>VLOOKUP(Servicios[[#This Row],[VIN2]],Table_ListadoRptClientes[Vin],1,0)</f>
        <v>MHKAA1BA3NJ014141</v>
      </c>
      <c r="T533" t="e">
        <f>VLOOKUP(Servicios[[#This Row],[VIN2]],Table_LIstadoInactivos[Vin],1,0)</f>
        <v>#N/A</v>
      </c>
      <c r="U533" t="str">
        <f>VLOOKUP(Servicios[[#This Row],[VIN2]],Table_Campanias[Vin],1,0)</f>
        <v>MHKAA1BA3NJ014141</v>
      </c>
      <c r="V533" s="3" t="str">
        <f>MID(Servicios[[#This Row],[VIN2]],10,1)</f>
        <v>N</v>
      </c>
      <c r="W533" s="3" t="str">
        <f t="shared" si="53"/>
        <v/>
      </c>
      <c r="X533" t="s">
        <v>3703</v>
      </c>
      <c r="Y533">
        <v>4427477769</v>
      </c>
      <c r="Z533">
        <v>4427477769</v>
      </c>
      <c r="AA533">
        <v>4427477769</v>
      </c>
      <c r="AB533">
        <v>0</v>
      </c>
      <c r="AC533" t="s">
        <v>3704</v>
      </c>
      <c r="AD533" s="9" t="str">
        <f>IFERROR(VLOOKUP(Servicios[[#This Row],[VIN 8 BV]],Citas[[VIN]:[STATUS ASISTENCIA]],1,FALSE),"NO")</f>
        <v>NJ014141</v>
      </c>
    </row>
    <row r="534" spans="1:30">
      <c r="A534" s="1">
        <v>45010</v>
      </c>
      <c r="B534" s="19" t="s">
        <v>3705</v>
      </c>
      <c r="C534" s="156" t="str">
        <f>IFERROR(VLOOKUP(Servicios[[#This Row],[VIN 8 BV]],Citas[[VIN]:[TMK]],2,0),"NO")</f>
        <v>M</v>
      </c>
      <c r="D534" s="4" t="str">
        <f>MID(Servicios[[#This Row],[VIN2]],10,8)</f>
        <v>KJ018323</v>
      </c>
      <c r="E534" s="3">
        <f t="shared" si="51"/>
        <v>1</v>
      </c>
      <c r="F534">
        <f t="shared" si="52"/>
        <v>25</v>
      </c>
      <c r="G534" t="str">
        <f>TEXT(Servicios[[#This Row],[FECHA]],"aaaa")</f>
        <v>2023</v>
      </c>
      <c r="H534" t="str">
        <f>TEXT(Servicios[[#This Row],[FECHA]],"mmmm")</f>
        <v>marzo</v>
      </c>
      <c r="I534" t="str">
        <f>CONCATENATE(Servicios[[#This Row],[MES]]," ",Servicios[[#This Row],[AÑO]])</f>
        <v>marzo 2023</v>
      </c>
      <c r="J534" s="3" t="str">
        <f>MID(Servicios[[#This Row],[ORDEN]],1,1)</f>
        <v>S</v>
      </c>
      <c r="L534" t="s">
        <v>3706</v>
      </c>
      <c r="M534" t="s">
        <v>3707</v>
      </c>
      <c r="N534" t="s">
        <v>3708</v>
      </c>
      <c r="O534" t="s">
        <v>118</v>
      </c>
      <c r="P534" t="s">
        <v>223</v>
      </c>
      <c r="Q534" t="s">
        <v>3709</v>
      </c>
      <c r="R534" t="e">
        <f>VLOOKUP(Servicios[[#This Row],[VIN2]],Table_OutputBDVentaReciente[Vin],1,0)</f>
        <v>#N/A</v>
      </c>
      <c r="S534" t="str">
        <f>VLOOKUP(Servicios[[#This Row],[VIN2]],Table_ListadoRptClientes[Vin],1,0)</f>
        <v>JTMJ13FV9KJ018323</v>
      </c>
      <c r="T534" t="e">
        <f>VLOOKUP(Servicios[[#This Row],[VIN2]],Table_LIstadoInactivos[Vin],1,0)</f>
        <v>#N/A</v>
      </c>
      <c r="U534" t="e">
        <f>VLOOKUP(Servicios[[#This Row],[VIN2]],Table_Campanias[Vin],1,0)</f>
        <v>#N/A</v>
      </c>
      <c r="V534" s="3" t="str">
        <f>MID(Servicios[[#This Row],[VIN2]],10,1)</f>
        <v>K</v>
      </c>
      <c r="W534" s="3">
        <f t="shared" si="53"/>
        <v>2020</v>
      </c>
      <c r="X534" t="s">
        <v>3710</v>
      </c>
      <c r="Y534">
        <v>0</v>
      </c>
      <c r="Z534">
        <v>4481261276</v>
      </c>
      <c r="AA534">
        <v>4481261276</v>
      </c>
      <c r="AB534">
        <v>0</v>
      </c>
      <c r="AC534" t="s">
        <v>3711</v>
      </c>
      <c r="AD534" s="9" t="str">
        <f>IFERROR(VLOOKUP(Servicios[[#This Row],[VIN 8 BV]],Citas[[VIN]:[STATUS ASISTENCIA]],1,FALSE),"NO")</f>
        <v>KJ018323</v>
      </c>
    </row>
    <row r="535" spans="1:30">
      <c r="A535" s="1">
        <v>45012</v>
      </c>
      <c r="B535" s="19" t="s">
        <v>2879</v>
      </c>
      <c r="C535" s="156" t="str">
        <f>IFERROR(VLOOKUP(Servicios[[#This Row],[VIN 8 BV]],Citas[[VIN]:[TMK]],2,0),"NO")</f>
        <v>J</v>
      </c>
      <c r="D535" s="4" t="str">
        <f>MID(Servicios[[#This Row],[VIN2]],10,8)</f>
        <v>LP019947</v>
      </c>
      <c r="E535" s="3">
        <f t="shared" ref="E535:E566" si="54">ROUNDUP(MONTH(A535)/6,0)</f>
        <v>1</v>
      </c>
      <c r="F535">
        <f t="shared" ref="F535:F566" si="55">DAY(A535)</f>
        <v>27</v>
      </c>
      <c r="G535" t="str">
        <f>TEXT(Servicios[[#This Row],[FECHA]],"aaaa")</f>
        <v>2023</v>
      </c>
      <c r="H535" t="str">
        <f>TEXT(Servicios[[#This Row],[FECHA]],"mmmm")</f>
        <v>marzo</v>
      </c>
      <c r="I535" t="str">
        <f>CONCATENATE(Servicios[[#This Row],[MES]]," ",Servicios[[#This Row],[AÑO]])</f>
        <v>marzo 2023</v>
      </c>
      <c r="J535" s="3" t="str">
        <f>MID(Servicios[[#This Row],[ORDEN]],1,1)</f>
        <v>S</v>
      </c>
      <c r="L535" t="s">
        <v>4526</v>
      </c>
      <c r="M535" t="s">
        <v>20520</v>
      </c>
      <c r="N535" t="s">
        <v>214</v>
      </c>
      <c r="O535" t="s">
        <v>118</v>
      </c>
      <c r="P535" t="s">
        <v>310</v>
      </c>
      <c r="Q535" t="s">
        <v>2882</v>
      </c>
      <c r="R535" t="e">
        <f>VLOOKUP(Servicios[[#This Row],[VIN2]],Table_OutputBDVentaReciente[Vin],1,0)</f>
        <v>#N/A</v>
      </c>
      <c r="S535" t="str">
        <f>VLOOKUP(Servicios[[#This Row],[VIN2]],Table_ListadoRptClientes[Vin],1,0)</f>
        <v>5YFBPRBE7LP019947</v>
      </c>
      <c r="T535" t="e">
        <f>VLOOKUP(Servicios[[#This Row],[VIN2]],Table_LIstadoInactivos[Vin],1,0)</f>
        <v>#N/A</v>
      </c>
      <c r="U535" t="str">
        <f>VLOOKUP(Servicios[[#This Row],[VIN2]],Table_Campanias[Vin],1,0)</f>
        <v>5YFBPRBE7LP019947</v>
      </c>
      <c r="V535" s="3" t="str">
        <f>MID(Servicios[[#This Row],[VIN2]],10,1)</f>
        <v>L</v>
      </c>
      <c r="W535" s="3">
        <f t="shared" ref="W535:W566" si="56">IF(V535="0",200,IF(V535="1",2001,IF(V535="2",2002,IF(V535="3",2003,IF(V535="4",2004,IF(V535="5",2005,IF(V535="6",2006,IF(V535="7",2007,IF(V535="8",2008,IF(V535="9",2009,IF(V535="A",2010,IF(V535="B",2011,IF(V535="C",2012,IF(V535="D",2013,IF(V535="E",2014,IF(V535="F",2015,IF(V535="G",2016,IF(V535="H",2017,IF(V535="I",2018,IF(V535="J",2019,IF(V535="K",2020,IF(V535="L",2021,IF(V535="M",2022,"")))))))))))))))))))))))</f>
        <v>2021</v>
      </c>
      <c r="X535" t="s">
        <v>2883</v>
      </c>
      <c r="Y535">
        <v>4421465980</v>
      </c>
      <c r="Z535">
        <v>4422185593</v>
      </c>
      <c r="AA535">
        <v>4427183803</v>
      </c>
      <c r="AB535">
        <v>0</v>
      </c>
      <c r="AC535" t="s">
        <v>2884</v>
      </c>
      <c r="AD535" s="9" t="str">
        <f>IFERROR(VLOOKUP(Servicios[[#This Row],[VIN 8 BV]],Citas[[VIN]:[STATUS ASISTENCIA]],1,FALSE),"NO")</f>
        <v>LP019947</v>
      </c>
    </row>
    <row r="536" spans="1:30">
      <c r="A536" s="1">
        <v>45012</v>
      </c>
      <c r="B536" s="19" t="s">
        <v>4274</v>
      </c>
      <c r="C536" s="156" t="str">
        <f>IFERROR(VLOOKUP(Servicios[[#This Row],[VIN 8 BV]],Citas[[VIN]:[TMK]],2,0),"NO")</f>
        <v>M</v>
      </c>
      <c r="D536" s="4" t="str">
        <f>MID(Servicios[[#This Row],[VIN2]],10,8)</f>
        <v>K1179989</v>
      </c>
      <c r="E536" s="3">
        <f t="shared" si="54"/>
        <v>1</v>
      </c>
      <c r="F536">
        <f t="shared" si="55"/>
        <v>27</v>
      </c>
      <c r="G536" t="str">
        <f>TEXT(Servicios[[#This Row],[FECHA]],"aaaa")</f>
        <v>2023</v>
      </c>
      <c r="H536" t="str">
        <f>TEXT(Servicios[[#This Row],[FECHA]],"mmmm")</f>
        <v>marzo</v>
      </c>
      <c r="I536" t="str">
        <f>CONCATENATE(Servicios[[#This Row],[MES]]," ",Servicios[[#This Row],[AÑO]])</f>
        <v>marzo 2023</v>
      </c>
      <c r="J536" s="3" t="str">
        <f>MID(Servicios[[#This Row],[ORDEN]],1,1)</f>
        <v>S</v>
      </c>
      <c r="L536" t="s">
        <v>4550</v>
      </c>
      <c r="M536" t="s">
        <v>20521</v>
      </c>
      <c r="N536" t="s">
        <v>4276</v>
      </c>
      <c r="O536" t="s">
        <v>118</v>
      </c>
      <c r="P536" t="s">
        <v>231</v>
      </c>
      <c r="Q536" t="s">
        <v>7944</v>
      </c>
      <c r="R536" t="e">
        <f>VLOOKUP(Servicios[[#This Row],[VIN2]],Table_OutputBDVentaReciente[Vin],1,0)</f>
        <v>#N/A</v>
      </c>
      <c r="S536" t="str">
        <f>VLOOKUP(Servicios[[#This Row],[VIN2]],Table_ListadoRptClientes[Vin],1,0)</f>
        <v>MR2B29F37K1179989</v>
      </c>
      <c r="T536" t="e">
        <f>VLOOKUP(Servicios[[#This Row],[VIN2]],Table_LIstadoInactivos[Vin],1,0)</f>
        <v>#N/A</v>
      </c>
      <c r="U536" t="e">
        <f>VLOOKUP(Servicios[[#This Row],[VIN2]],Table_Campanias[Vin],1,0)</f>
        <v>#N/A</v>
      </c>
      <c r="V536" s="3" t="str">
        <f>MID(Servicios[[#This Row],[VIN2]],10,1)</f>
        <v>K</v>
      </c>
      <c r="W536" s="3">
        <f t="shared" si="56"/>
        <v>2020</v>
      </c>
      <c r="X536" t="s">
        <v>4275</v>
      </c>
      <c r="Y536">
        <v>4612178861</v>
      </c>
      <c r="Z536">
        <v>4612178861</v>
      </c>
      <c r="AA536">
        <v>4612178861</v>
      </c>
      <c r="AB536">
        <v>0</v>
      </c>
      <c r="AC536" t="s">
        <v>20522</v>
      </c>
      <c r="AD536" s="9" t="str">
        <f>IFERROR(VLOOKUP(Servicios[[#This Row],[VIN 8 BV]],Citas[[VIN]:[STATUS ASISTENCIA]],1,FALSE),"NO")</f>
        <v>K1179989</v>
      </c>
    </row>
    <row r="537" spans="1:30">
      <c r="A537" s="1">
        <v>45012</v>
      </c>
      <c r="B537" s="19" t="s">
        <v>4341</v>
      </c>
      <c r="C537" s="156" t="str">
        <f>IFERROR(VLOOKUP(Servicios[[#This Row],[VIN 8 BV]],Citas[[VIN]:[TMK]],2,0),"NO")</f>
        <v>K</v>
      </c>
      <c r="D537" s="4" t="str">
        <f>MID(Servicios[[#This Row],[VIN2]],10,8)</f>
        <v>K0266136</v>
      </c>
      <c r="E537" s="3">
        <f t="shared" si="54"/>
        <v>1</v>
      </c>
      <c r="F537">
        <f t="shared" si="55"/>
        <v>27</v>
      </c>
      <c r="G537" t="str">
        <f>TEXT(Servicios[[#This Row],[FECHA]],"aaaa")</f>
        <v>2023</v>
      </c>
      <c r="H537" t="str">
        <f>TEXT(Servicios[[#This Row],[FECHA]],"mmmm")</f>
        <v>marzo</v>
      </c>
      <c r="I537" t="str">
        <f>CONCATENATE(Servicios[[#This Row],[MES]]," ",Servicios[[#This Row],[AÑO]])</f>
        <v>marzo 2023</v>
      </c>
      <c r="J537" s="3" t="str">
        <f>MID(Servicios[[#This Row],[ORDEN]],1,1)</f>
        <v>S</v>
      </c>
      <c r="L537" t="s">
        <v>19966</v>
      </c>
      <c r="M537" t="s">
        <v>20523</v>
      </c>
      <c r="N537" t="s">
        <v>2419</v>
      </c>
      <c r="O537" t="s">
        <v>119</v>
      </c>
      <c r="P537" t="s">
        <v>251</v>
      </c>
      <c r="Q537" t="s">
        <v>7969</v>
      </c>
      <c r="R537" t="e">
        <f>VLOOKUP(Servicios[[#This Row],[VIN2]],Table_OutputBDVentaReciente[Vin],1,0)</f>
        <v>#N/A</v>
      </c>
      <c r="S537" t="str">
        <f>VLOOKUP(Servicios[[#This Row],[VIN2]],Table_ListadoRptClientes[Vin],1,0)</f>
        <v>MR0EX8DD2K0266136</v>
      </c>
      <c r="T537" t="e">
        <f>VLOOKUP(Servicios[[#This Row],[VIN2]],Table_LIstadoInactivos[Vin],1,0)</f>
        <v>#N/A</v>
      </c>
      <c r="U537" t="str">
        <f>VLOOKUP(Servicios[[#This Row],[VIN2]],Table_Campanias[Vin],1,0)</f>
        <v>MR0EX8DD2K0266136</v>
      </c>
      <c r="V537" s="3" t="str">
        <f>MID(Servicios[[#This Row],[VIN2]],10,1)</f>
        <v>K</v>
      </c>
      <c r="W537" s="3">
        <f t="shared" si="56"/>
        <v>2020</v>
      </c>
      <c r="X537" t="s">
        <v>4342</v>
      </c>
      <c r="Y537">
        <v>6861460849</v>
      </c>
      <c r="Z537">
        <v>6461096650</v>
      </c>
      <c r="AA537">
        <v>6461516076</v>
      </c>
      <c r="AB537">
        <v>0</v>
      </c>
      <c r="AC537" t="s">
        <v>2421</v>
      </c>
      <c r="AD537" s="9" t="str">
        <f>IFERROR(VLOOKUP(Servicios[[#This Row],[VIN 8 BV]],Citas[[VIN]:[STATUS ASISTENCIA]],1,FALSE),"NO")</f>
        <v>K0266136</v>
      </c>
    </row>
    <row r="538" spans="1:30">
      <c r="A538" s="1">
        <v>45012</v>
      </c>
      <c r="B538" s="19" t="s">
        <v>4317</v>
      </c>
      <c r="C538" s="156" t="str">
        <f>IFERROR(VLOOKUP(Servicios[[#This Row],[VIN 8 BV]],Citas[[VIN]:[TMK]],2,0),"NO")</f>
        <v>J</v>
      </c>
      <c r="D538" s="4" t="str">
        <f>MID(Servicios[[#This Row],[VIN2]],10,8)</f>
        <v>L1639763</v>
      </c>
      <c r="E538" s="3">
        <f t="shared" si="54"/>
        <v>1</v>
      </c>
      <c r="F538">
        <f t="shared" si="55"/>
        <v>27</v>
      </c>
      <c r="G538" t="str">
        <f>TEXT(Servicios[[#This Row],[FECHA]],"aaaa")</f>
        <v>2023</v>
      </c>
      <c r="H538" t="str">
        <f>TEXT(Servicios[[#This Row],[FECHA]],"mmmm")</f>
        <v>marzo</v>
      </c>
      <c r="I538" t="str">
        <f>CONCATENATE(Servicios[[#This Row],[MES]]," ",Servicios[[#This Row],[AÑO]])</f>
        <v>marzo 2023</v>
      </c>
      <c r="J538" s="3" t="str">
        <f>MID(Servicios[[#This Row],[ORDEN]],1,1)</f>
        <v>S</v>
      </c>
      <c r="L538" t="s">
        <v>19957</v>
      </c>
      <c r="M538" t="s">
        <v>20524</v>
      </c>
      <c r="N538" t="s">
        <v>222</v>
      </c>
      <c r="O538" t="s">
        <v>119</v>
      </c>
      <c r="P538" t="s">
        <v>451</v>
      </c>
      <c r="Q538" t="s">
        <v>7118</v>
      </c>
      <c r="R538" t="e">
        <f>VLOOKUP(Servicios[[#This Row],[VIN2]],Table_OutputBDVentaReciente[Vin],1,0)</f>
        <v>#N/A</v>
      </c>
      <c r="S538" t="str">
        <f>VLOOKUP(Servicios[[#This Row],[VIN2]],Table_ListadoRptClientes[Vin],1,0)</f>
        <v>JTDKDTB36L1639763</v>
      </c>
      <c r="T538" t="e">
        <f>VLOOKUP(Servicios[[#This Row],[VIN2]],Table_LIstadoInactivos[Vin],1,0)</f>
        <v>#N/A</v>
      </c>
      <c r="U538" t="e">
        <f>VLOOKUP(Servicios[[#This Row],[VIN2]],Table_Campanias[Vin],1,0)</f>
        <v>#N/A</v>
      </c>
      <c r="V538" s="3" t="str">
        <f>MID(Servicios[[#This Row],[VIN2]],10,1)</f>
        <v>L</v>
      </c>
      <c r="W538" s="3">
        <f t="shared" si="56"/>
        <v>2021</v>
      </c>
      <c r="X538" t="s">
        <v>4318</v>
      </c>
      <c r="Y538">
        <v>4611010689</v>
      </c>
      <c r="Z538">
        <v>4611010689</v>
      </c>
      <c r="AA538">
        <v>4421306200</v>
      </c>
      <c r="AB538">
        <v>4611437544</v>
      </c>
      <c r="AC538" t="s">
        <v>20525</v>
      </c>
      <c r="AD538" s="9" t="str">
        <f>IFERROR(VLOOKUP(Servicios[[#This Row],[VIN 8 BV]],Citas[[VIN]:[STATUS ASISTENCIA]],1,FALSE),"NO")</f>
        <v>L1639763</v>
      </c>
    </row>
    <row r="539" spans="1:30">
      <c r="A539" s="1">
        <v>45012</v>
      </c>
      <c r="B539" s="19" t="s">
        <v>19995</v>
      </c>
      <c r="C539" s="156" t="str">
        <f>IFERROR(VLOOKUP(Servicios[[#This Row],[VIN 8 BV]],Citas[[VIN]:[TMK]],2,0),"NO")</f>
        <v>M</v>
      </c>
      <c r="D539" s="4" t="str">
        <f>MID(Servicios[[#This Row],[VIN2]],10,8)</f>
        <v>MU012200</v>
      </c>
      <c r="E539" s="3">
        <f t="shared" si="54"/>
        <v>1</v>
      </c>
      <c r="F539">
        <f t="shared" si="55"/>
        <v>27</v>
      </c>
      <c r="G539" t="str">
        <f>TEXT(Servicios[[#This Row],[FECHA]],"aaaa")</f>
        <v>2023</v>
      </c>
      <c r="H539" t="str">
        <f>TEXT(Servicios[[#This Row],[FECHA]],"mmmm")</f>
        <v>marzo</v>
      </c>
      <c r="I539" t="str">
        <f>CONCATENATE(Servicios[[#This Row],[MES]]," ",Servicios[[#This Row],[AÑO]])</f>
        <v>marzo 2023</v>
      </c>
      <c r="J539" s="3" t="str">
        <f>MID(Servicios[[#This Row],[ORDEN]],1,1)</f>
        <v>S</v>
      </c>
      <c r="L539" t="s">
        <v>19998</v>
      </c>
      <c r="M539" t="s">
        <v>20526</v>
      </c>
      <c r="N539" t="s">
        <v>19997</v>
      </c>
      <c r="O539" t="s">
        <v>118</v>
      </c>
      <c r="P539" t="s">
        <v>266</v>
      </c>
      <c r="Q539" t="s">
        <v>6596</v>
      </c>
      <c r="R539" t="e">
        <f>VLOOKUP(Servicios[[#This Row],[VIN2]],Table_OutputBDVentaReciente[Vin],1,0)</f>
        <v>#N/A</v>
      </c>
      <c r="S539" t="str">
        <f>VLOOKUP(Servicios[[#This Row],[VIN2]],Table_ListadoRptClientes[Vin],1,0)</f>
        <v>4T3DWRFVXMU012200</v>
      </c>
      <c r="T539" t="e">
        <f>VLOOKUP(Servicios[[#This Row],[VIN2]],Table_LIstadoInactivos[Vin],1,0)</f>
        <v>#N/A</v>
      </c>
      <c r="U539" t="e">
        <f>VLOOKUP(Servicios[[#This Row],[VIN2]],Table_Campanias[Vin],1,0)</f>
        <v>#N/A</v>
      </c>
      <c r="V539" s="3" t="str">
        <f>MID(Servicios[[#This Row],[VIN2]],10,1)</f>
        <v>M</v>
      </c>
      <c r="W539" s="3">
        <f t="shared" si="56"/>
        <v>2022</v>
      </c>
      <c r="X539" t="s">
        <v>19996</v>
      </c>
      <c r="Y539">
        <v>4611361367</v>
      </c>
      <c r="Z539">
        <v>4611165481</v>
      </c>
      <c r="AA539">
        <v>4611361367</v>
      </c>
      <c r="AB539">
        <v>0</v>
      </c>
      <c r="AC539" t="s">
        <v>20527</v>
      </c>
      <c r="AD539" s="9" t="str">
        <f>IFERROR(VLOOKUP(Servicios[[#This Row],[VIN 8 BV]],Citas[[VIN]:[STATUS ASISTENCIA]],1,FALSE),"NO")</f>
        <v>MU012200</v>
      </c>
    </row>
    <row r="540" spans="1:30">
      <c r="A540" s="1">
        <v>45012</v>
      </c>
      <c r="B540" s="19" t="s">
        <v>20003</v>
      </c>
      <c r="C540" s="156" t="str">
        <f>IFERROR(VLOOKUP(Servicios[[#This Row],[VIN 8 BV]],Citas[[VIN]:[TMK]],2,0),"NO")</f>
        <v>J</v>
      </c>
      <c r="D540" s="4" t="str">
        <f>MID(Servicios[[#This Row],[VIN2]],10,8)</f>
        <v>L0003086</v>
      </c>
      <c r="E540" s="3">
        <f t="shared" si="54"/>
        <v>1</v>
      </c>
      <c r="F540">
        <f t="shared" si="55"/>
        <v>27</v>
      </c>
      <c r="G540" t="str">
        <f>TEXT(Servicios[[#This Row],[FECHA]],"aaaa")</f>
        <v>2023</v>
      </c>
      <c r="H540" t="str">
        <f>TEXT(Servicios[[#This Row],[FECHA]],"mmmm")</f>
        <v>marzo</v>
      </c>
      <c r="I540" t="str">
        <f>CONCATENATE(Servicios[[#This Row],[MES]]," ",Servicios[[#This Row],[AÑO]])</f>
        <v>marzo 2023</v>
      </c>
      <c r="J540" s="3" t="str">
        <f>MID(Servicios[[#This Row],[ORDEN]],1,1)</f>
        <v>S</v>
      </c>
      <c r="L540" t="s">
        <v>20005</v>
      </c>
      <c r="M540" t="s">
        <v>20528</v>
      </c>
      <c r="N540" t="s">
        <v>2015</v>
      </c>
      <c r="O540" t="s">
        <v>119</v>
      </c>
      <c r="P540" t="s">
        <v>251</v>
      </c>
      <c r="Q540" t="s">
        <v>7621</v>
      </c>
      <c r="R540" t="e">
        <f>VLOOKUP(Servicios[[#This Row],[VIN2]],Table_OutputBDVentaReciente[Vin],1,0)</f>
        <v>#N/A</v>
      </c>
      <c r="S540" t="str">
        <f>VLOOKUP(Servicios[[#This Row],[VIN2]],Table_ListadoRptClientes[Vin],1,0)</f>
        <v>MR0EX3DD8L0003086</v>
      </c>
      <c r="T540" t="e">
        <f>VLOOKUP(Servicios[[#This Row],[VIN2]],Table_LIstadoInactivos[Vin],1,0)</f>
        <v>#N/A</v>
      </c>
      <c r="U540" t="e">
        <f>VLOOKUP(Servicios[[#This Row],[VIN2]],Table_Campanias[Vin],1,0)</f>
        <v>#N/A</v>
      </c>
      <c r="V540" s="3" t="str">
        <f>MID(Servicios[[#This Row],[VIN2]],10,1)</f>
        <v>L</v>
      </c>
      <c r="W540" s="3">
        <f t="shared" si="56"/>
        <v>2021</v>
      </c>
      <c r="X540" t="s">
        <v>20004</v>
      </c>
      <c r="Y540">
        <v>2321150236</v>
      </c>
      <c r="Z540">
        <v>8123540428</v>
      </c>
      <c r="AA540">
        <v>5580304269</v>
      </c>
      <c r="AB540">
        <v>0</v>
      </c>
      <c r="AC540" t="s">
        <v>2018</v>
      </c>
      <c r="AD540" s="9" t="str">
        <f>IFERROR(VLOOKUP(Servicios[[#This Row],[VIN 8 BV]],Citas[[VIN]:[STATUS ASISTENCIA]],1,FALSE),"NO")</f>
        <v>L0003086</v>
      </c>
    </row>
    <row r="541" spans="1:30">
      <c r="A541" s="1">
        <v>45012</v>
      </c>
      <c r="B541" s="19" t="s">
        <v>20015</v>
      </c>
      <c r="C541" s="156" t="str">
        <f>IFERROR(VLOOKUP(Servicios[[#This Row],[VIN 8 BV]],Citas[[VIN]:[TMK]],2,0),"NO")</f>
        <v>M</v>
      </c>
      <c r="D541" s="4" t="str">
        <f>MID(Servicios[[#This Row],[VIN2]],10,8)</f>
        <v>H6172654</v>
      </c>
      <c r="E541" s="3">
        <f t="shared" si="54"/>
        <v>1</v>
      </c>
      <c r="F541">
        <f t="shared" si="55"/>
        <v>27</v>
      </c>
      <c r="G541" t="str">
        <f>TEXT(Servicios[[#This Row],[FECHA]],"aaaa")</f>
        <v>2023</v>
      </c>
      <c r="H541" t="str">
        <f>TEXT(Servicios[[#This Row],[FECHA]],"mmmm")</f>
        <v>marzo</v>
      </c>
      <c r="I541" t="str">
        <f>CONCATENATE(Servicios[[#This Row],[MES]]," ",Servicios[[#This Row],[AÑO]])</f>
        <v>marzo 2023</v>
      </c>
      <c r="J541" s="3" t="str">
        <f>MID(Servicios[[#This Row],[ORDEN]],1,1)</f>
        <v>S</v>
      </c>
      <c r="L541" t="s">
        <v>20017</v>
      </c>
      <c r="M541" t="s">
        <v>20529</v>
      </c>
      <c r="N541" t="s">
        <v>1181</v>
      </c>
      <c r="O541" t="s">
        <v>118</v>
      </c>
      <c r="P541" t="s">
        <v>338</v>
      </c>
      <c r="Q541" t="s">
        <v>10126</v>
      </c>
      <c r="R541" t="e">
        <f>VLOOKUP(Servicios[[#This Row],[VIN2]],Table_OutputBDVentaReciente[Vin],1,0)</f>
        <v>#N/A</v>
      </c>
      <c r="S541" t="str">
        <f>VLOOKUP(Servicios[[#This Row],[VIN2]],Table_ListadoRptClientes[Vin],1,0)</f>
        <v>JTFSX23P4H6172654</v>
      </c>
      <c r="T541" t="e">
        <f>VLOOKUP(Servicios[[#This Row],[VIN2]],Table_LIstadoInactivos[Vin],1,0)</f>
        <v>#N/A</v>
      </c>
      <c r="U541" t="e">
        <f>VLOOKUP(Servicios[[#This Row],[VIN2]],Table_Campanias[Vin],1,0)</f>
        <v>#N/A</v>
      </c>
      <c r="V541" s="3" t="str">
        <f>MID(Servicios[[#This Row],[VIN2]],10,1)</f>
        <v>H</v>
      </c>
      <c r="W541" s="3">
        <f t="shared" si="56"/>
        <v>2017</v>
      </c>
      <c r="X541" t="s">
        <v>20016</v>
      </c>
      <c r="Y541">
        <v>4171069085</v>
      </c>
      <c r="Z541">
        <v>5581344980</v>
      </c>
      <c r="AA541">
        <v>4171069085</v>
      </c>
      <c r="AB541">
        <v>4171069085</v>
      </c>
      <c r="AC541" t="s">
        <v>1184</v>
      </c>
      <c r="AD541" s="9" t="str">
        <f>IFERROR(VLOOKUP(Servicios[[#This Row],[VIN 8 BV]],Citas[[VIN]:[STATUS ASISTENCIA]],1,FALSE),"NO")</f>
        <v>H6172654</v>
      </c>
    </row>
    <row r="542" spans="1:30">
      <c r="A542" s="1">
        <v>45012</v>
      </c>
      <c r="B542" s="19" t="s">
        <v>20029</v>
      </c>
      <c r="C542" s="156" t="str">
        <f>IFERROR(VLOOKUP(Servicios[[#This Row],[VIN 8 BV]],Citas[[VIN]:[TMK]],2,0),"NO")</f>
        <v>M</v>
      </c>
      <c r="D542" s="4" t="str">
        <f>MID(Servicios[[#This Row],[VIN2]],10,8)</f>
        <v>E0261607</v>
      </c>
      <c r="E542" s="3">
        <f t="shared" si="54"/>
        <v>1</v>
      </c>
      <c r="F542">
        <f t="shared" si="55"/>
        <v>27</v>
      </c>
      <c r="G542" t="str">
        <f>TEXT(Servicios[[#This Row],[FECHA]],"aaaa")</f>
        <v>2023</v>
      </c>
      <c r="H542" t="str">
        <f>TEXT(Servicios[[#This Row],[FECHA]],"mmmm")</f>
        <v>marzo</v>
      </c>
      <c r="I542" t="str">
        <f>CONCATENATE(Servicios[[#This Row],[MES]]," ",Servicios[[#This Row],[AÑO]])</f>
        <v>marzo 2023</v>
      </c>
      <c r="J542" s="3" t="str">
        <f>MID(Servicios[[#This Row],[ORDEN]],1,1)</f>
        <v>S</v>
      </c>
      <c r="L542" t="s">
        <v>20031</v>
      </c>
      <c r="M542" t="s">
        <v>20530</v>
      </c>
      <c r="N542" t="s">
        <v>3450</v>
      </c>
      <c r="O542" t="s">
        <v>119</v>
      </c>
      <c r="P542" t="s">
        <v>251</v>
      </c>
      <c r="Q542" t="s">
        <v>10975</v>
      </c>
      <c r="R542" t="e">
        <f>VLOOKUP(Servicios[[#This Row],[VIN2]],Table_OutputBDVentaReciente[Vin],1,0)</f>
        <v>#N/A</v>
      </c>
      <c r="S542" t="str">
        <f>VLOOKUP(Servicios[[#This Row],[VIN2]],Table_ListadoRptClientes[Vin],1,0)</f>
        <v>MR0EX32G6E0261607</v>
      </c>
      <c r="T542" t="e">
        <f>VLOOKUP(Servicios[[#This Row],[VIN2]],Table_LIstadoInactivos[Vin],1,0)</f>
        <v>#N/A</v>
      </c>
      <c r="U542" t="e">
        <f>VLOOKUP(Servicios[[#This Row],[VIN2]],Table_Campanias[Vin],1,0)</f>
        <v>#N/A</v>
      </c>
      <c r="V542" s="3" t="str">
        <f>MID(Servicios[[#This Row],[VIN2]],10,1)</f>
        <v>E</v>
      </c>
      <c r="W542" s="3">
        <f t="shared" si="56"/>
        <v>2014</v>
      </c>
      <c r="X542" t="s">
        <v>20030</v>
      </c>
      <c r="Y542">
        <v>4616160517</v>
      </c>
      <c r="Z542">
        <v>4611120148</v>
      </c>
      <c r="AA542">
        <v>4611120148</v>
      </c>
      <c r="AB542">
        <v>4611120148</v>
      </c>
      <c r="AC542" t="s">
        <v>3453</v>
      </c>
      <c r="AD542" s="9" t="str">
        <f>IFERROR(VLOOKUP(Servicios[[#This Row],[VIN 8 BV]],Citas[[VIN]:[STATUS ASISTENCIA]],1,FALSE),"NO")</f>
        <v>E0261607</v>
      </c>
    </row>
    <row r="543" spans="1:30">
      <c r="A543" s="1">
        <v>45012</v>
      </c>
      <c r="B543" s="19" t="s">
        <v>20018</v>
      </c>
      <c r="C543" s="156" t="str">
        <f>IFERROR(VLOOKUP(Servicios[[#This Row],[VIN 8 BV]],Citas[[VIN]:[TMK]],2,0),"NO")</f>
        <v>J</v>
      </c>
      <c r="D543" s="4" t="str">
        <f>MID(Servicios[[#This Row],[VIN2]],10,8)</f>
        <v>N4002109</v>
      </c>
      <c r="E543" s="3">
        <f t="shared" si="54"/>
        <v>1</v>
      </c>
      <c r="F543">
        <f t="shared" si="55"/>
        <v>27</v>
      </c>
      <c r="G543" t="str">
        <f>TEXT(Servicios[[#This Row],[FECHA]],"aaaa")</f>
        <v>2023</v>
      </c>
      <c r="H543" t="str">
        <f>TEXT(Servicios[[#This Row],[FECHA]],"mmmm")</f>
        <v>marzo</v>
      </c>
      <c r="I543" t="str">
        <f>CONCATENATE(Servicios[[#This Row],[MES]]," ",Servicios[[#This Row],[AÑO]])</f>
        <v>marzo 2023</v>
      </c>
      <c r="J543" s="3" t="str">
        <f>MID(Servicios[[#This Row],[ORDEN]],1,1)</f>
        <v>S</v>
      </c>
      <c r="L543" t="s">
        <v>20021</v>
      </c>
      <c r="M543" t="s">
        <v>20531</v>
      </c>
      <c r="N543" t="s">
        <v>20020</v>
      </c>
      <c r="O543" t="s">
        <v>119</v>
      </c>
      <c r="P543" t="s">
        <v>410</v>
      </c>
      <c r="Q543" t="s">
        <v>5491</v>
      </c>
      <c r="R543" t="e">
        <f>VLOOKUP(Servicios[[#This Row],[VIN2]],Table_OutputBDVentaReciente[Vin],1,0)</f>
        <v>#N/A</v>
      </c>
      <c r="S543" t="str">
        <f>VLOOKUP(Servicios[[#This Row],[VIN2]],Table_ListadoRptClientes[Vin],1,0)</f>
        <v>MR0DA3CD8N4002109</v>
      </c>
      <c r="T543" t="e">
        <f>VLOOKUP(Servicios[[#This Row],[VIN2]],Table_LIstadoInactivos[Vin],1,0)</f>
        <v>#N/A</v>
      </c>
      <c r="U543" t="e">
        <f>VLOOKUP(Servicios[[#This Row],[VIN2]],Table_Campanias[Vin],1,0)</f>
        <v>#N/A</v>
      </c>
      <c r="V543" s="3" t="str">
        <f>MID(Servicios[[#This Row],[VIN2]],10,1)</f>
        <v>N</v>
      </c>
      <c r="W543" s="3" t="str">
        <f t="shared" si="56"/>
        <v/>
      </c>
      <c r="X543" t="s">
        <v>20019</v>
      </c>
      <c r="Y543">
        <v>4612543114</v>
      </c>
      <c r="Z543">
        <v>4611011341</v>
      </c>
      <c r="AA543">
        <v>6673039018</v>
      </c>
      <c r="AB543">
        <v>6673039018</v>
      </c>
      <c r="AC543" t="s">
        <v>20532</v>
      </c>
      <c r="AD543" s="9" t="str">
        <f>IFERROR(VLOOKUP(Servicios[[#This Row],[VIN 8 BV]],Citas[[VIN]:[STATUS ASISTENCIA]],1,FALSE),"NO")</f>
        <v>N4002109</v>
      </c>
    </row>
    <row r="544" spans="1:30">
      <c r="A544" s="1">
        <v>45012</v>
      </c>
      <c r="B544" s="19" t="s">
        <v>20032</v>
      </c>
      <c r="C544" s="156" t="str">
        <f>IFERROR(VLOOKUP(Servicios[[#This Row],[VIN 8 BV]],Citas[[VIN]:[TMK]],2,0),"NO")</f>
        <v>K</v>
      </c>
      <c r="D544" s="4" t="str">
        <f>MID(Servicios[[#This Row],[VIN2]],10,8)</f>
        <v>J1137007</v>
      </c>
      <c r="E544" s="3">
        <f t="shared" si="54"/>
        <v>1</v>
      </c>
      <c r="F544">
        <f t="shared" si="55"/>
        <v>27</v>
      </c>
      <c r="G544" t="str">
        <f>TEXT(Servicios[[#This Row],[FECHA]],"aaaa")</f>
        <v>2023</v>
      </c>
      <c r="H544" t="str">
        <f>TEXT(Servicios[[#This Row],[FECHA]],"mmmm")</f>
        <v>marzo</v>
      </c>
      <c r="I544" t="str">
        <f>CONCATENATE(Servicios[[#This Row],[MES]]," ",Servicios[[#This Row],[AÑO]])</f>
        <v>marzo 2023</v>
      </c>
      <c r="J544" s="3" t="str">
        <f>MID(Servicios[[#This Row],[ORDEN]],1,1)</f>
        <v>S</v>
      </c>
      <c r="L544" t="s">
        <v>20035</v>
      </c>
      <c r="M544" t="s">
        <v>20533</v>
      </c>
      <c r="N544" t="s">
        <v>20034</v>
      </c>
      <c r="O544" t="s">
        <v>120</v>
      </c>
      <c r="P544" t="s">
        <v>231</v>
      </c>
      <c r="Q544" t="s">
        <v>8353</v>
      </c>
      <c r="R544" t="e">
        <f>VLOOKUP(Servicios[[#This Row],[VIN2]],Table_OutputBDVentaReciente[Vin],1,0)</f>
        <v>#N/A</v>
      </c>
      <c r="S544" t="str">
        <f>VLOOKUP(Servicios[[#This Row],[VIN2]],Table_ListadoRptClientes[Vin],1,0)</f>
        <v>MR2K29F3XJ1137007</v>
      </c>
      <c r="T544" t="e">
        <f>VLOOKUP(Servicios[[#This Row],[VIN2]],Table_LIstadoInactivos[Vin],1,0)</f>
        <v>#N/A</v>
      </c>
      <c r="U544" t="e">
        <f>VLOOKUP(Servicios[[#This Row],[VIN2]],Table_Campanias[Vin],1,0)</f>
        <v>#N/A</v>
      </c>
      <c r="V544" s="3" t="str">
        <f>MID(Servicios[[#This Row],[VIN2]],10,1)</f>
        <v>J</v>
      </c>
      <c r="W544" s="3">
        <f t="shared" si="56"/>
        <v>2019</v>
      </c>
      <c r="X544" t="s">
        <v>20033</v>
      </c>
      <c r="Y544">
        <v>4121562307</v>
      </c>
      <c r="Z544">
        <v>4121216651</v>
      </c>
      <c r="AA544">
        <v>4122022058</v>
      </c>
      <c r="AB544">
        <v>4121059320</v>
      </c>
      <c r="AC544" t="s">
        <v>20534</v>
      </c>
      <c r="AD544" s="9" t="str">
        <f>IFERROR(VLOOKUP(Servicios[[#This Row],[VIN 8 BV]],Citas[[VIN]:[STATUS ASISTENCIA]],1,FALSE),"NO")</f>
        <v>J1137007</v>
      </c>
    </row>
    <row r="545" spans="1:30">
      <c r="A545" s="1">
        <v>45012</v>
      </c>
      <c r="B545" s="19" t="s">
        <v>20047</v>
      </c>
      <c r="C545" s="156" t="str">
        <f>IFERROR(VLOOKUP(Servicios[[#This Row],[VIN 8 BV]],Citas[[VIN]:[TMK]],2,0),"NO")</f>
        <v>K</v>
      </c>
      <c r="D545" s="4" t="str">
        <f>MID(Servicios[[#This Row],[VIN2]],10,8)</f>
        <v>N1325339</v>
      </c>
      <c r="E545" s="3">
        <f t="shared" si="54"/>
        <v>1</v>
      </c>
      <c r="F545">
        <f t="shared" si="55"/>
        <v>27</v>
      </c>
      <c r="G545" t="str">
        <f>TEXT(Servicios[[#This Row],[FECHA]],"aaaa")</f>
        <v>2023</v>
      </c>
      <c r="H545" t="str">
        <f>TEXT(Servicios[[#This Row],[FECHA]],"mmmm")</f>
        <v>marzo</v>
      </c>
      <c r="I545" t="str">
        <f>CONCATENATE(Servicios[[#This Row],[MES]]," ",Servicios[[#This Row],[AÑO]])</f>
        <v>marzo 2023</v>
      </c>
      <c r="J545" s="3" t="str">
        <f>MID(Servicios[[#This Row],[ORDEN]],1,1)</f>
        <v>S</v>
      </c>
      <c r="L545" t="s">
        <v>20049</v>
      </c>
      <c r="M545" t="s">
        <v>20535</v>
      </c>
      <c r="N545" t="s">
        <v>20048</v>
      </c>
      <c r="O545" t="s">
        <v>118</v>
      </c>
      <c r="P545" t="s">
        <v>251</v>
      </c>
      <c r="Q545" t="s">
        <v>20536</v>
      </c>
      <c r="R545" t="e">
        <f>VLOOKUP(Servicios[[#This Row],[VIN2]],Table_OutputBDVentaReciente[Vin],1,0)</f>
        <v>#N/A</v>
      </c>
      <c r="S545" t="e">
        <f>VLOOKUP(Servicios[[#This Row],[VIN2]],Table_ListadoRptClientes[Vin],1,0)</f>
        <v>#N/A</v>
      </c>
      <c r="T545" t="e">
        <f>VLOOKUP(Servicios[[#This Row],[VIN2]],Table_LIstadoInactivos[Vin],1,0)</f>
        <v>#N/A</v>
      </c>
      <c r="U545" t="e">
        <f>VLOOKUP(Servicios[[#This Row],[VIN2]],Table_Campanias[Vin],1,0)</f>
        <v>#N/A</v>
      </c>
      <c r="V545" s="3" t="str">
        <f>MID(Servicios[[#This Row],[VIN2]],10,1)</f>
        <v>N</v>
      </c>
      <c r="W545" s="3" t="str">
        <f t="shared" si="56"/>
        <v/>
      </c>
      <c r="X545" t="s">
        <v>20537</v>
      </c>
      <c r="Y545">
        <v>0</v>
      </c>
      <c r="Z545">
        <v>4611852364</v>
      </c>
      <c r="AA545">
        <v>4611852364</v>
      </c>
      <c r="AB545">
        <v>0</v>
      </c>
      <c r="AC545" t="s">
        <v>20538</v>
      </c>
      <c r="AD545" s="9" t="str">
        <f>IFERROR(VLOOKUP(Servicios[[#This Row],[VIN 8 BV]],Citas[[VIN]:[STATUS ASISTENCIA]],1,FALSE),"NO")</f>
        <v>N1325339</v>
      </c>
    </row>
    <row r="546" spans="1:30">
      <c r="A546" s="1">
        <v>45012</v>
      </c>
      <c r="B546" s="19" t="s">
        <v>20043</v>
      </c>
      <c r="C546" s="156" t="str">
        <f>IFERROR(VLOOKUP(Servicios[[#This Row],[VIN 8 BV]],Citas[[VIN]:[TMK]],2,0),"NO")</f>
        <v>K</v>
      </c>
      <c r="D546" s="4" t="str">
        <f>MID(Servicios[[#This Row],[VIN2]],10,8)</f>
        <v>DK005211</v>
      </c>
      <c r="E546" s="3">
        <f t="shared" si="54"/>
        <v>1</v>
      </c>
      <c r="F546">
        <f t="shared" si="55"/>
        <v>27</v>
      </c>
      <c r="G546" t="str">
        <f>TEXT(Servicios[[#This Row],[FECHA]],"aaaa")</f>
        <v>2023</v>
      </c>
      <c r="H546" t="str">
        <f>TEXT(Servicios[[#This Row],[FECHA]],"mmmm")</f>
        <v>marzo</v>
      </c>
      <c r="I546" t="str">
        <f>CONCATENATE(Servicios[[#This Row],[MES]]," ",Servicios[[#This Row],[AÑO]])</f>
        <v>marzo 2023</v>
      </c>
      <c r="J546" s="3" t="str">
        <f>MID(Servicios[[#This Row],[ORDEN]],1,1)</f>
        <v>S</v>
      </c>
      <c r="L546" t="s">
        <v>20046</v>
      </c>
      <c r="M546" t="s">
        <v>20539</v>
      </c>
      <c r="N546" t="s">
        <v>20045</v>
      </c>
      <c r="O546" t="s">
        <v>120</v>
      </c>
      <c r="P546" t="s">
        <v>244</v>
      </c>
      <c r="Q546" t="s">
        <v>17997</v>
      </c>
      <c r="R546" t="e">
        <f>VLOOKUP(Servicios[[#This Row],[VIN2]],Table_OutputBDVentaReciente[Vin],1,0)</f>
        <v>#N/A</v>
      </c>
      <c r="S546" t="e">
        <f>VLOOKUP(Servicios[[#This Row],[VIN2]],Table_ListadoRptClientes[Vin],1,0)</f>
        <v>#N/A</v>
      </c>
      <c r="T546" t="str">
        <f>VLOOKUP(Servicios[[#This Row],[VIN2]],Table_LIstadoInactivos[Vin],1,0)</f>
        <v>MHKMC13F5DK005211</v>
      </c>
      <c r="U546" t="e">
        <f>VLOOKUP(Servicios[[#This Row],[VIN2]],Table_Campanias[Vin],1,0)</f>
        <v>#N/A</v>
      </c>
      <c r="V546" s="3" t="str">
        <f>MID(Servicios[[#This Row],[VIN2]],10,1)</f>
        <v>D</v>
      </c>
      <c r="W546" s="3">
        <f t="shared" si="56"/>
        <v>2013</v>
      </c>
      <c r="X546" t="s">
        <v>20044</v>
      </c>
      <c r="Y546">
        <v>4611903444</v>
      </c>
      <c r="Z546">
        <v>0</v>
      </c>
      <c r="AA546">
        <v>4611296756</v>
      </c>
      <c r="AB546">
        <v>0</v>
      </c>
      <c r="AC546" t="s">
        <v>20540</v>
      </c>
      <c r="AD546" s="9" t="str">
        <f>IFERROR(VLOOKUP(Servicios[[#This Row],[VIN 8 BV]],Citas[[VIN]:[STATUS ASISTENCIA]],1,FALSE),"NO")</f>
        <v>DK005211</v>
      </c>
    </row>
    <row r="547" spans="1:30">
      <c r="A547" s="1">
        <v>45012</v>
      </c>
      <c r="B547" s="19" t="s">
        <v>20026</v>
      </c>
      <c r="C547" s="156" t="str">
        <f>IFERROR(VLOOKUP(Servicios[[#This Row],[VIN 8 BV]],Citas[[VIN]:[TMK]],2,0),"NO")</f>
        <v>M</v>
      </c>
      <c r="D547" s="4" t="str">
        <f>MID(Servicios[[#This Row],[VIN2]],10,8)</f>
        <v>NJ030472</v>
      </c>
      <c r="E547" s="3">
        <f t="shared" si="54"/>
        <v>1</v>
      </c>
      <c r="F547">
        <f t="shared" si="55"/>
        <v>27</v>
      </c>
      <c r="G547" t="str">
        <f>TEXT(Servicios[[#This Row],[FECHA]],"aaaa")</f>
        <v>2023</v>
      </c>
      <c r="H547" t="str">
        <f>TEXT(Servicios[[#This Row],[FECHA]],"mmmm")</f>
        <v>marzo</v>
      </c>
      <c r="I547" t="str">
        <f>CONCATENATE(Servicios[[#This Row],[MES]]," ",Servicios[[#This Row],[AÑO]])</f>
        <v>marzo 2023</v>
      </c>
      <c r="J547" s="3" t="str">
        <f>MID(Servicios[[#This Row],[ORDEN]],1,1)</f>
        <v>S</v>
      </c>
      <c r="L547" t="s">
        <v>20028</v>
      </c>
      <c r="M547" t="s">
        <v>20541</v>
      </c>
      <c r="N547" t="s">
        <v>20542</v>
      </c>
      <c r="O547" t="s">
        <v>118</v>
      </c>
      <c r="P547" t="s">
        <v>274</v>
      </c>
      <c r="Q547" t="s">
        <v>5275</v>
      </c>
      <c r="R547" t="e">
        <f>VLOOKUP(Servicios[[#This Row],[VIN2]],Table_OutputBDVentaReciente[Vin],1,0)</f>
        <v>#N/A</v>
      </c>
      <c r="S547" t="str">
        <f>VLOOKUP(Servicios[[#This Row],[VIN2]],Table_ListadoRptClientes[Vin],1,0)</f>
        <v>MHKAA1BA7NJ030472</v>
      </c>
      <c r="T547" t="e">
        <f>VLOOKUP(Servicios[[#This Row],[VIN2]],Table_LIstadoInactivos[Vin],1,0)</f>
        <v>#N/A</v>
      </c>
      <c r="U547" t="e">
        <f>VLOOKUP(Servicios[[#This Row],[VIN2]],Table_Campanias[Vin],1,0)</f>
        <v>#N/A</v>
      </c>
      <c r="V547" s="3" t="str">
        <f>MID(Servicios[[#This Row],[VIN2]],10,1)</f>
        <v>N</v>
      </c>
      <c r="W547" s="3" t="str">
        <f t="shared" si="56"/>
        <v/>
      </c>
      <c r="X547" t="s">
        <v>20543</v>
      </c>
      <c r="Y547">
        <v>0</v>
      </c>
      <c r="Z547">
        <v>0</v>
      </c>
      <c r="AA547">
        <v>4615460060</v>
      </c>
      <c r="AC547" t="s">
        <v>20544</v>
      </c>
      <c r="AD547" s="9" t="str">
        <f>IFERROR(VLOOKUP(Servicios[[#This Row],[VIN 8 BV]],Citas[[VIN]:[STATUS ASISTENCIA]],1,FALSE),"NO")</f>
        <v>NJ030472</v>
      </c>
    </row>
    <row r="548" spans="1:30">
      <c r="A548" s="1">
        <v>45012</v>
      </c>
      <c r="B548" s="19" t="s">
        <v>20054</v>
      </c>
      <c r="C548" s="156" t="str">
        <f>IFERROR(VLOOKUP(Servicios[[#This Row],[VIN 8 BV]],Citas[[VIN]:[TMK]],2,0),"NO")</f>
        <v>K</v>
      </c>
      <c r="D548" s="4" t="str">
        <f>MID(Servicios[[#This Row],[VIN2]],10,8)</f>
        <v>K0264297</v>
      </c>
      <c r="E548" s="3">
        <f t="shared" si="54"/>
        <v>1</v>
      </c>
      <c r="F548">
        <f t="shared" si="55"/>
        <v>27</v>
      </c>
      <c r="G548" t="str">
        <f>TEXT(Servicios[[#This Row],[FECHA]],"aaaa")</f>
        <v>2023</v>
      </c>
      <c r="H548" t="str">
        <f>TEXT(Servicios[[#This Row],[FECHA]],"mmmm")</f>
        <v>marzo</v>
      </c>
      <c r="I548" t="str">
        <f>CONCATENATE(Servicios[[#This Row],[MES]]," ",Servicios[[#This Row],[AÑO]])</f>
        <v>marzo 2023</v>
      </c>
      <c r="J548" s="3" t="str">
        <f>MID(Servicios[[#This Row],[ORDEN]],1,1)</f>
        <v>S</v>
      </c>
      <c r="L548" t="s">
        <v>20056</v>
      </c>
      <c r="M548" t="s">
        <v>20545</v>
      </c>
      <c r="N548" t="s">
        <v>344</v>
      </c>
      <c r="O548" t="s">
        <v>120</v>
      </c>
      <c r="P548" t="s">
        <v>251</v>
      </c>
      <c r="Q548" t="s">
        <v>7973</v>
      </c>
      <c r="R548" t="e">
        <f>VLOOKUP(Servicios[[#This Row],[VIN2]],Table_OutputBDVentaReciente[Vin],1,0)</f>
        <v>#N/A</v>
      </c>
      <c r="S548" t="str">
        <f>VLOOKUP(Servicios[[#This Row],[VIN2]],Table_ListadoRptClientes[Vin],1,0)</f>
        <v>MR0EX8DD5K0264297</v>
      </c>
      <c r="T548" t="e">
        <f>VLOOKUP(Servicios[[#This Row],[VIN2]],Table_LIstadoInactivos[Vin],1,0)</f>
        <v>#N/A</v>
      </c>
      <c r="U548" t="e">
        <f>VLOOKUP(Servicios[[#This Row],[VIN2]],Table_Campanias[Vin],1,0)</f>
        <v>#N/A</v>
      </c>
      <c r="V548" s="3" t="str">
        <f>MID(Servicios[[#This Row],[VIN2]],10,1)</f>
        <v>K</v>
      </c>
      <c r="W548" s="3">
        <f t="shared" si="56"/>
        <v>2020</v>
      </c>
      <c r="X548" t="s">
        <v>20055</v>
      </c>
      <c r="Y548">
        <v>4622102169</v>
      </c>
      <c r="Z548">
        <v>4622208166</v>
      </c>
      <c r="AA548">
        <v>4611042916</v>
      </c>
      <c r="AB548">
        <v>4611474026</v>
      </c>
      <c r="AC548" t="s">
        <v>20546</v>
      </c>
      <c r="AD548" s="9" t="str">
        <f>IFERROR(VLOOKUP(Servicios[[#This Row],[VIN 8 BV]],Citas[[VIN]:[STATUS ASISTENCIA]],1,FALSE),"NO")</f>
        <v>K0264297</v>
      </c>
    </row>
    <row r="549" spans="1:30">
      <c r="A549" s="1">
        <v>45012</v>
      </c>
      <c r="B549" s="19" t="s">
        <v>20064</v>
      </c>
      <c r="C549" s="156" t="str">
        <f>IFERROR(VLOOKUP(Servicios[[#This Row],[VIN 8 BV]],Citas[[VIN]:[TMK]],2,0),"NO")</f>
        <v>K</v>
      </c>
      <c r="D549" s="4" t="str">
        <f>MID(Servicios[[#This Row],[VIN2]],10,8)</f>
        <v>BW013779</v>
      </c>
      <c r="E549" s="3">
        <f t="shared" si="54"/>
        <v>1</v>
      </c>
      <c r="F549">
        <f t="shared" si="55"/>
        <v>27</v>
      </c>
      <c r="G549" t="str">
        <f>TEXT(Servicios[[#This Row],[FECHA]],"aaaa")</f>
        <v>2023</v>
      </c>
      <c r="H549" t="str">
        <f>TEXT(Servicios[[#This Row],[FECHA]],"mmmm")</f>
        <v>marzo</v>
      </c>
      <c r="I549" t="str">
        <f>CONCATENATE(Servicios[[#This Row],[MES]]," ",Servicios[[#This Row],[AÑO]])</f>
        <v>marzo 2023</v>
      </c>
      <c r="J549" s="3" t="str">
        <f>MID(Servicios[[#This Row],[ORDEN]],1,1)</f>
        <v>S</v>
      </c>
      <c r="L549" t="s">
        <v>20066</v>
      </c>
      <c r="M549" t="s">
        <v>20547</v>
      </c>
      <c r="N549" t="s">
        <v>20062</v>
      </c>
      <c r="O549" t="s">
        <v>118</v>
      </c>
      <c r="P549" t="s">
        <v>295</v>
      </c>
      <c r="Q549" t="s">
        <v>11485</v>
      </c>
      <c r="R549" t="e">
        <f>VLOOKUP(Servicios[[#This Row],[VIN2]],Table_OutputBDVentaReciente[Vin],1,0)</f>
        <v>#N/A</v>
      </c>
      <c r="S549" t="str">
        <f>VLOOKUP(Servicios[[#This Row],[VIN2]],Table_ListadoRptClientes[Vin],1,0)</f>
        <v>2T3WK4DV9BW013779</v>
      </c>
      <c r="T549" t="e">
        <f>VLOOKUP(Servicios[[#This Row],[VIN2]],Table_LIstadoInactivos[Vin],1,0)</f>
        <v>#N/A</v>
      </c>
      <c r="U549" t="e">
        <f>VLOOKUP(Servicios[[#This Row],[VIN2]],Table_Campanias[Vin],1,0)</f>
        <v>#N/A</v>
      </c>
      <c r="V549" s="3" t="str">
        <f>MID(Servicios[[#This Row],[VIN2]],10,1)</f>
        <v>B</v>
      </c>
      <c r="W549" s="3">
        <f t="shared" si="56"/>
        <v>2011</v>
      </c>
      <c r="X549" t="s">
        <v>20065</v>
      </c>
      <c r="Y549">
        <v>4641257033</v>
      </c>
      <c r="Z549">
        <v>4641257033</v>
      </c>
      <c r="AA549">
        <v>4641257033</v>
      </c>
      <c r="AB549">
        <v>0</v>
      </c>
      <c r="AC549" t="s">
        <v>20548</v>
      </c>
      <c r="AD549" s="9" t="str">
        <f>IFERROR(VLOOKUP(Servicios[[#This Row],[VIN 8 BV]],Citas[[VIN]:[STATUS ASISTENCIA]],1,FALSE),"NO")</f>
        <v>BW013779</v>
      </c>
    </row>
    <row r="550" spans="1:30">
      <c r="A550" s="1">
        <v>45012</v>
      </c>
      <c r="B550" s="19" t="s">
        <v>20060</v>
      </c>
      <c r="C550" s="156" t="str">
        <f>IFERROR(VLOOKUP(Servicios[[#This Row],[VIN 8 BV]],Citas[[VIN]:[TMK]],2,0),"NO")</f>
        <v>M</v>
      </c>
      <c r="D550" s="4" t="str">
        <f>MID(Servicios[[#This Row],[VIN2]],10,8)</f>
        <v>FP208887</v>
      </c>
      <c r="E550" s="3">
        <f t="shared" si="54"/>
        <v>1</v>
      </c>
      <c r="F550">
        <f t="shared" si="55"/>
        <v>27</v>
      </c>
      <c r="G550" t="str">
        <f>TEXT(Servicios[[#This Row],[FECHA]],"aaaa")</f>
        <v>2023</v>
      </c>
      <c r="H550" t="str">
        <f>TEXT(Servicios[[#This Row],[FECHA]],"mmmm")</f>
        <v>marzo</v>
      </c>
      <c r="I550" t="str">
        <f>CONCATENATE(Servicios[[#This Row],[MES]]," ",Servicios[[#This Row],[AÑO]])</f>
        <v>marzo 2023</v>
      </c>
      <c r="J550" s="3" t="str">
        <f>MID(Servicios[[#This Row],[ORDEN]],1,1)</f>
        <v>S</v>
      </c>
      <c r="L550" t="s">
        <v>20063</v>
      </c>
      <c r="M550" t="s">
        <v>20549</v>
      </c>
      <c r="N550" t="s">
        <v>20062</v>
      </c>
      <c r="O550" t="s">
        <v>118</v>
      </c>
      <c r="P550" t="s">
        <v>310</v>
      </c>
      <c r="Q550" t="s">
        <v>10936</v>
      </c>
      <c r="R550" t="e">
        <f>VLOOKUP(Servicios[[#This Row],[VIN2]],Table_OutputBDVentaReciente[Vin],1,0)</f>
        <v>#N/A</v>
      </c>
      <c r="S550" t="str">
        <f>VLOOKUP(Servicios[[#This Row],[VIN2]],Table_ListadoRptClientes[Vin],1,0)</f>
        <v>5YFBURHE1FP208887</v>
      </c>
      <c r="T550" t="e">
        <f>VLOOKUP(Servicios[[#This Row],[VIN2]],Table_LIstadoInactivos[Vin],1,0)</f>
        <v>#N/A</v>
      </c>
      <c r="U550" t="e">
        <f>VLOOKUP(Servicios[[#This Row],[VIN2]],Table_Campanias[Vin],1,0)</f>
        <v>#N/A</v>
      </c>
      <c r="V550" s="3" t="str">
        <f>MID(Servicios[[#This Row],[VIN2]],10,1)</f>
        <v>F</v>
      </c>
      <c r="W550" s="3">
        <f t="shared" si="56"/>
        <v>2015</v>
      </c>
      <c r="X550" t="s">
        <v>20061</v>
      </c>
      <c r="Y550">
        <v>4641257033</v>
      </c>
      <c r="Z550">
        <v>4641257033</v>
      </c>
      <c r="AA550">
        <v>4641257033</v>
      </c>
      <c r="AB550">
        <v>0</v>
      </c>
      <c r="AC550" t="s">
        <v>20548</v>
      </c>
      <c r="AD550" s="9" t="str">
        <f>IFERROR(VLOOKUP(Servicios[[#This Row],[VIN 8 BV]],Citas[[VIN]:[STATUS ASISTENCIA]],1,FALSE),"NO")</f>
        <v>FP208887</v>
      </c>
    </row>
    <row r="551" spans="1:30">
      <c r="A551" s="1">
        <v>45012</v>
      </c>
      <c r="B551" s="19" t="s">
        <v>20071</v>
      </c>
      <c r="C551" s="156" t="str">
        <f>IFERROR(VLOOKUP(Servicios[[#This Row],[VIN 8 BV]],Citas[[VIN]:[TMK]],2,0),"NO")</f>
        <v>J</v>
      </c>
      <c r="D551" s="4" t="str">
        <f>MID(Servicios[[#This Row],[VIN2]],10,8)</f>
        <v>EP038025</v>
      </c>
      <c r="E551" s="3">
        <f t="shared" si="54"/>
        <v>1</v>
      </c>
      <c r="F551">
        <f t="shared" si="55"/>
        <v>27</v>
      </c>
      <c r="G551" t="str">
        <f>TEXT(Servicios[[#This Row],[FECHA]],"aaaa")</f>
        <v>2023</v>
      </c>
      <c r="H551" t="str">
        <f>TEXT(Servicios[[#This Row],[FECHA]],"mmmm")</f>
        <v>marzo</v>
      </c>
      <c r="I551" t="str">
        <f>CONCATENATE(Servicios[[#This Row],[MES]]," ",Servicios[[#This Row],[AÑO]])</f>
        <v>marzo 2023</v>
      </c>
      <c r="J551" s="3" t="str">
        <f>MID(Servicios[[#This Row],[ORDEN]],1,1)</f>
        <v>S</v>
      </c>
      <c r="L551" t="s">
        <v>20074</v>
      </c>
      <c r="M551" t="s">
        <v>20550</v>
      </c>
      <c r="N551" t="s">
        <v>20073</v>
      </c>
      <c r="O551" t="s">
        <v>120</v>
      </c>
      <c r="P551" t="s">
        <v>310</v>
      </c>
      <c r="Q551" t="s">
        <v>11140</v>
      </c>
      <c r="R551" t="e">
        <f>VLOOKUP(Servicios[[#This Row],[VIN2]],Table_OutputBDVentaReciente[Vin],1,0)</f>
        <v>#N/A</v>
      </c>
      <c r="S551" t="str">
        <f>VLOOKUP(Servicios[[#This Row],[VIN2]],Table_ListadoRptClientes[Vin],1,0)</f>
        <v>5YFBURHE8EP038025</v>
      </c>
      <c r="T551" t="e">
        <f>VLOOKUP(Servicios[[#This Row],[VIN2]],Table_LIstadoInactivos[Vin],1,0)</f>
        <v>#N/A</v>
      </c>
      <c r="U551" t="e">
        <f>VLOOKUP(Servicios[[#This Row],[VIN2]],Table_Campanias[Vin],1,0)</f>
        <v>#N/A</v>
      </c>
      <c r="V551" s="3" t="str">
        <f>MID(Servicios[[#This Row],[VIN2]],10,1)</f>
        <v>E</v>
      </c>
      <c r="W551" s="3">
        <f t="shared" si="56"/>
        <v>2014</v>
      </c>
      <c r="X551" t="s">
        <v>20072</v>
      </c>
      <c r="Y551">
        <v>4611861167</v>
      </c>
      <c r="Z551">
        <v>0</v>
      </c>
      <c r="AA551">
        <v>4611861167</v>
      </c>
      <c r="AB551" t="s">
        <v>20551</v>
      </c>
      <c r="AC551" t="s">
        <v>20552</v>
      </c>
      <c r="AD551" s="9" t="str">
        <f>IFERROR(VLOOKUP(Servicios[[#This Row],[VIN 8 BV]],Citas[[VIN]:[STATUS ASISTENCIA]],1,FALSE),"NO")</f>
        <v>EP038025</v>
      </c>
    </row>
    <row r="552" spans="1:30">
      <c r="A552" s="1">
        <v>45012</v>
      </c>
      <c r="B552" s="19" t="s">
        <v>20067</v>
      </c>
      <c r="C552" s="156" t="str">
        <f>IFERROR(VLOOKUP(Servicios[[#This Row],[VIN 8 BV]],Citas[[VIN]:[TMK]],2,0),"NO")</f>
        <v>M</v>
      </c>
      <c r="D552" s="4" t="str">
        <f>MID(Servicios[[#This Row],[VIN2]],10,8)</f>
        <v>FP266523</v>
      </c>
      <c r="E552" s="3">
        <f t="shared" si="54"/>
        <v>1</v>
      </c>
      <c r="F552">
        <f t="shared" si="55"/>
        <v>27</v>
      </c>
      <c r="G552" t="str">
        <f>TEXT(Servicios[[#This Row],[FECHA]],"aaaa")</f>
        <v>2023</v>
      </c>
      <c r="H552" t="str">
        <f>TEXT(Servicios[[#This Row],[FECHA]],"mmmm")</f>
        <v>marzo</v>
      </c>
      <c r="I552" t="str">
        <f>CONCATENATE(Servicios[[#This Row],[MES]]," ",Servicios[[#This Row],[AÑO]])</f>
        <v>marzo 2023</v>
      </c>
      <c r="J552" s="3" t="str">
        <f>MID(Servicios[[#This Row],[ORDEN]],1,1)</f>
        <v>S</v>
      </c>
      <c r="L552" t="s">
        <v>20070</v>
      </c>
      <c r="M552" t="s">
        <v>20553</v>
      </c>
      <c r="N552" t="s">
        <v>20069</v>
      </c>
      <c r="O552" t="s">
        <v>118</v>
      </c>
      <c r="P552" t="s">
        <v>310</v>
      </c>
      <c r="Q552" t="s">
        <v>17397</v>
      </c>
      <c r="R552" t="e">
        <f>VLOOKUP(Servicios[[#This Row],[VIN2]],Table_OutputBDVentaReciente[Vin],1,0)</f>
        <v>#N/A</v>
      </c>
      <c r="S552" t="e">
        <f>VLOOKUP(Servicios[[#This Row],[VIN2]],Table_ListadoRptClientes[Vin],1,0)</f>
        <v>#N/A</v>
      </c>
      <c r="T552" t="str">
        <f>VLOOKUP(Servicios[[#This Row],[VIN2]],Table_LIstadoInactivos[Vin],1,0)</f>
        <v>5YFBURHE0FP266523</v>
      </c>
      <c r="U552" t="str">
        <f>VLOOKUP(Servicios[[#This Row],[VIN2]],Table_Campanias[Vin],1,0)</f>
        <v>5YFBURHE0FP266523</v>
      </c>
      <c r="V552" s="3" t="str">
        <f>MID(Servicios[[#This Row],[VIN2]],10,1)</f>
        <v>F</v>
      </c>
      <c r="W552" s="3">
        <f t="shared" si="56"/>
        <v>2015</v>
      </c>
      <c r="X552" t="s">
        <v>20554</v>
      </c>
      <c r="Y552">
        <v>4641408300</v>
      </c>
      <c r="Z552">
        <v>4641408300</v>
      </c>
      <c r="AA552">
        <v>4641408300</v>
      </c>
      <c r="AB552">
        <v>0</v>
      </c>
      <c r="AC552" t="s">
        <v>20555</v>
      </c>
      <c r="AD552" s="9" t="str">
        <f>IFERROR(VLOOKUP(Servicios[[#This Row],[VIN 8 BV]],Citas[[VIN]:[STATUS ASISTENCIA]],1,FALSE),"NO")</f>
        <v>FP266523</v>
      </c>
    </row>
    <row r="553" spans="1:30">
      <c r="A553" s="1">
        <v>45012</v>
      </c>
      <c r="B553" s="19" t="s">
        <v>4087</v>
      </c>
      <c r="C553" s="156" t="str">
        <f>IFERROR(VLOOKUP(Servicios[[#This Row],[VIN 8 BV]],Citas[[VIN]:[TMK]],2,0),"NO")</f>
        <v>K</v>
      </c>
      <c r="D553" s="4" t="str">
        <f>MID(Servicios[[#This Row],[VIN2]],10,8)</f>
        <v>K1627402</v>
      </c>
      <c r="E553" s="3">
        <f t="shared" si="54"/>
        <v>1</v>
      </c>
      <c r="F553">
        <f t="shared" si="55"/>
        <v>27</v>
      </c>
      <c r="G553" t="str">
        <f>TEXT(Servicios[[#This Row],[FECHA]],"aaaa")</f>
        <v>2023</v>
      </c>
      <c r="H553" t="str">
        <f>TEXT(Servicios[[#This Row],[FECHA]],"mmmm")</f>
        <v>marzo</v>
      </c>
      <c r="I553" t="str">
        <f>CONCATENATE(Servicios[[#This Row],[MES]]," ",Servicios[[#This Row],[AÑO]])</f>
        <v>marzo 2023</v>
      </c>
      <c r="J553" s="3" t="str">
        <f>MID(Servicios[[#This Row],[ORDEN]],1,1)</f>
        <v>S</v>
      </c>
      <c r="L553" t="s">
        <v>20077</v>
      </c>
      <c r="M553" t="s">
        <v>20556</v>
      </c>
      <c r="N553" t="s">
        <v>20076</v>
      </c>
      <c r="O553" t="s">
        <v>120</v>
      </c>
      <c r="P553" t="s">
        <v>451</v>
      </c>
      <c r="Q553" t="s">
        <v>8256</v>
      </c>
      <c r="R553" t="e">
        <f>VLOOKUP(Servicios[[#This Row],[VIN2]],Table_OutputBDVentaReciente[Vin],1,0)</f>
        <v>#N/A</v>
      </c>
      <c r="S553" t="str">
        <f>VLOOKUP(Servicios[[#This Row],[VIN2]],Table_ListadoRptClientes[Vin],1,0)</f>
        <v>JTDKDTB34K1627402</v>
      </c>
      <c r="T553" t="e">
        <f>VLOOKUP(Servicios[[#This Row],[VIN2]],Table_LIstadoInactivos[Vin],1,0)</f>
        <v>#N/A</v>
      </c>
      <c r="U553" t="e">
        <f>VLOOKUP(Servicios[[#This Row],[VIN2]],Table_Campanias[Vin],1,0)</f>
        <v>#N/A</v>
      </c>
      <c r="V553" s="3" t="str">
        <f>MID(Servicios[[#This Row],[VIN2]],10,1)</f>
        <v>K</v>
      </c>
      <c r="W553" s="3">
        <f t="shared" si="56"/>
        <v>2020</v>
      </c>
      <c r="X553" t="s">
        <v>20557</v>
      </c>
      <c r="Y553">
        <v>4612514156</v>
      </c>
      <c r="Z553">
        <v>4424795216</v>
      </c>
      <c r="AA553">
        <v>4424795216</v>
      </c>
      <c r="AB553">
        <v>4424795216</v>
      </c>
      <c r="AC553" t="s">
        <v>20558</v>
      </c>
      <c r="AD553" s="9" t="str">
        <f>IFERROR(VLOOKUP(Servicios[[#This Row],[VIN 8 BV]],Citas[[VIN]:[STATUS ASISTENCIA]],1,FALSE),"NO")</f>
        <v>K1627402</v>
      </c>
    </row>
    <row r="554" spans="1:30">
      <c r="A554" s="1">
        <v>45012</v>
      </c>
      <c r="B554" s="19" t="s">
        <v>20079</v>
      </c>
      <c r="C554" s="156" t="str">
        <f>IFERROR(VLOOKUP(Servicios[[#This Row],[VIN 8 BV]],Citas[[VIN]:[TMK]],2,0),"NO")</f>
        <v>NO</v>
      </c>
      <c r="D554" s="4" t="str">
        <f>MID(Servicios[[#This Row],[VIN2]],10,8)</f>
        <v>NJ018213</v>
      </c>
      <c r="E554" s="3">
        <f t="shared" si="54"/>
        <v>1</v>
      </c>
      <c r="F554">
        <f t="shared" si="55"/>
        <v>27</v>
      </c>
      <c r="G554" t="str">
        <f>TEXT(Servicios[[#This Row],[FECHA]],"aaaa")</f>
        <v>2023</v>
      </c>
      <c r="H554" t="str">
        <f>TEXT(Servicios[[#This Row],[FECHA]],"mmmm")</f>
        <v>marzo</v>
      </c>
      <c r="I554" t="str">
        <f>CONCATENATE(Servicios[[#This Row],[MES]]," ",Servicios[[#This Row],[AÑO]])</f>
        <v>marzo 2023</v>
      </c>
      <c r="J554" s="3" t="str">
        <f>MID(Servicios[[#This Row],[ORDEN]],1,1)</f>
        <v>S</v>
      </c>
      <c r="L554" t="s">
        <v>20082</v>
      </c>
      <c r="M554" t="s">
        <v>20559</v>
      </c>
      <c r="N554" t="s">
        <v>20081</v>
      </c>
      <c r="O554" t="s">
        <v>120</v>
      </c>
      <c r="P554" t="s">
        <v>274</v>
      </c>
      <c r="Q554" t="s">
        <v>5482</v>
      </c>
      <c r="R554" t="e">
        <f>VLOOKUP(Servicios[[#This Row],[VIN2]],Table_OutputBDVentaReciente[Vin],1,0)</f>
        <v>#N/A</v>
      </c>
      <c r="S554" t="str">
        <f>VLOOKUP(Servicios[[#This Row],[VIN2]],Table_ListadoRptClientes[Vin],1,0)</f>
        <v>MHKAA1BA0NJ018213</v>
      </c>
      <c r="T554" t="e">
        <f>VLOOKUP(Servicios[[#This Row],[VIN2]],Table_LIstadoInactivos[Vin],1,0)</f>
        <v>#N/A</v>
      </c>
      <c r="U554" t="e">
        <f>VLOOKUP(Servicios[[#This Row],[VIN2]],Table_Campanias[Vin],1,0)</f>
        <v>#N/A</v>
      </c>
      <c r="V554" s="3" t="str">
        <f>MID(Servicios[[#This Row],[VIN2]],10,1)</f>
        <v>N</v>
      </c>
      <c r="W554" s="3" t="str">
        <f t="shared" si="56"/>
        <v/>
      </c>
      <c r="X554" t="s">
        <v>20560</v>
      </c>
      <c r="Y554">
        <v>4666641777</v>
      </c>
      <c r="Z554">
        <v>4661071394</v>
      </c>
      <c r="AA554">
        <v>4661071394</v>
      </c>
      <c r="AB554">
        <v>0</v>
      </c>
      <c r="AC554" t="s">
        <v>20561</v>
      </c>
      <c r="AD554" s="9" t="str">
        <f>IFERROR(VLOOKUP(Servicios[[#This Row],[VIN 8 BV]],Citas[[VIN]:[STATUS ASISTENCIA]],1,FALSE),"NO")</f>
        <v>NO</v>
      </c>
    </row>
    <row r="555" spans="1:30">
      <c r="A555" s="1">
        <v>45012</v>
      </c>
      <c r="B555" s="19" t="s">
        <v>20749</v>
      </c>
      <c r="C555" s="156" t="str">
        <f>IFERROR(VLOOKUP(Servicios[[#This Row],[VIN 8 BV]],Citas[[VIN]:[TMK]],2,0),"NO")</f>
        <v>NO</v>
      </c>
      <c r="D555" s="4" t="str">
        <f>MID(Servicios[[#This Row],[VIN2]],10,8)</f>
        <v>LU927209</v>
      </c>
      <c r="E555" s="3">
        <f t="shared" si="54"/>
        <v>1</v>
      </c>
      <c r="F555">
        <f t="shared" si="55"/>
        <v>27</v>
      </c>
      <c r="G555" t="str">
        <f>TEXT(Servicios[[#This Row],[FECHA]],"aaaa")</f>
        <v>2023</v>
      </c>
      <c r="H555" t="str">
        <f>TEXT(Servicios[[#This Row],[FECHA]],"mmmm")</f>
        <v>marzo</v>
      </c>
      <c r="I555" t="str">
        <f>CONCATENATE(Servicios[[#This Row],[MES]]," ",Servicios[[#This Row],[AÑO]])</f>
        <v>marzo 2023</v>
      </c>
      <c r="J555" s="3" t="str">
        <f>MID(Servicios[[#This Row],[ORDEN]],1,1)</f>
        <v>S</v>
      </c>
      <c r="L555" t="s">
        <v>20562</v>
      </c>
      <c r="M555" t="s">
        <v>20563</v>
      </c>
      <c r="N555" t="s">
        <v>20564</v>
      </c>
      <c r="O555" t="s">
        <v>119</v>
      </c>
      <c r="P555" t="s">
        <v>359</v>
      </c>
      <c r="Q555" t="s">
        <v>7468</v>
      </c>
      <c r="R555" t="e">
        <f>VLOOKUP(Servicios[[#This Row],[VIN2]],Table_OutputBDVentaReciente[Vin],1,0)</f>
        <v>#N/A</v>
      </c>
      <c r="S555" t="str">
        <f>VLOOKUP(Servicios[[#This Row],[VIN2]],Table_ListadoRptClientes[Vin],1,0)</f>
        <v>4T1J11AK2LU927209</v>
      </c>
      <c r="T555" t="e">
        <f>VLOOKUP(Servicios[[#This Row],[VIN2]],Table_LIstadoInactivos[Vin],1,0)</f>
        <v>#N/A</v>
      </c>
      <c r="U555" t="e">
        <f>VLOOKUP(Servicios[[#This Row],[VIN2]],Table_Campanias[Vin],1,0)</f>
        <v>#N/A</v>
      </c>
      <c r="V555" s="3" t="str">
        <f>MID(Servicios[[#This Row],[VIN2]],10,1)</f>
        <v>L</v>
      </c>
      <c r="W555" s="3">
        <f t="shared" si="56"/>
        <v>2021</v>
      </c>
      <c r="X555" t="s">
        <v>20565</v>
      </c>
      <c r="Y555">
        <v>4383830529</v>
      </c>
      <c r="Z555">
        <v>4383830529</v>
      </c>
      <c r="AA555">
        <v>4381031526</v>
      </c>
      <c r="AB555">
        <v>0</v>
      </c>
      <c r="AC555" t="s">
        <v>391</v>
      </c>
      <c r="AD555" s="9" t="str">
        <f>IFERROR(VLOOKUP(Servicios[[#This Row],[VIN 8 BV]],Citas[[VIN]:[STATUS ASISTENCIA]],1,FALSE),"NO")</f>
        <v>NO</v>
      </c>
    </row>
    <row r="556" spans="1:30">
      <c r="A556" s="1">
        <v>45012</v>
      </c>
      <c r="B556" s="19" t="s">
        <v>20095</v>
      </c>
      <c r="C556" s="156" t="str">
        <f>IFERROR(VLOOKUP(Servicios[[#This Row],[VIN 8 BV]],Citas[[VIN]:[TMK]],2,0),"NO")</f>
        <v>M</v>
      </c>
      <c r="D556" s="4" t="str">
        <f>MID(Servicios[[#This Row],[VIN2]],10,8)</f>
        <v>NJ049672</v>
      </c>
      <c r="E556" s="3">
        <f t="shared" si="54"/>
        <v>1</v>
      </c>
      <c r="F556">
        <f t="shared" si="55"/>
        <v>27</v>
      </c>
      <c r="G556" t="str">
        <f>TEXT(Servicios[[#This Row],[FECHA]],"aaaa")</f>
        <v>2023</v>
      </c>
      <c r="H556" t="str">
        <f>TEXT(Servicios[[#This Row],[FECHA]],"mmmm")</f>
        <v>marzo</v>
      </c>
      <c r="I556" t="str">
        <f>CONCATENATE(Servicios[[#This Row],[MES]]," ",Servicios[[#This Row],[AÑO]])</f>
        <v>marzo 2023</v>
      </c>
      <c r="J556" s="3" t="str">
        <f>MID(Servicios[[#This Row],[ORDEN]],1,1)</f>
        <v>S</v>
      </c>
      <c r="L556" t="s">
        <v>20097</v>
      </c>
      <c r="M556" t="s">
        <v>20566</v>
      </c>
      <c r="N556" t="s">
        <v>20096</v>
      </c>
      <c r="O556" t="s">
        <v>120</v>
      </c>
      <c r="P556" t="s">
        <v>274</v>
      </c>
      <c r="Q556" t="s">
        <v>11970</v>
      </c>
      <c r="R556" t="str">
        <f>VLOOKUP(Servicios[[#This Row],[VIN2]],Table_OutputBDVentaReciente[Vin],1,0)</f>
        <v>MHKAA1BA0NJ049672</v>
      </c>
      <c r="S556" t="e">
        <f>VLOOKUP(Servicios[[#This Row],[VIN2]],Table_ListadoRptClientes[Vin],1,0)</f>
        <v>#N/A</v>
      </c>
      <c r="T556" t="e">
        <f>VLOOKUP(Servicios[[#This Row],[VIN2]],Table_LIstadoInactivos[Vin],1,0)</f>
        <v>#N/A</v>
      </c>
      <c r="U556" t="e">
        <f>VLOOKUP(Servicios[[#This Row],[VIN2]],Table_Campanias[Vin],1,0)</f>
        <v>#N/A</v>
      </c>
      <c r="V556" s="3" t="str">
        <f>MID(Servicios[[#This Row],[VIN2]],10,1)</f>
        <v>N</v>
      </c>
      <c r="W556" s="3" t="str">
        <f t="shared" si="56"/>
        <v/>
      </c>
      <c r="X556" t="s">
        <v>20567</v>
      </c>
      <c r="Y556">
        <v>4666631194</v>
      </c>
      <c r="Z556">
        <v>4661018239</v>
      </c>
      <c r="AA556">
        <v>4661018239</v>
      </c>
      <c r="AB556">
        <v>0</v>
      </c>
      <c r="AC556" t="s">
        <v>20568</v>
      </c>
      <c r="AD556" s="9" t="str">
        <f>IFERROR(VLOOKUP(Servicios[[#This Row],[VIN 8 BV]],Citas[[VIN]:[STATUS ASISTENCIA]],1,FALSE),"NO")</f>
        <v>NJ049672</v>
      </c>
    </row>
    <row r="557" spans="1:30">
      <c r="A557" s="1">
        <v>45012</v>
      </c>
      <c r="B557" s="19" t="s">
        <v>3814</v>
      </c>
      <c r="C557" s="156" t="str">
        <f>IFERROR(VLOOKUP(Servicios[[#This Row],[VIN 8 BV]],Citas[[VIN]:[TMK]],2,0),"NO")</f>
        <v>I</v>
      </c>
      <c r="D557" s="4" t="str">
        <f>MID(Servicios[[#This Row],[VIN2]],10,8)</f>
        <v>HW348402</v>
      </c>
      <c r="E557" s="3">
        <f t="shared" si="54"/>
        <v>1</v>
      </c>
      <c r="F557">
        <f t="shared" si="55"/>
        <v>27</v>
      </c>
      <c r="G557" t="str">
        <f>TEXT(Servicios[[#This Row],[FECHA]],"aaaa")</f>
        <v>2023</v>
      </c>
      <c r="H557" t="str">
        <f>TEXT(Servicios[[#This Row],[FECHA]],"mmmm")</f>
        <v>marzo</v>
      </c>
      <c r="I557" t="str">
        <f>CONCATENATE(Servicios[[#This Row],[MES]]," ",Servicios[[#This Row],[AÑO]])</f>
        <v>marzo 2023</v>
      </c>
      <c r="J557" s="3" t="str">
        <f>MID(Servicios[[#This Row],[ORDEN]],1,1)</f>
        <v>T</v>
      </c>
      <c r="L557" t="s">
        <v>4400</v>
      </c>
      <c r="M557" t="s">
        <v>20569</v>
      </c>
      <c r="N557" t="s">
        <v>3816</v>
      </c>
      <c r="O557" t="s">
        <v>118</v>
      </c>
      <c r="P557" t="s">
        <v>295</v>
      </c>
      <c r="Q557" t="s">
        <v>9809</v>
      </c>
      <c r="R557" t="e">
        <f>VLOOKUP(Servicios[[#This Row],[VIN2]],Table_OutputBDVentaReciente[Vin],1,0)</f>
        <v>#N/A</v>
      </c>
      <c r="S557" t="str">
        <f>VLOOKUP(Servicios[[#This Row],[VIN2]],Table_ListadoRptClientes[Vin],1,0)</f>
        <v>2T3ZFREV7HW348402</v>
      </c>
      <c r="T557" t="e">
        <f>VLOOKUP(Servicios[[#This Row],[VIN2]],Table_LIstadoInactivos[Vin],1,0)</f>
        <v>#N/A</v>
      </c>
      <c r="U557" t="e">
        <f>VLOOKUP(Servicios[[#This Row],[VIN2]],Table_Campanias[Vin],1,0)</f>
        <v>#N/A</v>
      </c>
      <c r="V557" s="3" t="str">
        <f>MID(Servicios[[#This Row],[VIN2]],10,1)</f>
        <v>H</v>
      </c>
      <c r="W557" s="3">
        <f t="shared" si="56"/>
        <v>2017</v>
      </c>
      <c r="X557" t="s">
        <v>3815</v>
      </c>
      <c r="Y557">
        <v>0</v>
      </c>
      <c r="Z557">
        <v>4214623568</v>
      </c>
      <c r="AA557">
        <v>4214623568</v>
      </c>
      <c r="AB557">
        <v>0</v>
      </c>
      <c r="AC557" t="s">
        <v>20570</v>
      </c>
      <c r="AD557" s="9" t="str">
        <f>IFERROR(VLOOKUP(Servicios[[#This Row],[VIN 8 BV]],Citas[[VIN]:[STATUS ASISTENCIA]],1,FALSE),"NO")</f>
        <v>HW348402</v>
      </c>
    </row>
    <row r="558" spans="1:30">
      <c r="A558" s="1">
        <v>45012</v>
      </c>
      <c r="B558" s="19" t="s">
        <v>19958</v>
      </c>
      <c r="C558" s="156" t="str">
        <f>IFERROR(VLOOKUP(Servicios[[#This Row],[VIN 8 BV]],Citas[[VIN]:[TMK]],2,0),"NO")</f>
        <v>NO</v>
      </c>
      <c r="D558" s="4" t="str">
        <f>MID(Servicios[[#This Row],[VIN2]],10,8)</f>
        <v>CS242821</v>
      </c>
      <c r="E558" s="3">
        <f t="shared" si="54"/>
        <v>1</v>
      </c>
      <c r="F558">
        <f t="shared" si="55"/>
        <v>27</v>
      </c>
      <c r="G558" t="str">
        <f>TEXT(Servicios[[#This Row],[FECHA]],"aaaa")</f>
        <v>2023</v>
      </c>
      <c r="H558" t="str">
        <f>TEXT(Servicios[[#This Row],[FECHA]],"mmmm")</f>
        <v>marzo</v>
      </c>
      <c r="I558" t="str">
        <f>CONCATENATE(Servicios[[#This Row],[MES]]," ",Servicios[[#This Row],[AÑO]])</f>
        <v>marzo 2023</v>
      </c>
      <c r="J558" s="3" t="str">
        <f>MID(Servicios[[#This Row],[ORDEN]],1,1)</f>
        <v>T</v>
      </c>
      <c r="L558" t="s">
        <v>19960</v>
      </c>
      <c r="M558" t="s">
        <v>20571</v>
      </c>
      <c r="N558" t="s">
        <v>4325</v>
      </c>
      <c r="O558" t="s">
        <v>119</v>
      </c>
      <c r="P558" t="s">
        <v>367</v>
      </c>
      <c r="Q558" t="s">
        <v>11442</v>
      </c>
      <c r="R558" t="e">
        <f>VLOOKUP(Servicios[[#This Row],[VIN2]],Table_OutputBDVentaReciente[Vin],1,0)</f>
        <v>#N/A</v>
      </c>
      <c r="S558" t="str">
        <f>VLOOKUP(Servicios[[#This Row],[VIN2]],Table_ListadoRptClientes[Vin],1,0)</f>
        <v>5TDKK3DC6CS242821</v>
      </c>
      <c r="T558" t="e">
        <f>VLOOKUP(Servicios[[#This Row],[VIN2]],Table_LIstadoInactivos[Vin],1,0)</f>
        <v>#N/A</v>
      </c>
      <c r="U558" t="e">
        <f>VLOOKUP(Servicios[[#This Row],[VIN2]],Table_Campanias[Vin],1,0)</f>
        <v>#N/A</v>
      </c>
      <c r="V558" s="3" t="str">
        <f>MID(Servicios[[#This Row],[VIN2]],10,1)</f>
        <v>C</v>
      </c>
      <c r="W558" s="3">
        <f t="shared" si="56"/>
        <v>2012</v>
      </c>
      <c r="X558" t="s">
        <v>19959</v>
      </c>
      <c r="Y558">
        <v>4616093903</v>
      </c>
      <c r="Z558">
        <v>4611046587</v>
      </c>
      <c r="AA558">
        <v>4612762815</v>
      </c>
      <c r="AB558">
        <v>0</v>
      </c>
      <c r="AC558" t="s">
        <v>20572</v>
      </c>
      <c r="AD558" s="9" t="str">
        <f>IFERROR(VLOOKUP(Servicios[[#This Row],[VIN 8 BV]],Citas[[VIN]:[STATUS ASISTENCIA]],1,FALSE),"NO")</f>
        <v>NO</v>
      </c>
    </row>
    <row r="559" spans="1:30">
      <c r="A559" s="1">
        <v>45012</v>
      </c>
      <c r="B559" s="19" t="s">
        <v>4165</v>
      </c>
      <c r="C559" s="156" t="str">
        <f>IFERROR(VLOOKUP(Servicios[[#This Row],[VIN 8 BV]],Citas[[VIN]:[TMK]],2,0),"NO")</f>
        <v>J</v>
      </c>
      <c r="D559" s="4" t="str">
        <f>MID(Servicios[[#This Row],[VIN2]],10,8)</f>
        <v>N0051054</v>
      </c>
      <c r="E559" s="3">
        <f t="shared" si="54"/>
        <v>1</v>
      </c>
      <c r="F559">
        <f t="shared" si="55"/>
        <v>27</v>
      </c>
      <c r="G559" t="str">
        <f>TEXT(Servicios[[#This Row],[FECHA]],"aaaa")</f>
        <v>2023</v>
      </c>
      <c r="H559" t="str">
        <f>TEXT(Servicios[[#This Row],[FECHA]],"mmmm")</f>
        <v>marzo</v>
      </c>
      <c r="I559" t="str">
        <f>CONCATENATE(Servicios[[#This Row],[MES]]," ",Servicios[[#This Row],[AÑO]])</f>
        <v>marzo 2023</v>
      </c>
      <c r="J559" s="3" t="str">
        <f>MID(Servicios[[#This Row],[ORDEN]],1,1)</f>
        <v>T</v>
      </c>
      <c r="L559" t="s">
        <v>20573</v>
      </c>
      <c r="M559" t="s">
        <v>20574</v>
      </c>
      <c r="N559" t="s">
        <v>4167</v>
      </c>
      <c r="O559" t="s">
        <v>118</v>
      </c>
      <c r="P559" t="s">
        <v>410</v>
      </c>
      <c r="Q559" t="s">
        <v>5770</v>
      </c>
      <c r="R559" t="e">
        <f>VLOOKUP(Servicios[[#This Row],[VIN2]],Table_OutputBDVentaReciente[Vin],1,0)</f>
        <v>#N/A</v>
      </c>
      <c r="S559" t="str">
        <f>VLOOKUP(Servicios[[#This Row],[VIN2]],Table_ListadoRptClientes[Vin],1,0)</f>
        <v>MR0BA3CD3N0051054</v>
      </c>
      <c r="T559" t="e">
        <f>VLOOKUP(Servicios[[#This Row],[VIN2]],Table_LIstadoInactivos[Vin],1,0)</f>
        <v>#N/A</v>
      </c>
      <c r="U559" t="e">
        <f>VLOOKUP(Servicios[[#This Row],[VIN2]],Table_Campanias[Vin],1,0)</f>
        <v>#N/A</v>
      </c>
      <c r="V559" s="3" t="str">
        <f>MID(Servicios[[#This Row],[VIN2]],10,1)</f>
        <v>N</v>
      </c>
      <c r="W559" s="3" t="str">
        <f t="shared" si="56"/>
        <v/>
      </c>
      <c r="X559" t="s">
        <v>668</v>
      </c>
      <c r="Y559">
        <v>0</v>
      </c>
      <c r="Z559">
        <v>4121717770</v>
      </c>
      <c r="AA559">
        <v>4121717770</v>
      </c>
      <c r="AB559">
        <v>0</v>
      </c>
      <c r="AC559" t="s">
        <v>20575</v>
      </c>
      <c r="AD559" s="9" t="str">
        <f>IFERROR(VLOOKUP(Servicios[[#This Row],[VIN 8 BV]],Citas[[VIN]:[STATUS ASISTENCIA]],1,FALSE),"NO")</f>
        <v>N0051054</v>
      </c>
    </row>
    <row r="560" spans="1:30">
      <c r="A560" s="1">
        <v>45013</v>
      </c>
      <c r="B560" s="19" t="s">
        <v>2909</v>
      </c>
      <c r="C560" s="156" t="str">
        <f>IFERROR(VLOOKUP(Servicios[[#This Row],[VIN 8 BV]],Citas[[VIN]:[TMK]],2,0),"NO")</f>
        <v>M</v>
      </c>
      <c r="D560" s="4" t="str">
        <f>MID(Servicios[[#This Row],[VIN2]],10,8)</f>
        <v>AW024749</v>
      </c>
      <c r="E560" s="3">
        <f t="shared" si="54"/>
        <v>1</v>
      </c>
      <c r="F560">
        <f t="shared" si="55"/>
        <v>28</v>
      </c>
      <c r="G560" t="str">
        <f>TEXT(Servicios[[#This Row],[FECHA]],"aaaa")</f>
        <v>2023</v>
      </c>
      <c r="H560" t="str">
        <f>TEXT(Servicios[[#This Row],[FECHA]],"mmmm")</f>
        <v>marzo</v>
      </c>
      <c r="I560" t="str">
        <f>CONCATENATE(Servicios[[#This Row],[MES]]," ",Servicios[[#This Row],[AÑO]])</f>
        <v>marzo 2023</v>
      </c>
      <c r="J560" s="3" t="str">
        <f>MID(Servicios[[#This Row],[ORDEN]],1,1)</f>
        <v>S</v>
      </c>
      <c r="L560" t="s">
        <v>4479</v>
      </c>
      <c r="M560" t="s">
        <v>20576</v>
      </c>
      <c r="N560" t="s">
        <v>2912</v>
      </c>
      <c r="O560" t="s">
        <v>118</v>
      </c>
      <c r="P560" t="s">
        <v>295</v>
      </c>
      <c r="Q560" t="s">
        <v>2913</v>
      </c>
      <c r="R560" t="e">
        <f>VLOOKUP(Servicios[[#This Row],[VIN2]],Table_OutputBDVentaReciente[Vin],1,0)</f>
        <v>#N/A</v>
      </c>
      <c r="S560" t="e">
        <f>VLOOKUP(Servicios[[#This Row],[VIN2]],Table_ListadoRptClientes[Vin],1,0)</f>
        <v>#N/A</v>
      </c>
      <c r="T560" t="str">
        <f>VLOOKUP(Servicios[[#This Row],[VIN2]],Table_LIstadoInactivos[Vin],1,0)</f>
        <v>2T3WF4DV7AW024749</v>
      </c>
      <c r="U560" t="str">
        <f>VLOOKUP(Servicios[[#This Row],[VIN2]],Table_Campanias[Vin],1,0)</f>
        <v>2T3WF4DV7AW024749</v>
      </c>
      <c r="V560" s="3" t="str">
        <f>MID(Servicios[[#This Row],[VIN2]],10,1)</f>
        <v>A</v>
      </c>
      <c r="W560" s="3">
        <f t="shared" si="56"/>
        <v>2010</v>
      </c>
      <c r="X560" t="s">
        <v>2914</v>
      </c>
      <c r="Y560">
        <v>4611181247</v>
      </c>
      <c r="Z560">
        <v>0</v>
      </c>
      <c r="AA560">
        <v>4611181247</v>
      </c>
      <c r="AB560">
        <v>0</v>
      </c>
      <c r="AC560" t="s">
        <v>2915</v>
      </c>
      <c r="AD560" s="9" t="str">
        <f>IFERROR(VLOOKUP(Servicios[[#This Row],[VIN 8 BV]],Citas[[VIN]:[STATUS ASISTENCIA]],1,FALSE),"NO")</f>
        <v>AW024749</v>
      </c>
    </row>
    <row r="561" spans="1:30">
      <c r="A561" s="1">
        <v>45013</v>
      </c>
      <c r="B561" s="19" t="s">
        <v>20750</v>
      </c>
      <c r="C561" s="156" t="str">
        <f>IFERROR(VLOOKUP(Servicios[[#This Row],[VIN 8 BV]],Citas[[VIN]:[TMK]],2,0),"NO")</f>
        <v>NO</v>
      </c>
      <c r="D561" s="4" t="str">
        <f>MID(Servicios[[#This Row],[VIN2]],10,8)</f>
        <v>K1160299</v>
      </c>
      <c r="E561" s="3">
        <f t="shared" si="54"/>
        <v>1</v>
      </c>
      <c r="F561">
        <f t="shared" si="55"/>
        <v>28</v>
      </c>
      <c r="G561" t="str">
        <f>TEXT(Servicios[[#This Row],[FECHA]],"aaaa")</f>
        <v>2023</v>
      </c>
      <c r="H561" t="str">
        <f>TEXT(Servicios[[#This Row],[FECHA]],"mmmm")</f>
        <v>marzo</v>
      </c>
      <c r="I561" t="str">
        <f>CONCATENATE(Servicios[[#This Row],[MES]]," ",Servicios[[#This Row],[AÑO]])</f>
        <v>marzo 2023</v>
      </c>
      <c r="J561" s="3" t="str">
        <f>MID(Servicios[[#This Row],[ORDEN]],1,1)</f>
        <v>S</v>
      </c>
      <c r="L561" t="s">
        <v>20577</v>
      </c>
      <c r="M561" t="s">
        <v>20578</v>
      </c>
      <c r="N561" t="s">
        <v>214</v>
      </c>
      <c r="O561" t="s">
        <v>118</v>
      </c>
      <c r="P561" t="s">
        <v>231</v>
      </c>
      <c r="Q561" t="s">
        <v>8354</v>
      </c>
      <c r="R561" t="e">
        <f>VLOOKUP(Servicios[[#This Row],[VIN2]],Table_OutputBDVentaReciente[Vin],1,0)</f>
        <v>#N/A</v>
      </c>
      <c r="S561" t="str">
        <f>VLOOKUP(Servicios[[#This Row],[VIN2]],Table_ListadoRptClientes[Vin],1,0)</f>
        <v>MR2B29F38K1160299</v>
      </c>
      <c r="T561" t="e">
        <f>VLOOKUP(Servicios[[#This Row],[VIN2]],Table_LIstadoInactivos[Vin],1,0)</f>
        <v>#N/A</v>
      </c>
      <c r="U561" t="e">
        <f>VLOOKUP(Servicios[[#This Row],[VIN2]],Table_Campanias[Vin],1,0)</f>
        <v>#N/A</v>
      </c>
      <c r="V561" s="3" t="str">
        <f>MID(Servicios[[#This Row],[VIN2]],10,1)</f>
        <v>K</v>
      </c>
      <c r="W561" s="3">
        <f t="shared" si="56"/>
        <v>2020</v>
      </c>
      <c r="X561" t="s">
        <v>20579</v>
      </c>
      <c r="Y561">
        <v>4421465980</v>
      </c>
      <c r="Z561">
        <v>4422185593</v>
      </c>
      <c r="AA561">
        <v>4427183803</v>
      </c>
      <c r="AB561">
        <v>0</v>
      </c>
      <c r="AC561" t="s">
        <v>2884</v>
      </c>
      <c r="AD561" s="9" t="str">
        <f>IFERROR(VLOOKUP(Servicios[[#This Row],[VIN 8 BV]],Citas[[VIN]:[STATUS ASISTENCIA]],1,FALSE),"NO")</f>
        <v>NO</v>
      </c>
    </row>
    <row r="562" spans="1:30">
      <c r="A562" s="1">
        <v>45013</v>
      </c>
      <c r="B562" s="19" t="s">
        <v>4361</v>
      </c>
      <c r="C562" s="156" t="str">
        <f>IFERROR(VLOOKUP(Servicios[[#This Row],[VIN 8 BV]],Citas[[VIN]:[TMK]],2,0),"NO")</f>
        <v>I</v>
      </c>
      <c r="D562" s="4" t="str">
        <f>MID(Servicios[[#This Row],[VIN2]],10,8)</f>
        <v>FM182489</v>
      </c>
      <c r="E562" s="3">
        <f t="shared" si="54"/>
        <v>1</v>
      </c>
      <c r="F562">
        <f t="shared" si="55"/>
        <v>28</v>
      </c>
      <c r="G562" t="str">
        <f>TEXT(Servicios[[#This Row],[FECHA]],"aaaa")</f>
        <v>2023</v>
      </c>
      <c r="H562" t="str">
        <f>TEXT(Servicios[[#This Row],[FECHA]],"mmmm")</f>
        <v>marzo</v>
      </c>
      <c r="I562" t="str">
        <f>CONCATENATE(Servicios[[#This Row],[MES]]," ",Servicios[[#This Row],[AÑO]])</f>
        <v>marzo 2023</v>
      </c>
      <c r="J562" s="3" t="str">
        <f>MID(Servicios[[#This Row],[ORDEN]],1,1)</f>
        <v>S</v>
      </c>
      <c r="L562" t="s">
        <v>19973</v>
      </c>
      <c r="M562" t="s">
        <v>20580</v>
      </c>
      <c r="N562" t="s">
        <v>4363</v>
      </c>
      <c r="O562" t="s">
        <v>119</v>
      </c>
      <c r="P562" t="s">
        <v>517</v>
      </c>
      <c r="Q562" t="s">
        <v>20581</v>
      </c>
      <c r="R562" t="e">
        <f>VLOOKUP(Servicios[[#This Row],[VIN2]],Table_OutputBDVentaReciente[Vin],1,0)</f>
        <v>#N/A</v>
      </c>
      <c r="S562" t="e">
        <f>VLOOKUP(Servicios[[#This Row],[VIN2]],Table_ListadoRptClientes[Vin],1,0)</f>
        <v>#N/A</v>
      </c>
      <c r="T562" t="e">
        <f>VLOOKUP(Servicios[[#This Row],[VIN2]],Table_LIstadoInactivos[Vin],1,0)</f>
        <v>#N/A</v>
      </c>
      <c r="U562" t="e">
        <f>VLOOKUP(Servicios[[#This Row],[VIN2]],Table_Campanias[Vin],1,0)</f>
        <v>#N/A</v>
      </c>
      <c r="V562" s="3" t="str">
        <f>MID(Servicios[[#This Row],[VIN2]],10,1)</f>
        <v>F</v>
      </c>
      <c r="W562" s="3">
        <f t="shared" si="56"/>
        <v>2015</v>
      </c>
      <c r="X562" t="s">
        <v>20582</v>
      </c>
      <c r="Y562">
        <v>0</v>
      </c>
      <c r="Z562">
        <v>4613354095</v>
      </c>
      <c r="AA562">
        <v>4613354095</v>
      </c>
      <c r="AB562">
        <v>0</v>
      </c>
      <c r="AC562" t="s">
        <v>20583</v>
      </c>
      <c r="AD562" s="9" t="str">
        <f>IFERROR(VLOOKUP(Servicios[[#This Row],[VIN 8 BV]],Citas[[VIN]:[STATUS ASISTENCIA]],1,FALSE),"NO")</f>
        <v>FM182489</v>
      </c>
    </row>
    <row r="563" spans="1:30">
      <c r="A563" s="1">
        <v>45013</v>
      </c>
      <c r="B563" s="19" t="s">
        <v>20751</v>
      </c>
      <c r="C563" s="156" t="str">
        <f>IFERROR(VLOOKUP(Servicios[[#This Row],[VIN 8 BV]],Citas[[VIN]:[TMK]],2,0),"NO")</f>
        <v>NO</v>
      </c>
      <c r="D563" s="4" t="str">
        <f>MID(Servicios[[#This Row],[VIN2]],10,8)</f>
        <v>N1419462</v>
      </c>
      <c r="E563" s="3">
        <f t="shared" si="54"/>
        <v>1</v>
      </c>
      <c r="F563">
        <f t="shared" si="55"/>
        <v>28</v>
      </c>
      <c r="G563" t="str">
        <f>TEXT(Servicios[[#This Row],[FECHA]],"aaaa")</f>
        <v>2023</v>
      </c>
      <c r="H563" t="str">
        <f>TEXT(Servicios[[#This Row],[FECHA]],"mmmm")</f>
        <v>marzo</v>
      </c>
      <c r="I563" t="str">
        <f>CONCATENATE(Servicios[[#This Row],[MES]]," ",Servicios[[#This Row],[AÑO]])</f>
        <v>marzo 2023</v>
      </c>
      <c r="J563" s="3" t="str">
        <f>MID(Servicios[[#This Row],[ORDEN]],1,1)</f>
        <v>S</v>
      </c>
      <c r="L563" t="s">
        <v>20584</v>
      </c>
      <c r="M563" t="s">
        <v>20585</v>
      </c>
      <c r="N563" t="s">
        <v>4568</v>
      </c>
      <c r="O563" t="s">
        <v>119</v>
      </c>
      <c r="P563" t="s">
        <v>251</v>
      </c>
      <c r="Q563" t="s">
        <v>5331</v>
      </c>
      <c r="R563" t="e">
        <f>VLOOKUP(Servicios[[#This Row],[VIN2]],Table_OutputBDVentaReciente[Vin],1,0)</f>
        <v>#N/A</v>
      </c>
      <c r="S563" t="str">
        <f>VLOOKUP(Servicios[[#This Row],[VIN2]],Table_ListadoRptClientes[Vin],1,0)</f>
        <v>MR0CX3DD2N1419462</v>
      </c>
      <c r="T563" t="e">
        <f>VLOOKUP(Servicios[[#This Row],[VIN2]],Table_LIstadoInactivos[Vin],1,0)</f>
        <v>#N/A</v>
      </c>
      <c r="U563" t="e">
        <f>VLOOKUP(Servicios[[#This Row],[VIN2]],Table_Campanias[Vin],1,0)</f>
        <v>#N/A</v>
      </c>
      <c r="V563" s="3" t="str">
        <f>MID(Servicios[[#This Row],[VIN2]],10,1)</f>
        <v>N</v>
      </c>
      <c r="W563" s="3" t="str">
        <f t="shared" si="56"/>
        <v/>
      </c>
      <c r="X563" t="s">
        <v>20586</v>
      </c>
      <c r="Y563">
        <v>0</v>
      </c>
      <c r="Z563">
        <v>4612540495</v>
      </c>
      <c r="AA563">
        <v>4612540495</v>
      </c>
      <c r="AB563">
        <v>0</v>
      </c>
      <c r="AC563" t="s">
        <v>20587</v>
      </c>
      <c r="AD563" s="9" t="str">
        <f>IFERROR(VLOOKUP(Servicios[[#This Row],[VIN 8 BV]],Citas[[VIN]:[STATUS ASISTENCIA]],1,FALSE),"NO")</f>
        <v>NO</v>
      </c>
    </row>
    <row r="564" spans="1:30">
      <c r="A564" s="1">
        <v>45013</v>
      </c>
      <c r="B564" s="19" t="s">
        <v>20050</v>
      </c>
      <c r="C564" s="156" t="str">
        <f>IFERROR(VLOOKUP(Servicios[[#This Row],[VIN 8 BV]],Citas[[VIN]:[TMK]],2,0),"NO")</f>
        <v>K</v>
      </c>
      <c r="D564" s="4" t="str">
        <f>MID(Servicios[[#This Row],[VIN2]],10,8)</f>
        <v>EP021746</v>
      </c>
      <c r="E564" s="3">
        <f t="shared" si="54"/>
        <v>1</v>
      </c>
      <c r="F564">
        <f t="shared" si="55"/>
        <v>28</v>
      </c>
      <c r="G564" t="str">
        <f>TEXT(Servicios[[#This Row],[FECHA]],"aaaa")</f>
        <v>2023</v>
      </c>
      <c r="H564" t="str">
        <f>TEXT(Servicios[[#This Row],[FECHA]],"mmmm")</f>
        <v>marzo</v>
      </c>
      <c r="I564" t="str">
        <f>CONCATENATE(Servicios[[#This Row],[MES]]," ",Servicios[[#This Row],[AÑO]])</f>
        <v>marzo 2023</v>
      </c>
      <c r="J564" s="3" t="str">
        <f>MID(Servicios[[#This Row],[ORDEN]],1,1)</f>
        <v>S</v>
      </c>
      <c r="L564" t="s">
        <v>20053</v>
      </c>
      <c r="M564" t="s">
        <v>20588</v>
      </c>
      <c r="N564" t="s">
        <v>20052</v>
      </c>
      <c r="O564" t="s">
        <v>119</v>
      </c>
      <c r="P564" t="s">
        <v>310</v>
      </c>
      <c r="Q564" t="s">
        <v>11177</v>
      </c>
      <c r="R564" t="e">
        <f>VLOOKUP(Servicios[[#This Row],[VIN2]],Table_OutputBDVentaReciente[Vin],1,0)</f>
        <v>#N/A</v>
      </c>
      <c r="S564" t="str">
        <f>VLOOKUP(Servicios[[#This Row],[VIN2]],Table_ListadoRptClientes[Vin],1,0)</f>
        <v>5YFBURHE3EP021746</v>
      </c>
      <c r="T564" t="e">
        <f>VLOOKUP(Servicios[[#This Row],[VIN2]],Table_LIstadoInactivos[Vin],1,0)</f>
        <v>#N/A</v>
      </c>
      <c r="U564" t="e">
        <f>VLOOKUP(Servicios[[#This Row],[VIN2]],Table_Campanias[Vin],1,0)</f>
        <v>#N/A</v>
      </c>
      <c r="V564" s="3" t="str">
        <f>MID(Servicios[[#This Row],[VIN2]],10,1)</f>
        <v>E</v>
      </c>
      <c r="W564" s="3">
        <f t="shared" si="56"/>
        <v>2014</v>
      </c>
      <c r="X564" t="s">
        <v>20051</v>
      </c>
      <c r="Y564">
        <v>4611563209</v>
      </c>
      <c r="Z564">
        <v>4611343709</v>
      </c>
      <c r="AA564">
        <v>4611469869</v>
      </c>
      <c r="AB564">
        <v>0</v>
      </c>
      <c r="AC564" t="s">
        <v>20589</v>
      </c>
      <c r="AD564" s="9" t="str">
        <f>IFERROR(VLOOKUP(Servicios[[#This Row],[VIN 8 BV]],Citas[[VIN]:[STATUS ASISTENCIA]],1,FALSE),"NO")</f>
        <v>EP021746</v>
      </c>
    </row>
    <row r="565" spans="1:30">
      <c r="A565" s="1">
        <v>45013</v>
      </c>
      <c r="B565" s="19" t="s">
        <v>4093</v>
      </c>
      <c r="C565" s="156" t="str">
        <f>IFERROR(VLOOKUP(Servicios[[#This Row],[VIN 8 BV]],Citas[[VIN]:[TMK]],2,0),"NO")</f>
        <v>J</v>
      </c>
      <c r="D565" s="4" t="str">
        <f>MID(Servicios[[#This Row],[VIN2]],10,8)</f>
        <v>KD045270</v>
      </c>
      <c r="E565" s="3">
        <f t="shared" si="54"/>
        <v>1</v>
      </c>
      <c r="F565">
        <f t="shared" si="55"/>
        <v>28</v>
      </c>
      <c r="G565" t="str">
        <f>TEXT(Servicios[[#This Row],[FECHA]],"aaaa")</f>
        <v>2023</v>
      </c>
      <c r="H565" t="str">
        <f>TEXT(Servicios[[#This Row],[FECHA]],"mmmm")</f>
        <v>marzo</v>
      </c>
      <c r="I565" t="str">
        <f>CONCATENATE(Servicios[[#This Row],[MES]]," ",Servicios[[#This Row],[AÑO]])</f>
        <v>marzo 2023</v>
      </c>
      <c r="J565" s="3" t="str">
        <f>MID(Servicios[[#This Row],[ORDEN]],1,1)</f>
        <v>S</v>
      </c>
      <c r="L565" t="s">
        <v>20078</v>
      </c>
      <c r="M565" t="s">
        <v>20590</v>
      </c>
      <c r="N565" t="s">
        <v>3399</v>
      </c>
      <c r="O565" t="s">
        <v>118</v>
      </c>
      <c r="P565" t="s">
        <v>223</v>
      </c>
      <c r="Q565" t="s">
        <v>7596</v>
      </c>
      <c r="R565" t="e">
        <f>VLOOKUP(Servicios[[#This Row],[VIN2]],Table_OutputBDVentaReciente[Vin],1,0)</f>
        <v>#N/A</v>
      </c>
      <c r="S565" t="str">
        <f>VLOOKUP(Servicios[[#This Row],[VIN2]],Table_ListadoRptClientes[Vin],1,0)</f>
        <v>JTMR13FV4KD045270</v>
      </c>
      <c r="T565" t="e">
        <f>VLOOKUP(Servicios[[#This Row],[VIN2]],Table_LIstadoInactivos[Vin],1,0)</f>
        <v>#N/A</v>
      </c>
      <c r="U565" t="e">
        <f>VLOOKUP(Servicios[[#This Row],[VIN2]],Table_Campanias[Vin],1,0)</f>
        <v>#N/A</v>
      </c>
      <c r="V565" s="3" t="str">
        <f>MID(Servicios[[#This Row],[VIN2]],10,1)</f>
        <v>K</v>
      </c>
      <c r="W565" s="3">
        <f t="shared" si="56"/>
        <v>2020</v>
      </c>
      <c r="X565" t="s">
        <v>20591</v>
      </c>
      <c r="Y565">
        <v>4422190456</v>
      </c>
      <c r="Z565">
        <v>0</v>
      </c>
      <c r="AA565">
        <v>4422190456</v>
      </c>
      <c r="AB565">
        <v>0</v>
      </c>
      <c r="AC565" t="s">
        <v>3402</v>
      </c>
      <c r="AD565" s="9" t="str">
        <f>IFERROR(VLOOKUP(Servicios[[#This Row],[VIN 8 BV]],Citas[[VIN]:[STATUS ASISTENCIA]],1,FALSE),"NO")</f>
        <v>KD045270</v>
      </c>
    </row>
    <row r="566" spans="1:30">
      <c r="A566" s="1">
        <v>45013</v>
      </c>
      <c r="B566" s="19" t="s">
        <v>20158</v>
      </c>
      <c r="C566" s="156" t="str">
        <f>IFERROR(VLOOKUP(Servicios[[#This Row],[VIN 8 BV]],Citas[[VIN]:[TMK]],2,0),"NO")</f>
        <v>J</v>
      </c>
      <c r="D566" s="4" t="str">
        <f>MID(Servicios[[#This Row],[VIN2]],10,8)</f>
        <v>PW241538</v>
      </c>
      <c r="E566" s="3">
        <f t="shared" si="54"/>
        <v>1</v>
      </c>
      <c r="F566">
        <f t="shared" si="55"/>
        <v>28</v>
      </c>
      <c r="G566" t="str">
        <f>TEXT(Servicios[[#This Row],[FECHA]],"aaaa")</f>
        <v>2023</v>
      </c>
      <c r="H566" t="str">
        <f>TEXT(Servicios[[#This Row],[FECHA]],"mmmm")</f>
        <v>marzo</v>
      </c>
      <c r="I566" t="str">
        <f>CONCATENATE(Servicios[[#This Row],[MES]]," ",Servicios[[#This Row],[AÑO]])</f>
        <v>marzo 2023</v>
      </c>
      <c r="J566" s="3" t="str">
        <f>MID(Servicios[[#This Row],[ORDEN]],1,1)</f>
        <v>S</v>
      </c>
      <c r="L566" t="s">
        <v>20160</v>
      </c>
      <c r="M566" t="s">
        <v>20592</v>
      </c>
      <c r="N566" t="s">
        <v>20159</v>
      </c>
      <c r="O566" t="s">
        <v>119</v>
      </c>
      <c r="P566" t="s">
        <v>223</v>
      </c>
      <c r="Q566" t="s">
        <v>12150</v>
      </c>
      <c r="R566" t="str">
        <f>VLOOKUP(Servicios[[#This Row],[VIN2]],Table_OutputBDVentaReciente[Vin],1,0)</f>
        <v>2T3W1RFV3PW241538</v>
      </c>
      <c r="S566" t="e">
        <f>VLOOKUP(Servicios[[#This Row],[VIN2]],Table_ListadoRptClientes[Vin],1,0)</f>
        <v>#N/A</v>
      </c>
      <c r="T566" t="e">
        <f>VLOOKUP(Servicios[[#This Row],[VIN2]],Table_LIstadoInactivos[Vin],1,0)</f>
        <v>#N/A</v>
      </c>
      <c r="U566" t="e">
        <f>VLOOKUP(Servicios[[#This Row],[VIN2]],Table_Campanias[Vin],1,0)</f>
        <v>#N/A</v>
      </c>
      <c r="V566" s="3" t="str">
        <f>MID(Servicios[[#This Row],[VIN2]],10,1)</f>
        <v>P</v>
      </c>
      <c r="W566" s="3" t="str">
        <f t="shared" si="56"/>
        <v/>
      </c>
      <c r="X566" t="s">
        <v>20593</v>
      </c>
      <c r="Y566">
        <v>0</v>
      </c>
      <c r="Z566">
        <v>0</v>
      </c>
      <c r="AA566">
        <v>5127044564</v>
      </c>
      <c r="AB566">
        <v>0</v>
      </c>
      <c r="AC566" t="s">
        <v>20594</v>
      </c>
      <c r="AD566" s="9" t="str">
        <f>IFERROR(VLOOKUP(Servicios[[#This Row],[VIN 8 BV]],Citas[[VIN]:[STATUS ASISTENCIA]],1,FALSE),"NO")</f>
        <v>PW241538</v>
      </c>
    </row>
    <row r="567" spans="1:30">
      <c r="A567" s="1">
        <v>45013</v>
      </c>
      <c r="B567" s="19" t="s">
        <v>20166</v>
      </c>
      <c r="C567" s="156" t="str">
        <f>IFERROR(VLOOKUP(Servicios[[#This Row],[VIN 8 BV]],Citas[[VIN]:[TMK]],2,0),"NO")</f>
        <v>K</v>
      </c>
      <c r="D567" s="4" t="str">
        <f>MID(Servicios[[#This Row],[VIN2]],10,8)</f>
        <v>JS235504</v>
      </c>
      <c r="E567" s="3">
        <f t="shared" ref="E567:E598" si="57">ROUNDUP(MONTH(A567)/6,0)</f>
        <v>1</v>
      </c>
      <c r="F567">
        <f t="shared" ref="F567:F598" si="58">DAY(A567)</f>
        <v>28</v>
      </c>
      <c r="G567" t="str">
        <f>TEXT(Servicios[[#This Row],[FECHA]],"aaaa")</f>
        <v>2023</v>
      </c>
      <c r="H567" t="str">
        <f>TEXT(Servicios[[#This Row],[FECHA]],"mmmm")</f>
        <v>marzo</v>
      </c>
      <c r="I567" t="str">
        <f>CONCATENATE(Servicios[[#This Row],[MES]]," ",Servicios[[#This Row],[AÑO]])</f>
        <v>marzo 2023</v>
      </c>
      <c r="J567" s="3" t="str">
        <f>MID(Servicios[[#This Row],[ORDEN]],1,1)</f>
        <v>S</v>
      </c>
      <c r="L567" t="s">
        <v>20169</v>
      </c>
      <c r="M567" t="s">
        <v>20595</v>
      </c>
      <c r="N567" t="s">
        <v>20168</v>
      </c>
      <c r="O567" t="s">
        <v>119</v>
      </c>
      <c r="P567" t="s">
        <v>425</v>
      </c>
      <c r="Q567" t="s">
        <v>9289</v>
      </c>
      <c r="R567" t="e">
        <f>VLOOKUP(Servicios[[#This Row],[VIN2]],Table_OutputBDVentaReciente[Vin],1,0)</f>
        <v>#N/A</v>
      </c>
      <c r="S567" t="str">
        <f>VLOOKUP(Servicios[[#This Row],[VIN2]],Table_ListadoRptClientes[Vin],1,0)</f>
        <v>5TDYZRFH5JS235504</v>
      </c>
      <c r="T567" t="e">
        <f>VLOOKUP(Servicios[[#This Row],[VIN2]],Table_LIstadoInactivos[Vin],1,0)</f>
        <v>#N/A</v>
      </c>
      <c r="U567" t="e">
        <f>VLOOKUP(Servicios[[#This Row],[VIN2]],Table_Campanias[Vin],1,0)</f>
        <v>#N/A</v>
      </c>
      <c r="V567" s="3" t="str">
        <f>MID(Servicios[[#This Row],[VIN2]],10,1)</f>
        <v>J</v>
      </c>
      <c r="W567" s="3">
        <f t="shared" ref="W567:W598" si="59">IF(V567="0",200,IF(V567="1",2001,IF(V567="2",2002,IF(V567="3",2003,IF(V567="4",2004,IF(V567="5",2005,IF(V567="6",2006,IF(V567="7",2007,IF(V567="8",2008,IF(V567="9",2009,IF(V567="A",2010,IF(V567="B",2011,IF(V567="C",2012,IF(V567="D",2013,IF(V567="E",2014,IF(V567="F",2015,IF(V567="G",2016,IF(V567="H",2017,IF(V567="I",2018,IF(V567="J",2019,IF(V567="K",2020,IF(V567="L",2021,IF(V567="M",2022,"")))))))))))))))))))))))</f>
        <v>2019</v>
      </c>
      <c r="X567" t="s">
        <v>20167</v>
      </c>
      <c r="Y567">
        <v>4151674234</v>
      </c>
      <c r="Z567">
        <v>4151016883</v>
      </c>
      <c r="AA567">
        <v>4151030912</v>
      </c>
      <c r="AB567">
        <v>4151674234</v>
      </c>
      <c r="AC567" t="s">
        <v>20596</v>
      </c>
      <c r="AD567" s="9" t="str">
        <f>IFERROR(VLOOKUP(Servicios[[#This Row],[VIN 8 BV]],Citas[[VIN]:[STATUS ASISTENCIA]],1,FALSE),"NO")</f>
        <v>JS235504</v>
      </c>
    </row>
    <row r="568" spans="1:30">
      <c r="A568" s="1">
        <v>45013</v>
      </c>
      <c r="B568" s="19" t="s">
        <v>20170</v>
      </c>
      <c r="C568" s="156" t="str">
        <f>IFERROR(VLOOKUP(Servicios[[#This Row],[VIN 8 BV]],Citas[[VIN]:[TMK]],2,0),"NO")</f>
        <v>K</v>
      </c>
      <c r="D568" s="4" t="str">
        <f>MID(Servicios[[#This Row],[VIN2]],10,8)</f>
        <v>N0427207</v>
      </c>
      <c r="E568" s="3">
        <f t="shared" si="57"/>
        <v>1</v>
      </c>
      <c r="F568">
        <f t="shared" si="58"/>
        <v>28</v>
      </c>
      <c r="G568" t="str">
        <f>TEXT(Servicios[[#This Row],[FECHA]],"aaaa")</f>
        <v>2023</v>
      </c>
      <c r="H568" t="str">
        <f>TEXT(Servicios[[#This Row],[FECHA]],"mmmm")</f>
        <v>marzo</v>
      </c>
      <c r="I568" t="str">
        <f>CONCATENATE(Servicios[[#This Row],[MES]]," ",Servicios[[#This Row],[AÑO]])</f>
        <v>marzo 2023</v>
      </c>
      <c r="J568" s="3" t="str">
        <f>MID(Servicios[[#This Row],[ORDEN]],1,1)</f>
        <v>S</v>
      </c>
      <c r="L568" t="s">
        <v>20173</v>
      </c>
      <c r="M568" t="s">
        <v>20597</v>
      </c>
      <c r="N568" t="s">
        <v>20172</v>
      </c>
      <c r="O568" t="s">
        <v>119</v>
      </c>
      <c r="P568" t="s">
        <v>251</v>
      </c>
      <c r="Q568" t="s">
        <v>5159</v>
      </c>
      <c r="R568" t="e">
        <f>VLOOKUP(Servicios[[#This Row],[VIN2]],Table_OutputBDVentaReciente[Vin],1,0)</f>
        <v>#N/A</v>
      </c>
      <c r="S568" t="str">
        <f>VLOOKUP(Servicios[[#This Row],[VIN2]],Table_ListadoRptClientes[Vin],1,0)</f>
        <v>MR0CX8CB0N0427207</v>
      </c>
      <c r="T568" t="e">
        <f>VLOOKUP(Servicios[[#This Row],[VIN2]],Table_LIstadoInactivos[Vin],1,0)</f>
        <v>#N/A</v>
      </c>
      <c r="U568" t="e">
        <f>VLOOKUP(Servicios[[#This Row],[VIN2]],Table_Campanias[Vin],1,0)</f>
        <v>#N/A</v>
      </c>
      <c r="V568" s="3" t="str">
        <f>MID(Servicios[[#This Row],[VIN2]],10,1)</f>
        <v>N</v>
      </c>
      <c r="W568" s="3" t="str">
        <f t="shared" si="59"/>
        <v/>
      </c>
      <c r="X568" t="s">
        <v>20171</v>
      </c>
      <c r="Y568">
        <v>4151030912</v>
      </c>
      <c r="Z568">
        <v>4151674234</v>
      </c>
      <c r="AA568">
        <v>4151030912</v>
      </c>
      <c r="AB568">
        <v>0</v>
      </c>
      <c r="AC568" t="s">
        <v>20598</v>
      </c>
      <c r="AD568" s="9" t="str">
        <f>IFERROR(VLOOKUP(Servicios[[#This Row],[VIN 8 BV]],Citas[[VIN]:[STATUS ASISTENCIA]],1,FALSE),"NO")</f>
        <v>N0427207</v>
      </c>
    </row>
    <row r="569" spans="1:30">
      <c r="A569" s="1">
        <v>45013</v>
      </c>
      <c r="B569" s="19" t="s">
        <v>20110</v>
      </c>
      <c r="C569" s="156" t="str">
        <f>IFERROR(VLOOKUP(Servicios[[#This Row],[VIN 8 BV]],Citas[[VIN]:[TMK]],2,0),"NO")</f>
        <v>M</v>
      </c>
      <c r="D569" s="4" t="str">
        <f>MID(Servicios[[#This Row],[VIN2]],10,8)</f>
        <v>P1334705</v>
      </c>
      <c r="E569" s="3">
        <f t="shared" si="57"/>
        <v>1</v>
      </c>
      <c r="F569">
        <f t="shared" si="58"/>
        <v>28</v>
      </c>
      <c r="G569" t="str">
        <f>TEXT(Servicios[[#This Row],[FECHA]],"aaaa")</f>
        <v>2023</v>
      </c>
      <c r="H569" t="str">
        <f>TEXT(Servicios[[#This Row],[FECHA]],"mmmm")</f>
        <v>marzo</v>
      </c>
      <c r="I569" t="str">
        <f>CONCATENATE(Servicios[[#This Row],[MES]]," ",Servicios[[#This Row],[AÑO]])</f>
        <v>marzo 2023</v>
      </c>
      <c r="J569" s="3" t="str">
        <f>MID(Servicios[[#This Row],[ORDEN]],1,1)</f>
        <v>S</v>
      </c>
      <c r="L569" t="s">
        <v>20112</v>
      </c>
      <c r="M569" t="s">
        <v>20599</v>
      </c>
      <c r="N569" t="s">
        <v>707</v>
      </c>
      <c r="O569" t="s">
        <v>118</v>
      </c>
      <c r="P569" t="s">
        <v>251</v>
      </c>
      <c r="Q569" t="s">
        <v>20600</v>
      </c>
      <c r="R569" t="e">
        <f>VLOOKUP(Servicios[[#This Row],[VIN2]],Table_OutputBDVentaReciente[Vin],1,0)</f>
        <v>#N/A</v>
      </c>
      <c r="S569" t="e">
        <f>VLOOKUP(Servicios[[#This Row],[VIN2]],Table_ListadoRptClientes[Vin],1,0)</f>
        <v>#N/A</v>
      </c>
      <c r="T569" t="e">
        <f>VLOOKUP(Servicios[[#This Row],[VIN2]],Table_LIstadoInactivos[Vin],1,0)</f>
        <v>#N/A</v>
      </c>
      <c r="U569" t="e">
        <f>VLOOKUP(Servicios[[#This Row],[VIN2]],Table_Campanias[Vin],1,0)</f>
        <v>#N/A</v>
      </c>
      <c r="V569" s="3" t="str">
        <f>MID(Servicios[[#This Row],[VIN2]],10,1)</f>
        <v>P</v>
      </c>
      <c r="W569" s="3" t="str">
        <f t="shared" si="59"/>
        <v/>
      </c>
      <c r="X569" t="s">
        <v>20111</v>
      </c>
      <c r="Y569">
        <v>4611218512</v>
      </c>
      <c r="Z569">
        <v>4614219740</v>
      </c>
      <c r="AA569">
        <v>4612521207</v>
      </c>
      <c r="AB569">
        <v>0</v>
      </c>
      <c r="AC569" t="s">
        <v>20601</v>
      </c>
      <c r="AD569" s="9" t="str">
        <f>IFERROR(VLOOKUP(Servicios[[#This Row],[VIN 8 BV]],Citas[[VIN]:[STATUS ASISTENCIA]],1,FALSE),"NO")</f>
        <v>P1334705</v>
      </c>
    </row>
    <row r="570" spans="1:30">
      <c r="A570" s="1">
        <v>45013</v>
      </c>
      <c r="B570" s="19" t="s">
        <v>20116</v>
      </c>
      <c r="C570" s="156" t="str">
        <f>IFERROR(VLOOKUP(Servicios[[#This Row],[VIN 8 BV]],Citas[[VIN]:[TMK]],2,0),"NO")</f>
        <v>J</v>
      </c>
      <c r="D570" s="4" t="str">
        <f>MID(Servicios[[#This Row],[VIN2]],10,8)</f>
        <v>LM124762</v>
      </c>
      <c r="E570" s="3">
        <f t="shared" si="57"/>
        <v>1</v>
      </c>
      <c r="F570">
        <f t="shared" si="58"/>
        <v>28</v>
      </c>
      <c r="G570" t="str">
        <f>TEXT(Servicios[[#This Row],[FECHA]],"aaaa")</f>
        <v>2023</v>
      </c>
      <c r="H570" t="str">
        <f>TEXT(Servicios[[#This Row],[FECHA]],"mmmm")</f>
        <v>marzo</v>
      </c>
      <c r="I570" t="str">
        <f>CONCATENATE(Servicios[[#This Row],[MES]]," ",Servicios[[#This Row],[AÑO]])</f>
        <v>marzo 2023</v>
      </c>
      <c r="J570" s="3" t="str">
        <f>MID(Servicios[[#This Row],[ORDEN]],1,1)</f>
        <v>S</v>
      </c>
      <c r="L570" t="s">
        <v>20119</v>
      </c>
      <c r="M570" t="s">
        <v>20602</v>
      </c>
      <c r="N570" t="s">
        <v>20118</v>
      </c>
      <c r="O570" t="s">
        <v>119</v>
      </c>
      <c r="P570" t="s">
        <v>517</v>
      </c>
      <c r="Q570" t="s">
        <v>7481</v>
      </c>
      <c r="R570" t="e">
        <f>VLOOKUP(Servicios[[#This Row],[VIN2]],Table_OutputBDVentaReciente[Vin],1,0)</f>
        <v>#N/A</v>
      </c>
      <c r="S570" t="str">
        <f>VLOOKUP(Servicios[[#This Row],[VIN2]],Table_ListadoRptClientes[Vin],1,0)</f>
        <v>3TMAZ5CNXLM124762</v>
      </c>
      <c r="T570" t="e">
        <f>VLOOKUP(Servicios[[#This Row],[VIN2]],Table_LIstadoInactivos[Vin],1,0)</f>
        <v>#N/A</v>
      </c>
      <c r="U570" t="e">
        <f>VLOOKUP(Servicios[[#This Row],[VIN2]],Table_Campanias[Vin],1,0)</f>
        <v>#N/A</v>
      </c>
      <c r="V570" s="3" t="str">
        <f>MID(Servicios[[#This Row],[VIN2]],10,1)</f>
        <v>L</v>
      </c>
      <c r="W570" s="3">
        <f t="shared" si="59"/>
        <v>2021</v>
      </c>
      <c r="X570" t="s">
        <v>20117</v>
      </c>
      <c r="Y570">
        <v>0</v>
      </c>
      <c r="Z570">
        <v>4616197922</v>
      </c>
      <c r="AA570">
        <v>4616197301</v>
      </c>
      <c r="AB570">
        <v>0</v>
      </c>
      <c r="AC570" t="s">
        <v>20603</v>
      </c>
      <c r="AD570" s="9" t="str">
        <f>IFERROR(VLOOKUP(Servicios[[#This Row],[VIN 8 BV]],Citas[[VIN]:[STATUS ASISTENCIA]],1,FALSE),"NO")</f>
        <v>LM124762</v>
      </c>
    </row>
    <row r="571" spans="1:30">
      <c r="A571" s="1">
        <v>45013</v>
      </c>
      <c r="B571" s="19" t="s">
        <v>19954</v>
      </c>
      <c r="C571" s="156" t="str">
        <f>IFERROR(VLOOKUP(Servicios[[#This Row],[VIN 8 BV]],Citas[[VIN]:[TMK]],2,0),"NO")</f>
        <v>K</v>
      </c>
      <c r="D571" s="4" t="str">
        <f>MID(Servicios[[#This Row],[VIN2]],10,8)</f>
        <v>MK012907</v>
      </c>
      <c r="E571" s="3">
        <f t="shared" si="57"/>
        <v>1</v>
      </c>
      <c r="F571">
        <f t="shared" si="58"/>
        <v>28</v>
      </c>
      <c r="G571" t="str">
        <f>TEXT(Servicios[[#This Row],[FECHA]],"aaaa")</f>
        <v>2023</v>
      </c>
      <c r="H571" t="str">
        <f>TEXT(Servicios[[#This Row],[FECHA]],"mmmm")</f>
        <v>marzo</v>
      </c>
      <c r="I571" t="str">
        <f>CONCATENATE(Servicios[[#This Row],[MES]]," ",Servicios[[#This Row],[AÑO]])</f>
        <v>marzo 2023</v>
      </c>
      <c r="J571" s="3" t="str">
        <f>MID(Servicios[[#This Row],[ORDEN]],1,1)</f>
        <v>S</v>
      </c>
      <c r="L571" t="s">
        <v>20124</v>
      </c>
      <c r="M571" t="s">
        <v>20604</v>
      </c>
      <c r="N571" t="s">
        <v>19956</v>
      </c>
      <c r="O571" t="s">
        <v>120</v>
      </c>
      <c r="P571" t="s">
        <v>244</v>
      </c>
      <c r="Q571" t="s">
        <v>5876</v>
      </c>
      <c r="R571" t="e">
        <f>VLOOKUP(Servicios[[#This Row],[VIN2]],Table_OutputBDVentaReciente[Vin],1,0)</f>
        <v>#N/A</v>
      </c>
      <c r="S571" t="str">
        <f>VLOOKUP(Servicios[[#This Row],[VIN2]],Table_ListadoRptClientes[Vin],1,0)</f>
        <v>MHKMF5CE3MK012907</v>
      </c>
      <c r="T571" t="e">
        <f>VLOOKUP(Servicios[[#This Row],[VIN2]],Table_LIstadoInactivos[Vin],1,0)</f>
        <v>#N/A</v>
      </c>
      <c r="U571" t="e">
        <f>VLOOKUP(Servicios[[#This Row],[VIN2]],Table_Campanias[Vin],1,0)</f>
        <v>#N/A</v>
      </c>
      <c r="V571" s="3" t="str">
        <f>MID(Servicios[[#This Row],[VIN2]],10,1)</f>
        <v>M</v>
      </c>
      <c r="W571" s="3">
        <f t="shared" si="59"/>
        <v>2022</v>
      </c>
      <c r="X571" t="s">
        <v>19955</v>
      </c>
      <c r="Y571">
        <v>4661105057</v>
      </c>
      <c r="Z571">
        <v>4666637440</v>
      </c>
      <c r="AA571">
        <v>4661105057</v>
      </c>
      <c r="AB571">
        <v>0</v>
      </c>
      <c r="AC571" t="s">
        <v>20605</v>
      </c>
      <c r="AD571" s="9" t="str">
        <f>IFERROR(VLOOKUP(Servicios[[#This Row],[VIN 8 BV]],Citas[[VIN]:[STATUS ASISTENCIA]],1,FALSE),"NO")</f>
        <v>MK012907</v>
      </c>
    </row>
    <row r="572" spans="1:30">
      <c r="A572" s="1">
        <v>45013</v>
      </c>
      <c r="B572" s="19" t="s">
        <v>20125</v>
      </c>
      <c r="C572" s="156" t="str">
        <f>IFERROR(VLOOKUP(Servicios[[#This Row],[VIN 8 BV]],Citas[[VIN]:[TMK]],2,0),"NO")</f>
        <v>J</v>
      </c>
      <c r="D572" s="4" t="str">
        <f>MID(Servicios[[#This Row],[VIN2]],10,8)</f>
        <v>H1000191</v>
      </c>
      <c r="E572" s="3">
        <f t="shared" si="57"/>
        <v>1</v>
      </c>
      <c r="F572">
        <f t="shared" si="58"/>
        <v>28</v>
      </c>
      <c r="G572" t="str">
        <f>TEXT(Servicios[[#This Row],[FECHA]],"aaaa")</f>
        <v>2023</v>
      </c>
      <c r="H572" t="str">
        <f>TEXT(Servicios[[#This Row],[FECHA]],"mmmm")</f>
        <v>marzo</v>
      </c>
      <c r="I572" t="str">
        <f>CONCATENATE(Servicios[[#This Row],[MES]]," ",Servicios[[#This Row],[AÑO]])</f>
        <v>marzo 2023</v>
      </c>
      <c r="J572" s="3" t="str">
        <f>MID(Servicios[[#This Row],[ORDEN]],1,1)</f>
        <v>S</v>
      </c>
      <c r="L572" t="s">
        <v>20128</v>
      </c>
      <c r="M572" t="s">
        <v>20606</v>
      </c>
      <c r="N572" t="s">
        <v>20127</v>
      </c>
      <c r="O572" t="s">
        <v>119</v>
      </c>
      <c r="P572" t="s">
        <v>231</v>
      </c>
      <c r="Q572" t="s">
        <v>10274</v>
      </c>
      <c r="R572" t="e">
        <f>VLOOKUP(Servicios[[#This Row],[VIN2]],Table_OutputBDVentaReciente[Vin],1,0)</f>
        <v>#N/A</v>
      </c>
      <c r="S572" t="str">
        <f>VLOOKUP(Servicios[[#This Row],[VIN2]],Table_ListadoRptClientes[Vin],1,0)</f>
        <v>MR2B29F3XH1000191</v>
      </c>
      <c r="T572" t="e">
        <f>VLOOKUP(Servicios[[#This Row],[VIN2]],Table_LIstadoInactivos[Vin],1,0)</f>
        <v>#N/A</v>
      </c>
      <c r="U572" t="e">
        <f>VLOOKUP(Servicios[[#This Row],[VIN2]],Table_Campanias[Vin],1,0)</f>
        <v>#N/A</v>
      </c>
      <c r="V572" s="3" t="str">
        <f>MID(Servicios[[#This Row],[VIN2]],10,1)</f>
        <v>H</v>
      </c>
      <c r="W572" s="3">
        <f t="shared" si="59"/>
        <v>2017</v>
      </c>
      <c r="X572" t="s">
        <v>20126</v>
      </c>
      <c r="Y572">
        <v>0</v>
      </c>
      <c r="Z572">
        <v>4611677312</v>
      </c>
      <c r="AA572">
        <v>4611677312</v>
      </c>
      <c r="AB572">
        <v>4611768697</v>
      </c>
      <c r="AC572" t="s">
        <v>20607</v>
      </c>
      <c r="AD572" s="9" t="str">
        <f>IFERROR(VLOOKUP(Servicios[[#This Row],[VIN 8 BV]],Citas[[VIN]:[STATUS ASISTENCIA]],1,FALSE),"NO")</f>
        <v>H1000191</v>
      </c>
    </row>
    <row r="573" spans="1:30">
      <c r="A573" s="1">
        <v>45013</v>
      </c>
      <c r="B573" s="19" t="s">
        <v>20129</v>
      </c>
      <c r="C573" s="156" t="str">
        <f>IFERROR(VLOOKUP(Servicios[[#This Row],[VIN 8 BV]],Citas[[VIN]:[TMK]],2,0),"NO")</f>
        <v>M</v>
      </c>
      <c r="D573" s="4" t="str">
        <f>MID(Servicios[[#This Row],[VIN2]],10,8)</f>
        <v>8S141114</v>
      </c>
      <c r="E573" s="3">
        <f t="shared" si="57"/>
        <v>1</v>
      </c>
      <c r="F573">
        <f t="shared" si="58"/>
        <v>28</v>
      </c>
      <c r="G573" t="str">
        <f>TEXT(Servicios[[#This Row],[FECHA]],"aaaa")</f>
        <v>2023</v>
      </c>
      <c r="H573" t="str">
        <f>TEXT(Servicios[[#This Row],[FECHA]],"mmmm")</f>
        <v>marzo</v>
      </c>
      <c r="I573" t="str">
        <f>CONCATENATE(Servicios[[#This Row],[MES]]," ",Servicios[[#This Row],[AÑO]])</f>
        <v>marzo 2023</v>
      </c>
      <c r="J573" s="3" t="str">
        <f>MID(Servicios[[#This Row],[ORDEN]],1,1)</f>
        <v>S</v>
      </c>
      <c r="L573" t="s">
        <v>20132</v>
      </c>
      <c r="M573" t="s">
        <v>20608</v>
      </c>
      <c r="N573" t="s">
        <v>20131</v>
      </c>
      <c r="O573" t="s">
        <v>118</v>
      </c>
      <c r="P573" t="s">
        <v>367</v>
      </c>
      <c r="Q573" t="s">
        <v>11800</v>
      </c>
      <c r="R573" t="e">
        <f>VLOOKUP(Servicios[[#This Row],[VIN2]],Table_OutputBDVentaReciente[Vin],1,0)</f>
        <v>#N/A</v>
      </c>
      <c r="S573" t="str">
        <f>VLOOKUP(Servicios[[#This Row],[VIN2]],Table_ListadoRptClientes[Vin],1,0)</f>
        <v>5TDZK23C08S141114</v>
      </c>
      <c r="T573" t="e">
        <f>VLOOKUP(Servicios[[#This Row],[VIN2]],Table_LIstadoInactivos[Vin],1,0)</f>
        <v>#N/A</v>
      </c>
      <c r="U573" t="e">
        <f>VLOOKUP(Servicios[[#This Row],[VIN2]],Table_Campanias[Vin],1,0)</f>
        <v>#N/A</v>
      </c>
      <c r="V573" s="3" t="str">
        <f>MID(Servicios[[#This Row],[VIN2]],10,1)</f>
        <v>8</v>
      </c>
      <c r="W573" s="3">
        <f t="shared" si="59"/>
        <v>2008</v>
      </c>
      <c r="X573" t="s">
        <v>20130</v>
      </c>
      <c r="Y573">
        <v>4116611975</v>
      </c>
      <c r="Z573">
        <v>4111402820</v>
      </c>
      <c r="AA573">
        <v>4111402820</v>
      </c>
      <c r="AB573">
        <v>0</v>
      </c>
      <c r="AC573" t="s">
        <v>20609</v>
      </c>
      <c r="AD573" s="9" t="str">
        <f>IFERROR(VLOOKUP(Servicios[[#This Row],[VIN 8 BV]],Citas[[VIN]:[STATUS ASISTENCIA]],1,FALSE),"NO")</f>
        <v>8S141114</v>
      </c>
    </row>
    <row r="574" spans="1:30">
      <c r="A574" s="1">
        <v>45013</v>
      </c>
      <c r="B574" s="19" t="s">
        <v>20137</v>
      </c>
      <c r="C574" s="156" t="str">
        <f>IFERROR(VLOOKUP(Servicios[[#This Row],[VIN 8 BV]],Citas[[VIN]:[TMK]],2,0),"NO")</f>
        <v>I</v>
      </c>
      <c r="D574" s="4" t="str">
        <f>MID(Servicios[[#This Row],[VIN2]],10,8)</f>
        <v>H3548818</v>
      </c>
      <c r="E574" s="3">
        <f t="shared" si="57"/>
        <v>1</v>
      </c>
      <c r="F574">
        <f t="shared" si="58"/>
        <v>28</v>
      </c>
      <c r="G574" t="str">
        <f>TEXT(Servicios[[#This Row],[FECHA]],"aaaa")</f>
        <v>2023</v>
      </c>
      <c r="H574" t="str">
        <f>TEXT(Servicios[[#This Row],[FECHA]],"mmmm")</f>
        <v>marzo</v>
      </c>
      <c r="I574" t="str">
        <f>CONCATENATE(Servicios[[#This Row],[MES]]," ",Servicios[[#This Row],[AÑO]])</f>
        <v>marzo 2023</v>
      </c>
      <c r="J574" s="3" t="str">
        <f>MID(Servicios[[#This Row],[ORDEN]],1,1)</f>
        <v>S</v>
      </c>
      <c r="L574" t="s">
        <v>20140</v>
      </c>
      <c r="M574" t="s">
        <v>20610</v>
      </c>
      <c r="N574" t="s">
        <v>20139</v>
      </c>
      <c r="O574" t="s">
        <v>120</v>
      </c>
      <c r="P574" t="s">
        <v>215</v>
      </c>
      <c r="Q574" t="s">
        <v>9813</v>
      </c>
      <c r="R574" t="e">
        <f>VLOOKUP(Servicios[[#This Row],[VIN2]],Table_OutputBDVentaReciente[Vin],1,0)</f>
        <v>#N/A</v>
      </c>
      <c r="S574" t="str">
        <f>VLOOKUP(Servicios[[#This Row],[VIN2]],Table_ListadoRptClientes[Vin],1,0)</f>
        <v>JTDKBRFU0H3548818</v>
      </c>
      <c r="T574" t="e">
        <f>VLOOKUP(Servicios[[#This Row],[VIN2]],Table_LIstadoInactivos[Vin],1,0)</f>
        <v>#N/A</v>
      </c>
      <c r="U574" t="e">
        <f>VLOOKUP(Servicios[[#This Row],[VIN2]],Table_Campanias[Vin],1,0)</f>
        <v>#N/A</v>
      </c>
      <c r="V574" s="3" t="str">
        <f>MID(Servicios[[#This Row],[VIN2]],10,1)</f>
        <v>H</v>
      </c>
      <c r="W574" s="3">
        <f t="shared" si="59"/>
        <v>2017</v>
      </c>
      <c r="X574" t="s">
        <v>20138</v>
      </c>
      <c r="Y574">
        <v>4611140600</v>
      </c>
      <c r="Z574">
        <v>4611473029</v>
      </c>
      <c r="AA574">
        <v>4611140600</v>
      </c>
      <c r="AB574">
        <v>0</v>
      </c>
      <c r="AC574" t="s">
        <v>20611</v>
      </c>
      <c r="AD574" s="9" t="str">
        <f>IFERROR(VLOOKUP(Servicios[[#This Row],[VIN 8 BV]],Citas[[VIN]:[STATUS ASISTENCIA]],1,FALSE),"NO")</f>
        <v>H3548818</v>
      </c>
    </row>
    <row r="575" spans="1:30">
      <c r="A575" s="1">
        <v>45013</v>
      </c>
      <c r="B575" s="19" t="s">
        <v>20154</v>
      </c>
      <c r="C575" s="156" t="str">
        <f>IFERROR(VLOOKUP(Servicios[[#This Row],[VIN 8 BV]],Citas[[VIN]:[TMK]],2,0),"NO")</f>
        <v>M</v>
      </c>
      <c r="D575" s="4" t="str">
        <f>MID(Servicios[[#This Row],[VIN2]],10,8)</f>
        <v>J1055933</v>
      </c>
      <c r="E575" s="3">
        <f t="shared" si="57"/>
        <v>1</v>
      </c>
      <c r="F575">
        <f t="shared" si="58"/>
        <v>28</v>
      </c>
      <c r="G575" t="str">
        <f>TEXT(Servicios[[#This Row],[FECHA]],"aaaa")</f>
        <v>2023</v>
      </c>
      <c r="H575" t="str">
        <f>TEXT(Servicios[[#This Row],[FECHA]],"mmmm")</f>
        <v>marzo</v>
      </c>
      <c r="I575" t="str">
        <f>CONCATENATE(Servicios[[#This Row],[MES]]," ",Servicios[[#This Row],[AÑO]])</f>
        <v>marzo 2023</v>
      </c>
      <c r="J575" s="3" t="str">
        <f>MID(Servicios[[#This Row],[ORDEN]],1,1)</f>
        <v>S</v>
      </c>
      <c r="L575" t="s">
        <v>20157</v>
      </c>
      <c r="M575" t="s">
        <v>20612</v>
      </c>
      <c r="N575" t="s">
        <v>20156</v>
      </c>
      <c r="O575" t="s">
        <v>118</v>
      </c>
      <c r="P575" t="s">
        <v>410</v>
      </c>
      <c r="Q575" t="s">
        <v>8905</v>
      </c>
      <c r="R575" t="e">
        <f>VLOOKUP(Servicios[[#This Row],[VIN2]],Table_OutputBDVentaReciente[Vin],1,0)</f>
        <v>#N/A</v>
      </c>
      <c r="S575" t="str">
        <f>VLOOKUP(Servicios[[#This Row],[VIN2]],Table_ListadoRptClientes[Vin],1,0)</f>
        <v>MR0HA8CD2J1055933</v>
      </c>
      <c r="T575" t="e">
        <f>VLOOKUP(Servicios[[#This Row],[VIN2]],Table_LIstadoInactivos[Vin],1,0)</f>
        <v>#N/A</v>
      </c>
      <c r="U575" t="e">
        <f>VLOOKUP(Servicios[[#This Row],[VIN2]],Table_Campanias[Vin],1,0)</f>
        <v>#N/A</v>
      </c>
      <c r="V575" s="3" t="str">
        <f>MID(Servicios[[#This Row],[VIN2]],10,1)</f>
        <v>J</v>
      </c>
      <c r="W575" s="3">
        <f t="shared" si="59"/>
        <v>2019</v>
      </c>
      <c r="X575" t="s">
        <v>20155</v>
      </c>
      <c r="Y575">
        <v>4151533995</v>
      </c>
      <c r="Z575">
        <v>4611350098</v>
      </c>
      <c r="AA575">
        <v>4151787481</v>
      </c>
      <c r="AB575">
        <v>4151787481</v>
      </c>
      <c r="AC575" t="s">
        <v>20613</v>
      </c>
      <c r="AD575" s="9" t="str">
        <f>IFERROR(VLOOKUP(Servicios[[#This Row],[VIN 8 BV]],Citas[[VIN]:[STATUS ASISTENCIA]],1,FALSE),"NO")</f>
        <v>J1055933</v>
      </c>
    </row>
    <row r="576" spans="1:30">
      <c r="A576" s="1">
        <v>45013</v>
      </c>
      <c r="B576" s="19" t="s">
        <v>20161</v>
      </c>
      <c r="C576" s="156" t="str">
        <f>IFERROR(VLOOKUP(Servicios[[#This Row],[VIN 8 BV]],Citas[[VIN]:[TMK]],2,0),"NO")</f>
        <v>K</v>
      </c>
      <c r="D576" s="4" t="str">
        <f>MID(Servicios[[#This Row],[VIN2]],10,8)</f>
        <v>N1327784</v>
      </c>
      <c r="E576" s="3">
        <f t="shared" si="57"/>
        <v>1</v>
      </c>
      <c r="F576">
        <f t="shared" si="58"/>
        <v>28</v>
      </c>
      <c r="G576" t="str">
        <f>TEXT(Servicios[[#This Row],[FECHA]],"aaaa")</f>
        <v>2023</v>
      </c>
      <c r="H576" t="str">
        <f>TEXT(Servicios[[#This Row],[FECHA]],"mmmm")</f>
        <v>marzo</v>
      </c>
      <c r="I576" t="str">
        <f>CONCATENATE(Servicios[[#This Row],[MES]]," ",Servicios[[#This Row],[AÑO]])</f>
        <v>marzo 2023</v>
      </c>
      <c r="J576" s="3" t="str">
        <f>MID(Servicios[[#This Row],[ORDEN]],1,1)</f>
        <v>S</v>
      </c>
      <c r="L576" t="s">
        <v>20165</v>
      </c>
      <c r="M576" t="s">
        <v>20614</v>
      </c>
      <c r="N576" t="s">
        <v>20615</v>
      </c>
      <c r="O576" t="s">
        <v>119</v>
      </c>
      <c r="P576" t="s">
        <v>251</v>
      </c>
      <c r="Q576" t="s">
        <v>5435</v>
      </c>
      <c r="R576" t="e">
        <f>VLOOKUP(Servicios[[#This Row],[VIN2]],Table_OutputBDVentaReciente[Vin],1,0)</f>
        <v>#N/A</v>
      </c>
      <c r="S576" t="str">
        <f>VLOOKUP(Servicios[[#This Row],[VIN2]],Table_ListadoRptClientes[Vin],1,0)</f>
        <v>MR0CX3DD2N1327784</v>
      </c>
      <c r="T576" t="e">
        <f>VLOOKUP(Servicios[[#This Row],[VIN2]],Table_LIstadoInactivos[Vin],1,0)</f>
        <v>#N/A</v>
      </c>
      <c r="U576" t="e">
        <f>VLOOKUP(Servicios[[#This Row],[VIN2]],Table_Campanias[Vin],1,0)</f>
        <v>#N/A</v>
      </c>
      <c r="V576" s="3" t="str">
        <f>MID(Servicios[[#This Row],[VIN2]],10,1)</f>
        <v>N</v>
      </c>
      <c r="W576" s="3" t="str">
        <f t="shared" si="59"/>
        <v/>
      </c>
      <c r="X576" t="s">
        <v>20162</v>
      </c>
      <c r="Y576">
        <v>0</v>
      </c>
      <c r="Z576">
        <v>4421688950</v>
      </c>
      <c r="AA576">
        <v>4616198139</v>
      </c>
      <c r="AB576">
        <v>0</v>
      </c>
      <c r="AC576" t="s">
        <v>20616</v>
      </c>
      <c r="AD576" s="9" t="str">
        <f>IFERROR(VLOOKUP(Servicios[[#This Row],[VIN 8 BV]],Citas[[VIN]:[STATUS ASISTENCIA]],1,FALSE),"NO")</f>
        <v>N1327784</v>
      </c>
    </row>
    <row r="577" spans="1:30">
      <c r="A577" s="1">
        <v>45013</v>
      </c>
      <c r="B577" s="19" t="s">
        <v>20188</v>
      </c>
      <c r="C577" s="156" t="str">
        <f>IFERROR(VLOOKUP(Servicios[[#This Row],[VIN 8 BV]],Citas[[VIN]:[TMK]],2,0),"NO")</f>
        <v>M</v>
      </c>
      <c r="D577" s="4" t="str">
        <f>MID(Servicios[[#This Row],[VIN2]],10,8)</f>
        <v>MS047805</v>
      </c>
      <c r="E577" s="3">
        <f t="shared" si="57"/>
        <v>1</v>
      </c>
      <c r="F577">
        <f t="shared" si="58"/>
        <v>28</v>
      </c>
      <c r="G577" t="str">
        <f>TEXT(Servicios[[#This Row],[FECHA]],"aaaa")</f>
        <v>2023</v>
      </c>
      <c r="H577" t="str">
        <f>TEXT(Servicios[[#This Row],[FECHA]],"mmmm")</f>
        <v>marzo</v>
      </c>
      <c r="I577" t="str">
        <f>CONCATENATE(Servicios[[#This Row],[MES]]," ",Servicios[[#This Row],[AÑO]])</f>
        <v>marzo 2023</v>
      </c>
      <c r="J577" s="3" t="str">
        <f>MID(Servicios[[#This Row],[ORDEN]],1,1)</f>
        <v>S</v>
      </c>
      <c r="L577" t="s">
        <v>20191</v>
      </c>
      <c r="M577" t="s">
        <v>20617</v>
      </c>
      <c r="N577" t="s">
        <v>20190</v>
      </c>
      <c r="O577" t="s">
        <v>118</v>
      </c>
      <c r="P577" t="s">
        <v>509</v>
      </c>
      <c r="Q577" t="s">
        <v>6090</v>
      </c>
      <c r="R577" t="e">
        <f>VLOOKUP(Servicios[[#This Row],[VIN2]],Table_OutputBDVentaReciente[Vin],1,0)</f>
        <v>#N/A</v>
      </c>
      <c r="S577" t="str">
        <f>VLOOKUP(Servicios[[#This Row],[VIN2]],Table_ListadoRptClientes[Vin],1,0)</f>
        <v>5TDGRKEC3MS047805</v>
      </c>
      <c r="T577" t="e">
        <f>VLOOKUP(Servicios[[#This Row],[VIN2]],Table_LIstadoInactivos[Vin],1,0)</f>
        <v>#N/A</v>
      </c>
      <c r="U577" t="e">
        <f>VLOOKUP(Servicios[[#This Row],[VIN2]],Table_Campanias[Vin],1,0)</f>
        <v>#N/A</v>
      </c>
      <c r="V577" s="3" t="str">
        <f>MID(Servicios[[#This Row],[VIN2]],10,1)</f>
        <v>M</v>
      </c>
      <c r="W577" s="3">
        <f t="shared" si="59"/>
        <v>2022</v>
      </c>
      <c r="X577" t="s">
        <v>20189</v>
      </c>
      <c r="Y577">
        <v>4616143785</v>
      </c>
      <c r="Z577">
        <v>0</v>
      </c>
      <c r="AA577">
        <v>4611670296</v>
      </c>
      <c r="AB577">
        <v>0</v>
      </c>
      <c r="AC577" t="s">
        <v>20618</v>
      </c>
      <c r="AD577" s="9" t="str">
        <f>IFERROR(VLOOKUP(Servicios[[#This Row],[VIN 8 BV]],Citas[[VIN]:[STATUS ASISTENCIA]],1,FALSE),"NO")</f>
        <v>MS047805</v>
      </c>
    </row>
    <row r="578" spans="1:30">
      <c r="A578" s="1">
        <v>45013</v>
      </c>
      <c r="B578" s="19" t="s">
        <v>20202</v>
      </c>
      <c r="C578" s="156" t="str">
        <f>IFERROR(VLOOKUP(Servicios[[#This Row],[VIN 8 BV]],Citas[[VIN]:[TMK]],2,0),"NO")</f>
        <v>J</v>
      </c>
      <c r="D578" s="4" t="str">
        <f>MID(Servicios[[#This Row],[VIN2]],10,8)</f>
        <v>L3109276</v>
      </c>
      <c r="E578" s="3">
        <f t="shared" si="57"/>
        <v>1</v>
      </c>
      <c r="F578">
        <f t="shared" si="58"/>
        <v>28</v>
      </c>
      <c r="G578" t="str">
        <f>TEXT(Servicios[[#This Row],[FECHA]],"aaaa")</f>
        <v>2023</v>
      </c>
      <c r="H578" t="str">
        <f>TEXT(Servicios[[#This Row],[FECHA]],"mmmm")</f>
        <v>marzo</v>
      </c>
      <c r="I578" t="str">
        <f>CONCATENATE(Servicios[[#This Row],[MES]]," ",Servicios[[#This Row],[AÑO]])</f>
        <v>marzo 2023</v>
      </c>
      <c r="J578" s="3" t="str">
        <f>MID(Servicios[[#This Row],[ORDEN]],1,1)</f>
        <v>S</v>
      </c>
      <c r="L578" t="s">
        <v>20205</v>
      </c>
      <c r="M578" t="s">
        <v>20619</v>
      </c>
      <c r="N578" t="s">
        <v>20204</v>
      </c>
      <c r="O578" t="s">
        <v>120</v>
      </c>
      <c r="P578" t="s">
        <v>215</v>
      </c>
      <c r="Q578" t="s">
        <v>7676</v>
      </c>
      <c r="R578" t="e">
        <f>VLOOKUP(Servicios[[#This Row],[VIN2]],Table_OutputBDVentaReciente[Vin],1,0)</f>
        <v>#N/A</v>
      </c>
      <c r="S578" t="str">
        <f>VLOOKUP(Servicios[[#This Row],[VIN2]],Table_ListadoRptClientes[Vin],1,0)</f>
        <v>JTDKARFU4L3109276</v>
      </c>
      <c r="T578" t="e">
        <f>VLOOKUP(Servicios[[#This Row],[VIN2]],Table_LIstadoInactivos[Vin],1,0)</f>
        <v>#N/A</v>
      </c>
      <c r="U578" t="e">
        <f>VLOOKUP(Servicios[[#This Row],[VIN2]],Table_Campanias[Vin],1,0)</f>
        <v>#N/A</v>
      </c>
      <c r="V578" s="3" t="str">
        <f>MID(Servicios[[#This Row],[VIN2]],10,1)</f>
        <v>L</v>
      </c>
      <c r="W578" s="3">
        <f t="shared" si="59"/>
        <v>2021</v>
      </c>
      <c r="X578" t="s">
        <v>20203</v>
      </c>
      <c r="Y578">
        <v>4131012886</v>
      </c>
      <c r="Z578">
        <v>4131086827</v>
      </c>
      <c r="AA578">
        <v>4131012886</v>
      </c>
      <c r="AB578">
        <v>4131012886</v>
      </c>
      <c r="AC578" t="s">
        <v>20620</v>
      </c>
      <c r="AD578" s="9" t="str">
        <f>IFERROR(VLOOKUP(Servicios[[#This Row],[VIN 8 BV]],Citas[[VIN]:[STATUS ASISTENCIA]],1,FALSE),"NO")</f>
        <v>L3109276</v>
      </c>
    </row>
    <row r="579" spans="1:30">
      <c r="A579" s="1">
        <v>45013</v>
      </c>
      <c r="B579" s="19" t="s">
        <v>20223</v>
      </c>
      <c r="C579" s="156" t="str">
        <f>IFERROR(VLOOKUP(Servicios[[#This Row],[VIN 8 BV]],Citas[[VIN]:[TMK]],2,0),"NO")</f>
        <v>J</v>
      </c>
      <c r="D579" s="4" t="str">
        <f>MID(Servicios[[#This Row],[VIN2]],10,8)</f>
        <v>N3006312</v>
      </c>
      <c r="E579" s="3">
        <f t="shared" si="57"/>
        <v>1</v>
      </c>
      <c r="F579">
        <f t="shared" si="58"/>
        <v>28</v>
      </c>
      <c r="G579" t="str">
        <f>TEXT(Servicios[[#This Row],[FECHA]],"aaaa")</f>
        <v>2023</v>
      </c>
      <c r="H579" t="str">
        <f>TEXT(Servicios[[#This Row],[FECHA]],"mmmm")</f>
        <v>marzo</v>
      </c>
      <c r="I579" t="str">
        <f>CONCATENATE(Servicios[[#This Row],[MES]]," ",Servicios[[#This Row],[AÑO]])</f>
        <v>marzo 2023</v>
      </c>
      <c r="J579" s="3" t="str">
        <f>MID(Servicios[[#This Row],[ORDEN]],1,1)</f>
        <v>S</v>
      </c>
      <c r="L579" t="s">
        <v>20226</v>
      </c>
      <c r="M579" t="s">
        <v>20621</v>
      </c>
      <c r="N579" t="s">
        <v>20225</v>
      </c>
      <c r="O579" t="s">
        <v>119</v>
      </c>
      <c r="P579" t="s">
        <v>459</v>
      </c>
      <c r="Q579" t="s">
        <v>5299</v>
      </c>
      <c r="R579" t="e">
        <f>VLOOKUP(Servicios[[#This Row],[VIN2]],Table_OutputBDVentaReciente[Vin],1,0)</f>
        <v>#N/A</v>
      </c>
      <c r="S579" t="str">
        <f>VLOOKUP(Servicios[[#This Row],[VIN2]],Table_ListadoRptClientes[Vin],1,0)</f>
        <v>JTDBARDE6N3006312</v>
      </c>
      <c r="T579" t="e">
        <f>VLOOKUP(Servicios[[#This Row],[VIN2]],Table_LIstadoInactivos[Vin],1,0)</f>
        <v>#N/A</v>
      </c>
      <c r="U579" t="e">
        <f>VLOOKUP(Servicios[[#This Row],[VIN2]],Table_Campanias[Vin],1,0)</f>
        <v>#N/A</v>
      </c>
      <c r="V579" s="3" t="str">
        <f>MID(Servicios[[#This Row],[VIN2]],10,1)</f>
        <v>N</v>
      </c>
      <c r="W579" s="3" t="str">
        <f t="shared" si="59"/>
        <v/>
      </c>
      <c r="X579" t="s">
        <v>20224</v>
      </c>
      <c r="Y579">
        <v>4666631106</v>
      </c>
      <c r="Z579">
        <v>4737561160</v>
      </c>
      <c r="AA579">
        <v>4737561160</v>
      </c>
      <c r="AB579">
        <v>0</v>
      </c>
      <c r="AC579" t="s">
        <v>20622</v>
      </c>
      <c r="AD579" s="9" t="str">
        <f>IFERROR(VLOOKUP(Servicios[[#This Row],[VIN 8 BV]],Citas[[VIN]:[STATUS ASISTENCIA]],1,FALSE),"NO")</f>
        <v>N3006312</v>
      </c>
    </row>
    <row r="580" spans="1:30">
      <c r="A580" s="1">
        <v>45013</v>
      </c>
      <c r="B580" s="19" t="s">
        <v>20227</v>
      </c>
      <c r="C580" s="156" t="str">
        <f>IFERROR(VLOOKUP(Servicios[[#This Row],[VIN 8 BV]],Citas[[VIN]:[TMK]],2,0),"NO")</f>
        <v>M</v>
      </c>
      <c r="D580" s="4" t="str">
        <f>MID(Servicios[[#This Row],[VIN2]],10,8)</f>
        <v>L0003866</v>
      </c>
      <c r="E580" s="3">
        <f t="shared" si="57"/>
        <v>1</v>
      </c>
      <c r="F580">
        <f t="shared" si="58"/>
        <v>28</v>
      </c>
      <c r="G580" t="str">
        <f>TEXT(Servicios[[#This Row],[FECHA]],"aaaa")</f>
        <v>2023</v>
      </c>
      <c r="H580" t="str">
        <f>TEXT(Servicios[[#This Row],[FECHA]],"mmmm")</f>
        <v>marzo</v>
      </c>
      <c r="I580" t="str">
        <f>CONCATENATE(Servicios[[#This Row],[MES]]," ",Servicios[[#This Row],[AÑO]])</f>
        <v>marzo 2023</v>
      </c>
      <c r="J580" s="3" t="str">
        <f>MID(Servicios[[#This Row],[ORDEN]],1,1)</f>
        <v>S</v>
      </c>
      <c r="L580" t="s">
        <v>20229</v>
      </c>
      <c r="M580" t="s">
        <v>20623</v>
      </c>
      <c r="N580" t="s">
        <v>344</v>
      </c>
      <c r="O580" t="s">
        <v>118</v>
      </c>
      <c r="P580" t="s">
        <v>251</v>
      </c>
      <c r="Q580" t="s">
        <v>20624</v>
      </c>
      <c r="R580" t="e">
        <f>VLOOKUP(Servicios[[#This Row],[VIN2]],Table_OutputBDVentaReciente[Vin],1,0)</f>
        <v>#N/A</v>
      </c>
      <c r="S580" t="e">
        <f>VLOOKUP(Servicios[[#This Row],[VIN2]],Table_ListadoRptClientes[Vin],1,0)</f>
        <v>#N/A</v>
      </c>
      <c r="T580" t="e">
        <f>VLOOKUP(Servicios[[#This Row],[VIN2]],Table_LIstadoInactivos[Vin],1,0)</f>
        <v>#N/A</v>
      </c>
      <c r="U580" t="e">
        <f>VLOOKUP(Servicios[[#This Row],[VIN2]],Table_Campanias[Vin],1,0)</f>
        <v>#N/A</v>
      </c>
      <c r="V580" s="3" t="str">
        <f>MID(Servicios[[#This Row],[VIN2]],10,1)</f>
        <v>L</v>
      </c>
      <c r="W580" s="3">
        <f t="shared" si="59"/>
        <v>2021</v>
      </c>
      <c r="X580" t="s">
        <v>20625</v>
      </c>
      <c r="Y580">
        <v>4622102169</v>
      </c>
      <c r="Z580">
        <v>4622208166</v>
      </c>
      <c r="AA580">
        <v>4611042916</v>
      </c>
      <c r="AB580">
        <v>4611474026</v>
      </c>
      <c r="AC580" t="s">
        <v>20546</v>
      </c>
      <c r="AD580" s="9" t="str">
        <f>IFERROR(VLOOKUP(Servicios[[#This Row],[VIN 8 BV]],Citas[[VIN]:[STATUS ASISTENCIA]],1,FALSE),"NO")</f>
        <v>L0003866</v>
      </c>
    </row>
    <row r="581" spans="1:30">
      <c r="A581" s="1">
        <v>45013</v>
      </c>
      <c r="B581" s="19" t="s">
        <v>20230</v>
      </c>
      <c r="C581" s="156" t="str">
        <f>IFERROR(VLOOKUP(Servicios[[#This Row],[VIN 8 BV]],Citas[[VIN]:[TMK]],2,0),"NO")</f>
        <v>M</v>
      </c>
      <c r="D581" s="4" t="str">
        <f>MID(Servicios[[#This Row],[VIN2]],10,8)</f>
        <v>N3000583</v>
      </c>
      <c r="E581" s="3">
        <f t="shared" si="57"/>
        <v>1</v>
      </c>
      <c r="F581">
        <f t="shared" si="58"/>
        <v>28</v>
      </c>
      <c r="G581" t="str">
        <f>TEXT(Servicios[[#This Row],[FECHA]],"aaaa")</f>
        <v>2023</v>
      </c>
      <c r="H581" t="str">
        <f>TEXT(Servicios[[#This Row],[FECHA]],"mmmm")</f>
        <v>marzo</v>
      </c>
      <c r="I581" t="str">
        <f>CONCATENATE(Servicios[[#This Row],[MES]]," ",Servicios[[#This Row],[AÑO]])</f>
        <v>marzo 2023</v>
      </c>
      <c r="J581" s="3" t="str">
        <f>MID(Servicios[[#This Row],[ORDEN]],1,1)</f>
        <v>S</v>
      </c>
      <c r="L581" t="s">
        <v>20232</v>
      </c>
      <c r="M581" t="s">
        <v>20626</v>
      </c>
      <c r="N581" t="s">
        <v>20231</v>
      </c>
      <c r="O581" t="s">
        <v>120</v>
      </c>
      <c r="P581" t="s">
        <v>459</v>
      </c>
      <c r="Q581" t="s">
        <v>12358</v>
      </c>
      <c r="R581" t="e">
        <f>VLOOKUP(Servicios[[#This Row],[VIN2]],Table_OutputBDVentaReciente[Vin],1,0)</f>
        <v>#N/A</v>
      </c>
      <c r="S581" t="e">
        <f>VLOOKUP(Servicios[[#This Row],[VIN2]],Table_ListadoRptClientes[Vin],1,0)</f>
        <v>#N/A</v>
      </c>
      <c r="T581" t="str">
        <f>VLOOKUP(Servicios[[#This Row],[VIN2]],Table_LIstadoInactivos[Vin],1,0)</f>
        <v>JTDBARDE7N3000583</v>
      </c>
      <c r="U581" t="e">
        <f>VLOOKUP(Servicios[[#This Row],[VIN2]],Table_Campanias[Vin],1,0)</f>
        <v>#N/A</v>
      </c>
      <c r="V581" s="3" t="str">
        <f>MID(Servicios[[#This Row],[VIN2]],10,1)</f>
        <v>N</v>
      </c>
      <c r="W581" s="3" t="str">
        <f t="shared" si="59"/>
        <v/>
      </c>
      <c r="X581" t="s">
        <v>20627</v>
      </c>
      <c r="Y581">
        <v>0</v>
      </c>
      <c r="Z581">
        <v>4612061183</v>
      </c>
      <c r="AA581">
        <v>4461435959</v>
      </c>
      <c r="AB581">
        <v>0</v>
      </c>
      <c r="AC581" t="s">
        <v>20628</v>
      </c>
      <c r="AD581" s="9" t="str">
        <f>IFERROR(VLOOKUP(Servicios[[#This Row],[VIN 8 BV]],Citas[[VIN]:[STATUS ASISTENCIA]],1,FALSE),"NO")</f>
        <v>N3000583</v>
      </c>
    </row>
    <row r="582" spans="1:30">
      <c r="A582" s="1">
        <v>45013</v>
      </c>
      <c r="B582" s="19" t="s">
        <v>20236</v>
      </c>
      <c r="C582" s="156" t="str">
        <f>IFERROR(VLOOKUP(Servicios[[#This Row],[VIN 8 BV]],Citas[[VIN]:[TMK]],2,0),"NO")</f>
        <v>J</v>
      </c>
      <c r="D582" s="4" t="str">
        <f>MID(Servicios[[#This Row],[VIN2]],10,8)</f>
        <v>JU007576</v>
      </c>
      <c r="E582" s="3">
        <f t="shared" si="57"/>
        <v>1</v>
      </c>
      <c r="F582">
        <f t="shared" si="58"/>
        <v>28</v>
      </c>
      <c r="G582" t="str">
        <f>TEXT(Servicios[[#This Row],[FECHA]],"aaaa")</f>
        <v>2023</v>
      </c>
      <c r="H582" t="str">
        <f>TEXT(Servicios[[#This Row],[FECHA]],"mmmm")</f>
        <v>marzo</v>
      </c>
      <c r="I582" t="str">
        <f>CONCATENATE(Servicios[[#This Row],[MES]]," ",Servicios[[#This Row],[AÑO]])</f>
        <v>marzo 2023</v>
      </c>
      <c r="J582" s="3" t="str">
        <f>MID(Servicios[[#This Row],[ORDEN]],1,1)</f>
        <v>S</v>
      </c>
      <c r="L582" t="s">
        <v>20239</v>
      </c>
      <c r="M582" t="s">
        <v>20629</v>
      </c>
      <c r="N582" t="s">
        <v>20238</v>
      </c>
      <c r="O582" t="s">
        <v>118</v>
      </c>
      <c r="P582" t="s">
        <v>359</v>
      </c>
      <c r="Q582" t="s">
        <v>9508</v>
      </c>
      <c r="R582" t="e">
        <f>VLOOKUP(Servicios[[#This Row],[VIN2]],Table_OutputBDVentaReciente[Vin],1,0)</f>
        <v>#N/A</v>
      </c>
      <c r="S582" t="str">
        <f>VLOOKUP(Servicios[[#This Row],[VIN2]],Table_ListadoRptClientes[Vin],1,0)</f>
        <v>4T1B11HKXJU007576</v>
      </c>
      <c r="T582" t="e">
        <f>VLOOKUP(Servicios[[#This Row],[VIN2]],Table_LIstadoInactivos[Vin],1,0)</f>
        <v>#N/A</v>
      </c>
      <c r="U582" t="e">
        <f>VLOOKUP(Servicios[[#This Row],[VIN2]],Table_Campanias[Vin],1,0)</f>
        <v>#N/A</v>
      </c>
      <c r="V582" s="3" t="str">
        <f>MID(Servicios[[#This Row],[VIN2]],10,1)</f>
        <v>J</v>
      </c>
      <c r="W582" s="3">
        <f t="shared" si="59"/>
        <v>2019</v>
      </c>
      <c r="X582" t="s">
        <v>20630</v>
      </c>
      <c r="Y582">
        <v>4616160818</v>
      </c>
      <c r="Z582">
        <v>4611142640</v>
      </c>
      <c r="AA582">
        <v>4611142640</v>
      </c>
      <c r="AB582">
        <v>0</v>
      </c>
      <c r="AC582" t="s">
        <v>20631</v>
      </c>
      <c r="AD582" s="9" t="str">
        <f>IFERROR(VLOOKUP(Servicios[[#This Row],[VIN 8 BV]],Citas[[VIN]:[STATUS ASISTENCIA]],1,FALSE),"NO")</f>
        <v>JU007576</v>
      </c>
    </row>
    <row r="583" spans="1:30">
      <c r="A583" s="1">
        <v>45013</v>
      </c>
      <c r="B583" s="19" t="s">
        <v>2816</v>
      </c>
      <c r="C583" s="156" t="str">
        <f>IFERROR(VLOOKUP(Servicios[[#This Row],[VIN 8 BV]],Citas[[VIN]:[TMK]],2,0),"NO")</f>
        <v>I</v>
      </c>
      <c r="D583" s="4" t="str">
        <f>MID(Servicios[[#This Row],[VIN2]],10,8)</f>
        <v>L0007569</v>
      </c>
      <c r="E583" s="3">
        <f t="shared" si="57"/>
        <v>1</v>
      </c>
      <c r="F583">
        <f t="shared" si="58"/>
        <v>28</v>
      </c>
      <c r="G583" t="str">
        <f>TEXT(Servicios[[#This Row],[FECHA]],"aaaa")</f>
        <v>2023</v>
      </c>
      <c r="H583" t="str">
        <f>TEXT(Servicios[[#This Row],[FECHA]],"mmmm")</f>
        <v>marzo</v>
      </c>
      <c r="I583" t="str">
        <f>CONCATENATE(Servicios[[#This Row],[MES]]," ",Servicios[[#This Row],[AÑO]])</f>
        <v>marzo 2023</v>
      </c>
      <c r="J583" s="3" t="str">
        <f>MID(Servicios[[#This Row],[ORDEN]],1,1)</f>
        <v>T</v>
      </c>
      <c r="L583" t="s">
        <v>20086</v>
      </c>
      <c r="M583" t="s">
        <v>20632</v>
      </c>
      <c r="N583" t="s">
        <v>222</v>
      </c>
      <c r="O583" t="s">
        <v>119</v>
      </c>
      <c r="P583" t="s">
        <v>251</v>
      </c>
      <c r="Q583" t="s">
        <v>2819</v>
      </c>
      <c r="R583" t="e">
        <f>VLOOKUP(Servicios[[#This Row],[VIN2]],Table_OutputBDVentaReciente[Vin],1,0)</f>
        <v>#N/A</v>
      </c>
      <c r="S583" t="str">
        <f>VLOOKUP(Servicios[[#This Row],[VIN2]],Table_ListadoRptClientes[Vin],1,0)</f>
        <v>MR0EX3DD4L0007569</v>
      </c>
      <c r="T583" t="e">
        <f>VLOOKUP(Servicios[[#This Row],[VIN2]],Table_LIstadoInactivos[Vin],1,0)</f>
        <v>#N/A</v>
      </c>
      <c r="U583" t="e">
        <f>VLOOKUP(Servicios[[#This Row],[VIN2]],Table_Campanias[Vin],1,0)</f>
        <v>#N/A</v>
      </c>
      <c r="V583" s="3" t="str">
        <f>MID(Servicios[[#This Row],[VIN2]],10,1)</f>
        <v>L</v>
      </c>
      <c r="W583" s="3">
        <f t="shared" si="59"/>
        <v>2021</v>
      </c>
      <c r="X583" t="s">
        <v>2820</v>
      </c>
      <c r="Y583">
        <v>4611010689</v>
      </c>
      <c r="Z583">
        <v>4611010689</v>
      </c>
      <c r="AA583">
        <v>4421306200</v>
      </c>
      <c r="AB583">
        <v>4611437544</v>
      </c>
      <c r="AC583" t="s">
        <v>20525</v>
      </c>
      <c r="AD583" s="9" t="str">
        <f>IFERROR(VLOOKUP(Servicios[[#This Row],[VIN 8 BV]],Citas[[VIN]:[STATUS ASISTENCIA]],1,FALSE),"NO")</f>
        <v>L0007569</v>
      </c>
    </row>
    <row r="584" spans="1:30">
      <c r="A584" s="1">
        <v>45013</v>
      </c>
      <c r="B584" s="19" t="s">
        <v>3150</v>
      </c>
      <c r="C584" s="156" t="str">
        <f>IFERROR(VLOOKUP(Servicios[[#This Row],[VIN 8 BV]],Citas[[VIN]:[TMK]],2,0),"NO")</f>
        <v>J</v>
      </c>
      <c r="D584" s="4" t="str">
        <f>MID(Servicios[[#This Row],[VIN2]],10,8)</f>
        <v>L3126446</v>
      </c>
      <c r="E584" s="3">
        <f t="shared" si="57"/>
        <v>1</v>
      </c>
      <c r="F584">
        <f t="shared" si="58"/>
        <v>28</v>
      </c>
      <c r="G584" t="str">
        <f>TEXT(Servicios[[#This Row],[FECHA]],"aaaa")</f>
        <v>2023</v>
      </c>
      <c r="H584" t="str">
        <f>TEXT(Servicios[[#This Row],[FECHA]],"mmmm")</f>
        <v>marzo</v>
      </c>
      <c r="I584" t="str">
        <f>CONCATENATE(Servicios[[#This Row],[MES]]," ",Servicios[[#This Row],[AÑO]])</f>
        <v>marzo 2023</v>
      </c>
      <c r="J584" s="3" t="str">
        <f>MID(Servicios[[#This Row],[ORDEN]],1,1)</f>
        <v>T</v>
      </c>
      <c r="L584" t="s">
        <v>20153</v>
      </c>
      <c r="M584" t="s">
        <v>20633</v>
      </c>
      <c r="N584" t="s">
        <v>3153</v>
      </c>
      <c r="O584" t="s">
        <v>119</v>
      </c>
      <c r="P584" t="s">
        <v>215</v>
      </c>
      <c r="Q584" t="s">
        <v>3154</v>
      </c>
      <c r="R584" t="e">
        <f>VLOOKUP(Servicios[[#This Row],[VIN2]],Table_OutputBDVentaReciente[Vin],1,0)</f>
        <v>#N/A</v>
      </c>
      <c r="S584" t="str">
        <f>VLOOKUP(Servicios[[#This Row],[VIN2]],Table_ListadoRptClientes[Vin],1,0)</f>
        <v>JTDKARFU0L3126446</v>
      </c>
      <c r="T584" t="e">
        <f>VLOOKUP(Servicios[[#This Row],[VIN2]],Table_LIstadoInactivos[Vin],1,0)</f>
        <v>#N/A</v>
      </c>
      <c r="U584" t="e">
        <f>VLOOKUP(Servicios[[#This Row],[VIN2]],Table_Campanias[Vin],1,0)</f>
        <v>#N/A</v>
      </c>
      <c r="V584" s="3" t="str">
        <f>MID(Servicios[[#This Row],[VIN2]],10,1)</f>
        <v>L</v>
      </c>
      <c r="W584" s="3">
        <f t="shared" si="59"/>
        <v>2021</v>
      </c>
      <c r="X584" t="s">
        <v>3155</v>
      </c>
      <c r="Y584">
        <v>4181082821</v>
      </c>
      <c r="Z584">
        <v>4181082821</v>
      </c>
      <c r="AA584">
        <v>4181082821</v>
      </c>
      <c r="AB584">
        <v>4181082821</v>
      </c>
      <c r="AC584" t="s">
        <v>3156</v>
      </c>
      <c r="AD584" s="9" t="str">
        <f>IFERROR(VLOOKUP(Servicios[[#This Row],[VIN 8 BV]],Citas[[VIN]:[STATUS ASISTENCIA]],1,FALSE),"NO")</f>
        <v>L3126446</v>
      </c>
    </row>
    <row r="585" spans="1:30">
      <c r="A585" s="1">
        <v>45013</v>
      </c>
      <c r="B585" s="19" t="s">
        <v>20144</v>
      </c>
      <c r="C585" s="156" t="str">
        <f>IFERROR(VLOOKUP(Servicios[[#This Row],[VIN 8 BV]],Citas[[VIN]:[TMK]],2,0),"NO")</f>
        <v>I</v>
      </c>
      <c r="D585" s="4" t="str">
        <f>MID(Servicios[[#This Row],[VIN2]],10,8)</f>
        <v>MX006587</v>
      </c>
      <c r="E585" s="3">
        <f t="shared" si="57"/>
        <v>1</v>
      </c>
      <c r="F585">
        <f t="shared" si="58"/>
        <v>28</v>
      </c>
      <c r="G585" t="str">
        <f>TEXT(Servicios[[#This Row],[FECHA]],"aaaa")</f>
        <v>2023</v>
      </c>
      <c r="H585" t="str">
        <f>TEXT(Servicios[[#This Row],[FECHA]],"mmmm")</f>
        <v>marzo</v>
      </c>
      <c r="I585" t="str">
        <f>CONCATENATE(Servicios[[#This Row],[MES]]," ",Servicios[[#This Row],[AÑO]])</f>
        <v>marzo 2023</v>
      </c>
      <c r="J585" s="3" t="str">
        <f>MID(Servicios[[#This Row],[ORDEN]],1,1)</f>
        <v>T</v>
      </c>
      <c r="L585" t="s">
        <v>20148</v>
      </c>
      <c r="M585" t="s">
        <v>20634</v>
      </c>
      <c r="N585" t="s">
        <v>20146</v>
      </c>
      <c r="O585" t="s">
        <v>119</v>
      </c>
      <c r="P585" t="s">
        <v>20147</v>
      </c>
      <c r="Q585" t="s">
        <v>6416</v>
      </c>
      <c r="R585" t="e">
        <f>VLOOKUP(Servicios[[#This Row],[VIN2]],Table_OutputBDVentaReciente[Vin],1,0)</f>
        <v>#N/A</v>
      </c>
      <c r="S585" t="str">
        <f>VLOOKUP(Servicios[[#This Row],[VIN2]],Table_ListadoRptClientes[Vin],1,0)</f>
        <v>5TFAY5F1XMX006587</v>
      </c>
      <c r="T585" t="e">
        <f>VLOOKUP(Servicios[[#This Row],[VIN2]],Table_LIstadoInactivos[Vin],1,0)</f>
        <v>#N/A</v>
      </c>
      <c r="U585" t="e">
        <f>VLOOKUP(Servicios[[#This Row],[VIN2]],Table_Campanias[Vin],1,0)</f>
        <v>#N/A</v>
      </c>
      <c r="V585" s="3" t="str">
        <f>MID(Servicios[[#This Row],[VIN2]],10,1)</f>
        <v>M</v>
      </c>
      <c r="W585" s="3">
        <f t="shared" si="59"/>
        <v>2022</v>
      </c>
      <c r="X585" t="s">
        <v>20635</v>
      </c>
      <c r="Y585">
        <v>4431868273</v>
      </c>
      <c r="Z585">
        <v>4451015766</v>
      </c>
      <c r="AA585">
        <v>4451015766</v>
      </c>
      <c r="AB585">
        <v>0</v>
      </c>
      <c r="AC585" t="s">
        <v>20636</v>
      </c>
      <c r="AD585" s="9" t="str">
        <f>IFERROR(VLOOKUP(Servicios[[#This Row],[VIN 8 BV]],Citas[[VIN]:[STATUS ASISTENCIA]],1,FALSE),"NO")</f>
        <v>MX006587</v>
      </c>
    </row>
    <row r="586" spans="1:30">
      <c r="A586" s="1">
        <v>45013</v>
      </c>
      <c r="B586" s="19" t="s">
        <v>20149</v>
      </c>
      <c r="C586" s="156" t="str">
        <f>IFERROR(VLOOKUP(Servicios[[#This Row],[VIN 8 BV]],Citas[[VIN]:[TMK]],2,0),"NO")</f>
        <v>K</v>
      </c>
      <c r="D586" s="4" t="str">
        <f>MID(Servicios[[#This Row],[VIN2]],10,8)</f>
        <v>J3075308</v>
      </c>
      <c r="E586" s="3">
        <f t="shared" si="57"/>
        <v>1</v>
      </c>
      <c r="F586">
        <f t="shared" si="58"/>
        <v>28</v>
      </c>
      <c r="G586" t="str">
        <f>TEXT(Servicios[[#This Row],[FECHA]],"aaaa")</f>
        <v>2023</v>
      </c>
      <c r="H586" t="str">
        <f>TEXT(Servicios[[#This Row],[FECHA]],"mmmm")</f>
        <v>marzo</v>
      </c>
      <c r="I586" t="str">
        <f>CONCATENATE(Servicios[[#This Row],[MES]]," ",Servicios[[#This Row],[AÑO]])</f>
        <v>marzo 2023</v>
      </c>
      <c r="J586" s="3" t="str">
        <f>MID(Servicios[[#This Row],[ORDEN]],1,1)</f>
        <v>T</v>
      </c>
      <c r="L586" t="s">
        <v>20152</v>
      </c>
      <c r="M586" t="s">
        <v>20637</v>
      </c>
      <c r="N586" t="s">
        <v>20151</v>
      </c>
      <c r="O586" t="s">
        <v>120</v>
      </c>
      <c r="P586" t="s">
        <v>215</v>
      </c>
      <c r="Q586" t="s">
        <v>8751</v>
      </c>
      <c r="R586" t="e">
        <f>VLOOKUP(Servicios[[#This Row],[VIN2]],Table_OutputBDVentaReciente[Vin],1,0)</f>
        <v>#N/A</v>
      </c>
      <c r="S586" t="str">
        <f>VLOOKUP(Servicios[[#This Row],[VIN2]],Table_ListadoRptClientes[Vin],1,0)</f>
        <v>JTDKBRFU3J3075308</v>
      </c>
      <c r="T586" t="e">
        <f>VLOOKUP(Servicios[[#This Row],[VIN2]],Table_LIstadoInactivos[Vin],1,0)</f>
        <v>#N/A</v>
      </c>
      <c r="U586" t="e">
        <f>VLOOKUP(Servicios[[#This Row],[VIN2]],Table_Campanias[Vin],1,0)</f>
        <v>#N/A</v>
      </c>
      <c r="V586" s="3" t="str">
        <f>MID(Servicios[[#This Row],[VIN2]],10,1)</f>
        <v>J</v>
      </c>
      <c r="W586" s="3">
        <f t="shared" si="59"/>
        <v>2019</v>
      </c>
      <c r="X586" t="s">
        <v>20150</v>
      </c>
      <c r="Y586">
        <v>4421276428</v>
      </c>
      <c r="Z586">
        <v>4421860744</v>
      </c>
      <c r="AA586">
        <v>4421860744</v>
      </c>
      <c r="AB586">
        <v>0</v>
      </c>
      <c r="AC586" t="s">
        <v>20638</v>
      </c>
      <c r="AD586" s="9" t="str">
        <f>IFERROR(VLOOKUP(Servicios[[#This Row],[VIN 8 BV]],Citas[[VIN]:[STATUS ASISTENCIA]],1,FALSE),"NO")</f>
        <v>J3075308</v>
      </c>
    </row>
    <row r="587" spans="1:30">
      <c r="A587" s="1">
        <v>45014</v>
      </c>
      <c r="B587" s="19" t="s">
        <v>20752</v>
      </c>
      <c r="C587" s="156" t="str">
        <f>IFERROR(VLOOKUP(Servicios[[#This Row],[VIN 8 BV]],Citas[[VIN]:[TMK]],2,0),"NO")</f>
        <v>NO</v>
      </c>
      <c r="D587" s="4" t="str">
        <f>MID(Servicios[[#This Row],[VIN2]],10,8)</f>
        <v>MU018102</v>
      </c>
      <c r="E587" s="3">
        <f t="shared" si="57"/>
        <v>1</v>
      </c>
      <c r="F587">
        <f t="shared" si="58"/>
        <v>29</v>
      </c>
      <c r="G587" t="str">
        <f>TEXT(Servicios[[#This Row],[FECHA]],"aaaa")</f>
        <v>2023</v>
      </c>
      <c r="H587" t="str">
        <f>TEXT(Servicios[[#This Row],[FECHA]],"mmmm")</f>
        <v>marzo</v>
      </c>
      <c r="I587" t="str">
        <f>CONCATENATE(Servicios[[#This Row],[MES]]," ",Servicios[[#This Row],[AÑO]])</f>
        <v>marzo 2023</v>
      </c>
      <c r="J587" s="3" t="str">
        <f>MID(Servicios[[#This Row],[ORDEN]],1,1)</f>
        <v>S</v>
      </c>
      <c r="L587" t="s">
        <v>20639</v>
      </c>
      <c r="M587" t="s">
        <v>20640</v>
      </c>
      <c r="N587" t="s">
        <v>20641</v>
      </c>
      <c r="O587" t="s">
        <v>118</v>
      </c>
      <c r="P587" t="s">
        <v>266</v>
      </c>
      <c r="Q587" t="s">
        <v>6240</v>
      </c>
      <c r="R587" t="e">
        <f>VLOOKUP(Servicios[[#This Row],[VIN2]],Table_OutputBDVentaReciente[Vin],1,0)</f>
        <v>#N/A</v>
      </c>
      <c r="S587" t="str">
        <f>VLOOKUP(Servicios[[#This Row],[VIN2]],Table_ListadoRptClientes[Vin],1,0)</f>
        <v>4T3DWRFV7MU018102</v>
      </c>
      <c r="T587" t="e">
        <f>VLOOKUP(Servicios[[#This Row],[VIN2]],Table_LIstadoInactivos[Vin],1,0)</f>
        <v>#N/A</v>
      </c>
      <c r="U587" t="e">
        <f>VLOOKUP(Servicios[[#This Row],[VIN2]],Table_Campanias[Vin],1,0)</f>
        <v>#N/A</v>
      </c>
      <c r="V587" s="3" t="str">
        <f>MID(Servicios[[#This Row],[VIN2]],10,1)</f>
        <v>M</v>
      </c>
      <c r="W587" s="3">
        <f t="shared" si="59"/>
        <v>2022</v>
      </c>
      <c r="X587" t="s">
        <v>20642</v>
      </c>
      <c r="Y587">
        <v>4422919649</v>
      </c>
      <c r="Z587">
        <v>4421923900</v>
      </c>
      <c r="AA587">
        <v>4421923900</v>
      </c>
      <c r="AB587">
        <v>0</v>
      </c>
      <c r="AC587" t="s">
        <v>20643</v>
      </c>
      <c r="AD587" s="9" t="str">
        <f>IFERROR(VLOOKUP(Servicios[[#This Row],[VIN 8 BV]],Citas[[VIN]:[STATUS ASISTENCIA]],1,FALSE),"NO")</f>
        <v>NO</v>
      </c>
    </row>
    <row r="588" spans="1:30">
      <c r="A588" s="1">
        <v>45014</v>
      </c>
      <c r="B588" s="19" t="s">
        <v>4284</v>
      </c>
      <c r="C588" s="156" t="str">
        <f>IFERROR(VLOOKUP(Servicios[[#This Row],[VIN 8 BV]],Citas[[VIN]:[TMK]],2,0),"NO")</f>
        <v>K</v>
      </c>
      <c r="D588" s="4" t="str">
        <f>MID(Servicios[[#This Row],[VIN2]],10,8)</f>
        <v>M3128196</v>
      </c>
      <c r="E588" s="3">
        <f t="shared" si="57"/>
        <v>1</v>
      </c>
      <c r="F588">
        <f t="shared" si="58"/>
        <v>29</v>
      </c>
      <c r="G588" t="str">
        <f>TEXT(Servicios[[#This Row],[FECHA]],"aaaa")</f>
        <v>2023</v>
      </c>
      <c r="H588" t="str">
        <f>TEXT(Servicios[[#This Row],[FECHA]],"mmmm")</f>
        <v>marzo</v>
      </c>
      <c r="I588" t="str">
        <f>CONCATENATE(Servicios[[#This Row],[MES]]," ",Servicios[[#This Row],[AÑO]])</f>
        <v>marzo 2023</v>
      </c>
      <c r="J588" s="3" t="str">
        <f>MID(Servicios[[#This Row],[ORDEN]],1,1)</f>
        <v>S</v>
      </c>
      <c r="L588" t="s">
        <v>4551</v>
      </c>
      <c r="M588" t="s">
        <v>20644</v>
      </c>
      <c r="N588" t="s">
        <v>4286</v>
      </c>
      <c r="O588" t="s">
        <v>120</v>
      </c>
      <c r="P588" t="s">
        <v>215</v>
      </c>
      <c r="Q588" t="s">
        <v>6570</v>
      </c>
      <c r="R588" t="e">
        <f>VLOOKUP(Servicios[[#This Row],[VIN2]],Table_OutputBDVentaReciente[Vin],1,0)</f>
        <v>#N/A</v>
      </c>
      <c r="S588" t="str">
        <f>VLOOKUP(Servicios[[#This Row],[VIN2]],Table_ListadoRptClientes[Vin],1,0)</f>
        <v>JTDKAMFU7M3128196</v>
      </c>
      <c r="T588" t="e">
        <f>VLOOKUP(Servicios[[#This Row],[VIN2]],Table_LIstadoInactivos[Vin],1,0)</f>
        <v>#N/A</v>
      </c>
      <c r="U588" t="e">
        <f>VLOOKUP(Servicios[[#This Row],[VIN2]],Table_Campanias[Vin],1,0)</f>
        <v>#N/A</v>
      </c>
      <c r="V588" s="3" t="str">
        <f>MID(Servicios[[#This Row],[VIN2]],10,1)</f>
        <v>M</v>
      </c>
      <c r="W588" s="3">
        <f t="shared" si="59"/>
        <v>2022</v>
      </c>
      <c r="X588" t="s">
        <v>4285</v>
      </c>
      <c r="Y588">
        <v>4611112488</v>
      </c>
      <c r="Z588">
        <v>4611060943</v>
      </c>
      <c r="AA588">
        <v>4611060943</v>
      </c>
      <c r="AB588">
        <v>0</v>
      </c>
      <c r="AC588" t="s">
        <v>20645</v>
      </c>
      <c r="AD588" s="9" t="str">
        <f>IFERROR(VLOOKUP(Servicios[[#This Row],[VIN 8 BV]],Citas[[VIN]:[STATUS ASISTENCIA]],1,FALSE),"NO")</f>
        <v>M3128196</v>
      </c>
    </row>
    <row r="589" spans="1:30">
      <c r="A589" s="1">
        <v>45014</v>
      </c>
      <c r="B589" s="19" t="s">
        <v>4010</v>
      </c>
      <c r="C589" s="156" t="str">
        <f>IFERROR(VLOOKUP(Servicios[[#This Row],[VIN 8 BV]],Citas[[VIN]:[TMK]],2,0),"NO")</f>
        <v>K</v>
      </c>
      <c r="D589" s="4" t="str">
        <f>MID(Servicios[[#This Row],[VIN2]],10,8)</f>
        <v>NA012167</v>
      </c>
      <c r="E589" s="3">
        <f t="shared" si="57"/>
        <v>1</v>
      </c>
      <c r="F589">
        <f t="shared" si="58"/>
        <v>29</v>
      </c>
      <c r="G589" t="str">
        <f>TEXT(Servicios[[#This Row],[FECHA]],"aaaa")</f>
        <v>2023</v>
      </c>
      <c r="H589" t="str">
        <f>TEXT(Servicios[[#This Row],[FECHA]],"mmmm")</f>
        <v>marzo</v>
      </c>
      <c r="I589" t="str">
        <f>CONCATENATE(Servicios[[#This Row],[MES]]," ",Servicios[[#This Row],[AÑO]])</f>
        <v>marzo 2023</v>
      </c>
      <c r="J589" s="3" t="str">
        <f>MID(Servicios[[#This Row],[ORDEN]],1,1)</f>
        <v>S</v>
      </c>
      <c r="L589" t="s">
        <v>20646</v>
      </c>
      <c r="M589" t="s">
        <v>20647</v>
      </c>
      <c r="N589" t="s">
        <v>4011</v>
      </c>
      <c r="O589" t="s">
        <v>166</v>
      </c>
      <c r="P589" t="s">
        <v>4012</v>
      </c>
      <c r="Q589" t="s">
        <v>6157</v>
      </c>
      <c r="R589" t="e">
        <f>VLOOKUP(Servicios[[#This Row],[VIN2]],Table_OutputBDVentaReciente[Vin],1,0)</f>
        <v>#N/A</v>
      </c>
      <c r="S589" t="str">
        <f>VLOOKUP(Servicios[[#This Row],[VIN2]],Table_ListadoRptClientes[Vin],1,0)</f>
        <v>JTDAF4E38NA012167</v>
      </c>
      <c r="T589" t="e">
        <f>VLOOKUP(Servicios[[#This Row],[VIN2]],Table_LIstadoInactivos[Vin],1,0)</f>
        <v>#N/A</v>
      </c>
      <c r="U589" t="e">
        <f>VLOOKUP(Servicios[[#This Row],[VIN2]],Table_Campanias[Vin],1,0)</f>
        <v>#N/A</v>
      </c>
      <c r="V589" s="3" t="str">
        <f>MID(Servicios[[#This Row],[VIN2]],10,1)</f>
        <v>N</v>
      </c>
      <c r="W589" s="3" t="str">
        <f t="shared" si="59"/>
        <v/>
      </c>
      <c r="X589" t="s">
        <v>20386</v>
      </c>
      <c r="Y589">
        <v>4615469046</v>
      </c>
      <c r="Z589">
        <v>4615469046</v>
      </c>
      <c r="AA589">
        <v>4615469046</v>
      </c>
      <c r="AB589">
        <v>0</v>
      </c>
      <c r="AC589" t="s">
        <v>20648</v>
      </c>
      <c r="AD589" s="9" t="str">
        <f>IFERROR(VLOOKUP(Servicios[[#This Row],[VIN 8 BV]],Citas[[VIN]:[STATUS ASISTENCIA]],1,FALSE),"NO")</f>
        <v>NA012167</v>
      </c>
    </row>
    <row r="590" spans="1:30">
      <c r="A590" s="1">
        <v>45014</v>
      </c>
      <c r="B590" s="19" t="s">
        <v>20133</v>
      </c>
      <c r="C590" s="156" t="str">
        <f>IFERROR(VLOOKUP(Servicios[[#This Row],[VIN 8 BV]],Citas[[VIN]:[TMK]],2,0),"NO")</f>
        <v>M</v>
      </c>
      <c r="D590" s="4" t="str">
        <f>MID(Servicios[[#This Row],[VIN2]],10,8)</f>
        <v>H3051499</v>
      </c>
      <c r="E590" s="3">
        <f t="shared" si="57"/>
        <v>1</v>
      </c>
      <c r="F590">
        <f t="shared" si="58"/>
        <v>29</v>
      </c>
      <c r="G590" t="str">
        <f>TEXT(Servicios[[#This Row],[FECHA]],"aaaa")</f>
        <v>2023</v>
      </c>
      <c r="H590" t="str">
        <f>TEXT(Servicios[[#This Row],[FECHA]],"mmmm")</f>
        <v>marzo</v>
      </c>
      <c r="I590" t="str">
        <f>CONCATENATE(Servicios[[#This Row],[MES]]," ",Servicios[[#This Row],[AÑO]])</f>
        <v>marzo 2023</v>
      </c>
      <c r="J590" s="3" t="str">
        <f>MID(Servicios[[#This Row],[ORDEN]],1,1)</f>
        <v>S</v>
      </c>
      <c r="L590" t="s">
        <v>20136</v>
      </c>
      <c r="M590" t="s">
        <v>20649</v>
      </c>
      <c r="N590" t="s">
        <v>20135</v>
      </c>
      <c r="O590" t="s">
        <v>119</v>
      </c>
      <c r="P590" t="s">
        <v>215</v>
      </c>
      <c r="Q590" t="s">
        <v>9466</v>
      </c>
      <c r="R590" t="e">
        <f>VLOOKUP(Servicios[[#This Row],[VIN2]],Table_OutputBDVentaReciente[Vin],1,0)</f>
        <v>#N/A</v>
      </c>
      <c r="S590" t="str">
        <f>VLOOKUP(Servicios[[#This Row],[VIN2]],Table_ListadoRptClientes[Vin],1,0)</f>
        <v>JTDKBRFU1H3051499</v>
      </c>
      <c r="T590" t="e">
        <f>VLOOKUP(Servicios[[#This Row],[VIN2]],Table_LIstadoInactivos[Vin],1,0)</f>
        <v>#N/A</v>
      </c>
      <c r="U590" t="e">
        <f>VLOOKUP(Servicios[[#This Row],[VIN2]],Table_Campanias[Vin],1,0)</f>
        <v>#N/A</v>
      </c>
      <c r="V590" s="3" t="str">
        <f>MID(Servicios[[#This Row],[VIN2]],10,1)</f>
        <v>H</v>
      </c>
      <c r="W590" s="3">
        <f t="shared" si="59"/>
        <v>2017</v>
      </c>
      <c r="X590" t="s">
        <v>20134</v>
      </c>
      <c r="Y590">
        <v>4612521601</v>
      </c>
      <c r="Z590">
        <v>4612541648</v>
      </c>
      <c r="AA590">
        <v>4612541648</v>
      </c>
      <c r="AB590">
        <v>4611513132</v>
      </c>
      <c r="AC590" t="s">
        <v>20650</v>
      </c>
      <c r="AD590" s="9" t="str">
        <f>IFERROR(VLOOKUP(Servicios[[#This Row],[VIN 8 BV]],Citas[[VIN]:[STATUS ASISTENCIA]],1,FALSE),"NO")</f>
        <v>H3051499</v>
      </c>
    </row>
    <row r="591" spans="1:30">
      <c r="A591" s="1">
        <v>45014</v>
      </c>
      <c r="B591" s="19" t="s">
        <v>20209</v>
      </c>
      <c r="C591" s="156" t="str">
        <f>IFERROR(VLOOKUP(Servicios[[#This Row],[VIN 8 BV]],Citas[[VIN]:[TMK]],2,0),"NO")</f>
        <v>M</v>
      </c>
      <c r="D591" s="4" t="str">
        <f>MID(Servicios[[#This Row],[VIN2]],10,8)</f>
        <v>N1245754</v>
      </c>
      <c r="E591" s="3">
        <f t="shared" si="57"/>
        <v>1</v>
      </c>
      <c r="F591">
        <f t="shared" si="58"/>
        <v>29</v>
      </c>
      <c r="G591" t="str">
        <f>TEXT(Servicios[[#This Row],[FECHA]],"aaaa")</f>
        <v>2023</v>
      </c>
      <c r="H591" t="str">
        <f>TEXT(Servicios[[#This Row],[FECHA]],"mmmm")</f>
        <v>marzo</v>
      </c>
      <c r="I591" t="str">
        <f>CONCATENATE(Servicios[[#This Row],[MES]]," ",Servicios[[#This Row],[AÑO]])</f>
        <v>marzo 2023</v>
      </c>
      <c r="J591" s="3" t="str">
        <f>MID(Servicios[[#This Row],[ORDEN]],1,1)</f>
        <v>S</v>
      </c>
      <c r="L591" t="s">
        <v>20219</v>
      </c>
      <c r="M591" t="s">
        <v>20651</v>
      </c>
      <c r="N591" t="s">
        <v>20210</v>
      </c>
      <c r="O591" t="s">
        <v>119</v>
      </c>
      <c r="P591" t="s">
        <v>231</v>
      </c>
      <c r="Q591" t="s">
        <v>20652</v>
      </c>
      <c r="R591" t="e">
        <f>VLOOKUP(Servicios[[#This Row],[VIN2]],Table_OutputBDVentaReciente[Vin],1,0)</f>
        <v>#N/A</v>
      </c>
      <c r="S591" t="e">
        <f>VLOOKUP(Servicios[[#This Row],[VIN2]],Table_ListadoRptClientes[Vin],1,0)</f>
        <v>#N/A</v>
      </c>
      <c r="T591" t="e">
        <f>VLOOKUP(Servicios[[#This Row],[VIN2]],Table_LIstadoInactivos[Vin],1,0)</f>
        <v>#N/A</v>
      </c>
      <c r="U591" t="e">
        <f>VLOOKUP(Servicios[[#This Row],[VIN2]],Table_Campanias[Vin],1,0)</f>
        <v>#N/A</v>
      </c>
      <c r="V591" s="3" t="str">
        <f>MID(Servicios[[#This Row],[VIN2]],10,1)</f>
        <v>N</v>
      </c>
      <c r="W591" s="3" t="str">
        <f t="shared" si="59"/>
        <v/>
      </c>
      <c r="X591" t="s">
        <v>20653</v>
      </c>
      <c r="Y591">
        <v>4111060214</v>
      </c>
      <c r="Z591">
        <v>4111035011</v>
      </c>
      <c r="AA591">
        <v>4111035011</v>
      </c>
      <c r="AB591">
        <v>0</v>
      </c>
      <c r="AC591" t="s">
        <v>20654</v>
      </c>
      <c r="AD591" s="9" t="str">
        <f>IFERROR(VLOOKUP(Servicios[[#This Row],[VIN 8 BV]],Citas[[VIN]:[STATUS ASISTENCIA]],1,FALSE),"NO")</f>
        <v>N1245754</v>
      </c>
    </row>
    <row r="592" spans="1:30">
      <c r="A592" s="1">
        <v>45014</v>
      </c>
      <c r="B592" s="19" t="s">
        <v>20312</v>
      </c>
      <c r="C592" s="156" t="str">
        <f>IFERROR(VLOOKUP(Servicios[[#This Row],[VIN 8 BV]],Citas[[VIN]:[TMK]],2,0),"NO")</f>
        <v>K</v>
      </c>
      <c r="D592" s="4" t="str">
        <f>MID(Servicios[[#This Row],[VIN2]],10,8)</f>
        <v>MJ026531</v>
      </c>
      <c r="E592" s="3">
        <f t="shared" si="57"/>
        <v>1</v>
      </c>
      <c r="F592">
        <f t="shared" si="58"/>
        <v>29</v>
      </c>
      <c r="G592" t="str">
        <f>TEXT(Servicios[[#This Row],[FECHA]],"aaaa")</f>
        <v>2023</v>
      </c>
      <c r="H592" t="str">
        <f>TEXT(Servicios[[#This Row],[FECHA]],"mmmm")</f>
        <v>marzo</v>
      </c>
      <c r="I592" t="str">
        <f>CONCATENATE(Servicios[[#This Row],[MES]]," ",Servicios[[#This Row],[AÑO]])</f>
        <v>marzo 2023</v>
      </c>
      <c r="J592" s="3" t="str">
        <f>MID(Servicios[[#This Row],[ORDEN]],1,1)</f>
        <v>S</v>
      </c>
      <c r="L592" t="s">
        <v>20655</v>
      </c>
      <c r="M592" t="s">
        <v>20656</v>
      </c>
      <c r="N592" t="s">
        <v>20429</v>
      </c>
      <c r="O592" t="s">
        <v>119</v>
      </c>
      <c r="P592" t="s">
        <v>459</v>
      </c>
      <c r="Q592" t="s">
        <v>6488</v>
      </c>
      <c r="R592" t="e">
        <f>VLOOKUP(Servicios[[#This Row],[VIN2]],Table_OutputBDVentaReciente[Vin],1,0)</f>
        <v>#N/A</v>
      </c>
      <c r="S592" t="str">
        <f>VLOOKUP(Servicios[[#This Row],[VIN2]],Table_ListadoRptClientes[Vin],1,0)</f>
        <v>JTDBARDE5MJ026531</v>
      </c>
      <c r="T592" t="e">
        <f>VLOOKUP(Servicios[[#This Row],[VIN2]],Table_LIstadoInactivos[Vin],1,0)</f>
        <v>#N/A</v>
      </c>
      <c r="U592" t="e">
        <f>VLOOKUP(Servicios[[#This Row],[VIN2]],Table_Campanias[Vin],1,0)</f>
        <v>#N/A</v>
      </c>
      <c r="V592" s="3" t="str">
        <f>MID(Servicios[[#This Row],[VIN2]],10,1)</f>
        <v>M</v>
      </c>
      <c r="W592" s="3">
        <f t="shared" si="59"/>
        <v>2022</v>
      </c>
      <c r="X592" t="s">
        <v>20428</v>
      </c>
      <c r="Y592">
        <v>4151533310</v>
      </c>
      <c r="Z592">
        <v>4151533310</v>
      </c>
      <c r="AA592">
        <v>4151533310</v>
      </c>
      <c r="AB592">
        <v>0</v>
      </c>
      <c r="AC592" t="s">
        <v>20657</v>
      </c>
      <c r="AD592" s="9" t="str">
        <f>IFERROR(VLOOKUP(Servicios[[#This Row],[VIN 8 BV]],Citas[[VIN]:[STATUS ASISTENCIA]],1,FALSE),"NO")</f>
        <v>MJ026531</v>
      </c>
    </row>
    <row r="593" spans="1:30">
      <c r="A593" s="1">
        <v>45014</v>
      </c>
      <c r="B593" s="19" t="s">
        <v>20315</v>
      </c>
      <c r="C593" s="156" t="str">
        <f>IFERROR(VLOOKUP(Servicios[[#This Row],[VIN 8 BV]],Citas[[VIN]:[TMK]],2,0),"NO")</f>
        <v>K</v>
      </c>
      <c r="D593" s="4" t="str">
        <f>MID(Servicios[[#This Row],[VIN2]],10,8)</f>
        <v>K5675332</v>
      </c>
      <c r="E593" s="3">
        <f t="shared" si="57"/>
        <v>1</v>
      </c>
      <c r="F593">
        <f t="shared" si="58"/>
        <v>29</v>
      </c>
      <c r="G593" t="str">
        <f>TEXT(Servicios[[#This Row],[FECHA]],"aaaa")</f>
        <v>2023</v>
      </c>
      <c r="H593" t="str">
        <f>TEXT(Servicios[[#This Row],[FECHA]],"mmmm")</f>
        <v>marzo</v>
      </c>
      <c r="I593" t="str">
        <f>CONCATENATE(Servicios[[#This Row],[MES]]," ",Servicios[[#This Row],[AÑO]])</f>
        <v>marzo 2023</v>
      </c>
      <c r="J593" s="3" t="str">
        <f>MID(Servicios[[#This Row],[ORDEN]],1,1)</f>
        <v>S</v>
      </c>
      <c r="L593" t="s">
        <v>20658</v>
      </c>
      <c r="M593" t="s">
        <v>20659</v>
      </c>
      <c r="N593" t="s">
        <v>20434</v>
      </c>
      <c r="O593" t="s">
        <v>119</v>
      </c>
      <c r="P593" t="s">
        <v>20435</v>
      </c>
      <c r="Q593" t="s">
        <v>20660</v>
      </c>
      <c r="R593" t="e">
        <f>VLOOKUP(Servicios[[#This Row],[VIN2]],Table_OutputBDVentaReciente[Vin],1,0)</f>
        <v>#N/A</v>
      </c>
      <c r="S593" t="e">
        <f>VLOOKUP(Servicios[[#This Row],[VIN2]],Table_ListadoRptClientes[Vin],1,0)</f>
        <v>#N/A</v>
      </c>
      <c r="T593" t="e">
        <f>VLOOKUP(Servicios[[#This Row],[VIN2]],Table_LIstadoInactivos[Vin],1,0)</f>
        <v>#N/A</v>
      </c>
      <c r="U593" t="e">
        <f>VLOOKUP(Servicios[[#This Row],[VIN2]],Table_Campanias[Vin],1,0)</f>
        <v>#N/A</v>
      </c>
      <c r="V593" s="3" t="str">
        <f>MID(Servicios[[#This Row],[VIN2]],10,1)</f>
        <v>K</v>
      </c>
      <c r="W593" s="3">
        <f t="shared" si="59"/>
        <v>2020</v>
      </c>
      <c r="X593" t="s">
        <v>268</v>
      </c>
      <c r="Y593">
        <v>0</v>
      </c>
      <c r="Z593">
        <v>4151447990</v>
      </c>
      <c r="AA593">
        <v>4151447990</v>
      </c>
      <c r="AB593">
        <v>0</v>
      </c>
      <c r="AC593" t="s">
        <v>391</v>
      </c>
      <c r="AD593" s="9" t="str">
        <f>IFERROR(VLOOKUP(Servicios[[#This Row],[VIN 8 BV]],Citas[[VIN]:[STATUS ASISTENCIA]],1,FALSE),"NO")</f>
        <v>K5675332</v>
      </c>
    </row>
    <row r="594" spans="1:30">
      <c r="A594" s="1">
        <v>45014</v>
      </c>
      <c r="B594" s="19" t="s">
        <v>20320</v>
      </c>
      <c r="C594" s="156" t="str">
        <f>IFERROR(VLOOKUP(Servicios[[#This Row],[VIN 8 BV]],Citas[[VIN]:[TMK]],2,0),"NO")</f>
        <v>K</v>
      </c>
      <c r="D594" s="4" t="str">
        <f>MID(Servicios[[#This Row],[VIN2]],10,8)</f>
        <v>8K032387</v>
      </c>
      <c r="E594" s="3">
        <f t="shared" si="57"/>
        <v>1</v>
      </c>
      <c r="F594">
        <f t="shared" si="58"/>
        <v>29</v>
      </c>
      <c r="G594" t="str">
        <f>TEXT(Servicios[[#This Row],[FECHA]],"aaaa")</f>
        <v>2023</v>
      </c>
      <c r="H594" t="str">
        <f>TEXT(Servicios[[#This Row],[FECHA]],"mmmm")</f>
        <v>marzo</v>
      </c>
      <c r="I594" t="str">
        <f>CONCATENATE(Servicios[[#This Row],[MES]]," ",Servicios[[#This Row],[AÑO]])</f>
        <v>marzo 2023</v>
      </c>
      <c r="J594" s="3" t="str">
        <f>MID(Servicios[[#This Row],[ORDEN]],1,1)</f>
        <v>S</v>
      </c>
      <c r="L594" t="s">
        <v>20661</v>
      </c>
      <c r="M594" t="s">
        <v>20662</v>
      </c>
      <c r="N594" t="s">
        <v>20443</v>
      </c>
      <c r="O594" t="s">
        <v>119</v>
      </c>
      <c r="P594" t="s">
        <v>20444</v>
      </c>
      <c r="Q594" t="s">
        <v>11783</v>
      </c>
      <c r="R594" t="e">
        <f>VLOOKUP(Servicios[[#This Row],[VIN2]],Table_OutputBDVentaReciente[Vin],1,0)</f>
        <v>#N/A</v>
      </c>
      <c r="S594" t="str">
        <f>VLOOKUP(Servicios[[#This Row],[VIN2]],Table_ListadoRptClientes[Vin],1,0)</f>
        <v>JTEBU11F88K032387</v>
      </c>
      <c r="T594" t="e">
        <f>VLOOKUP(Servicios[[#This Row],[VIN2]],Table_LIstadoInactivos[Vin],1,0)</f>
        <v>#N/A</v>
      </c>
      <c r="U594" t="e">
        <f>VLOOKUP(Servicios[[#This Row],[VIN2]],Table_Campanias[Vin],1,0)</f>
        <v>#N/A</v>
      </c>
      <c r="V594" s="3" t="str">
        <f>MID(Servicios[[#This Row],[VIN2]],10,1)</f>
        <v>8</v>
      </c>
      <c r="W594" s="3">
        <f t="shared" si="59"/>
        <v>2008</v>
      </c>
      <c r="X594" t="s">
        <v>20442</v>
      </c>
      <c r="Y594">
        <v>4151522466</v>
      </c>
      <c r="Z594">
        <v>0</v>
      </c>
      <c r="AA594">
        <v>4611022408</v>
      </c>
      <c r="AB594">
        <v>0</v>
      </c>
      <c r="AC594" t="s">
        <v>20663</v>
      </c>
      <c r="AD594" s="9" t="str">
        <f>IFERROR(VLOOKUP(Servicios[[#This Row],[VIN 8 BV]],Citas[[VIN]:[STATUS ASISTENCIA]],1,FALSE),"NO")</f>
        <v>8K032387</v>
      </c>
    </row>
    <row r="595" spans="1:30">
      <c r="A595" s="1">
        <v>45014</v>
      </c>
      <c r="B595" s="19" t="s">
        <v>20327</v>
      </c>
      <c r="C595" s="156" t="str">
        <f>IFERROR(VLOOKUP(Servicios[[#This Row],[VIN 8 BV]],Citas[[VIN]:[TMK]],2,0),"NO")</f>
        <v>K</v>
      </c>
      <c r="D595" s="4" t="str">
        <f>MID(Servicios[[#This Row],[VIN2]],10,8)</f>
        <v>N3002270</v>
      </c>
      <c r="E595" s="3">
        <f t="shared" si="57"/>
        <v>1</v>
      </c>
      <c r="F595">
        <f t="shared" si="58"/>
        <v>29</v>
      </c>
      <c r="G595" t="str">
        <f>TEXT(Servicios[[#This Row],[FECHA]],"aaaa")</f>
        <v>2023</v>
      </c>
      <c r="H595" t="str">
        <f>TEXT(Servicios[[#This Row],[FECHA]],"mmmm")</f>
        <v>marzo</v>
      </c>
      <c r="I595" t="str">
        <f>CONCATENATE(Servicios[[#This Row],[MES]]," ",Servicios[[#This Row],[AÑO]])</f>
        <v>marzo 2023</v>
      </c>
      <c r="J595" s="3" t="str">
        <f>MID(Servicios[[#This Row],[ORDEN]],1,1)</f>
        <v>S</v>
      </c>
      <c r="L595" t="s">
        <v>20664</v>
      </c>
      <c r="M595" t="s">
        <v>20665</v>
      </c>
      <c r="N595" t="s">
        <v>20449</v>
      </c>
      <c r="O595" t="s">
        <v>119</v>
      </c>
      <c r="P595" t="s">
        <v>244</v>
      </c>
      <c r="Q595" t="s">
        <v>5223</v>
      </c>
      <c r="R595" t="e">
        <f>VLOOKUP(Servicios[[#This Row],[VIN2]],Table_OutputBDVentaReciente[Vin],1,0)</f>
        <v>#N/A</v>
      </c>
      <c r="S595" t="str">
        <f>VLOOKUP(Servicios[[#This Row],[VIN2]],Table_ListadoRptClientes[Vin],1,0)</f>
        <v>MHFAB1BY2N3002270</v>
      </c>
      <c r="T595" t="e">
        <f>VLOOKUP(Servicios[[#This Row],[VIN2]],Table_LIstadoInactivos[Vin],1,0)</f>
        <v>#N/A</v>
      </c>
      <c r="U595" t="e">
        <f>VLOOKUP(Servicios[[#This Row],[VIN2]],Table_Campanias[Vin],1,0)</f>
        <v>#N/A</v>
      </c>
      <c r="V595" s="3" t="str">
        <f>MID(Servicios[[#This Row],[VIN2]],10,1)</f>
        <v>N</v>
      </c>
      <c r="W595" s="3" t="str">
        <f t="shared" si="59"/>
        <v/>
      </c>
      <c r="X595" t="s">
        <v>20448</v>
      </c>
      <c r="Y595">
        <v>4151030912</v>
      </c>
      <c r="Z595">
        <v>4151030912</v>
      </c>
      <c r="AA595">
        <v>4151030912</v>
      </c>
      <c r="AB595">
        <v>0</v>
      </c>
      <c r="AC595" t="s">
        <v>20598</v>
      </c>
      <c r="AD595" s="9" t="str">
        <f>IFERROR(VLOOKUP(Servicios[[#This Row],[VIN 8 BV]],Citas[[VIN]:[STATUS ASISTENCIA]],1,FALSE),"NO")</f>
        <v>N3002270</v>
      </c>
    </row>
    <row r="596" spans="1:30">
      <c r="A596" s="1">
        <v>45014</v>
      </c>
      <c r="B596" s="19" t="s">
        <v>20328</v>
      </c>
      <c r="C596" s="156" t="str">
        <f>IFERROR(VLOOKUP(Servicios[[#This Row],[VIN 8 BV]],Citas[[VIN]:[TMK]],2,0),"NO")</f>
        <v>K</v>
      </c>
      <c r="D596" s="4" t="str">
        <f>MID(Servicios[[#This Row],[VIN2]],10,8)</f>
        <v>NW266800</v>
      </c>
      <c r="E596" s="3">
        <f t="shared" si="57"/>
        <v>1</v>
      </c>
      <c r="F596">
        <f t="shared" si="58"/>
        <v>29</v>
      </c>
      <c r="G596" t="str">
        <f>TEXT(Servicios[[#This Row],[FECHA]],"aaaa")</f>
        <v>2023</v>
      </c>
      <c r="H596" t="str">
        <f>TEXT(Servicios[[#This Row],[FECHA]],"mmmm")</f>
        <v>marzo</v>
      </c>
      <c r="I596" t="str">
        <f>CONCATENATE(Servicios[[#This Row],[MES]]," ",Servicios[[#This Row],[AÑO]])</f>
        <v>marzo 2023</v>
      </c>
      <c r="J596" s="3" t="str">
        <f>MID(Servicios[[#This Row],[ORDEN]],1,1)</f>
        <v>S</v>
      </c>
      <c r="L596" t="s">
        <v>20666</v>
      </c>
      <c r="M596" t="s">
        <v>20667</v>
      </c>
      <c r="N596" t="s">
        <v>20172</v>
      </c>
      <c r="O596" t="s">
        <v>119</v>
      </c>
      <c r="P596" t="s">
        <v>223</v>
      </c>
      <c r="Q596" t="s">
        <v>20668</v>
      </c>
      <c r="R596" t="e">
        <f>VLOOKUP(Servicios[[#This Row],[VIN2]],Table_OutputBDVentaReciente[Vin],1,0)</f>
        <v>#N/A</v>
      </c>
      <c r="S596" t="e">
        <f>VLOOKUP(Servicios[[#This Row],[VIN2]],Table_ListadoRptClientes[Vin],1,0)</f>
        <v>#N/A</v>
      </c>
      <c r="T596" t="e">
        <f>VLOOKUP(Servicios[[#This Row],[VIN2]],Table_LIstadoInactivos[Vin],1,0)</f>
        <v>#N/A</v>
      </c>
      <c r="U596" t="e">
        <f>VLOOKUP(Servicios[[#This Row],[VIN2]],Table_Campanias[Vin],1,0)</f>
        <v>#N/A</v>
      </c>
      <c r="V596" s="3" t="str">
        <f>MID(Servicios[[#This Row],[VIN2]],10,1)</f>
        <v>N</v>
      </c>
      <c r="W596" s="3" t="str">
        <f t="shared" si="59"/>
        <v/>
      </c>
      <c r="X596" t="s">
        <v>268</v>
      </c>
      <c r="Y596">
        <v>4151030912</v>
      </c>
      <c r="Z596">
        <v>4151674234</v>
      </c>
      <c r="AA596">
        <v>4151030912</v>
      </c>
      <c r="AB596">
        <v>0</v>
      </c>
      <c r="AC596" t="s">
        <v>20598</v>
      </c>
      <c r="AD596" s="9" t="str">
        <f>IFERROR(VLOOKUP(Servicios[[#This Row],[VIN 8 BV]],Citas[[VIN]:[STATUS ASISTENCIA]],1,FALSE),"NO")</f>
        <v>NW266800</v>
      </c>
    </row>
    <row r="597" spans="1:30">
      <c r="A597" s="1">
        <v>45014</v>
      </c>
      <c r="B597" s="19" t="s">
        <v>20290</v>
      </c>
      <c r="C597" s="156" t="str">
        <f>IFERROR(VLOOKUP(Servicios[[#This Row],[VIN 8 BV]],Citas[[VIN]:[TMK]],2,0),"NO")</f>
        <v>M</v>
      </c>
      <c r="D597" s="4" t="str">
        <f>MID(Servicios[[#This Row],[VIN2]],10,8)</f>
        <v>GK003929</v>
      </c>
      <c r="E597" s="3">
        <f t="shared" si="57"/>
        <v>1</v>
      </c>
      <c r="F597">
        <f t="shared" si="58"/>
        <v>29</v>
      </c>
      <c r="G597" t="str">
        <f>TEXT(Servicios[[#This Row],[FECHA]],"aaaa")</f>
        <v>2023</v>
      </c>
      <c r="H597" t="str">
        <f>TEXT(Servicios[[#This Row],[FECHA]],"mmmm")</f>
        <v>marzo</v>
      </c>
      <c r="I597" t="str">
        <f>CONCATENATE(Servicios[[#This Row],[MES]]," ",Servicios[[#This Row],[AÑO]])</f>
        <v>marzo 2023</v>
      </c>
      <c r="J597" s="3" t="str">
        <f>MID(Servicios[[#This Row],[ORDEN]],1,1)</f>
        <v>S</v>
      </c>
      <c r="L597" t="s">
        <v>20669</v>
      </c>
      <c r="M597" t="s">
        <v>20670</v>
      </c>
      <c r="N597" t="s">
        <v>20402</v>
      </c>
      <c r="O597" t="s">
        <v>118</v>
      </c>
      <c r="P597" t="s">
        <v>244</v>
      </c>
      <c r="Q597" t="s">
        <v>10480</v>
      </c>
      <c r="R597" t="e">
        <f>VLOOKUP(Servicios[[#This Row],[VIN2]],Table_OutputBDVentaReciente[Vin],1,0)</f>
        <v>#N/A</v>
      </c>
      <c r="S597" t="str">
        <f>VLOOKUP(Servicios[[#This Row],[VIN2]],Table_ListadoRptClientes[Vin],1,0)</f>
        <v>MHKMF53F5GK003929</v>
      </c>
      <c r="T597" t="e">
        <f>VLOOKUP(Servicios[[#This Row],[VIN2]],Table_LIstadoInactivos[Vin],1,0)</f>
        <v>#N/A</v>
      </c>
      <c r="U597" t="e">
        <f>VLOOKUP(Servicios[[#This Row],[VIN2]],Table_Campanias[Vin],1,0)</f>
        <v>#N/A</v>
      </c>
      <c r="V597" s="3" t="str">
        <f>MID(Servicios[[#This Row],[VIN2]],10,1)</f>
        <v>G</v>
      </c>
      <c r="W597" s="3">
        <f t="shared" si="59"/>
        <v>2016</v>
      </c>
      <c r="X597" t="s">
        <v>20401</v>
      </c>
      <c r="Y597">
        <v>4612551242</v>
      </c>
      <c r="Z597">
        <v>4611801030</v>
      </c>
      <c r="AA597">
        <v>4611801030</v>
      </c>
      <c r="AB597">
        <v>0</v>
      </c>
      <c r="AC597" t="s">
        <v>20671</v>
      </c>
      <c r="AD597" s="9" t="str">
        <f>IFERROR(VLOOKUP(Servicios[[#This Row],[VIN 8 BV]],Citas[[VIN]:[STATUS ASISTENCIA]],1,FALSE),"NO")</f>
        <v>GK003929</v>
      </c>
    </row>
    <row r="598" spans="1:30">
      <c r="A598" s="1">
        <v>45014</v>
      </c>
      <c r="B598" s="19" t="s">
        <v>20291</v>
      </c>
      <c r="C598" s="156" t="str">
        <f>IFERROR(VLOOKUP(Servicios[[#This Row],[VIN 8 BV]],Citas[[VIN]:[TMK]],2,0),"NO")</f>
        <v>J</v>
      </c>
      <c r="D598" s="4" t="str">
        <f>MID(Servicios[[#This Row],[VIN2]],10,8)</f>
        <v>N1326566</v>
      </c>
      <c r="E598" s="3">
        <f t="shared" si="57"/>
        <v>1</v>
      </c>
      <c r="F598">
        <f t="shared" si="58"/>
        <v>29</v>
      </c>
      <c r="G598" t="str">
        <f>TEXT(Servicios[[#This Row],[FECHA]],"aaaa")</f>
        <v>2023</v>
      </c>
      <c r="H598" t="str">
        <f>TEXT(Servicios[[#This Row],[FECHA]],"mmmm")</f>
        <v>marzo</v>
      </c>
      <c r="I598" t="str">
        <f>CONCATENATE(Servicios[[#This Row],[MES]]," ",Servicios[[#This Row],[AÑO]])</f>
        <v>marzo 2023</v>
      </c>
      <c r="J598" s="3" t="str">
        <f>MID(Servicios[[#This Row],[ORDEN]],1,1)</f>
        <v>S</v>
      </c>
      <c r="L598" t="s">
        <v>20672</v>
      </c>
      <c r="M598" t="s">
        <v>20673</v>
      </c>
      <c r="N598" t="s">
        <v>20674</v>
      </c>
      <c r="O598" t="s">
        <v>119</v>
      </c>
      <c r="P598" t="s">
        <v>251</v>
      </c>
      <c r="Q598" t="s">
        <v>5409</v>
      </c>
      <c r="R598" t="e">
        <f>VLOOKUP(Servicios[[#This Row],[VIN2]],Table_OutputBDVentaReciente[Vin],1,0)</f>
        <v>#N/A</v>
      </c>
      <c r="S598" t="str">
        <f>VLOOKUP(Servicios[[#This Row],[VIN2]],Table_ListadoRptClientes[Vin],1,0)</f>
        <v>MR0CX3DD9N1326566</v>
      </c>
      <c r="T598" t="e">
        <f>VLOOKUP(Servicios[[#This Row],[VIN2]],Table_LIstadoInactivos[Vin],1,0)</f>
        <v>#N/A</v>
      </c>
      <c r="U598" t="e">
        <f>VLOOKUP(Servicios[[#This Row],[VIN2]],Table_Campanias[Vin],1,0)</f>
        <v>#N/A</v>
      </c>
      <c r="V598" s="3" t="str">
        <f>MID(Servicios[[#This Row],[VIN2]],10,1)</f>
        <v>N</v>
      </c>
      <c r="W598" s="3" t="str">
        <f t="shared" si="59"/>
        <v/>
      </c>
      <c r="X598" t="s">
        <v>20403</v>
      </c>
      <c r="Y598">
        <v>4616115244</v>
      </c>
      <c r="Z598">
        <v>4613185905</v>
      </c>
      <c r="AA598">
        <v>4613185905</v>
      </c>
      <c r="AB598">
        <v>4613185905</v>
      </c>
      <c r="AC598" t="s">
        <v>20675</v>
      </c>
      <c r="AD598" s="9" t="str">
        <f>IFERROR(VLOOKUP(Servicios[[#This Row],[VIN 8 BV]],Citas[[VIN]:[STATUS ASISTENCIA]],1,FALSE),"NO")</f>
        <v>N1326566</v>
      </c>
    </row>
    <row r="599" spans="1:30">
      <c r="A599" s="1">
        <v>45014</v>
      </c>
      <c r="B599" s="19" t="s">
        <v>20292</v>
      </c>
      <c r="C599" s="156" t="str">
        <f>IFERROR(VLOOKUP(Servicios[[#This Row],[VIN 8 BV]],Citas[[VIN]:[TMK]],2,0),"NO")</f>
        <v>J</v>
      </c>
      <c r="D599" s="4" t="str">
        <f>MID(Servicios[[#This Row],[VIN2]],10,8)</f>
        <v>PJ060343</v>
      </c>
      <c r="E599" s="3">
        <f t="shared" ref="E599:E620" si="60">ROUNDUP(MONTH(A599)/6,0)</f>
        <v>1</v>
      </c>
      <c r="F599">
        <f t="shared" ref="F599:F620" si="61">DAY(A599)</f>
        <v>29</v>
      </c>
      <c r="G599" t="str">
        <f>TEXT(Servicios[[#This Row],[FECHA]],"aaaa")</f>
        <v>2023</v>
      </c>
      <c r="H599" t="str">
        <f>TEXT(Servicios[[#This Row],[FECHA]],"mmmm")</f>
        <v>marzo</v>
      </c>
      <c r="I599" t="str">
        <f>CONCATENATE(Servicios[[#This Row],[MES]]," ",Servicios[[#This Row],[AÑO]])</f>
        <v>marzo 2023</v>
      </c>
      <c r="J599" s="3" t="str">
        <f>MID(Servicios[[#This Row],[ORDEN]],1,1)</f>
        <v>S</v>
      </c>
      <c r="L599" t="s">
        <v>20676</v>
      </c>
      <c r="M599" t="s">
        <v>20677</v>
      </c>
      <c r="N599" t="s">
        <v>20405</v>
      </c>
      <c r="O599" t="s">
        <v>120</v>
      </c>
      <c r="P599" t="s">
        <v>274</v>
      </c>
      <c r="Q599" t="s">
        <v>12220</v>
      </c>
      <c r="R599" t="str">
        <f>VLOOKUP(Servicios[[#This Row],[VIN2]],Table_OutputBDVentaReciente[Vin],1,0)</f>
        <v>MHKAA1BAXPJ060343</v>
      </c>
      <c r="S599" t="e">
        <f>VLOOKUP(Servicios[[#This Row],[VIN2]],Table_ListadoRptClientes[Vin],1,0)</f>
        <v>#N/A</v>
      </c>
      <c r="T599" t="e">
        <f>VLOOKUP(Servicios[[#This Row],[VIN2]],Table_LIstadoInactivos[Vin],1,0)</f>
        <v>#N/A</v>
      </c>
      <c r="U599" t="e">
        <f>VLOOKUP(Servicios[[#This Row],[VIN2]],Table_Campanias[Vin],1,0)</f>
        <v>#N/A</v>
      </c>
      <c r="V599" s="3" t="str">
        <f>MID(Servicios[[#This Row],[VIN2]],10,1)</f>
        <v>P</v>
      </c>
      <c r="W599" s="3" t="str">
        <f t="shared" ref="W599:W620" si="62">IF(V599="0",200,IF(V599="1",2001,IF(V599="2",2002,IF(V599="3",2003,IF(V599="4",2004,IF(V599="5",2005,IF(V599="6",2006,IF(V599="7",2007,IF(V599="8",2008,IF(V599="9",2009,IF(V599="A",2010,IF(V599="B",2011,IF(V599="C",2012,IF(V599="D",2013,IF(V599="E",2014,IF(V599="F",2015,IF(V599="G",2016,IF(V599="H",2017,IF(V599="I",2018,IF(V599="J",2019,IF(V599="K",2020,IF(V599="L",2021,IF(V599="M",2022,"")))))))))))))))))))))))</f>
        <v/>
      </c>
      <c r="X599" t="s">
        <v>20678</v>
      </c>
      <c r="Y599">
        <v>6682651234</v>
      </c>
      <c r="Z599">
        <v>0</v>
      </c>
      <c r="AA599">
        <v>6682651234</v>
      </c>
      <c r="AB599">
        <v>0</v>
      </c>
      <c r="AC599" t="s">
        <v>20679</v>
      </c>
      <c r="AD599" s="9" t="str">
        <f>IFERROR(VLOOKUP(Servicios[[#This Row],[VIN 8 BV]],Citas[[VIN]:[STATUS ASISTENCIA]],1,FALSE),"NO")</f>
        <v>PJ060343</v>
      </c>
    </row>
    <row r="600" spans="1:30">
      <c r="A600" s="1">
        <v>45014</v>
      </c>
      <c r="B600" s="19" t="s">
        <v>20295</v>
      </c>
      <c r="C600" s="156" t="str">
        <f>IFERROR(VLOOKUP(Servicios[[#This Row],[VIN 8 BV]],Citas[[VIN]:[TMK]],2,0),"NO")</f>
        <v>K</v>
      </c>
      <c r="D600" s="4" t="str">
        <f>MID(Servicios[[#This Row],[VIN2]],10,8)</f>
        <v>BK007882</v>
      </c>
      <c r="E600" s="3">
        <f t="shared" si="60"/>
        <v>1</v>
      </c>
      <c r="F600">
        <f t="shared" si="61"/>
        <v>29</v>
      </c>
      <c r="G600" t="str">
        <f>TEXT(Servicios[[#This Row],[FECHA]],"aaaa")</f>
        <v>2023</v>
      </c>
      <c r="H600" t="str">
        <f>TEXT(Servicios[[#This Row],[FECHA]],"mmmm")</f>
        <v>marzo</v>
      </c>
      <c r="I600" t="str">
        <f>CONCATENATE(Servicios[[#This Row],[MES]]," ",Servicios[[#This Row],[AÑO]])</f>
        <v>marzo 2023</v>
      </c>
      <c r="J600" s="3" t="str">
        <f>MID(Servicios[[#This Row],[ORDEN]],1,1)</f>
        <v>S</v>
      </c>
      <c r="L600" t="s">
        <v>20680</v>
      </c>
      <c r="M600" t="s">
        <v>20681</v>
      </c>
      <c r="N600" t="s">
        <v>20682</v>
      </c>
      <c r="O600" t="s">
        <v>118</v>
      </c>
      <c r="P600" t="s">
        <v>244</v>
      </c>
      <c r="Q600" t="s">
        <v>18667</v>
      </c>
      <c r="R600" t="e">
        <f>VLOOKUP(Servicios[[#This Row],[VIN2]],Table_OutputBDVentaReciente[Vin],1,0)</f>
        <v>#N/A</v>
      </c>
      <c r="S600" t="e">
        <f>VLOOKUP(Servicios[[#This Row],[VIN2]],Table_ListadoRptClientes[Vin],1,0)</f>
        <v>#N/A</v>
      </c>
      <c r="T600" t="str">
        <f>VLOOKUP(Servicios[[#This Row],[VIN2]],Table_LIstadoInactivos[Vin],1,0)</f>
        <v>MHFMC13F2BK007882</v>
      </c>
      <c r="U600" t="e">
        <f>VLOOKUP(Servicios[[#This Row],[VIN2]],Table_Campanias[Vin],1,0)</f>
        <v>#N/A</v>
      </c>
      <c r="V600" s="3" t="str">
        <f>MID(Servicios[[#This Row],[VIN2]],10,1)</f>
        <v>B</v>
      </c>
      <c r="W600" s="3">
        <f t="shared" si="62"/>
        <v>2011</v>
      </c>
      <c r="X600" t="s">
        <v>20409</v>
      </c>
      <c r="Y600">
        <v>4434117270</v>
      </c>
      <c r="Z600">
        <v>4434117270</v>
      </c>
      <c r="AA600">
        <v>4171776591</v>
      </c>
      <c r="AB600">
        <v>0</v>
      </c>
      <c r="AC600" t="s">
        <v>20683</v>
      </c>
      <c r="AD600" s="9" t="str">
        <f>IFERROR(VLOOKUP(Servicios[[#This Row],[VIN 8 BV]],Citas[[VIN]:[STATUS ASISTENCIA]],1,FALSE),"NO")</f>
        <v>BK007882</v>
      </c>
    </row>
    <row r="601" spans="1:30">
      <c r="A601" s="1">
        <v>45014</v>
      </c>
      <c r="B601" s="19" t="s">
        <v>20299</v>
      </c>
      <c r="C601" s="156" t="str">
        <f>IFERROR(VLOOKUP(Servicios[[#This Row],[VIN 8 BV]],Citas[[VIN]:[TMK]],2,0),"NO")</f>
        <v>J</v>
      </c>
      <c r="D601" s="4" t="str">
        <f>MID(Servicios[[#This Row],[VIN2]],10,8)</f>
        <v>K1165469</v>
      </c>
      <c r="E601" s="3">
        <f t="shared" si="60"/>
        <v>1</v>
      </c>
      <c r="F601">
        <f t="shared" si="61"/>
        <v>29</v>
      </c>
      <c r="G601" t="str">
        <f>TEXT(Servicios[[#This Row],[FECHA]],"aaaa")</f>
        <v>2023</v>
      </c>
      <c r="H601" t="str">
        <f>TEXT(Servicios[[#This Row],[FECHA]],"mmmm")</f>
        <v>marzo</v>
      </c>
      <c r="I601" t="str">
        <f>CONCATENATE(Servicios[[#This Row],[MES]]," ",Servicios[[#This Row],[AÑO]])</f>
        <v>marzo 2023</v>
      </c>
      <c r="J601" s="3" t="str">
        <f>MID(Servicios[[#This Row],[ORDEN]],1,1)</f>
        <v>S</v>
      </c>
      <c r="L601" t="s">
        <v>20684</v>
      </c>
      <c r="M601" t="s">
        <v>20685</v>
      </c>
      <c r="N601" t="s">
        <v>230</v>
      </c>
      <c r="O601" t="s">
        <v>119</v>
      </c>
      <c r="P601" t="s">
        <v>231</v>
      </c>
      <c r="Q601" t="s">
        <v>8254</v>
      </c>
      <c r="R601" t="e">
        <f>VLOOKUP(Servicios[[#This Row],[VIN2]],Table_OutputBDVentaReciente[Vin],1,0)</f>
        <v>#N/A</v>
      </c>
      <c r="S601" t="str">
        <f>VLOOKUP(Servicios[[#This Row],[VIN2]],Table_ListadoRptClientes[Vin],1,0)</f>
        <v>MR2B29F3XK1165469</v>
      </c>
      <c r="T601" t="e">
        <f>VLOOKUP(Servicios[[#This Row],[VIN2]],Table_LIstadoInactivos[Vin],1,0)</f>
        <v>#N/A</v>
      </c>
      <c r="U601" t="e">
        <f>VLOOKUP(Servicios[[#This Row],[VIN2]],Table_Campanias[Vin],1,0)</f>
        <v>#N/A</v>
      </c>
      <c r="V601" s="3" t="str">
        <f>MID(Servicios[[#This Row],[VIN2]],10,1)</f>
        <v>K</v>
      </c>
      <c r="W601" s="3">
        <f t="shared" si="62"/>
        <v>2020</v>
      </c>
      <c r="X601" t="s">
        <v>20415</v>
      </c>
      <c r="Y601">
        <v>4271506745</v>
      </c>
      <c r="Z601">
        <v>4612753873</v>
      </c>
      <c r="AA601">
        <v>4612082443</v>
      </c>
      <c r="AB601">
        <v>4612082454</v>
      </c>
      <c r="AC601" t="s">
        <v>20686</v>
      </c>
      <c r="AD601" s="9" t="str">
        <f>IFERROR(VLOOKUP(Servicios[[#This Row],[VIN 8 BV]],Citas[[VIN]:[STATUS ASISTENCIA]],1,FALSE),"NO")</f>
        <v>K1165469</v>
      </c>
    </row>
    <row r="602" spans="1:30">
      <c r="A602" s="1">
        <v>45014</v>
      </c>
      <c r="B602" s="19" t="s">
        <v>20297</v>
      </c>
      <c r="C602" s="156" t="str">
        <f>IFERROR(VLOOKUP(Servicios[[#This Row],[VIN 8 BV]],Citas[[VIN]:[TMK]],2,0),"NO")</f>
        <v>K</v>
      </c>
      <c r="D602" s="4" t="str">
        <f>MID(Servicios[[#This Row],[VIN2]],10,8)</f>
        <v>H3052504</v>
      </c>
      <c r="E602" s="3">
        <f t="shared" si="60"/>
        <v>1</v>
      </c>
      <c r="F602">
        <f t="shared" si="61"/>
        <v>29</v>
      </c>
      <c r="G602" t="str">
        <f>TEXT(Servicios[[#This Row],[FECHA]],"aaaa")</f>
        <v>2023</v>
      </c>
      <c r="H602" t="str">
        <f>TEXT(Servicios[[#This Row],[FECHA]],"mmmm")</f>
        <v>marzo</v>
      </c>
      <c r="I602" t="str">
        <f>CONCATENATE(Servicios[[#This Row],[MES]]," ",Servicios[[#This Row],[AÑO]])</f>
        <v>marzo 2023</v>
      </c>
      <c r="J602" s="3" t="str">
        <f>MID(Servicios[[#This Row],[ORDEN]],1,1)</f>
        <v>S</v>
      </c>
      <c r="L602" t="s">
        <v>20687</v>
      </c>
      <c r="M602" t="s">
        <v>20688</v>
      </c>
      <c r="N602" t="s">
        <v>20412</v>
      </c>
      <c r="O602" t="s">
        <v>120</v>
      </c>
      <c r="P602" t="s">
        <v>215</v>
      </c>
      <c r="Q602" t="s">
        <v>9174</v>
      </c>
      <c r="R602" t="e">
        <f>VLOOKUP(Servicios[[#This Row],[VIN2]],Table_OutputBDVentaReciente[Vin],1,0)</f>
        <v>#N/A</v>
      </c>
      <c r="S602" t="str">
        <f>VLOOKUP(Servicios[[#This Row],[VIN2]],Table_ListadoRptClientes[Vin],1,0)</f>
        <v>JTDKBRFU6H3052504</v>
      </c>
      <c r="T602" t="e">
        <f>VLOOKUP(Servicios[[#This Row],[VIN2]],Table_LIstadoInactivos[Vin],1,0)</f>
        <v>#N/A</v>
      </c>
      <c r="U602" t="e">
        <f>VLOOKUP(Servicios[[#This Row],[VIN2]],Table_Campanias[Vin],1,0)</f>
        <v>#N/A</v>
      </c>
      <c r="V602" s="3" t="str">
        <f>MID(Servicios[[#This Row],[VIN2]],10,1)</f>
        <v>H</v>
      </c>
      <c r="W602" s="3">
        <f t="shared" si="62"/>
        <v>2017</v>
      </c>
      <c r="X602" t="s">
        <v>20411</v>
      </c>
      <c r="Y602">
        <v>0</v>
      </c>
      <c r="Z602">
        <v>4612520299</v>
      </c>
      <c r="AA602">
        <v>4612520299</v>
      </c>
      <c r="AB602">
        <v>4612520299</v>
      </c>
      <c r="AC602" t="s">
        <v>20689</v>
      </c>
      <c r="AD602" s="9" t="str">
        <f>IFERROR(VLOOKUP(Servicios[[#This Row],[VIN 8 BV]],Citas[[VIN]:[STATUS ASISTENCIA]],1,FALSE),"NO")</f>
        <v>H3052504</v>
      </c>
    </row>
    <row r="603" spans="1:30">
      <c r="A603" s="1">
        <v>45014</v>
      </c>
      <c r="B603" s="19" t="s">
        <v>20753</v>
      </c>
      <c r="C603" s="156" t="str">
        <f>IFERROR(VLOOKUP(Servicios[[#This Row],[VIN 8 BV]],Citas[[VIN]:[TMK]],2,0),"NO")</f>
        <v>NO</v>
      </c>
      <c r="D603" s="4" t="str">
        <f>MID(Servicios[[#This Row],[VIN2]],10,8)</f>
        <v>KS984273</v>
      </c>
      <c r="E603" s="3">
        <f t="shared" si="60"/>
        <v>1</v>
      </c>
      <c r="F603">
        <f t="shared" si="61"/>
        <v>29</v>
      </c>
      <c r="G603" t="str">
        <f>TEXT(Servicios[[#This Row],[FECHA]],"aaaa")</f>
        <v>2023</v>
      </c>
      <c r="H603" t="str">
        <f>TEXT(Servicios[[#This Row],[FECHA]],"mmmm")</f>
        <v>marzo</v>
      </c>
      <c r="I603" t="str">
        <f>CONCATENATE(Servicios[[#This Row],[MES]]," ",Servicios[[#This Row],[AÑO]])</f>
        <v>marzo 2023</v>
      </c>
      <c r="J603" s="3" t="str">
        <f>MID(Servicios[[#This Row],[ORDEN]],1,1)</f>
        <v>S</v>
      </c>
      <c r="L603" t="s">
        <v>20690</v>
      </c>
      <c r="M603" t="s">
        <v>20691</v>
      </c>
      <c r="N603" t="s">
        <v>20692</v>
      </c>
      <c r="O603" t="s">
        <v>120</v>
      </c>
      <c r="P603" t="s">
        <v>367</v>
      </c>
      <c r="Q603" t="s">
        <v>20693</v>
      </c>
      <c r="R603" t="e">
        <f>VLOOKUP(Servicios[[#This Row],[VIN2]],Table_OutputBDVentaReciente[Vin],1,0)</f>
        <v>#N/A</v>
      </c>
      <c r="S603" t="e">
        <f>VLOOKUP(Servicios[[#This Row],[VIN2]],Table_ListadoRptClientes[Vin],1,0)</f>
        <v>#N/A</v>
      </c>
      <c r="T603" t="e">
        <f>VLOOKUP(Servicios[[#This Row],[VIN2]],Table_LIstadoInactivos[Vin],1,0)</f>
        <v>#N/A</v>
      </c>
      <c r="U603" t="e">
        <f>VLOOKUP(Servicios[[#This Row],[VIN2]],Table_Campanias[Vin],1,0)</f>
        <v>#N/A</v>
      </c>
      <c r="V603" s="3" t="str">
        <f>MID(Servicios[[#This Row],[VIN2]],10,1)</f>
        <v>K</v>
      </c>
      <c r="W603" s="3">
        <f t="shared" si="62"/>
        <v>2020</v>
      </c>
      <c r="X603" t="s">
        <v>20694</v>
      </c>
      <c r="Y603">
        <v>0</v>
      </c>
      <c r="Z603">
        <v>4131019004</v>
      </c>
      <c r="AA603">
        <v>4131015188</v>
      </c>
      <c r="AB603">
        <v>0</v>
      </c>
      <c r="AC603" t="s">
        <v>20695</v>
      </c>
      <c r="AD603" s="9" t="str">
        <f>IFERROR(VLOOKUP(Servicios[[#This Row],[VIN 8 BV]],Citas[[VIN]:[STATUS ASISTENCIA]],1,FALSE),"NO")</f>
        <v>NO</v>
      </c>
    </row>
    <row r="604" spans="1:30">
      <c r="A604" s="1">
        <v>45014</v>
      </c>
      <c r="B604" s="19" t="s">
        <v>20311</v>
      </c>
      <c r="C604" s="156" t="str">
        <f>IFERROR(VLOOKUP(Servicios[[#This Row],[VIN 8 BV]],Citas[[VIN]:[TMK]],2,0),"NO")</f>
        <v>I</v>
      </c>
      <c r="D604" s="4" t="str">
        <f>MID(Servicios[[#This Row],[VIN2]],10,8)</f>
        <v>N1328989</v>
      </c>
      <c r="E604" s="3">
        <f t="shared" si="60"/>
        <v>1</v>
      </c>
      <c r="F604">
        <f t="shared" si="61"/>
        <v>29</v>
      </c>
      <c r="G604" t="str">
        <f>TEXT(Servicios[[#This Row],[FECHA]],"aaaa")</f>
        <v>2023</v>
      </c>
      <c r="H604" t="str">
        <f>TEXT(Servicios[[#This Row],[FECHA]],"mmmm")</f>
        <v>marzo</v>
      </c>
      <c r="I604" t="str">
        <f>CONCATENATE(Servicios[[#This Row],[MES]]," ",Servicios[[#This Row],[AÑO]])</f>
        <v>marzo 2023</v>
      </c>
      <c r="J604" s="3" t="str">
        <f>MID(Servicios[[#This Row],[ORDEN]],1,1)</f>
        <v>S</v>
      </c>
      <c r="L604" t="s">
        <v>20696</v>
      </c>
      <c r="M604" t="s">
        <v>20697</v>
      </c>
      <c r="N604" t="s">
        <v>20698</v>
      </c>
      <c r="O604" t="s">
        <v>119</v>
      </c>
      <c r="P604" t="s">
        <v>251</v>
      </c>
      <c r="Q604" t="s">
        <v>20699</v>
      </c>
      <c r="R604" t="e">
        <f>VLOOKUP(Servicios[[#This Row],[VIN2]],Table_OutputBDVentaReciente[Vin],1,0)</f>
        <v>#N/A</v>
      </c>
      <c r="S604" t="e">
        <f>VLOOKUP(Servicios[[#This Row],[VIN2]],Table_ListadoRptClientes[Vin],1,0)</f>
        <v>#N/A</v>
      </c>
      <c r="T604" t="e">
        <f>VLOOKUP(Servicios[[#This Row],[VIN2]],Table_LIstadoInactivos[Vin],1,0)</f>
        <v>#N/A</v>
      </c>
      <c r="U604" t="e">
        <f>VLOOKUP(Servicios[[#This Row],[VIN2]],Table_Campanias[Vin],1,0)</f>
        <v>#N/A</v>
      </c>
      <c r="V604" s="3" t="str">
        <f>MID(Servicios[[#This Row],[VIN2]],10,1)</f>
        <v>N</v>
      </c>
      <c r="W604" s="3" t="str">
        <f t="shared" si="62"/>
        <v/>
      </c>
      <c r="X604" t="s">
        <v>20426</v>
      </c>
      <c r="Y604">
        <v>0</v>
      </c>
      <c r="Z604">
        <v>4611010031</v>
      </c>
      <c r="AA604">
        <v>4611010031</v>
      </c>
      <c r="AB604">
        <v>0</v>
      </c>
      <c r="AC604" t="s">
        <v>20700</v>
      </c>
      <c r="AD604" s="9" t="str">
        <f>IFERROR(VLOOKUP(Servicios[[#This Row],[VIN 8 BV]],Citas[[VIN]:[STATUS ASISTENCIA]],1,FALSE),"NO")</f>
        <v>N1328989</v>
      </c>
    </row>
    <row r="605" spans="1:30">
      <c r="A605" s="1">
        <v>45014</v>
      </c>
      <c r="B605" s="19" t="s">
        <v>20313</v>
      </c>
      <c r="C605" s="156" t="str">
        <f>IFERROR(VLOOKUP(Servicios[[#This Row],[VIN 8 BV]],Citas[[VIN]:[TMK]],2,0),"NO")</f>
        <v>K</v>
      </c>
      <c r="D605" s="4" t="str">
        <f>MID(Servicios[[#This Row],[VIN2]],10,8)</f>
        <v>ES406813</v>
      </c>
      <c r="E605" s="3">
        <f t="shared" si="60"/>
        <v>1</v>
      </c>
      <c r="F605">
        <f t="shared" si="61"/>
        <v>29</v>
      </c>
      <c r="G605" t="str">
        <f>TEXT(Servicios[[#This Row],[FECHA]],"aaaa")</f>
        <v>2023</v>
      </c>
      <c r="H605" t="str">
        <f>TEXT(Servicios[[#This Row],[FECHA]],"mmmm")</f>
        <v>marzo</v>
      </c>
      <c r="I605" t="str">
        <f>CONCATENATE(Servicios[[#This Row],[MES]]," ",Servicios[[#This Row],[AÑO]])</f>
        <v>marzo 2023</v>
      </c>
      <c r="J605" s="3" t="str">
        <f>MID(Servicios[[#This Row],[ORDEN]],1,1)</f>
        <v>S</v>
      </c>
      <c r="L605" t="s">
        <v>20701</v>
      </c>
      <c r="M605" t="s">
        <v>20702</v>
      </c>
      <c r="N605" t="s">
        <v>20431</v>
      </c>
      <c r="O605" t="s">
        <v>118</v>
      </c>
      <c r="P605" t="s">
        <v>367</v>
      </c>
      <c r="Q605" t="s">
        <v>11183</v>
      </c>
      <c r="R605" t="e">
        <f>VLOOKUP(Servicios[[#This Row],[VIN2]],Table_OutputBDVentaReciente[Vin],1,0)</f>
        <v>#N/A</v>
      </c>
      <c r="S605" t="str">
        <f>VLOOKUP(Servicios[[#This Row],[VIN2]],Table_ListadoRptClientes[Vin],1,0)</f>
        <v>5TDYK3DCXES406813</v>
      </c>
      <c r="T605" t="e">
        <f>VLOOKUP(Servicios[[#This Row],[VIN2]],Table_LIstadoInactivos[Vin],1,0)</f>
        <v>#N/A</v>
      </c>
      <c r="U605" t="e">
        <f>VLOOKUP(Servicios[[#This Row],[VIN2]],Table_Campanias[Vin],1,0)</f>
        <v>#N/A</v>
      </c>
      <c r="V605" s="3" t="str">
        <f>MID(Servicios[[#This Row],[VIN2]],10,1)</f>
        <v>E</v>
      </c>
      <c r="W605" s="3">
        <f t="shared" si="62"/>
        <v>2014</v>
      </c>
      <c r="X605" t="s">
        <v>20430</v>
      </c>
      <c r="Y605">
        <v>4171005500</v>
      </c>
      <c r="Z605">
        <v>4611488439</v>
      </c>
      <c r="AA605">
        <v>4171005500</v>
      </c>
      <c r="AB605">
        <v>0</v>
      </c>
      <c r="AC605" t="s">
        <v>20703</v>
      </c>
      <c r="AD605" s="9" t="str">
        <f>IFERROR(VLOOKUP(Servicios[[#This Row],[VIN 8 BV]],Citas[[VIN]:[STATUS ASISTENCIA]],1,FALSE),"NO")</f>
        <v>ES406813</v>
      </c>
    </row>
    <row r="606" spans="1:30">
      <c r="A606" s="1">
        <v>45014</v>
      </c>
      <c r="B606" s="19" t="s">
        <v>20314</v>
      </c>
      <c r="C606" s="156" t="str">
        <f>IFERROR(VLOOKUP(Servicios[[#This Row],[VIN 8 BV]],Citas[[VIN]:[TMK]],2,0),"NO")</f>
        <v>J</v>
      </c>
      <c r="D606" s="4" t="str">
        <f>MID(Servicios[[#This Row],[VIN2]],10,8)</f>
        <v>GW488793</v>
      </c>
      <c r="E606" s="3">
        <f t="shared" si="60"/>
        <v>1</v>
      </c>
      <c r="F606">
        <f t="shared" si="61"/>
        <v>29</v>
      </c>
      <c r="G606" t="str">
        <f>TEXT(Servicios[[#This Row],[FECHA]],"aaaa")</f>
        <v>2023</v>
      </c>
      <c r="H606" t="str">
        <f>TEXT(Servicios[[#This Row],[FECHA]],"mmmm")</f>
        <v>marzo</v>
      </c>
      <c r="I606" t="str">
        <f>CONCATENATE(Servicios[[#This Row],[MES]]," ",Servicios[[#This Row],[AÑO]])</f>
        <v>marzo 2023</v>
      </c>
      <c r="J606" s="3" t="str">
        <f>MID(Servicios[[#This Row],[ORDEN]],1,1)</f>
        <v>S</v>
      </c>
      <c r="L606" t="s">
        <v>20704</v>
      </c>
      <c r="M606" t="s">
        <v>20705</v>
      </c>
      <c r="N606" t="s">
        <v>20433</v>
      </c>
      <c r="O606" t="s">
        <v>120</v>
      </c>
      <c r="P606" t="s">
        <v>295</v>
      </c>
      <c r="Q606" t="s">
        <v>10217</v>
      </c>
      <c r="R606" t="e">
        <f>VLOOKUP(Servicios[[#This Row],[VIN2]],Table_OutputBDVentaReciente[Vin],1,0)</f>
        <v>#N/A</v>
      </c>
      <c r="S606" t="str">
        <f>VLOOKUP(Servicios[[#This Row],[VIN2]],Table_ListadoRptClientes[Vin],1,0)</f>
        <v>2T3JFREV8GW488793</v>
      </c>
      <c r="T606" t="e">
        <f>VLOOKUP(Servicios[[#This Row],[VIN2]],Table_LIstadoInactivos[Vin],1,0)</f>
        <v>#N/A</v>
      </c>
      <c r="U606" t="e">
        <f>VLOOKUP(Servicios[[#This Row],[VIN2]],Table_Campanias[Vin],1,0)</f>
        <v>#N/A</v>
      </c>
      <c r="V606" s="3" t="str">
        <f>MID(Servicios[[#This Row],[VIN2]],10,1)</f>
        <v>G</v>
      </c>
      <c r="W606" s="3">
        <f t="shared" si="62"/>
        <v>2016</v>
      </c>
      <c r="X606" t="s">
        <v>20432</v>
      </c>
      <c r="Y606">
        <v>4425950682</v>
      </c>
      <c r="Z606">
        <v>4425950682</v>
      </c>
      <c r="AA606">
        <v>4611719213</v>
      </c>
      <c r="AB606">
        <v>4425950682</v>
      </c>
      <c r="AC606" t="s">
        <v>20706</v>
      </c>
      <c r="AD606" s="9" t="str">
        <f>IFERROR(VLOOKUP(Servicios[[#This Row],[VIN 8 BV]],Citas[[VIN]:[STATUS ASISTENCIA]],1,FALSE),"NO")</f>
        <v>GW488793</v>
      </c>
    </row>
    <row r="607" spans="1:30">
      <c r="A607" s="1">
        <v>45014</v>
      </c>
      <c r="B607" s="19" t="s">
        <v>20316</v>
      </c>
      <c r="C607" s="156" t="str">
        <f>IFERROR(VLOOKUP(Servicios[[#This Row],[VIN 8 BV]],Citas[[VIN]:[TMK]],2,0),"NO")</f>
        <v>K</v>
      </c>
      <c r="D607" s="4" t="str">
        <f>MID(Servicios[[#This Row],[VIN2]],10,8)</f>
        <v>K1173500</v>
      </c>
      <c r="E607" s="3">
        <f t="shared" si="60"/>
        <v>1</v>
      </c>
      <c r="F607">
        <f t="shared" si="61"/>
        <v>29</v>
      </c>
      <c r="G607" t="str">
        <f>TEXT(Servicios[[#This Row],[FECHA]],"aaaa")</f>
        <v>2023</v>
      </c>
      <c r="H607" t="str">
        <f>TEXT(Servicios[[#This Row],[FECHA]],"mmmm")</f>
        <v>marzo</v>
      </c>
      <c r="I607" t="str">
        <f>CONCATENATE(Servicios[[#This Row],[MES]]," ",Servicios[[#This Row],[AÑO]])</f>
        <v>marzo 2023</v>
      </c>
      <c r="J607" s="3" t="str">
        <f>MID(Servicios[[#This Row],[ORDEN]],1,1)</f>
        <v>S</v>
      </c>
      <c r="L607" t="s">
        <v>20707</v>
      </c>
      <c r="M607" t="s">
        <v>20708</v>
      </c>
      <c r="N607" t="s">
        <v>20437</v>
      </c>
      <c r="O607" t="s">
        <v>120</v>
      </c>
      <c r="P607" t="s">
        <v>231</v>
      </c>
      <c r="Q607" t="s">
        <v>8017</v>
      </c>
      <c r="R607" t="e">
        <f>VLOOKUP(Servicios[[#This Row],[VIN2]],Table_OutputBDVentaReciente[Vin],1,0)</f>
        <v>#N/A</v>
      </c>
      <c r="S607" t="str">
        <f>VLOOKUP(Servicios[[#This Row],[VIN2]],Table_ListadoRptClientes[Vin],1,0)</f>
        <v>MR2B29F37K1173500</v>
      </c>
      <c r="T607" t="e">
        <f>VLOOKUP(Servicios[[#This Row],[VIN2]],Table_LIstadoInactivos[Vin],1,0)</f>
        <v>#N/A</v>
      </c>
      <c r="U607" t="e">
        <f>VLOOKUP(Servicios[[#This Row],[VIN2]],Table_Campanias[Vin],1,0)</f>
        <v>#N/A</v>
      </c>
      <c r="V607" s="3" t="str">
        <f>MID(Servicios[[#This Row],[VIN2]],10,1)</f>
        <v>K</v>
      </c>
      <c r="W607" s="3">
        <f t="shared" si="62"/>
        <v>2020</v>
      </c>
      <c r="X607" t="s">
        <v>20436</v>
      </c>
      <c r="Y607">
        <v>4121572590</v>
      </c>
      <c r="Z607">
        <v>4121096617</v>
      </c>
      <c r="AA607">
        <v>4121367267</v>
      </c>
      <c r="AB607">
        <v>0</v>
      </c>
      <c r="AC607" t="s">
        <v>20709</v>
      </c>
      <c r="AD607" s="9" t="str">
        <f>IFERROR(VLOOKUP(Servicios[[#This Row],[VIN 8 BV]],Citas[[VIN]:[STATUS ASISTENCIA]],1,FALSE),"NO")</f>
        <v>K1173500</v>
      </c>
    </row>
    <row r="608" spans="1:30">
      <c r="A608" s="1">
        <v>45014</v>
      </c>
      <c r="B608" s="19" t="s">
        <v>20319</v>
      </c>
      <c r="C608" s="156" t="str">
        <f>IFERROR(VLOOKUP(Servicios[[#This Row],[VIN 8 BV]],Citas[[VIN]:[TMK]],2,0),"NO")</f>
        <v>K</v>
      </c>
      <c r="D608" s="4" t="str">
        <f>MID(Servicios[[#This Row],[VIN2]],10,8)</f>
        <v>H1015751</v>
      </c>
      <c r="E608" s="3">
        <f t="shared" si="60"/>
        <v>1</v>
      </c>
      <c r="F608">
        <f t="shared" si="61"/>
        <v>29</v>
      </c>
      <c r="G608" t="str">
        <f>TEXT(Servicios[[#This Row],[FECHA]],"aaaa")</f>
        <v>2023</v>
      </c>
      <c r="H608" t="str">
        <f>TEXT(Servicios[[#This Row],[FECHA]],"mmmm")</f>
        <v>marzo</v>
      </c>
      <c r="I608" t="str">
        <f>CONCATENATE(Servicios[[#This Row],[MES]]," ",Servicios[[#This Row],[AÑO]])</f>
        <v>marzo 2023</v>
      </c>
      <c r="J608" s="3" t="str">
        <f>MID(Servicios[[#This Row],[ORDEN]],1,1)</f>
        <v>S</v>
      </c>
      <c r="L608" t="s">
        <v>20710</v>
      </c>
      <c r="M608" t="s">
        <v>20711</v>
      </c>
      <c r="N608" t="s">
        <v>20441</v>
      </c>
      <c r="O608" t="s">
        <v>120</v>
      </c>
      <c r="P608" t="s">
        <v>231</v>
      </c>
      <c r="Q608" t="s">
        <v>10188</v>
      </c>
      <c r="R608" t="e">
        <f>VLOOKUP(Servicios[[#This Row],[VIN2]],Table_OutputBDVentaReciente[Vin],1,0)</f>
        <v>#N/A</v>
      </c>
      <c r="S608" t="str">
        <f>VLOOKUP(Servicios[[#This Row],[VIN2]],Table_ListadoRptClientes[Vin],1,0)</f>
        <v>MR2B29F39H1015751</v>
      </c>
      <c r="T608" t="e">
        <f>VLOOKUP(Servicios[[#This Row],[VIN2]],Table_LIstadoInactivos[Vin],1,0)</f>
        <v>#N/A</v>
      </c>
      <c r="U608" t="e">
        <f>VLOOKUP(Servicios[[#This Row],[VIN2]],Table_Campanias[Vin],1,0)</f>
        <v>#N/A</v>
      </c>
      <c r="V608" s="3" t="str">
        <f>MID(Servicios[[#This Row],[VIN2]],10,1)</f>
        <v>H</v>
      </c>
      <c r="W608" s="3">
        <f t="shared" si="62"/>
        <v>2017</v>
      </c>
      <c r="X608" t="s">
        <v>20440</v>
      </c>
      <c r="Y608">
        <v>4612150858</v>
      </c>
      <c r="Z608">
        <v>4612596851</v>
      </c>
      <c r="AA608">
        <v>4612596851</v>
      </c>
      <c r="AB608">
        <v>0</v>
      </c>
      <c r="AC608" t="s">
        <v>20712</v>
      </c>
      <c r="AD608" s="9" t="str">
        <f>IFERROR(VLOOKUP(Servicios[[#This Row],[VIN 8 BV]],Citas[[VIN]:[STATUS ASISTENCIA]],1,FALSE),"NO")</f>
        <v>H1015751</v>
      </c>
    </row>
    <row r="609" spans="1:30">
      <c r="A609" s="1">
        <v>45014</v>
      </c>
      <c r="B609" s="19" t="s">
        <v>3988</v>
      </c>
      <c r="C609" s="156" t="str">
        <f>IFERROR(VLOOKUP(Servicios[[#This Row],[VIN 8 BV]],Citas[[VIN]:[TMK]],2,0),"NO")</f>
        <v>K</v>
      </c>
      <c r="D609" s="4" t="str">
        <f>MID(Servicios[[#This Row],[VIN2]],10,8)</f>
        <v>L3126545</v>
      </c>
      <c r="E609" s="3">
        <f t="shared" si="60"/>
        <v>1</v>
      </c>
      <c r="F609">
        <f t="shared" si="61"/>
        <v>29</v>
      </c>
      <c r="G609" t="str">
        <f>TEXT(Servicios[[#This Row],[FECHA]],"aaaa")</f>
        <v>2023</v>
      </c>
      <c r="H609" t="str">
        <f>TEXT(Servicios[[#This Row],[FECHA]],"mmmm")</f>
        <v>marzo</v>
      </c>
      <c r="I609" t="str">
        <f>CONCATENATE(Servicios[[#This Row],[MES]]," ",Servicios[[#This Row],[AÑO]])</f>
        <v>marzo 2023</v>
      </c>
      <c r="J609" s="3" t="str">
        <f>MID(Servicios[[#This Row],[ORDEN]],1,1)</f>
        <v>S</v>
      </c>
      <c r="L609" t="s">
        <v>20713</v>
      </c>
      <c r="M609" t="s">
        <v>20714</v>
      </c>
      <c r="N609" t="s">
        <v>4455</v>
      </c>
      <c r="O609" t="s">
        <v>120</v>
      </c>
      <c r="P609" t="s">
        <v>215</v>
      </c>
      <c r="Q609" t="s">
        <v>7179</v>
      </c>
      <c r="R609" t="e">
        <f>VLOOKUP(Servicios[[#This Row],[VIN2]],Table_OutputBDVentaReciente[Vin],1,0)</f>
        <v>#N/A</v>
      </c>
      <c r="S609" t="str">
        <f>VLOOKUP(Servicios[[#This Row],[VIN2]],Table_ListadoRptClientes[Vin],1,0)</f>
        <v>JTDKARFU2L3126545</v>
      </c>
      <c r="T609" t="e">
        <f>VLOOKUP(Servicios[[#This Row],[VIN2]],Table_LIstadoInactivos[Vin],1,0)</f>
        <v>#N/A</v>
      </c>
      <c r="U609" t="e">
        <f>VLOOKUP(Servicios[[#This Row],[VIN2]],Table_Campanias[Vin],1,0)</f>
        <v>#N/A</v>
      </c>
      <c r="V609" s="3" t="str">
        <f>MID(Servicios[[#This Row],[VIN2]],10,1)</f>
        <v>L</v>
      </c>
      <c r="W609" s="3">
        <f t="shared" si="62"/>
        <v>2021</v>
      </c>
      <c r="X609" t="s">
        <v>3989</v>
      </c>
      <c r="Y609">
        <v>4611163005</v>
      </c>
      <c r="Z609">
        <v>4611163005</v>
      </c>
      <c r="AA609">
        <v>4611163005</v>
      </c>
      <c r="AB609">
        <v>0</v>
      </c>
      <c r="AC609" t="s">
        <v>20715</v>
      </c>
      <c r="AD609" s="9" t="str">
        <f>IFERROR(VLOOKUP(Servicios[[#This Row],[VIN 8 BV]],Citas[[VIN]:[STATUS ASISTENCIA]],1,FALSE),"NO")</f>
        <v>L3126545</v>
      </c>
    </row>
    <row r="610" spans="1:30">
      <c r="A610" s="1">
        <v>45014</v>
      </c>
      <c r="B610" s="19" t="s">
        <v>20326</v>
      </c>
      <c r="C610" s="156" t="str">
        <f>IFERROR(VLOOKUP(Servicios[[#This Row],[VIN 8 BV]],Citas[[VIN]:[TMK]],2,0),"NO")</f>
        <v>M</v>
      </c>
      <c r="D610" s="4" t="str">
        <f>MID(Servicios[[#This Row],[VIN2]],10,8)</f>
        <v>MK017561</v>
      </c>
      <c r="E610" s="3">
        <f t="shared" si="60"/>
        <v>1</v>
      </c>
      <c r="F610">
        <f t="shared" si="61"/>
        <v>29</v>
      </c>
      <c r="G610" t="str">
        <f>TEXT(Servicios[[#This Row],[FECHA]],"aaaa")</f>
        <v>2023</v>
      </c>
      <c r="H610" t="str">
        <f>TEXT(Servicios[[#This Row],[FECHA]],"mmmm")</f>
        <v>marzo</v>
      </c>
      <c r="I610" t="str">
        <f>CONCATENATE(Servicios[[#This Row],[MES]]," ",Servicios[[#This Row],[AÑO]])</f>
        <v>marzo 2023</v>
      </c>
      <c r="J610" s="3" t="str">
        <f>MID(Servicios[[#This Row],[ORDEN]],1,1)</f>
        <v>S</v>
      </c>
      <c r="L610" t="s">
        <v>20716</v>
      </c>
      <c r="M610" t="s">
        <v>20717</v>
      </c>
      <c r="N610" t="s">
        <v>20447</v>
      </c>
      <c r="O610" t="s">
        <v>118</v>
      </c>
      <c r="P610" t="s">
        <v>244</v>
      </c>
      <c r="Q610" t="s">
        <v>6661</v>
      </c>
      <c r="R610" t="e">
        <f>VLOOKUP(Servicios[[#This Row],[VIN2]],Table_OutputBDVentaReciente[Vin],1,0)</f>
        <v>#N/A</v>
      </c>
      <c r="S610" t="str">
        <f>VLOOKUP(Servicios[[#This Row],[VIN2]],Table_ListadoRptClientes[Vin],1,0)</f>
        <v>MHKMF5CF6MK017561</v>
      </c>
      <c r="T610" t="e">
        <f>VLOOKUP(Servicios[[#This Row],[VIN2]],Table_LIstadoInactivos[Vin],1,0)</f>
        <v>#N/A</v>
      </c>
      <c r="U610" t="e">
        <f>VLOOKUP(Servicios[[#This Row],[VIN2]],Table_Campanias[Vin],1,0)</f>
        <v>#N/A</v>
      </c>
      <c r="V610" s="3" t="str">
        <f>MID(Servicios[[#This Row],[VIN2]],10,1)</f>
        <v>M</v>
      </c>
      <c r="W610" s="3">
        <f t="shared" si="62"/>
        <v>2022</v>
      </c>
      <c r="X610" t="s">
        <v>20446</v>
      </c>
      <c r="Y610">
        <v>4611076400</v>
      </c>
      <c r="Z610">
        <v>4611076400</v>
      </c>
      <c r="AA610">
        <v>4611076400</v>
      </c>
      <c r="AB610">
        <v>0</v>
      </c>
      <c r="AC610" t="s">
        <v>20718</v>
      </c>
      <c r="AD610" s="9" t="str">
        <f>IFERROR(VLOOKUP(Servicios[[#This Row],[VIN 8 BV]],Citas[[VIN]:[STATUS ASISTENCIA]],1,FALSE),"NO")</f>
        <v>MK017561</v>
      </c>
    </row>
    <row r="611" spans="1:30">
      <c r="A611" s="1">
        <v>45014</v>
      </c>
      <c r="B611" s="19" t="s">
        <v>20334</v>
      </c>
      <c r="C611" s="156" t="str">
        <f>IFERROR(VLOOKUP(Servicios[[#This Row],[VIN 8 BV]],Citas[[VIN]:[TMK]],2,0),"NO")</f>
        <v>J</v>
      </c>
      <c r="D611" s="4" t="str">
        <f>MID(Servicios[[#This Row],[VIN2]],10,8)</f>
        <v>M0421497</v>
      </c>
      <c r="E611" s="3">
        <f t="shared" si="60"/>
        <v>1</v>
      </c>
      <c r="F611">
        <f t="shared" si="61"/>
        <v>29</v>
      </c>
      <c r="G611" t="str">
        <f>TEXT(Servicios[[#This Row],[FECHA]],"aaaa")</f>
        <v>2023</v>
      </c>
      <c r="H611" t="str">
        <f>TEXT(Servicios[[#This Row],[FECHA]],"mmmm")</f>
        <v>marzo</v>
      </c>
      <c r="I611" t="str">
        <f>CONCATENATE(Servicios[[#This Row],[MES]]," ",Servicios[[#This Row],[AÑO]])</f>
        <v>marzo 2023</v>
      </c>
      <c r="J611" s="3" t="str">
        <f>MID(Servicios[[#This Row],[ORDEN]],1,1)</f>
        <v>S</v>
      </c>
      <c r="L611" t="s">
        <v>20719</v>
      </c>
      <c r="M611" t="s">
        <v>20720</v>
      </c>
      <c r="N611" t="s">
        <v>20453</v>
      </c>
      <c r="O611" t="s">
        <v>119</v>
      </c>
      <c r="P611" t="s">
        <v>251</v>
      </c>
      <c r="Q611" t="s">
        <v>6693</v>
      </c>
      <c r="R611" t="e">
        <f>VLOOKUP(Servicios[[#This Row],[VIN2]],Table_OutputBDVentaReciente[Vin],1,0)</f>
        <v>#N/A</v>
      </c>
      <c r="S611" t="str">
        <f>VLOOKUP(Servicios[[#This Row],[VIN2]],Table_ListadoRptClientes[Vin],1,0)</f>
        <v>MR0CX8CB7M0421497</v>
      </c>
      <c r="T611" t="e">
        <f>VLOOKUP(Servicios[[#This Row],[VIN2]],Table_LIstadoInactivos[Vin],1,0)</f>
        <v>#N/A</v>
      </c>
      <c r="U611" t="e">
        <f>VLOOKUP(Servicios[[#This Row],[VIN2]],Table_Campanias[Vin],1,0)</f>
        <v>#N/A</v>
      </c>
      <c r="V611" s="3" t="str">
        <f>MID(Servicios[[#This Row],[VIN2]],10,1)</f>
        <v>M</v>
      </c>
      <c r="W611" s="3">
        <f t="shared" si="62"/>
        <v>2022</v>
      </c>
      <c r="X611" t="s">
        <v>20721</v>
      </c>
      <c r="Y611">
        <v>0</v>
      </c>
      <c r="Z611">
        <v>4111180200</v>
      </c>
      <c r="AA611">
        <v>4613468250</v>
      </c>
      <c r="AB611">
        <v>0</v>
      </c>
      <c r="AC611" t="s">
        <v>20722</v>
      </c>
      <c r="AD611" s="9" t="str">
        <f>IFERROR(VLOOKUP(Servicios[[#This Row],[VIN 8 BV]],Citas[[VIN]:[STATUS ASISTENCIA]],1,FALSE),"NO")</f>
        <v>M0421497</v>
      </c>
    </row>
    <row r="612" spans="1:30">
      <c r="A612" s="1">
        <v>45014</v>
      </c>
      <c r="B612" s="19" t="s">
        <v>20335</v>
      </c>
      <c r="C612" s="156" t="str">
        <f>IFERROR(VLOOKUP(Servicios[[#This Row],[VIN 8 BV]],Citas[[VIN]:[TMK]],2,0),"NO")</f>
        <v>I</v>
      </c>
      <c r="D612" s="4" t="str">
        <f>MID(Servicios[[#This Row],[VIN2]],10,8)</f>
        <v>GS742025</v>
      </c>
      <c r="E612" s="3">
        <f t="shared" si="60"/>
        <v>1</v>
      </c>
      <c r="F612">
        <f t="shared" si="61"/>
        <v>29</v>
      </c>
      <c r="G612" t="str">
        <f>TEXT(Servicios[[#This Row],[FECHA]],"aaaa")</f>
        <v>2023</v>
      </c>
      <c r="H612" t="str">
        <f>TEXT(Servicios[[#This Row],[FECHA]],"mmmm")</f>
        <v>marzo</v>
      </c>
      <c r="I612" t="str">
        <f>CONCATENATE(Servicios[[#This Row],[MES]]," ",Servicios[[#This Row],[AÑO]])</f>
        <v>marzo 2023</v>
      </c>
      <c r="J612" s="3" t="str">
        <f>MID(Servicios[[#This Row],[ORDEN]],1,1)</f>
        <v>S</v>
      </c>
      <c r="L612" t="s">
        <v>20723</v>
      </c>
      <c r="M612" t="s">
        <v>20724</v>
      </c>
      <c r="N612" t="s">
        <v>20455</v>
      </c>
      <c r="O612" t="s">
        <v>120</v>
      </c>
      <c r="P612" t="s">
        <v>367</v>
      </c>
      <c r="Q612" t="s">
        <v>10328</v>
      </c>
      <c r="R612" t="e">
        <f>VLOOKUP(Servicios[[#This Row],[VIN2]],Table_OutputBDVentaReciente[Vin],1,0)</f>
        <v>#N/A</v>
      </c>
      <c r="S612" t="str">
        <f>VLOOKUP(Servicios[[#This Row],[VIN2]],Table_ListadoRptClientes[Vin],1,0)</f>
        <v>5TDYK3DC6GS742025</v>
      </c>
      <c r="T612" t="e">
        <f>VLOOKUP(Servicios[[#This Row],[VIN2]],Table_LIstadoInactivos[Vin],1,0)</f>
        <v>#N/A</v>
      </c>
      <c r="U612" t="e">
        <f>VLOOKUP(Servicios[[#This Row],[VIN2]],Table_Campanias[Vin],1,0)</f>
        <v>#N/A</v>
      </c>
      <c r="V612" s="3" t="str">
        <f>MID(Servicios[[#This Row],[VIN2]],10,1)</f>
        <v>G</v>
      </c>
      <c r="W612" s="3">
        <f t="shared" si="62"/>
        <v>2016</v>
      </c>
      <c r="X612" t="s">
        <v>20454</v>
      </c>
      <c r="Y612">
        <v>4111650238</v>
      </c>
      <c r="Z612">
        <v>4611187012</v>
      </c>
      <c r="AA612">
        <v>4611878870</v>
      </c>
      <c r="AB612">
        <v>4611187012</v>
      </c>
      <c r="AC612" t="s">
        <v>20725</v>
      </c>
      <c r="AD612" s="9" t="str">
        <f>IFERROR(VLOOKUP(Servicios[[#This Row],[VIN 8 BV]],Citas[[VIN]:[STATUS ASISTENCIA]],1,FALSE),"NO")</f>
        <v>GS742025</v>
      </c>
    </row>
    <row r="613" spans="1:30">
      <c r="A613" s="1">
        <v>45014</v>
      </c>
      <c r="B613" s="19" t="s">
        <v>3785</v>
      </c>
      <c r="C613" s="156" t="str">
        <f>IFERROR(VLOOKUP(Servicios[[#This Row],[VIN 8 BV]],Citas[[VIN]:[TMK]],2,0),"NO")</f>
        <v>M</v>
      </c>
      <c r="D613" s="4" t="str">
        <f>MID(Servicios[[#This Row],[VIN2]],10,8)</f>
        <v>GU221255</v>
      </c>
      <c r="E613" s="3">
        <f t="shared" si="60"/>
        <v>1</v>
      </c>
      <c r="F613">
        <f t="shared" si="61"/>
        <v>29</v>
      </c>
      <c r="G613" t="str">
        <f>TEXT(Servicios[[#This Row],[FECHA]],"aaaa")</f>
        <v>2023</v>
      </c>
      <c r="H613" t="str">
        <f>TEXT(Servicios[[#This Row],[FECHA]],"mmmm")</f>
        <v>marzo</v>
      </c>
      <c r="I613" t="str">
        <f>CONCATENATE(Servicios[[#This Row],[MES]]," ",Servicios[[#This Row],[AÑO]])</f>
        <v>marzo 2023</v>
      </c>
      <c r="J613" s="3" t="str">
        <f>MID(Servicios[[#This Row],[ORDEN]],1,1)</f>
        <v>S</v>
      </c>
      <c r="L613" t="s">
        <v>20726</v>
      </c>
      <c r="M613" t="s">
        <v>20727</v>
      </c>
      <c r="N613" t="s">
        <v>3787</v>
      </c>
      <c r="O613" t="s">
        <v>119</v>
      </c>
      <c r="P613" t="s">
        <v>359</v>
      </c>
      <c r="Q613" t="s">
        <v>10370</v>
      </c>
      <c r="R613" t="e">
        <f>VLOOKUP(Servicios[[#This Row],[VIN2]],Table_OutputBDVentaReciente[Vin],1,0)</f>
        <v>#N/A</v>
      </c>
      <c r="S613" t="str">
        <f>VLOOKUP(Servicios[[#This Row],[VIN2]],Table_ListadoRptClientes[Vin],1,0)</f>
        <v>4T1BF1FK1GU221255</v>
      </c>
      <c r="T613" t="e">
        <f>VLOOKUP(Servicios[[#This Row],[VIN2]],Table_LIstadoInactivos[Vin],1,0)</f>
        <v>#N/A</v>
      </c>
      <c r="U613" t="e">
        <f>VLOOKUP(Servicios[[#This Row],[VIN2]],Table_Campanias[Vin],1,0)</f>
        <v>#N/A</v>
      </c>
      <c r="V613" s="3" t="str">
        <f>MID(Servicios[[#This Row],[VIN2]],10,1)</f>
        <v>G</v>
      </c>
      <c r="W613" s="3">
        <f t="shared" si="62"/>
        <v>2016</v>
      </c>
      <c r="X613" t="s">
        <v>3786</v>
      </c>
      <c r="Y613">
        <v>4666635038</v>
      </c>
      <c r="Z613">
        <v>4561079573</v>
      </c>
      <c r="AA613">
        <v>4561079573</v>
      </c>
      <c r="AB613">
        <v>0</v>
      </c>
      <c r="AC613" t="s">
        <v>20728</v>
      </c>
      <c r="AD613" s="9" t="str">
        <f>IFERROR(VLOOKUP(Servicios[[#This Row],[VIN 8 BV]],Citas[[VIN]:[STATUS ASISTENCIA]],1,FALSE),"NO")</f>
        <v>GU221255</v>
      </c>
    </row>
    <row r="614" spans="1:30">
      <c r="A614" s="1">
        <v>45014</v>
      </c>
      <c r="B614" s="19" t="s">
        <v>4198</v>
      </c>
      <c r="C614" s="156" t="str">
        <f>IFERROR(VLOOKUP(Servicios[[#This Row],[VIN 8 BV]],Citas[[VIN]:[TMK]],2,0),"NO")</f>
        <v>K</v>
      </c>
      <c r="D614" s="4" t="str">
        <f>MID(Servicios[[#This Row],[VIN2]],10,8)</f>
        <v>NP294930</v>
      </c>
      <c r="E614" s="3">
        <f t="shared" si="60"/>
        <v>1</v>
      </c>
      <c r="F614">
        <f t="shared" si="61"/>
        <v>29</v>
      </c>
      <c r="G614" t="str">
        <f>TEXT(Servicios[[#This Row],[FECHA]],"aaaa")</f>
        <v>2023</v>
      </c>
      <c r="H614" t="str">
        <f>TEXT(Servicios[[#This Row],[FECHA]],"mmmm")</f>
        <v>marzo</v>
      </c>
      <c r="I614" t="str">
        <f>CONCATENATE(Servicios[[#This Row],[MES]]," ",Servicios[[#This Row],[AÑO]])</f>
        <v>marzo 2023</v>
      </c>
      <c r="J614" s="3" t="str">
        <f>MID(Servicios[[#This Row],[ORDEN]],1,1)</f>
        <v>S</v>
      </c>
      <c r="L614" t="s">
        <v>20729</v>
      </c>
      <c r="M614" t="s">
        <v>20730</v>
      </c>
      <c r="N614" t="s">
        <v>4200</v>
      </c>
      <c r="O614" t="s">
        <v>118</v>
      </c>
      <c r="P614" t="s">
        <v>310</v>
      </c>
      <c r="Q614" t="s">
        <v>5703</v>
      </c>
      <c r="R614" t="e">
        <f>VLOOKUP(Servicios[[#This Row],[VIN2]],Table_OutputBDVentaReciente[Vin],1,0)</f>
        <v>#N/A</v>
      </c>
      <c r="S614" t="str">
        <f>VLOOKUP(Servicios[[#This Row],[VIN2]],Table_ListadoRptClientes[Vin],1,0)</f>
        <v>5YFBPRBE1NP294930</v>
      </c>
      <c r="T614" t="e">
        <f>VLOOKUP(Servicios[[#This Row],[VIN2]],Table_LIstadoInactivos[Vin],1,0)</f>
        <v>#N/A</v>
      </c>
      <c r="U614" t="e">
        <f>VLOOKUP(Servicios[[#This Row],[VIN2]],Table_Campanias[Vin],1,0)</f>
        <v>#N/A</v>
      </c>
      <c r="V614" s="3" t="str">
        <f>MID(Servicios[[#This Row],[VIN2]],10,1)</f>
        <v>N</v>
      </c>
      <c r="W614" s="3" t="str">
        <f t="shared" si="62"/>
        <v/>
      </c>
      <c r="X614" t="s">
        <v>4199</v>
      </c>
      <c r="Y614">
        <v>4613248379</v>
      </c>
      <c r="Z614">
        <v>4613248379</v>
      </c>
      <c r="AA614">
        <v>4111008676</v>
      </c>
      <c r="AB614">
        <v>0</v>
      </c>
      <c r="AC614" t="s">
        <v>20731</v>
      </c>
      <c r="AD614" s="9" t="str">
        <f>IFERROR(VLOOKUP(Servicios[[#This Row],[VIN 8 BV]],Citas[[VIN]:[STATUS ASISTENCIA]],1,FALSE),"NO")</f>
        <v>NP294930</v>
      </c>
    </row>
    <row r="615" spans="1:30">
      <c r="A615" s="1">
        <v>45014</v>
      </c>
      <c r="B615" s="19" t="s">
        <v>241</v>
      </c>
      <c r="C615" s="156" t="str">
        <f>IFERROR(VLOOKUP(Servicios[[#This Row],[VIN 8 BV]],Citas[[VIN]:[TMK]],2,0),"NO")</f>
        <v>NO</v>
      </c>
      <c r="D615" s="4" t="str">
        <f>MID(Servicios[[#This Row],[VIN2]],10,8)</f>
        <v>JK025219</v>
      </c>
      <c r="E615" s="3">
        <f t="shared" si="60"/>
        <v>1</v>
      </c>
      <c r="F615">
        <f t="shared" si="61"/>
        <v>29</v>
      </c>
      <c r="G615" t="str">
        <f>TEXT(Servicios[[#This Row],[FECHA]],"aaaa")</f>
        <v>2023</v>
      </c>
      <c r="H615" t="str">
        <f>TEXT(Servicios[[#This Row],[FECHA]],"mmmm")</f>
        <v>marzo</v>
      </c>
      <c r="I615" t="str">
        <f>CONCATENATE(Servicios[[#This Row],[MES]]," ",Servicios[[#This Row],[AÑO]])</f>
        <v>marzo 2023</v>
      </c>
      <c r="J615" s="3" t="str">
        <f>MID(Servicios[[#This Row],[ORDEN]],1,1)</f>
        <v>T</v>
      </c>
      <c r="L615" t="s">
        <v>20732</v>
      </c>
      <c r="M615" t="s">
        <v>20733</v>
      </c>
      <c r="N615" t="s">
        <v>214</v>
      </c>
      <c r="O615" t="s">
        <v>118</v>
      </c>
      <c r="P615" t="s">
        <v>244</v>
      </c>
      <c r="Q615" t="s">
        <v>245</v>
      </c>
      <c r="R615" t="e">
        <f>VLOOKUP(Servicios[[#This Row],[VIN2]],Table_OutputBDVentaReciente[Vin],1,0)</f>
        <v>#N/A</v>
      </c>
      <c r="S615" t="str">
        <f>VLOOKUP(Servicios[[#This Row],[VIN2]],Table_ListadoRptClientes[Vin],1,0)</f>
        <v>MHKMF53F8JK025219</v>
      </c>
      <c r="T615" t="e">
        <f>VLOOKUP(Servicios[[#This Row],[VIN2]],Table_LIstadoInactivos[Vin],1,0)</f>
        <v>#N/A</v>
      </c>
      <c r="U615" t="e">
        <f>VLOOKUP(Servicios[[#This Row],[VIN2]],Table_Campanias[Vin],1,0)</f>
        <v>#N/A</v>
      </c>
      <c r="V615" s="3" t="str">
        <f>MID(Servicios[[#This Row],[VIN2]],10,1)</f>
        <v>J</v>
      </c>
      <c r="W615" s="3">
        <f t="shared" si="62"/>
        <v>2019</v>
      </c>
      <c r="X615" t="s">
        <v>246</v>
      </c>
      <c r="Y615">
        <v>4421465980</v>
      </c>
      <c r="Z615">
        <v>4422185593</v>
      </c>
      <c r="AA615">
        <v>4427183803</v>
      </c>
      <c r="AB615">
        <v>0</v>
      </c>
      <c r="AC615" t="s">
        <v>2884</v>
      </c>
      <c r="AD615" s="9" t="str">
        <f>IFERROR(VLOOKUP(Servicios[[#This Row],[VIN 8 BV]],Citas[[VIN]:[STATUS ASISTENCIA]],1,FALSE),"NO")</f>
        <v>NO</v>
      </c>
    </row>
    <row r="616" spans="1:30">
      <c r="A616" s="1">
        <v>45014</v>
      </c>
      <c r="B616" s="4">
        <v>75034165</v>
      </c>
      <c r="C616" s="156" t="str">
        <f>IFERROR(VLOOKUP(Servicios[[#This Row],[VIN 8 BV]],Citas[[VIN]:[TMK]],2,0),"NO")</f>
        <v>K</v>
      </c>
      <c r="D616" s="4" t="str">
        <f>MID(Servicios[[#This Row],[VIN2]],10,8)</f>
        <v>75034165</v>
      </c>
      <c r="E616" s="3">
        <f t="shared" si="60"/>
        <v>1</v>
      </c>
      <c r="F616">
        <f t="shared" si="61"/>
        <v>29</v>
      </c>
      <c r="G616" t="str">
        <f>TEXT(Servicios[[#This Row],[FECHA]],"aaaa")</f>
        <v>2023</v>
      </c>
      <c r="H616" t="str">
        <f>TEXT(Servicios[[#This Row],[FECHA]],"mmmm")</f>
        <v>marzo</v>
      </c>
      <c r="I616" t="str">
        <f>CONCATENATE(Servicios[[#This Row],[MES]]," ",Servicios[[#This Row],[AÑO]])</f>
        <v>marzo 2023</v>
      </c>
      <c r="J616" s="3" t="str">
        <f>MID(Servicios[[#This Row],[ORDEN]],1,1)</f>
        <v>T</v>
      </c>
      <c r="L616" t="s">
        <v>4476</v>
      </c>
      <c r="M616" t="s">
        <v>20734</v>
      </c>
      <c r="N616" t="s">
        <v>4061</v>
      </c>
      <c r="O616" t="s">
        <v>120</v>
      </c>
      <c r="P616" t="s">
        <v>231</v>
      </c>
      <c r="Q616" t="s">
        <v>11913</v>
      </c>
      <c r="R616" t="e">
        <f>VLOOKUP(Servicios[[#This Row],[VIN2]],Table_OutputBDVentaReciente[Vin],1,0)</f>
        <v>#N/A</v>
      </c>
      <c r="S616" t="str">
        <f>VLOOKUP(Servicios[[#This Row],[VIN2]],Table_ListadoRptClientes[Vin],1,0)</f>
        <v>JTDKT923175034165</v>
      </c>
      <c r="T616" t="e">
        <f>VLOOKUP(Servicios[[#This Row],[VIN2]],Table_LIstadoInactivos[Vin],1,0)</f>
        <v>#N/A</v>
      </c>
      <c r="U616" t="e">
        <f>VLOOKUP(Servicios[[#This Row],[VIN2]],Table_Campanias[Vin],1,0)</f>
        <v>#N/A</v>
      </c>
      <c r="V616" s="3" t="str">
        <f>MID(Servicios[[#This Row],[VIN2]],10,1)</f>
        <v>7</v>
      </c>
      <c r="W616" s="3">
        <f t="shared" si="62"/>
        <v>2007</v>
      </c>
      <c r="X616" t="s">
        <v>4060</v>
      </c>
      <c r="Y616">
        <v>4151523261</v>
      </c>
      <c r="Z616">
        <v>0</v>
      </c>
      <c r="AA616">
        <v>4613064128</v>
      </c>
      <c r="AB616">
        <v>0</v>
      </c>
      <c r="AC616" t="s">
        <v>20735</v>
      </c>
      <c r="AD616" s="9">
        <f>IFERROR(VLOOKUP(Servicios[[#This Row],[VIN 8 BV]],Citas[[VIN]:[STATUS ASISTENCIA]],1,FALSE),"NO")</f>
        <v>75034165</v>
      </c>
    </row>
    <row r="617" spans="1:30">
      <c r="A617" s="1">
        <v>45014</v>
      </c>
      <c r="B617" s="19" t="s">
        <v>4349</v>
      </c>
      <c r="C617" s="156" t="str">
        <f>IFERROR(VLOOKUP(Servicios[[#This Row],[VIN 8 BV]],Citas[[VIN]:[TMK]],2,0),"NO")</f>
        <v>K</v>
      </c>
      <c r="D617" s="4" t="str">
        <f>MID(Servicios[[#This Row],[VIN2]],10,8)</f>
        <v>8S108966</v>
      </c>
      <c r="E617" s="3">
        <f t="shared" si="60"/>
        <v>1</v>
      </c>
      <c r="F617">
        <f t="shared" si="61"/>
        <v>29</v>
      </c>
      <c r="G617" t="str">
        <f>TEXT(Servicios[[#This Row],[FECHA]],"aaaa")</f>
        <v>2023</v>
      </c>
      <c r="H617" t="str">
        <f>TEXT(Servicios[[#This Row],[FECHA]],"mmmm")</f>
        <v>marzo</v>
      </c>
      <c r="I617" t="str">
        <f>CONCATENATE(Servicios[[#This Row],[MES]]," ",Servicios[[#This Row],[AÑO]])</f>
        <v>marzo 2023</v>
      </c>
      <c r="J617" s="3" t="str">
        <f>MID(Servicios[[#This Row],[ORDEN]],1,1)</f>
        <v>T</v>
      </c>
      <c r="L617" t="s">
        <v>19968</v>
      </c>
      <c r="M617" t="s">
        <v>20736</v>
      </c>
      <c r="N617" t="s">
        <v>4351</v>
      </c>
      <c r="O617" t="s">
        <v>120</v>
      </c>
      <c r="P617" t="s">
        <v>367</v>
      </c>
      <c r="Q617" t="s">
        <v>20737</v>
      </c>
      <c r="R617" t="e">
        <f>VLOOKUP(Servicios[[#This Row],[VIN2]],Table_OutputBDVentaReciente[Vin],1,0)</f>
        <v>#N/A</v>
      </c>
      <c r="S617" t="e">
        <f>VLOOKUP(Servicios[[#This Row],[VIN2]],Table_ListadoRptClientes[Vin],1,0)</f>
        <v>#N/A</v>
      </c>
      <c r="T617" t="e">
        <f>VLOOKUP(Servicios[[#This Row],[VIN2]],Table_LIstadoInactivos[Vin],1,0)</f>
        <v>#N/A</v>
      </c>
      <c r="U617" t="e">
        <f>VLOOKUP(Servicios[[#This Row],[VIN2]],Table_Campanias[Vin],1,0)</f>
        <v>#N/A</v>
      </c>
      <c r="V617" s="3" t="str">
        <f>MID(Servicios[[#This Row],[VIN2]],10,1)</f>
        <v>8</v>
      </c>
      <c r="W617" s="3">
        <f t="shared" si="62"/>
        <v>2008</v>
      </c>
      <c r="X617" t="s">
        <v>4350</v>
      </c>
      <c r="Y617">
        <v>4611469425</v>
      </c>
      <c r="Z617">
        <v>4661470854</v>
      </c>
      <c r="AA617">
        <v>4611469425</v>
      </c>
      <c r="AB617">
        <v>0</v>
      </c>
      <c r="AC617" t="s">
        <v>20738</v>
      </c>
      <c r="AD617" s="9" t="str">
        <f>IFERROR(VLOOKUP(Servicios[[#This Row],[VIN 8 BV]],Citas[[VIN]:[STATUS ASISTENCIA]],1,FALSE),"NO")</f>
        <v>8S108966</v>
      </c>
    </row>
    <row r="618" spans="1:30">
      <c r="A618" s="1">
        <v>45014</v>
      </c>
      <c r="B618" s="19" t="s">
        <v>20298</v>
      </c>
      <c r="C618" s="156" t="str">
        <f>IFERROR(VLOOKUP(Servicios[[#This Row],[VIN 8 BV]],Citas[[VIN]:[TMK]],2,0),"NO")</f>
        <v>J</v>
      </c>
      <c r="D618" s="4" t="str">
        <f>MID(Servicios[[#This Row],[VIN2]],10,8)</f>
        <v>GS764784</v>
      </c>
      <c r="E618" s="3">
        <f t="shared" si="60"/>
        <v>1</v>
      </c>
      <c r="F618">
        <f t="shared" si="61"/>
        <v>29</v>
      </c>
      <c r="G618" t="str">
        <f>TEXT(Servicios[[#This Row],[FECHA]],"aaaa")</f>
        <v>2023</v>
      </c>
      <c r="H618" t="str">
        <f>TEXT(Servicios[[#This Row],[FECHA]],"mmmm")</f>
        <v>marzo</v>
      </c>
      <c r="I618" t="str">
        <f>CONCATENATE(Servicios[[#This Row],[MES]]," ",Servicios[[#This Row],[AÑO]])</f>
        <v>marzo 2023</v>
      </c>
      <c r="J618" s="3" t="str">
        <f>MID(Servicios[[#This Row],[ORDEN]],1,1)</f>
        <v>T</v>
      </c>
      <c r="L618" t="s">
        <v>20739</v>
      </c>
      <c r="M618" t="s">
        <v>20740</v>
      </c>
      <c r="N618" t="s">
        <v>20414</v>
      </c>
      <c r="O618" t="s">
        <v>118</v>
      </c>
      <c r="P618" t="s">
        <v>367</v>
      </c>
      <c r="Q618" t="s">
        <v>16074</v>
      </c>
      <c r="R618" t="e">
        <f>VLOOKUP(Servicios[[#This Row],[VIN2]],Table_OutputBDVentaReciente[Vin],1,0)</f>
        <v>#N/A</v>
      </c>
      <c r="S618" t="e">
        <f>VLOOKUP(Servicios[[#This Row],[VIN2]],Table_ListadoRptClientes[Vin],1,0)</f>
        <v>#N/A</v>
      </c>
      <c r="T618" t="str">
        <f>VLOOKUP(Servicios[[#This Row],[VIN2]],Table_LIstadoInactivos[Vin],1,0)</f>
        <v>5TDYK3DC6GS764784</v>
      </c>
      <c r="U618" t="e">
        <f>VLOOKUP(Servicios[[#This Row],[VIN2]],Table_Campanias[Vin],1,0)</f>
        <v>#N/A</v>
      </c>
      <c r="V618" s="3" t="str">
        <f>MID(Servicios[[#This Row],[VIN2]],10,1)</f>
        <v>G</v>
      </c>
      <c r="W618" s="3">
        <f t="shared" si="62"/>
        <v>2016</v>
      </c>
      <c r="X618" t="s">
        <v>20413</v>
      </c>
      <c r="Y618">
        <v>4616126282</v>
      </c>
      <c r="Z618">
        <v>0</v>
      </c>
      <c r="AA618">
        <v>4612306863</v>
      </c>
      <c r="AB618">
        <v>4616126282</v>
      </c>
      <c r="AC618" t="s">
        <v>20741</v>
      </c>
      <c r="AD618" s="9" t="str">
        <f>IFERROR(VLOOKUP(Servicios[[#This Row],[VIN 8 BV]],Citas[[VIN]:[STATUS ASISTENCIA]],1,FALSE),"NO")</f>
        <v>GS764784</v>
      </c>
    </row>
    <row r="619" spans="1:30">
      <c r="A619" s="1">
        <v>45014</v>
      </c>
      <c r="B619" s="19" t="s">
        <v>20301</v>
      </c>
      <c r="C619" s="156" t="str">
        <f>IFERROR(VLOOKUP(Servicios[[#This Row],[VIN 8 BV]],Citas[[VIN]:[TMK]],2,0),"NO")</f>
        <v>I</v>
      </c>
      <c r="D619" s="4" t="str">
        <f>MID(Servicios[[#This Row],[VIN2]],10,8)</f>
        <v>BW067317</v>
      </c>
      <c r="E619" s="3">
        <f t="shared" si="60"/>
        <v>1</v>
      </c>
      <c r="F619">
        <f t="shared" si="61"/>
        <v>29</v>
      </c>
      <c r="G619" t="str">
        <f>TEXT(Servicios[[#This Row],[FECHA]],"aaaa")</f>
        <v>2023</v>
      </c>
      <c r="H619" t="str">
        <f>TEXT(Servicios[[#This Row],[FECHA]],"mmmm")</f>
        <v>marzo</v>
      </c>
      <c r="I619" t="str">
        <f>CONCATENATE(Servicios[[#This Row],[MES]]," ",Servicios[[#This Row],[AÑO]])</f>
        <v>marzo 2023</v>
      </c>
      <c r="J619" s="3" t="str">
        <f>MID(Servicios[[#This Row],[ORDEN]],1,1)</f>
        <v>T</v>
      </c>
      <c r="L619" t="s">
        <v>20742</v>
      </c>
      <c r="M619" t="s">
        <v>20743</v>
      </c>
      <c r="N619" t="s">
        <v>20417</v>
      </c>
      <c r="O619" t="s">
        <v>118</v>
      </c>
      <c r="P619" t="s">
        <v>295</v>
      </c>
      <c r="Q619" t="s">
        <v>18768</v>
      </c>
      <c r="R619" t="e">
        <f>VLOOKUP(Servicios[[#This Row],[VIN2]],Table_OutputBDVentaReciente[Vin],1,0)</f>
        <v>#N/A</v>
      </c>
      <c r="S619" t="e">
        <f>VLOOKUP(Servicios[[#This Row],[VIN2]],Table_ListadoRptClientes[Vin],1,0)</f>
        <v>#N/A</v>
      </c>
      <c r="T619" t="str">
        <f>VLOOKUP(Servicios[[#This Row],[VIN2]],Table_LIstadoInactivos[Vin],1,0)</f>
        <v>2T3ZF9DV1BW067317</v>
      </c>
      <c r="U619" t="str">
        <f>VLOOKUP(Servicios[[#This Row],[VIN2]],Table_Campanias[Vin],1,0)</f>
        <v>2T3ZF9DV1BW067317</v>
      </c>
      <c r="V619" s="3" t="str">
        <f>MID(Servicios[[#This Row],[VIN2]],10,1)</f>
        <v>B</v>
      </c>
      <c r="W619" s="3">
        <f t="shared" si="62"/>
        <v>2011</v>
      </c>
      <c r="X619" t="s">
        <v>20744</v>
      </c>
      <c r="Y619">
        <v>4151548141</v>
      </c>
      <c r="Z619">
        <v>0</v>
      </c>
      <c r="AA619">
        <v>4151240070</v>
      </c>
      <c r="AB619">
        <v>0</v>
      </c>
      <c r="AC619" t="s">
        <v>391</v>
      </c>
      <c r="AD619" s="9" t="str">
        <f>IFERROR(VLOOKUP(Servicios[[#This Row],[VIN 8 BV]],Citas[[VIN]:[STATUS ASISTENCIA]],1,FALSE),"NO")</f>
        <v>BW067317</v>
      </c>
    </row>
    <row r="620" spans="1:30">
      <c r="A620" s="1">
        <v>45014</v>
      </c>
      <c r="B620" s="19" t="s">
        <v>20318</v>
      </c>
      <c r="C620" s="156" t="str">
        <f>IFERROR(VLOOKUP(Servicios[[#This Row],[VIN 8 BV]],Citas[[VIN]:[TMK]],2,0),"NO")</f>
        <v>M</v>
      </c>
      <c r="D620" s="4" t="str">
        <f>MID(Servicios[[#This Row],[VIN2]],10,8)</f>
        <v>G1447998</v>
      </c>
      <c r="E620" s="3">
        <f t="shared" si="60"/>
        <v>1</v>
      </c>
      <c r="F620">
        <f t="shared" si="61"/>
        <v>29</v>
      </c>
      <c r="G620" t="str">
        <f>TEXT(Servicios[[#This Row],[FECHA]],"aaaa")</f>
        <v>2023</v>
      </c>
      <c r="H620" t="str">
        <f>TEXT(Servicios[[#This Row],[FECHA]],"mmmm")</f>
        <v>marzo</v>
      </c>
      <c r="I620" t="str">
        <f>CONCATENATE(Servicios[[#This Row],[MES]]," ",Servicios[[#This Row],[AÑO]])</f>
        <v>marzo 2023</v>
      </c>
      <c r="J620" s="3" t="str">
        <f>MID(Servicios[[#This Row],[ORDEN]],1,1)</f>
        <v>T</v>
      </c>
      <c r="L620" t="s">
        <v>20745</v>
      </c>
      <c r="M620" t="s">
        <v>20746</v>
      </c>
      <c r="N620" t="s">
        <v>20439</v>
      </c>
      <c r="O620" t="s">
        <v>118</v>
      </c>
      <c r="P620" t="s">
        <v>231</v>
      </c>
      <c r="Q620" t="s">
        <v>10408</v>
      </c>
      <c r="R620" t="e">
        <f>VLOOKUP(Servicios[[#This Row],[VIN2]],Table_OutputBDVentaReciente[Vin],1,0)</f>
        <v>#N/A</v>
      </c>
      <c r="S620" t="str">
        <f>VLOOKUP(Servicios[[#This Row],[VIN2]],Table_ListadoRptClientes[Vin],1,0)</f>
        <v>JTDBT9K3XG1447998</v>
      </c>
      <c r="T620" t="e">
        <f>VLOOKUP(Servicios[[#This Row],[VIN2]],Table_LIstadoInactivos[Vin],1,0)</f>
        <v>#N/A</v>
      </c>
      <c r="U620" t="e">
        <f>VLOOKUP(Servicios[[#This Row],[VIN2]],Table_Campanias[Vin],1,0)</f>
        <v>#N/A</v>
      </c>
      <c r="V620" s="3" t="str">
        <f>MID(Servicios[[#This Row],[VIN2]],10,1)</f>
        <v>G</v>
      </c>
      <c r="W620" s="3">
        <f t="shared" si="62"/>
        <v>2016</v>
      </c>
      <c r="X620" t="s">
        <v>20747</v>
      </c>
      <c r="Y620">
        <v>4612787772</v>
      </c>
      <c r="Z620">
        <v>4612787772</v>
      </c>
      <c r="AA620">
        <v>4612787772</v>
      </c>
      <c r="AB620">
        <v>0</v>
      </c>
      <c r="AC620" t="s">
        <v>20748</v>
      </c>
      <c r="AD620" s="9" t="str">
        <f>IFERROR(VLOOKUP(Servicios[[#This Row],[VIN 8 BV]],Citas[[VIN]:[STATUS ASISTENCIA]],1,FALSE),"NO")</f>
        <v>G1447998</v>
      </c>
    </row>
    <row r="621" spans="1:30">
      <c r="A621" s="1">
        <v>45015</v>
      </c>
      <c r="B621" s="19" t="s">
        <v>21017</v>
      </c>
      <c r="C621" s="156" t="str">
        <f>IFERROR(VLOOKUP(Servicios[[#This Row],[VIN 8 BV]],Citas[[VIN]:[TMK]],2,0),"NO")</f>
        <v>NO</v>
      </c>
      <c r="D621" s="4" t="str">
        <f>MID(Servicios[[#This Row],[VIN2]],10,8)</f>
        <v>N3002555</v>
      </c>
      <c r="E621" s="3">
        <f t="shared" ref="E621:E656" si="63">ROUNDUP(MONTH(A621)/6,0)</f>
        <v>1</v>
      </c>
      <c r="F621">
        <f t="shared" ref="F621:F656" si="64">DAY(A621)</f>
        <v>30</v>
      </c>
      <c r="G621" t="str">
        <f>TEXT(Servicios[[#This Row],[FECHA]],"aaaa")</f>
        <v>2023</v>
      </c>
      <c r="H621" t="str">
        <f>TEXT(Servicios[[#This Row],[FECHA]],"mmmm")</f>
        <v>marzo</v>
      </c>
      <c r="I621" t="str">
        <f>CONCATENATE(Servicios[[#This Row],[MES]]," ",Servicios[[#This Row],[AÑO]])</f>
        <v>marzo 2023</v>
      </c>
      <c r="J621" s="3" t="str">
        <f>MID(Servicios[[#This Row],[ORDEN]],1,1)</f>
        <v>S</v>
      </c>
      <c r="L621" t="s">
        <v>20914</v>
      </c>
      <c r="M621" t="s">
        <v>20915</v>
      </c>
      <c r="N621" t="s">
        <v>20916</v>
      </c>
      <c r="O621" t="s">
        <v>118</v>
      </c>
      <c r="P621" t="s">
        <v>244</v>
      </c>
      <c r="Q621" t="s">
        <v>20917</v>
      </c>
      <c r="R621" t="e">
        <f>VLOOKUP(Servicios[[#This Row],[VIN2]],Table_OutputBDVentaReciente[Vin],1,0)</f>
        <v>#N/A</v>
      </c>
      <c r="S621" t="e">
        <f>VLOOKUP(Servicios[[#This Row],[VIN2]],Table_ListadoRptClientes[Vin],1,0)</f>
        <v>#N/A</v>
      </c>
      <c r="T621" t="e">
        <f>VLOOKUP(Servicios[[#This Row],[VIN2]],Table_LIstadoInactivos[Vin],1,0)</f>
        <v>#N/A</v>
      </c>
      <c r="U621" t="e">
        <f>VLOOKUP(Servicios[[#This Row],[VIN2]],Table_Campanias[Vin],1,0)</f>
        <v>#N/A</v>
      </c>
      <c r="V621" s="3" t="str">
        <f>MID(Servicios[[#This Row],[VIN2]],10,1)</f>
        <v>N</v>
      </c>
      <c r="W621" s="3" t="str">
        <f t="shared" ref="W621:W656" si="65">IF(V621="0",200,IF(V621="1",2001,IF(V621="2",2002,IF(V621="3",2003,IF(V621="4",2004,IF(V621="5",2005,IF(V621="6",2006,IF(V621="7",2007,IF(V621="8",2008,IF(V621="9",2009,IF(V621="A",2010,IF(V621="B",2011,IF(V621="C",2012,IF(V621="D",2013,IF(V621="E",2014,IF(V621="F",2015,IF(V621="G",2016,IF(V621="H",2017,IF(V621="I",2018,IF(V621="J",2019,IF(V621="K",2020,IF(V621="L",2021,IF(V621="M",2022,"")))))))))))))))))))))))</f>
        <v/>
      </c>
      <c r="X621" t="s">
        <v>20918</v>
      </c>
      <c r="Y621">
        <v>0</v>
      </c>
      <c r="Z621">
        <v>4421405630</v>
      </c>
      <c r="AA621">
        <v>4423432761</v>
      </c>
      <c r="AB621">
        <v>0</v>
      </c>
      <c r="AC621" t="s">
        <v>20919</v>
      </c>
      <c r="AD621" s="9" t="str">
        <f>IFERROR(VLOOKUP(Servicios[[#This Row],[VIN 8 BV]],Citas[[VIN]:[STATUS ASISTENCIA]],1,FALSE),"NO")</f>
        <v>NO</v>
      </c>
    </row>
    <row r="622" spans="1:30">
      <c r="A622" s="1">
        <v>45015</v>
      </c>
      <c r="B622" s="19" t="s">
        <v>21018</v>
      </c>
      <c r="C622" s="156" t="str">
        <f>IFERROR(VLOOKUP(Servicios[[#This Row],[VIN 8 BV]],Citas[[VIN]:[TMK]],2,0),"NO")</f>
        <v>NO</v>
      </c>
      <c r="D622" s="4" t="str">
        <f>MID(Servicios[[#This Row],[VIN2]],10,8)</f>
        <v>N3006071</v>
      </c>
      <c r="E622" s="3">
        <f t="shared" si="63"/>
        <v>1</v>
      </c>
      <c r="F622">
        <f t="shared" si="64"/>
        <v>30</v>
      </c>
      <c r="G622" t="str">
        <f>TEXT(Servicios[[#This Row],[FECHA]],"aaaa")</f>
        <v>2023</v>
      </c>
      <c r="H622" t="str">
        <f>TEXT(Servicios[[#This Row],[FECHA]],"mmmm")</f>
        <v>marzo</v>
      </c>
      <c r="I622" t="str">
        <f>CONCATENATE(Servicios[[#This Row],[MES]]," ",Servicios[[#This Row],[AÑO]])</f>
        <v>marzo 2023</v>
      </c>
      <c r="J622" s="3" t="str">
        <f>MID(Servicios[[#This Row],[ORDEN]],1,1)</f>
        <v>S</v>
      </c>
      <c r="L622" t="s">
        <v>20920</v>
      </c>
      <c r="M622" t="s">
        <v>20921</v>
      </c>
      <c r="N622" t="s">
        <v>20916</v>
      </c>
      <c r="O622" t="s">
        <v>118</v>
      </c>
      <c r="P622" t="s">
        <v>244</v>
      </c>
      <c r="Q622" t="s">
        <v>20922</v>
      </c>
      <c r="R622" t="e">
        <f>VLOOKUP(Servicios[[#This Row],[VIN2]],Table_OutputBDVentaReciente[Vin],1,0)</f>
        <v>#N/A</v>
      </c>
      <c r="S622" t="e">
        <f>VLOOKUP(Servicios[[#This Row],[VIN2]],Table_ListadoRptClientes[Vin],1,0)</f>
        <v>#N/A</v>
      </c>
      <c r="T622" t="e">
        <f>VLOOKUP(Servicios[[#This Row],[VIN2]],Table_LIstadoInactivos[Vin],1,0)</f>
        <v>#N/A</v>
      </c>
      <c r="U622" t="e">
        <f>VLOOKUP(Servicios[[#This Row],[VIN2]],Table_Campanias[Vin],1,0)</f>
        <v>#N/A</v>
      </c>
      <c r="V622" s="3" t="str">
        <f>MID(Servicios[[#This Row],[VIN2]],10,1)</f>
        <v>N</v>
      </c>
      <c r="W622" s="3" t="str">
        <f t="shared" si="65"/>
        <v/>
      </c>
      <c r="X622" t="s">
        <v>20923</v>
      </c>
      <c r="Y622">
        <v>0</v>
      </c>
      <c r="Z622">
        <v>4421405630</v>
      </c>
      <c r="AA622">
        <v>4423432761</v>
      </c>
      <c r="AB622">
        <v>0</v>
      </c>
      <c r="AC622" t="s">
        <v>20919</v>
      </c>
      <c r="AD622" s="9" t="str">
        <f>IFERROR(VLOOKUP(Servicios[[#This Row],[VIN 8 BV]],Citas[[VIN]:[STATUS ASISTENCIA]],1,FALSE),"NO")</f>
        <v>NO</v>
      </c>
    </row>
    <row r="623" spans="1:30">
      <c r="A623" s="1">
        <v>45015</v>
      </c>
      <c r="B623" s="19" t="s">
        <v>21019</v>
      </c>
      <c r="C623" s="156" t="str">
        <f>IFERROR(VLOOKUP(Servicios[[#This Row],[VIN 8 BV]],Citas[[VIN]:[TMK]],2,0),"NO")</f>
        <v>NO</v>
      </c>
      <c r="D623" s="4" t="str">
        <f>MID(Servicios[[#This Row],[VIN2]],10,8)</f>
        <v>D6142097</v>
      </c>
      <c r="E623" s="3">
        <f t="shared" si="63"/>
        <v>1</v>
      </c>
      <c r="F623">
        <f t="shared" si="64"/>
        <v>30</v>
      </c>
      <c r="G623" t="str">
        <f>TEXT(Servicios[[#This Row],[FECHA]],"aaaa")</f>
        <v>2023</v>
      </c>
      <c r="H623" t="str">
        <f>TEXT(Servicios[[#This Row],[FECHA]],"mmmm")</f>
        <v>marzo</v>
      </c>
      <c r="I623" t="str">
        <f>CONCATENATE(Servicios[[#This Row],[MES]]," ",Servicios[[#This Row],[AÑO]])</f>
        <v>marzo 2023</v>
      </c>
      <c r="J623" s="3" t="str">
        <f>MID(Servicios[[#This Row],[ORDEN]],1,1)</f>
        <v>S</v>
      </c>
      <c r="L623" t="s">
        <v>20924</v>
      </c>
      <c r="M623" t="s">
        <v>20925</v>
      </c>
      <c r="N623" t="s">
        <v>20926</v>
      </c>
      <c r="O623" t="s">
        <v>120</v>
      </c>
      <c r="P623" t="s">
        <v>338</v>
      </c>
      <c r="Q623" t="s">
        <v>20927</v>
      </c>
      <c r="R623" t="e">
        <f>VLOOKUP(Servicios[[#This Row],[VIN2]],Table_OutputBDVentaReciente[Vin],1,0)</f>
        <v>#N/A</v>
      </c>
      <c r="S623" t="e">
        <f>VLOOKUP(Servicios[[#This Row],[VIN2]],Table_ListadoRptClientes[Vin],1,0)</f>
        <v>#N/A</v>
      </c>
      <c r="T623" t="e">
        <f>VLOOKUP(Servicios[[#This Row],[VIN2]],Table_LIstadoInactivos[Vin],1,0)</f>
        <v>#N/A</v>
      </c>
      <c r="U623" t="e">
        <f>VLOOKUP(Servicios[[#This Row],[VIN2]],Table_Campanias[Vin],1,0)</f>
        <v>#N/A</v>
      </c>
      <c r="V623" s="3" t="str">
        <f>MID(Servicios[[#This Row],[VIN2]],10,1)</f>
        <v>D</v>
      </c>
      <c r="W623" s="3">
        <f t="shared" si="65"/>
        <v>2013</v>
      </c>
      <c r="X623" t="s">
        <v>20928</v>
      </c>
      <c r="Y623">
        <v>0</v>
      </c>
      <c r="Z623">
        <v>0</v>
      </c>
      <c r="AA623">
        <v>0</v>
      </c>
      <c r="AB623">
        <v>14099604930</v>
      </c>
      <c r="AC623" t="s">
        <v>20929</v>
      </c>
      <c r="AD623" s="9" t="str">
        <f>IFERROR(VLOOKUP(Servicios[[#This Row],[VIN 8 BV]],Citas[[VIN]:[STATUS ASISTENCIA]],1,FALSE),"NO")</f>
        <v>NO</v>
      </c>
    </row>
    <row r="624" spans="1:30">
      <c r="A624" s="1">
        <v>45015</v>
      </c>
      <c r="B624" s="19" t="s">
        <v>3958</v>
      </c>
      <c r="C624" s="156" t="str">
        <f>IFERROR(VLOOKUP(Servicios[[#This Row],[VIN 8 BV]],Citas[[VIN]:[TMK]],2,0),"NO")</f>
        <v>K</v>
      </c>
      <c r="D624" s="4" t="str">
        <f>MID(Servicios[[#This Row],[VIN2]],10,8)</f>
        <v>L1637842</v>
      </c>
      <c r="E624" s="3">
        <f t="shared" si="63"/>
        <v>1</v>
      </c>
      <c r="F624">
        <f t="shared" si="64"/>
        <v>30</v>
      </c>
      <c r="G624" t="str">
        <f>TEXT(Servicios[[#This Row],[FECHA]],"aaaa")</f>
        <v>2023</v>
      </c>
      <c r="H624" t="str">
        <f>TEXT(Servicios[[#This Row],[FECHA]],"mmmm")</f>
        <v>marzo</v>
      </c>
      <c r="I624" t="str">
        <f>CONCATENATE(Servicios[[#This Row],[MES]]," ",Servicios[[#This Row],[AÑO]])</f>
        <v>marzo 2023</v>
      </c>
      <c r="J624" s="3" t="str">
        <f>MID(Servicios[[#This Row],[ORDEN]],1,1)</f>
        <v>S</v>
      </c>
      <c r="L624" t="s">
        <v>4446</v>
      </c>
      <c r="M624" t="s">
        <v>20930</v>
      </c>
      <c r="N624" t="s">
        <v>3960</v>
      </c>
      <c r="O624" t="s">
        <v>118</v>
      </c>
      <c r="P624" t="s">
        <v>451</v>
      </c>
      <c r="Q624" t="s">
        <v>20931</v>
      </c>
      <c r="R624" t="e">
        <f>VLOOKUP(Servicios[[#This Row],[VIN2]],Table_OutputBDVentaReciente[Vin],1,0)</f>
        <v>#N/A</v>
      </c>
      <c r="S624" t="e">
        <f>VLOOKUP(Servicios[[#This Row],[VIN2]],Table_ListadoRptClientes[Vin],1,0)</f>
        <v>#N/A</v>
      </c>
      <c r="T624" t="e">
        <f>VLOOKUP(Servicios[[#This Row],[VIN2]],Table_LIstadoInactivos[Vin],1,0)</f>
        <v>#N/A</v>
      </c>
      <c r="U624" t="e">
        <f>VLOOKUP(Servicios[[#This Row],[VIN2]],Table_Campanias[Vin],1,0)</f>
        <v>#N/A</v>
      </c>
      <c r="V624" s="3" t="str">
        <f>MID(Servicios[[#This Row],[VIN2]],10,1)</f>
        <v>L</v>
      </c>
      <c r="W624" s="3">
        <f t="shared" si="65"/>
        <v>2021</v>
      </c>
      <c r="X624" t="s">
        <v>20932</v>
      </c>
      <c r="Y624">
        <v>0</v>
      </c>
      <c r="Z624">
        <v>5646288944</v>
      </c>
      <c r="AA624">
        <v>4622332325</v>
      </c>
      <c r="AB624">
        <v>4622332325</v>
      </c>
      <c r="AC624" t="s">
        <v>20933</v>
      </c>
      <c r="AD624" s="9" t="str">
        <f>IFERROR(VLOOKUP(Servicios[[#This Row],[VIN 8 BV]],Citas[[VIN]:[STATUS ASISTENCIA]],1,FALSE),"NO")</f>
        <v>L1637842</v>
      </c>
    </row>
    <row r="625" spans="1:30">
      <c r="A625" s="1">
        <v>45015</v>
      </c>
      <c r="B625" s="19" t="s">
        <v>3773</v>
      </c>
      <c r="C625" s="156" t="str">
        <f>IFERROR(VLOOKUP(Servicios[[#This Row],[VIN 8 BV]],Citas[[VIN]:[TMK]],2,0),"NO")</f>
        <v>I</v>
      </c>
      <c r="D625" s="4" t="str">
        <f>MID(Servicios[[#This Row],[VIN2]],10,8)</f>
        <v>J3603722</v>
      </c>
      <c r="E625" s="3">
        <f t="shared" si="63"/>
        <v>1</v>
      </c>
      <c r="F625">
        <f t="shared" si="64"/>
        <v>30</v>
      </c>
      <c r="G625" t="str">
        <f>TEXT(Servicios[[#This Row],[FECHA]],"aaaa")</f>
        <v>2023</v>
      </c>
      <c r="H625" t="str">
        <f>TEXT(Servicios[[#This Row],[FECHA]],"mmmm")</f>
        <v>marzo</v>
      </c>
      <c r="I625" t="str">
        <f>CONCATENATE(Servicios[[#This Row],[MES]]," ",Servicios[[#This Row],[AÑO]])</f>
        <v>marzo 2023</v>
      </c>
      <c r="J625" s="3" t="str">
        <f>MID(Servicios[[#This Row],[ORDEN]],1,1)</f>
        <v>S</v>
      </c>
      <c r="L625" t="s">
        <v>4449</v>
      </c>
      <c r="M625" t="s">
        <v>20934</v>
      </c>
      <c r="N625" t="s">
        <v>3775</v>
      </c>
      <c r="O625" t="s">
        <v>119</v>
      </c>
      <c r="P625" t="s">
        <v>215</v>
      </c>
      <c r="Q625" t="s">
        <v>13753</v>
      </c>
      <c r="R625" t="e">
        <f>VLOOKUP(Servicios[[#This Row],[VIN2]],Table_OutputBDVentaReciente[Vin],1,0)</f>
        <v>#N/A</v>
      </c>
      <c r="S625" t="e">
        <f>VLOOKUP(Servicios[[#This Row],[VIN2]],Table_ListadoRptClientes[Vin],1,0)</f>
        <v>#N/A</v>
      </c>
      <c r="T625" t="str">
        <f>VLOOKUP(Servicios[[#This Row],[VIN2]],Table_LIstadoInactivos[Vin],1,0)</f>
        <v>JTDKBRFU3J3603722</v>
      </c>
      <c r="U625" t="e">
        <f>VLOOKUP(Servicios[[#This Row],[VIN2]],Table_Campanias[Vin],1,0)</f>
        <v>#N/A</v>
      </c>
      <c r="V625" s="3" t="str">
        <f>MID(Servicios[[#This Row],[VIN2]],10,1)</f>
        <v>J</v>
      </c>
      <c r="W625" s="3">
        <f t="shared" si="65"/>
        <v>2019</v>
      </c>
      <c r="X625" t="s">
        <v>3774</v>
      </c>
      <c r="Y625">
        <v>4771352839</v>
      </c>
      <c r="Z625">
        <v>4771352839</v>
      </c>
      <c r="AA625">
        <v>4771352839</v>
      </c>
      <c r="AB625">
        <v>0</v>
      </c>
      <c r="AC625" t="s">
        <v>20935</v>
      </c>
      <c r="AD625" s="9" t="str">
        <f>IFERROR(VLOOKUP(Servicios[[#This Row],[VIN 8 BV]],Citas[[VIN]:[STATUS ASISTENCIA]],1,FALSE),"NO")</f>
        <v>J3603722</v>
      </c>
    </row>
    <row r="626" spans="1:30">
      <c r="A626" s="1">
        <v>45015</v>
      </c>
      <c r="B626" s="19" t="s">
        <v>3967</v>
      </c>
      <c r="C626" s="156" t="str">
        <f>IFERROR(VLOOKUP(Servicios[[#This Row],[VIN 8 BV]],Citas[[VIN]:[TMK]],2,0),"NO")</f>
        <v>M</v>
      </c>
      <c r="D626" s="4" t="str">
        <f>MID(Servicios[[#This Row],[VIN2]],10,8)</f>
        <v>M6002729</v>
      </c>
      <c r="E626" s="3">
        <f t="shared" si="63"/>
        <v>1</v>
      </c>
      <c r="F626">
        <f t="shared" si="64"/>
        <v>30</v>
      </c>
      <c r="G626" t="str">
        <f>TEXT(Servicios[[#This Row],[FECHA]],"aaaa")</f>
        <v>2023</v>
      </c>
      <c r="H626" t="str">
        <f>TEXT(Servicios[[#This Row],[FECHA]],"mmmm")</f>
        <v>marzo</v>
      </c>
      <c r="I626" t="str">
        <f>CONCATENATE(Servicios[[#This Row],[MES]]," ",Servicios[[#This Row],[AÑO]])</f>
        <v>marzo 2023</v>
      </c>
      <c r="J626" s="3" t="str">
        <f>MID(Servicios[[#This Row],[ORDEN]],1,1)</f>
        <v>S</v>
      </c>
      <c r="L626" t="s">
        <v>4450</v>
      </c>
      <c r="M626" t="s">
        <v>20936</v>
      </c>
      <c r="N626" t="s">
        <v>1181</v>
      </c>
      <c r="O626" t="s">
        <v>118</v>
      </c>
      <c r="P626" t="s">
        <v>338</v>
      </c>
      <c r="Q626" t="s">
        <v>7099</v>
      </c>
      <c r="R626" t="e">
        <f>VLOOKUP(Servicios[[#This Row],[VIN2]],Table_OutputBDVentaReciente[Vin],1,0)</f>
        <v>#N/A</v>
      </c>
      <c r="S626" t="str">
        <f>VLOOKUP(Servicios[[#This Row],[VIN2]],Table_ListadoRptClientes[Vin],1,0)</f>
        <v>JTFJM9CP5M6002729</v>
      </c>
      <c r="T626" t="e">
        <f>VLOOKUP(Servicios[[#This Row],[VIN2]],Table_LIstadoInactivos[Vin],1,0)</f>
        <v>#N/A</v>
      </c>
      <c r="U626" t="e">
        <f>VLOOKUP(Servicios[[#This Row],[VIN2]],Table_Campanias[Vin],1,0)</f>
        <v>#N/A</v>
      </c>
      <c r="V626" s="3" t="str">
        <f>MID(Servicios[[#This Row],[VIN2]],10,1)</f>
        <v>M</v>
      </c>
      <c r="W626" s="3">
        <f t="shared" si="65"/>
        <v>2022</v>
      </c>
      <c r="X626" t="s">
        <v>3968</v>
      </c>
      <c r="Y626">
        <v>4171069085</v>
      </c>
      <c r="Z626">
        <v>5581344980</v>
      </c>
      <c r="AA626">
        <v>4171069085</v>
      </c>
      <c r="AB626">
        <v>4171069085</v>
      </c>
      <c r="AC626" t="s">
        <v>1184</v>
      </c>
      <c r="AD626" s="9" t="str">
        <f>IFERROR(VLOOKUP(Servicios[[#This Row],[VIN 8 BV]],Citas[[VIN]:[STATUS ASISTENCIA]],1,FALSE),"NO")</f>
        <v>M6002729</v>
      </c>
    </row>
    <row r="627" spans="1:30">
      <c r="A627" s="1">
        <v>45015</v>
      </c>
      <c r="B627" s="19" t="s">
        <v>4165</v>
      </c>
      <c r="C627" s="156" t="str">
        <f>IFERROR(VLOOKUP(Servicios[[#This Row],[VIN 8 BV]],Citas[[VIN]:[TMK]],2,0),"NO")</f>
        <v>J</v>
      </c>
      <c r="D627" s="4" t="str">
        <f>MID(Servicios[[#This Row],[VIN2]],10,8)</f>
        <v>N0051054</v>
      </c>
      <c r="E627" s="3">
        <f t="shared" si="63"/>
        <v>1</v>
      </c>
      <c r="F627">
        <f t="shared" si="64"/>
        <v>30</v>
      </c>
      <c r="G627" t="str">
        <f>TEXT(Servicios[[#This Row],[FECHA]],"aaaa")</f>
        <v>2023</v>
      </c>
      <c r="H627" t="str">
        <f>TEXT(Servicios[[#This Row],[FECHA]],"mmmm")</f>
        <v>marzo</v>
      </c>
      <c r="I627" t="str">
        <f>CONCATENATE(Servicios[[#This Row],[MES]]," ",Servicios[[#This Row],[AÑO]])</f>
        <v>marzo 2023</v>
      </c>
      <c r="J627" s="3" t="str">
        <f>MID(Servicios[[#This Row],[ORDEN]],1,1)</f>
        <v>S</v>
      </c>
      <c r="L627" t="s">
        <v>4510</v>
      </c>
      <c r="M627" t="s">
        <v>20937</v>
      </c>
      <c r="N627" t="s">
        <v>4167</v>
      </c>
      <c r="O627" t="s">
        <v>118</v>
      </c>
      <c r="P627" t="s">
        <v>410</v>
      </c>
      <c r="Q627" t="s">
        <v>5770</v>
      </c>
      <c r="R627" t="e">
        <f>VLOOKUP(Servicios[[#This Row],[VIN2]],Table_OutputBDVentaReciente[Vin],1,0)</f>
        <v>#N/A</v>
      </c>
      <c r="S627" t="str">
        <f>VLOOKUP(Servicios[[#This Row],[VIN2]],Table_ListadoRptClientes[Vin],1,0)</f>
        <v>MR0BA3CD3N0051054</v>
      </c>
      <c r="T627" t="e">
        <f>VLOOKUP(Servicios[[#This Row],[VIN2]],Table_LIstadoInactivos[Vin],1,0)</f>
        <v>#N/A</v>
      </c>
      <c r="U627" t="e">
        <f>VLOOKUP(Servicios[[#This Row],[VIN2]],Table_Campanias[Vin],1,0)</f>
        <v>#N/A</v>
      </c>
      <c r="V627" s="3" t="str">
        <f>MID(Servicios[[#This Row],[VIN2]],10,1)</f>
        <v>N</v>
      </c>
      <c r="W627" s="3" t="str">
        <f t="shared" si="65"/>
        <v/>
      </c>
      <c r="X627" t="s">
        <v>668</v>
      </c>
      <c r="Y627">
        <v>0</v>
      </c>
      <c r="Z627">
        <v>4121717770</v>
      </c>
      <c r="AA627">
        <v>4121717770</v>
      </c>
      <c r="AB627">
        <v>0</v>
      </c>
      <c r="AC627" t="s">
        <v>20575</v>
      </c>
      <c r="AD627" s="9" t="str">
        <f>IFERROR(VLOOKUP(Servicios[[#This Row],[VIN 8 BV]],Citas[[VIN]:[STATUS ASISTENCIA]],1,FALSE),"NO")</f>
        <v>N0051054</v>
      </c>
    </row>
    <row r="628" spans="1:30">
      <c r="A628" s="1">
        <v>45015</v>
      </c>
      <c r="B628" s="19" t="s">
        <v>4192</v>
      </c>
      <c r="C628" s="156" t="str">
        <f>IFERROR(VLOOKUP(Servicios[[#This Row],[VIN 8 BV]],Citas[[VIN]:[TMK]],2,0),"NO")</f>
        <v>M</v>
      </c>
      <c r="D628" s="4" t="str">
        <f>MID(Servicios[[#This Row],[VIN2]],10,8)</f>
        <v>NJ018352</v>
      </c>
      <c r="E628" s="3">
        <f t="shared" si="63"/>
        <v>1</v>
      </c>
      <c r="F628">
        <f t="shared" si="64"/>
        <v>30</v>
      </c>
      <c r="G628" t="str">
        <f>TEXT(Servicios[[#This Row],[FECHA]],"aaaa")</f>
        <v>2023</v>
      </c>
      <c r="H628" t="str">
        <f>TEXT(Servicios[[#This Row],[FECHA]],"mmmm")</f>
        <v>marzo</v>
      </c>
      <c r="I628" t="str">
        <f>CONCATENATE(Servicios[[#This Row],[MES]]," ",Servicios[[#This Row],[AÑO]])</f>
        <v>marzo 2023</v>
      </c>
      <c r="J628" s="3" t="str">
        <f>MID(Servicios[[#This Row],[ORDEN]],1,1)</f>
        <v>S</v>
      </c>
      <c r="L628" t="s">
        <v>20938</v>
      </c>
      <c r="M628" t="s">
        <v>20939</v>
      </c>
      <c r="N628" t="s">
        <v>4193</v>
      </c>
      <c r="O628" t="s">
        <v>119</v>
      </c>
      <c r="P628" t="s">
        <v>274</v>
      </c>
      <c r="Q628" t="s">
        <v>5528</v>
      </c>
      <c r="R628" t="e">
        <f>VLOOKUP(Servicios[[#This Row],[VIN2]],Table_OutputBDVentaReciente[Vin],1,0)</f>
        <v>#N/A</v>
      </c>
      <c r="S628" t="str">
        <f>VLOOKUP(Servicios[[#This Row],[VIN2]],Table_ListadoRptClientes[Vin],1,0)</f>
        <v>MHKAA1BA3NJ018352</v>
      </c>
      <c r="T628" t="e">
        <f>VLOOKUP(Servicios[[#This Row],[VIN2]],Table_LIstadoInactivos[Vin],1,0)</f>
        <v>#N/A</v>
      </c>
      <c r="U628" t="e">
        <f>VLOOKUP(Servicios[[#This Row],[VIN2]],Table_Campanias[Vin],1,0)</f>
        <v>#N/A</v>
      </c>
      <c r="V628" s="3" t="str">
        <f>MID(Servicios[[#This Row],[VIN2]],10,1)</f>
        <v>N</v>
      </c>
      <c r="W628" s="3" t="str">
        <f t="shared" si="65"/>
        <v/>
      </c>
      <c r="X628" t="s">
        <v>268</v>
      </c>
      <c r="Y628">
        <v>4612668114</v>
      </c>
      <c r="Z628">
        <v>0</v>
      </c>
      <c r="AA628">
        <v>4612668114</v>
      </c>
      <c r="AB628">
        <v>0</v>
      </c>
      <c r="AC628" t="s">
        <v>20940</v>
      </c>
      <c r="AD628" s="9" t="str">
        <f>IFERROR(VLOOKUP(Servicios[[#This Row],[VIN 8 BV]],Citas[[VIN]:[STATUS ASISTENCIA]],1,FALSE),"NO")</f>
        <v>NJ018352</v>
      </c>
    </row>
    <row r="629" spans="1:30">
      <c r="A629" s="1">
        <v>45015</v>
      </c>
      <c r="B629" s="4">
        <v>74008085</v>
      </c>
      <c r="C629" s="156" t="str">
        <f>IFERROR(VLOOKUP(Servicios[[#This Row],[VIN 8 BV]],Citas[[VIN]:[TMK]],2,0),"NO")</f>
        <v>J</v>
      </c>
      <c r="D629" s="4" t="str">
        <f>MID(Servicios[[#This Row],[VIN2]],10,8)</f>
        <v>74008085</v>
      </c>
      <c r="E629" s="3">
        <f t="shared" si="63"/>
        <v>1</v>
      </c>
      <c r="F629">
        <f t="shared" si="64"/>
        <v>30</v>
      </c>
      <c r="G629" t="str">
        <f>TEXT(Servicios[[#This Row],[FECHA]],"aaaa")</f>
        <v>2023</v>
      </c>
      <c r="H629" t="str">
        <f>TEXT(Servicios[[#This Row],[FECHA]],"mmmm")</f>
        <v>marzo</v>
      </c>
      <c r="I629" t="str">
        <f>CONCATENATE(Servicios[[#This Row],[MES]]," ",Servicios[[#This Row],[AÑO]])</f>
        <v>marzo 2023</v>
      </c>
      <c r="J629" s="3" t="str">
        <f>MID(Servicios[[#This Row],[ORDEN]],1,1)</f>
        <v>S</v>
      </c>
      <c r="L629" t="s">
        <v>20181</v>
      </c>
      <c r="M629" t="s">
        <v>20941</v>
      </c>
      <c r="N629" t="s">
        <v>20176</v>
      </c>
      <c r="O629" t="s">
        <v>120</v>
      </c>
      <c r="P629" t="s">
        <v>251</v>
      </c>
      <c r="Q629" t="s">
        <v>11827</v>
      </c>
      <c r="R629" t="e">
        <f>VLOOKUP(Servicios[[#This Row],[VIN2]],Table_OutputBDVentaReciente[Vin],1,0)</f>
        <v>#N/A</v>
      </c>
      <c r="S629" t="str">
        <f>VLOOKUP(Servicios[[#This Row],[VIN2]],Table_ListadoRptClientes[Vin],1,0)</f>
        <v>8AJEX32G874008085</v>
      </c>
      <c r="T629" t="e">
        <f>VLOOKUP(Servicios[[#This Row],[VIN2]],Table_LIstadoInactivos[Vin],1,0)</f>
        <v>#N/A</v>
      </c>
      <c r="U629" t="e">
        <f>VLOOKUP(Servicios[[#This Row],[VIN2]],Table_Campanias[Vin],1,0)</f>
        <v>#N/A</v>
      </c>
      <c r="V629" s="3" t="str">
        <f>MID(Servicios[[#This Row],[VIN2]],10,1)</f>
        <v>7</v>
      </c>
      <c r="W629" s="3">
        <f t="shared" si="65"/>
        <v>2007</v>
      </c>
      <c r="X629" t="s">
        <v>20942</v>
      </c>
      <c r="Y629">
        <v>0</v>
      </c>
      <c r="Z629">
        <v>4611786158</v>
      </c>
      <c r="AA629">
        <v>4616149177</v>
      </c>
      <c r="AB629">
        <v>0</v>
      </c>
      <c r="AC629" t="s">
        <v>20943</v>
      </c>
      <c r="AD629" s="9">
        <f>IFERROR(VLOOKUP(Servicios[[#This Row],[VIN 8 BV]],Citas[[VIN]:[STATUS ASISTENCIA]],1,FALSE),"NO")</f>
        <v>74008085</v>
      </c>
    </row>
    <row r="630" spans="1:30">
      <c r="A630" s="1">
        <v>45015</v>
      </c>
      <c r="B630" s="19" t="s">
        <v>20214</v>
      </c>
      <c r="C630" s="156" t="str">
        <f>IFERROR(VLOOKUP(Servicios[[#This Row],[VIN 8 BV]],Citas[[VIN]:[TMK]],2,0),"NO")</f>
        <v>M</v>
      </c>
      <c r="D630" s="4" t="str">
        <f>MID(Servicios[[#This Row],[VIN2]],10,8)</f>
        <v>J0258664</v>
      </c>
      <c r="E630" s="3">
        <f t="shared" si="63"/>
        <v>1</v>
      </c>
      <c r="F630">
        <f t="shared" si="64"/>
        <v>30</v>
      </c>
      <c r="G630" t="str">
        <f>TEXT(Servicios[[#This Row],[FECHA]],"aaaa")</f>
        <v>2023</v>
      </c>
      <c r="H630" t="str">
        <f>TEXT(Servicios[[#This Row],[FECHA]],"mmmm")</f>
        <v>marzo</v>
      </c>
      <c r="I630" t="str">
        <f>CONCATENATE(Servicios[[#This Row],[MES]]," ",Servicios[[#This Row],[AÑO]])</f>
        <v>marzo 2023</v>
      </c>
      <c r="J630" s="3" t="str">
        <f>MID(Servicios[[#This Row],[ORDEN]],1,1)</f>
        <v>S</v>
      </c>
      <c r="L630" t="s">
        <v>20217</v>
      </c>
      <c r="M630" t="s">
        <v>20944</v>
      </c>
      <c r="N630" t="s">
        <v>20216</v>
      </c>
      <c r="O630" t="s">
        <v>118</v>
      </c>
      <c r="P630" t="s">
        <v>251</v>
      </c>
      <c r="Q630" t="s">
        <v>8946</v>
      </c>
      <c r="R630" t="e">
        <f>VLOOKUP(Servicios[[#This Row],[VIN2]],Table_OutputBDVentaReciente[Vin],1,0)</f>
        <v>#N/A</v>
      </c>
      <c r="S630" t="str">
        <f>VLOOKUP(Servicios[[#This Row],[VIN2]],Table_ListadoRptClientes[Vin],1,0)</f>
        <v>MR0EX8DD0J0258664</v>
      </c>
      <c r="T630" t="e">
        <f>VLOOKUP(Servicios[[#This Row],[VIN2]],Table_LIstadoInactivos[Vin],1,0)</f>
        <v>#N/A</v>
      </c>
      <c r="U630" t="e">
        <f>VLOOKUP(Servicios[[#This Row],[VIN2]],Table_Campanias[Vin],1,0)</f>
        <v>#N/A</v>
      </c>
      <c r="V630" s="3" t="str">
        <f>MID(Servicios[[#This Row],[VIN2]],10,1)</f>
        <v>J</v>
      </c>
      <c r="W630" s="3">
        <f t="shared" si="65"/>
        <v>2019</v>
      </c>
      <c r="X630" t="s">
        <v>20215</v>
      </c>
      <c r="Y630">
        <v>4611011091</v>
      </c>
      <c r="Z630">
        <v>4611011091</v>
      </c>
      <c r="AA630">
        <v>4611011091</v>
      </c>
      <c r="AB630">
        <v>461111091</v>
      </c>
      <c r="AC630" t="s">
        <v>20945</v>
      </c>
      <c r="AD630" s="9" t="str">
        <f>IFERROR(VLOOKUP(Servicios[[#This Row],[VIN 8 BV]],Citas[[VIN]:[STATUS ASISTENCIA]],1,FALSE),"NO")</f>
        <v>J0258664</v>
      </c>
    </row>
    <row r="631" spans="1:30">
      <c r="A631" s="1">
        <v>45015</v>
      </c>
      <c r="B631" s="19" t="s">
        <v>20293</v>
      </c>
      <c r="C631" s="156" t="str">
        <f>IFERROR(VLOOKUP(Servicios[[#This Row],[VIN 8 BV]],Citas[[VIN]:[TMK]],2,0),"NO")</f>
        <v>J</v>
      </c>
      <c r="D631" s="4" t="str">
        <f>MID(Servicios[[#This Row],[VIN2]],10,8)</f>
        <v>9Z078893</v>
      </c>
      <c r="E631" s="3">
        <f t="shared" si="63"/>
        <v>1</v>
      </c>
      <c r="F631">
        <f t="shared" si="64"/>
        <v>30</v>
      </c>
      <c r="G631" t="str">
        <f>TEXT(Servicios[[#This Row],[FECHA]],"aaaa")</f>
        <v>2023</v>
      </c>
      <c r="H631" t="str">
        <f>TEXT(Servicios[[#This Row],[FECHA]],"mmmm")</f>
        <v>marzo</v>
      </c>
      <c r="I631" t="str">
        <f>CONCATENATE(Servicios[[#This Row],[MES]]," ",Servicios[[#This Row],[AÑO]])</f>
        <v>marzo 2023</v>
      </c>
      <c r="J631" s="3" t="str">
        <f>MID(Servicios[[#This Row],[ORDEN]],1,1)</f>
        <v>S</v>
      </c>
      <c r="L631" t="s">
        <v>20886</v>
      </c>
      <c r="M631" t="s">
        <v>20946</v>
      </c>
      <c r="N631" t="s">
        <v>20407</v>
      </c>
      <c r="O631" t="s">
        <v>120</v>
      </c>
      <c r="P631" t="s">
        <v>310</v>
      </c>
      <c r="Q631" t="s">
        <v>20947</v>
      </c>
      <c r="R631" t="e">
        <f>VLOOKUP(Servicios[[#This Row],[VIN2]],Table_OutputBDVentaReciente[Vin],1,0)</f>
        <v>#N/A</v>
      </c>
      <c r="S631" t="e">
        <f>VLOOKUP(Servicios[[#This Row],[VIN2]],Table_ListadoRptClientes[Vin],1,0)</f>
        <v>#N/A</v>
      </c>
      <c r="T631" t="e">
        <f>VLOOKUP(Servicios[[#This Row],[VIN2]],Table_LIstadoInactivos[Vin],1,0)</f>
        <v>#N/A</v>
      </c>
      <c r="U631" t="e">
        <f>VLOOKUP(Servicios[[#This Row],[VIN2]],Table_Campanias[Vin],1,0)</f>
        <v>#N/A</v>
      </c>
      <c r="V631" s="3" t="str">
        <f>MID(Servicios[[#This Row],[VIN2]],10,1)</f>
        <v>9</v>
      </c>
      <c r="W631" s="3">
        <f t="shared" si="65"/>
        <v>2009</v>
      </c>
      <c r="X631" t="s">
        <v>20406</v>
      </c>
      <c r="Y631">
        <v>4611560295</v>
      </c>
      <c r="Z631">
        <v>4611457708</v>
      </c>
      <c r="AA631">
        <v>4611457708</v>
      </c>
      <c r="AB631">
        <v>0</v>
      </c>
      <c r="AC631" t="s">
        <v>20948</v>
      </c>
      <c r="AD631" s="9" t="str">
        <f>IFERROR(VLOOKUP(Servicios[[#This Row],[VIN 8 BV]],Citas[[VIN]:[STATUS ASISTENCIA]],1,FALSE),"NO")</f>
        <v>9Z078893</v>
      </c>
    </row>
    <row r="632" spans="1:30">
      <c r="A632" s="1">
        <v>45015</v>
      </c>
      <c r="B632" s="19" t="s">
        <v>20305</v>
      </c>
      <c r="C632" s="156" t="str">
        <f>IFERROR(VLOOKUP(Servicios[[#This Row],[VIN 8 BV]],Citas[[VIN]:[TMK]],2,0),"NO")</f>
        <v>J</v>
      </c>
      <c r="D632" s="4" t="str">
        <f>MID(Servicios[[#This Row],[VIN2]],10,8)</f>
        <v>F6165271</v>
      </c>
      <c r="E632" s="3">
        <f t="shared" si="63"/>
        <v>1</v>
      </c>
      <c r="F632">
        <f t="shared" si="64"/>
        <v>30</v>
      </c>
      <c r="G632" t="str">
        <f>TEXT(Servicios[[#This Row],[FECHA]],"aaaa")</f>
        <v>2023</v>
      </c>
      <c r="H632" t="str">
        <f>TEXT(Servicios[[#This Row],[FECHA]],"mmmm")</f>
        <v>marzo</v>
      </c>
      <c r="I632" t="str">
        <f>CONCATENATE(Servicios[[#This Row],[MES]]," ",Servicios[[#This Row],[AÑO]])</f>
        <v>marzo 2023</v>
      </c>
      <c r="J632" s="3" t="str">
        <f>MID(Servicios[[#This Row],[ORDEN]],1,1)</f>
        <v>S</v>
      </c>
      <c r="L632" t="s">
        <v>20896</v>
      </c>
      <c r="M632" t="s">
        <v>20949</v>
      </c>
      <c r="N632" t="s">
        <v>20421</v>
      </c>
      <c r="O632" t="s">
        <v>119</v>
      </c>
      <c r="P632" t="s">
        <v>338</v>
      </c>
      <c r="Q632" t="s">
        <v>10550</v>
      </c>
      <c r="R632" t="e">
        <f>VLOOKUP(Servicios[[#This Row],[VIN2]],Table_OutputBDVentaReciente[Vin],1,0)</f>
        <v>#N/A</v>
      </c>
      <c r="S632" t="str">
        <f>VLOOKUP(Servicios[[#This Row],[VIN2]],Table_ListadoRptClientes[Vin],1,0)</f>
        <v>JTFSX23P1F6165271</v>
      </c>
      <c r="T632" t="e">
        <f>VLOOKUP(Servicios[[#This Row],[VIN2]],Table_LIstadoInactivos[Vin],1,0)</f>
        <v>#N/A</v>
      </c>
      <c r="U632" t="e">
        <f>VLOOKUP(Servicios[[#This Row],[VIN2]],Table_Campanias[Vin],1,0)</f>
        <v>#N/A</v>
      </c>
      <c r="V632" s="3" t="str">
        <f>MID(Servicios[[#This Row],[VIN2]],10,1)</f>
        <v>F</v>
      </c>
      <c r="W632" s="3">
        <f t="shared" si="65"/>
        <v>2015</v>
      </c>
      <c r="X632" t="s">
        <v>20950</v>
      </c>
      <c r="Y632">
        <v>4611772824</v>
      </c>
      <c r="Z632">
        <v>4611266198</v>
      </c>
      <c r="AA632">
        <v>4611266198</v>
      </c>
      <c r="AB632">
        <v>4611266198</v>
      </c>
      <c r="AC632" t="s">
        <v>20951</v>
      </c>
      <c r="AD632" s="9" t="str">
        <f>IFERROR(VLOOKUP(Servicios[[#This Row],[VIN 8 BV]],Citas[[VIN]:[STATUS ASISTENCIA]],1,FALSE),"NO")</f>
        <v>F6165271</v>
      </c>
    </row>
    <row r="633" spans="1:30">
      <c r="A633" s="1">
        <v>45015</v>
      </c>
      <c r="B633" s="19" t="s">
        <v>20341</v>
      </c>
      <c r="C633" s="156" t="str">
        <f>IFERROR(VLOOKUP(Servicios[[#This Row],[VIN 8 BV]],Citas[[VIN]:[TMK]],2,0),"NO")</f>
        <v>K</v>
      </c>
      <c r="D633" s="4" t="str">
        <f>MID(Servicios[[#This Row],[VIN2]],10,8)</f>
        <v>K1149032</v>
      </c>
      <c r="E633" s="3">
        <f t="shared" si="63"/>
        <v>1</v>
      </c>
      <c r="F633">
        <f t="shared" si="64"/>
        <v>30</v>
      </c>
      <c r="G633" t="str">
        <f>TEXT(Servicios[[#This Row],[FECHA]],"aaaa")</f>
        <v>2023</v>
      </c>
      <c r="H633" t="str">
        <f>TEXT(Servicios[[#This Row],[FECHA]],"mmmm")</f>
        <v>marzo</v>
      </c>
      <c r="I633" t="str">
        <f>CONCATENATE(Servicios[[#This Row],[MES]]," ",Servicios[[#This Row],[AÑO]])</f>
        <v>marzo 2023</v>
      </c>
      <c r="J633" s="3" t="str">
        <f>MID(Servicios[[#This Row],[ORDEN]],1,1)</f>
        <v>S</v>
      </c>
      <c r="L633" t="s">
        <v>20910</v>
      </c>
      <c r="M633" t="s">
        <v>20952</v>
      </c>
      <c r="N633" t="s">
        <v>20953</v>
      </c>
      <c r="O633" t="s">
        <v>120</v>
      </c>
      <c r="P633" t="s">
        <v>231</v>
      </c>
      <c r="Q633" t="s">
        <v>8606</v>
      </c>
      <c r="R633" t="e">
        <f>VLOOKUP(Servicios[[#This Row],[VIN2]],Table_OutputBDVentaReciente[Vin],1,0)</f>
        <v>#N/A</v>
      </c>
      <c r="S633" t="str">
        <f>VLOOKUP(Servicios[[#This Row],[VIN2]],Table_ListadoRptClientes[Vin],1,0)</f>
        <v>MR2B29F31K1149032</v>
      </c>
      <c r="T633" t="e">
        <f>VLOOKUP(Servicios[[#This Row],[VIN2]],Table_LIstadoInactivos[Vin],1,0)</f>
        <v>#N/A</v>
      </c>
      <c r="U633" t="e">
        <f>VLOOKUP(Servicios[[#This Row],[VIN2]],Table_Campanias[Vin],1,0)</f>
        <v>#N/A</v>
      </c>
      <c r="V633" s="3" t="str">
        <f>MID(Servicios[[#This Row],[VIN2]],10,1)</f>
        <v>K</v>
      </c>
      <c r="W633" s="3">
        <f t="shared" si="65"/>
        <v>2020</v>
      </c>
      <c r="X633" t="s">
        <v>20461</v>
      </c>
      <c r="Y633">
        <v>0</v>
      </c>
      <c r="Z633">
        <v>4611150190</v>
      </c>
      <c r="AA633">
        <v>4611150190</v>
      </c>
      <c r="AB633">
        <v>0</v>
      </c>
      <c r="AC633" t="s">
        <v>20954</v>
      </c>
      <c r="AD633" s="9" t="str">
        <f>IFERROR(VLOOKUP(Servicios[[#This Row],[VIN 8 BV]],Citas[[VIN]:[STATUS ASISTENCIA]],1,FALSE),"NO")</f>
        <v>K1149032</v>
      </c>
    </row>
    <row r="634" spans="1:30">
      <c r="A634" s="1">
        <v>45015</v>
      </c>
      <c r="B634" s="19" t="s">
        <v>20342</v>
      </c>
      <c r="C634" s="156" t="str">
        <f>IFERROR(VLOOKUP(Servicios[[#This Row],[VIN 8 BV]],Citas[[VIN]:[TMK]],2,0),"NO")</f>
        <v>J</v>
      </c>
      <c r="D634" s="4" t="str">
        <f>MID(Servicios[[#This Row],[VIN2]],10,8)</f>
        <v>K1165096</v>
      </c>
      <c r="E634" s="3">
        <f t="shared" si="63"/>
        <v>1</v>
      </c>
      <c r="F634">
        <f t="shared" si="64"/>
        <v>30</v>
      </c>
      <c r="G634" t="str">
        <f>TEXT(Servicios[[#This Row],[FECHA]],"aaaa")</f>
        <v>2023</v>
      </c>
      <c r="H634" t="str">
        <f>TEXT(Servicios[[#This Row],[FECHA]],"mmmm")</f>
        <v>marzo</v>
      </c>
      <c r="I634" t="str">
        <f>CONCATENATE(Servicios[[#This Row],[MES]]," ",Servicios[[#This Row],[AÑO]])</f>
        <v>marzo 2023</v>
      </c>
      <c r="J634" s="3" t="str">
        <f>MID(Servicios[[#This Row],[ORDEN]],1,1)</f>
        <v>S</v>
      </c>
      <c r="L634" t="s">
        <v>20849</v>
      </c>
      <c r="M634" t="s">
        <v>20955</v>
      </c>
      <c r="N634" t="s">
        <v>20956</v>
      </c>
      <c r="O634" t="s">
        <v>119</v>
      </c>
      <c r="P634" t="s">
        <v>231</v>
      </c>
      <c r="Q634" t="s">
        <v>8173</v>
      </c>
      <c r="R634" t="e">
        <f>VLOOKUP(Servicios[[#This Row],[VIN2]],Table_OutputBDVentaReciente[Vin],1,0)</f>
        <v>#N/A</v>
      </c>
      <c r="S634" t="str">
        <f>VLOOKUP(Servicios[[#This Row],[VIN2]],Table_ListadoRptClientes[Vin],1,0)</f>
        <v>MR2B29F38K1165096</v>
      </c>
      <c r="T634" t="e">
        <f>VLOOKUP(Servicios[[#This Row],[VIN2]],Table_LIstadoInactivos[Vin],1,0)</f>
        <v>#N/A</v>
      </c>
      <c r="U634" t="e">
        <f>VLOOKUP(Servicios[[#This Row],[VIN2]],Table_Campanias[Vin],1,0)</f>
        <v>#N/A</v>
      </c>
      <c r="V634" s="3" t="str">
        <f>MID(Servicios[[#This Row],[VIN2]],10,1)</f>
        <v>K</v>
      </c>
      <c r="W634" s="3">
        <f t="shared" si="65"/>
        <v>2020</v>
      </c>
      <c r="X634" t="s">
        <v>20463</v>
      </c>
      <c r="Y634">
        <v>4621492251</v>
      </c>
      <c r="Z634">
        <v>4621492251</v>
      </c>
      <c r="AA634">
        <v>4621492251</v>
      </c>
      <c r="AB634">
        <v>0</v>
      </c>
      <c r="AC634" t="s">
        <v>20957</v>
      </c>
      <c r="AD634" s="9" t="str">
        <f>IFERROR(VLOOKUP(Servicios[[#This Row],[VIN 8 BV]],Citas[[VIN]:[STATUS ASISTENCIA]],1,FALSE),"NO")</f>
        <v>K1165096</v>
      </c>
    </row>
    <row r="635" spans="1:30">
      <c r="A635" s="1">
        <v>45015</v>
      </c>
      <c r="B635" s="19" t="s">
        <v>20345</v>
      </c>
      <c r="C635" s="156" t="str">
        <f>IFERROR(VLOOKUP(Servicios[[#This Row],[VIN 8 BV]],Citas[[VIN]:[TMK]],2,0),"NO")</f>
        <v>K</v>
      </c>
      <c r="D635" s="4" t="str">
        <f>MID(Servicios[[#This Row],[VIN2]],10,8)</f>
        <v>NU717377</v>
      </c>
      <c r="E635" s="3">
        <f t="shared" si="63"/>
        <v>1</v>
      </c>
      <c r="F635">
        <f t="shared" si="64"/>
        <v>30</v>
      </c>
      <c r="G635" t="str">
        <f>TEXT(Servicios[[#This Row],[FECHA]],"aaaa")</f>
        <v>2023</v>
      </c>
      <c r="H635" t="str">
        <f>TEXT(Servicios[[#This Row],[FECHA]],"mmmm")</f>
        <v>marzo</v>
      </c>
      <c r="I635" t="str">
        <f>CONCATENATE(Servicios[[#This Row],[MES]]," ",Servicios[[#This Row],[AÑO]])</f>
        <v>marzo 2023</v>
      </c>
      <c r="J635" s="3" t="str">
        <f>MID(Servicios[[#This Row],[ORDEN]],1,1)</f>
        <v>S</v>
      </c>
      <c r="L635" t="s">
        <v>20850</v>
      </c>
      <c r="M635" t="s">
        <v>20958</v>
      </c>
      <c r="N635" t="s">
        <v>20467</v>
      </c>
      <c r="O635" t="s">
        <v>119</v>
      </c>
      <c r="P635" t="s">
        <v>359</v>
      </c>
      <c r="Q635" t="s">
        <v>20959</v>
      </c>
      <c r="R635" t="e">
        <f>VLOOKUP(Servicios[[#This Row],[VIN2]],Table_OutputBDVentaReciente[Vin],1,0)</f>
        <v>#N/A</v>
      </c>
      <c r="S635" t="e">
        <f>VLOOKUP(Servicios[[#This Row],[VIN2]],Table_ListadoRptClientes[Vin],1,0)</f>
        <v>#N/A</v>
      </c>
      <c r="T635" t="e">
        <f>VLOOKUP(Servicios[[#This Row],[VIN2]],Table_LIstadoInactivos[Vin],1,0)</f>
        <v>#N/A</v>
      </c>
      <c r="U635" t="e">
        <f>VLOOKUP(Servicios[[#This Row],[VIN2]],Table_Campanias[Vin],1,0)</f>
        <v>#N/A</v>
      </c>
      <c r="V635" s="3" t="str">
        <f>MID(Servicios[[#This Row],[VIN2]],10,1)</f>
        <v>N</v>
      </c>
      <c r="W635" s="3" t="str">
        <f t="shared" si="65"/>
        <v/>
      </c>
      <c r="X635" t="s">
        <v>20960</v>
      </c>
      <c r="Y635">
        <v>0</v>
      </c>
      <c r="Z635">
        <v>4611011712</v>
      </c>
      <c r="AA635">
        <v>4611011712</v>
      </c>
      <c r="AB635">
        <v>0</v>
      </c>
      <c r="AC635" t="s">
        <v>20961</v>
      </c>
      <c r="AD635" s="9" t="str">
        <f>IFERROR(VLOOKUP(Servicios[[#This Row],[VIN 8 BV]],Citas[[VIN]:[STATUS ASISTENCIA]],1,FALSE),"NO")</f>
        <v>NU717377</v>
      </c>
    </row>
    <row r="636" spans="1:30">
      <c r="A636" s="1">
        <v>45015</v>
      </c>
      <c r="B636" s="19" t="s">
        <v>20349</v>
      </c>
      <c r="C636" s="156" t="str">
        <f>IFERROR(VLOOKUP(Servicios[[#This Row],[VIN 8 BV]],Citas[[VIN]:[TMK]],2,0),"NO")</f>
        <v>M</v>
      </c>
      <c r="D636" s="4" t="str">
        <f>MID(Servicios[[#This Row],[VIN2]],10,8)</f>
        <v>HP711582</v>
      </c>
      <c r="E636" s="3">
        <f t="shared" si="63"/>
        <v>1</v>
      </c>
      <c r="F636">
        <f t="shared" si="64"/>
        <v>30</v>
      </c>
      <c r="G636" t="str">
        <f>TEXT(Servicios[[#This Row],[FECHA]],"aaaa")</f>
        <v>2023</v>
      </c>
      <c r="H636" t="str">
        <f>TEXT(Servicios[[#This Row],[FECHA]],"mmmm")</f>
        <v>marzo</v>
      </c>
      <c r="I636" t="str">
        <f>CONCATENATE(Servicios[[#This Row],[MES]]," ",Servicios[[#This Row],[AÑO]])</f>
        <v>marzo 2023</v>
      </c>
      <c r="J636" s="3" t="str">
        <f>MID(Servicios[[#This Row],[ORDEN]],1,1)</f>
        <v>S</v>
      </c>
      <c r="L636" t="s">
        <v>20852</v>
      </c>
      <c r="M636" t="s">
        <v>20962</v>
      </c>
      <c r="N636" t="s">
        <v>20472</v>
      </c>
      <c r="O636" t="s">
        <v>120</v>
      </c>
      <c r="P636" t="s">
        <v>310</v>
      </c>
      <c r="Q636" t="s">
        <v>9495</v>
      </c>
      <c r="R636" t="e">
        <f>VLOOKUP(Servicios[[#This Row],[VIN2]],Table_OutputBDVentaReciente[Vin],1,0)</f>
        <v>#N/A</v>
      </c>
      <c r="S636" t="str">
        <f>VLOOKUP(Servicios[[#This Row],[VIN2]],Table_ListadoRptClientes[Vin],1,0)</f>
        <v>5YFBPRHE4HP711582</v>
      </c>
      <c r="T636" t="e">
        <f>VLOOKUP(Servicios[[#This Row],[VIN2]],Table_LIstadoInactivos[Vin],1,0)</f>
        <v>#N/A</v>
      </c>
      <c r="U636" t="e">
        <f>VLOOKUP(Servicios[[#This Row],[VIN2]],Table_Campanias[Vin],1,0)</f>
        <v>#N/A</v>
      </c>
      <c r="V636" s="3" t="str">
        <f>MID(Servicios[[#This Row],[VIN2]],10,1)</f>
        <v>H</v>
      </c>
      <c r="W636" s="3">
        <f t="shared" si="65"/>
        <v>2017</v>
      </c>
      <c r="X636" t="s">
        <v>20471</v>
      </c>
      <c r="Y636">
        <v>4155662366</v>
      </c>
      <c r="Z636">
        <v>4155662365</v>
      </c>
      <c r="AA636">
        <v>8341664067</v>
      </c>
      <c r="AB636">
        <v>8342467344</v>
      </c>
      <c r="AC636" t="s">
        <v>20963</v>
      </c>
      <c r="AD636" s="9" t="str">
        <f>IFERROR(VLOOKUP(Servicios[[#This Row],[VIN 8 BV]],Citas[[VIN]:[STATUS ASISTENCIA]],1,FALSE),"NO")</f>
        <v>HP711582</v>
      </c>
    </row>
    <row r="637" spans="1:30">
      <c r="A637" s="1">
        <v>45015</v>
      </c>
      <c r="B637" s="19" t="s">
        <v>20351</v>
      </c>
      <c r="C637" s="156" t="str">
        <f>IFERROR(VLOOKUP(Servicios[[#This Row],[VIN 8 BV]],Citas[[VIN]:[TMK]],2,0),"NO")</f>
        <v>K</v>
      </c>
      <c r="D637" s="4" t="str">
        <f>MID(Servicios[[#This Row],[VIN2]],10,8)</f>
        <v>LK005899</v>
      </c>
      <c r="E637" s="3">
        <f t="shared" si="63"/>
        <v>1</v>
      </c>
      <c r="F637">
        <f t="shared" si="64"/>
        <v>30</v>
      </c>
      <c r="G637" t="str">
        <f>TEXT(Servicios[[#This Row],[FECHA]],"aaaa")</f>
        <v>2023</v>
      </c>
      <c r="H637" t="str">
        <f>TEXT(Servicios[[#This Row],[FECHA]],"mmmm")</f>
        <v>marzo</v>
      </c>
      <c r="I637" t="str">
        <f>CONCATENATE(Servicios[[#This Row],[MES]]," ",Servicios[[#This Row],[AÑO]])</f>
        <v>marzo 2023</v>
      </c>
      <c r="J637" s="3" t="str">
        <f>MID(Servicios[[#This Row],[ORDEN]],1,1)</f>
        <v>S</v>
      </c>
      <c r="L637" t="s">
        <v>20853</v>
      </c>
      <c r="M637" t="s">
        <v>20964</v>
      </c>
      <c r="N637" t="s">
        <v>20477</v>
      </c>
      <c r="O637" t="s">
        <v>120</v>
      </c>
      <c r="P637" t="s">
        <v>244</v>
      </c>
      <c r="Q637" t="s">
        <v>7816</v>
      </c>
      <c r="R637" t="e">
        <f>VLOOKUP(Servicios[[#This Row],[VIN2]],Table_OutputBDVentaReciente[Vin],1,0)</f>
        <v>#N/A</v>
      </c>
      <c r="S637" t="str">
        <f>VLOOKUP(Servicios[[#This Row],[VIN2]],Table_ListadoRptClientes[Vin],1,0)</f>
        <v>MHKMF5CE8LK005899</v>
      </c>
      <c r="T637" t="e">
        <f>VLOOKUP(Servicios[[#This Row],[VIN2]],Table_LIstadoInactivos[Vin],1,0)</f>
        <v>#N/A</v>
      </c>
      <c r="U637" t="e">
        <f>VLOOKUP(Servicios[[#This Row],[VIN2]],Table_Campanias[Vin],1,0)</f>
        <v>#N/A</v>
      </c>
      <c r="V637" s="3" t="str">
        <f>MID(Servicios[[#This Row],[VIN2]],10,1)</f>
        <v>L</v>
      </c>
      <c r="W637" s="3">
        <f t="shared" si="65"/>
        <v>2021</v>
      </c>
      <c r="X637" t="s">
        <v>20476</v>
      </c>
      <c r="Y637">
        <v>4116881973</v>
      </c>
      <c r="Z637">
        <v>4116881974</v>
      </c>
      <c r="AA637">
        <v>4111010961</v>
      </c>
      <c r="AB637">
        <v>4116881973</v>
      </c>
      <c r="AC637" t="s">
        <v>20965</v>
      </c>
      <c r="AD637" s="9" t="str">
        <f>IFERROR(VLOOKUP(Servicios[[#This Row],[VIN 8 BV]],Citas[[VIN]:[STATUS ASISTENCIA]],1,FALSE),"NO")</f>
        <v>LK005899</v>
      </c>
    </row>
    <row r="638" spans="1:30">
      <c r="A638" s="1">
        <v>45015</v>
      </c>
      <c r="B638" s="19" t="s">
        <v>21020</v>
      </c>
      <c r="C638" s="156" t="str">
        <f>IFERROR(VLOOKUP(Servicios[[#This Row],[VIN 8 BV]],Citas[[VIN]:[TMK]],2,0),"NO")</f>
        <v>NO</v>
      </c>
      <c r="D638" s="4" t="str">
        <f>MID(Servicios[[#This Row],[VIN2]],10,8)</f>
        <v>MJ014094</v>
      </c>
      <c r="E638" s="3">
        <f t="shared" si="63"/>
        <v>1</v>
      </c>
      <c r="F638">
        <f t="shared" si="64"/>
        <v>30</v>
      </c>
      <c r="G638" t="str">
        <f>TEXT(Servicios[[#This Row],[FECHA]],"aaaa")</f>
        <v>2023</v>
      </c>
      <c r="H638" t="str">
        <f>TEXT(Servicios[[#This Row],[FECHA]],"mmmm")</f>
        <v>marzo</v>
      </c>
      <c r="I638" t="str">
        <f>CONCATENATE(Servicios[[#This Row],[MES]]," ",Servicios[[#This Row],[AÑO]])</f>
        <v>marzo 2023</v>
      </c>
      <c r="J638" s="3" t="str">
        <f>MID(Servicios[[#This Row],[ORDEN]],1,1)</f>
        <v>S</v>
      </c>
      <c r="L638" t="s">
        <v>20966</v>
      </c>
      <c r="M638" t="s">
        <v>20967</v>
      </c>
      <c r="N638" t="s">
        <v>20968</v>
      </c>
      <c r="O638" t="s">
        <v>118</v>
      </c>
      <c r="P638" t="s">
        <v>459</v>
      </c>
      <c r="Q638" t="s">
        <v>6821</v>
      </c>
      <c r="R638" t="e">
        <f>VLOOKUP(Servicios[[#This Row],[VIN2]],Table_OutputBDVentaReciente[Vin],1,0)</f>
        <v>#N/A</v>
      </c>
      <c r="S638" t="str">
        <f>VLOOKUP(Servicios[[#This Row],[VIN2]],Table_ListadoRptClientes[Vin],1,0)</f>
        <v>JTDBARDE4MJ014094</v>
      </c>
      <c r="T638" t="e">
        <f>VLOOKUP(Servicios[[#This Row],[VIN2]],Table_LIstadoInactivos[Vin],1,0)</f>
        <v>#N/A</v>
      </c>
      <c r="U638" t="e">
        <f>VLOOKUP(Servicios[[#This Row],[VIN2]],Table_Campanias[Vin],1,0)</f>
        <v>#N/A</v>
      </c>
      <c r="V638" s="3" t="str">
        <f>MID(Servicios[[#This Row],[VIN2]],10,1)</f>
        <v>M</v>
      </c>
      <c r="W638" s="3">
        <f t="shared" si="65"/>
        <v>2022</v>
      </c>
      <c r="X638" t="s">
        <v>20969</v>
      </c>
      <c r="Y638">
        <v>4151140056</v>
      </c>
      <c r="Z638">
        <v>4151140056</v>
      </c>
      <c r="AA638">
        <v>4151140056</v>
      </c>
      <c r="AB638">
        <v>0</v>
      </c>
      <c r="AC638" t="s">
        <v>20970</v>
      </c>
      <c r="AD638" s="9" t="str">
        <f>IFERROR(VLOOKUP(Servicios[[#This Row],[VIN 8 BV]],Citas[[VIN]:[STATUS ASISTENCIA]],1,FALSE),"NO")</f>
        <v>NO</v>
      </c>
    </row>
    <row r="639" spans="1:30">
      <c r="A639" s="1">
        <v>45015</v>
      </c>
      <c r="B639" s="19" t="s">
        <v>20355</v>
      </c>
      <c r="C639" s="156" t="str">
        <f>IFERROR(VLOOKUP(Servicios[[#This Row],[VIN 8 BV]],Citas[[VIN]:[TMK]],2,0),"NO")</f>
        <v>K</v>
      </c>
      <c r="D639" s="4" t="str">
        <f>MID(Servicios[[#This Row],[VIN2]],10,8)</f>
        <v>N3185100</v>
      </c>
      <c r="E639" s="3">
        <f t="shared" si="63"/>
        <v>1</v>
      </c>
      <c r="F639">
        <f t="shared" si="64"/>
        <v>30</v>
      </c>
      <c r="G639" t="str">
        <f>TEXT(Servicios[[#This Row],[FECHA]],"aaaa")</f>
        <v>2023</v>
      </c>
      <c r="H639" t="str">
        <f>TEXT(Servicios[[#This Row],[FECHA]],"mmmm")</f>
        <v>marzo</v>
      </c>
      <c r="I639" t="str">
        <f>CONCATENATE(Servicios[[#This Row],[MES]]," ",Servicios[[#This Row],[AÑO]])</f>
        <v>marzo 2023</v>
      </c>
      <c r="J639" s="3" t="str">
        <f>MID(Servicios[[#This Row],[ORDEN]],1,1)</f>
        <v>S</v>
      </c>
      <c r="L639" t="s">
        <v>20855</v>
      </c>
      <c r="M639" t="s">
        <v>20971</v>
      </c>
      <c r="N639" t="s">
        <v>20481</v>
      </c>
      <c r="O639" t="s">
        <v>120</v>
      </c>
      <c r="P639" t="s">
        <v>215</v>
      </c>
      <c r="Q639" t="s">
        <v>4742</v>
      </c>
      <c r="R639" t="e">
        <f>VLOOKUP(Servicios[[#This Row],[VIN2]],Table_OutputBDVentaReciente[Vin],1,0)</f>
        <v>#N/A</v>
      </c>
      <c r="S639" t="str">
        <f>VLOOKUP(Servicios[[#This Row],[VIN2]],Table_ListadoRptClientes[Vin],1,0)</f>
        <v>JTDKAMFU9N3185100</v>
      </c>
      <c r="T639" t="e">
        <f>VLOOKUP(Servicios[[#This Row],[VIN2]],Table_LIstadoInactivos[Vin],1,0)</f>
        <v>#N/A</v>
      </c>
      <c r="U639" t="e">
        <f>VLOOKUP(Servicios[[#This Row],[VIN2]],Table_Campanias[Vin],1,0)</f>
        <v>#N/A</v>
      </c>
      <c r="V639" s="3" t="str">
        <f>MID(Servicios[[#This Row],[VIN2]],10,1)</f>
        <v>N</v>
      </c>
      <c r="W639" s="3" t="str">
        <f t="shared" si="65"/>
        <v/>
      </c>
      <c r="X639" t="s">
        <v>20480</v>
      </c>
      <c r="Y639">
        <v>0</v>
      </c>
      <c r="Z639">
        <v>4611474173</v>
      </c>
      <c r="AA639">
        <v>4611474173</v>
      </c>
      <c r="AB639">
        <v>0</v>
      </c>
      <c r="AC639" t="s">
        <v>20972</v>
      </c>
      <c r="AD639" s="9" t="str">
        <f>IFERROR(VLOOKUP(Servicios[[#This Row],[VIN 8 BV]],Citas[[VIN]:[STATUS ASISTENCIA]],1,FALSE),"NO")</f>
        <v>N3185100</v>
      </c>
    </row>
    <row r="640" spans="1:30">
      <c r="A640" s="1">
        <v>45015</v>
      </c>
      <c r="B640" s="19" t="s">
        <v>20357</v>
      </c>
      <c r="C640" s="156" t="str">
        <f>IFERROR(VLOOKUP(Servicios[[#This Row],[VIN 8 BV]],Citas[[VIN]:[TMK]],2,0),"NO")</f>
        <v>J</v>
      </c>
      <c r="D640" s="4" t="str">
        <f>MID(Servicios[[#This Row],[VIN2]],10,8)</f>
        <v>G0164798</v>
      </c>
      <c r="E640" s="3">
        <f t="shared" si="63"/>
        <v>1</v>
      </c>
      <c r="F640">
        <f t="shared" si="64"/>
        <v>30</v>
      </c>
      <c r="G640" t="str">
        <f>TEXT(Servicios[[#This Row],[FECHA]],"aaaa")</f>
        <v>2023</v>
      </c>
      <c r="H640" t="str">
        <f>TEXT(Servicios[[#This Row],[FECHA]],"mmmm")</f>
        <v>marzo</v>
      </c>
      <c r="I640" t="str">
        <f>CONCATENATE(Servicios[[#This Row],[MES]]," ",Servicios[[#This Row],[AÑO]])</f>
        <v>marzo 2023</v>
      </c>
      <c r="J640" s="3" t="str">
        <f>MID(Servicios[[#This Row],[ORDEN]],1,1)</f>
        <v>S</v>
      </c>
      <c r="L640" t="s">
        <v>20856</v>
      </c>
      <c r="M640" t="s">
        <v>20973</v>
      </c>
      <c r="N640" t="s">
        <v>20486</v>
      </c>
      <c r="O640" t="s">
        <v>118</v>
      </c>
      <c r="P640" t="s">
        <v>251</v>
      </c>
      <c r="Q640" t="s">
        <v>10636</v>
      </c>
      <c r="R640" t="e">
        <f>VLOOKUP(Servicios[[#This Row],[VIN2]],Table_OutputBDVentaReciente[Vin],1,0)</f>
        <v>#N/A</v>
      </c>
      <c r="S640" t="str">
        <f>VLOOKUP(Servicios[[#This Row],[VIN2]],Table_ListadoRptClientes[Vin],1,0)</f>
        <v>MR0EX8DDXG0164798</v>
      </c>
      <c r="T640" t="e">
        <f>VLOOKUP(Servicios[[#This Row],[VIN2]],Table_LIstadoInactivos[Vin],1,0)</f>
        <v>#N/A</v>
      </c>
      <c r="U640" t="e">
        <f>VLOOKUP(Servicios[[#This Row],[VIN2]],Table_Campanias[Vin],1,0)</f>
        <v>#N/A</v>
      </c>
      <c r="V640" s="3" t="str">
        <f>MID(Servicios[[#This Row],[VIN2]],10,1)</f>
        <v>G</v>
      </c>
      <c r="W640" s="3">
        <f t="shared" si="65"/>
        <v>2016</v>
      </c>
      <c r="X640" t="s">
        <v>20485</v>
      </c>
      <c r="Y640">
        <v>4121570580</v>
      </c>
      <c r="Z640">
        <v>4612543219</v>
      </c>
      <c r="AA640">
        <v>4612543219</v>
      </c>
      <c r="AB640" t="s">
        <v>20974</v>
      </c>
      <c r="AC640" t="s">
        <v>20975</v>
      </c>
      <c r="AD640" s="9" t="str">
        <f>IFERROR(VLOOKUP(Servicios[[#This Row],[VIN 8 BV]],Citas[[VIN]:[STATUS ASISTENCIA]],1,FALSE),"NO")</f>
        <v>G0164798</v>
      </c>
    </row>
    <row r="641" spans="1:30">
      <c r="A641" s="1">
        <v>45015</v>
      </c>
      <c r="B641" s="19" t="s">
        <v>19961</v>
      </c>
      <c r="C641" s="156" t="str">
        <f>IFERROR(VLOOKUP(Servicios[[#This Row],[VIN 8 BV]],Citas[[VIN]:[TMK]],2,0),"NO")</f>
        <v>K</v>
      </c>
      <c r="D641" s="4" t="str">
        <f>MID(Servicios[[#This Row],[VIN2]],10,8)</f>
        <v>GW464975</v>
      </c>
      <c r="E641" s="3">
        <f t="shared" si="63"/>
        <v>1</v>
      </c>
      <c r="F641">
        <f t="shared" si="64"/>
        <v>30</v>
      </c>
      <c r="G641" t="str">
        <f>TEXT(Servicios[[#This Row],[FECHA]],"aaaa")</f>
        <v>2023</v>
      </c>
      <c r="H641" t="str">
        <f>TEXT(Servicios[[#This Row],[FECHA]],"mmmm")</f>
        <v>marzo</v>
      </c>
      <c r="I641" t="str">
        <f>CONCATENATE(Servicios[[#This Row],[MES]]," ",Servicios[[#This Row],[AÑO]])</f>
        <v>marzo 2023</v>
      </c>
      <c r="J641" s="3" t="str">
        <f>MID(Servicios[[#This Row],[ORDEN]],1,1)</f>
        <v>S</v>
      </c>
      <c r="L641" t="s">
        <v>20857</v>
      </c>
      <c r="M641" t="s">
        <v>20976</v>
      </c>
      <c r="N641" t="s">
        <v>19963</v>
      </c>
      <c r="O641" t="s">
        <v>119</v>
      </c>
      <c r="P641" t="s">
        <v>295</v>
      </c>
      <c r="Q641" t="s">
        <v>10416</v>
      </c>
      <c r="R641" t="e">
        <f>VLOOKUP(Servicios[[#This Row],[VIN2]],Table_OutputBDVentaReciente[Vin],1,0)</f>
        <v>#N/A</v>
      </c>
      <c r="S641" t="str">
        <f>VLOOKUP(Servicios[[#This Row],[VIN2]],Table_ListadoRptClientes[Vin],1,0)</f>
        <v>2T3RFREV0GW464975</v>
      </c>
      <c r="T641" t="e">
        <f>VLOOKUP(Servicios[[#This Row],[VIN2]],Table_LIstadoInactivos[Vin],1,0)</f>
        <v>#N/A</v>
      </c>
      <c r="U641" t="e">
        <f>VLOOKUP(Servicios[[#This Row],[VIN2]],Table_Campanias[Vin],1,0)</f>
        <v>#N/A</v>
      </c>
      <c r="V641" s="3" t="str">
        <f>MID(Servicios[[#This Row],[VIN2]],10,1)</f>
        <v>G</v>
      </c>
      <c r="W641" s="3">
        <f t="shared" si="65"/>
        <v>2016</v>
      </c>
      <c r="X641" t="s">
        <v>20977</v>
      </c>
      <c r="Y641">
        <v>4616180880</v>
      </c>
      <c r="Z641">
        <v>4614216197</v>
      </c>
      <c r="AA641">
        <v>4614216197</v>
      </c>
      <c r="AB641">
        <v>4612545264</v>
      </c>
      <c r="AC641" t="s">
        <v>20978</v>
      </c>
      <c r="AD641" s="9" t="str">
        <f>IFERROR(VLOOKUP(Servicios[[#This Row],[VIN 8 BV]],Citas[[VIN]:[STATUS ASISTENCIA]],1,FALSE),"NO")</f>
        <v>GW464975</v>
      </c>
    </row>
    <row r="642" spans="1:30">
      <c r="A642" s="1">
        <v>45015</v>
      </c>
      <c r="B642" s="19" t="s">
        <v>20363</v>
      </c>
      <c r="C642" s="156" t="str">
        <f>IFERROR(VLOOKUP(Servicios[[#This Row],[VIN 8 BV]],Citas[[VIN]:[TMK]],2,0),"NO")</f>
        <v>I</v>
      </c>
      <c r="D642" s="4" t="str">
        <f>MID(Servicios[[#This Row],[VIN2]],10,8)</f>
        <v>K1161267</v>
      </c>
      <c r="E642" s="3">
        <f t="shared" si="63"/>
        <v>1</v>
      </c>
      <c r="F642">
        <f t="shared" si="64"/>
        <v>30</v>
      </c>
      <c r="G642" t="str">
        <f>TEXT(Servicios[[#This Row],[FECHA]],"aaaa")</f>
        <v>2023</v>
      </c>
      <c r="H642" t="str">
        <f>TEXT(Servicios[[#This Row],[FECHA]],"mmmm")</f>
        <v>marzo</v>
      </c>
      <c r="I642" t="str">
        <f>CONCATENATE(Servicios[[#This Row],[MES]]," ",Servicios[[#This Row],[AÑO]])</f>
        <v>marzo 2023</v>
      </c>
      <c r="J642" s="3" t="str">
        <f>MID(Servicios[[#This Row],[ORDEN]],1,1)</f>
        <v>S</v>
      </c>
      <c r="L642" t="s">
        <v>20861</v>
      </c>
      <c r="M642" t="s">
        <v>20979</v>
      </c>
      <c r="N642" t="s">
        <v>20496</v>
      </c>
      <c r="O642" t="s">
        <v>118</v>
      </c>
      <c r="P642" t="s">
        <v>231</v>
      </c>
      <c r="Q642" t="s">
        <v>8216</v>
      </c>
      <c r="R642" t="e">
        <f>VLOOKUP(Servicios[[#This Row],[VIN2]],Table_OutputBDVentaReciente[Vin],1,0)</f>
        <v>#N/A</v>
      </c>
      <c r="S642" t="str">
        <f>VLOOKUP(Servicios[[#This Row],[VIN2]],Table_ListadoRptClientes[Vin],1,0)</f>
        <v>MR2K29F30K1161267</v>
      </c>
      <c r="T642" t="e">
        <f>VLOOKUP(Servicios[[#This Row],[VIN2]],Table_LIstadoInactivos[Vin],1,0)</f>
        <v>#N/A</v>
      </c>
      <c r="U642" t="e">
        <f>VLOOKUP(Servicios[[#This Row],[VIN2]],Table_Campanias[Vin],1,0)</f>
        <v>#N/A</v>
      </c>
      <c r="V642" s="3" t="str">
        <f>MID(Servicios[[#This Row],[VIN2]],10,1)</f>
        <v>K</v>
      </c>
      <c r="W642" s="3">
        <f t="shared" si="65"/>
        <v>2020</v>
      </c>
      <c r="X642" t="s">
        <v>20980</v>
      </c>
      <c r="Y642">
        <v>0</v>
      </c>
      <c r="Z642">
        <v>4611409125</v>
      </c>
      <c r="AA642">
        <v>4611409125</v>
      </c>
      <c r="AB642">
        <v>0</v>
      </c>
      <c r="AC642" t="s">
        <v>20981</v>
      </c>
      <c r="AD642" s="9" t="str">
        <f>IFERROR(VLOOKUP(Servicios[[#This Row],[VIN 8 BV]],Citas[[VIN]:[STATUS ASISTENCIA]],1,FALSE),"NO")</f>
        <v>K1161267</v>
      </c>
    </row>
    <row r="643" spans="1:30">
      <c r="A643" s="1">
        <v>45015</v>
      </c>
      <c r="B643" s="19" t="s">
        <v>20364</v>
      </c>
      <c r="C643" s="156" t="str">
        <f>IFERROR(VLOOKUP(Servicios[[#This Row],[VIN 8 BV]],Citas[[VIN]:[TMK]],2,0),"NO")</f>
        <v>I</v>
      </c>
      <c r="D643" s="4" t="str">
        <f>MID(Servicios[[#This Row],[VIN2]],10,8)</f>
        <v>GY146850</v>
      </c>
      <c r="E643" s="3">
        <f t="shared" si="63"/>
        <v>1</v>
      </c>
      <c r="F643">
        <f t="shared" si="64"/>
        <v>30</v>
      </c>
      <c r="G643" t="str">
        <f>TEXT(Servicios[[#This Row],[FECHA]],"aaaa")</f>
        <v>2023</v>
      </c>
      <c r="H643" t="str">
        <f>TEXT(Servicios[[#This Row],[FECHA]],"mmmm")</f>
        <v>marzo</v>
      </c>
      <c r="I643" t="str">
        <f>CONCATENATE(Servicios[[#This Row],[MES]]," ",Servicios[[#This Row],[AÑO]])</f>
        <v>marzo 2023</v>
      </c>
      <c r="J643" s="3" t="str">
        <f>MID(Servicios[[#This Row],[ORDEN]],1,1)</f>
        <v>S</v>
      </c>
      <c r="L643" t="s">
        <v>20862</v>
      </c>
      <c r="M643" t="s">
        <v>20982</v>
      </c>
      <c r="N643" t="s">
        <v>20498</v>
      </c>
      <c r="O643" t="s">
        <v>118</v>
      </c>
      <c r="P643" t="s">
        <v>396</v>
      </c>
      <c r="Q643" t="s">
        <v>10197</v>
      </c>
      <c r="R643" t="e">
        <f>VLOOKUP(Servicios[[#This Row],[VIN2]],Table_OutputBDVentaReciente[Vin],1,0)</f>
        <v>#N/A</v>
      </c>
      <c r="S643" t="str">
        <f>VLOOKUP(Servicios[[#This Row],[VIN2]],Table_ListadoRptClientes[Vin],1,0)</f>
        <v>3MYDLAYV7GY146850</v>
      </c>
      <c r="T643" t="e">
        <f>VLOOKUP(Servicios[[#This Row],[VIN2]],Table_LIstadoInactivos[Vin],1,0)</f>
        <v>#N/A</v>
      </c>
      <c r="U643" t="e">
        <f>VLOOKUP(Servicios[[#This Row],[VIN2]],Table_Campanias[Vin],1,0)</f>
        <v>#N/A</v>
      </c>
      <c r="V643" s="3" t="str">
        <f>MID(Servicios[[#This Row],[VIN2]],10,1)</f>
        <v>G</v>
      </c>
      <c r="W643" s="3">
        <f t="shared" si="65"/>
        <v>2016</v>
      </c>
      <c r="X643" t="s">
        <v>20497</v>
      </c>
      <c r="Y643">
        <v>4613299761</v>
      </c>
      <c r="Z643">
        <v>4613299761</v>
      </c>
      <c r="AA643">
        <v>4613299761</v>
      </c>
      <c r="AB643">
        <v>4613299761</v>
      </c>
      <c r="AC643" t="s">
        <v>20983</v>
      </c>
      <c r="AD643" s="9" t="str">
        <f>IFERROR(VLOOKUP(Servicios[[#This Row],[VIN 8 BV]],Citas[[VIN]:[STATUS ASISTENCIA]],1,FALSE),"NO")</f>
        <v>GY146850</v>
      </c>
    </row>
    <row r="644" spans="1:30">
      <c r="A644" s="1">
        <v>45015</v>
      </c>
      <c r="B644" s="19" t="s">
        <v>20365</v>
      </c>
      <c r="C644" s="156" t="str">
        <f>IFERROR(VLOOKUP(Servicios[[#This Row],[VIN 8 BV]],Citas[[VIN]:[TMK]],2,0),"NO")</f>
        <v>J</v>
      </c>
      <c r="D644" s="4" t="str">
        <f>MID(Servicios[[#This Row],[VIN2]],10,8)</f>
        <v>L3108521</v>
      </c>
      <c r="E644" s="3">
        <f t="shared" si="63"/>
        <v>1</v>
      </c>
      <c r="F644">
        <f t="shared" si="64"/>
        <v>30</v>
      </c>
      <c r="G644" t="str">
        <f>TEXT(Servicios[[#This Row],[FECHA]],"aaaa")</f>
        <v>2023</v>
      </c>
      <c r="H644" t="str">
        <f>TEXT(Servicios[[#This Row],[FECHA]],"mmmm")</f>
        <v>marzo</v>
      </c>
      <c r="I644" t="str">
        <f>CONCATENATE(Servicios[[#This Row],[MES]]," ",Servicios[[#This Row],[AÑO]])</f>
        <v>marzo 2023</v>
      </c>
      <c r="J644" s="3" t="str">
        <f>MID(Servicios[[#This Row],[ORDEN]],1,1)</f>
        <v>S</v>
      </c>
      <c r="L644" t="s">
        <v>20863</v>
      </c>
      <c r="M644" t="s">
        <v>20984</v>
      </c>
      <c r="N644" t="s">
        <v>20500</v>
      </c>
      <c r="O644" t="s">
        <v>119</v>
      </c>
      <c r="P644" t="s">
        <v>215</v>
      </c>
      <c r="Q644" t="s">
        <v>7665</v>
      </c>
      <c r="R644" t="e">
        <f>VLOOKUP(Servicios[[#This Row],[VIN2]],Table_OutputBDVentaReciente[Vin],1,0)</f>
        <v>#N/A</v>
      </c>
      <c r="S644" t="str">
        <f>VLOOKUP(Servicios[[#This Row],[VIN2]],Table_ListadoRptClientes[Vin],1,0)</f>
        <v>JTDKARFU8L3108521</v>
      </c>
      <c r="T644" t="e">
        <f>VLOOKUP(Servicios[[#This Row],[VIN2]],Table_LIstadoInactivos[Vin],1,0)</f>
        <v>#N/A</v>
      </c>
      <c r="U644" t="e">
        <f>VLOOKUP(Servicios[[#This Row],[VIN2]],Table_Campanias[Vin],1,0)</f>
        <v>#N/A</v>
      </c>
      <c r="V644" s="3" t="str">
        <f>MID(Servicios[[#This Row],[VIN2]],10,1)</f>
        <v>L</v>
      </c>
      <c r="W644" s="3">
        <f t="shared" si="65"/>
        <v>2021</v>
      </c>
      <c r="X644" t="s">
        <v>20499</v>
      </c>
      <c r="Y644">
        <v>4641349468</v>
      </c>
      <c r="Z644">
        <v>4661349468</v>
      </c>
      <c r="AA644">
        <v>4661349468</v>
      </c>
      <c r="AB644">
        <v>0</v>
      </c>
      <c r="AC644" t="s">
        <v>20985</v>
      </c>
      <c r="AD644" s="9" t="str">
        <f>IFERROR(VLOOKUP(Servicios[[#This Row],[VIN 8 BV]],Citas[[VIN]:[STATUS ASISTENCIA]],1,FALSE),"NO")</f>
        <v>L3108521</v>
      </c>
    </row>
    <row r="645" spans="1:30">
      <c r="A645" s="1">
        <v>45015</v>
      </c>
      <c r="B645" s="19" t="s">
        <v>20366</v>
      </c>
      <c r="C645" s="156" t="str">
        <f>IFERROR(VLOOKUP(Servicios[[#This Row],[VIN 8 BV]],Citas[[VIN]:[TMK]],2,0),"NO")</f>
        <v>J</v>
      </c>
      <c r="D645" s="4" t="str">
        <f>MID(Servicios[[#This Row],[VIN2]],10,8)</f>
        <v>N3005208</v>
      </c>
      <c r="E645" s="3">
        <f t="shared" si="63"/>
        <v>1</v>
      </c>
      <c r="F645">
        <f t="shared" si="64"/>
        <v>30</v>
      </c>
      <c r="G645" t="str">
        <f>TEXT(Servicios[[#This Row],[FECHA]],"aaaa")</f>
        <v>2023</v>
      </c>
      <c r="H645" t="str">
        <f>TEXT(Servicios[[#This Row],[FECHA]],"mmmm")</f>
        <v>marzo</v>
      </c>
      <c r="I645" t="str">
        <f>CONCATENATE(Servicios[[#This Row],[MES]]," ",Servicios[[#This Row],[AÑO]])</f>
        <v>marzo 2023</v>
      </c>
      <c r="J645" s="3" t="str">
        <f>MID(Servicios[[#This Row],[ORDEN]],1,1)</f>
        <v>S</v>
      </c>
      <c r="L645" t="s">
        <v>20864</v>
      </c>
      <c r="M645" t="s">
        <v>20986</v>
      </c>
      <c r="N645" t="s">
        <v>20502</v>
      </c>
      <c r="O645" t="s">
        <v>120</v>
      </c>
      <c r="P645" t="s">
        <v>459</v>
      </c>
      <c r="Q645" t="s">
        <v>5340</v>
      </c>
      <c r="R645" t="e">
        <f>VLOOKUP(Servicios[[#This Row],[VIN2]],Table_OutputBDVentaReciente[Vin],1,0)</f>
        <v>#N/A</v>
      </c>
      <c r="S645" t="str">
        <f>VLOOKUP(Servicios[[#This Row],[VIN2]],Table_ListadoRptClientes[Vin],1,0)</f>
        <v>JTDBARDE6N3005208</v>
      </c>
      <c r="T645" t="e">
        <f>VLOOKUP(Servicios[[#This Row],[VIN2]],Table_LIstadoInactivos[Vin],1,0)</f>
        <v>#N/A</v>
      </c>
      <c r="U645" t="e">
        <f>VLOOKUP(Servicios[[#This Row],[VIN2]],Table_Campanias[Vin],1,0)</f>
        <v>#N/A</v>
      </c>
      <c r="V645" s="3" t="str">
        <f>MID(Servicios[[#This Row],[VIN2]],10,1)</f>
        <v>N</v>
      </c>
      <c r="W645" s="3" t="str">
        <f t="shared" si="65"/>
        <v/>
      </c>
      <c r="X645" t="s">
        <v>20501</v>
      </c>
      <c r="Y645">
        <v>4131015746</v>
      </c>
      <c r="Z645">
        <v>4131015746</v>
      </c>
      <c r="AA645">
        <v>4131015746</v>
      </c>
      <c r="AB645">
        <v>0</v>
      </c>
      <c r="AC645" t="s">
        <v>20987</v>
      </c>
      <c r="AD645" s="9" t="str">
        <f>IFERROR(VLOOKUP(Servicios[[#This Row],[VIN 8 BV]],Citas[[VIN]:[STATUS ASISTENCIA]],1,FALSE),"NO")</f>
        <v>N3005208</v>
      </c>
    </row>
    <row r="646" spans="1:30">
      <c r="A646" s="1">
        <v>45015</v>
      </c>
      <c r="B646" s="19" t="s">
        <v>20371</v>
      </c>
      <c r="C646" s="156" t="str">
        <f>IFERROR(VLOOKUP(Servicios[[#This Row],[VIN 8 BV]],Citas[[VIN]:[TMK]],2,0),"NO")</f>
        <v>I</v>
      </c>
      <c r="D646" s="4" t="str">
        <f>MID(Servicios[[#This Row],[VIN2]],10,8)</f>
        <v>L1209101</v>
      </c>
      <c r="E646" s="3">
        <f t="shared" si="63"/>
        <v>1</v>
      </c>
      <c r="F646">
        <f t="shared" si="64"/>
        <v>30</v>
      </c>
      <c r="G646" t="str">
        <f>TEXT(Servicios[[#This Row],[FECHA]],"aaaa")</f>
        <v>2023</v>
      </c>
      <c r="H646" t="str">
        <f>TEXT(Servicios[[#This Row],[FECHA]],"mmmm")</f>
        <v>marzo</v>
      </c>
      <c r="I646" t="str">
        <f>CONCATENATE(Servicios[[#This Row],[MES]]," ",Servicios[[#This Row],[AÑO]])</f>
        <v>marzo 2023</v>
      </c>
      <c r="J646" s="3" t="str">
        <f>MID(Servicios[[#This Row],[ORDEN]],1,1)</f>
        <v>S</v>
      </c>
      <c r="L646" t="s">
        <v>20869</v>
      </c>
      <c r="M646" t="s">
        <v>20988</v>
      </c>
      <c r="N646" t="s">
        <v>20506</v>
      </c>
      <c r="O646" t="s">
        <v>118</v>
      </c>
      <c r="P646" t="s">
        <v>231</v>
      </c>
      <c r="Q646" t="s">
        <v>7104</v>
      </c>
      <c r="R646" t="e">
        <f>VLOOKUP(Servicios[[#This Row],[VIN2]],Table_OutputBDVentaReciente[Vin],1,0)</f>
        <v>#N/A</v>
      </c>
      <c r="S646" t="str">
        <f>VLOOKUP(Servicios[[#This Row],[VIN2]],Table_ListadoRptClientes[Vin],1,0)</f>
        <v>MR2B29F38L1209101</v>
      </c>
      <c r="T646" t="e">
        <f>VLOOKUP(Servicios[[#This Row],[VIN2]],Table_LIstadoInactivos[Vin],1,0)</f>
        <v>#N/A</v>
      </c>
      <c r="U646" t="e">
        <f>VLOOKUP(Servicios[[#This Row],[VIN2]],Table_Campanias[Vin],1,0)</f>
        <v>#N/A</v>
      </c>
      <c r="V646" s="3" t="str">
        <f>MID(Servicios[[#This Row],[VIN2]],10,1)</f>
        <v>L</v>
      </c>
      <c r="W646" s="3">
        <f t="shared" si="65"/>
        <v>2021</v>
      </c>
      <c r="X646" t="s">
        <v>20505</v>
      </c>
      <c r="Y646">
        <v>0</v>
      </c>
      <c r="Z646">
        <v>4611168994</v>
      </c>
      <c r="AA646">
        <v>4611168994</v>
      </c>
      <c r="AB646">
        <v>0</v>
      </c>
      <c r="AC646" t="s">
        <v>20989</v>
      </c>
      <c r="AD646" s="9" t="str">
        <f>IFERROR(VLOOKUP(Servicios[[#This Row],[VIN 8 BV]],Citas[[VIN]:[STATUS ASISTENCIA]],1,FALSE),"NO")</f>
        <v>L1209101</v>
      </c>
    </row>
    <row r="647" spans="1:30">
      <c r="A647" s="1">
        <v>45015</v>
      </c>
      <c r="B647" s="19" t="s">
        <v>20373</v>
      </c>
      <c r="C647" s="156" t="str">
        <f>IFERROR(VLOOKUP(Servicios[[#This Row],[VIN 8 BV]],Citas[[VIN]:[TMK]],2,0),"NO")</f>
        <v>M</v>
      </c>
      <c r="D647" s="4" t="str">
        <f>MID(Servicios[[#This Row],[VIN2]],10,8)</f>
        <v>JK022042</v>
      </c>
      <c r="E647" s="3">
        <f t="shared" si="63"/>
        <v>1</v>
      </c>
      <c r="F647">
        <f t="shared" si="64"/>
        <v>30</v>
      </c>
      <c r="G647" t="str">
        <f>TEXT(Servicios[[#This Row],[FECHA]],"aaaa")</f>
        <v>2023</v>
      </c>
      <c r="H647" t="str">
        <f>TEXT(Servicios[[#This Row],[FECHA]],"mmmm")</f>
        <v>marzo</v>
      </c>
      <c r="I647" t="str">
        <f>CONCATENATE(Servicios[[#This Row],[MES]]," ",Servicios[[#This Row],[AÑO]])</f>
        <v>marzo 2023</v>
      </c>
      <c r="J647" s="3" t="str">
        <f>MID(Servicios[[#This Row],[ORDEN]],1,1)</f>
        <v>S</v>
      </c>
      <c r="L647" t="s">
        <v>20870</v>
      </c>
      <c r="M647" t="s">
        <v>20990</v>
      </c>
      <c r="N647" t="s">
        <v>20508</v>
      </c>
      <c r="O647" t="s">
        <v>120</v>
      </c>
      <c r="P647" t="s">
        <v>244</v>
      </c>
      <c r="Q647" t="s">
        <v>20991</v>
      </c>
      <c r="R647" t="e">
        <f>VLOOKUP(Servicios[[#This Row],[VIN2]],Table_OutputBDVentaReciente[Vin],1,0)</f>
        <v>#N/A</v>
      </c>
      <c r="S647" t="e">
        <f>VLOOKUP(Servicios[[#This Row],[VIN2]],Table_ListadoRptClientes[Vin],1,0)</f>
        <v>#N/A</v>
      </c>
      <c r="T647" t="e">
        <f>VLOOKUP(Servicios[[#This Row],[VIN2]],Table_LIstadoInactivos[Vin],1,0)</f>
        <v>#N/A</v>
      </c>
      <c r="U647" t="e">
        <f>VLOOKUP(Servicios[[#This Row],[VIN2]],Table_Campanias[Vin],1,0)</f>
        <v>#N/A</v>
      </c>
      <c r="V647" s="3" t="str">
        <f>MID(Servicios[[#This Row],[VIN2]],10,1)</f>
        <v>J</v>
      </c>
      <c r="W647" s="3">
        <f t="shared" si="65"/>
        <v>2019</v>
      </c>
      <c r="X647" t="s">
        <v>20992</v>
      </c>
      <c r="Y647">
        <v>0</v>
      </c>
      <c r="Z647">
        <v>0</v>
      </c>
      <c r="AA647">
        <v>4611737575</v>
      </c>
      <c r="AB647">
        <v>0</v>
      </c>
      <c r="AC647" t="s">
        <v>20993</v>
      </c>
      <c r="AD647" s="9" t="str">
        <f>IFERROR(VLOOKUP(Servicios[[#This Row],[VIN 8 BV]],Citas[[VIN]:[STATUS ASISTENCIA]],1,FALSE),"NO")</f>
        <v>JK022042</v>
      </c>
    </row>
    <row r="648" spans="1:30">
      <c r="A648" s="1">
        <v>45015</v>
      </c>
      <c r="B648" s="19" t="s">
        <v>21021</v>
      </c>
      <c r="C648" s="156" t="str">
        <f>IFERROR(VLOOKUP(Servicios[[#This Row],[VIN 8 BV]],Citas[[VIN]:[TMK]],2,0),"NO")</f>
        <v>NO</v>
      </c>
      <c r="D648" s="4" t="str">
        <f>MID(Servicios[[#This Row],[VIN2]],10,8)</f>
        <v>J1611973</v>
      </c>
      <c r="E648" s="3">
        <f t="shared" si="63"/>
        <v>1</v>
      </c>
      <c r="F648">
        <f t="shared" si="64"/>
        <v>30</v>
      </c>
      <c r="G648" t="str">
        <f>TEXT(Servicios[[#This Row],[FECHA]],"aaaa")</f>
        <v>2023</v>
      </c>
      <c r="H648" t="str">
        <f>TEXT(Servicios[[#This Row],[FECHA]],"mmmm")</f>
        <v>marzo</v>
      </c>
      <c r="I648" t="str">
        <f>CONCATENATE(Servicios[[#This Row],[MES]]," ",Servicios[[#This Row],[AÑO]])</f>
        <v>marzo 2023</v>
      </c>
      <c r="J648" s="3" t="str">
        <f>MID(Servicios[[#This Row],[ORDEN]],1,1)</f>
        <v>S</v>
      </c>
      <c r="L648" t="s">
        <v>20994</v>
      </c>
      <c r="M648" t="s">
        <v>20995</v>
      </c>
      <c r="N648" t="s">
        <v>20996</v>
      </c>
      <c r="O648" t="s">
        <v>120</v>
      </c>
      <c r="P648" t="s">
        <v>451</v>
      </c>
      <c r="Q648" t="s">
        <v>9058</v>
      </c>
      <c r="R648" t="e">
        <f>VLOOKUP(Servicios[[#This Row],[VIN2]],Table_OutputBDVentaReciente[Vin],1,0)</f>
        <v>#N/A</v>
      </c>
      <c r="S648" t="str">
        <f>VLOOKUP(Servicios[[#This Row],[VIN2]],Table_ListadoRptClientes[Vin],1,0)</f>
        <v>JTDKDTB32J1611973</v>
      </c>
      <c r="T648" t="e">
        <f>VLOOKUP(Servicios[[#This Row],[VIN2]],Table_LIstadoInactivos[Vin],1,0)</f>
        <v>#N/A</v>
      </c>
      <c r="U648" t="e">
        <f>VLOOKUP(Servicios[[#This Row],[VIN2]],Table_Campanias[Vin],1,0)</f>
        <v>#N/A</v>
      </c>
      <c r="V648" s="3" t="str">
        <f>MID(Servicios[[#This Row],[VIN2]],10,1)</f>
        <v>J</v>
      </c>
      <c r="W648" s="3">
        <f t="shared" si="65"/>
        <v>2019</v>
      </c>
      <c r="X648" t="s">
        <v>20997</v>
      </c>
      <c r="Y648">
        <v>0</v>
      </c>
      <c r="Z648">
        <v>4611464849</v>
      </c>
      <c r="AA648">
        <v>4611464849</v>
      </c>
      <c r="AB648">
        <v>0</v>
      </c>
      <c r="AC648" t="s">
        <v>20998</v>
      </c>
      <c r="AD648" s="9" t="str">
        <f>IFERROR(VLOOKUP(Servicios[[#This Row],[VIN 8 BV]],Citas[[VIN]:[STATUS ASISTENCIA]],1,FALSE),"NO")</f>
        <v>NO</v>
      </c>
    </row>
    <row r="649" spans="1:30">
      <c r="A649" s="1">
        <v>45015</v>
      </c>
      <c r="B649" s="19" t="s">
        <v>20379</v>
      </c>
      <c r="C649" s="156" t="str">
        <f>IFERROR(VLOOKUP(Servicios[[#This Row],[VIN 8 BV]],Citas[[VIN]:[TMK]],2,0),"NO")</f>
        <v>I</v>
      </c>
      <c r="D649" s="4" t="str">
        <f>MID(Servicios[[#This Row],[VIN2]],10,8)</f>
        <v>HY170301</v>
      </c>
      <c r="E649" s="3">
        <f t="shared" si="63"/>
        <v>1</v>
      </c>
      <c r="F649">
        <f t="shared" si="64"/>
        <v>30</v>
      </c>
      <c r="G649" t="str">
        <f>TEXT(Servicios[[#This Row],[FECHA]],"aaaa")</f>
        <v>2023</v>
      </c>
      <c r="H649" t="str">
        <f>TEXT(Servicios[[#This Row],[FECHA]],"mmmm")</f>
        <v>marzo</v>
      </c>
      <c r="I649" t="str">
        <f>CONCATENATE(Servicios[[#This Row],[MES]]," ",Servicios[[#This Row],[AÑO]])</f>
        <v>marzo 2023</v>
      </c>
      <c r="J649" s="3" t="str">
        <f>MID(Servicios[[#This Row],[ORDEN]],1,1)</f>
        <v>S</v>
      </c>
      <c r="L649" t="s">
        <v>20874</v>
      </c>
      <c r="M649" t="s">
        <v>20999</v>
      </c>
      <c r="N649" t="s">
        <v>20513</v>
      </c>
      <c r="O649" t="s">
        <v>120</v>
      </c>
      <c r="P649" t="s">
        <v>396</v>
      </c>
      <c r="Q649" t="s">
        <v>9948</v>
      </c>
      <c r="R649" t="e">
        <f>VLOOKUP(Servicios[[#This Row],[VIN2]],Table_OutputBDVentaReciente[Vin],1,0)</f>
        <v>#N/A</v>
      </c>
      <c r="S649" t="str">
        <f>VLOOKUP(Servicios[[#This Row],[VIN2]],Table_ListadoRptClientes[Vin],1,0)</f>
        <v>3MYDLAYV4HY170301</v>
      </c>
      <c r="T649" t="e">
        <f>VLOOKUP(Servicios[[#This Row],[VIN2]],Table_LIstadoInactivos[Vin],1,0)</f>
        <v>#N/A</v>
      </c>
      <c r="U649" t="e">
        <f>VLOOKUP(Servicios[[#This Row],[VIN2]],Table_Campanias[Vin],1,0)</f>
        <v>#N/A</v>
      </c>
      <c r="V649" s="3" t="str">
        <f>MID(Servicios[[#This Row],[VIN2]],10,1)</f>
        <v>H</v>
      </c>
      <c r="W649" s="3">
        <f t="shared" si="65"/>
        <v>2017</v>
      </c>
      <c r="X649" t="s">
        <v>20512</v>
      </c>
      <c r="Y649">
        <v>4616161378</v>
      </c>
      <c r="Z649">
        <v>0</v>
      </c>
      <c r="AA649">
        <v>4615460048</v>
      </c>
      <c r="AB649">
        <v>0</v>
      </c>
      <c r="AC649" t="s">
        <v>21000</v>
      </c>
      <c r="AD649" s="9" t="str">
        <f>IFERROR(VLOOKUP(Servicios[[#This Row],[VIN 8 BV]],Citas[[VIN]:[STATUS ASISTENCIA]],1,FALSE),"NO")</f>
        <v>HY170301</v>
      </c>
    </row>
    <row r="650" spans="1:30">
      <c r="A650" s="1">
        <v>45015</v>
      </c>
      <c r="B650" s="19" t="s">
        <v>21022</v>
      </c>
      <c r="C650" s="156" t="str">
        <f>IFERROR(VLOOKUP(Servicios[[#This Row],[VIN 8 BV]],Citas[[VIN]:[TMK]],2,0),"NO")</f>
        <v>NO</v>
      </c>
      <c r="D650" s="4" t="str">
        <f>MID(Servicios[[#This Row],[VIN2]],10,8)</f>
        <v>HS880136</v>
      </c>
      <c r="E650" s="3">
        <f t="shared" si="63"/>
        <v>1</v>
      </c>
      <c r="F650">
        <f t="shared" si="64"/>
        <v>30</v>
      </c>
      <c r="G650" t="str">
        <f>TEXT(Servicios[[#This Row],[FECHA]],"aaaa")</f>
        <v>2023</v>
      </c>
      <c r="H650" t="str">
        <f>TEXT(Servicios[[#This Row],[FECHA]],"mmmm")</f>
        <v>marzo</v>
      </c>
      <c r="I650" t="str">
        <f>CONCATENATE(Servicios[[#This Row],[MES]]," ",Servicios[[#This Row],[AÑO]])</f>
        <v>marzo 2023</v>
      </c>
      <c r="J650" s="3" t="str">
        <f>MID(Servicios[[#This Row],[ORDEN]],1,1)</f>
        <v>T</v>
      </c>
      <c r="L650" t="s">
        <v>21001</v>
      </c>
      <c r="M650" t="s">
        <v>21002</v>
      </c>
      <c r="N650" t="s">
        <v>4554</v>
      </c>
      <c r="O650" t="s">
        <v>118</v>
      </c>
      <c r="P650" t="s">
        <v>367</v>
      </c>
      <c r="Q650" t="s">
        <v>14720</v>
      </c>
      <c r="R650" t="e">
        <f>VLOOKUP(Servicios[[#This Row],[VIN2]],Table_OutputBDVentaReciente[Vin],1,0)</f>
        <v>#N/A</v>
      </c>
      <c r="S650" t="e">
        <f>VLOOKUP(Servicios[[#This Row],[VIN2]],Table_ListadoRptClientes[Vin],1,0)</f>
        <v>#N/A</v>
      </c>
      <c r="T650" t="str">
        <f>VLOOKUP(Servicios[[#This Row],[VIN2]],Table_LIstadoInactivos[Vin],1,0)</f>
        <v>5TDYZ3DC7HS880136</v>
      </c>
      <c r="U650" t="e">
        <f>VLOOKUP(Servicios[[#This Row],[VIN2]],Table_Campanias[Vin],1,0)</f>
        <v>#N/A</v>
      </c>
      <c r="V650" s="3" t="str">
        <f>MID(Servicios[[#This Row],[VIN2]],10,1)</f>
        <v>H</v>
      </c>
      <c r="W650" s="3">
        <f t="shared" si="65"/>
        <v>2017</v>
      </c>
      <c r="X650" t="s">
        <v>21003</v>
      </c>
      <c r="Y650">
        <v>2271026114</v>
      </c>
      <c r="Z650">
        <v>4611862359</v>
      </c>
      <c r="AA650">
        <v>4611862732</v>
      </c>
      <c r="AB650" t="s">
        <v>21004</v>
      </c>
      <c r="AC650" t="s">
        <v>21005</v>
      </c>
      <c r="AD650" s="9" t="str">
        <f>IFERROR(VLOOKUP(Servicios[[#This Row],[VIN 8 BV]],Citas[[VIN]:[STATUS ASISTENCIA]],1,FALSE),"NO")</f>
        <v>NO</v>
      </c>
    </row>
    <row r="651" spans="1:30">
      <c r="A651" s="1">
        <v>45015</v>
      </c>
      <c r="B651" s="19" t="s">
        <v>4179</v>
      </c>
      <c r="C651" s="156" t="str">
        <f>IFERROR(VLOOKUP(Servicios[[#This Row],[VIN 8 BV]],Citas[[VIN]:[TMK]],2,0),"NO")</f>
        <v>K</v>
      </c>
      <c r="D651" s="4" t="str">
        <f>MID(Servicios[[#This Row],[VIN2]],10,8)</f>
        <v>AC441995</v>
      </c>
      <c r="E651" s="3">
        <f t="shared" si="63"/>
        <v>1</v>
      </c>
      <c r="F651">
        <f t="shared" si="64"/>
        <v>30</v>
      </c>
      <c r="G651" t="str">
        <f>TEXT(Servicios[[#This Row],[FECHA]],"aaaa")</f>
        <v>2023</v>
      </c>
      <c r="H651" t="str">
        <f>TEXT(Servicios[[#This Row],[FECHA]],"mmmm")</f>
        <v>marzo</v>
      </c>
      <c r="I651" t="str">
        <f>CONCATENATE(Servicios[[#This Row],[MES]]," ",Servicios[[#This Row],[AÑO]])</f>
        <v>marzo 2023</v>
      </c>
      <c r="J651" s="3" t="str">
        <f>MID(Servicios[[#This Row],[ORDEN]],1,1)</f>
        <v>T</v>
      </c>
      <c r="L651" t="s">
        <v>21006</v>
      </c>
      <c r="M651" t="s">
        <v>21007</v>
      </c>
      <c r="N651" t="s">
        <v>2156</v>
      </c>
      <c r="O651" t="s">
        <v>118</v>
      </c>
      <c r="P651" t="s">
        <v>310</v>
      </c>
      <c r="Q651" t="s">
        <v>11660</v>
      </c>
      <c r="R651" t="e">
        <f>VLOOKUP(Servicios[[#This Row],[VIN2]],Table_OutputBDVentaReciente[Vin],1,0)</f>
        <v>#N/A</v>
      </c>
      <c r="S651" t="str">
        <f>VLOOKUP(Servicios[[#This Row],[VIN2]],Table_ListadoRptClientes[Vin],1,0)</f>
        <v>2T1BU4EE7AC441995</v>
      </c>
      <c r="T651" t="e">
        <f>VLOOKUP(Servicios[[#This Row],[VIN2]],Table_LIstadoInactivos[Vin],1,0)</f>
        <v>#N/A</v>
      </c>
      <c r="U651" t="e">
        <f>VLOOKUP(Servicios[[#This Row],[VIN2]],Table_Campanias[Vin],1,0)</f>
        <v>#N/A</v>
      </c>
      <c r="V651" s="3" t="str">
        <f>MID(Servicios[[#This Row],[VIN2]],10,1)</f>
        <v>A</v>
      </c>
      <c r="W651" s="3">
        <f t="shared" si="65"/>
        <v>2010</v>
      </c>
      <c r="X651" t="s">
        <v>4180</v>
      </c>
      <c r="Y651">
        <v>4616145238</v>
      </c>
      <c r="Z651">
        <v>4611910595</v>
      </c>
      <c r="AA651">
        <v>4612321673</v>
      </c>
      <c r="AB651">
        <v>4613413739</v>
      </c>
      <c r="AC651" t="s">
        <v>2159</v>
      </c>
      <c r="AD651" s="9" t="str">
        <f>IFERROR(VLOOKUP(Servicios[[#This Row],[VIN 8 BV]],Citas[[VIN]:[STATUS ASISTENCIA]],1,FALSE),"NO")</f>
        <v>AC441995</v>
      </c>
    </row>
    <row r="652" spans="1:30">
      <c r="A652" s="1">
        <v>45015</v>
      </c>
      <c r="B652" s="19" t="s">
        <v>4041</v>
      </c>
      <c r="C652" s="156" t="str">
        <f>IFERROR(VLOOKUP(Servicios[[#This Row],[VIN 8 BV]],Citas[[VIN]:[TMK]],2,0),"NO")</f>
        <v>M</v>
      </c>
      <c r="D652" s="4" t="str">
        <f>MID(Servicios[[#This Row],[VIN2]],10,8)</f>
        <v>K1165866</v>
      </c>
      <c r="E652" s="3">
        <f t="shared" si="63"/>
        <v>1</v>
      </c>
      <c r="F652">
        <f t="shared" si="64"/>
        <v>30</v>
      </c>
      <c r="G652" t="str">
        <f>TEXT(Servicios[[#This Row],[FECHA]],"aaaa")</f>
        <v>2023</v>
      </c>
      <c r="H652" t="str">
        <f>TEXT(Servicios[[#This Row],[FECHA]],"mmmm")</f>
        <v>marzo</v>
      </c>
      <c r="I652" t="str">
        <f>CONCATENATE(Servicios[[#This Row],[MES]]," ",Servicios[[#This Row],[AÑO]])</f>
        <v>marzo 2023</v>
      </c>
      <c r="J652" s="3" t="str">
        <f>MID(Servicios[[#This Row],[ORDEN]],1,1)</f>
        <v>T</v>
      </c>
      <c r="L652" t="s">
        <v>20892</v>
      </c>
      <c r="M652" t="s">
        <v>21008</v>
      </c>
      <c r="N652" t="s">
        <v>4043</v>
      </c>
      <c r="O652" t="s">
        <v>118</v>
      </c>
      <c r="P652" t="s">
        <v>231</v>
      </c>
      <c r="Q652" t="s">
        <v>8191</v>
      </c>
      <c r="R652" t="e">
        <f>VLOOKUP(Servicios[[#This Row],[VIN2]],Table_OutputBDVentaReciente[Vin],1,0)</f>
        <v>#N/A</v>
      </c>
      <c r="S652" t="str">
        <f>VLOOKUP(Servicios[[#This Row],[VIN2]],Table_ListadoRptClientes[Vin],1,0)</f>
        <v>MR2B29F39K1165866</v>
      </c>
      <c r="T652" t="e">
        <f>VLOOKUP(Servicios[[#This Row],[VIN2]],Table_LIstadoInactivos[Vin],1,0)</f>
        <v>#N/A</v>
      </c>
      <c r="U652" t="e">
        <f>VLOOKUP(Servicios[[#This Row],[VIN2]],Table_Campanias[Vin],1,0)</f>
        <v>#N/A</v>
      </c>
      <c r="V652" s="3" t="str">
        <f>MID(Servicios[[#This Row],[VIN2]],10,1)</f>
        <v>K</v>
      </c>
      <c r="W652" s="3">
        <f t="shared" si="65"/>
        <v>2020</v>
      </c>
      <c r="X652" t="s">
        <v>4042</v>
      </c>
      <c r="Y652">
        <v>4421785199</v>
      </c>
      <c r="Z652">
        <v>4613366495</v>
      </c>
      <c r="AA652">
        <v>4613366495</v>
      </c>
      <c r="AB652">
        <v>4613366495</v>
      </c>
      <c r="AC652" t="s">
        <v>21009</v>
      </c>
      <c r="AD652" s="9" t="str">
        <f>IFERROR(VLOOKUP(Servicios[[#This Row],[VIN 8 BV]],Citas[[VIN]:[STATUS ASISTENCIA]],1,FALSE),"NO")</f>
        <v>K1165866</v>
      </c>
    </row>
    <row r="653" spans="1:30">
      <c r="A653" s="1">
        <v>45015</v>
      </c>
      <c r="B653" s="19" t="s">
        <v>20347</v>
      </c>
      <c r="C653" s="156" t="str">
        <f>IFERROR(VLOOKUP(Servicios[[#This Row],[VIN 8 BV]],Citas[[VIN]:[TMK]],2,0),"NO")</f>
        <v>M</v>
      </c>
      <c r="D653" s="4" t="str">
        <f>MID(Servicios[[#This Row],[VIN2]],10,8)</f>
        <v>FW220032</v>
      </c>
      <c r="E653" s="3">
        <f t="shared" si="63"/>
        <v>1</v>
      </c>
      <c r="F653">
        <f t="shared" si="64"/>
        <v>30</v>
      </c>
      <c r="G653" t="str">
        <f>TEXT(Servicios[[#This Row],[FECHA]],"aaaa")</f>
        <v>2023</v>
      </c>
      <c r="H653" t="str">
        <f>TEXT(Servicios[[#This Row],[FECHA]],"mmmm")</f>
        <v>marzo</v>
      </c>
      <c r="I653" t="str">
        <f>CONCATENATE(Servicios[[#This Row],[MES]]," ",Servicios[[#This Row],[AÑO]])</f>
        <v>marzo 2023</v>
      </c>
      <c r="J653" s="3" t="str">
        <f>MID(Servicios[[#This Row],[ORDEN]],1,1)</f>
        <v>T</v>
      </c>
      <c r="L653" t="s">
        <v>20851</v>
      </c>
      <c r="M653" t="s">
        <v>21010</v>
      </c>
      <c r="N653" t="s">
        <v>20469</v>
      </c>
      <c r="O653" t="s">
        <v>118</v>
      </c>
      <c r="P653" t="s">
        <v>295</v>
      </c>
      <c r="Q653" t="s">
        <v>10653</v>
      </c>
      <c r="R653" t="e">
        <f>VLOOKUP(Servicios[[#This Row],[VIN2]],Table_OutputBDVentaReciente[Vin],1,0)</f>
        <v>#N/A</v>
      </c>
      <c r="S653" t="str">
        <f>VLOOKUP(Servicios[[#This Row],[VIN2]],Table_ListadoRptClientes[Vin],1,0)</f>
        <v>2T3ZF4EV7FW220032</v>
      </c>
      <c r="T653" t="e">
        <f>VLOOKUP(Servicios[[#This Row],[VIN2]],Table_LIstadoInactivos[Vin],1,0)</f>
        <v>#N/A</v>
      </c>
      <c r="U653" t="e">
        <f>VLOOKUP(Servicios[[#This Row],[VIN2]],Table_Campanias[Vin],1,0)</f>
        <v>#N/A</v>
      </c>
      <c r="V653" s="3" t="str">
        <f>MID(Servicios[[#This Row],[VIN2]],10,1)</f>
        <v>F</v>
      </c>
      <c r="W653" s="3">
        <f t="shared" si="65"/>
        <v>2015</v>
      </c>
      <c r="X653" t="s">
        <v>20468</v>
      </c>
      <c r="Y653">
        <v>4616142149</v>
      </c>
      <c r="Z653">
        <v>4616142149</v>
      </c>
      <c r="AA653">
        <v>4611100780</v>
      </c>
      <c r="AB653">
        <v>4616142149</v>
      </c>
      <c r="AC653" t="s">
        <v>21011</v>
      </c>
      <c r="AD653" s="9" t="str">
        <f>IFERROR(VLOOKUP(Servicios[[#This Row],[VIN 8 BV]],Citas[[VIN]:[STATUS ASISTENCIA]],1,FALSE),"NO")</f>
        <v>FW220032</v>
      </c>
    </row>
    <row r="654" spans="1:30">
      <c r="A654" s="1">
        <v>45015</v>
      </c>
      <c r="B654" s="19" t="s">
        <v>20353</v>
      </c>
      <c r="C654" s="156" t="str">
        <f>IFERROR(VLOOKUP(Servicios[[#This Row],[VIN 8 BV]],Citas[[VIN]:[TMK]],2,0),"NO")</f>
        <v>J</v>
      </c>
      <c r="D654" s="4" t="str">
        <f>MID(Servicios[[#This Row],[VIN2]],10,8)</f>
        <v>MJ001519</v>
      </c>
      <c r="E654" s="3">
        <f t="shared" si="63"/>
        <v>1</v>
      </c>
      <c r="F654">
        <f t="shared" si="64"/>
        <v>30</v>
      </c>
      <c r="G654" t="str">
        <f>TEXT(Servicios[[#This Row],[FECHA]],"aaaa")</f>
        <v>2023</v>
      </c>
      <c r="H654" t="str">
        <f>TEXT(Servicios[[#This Row],[FECHA]],"mmmm")</f>
        <v>marzo</v>
      </c>
      <c r="I654" t="str">
        <f>CONCATENATE(Servicios[[#This Row],[MES]]," ",Servicios[[#This Row],[AÑO]])</f>
        <v>marzo 2023</v>
      </c>
      <c r="J654" s="3" t="str">
        <f>MID(Servicios[[#This Row],[ORDEN]],1,1)</f>
        <v>T</v>
      </c>
      <c r="L654" t="s">
        <v>20854</v>
      </c>
      <c r="M654" t="s">
        <v>21012</v>
      </c>
      <c r="N654" t="s">
        <v>2086</v>
      </c>
      <c r="O654" t="s">
        <v>119</v>
      </c>
      <c r="P654" t="s">
        <v>459</v>
      </c>
      <c r="Q654" t="s">
        <v>7218</v>
      </c>
      <c r="R654" t="e">
        <f>VLOOKUP(Servicios[[#This Row],[VIN2]],Table_OutputBDVentaReciente[Vin],1,0)</f>
        <v>#N/A</v>
      </c>
      <c r="S654" t="str">
        <f>VLOOKUP(Servicios[[#This Row],[VIN2]],Table_ListadoRptClientes[Vin],1,0)</f>
        <v>JTDBARDE0MJ001519</v>
      </c>
      <c r="T654" t="e">
        <f>VLOOKUP(Servicios[[#This Row],[VIN2]],Table_LIstadoInactivos[Vin],1,0)</f>
        <v>#N/A</v>
      </c>
      <c r="U654" t="e">
        <f>VLOOKUP(Servicios[[#This Row],[VIN2]],Table_Campanias[Vin],1,0)</f>
        <v>#N/A</v>
      </c>
      <c r="V654" s="3" t="str">
        <f>MID(Servicios[[#This Row],[VIN2]],10,1)</f>
        <v>M</v>
      </c>
      <c r="W654" s="3">
        <f t="shared" si="65"/>
        <v>2022</v>
      </c>
      <c r="X654" t="s">
        <v>20478</v>
      </c>
      <c r="Y654">
        <v>4611180579</v>
      </c>
      <c r="Z654">
        <v>4611180579</v>
      </c>
      <c r="AA654">
        <v>4611330496</v>
      </c>
      <c r="AB654">
        <v>4611180579</v>
      </c>
      <c r="AC654" t="s">
        <v>21013</v>
      </c>
      <c r="AD654" s="9" t="str">
        <f>IFERROR(VLOOKUP(Servicios[[#This Row],[VIN 8 BV]],Citas[[VIN]:[STATUS ASISTENCIA]],1,FALSE),"NO")</f>
        <v>MJ001519</v>
      </c>
    </row>
    <row r="655" spans="1:30">
      <c r="A655" s="1">
        <v>45015</v>
      </c>
      <c r="B655" s="19" t="s">
        <v>3093</v>
      </c>
      <c r="C655" s="156" t="str">
        <f>IFERROR(VLOOKUP(Servicios[[#This Row],[VIN 8 BV]],Citas[[VIN]:[TMK]],2,0),"NO")</f>
        <v>K</v>
      </c>
      <c r="D655" s="4" t="str">
        <f>MID(Servicios[[#This Row],[VIN2]],10,8)</f>
        <v>CS240590</v>
      </c>
      <c r="E655" s="3">
        <f t="shared" si="63"/>
        <v>1</v>
      </c>
      <c r="F655">
        <f t="shared" si="64"/>
        <v>30</v>
      </c>
      <c r="G655" t="str">
        <f>TEXT(Servicios[[#This Row],[FECHA]],"aaaa")</f>
        <v>2023</v>
      </c>
      <c r="H655" t="str">
        <f>TEXT(Servicios[[#This Row],[FECHA]],"mmmm")</f>
        <v>marzo</v>
      </c>
      <c r="I655" t="str">
        <f>CONCATENATE(Servicios[[#This Row],[MES]]," ",Servicios[[#This Row],[AÑO]])</f>
        <v>marzo 2023</v>
      </c>
      <c r="J655" s="3" t="str">
        <f>MID(Servicios[[#This Row],[ORDEN]],1,1)</f>
        <v>T</v>
      </c>
      <c r="L655" t="s">
        <v>20867</v>
      </c>
      <c r="M655" t="s">
        <v>21014</v>
      </c>
      <c r="N655" t="s">
        <v>2567</v>
      </c>
      <c r="O655" t="s">
        <v>118</v>
      </c>
      <c r="P655" t="s">
        <v>367</v>
      </c>
      <c r="Q655" t="s">
        <v>3096</v>
      </c>
      <c r="R655" t="e">
        <f>VLOOKUP(Servicios[[#This Row],[VIN2]],Table_OutputBDVentaReciente[Vin],1,0)</f>
        <v>#N/A</v>
      </c>
      <c r="S655" t="e">
        <f>VLOOKUP(Servicios[[#This Row],[VIN2]],Table_ListadoRptClientes[Vin],1,0)</f>
        <v>#N/A</v>
      </c>
      <c r="T655" t="str">
        <f>VLOOKUP(Servicios[[#This Row],[VIN2]],Table_LIstadoInactivos[Vin],1,0)</f>
        <v>5TDYK3DC0CS240590</v>
      </c>
      <c r="U655" t="e">
        <f>VLOOKUP(Servicios[[#This Row],[VIN2]],Table_Campanias[Vin],1,0)</f>
        <v>#N/A</v>
      </c>
      <c r="V655" s="3" t="str">
        <f>MID(Servicios[[#This Row],[VIN2]],10,1)</f>
        <v>C</v>
      </c>
      <c r="W655" s="3">
        <f t="shared" si="65"/>
        <v>2012</v>
      </c>
      <c r="X655" t="s">
        <v>3097</v>
      </c>
      <c r="Y655">
        <v>0</v>
      </c>
      <c r="Z655">
        <v>4616790400</v>
      </c>
      <c r="AA655">
        <v>4616790400</v>
      </c>
      <c r="AB655">
        <v>0</v>
      </c>
      <c r="AC655" t="s">
        <v>3098</v>
      </c>
      <c r="AD655" s="9" t="str">
        <f>IFERROR(VLOOKUP(Servicios[[#This Row],[VIN 8 BV]],Citas[[VIN]:[STATUS ASISTENCIA]],1,FALSE),"NO")</f>
        <v>CS240590</v>
      </c>
    </row>
    <row r="656" spans="1:30">
      <c r="A656" s="1">
        <v>45015</v>
      </c>
      <c r="B656" s="19" t="s">
        <v>20373</v>
      </c>
      <c r="C656" s="156" t="str">
        <f>IFERROR(VLOOKUP(Servicios[[#This Row],[VIN 8 BV]],Citas[[VIN]:[TMK]],2,0),"NO")</f>
        <v>M</v>
      </c>
      <c r="D656" s="4" t="str">
        <f>MID(Servicios[[#This Row],[VIN2]],10,8)</f>
        <v>JK022042</v>
      </c>
      <c r="E656" s="3">
        <f t="shared" si="63"/>
        <v>1</v>
      </c>
      <c r="F656">
        <f t="shared" si="64"/>
        <v>30</v>
      </c>
      <c r="G656" t="str">
        <f>TEXT(Servicios[[#This Row],[FECHA]],"aaaa")</f>
        <v>2023</v>
      </c>
      <c r="H656" t="str">
        <f>TEXT(Servicios[[#This Row],[FECHA]],"mmmm")</f>
        <v>marzo</v>
      </c>
      <c r="I656" t="str">
        <f>CONCATENATE(Servicios[[#This Row],[MES]]," ",Servicios[[#This Row],[AÑO]])</f>
        <v>marzo 2023</v>
      </c>
      <c r="J656" s="3" t="str">
        <f>MID(Servicios[[#This Row],[ORDEN]],1,1)</f>
        <v>T</v>
      </c>
      <c r="L656" t="s">
        <v>21015</v>
      </c>
      <c r="M656" t="s">
        <v>21016</v>
      </c>
      <c r="N656" t="s">
        <v>20508</v>
      </c>
      <c r="O656" t="s">
        <v>120</v>
      </c>
      <c r="P656" t="s">
        <v>244</v>
      </c>
      <c r="Q656" t="s">
        <v>20991</v>
      </c>
      <c r="R656" t="e">
        <f>VLOOKUP(Servicios[[#This Row],[VIN2]],Table_OutputBDVentaReciente[Vin],1,0)</f>
        <v>#N/A</v>
      </c>
      <c r="S656" t="e">
        <f>VLOOKUP(Servicios[[#This Row],[VIN2]],Table_ListadoRptClientes[Vin],1,0)</f>
        <v>#N/A</v>
      </c>
      <c r="T656" t="e">
        <f>VLOOKUP(Servicios[[#This Row],[VIN2]],Table_LIstadoInactivos[Vin],1,0)</f>
        <v>#N/A</v>
      </c>
      <c r="U656" t="e">
        <f>VLOOKUP(Servicios[[#This Row],[VIN2]],Table_Campanias[Vin],1,0)</f>
        <v>#N/A</v>
      </c>
      <c r="V656" s="3" t="str">
        <f>MID(Servicios[[#This Row],[VIN2]],10,1)</f>
        <v>J</v>
      </c>
      <c r="W656" s="3">
        <f t="shared" si="65"/>
        <v>2019</v>
      </c>
      <c r="X656" t="s">
        <v>20992</v>
      </c>
      <c r="Y656">
        <v>0</v>
      </c>
      <c r="Z656">
        <v>0</v>
      </c>
      <c r="AA656">
        <v>4611737575</v>
      </c>
      <c r="AB656">
        <v>0</v>
      </c>
      <c r="AC656" t="s">
        <v>20993</v>
      </c>
      <c r="AD656" s="9" t="str">
        <f>IFERROR(VLOOKUP(Servicios[[#This Row],[VIN 8 BV]],Citas[[VIN]:[STATUS ASISTENCIA]],1,FALSE),"NO")</f>
        <v>JK022042</v>
      </c>
    </row>
  </sheetData>
  <phoneticPr fontId="47" type="noConversion"/>
  <conditionalFormatting sqref="Q3:Q656">
    <cfRule type="duplicateValues" dxfId="0" priority="11"/>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BD703-826D-4E3E-BD34-83BEE97E5B50}">
  <sheetPr codeName="Hoja10">
    <tabColor theme="8" tint="-0.249977111117893"/>
  </sheetPr>
  <dimension ref="A1:T793"/>
  <sheetViews>
    <sheetView zoomScaleNormal="100" workbookViewId="0">
      <pane xSplit="1" ySplit="1" topLeftCell="J2" activePane="bottomRight" state="frozen"/>
      <selection pane="topRight" activeCell="M411" sqref="M411"/>
      <selection pane="bottomLeft" activeCell="M411" sqref="M411"/>
      <selection pane="bottomRight" activeCell="T8" sqref="T8"/>
    </sheetView>
  </sheetViews>
  <sheetFormatPr baseColWidth="10" defaultColWidth="11.453125" defaultRowHeight="14.5"/>
  <cols>
    <col min="1" max="1" width="10.81640625" style="1"/>
    <col min="2" max="2" width="14.7265625" style="7" customWidth="1"/>
    <col min="3" max="3" width="10.81640625" style="151" customWidth="1"/>
    <col min="4" max="4" width="7.81640625" customWidth="1"/>
    <col min="5" max="6" width="19.54296875" customWidth="1"/>
    <col min="7" max="7" width="11" customWidth="1"/>
    <col min="8" max="8" width="7.7265625" style="4" customWidth="1"/>
    <col min="9" max="9" width="10.81640625" style="4" customWidth="1"/>
    <col min="10" max="10" width="24.1796875" customWidth="1"/>
    <col min="11" max="11" width="11.81640625" customWidth="1"/>
    <col min="12" max="12" width="7.54296875" customWidth="1"/>
    <col min="13" max="13" width="15" style="7" customWidth="1"/>
    <col min="14" max="14" width="12.81640625" style="7" customWidth="1"/>
    <col min="15" max="15" width="12.81640625" style="178" customWidth="1"/>
    <col min="16" max="16" width="9.1796875" style="3" customWidth="1"/>
    <col min="17" max="17" width="15.1796875" style="4" customWidth="1"/>
    <col min="18" max="18" width="13.453125" customWidth="1"/>
    <col min="19" max="19" width="13.81640625" customWidth="1"/>
  </cols>
  <sheetData>
    <row r="1" spans="1:20" s="2" customFormat="1" ht="43.5">
      <c r="A1" s="5" t="s">
        <v>23</v>
      </c>
      <c r="B1" s="6" t="s">
        <v>3712</v>
      </c>
      <c r="C1" s="368" t="s">
        <v>35</v>
      </c>
      <c r="D1" s="2" t="s">
        <v>3713</v>
      </c>
      <c r="E1" s="368" t="s">
        <v>3714</v>
      </c>
      <c r="F1" s="2" t="s">
        <v>63</v>
      </c>
      <c r="G1" s="2" t="s">
        <v>3715</v>
      </c>
      <c r="H1" s="20" t="s">
        <v>182</v>
      </c>
      <c r="I1" s="20" t="s">
        <v>3716</v>
      </c>
      <c r="J1" s="2" t="s">
        <v>3717</v>
      </c>
      <c r="K1" s="2" t="s">
        <v>3718</v>
      </c>
      <c r="L1" s="2" t="s">
        <v>3719</v>
      </c>
      <c r="M1" s="368" t="s">
        <v>3720</v>
      </c>
      <c r="N1" s="368" t="s">
        <v>3721</v>
      </c>
      <c r="O1" s="368" t="s">
        <v>3722</v>
      </c>
      <c r="P1" s="2" t="s">
        <v>3723</v>
      </c>
      <c r="Q1" s="2" t="s">
        <v>8</v>
      </c>
      <c r="R1" s="2" t="s">
        <v>3724</v>
      </c>
      <c r="S1" s="2" t="s">
        <v>3725</v>
      </c>
      <c r="T1" s="2" t="s">
        <v>3726</v>
      </c>
    </row>
    <row r="2" spans="1:20" s="2" customFormat="1">
      <c r="A2" s="1">
        <v>44986</v>
      </c>
      <c r="B2" s="7">
        <v>0.33333333333333331</v>
      </c>
      <c r="C2" s="151">
        <v>1899</v>
      </c>
      <c r="D2">
        <v>112366</v>
      </c>
      <c r="E2" s="4" t="s">
        <v>3727</v>
      </c>
      <c r="F2" s="4"/>
      <c r="G2" s="3" t="s">
        <v>299</v>
      </c>
      <c r="H2" s="3" t="s">
        <v>49</v>
      </c>
      <c r="I2" s="4" t="s">
        <v>304</v>
      </c>
      <c r="J2" t="s">
        <v>302</v>
      </c>
      <c r="K2" t="s">
        <v>215</v>
      </c>
      <c r="L2" t="s">
        <v>120</v>
      </c>
      <c r="M2" s="7">
        <v>0.34375</v>
      </c>
      <c r="N2" s="7">
        <v>0.5</v>
      </c>
      <c r="O2" s="4" t="s">
        <v>3728</v>
      </c>
      <c r="P2" s="3">
        <v>2022</v>
      </c>
      <c r="Q2" s="4" t="str">
        <f>VLOOKUP(Citas[[#This Row],[VIN]],Servicios[VIN 8 BV],1,0)</f>
        <v>N3170337</v>
      </c>
      <c r="R2" t="str">
        <f>VLOOKUP(Citas[[#This Row],[VIN]],Noshow11[[VIN]:[STATUS]],3,0)</f>
        <v>LATE</v>
      </c>
      <c r="S2" t="str">
        <f>IF(OR(R2="ON TIME",R2="LATE"),"CONCRETADO")</f>
        <v>CONCRETADO</v>
      </c>
      <c r="T2" t="str">
        <f t="shared" ref="T2" si="0">IF(OR(R2="ON TIME",R2="LATE"),"CONCRETADO")</f>
        <v>CONCRETADO</v>
      </c>
    </row>
    <row r="3" spans="1:20">
      <c r="A3" s="1">
        <v>44986</v>
      </c>
      <c r="B3" s="7">
        <v>0.33333333333333331</v>
      </c>
      <c r="C3" s="151">
        <v>6090</v>
      </c>
      <c r="D3">
        <v>112367</v>
      </c>
      <c r="E3" s="4" t="s">
        <v>3729</v>
      </c>
      <c r="F3" s="4"/>
      <c r="G3" s="3" t="s">
        <v>2988</v>
      </c>
      <c r="H3" s="3" t="s">
        <v>45</v>
      </c>
      <c r="I3" s="4" t="s">
        <v>3730</v>
      </c>
      <c r="J3" t="s">
        <v>2991</v>
      </c>
      <c r="K3" t="s">
        <v>359</v>
      </c>
      <c r="L3" t="s">
        <v>118</v>
      </c>
      <c r="M3" s="7">
        <v>0.34375</v>
      </c>
      <c r="N3" s="7">
        <v>0.5</v>
      </c>
      <c r="O3" s="178" t="s">
        <v>3731</v>
      </c>
      <c r="P3" s="3">
        <v>2017</v>
      </c>
      <c r="Q3" s="4" t="str">
        <f>VLOOKUP(Citas[[#This Row],[VIN]],Servicios[VIN 8 BV],1,0)</f>
        <v>HU657708</v>
      </c>
      <c r="R3" t="str">
        <f>VLOOKUP(Citas[[#This Row],[VIN]],Noshow11[[VIN]:[STATUS]],3,0)</f>
        <v>REPROG</v>
      </c>
      <c r="S3" t="b">
        <f t="shared" ref="S3:S34" si="1">IF(OR(R3="ON TIME",R3="LATE"),"CONCRETADO")</f>
        <v>0</v>
      </c>
      <c r="T3" t="b">
        <f t="shared" ref="T3:T34" si="2">IF(OR(R3="ON TIME",R3="LATE"),"CONCRETADO")</f>
        <v>0</v>
      </c>
    </row>
    <row r="4" spans="1:20">
      <c r="A4" s="1">
        <v>44986</v>
      </c>
      <c r="B4" s="7">
        <v>0.33333333333333331</v>
      </c>
      <c r="C4" s="151">
        <v>835.2</v>
      </c>
      <c r="D4">
        <v>112383</v>
      </c>
      <c r="E4" s="4" t="s">
        <v>3732</v>
      </c>
      <c r="F4" s="4"/>
      <c r="G4" s="3">
        <v>74001151</v>
      </c>
      <c r="H4" s="3" t="s">
        <v>58</v>
      </c>
      <c r="I4" s="4" t="s">
        <v>3733</v>
      </c>
      <c r="J4" t="s">
        <v>287</v>
      </c>
      <c r="K4" t="s">
        <v>231</v>
      </c>
      <c r="L4" t="s">
        <v>119</v>
      </c>
      <c r="M4" s="7">
        <v>0.40625</v>
      </c>
      <c r="N4" s="7" t="s">
        <v>3734</v>
      </c>
      <c r="O4" s="178" t="s">
        <v>3735</v>
      </c>
      <c r="P4" s="3">
        <v>2007</v>
      </c>
      <c r="Q4" s="4">
        <f>VLOOKUP(Citas[[#This Row],[VIN]],Servicios[VIN 8 BV],1,0)</f>
        <v>74001151</v>
      </c>
      <c r="R4" t="str">
        <f>VLOOKUP(Citas[[#This Row],[VIN]],Noshow11[[VIN]:[STATUS]],3,0)</f>
        <v>ON TIME</v>
      </c>
      <c r="S4" t="str">
        <f t="shared" si="1"/>
        <v>CONCRETADO</v>
      </c>
      <c r="T4" t="str">
        <f t="shared" si="2"/>
        <v>CONCRETADO</v>
      </c>
    </row>
    <row r="5" spans="1:20">
      <c r="A5" s="1">
        <v>44986</v>
      </c>
      <c r="B5" s="7">
        <v>0.34375</v>
      </c>
      <c r="C5" s="151">
        <v>0</v>
      </c>
      <c r="D5">
        <v>112384</v>
      </c>
      <c r="E5" s="4" t="s">
        <v>3736</v>
      </c>
      <c r="F5" s="4" t="s">
        <v>51</v>
      </c>
      <c r="G5" s="3">
        <v>74001151</v>
      </c>
      <c r="H5" s="3" t="s">
        <v>58</v>
      </c>
      <c r="I5" s="4" t="s">
        <v>3733</v>
      </c>
      <c r="J5" t="s">
        <v>287</v>
      </c>
      <c r="K5" t="s">
        <v>231</v>
      </c>
      <c r="L5" t="s">
        <v>119</v>
      </c>
      <c r="M5" s="7">
        <v>0.47916666666666669</v>
      </c>
      <c r="N5" s="7" t="s">
        <v>3734</v>
      </c>
      <c r="O5" s="178" t="s">
        <v>3737</v>
      </c>
      <c r="P5" s="3">
        <v>2007</v>
      </c>
      <c r="Q5" s="4">
        <f>VLOOKUP(Citas[[#This Row],[VIN]],Servicios[VIN 8 BV],1,0)</f>
        <v>74001151</v>
      </c>
      <c r="R5" t="str">
        <f>VLOOKUP(Citas[[#This Row],[VIN]],Noshow11[[VIN]:[STATUS]],3,0)</f>
        <v>ON TIME</v>
      </c>
      <c r="S5" t="str">
        <f t="shared" si="1"/>
        <v>CONCRETADO</v>
      </c>
      <c r="T5" t="str">
        <f t="shared" si="2"/>
        <v>CONCRETADO</v>
      </c>
    </row>
    <row r="6" spans="1:20">
      <c r="A6" s="1">
        <v>44986</v>
      </c>
      <c r="B6" s="7">
        <v>0.35416666666666669</v>
      </c>
      <c r="C6" s="151">
        <v>1899</v>
      </c>
      <c r="D6">
        <v>112245</v>
      </c>
      <c r="E6" s="4" t="s">
        <v>3738</v>
      </c>
      <c r="F6" s="4" t="s">
        <v>3739</v>
      </c>
      <c r="G6" s="3" t="s">
        <v>306</v>
      </c>
      <c r="H6" s="3" t="s">
        <v>54</v>
      </c>
      <c r="I6" s="4" t="s">
        <v>3730</v>
      </c>
      <c r="J6" t="s">
        <v>309</v>
      </c>
      <c r="K6" t="s">
        <v>310</v>
      </c>
      <c r="L6" t="s">
        <v>120</v>
      </c>
      <c r="M6" s="7">
        <v>0.36458333333333331</v>
      </c>
      <c r="N6" s="7">
        <v>0.5</v>
      </c>
      <c r="O6" s="178" t="s">
        <v>3740</v>
      </c>
      <c r="P6" s="3">
        <v>2022</v>
      </c>
      <c r="Q6" s="4" t="str">
        <f>VLOOKUP(Citas[[#This Row],[VIN]],Servicios[VIN 8 BV],1,0)</f>
        <v>NP348868</v>
      </c>
      <c r="R6" t="str">
        <f>VLOOKUP(Citas[[#This Row],[VIN]],Noshow11[[VIN]:[STATUS]],3,0)</f>
        <v>ON TIME</v>
      </c>
      <c r="S6" t="str">
        <f t="shared" si="1"/>
        <v>CONCRETADO</v>
      </c>
      <c r="T6" t="str">
        <f t="shared" si="2"/>
        <v>CONCRETADO</v>
      </c>
    </row>
    <row r="7" spans="1:20">
      <c r="A7" s="1">
        <v>44986</v>
      </c>
      <c r="B7" s="7">
        <v>0.35416666666666669</v>
      </c>
      <c r="C7" s="151">
        <v>1670.4</v>
      </c>
      <c r="D7">
        <v>112276</v>
      </c>
      <c r="E7" s="4" t="s">
        <v>3741</v>
      </c>
      <c r="F7" s="4"/>
      <c r="G7" s="3" t="s">
        <v>3742</v>
      </c>
      <c r="H7" s="3" t="s">
        <v>58</v>
      </c>
      <c r="I7" s="4" t="s">
        <v>3730</v>
      </c>
      <c r="J7" t="s">
        <v>3743</v>
      </c>
      <c r="K7" t="s">
        <v>459</v>
      </c>
      <c r="L7" t="s">
        <v>119</v>
      </c>
      <c r="M7" s="7">
        <v>0.375</v>
      </c>
      <c r="N7" s="7" t="s">
        <v>3734</v>
      </c>
      <c r="O7" s="178" t="s">
        <v>3744</v>
      </c>
      <c r="P7" s="3">
        <v>2023</v>
      </c>
      <c r="Q7" s="4" t="e">
        <f>VLOOKUP(Citas[[#This Row],[VIN]],Servicios[VIN 8 BV],1,0)</f>
        <v>#N/A</v>
      </c>
      <c r="R7" t="str">
        <f>VLOOKUP(Citas[[#This Row],[VIN]],Noshow11[[VIN]:[STATUS]],3,0)</f>
        <v>CANCEL</v>
      </c>
      <c r="S7" t="b">
        <f t="shared" si="1"/>
        <v>0</v>
      </c>
      <c r="T7" t="b">
        <f t="shared" si="2"/>
        <v>0</v>
      </c>
    </row>
    <row r="8" spans="1:20">
      <c r="A8" s="1">
        <v>44986</v>
      </c>
      <c r="B8" s="7">
        <v>0.35416666666666669</v>
      </c>
      <c r="C8" s="151">
        <v>1899</v>
      </c>
      <c r="D8">
        <v>112334</v>
      </c>
      <c r="E8" s="4" t="s">
        <v>3738</v>
      </c>
      <c r="F8" s="4"/>
      <c r="G8" s="3" t="s">
        <v>435</v>
      </c>
      <c r="H8" s="3" t="s">
        <v>49</v>
      </c>
      <c r="I8" s="4" t="s">
        <v>439</v>
      </c>
      <c r="J8" t="s">
        <v>344</v>
      </c>
      <c r="K8" t="s">
        <v>251</v>
      </c>
      <c r="L8" t="s">
        <v>118</v>
      </c>
      <c r="M8" s="7">
        <v>0.375</v>
      </c>
      <c r="N8" s="7">
        <v>0.5</v>
      </c>
      <c r="O8" s="178" t="s">
        <v>3745</v>
      </c>
      <c r="P8" s="3">
        <v>2023</v>
      </c>
      <c r="Q8" s="4" t="str">
        <f>VLOOKUP(Citas[[#This Row],[VIN]],Servicios[VIN 8 BV],1,0)</f>
        <v>P1334437</v>
      </c>
      <c r="R8" t="str">
        <f>VLOOKUP(Citas[[#This Row],[VIN]],Noshow11[[VIN]:[STATUS]],3,0)</f>
        <v>ON TIME</v>
      </c>
      <c r="S8" t="str">
        <f t="shared" si="1"/>
        <v>CONCRETADO</v>
      </c>
      <c r="T8" t="str">
        <f t="shared" si="2"/>
        <v>CONCRETADO</v>
      </c>
    </row>
    <row r="9" spans="1:20">
      <c r="A9" s="1">
        <v>44986</v>
      </c>
      <c r="B9" s="7">
        <v>0.36458333333333331</v>
      </c>
      <c r="C9" s="151">
        <v>2849</v>
      </c>
      <c r="D9">
        <v>112340</v>
      </c>
      <c r="E9" s="4" t="s">
        <v>3746</v>
      </c>
      <c r="F9" s="4"/>
      <c r="G9" s="3" t="s">
        <v>314</v>
      </c>
      <c r="H9" s="3" t="s">
        <v>45</v>
      </c>
      <c r="I9" s="4" t="s">
        <v>319</v>
      </c>
      <c r="J9" t="s">
        <v>317</v>
      </c>
      <c r="K9" t="s">
        <v>231</v>
      </c>
      <c r="L9" t="s">
        <v>118</v>
      </c>
      <c r="M9" s="7">
        <v>0.375</v>
      </c>
      <c r="N9" s="7">
        <v>0.45833333333333331</v>
      </c>
      <c r="O9" s="178" t="s">
        <v>3747</v>
      </c>
      <c r="P9" s="3">
        <v>2017</v>
      </c>
      <c r="Q9" s="4" t="str">
        <f>VLOOKUP(Citas[[#This Row],[VIN]],Servicios[VIN 8 BV],1,0)</f>
        <v>H1001754</v>
      </c>
      <c r="R9" t="str">
        <f>VLOOKUP(Citas[[#This Row],[VIN]],Noshow11[[VIN]:[STATUS]],3,0)</f>
        <v>ON TIME</v>
      </c>
      <c r="S9" t="str">
        <f t="shared" si="1"/>
        <v>CONCRETADO</v>
      </c>
      <c r="T9" t="str">
        <f t="shared" si="2"/>
        <v>CONCRETADO</v>
      </c>
    </row>
    <row r="10" spans="1:20">
      <c r="A10" s="1">
        <v>44986</v>
      </c>
      <c r="B10" s="7">
        <v>0.36458333333333331</v>
      </c>
      <c r="C10" s="151">
        <v>835.2</v>
      </c>
      <c r="D10">
        <v>112389</v>
      </c>
      <c r="E10" s="4" t="s">
        <v>3748</v>
      </c>
      <c r="F10" s="4"/>
      <c r="G10" s="3" t="s">
        <v>3749</v>
      </c>
      <c r="H10" s="3" t="s">
        <v>45</v>
      </c>
      <c r="I10" s="4" t="s">
        <v>3750</v>
      </c>
      <c r="J10" t="s">
        <v>3751</v>
      </c>
      <c r="K10" t="s">
        <v>251</v>
      </c>
      <c r="L10" t="s">
        <v>120</v>
      </c>
      <c r="M10" s="7">
        <v>0.5</v>
      </c>
      <c r="N10" s="7" t="s">
        <v>3734</v>
      </c>
      <c r="O10" s="178" t="s">
        <v>3752</v>
      </c>
      <c r="P10" s="3">
        <v>2020</v>
      </c>
      <c r="Q10" s="4" t="e">
        <f>VLOOKUP(Citas[[#This Row],[VIN]],Servicios[VIN 8 BV],1,0)</f>
        <v>#N/A</v>
      </c>
      <c r="R10" t="str">
        <f>VLOOKUP(Citas[[#This Row],[VIN]],Noshow11[[VIN]:[STATUS]],3,0)</f>
        <v>ON TIME</v>
      </c>
      <c r="S10" t="str">
        <f t="shared" si="1"/>
        <v>CONCRETADO</v>
      </c>
      <c r="T10" t="str">
        <f t="shared" si="2"/>
        <v>CONCRETADO</v>
      </c>
    </row>
    <row r="11" spans="1:20">
      <c r="A11" s="1">
        <v>44986</v>
      </c>
      <c r="B11" s="7">
        <v>0.375</v>
      </c>
      <c r="C11" s="151">
        <v>6599</v>
      </c>
      <c r="D11">
        <v>112247</v>
      </c>
      <c r="E11" s="4" t="s">
        <v>3753</v>
      </c>
      <c r="F11" s="4" t="s">
        <v>3739</v>
      </c>
      <c r="G11" s="3" t="s">
        <v>328</v>
      </c>
      <c r="H11" s="3" t="s">
        <v>45</v>
      </c>
      <c r="I11" s="4" t="s">
        <v>333</v>
      </c>
      <c r="J11" t="s">
        <v>331</v>
      </c>
      <c r="K11" t="s">
        <v>295</v>
      </c>
      <c r="L11" t="s">
        <v>118</v>
      </c>
      <c r="M11" s="7">
        <v>0.38541666666666669</v>
      </c>
      <c r="N11" s="7">
        <v>0.58333333333333337</v>
      </c>
      <c r="O11" s="178" t="s">
        <v>3740</v>
      </c>
      <c r="P11" s="3">
        <v>2016</v>
      </c>
      <c r="Q11" s="4" t="str">
        <f>VLOOKUP(Citas[[#This Row],[VIN]],Servicios[VIN 8 BV],1,0)</f>
        <v>GW510676</v>
      </c>
      <c r="R11" t="str">
        <f>VLOOKUP(Citas[[#This Row],[VIN]],Noshow11[[VIN]:[STATUS]],3,0)</f>
        <v>ON TIME</v>
      </c>
      <c r="S11" t="str">
        <f t="shared" si="1"/>
        <v>CONCRETADO</v>
      </c>
      <c r="T11" t="str">
        <f t="shared" si="2"/>
        <v>CONCRETADO</v>
      </c>
    </row>
    <row r="12" spans="1:20">
      <c r="A12" s="1">
        <v>44986</v>
      </c>
      <c r="B12" s="7">
        <v>0.375</v>
      </c>
      <c r="C12" s="151">
        <v>1899</v>
      </c>
      <c r="D12">
        <v>112358</v>
      </c>
      <c r="E12" s="4" t="s">
        <v>3754</v>
      </c>
      <c r="F12" s="4"/>
      <c r="G12" s="3" t="s">
        <v>321</v>
      </c>
      <c r="H12" s="3" t="s">
        <v>54</v>
      </c>
      <c r="I12" s="4" t="s">
        <v>326</v>
      </c>
      <c r="J12" t="s">
        <v>324</v>
      </c>
      <c r="K12" t="s">
        <v>251</v>
      </c>
      <c r="L12" t="s">
        <v>120</v>
      </c>
      <c r="M12" s="7">
        <v>0.38541666666666669</v>
      </c>
      <c r="N12" s="7">
        <v>0.5</v>
      </c>
      <c r="O12" s="178" t="s">
        <v>3728</v>
      </c>
      <c r="P12" s="3">
        <v>2017</v>
      </c>
      <c r="Q12" s="4" t="str">
        <f>VLOOKUP(Citas[[#This Row],[VIN]],Servicios[VIN 8 BV],1,0)</f>
        <v>H0249553</v>
      </c>
      <c r="R12" t="str">
        <f>VLOOKUP(Citas[[#This Row],[VIN]],Noshow11[[VIN]:[STATUS]],3,0)</f>
        <v>ON TIME</v>
      </c>
      <c r="S12" t="str">
        <f t="shared" si="1"/>
        <v>CONCRETADO</v>
      </c>
      <c r="T12" t="str">
        <f t="shared" si="2"/>
        <v>CONCRETADO</v>
      </c>
    </row>
    <row r="13" spans="1:20">
      <c r="A13" s="1">
        <v>44986</v>
      </c>
      <c r="B13" s="7">
        <v>0.38541666666666669</v>
      </c>
      <c r="C13" s="151">
        <v>1899</v>
      </c>
      <c r="D13">
        <v>112381</v>
      </c>
      <c r="E13" s="4" t="s">
        <v>3755</v>
      </c>
      <c r="F13" s="4"/>
      <c r="G13" s="3" t="s">
        <v>335</v>
      </c>
      <c r="H13" s="3" t="s">
        <v>54</v>
      </c>
      <c r="I13" s="4" t="s">
        <v>340</v>
      </c>
      <c r="J13" t="s">
        <v>324</v>
      </c>
      <c r="K13" t="s">
        <v>338</v>
      </c>
      <c r="L13" t="s">
        <v>120</v>
      </c>
      <c r="M13" s="7">
        <v>0.40625</v>
      </c>
      <c r="N13" s="7">
        <v>0.54166666666666663</v>
      </c>
      <c r="O13" s="178" t="s">
        <v>3756</v>
      </c>
      <c r="P13" s="3">
        <v>2018</v>
      </c>
      <c r="Q13" s="4" t="str">
        <f>VLOOKUP(Citas[[#This Row],[VIN]],Servicios[VIN 8 BV],1,0)</f>
        <v>J6192034</v>
      </c>
      <c r="R13" t="str">
        <f>VLOOKUP(Citas[[#This Row],[VIN]],Noshow11[[VIN]:[STATUS]],3,0)</f>
        <v>REPROG</v>
      </c>
      <c r="S13" t="b">
        <f t="shared" si="1"/>
        <v>0</v>
      </c>
      <c r="T13" t="b">
        <f t="shared" si="2"/>
        <v>0</v>
      </c>
    </row>
    <row r="14" spans="1:20">
      <c r="A14" s="1">
        <v>44986</v>
      </c>
      <c r="B14" s="7">
        <v>0.39583333333333331</v>
      </c>
      <c r="C14" s="151">
        <v>3260</v>
      </c>
      <c r="D14">
        <v>112374</v>
      </c>
      <c r="E14" s="4" t="s">
        <v>3757</v>
      </c>
      <c r="F14" s="4" t="s">
        <v>3739</v>
      </c>
      <c r="G14" s="3" t="s">
        <v>341</v>
      </c>
      <c r="H14" s="3" t="s">
        <v>45</v>
      </c>
      <c r="I14" s="4" t="s">
        <v>346</v>
      </c>
      <c r="J14" t="s">
        <v>344</v>
      </c>
      <c r="K14" t="s">
        <v>251</v>
      </c>
      <c r="L14" t="s">
        <v>118</v>
      </c>
      <c r="M14" s="7">
        <v>0.41666666666666669</v>
      </c>
      <c r="N14" s="7">
        <v>0.58333333333333337</v>
      </c>
      <c r="O14" s="178" t="s">
        <v>3740</v>
      </c>
      <c r="P14" s="3">
        <v>2022</v>
      </c>
      <c r="Q14" s="4" t="str">
        <f>VLOOKUP(Citas[[#This Row],[VIN]],Servicios[VIN 8 BV],1,0)</f>
        <v>N1328651</v>
      </c>
      <c r="R14" t="str">
        <f>VLOOKUP(Citas[[#This Row],[VIN]],Noshow11[[VIN]:[STATUS]],3,0)</f>
        <v>ON TIME</v>
      </c>
      <c r="S14" t="str">
        <f t="shared" si="1"/>
        <v>CONCRETADO</v>
      </c>
      <c r="T14" t="str">
        <f t="shared" si="2"/>
        <v>CONCRETADO</v>
      </c>
    </row>
    <row r="15" spans="1:20">
      <c r="A15" s="1">
        <v>44986</v>
      </c>
      <c r="B15" s="7">
        <v>0.40625</v>
      </c>
      <c r="C15" s="151">
        <v>1899</v>
      </c>
      <c r="D15">
        <v>112357</v>
      </c>
      <c r="E15" s="4" t="s">
        <v>3738</v>
      </c>
      <c r="F15" s="4" t="s">
        <v>3758</v>
      </c>
      <c r="G15" s="3" t="s">
        <v>255</v>
      </c>
      <c r="H15" s="3" t="s">
        <v>49</v>
      </c>
      <c r="I15" s="4" t="s">
        <v>260</v>
      </c>
      <c r="J15" t="s">
        <v>258</v>
      </c>
      <c r="K15" t="s">
        <v>295</v>
      </c>
      <c r="L15" t="s">
        <v>119</v>
      </c>
      <c r="M15" s="7" t="s">
        <v>3759</v>
      </c>
      <c r="N15" s="7" t="s">
        <v>3760</v>
      </c>
      <c r="O15" s="178" t="s">
        <v>3761</v>
      </c>
      <c r="P15" s="3">
        <v>2021</v>
      </c>
      <c r="Q15" s="4" t="str">
        <f>VLOOKUP(Citas[[#This Row],[VIN]],Servicios[VIN 8 BV],1,0)</f>
        <v>MW214951</v>
      </c>
      <c r="R15" t="str">
        <f>VLOOKUP(Citas[[#This Row],[VIN]],Noshow11[[VIN]:[STATUS]],3,0)</f>
        <v>ON TIME</v>
      </c>
      <c r="S15" t="str">
        <f t="shared" si="1"/>
        <v>CONCRETADO</v>
      </c>
      <c r="T15" t="str">
        <f t="shared" si="2"/>
        <v>CONCRETADO</v>
      </c>
    </row>
    <row r="16" spans="1:20">
      <c r="A16" s="1">
        <v>44986</v>
      </c>
      <c r="B16" s="7">
        <v>0.41666666666666669</v>
      </c>
      <c r="C16" s="151">
        <v>1899</v>
      </c>
      <c r="D16">
        <v>112225</v>
      </c>
      <c r="E16" s="4" t="s">
        <v>3762</v>
      </c>
      <c r="F16" s="4"/>
      <c r="G16" s="3" t="s">
        <v>363</v>
      </c>
      <c r="H16" s="3" t="s">
        <v>58</v>
      </c>
      <c r="I16" s="4" t="s">
        <v>3730</v>
      </c>
      <c r="J16" t="s">
        <v>366</v>
      </c>
      <c r="K16" t="s">
        <v>367</v>
      </c>
      <c r="L16" t="s">
        <v>119</v>
      </c>
      <c r="M16" s="7">
        <v>0.42708333333333331</v>
      </c>
      <c r="N16" s="7">
        <v>0.58333333333333337</v>
      </c>
      <c r="O16" s="178" t="s">
        <v>3728</v>
      </c>
      <c r="P16" s="3">
        <v>2004</v>
      </c>
      <c r="Q16" s="4" t="str">
        <f>VLOOKUP(Citas[[#This Row],[VIN]],Servicios[VIN 8 BV],1,0)</f>
        <v>4S111378</v>
      </c>
      <c r="R16" t="str">
        <f>VLOOKUP(Citas[[#This Row],[VIN]],Noshow11[[VIN]:[STATUS]],3,0)</f>
        <v>LATE</v>
      </c>
      <c r="S16" t="str">
        <f t="shared" si="1"/>
        <v>CONCRETADO</v>
      </c>
      <c r="T16" t="str">
        <f t="shared" si="2"/>
        <v>CONCRETADO</v>
      </c>
    </row>
    <row r="17" spans="1:20">
      <c r="A17" s="1">
        <v>44986</v>
      </c>
      <c r="B17" s="7">
        <v>0.41666666666666669</v>
      </c>
      <c r="C17" s="151">
        <v>1899</v>
      </c>
      <c r="D17">
        <v>112387</v>
      </c>
      <c r="E17" s="4" t="s">
        <v>3762</v>
      </c>
      <c r="F17" s="4"/>
      <c r="G17" s="3" t="s">
        <v>348</v>
      </c>
      <c r="H17" s="3" t="s">
        <v>49</v>
      </c>
      <c r="I17" s="4" t="s">
        <v>353</v>
      </c>
      <c r="J17" t="s">
        <v>351</v>
      </c>
      <c r="K17" t="s">
        <v>295</v>
      </c>
      <c r="L17" t="s">
        <v>120</v>
      </c>
      <c r="M17" s="7">
        <v>0.42708333333333331</v>
      </c>
      <c r="N17" s="7">
        <v>0.58333333333333337</v>
      </c>
      <c r="O17" s="178" t="s">
        <v>3756</v>
      </c>
      <c r="P17" s="3">
        <v>2013</v>
      </c>
      <c r="Q17" s="4" t="str">
        <f>VLOOKUP(Citas[[#This Row],[VIN]],Servicios[VIN 8 BV],1,0)</f>
        <v>DW002850</v>
      </c>
      <c r="R17" t="str">
        <f>VLOOKUP(Citas[[#This Row],[VIN]],Noshow11[[VIN]:[STATUS]],3,0)</f>
        <v>ON TIME</v>
      </c>
      <c r="S17" t="str">
        <f t="shared" si="1"/>
        <v>CONCRETADO</v>
      </c>
      <c r="T17" t="str">
        <f t="shared" si="2"/>
        <v>CONCRETADO</v>
      </c>
    </row>
    <row r="18" spans="1:20">
      <c r="A18" s="1">
        <v>44986</v>
      </c>
      <c r="B18" s="7">
        <v>0.4375</v>
      </c>
      <c r="C18" s="151">
        <v>5330</v>
      </c>
      <c r="D18">
        <v>112363</v>
      </c>
      <c r="E18" s="4" t="s">
        <v>3763</v>
      </c>
      <c r="F18" s="4" t="s">
        <v>3758</v>
      </c>
      <c r="G18" s="3" t="s">
        <v>262</v>
      </c>
      <c r="H18" s="3" t="s">
        <v>49</v>
      </c>
      <c r="I18" s="4" t="s">
        <v>3764</v>
      </c>
      <c r="J18" t="s">
        <v>265</v>
      </c>
      <c r="K18" t="s">
        <v>266</v>
      </c>
      <c r="L18" t="s">
        <v>119</v>
      </c>
      <c r="M18" s="7" t="s">
        <v>3759</v>
      </c>
      <c r="N18" s="7" t="s">
        <v>3760</v>
      </c>
      <c r="O18" s="178" t="s">
        <v>3761</v>
      </c>
      <c r="P18" s="3">
        <v>2019</v>
      </c>
      <c r="Q18" s="4" t="str">
        <f>VLOOKUP(Citas[[#This Row],[VIN]],Servicios[VIN 8 BV],1,0)</f>
        <v>KJ015524</v>
      </c>
      <c r="R18" t="str">
        <f>VLOOKUP(Citas[[#This Row],[VIN]],Noshow11[[VIN]:[STATUS]],3,0)</f>
        <v>ON TIME</v>
      </c>
      <c r="S18" t="str">
        <f t="shared" si="1"/>
        <v>CONCRETADO</v>
      </c>
      <c r="T18" t="str">
        <f t="shared" si="2"/>
        <v>CONCRETADO</v>
      </c>
    </row>
    <row r="19" spans="1:20">
      <c r="A19" s="1">
        <v>44986</v>
      </c>
      <c r="B19" s="7">
        <v>0.4375</v>
      </c>
      <c r="C19" s="151">
        <v>1899</v>
      </c>
      <c r="D19">
        <v>112385</v>
      </c>
      <c r="E19" s="4" t="s">
        <v>3765</v>
      </c>
      <c r="F19" s="4" t="s">
        <v>3739</v>
      </c>
      <c r="G19" s="3" t="s">
        <v>491</v>
      </c>
      <c r="H19" s="3" t="s">
        <v>49</v>
      </c>
      <c r="I19" s="4" t="s">
        <v>496</v>
      </c>
      <c r="J19" t="s">
        <v>494</v>
      </c>
      <c r="K19" t="s">
        <v>359</v>
      </c>
      <c r="L19" t="s">
        <v>118</v>
      </c>
      <c r="M19" s="7">
        <v>0.44791666666666669</v>
      </c>
      <c r="N19" s="7">
        <v>0.58333333333333337</v>
      </c>
      <c r="O19" s="178" t="s">
        <v>3740</v>
      </c>
      <c r="P19" s="3">
        <v>2020</v>
      </c>
      <c r="Q19" s="4" t="str">
        <f>VLOOKUP(Citas[[#This Row],[VIN]],Servicios[VIN 8 BV],1,0)</f>
        <v>LU898392</v>
      </c>
      <c r="R19" t="str">
        <f>VLOOKUP(Citas[[#This Row],[VIN]],Noshow11[[VIN]:[STATUS]],3,0)</f>
        <v>REPROG</v>
      </c>
      <c r="S19" t="b">
        <f t="shared" si="1"/>
        <v>0</v>
      </c>
      <c r="T19" t="b">
        <f t="shared" si="2"/>
        <v>0</v>
      </c>
    </row>
    <row r="20" spans="1:20">
      <c r="A20" s="1">
        <v>44986</v>
      </c>
      <c r="B20" s="7">
        <v>0.45833333333333331</v>
      </c>
      <c r="C20" s="151">
        <v>3505</v>
      </c>
      <c r="D20" t="s">
        <v>3766</v>
      </c>
      <c r="E20" s="4" t="s">
        <v>3767</v>
      </c>
      <c r="F20" s="4" t="s">
        <v>3758</v>
      </c>
      <c r="G20" s="3" t="s">
        <v>421</v>
      </c>
      <c r="H20" s="3" t="s">
        <v>54</v>
      </c>
      <c r="I20" s="4" t="s">
        <v>3768</v>
      </c>
      <c r="J20" t="s">
        <v>3769</v>
      </c>
      <c r="K20" t="s">
        <v>425</v>
      </c>
      <c r="L20" t="s">
        <v>120</v>
      </c>
      <c r="M20" s="7" t="s">
        <v>3759</v>
      </c>
      <c r="N20" s="7" t="s">
        <v>3760</v>
      </c>
      <c r="O20" s="178" t="s">
        <v>3761</v>
      </c>
      <c r="P20" s="3">
        <v>2007</v>
      </c>
      <c r="Q20" s="4" t="str">
        <f>VLOOKUP(Citas[[#This Row],[VIN]],Servicios[VIN 8 BV],1,0)</f>
        <v>KS350286</v>
      </c>
      <c r="R20" t="e">
        <f>VLOOKUP(Citas[[#This Row],[VIN]],Noshow11[[VIN]:[STATUS]],3,0)</f>
        <v>#N/A</v>
      </c>
      <c r="S20" t="e">
        <f t="shared" si="1"/>
        <v>#N/A</v>
      </c>
      <c r="T20" t="e">
        <f t="shared" si="2"/>
        <v>#N/A</v>
      </c>
    </row>
    <row r="21" spans="1:20">
      <c r="A21" s="1">
        <v>44986</v>
      </c>
      <c r="B21" s="7">
        <v>0.45833333333333331</v>
      </c>
      <c r="C21" s="151">
        <v>1899</v>
      </c>
      <c r="D21">
        <v>112386</v>
      </c>
      <c r="E21" s="4" t="s">
        <v>3765</v>
      </c>
      <c r="F21" s="4"/>
      <c r="G21" s="3" t="s">
        <v>371</v>
      </c>
      <c r="H21" s="3" t="s">
        <v>49</v>
      </c>
      <c r="I21" s="4" t="s">
        <v>376</v>
      </c>
      <c r="J21" t="s">
        <v>374</v>
      </c>
      <c r="K21" t="s">
        <v>251</v>
      </c>
      <c r="L21" t="s">
        <v>119</v>
      </c>
      <c r="M21" s="7">
        <v>0.46875</v>
      </c>
      <c r="N21" s="7">
        <v>0.58333333333333337</v>
      </c>
      <c r="O21" s="178" t="s">
        <v>3728</v>
      </c>
      <c r="P21" s="3">
        <v>2020</v>
      </c>
      <c r="Q21" s="4" t="str">
        <f>VLOOKUP(Citas[[#This Row],[VIN]],Servicios[VIN 8 BV],1,0)</f>
        <v>L1410268</v>
      </c>
      <c r="R21" t="str">
        <f>VLOOKUP(Citas[[#This Row],[VIN]],Noshow11[[VIN]:[STATUS]],3,0)</f>
        <v>ON TIME</v>
      </c>
      <c r="S21" t="str">
        <f t="shared" si="1"/>
        <v>CONCRETADO</v>
      </c>
      <c r="T21" t="str">
        <f t="shared" si="2"/>
        <v>CONCRETADO</v>
      </c>
    </row>
    <row r="22" spans="1:20">
      <c r="A22" s="1">
        <v>44986</v>
      </c>
      <c r="B22" s="7">
        <v>0.45833333333333331</v>
      </c>
      <c r="C22" s="151">
        <v>1899</v>
      </c>
      <c r="D22">
        <v>112351</v>
      </c>
      <c r="E22" s="4" t="s">
        <v>3762</v>
      </c>
      <c r="F22" s="4" t="s">
        <v>3739</v>
      </c>
      <c r="G22" s="3" t="s">
        <v>385</v>
      </c>
      <c r="H22" s="3" t="s">
        <v>45</v>
      </c>
      <c r="I22" s="4" t="s">
        <v>390</v>
      </c>
      <c r="J22" t="s">
        <v>388</v>
      </c>
      <c r="K22" t="s">
        <v>244</v>
      </c>
      <c r="L22" t="s">
        <v>120</v>
      </c>
      <c r="M22" s="7">
        <v>0.46875</v>
      </c>
      <c r="N22" s="7">
        <v>0.70833333333333337</v>
      </c>
      <c r="O22" s="178" t="s">
        <v>3740</v>
      </c>
      <c r="P22" s="3">
        <v>2017</v>
      </c>
      <c r="Q22" s="4" t="str">
        <f>VLOOKUP(Citas[[#This Row],[VIN]],Servicios[VIN 8 BV],1,0)</f>
        <v>HK015818</v>
      </c>
      <c r="R22" t="str">
        <f>VLOOKUP(Citas[[#This Row],[VIN]],Noshow11[[VIN]:[STATUS]],3,0)</f>
        <v>LATE</v>
      </c>
      <c r="S22" t="str">
        <f t="shared" si="1"/>
        <v>CONCRETADO</v>
      </c>
      <c r="T22" t="str">
        <f t="shared" si="2"/>
        <v>CONCRETADO</v>
      </c>
    </row>
    <row r="23" spans="1:20">
      <c r="A23" s="1">
        <v>44986</v>
      </c>
      <c r="B23" s="7">
        <v>0.45833333333333331</v>
      </c>
      <c r="C23" s="151">
        <v>1899</v>
      </c>
      <c r="D23">
        <v>112365</v>
      </c>
      <c r="E23" s="4" t="s">
        <v>3770</v>
      </c>
      <c r="F23" s="4"/>
      <c r="G23" s="3" t="s">
        <v>355</v>
      </c>
      <c r="H23" s="3" t="s">
        <v>58</v>
      </c>
      <c r="I23" s="4" t="s">
        <v>361</v>
      </c>
      <c r="J23" t="s">
        <v>358</v>
      </c>
      <c r="K23" t="s">
        <v>359</v>
      </c>
      <c r="L23" t="s">
        <v>118</v>
      </c>
      <c r="M23" s="7">
        <v>0.46875</v>
      </c>
      <c r="N23" s="7">
        <v>0.625</v>
      </c>
      <c r="O23" s="178" t="s">
        <v>3756</v>
      </c>
      <c r="P23" s="3">
        <v>2019</v>
      </c>
      <c r="Q23" s="4" t="str">
        <f>VLOOKUP(Citas[[#This Row],[VIN]],Servicios[VIN 8 BV],1,0)</f>
        <v>KU762975</v>
      </c>
      <c r="R23" t="str">
        <f>VLOOKUP(Citas[[#This Row],[VIN]],Noshow11[[VIN]:[STATUS]],3,0)</f>
        <v>ON TIME</v>
      </c>
      <c r="S23" t="str">
        <f t="shared" si="1"/>
        <v>CONCRETADO</v>
      </c>
      <c r="T23" t="str">
        <f t="shared" si="2"/>
        <v>CONCRETADO</v>
      </c>
    </row>
    <row r="24" spans="1:20">
      <c r="A24" s="1">
        <v>44986</v>
      </c>
      <c r="B24" s="7">
        <v>0.47916666666666669</v>
      </c>
      <c r="C24" s="151">
        <v>3260</v>
      </c>
      <c r="D24">
        <v>112288</v>
      </c>
      <c r="E24" s="4" t="s">
        <v>3771</v>
      </c>
      <c r="F24" s="4" t="s">
        <v>3758</v>
      </c>
      <c r="G24" s="3" t="s">
        <v>270</v>
      </c>
      <c r="H24" s="3" t="s">
        <v>58</v>
      </c>
      <c r="I24" s="4" t="s">
        <v>276</v>
      </c>
      <c r="J24" t="s">
        <v>273</v>
      </c>
      <c r="K24" t="s">
        <v>274</v>
      </c>
      <c r="L24" t="s">
        <v>119</v>
      </c>
      <c r="M24" s="7" t="s">
        <v>3759</v>
      </c>
      <c r="N24" s="7" t="s">
        <v>3760</v>
      </c>
      <c r="O24" s="178" t="s">
        <v>3761</v>
      </c>
      <c r="P24" s="3">
        <v>2022</v>
      </c>
      <c r="Q24" s="4" t="str">
        <f>VLOOKUP(Citas[[#This Row],[VIN]],Servicios[VIN 8 BV],1,0)</f>
        <v>NJ025267</v>
      </c>
      <c r="R24" t="str">
        <f>VLOOKUP(Citas[[#This Row],[VIN]],Noshow11[[VIN]:[STATUS]],3,0)</f>
        <v>ON TIME</v>
      </c>
      <c r="S24" t="str">
        <f t="shared" si="1"/>
        <v>CONCRETADO</v>
      </c>
      <c r="T24" t="str">
        <f t="shared" si="2"/>
        <v>CONCRETADO</v>
      </c>
    </row>
    <row r="25" spans="1:20">
      <c r="A25" s="1">
        <v>44986</v>
      </c>
      <c r="B25" s="7">
        <v>0.5</v>
      </c>
      <c r="C25" s="151">
        <v>4210</v>
      </c>
      <c r="D25">
        <v>112242</v>
      </c>
      <c r="E25" s="4" t="s">
        <v>3772</v>
      </c>
      <c r="F25" s="4" t="s">
        <v>3739</v>
      </c>
      <c r="G25" s="3" t="s">
        <v>3773</v>
      </c>
      <c r="H25" s="3" t="s">
        <v>58</v>
      </c>
      <c r="I25" s="4" t="s">
        <v>3774</v>
      </c>
      <c r="J25" t="s">
        <v>3775</v>
      </c>
      <c r="K25" t="s">
        <v>215</v>
      </c>
      <c r="L25" t="s">
        <v>120</v>
      </c>
      <c r="M25" s="7">
        <v>0.51041666666666663</v>
      </c>
      <c r="N25" s="7">
        <v>0.70833333333333337</v>
      </c>
      <c r="O25" s="178" t="s">
        <v>3776</v>
      </c>
      <c r="P25" s="3">
        <v>2018</v>
      </c>
      <c r="Q25" s="4" t="str">
        <f>VLOOKUP(Citas[[#This Row],[VIN]],Servicios[VIN 8 BV],1,0)</f>
        <v>J3603722</v>
      </c>
      <c r="R25" t="str">
        <f>VLOOKUP(Citas[[#This Row],[VIN]],Noshow11[[VIN]:[STATUS]],3,0)</f>
        <v>REPROG</v>
      </c>
      <c r="S25" t="b">
        <f t="shared" si="1"/>
        <v>0</v>
      </c>
      <c r="T25" t="b">
        <f t="shared" si="2"/>
        <v>0</v>
      </c>
    </row>
    <row r="26" spans="1:20">
      <c r="A26" s="1">
        <v>44986</v>
      </c>
      <c r="B26" s="7">
        <v>0.5</v>
      </c>
      <c r="C26" s="151">
        <v>0</v>
      </c>
      <c r="D26">
        <v>112265</v>
      </c>
      <c r="E26" s="4" t="s">
        <v>3777</v>
      </c>
      <c r="F26" s="4" t="s">
        <v>3778</v>
      </c>
      <c r="G26" s="3" t="s">
        <v>663</v>
      </c>
      <c r="H26" s="3" t="s">
        <v>45</v>
      </c>
      <c r="I26" s="4" t="s">
        <v>668</v>
      </c>
      <c r="J26" t="s">
        <v>666</v>
      </c>
      <c r="K26" t="s">
        <v>295</v>
      </c>
      <c r="L26" t="s">
        <v>118</v>
      </c>
      <c r="M26" s="7" t="s">
        <v>3779</v>
      </c>
      <c r="N26" s="7" t="s">
        <v>3780</v>
      </c>
      <c r="O26" s="178" t="s">
        <v>3744</v>
      </c>
      <c r="P26" s="3">
        <v>2012</v>
      </c>
      <c r="Q26" s="4" t="str">
        <f>VLOOKUP(Citas[[#This Row],[VIN]],Servicios[VIN 8 BV],1,0)</f>
        <v>C5109339</v>
      </c>
      <c r="R26" t="str">
        <f>VLOOKUP(Citas[[#This Row],[VIN]],Noshow11[[VIN]:[STATUS]],3,0)</f>
        <v>LATE</v>
      </c>
      <c r="S26" t="str">
        <f t="shared" si="1"/>
        <v>CONCRETADO</v>
      </c>
      <c r="T26" t="str">
        <f t="shared" si="2"/>
        <v>CONCRETADO</v>
      </c>
    </row>
    <row r="27" spans="1:20">
      <c r="A27" s="1">
        <v>44986</v>
      </c>
      <c r="B27" s="7">
        <v>0.52083333333333337</v>
      </c>
      <c r="C27" s="151">
        <v>3260</v>
      </c>
      <c r="D27">
        <v>112181</v>
      </c>
      <c r="E27" s="4" t="s">
        <v>3781</v>
      </c>
      <c r="F27" s="4" t="s">
        <v>3758</v>
      </c>
      <c r="G27" s="3" t="s">
        <v>278</v>
      </c>
      <c r="H27" s="3" t="s">
        <v>54</v>
      </c>
      <c r="I27" s="4" t="s">
        <v>283</v>
      </c>
      <c r="J27" t="s">
        <v>3782</v>
      </c>
      <c r="K27" t="s">
        <v>3783</v>
      </c>
      <c r="L27" t="s">
        <v>119</v>
      </c>
      <c r="M27" s="7" t="s">
        <v>3759</v>
      </c>
      <c r="N27" s="7" t="s">
        <v>3760</v>
      </c>
      <c r="O27" s="178" t="s">
        <v>3761</v>
      </c>
      <c r="P27" s="3">
        <v>2016</v>
      </c>
      <c r="Q27" s="4" t="str">
        <f>VLOOKUP(Citas[[#This Row],[VIN]],Servicios[VIN 8 BV],1,0)</f>
        <v>G1449487</v>
      </c>
      <c r="R27" t="str">
        <f>VLOOKUP(Citas[[#This Row],[VIN]],Noshow11[[VIN]:[STATUS]],3,0)</f>
        <v>ON TIME</v>
      </c>
      <c r="S27" t="str">
        <f t="shared" si="1"/>
        <v>CONCRETADO</v>
      </c>
      <c r="T27" t="str">
        <f t="shared" si="2"/>
        <v>CONCRETADO</v>
      </c>
    </row>
    <row r="28" spans="1:20">
      <c r="A28" s="1">
        <v>44986</v>
      </c>
      <c r="B28" s="7">
        <v>0.58333333333333337</v>
      </c>
      <c r="C28" s="151">
        <v>1899</v>
      </c>
      <c r="D28">
        <v>112212</v>
      </c>
      <c r="E28" s="4" t="s">
        <v>3784</v>
      </c>
      <c r="F28" s="4" t="s">
        <v>3739</v>
      </c>
      <c r="G28" s="3" t="s">
        <v>3785</v>
      </c>
      <c r="H28" s="3" t="s">
        <v>45</v>
      </c>
      <c r="I28" s="4" t="s">
        <v>3786</v>
      </c>
      <c r="J28" t="s">
        <v>3787</v>
      </c>
      <c r="K28" t="s">
        <v>359</v>
      </c>
      <c r="L28" t="s">
        <v>119</v>
      </c>
      <c r="M28" s="7">
        <v>0.59375</v>
      </c>
      <c r="N28" s="7">
        <v>0.70833333333333337</v>
      </c>
      <c r="O28" s="178" t="s">
        <v>3740</v>
      </c>
      <c r="P28" s="3">
        <v>2016</v>
      </c>
      <c r="Q28" s="4" t="str">
        <f>VLOOKUP(Citas[[#This Row],[VIN]],Servicios[VIN 8 BV],1,0)</f>
        <v>GU221255</v>
      </c>
      <c r="R28" t="str">
        <f>VLOOKUP(Citas[[#This Row],[VIN]],Noshow11[[VIN]:[STATUS]],3,0)</f>
        <v>REPROG</v>
      </c>
      <c r="S28" t="b">
        <f t="shared" si="1"/>
        <v>0</v>
      </c>
      <c r="T28" t="b">
        <f t="shared" si="2"/>
        <v>0</v>
      </c>
    </row>
    <row r="29" spans="1:20">
      <c r="A29" s="1">
        <v>44986</v>
      </c>
      <c r="B29" s="7">
        <v>0.60416666666666663</v>
      </c>
      <c r="C29" s="151">
        <v>835.2</v>
      </c>
      <c r="D29">
        <v>112310</v>
      </c>
      <c r="E29" s="4" t="s">
        <v>3788</v>
      </c>
      <c r="F29" s="4"/>
      <c r="G29" s="3" t="s">
        <v>3789</v>
      </c>
      <c r="H29" s="3" t="s">
        <v>58</v>
      </c>
      <c r="I29" s="4" t="s">
        <v>3730</v>
      </c>
      <c r="J29" t="s">
        <v>3790</v>
      </c>
      <c r="K29" t="s">
        <v>231</v>
      </c>
      <c r="L29" t="s">
        <v>120</v>
      </c>
      <c r="M29" s="7">
        <v>0.625</v>
      </c>
      <c r="N29" s="7" t="s">
        <v>3734</v>
      </c>
      <c r="O29" s="178" t="s">
        <v>3744</v>
      </c>
      <c r="P29" s="3">
        <v>2023</v>
      </c>
      <c r="Q29" s="4" t="e">
        <f>VLOOKUP(Citas[[#This Row],[VIN]],Servicios[VIN 8 BV],1,0)</f>
        <v>#N/A</v>
      </c>
      <c r="R29" t="str">
        <f>VLOOKUP(Citas[[#This Row],[VIN]],Noshow11[[VIN]:[STATUS]],3,0)</f>
        <v>LATE</v>
      </c>
      <c r="S29" t="str">
        <f t="shared" si="1"/>
        <v>CONCRETADO</v>
      </c>
      <c r="T29" t="str">
        <f t="shared" si="2"/>
        <v>CONCRETADO</v>
      </c>
    </row>
    <row r="30" spans="1:20">
      <c r="A30" s="1">
        <v>44986</v>
      </c>
      <c r="B30" s="7">
        <v>0.64583333333333337</v>
      </c>
      <c r="C30" s="151">
        <v>1899</v>
      </c>
      <c r="D30">
        <v>112373</v>
      </c>
      <c r="E30" s="4" t="s">
        <v>3765</v>
      </c>
      <c r="F30" s="4"/>
      <c r="G30" s="3" t="s">
        <v>399</v>
      </c>
      <c r="H30" s="3" t="s">
        <v>45</v>
      </c>
      <c r="I30" s="4" t="s">
        <v>404</v>
      </c>
      <c r="J30" t="s">
        <v>402</v>
      </c>
      <c r="K30" t="s">
        <v>338</v>
      </c>
      <c r="L30" t="s">
        <v>118</v>
      </c>
      <c r="M30" s="7">
        <v>0.65625</v>
      </c>
      <c r="N30" s="7">
        <v>0.75</v>
      </c>
      <c r="O30" s="178" t="s">
        <v>3756</v>
      </c>
      <c r="P30" s="3">
        <v>2022</v>
      </c>
      <c r="Q30" s="4" t="str">
        <f>VLOOKUP(Citas[[#This Row],[VIN]],Servicios[VIN 8 BV],1,0)</f>
        <v>N6005408</v>
      </c>
      <c r="R30" t="str">
        <f>VLOOKUP(Citas[[#This Row],[VIN]],Noshow11[[VIN]:[STATUS]],3,0)</f>
        <v>ON TIME</v>
      </c>
      <c r="S30" t="str">
        <f t="shared" si="1"/>
        <v>CONCRETADO</v>
      </c>
      <c r="T30" t="str">
        <f t="shared" si="2"/>
        <v>CONCRETADO</v>
      </c>
    </row>
    <row r="31" spans="1:20">
      <c r="A31" s="1">
        <v>44986</v>
      </c>
      <c r="B31" s="7">
        <v>0.70833333333333337</v>
      </c>
      <c r="C31" s="151">
        <v>6165.2</v>
      </c>
      <c r="D31">
        <v>112376</v>
      </c>
      <c r="E31" s="4" t="s">
        <v>3791</v>
      </c>
      <c r="F31" s="4"/>
      <c r="G31" s="3" t="s">
        <v>2918</v>
      </c>
      <c r="H31" s="3" t="s">
        <v>58</v>
      </c>
      <c r="I31" s="4" t="s">
        <v>2923</v>
      </c>
      <c r="J31" t="s">
        <v>2921</v>
      </c>
      <c r="K31" t="s">
        <v>310</v>
      </c>
      <c r="L31" t="s">
        <v>120</v>
      </c>
      <c r="M31" s="7" t="s">
        <v>3779</v>
      </c>
      <c r="N31" s="7" t="s">
        <v>3780</v>
      </c>
      <c r="O31" s="178" t="s">
        <v>3737</v>
      </c>
      <c r="P31" s="3">
        <v>2021</v>
      </c>
      <c r="Q31" s="4" t="str">
        <f>VLOOKUP(Citas[[#This Row],[VIN]],Servicios[VIN 8 BV],1,0)</f>
        <v>MP075893</v>
      </c>
      <c r="R31" t="str">
        <f>VLOOKUP(Citas[[#This Row],[VIN]],Noshow11[[VIN]:[STATUS]],3,0)</f>
        <v>REPROG</v>
      </c>
      <c r="S31" t="b">
        <f t="shared" si="1"/>
        <v>0</v>
      </c>
      <c r="T31" t="b">
        <f t="shared" si="2"/>
        <v>0</v>
      </c>
    </row>
    <row r="32" spans="1:20">
      <c r="A32" s="1">
        <v>44987</v>
      </c>
      <c r="B32" s="7">
        <v>0.32291666666666669</v>
      </c>
      <c r="C32" s="151">
        <v>3260</v>
      </c>
      <c r="D32">
        <v>112372</v>
      </c>
      <c r="E32" s="4" t="s">
        <v>3757</v>
      </c>
      <c r="F32" s="4"/>
      <c r="G32" s="3" t="s">
        <v>455</v>
      </c>
      <c r="H32" s="3" t="s">
        <v>49</v>
      </c>
      <c r="I32" s="4" t="s">
        <v>461</v>
      </c>
      <c r="J32" t="s">
        <v>3792</v>
      </c>
      <c r="K32" t="s">
        <v>459</v>
      </c>
      <c r="L32" t="s">
        <v>120</v>
      </c>
      <c r="M32" s="7">
        <v>0.33333333333333331</v>
      </c>
      <c r="N32" s="7">
        <v>0.45833333333333331</v>
      </c>
      <c r="O32" s="178" t="s">
        <v>3745</v>
      </c>
      <c r="P32" s="3">
        <v>2021</v>
      </c>
      <c r="Q32" s="4" t="str">
        <f>VLOOKUP(Citas[[#This Row],[VIN]],Servicios[VIN 8 BV],1,0)</f>
        <v>MJ035230</v>
      </c>
      <c r="R32" t="str">
        <f>VLOOKUP(Citas[[#This Row],[VIN]],Noshow11[[VIN]:[STATUS]],3,0)</f>
        <v>ON TIME</v>
      </c>
      <c r="S32" t="str">
        <f t="shared" si="1"/>
        <v>CONCRETADO</v>
      </c>
      <c r="T32" t="str">
        <f t="shared" si="2"/>
        <v>CONCRETADO</v>
      </c>
    </row>
    <row r="33" spans="1:20">
      <c r="A33" s="1">
        <v>44987</v>
      </c>
      <c r="B33" s="7">
        <v>0.33333333333333331</v>
      </c>
      <c r="C33" s="151">
        <v>5140</v>
      </c>
      <c r="D33">
        <v>112401</v>
      </c>
      <c r="E33" s="4" t="s">
        <v>3793</v>
      </c>
      <c r="F33" s="4"/>
      <c r="G33" s="3" t="s">
        <v>463</v>
      </c>
      <c r="H33" s="3" t="s">
        <v>49</v>
      </c>
      <c r="I33" s="4" t="s">
        <v>468</v>
      </c>
      <c r="J33" t="s">
        <v>466</v>
      </c>
      <c r="K33" t="s">
        <v>459</v>
      </c>
      <c r="L33" t="s">
        <v>119</v>
      </c>
      <c r="M33" s="7">
        <v>0.34375</v>
      </c>
      <c r="N33" s="7">
        <v>0.5</v>
      </c>
      <c r="O33" s="178" t="s">
        <v>3728</v>
      </c>
      <c r="P33" s="3">
        <v>2021</v>
      </c>
      <c r="Q33" s="4" t="str">
        <f>VLOOKUP(Citas[[#This Row],[VIN]],Servicios[VIN 8 BV],1,0)</f>
        <v>MJ026585</v>
      </c>
      <c r="R33" t="str">
        <f>VLOOKUP(Citas[[#This Row],[VIN]],Noshow11[[VIN]:[STATUS]],3,0)</f>
        <v>LATE</v>
      </c>
      <c r="S33" t="str">
        <f t="shared" si="1"/>
        <v>CONCRETADO</v>
      </c>
      <c r="T33" t="str">
        <f t="shared" si="2"/>
        <v>CONCRETADO</v>
      </c>
    </row>
    <row r="34" spans="1:20">
      <c r="A34" s="1">
        <v>44987</v>
      </c>
      <c r="B34" s="7">
        <v>0.35416666666666669</v>
      </c>
      <c r="C34" s="151">
        <v>6599</v>
      </c>
      <c r="D34">
        <v>112419</v>
      </c>
      <c r="E34" s="4" t="s">
        <v>3794</v>
      </c>
      <c r="F34" s="4" t="s">
        <v>3739</v>
      </c>
      <c r="G34" s="3" t="s">
        <v>3795</v>
      </c>
      <c r="H34" s="3" t="s">
        <v>58</v>
      </c>
      <c r="I34" s="4" t="s">
        <v>3796</v>
      </c>
      <c r="J34" t="s">
        <v>3797</v>
      </c>
      <c r="K34" t="s">
        <v>517</v>
      </c>
      <c r="L34" t="s">
        <v>118</v>
      </c>
      <c r="M34" s="7">
        <v>0.36458333333333331</v>
      </c>
      <c r="N34" s="7">
        <v>0.45833333333333331</v>
      </c>
      <c r="O34" s="178" t="s">
        <v>3740</v>
      </c>
      <c r="P34" s="3">
        <v>2017</v>
      </c>
      <c r="Q34" s="4" t="e">
        <f>VLOOKUP(Citas[[#This Row],[VIN]],Servicios[VIN 8 BV],1,0)</f>
        <v>#N/A</v>
      </c>
      <c r="R34" t="str">
        <f>VLOOKUP(Citas[[#This Row],[VIN]],Noshow11[[VIN]:[STATUS]],3,0)</f>
        <v>NO SHOW</v>
      </c>
      <c r="S34" t="b">
        <f t="shared" si="1"/>
        <v>0</v>
      </c>
      <c r="T34" t="b">
        <f t="shared" si="2"/>
        <v>0</v>
      </c>
    </row>
    <row r="35" spans="1:20">
      <c r="A35" s="1">
        <v>44987</v>
      </c>
      <c r="B35" s="7">
        <v>0.375</v>
      </c>
      <c r="C35" s="151">
        <v>3260</v>
      </c>
      <c r="D35">
        <v>112271</v>
      </c>
      <c r="E35" s="4" t="s">
        <v>3798</v>
      </c>
      <c r="F35" s="4" t="s">
        <v>3739</v>
      </c>
      <c r="G35" s="3" t="s">
        <v>477</v>
      </c>
      <c r="H35" s="3" t="s">
        <v>45</v>
      </c>
      <c r="I35" s="4" t="s">
        <v>482</v>
      </c>
      <c r="J35" t="s">
        <v>480</v>
      </c>
      <c r="K35" t="s">
        <v>231</v>
      </c>
      <c r="L35" t="s">
        <v>120</v>
      </c>
      <c r="M35" s="7">
        <v>0.39583333333333331</v>
      </c>
      <c r="N35" s="7">
        <v>0.45833333333333331</v>
      </c>
      <c r="O35" s="178" t="s">
        <v>3740</v>
      </c>
      <c r="P35" s="3">
        <v>2016</v>
      </c>
      <c r="Q35" s="4" t="str">
        <f>VLOOKUP(Citas[[#This Row],[VIN]],Servicios[VIN 8 BV],1,0)</f>
        <v>G1441304</v>
      </c>
      <c r="R35" t="str">
        <f>VLOOKUP(Citas[[#This Row],[VIN]],Noshow11[[VIN]:[STATUS]],3,0)</f>
        <v>LATE</v>
      </c>
      <c r="S35" t="str">
        <f t="shared" ref="S35:S66" si="3">IF(OR(R35="ON TIME",R35="LATE"),"CONCRETADO")</f>
        <v>CONCRETADO</v>
      </c>
      <c r="T35" t="str">
        <f t="shared" ref="T35:T66" si="4">IF(OR(R35="ON TIME",R35="LATE"),"CONCRETADO")</f>
        <v>CONCRETADO</v>
      </c>
    </row>
    <row r="36" spans="1:20">
      <c r="A36" s="1">
        <v>44987</v>
      </c>
      <c r="B36" s="7">
        <v>0.375</v>
      </c>
      <c r="C36" s="151">
        <v>5140</v>
      </c>
      <c r="D36">
        <v>112392</v>
      </c>
      <c r="E36" s="4" t="s">
        <v>3793</v>
      </c>
      <c r="F36" s="4"/>
      <c r="G36" s="3" t="s">
        <v>470</v>
      </c>
      <c r="H36" s="3" t="s">
        <v>49</v>
      </c>
      <c r="I36" s="4" t="s">
        <v>475</v>
      </c>
      <c r="J36" t="s">
        <v>473</v>
      </c>
      <c r="K36" t="s">
        <v>359</v>
      </c>
      <c r="L36" t="s">
        <v>118</v>
      </c>
      <c r="M36" s="7">
        <v>0.38541666666666669</v>
      </c>
      <c r="N36" s="7">
        <v>0.5</v>
      </c>
      <c r="O36" s="178" t="s">
        <v>3756</v>
      </c>
      <c r="P36" s="3">
        <v>2018</v>
      </c>
      <c r="Q36" s="4" t="str">
        <f>VLOOKUP(Citas[[#This Row],[VIN]],Servicios[VIN 8 BV],1,0)</f>
        <v>JU596939</v>
      </c>
      <c r="R36" t="str">
        <f>VLOOKUP(Citas[[#This Row],[VIN]],Noshow11[[VIN]:[STATUS]],3,0)</f>
        <v>ON TIME</v>
      </c>
      <c r="S36" t="str">
        <f t="shared" si="3"/>
        <v>CONCRETADO</v>
      </c>
      <c r="T36" t="str">
        <f t="shared" si="4"/>
        <v>CONCRETADO</v>
      </c>
    </row>
    <row r="37" spans="1:20">
      <c r="A37" s="1">
        <v>44987</v>
      </c>
      <c r="B37" s="7">
        <v>0.39583333333333331</v>
      </c>
      <c r="C37" s="151">
        <v>5140</v>
      </c>
      <c r="D37">
        <v>112396</v>
      </c>
      <c r="E37" s="4" t="s">
        <v>3793</v>
      </c>
      <c r="F37" s="4"/>
      <c r="G37" s="3" t="s">
        <v>484</v>
      </c>
      <c r="H37" s="3" t="s">
        <v>49</v>
      </c>
      <c r="I37" s="4" t="s">
        <v>489</v>
      </c>
      <c r="J37" t="s">
        <v>487</v>
      </c>
      <c r="K37" t="s">
        <v>251</v>
      </c>
      <c r="L37" t="s">
        <v>120</v>
      </c>
      <c r="M37" s="7">
        <v>0.41666666666666669</v>
      </c>
      <c r="N37" s="7">
        <v>0.58333333333333337</v>
      </c>
      <c r="O37" s="178" t="s">
        <v>3761</v>
      </c>
      <c r="P37" s="3">
        <v>2019</v>
      </c>
      <c r="Q37" s="4" t="str">
        <f>VLOOKUP(Citas[[#This Row],[VIN]],Servicios[VIN 8 BV],1,0)</f>
        <v>K1404900</v>
      </c>
      <c r="R37" t="str">
        <f>VLOOKUP(Citas[[#This Row],[VIN]],Noshow11[[VIN]:[STATUS]],3,0)</f>
        <v>ON TIME</v>
      </c>
      <c r="S37" t="str">
        <f t="shared" si="3"/>
        <v>CONCRETADO</v>
      </c>
      <c r="T37" t="str">
        <f t="shared" si="4"/>
        <v>CONCRETADO</v>
      </c>
    </row>
    <row r="38" spans="1:20">
      <c r="A38" s="1">
        <v>44987</v>
      </c>
      <c r="B38" s="7">
        <v>0.39583333333333331</v>
      </c>
      <c r="C38" s="151">
        <v>2849</v>
      </c>
      <c r="D38">
        <v>112413</v>
      </c>
      <c r="E38" s="4" t="s">
        <v>3799</v>
      </c>
      <c r="F38" s="4"/>
      <c r="G38" s="3" t="s">
        <v>2466</v>
      </c>
      <c r="H38" s="3" t="s">
        <v>49</v>
      </c>
      <c r="I38" s="4" t="s">
        <v>2470</v>
      </c>
      <c r="J38" t="s">
        <v>214</v>
      </c>
      <c r="K38" t="s">
        <v>310</v>
      </c>
      <c r="L38" t="s">
        <v>118</v>
      </c>
      <c r="M38" s="7">
        <v>0.41666666666666669</v>
      </c>
      <c r="N38" s="7">
        <v>0.58333333333333337</v>
      </c>
      <c r="O38" s="178" t="s">
        <v>3745</v>
      </c>
      <c r="P38" s="3">
        <v>2022</v>
      </c>
      <c r="Q38" s="4" t="str">
        <f>VLOOKUP(Citas[[#This Row],[VIN]],Servicios[VIN 8 BV],1,0)</f>
        <v>NP277170</v>
      </c>
      <c r="R38" t="str">
        <f>VLOOKUP(Citas[[#This Row],[VIN]],Noshow11[[VIN]:[STATUS]],3,0)</f>
        <v>REPROG</v>
      </c>
      <c r="S38" t="b">
        <f t="shared" si="3"/>
        <v>0</v>
      </c>
      <c r="T38" t="b">
        <f t="shared" si="4"/>
        <v>0</v>
      </c>
    </row>
    <row r="39" spans="1:20">
      <c r="A39" s="1">
        <v>44987</v>
      </c>
      <c r="B39" s="7">
        <v>0.39583333333333331</v>
      </c>
      <c r="C39" s="151">
        <v>6090</v>
      </c>
      <c r="D39">
        <v>112434</v>
      </c>
      <c r="E39" s="4" t="s">
        <v>3729</v>
      </c>
      <c r="F39" s="4"/>
      <c r="G39" s="3" t="s">
        <v>548</v>
      </c>
      <c r="H39" s="3" t="s">
        <v>58</v>
      </c>
      <c r="I39" s="4" t="s">
        <v>553</v>
      </c>
      <c r="J39" t="s">
        <v>551</v>
      </c>
      <c r="K39" t="s">
        <v>231</v>
      </c>
      <c r="L39" t="s">
        <v>119</v>
      </c>
      <c r="M39" s="7">
        <v>0.44791666666666669</v>
      </c>
      <c r="N39" s="7">
        <v>0.58333333333333337</v>
      </c>
      <c r="O39" s="178" t="s">
        <v>3728</v>
      </c>
      <c r="P39" s="3">
        <v>2011</v>
      </c>
      <c r="Q39" s="4" t="str">
        <f>VLOOKUP(Citas[[#This Row],[VIN]],Servicios[VIN 8 BV],1,0)</f>
        <v>BL007772</v>
      </c>
      <c r="R39" t="str">
        <f>VLOOKUP(Citas[[#This Row],[VIN]],Noshow11[[VIN]:[STATUS]],3,0)</f>
        <v>ON TIME</v>
      </c>
      <c r="S39" t="str">
        <f t="shared" si="3"/>
        <v>CONCRETADO</v>
      </c>
      <c r="T39" t="str">
        <f t="shared" si="4"/>
        <v>CONCRETADO</v>
      </c>
    </row>
    <row r="40" spans="1:20">
      <c r="A40" s="1">
        <v>44987</v>
      </c>
      <c r="B40" s="7">
        <v>0.41666666666666669</v>
      </c>
      <c r="C40" s="151">
        <v>7549</v>
      </c>
      <c r="D40">
        <v>112424</v>
      </c>
      <c r="E40" s="4" t="s">
        <v>3800</v>
      </c>
      <c r="F40" s="4"/>
      <c r="G40" s="3" t="s">
        <v>498</v>
      </c>
      <c r="H40" s="3" t="s">
        <v>58</v>
      </c>
      <c r="I40" s="4" t="s">
        <v>503</v>
      </c>
      <c r="J40" t="s">
        <v>501</v>
      </c>
      <c r="K40" t="s">
        <v>310</v>
      </c>
      <c r="L40" t="s">
        <v>120</v>
      </c>
      <c r="M40" s="7">
        <v>0.46875</v>
      </c>
      <c r="N40" s="7" t="s">
        <v>3734</v>
      </c>
      <c r="O40" s="178" t="s">
        <v>3801</v>
      </c>
      <c r="P40" s="3">
        <v>2017</v>
      </c>
      <c r="Q40" s="4" t="str">
        <f>VLOOKUP(Citas[[#This Row],[VIN]],Servicios[VIN 8 BV],1,0)</f>
        <v>HP637380</v>
      </c>
      <c r="R40" t="str">
        <f>VLOOKUP(Citas[[#This Row],[VIN]],Noshow11[[VIN]:[STATUS]],3,0)</f>
        <v>LATE</v>
      </c>
      <c r="S40" t="str">
        <f t="shared" si="3"/>
        <v>CONCRETADO</v>
      </c>
      <c r="T40" t="str">
        <f t="shared" si="4"/>
        <v>CONCRETADO</v>
      </c>
    </row>
    <row r="41" spans="1:20">
      <c r="A41" s="1">
        <v>44987</v>
      </c>
      <c r="B41" s="7">
        <v>0.41666666666666669</v>
      </c>
      <c r="C41" s="151">
        <v>1899</v>
      </c>
      <c r="D41">
        <v>112425</v>
      </c>
      <c r="E41" s="4" t="s">
        <v>3765</v>
      </c>
      <c r="F41" s="4"/>
      <c r="G41" s="3" t="s">
        <v>491</v>
      </c>
      <c r="H41" s="3" t="s">
        <v>49</v>
      </c>
      <c r="I41" s="4" t="s">
        <v>496</v>
      </c>
      <c r="J41" t="s">
        <v>494</v>
      </c>
      <c r="K41" t="s">
        <v>359</v>
      </c>
      <c r="L41" t="s">
        <v>118</v>
      </c>
      <c r="M41" s="7">
        <v>0.4375</v>
      </c>
      <c r="N41" s="7">
        <v>0.58333333333333337</v>
      </c>
      <c r="O41" s="178" t="s">
        <v>3756</v>
      </c>
      <c r="P41" s="3">
        <v>2020</v>
      </c>
      <c r="Q41" s="4" t="str">
        <f>VLOOKUP(Citas[[#This Row],[VIN]],Servicios[VIN 8 BV],1,0)</f>
        <v>LU898392</v>
      </c>
      <c r="R41" t="str">
        <f>VLOOKUP(Citas[[#This Row],[VIN]],Noshow11[[VIN]:[STATUS]],3,0)</f>
        <v>REPROG</v>
      </c>
      <c r="S41" t="b">
        <f t="shared" si="3"/>
        <v>0</v>
      </c>
      <c r="T41" t="b">
        <f t="shared" si="4"/>
        <v>0</v>
      </c>
    </row>
    <row r="42" spans="1:20">
      <c r="A42" s="1">
        <v>44987</v>
      </c>
      <c r="B42" s="7">
        <v>0.41666666666666669</v>
      </c>
      <c r="C42" s="151">
        <v>5330</v>
      </c>
      <c r="D42">
        <v>112431</v>
      </c>
      <c r="E42" s="4" t="s">
        <v>3763</v>
      </c>
      <c r="F42" s="4" t="s">
        <v>3739</v>
      </c>
      <c r="G42" s="3" t="s">
        <v>3802</v>
      </c>
      <c r="H42" s="3" t="s">
        <v>49</v>
      </c>
      <c r="I42" s="4" t="s">
        <v>3803</v>
      </c>
      <c r="J42" t="s">
        <v>2888</v>
      </c>
      <c r="K42" t="s">
        <v>244</v>
      </c>
      <c r="L42" t="s">
        <v>119</v>
      </c>
      <c r="M42" s="7">
        <v>0.42708333333333331</v>
      </c>
      <c r="N42" s="7">
        <v>0.58333333333333337</v>
      </c>
      <c r="O42" s="178" t="s">
        <v>3740</v>
      </c>
      <c r="P42" s="3">
        <v>2020</v>
      </c>
      <c r="Q42" s="4" t="e">
        <f>VLOOKUP(Citas[[#This Row],[VIN]],Servicios[VIN 8 BV],1,0)</f>
        <v>#N/A</v>
      </c>
      <c r="R42" t="str">
        <f>VLOOKUP(Citas[[#This Row],[VIN]],Noshow11[[VIN]:[STATUS]],3,0)</f>
        <v>CANCEL</v>
      </c>
      <c r="S42" t="b">
        <f t="shared" si="3"/>
        <v>0</v>
      </c>
      <c r="T42" t="b">
        <f t="shared" si="4"/>
        <v>0</v>
      </c>
    </row>
    <row r="43" spans="1:20">
      <c r="A43" s="1">
        <v>44987</v>
      </c>
      <c r="B43" s="7">
        <v>0.4375</v>
      </c>
      <c r="C43" s="151">
        <v>1899</v>
      </c>
      <c r="D43">
        <v>112348</v>
      </c>
      <c r="E43" s="4" t="s">
        <v>3727</v>
      </c>
      <c r="F43" s="4"/>
      <c r="G43" s="3" t="s">
        <v>505</v>
      </c>
      <c r="H43" s="3" t="s">
        <v>49</v>
      </c>
      <c r="I43" s="4" t="s">
        <v>511</v>
      </c>
      <c r="J43" t="s">
        <v>508</v>
      </c>
      <c r="K43" t="s">
        <v>509</v>
      </c>
      <c r="L43" t="s">
        <v>119</v>
      </c>
      <c r="M43" s="7">
        <v>0.44791666666666669</v>
      </c>
      <c r="N43" s="7">
        <v>0.58333333333333337</v>
      </c>
      <c r="O43" s="178" t="s">
        <v>3728</v>
      </c>
      <c r="P43" s="3">
        <v>2021</v>
      </c>
      <c r="Q43" s="4" t="str">
        <f>VLOOKUP(Citas[[#This Row],[VIN]],Servicios[VIN 8 BV],1,0)</f>
        <v>MS054936</v>
      </c>
      <c r="R43" t="str">
        <f>VLOOKUP(Citas[[#This Row],[VIN]],Noshow11[[VIN]:[STATUS]],3,0)</f>
        <v>ON TIME</v>
      </c>
      <c r="S43" t="str">
        <f t="shared" si="3"/>
        <v>CONCRETADO</v>
      </c>
      <c r="T43" t="str">
        <f t="shared" si="4"/>
        <v>CONCRETADO</v>
      </c>
    </row>
    <row r="44" spans="1:20">
      <c r="A44" s="1">
        <v>44987</v>
      </c>
      <c r="B44" s="7">
        <v>0.4375</v>
      </c>
      <c r="C44" s="151">
        <v>2734.2</v>
      </c>
      <c r="D44">
        <v>112427</v>
      </c>
      <c r="E44" s="4" t="s">
        <v>3804</v>
      </c>
      <c r="F44" s="4" t="s">
        <v>3739</v>
      </c>
      <c r="G44" s="3" t="s">
        <v>690</v>
      </c>
      <c r="H44" s="3" t="s">
        <v>45</v>
      </c>
      <c r="I44" s="4" t="s">
        <v>3730</v>
      </c>
      <c r="J44" t="s">
        <v>693</v>
      </c>
      <c r="K44" t="s">
        <v>295</v>
      </c>
      <c r="L44" t="s">
        <v>120</v>
      </c>
      <c r="M44" s="7">
        <v>0.5625</v>
      </c>
      <c r="N44" s="7" t="s">
        <v>3734</v>
      </c>
      <c r="O44" s="178" t="s">
        <v>3805</v>
      </c>
      <c r="P44" s="3">
        <v>2018</v>
      </c>
      <c r="Q44" s="4" t="str">
        <f>VLOOKUP(Citas[[#This Row],[VIN]],Servicios[VIN 8 BV],1,0)</f>
        <v>JW725857</v>
      </c>
      <c r="R44" t="str">
        <f>VLOOKUP(Citas[[#This Row],[VIN]],Noshow11[[VIN]:[STATUS]],3,0)</f>
        <v>ON TIME</v>
      </c>
      <c r="S44" t="str">
        <f t="shared" si="3"/>
        <v>CONCRETADO</v>
      </c>
      <c r="T44" t="str">
        <f t="shared" si="4"/>
        <v>CONCRETADO</v>
      </c>
    </row>
    <row r="45" spans="1:20">
      <c r="A45" s="1">
        <v>44987</v>
      </c>
      <c r="B45" s="7">
        <v>0.47916666666666669</v>
      </c>
      <c r="C45" s="151">
        <v>835.2</v>
      </c>
      <c r="D45">
        <v>112400</v>
      </c>
      <c r="E45" s="4" t="s">
        <v>3806</v>
      </c>
      <c r="F45" s="4"/>
      <c r="G45" s="3" t="s">
        <v>3807</v>
      </c>
      <c r="H45" s="3" t="s">
        <v>45</v>
      </c>
      <c r="I45" s="4" t="s">
        <v>3808</v>
      </c>
      <c r="J45" t="s">
        <v>3809</v>
      </c>
      <c r="K45" t="s">
        <v>223</v>
      </c>
      <c r="L45" t="s">
        <v>119</v>
      </c>
      <c r="M45" s="7">
        <v>0.5</v>
      </c>
      <c r="N45" s="7" t="s">
        <v>3734</v>
      </c>
      <c r="O45" s="178" t="s">
        <v>3737</v>
      </c>
      <c r="P45" s="3">
        <v>2020</v>
      </c>
      <c r="Q45" s="4" t="e">
        <f>VLOOKUP(Citas[[#This Row],[VIN]],Servicios[VIN 8 BV],1,0)</f>
        <v>#N/A</v>
      </c>
      <c r="R45" t="str">
        <f>VLOOKUP(Citas[[#This Row],[VIN]],Noshow11[[VIN]:[STATUS]],3,0)</f>
        <v>ON TIME</v>
      </c>
      <c r="S45" t="str">
        <f t="shared" si="3"/>
        <v>CONCRETADO</v>
      </c>
      <c r="T45" t="str">
        <f t="shared" si="4"/>
        <v>CONCRETADO</v>
      </c>
    </row>
    <row r="46" spans="1:20">
      <c r="A46" s="1">
        <v>44987</v>
      </c>
      <c r="B46" s="7">
        <v>0.5</v>
      </c>
      <c r="C46" s="151">
        <v>0</v>
      </c>
      <c r="D46">
        <v>112433</v>
      </c>
      <c r="E46" s="4" t="s">
        <v>3810</v>
      </c>
      <c r="F46" s="4"/>
      <c r="G46" s="3" t="s">
        <v>513</v>
      </c>
      <c r="H46" s="3" t="s">
        <v>45</v>
      </c>
      <c r="I46" s="4" t="s">
        <v>519</v>
      </c>
      <c r="J46" t="s">
        <v>516</v>
      </c>
      <c r="K46" t="s">
        <v>517</v>
      </c>
      <c r="L46" t="s">
        <v>120</v>
      </c>
      <c r="M46" s="7">
        <v>0.51041666666666663</v>
      </c>
      <c r="N46" s="7">
        <v>0.70833333333333337</v>
      </c>
      <c r="O46" s="178" t="s">
        <v>3756</v>
      </c>
      <c r="P46" s="3">
        <v>2022</v>
      </c>
      <c r="Q46" s="4" t="str">
        <f>VLOOKUP(Citas[[#This Row],[VIN]],Servicios[VIN 8 BV],1,0)</f>
        <v>NM476857</v>
      </c>
      <c r="R46" t="str">
        <f>VLOOKUP(Citas[[#This Row],[VIN]],Noshow11[[VIN]:[STATUS]],3,0)</f>
        <v>ON TIME</v>
      </c>
      <c r="S46" t="str">
        <f t="shared" si="3"/>
        <v>CONCRETADO</v>
      </c>
      <c r="T46" t="str">
        <f t="shared" si="4"/>
        <v>CONCRETADO</v>
      </c>
    </row>
    <row r="47" spans="1:20">
      <c r="A47" s="1">
        <v>44987</v>
      </c>
      <c r="B47" s="7">
        <v>0.52083333333333337</v>
      </c>
      <c r="C47" s="151">
        <v>835.2</v>
      </c>
      <c r="D47">
        <v>112346</v>
      </c>
      <c r="E47" s="4" t="s">
        <v>3811</v>
      </c>
      <c r="F47" s="4"/>
      <c r="G47" s="3" t="s">
        <v>1124</v>
      </c>
      <c r="H47" s="3" t="s">
        <v>45</v>
      </c>
      <c r="I47" s="4" t="s">
        <v>1129</v>
      </c>
      <c r="J47" t="s">
        <v>1127</v>
      </c>
      <c r="K47" t="s">
        <v>251</v>
      </c>
      <c r="L47" t="s">
        <v>118</v>
      </c>
      <c r="M47" s="7">
        <v>0.625</v>
      </c>
      <c r="N47" s="7" t="s">
        <v>3734</v>
      </c>
      <c r="O47" s="178" t="s">
        <v>3737</v>
      </c>
      <c r="P47" s="3">
        <v>2022</v>
      </c>
      <c r="Q47" s="4" t="str">
        <f>VLOOKUP(Citas[[#This Row],[VIN]],Servicios[VIN 8 BV],1,0)</f>
        <v>N1326286</v>
      </c>
      <c r="R47" t="str">
        <f>VLOOKUP(Citas[[#This Row],[VIN]],Noshow11[[VIN]:[STATUS]],3,0)</f>
        <v>LATE</v>
      </c>
      <c r="S47" t="str">
        <f t="shared" si="3"/>
        <v>CONCRETADO</v>
      </c>
      <c r="T47" t="str">
        <f t="shared" si="4"/>
        <v>CONCRETADO</v>
      </c>
    </row>
    <row r="48" spans="1:20">
      <c r="A48" s="1">
        <v>44987</v>
      </c>
      <c r="B48" s="7">
        <v>0.58333333333333337</v>
      </c>
      <c r="C48" s="151">
        <v>1899</v>
      </c>
      <c r="D48">
        <v>112320</v>
      </c>
      <c r="E48" s="4" t="s">
        <v>3812</v>
      </c>
      <c r="F48" s="4"/>
      <c r="G48" s="3" t="s">
        <v>2160</v>
      </c>
      <c r="H48" s="3" t="s">
        <v>58</v>
      </c>
      <c r="I48" s="4" t="s">
        <v>2165</v>
      </c>
      <c r="J48" t="s">
        <v>2163</v>
      </c>
      <c r="K48" t="s">
        <v>451</v>
      </c>
      <c r="L48" t="s">
        <v>119</v>
      </c>
      <c r="M48" s="7">
        <v>0.59375</v>
      </c>
      <c r="N48" s="7">
        <v>0.70833333333333337</v>
      </c>
      <c r="O48" s="178" t="s">
        <v>3728</v>
      </c>
      <c r="P48" s="3">
        <v>2018</v>
      </c>
      <c r="Q48" s="4" t="str">
        <f>VLOOKUP(Citas[[#This Row],[VIN]],Servicios[VIN 8 BV],1,0)</f>
        <v>J1610523</v>
      </c>
      <c r="R48" t="str">
        <f>VLOOKUP(Citas[[#This Row],[VIN]],Noshow11[[VIN]:[STATUS]],3,0)</f>
        <v>NO SHOW</v>
      </c>
      <c r="S48" t="b">
        <f t="shared" si="3"/>
        <v>0</v>
      </c>
      <c r="T48" t="b">
        <f t="shared" si="4"/>
        <v>0</v>
      </c>
    </row>
    <row r="49" spans="1:20">
      <c r="A49" s="1">
        <v>44987</v>
      </c>
      <c r="B49" s="7">
        <v>0.625</v>
      </c>
      <c r="C49" s="151">
        <v>1899</v>
      </c>
      <c r="D49">
        <v>112356</v>
      </c>
      <c r="E49" s="4" t="s">
        <v>3812</v>
      </c>
      <c r="F49" s="4"/>
      <c r="G49" s="3" t="s">
        <v>520</v>
      </c>
      <c r="H49" s="3" t="s">
        <v>49</v>
      </c>
      <c r="I49" s="4" t="s">
        <v>525</v>
      </c>
      <c r="J49" t="s">
        <v>523</v>
      </c>
      <c r="K49" t="s">
        <v>310</v>
      </c>
      <c r="L49" t="s">
        <v>120</v>
      </c>
      <c r="M49" s="7">
        <v>0.63541666666666663</v>
      </c>
      <c r="N49" s="7">
        <v>0.75</v>
      </c>
      <c r="O49" s="178" t="s">
        <v>3761</v>
      </c>
      <c r="P49" s="3">
        <v>2007</v>
      </c>
      <c r="Q49" s="4" t="str">
        <f>VLOOKUP(Citas[[#This Row],[VIN]],Servicios[VIN 8 BV],1,0)</f>
        <v>7C756248</v>
      </c>
      <c r="R49" t="str">
        <f>VLOOKUP(Citas[[#This Row],[VIN]],Noshow11[[VIN]:[STATUS]],3,0)</f>
        <v>ON TIME</v>
      </c>
      <c r="S49" t="str">
        <f t="shared" si="3"/>
        <v>CONCRETADO</v>
      </c>
      <c r="T49" t="str">
        <f t="shared" si="4"/>
        <v>CONCRETADO</v>
      </c>
    </row>
    <row r="50" spans="1:20">
      <c r="A50" s="1">
        <v>44987</v>
      </c>
      <c r="B50" s="7">
        <v>0.66666666666666663</v>
      </c>
      <c r="C50" s="151">
        <v>835.2</v>
      </c>
      <c r="D50">
        <v>112394</v>
      </c>
      <c r="E50" s="4" t="s">
        <v>3813</v>
      </c>
      <c r="F50" s="4"/>
      <c r="G50" s="3" t="s">
        <v>3814</v>
      </c>
      <c r="H50" s="3" t="s">
        <v>58</v>
      </c>
      <c r="I50" s="4" t="s">
        <v>3815</v>
      </c>
      <c r="J50" t="s">
        <v>3816</v>
      </c>
      <c r="K50" t="s">
        <v>295</v>
      </c>
      <c r="L50" t="s">
        <v>118</v>
      </c>
      <c r="M50" s="7" t="s">
        <v>3779</v>
      </c>
      <c r="N50" s="7" t="s">
        <v>3780</v>
      </c>
      <c r="O50" s="178" t="s">
        <v>3735</v>
      </c>
      <c r="P50" s="3">
        <v>2017</v>
      </c>
      <c r="Q50" s="4" t="str">
        <f>VLOOKUP(Citas[[#This Row],[VIN]],Servicios[VIN 8 BV],1,0)</f>
        <v>HW348402</v>
      </c>
      <c r="R50" t="str">
        <f>VLOOKUP(Citas[[#This Row],[VIN]],Noshow11[[VIN]:[STATUS]],3,0)</f>
        <v>LATE</v>
      </c>
      <c r="S50" t="str">
        <f t="shared" si="3"/>
        <v>CONCRETADO</v>
      </c>
      <c r="T50" t="str">
        <f t="shared" si="4"/>
        <v>CONCRETADO</v>
      </c>
    </row>
    <row r="51" spans="1:20">
      <c r="A51" s="1">
        <v>44987</v>
      </c>
      <c r="B51" s="7">
        <v>0.70833333333333337</v>
      </c>
      <c r="C51" s="151">
        <v>2065</v>
      </c>
      <c r="D51">
        <v>112328</v>
      </c>
      <c r="E51" s="4" t="s">
        <v>3817</v>
      </c>
      <c r="F51" s="4"/>
      <c r="G51" s="3" t="s">
        <v>864</v>
      </c>
      <c r="H51" s="3" t="s">
        <v>45</v>
      </c>
      <c r="I51" s="4" t="s">
        <v>869</v>
      </c>
      <c r="J51" t="s">
        <v>867</v>
      </c>
      <c r="K51" t="s">
        <v>310</v>
      </c>
      <c r="L51" t="s">
        <v>119</v>
      </c>
      <c r="M51" s="7" t="s">
        <v>3779</v>
      </c>
      <c r="N51" s="7" t="s">
        <v>3780</v>
      </c>
      <c r="O51" s="178" t="s">
        <v>3756</v>
      </c>
      <c r="P51" s="3">
        <v>2016</v>
      </c>
      <c r="Q51" s="4" t="str">
        <f>VLOOKUP(Citas[[#This Row],[VIN]],Servicios[VIN 8 BV],1,0)</f>
        <v>GP452992</v>
      </c>
      <c r="R51" t="str">
        <f>VLOOKUP(Citas[[#This Row],[VIN]],Noshow11[[VIN]:[STATUS]],3,0)</f>
        <v>REPROG</v>
      </c>
      <c r="S51" t="b">
        <f t="shared" si="3"/>
        <v>0</v>
      </c>
      <c r="T51" t="b">
        <f t="shared" si="4"/>
        <v>0</v>
      </c>
    </row>
    <row r="52" spans="1:20">
      <c r="A52" s="1">
        <v>44988</v>
      </c>
      <c r="B52" s="7">
        <v>0.33333333333333331</v>
      </c>
      <c r="C52" s="151">
        <v>5140</v>
      </c>
      <c r="D52">
        <v>112435</v>
      </c>
      <c r="E52" s="4" t="s">
        <v>3793</v>
      </c>
      <c r="F52" s="4"/>
      <c r="G52" s="3" t="s">
        <v>704</v>
      </c>
      <c r="H52" s="3" t="s">
        <v>54</v>
      </c>
      <c r="I52" s="4" t="s">
        <v>709</v>
      </c>
      <c r="J52" t="s">
        <v>707</v>
      </c>
      <c r="K52" t="s">
        <v>410</v>
      </c>
      <c r="L52" t="s">
        <v>118</v>
      </c>
      <c r="M52" s="7">
        <v>0.47916666666666669</v>
      </c>
      <c r="N52" s="7">
        <v>0.58333333333333337</v>
      </c>
      <c r="O52" s="178" t="s">
        <v>3745</v>
      </c>
      <c r="P52" s="3">
        <v>2021</v>
      </c>
      <c r="Q52" s="4" t="str">
        <f>VLOOKUP(Citas[[#This Row],[VIN]],Servicios[VIN 8 BV],1,0)</f>
        <v>M4001074</v>
      </c>
      <c r="R52" t="str">
        <f>VLOOKUP(Citas[[#This Row],[VIN]],Noshow11[[VIN]:[STATUS]],3,0)</f>
        <v>CANCEL</v>
      </c>
      <c r="S52" t="b">
        <f t="shared" si="3"/>
        <v>0</v>
      </c>
      <c r="T52" t="b">
        <f t="shared" si="4"/>
        <v>0</v>
      </c>
    </row>
    <row r="53" spans="1:20">
      <c r="A53" s="1">
        <v>44988</v>
      </c>
      <c r="B53" s="7">
        <v>0.33333333333333331</v>
      </c>
      <c r="C53" s="151">
        <v>3260</v>
      </c>
      <c r="D53">
        <v>112440</v>
      </c>
      <c r="E53" s="4" t="s">
        <v>3781</v>
      </c>
      <c r="F53" s="4" t="s">
        <v>3739</v>
      </c>
      <c r="G53" s="3" t="s">
        <v>697</v>
      </c>
      <c r="H53" s="3" t="s">
        <v>58</v>
      </c>
      <c r="I53" s="4" t="s">
        <v>702</v>
      </c>
      <c r="J53" t="s">
        <v>700</v>
      </c>
      <c r="K53" t="s">
        <v>251</v>
      </c>
      <c r="L53" t="s">
        <v>120</v>
      </c>
      <c r="M53" s="7">
        <v>0.34722222222222227</v>
      </c>
      <c r="N53" s="7">
        <v>0.5</v>
      </c>
      <c r="O53" s="178" t="s">
        <v>3740</v>
      </c>
      <c r="P53" s="3">
        <v>2018</v>
      </c>
      <c r="Q53" s="4" t="str">
        <f>VLOOKUP(Citas[[#This Row],[VIN]],Servicios[VIN 8 BV],1,0)</f>
        <v>J0255700</v>
      </c>
      <c r="R53" t="str">
        <f>VLOOKUP(Citas[[#This Row],[VIN]],Noshow11[[VIN]:[STATUS]],3,0)</f>
        <v>ON TIME</v>
      </c>
      <c r="S53" t="str">
        <f t="shared" si="3"/>
        <v>CONCRETADO</v>
      </c>
      <c r="T53" t="str">
        <f t="shared" si="4"/>
        <v>CONCRETADO</v>
      </c>
    </row>
    <row r="54" spans="1:20">
      <c r="A54" s="1">
        <v>44988</v>
      </c>
      <c r="B54" s="7">
        <v>0.34375</v>
      </c>
      <c r="C54" s="151">
        <v>3499</v>
      </c>
      <c r="D54">
        <v>112445</v>
      </c>
      <c r="E54" s="4" t="s">
        <v>3817</v>
      </c>
      <c r="F54" s="4"/>
      <c r="G54" s="3" t="s">
        <v>864</v>
      </c>
      <c r="H54" s="3" t="s">
        <v>45</v>
      </c>
      <c r="I54" s="4" t="s">
        <v>869</v>
      </c>
      <c r="J54" t="s">
        <v>867</v>
      </c>
      <c r="K54" t="s">
        <v>310</v>
      </c>
      <c r="L54" t="s">
        <v>119</v>
      </c>
      <c r="M54" s="7">
        <v>0.375</v>
      </c>
      <c r="N54" s="7">
        <v>0.66666666666666663</v>
      </c>
      <c r="O54" s="178" t="s">
        <v>3756</v>
      </c>
      <c r="P54" s="3">
        <v>2016</v>
      </c>
      <c r="Q54" s="4" t="str">
        <f>VLOOKUP(Citas[[#This Row],[VIN]],Servicios[VIN 8 BV],1,0)</f>
        <v>GP452992</v>
      </c>
      <c r="R54" t="str">
        <f>VLOOKUP(Citas[[#This Row],[VIN]],Noshow11[[VIN]:[STATUS]],3,0)</f>
        <v>REPROG</v>
      </c>
      <c r="S54" t="b">
        <f t="shared" si="3"/>
        <v>0</v>
      </c>
      <c r="T54" t="b">
        <f t="shared" si="4"/>
        <v>0</v>
      </c>
    </row>
    <row r="55" spans="1:20">
      <c r="A55" s="1">
        <v>44988</v>
      </c>
      <c r="B55" s="7">
        <v>0.35416666666666669</v>
      </c>
      <c r="C55" s="151">
        <v>1899</v>
      </c>
      <c r="D55">
        <v>112297</v>
      </c>
      <c r="E55" s="4" t="s">
        <v>3765</v>
      </c>
      <c r="F55" s="4"/>
      <c r="G55" s="3" t="s">
        <v>562</v>
      </c>
      <c r="H55" s="3" t="s">
        <v>49</v>
      </c>
      <c r="I55" s="4" t="s">
        <v>567</v>
      </c>
      <c r="J55" t="s">
        <v>3818</v>
      </c>
      <c r="K55" t="s">
        <v>310</v>
      </c>
      <c r="L55" t="s">
        <v>120</v>
      </c>
      <c r="M55" s="7">
        <v>0.375</v>
      </c>
      <c r="N55" s="7">
        <v>0.5</v>
      </c>
      <c r="O55" s="178" t="s">
        <v>3728</v>
      </c>
      <c r="P55" s="3">
        <v>2021</v>
      </c>
      <c r="Q55" s="4" t="str">
        <f>VLOOKUP(Citas[[#This Row],[VIN]],Servicios[VIN 8 BV],1,0)</f>
        <v>MP218958</v>
      </c>
      <c r="R55" t="str">
        <f>VLOOKUP(Citas[[#This Row],[VIN]],Noshow11[[VIN]:[STATUS]],3,0)</f>
        <v>ON TIME</v>
      </c>
      <c r="S55" t="str">
        <f t="shared" si="3"/>
        <v>CONCRETADO</v>
      </c>
      <c r="T55" t="str">
        <f t="shared" si="4"/>
        <v>CONCRETADO</v>
      </c>
    </row>
    <row r="56" spans="1:20">
      <c r="A56" s="1">
        <v>44988</v>
      </c>
      <c r="B56" s="7">
        <v>0.35416666666666669</v>
      </c>
      <c r="C56" s="151">
        <v>1899</v>
      </c>
      <c r="D56">
        <v>112371</v>
      </c>
      <c r="E56" s="4" t="s">
        <v>3727</v>
      </c>
      <c r="F56" s="4" t="s">
        <v>3739</v>
      </c>
      <c r="G56" s="3" t="s">
        <v>555</v>
      </c>
      <c r="H56" s="3" t="s">
        <v>54</v>
      </c>
      <c r="I56" s="4" t="s">
        <v>3819</v>
      </c>
      <c r="J56" t="s">
        <v>558</v>
      </c>
      <c r="K56" t="s">
        <v>223</v>
      </c>
      <c r="L56" t="s">
        <v>119</v>
      </c>
      <c r="M56" s="7">
        <v>0.375</v>
      </c>
      <c r="N56" s="7">
        <v>0.5</v>
      </c>
      <c r="O56" s="178" t="s">
        <v>3740</v>
      </c>
      <c r="P56" s="3">
        <v>2021</v>
      </c>
      <c r="Q56" s="4" t="str">
        <f>VLOOKUP(Citas[[#This Row],[VIN]],Servicios[VIN 8 BV],1,0)</f>
        <v>MW197745</v>
      </c>
      <c r="R56" t="str">
        <f>VLOOKUP(Citas[[#This Row],[VIN]],Noshow11[[VIN]:[STATUS]],3,0)</f>
        <v>ON TIME</v>
      </c>
      <c r="S56" t="str">
        <f t="shared" si="3"/>
        <v>CONCRETADO</v>
      </c>
      <c r="T56" t="str">
        <f t="shared" si="4"/>
        <v>CONCRETADO</v>
      </c>
    </row>
    <row r="57" spans="1:20">
      <c r="A57" s="1">
        <v>44988</v>
      </c>
      <c r="B57" s="7">
        <v>0.35416666666666669</v>
      </c>
      <c r="C57" s="151">
        <v>1899</v>
      </c>
      <c r="D57">
        <v>112410</v>
      </c>
      <c r="E57" s="4" t="s">
        <v>3738</v>
      </c>
      <c r="F57" s="4"/>
      <c r="G57" s="3" t="s">
        <v>569</v>
      </c>
      <c r="H57" s="3" t="s">
        <v>58</v>
      </c>
      <c r="I57" s="4" t="s">
        <v>3730</v>
      </c>
      <c r="J57" t="s">
        <v>572</v>
      </c>
      <c r="K57" t="s">
        <v>359</v>
      </c>
      <c r="L57" t="s">
        <v>118</v>
      </c>
      <c r="P57" s="3">
        <v>2023</v>
      </c>
      <c r="Q57" s="4" t="str">
        <f>VLOOKUP(Citas[[#This Row],[VIN]],Servicios[VIN 8 BV],1,0)</f>
        <v>PU722066</v>
      </c>
      <c r="R57" t="str">
        <f>VLOOKUP(Citas[[#This Row],[VIN]],Noshow11[[VIN]:[STATUS]],3,0)</f>
        <v>ON TIME</v>
      </c>
      <c r="S57" t="str">
        <f t="shared" si="3"/>
        <v>CONCRETADO</v>
      </c>
      <c r="T57" t="str">
        <f t="shared" si="4"/>
        <v>CONCRETADO</v>
      </c>
    </row>
    <row r="58" spans="1:20">
      <c r="A58" s="1">
        <v>44988</v>
      </c>
      <c r="B58" s="7">
        <v>0.375</v>
      </c>
      <c r="C58" s="151">
        <v>736.29499999999996</v>
      </c>
      <c r="D58">
        <v>112248</v>
      </c>
      <c r="E58" s="4" t="s">
        <v>3820</v>
      </c>
      <c r="F58" s="4"/>
      <c r="G58" s="3" t="s">
        <v>3821</v>
      </c>
      <c r="H58" s="3" t="s">
        <v>58</v>
      </c>
      <c r="I58" s="4" t="s">
        <v>3822</v>
      </c>
      <c r="J58" t="s">
        <v>3823</v>
      </c>
      <c r="K58" t="s">
        <v>215</v>
      </c>
      <c r="L58" t="s">
        <v>119</v>
      </c>
      <c r="M58" s="7">
        <v>0.40625</v>
      </c>
      <c r="N58" s="7">
        <v>0.58333333333333337</v>
      </c>
      <c r="O58" s="178" t="s">
        <v>3728</v>
      </c>
      <c r="P58" s="3">
        <v>2016</v>
      </c>
      <c r="Q58" s="4" t="e">
        <f>VLOOKUP(Citas[[#This Row],[VIN]],Servicios[VIN 8 BV],1,0)</f>
        <v>#N/A</v>
      </c>
      <c r="R58" t="str">
        <f>VLOOKUP(Citas[[#This Row],[VIN]],Noshow11[[VIN]:[STATUS]],3,0)</f>
        <v>CANCEL</v>
      </c>
      <c r="S58" t="b">
        <f t="shared" si="3"/>
        <v>0</v>
      </c>
      <c r="T58" t="b">
        <f t="shared" si="4"/>
        <v>0</v>
      </c>
    </row>
    <row r="59" spans="1:20">
      <c r="A59" s="1">
        <v>44988</v>
      </c>
      <c r="B59" s="7">
        <v>0.375</v>
      </c>
      <c r="C59" s="151">
        <v>6599</v>
      </c>
      <c r="D59">
        <v>112302</v>
      </c>
      <c r="E59" s="4" t="s">
        <v>3794</v>
      </c>
      <c r="F59" s="4"/>
      <c r="G59" s="3" t="s">
        <v>583</v>
      </c>
      <c r="H59" s="3" t="s">
        <v>54</v>
      </c>
      <c r="I59" s="4" t="s">
        <v>589</v>
      </c>
      <c r="J59" t="s">
        <v>586</v>
      </c>
      <c r="K59" t="s">
        <v>587</v>
      </c>
      <c r="L59" t="s">
        <v>120</v>
      </c>
      <c r="M59" s="7">
        <v>0.39583333333333331</v>
      </c>
      <c r="N59" s="7">
        <v>0.58333333333333337</v>
      </c>
      <c r="O59" s="178" t="s">
        <v>3756</v>
      </c>
      <c r="P59" s="3">
        <v>2013</v>
      </c>
      <c r="Q59" s="4" t="str">
        <f>VLOOKUP(Citas[[#This Row],[VIN]],Servicios[VIN 8 BV],1,0)</f>
        <v>D5642897</v>
      </c>
      <c r="R59" t="str">
        <f>VLOOKUP(Citas[[#This Row],[VIN]],Noshow11[[VIN]:[STATUS]],3,0)</f>
        <v>ON TIME</v>
      </c>
      <c r="S59" t="str">
        <f t="shared" si="3"/>
        <v>CONCRETADO</v>
      </c>
      <c r="T59" t="str">
        <f t="shared" si="4"/>
        <v>CONCRETADO</v>
      </c>
    </row>
    <row r="60" spans="1:20">
      <c r="A60" s="1">
        <v>44988</v>
      </c>
      <c r="B60" s="7">
        <v>0.375</v>
      </c>
      <c r="C60" s="151">
        <v>2734.2</v>
      </c>
      <c r="D60">
        <v>112379</v>
      </c>
      <c r="E60" s="4" t="s">
        <v>3824</v>
      </c>
      <c r="F60" s="4"/>
      <c r="G60" s="3" t="s">
        <v>591</v>
      </c>
      <c r="H60" s="3" t="s">
        <v>58</v>
      </c>
      <c r="I60" s="4" t="s">
        <v>3730</v>
      </c>
      <c r="J60" t="s">
        <v>3825</v>
      </c>
      <c r="K60" t="s">
        <v>425</v>
      </c>
      <c r="L60" t="s">
        <v>118</v>
      </c>
      <c r="M60" s="7">
        <v>0.38541666666666669</v>
      </c>
      <c r="N60" s="7" t="s">
        <v>3734</v>
      </c>
      <c r="O60" s="178" t="s">
        <v>3826</v>
      </c>
      <c r="P60" s="3">
        <v>2022</v>
      </c>
      <c r="Q60" s="4" t="str">
        <f>VLOOKUP(Citas[[#This Row],[VIN]],Servicios[VIN 8 BV],1,0)</f>
        <v>NS136007</v>
      </c>
      <c r="R60" t="str">
        <f>VLOOKUP(Citas[[#This Row],[VIN]],Noshow11[[VIN]:[STATUS]],3,0)</f>
        <v>ON TIME</v>
      </c>
      <c r="S60" t="str">
        <f t="shared" si="3"/>
        <v>CONCRETADO</v>
      </c>
      <c r="T60" t="str">
        <f t="shared" si="4"/>
        <v>CONCRETADO</v>
      </c>
    </row>
    <row r="61" spans="1:20">
      <c r="A61" s="1">
        <v>44988</v>
      </c>
      <c r="B61" s="7">
        <v>0.39583333333333331</v>
      </c>
      <c r="C61" s="151">
        <v>6280</v>
      </c>
      <c r="D61">
        <v>112388</v>
      </c>
      <c r="E61" s="4" t="s">
        <v>3827</v>
      </c>
      <c r="F61" s="4" t="s">
        <v>3739</v>
      </c>
      <c r="G61" s="3" t="s">
        <v>576</v>
      </c>
      <c r="H61" s="3" t="s">
        <v>58</v>
      </c>
      <c r="I61" s="4" t="s">
        <v>581</v>
      </c>
      <c r="J61" t="s">
        <v>579</v>
      </c>
      <c r="K61" t="s">
        <v>266</v>
      </c>
      <c r="L61" t="s">
        <v>120</v>
      </c>
      <c r="M61" s="7">
        <v>0.40625</v>
      </c>
      <c r="N61" s="7">
        <v>0.58333333333333337</v>
      </c>
      <c r="O61" s="178" t="s">
        <v>3776</v>
      </c>
      <c r="P61" s="3">
        <v>2021</v>
      </c>
      <c r="Q61" s="4" t="str">
        <f>VLOOKUP(Citas[[#This Row],[VIN]],Servicios[VIN 8 BV],1,0)</f>
        <v>MU027978</v>
      </c>
      <c r="R61" t="str">
        <f>VLOOKUP(Citas[[#This Row],[VIN]],Noshow11[[VIN]:[STATUS]],3,0)</f>
        <v>ON TIME</v>
      </c>
      <c r="S61" t="str">
        <f t="shared" si="3"/>
        <v>CONCRETADO</v>
      </c>
      <c r="T61" t="str">
        <f t="shared" si="4"/>
        <v>CONCRETADO</v>
      </c>
    </row>
    <row r="62" spans="1:20">
      <c r="A62" s="1">
        <v>44988</v>
      </c>
      <c r="B62" s="7">
        <v>0.39583333333333331</v>
      </c>
      <c r="C62" s="151">
        <v>5330</v>
      </c>
      <c r="D62">
        <v>112404</v>
      </c>
      <c r="E62" s="4" t="s">
        <v>3828</v>
      </c>
      <c r="F62" s="4" t="s">
        <v>3739</v>
      </c>
      <c r="G62" s="3" t="s">
        <v>598</v>
      </c>
      <c r="H62" s="3" t="s">
        <v>45</v>
      </c>
      <c r="I62" s="4" t="s">
        <v>603</v>
      </c>
      <c r="J62" t="s">
        <v>601</v>
      </c>
      <c r="K62" t="s">
        <v>266</v>
      </c>
      <c r="L62" t="s">
        <v>118</v>
      </c>
      <c r="M62" s="7">
        <v>0.4375</v>
      </c>
      <c r="N62" s="7">
        <v>0.66666666666666663</v>
      </c>
      <c r="O62" s="178" t="s">
        <v>3740</v>
      </c>
      <c r="P62" s="3">
        <v>2021</v>
      </c>
      <c r="Q62" s="4" t="str">
        <f>VLOOKUP(Citas[[#This Row],[VIN]],Servicios[VIN 8 BV],1,0)</f>
        <v>MU028751</v>
      </c>
      <c r="R62" t="str">
        <f>VLOOKUP(Citas[[#This Row],[VIN]],Noshow11[[VIN]:[STATUS]],3,0)</f>
        <v>ON TIME</v>
      </c>
      <c r="S62" t="str">
        <f t="shared" si="3"/>
        <v>CONCRETADO</v>
      </c>
      <c r="T62" t="str">
        <f t="shared" si="4"/>
        <v>CONCRETADO</v>
      </c>
    </row>
    <row r="63" spans="1:20">
      <c r="A63" s="1">
        <v>44988</v>
      </c>
      <c r="B63" s="7">
        <v>0.41666666666666669</v>
      </c>
      <c r="C63" s="151">
        <v>1899</v>
      </c>
      <c r="D63">
        <v>112332</v>
      </c>
      <c r="E63" s="4" t="s">
        <v>3829</v>
      </c>
      <c r="F63" s="4"/>
      <c r="G63" s="3" t="s">
        <v>613</v>
      </c>
      <c r="H63" s="3" t="s">
        <v>49</v>
      </c>
      <c r="I63" s="4" t="s">
        <v>619</v>
      </c>
      <c r="J63" t="s">
        <v>616</v>
      </c>
      <c r="K63" t="s">
        <v>617</v>
      </c>
      <c r="L63" t="s">
        <v>118</v>
      </c>
      <c r="M63" s="7">
        <v>0.4375</v>
      </c>
      <c r="N63" s="7">
        <v>0.58333333333333337</v>
      </c>
      <c r="O63" s="178" t="s">
        <v>3728</v>
      </c>
      <c r="P63" s="3">
        <v>2019</v>
      </c>
      <c r="Q63" s="4" t="str">
        <f>VLOOKUP(Citas[[#This Row],[VIN]],Servicios[VIN 8 BV],1,0)</f>
        <v>KR086741</v>
      </c>
      <c r="R63" t="str">
        <f>VLOOKUP(Citas[[#This Row],[VIN]],Noshow11[[VIN]:[STATUS]],3,0)</f>
        <v>ON TIME</v>
      </c>
      <c r="S63" t="str">
        <f t="shared" si="3"/>
        <v>CONCRETADO</v>
      </c>
      <c r="T63" t="str">
        <f t="shared" si="4"/>
        <v>CONCRETADO</v>
      </c>
    </row>
    <row r="64" spans="1:20">
      <c r="A64" s="1">
        <v>44988</v>
      </c>
      <c r="B64" s="7">
        <v>0.41666666666666669</v>
      </c>
      <c r="C64" s="151">
        <v>835.2</v>
      </c>
      <c r="D64">
        <v>112393</v>
      </c>
      <c r="E64" s="4" t="s">
        <v>3830</v>
      </c>
      <c r="F64" s="4"/>
      <c r="G64" s="3" t="s">
        <v>670</v>
      </c>
      <c r="H64" s="3" t="s">
        <v>45</v>
      </c>
      <c r="I64" s="4" t="s">
        <v>3831</v>
      </c>
      <c r="J64" t="s">
        <v>673</v>
      </c>
      <c r="K64" t="s">
        <v>310</v>
      </c>
      <c r="L64" t="s">
        <v>120</v>
      </c>
      <c r="M64" s="7">
        <v>0.47916666666666669</v>
      </c>
      <c r="N64" s="7">
        <v>0.58333333333333337</v>
      </c>
      <c r="O64" s="178" t="s">
        <v>3728</v>
      </c>
      <c r="P64" s="3">
        <v>2014</v>
      </c>
      <c r="Q64" s="4" t="str">
        <f>VLOOKUP(Citas[[#This Row],[VIN]],Servicios[VIN 8 BV],1,0)</f>
        <v>EP024960</v>
      </c>
      <c r="R64" t="str">
        <f>VLOOKUP(Citas[[#This Row],[VIN]],Noshow11[[VIN]:[STATUS]],3,0)</f>
        <v>LATE</v>
      </c>
      <c r="S64" t="str">
        <f t="shared" si="3"/>
        <v>CONCRETADO</v>
      </c>
      <c r="T64" t="str">
        <f t="shared" si="4"/>
        <v>CONCRETADO</v>
      </c>
    </row>
    <row r="65" spans="1:20">
      <c r="A65" s="1">
        <v>44988</v>
      </c>
      <c r="B65" s="7">
        <v>0.4375</v>
      </c>
      <c r="C65" s="151">
        <v>3260</v>
      </c>
      <c r="D65">
        <v>112432</v>
      </c>
      <c r="E65" s="4" t="s">
        <v>3771</v>
      </c>
      <c r="F65" s="4"/>
      <c r="G65" s="3" t="s">
        <v>605</v>
      </c>
      <c r="H65" s="3" t="s">
        <v>49</v>
      </c>
      <c r="I65" s="4" t="s">
        <v>611</v>
      </c>
      <c r="J65" t="s">
        <v>608</v>
      </c>
      <c r="K65" t="s">
        <v>609</v>
      </c>
      <c r="L65" t="s">
        <v>118</v>
      </c>
      <c r="M65" s="7">
        <v>0.45833333333333331</v>
      </c>
      <c r="N65" s="7">
        <v>0.70833333333333337</v>
      </c>
      <c r="O65" s="178" t="s">
        <v>3737</v>
      </c>
      <c r="P65" s="3">
        <v>2022</v>
      </c>
      <c r="Q65" s="4" t="str">
        <f>VLOOKUP(Citas[[#This Row],[VIN]],Servicios[VIN 8 BV],1,0)</f>
        <v>NV002199</v>
      </c>
      <c r="R65" t="str">
        <f>VLOOKUP(Citas[[#This Row],[VIN]],Noshow11[[VIN]:[STATUS]],3,0)</f>
        <v>ON TIME</v>
      </c>
      <c r="S65" t="str">
        <f t="shared" si="3"/>
        <v>CONCRETADO</v>
      </c>
      <c r="T65" t="str">
        <f t="shared" si="4"/>
        <v>CONCRETADO</v>
      </c>
    </row>
    <row r="66" spans="1:20">
      <c r="A66" s="1">
        <v>44988</v>
      </c>
      <c r="B66" s="7">
        <v>0.45833333333333331</v>
      </c>
      <c r="C66" s="151">
        <v>0</v>
      </c>
      <c r="D66">
        <v>112407</v>
      </c>
      <c r="E66" s="4" t="s">
        <v>3832</v>
      </c>
      <c r="F66" s="4"/>
      <c r="G66" s="3" t="s">
        <v>1131</v>
      </c>
      <c r="H66" s="3" t="s">
        <v>45</v>
      </c>
      <c r="I66" s="4" t="s">
        <v>1136</v>
      </c>
      <c r="J66" t="s">
        <v>1134</v>
      </c>
      <c r="K66" t="s">
        <v>367</v>
      </c>
      <c r="L66" t="s">
        <v>118</v>
      </c>
      <c r="M66" s="7">
        <v>0.46875</v>
      </c>
      <c r="N66" s="7">
        <v>0.70833333333333337</v>
      </c>
      <c r="O66" s="178" t="s">
        <v>3737</v>
      </c>
      <c r="P66" s="3">
        <v>2016</v>
      </c>
      <c r="Q66" s="4" t="str">
        <f>VLOOKUP(Citas[[#This Row],[VIN]],Servicios[VIN 8 BV],1,0)</f>
        <v>GS698703</v>
      </c>
      <c r="R66" t="str">
        <f>VLOOKUP(Citas[[#This Row],[VIN]],Noshow11[[VIN]:[STATUS]],3,0)</f>
        <v>ON TIME</v>
      </c>
      <c r="S66" t="str">
        <f t="shared" si="3"/>
        <v>CONCRETADO</v>
      </c>
      <c r="T66" t="str">
        <f t="shared" si="4"/>
        <v>CONCRETADO</v>
      </c>
    </row>
    <row r="67" spans="1:20">
      <c r="A67" s="1">
        <v>44988</v>
      </c>
      <c r="B67" s="7">
        <v>0.45833333333333331</v>
      </c>
      <c r="C67" s="151">
        <v>2699</v>
      </c>
      <c r="D67">
        <v>112437</v>
      </c>
      <c r="E67" s="4" t="s">
        <v>3833</v>
      </c>
      <c r="F67" s="4" t="s">
        <v>3739</v>
      </c>
      <c r="G67" s="3" t="s">
        <v>711</v>
      </c>
      <c r="H67" s="3" t="s">
        <v>45</v>
      </c>
      <c r="I67" s="4" t="s">
        <v>716</v>
      </c>
      <c r="J67" t="s">
        <v>714</v>
      </c>
      <c r="K67" t="s">
        <v>359</v>
      </c>
      <c r="L67" t="s">
        <v>119</v>
      </c>
      <c r="M67" s="7">
        <v>0.5</v>
      </c>
      <c r="N67" s="7">
        <v>0.66666666666666663</v>
      </c>
      <c r="O67" s="178" t="s">
        <v>3776</v>
      </c>
      <c r="P67" s="3">
        <v>2019</v>
      </c>
      <c r="Q67" s="4" t="str">
        <f>VLOOKUP(Citas[[#This Row],[VIN]],Servicios[VIN 8 BV],1,0)</f>
        <v>KU833372</v>
      </c>
      <c r="R67" t="str">
        <f>VLOOKUP(Citas[[#This Row],[VIN]],Noshow11[[VIN]:[STATUS]],3,0)</f>
        <v>ON TIME</v>
      </c>
      <c r="S67" t="str">
        <f t="shared" ref="S67:S80" si="5">IF(OR(R67="ON TIME",R67="LATE"),"CONCRETADO")</f>
        <v>CONCRETADO</v>
      </c>
      <c r="T67" t="str">
        <f t="shared" ref="T67:T80" si="6">IF(OR(R67="ON TIME",R67="LATE"),"CONCRETADO")</f>
        <v>CONCRETADO</v>
      </c>
    </row>
    <row r="68" spans="1:20">
      <c r="A68" s="1">
        <v>44988</v>
      </c>
      <c r="B68" s="7">
        <v>0.45833333333333331</v>
      </c>
      <c r="C68" s="151">
        <v>5140</v>
      </c>
      <c r="D68">
        <v>112438</v>
      </c>
      <c r="E68" s="4" t="s">
        <v>3793</v>
      </c>
      <c r="F68" s="4" t="s">
        <v>3739</v>
      </c>
      <c r="G68" s="3" t="s">
        <v>628</v>
      </c>
      <c r="H68" s="3" t="s">
        <v>54</v>
      </c>
      <c r="I68" s="4" t="s">
        <v>633</v>
      </c>
      <c r="J68" t="s">
        <v>631</v>
      </c>
      <c r="K68" t="s">
        <v>215</v>
      </c>
      <c r="L68" t="s">
        <v>120</v>
      </c>
      <c r="M68" s="7">
        <v>0.46875</v>
      </c>
      <c r="N68" s="7">
        <v>0.70833333333333337</v>
      </c>
      <c r="O68" s="178" t="s">
        <v>3740</v>
      </c>
      <c r="P68" s="3">
        <v>2018</v>
      </c>
      <c r="Q68" s="4" t="str">
        <f>VLOOKUP(Citas[[#This Row],[VIN]],Servicios[VIN 8 BV],1,0)</f>
        <v>J3076878</v>
      </c>
      <c r="R68" t="str">
        <f>VLOOKUP(Citas[[#This Row],[VIN]],Noshow11[[VIN]:[STATUS]],3,0)</f>
        <v>ON TIME</v>
      </c>
      <c r="S68" t="str">
        <f t="shared" si="5"/>
        <v>CONCRETADO</v>
      </c>
      <c r="T68" t="str">
        <f t="shared" si="6"/>
        <v>CONCRETADO</v>
      </c>
    </row>
    <row r="69" spans="1:20">
      <c r="A69" s="1">
        <v>44988</v>
      </c>
      <c r="B69" s="7">
        <v>0.47916666666666669</v>
      </c>
      <c r="C69" s="151">
        <v>835.2</v>
      </c>
      <c r="D69">
        <v>112409</v>
      </c>
      <c r="E69" s="4" t="s">
        <v>3834</v>
      </c>
      <c r="F69" s="4"/>
      <c r="G69" s="3" t="s">
        <v>815</v>
      </c>
      <c r="H69" s="3" t="s">
        <v>49</v>
      </c>
      <c r="I69" s="4" t="s">
        <v>820</v>
      </c>
      <c r="J69" t="s">
        <v>818</v>
      </c>
      <c r="K69" t="s">
        <v>231</v>
      </c>
      <c r="L69" t="s">
        <v>118</v>
      </c>
      <c r="M69" s="7">
        <v>0.55208333333333337</v>
      </c>
      <c r="N69" s="7" t="s">
        <v>3734</v>
      </c>
      <c r="O69" s="178" t="s">
        <v>3752</v>
      </c>
      <c r="P69" s="3">
        <v>2016</v>
      </c>
      <c r="Q69" s="4" t="str">
        <f>VLOOKUP(Citas[[#This Row],[VIN]],Servicios[VIN 8 BV],1,0)</f>
        <v>G1443299</v>
      </c>
      <c r="R69" t="str">
        <f>VLOOKUP(Citas[[#This Row],[VIN]],Noshow11[[VIN]:[STATUS]],3,0)</f>
        <v>LATE</v>
      </c>
      <c r="S69" t="str">
        <f t="shared" si="5"/>
        <v>CONCRETADO</v>
      </c>
      <c r="T69" t="str">
        <f t="shared" si="6"/>
        <v>CONCRETADO</v>
      </c>
    </row>
    <row r="70" spans="1:20">
      <c r="A70" s="1">
        <v>44988</v>
      </c>
      <c r="B70" s="7">
        <v>0.47916666666666669</v>
      </c>
      <c r="C70" s="151">
        <v>6599</v>
      </c>
      <c r="D70">
        <v>112460</v>
      </c>
      <c r="E70" s="4" t="s">
        <v>3794</v>
      </c>
      <c r="F70" s="4"/>
      <c r="G70" s="3" t="s">
        <v>635</v>
      </c>
      <c r="H70" s="3" t="s">
        <v>49</v>
      </c>
      <c r="I70" s="4" t="s">
        <v>640</v>
      </c>
      <c r="J70" t="s">
        <v>3835</v>
      </c>
      <c r="K70" t="s">
        <v>231</v>
      </c>
      <c r="L70" t="s">
        <v>119</v>
      </c>
      <c r="M70" s="7">
        <v>0.52083333333333337</v>
      </c>
      <c r="N70" s="7">
        <v>0.66666666666666663</v>
      </c>
      <c r="O70" s="178" t="s">
        <v>3728</v>
      </c>
      <c r="P70" s="3">
        <v>2021</v>
      </c>
      <c r="Q70" s="4" t="str">
        <f>VLOOKUP(Citas[[#This Row],[VIN]],Servicios[VIN 8 BV],1,0)</f>
        <v>M1227246</v>
      </c>
      <c r="R70" t="str">
        <f>VLOOKUP(Citas[[#This Row],[VIN]],Noshow11[[VIN]:[STATUS]],3,0)</f>
        <v>ON TIME</v>
      </c>
      <c r="S70" t="str">
        <f t="shared" si="5"/>
        <v>CONCRETADO</v>
      </c>
      <c r="T70" t="str">
        <f t="shared" si="6"/>
        <v>CONCRETADO</v>
      </c>
    </row>
    <row r="71" spans="1:20">
      <c r="A71" s="1">
        <v>44988</v>
      </c>
      <c r="B71" s="7">
        <v>0.54166666666666663</v>
      </c>
      <c r="C71" s="151">
        <v>1899</v>
      </c>
      <c r="D71">
        <v>112469</v>
      </c>
      <c r="E71" s="4" t="s">
        <v>3829</v>
      </c>
      <c r="F71" s="4" t="s">
        <v>3739</v>
      </c>
      <c r="G71" s="3" t="s">
        <v>642</v>
      </c>
      <c r="H71" s="3" t="s">
        <v>54</v>
      </c>
      <c r="I71" s="4" t="s">
        <v>647</v>
      </c>
      <c r="J71" t="s">
        <v>645</v>
      </c>
      <c r="K71" t="s">
        <v>231</v>
      </c>
      <c r="L71" t="s">
        <v>118</v>
      </c>
      <c r="M71" s="7">
        <v>0.51041666666666663</v>
      </c>
      <c r="N71" s="7">
        <v>0.66666666666666663</v>
      </c>
      <c r="O71" s="178" t="s">
        <v>3740</v>
      </c>
      <c r="P71" s="3">
        <v>2019</v>
      </c>
      <c r="Q71" s="4" t="str">
        <f>VLOOKUP(Citas[[#This Row],[VIN]],Servicios[VIN 8 BV],1,0)</f>
        <v>K1170932</v>
      </c>
      <c r="R71" t="str">
        <f>VLOOKUP(Citas[[#This Row],[VIN]],Noshow11[[VIN]:[STATUS]],3,0)</f>
        <v>REPROG</v>
      </c>
      <c r="S71" t="b">
        <f t="shared" si="5"/>
        <v>0</v>
      </c>
      <c r="T71" t="b">
        <f t="shared" si="6"/>
        <v>0</v>
      </c>
    </row>
    <row r="72" spans="1:20">
      <c r="A72" s="1">
        <v>44988</v>
      </c>
      <c r="B72" s="7">
        <v>0.5625</v>
      </c>
      <c r="C72" s="151">
        <v>1899</v>
      </c>
      <c r="D72">
        <v>112233</v>
      </c>
      <c r="E72" s="4" t="s">
        <v>3727</v>
      </c>
      <c r="F72" s="4"/>
      <c r="G72" s="3" t="s">
        <v>3836</v>
      </c>
      <c r="H72" s="3" t="s">
        <v>58</v>
      </c>
      <c r="I72" s="4" t="s">
        <v>3837</v>
      </c>
      <c r="J72" t="s">
        <v>3838</v>
      </c>
      <c r="K72" t="s">
        <v>251</v>
      </c>
      <c r="L72" t="s">
        <v>119</v>
      </c>
      <c r="M72" s="7">
        <v>0.65625</v>
      </c>
      <c r="N72" s="7">
        <v>0.75</v>
      </c>
      <c r="O72" s="178" t="s">
        <v>3756</v>
      </c>
      <c r="P72" s="3">
        <v>2021</v>
      </c>
      <c r="Q72" s="4" t="e">
        <f>VLOOKUP(Citas[[#This Row],[VIN]],Servicios[VIN 8 BV],1,0)</f>
        <v>#N/A</v>
      </c>
      <c r="R72" t="str">
        <f>VLOOKUP(Citas[[#This Row],[VIN]],Noshow11[[VIN]:[STATUS]],3,0)</f>
        <v>REPROG</v>
      </c>
      <c r="S72" t="b">
        <f t="shared" si="5"/>
        <v>0</v>
      </c>
      <c r="T72" t="b">
        <f t="shared" si="6"/>
        <v>0</v>
      </c>
    </row>
    <row r="73" spans="1:20">
      <c r="A73" s="1">
        <v>44988</v>
      </c>
      <c r="B73" s="7">
        <v>0.60416666666666663</v>
      </c>
      <c r="C73" s="151">
        <v>1899</v>
      </c>
      <c r="D73">
        <v>112429</v>
      </c>
      <c r="E73" s="4" t="s">
        <v>3839</v>
      </c>
      <c r="F73" s="4"/>
      <c r="G73" s="3" t="s">
        <v>649</v>
      </c>
      <c r="H73" s="3" t="s">
        <v>45</v>
      </c>
      <c r="I73" s="4" t="s">
        <v>3840</v>
      </c>
      <c r="J73" t="s">
        <v>652</v>
      </c>
      <c r="K73" t="s">
        <v>396</v>
      </c>
      <c r="L73" t="s">
        <v>120</v>
      </c>
      <c r="M73" s="7">
        <v>0.625</v>
      </c>
      <c r="N73" s="7">
        <v>0.75</v>
      </c>
      <c r="O73" s="178" t="s">
        <v>3728</v>
      </c>
      <c r="P73" s="3">
        <v>2018</v>
      </c>
      <c r="Q73" s="4" t="str">
        <f>VLOOKUP(Citas[[#This Row],[VIN]],Servicios[VIN 8 BV],1,0)</f>
        <v>JY333029</v>
      </c>
      <c r="R73" t="str">
        <f>VLOOKUP(Citas[[#This Row],[VIN]],Noshow11[[VIN]:[STATUS]],3,0)</f>
        <v>ON TIME</v>
      </c>
      <c r="S73" t="str">
        <f t="shared" si="5"/>
        <v>CONCRETADO</v>
      </c>
      <c r="T73" t="str">
        <f t="shared" si="6"/>
        <v>CONCRETADO</v>
      </c>
    </row>
    <row r="74" spans="1:20">
      <c r="A74" s="1">
        <v>44988</v>
      </c>
      <c r="B74" s="7">
        <v>0.60416666666666663</v>
      </c>
      <c r="C74" s="151">
        <v>1899</v>
      </c>
      <c r="D74">
        <v>112449</v>
      </c>
      <c r="E74" s="4" t="s">
        <v>3738</v>
      </c>
      <c r="F74" s="4" t="s">
        <v>3841</v>
      </c>
      <c r="G74" s="3" t="s">
        <v>3842</v>
      </c>
      <c r="H74" s="3" t="s">
        <v>45</v>
      </c>
      <c r="I74" s="4" t="s">
        <v>3843</v>
      </c>
      <c r="J74" t="s">
        <v>3809</v>
      </c>
      <c r="K74" t="s">
        <v>295</v>
      </c>
      <c r="L74" t="s">
        <v>119</v>
      </c>
      <c r="M74" s="7" t="s">
        <v>3844</v>
      </c>
      <c r="N74" s="7" t="s">
        <v>3845</v>
      </c>
      <c r="O74" s="178" t="s">
        <v>3761</v>
      </c>
      <c r="P74" s="3">
        <v>2022</v>
      </c>
      <c r="Q74" s="4" t="e">
        <f>VLOOKUP(Citas[[#This Row],[VIN]],Servicios[VIN 8 BV],1,0)</f>
        <v>#N/A</v>
      </c>
      <c r="R74" t="str">
        <f>VLOOKUP(Citas[[#This Row],[VIN]],Noshow11[[VIN]:[STATUS]],3,0)</f>
        <v>ON TIME</v>
      </c>
      <c r="S74" t="str">
        <f t="shared" si="5"/>
        <v>CONCRETADO</v>
      </c>
      <c r="T74" t="str">
        <f t="shared" si="6"/>
        <v>CONCRETADO</v>
      </c>
    </row>
    <row r="75" spans="1:20">
      <c r="A75" s="1">
        <v>44988</v>
      </c>
      <c r="B75" s="7">
        <v>0.61458333333333337</v>
      </c>
      <c r="C75" s="151">
        <v>1899</v>
      </c>
      <c r="D75">
        <v>112450</v>
      </c>
      <c r="E75" s="4" t="s">
        <v>3738</v>
      </c>
      <c r="F75" s="4" t="s">
        <v>3841</v>
      </c>
      <c r="G75" s="3" t="s">
        <v>3846</v>
      </c>
      <c r="H75" s="3" t="s">
        <v>45</v>
      </c>
      <c r="I75" s="4" t="s">
        <v>3847</v>
      </c>
      <c r="J75" t="s">
        <v>3809</v>
      </c>
      <c r="K75" t="s">
        <v>295</v>
      </c>
      <c r="L75" t="s">
        <v>119</v>
      </c>
      <c r="M75" s="7" t="s">
        <v>3844</v>
      </c>
      <c r="N75" s="7" t="s">
        <v>3845</v>
      </c>
      <c r="O75" s="178" t="s">
        <v>3761</v>
      </c>
      <c r="P75" s="3">
        <v>2022</v>
      </c>
      <c r="Q75" s="4" t="e">
        <f>VLOOKUP(Citas[[#This Row],[VIN]],Servicios[VIN 8 BV],1,0)</f>
        <v>#N/A</v>
      </c>
      <c r="R75" t="str">
        <f>VLOOKUP(Citas[[#This Row],[VIN]],Noshow11[[VIN]:[STATUS]],3,0)</f>
        <v>ON TIME</v>
      </c>
      <c r="S75" t="str">
        <f t="shared" si="5"/>
        <v>CONCRETADO</v>
      </c>
      <c r="T75" t="str">
        <f t="shared" si="6"/>
        <v>CONCRETADO</v>
      </c>
    </row>
    <row r="76" spans="1:20">
      <c r="A76" s="1">
        <v>44988</v>
      </c>
      <c r="B76" s="7">
        <v>0.625</v>
      </c>
      <c r="C76" s="151">
        <v>1899</v>
      </c>
      <c r="D76">
        <v>112451</v>
      </c>
      <c r="E76" s="4" t="s">
        <v>3738</v>
      </c>
      <c r="F76" s="4" t="s">
        <v>3841</v>
      </c>
      <c r="G76" s="3" t="s">
        <v>3848</v>
      </c>
      <c r="H76" s="3" t="s">
        <v>45</v>
      </c>
      <c r="I76" s="4" t="s">
        <v>3849</v>
      </c>
      <c r="J76" t="s">
        <v>3809</v>
      </c>
      <c r="K76" t="s">
        <v>295</v>
      </c>
      <c r="L76" t="s">
        <v>119</v>
      </c>
      <c r="M76" s="7" t="s">
        <v>3844</v>
      </c>
      <c r="N76" s="7" t="s">
        <v>3845</v>
      </c>
      <c r="O76" s="178" t="s">
        <v>3761</v>
      </c>
      <c r="P76" s="3">
        <v>2022</v>
      </c>
      <c r="Q76" s="4" t="e">
        <f>VLOOKUP(Citas[[#This Row],[VIN]],Servicios[VIN 8 BV],1,0)</f>
        <v>#N/A</v>
      </c>
      <c r="R76" t="str">
        <f>VLOOKUP(Citas[[#This Row],[VIN]],Noshow11[[VIN]:[STATUS]],3,0)</f>
        <v>ON TIME</v>
      </c>
      <c r="S76" t="str">
        <f t="shared" si="5"/>
        <v>CONCRETADO</v>
      </c>
      <c r="T76" t="str">
        <f t="shared" si="6"/>
        <v>CONCRETADO</v>
      </c>
    </row>
    <row r="77" spans="1:20">
      <c r="A77" s="1">
        <v>44988</v>
      </c>
      <c r="B77" s="7">
        <v>0.63541666666666663</v>
      </c>
      <c r="C77" s="151">
        <v>1899</v>
      </c>
      <c r="D77">
        <v>112452</v>
      </c>
      <c r="E77" s="4" t="s">
        <v>3738</v>
      </c>
      <c r="F77" s="4" t="s">
        <v>3841</v>
      </c>
      <c r="G77" s="3" t="s">
        <v>3850</v>
      </c>
      <c r="H77" s="3" t="s">
        <v>45</v>
      </c>
      <c r="I77" s="4" t="s">
        <v>3851</v>
      </c>
      <c r="J77" t="s">
        <v>3809</v>
      </c>
      <c r="K77" t="s">
        <v>295</v>
      </c>
      <c r="L77" t="s">
        <v>119</v>
      </c>
      <c r="M77" s="7" t="s">
        <v>3844</v>
      </c>
      <c r="N77" s="7" t="s">
        <v>3845</v>
      </c>
      <c r="O77" s="178" t="s">
        <v>3761</v>
      </c>
      <c r="P77" s="3">
        <v>2022</v>
      </c>
      <c r="Q77" s="4" t="e">
        <f>VLOOKUP(Citas[[#This Row],[VIN]],Servicios[VIN 8 BV],1,0)</f>
        <v>#N/A</v>
      </c>
      <c r="R77" t="str">
        <f>VLOOKUP(Citas[[#This Row],[VIN]],Noshow11[[VIN]:[STATUS]],3,0)</f>
        <v>ON TIME</v>
      </c>
      <c r="S77" t="str">
        <f t="shared" si="5"/>
        <v>CONCRETADO</v>
      </c>
      <c r="T77" t="str">
        <f t="shared" si="6"/>
        <v>CONCRETADO</v>
      </c>
    </row>
    <row r="78" spans="1:20">
      <c r="A78" s="1">
        <v>44988</v>
      </c>
      <c r="B78" s="7">
        <v>0.64583333333333337</v>
      </c>
      <c r="C78" s="151">
        <v>1899</v>
      </c>
      <c r="D78">
        <v>112455</v>
      </c>
      <c r="E78" s="4" t="s">
        <v>3738</v>
      </c>
      <c r="F78" s="4" t="s">
        <v>3841</v>
      </c>
      <c r="G78" s="3" t="s">
        <v>3852</v>
      </c>
      <c r="H78" s="3" t="s">
        <v>58</v>
      </c>
      <c r="I78" s="4" t="s">
        <v>3730</v>
      </c>
      <c r="J78" t="s">
        <v>3809</v>
      </c>
      <c r="K78" t="s">
        <v>295</v>
      </c>
      <c r="L78" t="s">
        <v>119</v>
      </c>
      <c r="M78" s="7" t="s">
        <v>3844</v>
      </c>
      <c r="N78" s="7" t="s">
        <v>3845</v>
      </c>
      <c r="O78" s="178" t="s">
        <v>3761</v>
      </c>
      <c r="P78" s="3">
        <v>2022</v>
      </c>
      <c r="Q78" s="4" t="e">
        <f>VLOOKUP(Citas[[#This Row],[VIN]],Servicios[VIN 8 BV],1,0)</f>
        <v>#N/A</v>
      </c>
      <c r="R78" t="str">
        <f>VLOOKUP(Citas[[#This Row],[VIN]],Noshow11[[VIN]:[STATUS]],3,0)</f>
        <v>ON TIME</v>
      </c>
      <c r="S78" t="str">
        <f t="shared" si="5"/>
        <v>CONCRETADO</v>
      </c>
      <c r="T78" t="str">
        <f t="shared" si="6"/>
        <v>CONCRETADO</v>
      </c>
    </row>
    <row r="79" spans="1:20">
      <c r="A79" s="1">
        <v>44988</v>
      </c>
      <c r="B79" s="7">
        <v>0.65625</v>
      </c>
      <c r="C79" s="151">
        <v>1899</v>
      </c>
      <c r="D79">
        <v>112453</v>
      </c>
      <c r="E79" s="4" t="s">
        <v>3765</v>
      </c>
      <c r="F79" s="4" t="s">
        <v>3841</v>
      </c>
      <c r="G79" s="3" t="s">
        <v>3853</v>
      </c>
      <c r="H79" s="3" t="s">
        <v>58</v>
      </c>
      <c r="I79" s="4" t="s">
        <v>3854</v>
      </c>
      <c r="J79" t="s">
        <v>3809</v>
      </c>
      <c r="K79" t="s">
        <v>509</v>
      </c>
      <c r="L79" t="s">
        <v>119</v>
      </c>
      <c r="M79" s="7" t="s">
        <v>3844</v>
      </c>
      <c r="N79" s="7" t="s">
        <v>3845</v>
      </c>
      <c r="O79" s="178" t="s">
        <v>3761</v>
      </c>
      <c r="P79" s="3">
        <v>2021</v>
      </c>
      <c r="Q79" s="4" t="e">
        <f>VLOOKUP(Citas[[#This Row],[VIN]],Servicios[VIN 8 BV],1,0)</f>
        <v>#N/A</v>
      </c>
      <c r="R79" t="str">
        <f>VLOOKUP(Citas[[#This Row],[VIN]],Noshow11[[VIN]:[STATUS]],3,0)</f>
        <v>ON TIME</v>
      </c>
      <c r="S79" t="str">
        <f t="shared" si="5"/>
        <v>CONCRETADO</v>
      </c>
      <c r="T79" t="str">
        <f t="shared" si="6"/>
        <v>CONCRETADO</v>
      </c>
    </row>
    <row r="80" spans="1:20">
      <c r="A80" s="1">
        <v>44988</v>
      </c>
      <c r="B80" s="7">
        <v>0.66666666666666663</v>
      </c>
      <c r="C80" s="151">
        <v>1899</v>
      </c>
      <c r="D80">
        <v>112454</v>
      </c>
      <c r="E80" s="4" t="s">
        <v>3765</v>
      </c>
      <c r="F80" s="4" t="s">
        <v>3841</v>
      </c>
      <c r="G80" s="3" t="s">
        <v>3855</v>
      </c>
      <c r="H80" s="3" t="s">
        <v>58</v>
      </c>
      <c r="I80" s="4" t="s">
        <v>3856</v>
      </c>
      <c r="J80" t="s">
        <v>3809</v>
      </c>
      <c r="K80" t="s">
        <v>223</v>
      </c>
      <c r="L80" t="s">
        <v>119</v>
      </c>
      <c r="M80" s="7" t="s">
        <v>3844</v>
      </c>
      <c r="N80" s="7" t="s">
        <v>3845</v>
      </c>
      <c r="O80" s="178" t="s">
        <v>3761</v>
      </c>
      <c r="P80" s="3">
        <v>2021</v>
      </c>
      <c r="Q80" s="4" t="e">
        <f>VLOOKUP(Citas[[#This Row],[VIN]],Servicios[VIN 8 BV],1,0)</f>
        <v>#N/A</v>
      </c>
      <c r="R80" t="str">
        <f>VLOOKUP(Citas[[#This Row],[VIN]],Noshow11[[VIN]:[STATUS]],3,0)</f>
        <v>ON TIME</v>
      </c>
      <c r="S80" t="str">
        <f t="shared" si="5"/>
        <v>CONCRETADO</v>
      </c>
      <c r="T80" t="str">
        <f t="shared" si="6"/>
        <v>CONCRETADO</v>
      </c>
    </row>
    <row r="81" spans="1:20">
      <c r="A81" s="1">
        <v>44989</v>
      </c>
      <c r="B81" s="7">
        <v>0.33333333333333331</v>
      </c>
      <c r="C81" s="151">
        <v>1899</v>
      </c>
      <c r="D81">
        <v>112048</v>
      </c>
      <c r="E81" s="4" t="s">
        <v>3857</v>
      </c>
      <c r="F81" s="4" t="s">
        <v>3739</v>
      </c>
      <c r="G81" s="3" t="s">
        <v>843</v>
      </c>
      <c r="H81" s="3" t="s">
        <v>45</v>
      </c>
      <c r="I81" s="4" t="s">
        <v>3858</v>
      </c>
      <c r="J81" t="s">
        <v>846</v>
      </c>
      <c r="K81" t="s">
        <v>295</v>
      </c>
      <c r="L81" t="s">
        <v>118</v>
      </c>
      <c r="M81" s="7">
        <v>0.36458333333333331</v>
      </c>
      <c r="N81" s="7">
        <v>0.45833333333333331</v>
      </c>
      <c r="O81" s="178" t="s">
        <v>3740</v>
      </c>
      <c r="P81" s="3">
        <v>2010</v>
      </c>
      <c r="Q81" s="4" t="str">
        <f>VLOOKUP(Citas[[#This Row],[VIN]],Servicios[VIN 8 BV],1,0)</f>
        <v>AW004325</v>
      </c>
      <c r="R81" t="str">
        <f>VLOOKUP(Citas[[#This Row],[VIN]],Noshow11[[VIN]:[STATUS]],3,0)</f>
        <v>LATE</v>
      </c>
      <c r="S81" t="str">
        <f t="shared" ref="S81:S112" si="7">IF(OR(R81="ON TIME",R81="LATE"),"CONCRETADO")</f>
        <v>CONCRETADO</v>
      </c>
      <c r="T81" t="str">
        <f t="shared" ref="T81:T112" si="8">IF(OR(R81="ON TIME",R81="LATE"),"CONCRETADO")</f>
        <v>CONCRETADO</v>
      </c>
    </row>
    <row r="82" spans="1:20">
      <c r="A82" s="1">
        <v>44989</v>
      </c>
      <c r="B82" s="7">
        <v>0.33333333333333331</v>
      </c>
      <c r="C82" s="151">
        <v>1899</v>
      </c>
      <c r="D82">
        <v>112315</v>
      </c>
      <c r="E82" s="4" t="s">
        <v>3859</v>
      </c>
      <c r="F82" s="4" t="s">
        <v>3739</v>
      </c>
      <c r="G82" s="3" t="s">
        <v>725</v>
      </c>
      <c r="H82" s="3" t="s">
        <v>45</v>
      </c>
      <c r="I82" s="4" t="s">
        <v>730</v>
      </c>
      <c r="J82" t="s">
        <v>728</v>
      </c>
      <c r="K82" t="s">
        <v>459</v>
      </c>
      <c r="L82" t="s">
        <v>119</v>
      </c>
      <c r="M82" s="7">
        <v>0.34375</v>
      </c>
      <c r="N82" s="7">
        <v>0.45833333333333331</v>
      </c>
      <c r="O82" s="178" t="s">
        <v>3740</v>
      </c>
      <c r="P82" s="3">
        <v>2020</v>
      </c>
      <c r="Q82" s="4" t="str">
        <f>VLOOKUP(Citas[[#This Row],[VIN]],Servicios[VIN 8 BV],1,0)</f>
        <v>LJ013004</v>
      </c>
      <c r="R82" t="str">
        <f>VLOOKUP(Citas[[#This Row],[VIN]],Noshow11[[VIN]:[STATUS]],3,0)</f>
        <v>LATE</v>
      </c>
      <c r="S82" t="str">
        <f t="shared" si="7"/>
        <v>CONCRETADO</v>
      </c>
      <c r="T82" t="str">
        <f t="shared" si="8"/>
        <v>CONCRETADO</v>
      </c>
    </row>
    <row r="83" spans="1:20">
      <c r="A83" s="1">
        <v>44989</v>
      </c>
      <c r="B83" s="7">
        <v>0.33333333333333331</v>
      </c>
      <c r="C83" s="151">
        <v>2849</v>
      </c>
      <c r="D83">
        <v>112472</v>
      </c>
      <c r="E83" s="4" t="s">
        <v>3860</v>
      </c>
      <c r="F83" s="4"/>
      <c r="G83" s="3" t="s">
        <v>718</v>
      </c>
      <c r="H83" s="3" t="s">
        <v>49</v>
      </c>
      <c r="I83" s="4" t="s">
        <v>723</v>
      </c>
      <c r="J83" t="s">
        <v>721</v>
      </c>
      <c r="K83" t="s">
        <v>251</v>
      </c>
      <c r="L83" t="s">
        <v>120</v>
      </c>
      <c r="M83" s="7">
        <v>0.34375</v>
      </c>
      <c r="N83" s="7">
        <v>0.5</v>
      </c>
      <c r="O83" s="178" t="s">
        <v>3756</v>
      </c>
      <c r="P83" s="3">
        <v>2020</v>
      </c>
      <c r="Q83" s="4" t="str">
        <f>VLOOKUP(Citas[[#This Row],[VIN]],Servicios[VIN 8 BV],1,0)</f>
        <v>L0004584</v>
      </c>
      <c r="R83" t="str">
        <f>VLOOKUP(Citas[[#This Row],[VIN]],Noshow11[[VIN]:[STATUS]],3,0)</f>
        <v>REPROG</v>
      </c>
      <c r="S83" t="b">
        <f t="shared" si="7"/>
        <v>0</v>
      </c>
      <c r="T83" t="b">
        <f t="shared" si="8"/>
        <v>0</v>
      </c>
    </row>
    <row r="84" spans="1:20">
      <c r="A84" s="1">
        <v>44989</v>
      </c>
      <c r="B84" s="7">
        <v>0.34375</v>
      </c>
      <c r="C84" s="151">
        <v>0</v>
      </c>
      <c r="D84">
        <v>112263</v>
      </c>
      <c r="E84" s="4" t="s">
        <v>3861</v>
      </c>
      <c r="F84" s="4"/>
      <c r="G84" s="3" t="s">
        <v>822</v>
      </c>
      <c r="H84" s="3" t="s">
        <v>45</v>
      </c>
      <c r="I84" s="4" t="s">
        <v>827</v>
      </c>
      <c r="J84" t="s">
        <v>825</v>
      </c>
      <c r="K84" t="s">
        <v>310</v>
      </c>
      <c r="L84" t="s">
        <v>119</v>
      </c>
      <c r="M84" s="7">
        <v>0.35416666666666669</v>
      </c>
      <c r="N84" s="7">
        <v>0.5625</v>
      </c>
      <c r="O84" s="178" t="s">
        <v>3737</v>
      </c>
      <c r="P84" s="3">
        <v>2017</v>
      </c>
      <c r="Q84" s="4" t="str">
        <f>VLOOKUP(Citas[[#This Row],[VIN]],Servicios[VIN 8 BV],1,0)</f>
        <v>HP593103</v>
      </c>
      <c r="R84" t="str">
        <f>VLOOKUP(Citas[[#This Row],[VIN]],Noshow11[[VIN]:[STATUS]],3,0)</f>
        <v>LATE</v>
      </c>
      <c r="S84" t="str">
        <f t="shared" si="7"/>
        <v>CONCRETADO</v>
      </c>
      <c r="T84" t="str">
        <f t="shared" si="8"/>
        <v>CONCRETADO</v>
      </c>
    </row>
    <row r="85" spans="1:20">
      <c r="A85" s="1">
        <v>44989</v>
      </c>
      <c r="B85" s="7">
        <v>0.34375</v>
      </c>
      <c r="C85" s="151">
        <v>1899</v>
      </c>
      <c r="D85">
        <v>112301</v>
      </c>
      <c r="E85" s="4" t="s">
        <v>3859</v>
      </c>
      <c r="F85" s="4"/>
      <c r="G85" s="3" t="s">
        <v>732</v>
      </c>
      <c r="H85" s="3" t="s">
        <v>49</v>
      </c>
      <c r="I85" s="4" t="s">
        <v>737</v>
      </c>
      <c r="J85" t="s">
        <v>735</v>
      </c>
      <c r="K85" t="s">
        <v>310</v>
      </c>
      <c r="L85" t="s">
        <v>118</v>
      </c>
      <c r="M85" s="7">
        <v>0.35416666666666669</v>
      </c>
      <c r="N85" s="7">
        <v>0.46875</v>
      </c>
      <c r="O85" s="178" t="s">
        <v>3761</v>
      </c>
      <c r="P85" s="3">
        <v>2019</v>
      </c>
      <c r="Q85" s="4" t="str">
        <f>VLOOKUP(Citas[[#This Row],[VIN]],Servicios[VIN 8 BV],1,0)</f>
        <v>KP930680</v>
      </c>
      <c r="R85" t="str">
        <f>VLOOKUP(Citas[[#This Row],[VIN]],Noshow11[[VIN]:[STATUS]],3,0)</f>
        <v>LATE</v>
      </c>
      <c r="S85" t="str">
        <f t="shared" si="7"/>
        <v>CONCRETADO</v>
      </c>
      <c r="T85" t="str">
        <f t="shared" si="8"/>
        <v>CONCRETADO</v>
      </c>
    </row>
    <row r="86" spans="1:20">
      <c r="A86" s="1">
        <v>44989</v>
      </c>
      <c r="B86" s="7">
        <v>0.35416666666666669</v>
      </c>
      <c r="C86" s="151">
        <v>5140</v>
      </c>
      <c r="D86">
        <v>112319</v>
      </c>
      <c r="E86" s="4" t="s">
        <v>3793</v>
      </c>
      <c r="F86" s="4"/>
      <c r="G86" s="3" t="s">
        <v>739</v>
      </c>
      <c r="H86" s="3" t="s">
        <v>54</v>
      </c>
      <c r="I86" s="4" t="s">
        <v>3862</v>
      </c>
      <c r="J86" t="s">
        <v>742</v>
      </c>
      <c r="K86" t="s">
        <v>231</v>
      </c>
      <c r="L86" t="s">
        <v>120</v>
      </c>
      <c r="M86" s="7">
        <v>0.375</v>
      </c>
      <c r="N86" s="7">
        <v>0.47916666666666669</v>
      </c>
      <c r="O86" s="178" t="s">
        <v>3740</v>
      </c>
      <c r="P86" s="3">
        <v>2017</v>
      </c>
      <c r="Q86" s="4" t="str">
        <f>VLOOKUP(Citas[[#This Row],[VIN]],Servicios[VIN 8 BV],1,0)</f>
        <v>H1037609</v>
      </c>
      <c r="R86" t="str">
        <f>VLOOKUP(Citas[[#This Row],[VIN]],Noshow11[[VIN]:[STATUS]],3,0)</f>
        <v>ON TIME</v>
      </c>
      <c r="S86" t="str">
        <f t="shared" si="7"/>
        <v>CONCRETADO</v>
      </c>
      <c r="T86" t="str">
        <f t="shared" si="8"/>
        <v>CONCRETADO</v>
      </c>
    </row>
    <row r="87" spans="1:20">
      <c r="A87" s="1">
        <v>44989</v>
      </c>
      <c r="B87" s="7">
        <v>0.36458333333333331</v>
      </c>
      <c r="C87" s="151">
        <v>1899</v>
      </c>
      <c r="D87">
        <v>112380</v>
      </c>
      <c r="E87" s="4" t="s">
        <v>3863</v>
      </c>
      <c r="F87" s="4"/>
      <c r="G87" s="3" t="s">
        <v>753</v>
      </c>
      <c r="H87" s="3" t="s">
        <v>49</v>
      </c>
      <c r="I87" s="4" t="s">
        <v>758</v>
      </c>
      <c r="J87" t="s">
        <v>756</v>
      </c>
      <c r="K87" t="s">
        <v>338</v>
      </c>
      <c r="L87" t="s">
        <v>119</v>
      </c>
      <c r="M87" s="7">
        <v>0.38541666666666669</v>
      </c>
      <c r="N87" s="7">
        <v>0.55555555555555558</v>
      </c>
      <c r="O87" s="178" t="s">
        <v>3761</v>
      </c>
      <c r="P87" s="3">
        <v>2019</v>
      </c>
      <c r="Q87" s="4" t="str">
        <f>VLOOKUP(Citas[[#This Row],[VIN]],Servicios[VIN 8 BV],1,0)</f>
        <v>K6197465</v>
      </c>
      <c r="R87" t="str">
        <f>VLOOKUP(Citas[[#This Row],[VIN]],Noshow11[[VIN]:[STATUS]],3,0)</f>
        <v>LATE</v>
      </c>
      <c r="S87" t="str">
        <f t="shared" si="7"/>
        <v>CONCRETADO</v>
      </c>
      <c r="T87" t="str">
        <f t="shared" si="8"/>
        <v>CONCRETADO</v>
      </c>
    </row>
    <row r="88" spans="1:20">
      <c r="A88" s="1">
        <v>44989</v>
      </c>
      <c r="B88" s="7">
        <v>0.375</v>
      </c>
      <c r="C88" s="151">
        <v>1899</v>
      </c>
      <c r="D88">
        <v>112239</v>
      </c>
      <c r="E88" s="4" t="s">
        <v>3762</v>
      </c>
      <c r="F88" s="4" t="s">
        <v>3739</v>
      </c>
      <c r="G88" s="3" t="s">
        <v>760</v>
      </c>
      <c r="H88" s="3" t="s">
        <v>45</v>
      </c>
      <c r="I88" s="4" t="s">
        <v>765</v>
      </c>
      <c r="J88" t="s">
        <v>763</v>
      </c>
      <c r="K88" t="s">
        <v>310</v>
      </c>
      <c r="L88" t="s">
        <v>118</v>
      </c>
      <c r="M88" s="7">
        <v>0.44791666666666669</v>
      </c>
      <c r="N88" s="7">
        <v>0.48958333333333331</v>
      </c>
      <c r="O88" s="178" t="s">
        <v>3740</v>
      </c>
      <c r="P88" s="3">
        <v>2017</v>
      </c>
      <c r="Q88" s="4" t="str">
        <f>VLOOKUP(Citas[[#This Row],[VIN]],Servicios[VIN 8 BV],1,0)</f>
        <v>HP629170</v>
      </c>
      <c r="R88" t="str">
        <f>VLOOKUP(Citas[[#This Row],[VIN]],Noshow11[[VIN]:[STATUS]],3,0)</f>
        <v>ON TIME</v>
      </c>
      <c r="S88" t="str">
        <f t="shared" si="7"/>
        <v>CONCRETADO</v>
      </c>
      <c r="T88" t="str">
        <f t="shared" si="8"/>
        <v>CONCRETADO</v>
      </c>
    </row>
    <row r="89" spans="1:20">
      <c r="A89" s="1">
        <v>44989</v>
      </c>
      <c r="B89" s="7">
        <v>0.375</v>
      </c>
      <c r="C89" s="151">
        <v>2849</v>
      </c>
      <c r="D89">
        <v>112309</v>
      </c>
      <c r="E89" s="4" t="s">
        <v>3864</v>
      </c>
      <c r="F89" s="4"/>
      <c r="G89" s="3" t="s">
        <v>746</v>
      </c>
      <c r="H89" s="3" t="s">
        <v>54</v>
      </c>
      <c r="I89" s="4" t="s">
        <v>751</v>
      </c>
      <c r="J89" t="s">
        <v>749</v>
      </c>
      <c r="K89" t="s">
        <v>244</v>
      </c>
      <c r="L89" t="s">
        <v>120</v>
      </c>
      <c r="M89" s="7">
        <v>0.40625</v>
      </c>
      <c r="N89" s="7">
        <v>0.58333333333333337</v>
      </c>
      <c r="O89" s="178" t="s">
        <v>3865</v>
      </c>
      <c r="P89" s="3">
        <v>2018</v>
      </c>
      <c r="Q89" s="4" t="str">
        <f>VLOOKUP(Citas[[#This Row],[VIN]],Servicios[VIN 8 BV],1,0)</f>
        <v>JK013953</v>
      </c>
      <c r="R89" t="str">
        <f>VLOOKUP(Citas[[#This Row],[VIN]],Noshow11[[VIN]:[STATUS]],3,0)</f>
        <v>ON TIME</v>
      </c>
      <c r="S89" t="str">
        <f t="shared" si="7"/>
        <v>CONCRETADO</v>
      </c>
      <c r="T89" t="str">
        <f t="shared" si="8"/>
        <v>CONCRETADO</v>
      </c>
    </row>
    <row r="90" spans="1:20">
      <c r="A90" s="1">
        <v>44989</v>
      </c>
      <c r="B90" s="7">
        <v>0.39583333333333331</v>
      </c>
      <c r="C90" s="151">
        <v>1899</v>
      </c>
      <c r="D90">
        <v>112350</v>
      </c>
      <c r="E90" s="4" t="s">
        <v>3762</v>
      </c>
      <c r="F90" s="4"/>
      <c r="G90" s="3" t="s">
        <v>767</v>
      </c>
      <c r="H90" s="3" t="s">
        <v>49</v>
      </c>
      <c r="I90" s="4" t="s">
        <v>772</v>
      </c>
      <c r="J90" t="s">
        <v>770</v>
      </c>
      <c r="K90" t="s">
        <v>231</v>
      </c>
      <c r="L90" t="s">
        <v>119</v>
      </c>
      <c r="M90" s="7">
        <v>0.41666666666666669</v>
      </c>
      <c r="N90" s="7">
        <v>0.52083333333333337</v>
      </c>
      <c r="O90" s="178" t="s">
        <v>3756</v>
      </c>
      <c r="P90" s="3">
        <v>2017</v>
      </c>
      <c r="Q90" s="4" t="str">
        <f>VLOOKUP(Citas[[#This Row],[VIN]],Servicios[VIN 8 BV],1,0)</f>
        <v>H1069518</v>
      </c>
      <c r="R90" t="str">
        <f>VLOOKUP(Citas[[#This Row],[VIN]],Noshow11[[VIN]:[STATUS]],3,0)</f>
        <v>ON TIME</v>
      </c>
      <c r="S90" t="str">
        <f t="shared" si="7"/>
        <v>CONCRETADO</v>
      </c>
      <c r="T90" t="str">
        <f t="shared" si="8"/>
        <v>CONCRETADO</v>
      </c>
    </row>
    <row r="91" spans="1:20">
      <c r="A91" s="1">
        <v>44989</v>
      </c>
      <c r="B91" s="7">
        <v>0.39583333333333331</v>
      </c>
      <c r="C91" s="151">
        <v>5140</v>
      </c>
      <c r="D91">
        <v>112353</v>
      </c>
      <c r="E91" s="4" t="s">
        <v>3793</v>
      </c>
      <c r="F91" s="4" t="s">
        <v>3739</v>
      </c>
      <c r="G91" s="3" t="s">
        <v>774</v>
      </c>
      <c r="H91" s="3" t="s">
        <v>45</v>
      </c>
      <c r="I91" s="4" t="s">
        <v>3866</v>
      </c>
      <c r="J91" t="s">
        <v>3867</v>
      </c>
      <c r="K91" t="s">
        <v>231</v>
      </c>
      <c r="L91" t="s">
        <v>118</v>
      </c>
      <c r="M91" s="7">
        <v>0.4375</v>
      </c>
      <c r="N91" s="7">
        <v>0.54166666666666663</v>
      </c>
      <c r="O91" s="178" t="s">
        <v>3740</v>
      </c>
      <c r="P91" s="3">
        <v>2017</v>
      </c>
      <c r="Q91" s="4" t="str">
        <f>VLOOKUP(Citas[[#This Row],[VIN]],Servicios[VIN 8 BV],1,0)</f>
        <v>H1077953</v>
      </c>
      <c r="R91" t="str">
        <f>VLOOKUP(Citas[[#This Row],[VIN]],Noshow11[[VIN]:[STATUS]],3,0)</f>
        <v>ON TIME</v>
      </c>
      <c r="S91" t="str">
        <f t="shared" si="7"/>
        <v>CONCRETADO</v>
      </c>
      <c r="T91" t="str">
        <f t="shared" si="8"/>
        <v>CONCRETADO</v>
      </c>
    </row>
    <row r="92" spans="1:20">
      <c r="A92" s="1">
        <v>44989</v>
      </c>
      <c r="B92" s="7">
        <v>0.39583333333333331</v>
      </c>
      <c r="C92" s="151">
        <v>0</v>
      </c>
      <c r="D92">
        <v>112464</v>
      </c>
      <c r="E92" s="4" t="s">
        <v>3868</v>
      </c>
      <c r="F92" s="4"/>
      <c r="G92" s="3" t="s">
        <v>829</v>
      </c>
      <c r="H92" s="3" t="s">
        <v>45</v>
      </c>
      <c r="I92" s="4" t="s">
        <v>834</v>
      </c>
      <c r="J92" t="s">
        <v>832</v>
      </c>
      <c r="K92" t="s">
        <v>215</v>
      </c>
      <c r="L92" t="s">
        <v>120</v>
      </c>
      <c r="M92" s="7">
        <v>0.4375</v>
      </c>
      <c r="N92" s="7">
        <v>0.58333333333333337</v>
      </c>
      <c r="O92" s="178" t="s">
        <v>3756</v>
      </c>
      <c r="P92" s="3">
        <v>2017</v>
      </c>
      <c r="Q92" s="4" t="str">
        <f>VLOOKUP(Citas[[#This Row],[VIN]],Servicios[VIN 8 BV],1,0)</f>
        <v>H3051911</v>
      </c>
      <c r="R92" t="str">
        <f>VLOOKUP(Citas[[#This Row],[VIN]],Noshow11[[VIN]:[STATUS]],3,0)</f>
        <v>LATE</v>
      </c>
      <c r="S92" t="str">
        <f t="shared" si="7"/>
        <v>CONCRETADO</v>
      </c>
      <c r="T92" t="str">
        <f t="shared" si="8"/>
        <v>CONCRETADO</v>
      </c>
    </row>
    <row r="93" spans="1:20">
      <c r="A93" s="1">
        <v>44989</v>
      </c>
      <c r="B93" s="7">
        <v>0.41666666666666669</v>
      </c>
      <c r="C93" s="151">
        <v>1899</v>
      </c>
      <c r="D93">
        <v>112287</v>
      </c>
      <c r="E93" s="4" t="s">
        <v>3727</v>
      </c>
      <c r="F93" s="4" t="s">
        <v>3739</v>
      </c>
      <c r="G93" s="3" t="s">
        <v>2673</v>
      </c>
      <c r="H93" s="3" t="s">
        <v>45</v>
      </c>
      <c r="I93" s="4" t="s">
        <v>2678</v>
      </c>
      <c r="J93" t="s">
        <v>2676</v>
      </c>
      <c r="K93" t="s">
        <v>251</v>
      </c>
      <c r="L93" t="s">
        <v>118</v>
      </c>
      <c r="M93" s="7">
        <v>0.46875</v>
      </c>
      <c r="N93" s="7">
        <v>0.52083333333333337</v>
      </c>
      <c r="O93" s="178" t="s">
        <v>3740</v>
      </c>
      <c r="P93" s="3">
        <v>2021</v>
      </c>
      <c r="Q93" s="4" t="str">
        <f>VLOOKUP(Citas[[#This Row],[VIN]],Servicios[VIN 8 BV],1,0)</f>
        <v>M1321719</v>
      </c>
      <c r="R93" t="str">
        <f>VLOOKUP(Citas[[#This Row],[VIN]],Noshow11[[VIN]:[STATUS]],3,0)</f>
        <v>CANCEL</v>
      </c>
      <c r="S93" t="b">
        <f t="shared" si="7"/>
        <v>0</v>
      </c>
      <c r="T93" t="b">
        <f t="shared" si="8"/>
        <v>0</v>
      </c>
    </row>
    <row r="94" spans="1:20">
      <c r="A94" s="1">
        <v>44989</v>
      </c>
      <c r="B94" s="7">
        <v>0.41666666666666669</v>
      </c>
      <c r="C94" s="151">
        <v>3260</v>
      </c>
      <c r="D94">
        <v>112397</v>
      </c>
      <c r="E94" s="4" t="s">
        <v>3771</v>
      </c>
      <c r="F94" s="4"/>
      <c r="G94" s="3" t="s">
        <v>1579</v>
      </c>
      <c r="H94" s="3" t="s">
        <v>58</v>
      </c>
      <c r="I94" s="4" t="s">
        <v>1584</v>
      </c>
      <c r="J94" t="s">
        <v>1582</v>
      </c>
      <c r="K94" t="s">
        <v>223</v>
      </c>
      <c r="L94" t="s">
        <v>120</v>
      </c>
      <c r="M94" s="7">
        <v>0.4375</v>
      </c>
      <c r="N94" s="7">
        <v>0.54166666666666663</v>
      </c>
      <c r="O94" s="178" t="s">
        <v>3737</v>
      </c>
      <c r="P94" s="3">
        <v>2022</v>
      </c>
      <c r="Q94" s="4" t="str">
        <f>VLOOKUP(Citas[[#This Row],[VIN]],Servicios[VIN 8 BV],1,0)</f>
        <v>NW190399</v>
      </c>
      <c r="R94" t="str">
        <f>VLOOKUP(Citas[[#This Row],[VIN]],Noshow11[[VIN]:[STATUS]],3,0)</f>
        <v>REPROG</v>
      </c>
      <c r="S94" t="b">
        <f t="shared" si="7"/>
        <v>0</v>
      </c>
      <c r="T94" t="b">
        <f t="shared" si="8"/>
        <v>0</v>
      </c>
    </row>
    <row r="95" spans="1:20">
      <c r="A95" s="1">
        <v>44989</v>
      </c>
      <c r="B95" s="7">
        <v>0.41666666666666669</v>
      </c>
      <c r="C95" s="151">
        <v>5140</v>
      </c>
      <c r="D95">
        <v>112421</v>
      </c>
      <c r="E95" s="4" t="s">
        <v>3793</v>
      </c>
      <c r="F95" s="4"/>
      <c r="G95" s="3" t="s">
        <v>781</v>
      </c>
      <c r="H95" s="3" t="s">
        <v>49</v>
      </c>
      <c r="I95" s="4" t="s">
        <v>3869</v>
      </c>
      <c r="J95" t="s">
        <v>784</v>
      </c>
      <c r="K95" t="s">
        <v>215</v>
      </c>
      <c r="L95" t="s">
        <v>119</v>
      </c>
      <c r="M95" s="7">
        <v>0.44791666666666669</v>
      </c>
      <c r="N95" s="7">
        <v>0.58333333333333337</v>
      </c>
      <c r="O95" s="178" t="s">
        <v>3761</v>
      </c>
      <c r="P95" s="3">
        <v>2018</v>
      </c>
      <c r="Q95" s="4" t="str">
        <f>VLOOKUP(Citas[[#This Row],[VIN]],Servicios[VIN 8 BV],1,0)</f>
        <v>J3068244</v>
      </c>
      <c r="R95" t="str">
        <f>VLOOKUP(Citas[[#This Row],[VIN]],Noshow11[[VIN]:[STATUS]],3,0)</f>
        <v>ON TIME</v>
      </c>
      <c r="S95" t="str">
        <f t="shared" si="7"/>
        <v>CONCRETADO</v>
      </c>
      <c r="T95" t="str">
        <f t="shared" si="8"/>
        <v>CONCRETADO</v>
      </c>
    </row>
    <row r="96" spans="1:20">
      <c r="A96" s="1">
        <v>44989</v>
      </c>
      <c r="B96" s="7">
        <v>0.4375</v>
      </c>
      <c r="C96" s="151">
        <v>1899</v>
      </c>
      <c r="D96">
        <v>112369</v>
      </c>
      <c r="E96" s="4" t="s">
        <v>3863</v>
      </c>
      <c r="F96" s="4" t="s">
        <v>3739</v>
      </c>
      <c r="G96" s="3" t="s">
        <v>850</v>
      </c>
      <c r="H96" s="3" t="s">
        <v>45</v>
      </c>
      <c r="I96" s="4" t="s">
        <v>855</v>
      </c>
      <c r="J96" t="s">
        <v>3870</v>
      </c>
      <c r="K96" t="s">
        <v>244</v>
      </c>
      <c r="L96" t="s">
        <v>119</v>
      </c>
      <c r="M96" s="7">
        <v>0.47916666666666669</v>
      </c>
      <c r="N96" s="7">
        <v>0.5625</v>
      </c>
      <c r="O96" s="178" t="s">
        <v>3740</v>
      </c>
      <c r="P96" s="3">
        <v>2010</v>
      </c>
      <c r="Q96" s="4" t="str">
        <f>VLOOKUP(Citas[[#This Row],[VIN]],Servicios[VIN 8 BV],1,0)</f>
        <v>AK006653</v>
      </c>
      <c r="R96" t="str">
        <f>VLOOKUP(Citas[[#This Row],[VIN]],Noshow11[[VIN]:[STATUS]],3,0)</f>
        <v>ON TIME</v>
      </c>
      <c r="S96" t="str">
        <f t="shared" si="7"/>
        <v>CONCRETADO</v>
      </c>
      <c r="T96" t="str">
        <f t="shared" si="8"/>
        <v>CONCRETADO</v>
      </c>
    </row>
    <row r="97" spans="1:20">
      <c r="A97" s="1">
        <v>44989</v>
      </c>
      <c r="B97" s="7">
        <v>0.4375</v>
      </c>
      <c r="C97" s="151">
        <v>1899</v>
      </c>
      <c r="D97">
        <v>112439</v>
      </c>
      <c r="E97" s="4" t="s">
        <v>3765</v>
      </c>
      <c r="F97" s="4"/>
      <c r="G97" s="3" t="s">
        <v>794</v>
      </c>
      <c r="H97" s="3" t="s">
        <v>49</v>
      </c>
      <c r="I97" s="4" t="s">
        <v>799</v>
      </c>
      <c r="J97" t="s">
        <v>797</v>
      </c>
      <c r="K97" t="s">
        <v>295</v>
      </c>
      <c r="L97" t="s">
        <v>118</v>
      </c>
      <c r="M97" s="7">
        <v>0.46875</v>
      </c>
      <c r="N97" s="7">
        <v>0.5625</v>
      </c>
      <c r="O97" s="178" t="s">
        <v>3737</v>
      </c>
      <c r="P97" s="3">
        <v>2017</v>
      </c>
      <c r="Q97" s="4" t="str">
        <f>VLOOKUP(Citas[[#This Row],[VIN]],Servicios[VIN 8 BV],1,0)</f>
        <v>HW386884</v>
      </c>
      <c r="R97" t="str">
        <f>VLOOKUP(Citas[[#This Row],[VIN]],Noshow11[[VIN]:[STATUS]],3,0)</f>
        <v>ON TIME</v>
      </c>
      <c r="S97" t="str">
        <f t="shared" si="7"/>
        <v>CONCRETADO</v>
      </c>
      <c r="T97" t="str">
        <f t="shared" si="8"/>
        <v>CONCRETADO</v>
      </c>
    </row>
    <row r="98" spans="1:20">
      <c r="A98" s="1">
        <v>44989</v>
      </c>
      <c r="B98" s="7">
        <v>0.4375</v>
      </c>
      <c r="C98" s="151">
        <v>1899</v>
      </c>
      <c r="D98">
        <v>112475</v>
      </c>
      <c r="E98" s="4" t="s">
        <v>3762</v>
      </c>
      <c r="F98" s="4" t="s">
        <v>3739</v>
      </c>
      <c r="G98" s="3" t="s">
        <v>787</v>
      </c>
      <c r="H98" s="3" t="s">
        <v>49</v>
      </c>
      <c r="I98" s="4" t="s">
        <v>792</v>
      </c>
      <c r="J98" t="s">
        <v>790</v>
      </c>
      <c r="K98" t="s">
        <v>231</v>
      </c>
      <c r="L98" t="s">
        <v>120</v>
      </c>
      <c r="M98" s="7">
        <v>0.48958333333333331</v>
      </c>
      <c r="N98" s="7">
        <v>0.58333333333333337</v>
      </c>
      <c r="O98" s="178" t="s">
        <v>3740</v>
      </c>
      <c r="P98" s="3">
        <v>2017</v>
      </c>
      <c r="Q98" s="4" t="str">
        <f>VLOOKUP(Citas[[#This Row],[VIN]],Servicios[VIN 8 BV],1,0)</f>
        <v>H1049010</v>
      </c>
      <c r="R98" t="str">
        <f>VLOOKUP(Citas[[#This Row],[VIN]],Noshow11[[VIN]:[STATUS]],3,0)</f>
        <v>CANCEL</v>
      </c>
      <c r="S98" t="b">
        <f t="shared" si="7"/>
        <v>0</v>
      </c>
      <c r="T98" t="b">
        <f t="shared" si="8"/>
        <v>0</v>
      </c>
    </row>
    <row r="99" spans="1:20">
      <c r="A99" s="1">
        <v>44989</v>
      </c>
      <c r="B99" s="7">
        <v>0.45833333333333331</v>
      </c>
      <c r="C99" s="151">
        <v>1899</v>
      </c>
      <c r="D99">
        <v>112436</v>
      </c>
      <c r="E99" s="4" t="s">
        <v>3738</v>
      </c>
      <c r="F99" s="4"/>
      <c r="G99" s="3" t="s">
        <v>801</v>
      </c>
      <c r="H99" s="3" t="s">
        <v>49</v>
      </c>
      <c r="I99" s="4" t="s">
        <v>3730</v>
      </c>
      <c r="J99" t="s">
        <v>804</v>
      </c>
      <c r="K99" t="s">
        <v>295</v>
      </c>
      <c r="L99" t="s">
        <v>120</v>
      </c>
      <c r="M99" s="7">
        <v>0.52083333333333337</v>
      </c>
      <c r="N99" s="7">
        <v>0.58333333333333337</v>
      </c>
      <c r="O99" s="178" t="s">
        <v>3761</v>
      </c>
      <c r="P99" s="3">
        <v>2022</v>
      </c>
      <c r="Q99" s="4" t="str">
        <f>VLOOKUP(Citas[[#This Row],[VIN]],Servicios[VIN 8 BV],1,0)</f>
        <v>NW301025</v>
      </c>
      <c r="R99" t="str">
        <f>VLOOKUP(Citas[[#This Row],[VIN]],Noshow11[[VIN]:[STATUS]],3,0)</f>
        <v>ON TIME</v>
      </c>
      <c r="S99" t="str">
        <f t="shared" si="7"/>
        <v>CONCRETADO</v>
      </c>
      <c r="T99" t="str">
        <f t="shared" si="8"/>
        <v>CONCRETADO</v>
      </c>
    </row>
    <row r="100" spans="1:20">
      <c r="A100" s="1">
        <v>44989</v>
      </c>
      <c r="B100" s="7">
        <v>0.45833333333333331</v>
      </c>
      <c r="C100" s="151">
        <v>1899</v>
      </c>
      <c r="D100">
        <v>112492</v>
      </c>
      <c r="E100" s="4" t="s">
        <v>3829</v>
      </c>
      <c r="F100" s="4" t="s">
        <v>3739</v>
      </c>
      <c r="G100" s="3" t="s">
        <v>808</v>
      </c>
      <c r="H100" s="3" t="s">
        <v>49</v>
      </c>
      <c r="I100" s="4" t="s">
        <v>813</v>
      </c>
      <c r="J100" t="s">
        <v>811</v>
      </c>
      <c r="K100" t="s">
        <v>244</v>
      </c>
      <c r="L100" t="s">
        <v>118</v>
      </c>
      <c r="M100" s="7">
        <v>0.52083333333333337</v>
      </c>
      <c r="N100" s="7">
        <v>0.58333333333333337</v>
      </c>
      <c r="O100" s="178" t="s">
        <v>3740</v>
      </c>
      <c r="P100" s="3">
        <v>2018</v>
      </c>
      <c r="Q100" s="4" t="str">
        <f>VLOOKUP(Citas[[#This Row],[VIN]],Servicios[VIN 8 BV],1,0)</f>
        <v>JK022926</v>
      </c>
      <c r="R100" t="str">
        <f>VLOOKUP(Citas[[#This Row],[VIN]],Noshow11[[VIN]:[STATUS]],3,0)</f>
        <v>LATE</v>
      </c>
      <c r="S100" t="str">
        <f t="shared" si="7"/>
        <v>CONCRETADO</v>
      </c>
      <c r="T100" t="str">
        <f t="shared" si="8"/>
        <v>CONCRETADO</v>
      </c>
    </row>
    <row r="101" spans="1:20">
      <c r="A101" s="1">
        <v>44989</v>
      </c>
      <c r="B101" s="7">
        <v>0.47916666666666669</v>
      </c>
      <c r="C101" s="151">
        <v>0</v>
      </c>
      <c r="D101">
        <v>112368</v>
      </c>
      <c r="E101" s="4" t="s">
        <v>3871</v>
      </c>
      <c r="F101" s="4" t="s">
        <v>51</v>
      </c>
      <c r="G101" s="3" t="s">
        <v>3106</v>
      </c>
      <c r="H101" s="3" t="s">
        <v>58</v>
      </c>
      <c r="I101" s="4" t="s">
        <v>3111</v>
      </c>
      <c r="J101" t="s">
        <v>3109</v>
      </c>
      <c r="K101" t="s">
        <v>231</v>
      </c>
      <c r="L101" t="s">
        <v>120</v>
      </c>
      <c r="M101" s="7">
        <v>0.51041666666666663</v>
      </c>
      <c r="N101" s="7">
        <v>0.58333333333333337</v>
      </c>
      <c r="O101" s="178" t="s">
        <v>3737</v>
      </c>
      <c r="P101" s="3">
        <v>2022</v>
      </c>
      <c r="Q101" s="4" t="str">
        <f>VLOOKUP(Citas[[#This Row],[VIN]],Servicios[VIN 8 BV],1,0)</f>
        <v>N1253235</v>
      </c>
      <c r="R101" t="str">
        <f>VLOOKUP(Citas[[#This Row],[VIN]],Noshow11[[VIN]:[STATUS]],3,0)</f>
        <v>ON TIME</v>
      </c>
      <c r="S101" t="str">
        <f t="shared" si="7"/>
        <v>CONCRETADO</v>
      </c>
      <c r="T101" t="str">
        <f t="shared" si="8"/>
        <v>CONCRETADO</v>
      </c>
    </row>
    <row r="102" spans="1:20">
      <c r="A102" s="1">
        <v>44991</v>
      </c>
      <c r="B102" s="7">
        <v>0.33333333333333331</v>
      </c>
      <c r="C102" s="151">
        <v>1899</v>
      </c>
      <c r="D102">
        <v>112480</v>
      </c>
      <c r="E102" s="4" t="s">
        <v>3872</v>
      </c>
      <c r="F102" s="4" t="s">
        <v>3739</v>
      </c>
      <c r="G102" s="3" t="s">
        <v>864</v>
      </c>
      <c r="H102" s="3" t="s">
        <v>45</v>
      </c>
      <c r="I102" s="4" t="s">
        <v>869</v>
      </c>
      <c r="J102" t="s">
        <v>867</v>
      </c>
      <c r="K102" t="s">
        <v>310</v>
      </c>
      <c r="L102" t="s">
        <v>118</v>
      </c>
      <c r="M102" s="7">
        <v>0.34375</v>
      </c>
      <c r="N102" s="7">
        <v>0.625</v>
      </c>
      <c r="O102" s="178" t="s">
        <v>3740</v>
      </c>
      <c r="P102" s="3">
        <v>2016</v>
      </c>
      <c r="Q102" s="4" t="str">
        <f>VLOOKUP(Citas[[#This Row],[VIN]],Servicios[VIN 8 BV],1,0)</f>
        <v>GP452992</v>
      </c>
      <c r="R102" t="str">
        <f>VLOOKUP(Citas[[#This Row],[VIN]],Noshow11[[VIN]:[STATUS]],3,0)</f>
        <v>REPROG</v>
      </c>
      <c r="S102" t="b">
        <f t="shared" si="7"/>
        <v>0</v>
      </c>
      <c r="T102" t="b">
        <f t="shared" si="8"/>
        <v>0</v>
      </c>
    </row>
    <row r="103" spans="1:20">
      <c r="A103" s="1">
        <v>44991</v>
      </c>
      <c r="B103" s="7">
        <v>0.33333333333333331</v>
      </c>
      <c r="C103" s="151">
        <v>2849</v>
      </c>
      <c r="D103">
        <v>112488</v>
      </c>
      <c r="E103" s="4" t="s">
        <v>3873</v>
      </c>
      <c r="F103" s="4"/>
      <c r="G103" s="3" t="s">
        <v>1460</v>
      </c>
      <c r="H103" s="3" t="s">
        <v>58</v>
      </c>
      <c r="I103" s="4" t="s">
        <v>1465</v>
      </c>
      <c r="J103" t="s">
        <v>1463</v>
      </c>
      <c r="K103" t="s">
        <v>310</v>
      </c>
      <c r="L103" t="s">
        <v>119</v>
      </c>
      <c r="M103" s="7">
        <v>0.34375</v>
      </c>
      <c r="N103" s="7">
        <v>0.45833333333333331</v>
      </c>
      <c r="O103" s="178" t="s">
        <v>3737</v>
      </c>
      <c r="P103" s="3">
        <v>2007</v>
      </c>
      <c r="Q103" s="4" t="str">
        <f>VLOOKUP(Citas[[#This Row],[VIN]],Servicios[VIN 8 BV],1,0)</f>
        <v>7Z884320</v>
      </c>
      <c r="R103" t="str">
        <f>VLOOKUP(Citas[[#This Row],[VIN]],Noshow11[[VIN]:[STATUS]],3,0)</f>
        <v>REPROG</v>
      </c>
      <c r="S103" t="b">
        <f t="shared" si="7"/>
        <v>0</v>
      </c>
      <c r="T103" t="b">
        <f t="shared" si="8"/>
        <v>0</v>
      </c>
    </row>
    <row r="104" spans="1:20">
      <c r="A104" s="1">
        <v>44991</v>
      </c>
      <c r="B104" s="7">
        <v>0.33333333333333331</v>
      </c>
      <c r="C104" s="151">
        <v>1899</v>
      </c>
      <c r="D104">
        <v>112490</v>
      </c>
      <c r="E104" s="4" t="s">
        <v>3829</v>
      </c>
      <c r="F104" s="4" t="s">
        <v>3739</v>
      </c>
      <c r="G104" s="3" t="s">
        <v>857</v>
      </c>
      <c r="H104" s="3" t="s">
        <v>54</v>
      </c>
      <c r="I104" s="4" t="s">
        <v>862</v>
      </c>
      <c r="J104" t="s">
        <v>860</v>
      </c>
      <c r="K104" t="s">
        <v>517</v>
      </c>
      <c r="L104" t="s">
        <v>120</v>
      </c>
      <c r="M104" s="7">
        <v>0.35416666666666669</v>
      </c>
      <c r="N104" s="7">
        <v>0.61458333333333337</v>
      </c>
      <c r="O104" s="178" t="s">
        <v>3740</v>
      </c>
      <c r="P104" s="3">
        <v>2020</v>
      </c>
      <c r="Q104" s="4" t="str">
        <f>VLOOKUP(Citas[[#This Row],[VIN]],Servicios[VIN 8 BV],1,0)</f>
        <v>LM296610</v>
      </c>
      <c r="R104" t="str">
        <f>VLOOKUP(Citas[[#This Row],[VIN]],Noshow11[[VIN]:[STATUS]],3,0)</f>
        <v>LATE</v>
      </c>
      <c r="S104" t="str">
        <f t="shared" si="7"/>
        <v>CONCRETADO</v>
      </c>
      <c r="T104" t="str">
        <f t="shared" si="8"/>
        <v>CONCRETADO</v>
      </c>
    </row>
    <row r="105" spans="1:20">
      <c r="A105" s="1">
        <v>44991</v>
      </c>
      <c r="B105" s="7">
        <v>0.34375</v>
      </c>
      <c r="C105" s="151">
        <v>1899</v>
      </c>
      <c r="D105">
        <v>112495</v>
      </c>
      <c r="E105" s="4" t="s">
        <v>3784</v>
      </c>
      <c r="F105" s="4"/>
      <c r="G105" s="3" t="s">
        <v>972</v>
      </c>
      <c r="H105" s="3" t="s">
        <v>45</v>
      </c>
      <c r="I105" s="4" t="s">
        <v>3874</v>
      </c>
      <c r="J105" t="s">
        <v>975</v>
      </c>
      <c r="K105" t="s">
        <v>295</v>
      </c>
      <c r="L105" t="s">
        <v>119</v>
      </c>
      <c r="M105" s="7">
        <v>0.35416666666666669</v>
      </c>
      <c r="N105" s="7">
        <v>0.48958333333333331</v>
      </c>
      <c r="O105" s="178" t="s">
        <v>3756</v>
      </c>
      <c r="P105" s="3">
        <v>2017</v>
      </c>
      <c r="Q105" s="4" t="str">
        <f>VLOOKUP(Citas[[#This Row],[VIN]],Servicios[VIN 8 BV],1,0)</f>
        <v>HW364631</v>
      </c>
      <c r="R105" t="str">
        <f>VLOOKUP(Citas[[#This Row],[VIN]],Noshow11[[VIN]:[STATUS]],3,0)</f>
        <v>ON TIME</v>
      </c>
      <c r="S105" t="str">
        <f t="shared" si="7"/>
        <v>CONCRETADO</v>
      </c>
      <c r="T105" t="str">
        <f t="shared" si="8"/>
        <v>CONCRETADO</v>
      </c>
    </row>
    <row r="106" spans="1:20">
      <c r="A106" s="1">
        <v>44991</v>
      </c>
      <c r="B106" s="7">
        <v>0.34375</v>
      </c>
      <c r="C106" s="151">
        <v>6598</v>
      </c>
      <c r="D106">
        <v>112497</v>
      </c>
      <c r="E106" s="4" t="s">
        <v>3875</v>
      </c>
      <c r="F106" s="4" t="s">
        <v>3876</v>
      </c>
      <c r="G106" s="3" t="s">
        <v>877</v>
      </c>
      <c r="H106" s="3" t="s">
        <v>49</v>
      </c>
      <c r="I106" s="4" t="s">
        <v>882</v>
      </c>
      <c r="J106" t="s">
        <v>3877</v>
      </c>
      <c r="K106" t="s">
        <v>3878</v>
      </c>
      <c r="L106" t="s">
        <v>118</v>
      </c>
      <c r="M106" s="7">
        <v>0.35416666666666669</v>
      </c>
      <c r="N106" s="7">
        <v>0.51041666666666663</v>
      </c>
      <c r="O106" s="178" t="s">
        <v>3761</v>
      </c>
      <c r="P106" s="3">
        <v>2012</v>
      </c>
      <c r="Q106" s="4" t="str">
        <f>VLOOKUP(Citas[[#This Row],[VIN]],Servicios[VIN 8 BV],1,0)</f>
        <v>C6127025</v>
      </c>
      <c r="R106" t="str">
        <f>VLOOKUP(Citas[[#This Row],[VIN]],Noshow11[[VIN]:[STATUS]],3,0)</f>
        <v>LATE</v>
      </c>
      <c r="S106" t="str">
        <f t="shared" si="7"/>
        <v>CONCRETADO</v>
      </c>
      <c r="T106" t="str">
        <f t="shared" si="8"/>
        <v>CONCRETADO</v>
      </c>
    </row>
    <row r="107" spans="1:20">
      <c r="A107" s="1">
        <v>44991</v>
      </c>
      <c r="B107" s="7">
        <v>0.35416666666666669</v>
      </c>
      <c r="C107" s="151">
        <v>0</v>
      </c>
      <c r="D107">
        <v>112412</v>
      </c>
      <c r="E107" s="4" t="s">
        <v>3879</v>
      </c>
      <c r="F107" s="4"/>
      <c r="G107" s="3" t="s">
        <v>1815</v>
      </c>
      <c r="H107" s="3" t="s">
        <v>49</v>
      </c>
      <c r="I107" s="4" t="s">
        <v>1820</v>
      </c>
      <c r="J107" t="s">
        <v>1818</v>
      </c>
      <c r="K107" t="s">
        <v>338</v>
      </c>
      <c r="L107" t="s">
        <v>119</v>
      </c>
      <c r="M107" s="7">
        <v>0.36458333333333331</v>
      </c>
      <c r="N107" s="7">
        <v>0</v>
      </c>
      <c r="O107" s="178" t="s">
        <v>3744</v>
      </c>
      <c r="P107" s="3">
        <v>2016</v>
      </c>
      <c r="Q107" s="4" t="str">
        <f>VLOOKUP(Citas[[#This Row],[VIN]],Servicios[VIN 8 BV],1,0)</f>
        <v>G6170333</v>
      </c>
      <c r="R107" t="str">
        <f>VLOOKUP(Citas[[#This Row],[VIN]],Noshow11[[VIN]:[STATUS]],3,0)</f>
        <v>ON TIME</v>
      </c>
      <c r="S107" t="str">
        <f t="shared" si="7"/>
        <v>CONCRETADO</v>
      </c>
      <c r="T107" t="str">
        <f t="shared" si="8"/>
        <v>CONCRETADO</v>
      </c>
    </row>
    <row r="108" spans="1:20">
      <c r="A108" s="1">
        <v>44991</v>
      </c>
      <c r="B108" s="7">
        <v>0.35416666666666669</v>
      </c>
      <c r="C108" s="151">
        <v>1899</v>
      </c>
      <c r="D108">
        <v>112466</v>
      </c>
      <c r="E108" s="4" t="s">
        <v>3880</v>
      </c>
      <c r="F108" s="4" t="s">
        <v>3739</v>
      </c>
      <c r="G108" s="3" t="s">
        <v>986</v>
      </c>
      <c r="H108" s="3" t="s">
        <v>45</v>
      </c>
      <c r="I108" s="4" t="s">
        <v>3730</v>
      </c>
      <c r="J108" t="s">
        <v>989</v>
      </c>
      <c r="K108" t="s">
        <v>266</v>
      </c>
      <c r="L108" t="s">
        <v>120</v>
      </c>
      <c r="M108" s="7">
        <v>0.45833333333333331</v>
      </c>
      <c r="N108" s="7">
        <v>0</v>
      </c>
      <c r="O108" s="178" t="s">
        <v>3744</v>
      </c>
      <c r="P108" s="3">
        <v>2019</v>
      </c>
      <c r="Q108" s="4" t="str">
        <f>VLOOKUP(Citas[[#This Row],[VIN]],Servicios[VIN 8 BV],1,0)</f>
        <v>KJ015363</v>
      </c>
      <c r="R108" t="str">
        <f>VLOOKUP(Citas[[#This Row],[VIN]],Noshow11[[VIN]:[STATUS]],3,0)</f>
        <v>LATE</v>
      </c>
      <c r="S108" t="str">
        <f t="shared" si="7"/>
        <v>CONCRETADO</v>
      </c>
      <c r="T108" t="str">
        <f t="shared" si="8"/>
        <v>CONCRETADO</v>
      </c>
    </row>
    <row r="109" spans="1:20">
      <c r="A109" s="1">
        <v>44991</v>
      </c>
      <c r="B109" s="7">
        <v>0.35416666666666669</v>
      </c>
      <c r="C109" s="151">
        <v>1899</v>
      </c>
      <c r="D109">
        <v>112481</v>
      </c>
      <c r="E109" s="4" t="s">
        <v>3738</v>
      </c>
      <c r="F109" s="4"/>
      <c r="G109" s="3" t="s">
        <v>1151</v>
      </c>
      <c r="H109" s="3" t="s">
        <v>58</v>
      </c>
      <c r="I109" s="4" t="s">
        <v>1156</v>
      </c>
      <c r="J109" t="s">
        <v>1154</v>
      </c>
      <c r="K109" t="s">
        <v>251</v>
      </c>
      <c r="L109" t="s">
        <v>118</v>
      </c>
      <c r="M109" s="7">
        <v>0.36458333333333331</v>
      </c>
      <c r="N109" s="7">
        <v>0.47916666666666669</v>
      </c>
      <c r="O109" s="178" t="s">
        <v>3728</v>
      </c>
      <c r="P109" s="3">
        <v>2022</v>
      </c>
      <c r="Q109" s="4" t="str">
        <f>VLOOKUP(Citas[[#This Row],[VIN]],Servicios[VIN 8 BV],1,0)</f>
        <v>N1420650</v>
      </c>
      <c r="R109" t="str">
        <f>VLOOKUP(Citas[[#This Row],[VIN]],Noshow11[[VIN]:[STATUS]],3,0)</f>
        <v>LATE</v>
      </c>
      <c r="S109" t="str">
        <f t="shared" si="7"/>
        <v>CONCRETADO</v>
      </c>
      <c r="T109" t="str">
        <f t="shared" si="8"/>
        <v>CONCRETADO</v>
      </c>
    </row>
    <row r="110" spans="1:20">
      <c r="A110" s="1">
        <v>44991</v>
      </c>
      <c r="B110" s="7">
        <v>0.36458333333333331</v>
      </c>
      <c r="C110" s="151">
        <v>0</v>
      </c>
      <c r="D110">
        <v>112509</v>
      </c>
      <c r="E110" s="4" t="s">
        <v>3881</v>
      </c>
      <c r="F110" s="4"/>
      <c r="G110" s="3" t="s">
        <v>2879</v>
      </c>
      <c r="H110" s="3" t="s">
        <v>49</v>
      </c>
      <c r="I110" s="4" t="s">
        <v>2883</v>
      </c>
      <c r="J110" t="s">
        <v>214</v>
      </c>
      <c r="K110" t="s">
        <v>310</v>
      </c>
      <c r="L110" t="s">
        <v>118</v>
      </c>
      <c r="M110" s="7">
        <v>0.375</v>
      </c>
      <c r="N110" s="7">
        <v>0.60416666666666663</v>
      </c>
      <c r="O110" s="178" t="s">
        <v>3882</v>
      </c>
      <c r="P110" s="3">
        <v>2020</v>
      </c>
      <c r="Q110" s="4" t="str">
        <f>VLOOKUP(Citas[[#This Row],[VIN]],Servicios[VIN 8 BV],1,0)</f>
        <v>LP019947</v>
      </c>
      <c r="R110" t="str">
        <f>VLOOKUP(Citas[[#This Row],[VIN]],Noshow11[[VIN]:[STATUS]],3,0)</f>
        <v>ON TIME</v>
      </c>
      <c r="S110" t="str">
        <f t="shared" si="7"/>
        <v>CONCRETADO</v>
      </c>
      <c r="T110" t="str">
        <f t="shared" si="8"/>
        <v>CONCRETADO</v>
      </c>
    </row>
    <row r="111" spans="1:20">
      <c r="A111" s="1">
        <v>44991</v>
      </c>
      <c r="B111" s="7">
        <v>0.375</v>
      </c>
      <c r="C111" s="151">
        <v>1899</v>
      </c>
      <c r="D111">
        <v>112154</v>
      </c>
      <c r="E111" s="4" t="s">
        <v>3738</v>
      </c>
      <c r="F111" s="4"/>
      <c r="G111" s="3" t="s">
        <v>884</v>
      </c>
      <c r="H111" s="3" t="s">
        <v>45</v>
      </c>
      <c r="I111" s="4" t="s">
        <v>3730</v>
      </c>
      <c r="J111" t="s">
        <v>887</v>
      </c>
      <c r="K111" t="s">
        <v>509</v>
      </c>
      <c r="L111" t="s">
        <v>118</v>
      </c>
      <c r="M111" s="7">
        <v>0.38541666666666669</v>
      </c>
      <c r="N111" s="7">
        <v>0.46875</v>
      </c>
      <c r="O111" s="178" t="s">
        <v>3756</v>
      </c>
      <c r="P111" s="3">
        <v>2022</v>
      </c>
      <c r="Q111" s="4" t="str">
        <f>VLOOKUP(Citas[[#This Row],[VIN]],Servicios[VIN 8 BV],1,0)</f>
        <v>NS133213</v>
      </c>
      <c r="R111" t="str">
        <f>VLOOKUP(Citas[[#This Row],[VIN]],Noshow11[[VIN]:[STATUS]],3,0)</f>
        <v>ON TIME</v>
      </c>
      <c r="S111" t="str">
        <f t="shared" si="7"/>
        <v>CONCRETADO</v>
      </c>
      <c r="T111" t="str">
        <f t="shared" si="8"/>
        <v>CONCRETADO</v>
      </c>
    </row>
    <row r="112" spans="1:20">
      <c r="A112" s="1">
        <v>44991</v>
      </c>
      <c r="B112" s="7">
        <v>0.375</v>
      </c>
      <c r="C112" s="151">
        <v>4210</v>
      </c>
      <c r="D112">
        <v>112461</v>
      </c>
      <c r="E112" s="4" t="s">
        <v>3883</v>
      </c>
      <c r="F112" s="4" t="s">
        <v>3739</v>
      </c>
      <c r="G112" s="3" t="s">
        <v>919</v>
      </c>
      <c r="H112" s="3" t="s">
        <v>45</v>
      </c>
      <c r="I112" s="4" t="s">
        <v>923</v>
      </c>
      <c r="J112" t="s">
        <v>344</v>
      </c>
      <c r="K112" t="s">
        <v>251</v>
      </c>
      <c r="L112" t="s">
        <v>120</v>
      </c>
      <c r="M112" s="7">
        <v>0.39583333333333331</v>
      </c>
      <c r="N112" s="7">
        <v>0.52083333333333337</v>
      </c>
      <c r="O112" s="178" t="s">
        <v>3740</v>
      </c>
      <c r="P112" s="3">
        <v>2022</v>
      </c>
      <c r="Q112" s="4" t="str">
        <f>VLOOKUP(Citas[[#This Row],[VIN]],Servicios[VIN 8 BV],1,0)</f>
        <v>N0425294</v>
      </c>
      <c r="R112" t="str">
        <f>VLOOKUP(Citas[[#This Row],[VIN]],Noshow11[[VIN]:[STATUS]],3,0)</f>
        <v>LATE</v>
      </c>
      <c r="S112" t="str">
        <f t="shared" si="7"/>
        <v>CONCRETADO</v>
      </c>
      <c r="T112" t="str">
        <f t="shared" si="8"/>
        <v>CONCRETADO</v>
      </c>
    </row>
    <row r="113" spans="1:20">
      <c r="A113" s="1">
        <v>44991</v>
      </c>
      <c r="B113" s="7">
        <v>0.375</v>
      </c>
      <c r="C113" s="151">
        <v>1899</v>
      </c>
      <c r="D113">
        <v>112493</v>
      </c>
      <c r="E113" s="4" t="s">
        <v>3829</v>
      </c>
      <c r="F113" s="4"/>
      <c r="G113" s="3" t="s">
        <v>891</v>
      </c>
      <c r="H113" s="3" t="s">
        <v>49</v>
      </c>
      <c r="I113" s="4" t="s">
        <v>896</v>
      </c>
      <c r="J113" t="s">
        <v>894</v>
      </c>
      <c r="K113" t="s">
        <v>215</v>
      </c>
      <c r="L113" t="s">
        <v>119</v>
      </c>
      <c r="M113" s="7">
        <v>0.38541666666666669</v>
      </c>
      <c r="N113" s="7">
        <v>0.5</v>
      </c>
      <c r="O113" s="178" t="s">
        <v>3737</v>
      </c>
      <c r="P113" s="3">
        <v>2019</v>
      </c>
      <c r="Q113" s="4" t="str">
        <f>VLOOKUP(Citas[[#This Row],[VIN]],Servicios[VIN 8 BV],1,0)</f>
        <v>K3071690</v>
      </c>
      <c r="R113" t="str">
        <f>VLOOKUP(Citas[[#This Row],[VIN]],Noshow11[[VIN]:[STATUS]],3,0)</f>
        <v>LATE</v>
      </c>
      <c r="S113" t="str">
        <f t="shared" ref="S113:S144" si="9">IF(OR(R113="ON TIME",R113="LATE"),"CONCRETADO")</f>
        <v>CONCRETADO</v>
      </c>
      <c r="T113" t="str">
        <f t="shared" ref="T113:T144" si="10">IF(OR(R113="ON TIME",R113="LATE"),"CONCRETADO")</f>
        <v>CONCRETADO</v>
      </c>
    </row>
    <row r="114" spans="1:20">
      <c r="A114" s="1">
        <v>44991</v>
      </c>
      <c r="B114" s="7">
        <v>0.39583333333333331</v>
      </c>
      <c r="C114" s="151">
        <v>5330</v>
      </c>
      <c r="D114">
        <v>112395</v>
      </c>
      <c r="E114" s="4" t="s">
        <v>3828</v>
      </c>
      <c r="F114" s="4" t="s">
        <v>3876</v>
      </c>
      <c r="G114" s="3" t="s">
        <v>905</v>
      </c>
      <c r="H114" s="3" t="s">
        <v>49</v>
      </c>
      <c r="I114" s="4" t="s">
        <v>910</v>
      </c>
      <c r="J114" t="s">
        <v>908</v>
      </c>
      <c r="K114" t="s">
        <v>244</v>
      </c>
      <c r="L114" t="s">
        <v>119</v>
      </c>
      <c r="M114" s="7">
        <v>0.40625</v>
      </c>
      <c r="N114" s="7">
        <v>0.52083333333333337</v>
      </c>
      <c r="O114" s="178" t="s">
        <v>3728</v>
      </c>
      <c r="P114" s="3">
        <v>2020</v>
      </c>
      <c r="Q114" s="4" t="str">
        <f>VLOOKUP(Citas[[#This Row],[VIN]],Servicios[VIN 8 BV],1,0)</f>
        <v>LK014095</v>
      </c>
      <c r="R114" t="str">
        <f>VLOOKUP(Citas[[#This Row],[VIN]],Noshow11[[VIN]:[STATUS]],3,0)</f>
        <v>ON TIME</v>
      </c>
      <c r="S114" t="str">
        <f t="shared" si="9"/>
        <v>CONCRETADO</v>
      </c>
      <c r="T114" t="str">
        <f t="shared" si="10"/>
        <v>CONCRETADO</v>
      </c>
    </row>
    <row r="115" spans="1:20">
      <c r="A115" s="1">
        <v>44991</v>
      </c>
      <c r="B115" s="7">
        <v>0.39583333333333331</v>
      </c>
      <c r="C115" s="151">
        <v>0</v>
      </c>
      <c r="D115">
        <v>112428</v>
      </c>
      <c r="E115" s="4" t="s">
        <v>3884</v>
      </c>
      <c r="F115" s="4"/>
      <c r="G115" s="3" t="s">
        <v>3885</v>
      </c>
      <c r="H115" s="3" t="s">
        <v>49</v>
      </c>
      <c r="I115" s="4" t="s">
        <v>3886</v>
      </c>
      <c r="J115" t="s">
        <v>3887</v>
      </c>
      <c r="K115" t="s">
        <v>509</v>
      </c>
      <c r="L115" t="s">
        <v>120</v>
      </c>
      <c r="M115" s="7">
        <v>0.41666666666666669</v>
      </c>
      <c r="N115" s="7">
        <v>0</v>
      </c>
      <c r="O115" s="178" t="s">
        <v>3737</v>
      </c>
      <c r="P115" s="3">
        <v>2021</v>
      </c>
      <c r="Q115" s="4" t="e">
        <f>VLOOKUP(Citas[[#This Row],[VIN]],Servicios[VIN 8 BV],1,0)</f>
        <v>#N/A</v>
      </c>
      <c r="R115" t="str">
        <f>VLOOKUP(Citas[[#This Row],[VIN]],Noshow11[[VIN]:[STATUS]],3,0)</f>
        <v>LATE</v>
      </c>
      <c r="S115" t="str">
        <f t="shared" si="9"/>
        <v>CONCRETADO</v>
      </c>
      <c r="T115" t="str">
        <f t="shared" si="10"/>
        <v>CONCRETADO</v>
      </c>
    </row>
    <row r="116" spans="1:20">
      <c r="A116" s="1">
        <v>44991</v>
      </c>
      <c r="B116" s="7">
        <v>0.39583333333333331</v>
      </c>
      <c r="C116" s="151">
        <v>2849</v>
      </c>
      <c r="D116">
        <v>112482</v>
      </c>
      <c r="E116" s="4" t="s">
        <v>3888</v>
      </c>
      <c r="F116" s="4" t="s">
        <v>3739</v>
      </c>
      <c r="G116" s="3" t="s">
        <v>912</v>
      </c>
      <c r="H116" s="3" t="s">
        <v>49</v>
      </c>
      <c r="I116" s="4" t="s">
        <v>917</v>
      </c>
      <c r="J116" t="s">
        <v>915</v>
      </c>
      <c r="K116" t="s">
        <v>266</v>
      </c>
      <c r="L116" t="s">
        <v>118</v>
      </c>
      <c r="M116" s="7">
        <v>0.41666666666666669</v>
      </c>
      <c r="N116" s="7">
        <v>0.52083333333333337</v>
      </c>
      <c r="O116" s="178" t="s">
        <v>3889</v>
      </c>
      <c r="P116" s="3">
        <v>2021</v>
      </c>
      <c r="Q116" s="4" t="str">
        <f>VLOOKUP(Citas[[#This Row],[VIN]],Servicios[VIN 8 BV],1,0)</f>
        <v>MU036794</v>
      </c>
      <c r="R116" t="str">
        <f>VLOOKUP(Citas[[#This Row],[VIN]],Noshow11[[VIN]:[STATUS]],3,0)</f>
        <v>ON TIME</v>
      </c>
      <c r="S116" t="str">
        <f t="shared" si="9"/>
        <v>CONCRETADO</v>
      </c>
      <c r="T116" t="str">
        <f t="shared" si="10"/>
        <v>CONCRETADO</v>
      </c>
    </row>
    <row r="117" spans="1:20">
      <c r="A117" s="1">
        <v>44991</v>
      </c>
      <c r="B117" s="7">
        <v>0.41666666666666669</v>
      </c>
      <c r="C117" s="151">
        <v>1899</v>
      </c>
      <c r="D117">
        <v>112441</v>
      </c>
      <c r="E117" s="4" t="s">
        <v>3765</v>
      </c>
      <c r="F117" s="4"/>
      <c r="G117" s="3" t="s">
        <v>925</v>
      </c>
      <c r="H117" s="3" t="s">
        <v>54</v>
      </c>
      <c r="I117" s="4" t="s">
        <v>930</v>
      </c>
      <c r="J117" t="s">
        <v>928</v>
      </c>
      <c r="K117" t="s">
        <v>244</v>
      </c>
      <c r="L117" t="s">
        <v>119</v>
      </c>
      <c r="M117" s="7">
        <v>0.42708333333333331</v>
      </c>
      <c r="N117" s="7">
        <v>0.64583333333333337</v>
      </c>
      <c r="O117" s="178" t="s">
        <v>3756</v>
      </c>
      <c r="P117" s="3">
        <v>2020</v>
      </c>
      <c r="Q117" s="4" t="str">
        <f>VLOOKUP(Citas[[#This Row],[VIN]],Servicios[VIN 8 BV],1,0)</f>
        <v>LK014712</v>
      </c>
      <c r="R117" t="str">
        <f>VLOOKUP(Citas[[#This Row],[VIN]],Noshow11[[VIN]:[STATUS]],3,0)</f>
        <v>ON TIME</v>
      </c>
      <c r="S117" t="str">
        <f t="shared" si="9"/>
        <v>CONCRETADO</v>
      </c>
      <c r="T117" t="str">
        <f t="shared" si="10"/>
        <v>CONCRETADO</v>
      </c>
    </row>
    <row r="118" spans="1:20">
      <c r="A118" s="1">
        <v>44991</v>
      </c>
      <c r="B118" s="7">
        <v>0.41666666666666669</v>
      </c>
      <c r="C118" s="151">
        <v>1899</v>
      </c>
      <c r="D118">
        <v>112443</v>
      </c>
      <c r="E118" s="4" t="s">
        <v>3859</v>
      </c>
      <c r="F118" s="4" t="s">
        <v>3739</v>
      </c>
      <c r="G118" s="3" t="s">
        <v>932</v>
      </c>
      <c r="H118" s="3" t="s">
        <v>58</v>
      </c>
      <c r="I118" s="4" t="s">
        <v>937</v>
      </c>
      <c r="J118" t="s">
        <v>935</v>
      </c>
      <c r="K118" t="s">
        <v>251</v>
      </c>
      <c r="L118" t="s">
        <v>118</v>
      </c>
      <c r="M118" s="7">
        <v>0.42708333333333331</v>
      </c>
      <c r="N118" s="7">
        <v>0.5625</v>
      </c>
      <c r="O118" s="178" t="s">
        <v>3740</v>
      </c>
      <c r="P118" s="3">
        <v>2017</v>
      </c>
      <c r="Q118" s="4" t="str">
        <f>VLOOKUP(Citas[[#This Row],[VIN]],Servicios[VIN 8 BV],1,0)</f>
        <v>H1396197</v>
      </c>
      <c r="R118" t="str">
        <f>VLOOKUP(Citas[[#This Row],[VIN]],Noshow11[[VIN]:[STATUS]],3,0)</f>
        <v>ON TIME</v>
      </c>
      <c r="S118" t="str">
        <f t="shared" si="9"/>
        <v>CONCRETADO</v>
      </c>
      <c r="T118" t="str">
        <f t="shared" si="10"/>
        <v>CONCRETADO</v>
      </c>
    </row>
    <row r="119" spans="1:20">
      <c r="A119" s="1">
        <v>44991</v>
      </c>
      <c r="B119" s="7">
        <v>0.41666666666666669</v>
      </c>
      <c r="C119" s="151">
        <v>0</v>
      </c>
      <c r="D119">
        <v>112462</v>
      </c>
      <c r="E119" s="4" t="s">
        <v>3890</v>
      </c>
      <c r="F119" s="4"/>
      <c r="G119" s="3" t="s">
        <v>2722</v>
      </c>
      <c r="H119" s="3" t="s">
        <v>45</v>
      </c>
      <c r="I119" s="4" t="s">
        <v>2727</v>
      </c>
      <c r="J119" t="s">
        <v>2725</v>
      </c>
      <c r="K119" t="s">
        <v>410</v>
      </c>
      <c r="L119" t="s">
        <v>120</v>
      </c>
      <c r="M119" s="7">
        <v>0.42708333333333331</v>
      </c>
      <c r="N119" s="7">
        <v>0.5625</v>
      </c>
      <c r="O119" s="178" t="s">
        <v>3761</v>
      </c>
      <c r="P119" s="3">
        <v>2019</v>
      </c>
      <c r="Q119" s="4" t="str">
        <f>VLOOKUP(Citas[[#This Row],[VIN]],Servicios[VIN 8 BV],1,0)</f>
        <v>K3951269</v>
      </c>
      <c r="R119" t="str">
        <f>VLOOKUP(Citas[[#This Row],[VIN]],Noshow11[[VIN]:[STATUS]],3,0)</f>
        <v>LATE</v>
      </c>
      <c r="S119" t="str">
        <f t="shared" si="9"/>
        <v>CONCRETADO</v>
      </c>
      <c r="T119" t="str">
        <f t="shared" si="10"/>
        <v>CONCRETADO</v>
      </c>
    </row>
    <row r="120" spans="1:20">
      <c r="A120" s="1">
        <v>44991</v>
      </c>
      <c r="B120" s="7">
        <v>0.4375</v>
      </c>
      <c r="C120" s="151">
        <v>2849</v>
      </c>
      <c r="D120">
        <v>112479</v>
      </c>
      <c r="E120" s="4" t="s">
        <v>3891</v>
      </c>
      <c r="F120" s="4" t="s">
        <v>3739</v>
      </c>
      <c r="G120" s="3" t="s">
        <v>993</v>
      </c>
      <c r="H120" s="3" t="s">
        <v>49</v>
      </c>
      <c r="I120" s="4" t="s">
        <v>998</v>
      </c>
      <c r="J120" t="s">
        <v>996</v>
      </c>
      <c r="K120" t="s">
        <v>251</v>
      </c>
      <c r="L120" t="s">
        <v>119</v>
      </c>
      <c r="M120" s="7">
        <v>0.48958333333333331</v>
      </c>
      <c r="N120" s="7">
        <v>0.58333333333333337</v>
      </c>
      <c r="O120" s="178" t="s">
        <v>3776</v>
      </c>
      <c r="P120" s="3">
        <v>2021</v>
      </c>
      <c r="Q120" s="4" t="str">
        <f>VLOOKUP(Citas[[#This Row],[VIN]],Servicios[VIN 8 BV],1,0)</f>
        <v>M1320952</v>
      </c>
      <c r="R120" t="str">
        <f>VLOOKUP(Citas[[#This Row],[VIN]],Noshow11[[VIN]:[STATUS]],3,0)</f>
        <v>ON TIME</v>
      </c>
      <c r="S120" t="str">
        <f t="shared" si="9"/>
        <v>CONCRETADO</v>
      </c>
      <c r="T120" t="str">
        <f t="shared" si="10"/>
        <v>CONCRETADO</v>
      </c>
    </row>
    <row r="121" spans="1:20">
      <c r="A121" s="1">
        <v>44991</v>
      </c>
      <c r="B121" s="7">
        <v>0.4375</v>
      </c>
      <c r="C121" s="151">
        <v>0</v>
      </c>
      <c r="D121">
        <v>112496</v>
      </c>
      <c r="E121" s="4" t="s">
        <v>3892</v>
      </c>
      <c r="F121" s="4"/>
      <c r="G121" s="3" t="s">
        <v>960</v>
      </c>
      <c r="H121" s="3" t="s">
        <v>54</v>
      </c>
      <c r="I121" s="4" t="s">
        <v>3893</v>
      </c>
      <c r="J121" t="s">
        <v>963</v>
      </c>
      <c r="K121" t="s">
        <v>459</v>
      </c>
      <c r="L121" t="s">
        <v>120</v>
      </c>
      <c r="M121" s="7">
        <v>0.44791666666666669</v>
      </c>
      <c r="N121" s="7">
        <v>0.60416666666666663</v>
      </c>
      <c r="O121" s="178" t="s">
        <v>3747</v>
      </c>
      <c r="P121" s="3">
        <v>2022</v>
      </c>
      <c r="Q121" s="4" t="str">
        <f>VLOOKUP(Citas[[#This Row],[VIN]],Servicios[VIN 8 BV],1,0)</f>
        <v>N3012970</v>
      </c>
      <c r="R121" t="str">
        <f>VLOOKUP(Citas[[#This Row],[VIN]],Noshow11[[VIN]:[STATUS]],3,0)</f>
        <v>ON TIME</v>
      </c>
      <c r="S121" t="str">
        <f t="shared" si="9"/>
        <v>CONCRETADO</v>
      </c>
      <c r="T121" t="str">
        <f t="shared" si="10"/>
        <v>CONCRETADO</v>
      </c>
    </row>
    <row r="122" spans="1:20">
      <c r="A122" s="1">
        <v>44991</v>
      </c>
      <c r="B122" s="7">
        <v>0.45833333333333331</v>
      </c>
      <c r="C122" s="151">
        <v>1899</v>
      </c>
      <c r="D122">
        <v>112498</v>
      </c>
      <c r="E122" s="4" t="s">
        <v>3829</v>
      </c>
      <c r="F122" s="4" t="s">
        <v>3739</v>
      </c>
      <c r="G122" s="3" t="s">
        <v>979</v>
      </c>
      <c r="H122" s="3" t="s">
        <v>45</v>
      </c>
      <c r="I122" s="4" t="s">
        <v>984</v>
      </c>
      <c r="J122" t="s">
        <v>3894</v>
      </c>
      <c r="K122" t="s">
        <v>338</v>
      </c>
      <c r="L122" t="s">
        <v>119</v>
      </c>
      <c r="M122" s="7">
        <v>0.46875</v>
      </c>
      <c r="N122" s="7">
        <v>0.625</v>
      </c>
      <c r="O122" s="178" t="s">
        <v>3740</v>
      </c>
      <c r="P122" s="3">
        <v>2021</v>
      </c>
      <c r="Q122" s="4" t="str">
        <f>VLOOKUP(Citas[[#This Row],[VIN]],Servicios[VIN 8 BV],1,0)</f>
        <v>M6003699</v>
      </c>
      <c r="R122" t="str">
        <f>VLOOKUP(Citas[[#This Row],[VIN]],Noshow11[[VIN]:[STATUS]],3,0)</f>
        <v>ON TIME</v>
      </c>
      <c r="S122" t="str">
        <f t="shared" si="9"/>
        <v>CONCRETADO</v>
      </c>
      <c r="T122" t="str">
        <f t="shared" si="10"/>
        <v>CONCRETADO</v>
      </c>
    </row>
    <row r="123" spans="1:20">
      <c r="A123" s="1">
        <v>44991</v>
      </c>
      <c r="B123" s="7">
        <v>0.45833333333333331</v>
      </c>
      <c r="C123" s="151">
        <v>1899</v>
      </c>
      <c r="D123">
        <v>112506</v>
      </c>
      <c r="E123" s="4" t="s">
        <v>3895</v>
      </c>
      <c r="F123" s="4"/>
      <c r="G123" s="3" t="s">
        <v>939</v>
      </c>
      <c r="H123" s="3" t="s">
        <v>49</v>
      </c>
      <c r="I123" s="4" t="s">
        <v>944</v>
      </c>
      <c r="J123" t="s">
        <v>942</v>
      </c>
      <c r="K123" t="s">
        <v>231</v>
      </c>
      <c r="L123" t="s">
        <v>118</v>
      </c>
      <c r="M123" s="7">
        <v>0.45833333333333331</v>
      </c>
      <c r="N123" s="7">
        <v>0.58333333333333337</v>
      </c>
      <c r="O123" s="178" t="s">
        <v>3761</v>
      </c>
      <c r="P123" s="3">
        <v>2015</v>
      </c>
      <c r="Q123" s="4" t="str">
        <f>VLOOKUP(Citas[[#This Row],[VIN]],Servicios[VIN 8 BV],1,0)</f>
        <v>FA030942</v>
      </c>
      <c r="R123" t="str">
        <f>VLOOKUP(Citas[[#This Row],[VIN]],Noshow11[[VIN]:[STATUS]],3,0)</f>
        <v>ON TIME</v>
      </c>
      <c r="S123" t="str">
        <f t="shared" si="9"/>
        <v>CONCRETADO</v>
      </c>
      <c r="T123" t="str">
        <f t="shared" si="10"/>
        <v>CONCRETADO</v>
      </c>
    </row>
    <row r="124" spans="1:20">
      <c r="A124" s="1">
        <v>44991</v>
      </c>
      <c r="B124" s="7">
        <v>0.5</v>
      </c>
      <c r="C124" s="151">
        <v>2849</v>
      </c>
      <c r="D124">
        <v>112415</v>
      </c>
      <c r="E124" s="4" t="s">
        <v>3896</v>
      </c>
      <c r="F124" s="4"/>
      <c r="G124" s="3" t="s">
        <v>2026</v>
      </c>
      <c r="H124" s="3" t="s">
        <v>49</v>
      </c>
      <c r="I124" s="4" t="s">
        <v>2030</v>
      </c>
      <c r="J124" t="s">
        <v>214</v>
      </c>
      <c r="K124" t="s">
        <v>310</v>
      </c>
      <c r="L124" t="s">
        <v>118</v>
      </c>
      <c r="M124" s="7">
        <v>0.51041666666666663</v>
      </c>
      <c r="N124" s="7">
        <v>0.625</v>
      </c>
      <c r="O124" s="178" t="s">
        <v>3897</v>
      </c>
      <c r="P124" s="3">
        <v>2020</v>
      </c>
      <c r="Q124" s="4" t="str">
        <f>VLOOKUP(Citas[[#This Row],[VIN]],Servicios[VIN 8 BV],1,0)</f>
        <v>LP109463</v>
      </c>
      <c r="R124" t="str">
        <f>VLOOKUP(Citas[[#This Row],[VIN]],Noshow11[[VIN]:[STATUS]],3,0)</f>
        <v>ON TIME</v>
      </c>
      <c r="S124" t="str">
        <f t="shared" si="9"/>
        <v>CONCRETADO</v>
      </c>
      <c r="T124" t="str">
        <f t="shared" si="10"/>
        <v>CONCRETADO</v>
      </c>
    </row>
    <row r="125" spans="1:20">
      <c r="A125" s="1">
        <v>44991</v>
      </c>
      <c r="B125" s="7">
        <v>0.5</v>
      </c>
      <c r="C125" s="151">
        <v>1899</v>
      </c>
      <c r="D125">
        <v>112489</v>
      </c>
      <c r="E125" s="4" t="s">
        <v>3839</v>
      </c>
      <c r="F125" s="4" t="s">
        <v>3739</v>
      </c>
      <c r="G125" s="3" t="s">
        <v>1000</v>
      </c>
      <c r="H125" s="3" t="s">
        <v>45</v>
      </c>
      <c r="I125" s="4" t="s">
        <v>1005</v>
      </c>
      <c r="J125" t="s">
        <v>1003</v>
      </c>
      <c r="K125" t="s">
        <v>295</v>
      </c>
      <c r="L125" t="s">
        <v>119</v>
      </c>
      <c r="M125" s="7">
        <v>0.51041666666666663</v>
      </c>
      <c r="N125" s="7">
        <v>0.625</v>
      </c>
      <c r="O125" s="178" t="s">
        <v>3740</v>
      </c>
      <c r="P125" s="3">
        <v>2015</v>
      </c>
      <c r="Q125" s="4" t="str">
        <f>VLOOKUP(Citas[[#This Row],[VIN]],Servicios[VIN 8 BV],1,0)</f>
        <v>FW292778</v>
      </c>
      <c r="R125" t="str">
        <f>VLOOKUP(Citas[[#This Row],[VIN]],Noshow11[[VIN]:[STATUS]],3,0)</f>
        <v>ON TIME</v>
      </c>
      <c r="S125" t="str">
        <f t="shared" si="9"/>
        <v>CONCRETADO</v>
      </c>
      <c r="T125" t="str">
        <f t="shared" si="10"/>
        <v>CONCRETADO</v>
      </c>
    </row>
    <row r="126" spans="1:20">
      <c r="A126" s="1">
        <v>44991</v>
      </c>
      <c r="B126" s="7">
        <v>0.51041666666666663</v>
      </c>
      <c r="C126" s="151">
        <v>0</v>
      </c>
      <c r="D126">
        <v>112416</v>
      </c>
      <c r="E126" s="4" t="s">
        <v>3898</v>
      </c>
      <c r="F126" s="4" t="s">
        <v>51</v>
      </c>
      <c r="G126" s="3" t="s">
        <v>2026</v>
      </c>
      <c r="H126" s="3" t="s">
        <v>49</v>
      </c>
      <c r="I126" s="4" t="s">
        <v>2030</v>
      </c>
      <c r="J126" t="s">
        <v>214</v>
      </c>
      <c r="K126" t="s">
        <v>310</v>
      </c>
      <c r="L126" t="s">
        <v>118</v>
      </c>
      <c r="M126" s="7">
        <v>0.58333333333333337</v>
      </c>
      <c r="N126" s="7">
        <v>0.66666666666666663</v>
      </c>
      <c r="O126" s="178" t="s">
        <v>3737</v>
      </c>
      <c r="P126" s="3">
        <v>2020</v>
      </c>
      <c r="Q126" s="4" t="str">
        <f>VLOOKUP(Citas[[#This Row],[VIN]],Servicios[VIN 8 BV],1,0)</f>
        <v>LP109463</v>
      </c>
      <c r="R126" t="str">
        <f>VLOOKUP(Citas[[#This Row],[VIN]],Noshow11[[VIN]:[STATUS]],3,0)</f>
        <v>ON TIME</v>
      </c>
      <c r="S126" t="str">
        <f t="shared" si="9"/>
        <v>CONCRETADO</v>
      </c>
      <c r="T126" t="str">
        <f t="shared" si="10"/>
        <v>CONCRETADO</v>
      </c>
    </row>
    <row r="127" spans="1:20">
      <c r="A127" s="1">
        <v>44991</v>
      </c>
      <c r="B127" s="7">
        <v>0.52083333333333337</v>
      </c>
      <c r="C127" s="151">
        <v>5330</v>
      </c>
      <c r="D127">
        <v>112474</v>
      </c>
      <c r="E127" s="4" t="s">
        <v>3763</v>
      </c>
      <c r="F127" s="4" t="s">
        <v>3876</v>
      </c>
      <c r="G127" s="3" t="s">
        <v>946</v>
      </c>
      <c r="H127" s="3" t="s">
        <v>54</v>
      </c>
      <c r="I127" s="4" t="s">
        <v>951</v>
      </c>
      <c r="J127" t="s">
        <v>949</v>
      </c>
      <c r="K127" t="s">
        <v>251</v>
      </c>
      <c r="L127" t="s">
        <v>118</v>
      </c>
      <c r="M127" s="7">
        <v>0.54166666666666663</v>
      </c>
      <c r="N127" s="7">
        <v>0.69791666666666663</v>
      </c>
      <c r="O127" s="178" t="s">
        <v>3756</v>
      </c>
      <c r="P127" s="3">
        <v>2016</v>
      </c>
      <c r="Q127" s="4" t="str">
        <f>VLOOKUP(Citas[[#This Row],[VIN]],Servicios[VIN 8 BV],1,0)</f>
        <v>G0166566</v>
      </c>
      <c r="R127" t="str">
        <f>VLOOKUP(Citas[[#This Row],[VIN]],Noshow11[[VIN]:[STATUS]],3,0)</f>
        <v>ON TIME</v>
      </c>
      <c r="S127" t="str">
        <f t="shared" si="9"/>
        <v>CONCRETADO</v>
      </c>
      <c r="T127" t="str">
        <f t="shared" si="10"/>
        <v>CONCRETADO</v>
      </c>
    </row>
    <row r="128" spans="1:20">
      <c r="A128" s="1">
        <v>44991</v>
      </c>
      <c r="B128" s="7">
        <v>0.53125</v>
      </c>
      <c r="C128" s="151">
        <v>0</v>
      </c>
      <c r="D128">
        <v>112476</v>
      </c>
      <c r="E128" s="4" t="s">
        <v>3899</v>
      </c>
      <c r="F128" s="4" t="s">
        <v>51</v>
      </c>
      <c r="G128" s="3" t="s">
        <v>946</v>
      </c>
      <c r="H128" s="3" t="s">
        <v>54</v>
      </c>
      <c r="I128" s="4" t="s">
        <v>951</v>
      </c>
      <c r="J128" t="s">
        <v>949</v>
      </c>
      <c r="K128" t="s">
        <v>251</v>
      </c>
      <c r="L128" t="s">
        <v>118</v>
      </c>
      <c r="M128" s="7">
        <v>0.625</v>
      </c>
      <c r="N128" s="7">
        <v>0.73958333333333337</v>
      </c>
      <c r="O128" s="178" t="s">
        <v>3737</v>
      </c>
      <c r="P128" s="3">
        <v>2016</v>
      </c>
      <c r="Q128" s="4" t="str">
        <f>VLOOKUP(Citas[[#This Row],[VIN]],Servicios[VIN 8 BV],1,0)</f>
        <v>G0166566</v>
      </c>
      <c r="R128" t="str">
        <f>VLOOKUP(Citas[[#This Row],[VIN]],Noshow11[[VIN]:[STATUS]],3,0)</f>
        <v>ON TIME</v>
      </c>
      <c r="S128" t="str">
        <f t="shared" si="9"/>
        <v>CONCRETADO</v>
      </c>
      <c r="T128" t="str">
        <f t="shared" si="10"/>
        <v>CONCRETADO</v>
      </c>
    </row>
    <row r="129" spans="1:20">
      <c r="A129" s="1">
        <v>44991</v>
      </c>
      <c r="B129" s="7">
        <v>0.58333333333333337</v>
      </c>
      <c r="C129" s="151">
        <v>4210</v>
      </c>
      <c r="D129">
        <v>112426</v>
      </c>
      <c r="E129" s="4" t="s">
        <v>3900</v>
      </c>
      <c r="F129" s="4" t="s">
        <v>3739</v>
      </c>
      <c r="G129" s="3" t="s">
        <v>3773</v>
      </c>
      <c r="H129" s="3" t="s">
        <v>58</v>
      </c>
      <c r="I129" s="4" t="s">
        <v>3774</v>
      </c>
      <c r="J129" t="s">
        <v>3775</v>
      </c>
      <c r="K129" t="s">
        <v>215</v>
      </c>
      <c r="L129" t="s">
        <v>119</v>
      </c>
      <c r="M129" s="7">
        <v>0.59375</v>
      </c>
      <c r="N129" s="7">
        <v>0.75</v>
      </c>
      <c r="O129" s="178" t="s">
        <v>3776</v>
      </c>
      <c r="P129" s="3">
        <v>2018</v>
      </c>
      <c r="Q129" s="4" t="str">
        <f>VLOOKUP(Citas[[#This Row],[VIN]],Servicios[VIN 8 BV],1,0)</f>
        <v>J3603722</v>
      </c>
      <c r="R129" t="str">
        <f>VLOOKUP(Citas[[#This Row],[VIN]],Noshow11[[VIN]:[STATUS]],3,0)</f>
        <v>REPROG</v>
      </c>
      <c r="S129" t="b">
        <f t="shared" si="9"/>
        <v>0</v>
      </c>
      <c r="T129" t="b">
        <f t="shared" si="10"/>
        <v>0</v>
      </c>
    </row>
    <row r="130" spans="1:20">
      <c r="A130" s="1">
        <v>44992</v>
      </c>
      <c r="B130" s="7">
        <v>0.33333333333333331</v>
      </c>
      <c r="C130" s="151">
        <v>6280</v>
      </c>
      <c r="D130">
        <v>112448</v>
      </c>
      <c r="E130" s="4" t="s">
        <v>3901</v>
      </c>
      <c r="F130" s="4"/>
      <c r="G130" s="3" t="s">
        <v>1021</v>
      </c>
      <c r="H130" s="3" t="s">
        <v>58</v>
      </c>
      <c r="I130" s="4" t="s">
        <v>1026</v>
      </c>
      <c r="J130" t="s">
        <v>1024</v>
      </c>
      <c r="K130" t="s">
        <v>215</v>
      </c>
      <c r="L130" t="s">
        <v>120</v>
      </c>
      <c r="M130" s="7">
        <v>0.34375</v>
      </c>
      <c r="N130" s="7">
        <v>0.5</v>
      </c>
      <c r="O130" s="178" t="s">
        <v>3902</v>
      </c>
      <c r="P130" s="3">
        <v>2019</v>
      </c>
      <c r="Q130" s="4" t="str">
        <f>VLOOKUP(Citas[[#This Row],[VIN]],Servicios[VIN 8 BV],1,0)</f>
        <v>K3081503</v>
      </c>
      <c r="R130" t="str">
        <f>VLOOKUP(Citas[[#This Row],[VIN]],Noshow11[[VIN]:[STATUS]],3,0)</f>
        <v>REPROG</v>
      </c>
      <c r="S130" t="b">
        <f t="shared" si="9"/>
        <v>0</v>
      </c>
      <c r="T130" t="b">
        <f t="shared" si="10"/>
        <v>0</v>
      </c>
    </row>
    <row r="131" spans="1:20">
      <c r="A131" s="1">
        <v>44992</v>
      </c>
      <c r="B131" s="7">
        <v>0.33333333333333331</v>
      </c>
      <c r="C131" s="151">
        <v>2849</v>
      </c>
      <c r="D131">
        <v>112510</v>
      </c>
      <c r="E131" s="4" t="s">
        <v>3903</v>
      </c>
      <c r="F131" s="4"/>
      <c r="G131" s="3" t="s">
        <v>1460</v>
      </c>
      <c r="H131" s="3" t="s">
        <v>58</v>
      </c>
      <c r="I131" s="4" t="s">
        <v>1465</v>
      </c>
      <c r="J131" t="s">
        <v>1463</v>
      </c>
      <c r="K131" t="s">
        <v>310</v>
      </c>
      <c r="L131" t="s">
        <v>119</v>
      </c>
      <c r="M131" s="7">
        <v>0.34375</v>
      </c>
      <c r="N131" s="7">
        <v>0.46875</v>
      </c>
      <c r="O131" s="178" t="s">
        <v>3904</v>
      </c>
      <c r="P131" s="3">
        <v>2007</v>
      </c>
      <c r="Q131" s="4" t="str">
        <f>VLOOKUP(Citas[[#This Row],[VIN]],Servicios[VIN 8 BV],1,0)</f>
        <v>7Z884320</v>
      </c>
      <c r="R131" t="str">
        <f>VLOOKUP(Citas[[#This Row],[VIN]],Noshow11[[VIN]:[STATUS]],3,0)</f>
        <v>REPROG</v>
      </c>
      <c r="S131" t="b">
        <f t="shared" si="9"/>
        <v>0</v>
      </c>
      <c r="T131" t="b">
        <f t="shared" si="10"/>
        <v>0</v>
      </c>
    </row>
    <row r="132" spans="1:20">
      <c r="A132" s="1">
        <v>44992</v>
      </c>
      <c r="B132" s="7">
        <v>0.33333333333333331</v>
      </c>
      <c r="C132" s="151">
        <v>1899</v>
      </c>
      <c r="D132">
        <v>112552</v>
      </c>
      <c r="E132" s="4" t="s">
        <v>3755</v>
      </c>
      <c r="F132" s="4"/>
      <c r="G132" s="3" t="s">
        <v>1014</v>
      </c>
      <c r="H132" s="3" t="s">
        <v>45</v>
      </c>
      <c r="I132" s="4" t="s">
        <v>1019</v>
      </c>
      <c r="J132" t="s">
        <v>1017</v>
      </c>
      <c r="K132" t="s">
        <v>251</v>
      </c>
      <c r="L132" t="s">
        <v>118</v>
      </c>
      <c r="M132" s="7">
        <v>0.35416666666666669</v>
      </c>
      <c r="N132" s="7">
        <v>0.45833333333333331</v>
      </c>
      <c r="O132" s="178" t="s">
        <v>3744</v>
      </c>
      <c r="P132" s="3">
        <v>2020</v>
      </c>
      <c r="Q132" s="4" t="str">
        <f>VLOOKUP(Citas[[#This Row],[VIN]],Servicios[VIN 8 BV],1,0)</f>
        <v>L1410168</v>
      </c>
      <c r="R132" t="str">
        <f>VLOOKUP(Citas[[#This Row],[VIN]],Noshow11[[VIN]:[STATUS]],3,0)</f>
        <v>ON TIME</v>
      </c>
      <c r="S132" t="str">
        <f t="shared" si="9"/>
        <v>CONCRETADO</v>
      </c>
      <c r="T132" t="str">
        <f t="shared" si="10"/>
        <v>CONCRETADO</v>
      </c>
    </row>
    <row r="133" spans="1:20">
      <c r="A133" s="1">
        <v>44992</v>
      </c>
      <c r="B133" s="7">
        <v>0.34375</v>
      </c>
      <c r="C133" s="151">
        <v>6599</v>
      </c>
      <c r="D133">
        <v>112517</v>
      </c>
      <c r="E133" s="4" t="s">
        <v>3794</v>
      </c>
      <c r="F133" s="4" t="s">
        <v>3739</v>
      </c>
      <c r="G133" s="3" t="s">
        <v>1028</v>
      </c>
      <c r="H133" s="3" t="s">
        <v>45</v>
      </c>
      <c r="I133" s="4" t="s">
        <v>3905</v>
      </c>
      <c r="J133" t="s">
        <v>1031</v>
      </c>
      <c r="K133" t="s">
        <v>517</v>
      </c>
      <c r="L133" t="s">
        <v>118</v>
      </c>
      <c r="M133" s="7">
        <v>0.35416666666666669</v>
      </c>
      <c r="N133" s="7">
        <v>0.5</v>
      </c>
      <c r="O133" s="178" t="s">
        <v>3740</v>
      </c>
      <c r="P133" s="3">
        <v>2020</v>
      </c>
      <c r="Q133" s="4" t="str">
        <f>VLOOKUP(Citas[[#This Row],[VIN]],Servicios[VIN 8 BV],1,0)</f>
        <v>LM123758</v>
      </c>
      <c r="R133" t="str">
        <f>VLOOKUP(Citas[[#This Row],[VIN]],Noshow11[[VIN]:[STATUS]],3,0)</f>
        <v>ON TIME</v>
      </c>
      <c r="S133" t="str">
        <f t="shared" si="9"/>
        <v>CONCRETADO</v>
      </c>
      <c r="T133" t="str">
        <f t="shared" si="10"/>
        <v>CONCRETADO</v>
      </c>
    </row>
    <row r="134" spans="1:20">
      <c r="A134" s="1">
        <v>44992</v>
      </c>
      <c r="B134" s="7">
        <v>0.35416666666666669</v>
      </c>
      <c r="C134" s="151">
        <v>3260</v>
      </c>
      <c r="D134">
        <v>112514</v>
      </c>
      <c r="E134" s="4" t="s">
        <v>3757</v>
      </c>
      <c r="F134" s="4" t="s">
        <v>3739</v>
      </c>
      <c r="G134" s="3" t="s">
        <v>1034</v>
      </c>
      <c r="H134" s="3" t="s">
        <v>49</v>
      </c>
      <c r="I134" s="4" t="s">
        <v>1040</v>
      </c>
      <c r="J134" t="s">
        <v>1037</v>
      </c>
      <c r="K134" t="s">
        <v>1038</v>
      </c>
      <c r="L134" t="s">
        <v>118</v>
      </c>
      <c r="M134" s="7">
        <v>0.39583333333333331</v>
      </c>
      <c r="N134" s="7">
        <v>0.5</v>
      </c>
      <c r="O134" s="178" t="s">
        <v>3740</v>
      </c>
      <c r="P134" s="3">
        <v>2022</v>
      </c>
      <c r="Q134" s="4" t="str">
        <f>VLOOKUP(Citas[[#This Row],[VIN]],Servicios[VIN 8 BV],1,0)</f>
        <v>NU570394</v>
      </c>
      <c r="R134" t="str">
        <f>VLOOKUP(Citas[[#This Row],[VIN]],Noshow11[[VIN]:[STATUS]],3,0)</f>
        <v>LATE</v>
      </c>
      <c r="S134" t="str">
        <f t="shared" si="9"/>
        <v>CONCRETADO</v>
      </c>
      <c r="T134" t="str">
        <f t="shared" si="10"/>
        <v>CONCRETADO</v>
      </c>
    </row>
    <row r="135" spans="1:20">
      <c r="A135" s="1">
        <v>44992</v>
      </c>
      <c r="B135" s="7">
        <v>0.35416666666666669</v>
      </c>
      <c r="C135" s="151">
        <v>1899</v>
      </c>
      <c r="D135">
        <v>112520</v>
      </c>
      <c r="E135" s="4" t="s">
        <v>3829</v>
      </c>
      <c r="F135" s="4"/>
      <c r="G135" s="3" t="s">
        <v>1063</v>
      </c>
      <c r="H135" s="3" t="s">
        <v>54</v>
      </c>
      <c r="I135" s="4" t="s">
        <v>3730</v>
      </c>
      <c r="J135" t="s">
        <v>1066</v>
      </c>
      <c r="K135" t="s">
        <v>359</v>
      </c>
      <c r="L135" t="s">
        <v>120</v>
      </c>
      <c r="M135" s="7">
        <v>0.375</v>
      </c>
      <c r="N135" s="7">
        <v>0.45833333333333331</v>
      </c>
      <c r="O135" s="178" t="s">
        <v>3756</v>
      </c>
      <c r="P135" s="3">
        <v>2012</v>
      </c>
      <c r="Q135" s="4" t="str">
        <f>VLOOKUP(Citas[[#This Row],[VIN]],Servicios[VIN 8 BV],1,0)</f>
        <v>CU088025</v>
      </c>
      <c r="R135" t="str">
        <f>VLOOKUP(Citas[[#This Row],[VIN]],Noshow11[[VIN]:[STATUS]],3,0)</f>
        <v>LATE</v>
      </c>
      <c r="S135" t="str">
        <f t="shared" si="9"/>
        <v>CONCRETADO</v>
      </c>
      <c r="T135" t="str">
        <f t="shared" si="10"/>
        <v>CONCRETADO</v>
      </c>
    </row>
    <row r="136" spans="1:20">
      <c r="A136" s="1">
        <v>44992</v>
      </c>
      <c r="B136" s="7">
        <v>0.375</v>
      </c>
      <c r="C136" s="151">
        <v>1899</v>
      </c>
      <c r="D136">
        <v>112515</v>
      </c>
      <c r="E136" s="4" t="s">
        <v>3727</v>
      </c>
      <c r="F136" s="4"/>
      <c r="G136" s="3" t="s">
        <v>1056</v>
      </c>
      <c r="H136" s="3" t="s">
        <v>45</v>
      </c>
      <c r="I136" s="4" t="s">
        <v>1061</v>
      </c>
      <c r="J136" t="s">
        <v>1059</v>
      </c>
      <c r="K136" t="s">
        <v>223</v>
      </c>
      <c r="L136" t="s">
        <v>118</v>
      </c>
      <c r="M136" s="7">
        <v>0.38541666666666669</v>
      </c>
      <c r="N136" s="7">
        <v>0.5</v>
      </c>
      <c r="O136" s="178" t="s">
        <v>3737</v>
      </c>
      <c r="P136" s="3">
        <v>2019</v>
      </c>
      <c r="Q136" s="4" t="str">
        <f>VLOOKUP(Citas[[#This Row],[VIN]],Servicios[VIN 8 BV],1,0)</f>
        <v>KD019967</v>
      </c>
      <c r="R136" t="str">
        <f>VLOOKUP(Citas[[#This Row],[VIN]],Noshow11[[VIN]:[STATUS]],3,0)</f>
        <v>REPROG</v>
      </c>
      <c r="S136" t="b">
        <f t="shared" si="9"/>
        <v>0</v>
      </c>
      <c r="T136" t="b">
        <f t="shared" si="10"/>
        <v>0</v>
      </c>
    </row>
    <row r="137" spans="1:20">
      <c r="A137" s="1">
        <v>44992</v>
      </c>
      <c r="B137" s="7">
        <v>0.375</v>
      </c>
      <c r="C137" s="151">
        <v>1899</v>
      </c>
      <c r="D137">
        <v>112543</v>
      </c>
      <c r="E137" s="4" t="s">
        <v>3857</v>
      </c>
      <c r="F137" s="4"/>
      <c r="G137" s="3" t="s">
        <v>1042</v>
      </c>
      <c r="H137" s="3" t="s">
        <v>54</v>
      </c>
      <c r="I137" s="4" t="s">
        <v>1047</v>
      </c>
      <c r="J137" t="s">
        <v>3906</v>
      </c>
      <c r="K137" t="s">
        <v>517</v>
      </c>
      <c r="L137" t="s">
        <v>120</v>
      </c>
      <c r="M137" s="7">
        <v>0.38541666666666669</v>
      </c>
      <c r="N137" s="7">
        <v>0.47916666666666669</v>
      </c>
      <c r="O137" s="178" t="s">
        <v>3745</v>
      </c>
      <c r="P137" s="3">
        <v>2010</v>
      </c>
      <c r="Q137" s="4" t="str">
        <f>VLOOKUP(Citas[[#This Row],[VIN]],Servicios[VIN 8 BV],1,0)</f>
        <v>AM103009</v>
      </c>
      <c r="R137" t="str">
        <f>VLOOKUP(Citas[[#This Row],[VIN]],Noshow11[[VIN]:[STATUS]],3,0)</f>
        <v>ON TIME</v>
      </c>
      <c r="S137" t="str">
        <f t="shared" si="9"/>
        <v>CONCRETADO</v>
      </c>
      <c r="T137" t="str">
        <f t="shared" si="10"/>
        <v>CONCRETADO</v>
      </c>
    </row>
    <row r="138" spans="1:20">
      <c r="A138" s="1">
        <v>44992</v>
      </c>
      <c r="B138" s="7">
        <v>0.375</v>
      </c>
      <c r="C138" s="151">
        <v>3260</v>
      </c>
      <c r="D138">
        <v>112420</v>
      </c>
      <c r="E138" s="4" t="s">
        <v>3798</v>
      </c>
      <c r="F138" s="4"/>
      <c r="G138" s="3" t="s">
        <v>1049</v>
      </c>
      <c r="H138" s="3" t="s">
        <v>58</v>
      </c>
      <c r="I138" s="4" t="s">
        <v>1054</v>
      </c>
      <c r="J138" t="s">
        <v>1052</v>
      </c>
      <c r="K138" t="s">
        <v>310</v>
      </c>
      <c r="L138" t="s">
        <v>119</v>
      </c>
      <c r="M138" s="7">
        <v>0.39583333333333331</v>
      </c>
      <c r="N138" s="7">
        <v>0.58333333333333337</v>
      </c>
      <c r="O138" s="178" t="s">
        <v>3756</v>
      </c>
      <c r="P138" s="3">
        <v>2020</v>
      </c>
      <c r="Q138" s="4" t="str">
        <f>VLOOKUP(Citas[[#This Row],[VIN]],Servicios[VIN 8 BV],1,0)</f>
        <v>LP004103</v>
      </c>
      <c r="R138" t="str">
        <f>VLOOKUP(Citas[[#This Row],[VIN]],Noshow11[[VIN]:[STATUS]],3,0)</f>
        <v>ON TIME</v>
      </c>
      <c r="S138" t="str">
        <f t="shared" si="9"/>
        <v>CONCRETADO</v>
      </c>
      <c r="T138" t="str">
        <f t="shared" si="10"/>
        <v>CONCRETADO</v>
      </c>
    </row>
    <row r="139" spans="1:20">
      <c r="A139" s="1">
        <v>44992</v>
      </c>
      <c r="B139" s="7">
        <v>0.38541666666666669</v>
      </c>
      <c r="C139" s="151">
        <v>0</v>
      </c>
      <c r="D139">
        <v>112422</v>
      </c>
      <c r="E139" s="4" t="s">
        <v>3907</v>
      </c>
      <c r="F139" s="4" t="s">
        <v>51</v>
      </c>
      <c r="G139" s="3" t="s">
        <v>1049</v>
      </c>
      <c r="H139" s="3" t="s">
        <v>58</v>
      </c>
      <c r="I139" s="4" t="s">
        <v>1054</v>
      </c>
      <c r="J139" t="s">
        <v>1052</v>
      </c>
      <c r="K139" t="s">
        <v>310</v>
      </c>
      <c r="L139" t="s">
        <v>119</v>
      </c>
      <c r="M139" s="7">
        <v>0.45833333333333331</v>
      </c>
      <c r="N139" s="7">
        <v>0.58333333333333337</v>
      </c>
      <c r="O139" s="178" t="s">
        <v>3756</v>
      </c>
      <c r="P139" s="3">
        <v>2020</v>
      </c>
      <c r="Q139" s="4" t="str">
        <f>VLOOKUP(Citas[[#This Row],[VIN]],Servicios[VIN 8 BV],1,0)</f>
        <v>LP004103</v>
      </c>
      <c r="R139" t="str">
        <f>VLOOKUP(Citas[[#This Row],[VIN]],Noshow11[[VIN]:[STATUS]],3,0)</f>
        <v>ON TIME</v>
      </c>
      <c r="S139" t="str">
        <f t="shared" si="9"/>
        <v>CONCRETADO</v>
      </c>
      <c r="T139" t="str">
        <f t="shared" si="10"/>
        <v>CONCRETADO</v>
      </c>
    </row>
    <row r="140" spans="1:20">
      <c r="A140" s="1">
        <v>44992</v>
      </c>
      <c r="B140" s="7">
        <v>0.39583333333333331</v>
      </c>
      <c r="C140" s="151">
        <v>1899</v>
      </c>
      <c r="D140">
        <v>112456</v>
      </c>
      <c r="E140" s="4" t="s">
        <v>3762</v>
      </c>
      <c r="F140" s="4" t="s">
        <v>3739</v>
      </c>
      <c r="G140" s="3" t="s">
        <v>1070</v>
      </c>
      <c r="H140" s="3" t="s">
        <v>45</v>
      </c>
      <c r="I140" s="4" t="s">
        <v>1075</v>
      </c>
      <c r="J140" t="s">
        <v>1073</v>
      </c>
      <c r="K140" t="s">
        <v>251</v>
      </c>
      <c r="L140" t="s">
        <v>118</v>
      </c>
      <c r="M140" s="7">
        <v>0.41666666666666669</v>
      </c>
      <c r="N140" s="7">
        <v>0.58333333333333337</v>
      </c>
      <c r="O140" s="178" t="s">
        <v>3740</v>
      </c>
      <c r="P140" s="3">
        <v>2021</v>
      </c>
      <c r="Q140" s="4" t="str">
        <f>VLOOKUP(Citas[[#This Row],[VIN]],Servicios[VIN 8 BV],1,0)</f>
        <v>M1316583</v>
      </c>
      <c r="R140" t="str">
        <f>VLOOKUP(Citas[[#This Row],[VIN]],Noshow11[[VIN]:[STATUS]],3,0)</f>
        <v>ON TIME</v>
      </c>
      <c r="S140" t="str">
        <f t="shared" si="9"/>
        <v>CONCRETADO</v>
      </c>
      <c r="T140" t="str">
        <f t="shared" si="10"/>
        <v>CONCRETADO</v>
      </c>
    </row>
    <row r="141" spans="1:20">
      <c r="A141" s="1">
        <v>44992</v>
      </c>
      <c r="B141" s="7">
        <v>0.39583333333333331</v>
      </c>
      <c r="C141" s="151">
        <v>1899</v>
      </c>
      <c r="D141">
        <v>112503</v>
      </c>
      <c r="E141" s="4" t="s">
        <v>3738</v>
      </c>
      <c r="F141" s="4" t="s">
        <v>3739</v>
      </c>
      <c r="G141" s="3" t="s">
        <v>1229</v>
      </c>
      <c r="H141" s="3" t="s">
        <v>49</v>
      </c>
      <c r="I141" s="4" t="s">
        <v>3730</v>
      </c>
      <c r="J141" t="s">
        <v>1232</v>
      </c>
      <c r="K141" t="s">
        <v>359</v>
      </c>
      <c r="L141" t="s">
        <v>119</v>
      </c>
      <c r="M141" s="7">
        <v>0.42708333333333331</v>
      </c>
      <c r="N141" s="7">
        <v>0.58333333333333337</v>
      </c>
      <c r="O141" s="178" t="s">
        <v>3740</v>
      </c>
      <c r="P141" s="3">
        <v>2023</v>
      </c>
      <c r="Q141" s="4" t="str">
        <f>VLOOKUP(Citas[[#This Row],[VIN]],Servicios[VIN 8 BV],1,0)</f>
        <v>PU048346</v>
      </c>
      <c r="R141" t="str">
        <f>VLOOKUP(Citas[[#This Row],[VIN]],Noshow11[[VIN]:[STATUS]],3,0)</f>
        <v>REPROG</v>
      </c>
      <c r="S141" t="b">
        <f t="shared" si="9"/>
        <v>0</v>
      </c>
      <c r="T141" t="b">
        <f t="shared" si="10"/>
        <v>0</v>
      </c>
    </row>
    <row r="142" spans="1:20">
      <c r="A142" s="1">
        <v>44992</v>
      </c>
      <c r="B142" s="7">
        <v>0.39583333333333331</v>
      </c>
      <c r="C142" s="151">
        <v>7434.2</v>
      </c>
      <c r="D142">
        <v>112551</v>
      </c>
      <c r="E142" s="4" t="s">
        <v>3908</v>
      </c>
      <c r="F142" s="4"/>
      <c r="G142" s="3" t="s">
        <v>2925</v>
      </c>
      <c r="H142" s="3" t="s">
        <v>58</v>
      </c>
      <c r="I142" s="4" t="s">
        <v>2930</v>
      </c>
      <c r="J142" t="s">
        <v>2928</v>
      </c>
      <c r="K142" t="s">
        <v>517</v>
      </c>
      <c r="L142" t="s">
        <v>120</v>
      </c>
      <c r="M142" s="7">
        <v>0.41666666666666669</v>
      </c>
      <c r="N142" s="7" t="s">
        <v>3734</v>
      </c>
      <c r="O142" s="178" t="s">
        <v>3909</v>
      </c>
      <c r="P142" s="3">
        <v>2014</v>
      </c>
      <c r="Q142" s="4" t="str">
        <f>VLOOKUP(Citas[[#This Row],[VIN]],Servicios[VIN 8 BV],1,0)</f>
        <v>EM171490</v>
      </c>
      <c r="R142" t="str">
        <f>VLOOKUP(Citas[[#This Row],[VIN]],Noshow11[[VIN]:[STATUS]],3,0)</f>
        <v>LATE</v>
      </c>
      <c r="S142" t="str">
        <f t="shared" si="9"/>
        <v>CONCRETADO</v>
      </c>
      <c r="T142" t="str">
        <f t="shared" si="10"/>
        <v>CONCRETADO</v>
      </c>
    </row>
    <row r="143" spans="1:20">
      <c r="A143" s="1">
        <v>44992</v>
      </c>
      <c r="B143" s="7">
        <v>0.41666666666666669</v>
      </c>
      <c r="C143" s="151">
        <v>1899</v>
      </c>
      <c r="D143">
        <v>111895</v>
      </c>
      <c r="E143" s="4" t="s">
        <v>3738</v>
      </c>
      <c r="F143" s="4"/>
      <c r="G143" s="3" t="s">
        <v>1084</v>
      </c>
      <c r="H143" s="3" t="s">
        <v>54</v>
      </c>
      <c r="I143" s="4" t="s">
        <v>3730</v>
      </c>
      <c r="J143" t="s">
        <v>1087</v>
      </c>
      <c r="K143" t="s">
        <v>425</v>
      </c>
      <c r="L143" t="s">
        <v>120</v>
      </c>
      <c r="M143" s="7">
        <v>0.42708333333333331</v>
      </c>
      <c r="N143" s="7">
        <v>0.58333333333333337</v>
      </c>
      <c r="O143" s="178" t="s">
        <v>3745</v>
      </c>
      <c r="P143" s="3">
        <v>2022</v>
      </c>
      <c r="Q143" s="4" t="str">
        <f>VLOOKUP(Citas[[#This Row],[VIN]],Servicios[VIN 8 BV],1,0)</f>
        <v>NS130067</v>
      </c>
      <c r="R143" t="str">
        <f>VLOOKUP(Citas[[#This Row],[VIN]],Noshow11[[VIN]:[STATUS]],3,0)</f>
        <v>ON TIME</v>
      </c>
      <c r="S143" t="str">
        <f t="shared" si="9"/>
        <v>CONCRETADO</v>
      </c>
      <c r="T143" t="str">
        <f t="shared" si="10"/>
        <v>CONCRETADO</v>
      </c>
    </row>
    <row r="144" spans="1:20">
      <c r="A144" s="1">
        <v>44992</v>
      </c>
      <c r="B144" s="7">
        <v>0.41666666666666669</v>
      </c>
      <c r="C144" s="151">
        <v>1899</v>
      </c>
      <c r="D144">
        <v>112025</v>
      </c>
      <c r="E144" s="4" t="s">
        <v>3859</v>
      </c>
      <c r="F144" s="4"/>
      <c r="G144" s="3" t="s">
        <v>1077</v>
      </c>
      <c r="H144" s="3" t="s">
        <v>54</v>
      </c>
      <c r="I144" s="4" t="s">
        <v>3910</v>
      </c>
      <c r="J144" t="s">
        <v>1080</v>
      </c>
      <c r="K144" t="s">
        <v>425</v>
      </c>
      <c r="L144" t="s">
        <v>119</v>
      </c>
      <c r="M144" s="7">
        <v>0.4375</v>
      </c>
      <c r="N144" s="7">
        <v>0.58333333333333337</v>
      </c>
      <c r="O144" s="178" t="s">
        <v>3737</v>
      </c>
      <c r="P144" s="3">
        <v>2017</v>
      </c>
      <c r="Q144" s="4" t="str">
        <f>VLOOKUP(Citas[[#This Row],[VIN]],Servicios[VIN 8 BV],1,0)</f>
        <v>HS227645</v>
      </c>
      <c r="R144" t="str">
        <f>VLOOKUP(Citas[[#This Row],[VIN]],Noshow11[[VIN]:[STATUS]],3,0)</f>
        <v>ON TIME</v>
      </c>
      <c r="S144" t="str">
        <f t="shared" si="9"/>
        <v>CONCRETADO</v>
      </c>
      <c r="T144" t="str">
        <f t="shared" si="10"/>
        <v>CONCRETADO</v>
      </c>
    </row>
    <row r="145" spans="1:20">
      <c r="A145" s="1">
        <v>44992</v>
      </c>
      <c r="B145" s="7">
        <v>0.41666666666666669</v>
      </c>
      <c r="C145" s="151">
        <v>1899</v>
      </c>
      <c r="D145">
        <v>112444</v>
      </c>
      <c r="E145" s="4" t="s">
        <v>3859</v>
      </c>
      <c r="F145" s="4"/>
      <c r="G145" s="3" t="s">
        <v>1091</v>
      </c>
      <c r="H145" s="3" t="s">
        <v>58</v>
      </c>
      <c r="I145" s="4" t="s">
        <v>3911</v>
      </c>
      <c r="J145" t="s">
        <v>935</v>
      </c>
      <c r="K145" t="s">
        <v>231</v>
      </c>
      <c r="L145" t="s">
        <v>118</v>
      </c>
      <c r="M145" s="7">
        <v>0.45833333333333331</v>
      </c>
      <c r="N145" s="7">
        <v>0.58333333333333337</v>
      </c>
      <c r="O145" s="178" t="s">
        <v>3912</v>
      </c>
      <c r="P145" s="3">
        <v>2017</v>
      </c>
      <c r="Q145" s="4" t="str">
        <f>VLOOKUP(Citas[[#This Row],[VIN]],Servicios[VIN 8 BV],1,0)</f>
        <v>H1048459</v>
      </c>
      <c r="R145" t="str">
        <f>VLOOKUP(Citas[[#This Row],[VIN]],Noshow11[[VIN]:[STATUS]],3,0)</f>
        <v>REPROG</v>
      </c>
      <c r="S145" t="b">
        <f t="shared" ref="S145:S176" si="11">IF(OR(R145="ON TIME",R145="LATE"),"CONCRETADO")</f>
        <v>0</v>
      </c>
      <c r="T145" t="b">
        <f t="shared" ref="T145:T176" si="12">IF(OR(R145="ON TIME",R145="LATE"),"CONCRETADO")</f>
        <v>0</v>
      </c>
    </row>
    <row r="146" spans="1:20">
      <c r="A146" s="1">
        <v>44992</v>
      </c>
      <c r="B146" s="7">
        <v>0.4375</v>
      </c>
      <c r="C146" s="151">
        <v>6280</v>
      </c>
      <c r="D146">
        <v>112523</v>
      </c>
      <c r="E146" s="4" t="s">
        <v>3913</v>
      </c>
      <c r="F146" s="4" t="s">
        <v>3739</v>
      </c>
      <c r="G146" s="3" t="s">
        <v>1103</v>
      </c>
      <c r="H146" s="3" t="s">
        <v>54</v>
      </c>
      <c r="I146" s="4" t="s">
        <v>1108</v>
      </c>
      <c r="J146" t="s">
        <v>1106</v>
      </c>
      <c r="K146" t="s">
        <v>338</v>
      </c>
      <c r="L146" t="s">
        <v>120</v>
      </c>
      <c r="M146" s="7">
        <v>0.44791666666666669</v>
      </c>
      <c r="N146" s="7">
        <v>0.625</v>
      </c>
      <c r="O146" s="178" t="s">
        <v>3914</v>
      </c>
      <c r="P146" s="3">
        <v>2021</v>
      </c>
      <c r="Q146" s="4" t="str">
        <f>VLOOKUP(Citas[[#This Row],[VIN]],Servicios[VIN 8 BV],1,0)</f>
        <v>M6003283</v>
      </c>
      <c r="R146" t="str">
        <f>VLOOKUP(Citas[[#This Row],[VIN]],Noshow11[[VIN]:[STATUS]],3,0)</f>
        <v>ON TIME</v>
      </c>
      <c r="S146" t="str">
        <f t="shared" si="11"/>
        <v>CONCRETADO</v>
      </c>
      <c r="T146" t="str">
        <f t="shared" si="12"/>
        <v>CONCRETADO</v>
      </c>
    </row>
    <row r="147" spans="1:20">
      <c r="A147" s="1">
        <v>44992</v>
      </c>
      <c r="B147" s="7">
        <v>0.4375</v>
      </c>
      <c r="C147" s="151">
        <v>3684.2</v>
      </c>
      <c r="D147">
        <v>112525</v>
      </c>
      <c r="E147" s="4" t="s">
        <v>3915</v>
      </c>
      <c r="F147" s="4"/>
      <c r="G147" s="3" t="s">
        <v>1096</v>
      </c>
      <c r="H147" s="3" t="s">
        <v>54</v>
      </c>
      <c r="I147" s="4" t="s">
        <v>1101</v>
      </c>
      <c r="J147" t="s">
        <v>1099</v>
      </c>
      <c r="K147" t="s">
        <v>451</v>
      </c>
      <c r="L147" t="s">
        <v>118</v>
      </c>
      <c r="M147" s="7">
        <v>0.47916666666666669</v>
      </c>
      <c r="N147" s="7">
        <v>0.75</v>
      </c>
      <c r="O147" s="178" t="s">
        <v>3916</v>
      </c>
      <c r="P147" s="3">
        <v>2020</v>
      </c>
      <c r="Q147" s="4" t="str">
        <f>VLOOKUP(Citas[[#This Row],[VIN]],Servicios[VIN 8 BV],1,0)</f>
        <v>L1638619</v>
      </c>
      <c r="R147" t="str">
        <f>VLOOKUP(Citas[[#This Row],[VIN]],Noshow11[[VIN]:[STATUS]],3,0)</f>
        <v>ON TIME</v>
      </c>
      <c r="S147" t="str">
        <f t="shared" si="11"/>
        <v>CONCRETADO</v>
      </c>
      <c r="T147" t="str">
        <f t="shared" si="12"/>
        <v>CONCRETADO</v>
      </c>
    </row>
    <row r="148" spans="1:20">
      <c r="A148" s="1">
        <v>44992</v>
      </c>
      <c r="B148" s="7">
        <v>0.47916666666666669</v>
      </c>
      <c r="C148" s="151">
        <v>3260</v>
      </c>
      <c r="D148">
        <v>112491</v>
      </c>
      <c r="E148" s="4" t="s">
        <v>3771</v>
      </c>
      <c r="F148" s="4"/>
      <c r="G148" s="3" t="s">
        <v>1954</v>
      </c>
      <c r="H148" s="3" t="s">
        <v>54</v>
      </c>
      <c r="I148" s="4" t="s">
        <v>3730</v>
      </c>
      <c r="J148" t="s">
        <v>1957</v>
      </c>
      <c r="K148" t="s">
        <v>231</v>
      </c>
      <c r="L148" t="s">
        <v>118</v>
      </c>
      <c r="M148" s="7">
        <v>0.48958333333333331</v>
      </c>
      <c r="N148" s="7">
        <v>0.58333333333333337</v>
      </c>
      <c r="O148" s="178" t="s">
        <v>3756</v>
      </c>
      <c r="P148" s="3">
        <v>2021</v>
      </c>
      <c r="Q148" s="4" t="str">
        <f>VLOOKUP(Citas[[#This Row],[VIN]],Servicios[VIN 8 BV],1,0)</f>
        <v>M1214079</v>
      </c>
      <c r="R148" t="str">
        <f>VLOOKUP(Citas[[#This Row],[VIN]],Noshow11[[VIN]:[STATUS]],3,0)</f>
        <v>REPROG</v>
      </c>
      <c r="S148" t="b">
        <f t="shared" si="11"/>
        <v>0</v>
      </c>
      <c r="T148" t="b">
        <f t="shared" si="12"/>
        <v>0</v>
      </c>
    </row>
    <row r="149" spans="1:20">
      <c r="A149" s="1">
        <v>44992</v>
      </c>
      <c r="B149" s="7">
        <v>0.47916666666666669</v>
      </c>
      <c r="C149" s="151">
        <v>835.2</v>
      </c>
      <c r="D149">
        <v>112537</v>
      </c>
      <c r="E149" s="4" t="s">
        <v>3917</v>
      </c>
      <c r="F149" s="4" t="s">
        <v>3778</v>
      </c>
      <c r="G149" s="3" t="s">
        <v>3918</v>
      </c>
      <c r="H149" s="3" t="s">
        <v>45</v>
      </c>
      <c r="I149" s="4" t="s">
        <v>3919</v>
      </c>
      <c r="J149" t="s">
        <v>3809</v>
      </c>
      <c r="K149" t="s">
        <v>425</v>
      </c>
      <c r="L149" t="s">
        <v>119</v>
      </c>
      <c r="M149" s="7">
        <v>0.51041666666666663</v>
      </c>
      <c r="N149" s="7" t="s">
        <v>3734</v>
      </c>
      <c r="O149" s="178" t="s">
        <v>3744</v>
      </c>
      <c r="P149" s="3">
        <v>2021</v>
      </c>
      <c r="Q149" s="4" t="e">
        <f>VLOOKUP(Citas[[#This Row],[VIN]],Servicios[VIN 8 BV],1,0)</f>
        <v>#N/A</v>
      </c>
      <c r="R149" t="str">
        <f>VLOOKUP(Citas[[#This Row],[VIN]],Noshow11[[VIN]:[STATUS]],3,0)</f>
        <v>ON TIME</v>
      </c>
      <c r="S149" t="str">
        <f t="shared" si="11"/>
        <v>CONCRETADO</v>
      </c>
      <c r="T149" t="str">
        <f t="shared" si="12"/>
        <v>CONCRETADO</v>
      </c>
    </row>
    <row r="150" spans="1:20">
      <c r="A150" s="1">
        <v>44992</v>
      </c>
      <c r="B150" s="7">
        <v>0.5</v>
      </c>
      <c r="C150" s="151">
        <v>2849</v>
      </c>
      <c r="D150">
        <v>112504</v>
      </c>
      <c r="E150" s="4" t="s">
        <v>3799</v>
      </c>
      <c r="F150" s="4"/>
      <c r="G150" s="3" t="s">
        <v>2466</v>
      </c>
      <c r="H150" s="3" t="s">
        <v>49</v>
      </c>
      <c r="I150" s="4" t="s">
        <v>2470</v>
      </c>
      <c r="J150" t="s">
        <v>214</v>
      </c>
      <c r="K150" t="s">
        <v>310</v>
      </c>
      <c r="L150" t="s">
        <v>118</v>
      </c>
      <c r="M150" s="7">
        <v>0.51041666666666663</v>
      </c>
      <c r="N150" s="7">
        <v>0.70833333333333337</v>
      </c>
      <c r="O150" s="178" t="s">
        <v>3902</v>
      </c>
      <c r="P150" s="3">
        <v>2022</v>
      </c>
      <c r="Q150" s="4" t="str">
        <f>VLOOKUP(Citas[[#This Row],[VIN]],Servicios[VIN 8 BV],1,0)</f>
        <v>NP277170</v>
      </c>
      <c r="R150" t="str">
        <f>VLOOKUP(Citas[[#This Row],[VIN]],Noshow11[[VIN]:[STATUS]],3,0)</f>
        <v>REPROG</v>
      </c>
      <c r="S150" t="b">
        <f t="shared" si="11"/>
        <v>0</v>
      </c>
      <c r="T150" t="b">
        <f t="shared" si="12"/>
        <v>0</v>
      </c>
    </row>
    <row r="151" spans="1:20">
      <c r="A151" s="1">
        <v>44992</v>
      </c>
      <c r="B151" s="7">
        <v>0.52083333333333337</v>
      </c>
      <c r="C151" s="151">
        <v>3260</v>
      </c>
      <c r="D151">
        <v>112364</v>
      </c>
      <c r="E151" s="4" t="s">
        <v>3920</v>
      </c>
      <c r="F151" s="4" t="s">
        <v>3739</v>
      </c>
      <c r="G151" s="3" t="s">
        <v>1110</v>
      </c>
      <c r="H151" s="3" t="s">
        <v>54</v>
      </c>
      <c r="I151" s="4" t="s">
        <v>1115</v>
      </c>
      <c r="J151" t="s">
        <v>1113</v>
      </c>
      <c r="K151" t="s">
        <v>295</v>
      </c>
      <c r="L151" t="s">
        <v>118</v>
      </c>
      <c r="M151" s="7">
        <v>0.53125</v>
      </c>
      <c r="N151" s="7">
        <v>0.70833333333333337</v>
      </c>
      <c r="O151" s="178" t="s">
        <v>3740</v>
      </c>
      <c r="P151" s="3">
        <v>2015</v>
      </c>
      <c r="Q151" s="4" t="str">
        <f>VLOOKUP(Citas[[#This Row],[VIN]],Servicios[VIN 8 BV],1,0)</f>
        <v>FW300689</v>
      </c>
      <c r="R151" t="str">
        <f>VLOOKUP(Citas[[#This Row],[VIN]],Noshow11[[VIN]:[STATUS]],3,0)</f>
        <v>REPROG</v>
      </c>
      <c r="S151" t="b">
        <f t="shared" si="11"/>
        <v>0</v>
      </c>
      <c r="T151" t="b">
        <f t="shared" si="12"/>
        <v>0</v>
      </c>
    </row>
    <row r="152" spans="1:20">
      <c r="A152" s="1">
        <v>44992</v>
      </c>
      <c r="B152" s="7">
        <v>0.60416666666666663</v>
      </c>
      <c r="C152" s="151">
        <v>1899</v>
      </c>
      <c r="D152">
        <v>112532</v>
      </c>
      <c r="E152" s="4" t="s">
        <v>3738</v>
      </c>
      <c r="F152" s="4" t="s">
        <v>3841</v>
      </c>
      <c r="G152" s="3" t="s">
        <v>3921</v>
      </c>
      <c r="H152" s="3" t="s">
        <v>45</v>
      </c>
      <c r="I152" s="4" t="s">
        <v>3922</v>
      </c>
      <c r="J152" t="s">
        <v>3809</v>
      </c>
      <c r="K152" t="s">
        <v>295</v>
      </c>
      <c r="L152" t="s">
        <v>119</v>
      </c>
      <c r="M152" s="7" t="s">
        <v>3844</v>
      </c>
      <c r="N152" s="7" t="s">
        <v>3845</v>
      </c>
      <c r="O152" s="178" t="s">
        <v>3761</v>
      </c>
      <c r="P152" s="3">
        <v>2022</v>
      </c>
      <c r="Q152" s="4" t="e">
        <f>VLOOKUP(Citas[[#This Row],[VIN]],Servicios[VIN 8 BV],1,0)</f>
        <v>#N/A</v>
      </c>
      <c r="R152" t="str">
        <f>VLOOKUP(Citas[[#This Row],[VIN]],Noshow11[[VIN]:[STATUS]],3,0)</f>
        <v>ON TIME</v>
      </c>
      <c r="S152" t="str">
        <f t="shared" si="11"/>
        <v>CONCRETADO</v>
      </c>
      <c r="T152" t="str">
        <f t="shared" si="12"/>
        <v>CONCRETADO</v>
      </c>
    </row>
    <row r="153" spans="1:20">
      <c r="A153" s="1">
        <v>44992</v>
      </c>
      <c r="B153" s="7">
        <v>0.61458333333333337</v>
      </c>
      <c r="C153" s="151">
        <v>1899</v>
      </c>
      <c r="D153">
        <v>112535</v>
      </c>
      <c r="E153" s="4" t="s">
        <v>3738</v>
      </c>
      <c r="F153" s="4" t="s">
        <v>3841</v>
      </c>
      <c r="G153" s="3" t="s">
        <v>3923</v>
      </c>
      <c r="H153" s="3" t="s">
        <v>45</v>
      </c>
      <c r="I153" s="4" t="s">
        <v>3924</v>
      </c>
      <c r="J153" t="s">
        <v>3809</v>
      </c>
      <c r="K153" t="s">
        <v>295</v>
      </c>
      <c r="L153" t="s">
        <v>119</v>
      </c>
      <c r="M153" s="7" t="s">
        <v>3844</v>
      </c>
      <c r="N153" s="7" t="s">
        <v>3845</v>
      </c>
      <c r="O153" s="178" t="s">
        <v>3761</v>
      </c>
      <c r="P153" s="3">
        <v>2022</v>
      </c>
      <c r="Q153" s="4" t="e">
        <f>VLOOKUP(Citas[[#This Row],[VIN]],Servicios[VIN 8 BV],1,0)</f>
        <v>#N/A</v>
      </c>
      <c r="R153" t="str">
        <f>VLOOKUP(Citas[[#This Row],[VIN]],Noshow11[[VIN]:[STATUS]],3,0)</f>
        <v>ON TIME</v>
      </c>
      <c r="S153" t="str">
        <f t="shared" si="11"/>
        <v>CONCRETADO</v>
      </c>
      <c r="T153" t="str">
        <f t="shared" si="12"/>
        <v>CONCRETADO</v>
      </c>
    </row>
    <row r="154" spans="1:20">
      <c r="A154" s="1">
        <v>44992</v>
      </c>
      <c r="B154" s="7">
        <v>0.625</v>
      </c>
      <c r="C154" s="151">
        <v>0</v>
      </c>
      <c r="D154">
        <v>112519</v>
      </c>
      <c r="E154" s="4" t="s">
        <v>3925</v>
      </c>
      <c r="F154" s="4" t="s">
        <v>51</v>
      </c>
      <c r="G154" s="3">
        <v>94049736</v>
      </c>
      <c r="H154" s="3" t="s">
        <v>45</v>
      </c>
      <c r="I154" s="4" t="s">
        <v>3730</v>
      </c>
      <c r="J154" t="s">
        <v>1438</v>
      </c>
      <c r="K154" t="s">
        <v>231</v>
      </c>
      <c r="L154" t="s">
        <v>118</v>
      </c>
      <c r="M154" s="7">
        <v>0.625</v>
      </c>
      <c r="N154" s="7">
        <v>0.75</v>
      </c>
      <c r="O154" s="178" t="s">
        <v>3737</v>
      </c>
      <c r="P154" s="3">
        <v>2009</v>
      </c>
      <c r="Q154" s="4">
        <f>VLOOKUP(Citas[[#This Row],[VIN]],Servicios[VIN 8 BV],1,0)</f>
        <v>94049736</v>
      </c>
      <c r="R154" t="str">
        <f>VLOOKUP(Citas[[#This Row],[VIN]],Noshow11[[VIN]:[STATUS]],3,0)</f>
        <v>LATE</v>
      </c>
      <c r="S154" t="str">
        <f t="shared" si="11"/>
        <v>CONCRETADO</v>
      </c>
      <c r="T154" t="str">
        <f t="shared" si="12"/>
        <v>CONCRETADO</v>
      </c>
    </row>
    <row r="155" spans="1:20">
      <c r="A155" s="1">
        <v>44992</v>
      </c>
      <c r="B155" s="7">
        <v>0.625</v>
      </c>
      <c r="C155" s="151">
        <v>1899</v>
      </c>
      <c r="D155">
        <v>112536</v>
      </c>
      <c r="E155" s="4" t="s">
        <v>3829</v>
      </c>
      <c r="F155" s="4" t="s">
        <v>3841</v>
      </c>
      <c r="G155" s="3" t="s">
        <v>3926</v>
      </c>
      <c r="H155" s="3" t="s">
        <v>45</v>
      </c>
      <c r="I155" s="4" t="s">
        <v>3927</v>
      </c>
      <c r="J155" t="s">
        <v>3809</v>
      </c>
      <c r="K155" t="s">
        <v>367</v>
      </c>
      <c r="L155" t="s">
        <v>119</v>
      </c>
      <c r="M155" s="7" t="s">
        <v>3844</v>
      </c>
      <c r="N155" s="7" t="s">
        <v>3845</v>
      </c>
      <c r="O155" s="178" t="s">
        <v>3761</v>
      </c>
      <c r="P155" s="3">
        <v>2019</v>
      </c>
      <c r="Q155" s="4" t="e">
        <f>VLOOKUP(Citas[[#This Row],[VIN]],Servicios[VIN 8 BV],1,0)</f>
        <v>#N/A</v>
      </c>
      <c r="R155" t="str">
        <f>VLOOKUP(Citas[[#This Row],[VIN]],Noshow11[[VIN]:[STATUS]],3,0)</f>
        <v>ON TIME</v>
      </c>
      <c r="S155" t="str">
        <f t="shared" si="11"/>
        <v>CONCRETADO</v>
      </c>
      <c r="T155" t="str">
        <f t="shared" si="12"/>
        <v>CONCRETADO</v>
      </c>
    </row>
    <row r="156" spans="1:20">
      <c r="A156" s="1">
        <v>44992</v>
      </c>
      <c r="B156" s="7">
        <v>0.63541666666666663</v>
      </c>
      <c r="C156" s="151">
        <v>1899</v>
      </c>
      <c r="D156">
        <v>112541</v>
      </c>
      <c r="E156" s="4" t="s">
        <v>3727</v>
      </c>
      <c r="F156" s="4" t="s">
        <v>3841</v>
      </c>
      <c r="G156" s="3" t="s">
        <v>3928</v>
      </c>
      <c r="H156" s="3" t="s">
        <v>58</v>
      </c>
      <c r="I156" s="4" t="s">
        <v>3929</v>
      </c>
      <c r="J156" t="s">
        <v>3809</v>
      </c>
      <c r="K156" t="s">
        <v>251</v>
      </c>
      <c r="L156" t="s">
        <v>119</v>
      </c>
      <c r="M156" s="7" t="s">
        <v>3844</v>
      </c>
      <c r="N156" s="7" t="s">
        <v>3845</v>
      </c>
      <c r="O156" s="178" t="s">
        <v>3761</v>
      </c>
      <c r="P156" s="3">
        <v>2021</v>
      </c>
      <c r="Q156" s="4" t="e">
        <f>VLOOKUP(Citas[[#This Row],[VIN]],Servicios[VIN 8 BV],1,0)</f>
        <v>#N/A</v>
      </c>
      <c r="R156" t="str">
        <f>VLOOKUP(Citas[[#This Row],[VIN]],Noshow11[[VIN]:[STATUS]],3,0)</f>
        <v>ON TIME</v>
      </c>
      <c r="S156" t="str">
        <f t="shared" si="11"/>
        <v>CONCRETADO</v>
      </c>
      <c r="T156" t="str">
        <f t="shared" si="12"/>
        <v>CONCRETADO</v>
      </c>
    </row>
    <row r="157" spans="1:20">
      <c r="A157" s="1">
        <v>44992</v>
      </c>
      <c r="B157" s="7">
        <v>0.64583333333333337</v>
      </c>
      <c r="C157" s="151">
        <v>1899</v>
      </c>
      <c r="D157">
        <v>112544</v>
      </c>
      <c r="E157" s="4" t="s">
        <v>3829</v>
      </c>
      <c r="F157" s="4" t="s">
        <v>3841</v>
      </c>
      <c r="G157" s="3" t="s">
        <v>3930</v>
      </c>
      <c r="H157" s="3" t="s">
        <v>58</v>
      </c>
      <c r="I157" s="4" t="s">
        <v>3931</v>
      </c>
      <c r="J157" t="s">
        <v>3809</v>
      </c>
      <c r="K157" t="s">
        <v>425</v>
      </c>
      <c r="L157" t="s">
        <v>119</v>
      </c>
      <c r="M157" s="7" t="s">
        <v>3844</v>
      </c>
      <c r="N157" s="7" t="s">
        <v>3845</v>
      </c>
      <c r="O157" s="178" t="s">
        <v>3761</v>
      </c>
      <c r="P157" s="3">
        <v>2019</v>
      </c>
      <c r="Q157" s="4" t="e">
        <f>VLOOKUP(Citas[[#This Row],[VIN]],Servicios[VIN 8 BV],1,0)</f>
        <v>#N/A</v>
      </c>
      <c r="R157" t="str">
        <f>VLOOKUP(Citas[[#This Row],[VIN]],Noshow11[[VIN]:[STATUS]],3,0)</f>
        <v>ON TIME</v>
      </c>
      <c r="S157" t="str">
        <f t="shared" si="11"/>
        <v>CONCRETADO</v>
      </c>
      <c r="T157" t="str">
        <f t="shared" si="12"/>
        <v>CONCRETADO</v>
      </c>
    </row>
    <row r="158" spans="1:20">
      <c r="A158" s="1">
        <v>44992</v>
      </c>
      <c r="B158" s="7">
        <v>0.65625</v>
      </c>
      <c r="C158" s="151">
        <v>5330</v>
      </c>
      <c r="D158">
        <v>112539</v>
      </c>
      <c r="E158" s="4" t="s">
        <v>3828</v>
      </c>
      <c r="F158" s="4" t="s">
        <v>3841</v>
      </c>
      <c r="G158" s="3" t="s">
        <v>3932</v>
      </c>
      <c r="H158" s="3" t="s">
        <v>58</v>
      </c>
      <c r="I158" s="4" t="s">
        <v>3933</v>
      </c>
      <c r="J158" t="s">
        <v>3809</v>
      </c>
      <c r="K158" t="s">
        <v>223</v>
      </c>
      <c r="L158" t="s">
        <v>119</v>
      </c>
      <c r="M158" s="7" t="s">
        <v>3844</v>
      </c>
      <c r="N158" s="7" t="s">
        <v>3845</v>
      </c>
      <c r="O158" s="178" t="s">
        <v>3761</v>
      </c>
      <c r="P158" s="3">
        <v>2021</v>
      </c>
      <c r="Q158" s="4" t="e">
        <f>VLOOKUP(Citas[[#This Row],[VIN]],Servicios[VIN 8 BV],1,0)</f>
        <v>#N/A</v>
      </c>
      <c r="R158" t="str">
        <f>VLOOKUP(Citas[[#This Row],[VIN]],Noshow11[[VIN]:[STATUS]],3,0)</f>
        <v>ON TIME</v>
      </c>
      <c r="S158" t="str">
        <f t="shared" si="11"/>
        <v>CONCRETADO</v>
      </c>
      <c r="T158" t="str">
        <f t="shared" si="12"/>
        <v>CONCRETADO</v>
      </c>
    </row>
    <row r="159" spans="1:20">
      <c r="A159" s="1">
        <v>44992</v>
      </c>
      <c r="B159" s="7">
        <v>0.66666666666666663</v>
      </c>
      <c r="C159" s="151">
        <v>1899</v>
      </c>
      <c r="D159">
        <v>112540</v>
      </c>
      <c r="E159" s="4" t="s">
        <v>3765</v>
      </c>
      <c r="F159" s="4" t="s">
        <v>3841</v>
      </c>
      <c r="G159" s="3" t="s">
        <v>3934</v>
      </c>
      <c r="H159" s="3" t="s">
        <v>58</v>
      </c>
      <c r="I159" s="4" t="s">
        <v>3935</v>
      </c>
      <c r="J159" t="s">
        <v>3809</v>
      </c>
      <c r="K159" t="s">
        <v>310</v>
      </c>
      <c r="L159" t="s">
        <v>119</v>
      </c>
      <c r="M159" s="7" t="s">
        <v>3844</v>
      </c>
      <c r="N159" s="7" t="s">
        <v>3845</v>
      </c>
      <c r="O159" s="178" t="s">
        <v>3761</v>
      </c>
      <c r="P159" s="3">
        <v>2021</v>
      </c>
      <c r="Q159" s="4" t="e">
        <f>VLOOKUP(Citas[[#This Row],[VIN]],Servicios[VIN 8 BV],1,0)</f>
        <v>#N/A</v>
      </c>
      <c r="R159" t="str">
        <f>VLOOKUP(Citas[[#This Row],[VIN]],Noshow11[[VIN]:[STATUS]],3,0)</f>
        <v>ON TIME</v>
      </c>
      <c r="S159" t="str">
        <f t="shared" si="11"/>
        <v>CONCRETADO</v>
      </c>
      <c r="T159" t="str">
        <f t="shared" si="12"/>
        <v>CONCRETADO</v>
      </c>
    </row>
    <row r="160" spans="1:20">
      <c r="A160" s="1">
        <v>44993</v>
      </c>
      <c r="B160" s="7">
        <v>0.33333333333333331</v>
      </c>
      <c r="C160" s="151">
        <v>3260</v>
      </c>
      <c r="D160">
        <v>112533</v>
      </c>
      <c r="E160" s="4" t="s">
        <v>3757</v>
      </c>
      <c r="F160" s="4"/>
      <c r="G160" s="3" t="s">
        <v>1171</v>
      </c>
      <c r="H160" s="3" t="s">
        <v>45</v>
      </c>
      <c r="I160" s="4" t="s">
        <v>1176</v>
      </c>
      <c r="J160" t="s">
        <v>1174</v>
      </c>
      <c r="K160" t="s">
        <v>310</v>
      </c>
      <c r="L160" t="s">
        <v>119</v>
      </c>
      <c r="M160" s="7">
        <v>0.34375</v>
      </c>
      <c r="N160" s="7">
        <v>0.45833333333333331</v>
      </c>
      <c r="O160" s="178" t="s">
        <v>3737</v>
      </c>
      <c r="P160" s="3">
        <v>2020</v>
      </c>
      <c r="Q160" s="4" t="str">
        <f>VLOOKUP(Citas[[#This Row],[VIN]],Servicios[VIN 8 BV],1,0)</f>
        <v>LP078276</v>
      </c>
      <c r="R160" t="str">
        <f>VLOOKUP(Citas[[#This Row],[VIN]],Noshow11[[VIN]:[STATUS]],3,0)</f>
        <v>ON TIME</v>
      </c>
      <c r="S160" t="str">
        <f t="shared" si="11"/>
        <v>CONCRETADO</v>
      </c>
      <c r="T160" t="str">
        <f t="shared" si="12"/>
        <v>CONCRETADO</v>
      </c>
    </row>
    <row r="161" spans="1:20">
      <c r="A161" s="1">
        <v>44993</v>
      </c>
      <c r="B161" s="7">
        <v>0.33333333333333331</v>
      </c>
      <c r="C161" s="151">
        <v>2849</v>
      </c>
      <c r="D161">
        <v>112534</v>
      </c>
      <c r="E161" s="4" t="s">
        <v>3936</v>
      </c>
      <c r="F161" s="4"/>
      <c r="G161" s="3" t="s">
        <v>1290</v>
      </c>
      <c r="H161" s="3" t="s">
        <v>54</v>
      </c>
      <c r="I161" s="4" t="s">
        <v>1295</v>
      </c>
      <c r="J161" t="s">
        <v>1293</v>
      </c>
      <c r="K161" t="s">
        <v>251</v>
      </c>
      <c r="L161" t="s">
        <v>118</v>
      </c>
      <c r="M161" s="7">
        <v>0.35416666666666669</v>
      </c>
      <c r="N161" s="7">
        <v>0.45833333333333331</v>
      </c>
      <c r="O161" s="178" t="s">
        <v>3937</v>
      </c>
      <c r="P161" s="3">
        <v>2016</v>
      </c>
      <c r="Q161" s="4" t="str">
        <f>VLOOKUP(Citas[[#This Row],[VIN]],Servicios[VIN 8 BV],1,0)</f>
        <v>G0163247</v>
      </c>
      <c r="R161" t="str">
        <f>VLOOKUP(Citas[[#This Row],[VIN]],Noshow11[[VIN]:[STATUS]],3,0)</f>
        <v>ON TIME</v>
      </c>
      <c r="S161" t="str">
        <f t="shared" si="11"/>
        <v>CONCRETADO</v>
      </c>
      <c r="T161" t="str">
        <f t="shared" si="12"/>
        <v>CONCRETADO</v>
      </c>
    </row>
    <row r="162" spans="1:20">
      <c r="A162" s="1">
        <v>44993</v>
      </c>
      <c r="B162" s="7">
        <v>0.33333333333333331</v>
      </c>
      <c r="C162" s="151">
        <v>5330</v>
      </c>
      <c r="D162">
        <v>112562</v>
      </c>
      <c r="E162" s="4" t="s">
        <v>3828</v>
      </c>
      <c r="F162" s="4"/>
      <c r="G162" s="3" t="s">
        <v>1185</v>
      </c>
      <c r="H162" s="3" t="s">
        <v>54</v>
      </c>
      <c r="I162" s="4" t="s">
        <v>1189</v>
      </c>
      <c r="J162" t="s">
        <v>901</v>
      </c>
      <c r="K162" t="s">
        <v>359</v>
      </c>
      <c r="L162" t="s">
        <v>120</v>
      </c>
      <c r="M162" s="7">
        <v>0.34375</v>
      </c>
      <c r="N162" s="7">
        <v>0.5</v>
      </c>
      <c r="O162" s="178" t="s">
        <v>3756</v>
      </c>
      <c r="P162" s="3">
        <v>2020</v>
      </c>
      <c r="Q162" s="4" t="str">
        <f>VLOOKUP(Citas[[#This Row],[VIN]],Servicios[VIN 8 BV],1,0)</f>
        <v>LU940800</v>
      </c>
      <c r="R162" t="str">
        <f>VLOOKUP(Citas[[#This Row],[VIN]],Noshow11[[VIN]:[STATUS]],3,0)</f>
        <v>LATE</v>
      </c>
      <c r="S162" t="str">
        <f t="shared" si="11"/>
        <v>CONCRETADO</v>
      </c>
      <c r="T162" t="str">
        <f t="shared" si="12"/>
        <v>CONCRETADO</v>
      </c>
    </row>
    <row r="163" spans="1:20">
      <c r="A163" s="1">
        <v>44993</v>
      </c>
      <c r="B163" s="7">
        <v>0.34375</v>
      </c>
      <c r="C163" s="151">
        <v>950</v>
      </c>
      <c r="D163">
        <v>112538</v>
      </c>
      <c r="E163" s="4" t="s">
        <v>3938</v>
      </c>
      <c r="F163" s="4"/>
      <c r="G163" s="3" t="s">
        <v>3939</v>
      </c>
      <c r="H163" s="3" t="s">
        <v>45</v>
      </c>
      <c r="I163" s="4" t="s">
        <v>3940</v>
      </c>
      <c r="J163" t="s">
        <v>3809</v>
      </c>
      <c r="K163" t="s">
        <v>425</v>
      </c>
      <c r="L163" t="s">
        <v>119</v>
      </c>
      <c r="M163" s="7">
        <v>0.35416666666666669</v>
      </c>
      <c r="N163" s="7">
        <v>0.5</v>
      </c>
      <c r="O163" s="178" t="s">
        <v>3745</v>
      </c>
      <c r="P163" s="3">
        <v>2021</v>
      </c>
      <c r="Q163" s="4" t="e">
        <f>VLOOKUP(Citas[[#This Row],[VIN]],Servicios[VIN 8 BV],1,0)</f>
        <v>#N/A</v>
      </c>
      <c r="R163" t="str">
        <f>VLOOKUP(Citas[[#This Row],[VIN]],Noshow11[[VIN]:[STATUS]],3,0)</f>
        <v>ON TIME</v>
      </c>
      <c r="S163" t="str">
        <f t="shared" si="11"/>
        <v>CONCRETADO</v>
      </c>
      <c r="T163" t="str">
        <f t="shared" si="12"/>
        <v>CONCRETADO</v>
      </c>
    </row>
    <row r="164" spans="1:20">
      <c r="A164" s="1">
        <v>44993</v>
      </c>
      <c r="B164" s="7">
        <v>0.34375</v>
      </c>
      <c r="C164" s="151">
        <v>5330</v>
      </c>
      <c r="D164">
        <v>112566</v>
      </c>
      <c r="E164" s="4" t="s">
        <v>3828</v>
      </c>
      <c r="F164" s="4" t="s">
        <v>3739</v>
      </c>
      <c r="G164" s="3" t="s">
        <v>1178</v>
      </c>
      <c r="H164" s="3" t="s">
        <v>45</v>
      </c>
      <c r="I164" s="4" t="s">
        <v>1183</v>
      </c>
      <c r="J164" t="s">
        <v>1181</v>
      </c>
      <c r="K164" t="s">
        <v>338</v>
      </c>
      <c r="L164" t="s">
        <v>118</v>
      </c>
      <c r="M164" s="7">
        <v>0.35416666666666669</v>
      </c>
      <c r="N164" s="7">
        <v>0.45833333333333331</v>
      </c>
      <c r="O164" s="178" t="s">
        <v>3740</v>
      </c>
      <c r="P164" s="3">
        <v>2022</v>
      </c>
      <c r="Q164" s="4" t="str">
        <f>VLOOKUP(Citas[[#This Row],[VIN]],Servicios[VIN 8 BV],1,0)</f>
        <v>N6005531</v>
      </c>
      <c r="R164" t="str">
        <f>VLOOKUP(Citas[[#This Row],[VIN]],Noshow11[[VIN]:[STATUS]],3,0)</f>
        <v>ON TIME</v>
      </c>
      <c r="S164" t="str">
        <f t="shared" si="11"/>
        <v>CONCRETADO</v>
      </c>
      <c r="T164" t="str">
        <f t="shared" si="12"/>
        <v>CONCRETADO</v>
      </c>
    </row>
    <row r="165" spans="1:20">
      <c r="A165" s="1">
        <v>44993</v>
      </c>
      <c r="B165" s="7">
        <v>0.35416666666666669</v>
      </c>
      <c r="C165" s="151">
        <v>1899</v>
      </c>
      <c r="D165">
        <v>112411</v>
      </c>
      <c r="E165" s="4" t="s">
        <v>3754</v>
      </c>
      <c r="F165" s="4"/>
      <c r="G165" s="3" t="s">
        <v>3941</v>
      </c>
      <c r="H165" s="3" t="s">
        <v>49</v>
      </c>
      <c r="I165" s="4" t="s">
        <v>3942</v>
      </c>
      <c r="J165" t="s">
        <v>3943</v>
      </c>
      <c r="K165" t="s">
        <v>367</v>
      </c>
      <c r="L165" t="s">
        <v>120</v>
      </c>
      <c r="M165" s="7">
        <v>0.38541666666666669</v>
      </c>
      <c r="N165" s="7">
        <v>0.5</v>
      </c>
      <c r="O165" s="178" t="s">
        <v>3728</v>
      </c>
      <c r="P165" s="3">
        <v>2007</v>
      </c>
      <c r="Q165" s="4" t="e">
        <f>VLOOKUP(Citas[[#This Row],[VIN]],Servicios[VIN 8 BV],1,0)</f>
        <v>#N/A</v>
      </c>
      <c r="R165" t="str">
        <f>VLOOKUP(Citas[[#This Row],[VIN]],Noshow11[[VIN]:[STATUS]],3,0)</f>
        <v>NO SHOW</v>
      </c>
      <c r="S165" t="b">
        <f t="shared" si="11"/>
        <v>0</v>
      </c>
      <c r="T165" t="b">
        <f t="shared" si="12"/>
        <v>0</v>
      </c>
    </row>
    <row r="166" spans="1:20">
      <c r="A166" s="1">
        <v>44993</v>
      </c>
      <c r="B166" s="7">
        <v>0.35416666666666669</v>
      </c>
      <c r="C166" s="151">
        <v>2849</v>
      </c>
      <c r="D166">
        <v>112486</v>
      </c>
      <c r="E166" s="4" t="s">
        <v>3799</v>
      </c>
      <c r="F166" s="4"/>
      <c r="G166" s="3" t="s">
        <v>1190</v>
      </c>
      <c r="H166" s="3" t="s">
        <v>54</v>
      </c>
      <c r="I166" s="4" t="s">
        <v>1194</v>
      </c>
      <c r="J166" t="s">
        <v>309</v>
      </c>
      <c r="K166" t="s">
        <v>251</v>
      </c>
      <c r="L166" t="s">
        <v>118</v>
      </c>
      <c r="M166" s="7">
        <v>0.39583333333333331</v>
      </c>
      <c r="N166" s="7">
        <v>0.58333333333333337</v>
      </c>
      <c r="O166" s="178" t="s">
        <v>3747</v>
      </c>
      <c r="P166" s="3">
        <v>2021</v>
      </c>
      <c r="Q166" s="4" t="str">
        <f>VLOOKUP(Citas[[#This Row],[VIN]],Servicios[VIN 8 BV],1,0)</f>
        <v>M1319755</v>
      </c>
      <c r="R166" t="str">
        <f>VLOOKUP(Citas[[#This Row],[VIN]],Noshow11[[VIN]:[STATUS]],3,0)</f>
        <v>LATE</v>
      </c>
      <c r="S166" t="str">
        <f t="shared" si="11"/>
        <v>CONCRETADO</v>
      </c>
      <c r="T166" t="str">
        <f t="shared" si="12"/>
        <v>CONCRETADO</v>
      </c>
    </row>
    <row r="167" spans="1:20">
      <c r="A167" s="1">
        <v>44993</v>
      </c>
      <c r="B167" s="7">
        <v>0.35416666666666669</v>
      </c>
      <c r="C167" s="151">
        <v>1670.4</v>
      </c>
      <c r="D167">
        <v>112521</v>
      </c>
      <c r="E167" s="4" t="s">
        <v>3944</v>
      </c>
      <c r="F167" s="4"/>
      <c r="G167" s="3" t="s">
        <v>3945</v>
      </c>
      <c r="H167" s="3" t="s">
        <v>54</v>
      </c>
      <c r="I167" s="4" t="s">
        <v>3946</v>
      </c>
      <c r="J167" t="s">
        <v>3947</v>
      </c>
      <c r="K167" t="s">
        <v>295</v>
      </c>
      <c r="L167" t="s">
        <v>119</v>
      </c>
      <c r="M167" s="7">
        <v>0.375</v>
      </c>
      <c r="N167" s="7" t="s">
        <v>3734</v>
      </c>
      <c r="O167" s="178" t="s">
        <v>3735</v>
      </c>
      <c r="P167" s="3">
        <v>2012</v>
      </c>
      <c r="Q167" s="4" t="e">
        <f>VLOOKUP(Citas[[#This Row],[VIN]],Servicios[VIN 8 BV],1,0)</f>
        <v>#N/A</v>
      </c>
      <c r="R167" t="str">
        <f>VLOOKUP(Citas[[#This Row],[VIN]],Noshow11[[VIN]:[STATUS]],3,0)</f>
        <v>NO SHOW</v>
      </c>
      <c r="S167" t="b">
        <f t="shared" si="11"/>
        <v>0</v>
      </c>
      <c r="T167" t="b">
        <f t="shared" si="12"/>
        <v>0</v>
      </c>
    </row>
    <row r="168" spans="1:20">
      <c r="A168" s="1">
        <v>44993</v>
      </c>
      <c r="B168" s="7">
        <v>0.36458333333333331</v>
      </c>
      <c r="C168" s="151">
        <v>1899</v>
      </c>
      <c r="D168">
        <v>112528</v>
      </c>
      <c r="E168" s="4" t="s">
        <v>3765</v>
      </c>
      <c r="F168" s="4" t="s">
        <v>3739</v>
      </c>
      <c r="G168" s="3" t="s">
        <v>1202</v>
      </c>
      <c r="H168" s="3" t="s">
        <v>45</v>
      </c>
      <c r="I168" s="4" t="s">
        <v>1207</v>
      </c>
      <c r="J168" t="s">
        <v>1205</v>
      </c>
      <c r="K168" t="s">
        <v>367</v>
      </c>
      <c r="L168" t="s">
        <v>118</v>
      </c>
      <c r="M168" s="7">
        <v>0.38541666666666669</v>
      </c>
      <c r="N168" s="7">
        <v>0.5</v>
      </c>
      <c r="O168" s="178" t="s">
        <v>3740</v>
      </c>
      <c r="P168" s="3">
        <v>2017</v>
      </c>
      <c r="Q168" s="4" t="str">
        <f>VLOOKUP(Citas[[#This Row],[VIN]],Servicios[VIN 8 BV],1,0)</f>
        <v>HS872318</v>
      </c>
      <c r="R168" t="str">
        <f>VLOOKUP(Citas[[#This Row],[VIN]],Noshow11[[VIN]:[STATUS]],3,0)</f>
        <v>LATE</v>
      </c>
      <c r="S168" t="str">
        <f t="shared" si="11"/>
        <v>CONCRETADO</v>
      </c>
      <c r="T168" t="str">
        <f t="shared" si="12"/>
        <v>CONCRETADO</v>
      </c>
    </row>
    <row r="169" spans="1:20">
      <c r="A169" s="1">
        <v>44993</v>
      </c>
      <c r="B169" s="7">
        <v>0.36458333333333331</v>
      </c>
      <c r="C169" s="151">
        <v>3260</v>
      </c>
      <c r="D169">
        <v>112542</v>
      </c>
      <c r="E169" s="4" t="s">
        <v>3920</v>
      </c>
      <c r="F169" s="4" t="s">
        <v>3739</v>
      </c>
      <c r="G169" s="3" t="s">
        <v>1195</v>
      </c>
      <c r="H169" s="3" t="s">
        <v>54</v>
      </c>
      <c r="I169" s="4" t="s">
        <v>1200</v>
      </c>
      <c r="J169" t="s">
        <v>1198</v>
      </c>
      <c r="K169" t="s">
        <v>425</v>
      </c>
      <c r="L169" t="s">
        <v>119</v>
      </c>
      <c r="M169" s="7">
        <v>0.4375</v>
      </c>
      <c r="N169" s="7">
        <v>0.58333333333333337</v>
      </c>
      <c r="O169" s="178" t="s">
        <v>3740</v>
      </c>
      <c r="P169" s="3">
        <v>2016</v>
      </c>
      <c r="Q169" s="4" t="str">
        <f>VLOOKUP(Citas[[#This Row],[VIN]],Servicios[VIN 8 BV],1,0)</f>
        <v>GS184677</v>
      </c>
      <c r="R169" t="str">
        <f>VLOOKUP(Citas[[#This Row],[VIN]],Noshow11[[VIN]:[STATUS]],3,0)</f>
        <v>ON TIME</v>
      </c>
      <c r="S169" t="str">
        <f t="shared" si="11"/>
        <v>CONCRETADO</v>
      </c>
      <c r="T169" t="str">
        <f t="shared" si="12"/>
        <v>CONCRETADO</v>
      </c>
    </row>
    <row r="170" spans="1:20">
      <c r="A170" s="1">
        <v>44993</v>
      </c>
      <c r="B170" s="7">
        <v>0.375</v>
      </c>
      <c r="C170" s="151">
        <v>0</v>
      </c>
      <c r="D170">
        <v>112508</v>
      </c>
      <c r="E170" s="4" t="s">
        <v>3948</v>
      </c>
      <c r="F170" s="4"/>
      <c r="G170" s="3" t="s">
        <v>1284</v>
      </c>
      <c r="H170" s="3" t="s">
        <v>49</v>
      </c>
      <c r="I170" s="4" t="s">
        <v>3730</v>
      </c>
      <c r="J170" t="s">
        <v>1287</v>
      </c>
      <c r="K170" t="s">
        <v>251</v>
      </c>
      <c r="L170" t="s">
        <v>119</v>
      </c>
      <c r="M170" s="7">
        <v>0.38541666666666669</v>
      </c>
      <c r="N170" s="7">
        <v>0.5</v>
      </c>
      <c r="O170" s="178" t="s">
        <v>3737</v>
      </c>
      <c r="P170" s="3">
        <v>2020</v>
      </c>
      <c r="Q170" s="4" t="str">
        <f>VLOOKUP(Citas[[#This Row],[VIN]],Servicios[VIN 8 BV],1,0)</f>
        <v>L0005812</v>
      </c>
      <c r="R170" t="str">
        <f>VLOOKUP(Citas[[#This Row],[VIN]],Noshow11[[VIN]:[STATUS]],3,0)</f>
        <v>ON TIME</v>
      </c>
      <c r="S170" t="str">
        <f t="shared" si="11"/>
        <v>CONCRETADO</v>
      </c>
      <c r="T170" t="str">
        <f t="shared" si="12"/>
        <v>CONCRETADO</v>
      </c>
    </row>
    <row r="171" spans="1:20">
      <c r="A171" s="1">
        <v>44993</v>
      </c>
      <c r="B171" s="7">
        <v>0.375</v>
      </c>
      <c r="C171" s="151">
        <v>1899</v>
      </c>
      <c r="D171">
        <v>112591</v>
      </c>
      <c r="E171" s="4" t="s">
        <v>3859</v>
      </c>
      <c r="F171" s="4"/>
      <c r="G171" s="3" t="s">
        <v>1209</v>
      </c>
      <c r="H171" s="3" t="s">
        <v>54</v>
      </c>
      <c r="I171" s="4" t="s">
        <v>1214</v>
      </c>
      <c r="J171" t="s">
        <v>1212</v>
      </c>
      <c r="K171" t="s">
        <v>251</v>
      </c>
      <c r="L171" t="s">
        <v>120</v>
      </c>
      <c r="M171" s="7">
        <v>0.41666666666666669</v>
      </c>
      <c r="N171" s="7">
        <v>0.58333333333333337</v>
      </c>
      <c r="O171" s="178" t="s">
        <v>3728</v>
      </c>
      <c r="P171" s="3">
        <v>2022</v>
      </c>
      <c r="Q171" s="4" t="str">
        <f>VLOOKUP(Citas[[#This Row],[VIN]],Servicios[VIN 8 BV],1,0)</f>
        <v>N1418962</v>
      </c>
      <c r="R171" t="str">
        <f>VLOOKUP(Citas[[#This Row],[VIN]],Noshow11[[VIN]:[STATUS]],3,0)</f>
        <v>ON TIME</v>
      </c>
      <c r="S171" t="str">
        <f t="shared" si="11"/>
        <v>CONCRETADO</v>
      </c>
      <c r="T171" t="str">
        <f t="shared" si="12"/>
        <v>CONCRETADO</v>
      </c>
    </row>
    <row r="172" spans="1:20">
      <c r="A172" s="1">
        <v>44993</v>
      </c>
      <c r="B172" s="7">
        <v>0.39583333333333331</v>
      </c>
      <c r="C172" s="151">
        <v>1899</v>
      </c>
      <c r="D172">
        <v>112564</v>
      </c>
      <c r="E172" s="4" t="s">
        <v>3829</v>
      </c>
      <c r="F172" s="4" t="s">
        <v>3739</v>
      </c>
      <c r="G172" s="3" t="s">
        <v>1223</v>
      </c>
      <c r="H172" s="3" t="s">
        <v>45</v>
      </c>
      <c r="I172" s="4" t="s">
        <v>1228</v>
      </c>
      <c r="J172" t="s">
        <v>1226</v>
      </c>
      <c r="K172" t="s">
        <v>509</v>
      </c>
      <c r="L172" t="s">
        <v>118</v>
      </c>
      <c r="M172" s="7">
        <v>0.4513888888888889</v>
      </c>
      <c r="N172" s="7">
        <v>0.66666666666666663</v>
      </c>
      <c r="O172" s="178" t="s">
        <v>3740</v>
      </c>
      <c r="P172" s="3">
        <v>2022</v>
      </c>
      <c r="Q172" s="4" t="str">
        <f>VLOOKUP(Citas[[#This Row],[VIN]],Servicios[VIN 8 BV],1,0)</f>
        <v>NS097837</v>
      </c>
      <c r="R172" t="str">
        <f>VLOOKUP(Citas[[#This Row],[VIN]],Noshow11[[VIN]:[STATUS]],3,0)</f>
        <v>ON TIME</v>
      </c>
      <c r="S172" t="str">
        <f t="shared" si="11"/>
        <v>CONCRETADO</v>
      </c>
      <c r="T172" t="str">
        <f t="shared" si="12"/>
        <v>CONCRETADO</v>
      </c>
    </row>
    <row r="173" spans="1:20">
      <c r="A173" s="1">
        <v>44993</v>
      </c>
      <c r="B173" s="7">
        <v>0.39583333333333331</v>
      </c>
      <c r="C173" s="151">
        <v>3260</v>
      </c>
      <c r="D173">
        <v>112572</v>
      </c>
      <c r="E173" s="4" t="s">
        <v>3771</v>
      </c>
      <c r="F173" s="4" t="s">
        <v>3739</v>
      </c>
      <c r="G173" s="3" t="s">
        <v>1216</v>
      </c>
      <c r="H173" s="3" t="s">
        <v>54</v>
      </c>
      <c r="I173" s="4" t="s">
        <v>1221</v>
      </c>
      <c r="J173" t="s">
        <v>1219</v>
      </c>
      <c r="K173" t="s">
        <v>517</v>
      </c>
      <c r="L173" t="s">
        <v>119</v>
      </c>
      <c r="M173" s="7">
        <v>0.42708333333333331</v>
      </c>
      <c r="N173" s="7">
        <v>0.66666666666666663</v>
      </c>
      <c r="O173" s="178" t="s">
        <v>3740</v>
      </c>
      <c r="P173" s="3">
        <v>2022</v>
      </c>
      <c r="Q173" s="4" t="str">
        <f>VLOOKUP(Citas[[#This Row],[VIN]],Servicios[VIN 8 BV],1,0)</f>
        <v>NT022895</v>
      </c>
      <c r="R173" t="str">
        <f>VLOOKUP(Citas[[#This Row],[VIN]],Noshow11[[VIN]:[STATUS]],3,0)</f>
        <v>ON TIME</v>
      </c>
      <c r="S173" t="str">
        <f t="shared" si="11"/>
        <v>CONCRETADO</v>
      </c>
      <c r="T173" t="str">
        <f t="shared" si="12"/>
        <v>CONCRETADO</v>
      </c>
    </row>
    <row r="174" spans="1:20">
      <c r="A174" s="1">
        <v>44993</v>
      </c>
      <c r="B174" s="7">
        <v>0.39583333333333331</v>
      </c>
      <c r="C174" s="151">
        <v>3260</v>
      </c>
      <c r="D174">
        <v>112581</v>
      </c>
      <c r="E174" s="4" t="s">
        <v>3771</v>
      </c>
      <c r="F174" s="4"/>
      <c r="G174" s="3" t="s">
        <v>1236</v>
      </c>
      <c r="H174" s="3" t="s">
        <v>49</v>
      </c>
      <c r="I174" s="4" t="s">
        <v>1241</v>
      </c>
      <c r="J174" t="s">
        <v>1239</v>
      </c>
      <c r="K174" t="s">
        <v>223</v>
      </c>
      <c r="L174" t="s">
        <v>120</v>
      </c>
      <c r="M174" s="7">
        <v>0.4375</v>
      </c>
      <c r="N174" s="7">
        <v>0.58333333333333337</v>
      </c>
      <c r="O174" s="178" t="s">
        <v>3756</v>
      </c>
      <c r="P174" s="3">
        <v>2021</v>
      </c>
      <c r="Q174" s="4" t="str">
        <f>VLOOKUP(Citas[[#This Row],[VIN]],Servicios[VIN 8 BV],1,0)</f>
        <v>MW244369</v>
      </c>
      <c r="R174" t="str">
        <f>VLOOKUP(Citas[[#This Row],[VIN]],Noshow11[[VIN]:[STATUS]],3,0)</f>
        <v>LATE</v>
      </c>
      <c r="S174" t="str">
        <f t="shared" si="11"/>
        <v>CONCRETADO</v>
      </c>
      <c r="T174" t="str">
        <f t="shared" si="12"/>
        <v>CONCRETADO</v>
      </c>
    </row>
    <row r="175" spans="1:20">
      <c r="A175" s="1">
        <v>44993</v>
      </c>
      <c r="B175" s="7">
        <v>0.41666666666666669</v>
      </c>
      <c r="C175" s="151">
        <v>3260</v>
      </c>
      <c r="D175">
        <v>112312</v>
      </c>
      <c r="E175" s="4" t="s">
        <v>3771</v>
      </c>
      <c r="F175" s="4" t="s">
        <v>3758</v>
      </c>
      <c r="G175" s="3" t="s">
        <v>1158</v>
      </c>
      <c r="H175" s="3" t="s">
        <v>49</v>
      </c>
      <c r="I175" s="4" t="s">
        <v>3730</v>
      </c>
      <c r="J175" t="s">
        <v>1161</v>
      </c>
      <c r="K175" t="s">
        <v>251</v>
      </c>
      <c r="L175" t="s">
        <v>119</v>
      </c>
      <c r="M175" s="7" t="s">
        <v>3759</v>
      </c>
      <c r="N175" s="7" t="s">
        <v>3760</v>
      </c>
      <c r="O175" s="178" t="s">
        <v>3761</v>
      </c>
      <c r="P175" s="3">
        <v>2021</v>
      </c>
      <c r="Q175" s="4" t="str">
        <f>VLOOKUP(Citas[[#This Row],[VIN]],Servicios[VIN 8 BV],1,0)</f>
        <v>M4000470</v>
      </c>
      <c r="R175" t="str">
        <f>VLOOKUP(Citas[[#This Row],[VIN]],Noshow11[[VIN]:[STATUS]],3,0)</f>
        <v>ON TIME</v>
      </c>
      <c r="S175" t="str">
        <f t="shared" si="11"/>
        <v>CONCRETADO</v>
      </c>
      <c r="T175" t="str">
        <f t="shared" si="12"/>
        <v>CONCRETADO</v>
      </c>
    </row>
    <row r="176" spans="1:20">
      <c r="A176" s="1">
        <v>44993</v>
      </c>
      <c r="B176" s="7">
        <v>0.41666666666666669</v>
      </c>
      <c r="C176" s="151">
        <v>1899</v>
      </c>
      <c r="D176">
        <v>112577</v>
      </c>
      <c r="E176" s="4" t="s">
        <v>3727</v>
      </c>
      <c r="F176" s="4" t="s">
        <v>3739</v>
      </c>
      <c r="G176" s="3" t="s">
        <v>1243</v>
      </c>
      <c r="H176" s="3" t="s">
        <v>45</v>
      </c>
      <c r="I176" s="4" t="s">
        <v>1248</v>
      </c>
      <c r="J176" t="s">
        <v>1246</v>
      </c>
      <c r="K176" t="s">
        <v>244</v>
      </c>
      <c r="L176" t="s">
        <v>118</v>
      </c>
      <c r="M176" s="7">
        <v>0.4375</v>
      </c>
      <c r="N176" s="7">
        <v>0.58333333333333337</v>
      </c>
      <c r="O176" s="178" t="s">
        <v>3740</v>
      </c>
      <c r="P176" s="3">
        <v>2021</v>
      </c>
      <c r="Q176" s="4" t="str">
        <f>VLOOKUP(Citas[[#This Row],[VIN]],Servicios[VIN 8 BV],1,0)</f>
        <v>MK020564</v>
      </c>
      <c r="R176" t="str">
        <f>VLOOKUP(Citas[[#This Row],[VIN]],Noshow11[[VIN]:[STATUS]],3,0)</f>
        <v>ON TIME</v>
      </c>
      <c r="S176" t="str">
        <f t="shared" si="11"/>
        <v>CONCRETADO</v>
      </c>
      <c r="T176" t="str">
        <f t="shared" si="12"/>
        <v>CONCRETADO</v>
      </c>
    </row>
    <row r="177" spans="1:20">
      <c r="A177" s="1">
        <v>44993</v>
      </c>
      <c r="B177" s="7">
        <v>0.41666666666666669</v>
      </c>
      <c r="C177" s="151">
        <v>4210</v>
      </c>
      <c r="D177">
        <v>112578</v>
      </c>
      <c r="E177" s="4" t="s">
        <v>3949</v>
      </c>
      <c r="F177" s="4"/>
      <c r="G177" s="3" t="s">
        <v>1850</v>
      </c>
      <c r="H177" s="3" t="s">
        <v>54</v>
      </c>
      <c r="I177" s="4" t="s">
        <v>1855</v>
      </c>
      <c r="J177" t="s">
        <v>1853</v>
      </c>
      <c r="K177" t="s">
        <v>223</v>
      </c>
      <c r="L177" t="s">
        <v>120</v>
      </c>
      <c r="M177" s="7">
        <v>0.4375</v>
      </c>
      <c r="N177" s="7">
        <v>0.58333333333333337</v>
      </c>
      <c r="O177" s="178" t="s">
        <v>3937</v>
      </c>
      <c r="P177" s="3">
        <v>2019</v>
      </c>
      <c r="Q177" s="4" t="str">
        <f>VLOOKUP(Citas[[#This Row],[VIN]],Servicios[VIN 8 BV],1,0)</f>
        <v>KD025619</v>
      </c>
      <c r="R177" t="str">
        <f>VLOOKUP(Citas[[#This Row],[VIN]],Noshow11[[VIN]:[STATUS]],3,0)</f>
        <v>ON TIME</v>
      </c>
      <c r="S177" t="str">
        <f t="shared" ref="S177:S208" si="13">IF(OR(R177="ON TIME",R177="LATE"),"CONCRETADO")</f>
        <v>CONCRETADO</v>
      </c>
      <c r="T177" t="str">
        <f t="shared" ref="T177:T208" si="14">IF(OR(R177="ON TIME",R177="LATE"),"CONCRETADO")</f>
        <v>CONCRETADO</v>
      </c>
    </row>
    <row r="178" spans="1:20">
      <c r="A178" s="1">
        <v>44993</v>
      </c>
      <c r="B178" s="7">
        <v>0.4375</v>
      </c>
      <c r="C178" s="151">
        <v>1899</v>
      </c>
      <c r="D178">
        <v>112362</v>
      </c>
      <c r="E178" s="4" t="s">
        <v>3829</v>
      </c>
      <c r="F178" s="4" t="s">
        <v>3758</v>
      </c>
      <c r="G178" s="3" t="s">
        <v>1164</v>
      </c>
      <c r="H178" s="3" t="s">
        <v>49</v>
      </c>
      <c r="I178" s="4" t="s">
        <v>1169</v>
      </c>
      <c r="J178" t="s">
        <v>1167</v>
      </c>
      <c r="K178" t="s">
        <v>367</v>
      </c>
      <c r="L178" t="s">
        <v>120</v>
      </c>
      <c r="M178" s="7" t="s">
        <v>3759</v>
      </c>
      <c r="N178" s="7" t="s">
        <v>3760</v>
      </c>
      <c r="O178" s="178" t="s">
        <v>3761</v>
      </c>
      <c r="P178" s="3">
        <v>2019</v>
      </c>
      <c r="Q178" s="4" t="str">
        <f>VLOOKUP(Citas[[#This Row],[VIN]],Servicios[VIN 8 BV],1,0)</f>
        <v>KS996842</v>
      </c>
      <c r="R178" t="str">
        <f>VLOOKUP(Citas[[#This Row],[VIN]],Noshow11[[VIN]:[STATUS]],3,0)</f>
        <v>ON TIME</v>
      </c>
      <c r="S178" t="str">
        <f t="shared" si="13"/>
        <v>CONCRETADO</v>
      </c>
      <c r="T178" t="str">
        <f t="shared" si="14"/>
        <v>CONCRETADO</v>
      </c>
    </row>
    <row r="179" spans="1:20">
      <c r="A179" s="1">
        <v>44993</v>
      </c>
      <c r="B179" s="7">
        <v>0.4375</v>
      </c>
      <c r="C179" s="151">
        <v>0</v>
      </c>
      <c r="D179" t="s">
        <v>3950</v>
      </c>
      <c r="E179" s="4" t="s">
        <v>3951</v>
      </c>
      <c r="F179" s="4"/>
      <c r="G179" s="3" t="s">
        <v>3952</v>
      </c>
      <c r="H179" s="3" t="s">
        <v>58</v>
      </c>
      <c r="I179" s="4" t="s">
        <v>3730</v>
      </c>
      <c r="J179" t="s">
        <v>3953</v>
      </c>
      <c r="K179" t="s">
        <v>459</v>
      </c>
      <c r="L179" t="s">
        <v>119</v>
      </c>
      <c r="M179" s="7">
        <v>0.45833333333333331</v>
      </c>
      <c r="N179" s="7">
        <v>0.75</v>
      </c>
      <c r="P179" s="3">
        <v>2023</v>
      </c>
      <c r="Q179" s="4" t="e">
        <f>VLOOKUP(Citas[[#This Row],[VIN]],Servicios[VIN 8 BV],1,0)</f>
        <v>#N/A</v>
      </c>
      <c r="R179" t="e">
        <f>VLOOKUP(Citas[[#This Row],[VIN]],Noshow11[[VIN]:[STATUS]],3,0)</f>
        <v>#N/A</v>
      </c>
      <c r="S179" t="e">
        <f t="shared" si="13"/>
        <v>#N/A</v>
      </c>
      <c r="T179" t="e">
        <f t="shared" si="14"/>
        <v>#N/A</v>
      </c>
    </row>
    <row r="180" spans="1:20">
      <c r="A180" s="1">
        <v>44993</v>
      </c>
      <c r="B180" s="7">
        <v>0.4375</v>
      </c>
      <c r="C180" s="151">
        <v>835.2</v>
      </c>
      <c r="D180">
        <v>112529</v>
      </c>
      <c r="E180" s="4" t="s">
        <v>3954</v>
      </c>
      <c r="F180" s="4"/>
      <c r="G180" s="3" t="s">
        <v>1836</v>
      </c>
      <c r="H180" s="3" t="s">
        <v>54</v>
      </c>
      <c r="I180" s="4" t="s">
        <v>1841</v>
      </c>
      <c r="J180" t="s">
        <v>1839</v>
      </c>
      <c r="K180" t="s">
        <v>367</v>
      </c>
      <c r="L180" t="s">
        <v>118</v>
      </c>
      <c r="M180" s="7">
        <v>0.45833333333333331</v>
      </c>
      <c r="N180" s="7" t="s">
        <v>3734</v>
      </c>
      <c r="O180" s="178" t="s">
        <v>3735</v>
      </c>
      <c r="P180" s="3">
        <v>2014</v>
      </c>
      <c r="Q180" s="4" t="str">
        <f>VLOOKUP(Citas[[#This Row],[VIN]],Servicios[VIN 8 BV],1,0)</f>
        <v>ES435100</v>
      </c>
      <c r="R180" t="str">
        <f>VLOOKUP(Citas[[#This Row],[VIN]],Noshow11[[VIN]:[STATUS]],3,0)</f>
        <v>ON TIME</v>
      </c>
      <c r="S180" t="str">
        <f t="shared" si="13"/>
        <v>CONCRETADO</v>
      </c>
      <c r="T180" t="str">
        <f t="shared" si="14"/>
        <v>CONCRETADO</v>
      </c>
    </row>
    <row r="181" spans="1:20">
      <c r="A181" s="1">
        <v>44993</v>
      </c>
      <c r="B181" s="7">
        <v>0.44791666666666669</v>
      </c>
      <c r="C181" s="151">
        <v>0</v>
      </c>
      <c r="D181">
        <v>112531</v>
      </c>
      <c r="E181" s="4" t="s">
        <v>3955</v>
      </c>
      <c r="F181" s="4" t="s">
        <v>51</v>
      </c>
      <c r="G181" s="3" t="s">
        <v>1836</v>
      </c>
      <c r="H181" s="3" t="s">
        <v>54</v>
      </c>
      <c r="I181" s="4" t="s">
        <v>1841</v>
      </c>
      <c r="J181" t="s">
        <v>1839</v>
      </c>
      <c r="K181" t="s">
        <v>367</v>
      </c>
      <c r="L181" t="s">
        <v>118</v>
      </c>
      <c r="M181" s="7">
        <v>0.58333333333333337</v>
      </c>
      <c r="N181" s="7" t="s">
        <v>3734</v>
      </c>
      <c r="O181" s="178" t="s">
        <v>3735</v>
      </c>
      <c r="P181" s="3">
        <v>2014</v>
      </c>
      <c r="Q181" s="4" t="str">
        <f>VLOOKUP(Citas[[#This Row],[VIN]],Servicios[VIN 8 BV],1,0)</f>
        <v>ES435100</v>
      </c>
      <c r="R181" t="str">
        <f>VLOOKUP(Citas[[#This Row],[VIN]],Noshow11[[VIN]:[STATUS]],3,0)</f>
        <v>ON TIME</v>
      </c>
      <c r="S181" t="str">
        <f t="shared" si="13"/>
        <v>CONCRETADO</v>
      </c>
      <c r="T181" t="str">
        <f t="shared" si="14"/>
        <v>CONCRETADO</v>
      </c>
    </row>
    <row r="182" spans="1:20">
      <c r="A182" s="1">
        <v>44993</v>
      </c>
      <c r="B182" s="7">
        <v>0.45833333333333331</v>
      </c>
      <c r="C182" s="151">
        <v>1899</v>
      </c>
      <c r="D182">
        <v>112405</v>
      </c>
      <c r="E182" s="4" t="s">
        <v>3859</v>
      </c>
      <c r="F182" s="4" t="s">
        <v>3758</v>
      </c>
      <c r="G182" s="3" t="s">
        <v>2255</v>
      </c>
      <c r="H182" s="3" t="s">
        <v>58</v>
      </c>
      <c r="I182" s="4" t="s">
        <v>2259</v>
      </c>
      <c r="J182" t="s">
        <v>1491</v>
      </c>
      <c r="K182" t="s">
        <v>244</v>
      </c>
      <c r="L182" t="s">
        <v>119</v>
      </c>
      <c r="M182" s="7" t="s">
        <v>3759</v>
      </c>
      <c r="N182" s="7" t="s">
        <v>3760</v>
      </c>
      <c r="O182" s="178" t="s">
        <v>3761</v>
      </c>
      <c r="P182" s="3">
        <v>2021</v>
      </c>
      <c r="Q182" s="4" t="str">
        <f>VLOOKUP(Citas[[#This Row],[VIN]],Servicios[VIN 8 BV],1,0)</f>
        <v>MK012968</v>
      </c>
      <c r="R182" t="str">
        <f>VLOOKUP(Citas[[#This Row],[VIN]],Noshow11[[VIN]:[STATUS]],3,0)</f>
        <v>ON TIME</v>
      </c>
      <c r="S182" t="str">
        <f t="shared" si="13"/>
        <v>CONCRETADO</v>
      </c>
      <c r="T182" t="str">
        <f t="shared" si="14"/>
        <v>CONCRETADO</v>
      </c>
    </row>
    <row r="183" spans="1:20">
      <c r="A183" s="1">
        <v>44993</v>
      </c>
      <c r="B183" s="7">
        <v>0.45833333333333331</v>
      </c>
      <c r="C183" s="151">
        <v>1899</v>
      </c>
      <c r="D183">
        <v>112494</v>
      </c>
      <c r="E183" s="4" t="s">
        <v>3956</v>
      </c>
      <c r="F183" s="4"/>
      <c r="G183" s="3" t="s">
        <v>1551</v>
      </c>
      <c r="H183" s="3" t="s">
        <v>58</v>
      </c>
      <c r="I183" s="4" t="s">
        <v>1556</v>
      </c>
      <c r="J183" t="s">
        <v>1554</v>
      </c>
      <c r="K183" t="s">
        <v>251</v>
      </c>
      <c r="L183" t="s">
        <v>120</v>
      </c>
      <c r="M183" s="7">
        <v>0.46875</v>
      </c>
      <c r="N183" s="7">
        <v>0.66666666666666663</v>
      </c>
      <c r="O183" s="178" t="s">
        <v>3728</v>
      </c>
      <c r="P183" s="3">
        <v>2016</v>
      </c>
      <c r="Q183" s="4" t="str">
        <f>VLOOKUP(Citas[[#This Row],[VIN]],Servicios[VIN 8 BV],1,0)</f>
        <v>G1393757</v>
      </c>
      <c r="R183" t="str">
        <f>VLOOKUP(Citas[[#This Row],[VIN]],Noshow11[[VIN]:[STATUS]],3,0)</f>
        <v>REPROG</v>
      </c>
      <c r="S183" t="b">
        <f t="shared" si="13"/>
        <v>0</v>
      </c>
      <c r="T183" t="b">
        <f t="shared" si="14"/>
        <v>0</v>
      </c>
    </row>
    <row r="184" spans="1:20">
      <c r="A184" s="1">
        <v>44993</v>
      </c>
      <c r="B184" s="7">
        <v>0.47916666666666669</v>
      </c>
      <c r="C184" s="151">
        <v>5330</v>
      </c>
      <c r="D184">
        <v>112406</v>
      </c>
      <c r="E184" s="4" t="s">
        <v>3828</v>
      </c>
      <c r="F184" s="4" t="s">
        <v>3758</v>
      </c>
      <c r="G184" s="3" t="s">
        <v>1488</v>
      </c>
      <c r="H184" s="3" t="s">
        <v>58</v>
      </c>
      <c r="I184" s="4" t="s">
        <v>3957</v>
      </c>
      <c r="J184" t="s">
        <v>1491</v>
      </c>
      <c r="K184" t="s">
        <v>244</v>
      </c>
      <c r="L184" t="s">
        <v>119</v>
      </c>
      <c r="M184" s="7" t="s">
        <v>3759</v>
      </c>
      <c r="N184" s="7" t="s">
        <v>3760</v>
      </c>
      <c r="O184" s="178" t="s">
        <v>3761</v>
      </c>
      <c r="P184" s="3">
        <v>2022</v>
      </c>
      <c r="Q184" s="4" t="str">
        <f>VLOOKUP(Citas[[#This Row],[VIN]],Servicios[VIN 8 BV],1,0)</f>
        <v>N3006806</v>
      </c>
      <c r="R184" t="str">
        <f>VLOOKUP(Citas[[#This Row],[VIN]],Noshow11[[VIN]:[STATUS]],3,0)</f>
        <v>ON TIME</v>
      </c>
      <c r="S184" t="str">
        <f t="shared" si="13"/>
        <v>CONCRETADO</v>
      </c>
      <c r="T184" t="str">
        <f t="shared" si="14"/>
        <v>CONCRETADO</v>
      </c>
    </row>
    <row r="185" spans="1:20">
      <c r="A185" s="1">
        <v>44993</v>
      </c>
      <c r="B185" s="7">
        <v>0.47916666666666669</v>
      </c>
      <c r="C185" s="151">
        <v>3260</v>
      </c>
      <c r="D185">
        <v>112589</v>
      </c>
      <c r="E185" s="4" t="s">
        <v>3771</v>
      </c>
      <c r="F185" s="4" t="s">
        <v>3739</v>
      </c>
      <c r="G185" s="3" t="s">
        <v>1954</v>
      </c>
      <c r="H185" s="3" t="s">
        <v>54</v>
      </c>
      <c r="I185" s="4" t="s">
        <v>3730</v>
      </c>
      <c r="J185" t="s">
        <v>1957</v>
      </c>
      <c r="K185" t="s">
        <v>231</v>
      </c>
      <c r="L185" t="s">
        <v>118</v>
      </c>
      <c r="M185" s="7">
        <v>0.48958333333333331</v>
      </c>
      <c r="N185" s="7">
        <v>0.70833333333333337</v>
      </c>
      <c r="O185" s="178" t="s">
        <v>3740</v>
      </c>
      <c r="P185" s="3">
        <v>2021</v>
      </c>
      <c r="Q185" s="4" t="str">
        <f>VLOOKUP(Citas[[#This Row],[VIN]],Servicios[VIN 8 BV],1,0)</f>
        <v>M1214079</v>
      </c>
      <c r="R185" t="str">
        <f>VLOOKUP(Citas[[#This Row],[VIN]],Noshow11[[VIN]:[STATUS]],3,0)</f>
        <v>REPROG</v>
      </c>
      <c r="S185" t="b">
        <f t="shared" si="13"/>
        <v>0</v>
      </c>
      <c r="T185" t="b">
        <f t="shared" si="14"/>
        <v>0</v>
      </c>
    </row>
    <row r="186" spans="1:20">
      <c r="A186" s="1">
        <v>44993</v>
      </c>
      <c r="B186" s="7">
        <v>0.5</v>
      </c>
      <c r="C186" s="151">
        <v>1899</v>
      </c>
      <c r="D186">
        <v>112587</v>
      </c>
      <c r="E186" s="4" t="s">
        <v>3859</v>
      </c>
      <c r="F186" s="4"/>
      <c r="G186" s="3" t="s">
        <v>3958</v>
      </c>
      <c r="H186" s="3" t="s">
        <v>54</v>
      </c>
      <c r="I186" s="4" t="s">
        <v>3959</v>
      </c>
      <c r="J186" t="s">
        <v>3960</v>
      </c>
      <c r="K186" t="s">
        <v>451</v>
      </c>
      <c r="L186" t="s">
        <v>118</v>
      </c>
      <c r="M186" s="7">
        <v>0.51041666666666663</v>
      </c>
      <c r="N186" s="7">
        <v>0.66666666666666663</v>
      </c>
      <c r="O186" s="178" t="s">
        <v>3756</v>
      </c>
      <c r="P186" s="3">
        <v>2020</v>
      </c>
      <c r="Q186" s="4" t="str">
        <f>VLOOKUP(Citas[[#This Row],[VIN]],Servicios[VIN 8 BV],1,0)</f>
        <v>L1637842</v>
      </c>
      <c r="R186" t="str">
        <f>VLOOKUP(Citas[[#This Row],[VIN]],Noshow11[[VIN]:[STATUS]],3,0)</f>
        <v>LATE</v>
      </c>
      <c r="S186" t="str">
        <f t="shared" si="13"/>
        <v>CONCRETADO</v>
      </c>
      <c r="T186" t="str">
        <f t="shared" si="14"/>
        <v>CONCRETADO</v>
      </c>
    </row>
    <row r="187" spans="1:20">
      <c r="A187" s="1">
        <v>44993</v>
      </c>
      <c r="B187" s="7">
        <v>0.5</v>
      </c>
      <c r="C187" s="151">
        <v>1899</v>
      </c>
      <c r="D187">
        <v>112588</v>
      </c>
      <c r="E187" s="4" t="s">
        <v>3859</v>
      </c>
      <c r="F187" s="4"/>
      <c r="G187" s="3" t="s">
        <v>1250</v>
      </c>
      <c r="H187" s="3" t="s">
        <v>45</v>
      </c>
      <c r="I187" s="4" t="s">
        <v>3961</v>
      </c>
      <c r="J187" t="s">
        <v>1253</v>
      </c>
      <c r="K187" t="s">
        <v>215</v>
      </c>
      <c r="L187" t="s">
        <v>119</v>
      </c>
      <c r="M187" s="7">
        <v>0.51041666666666663</v>
      </c>
      <c r="N187" s="7">
        <v>0.70833333333333337</v>
      </c>
      <c r="O187" s="178" t="s">
        <v>3728</v>
      </c>
      <c r="P187" s="3">
        <v>2019</v>
      </c>
      <c r="Q187" s="4" t="str">
        <f>VLOOKUP(Citas[[#This Row],[VIN]],Servicios[VIN 8 BV],1,0)</f>
        <v>K3102654</v>
      </c>
      <c r="R187" t="str">
        <f>VLOOKUP(Citas[[#This Row],[VIN]],Noshow11[[VIN]:[STATUS]],3,0)</f>
        <v>ON TIME</v>
      </c>
      <c r="S187" t="str">
        <f t="shared" si="13"/>
        <v>CONCRETADO</v>
      </c>
      <c r="T187" t="str">
        <f t="shared" si="14"/>
        <v>CONCRETADO</v>
      </c>
    </row>
    <row r="188" spans="1:20">
      <c r="A188" s="1">
        <v>44993</v>
      </c>
      <c r="B188" s="7">
        <v>0.52083333333333337</v>
      </c>
      <c r="C188" s="151">
        <v>1899</v>
      </c>
      <c r="D188">
        <v>112584</v>
      </c>
      <c r="E188" s="4" t="s">
        <v>3762</v>
      </c>
      <c r="F188" s="4"/>
      <c r="G188" s="3" t="s">
        <v>1257</v>
      </c>
      <c r="H188" s="3" t="s">
        <v>45</v>
      </c>
      <c r="I188" s="4" t="s">
        <v>1262</v>
      </c>
      <c r="J188" t="s">
        <v>3962</v>
      </c>
      <c r="K188" t="s">
        <v>251</v>
      </c>
      <c r="L188" t="s">
        <v>118</v>
      </c>
      <c r="M188" s="7">
        <v>0.54166666666666663</v>
      </c>
      <c r="N188" s="7">
        <v>0.70833333333333337</v>
      </c>
      <c r="O188" s="178" t="s">
        <v>3756</v>
      </c>
      <c r="P188" s="3">
        <v>2016</v>
      </c>
      <c r="Q188" s="4" t="str">
        <f>VLOOKUP(Citas[[#This Row],[VIN]],Servicios[VIN 8 BV],1,0)</f>
        <v>G0164209</v>
      </c>
      <c r="R188" t="str">
        <f>VLOOKUP(Citas[[#This Row],[VIN]],Noshow11[[VIN]:[STATUS]],3,0)</f>
        <v>ON TIME</v>
      </c>
      <c r="S188" t="str">
        <f t="shared" si="13"/>
        <v>CONCRETADO</v>
      </c>
      <c r="T188" t="str">
        <f t="shared" si="14"/>
        <v>CONCRETADO</v>
      </c>
    </row>
    <row r="189" spans="1:20">
      <c r="A189" s="1">
        <v>44993</v>
      </c>
      <c r="B189" s="7">
        <v>0.52083333333333337</v>
      </c>
      <c r="C189" s="151">
        <v>4210</v>
      </c>
      <c r="D189">
        <v>112594</v>
      </c>
      <c r="E189" s="4" t="s">
        <v>3963</v>
      </c>
      <c r="F189" s="4" t="s">
        <v>3739</v>
      </c>
      <c r="G189" s="3" t="s">
        <v>1264</v>
      </c>
      <c r="H189" s="3" t="s">
        <v>54</v>
      </c>
      <c r="I189" s="4" t="s">
        <v>1269</v>
      </c>
      <c r="J189" t="s">
        <v>1267</v>
      </c>
      <c r="K189" t="s">
        <v>274</v>
      </c>
      <c r="L189" t="s">
        <v>119</v>
      </c>
      <c r="M189" s="7">
        <v>0.54166666666666663</v>
      </c>
      <c r="N189" s="7">
        <v>0.70833333333333337</v>
      </c>
      <c r="O189" s="178" t="s">
        <v>3776</v>
      </c>
      <c r="P189" s="3">
        <v>2022</v>
      </c>
      <c r="Q189" s="4" t="str">
        <f>VLOOKUP(Citas[[#This Row],[VIN]],Servicios[VIN 8 BV],1,0)</f>
        <v>NJ032759</v>
      </c>
      <c r="R189" t="str">
        <f>VLOOKUP(Citas[[#This Row],[VIN]],Noshow11[[VIN]:[STATUS]],3,0)</f>
        <v>ON TIME</v>
      </c>
      <c r="S189" t="str">
        <f t="shared" si="13"/>
        <v>CONCRETADO</v>
      </c>
      <c r="T189" t="str">
        <f t="shared" si="14"/>
        <v>CONCRETADO</v>
      </c>
    </row>
    <row r="190" spans="1:20">
      <c r="A190" s="1">
        <v>44993</v>
      </c>
      <c r="B190" s="7">
        <v>0.54166666666666663</v>
      </c>
      <c r="C190" s="151">
        <v>1899</v>
      </c>
      <c r="D190">
        <v>112592</v>
      </c>
      <c r="E190" s="4" t="s">
        <v>3755</v>
      </c>
      <c r="F190" s="4" t="s">
        <v>3739</v>
      </c>
      <c r="G190" s="3" t="s">
        <v>1297</v>
      </c>
      <c r="H190" s="3" t="s">
        <v>49</v>
      </c>
      <c r="I190" s="4" t="s">
        <v>1302</v>
      </c>
      <c r="J190" t="s">
        <v>1300</v>
      </c>
      <c r="K190" t="s">
        <v>310</v>
      </c>
      <c r="L190" t="s">
        <v>118</v>
      </c>
      <c r="M190" s="7">
        <v>0.55208333333333337</v>
      </c>
      <c r="N190" s="7">
        <v>0.66666666666666663</v>
      </c>
      <c r="O190" s="178" t="s">
        <v>3740</v>
      </c>
      <c r="P190" s="3">
        <v>2019</v>
      </c>
      <c r="Q190" s="4" t="str">
        <f>VLOOKUP(Citas[[#This Row],[VIN]],Servicios[VIN 8 BV],1,0)</f>
        <v>KP930510</v>
      </c>
      <c r="R190" t="str">
        <f>VLOOKUP(Citas[[#This Row],[VIN]],Noshow11[[VIN]:[STATUS]],3,0)</f>
        <v>REPROG</v>
      </c>
      <c r="S190" t="b">
        <f t="shared" si="13"/>
        <v>0</v>
      </c>
      <c r="T190" t="b">
        <f t="shared" si="14"/>
        <v>0</v>
      </c>
    </row>
    <row r="191" spans="1:20">
      <c r="A191" s="1">
        <v>44993</v>
      </c>
      <c r="B191" s="7">
        <v>0.54166666666666663</v>
      </c>
      <c r="C191" s="151">
        <v>3260</v>
      </c>
      <c r="D191">
        <v>112595</v>
      </c>
      <c r="E191" s="4" t="s">
        <v>3964</v>
      </c>
      <c r="F191" s="4"/>
      <c r="G191" s="3" t="s">
        <v>1304</v>
      </c>
      <c r="H191" s="3" t="s">
        <v>54</v>
      </c>
      <c r="I191" s="4" t="s">
        <v>3965</v>
      </c>
      <c r="J191" t="s">
        <v>3966</v>
      </c>
      <c r="K191" t="s">
        <v>231</v>
      </c>
      <c r="L191" t="s">
        <v>119</v>
      </c>
      <c r="M191" s="7">
        <v>0.57291666666666663</v>
      </c>
      <c r="N191" s="7">
        <v>0.73958333333333337</v>
      </c>
      <c r="O191" s="178" t="s">
        <v>3756</v>
      </c>
      <c r="P191" s="3">
        <v>2014</v>
      </c>
      <c r="Q191" s="4" t="str">
        <f>VLOOKUP(Citas[[#This Row],[VIN]],Servicios[VIN 8 BV],1,0)</f>
        <v>E1434133</v>
      </c>
      <c r="R191" t="str">
        <f>VLOOKUP(Citas[[#This Row],[VIN]],Noshow11[[VIN]:[STATUS]],3,0)</f>
        <v>LATE</v>
      </c>
      <c r="S191" t="str">
        <f t="shared" si="13"/>
        <v>CONCRETADO</v>
      </c>
      <c r="T191" t="str">
        <f t="shared" si="14"/>
        <v>CONCRETADO</v>
      </c>
    </row>
    <row r="192" spans="1:20">
      <c r="A192" s="1">
        <v>44993</v>
      </c>
      <c r="B192" s="7">
        <v>0.64583333333333337</v>
      </c>
      <c r="C192" s="151">
        <v>3260</v>
      </c>
      <c r="D192">
        <v>112558</v>
      </c>
      <c r="E192" s="4" t="s">
        <v>3781</v>
      </c>
      <c r="F192" s="4"/>
      <c r="G192" s="3" t="s">
        <v>1277</v>
      </c>
      <c r="H192" s="3" t="s">
        <v>54</v>
      </c>
      <c r="I192" s="4" t="s">
        <v>1282</v>
      </c>
      <c r="J192" t="s">
        <v>1280</v>
      </c>
      <c r="K192" t="s">
        <v>244</v>
      </c>
      <c r="L192" t="s">
        <v>118</v>
      </c>
      <c r="M192" s="7">
        <v>0.65625</v>
      </c>
      <c r="N192" s="7">
        <v>0.75</v>
      </c>
      <c r="O192" s="178" t="s">
        <v>3728</v>
      </c>
      <c r="P192" s="3">
        <v>2011</v>
      </c>
      <c r="Q192" s="4" t="str">
        <f>VLOOKUP(Citas[[#This Row],[VIN]],Servicios[VIN 8 BV],1,0)</f>
        <v>BK008232</v>
      </c>
      <c r="R192" t="str">
        <f>VLOOKUP(Citas[[#This Row],[VIN]],Noshow11[[VIN]:[STATUS]],3,0)</f>
        <v>ON TIME</v>
      </c>
      <c r="S192" t="str">
        <f t="shared" si="13"/>
        <v>CONCRETADO</v>
      </c>
      <c r="T192" t="str">
        <f t="shared" si="14"/>
        <v>CONCRETADO</v>
      </c>
    </row>
    <row r="193" spans="1:20">
      <c r="A193" s="1">
        <v>44994</v>
      </c>
      <c r="B193" s="7">
        <v>0.33333333333333331</v>
      </c>
      <c r="C193" s="151">
        <v>4210</v>
      </c>
      <c r="D193">
        <v>112530</v>
      </c>
      <c r="E193" s="4" t="s">
        <v>3772</v>
      </c>
      <c r="F193" s="4" t="s">
        <v>3739</v>
      </c>
      <c r="G193" s="3" t="s">
        <v>3773</v>
      </c>
      <c r="H193" s="3" t="s">
        <v>58</v>
      </c>
      <c r="I193" s="4" t="s">
        <v>3774</v>
      </c>
      <c r="J193" t="s">
        <v>3775</v>
      </c>
      <c r="K193" t="s">
        <v>215</v>
      </c>
      <c r="L193" t="s">
        <v>119</v>
      </c>
      <c r="M193" s="7">
        <v>0.35416666666666669</v>
      </c>
      <c r="N193" s="7">
        <v>0.45833333333333331</v>
      </c>
      <c r="O193" s="178" t="s">
        <v>3776</v>
      </c>
      <c r="P193" s="3">
        <v>2018</v>
      </c>
      <c r="Q193" s="4" t="str">
        <f>VLOOKUP(Citas[[#This Row],[VIN]],Servicios[VIN 8 BV],1,0)</f>
        <v>J3603722</v>
      </c>
      <c r="R193" t="str">
        <f>VLOOKUP(Citas[[#This Row],[VIN]],Noshow11[[VIN]:[STATUS]],3,0)</f>
        <v>REPROG</v>
      </c>
      <c r="S193" t="b">
        <f t="shared" si="13"/>
        <v>0</v>
      </c>
      <c r="T193" t="b">
        <f t="shared" si="14"/>
        <v>0</v>
      </c>
    </row>
    <row r="194" spans="1:20">
      <c r="A194" s="1">
        <v>44994</v>
      </c>
      <c r="B194" s="7">
        <v>0.33333333333333331</v>
      </c>
      <c r="C194" s="151">
        <v>5330</v>
      </c>
      <c r="D194">
        <v>112561</v>
      </c>
      <c r="E194" s="4" t="s">
        <v>3763</v>
      </c>
      <c r="F194" s="4" t="s">
        <v>3739</v>
      </c>
      <c r="G194" s="3" t="s">
        <v>1317</v>
      </c>
      <c r="H194" s="3" t="s">
        <v>49</v>
      </c>
      <c r="I194" s="4" t="s">
        <v>1322</v>
      </c>
      <c r="J194" t="s">
        <v>1320</v>
      </c>
      <c r="K194" t="s">
        <v>251</v>
      </c>
      <c r="L194" t="s">
        <v>118</v>
      </c>
      <c r="M194" s="7">
        <v>0.36805555555555558</v>
      </c>
      <c r="N194" s="7">
        <v>0.47916666666666669</v>
      </c>
      <c r="O194" s="178" t="s">
        <v>3740</v>
      </c>
      <c r="P194" s="3">
        <v>2020</v>
      </c>
      <c r="Q194" s="4" t="str">
        <f>VLOOKUP(Citas[[#This Row],[VIN]],Servicios[VIN 8 BV],1,0)</f>
        <v>L0007033</v>
      </c>
      <c r="R194" t="str">
        <f>VLOOKUP(Citas[[#This Row],[VIN]],Noshow11[[VIN]:[STATUS]],3,0)</f>
        <v>ON TIME</v>
      </c>
      <c r="S194" t="str">
        <f t="shared" si="13"/>
        <v>CONCRETADO</v>
      </c>
      <c r="T194" t="str">
        <f t="shared" si="14"/>
        <v>CONCRETADO</v>
      </c>
    </row>
    <row r="195" spans="1:20">
      <c r="A195" s="1">
        <v>44994</v>
      </c>
      <c r="B195" s="7">
        <v>0.34375</v>
      </c>
      <c r="C195" s="151">
        <v>6599</v>
      </c>
      <c r="D195">
        <v>112567</v>
      </c>
      <c r="E195" s="4" t="s">
        <v>3753</v>
      </c>
      <c r="F195" s="4"/>
      <c r="G195" s="3" t="s">
        <v>3967</v>
      </c>
      <c r="H195" s="3" t="s">
        <v>45</v>
      </c>
      <c r="I195" s="4" t="s">
        <v>3968</v>
      </c>
      <c r="J195" t="s">
        <v>1181</v>
      </c>
      <c r="K195" t="s">
        <v>338</v>
      </c>
      <c r="L195" t="s">
        <v>118</v>
      </c>
      <c r="M195" s="7">
        <v>0.36458333333333331</v>
      </c>
      <c r="N195" s="7">
        <v>0.5</v>
      </c>
      <c r="O195" s="178" t="s">
        <v>3728</v>
      </c>
      <c r="P195" s="3">
        <v>2021</v>
      </c>
      <c r="Q195" s="4" t="str">
        <f>VLOOKUP(Citas[[#This Row],[VIN]],Servicios[VIN 8 BV],1,0)</f>
        <v>M6002729</v>
      </c>
      <c r="R195" t="str">
        <f>VLOOKUP(Citas[[#This Row],[VIN]],Noshow11[[VIN]:[STATUS]],3,0)</f>
        <v>ON TIME</v>
      </c>
      <c r="S195" t="str">
        <f t="shared" si="13"/>
        <v>CONCRETADO</v>
      </c>
      <c r="T195" t="str">
        <f t="shared" si="14"/>
        <v>CONCRETADO</v>
      </c>
    </row>
    <row r="196" spans="1:20">
      <c r="A196" s="1">
        <v>44994</v>
      </c>
      <c r="B196" s="7">
        <v>0.34375</v>
      </c>
      <c r="C196" s="151">
        <v>2734.2</v>
      </c>
      <c r="D196">
        <v>112615</v>
      </c>
      <c r="E196" s="4" t="s">
        <v>3969</v>
      </c>
      <c r="F196" s="4"/>
      <c r="G196" s="3" t="s">
        <v>3970</v>
      </c>
      <c r="H196" s="3" t="s">
        <v>45</v>
      </c>
      <c r="I196" s="4" t="s">
        <v>3971</v>
      </c>
      <c r="J196" t="s">
        <v>3972</v>
      </c>
      <c r="K196" t="s">
        <v>310</v>
      </c>
      <c r="L196" t="s">
        <v>119</v>
      </c>
      <c r="M196" s="7">
        <v>0.35416666666666669</v>
      </c>
      <c r="N196" s="7" t="s">
        <v>3734</v>
      </c>
      <c r="O196" s="178" t="s">
        <v>3973</v>
      </c>
      <c r="P196" s="3">
        <v>2021</v>
      </c>
      <c r="Q196" s="4" t="e">
        <f>VLOOKUP(Citas[[#This Row],[VIN]],Servicios[VIN 8 BV],1,0)</f>
        <v>#N/A</v>
      </c>
      <c r="R196" t="str">
        <f>VLOOKUP(Citas[[#This Row],[VIN]],Noshow11[[VIN]:[STATUS]],3,0)</f>
        <v>LATE</v>
      </c>
      <c r="S196" t="str">
        <f t="shared" si="13"/>
        <v>CONCRETADO</v>
      </c>
      <c r="T196" t="str">
        <f t="shared" si="14"/>
        <v>CONCRETADO</v>
      </c>
    </row>
    <row r="197" spans="1:20">
      <c r="A197" s="1">
        <v>44994</v>
      </c>
      <c r="B197" s="7">
        <v>0.35416666666666669</v>
      </c>
      <c r="C197" s="151">
        <v>5330</v>
      </c>
      <c r="D197">
        <v>112582</v>
      </c>
      <c r="E197" s="4" t="s">
        <v>3763</v>
      </c>
      <c r="F197" s="4"/>
      <c r="G197" s="3" t="s">
        <v>1324</v>
      </c>
      <c r="H197" s="3" t="s">
        <v>58</v>
      </c>
      <c r="I197" s="4" t="s">
        <v>1329</v>
      </c>
      <c r="J197" t="s">
        <v>1327</v>
      </c>
      <c r="K197" t="s">
        <v>310</v>
      </c>
      <c r="L197" t="s">
        <v>120</v>
      </c>
      <c r="M197" s="7">
        <v>0.375</v>
      </c>
      <c r="N197" s="7">
        <v>0.47916666666666669</v>
      </c>
      <c r="O197" s="178" t="s">
        <v>3974</v>
      </c>
      <c r="P197" s="3">
        <v>2017</v>
      </c>
      <c r="Q197" s="4" t="str">
        <f>VLOOKUP(Citas[[#This Row],[VIN]],Servicios[VIN 8 BV],1,0)</f>
        <v>HP606016</v>
      </c>
      <c r="R197" t="str">
        <f>VLOOKUP(Citas[[#This Row],[VIN]],Noshow11[[VIN]:[STATUS]],3,0)</f>
        <v>ON TIME</v>
      </c>
      <c r="S197" t="str">
        <f t="shared" si="13"/>
        <v>CONCRETADO</v>
      </c>
      <c r="T197" t="str">
        <f t="shared" si="14"/>
        <v>CONCRETADO</v>
      </c>
    </row>
    <row r="198" spans="1:20">
      <c r="A198" s="1">
        <v>44994</v>
      </c>
      <c r="B198" s="7">
        <v>0.35416666666666669</v>
      </c>
      <c r="C198" s="151">
        <v>3260</v>
      </c>
      <c r="D198">
        <v>112623</v>
      </c>
      <c r="E198" s="4" t="s">
        <v>3771</v>
      </c>
      <c r="F198" s="4" t="s">
        <v>3739</v>
      </c>
      <c r="G198" s="3" t="s">
        <v>1311</v>
      </c>
      <c r="H198" s="3" t="s">
        <v>54</v>
      </c>
      <c r="I198" s="4" t="s">
        <v>3730</v>
      </c>
      <c r="J198" t="s">
        <v>3975</v>
      </c>
      <c r="K198" t="s">
        <v>244</v>
      </c>
      <c r="L198" t="s">
        <v>119</v>
      </c>
      <c r="M198" s="7">
        <v>0.39583333333333331</v>
      </c>
      <c r="N198" s="7">
        <v>0.58333333333333337</v>
      </c>
      <c r="O198" s="178" t="s">
        <v>3740</v>
      </c>
      <c r="P198" s="3">
        <v>2021</v>
      </c>
      <c r="Q198" s="4" t="str">
        <f>VLOOKUP(Citas[[#This Row],[VIN]],Servicios[VIN 8 BV],1,0)</f>
        <v>MK020070</v>
      </c>
      <c r="R198" t="str">
        <f>VLOOKUP(Citas[[#This Row],[VIN]],Noshow11[[VIN]:[STATUS]],3,0)</f>
        <v>ON TIME</v>
      </c>
      <c r="S198" t="str">
        <f t="shared" si="13"/>
        <v>CONCRETADO</v>
      </c>
      <c r="T198" t="str">
        <f t="shared" si="14"/>
        <v>CONCRETADO</v>
      </c>
    </row>
    <row r="199" spans="1:20">
      <c r="A199" s="1">
        <v>44994</v>
      </c>
      <c r="B199" s="7">
        <v>0.375</v>
      </c>
      <c r="C199" s="151">
        <v>1899</v>
      </c>
      <c r="D199">
        <v>112546</v>
      </c>
      <c r="E199" s="4" t="s">
        <v>3976</v>
      </c>
      <c r="F199" s="4" t="s">
        <v>3739</v>
      </c>
      <c r="G199" s="3" t="s">
        <v>1331</v>
      </c>
      <c r="H199" s="3" t="s">
        <v>54</v>
      </c>
      <c r="I199" s="4" t="s">
        <v>1335</v>
      </c>
      <c r="J199" t="s">
        <v>3977</v>
      </c>
      <c r="K199" t="s">
        <v>231</v>
      </c>
      <c r="L199" t="s">
        <v>118</v>
      </c>
      <c r="M199" s="7">
        <v>0.40625</v>
      </c>
      <c r="N199" s="7">
        <v>0.5</v>
      </c>
      <c r="O199" s="178" t="s">
        <v>3740</v>
      </c>
      <c r="P199" s="3">
        <v>2022</v>
      </c>
      <c r="Q199" s="4" t="str">
        <f>VLOOKUP(Citas[[#This Row],[VIN]],Servicios[VIN 8 BV],1,0)</f>
        <v>N1249012</v>
      </c>
      <c r="R199" t="str">
        <f>VLOOKUP(Citas[[#This Row],[VIN]],Noshow11[[VIN]:[STATUS]],3,0)</f>
        <v>ON TIME</v>
      </c>
      <c r="S199" t="str">
        <f t="shared" si="13"/>
        <v>CONCRETADO</v>
      </c>
      <c r="T199" t="str">
        <f t="shared" si="14"/>
        <v>CONCRETADO</v>
      </c>
    </row>
    <row r="200" spans="1:20">
      <c r="A200" s="1">
        <v>44994</v>
      </c>
      <c r="B200" s="7">
        <v>0.375</v>
      </c>
      <c r="C200" s="151">
        <v>1899</v>
      </c>
      <c r="D200">
        <v>112547</v>
      </c>
      <c r="E200" s="4" t="s">
        <v>3727</v>
      </c>
      <c r="F200" s="4"/>
      <c r="G200" s="3" t="s">
        <v>1622</v>
      </c>
      <c r="H200" s="3" t="s">
        <v>54</v>
      </c>
      <c r="I200" s="4" t="s">
        <v>1627</v>
      </c>
      <c r="J200" t="s">
        <v>1625</v>
      </c>
      <c r="K200" t="s">
        <v>459</v>
      </c>
      <c r="L200" t="s">
        <v>119</v>
      </c>
      <c r="M200" s="7">
        <v>0.38541666666666669</v>
      </c>
      <c r="N200" s="7">
        <v>0.53125</v>
      </c>
      <c r="O200" s="178" t="s">
        <v>3756</v>
      </c>
      <c r="P200" s="3">
        <v>2022</v>
      </c>
      <c r="Q200" s="4" t="str">
        <f>VLOOKUP(Citas[[#This Row],[VIN]],Servicios[VIN 8 BV],1,0)</f>
        <v>NJ045788</v>
      </c>
      <c r="R200" t="str">
        <f>VLOOKUP(Citas[[#This Row],[VIN]],Noshow11[[VIN]:[STATUS]],3,0)</f>
        <v>LATE</v>
      </c>
      <c r="S200" t="str">
        <f t="shared" si="13"/>
        <v>CONCRETADO</v>
      </c>
      <c r="T200" t="str">
        <f t="shared" si="14"/>
        <v>CONCRETADO</v>
      </c>
    </row>
    <row r="201" spans="1:20">
      <c r="A201" s="1">
        <v>44994</v>
      </c>
      <c r="B201" s="7">
        <v>0.375</v>
      </c>
      <c r="C201" s="151">
        <v>835.2</v>
      </c>
      <c r="D201">
        <v>112627</v>
      </c>
      <c r="E201" s="4" t="s">
        <v>3978</v>
      </c>
      <c r="F201" s="4"/>
      <c r="G201" s="3" t="s">
        <v>2031</v>
      </c>
      <c r="H201" s="3" t="s">
        <v>54</v>
      </c>
      <c r="I201" s="4" t="s">
        <v>3730</v>
      </c>
      <c r="J201" t="s">
        <v>2034</v>
      </c>
      <c r="K201" t="s">
        <v>367</v>
      </c>
      <c r="L201" t="s">
        <v>120</v>
      </c>
      <c r="M201" s="7">
        <v>0.39583333333333331</v>
      </c>
      <c r="N201" s="7" t="s">
        <v>3734</v>
      </c>
      <c r="O201" s="178" t="s">
        <v>3752</v>
      </c>
      <c r="P201" s="3">
        <v>2015</v>
      </c>
      <c r="Q201" s="4" t="str">
        <f>VLOOKUP(Citas[[#This Row],[VIN]],Servicios[VIN 8 BV],1,0)</f>
        <v>FS610248</v>
      </c>
      <c r="R201" t="str">
        <f>VLOOKUP(Citas[[#This Row],[VIN]],Noshow11[[VIN]:[STATUS]],3,0)</f>
        <v>LATE</v>
      </c>
      <c r="S201" t="str">
        <f t="shared" si="13"/>
        <v>CONCRETADO</v>
      </c>
      <c r="T201" t="str">
        <f t="shared" si="14"/>
        <v>CONCRETADO</v>
      </c>
    </row>
    <row r="202" spans="1:20">
      <c r="A202" s="1">
        <v>44994</v>
      </c>
      <c r="B202" s="7">
        <v>0.38541666666666669</v>
      </c>
      <c r="C202" s="151">
        <v>3260</v>
      </c>
      <c r="D202">
        <v>112636</v>
      </c>
      <c r="E202" s="4" t="s">
        <v>3798</v>
      </c>
      <c r="F202" s="4"/>
      <c r="G202" s="3" t="s">
        <v>1336</v>
      </c>
      <c r="H202" s="3" t="s">
        <v>58</v>
      </c>
      <c r="I202" s="4" t="s">
        <v>3979</v>
      </c>
      <c r="J202" t="s">
        <v>1339</v>
      </c>
      <c r="K202" t="s">
        <v>517</v>
      </c>
      <c r="L202" t="s">
        <v>119</v>
      </c>
      <c r="M202" s="7">
        <v>0.41666666666666669</v>
      </c>
      <c r="N202" s="7">
        <v>0.58333333333333337</v>
      </c>
      <c r="O202" s="178" t="s">
        <v>3745</v>
      </c>
      <c r="P202" s="3">
        <v>2013</v>
      </c>
      <c r="Q202" s="4" t="str">
        <f>VLOOKUP(Citas[[#This Row],[VIN]],Servicios[VIN 8 BV],1,0)</f>
        <v>DM151123</v>
      </c>
      <c r="R202" t="str">
        <f>VLOOKUP(Citas[[#This Row],[VIN]],Noshow11[[VIN]:[STATUS]],3,0)</f>
        <v>ON TIME</v>
      </c>
      <c r="S202" t="str">
        <f t="shared" si="13"/>
        <v>CONCRETADO</v>
      </c>
      <c r="T202" t="str">
        <f t="shared" si="14"/>
        <v>CONCRETADO</v>
      </c>
    </row>
    <row r="203" spans="1:20">
      <c r="A203" s="1">
        <v>44994</v>
      </c>
      <c r="B203" s="7">
        <v>0.39583333333333331</v>
      </c>
      <c r="C203" s="151">
        <v>835.2</v>
      </c>
      <c r="D203">
        <v>112502</v>
      </c>
      <c r="E203" s="4" t="s">
        <v>3980</v>
      </c>
      <c r="F203" s="4"/>
      <c r="G203" s="3" t="s">
        <v>2870</v>
      </c>
      <c r="H203" s="3" t="s">
        <v>54</v>
      </c>
      <c r="I203" s="4" t="s">
        <v>2875</v>
      </c>
      <c r="J203" t="s">
        <v>2873</v>
      </c>
      <c r="K203" t="s">
        <v>1038</v>
      </c>
      <c r="L203" t="s">
        <v>119</v>
      </c>
      <c r="M203" s="7">
        <v>0.41666666666666669</v>
      </c>
      <c r="N203" s="7" t="s">
        <v>3734</v>
      </c>
      <c r="O203" s="178" t="s">
        <v>3735</v>
      </c>
      <c r="P203" s="3">
        <v>2020</v>
      </c>
      <c r="Q203" s="4" t="str">
        <f>VLOOKUP(Citas[[#This Row],[VIN]],Servicios[VIN 8 BV],1,0)</f>
        <v>LU523436</v>
      </c>
      <c r="R203" t="str">
        <f>VLOOKUP(Citas[[#This Row],[VIN]],Noshow11[[VIN]:[STATUS]],3,0)</f>
        <v>ON TIME</v>
      </c>
      <c r="S203" t="str">
        <f t="shared" si="13"/>
        <v>CONCRETADO</v>
      </c>
      <c r="T203" t="str">
        <f t="shared" si="14"/>
        <v>CONCRETADO</v>
      </c>
    </row>
    <row r="204" spans="1:20">
      <c r="A204" s="1">
        <v>44994</v>
      </c>
      <c r="B204" s="7">
        <v>0.39583333333333331</v>
      </c>
      <c r="C204" s="151">
        <v>1899</v>
      </c>
      <c r="D204">
        <v>112563</v>
      </c>
      <c r="E204" s="4" t="s">
        <v>3895</v>
      </c>
      <c r="F204" s="4"/>
      <c r="G204" s="3" t="s">
        <v>1629</v>
      </c>
      <c r="H204" s="3" t="s">
        <v>49</v>
      </c>
      <c r="I204" s="4" t="s">
        <v>1634</v>
      </c>
      <c r="J204" t="s">
        <v>1632</v>
      </c>
      <c r="K204" t="s">
        <v>338</v>
      </c>
      <c r="L204" t="s">
        <v>118</v>
      </c>
      <c r="M204" s="7">
        <v>0.43055555555555558</v>
      </c>
      <c r="N204" s="7">
        <v>0.65625</v>
      </c>
      <c r="O204" s="178" t="s">
        <v>3728</v>
      </c>
      <c r="P204" s="3">
        <v>2019</v>
      </c>
      <c r="Q204" s="4" t="str">
        <f>VLOOKUP(Citas[[#This Row],[VIN]],Servicios[VIN 8 BV],1,0)</f>
        <v>K6199465</v>
      </c>
      <c r="R204" t="str">
        <f>VLOOKUP(Citas[[#This Row],[VIN]],Noshow11[[VIN]:[STATUS]],3,0)</f>
        <v>REPROG</v>
      </c>
      <c r="S204" t="b">
        <f t="shared" si="13"/>
        <v>0</v>
      </c>
      <c r="T204" t="b">
        <f t="shared" si="14"/>
        <v>0</v>
      </c>
    </row>
    <row r="205" spans="1:20">
      <c r="A205" s="1">
        <v>44994</v>
      </c>
      <c r="B205" s="7">
        <v>0.39583333333333331</v>
      </c>
      <c r="C205" s="151">
        <v>5330</v>
      </c>
      <c r="D205">
        <v>112590</v>
      </c>
      <c r="E205" s="4" t="s">
        <v>3763</v>
      </c>
      <c r="F205" s="4"/>
      <c r="G205" s="3" t="s">
        <v>1343</v>
      </c>
      <c r="H205" s="3" t="s">
        <v>58</v>
      </c>
      <c r="I205" s="4" t="s">
        <v>3981</v>
      </c>
      <c r="J205" t="s">
        <v>3982</v>
      </c>
      <c r="K205" t="s">
        <v>251</v>
      </c>
      <c r="L205" t="s">
        <v>120</v>
      </c>
      <c r="M205" s="7">
        <v>0.44791666666666669</v>
      </c>
      <c r="N205" s="7">
        <v>0.625</v>
      </c>
      <c r="O205" s="178" t="s">
        <v>3756</v>
      </c>
      <c r="P205" s="3">
        <v>2020</v>
      </c>
      <c r="Q205" s="4" t="str">
        <f>VLOOKUP(Citas[[#This Row],[VIN]],Servicios[VIN 8 BV],1,0)</f>
        <v>L0082037</v>
      </c>
      <c r="R205" t="str">
        <f>VLOOKUP(Citas[[#This Row],[VIN]],Noshow11[[VIN]:[STATUS]],3,0)</f>
        <v>REPROG</v>
      </c>
      <c r="S205" t="b">
        <f t="shared" si="13"/>
        <v>0</v>
      </c>
      <c r="T205" t="b">
        <f t="shared" si="14"/>
        <v>0</v>
      </c>
    </row>
    <row r="206" spans="1:20">
      <c r="A206" s="1">
        <v>44994</v>
      </c>
      <c r="B206" s="7">
        <v>0.41666666666666669</v>
      </c>
      <c r="C206" s="151">
        <v>1899</v>
      </c>
      <c r="D206">
        <v>112232</v>
      </c>
      <c r="E206" s="4" t="s">
        <v>3727</v>
      </c>
      <c r="F206" s="4"/>
      <c r="G206" s="3" t="s">
        <v>1350</v>
      </c>
      <c r="H206" s="3" t="s">
        <v>45</v>
      </c>
      <c r="I206" s="4" t="s">
        <v>1355</v>
      </c>
      <c r="J206" t="s">
        <v>1353</v>
      </c>
      <c r="K206" t="s">
        <v>310</v>
      </c>
      <c r="L206" t="s">
        <v>118</v>
      </c>
      <c r="M206" s="7">
        <v>0.42708333333333331</v>
      </c>
      <c r="N206" s="7">
        <v>0.60416666666666663</v>
      </c>
      <c r="O206" s="178" t="s">
        <v>3756</v>
      </c>
      <c r="P206" s="3">
        <v>2020</v>
      </c>
      <c r="Q206" s="4" t="str">
        <f>VLOOKUP(Citas[[#This Row],[VIN]],Servicios[VIN 8 BV],1,0)</f>
        <v>LP080616</v>
      </c>
      <c r="R206" t="str">
        <f>VLOOKUP(Citas[[#This Row],[VIN]],Noshow11[[VIN]:[STATUS]],3,0)</f>
        <v>ON TIME</v>
      </c>
      <c r="S206" t="str">
        <f t="shared" si="13"/>
        <v>CONCRETADO</v>
      </c>
      <c r="T206" t="str">
        <f t="shared" si="14"/>
        <v>CONCRETADO</v>
      </c>
    </row>
    <row r="207" spans="1:20">
      <c r="A207" s="1">
        <v>44994</v>
      </c>
      <c r="B207" s="7">
        <v>0.41666666666666669</v>
      </c>
      <c r="C207" s="151">
        <v>2849</v>
      </c>
      <c r="D207">
        <v>112569</v>
      </c>
      <c r="E207" s="4" t="s">
        <v>3983</v>
      </c>
      <c r="F207" s="4" t="s">
        <v>3739</v>
      </c>
      <c r="G207" s="3" t="s">
        <v>1357</v>
      </c>
      <c r="H207" s="3" t="s">
        <v>54</v>
      </c>
      <c r="I207" s="4" t="s">
        <v>3730</v>
      </c>
      <c r="J207" t="s">
        <v>1360</v>
      </c>
      <c r="K207" t="s">
        <v>295</v>
      </c>
      <c r="L207" t="s">
        <v>120</v>
      </c>
      <c r="M207" s="7">
        <v>0.44791666666666669</v>
      </c>
      <c r="N207" s="7">
        <v>0.65625</v>
      </c>
      <c r="O207" s="178" t="s">
        <v>3776</v>
      </c>
      <c r="P207" s="3">
        <v>2012</v>
      </c>
      <c r="Q207" s="4" t="str">
        <f>VLOOKUP(Citas[[#This Row],[VIN]],Servicios[VIN 8 BV],1,0)</f>
        <v>CW150607</v>
      </c>
      <c r="R207" t="str">
        <f>VLOOKUP(Citas[[#This Row],[VIN]],Noshow11[[VIN]:[STATUS]],3,0)</f>
        <v>ON TIME</v>
      </c>
      <c r="S207" t="str">
        <f t="shared" si="13"/>
        <v>CONCRETADO</v>
      </c>
      <c r="T207" t="str">
        <f t="shared" si="14"/>
        <v>CONCRETADO</v>
      </c>
    </row>
    <row r="208" spans="1:20">
      <c r="A208" s="1">
        <v>44994</v>
      </c>
      <c r="B208" s="7">
        <v>0.41666666666666669</v>
      </c>
      <c r="C208" s="151">
        <v>1899</v>
      </c>
      <c r="D208">
        <v>112608</v>
      </c>
      <c r="E208" s="4" t="s">
        <v>3956</v>
      </c>
      <c r="F208" s="4"/>
      <c r="G208" s="3" t="s">
        <v>1364</v>
      </c>
      <c r="H208" s="3" t="s">
        <v>45</v>
      </c>
      <c r="I208" s="4" t="s">
        <v>3984</v>
      </c>
      <c r="J208" t="s">
        <v>1367</v>
      </c>
      <c r="K208" t="s">
        <v>310</v>
      </c>
      <c r="L208" t="s">
        <v>119</v>
      </c>
      <c r="M208" s="7">
        <v>0.44791666666666669</v>
      </c>
      <c r="N208" s="7">
        <v>0.58333333333333337</v>
      </c>
      <c r="O208" s="178" t="s">
        <v>3974</v>
      </c>
      <c r="P208" s="3">
        <v>2008</v>
      </c>
      <c r="Q208" s="4" t="str">
        <f>VLOOKUP(Citas[[#This Row],[VIN]],Servicios[VIN 8 BV],1,0)</f>
        <v>8C899259</v>
      </c>
      <c r="R208" t="str">
        <f>VLOOKUP(Citas[[#This Row],[VIN]],Noshow11[[VIN]:[STATUS]],3,0)</f>
        <v>ON TIME</v>
      </c>
      <c r="S208" t="str">
        <f t="shared" si="13"/>
        <v>CONCRETADO</v>
      </c>
      <c r="T208" t="str">
        <f t="shared" si="14"/>
        <v>CONCRETADO</v>
      </c>
    </row>
    <row r="209" spans="1:20">
      <c r="A209" s="1">
        <v>44994</v>
      </c>
      <c r="B209" s="7">
        <v>0.4375</v>
      </c>
      <c r="C209" s="151">
        <v>5330</v>
      </c>
      <c r="D209">
        <v>112513</v>
      </c>
      <c r="E209" s="4" t="s">
        <v>3828</v>
      </c>
      <c r="F209" s="4"/>
      <c r="G209" s="3" t="s">
        <v>1371</v>
      </c>
      <c r="H209" s="3" t="s">
        <v>49</v>
      </c>
      <c r="I209" s="4" t="s">
        <v>3985</v>
      </c>
      <c r="J209" t="s">
        <v>1374</v>
      </c>
      <c r="K209" t="s">
        <v>251</v>
      </c>
      <c r="L209" t="s">
        <v>119</v>
      </c>
      <c r="M209" s="7">
        <v>0.47916666666666669</v>
      </c>
      <c r="N209" s="7">
        <v>0.69791666666666663</v>
      </c>
      <c r="O209" s="178" t="s">
        <v>3974</v>
      </c>
      <c r="P209" s="3">
        <v>2018</v>
      </c>
      <c r="Q209" s="4" t="str">
        <f>VLOOKUP(Citas[[#This Row],[VIN]],Servicios[VIN 8 BV],1,0)</f>
        <v>J1402682</v>
      </c>
      <c r="R209" t="str">
        <f>VLOOKUP(Citas[[#This Row],[VIN]],Noshow11[[VIN]:[STATUS]],3,0)</f>
        <v>ON TIME</v>
      </c>
      <c r="S209" t="str">
        <f t="shared" ref="S209:S219" si="15">IF(OR(R209="ON TIME",R209="LATE"),"CONCRETADO")</f>
        <v>CONCRETADO</v>
      </c>
      <c r="T209" t="str">
        <f t="shared" ref="T209:T219" si="16">IF(OR(R209="ON TIME",R209="LATE"),"CONCRETADO")</f>
        <v>CONCRETADO</v>
      </c>
    </row>
    <row r="210" spans="1:20">
      <c r="A210" s="1">
        <v>44994</v>
      </c>
      <c r="B210" s="7">
        <v>0.4375</v>
      </c>
      <c r="C210" s="151">
        <v>835.2</v>
      </c>
      <c r="D210">
        <v>112602</v>
      </c>
      <c r="E210" s="4" t="s">
        <v>3986</v>
      </c>
      <c r="F210" s="4"/>
      <c r="G210" s="3" t="s">
        <v>1599</v>
      </c>
      <c r="H210" s="3" t="s">
        <v>54</v>
      </c>
      <c r="I210" s="4" t="s">
        <v>1604</v>
      </c>
      <c r="J210" t="s">
        <v>1602</v>
      </c>
      <c r="K210" t="s">
        <v>295</v>
      </c>
      <c r="L210" t="s">
        <v>118</v>
      </c>
      <c r="M210" s="7">
        <v>0.5</v>
      </c>
      <c r="N210" s="7" t="s">
        <v>3734</v>
      </c>
      <c r="O210" s="178" t="s">
        <v>3735</v>
      </c>
      <c r="P210" s="3">
        <v>2015</v>
      </c>
      <c r="Q210" s="4" t="str">
        <f>VLOOKUP(Citas[[#This Row],[VIN]],Servicios[VIN 8 BV],1,0)</f>
        <v>FW398872</v>
      </c>
      <c r="R210" t="str">
        <f>VLOOKUP(Citas[[#This Row],[VIN]],Noshow11[[VIN]:[STATUS]],3,0)</f>
        <v>LATE</v>
      </c>
      <c r="S210" t="str">
        <f t="shared" si="15"/>
        <v>CONCRETADO</v>
      </c>
      <c r="T210" t="str">
        <f t="shared" si="16"/>
        <v>CONCRETADO</v>
      </c>
    </row>
    <row r="211" spans="1:20">
      <c r="A211" s="1">
        <v>44994</v>
      </c>
      <c r="B211" s="7">
        <v>0.4375</v>
      </c>
      <c r="C211" s="151">
        <v>835.2</v>
      </c>
      <c r="D211">
        <v>112629</v>
      </c>
      <c r="E211" s="4" t="s">
        <v>3987</v>
      </c>
      <c r="F211" s="4"/>
      <c r="G211" s="3" t="s">
        <v>3988</v>
      </c>
      <c r="H211" s="3" t="s">
        <v>54</v>
      </c>
      <c r="I211" s="4" t="s">
        <v>3989</v>
      </c>
      <c r="J211" t="s">
        <v>3990</v>
      </c>
      <c r="K211" t="s">
        <v>215</v>
      </c>
      <c r="L211" t="s">
        <v>120</v>
      </c>
      <c r="M211" s="7">
        <v>0.46875</v>
      </c>
      <c r="N211" s="7">
        <v>0.58333333333333337</v>
      </c>
      <c r="O211" s="178" t="s">
        <v>3744</v>
      </c>
      <c r="P211" s="3">
        <v>2020</v>
      </c>
      <c r="Q211" s="4" t="str">
        <f>VLOOKUP(Citas[[#This Row],[VIN]],Servicios[VIN 8 BV],1,0)</f>
        <v>L3126545</v>
      </c>
      <c r="R211" t="str">
        <f>VLOOKUP(Citas[[#This Row],[VIN]],Noshow11[[VIN]:[STATUS]],3,0)</f>
        <v>CANCEL</v>
      </c>
      <c r="S211" t="b">
        <f t="shared" si="15"/>
        <v>0</v>
      </c>
      <c r="T211" t="b">
        <f t="shared" si="16"/>
        <v>0</v>
      </c>
    </row>
    <row r="212" spans="1:20">
      <c r="A212" s="1">
        <v>44994</v>
      </c>
      <c r="B212" s="7">
        <v>0.45833333333333331</v>
      </c>
      <c r="C212" s="151">
        <v>1899</v>
      </c>
      <c r="D212">
        <v>112610</v>
      </c>
      <c r="E212" s="4" t="s">
        <v>3859</v>
      </c>
      <c r="F212" s="4"/>
      <c r="G212" s="3" t="s">
        <v>1467</v>
      </c>
      <c r="H212" s="3" t="s">
        <v>45</v>
      </c>
      <c r="I212" s="4" t="s">
        <v>3991</v>
      </c>
      <c r="J212" t="s">
        <v>3992</v>
      </c>
      <c r="K212" t="s">
        <v>251</v>
      </c>
      <c r="L212" t="s">
        <v>118</v>
      </c>
      <c r="M212" s="7">
        <v>0.46875</v>
      </c>
      <c r="N212" s="7">
        <v>0.57291666666666663</v>
      </c>
      <c r="O212" s="178" t="s">
        <v>3728</v>
      </c>
      <c r="P212" s="3">
        <v>2017</v>
      </c>
      <c r="Q212" s="4" t="str">
        <f>VLOOKUP(Citas[[#This Row],[VIN]],Servicios[VIN 8 BV],1,0)</f>
        <v>H0176779</v>
      </c>
      <c r="R212" t="str">
        <f>VLOOKUP(Citas[[#This Row],[VIN]],Noshow11[[VIN]:[STATUS]],3,0)</f>
        <v>ON TIME</v>
      </c>
      <c r="S212" t="str">
        <f t="shared" si="15"/>
        <v>CONCRETADO</v>
      </c>
      <c r="T212" t="str">
        <f t="shared" si="16"/>
        <v>CONCRETADO</v>
      </c>
    </row>
    <row r="213" spans="1:20">
      <c r="A213" s="1">
        <v>44994</v>
      </c>
      <c r="B213" s="7">
        <v>0.45833333333333331</v>
      </c>
      <c r="C213" s="151">
        <v>1899</v>
      </c>
      <c r="D213">
        <v>112622</v>
      </c>
      <c r="E213" s="4" t="s">
        <v>3727</v>
      </c>
      <c r="F213" s="4" t="s">
        <v>3739</v>
      </c>
      <c r="G213" s="3" t="s">
        <v>1636</v>
      </c>
      <c r="H213" s="3" t="s">
        <v>49</v>
      </c>
      <c r="I213" s="4" t="s">
        <v>3730</v>
      </c>
      <c r="J213" t="s">
        <v>1300</v>
      </c>
      <c r="K213" t="s">
        <v>251</v>
      </c>
      <c r="L213" t="s">
        <v>119</v>
      </c>
      <c r="M213" s="7">
        <v>0.47916666666666669</v>
      </c>
      <c r="N213" s="7">
        <v>0.6875</v>
      </c>
      <c r="O213" s="178" t="s">
        <v>3740</v>
      </c>
      <c r="P213" s="3">
        <v>2023</v>
      </c>
      <c r="Q213" s="4" t="str">
        <f>VLOOKUP(Citas[[#This Row],[VIN]],Servicios[VIN 8 BV],1,0)</f>
        <v>P1335113</v>
      </c>
      <c r="R213" t="str">
        <f>VLOOKUP(Citas[[#This Row],[VIN]],Noshow11[[VIN]:[STATUS]],3,0)</f>
        <v>ON TIME</v>
      </c>
      <c r="S213" t="str">
        <f t="shared" si="15"/>
        <v>CONCRETADO</v>
      </c>
      <c r="T213" t="str">
        <f t="shared" si="16"/>
        <v>CONCRETADO</v>
      </c>
    </row>
    <row r="214" spans="1:20">
      <c r="A214" s="1">
        <v>44994</v>
      </c>
      <c r="B214" s="7">
        <v>0.45833333333333331</v>
      </c>
      <c r="C214" s="151">
        <v>4210</v>
      </c>
      <c r="D214">
        <v>112634</v>
      </c>
      <c r="E214" s="4" t="s">
        <v>3993</v>
      </c>
      <c r="F214" s="4" t="s">
        <v>3739</v>
      </c>
      <c r="G214" s="3" t="s">
        <v>1397</v>
      </c>
      <c r="H214" s="3" t="s">
        <v>54</v>
      </c>
      <c r="I214" s="4" t="s">
        <v>3994</v>
      </c>
      <c r="J214" t="s">
        <v>1400</v>
      </c>
      <c r="K214" t="s">
        <v>231</v>
      </c>
      <c r="L214" t="s">
        <v>120</v>
      </c>
      <c r="M214" s="7">
        <v>0.49305555555555558</v>
      </c>
      <c r="N214" s="7">
        <v>0.66666666666666663</v>
      </c>
      <c r="O214" s="178" t="s">
        <v>3776</v>
      </c>
      <c r="P214" s="3">
        <v>2017</v>
      </c>
      <c r="Q214" s="4" t="str">
        <f>VLOOKUP(Citas[[#This Row],[VIN]],Servicios[VIN 8 BV],1,0)</f>
        <v>H1068334</v>
      </c>
      <c r="R214" t="str">
        <f>VLOOKUP(Citas[[#This Row],[VIN]],Noshow11[[VIN]:[STATUS]],3,0)</f>
        <v>ON TIME</v>
      </c>
      <c r="S214" t="str">
        <f t="shared" si="15"/>
        <v>CONCRETADO</v>
      </c>
      <c r="T214" t="str">
        <f t="shared" si="16"/>
        <v>CONCRETADO</v>
      </c>
    </row>
    <row r="215" spans="1:20">
      <c r="A215" s="1">
        <v>44994</v>
      </c>
      <c r="B215" s="7">
        <v>0.47916666666666669</v>
      </c>
      <c r="C215" s="151">
        <v>3260</v>
      </c>
      <c r="D215">
        <v>112487</v>
      </c>
      <c r="E215" s="4" t="s">
        <v>3771</v>
      </c>
      <c r="F215" s="4" t="s">
        <v>3778</v>
      </c>
      <c r="G215" s="3" t="s">
        <v>1641</v>
      </c>
      <c r="H215" s="3" t="s">
        <v>45</v>
      </c>
      <c r="I215" s="4" t="s">
        <v>1646</v>
      </c>
      <c r="J215" t="s">
        <v>1644</v>
      </c>
      <c r="K215" t="s">
        <v>223</v>
      </c>
      <c r="L215" t="s">
        <v>119</v>
      </c>
      <c r="M215" s="7">
        <v>0.53125</v>
      </c>
      <c r="N215" s="7">
        <v>0.66666666666666663</v>
      </c>
      <c r="O215" s="178" t="s">
        <v>3756</v>
      </c>
      <c r="P215" s="3">
        <v>2021</v>
      </c>
      <c r="Q215" s="4" t="str">
        <f>VLOOKUP(Citas[[#This Row],[VIN]],Servicios[VIN 8 BV],1,0)</f>
        <v>MW241640</v>
      </c>
      <c r="R215" t="str">
        <f>VLOOKUP(Citas[[#This Row],[VIN]],Noshow11[[VIN]:[STATUS]],3,0)</f>
        <v>LATE</v>
      </c>
      <c r="S215" t="str">
        <f t="shared" si="15"/>
        <v>CONCRETADO</v>
      </c>
      <c r="T215" t="str">
        <f t="shared" si="16"/>
        <v>CONCRETADO</v>
      </c>
    </row>
    <row r="216" spans="1:20">
      <c r="A216" s="1">
        <v>44994</v>
      </c>
      <c r="B216" s="7">
        <v>0.47916666666666669</v>
      </c>
      <c r="C216" s="151">
        <v>3260</v>
      </c>
      <c r="D216">
        <v>112579</v>
      </c>
      <c r="E216" s="4" t="s">
        <v>3798</v>
      </c>
      <c r="F216" s="4"/>
      <c r="G216" s="3" t="s">
        <v>1404</v>
      </c>
      <c r="H216" s="3" t="s">
        <v>49</v>
      </c>
      <c r="I216" s="4" t="s">
        <v>3995</v>
      </c>
      <c r="J216" t="s">
        <v>1407</v>
      </c>
      <c r="K216" t="s">
        <v>244</v>
      </c>
      <c r="L216" t="s">
        <v>118</v>
      </c>
      <c r="M216" s="7">
        <v>0.48958333333333331</v>
      </c>
      <c r="N216" s="7">
        <v>0.60416666666666663</v>
      </c>
      <c r="O216" s="178" t="s">
        <v>3728</v>
      </c>
      <c r="P216" s="3">
        <v>2021</v>
      </c>
      <c r="Q216" s="4" t="str">
        <f>VLOOKUP(Citas[[#This Row],[VIN]],Servicios[VIN 8 BV],1,0)</f>
        <v>MK020702</v>
      </c>
      <c r="R216" t="str">
        <f>VLOOKUP(Citas[[#This Row],[VIN]],Noshow11[[VIN]:[STATUS]],3,0)</f>
        <v>ON TIME</v>
      </c>
      <c r="S216" t="str">
        <f t="shared" si="15"/>
        <v>CONCRETADO</v>
      </c>
      <c r="T216" t="str">
        <f t="shared" si="16"/>
        <v>CONCRETADO</v>
      </c>
    </row>
    <row r="217" spans="1:20">
      <c r="A217" s="1">
        <v>44994</v>
      </c>
      <c r="B217" s="7">
        <v>0.625</v>
      </c>
      <c r="C217" s="151">
        <v>835.2</v>
      </c>
      <c r="D217">
        <v>112620</v>
      </c>
      <c r="E217" s="4" t="s">
        <v>3996</v>
      </c>
      <c r="F217" s="4"/>
      <c r="G217" s="3" t="s">
        <v>3997</v>
      </c>
      <c r="H217" s="3" t="s">
        <v>45</v>
      </c>
      <c r="I217" s="4" t="s">
        <v>3730</v>
      </c>
      <c r="J217" t="s">
        <v>3998</v>
      </c>
      <c r="K217" t="s">
        <v>425</v>
      </c>
      <c r="L217" t="s">
        <v>118</v>
      </c>
      <c r="M217" s="7">
        <v>0.64583333333333337</v>
      </c>
      <c r="N217" s="7" t="s">
        <v>3734</v>
      </c>
      <c r="O217" s="178" t="s">
        <v>3735</v>
      </c>
      <c r="P217" s="3">
        <v>2020</v>
      </c>
      <c r="Q217" s="4" t="e">
        <f>VLOOKUP(Citas[[#This Row],[VIN]],Servicios[VIN 8 BV],1,0)</f>
        <v>#N/A</v>
      </c>
      <c r="R217" t="str">
        <f>VLOOKUP(Citas[[#This Row],[VIN]],Noshow11[[VIN]:[STATUS]],3,0)</f>
        <v>LATE</v>
      </c>
      <c r="S217" t="str">
        <f t="shared" si="15"/>
        <v>CONCRETADO</v>
      </c>
      <c r="T217" t="str">
        <f t="shared" si="16"/>
        <v>CONCRETADO</v>
      </c>
    </row>
    <row r="218" spans="1:20">
      <c r="A218" s="1">
        <v>44994</v>
      </c>
      <c r="B218" s="7">
        <v>0.64583333333333337</v>
      </c>
      <c r="C218" s="151">
        <v>1899</v>
      </c>
      <c r="D218">
        <v>112598</v>
      </c>
      <c r="E218" s="4" t="s">
        <v>3738</v>
      </c>
      <c r="F218" s="4"/>
      <c r="G218" s="3" t="s">
        <v>1418</v>
      </c>
      <c r="H218" s="3" t="s">
        <v>45</v>
      </c>
      <c r="I218" s="4" t="s">
        <v>3730</v>
      </c>
      <c r="J218" t="s">
        <v>1421</v>
      </c>
      <c r="K218" t="s">
        <v>231</v>
      </c>
      <c r="L218" t="s">
        <v>118</v>
      </c>
      <c r="M218" s="7">
        <v>0.66666666666666663</v>
      </c>
      <c r="N218" s="7">
        <v>0.75</v>
      </c>
      <c r="O218" s="178" t="s">
        <v>3744</v>
      </c>
      <c r="P218" s="3">
        <v>2022</v>
      </c>
      <c r="Q218" s="4" t="str">
        <f>VLOOKUP(Citas[[#This Row],[VIN]],Servicios[VIN 8 BV],1,0)</f>
        <v>N1252737</v>
      </c>
      <c r="R218" t="str">
        <f>VLOOKUP(Citas[[#This Row],[VIN]],Noshow11[[VIN]:[STATUS]],3,0)</f>
        <v>ON TIME</v>
      </c>
      <c r="S218" t="str">
        <f t="shared" si="15"/>
        <v>CONCRETADO</v>
      </c>
      <c r="T218" t="str">
        <f t="shared" si="16"/>
        <v>CONCRETADO</v>
      </c>
    </row>
    <row r="219" spans="1:20">
      <c r="A219" s="1">
        <v>44994</v>
      </c>
      <c r="B219" s="7">
        <v>0.65625</v>
      </c>
      <c r="C219" s="151">
        <v>0</v>
      </c>
      <c r="D219">
        <v>112599</v>
      </c>
      <c r="E219" s="4" t="s">
        <v>3999</v>
      </c>
      <c r="F219" s="4" t="s">
        <v>51</v>
      </c>
      <c r="G219" s="3" t="s">
        <v>1418</v>
      </c>
      <c r="H219" s="3" t="s">
        <v>45</v>
      </c>
      <c r="I219" s="4" t="s">
        <v>3730</v>
      </c>
      <c r="J219" t="s">
        <v>1421</v>
      </c>
      <c r="K219" t="s">
        <v>231</v>
      </c>
      <c r="L219" t="s">
        <v>118</v>
      </c>
      <c r="M219" s="7">
        <v>0.65625</v>
      </c>
      <c r="N219" s="7">
        <v>0.75</v>
      </c>
      <c r="O219" s="178" t="s">
        <v>3744</v>
      </c>
      <c r="P219" s="3">
        <v>2022</v>
      </c>
      <c r="Q219" s="4" t="str">
        <f>VLOOKUP(Citas[[#This Row],[VIN]],Servicios[VIN 8 BV],1,0)</f>
        <v>N1252737</v>
      </c>
      <c r="R219" t="str">
        <f>VLOOKUP(Citas[[#This Row],[VIN]],Noshow11[[VIN]:[STATUS]],3,0)</f>
        <v>ON TIME</v>
      </c>
      <c r="S219" t="str">
        <f t="shared" si="15"/>
        <v>CONCRETADO</v>
      </c>
      <c r="T219" t="str">
        <f t="shared" si="16"/>
        <v>CONCRETADO</v>
      </c>
    </row>
    <row r="220" spans="1:20">
      <c r="A220" s="1">
        <v>44995</v>
      </c>
      <c r="B220" s="7">
        <v>0.33333333333333331</v>
      </c>
      <c r="C220" s="151">
        <v>1899</v>
      </c>
      <c r="D220">
        <v>111795</v>
      </c>
      <c r="E220" s="4" t="s">
        <v>3727</v>
      </c>
      <c r="F220" s="4" t="s">
        <v>3739</v>
      </c>
      <c r="G220" s="3" t="s">
        <v>1502</v>
      </c>
      <c r="H220" s="3" t="s">
        <v>45</v>
      </c>
      <c r="I220" s="4" t="s">
        <v>1507</v>
      </c>
      <c r="J220" t="s">
        <v>1505</v>
      </c>
      <c r="K220" t="s">
        <v>231</v>
      </c>
      <c r="L220" t="s">
        <v>120</v>
      </c>
      <c r="M220" s="7">
        <v>0.375</v>
      </c>
      <c r="N220" s="7">
        <v>0.5</v>
      </c>
      <c r="O220" s="178" t="s">
        <v>3740</v>
      </c>
      <c r="P220" s="3">
        <v>2021</v>
      </c>
      <c r="Q220" s="4" t="str">
        <f>VLOOKUP(Citas[[#This Row],[VIN]],Servicios[VIN 8 BV],1,0)</f>
        <v>M1223402</v>
      </c>
      <c r="R220" t="str">
        <f>VLOOKUP(Citas[[#This Row],[VIN]],Noshow11[[VIN]:[STATUS]],3,0)</f>
        <v>ON TIME</v>
      </c>
      <c r="S220" t="str">
        <f t="shared" ref="S220:S251" si="17">IF(OR(R220="ON TIME",R220="LATE"),"CONCRETADO")</f>
        <v>CONCRETADO</v>
      </c>
      <c r="T220" t="str">
        <f t="shared" ref="T220:T251" si="18">IF(OR(R220="ON TIME",R220="LATE"),"CONCRETADO")</f>
        <v>CONCRETADO</v>
      </c>
    </row>
    <row r="221" spans="1:20">
      <c r="A221" s="1">
        <v>44995</v>
      </c>
      <c r="B221" s="7">
        <v>0.33333333333333331</v>
      </c>
      <c r="C221" s="151">
        <v>3260</v>
      </c>
      <c r="D221">
        <v>112076</v>
      </c>
      <c r="E221" s="4" t="s">
        <v>3771</v>
      </c>
      <c r="F221" s="4"/>
      <c r="G221" s="3" t="s">
        <v>1495</v>
      </c>
      <c r="H221" s="3" t="s">
        <v>54</v>
      </c>
      <c r="I221" s="4" t="s">
        <v>4000</v>
      </c>
      <c r="J221" t="s">
        <v>1498</v>
      </c>
      <c r="K221" t="s">
        <v>1038</v>
      </c>
      <c r="L221" t="s">
        <v>119</v>
      </c>
      <c r="M221" s="7">
        <v>0.375</v>
      </c>
      <c r="N221" s="7">
        <v>0.58333333333333337</v>
      </c>
      <c r="O221" s="178" t="s">
        <v>3756</v>
      </c>
      <c r="P221" s="3">
        <v>2022</v>
      </c>
      <c r="Q221" s="4" t="str">
        <f>VLOOKUP(Citas[[#This Row],[VIN]],Servicios[VIN 8 BV],1,0)</f>
        <v>NU583609</v>
      </c>
      <c r="R221" t="str">
        <f>VLOOKUP(Citas[[#This Row],[VIN]],Noshow11[[VIN]:[STATUS]],3,0)</f>
        <v>ON TIME</v>
      </c>
      <c r="S221" t="str">
        <f t="shared" si="17"/>
        <v>CONCRETADO</v>
      </c>
      <c r="T221" t="str">
        <f t="shared" si="18"/>
        <v>CONCRETADO</v>
      </c>
    </row>
    <row r="222" spans="1:20">
      <c r="A222" s="1">
        <v>44995</v>
      </c>
      <c r="B222" s="7">
        <v>0.34375</v>
      </c>
      <c r="C222" s="151">
        <v>1899</v>
      </c>
      <c r="D222">
        <v>112571</v>
      </c>
      <c r="E222" s="4" t="s">
        <v>3859</v>
      </c>
      <c r="F222" s="4"/>
      <c r="G222" s="3" t="s">
        <v>1648</v>
      </c>
      <c r="H222" s="3" t="s">
        <v>45</v>
      </c>
      <c r="I222" s="4" t="s">
        <v>1652</v>
      </c>
      <c r="J222" t="s">
        <v>222</v>
      </c>
      <c r="K222" t="s">
        <v>451</v>
      </c>
      <c r="L222" t="s">
        <v>118</v>
      </c>
      <c r="M222" s="7">
        <v>0.375</v>
      </c>
      <c r="N222" s="7">
        <v>0.5</v>
      </c>
      <c r="O222" s="178" t="s">
        <v>3728</v>
      </c>
      <c r="P222" s="3">
        <v>2020</v>
      </c>
      <c r="Q222" s="4" t="str">
        <f>VLOOKUP(Citas[[#This Row],[VIN]],Servicios[VIN 8 BV],1,0)</f>
        <v>L1635350</v>
      </c>
      <c r="R222" t="str">
        <f>VLOOKUP(Citas[[#This Row],[VIN]],Noshow11[[VIN]:[STATUS]],3,0)</f>
        <v>ON TIME</v>
      </c>
      <c r="S222" t="str">
        <f t="shared" si="17"/>
        <v>CONCRETADO</v>
      </c>
      <c r="T222" t="str">
        <f t="shared" si="18"/>
        <v>CONCRETADO</v>
      </c>
    </row>
    <row r="223" spans="1:20">
      <c r="A223" s="1">
        <v>44995</v>
      </c>
      <c r="B223" s="7">
        <v>0.34375</v>
      </c>
      <c r="C223" s="151">
        <v>1899</v>
      </c>
      <c r="D223">
        <v>112585</v>
      </c>
      <c r="E223" s="4" t="s">
        <v>3765</v>
      </c>
      <c r="F223" s="4"/>
      <c r="G223" s="3" t="s">
        <v>1509</v>
      </c>
      <c r="H223" s="3" t="s">
        <v>54</v>
      </c>
      <c r="I223" s="4" t="s">
        <v>1514</v>
      </c>
      <c r="J223" t="s">
        <v>1512</v>
      </c>
      <c r="K223" t="s">
        <v>459</v>
      </c>
      <c r="L223" t="s">
        <v>120</v>
      </c>
      <c r="M223" s="7">
        <v>0.375</v>
      </c>
      <c r="N223" s="7">
        <v>0.5</v>
      </c>
      <c r="O223" s="178" t="s">
        <v>3731</v>
      </c>
      <c r="P223" s="3">
        <v>2021</v>
      </c>
      <c r="Q223" s="4" t="str">
        <f>VLOOKUP(Citas[[#This Row],[VIN]],Servicios[VIN 8 BV],1,0)</f>
        <v>MJ018608</v>
      </c>
      <c r="R223" t="str">
        <f>VLOOKUP(Citas[[#This Row],[VIN]],Noshow11[[VIN]:[STATUS]],3,0)</f>
        <v>LATE</v>
      </c>
      <c r="S223" t="str">
        <f t="shared" si="17"/>
        <v>CONCRETADO</v>
      </c>
      <c r="T223" t="str">
        <f t="shared" si="18"/>
        <v>CONCRETADO</v>
      </c>
    </row>
    <row r="224" spans="1:20">
      <c r="A224" s="1">
        <v>44995</v>
      </c>
      <c r="B224" s="7">
        <v>0.34375</v>
      </c>
      <c r="C224" s="151">
        <v>6599</v>
      </c>
      <c r="D224">
        <v>112637</v>
      </c>
      <c r="E224" s="4" t="s">
        <v>3794</v>
      </c>
      <c r="F224" s="4"/>
      <c r="G224" s="3" t="s">
        <v>1654</v>
      </c>
      <c r="H224" s="3" t="s">
        <v>54</v>
      </c>
      <c r="I224" s="4" t="s">
        <v>4001</v>
      </c>
      <c r="J224" t="s">
        <v>1657</v>
      </c>
      <c r="K224" t="s">
        <v>451</v>
      </c>
      <c r="L224" t="s">
        <v>119</v>
      </c>
      <c r="M224" s="7">
        <v>0.40625</v>
      </c>
      <c r="N224" s="7">
        <v>0.5</v>
      </c>
      <c r="O224" s="178" t="s">
        <v>3728</v>
      </c>
      <c r="P224" s="3">
        <v>2021</v>
      </c>
      <c r="Q224" s="4" t="str">
        <f>VLOOKUP(Citas[[#This Row],[VIN]],Servicios[VIN 8 BV],1,0)</f>
        <v>M1146322</v>
      </c>
      <c r="R224" t="str">
        <f>VLOOKUP(Citas[[#This Row],[VIN]],Noshow11[[VIN]:[STATUS]],3,0)</f>
        <v>ON TIME</v>
      </c>
      <c r="S224" t="str">
        <f t="shared" si="17"/>
        <v>CONCRETADO</v>
      </c>
      <c r="T224" t="str">
        <f t="shared" si="18"/>
        <v>CONCRETADO</v>
      </c>
    </row>
    <row r="225" spans="1:20">
      <c r="A225" s="1">
        <v>44995</v>
      </c>
      <c r="B225" s="7">
        <v>0.35416666666666669</v>
      </c>
      <c r="C225" s="151">
        <v>1899</v>
      </c>
      <c r="D225">
        <v>112609</v>
      </c>
      <c r="E225" s="4" t="s">
        <v>3727</v>
      </c>
      <c r="F225" s="4"/>
      <c r="G225" s="3" t="s">
        <v>1516</v>
      </c>
      <c r="H225" s="3" t="s">
        <v>58</v>
      </c>
      <c r="I225" s="4" t="s">
        <v>3730</v>
      </c>
      <c r="J225" t="s">
        <v>4002</v>
      </c>
      <c r="K225" t="s">
        <v>295</v>
      </c>
      <c r="L225" t="s">
        <v>119</v>
      </c>
      <c r="M225" s="7">
        <v>0.375</v>
      </c>
      <c r="N225" s="7">
        <v>0.5</v>
      </c>
      <c r="O225" s="178" t="s">
        <v>3745</v>
      </c>
      <c r="P225" s="3">
        <v>2020</v>
      </c>
      <c r="Q225" s="4" t="str">
        <f>VLOOKUP(Citas[[#This Row],[VIN]],Servicios[VIN 8 BV],1,0)</f>
        <v>LD055981</v>
      </c>
      <c r="R225" t="str">
        <f>VLOOKUP(Citas[[#This Row],[VIN]],Noshow11[[VIN]:[STATUS]],3,0)</f>
        <v>ON TIME</v>
      </c>
      <c r="S225" t="str">
        <f t="shared" si="17"/>
        <v>CONCRETADO</v>
      </c>
      <c r="T225" t="str">
        <f t="shared" si="18"/>
        <v>CONCRETADO</v>
      </c>
    </row>
    <row r="226" spans="1:20">
      <c r="A226" s="1">
        <v>44995</v>
      </c>
      <c r="B226" s="7">
        <v>0.35416666666666669</v>
      </c>
      <c r="C226" s="151">
        <v>1899</v>
      </c>
      <c r="D226">
        <v>112671</v>
      </c>
      <c r="E226" s="4" t="s">
        <v>4003</v>
      </c>
      <c r="F226" s="4"/>
      <c r="G226" s="3" t="s">
        <v>1523</v>
      </c>
      <c r="H226" s="3" t="s">
        <v>45</v>
      </c>
      <c r="I226" s="4" t="s">
        <v>1528</v>
      </c>
      <c r="J226" t="s">
        <v>4004</v>
      </c>
      <c r="K226" t="s">
        <v>310</v>
      </c>
      <c r="L226" t="s">
        <v>120</v>
      </c>
      <c r="M226" s="7">
        <v>0.375</v>
      </c>
      <c r="N226" s="7">
        <v>0.5</v>
      </c>
      <c r="O226" s="178" t="s">
        <v>3745</v>
      </c>
      <c r="P226" s="3">
        <v>2011</v>
      </c>
      <c r="Q226" s="4" t="str">
        <f>VLOOKUP(Citas[[#This Row],[VIN]],Servicios[VIN 8 BV],1,0)</f>
        <v>BC737822</v>
      </c>
      <c r="R226" t="str">
        <f>VLOOKUP(Citas[[#This Row],[VIN]],Noshow11[[VIN]:[STATUS]],3,0)</f>
        <v>ON TIME</v>
      </c>
      <c r="S226" t="str">
        <f t="shared" si="17"/>
        <v>CONCRETADO</v>
      </c>
      <c r="T226" t="str">
        <f t="shared" si="18"/>
        <v>CONCRETADO</v>
      </c>
    </row>
    <row r="227" spans="1:20">
      <c r="A227" s="1">
        <v>44995</v>
      </c>
      <c r="B227" s="7">
        <v>0.35416666666666669</v>
      </c>
      <c r="C227" s="151">
        <v>3260</v>
      </c>
      <c r="D227">
        <v>112657</v>
      </c>
      <c r="E227" s="4" t="s">
        <v>3757</v>
      </c>
      <c r="F227" s="4"/>
      <c r="G227" s="3" t="s">
        <v>1446</v>
      </c>
      <c r="H227" s="3" t="s">
        <v>58</v>
      </c>
      <c r="I227" s="4" t="s">
        <v>1451</v>
      </c>
      <c r="J227" t="s">
        <v>4005</v>
      </c>
      <c r="K227" t="s">
        <v>310</v>
      </c>
      <c r="L227" t="s">
        <v>118</v>
      </c>
      <c r="M227" s="7">
        <v>0.65625</v>
      </c>
      <c r="N227" s="7">
        <v>0.70833333333333337</v>
      </c>
      <c r="O227" s="178" t="s">
        <v>3737</v>
      </c>
      <c r="P227" s="3">
        <v>2020</v>
      </c>
      <c r="Q227" s="4" t="str">
        <f>VLOOKUP(Citas[[#This Row],[VIN]],Servicios[VIN 8 BV],1,0)</f>
        <v>LP070989</v>
      </c>
      <c r="R227" t="str">
        <f>VLOOKUP(Citas[[#This Row],[VIN]],Noshow11[[VIN]:[STATUS]],3,0)</f>
        <v>LATE</v>
      </c>
      <c r="S227" t="str">
        <f t="shared" si="17"/>
        <v>CONCRETADO</v>
      </c>
      <c r="T227" t="str">
        <f t="shared" si="18"/>
        <v>CONCRETADO</v>
      </c>
    </row>
    <row r="228" spans="1:20">
      <c r="A228" s="1">
        <v>44995</v>
      </c>
      <c r="B228" s="7">
        <v>0.36458333333333331</v>
      </c>
      <c r="C228" s="151" t="s">
        <v>4006</v>
      </c>
      <c r="D228">
        <v>112659</v>
      </c>
      <c r="E228" s="4" t="s">
        <v>4007</v>
      </c>
      <c r="F228" s="4" t="s">
        <v>51</v>
      </c>
      <c r="G228" s="3" t="s">
        <v>1446</v>
      </c>
      <c r="H228" s="3" t="s">
        <v>58</v>
      </c>
      <c r="I228" s="4" t="s">
        <v>1451</v>
      </c>
      <c r="J228" t="s">
        <v>4005</v>
      </c>
      <c r="K228" t="s">
        <v>4008</v>
      </c>
      <c r="L228" t="s">
        <v>118</v>
      </c>
      <c r="M228" s="7">
        <v>0.65625</v>
      </c>
      <c r="N228" s="7">
        <v>0.70833333333333337</v>
      </c>
      <c r="O228" s="178" t="s">
        <v>3737</v>
      </c>
      <c r="P228" s="3">
        <v>2020</v>
      </c>
      <c r="Q228" s="4" t="str">
        <f>VLOOKUP(Citas[[#This Row],[VIN]],Servicios[VIN 8 BV],1,0)</f>
        <v>LP070989</v>
      </c>
      <c r="R228" t="str">
        <f>VLOOKUP(Citas[[#This Row],[VIN]],Noshow11[[VIN]:[STATUS]],3,0)</f>
        <v>LATE</v>
      </c>
      <c r="S228" t="str">
        <f t="shared" si="17"/>
        <v>CONCRETADO</v>
      </c>
      <c r="T228" t="str">
        <f t="shared" si="18"/>
        <v>CONCRETADO</v>
      </c>
    </row>
    <row r="229" spans="1:20">
      <c r="A229" s="1">
        <v>44995</v>
      </c>
      <c r="B229" s="7">
        <v>0.36458333333333331</v>
      </c>
      <c r="C229" s="151">
        <v>5330</v>
      </c>
      <c r="D229">
        <v>112665</v>
      </c>
      <c r="E229" s="4" t="s">
        <v>3828</v>
      </c>
      <c r="F229" s="4" t="s">
        <v>3739</v>
      </c>
      <c r="G229" s="3" t="s">
        <v>1530</v>
      </c>
      <c r="H229" s="3" t="s">
        <v>45</v>
      </c>
      <c r="I229" s="4" t="s">
        <v>1535</v>
      </c>
      <c r="J229" t="s">
        <v>1533</v>
      </c>
      <c r="K229" t="s">
        <v>310</v>
      </c>
      <c r="L229" t="s">
        <v>119</v>
      </c>
      <c r="M229" s="7">
        <v>0.41666666666666669</v>
      </c>
      <c r="N229" s="7">
        <v>0.58333333333333337</v>
      </c>
      <c r="O229" s="178" t="s">
        <v>3740</v>
      </c>
      <c r="P229" s="3">
        <v>2021</v>
      </c>
      <c r="Q229" s="4" t="str">
        <f>VLOOKUP(Citas[[#This Row],[VIN]],Servicios[VIN 8 BV],1,0)</f>
        <v>MP186686</v>
      </c>
      <c r="R229" t="str">
        <f>VLOOKUP(Citas[[#This Row],[VIN]],Noshow11[[VIN]:[STATUS]],3,0)</f>
        <v>REPROG</v>
      </c>
      <c r="S229" t="b">
        <f t="shared" si="17"/>
        <v>0</v>
      </c>
      <c r="T229" t="b">
        <f t="shared" si="18"/>
        <v>0</v>
      </c>
    </row>
    <row r="230" spans="1:20">
      <c r="A230" s="1">
        <v>44995</v>
      </c>
      <c r="B230" s="7">
        <v>0.36458333333333331</v>
      </c>
      <c r="C230" s="151">
        <v>4210</v>
      </c>
      <c r="D230">
        <v>112601</v>
      </c>
      <c r="E230" s="4" t="s">
        <v>3949</v>
      </c>
      <c r="F230" s="4"/>
      <c r="G230" s="3" t="s">
        <v>1898</v>
      </c>
      <c r="H230" s="3" t="s">
        <v>54</v>
      </c>
      <c r="I230" s="4" t="s">
        <v>1903</v>
      </c>
      <c r="J230" t="s">
        <v>1901</v>
      </c>
      <c r="K230" t="s">
        <v>231</v>
      </c>
      <c r="L230" t="s">
        <v>120</v>
      </c>
      <c r="M230" s="7">
        <v>0.40625</v>
      </c>
      <c r="N230" s="7">
        <v>0.58333333333333337</v>
      </c>
      <c r="O230" s="178" t="s">
        <v>3731</v>
      </c>
      <c r="P230" s="3">
        <v>2021</v>
      </c>
      <c r="Q230" s="4" t="str">
        <f>VLOOKUP(Citas[[#This Row],[VIN]],Servicios[VIN 8 BV],1,0)</f>
        <v>M1230419</v>
      </c>
      <c r="R230" t="str">
        <f>VLOOKUP(Citas[[#This Row],[VIN]],Noshow11[[VIN]:[STATUS]],3,0)</f>
        <v>REPROG</v>
      </c>
      <c r="S230" t="b">
        <f t="shared" si="17"/>
        <v>0</v>
      </c>
      <c r="T230" t="b">
        <f t="shared" si="18"/>
        <v>0</v>
      </c>
    </row>
    <row r="231" spans="1:20">
      <c r="A231" s="1">
        <v>44995</v>
      </c>
      <c r="B231" s="7">
        <v>0.375</v>
      </c>
      <c r="C231" s="151">
        <v>5140</v>
      </c>
      <c r="D231">
        <v>112402</v>
      </c>
      <c r="E231" s="4" t="s">
        <v>3793</v>
      </c>
      <c r="F231" s="4" t="s">
        <v>3739</v>
      </c>
      <c r="G231" s="3" t="s">
        <v>2127</v>
      </c>
      <c r="H231" s="3" t="s">
        <v>45</v>
      </c>
      <c r="I231" s="4" t="s">
        <v>2131</v>
      </c>
      <c r="J231" t="s">
        <v>222</v>
      </c>
      <c r="K231" t="s">
        <v>451</v>
      </c>
      <c r="L231" t="s">
        <v>118</v>
      </c>
      <c r="M231" s="7">
        <v>0.3888888888888889</v>
      </c>
      <c r="N231" s="7">
        <v>0.58333333333333337</v>
      </c>
      <c r="O231" s="178" t="s">
        <v>3740</v>
      </c>
      <c r="P231" s="3">
        <v>2020</v>
      </c>
      <c r="Q231" s="4" t="str">
        <f>VLOOKUP(Citas[[#This Row],[VIN]],Servicios[VIN 8 BV],1,0)</f>
        <v>L1635467</v>
      </c>
      <c r="R231" t="str">
        <f>VLOOKUP(Citas[[#This Row],[VIN]],Noshow11[[VIN]:[STATUS]],3,0)</f>
        <v>REPROG</v>
      </c>
      <c r="S231" t="b">
        <f t="shared" si="17"/>
        <v>0</v>
      </c>
      <c r="T231" t="b">
        <f t="shared" si="18"/>
        <v>0</v>
      </c>
    </row>
    <row r="232" spans="1:20">
      <c r="A232" s="1">
        <v>44995</v>
      </c>
      <c r="B232" s="7">
        <v>0.375</v>
      </c>
      <c r="C232" s="151">
        <v>6599</v>
      </c>
      <c r="D232">
        <v>112447</v>
      </c>
      <c r="E232" s="4" t="s">
        <v>3753</v>
      </c>
      <c r="F232" s="4" t="s">
        <v>3739</v>
      </c>
      <c r="G232" s="3" t="s">
        <v>1663</v>
      </c>
      <c r="H232" s="3" t="s">
        <v>49</v>
      </c>
      <c r="I232" s="4" t="s">
        <v>1668</v>
      </c>
      <c r="J232" t="s">
        <v>1666</v>
      </c>
      <c r="K232" t="s">
        <v>367</v>
      </c>
      <c r="L232" t="s">
        <v>119</v>
      </c>
      <c r="M232" s="7">
        <v>0.44791666666666669</v>
      </c>
      <c r="N232" s="7">
        <v>0.70833333333333337</v>
      </c>
      <c r="O232" s="178" t="s">
        <v>3740</v>
      </c>
      <c r="P232" s="3">
        <v>2016</v>
      </c>
      <c r="Q232" s="4" t="str">
        <f>VLOOKUP(Citas[[#This Row],[VIN]],Servicios[VIN 8 BV],1,0)</f>
        <v>GS766164</v>
      </c>
      <c r="R232" t="str">
        <f>VLOOKUP(Citas[[#This Row],[VIN]],Noshow11[[VIN]:[STATUS]],3,0)</f>
        <v>LATE</v>
      </c>
      <c r="S232" t="str">
        <f t="shared" si="17"/>
        <v>CONCRETADO</v>
      </c>
      <c r="T232" t="str">
        <f t="shared" si="18"/>
        <v>CONCRETADO</v>
      </c>
    </row>
    <row r="233" spans="1:20">
      <c r="A233" s="1">
        <v>44995</v>
      </c>
      <c r="B233" s="7">
        <v>0.375</v>
      </c>
      <c r="C233" s="151" t="s">
        <v>4006</v>
      </c>
      <c r="D233" t="s">
        <v>4009</v>
      </c>
      <c r="E233" s="4" t="s">
        <v>3734</v>
      </c>
      <c r="F233" s="4"/>
      <c r="G233" s="3" t="s">
        <v>4010</v>
      </c>
      <c r="H233" s="3" t="s">
        <v>54</v>
      </c>
      <c r="I233" s="4" t="s">
        <v>3730</v>
      </c>
      <c r="J233" t="s">
        <v>4011</v>
      </c>
      <c r="K233" t="s">
        <v>4012</v>
      </c>
      <c r="L233" t="s">
        <v>120</v>
      </c>
      <c r="M233" s="7">
        <v>0.40625</v>
      </c>
      <c r="N233" s="7">
        <v>0.58333333333333337</v>
      </c>
      <c r="O233" s="178" t="s">
        <v>3756</v>
      </c>
      <c r="P233" s="3">
        <v>2022</v>
      </c>
      <c r="Q233" s="4" t="str">
        <f>VLOOKUP(Citas[[#This Row],[VIN]],Servicios[VIN 8 BV],1,0)</f>
        <v>NA012167</v>
      </c>
      <c r="R233" t="e">
        <f>VLOOKUP(Citas[[#This Row],[VIN]],Noshow11[[VIN]:[STATUS]],3,0)</f>
        <v>#N/A</v>
      </c>
      <c r="S233" t="e">
        <f t="shared" si="17"/>
        <v>#N/A</v>
      </c>
      <c r="T233" t="e">
        <f t="shared" si="18"/>
        <v>#N/A</v>
      </c>
    </row>
    <row r="234" spans="1:20">
      <c r="A234" s="1">
        <v>44995</v>
      </c>
      <c r="B234" s="7">
        <v>0.375</v>
      </c>
      <c r="D234">
        <v>112673</v>
      </c>
      <c r="E234" s="4" t="s">
        <v>4013</v>
      </c>
      <c r="F234" s="4" t="s">
        <v>51</v>
      </c>
      <c r="G234" s="3" t="s">
        <v>1523</v>
      </c>
      <c r="H234" s="3" t="s">
        <v>45</v>
      </c>
      <c r="I234" s="4" t="s">
        <v>1528</v>
      </c>
      <c r="J234" t="s">
        <v>4004</v>
      </c>
      <c r="K234" t="s">
        <v>310</v>
      </c>
      <c r="L234" t="s">
        <v>120</v>
      </c>
      <c r="M234" s="7">
        <v>0.375</v>
      </c>
      <c r="N234" s="7">
        <v>0.5</v>
      </c>
      <c r="O234" s="178" t="s">
        <v>3745</v>
      </c>
      <c r="P234" s="3">
        <v>2011</v>
      </c>
      <c r="Q234" s="4" t="str">
        <f>VLOOKUP(Citas[[#This Row],[VIN]],Servicios[VIN 8 BV],1,0)</f>
        <v>BC737822</v>
      </c>
      <c r="R234" t="str">
        <f>VLOOKUP(Citas[[#This Row],[VIN]],Noshow11[[VIN]:[STATUS]],3,0)</f>
        <v>ON TIME</v>
      </c>
      <c r="S234" t="str">
        <f t="shared" si="17"/>
        <v>CONCRETADO</v>
      </c>
      <c r="T234" t="str">
        <f t="shared" si="18"/>
        <v>CONCRETADO</v>
      </c>
    </row>
    <row r="235" spans="1:20">
      <c r="A235" s="1">
        <v>44995</v>
      </c>
      <c r="B235" s="7">
        <v>0.39583333333333331</v>
      </c>
      <c r="C235" s="151">
        <v>1899</v>
      </c>
      <c r="D235">
        <v>112635</v>
      </c>
      <c r="E235" s="4" t="s">
        <v>3956</v>
      </c>
      <c r="F235" s="4"/>
      <c r="G235" s="3" t="s">
        <v>1551</v>
      </c>
      <c r="H235" s="3" t="s">
        <v>58</v>
      </c>
      <c r="I235" s="4" t="s">
        <v>1556</v>
      </c>
      <c r="J235" t="s">
        <v>1554</v>
      </c>
      <c r="K235" t="s">
        <v>251</v>
      </c>
      <c r="L235" t="s">
        <v>120</v>
      </c>
      <c r="M235" s="7">
        <v>0.4375</v>
      </c>
      <c r="N235" s="7">
        <v>0.58333333333333337</v>
      </c>
      <c r="O235" s="178" t="s">
        <v>3737</v>
      </c>
      <c r="P235" s="3">
        <v>2016</v>
      </c>
      <c r="Q235" s="4" t="str">
        <f>VLOOKUP(Citas[[#This Row],[VIN]],Servicios[VIN 8 BV],1,0)</f>
        <v>G1393757</v>
      </c>
      <c r="R235" t="str">
        <f>VLOOKUP(Citas[[#This Row],[VIN]],Noshow11[[VIN]:[STATUS]],3,0)</f>
        <v>REPROG</v>
      </c>
      <c r="S235" t="b">
        <f t="shared" si="17"/>
        <v>0</v>
      </c>
      <c r="T235" t="b">
        <f t="shared" si="18"/>
        <v>0</v>
      </c>
    </row>
    <row r="236" spans="1:20">
      <c r="A236" s="1">
        <v>44995</v>
      </c>
      <c r="B236" s="7">
        <v>0.41666666666666669</v>
      </c>
      <c r="C236" s="151">
        <v>5140</v>
      </c>
      <c r="D236">
        <v>112505</v>
      </c>
      <c r="E236" s="4" t="s">
        <v>3793</v>
      </c>
      <c r="F236" s="4" t="s">
        <v>3758</v>
      </c>
      <c r="G236" s="3" t="s">
        <v>1474</v>
      </c>
      <c r="H236" s="3" t="s">
        <v>49</v>
      </c>
      <c r="I236" s="4" t="s">
        <v>1479</v>
      </c>
      <c r="J236" t="s">
        <v>1477</v>
      </c>
      <c r="K236" t="s">
        <v>451</v>
      </c>
      <c r="L236" t="s">
        <v>119</v>
      </c>
      <c r="M236" s="7" t="s">
        <v>3845</v>
      </c>
      <c r="N236" s="7" t="s">
        <v>3760</v>
      </c>
      <c r="O236" s="178" t="s">
        <v>4014</v>
      </c>
      <c r="P236" s="3">
        <v>2020</v>
      </c>
      <c r="Q236" s="4" t="str">
        <f>VLOOKUP(Citas[[#This Row],[VIN]],Servicios[VIN 8 BV],1,0)</f>
        <v>L1635225</v>
      </c>
      <c r="R236" t="str">
        <f>VLOOKUP(Citas[[#This Row],[VIN]],Noshow11[[VIN]:[STATUS]],3,0)</f>
        <v>ON TIME</v>
      </c>
      <c r="S236" t="str">
        <f t="shared" si="17"/>
        <v>CONCRETADO</v>
      </c>
      <c r="T236" t="str">
        <f t="shared" si="18"/>
        <v>CONCRETADO</v>
      </c>
    </row>
    <row r="237" spans="1:20">
      <c r="A237" s="1">
        <v>44995</v>
      </c>
      <c r="B237" s="7">
        <v>0.41666666666666669</v>
      </c>
      <c r="C237" s="151">
        <v>1899</v>
      </c>
      <c r="D237">
        <v>112597</v>
      </c>
      <c r="E237" s="4" t="s">
        <v>3829</v>
      </c>
      <c r="F237" s="4"/>
      <c r="G237" s="3" t="s">
        <v>1537</v>
      </c>
      <c r="H237" s="3" t="s">
        <v>49</v>
      </c>
      <c r="I237" s="4" t="s">
        <v>1542</v>
      </c>
      <c r="J237" t="s">
        <v>1540</v>
      </c>
      <c r="K237" t="s">
        <v>410</v>
      </c>
      <c r="L237" t="s">
        <v>118</v>
      </c>
      <c r="M237" s="7">
        <v>0.46875</v>
      </c>
      <c r="N237" s="7">
        <v>0.66666666666666663</v>
      </c>
      <c r="O237" s="178" t="s">
        <v>3728</v>
      </c>
      <c r="P237" s="3">
        <v>2022</v>
      </c>
      <c r="Q237" s="4" t="str">
        <f>VLOOKUP(Citas[[#This Row],[VIN]],Servicios[VIN 8 BV],1,0)</f>
        <v>N4002221</v>
      </c>
      <c r="R237" t="str">
        <f>VLOOKUP(Citas[[#This Row],[VIN]],Noshow11[[VIN]:[STATUS]],3,0)</f>
        <v>REPROG</v>
      </c>
      <c r="S237" t="b">
        <f t="shared" si="17"/>
        <v>0</v>
      </c>
      <c r="T237" t="b">
        <f t="shared" si="18"/>
        <v>0</v>
      </c>
    </row>
    <row r="238" spans="1:20">
      <c r="A238" s="1">
        <v>44995</v>
      </c>
      <c r="B238" s="7">
        <v>0.41666666666666669</v>
      </c>
      <c r="C238" s="151">
        <v>3260</v>
      </c>
      <c r="D238">
        <v>112600</v>
      </c>
      <c r="E238" s="4" t="s">
        <v>3920</v>
      </c>
      <c r="F238" s="4"/>
      <c r="G238" s="3" t="s">
        <v>1544</v>
      </c>
      <c r="H238" s="3" t="s">
        <v>45</v>
      </c>
      <c r="I238" s="4" t="s">
        <v>1549</v>
      </c>
      <c r="J238" t="s">
        <v>1547</v>
      </c>
      <c r="K238" t="s">
        <v>231</v>
      </c>
      <c r="L238" t="s">
        <v>120</v>
      </c>
      <c r="M238" s="7">
        <v>0.48958333333333331</v>
      </c>
      <c r="N238" s="7">
        <v>0.625</v>
      </c>
      <c r="O238" s="178" t="s">
        <v>3728</v>
      </c>
      <c r="P238" s="3">
        <v>2017</v>
      </c>
      <c r="Q238" s="4" t="str">
        <f>VLOOKUP(Citas[[#This Row],[VIN]],Servicios[VIN 8 BV],1,0)</f>
        <v>H1039865</v>
      </c>
      <c r="R238" t="str">
        <f>VLOOKUP(Citas[[#This Row],[VIN]],Noshow11[[VIN]:[STATUS]],3,0)</f>
        <v>ON TIME</v>
      </c>
      <c r="S238" t="str">
        <f t="shared" si="17"/>
        <v>CONCRETADO</v>
      </c>
      <c r="T238" t="str">
        <f t="shared" si="18"/>
        <v>CONCRETADO</v>
      </c>
    </row>
    <row r="239" spans="1:20">
      <c r="A239" s="1">
        <v>44995</v>
      </c>
      <c r="B239" s="7">
        <v>0.4375</v>
      </c>
      <c r="C239" s="151">
        <v>835.2</v>
      </c>
      <c r="D239">
        <v>112471</v>
      </c>
      <c r="E239" s="4" t="s">
        <v>4015</v>
      </c>
      <c r="F239" s="4" t="s">
        <v>3758</v>
      </c>
      <c r="G239" s="3" t="s">
        <v>1608</v>
      </c>
      <c r="H239" s="3" t="s">
        <v>49</v>
      </c>
      <c r="I239" s="4" t="s">
        <v>1613</v>
      </c>
      <c r="J239" t="s">
        <v>1611</v>
      </c>
      <c r="K239" t="s">
        <v>509</v>
      </c>
      <c r="L239" t="s">
        <v>118</v>
      </c>
      <c r="M239" s="7" t="s">
        <v>3845</v>
      </c>
      <c r="N239" s="7" t="s">
        <v>3760</v>
      </c>
      <c r="O239" s="178" t="s">
        <v>3761</v>
      </c>
      <c r="P239" s="3">
        <v>2022</v>
      </c>
      <c r="Q239" s="4" t="str">
        <f>VLOOKUP(Citas[[#This Row],[VIN]],Servicios[VIN 8 BV],1,0)</f>
        <v>NS105314</v>
      </c>
      <c r="R239" t="str">
        <f>VLOOKUP(Citas[[#This Row],[VIN]],Noshow11[[VIN]:[STATUS]],3,0)</f>
        <v>ON TIME</v>
      </c>
      <c r="S239" t="str">
        <f t="shared" si="17"/>
        <v>CONCRETADO</v>
      </c>
      <c r="T239" t="str">
        <f t="shared" si="18"/>
        <v>CONCRETADO</v>
      </c>
    </row>
    <row r="240" spans="1:20">
      <c r="A240" s="1">
        <v>44995</v>
      </c>
      <c r="B240" s="7">
        <v>0.45833333333333331</v>
      </c>
      <c r="C240" s="151">
        <v>1899</v>
      </c>
      <c r="D240">
        <v>110846</v>
      </c>
      <c r="E240" s="4" t="s">
        <v>3738</v>
      </c>
      <c r="F240" s="4"/>
      <c r="G240" s="3" t="s">
        <v>1558</v>
      </c>
      <c r="H240" s="3" t="s">
        <v>49</v>
      </c>
      <c r="I240" s="4" t="s">
        <v>3730</v>
      </c>
      <c r="J240" t="s">
        <v>1561</v>
      </c>
      <c r="K240" t="s">
        <v>295</v>
      </c>
      <c r="L240" t="s">
        <v>119</v>
      </c>
      <c r="M240" s="7">
        <v>0.51041666666666663</v>
      </c>
      <c r="N240" s="7">
        <v>0.66666666666666663</v>
      </c>
      <c r="O240" s="178" t="s">
        <v>3756</v>
      </c>
      <c r="P240" s="3">
        <v>2022</v>
      </c>
      <c r="Q240" s="4" t="str">
        <f>VLOOKUP(Citas[[#This Row],[VIN]],Servicios[VIN 8 BV],1,0)</f>
        <v>NW220575</v>
      </c>
      <c r="R240" t="str">
        <f>VLOOKUP(Citas[[#This Row],[VIN]],Noshow11[[VIN]:[STATUS]],3,0)</f>
        <v>ON TIME</v>
      </c>
      <c r="S240" t="str">
        <f t="shared" si="17"/>
        <v>CONCRETADO</v>
      </c>
      <c r="T240" t="str">
        <f t="shared" si="18"/>
        <v>CONCRETADO</v>
      </c>
    </row>
    <row r="241" spans="1:20">
      <c r="A241" s="1">
        <v>44995</v>
      </c>
      <c r="B241" s="7">
        <v>0.45833333333333331</v>
      </c>
      <c r="C241" s="151" t="s">
        <v>4006</v>
      </c>
      <c r="D241">
        <v>112613</v>
      </c>
      <c r="E241" s="4" t="s">
        <v>4016</v>
      </c>
      <c r="F241" s="4"/>
      <c r="G241" s="3" t="s">
        <v>4017</v>
      </c>
      <c r="H241" s="3" t="s">
        <v>58</v>
      </c>
      <c r="I241" s="4" t="s">
        <v>991</v>
      </c>
      <c r="J241" t="s">
        <v>2462</v>
      </c>
      <c r="K241" t="s">
        <v>4018</v>
      </c>
      <c r="L241" t="s">
        <v>118</v>
      </c>
      <c r="M241" s="7">
        <v>0.47916666666666669</v>
      </c>
      <c r="N241" s="7">
        <v>0.58333333333333337</v>
      </c>
      <c r="O241" s="178" t="s">
        <v>3735</v>
      </c>
      <c r="P241" s="3">
        <v>2018</v>
      </c>
      <c r="Q241" s="4" t="e">
        <f>VLOOKUP(Citas[[#This Row],[VIN]],Servicios[VIN 8 BV],1,0)</f>
        <v>#N/A</v>
      </c>
      <c r="R241" t="str">
        <f>VLOOKUP(Citas[[#This Row],[VIN]],Noshow11[[VIN]:[STATUS]],3,0)</f>
        <v>LATE</v>
      </c>
      <c r="S241" t="str">
        <f t="shared" si="17"/>
        <v>CONCRETADO</v>
      </c>
      <c r="T241" t="str">
        <f t="shared" si="18"/>
        <v>CONCRETADO</v>
      </c>
    </row>
    <row r="242" spans="1:20">
      <c r="A242" s="1">
        <v>44995</v>
      </c>
      <c r="B242" s="7">
        <v>0.45833333333333331</v>
      </c>
      <c r="C242" s="151">
        <v>3260</v>
      </c>
      <c r="D242">
        <v>112638</v>
      </c>
      <c r="E242" s="4" t="s">
        <v>3771</v>
      </c>
      <c r="F242" s="4" t="s">
        <v>3739</v>
      </c>
      <c r="G242" s="3" t="s">
        <v>1565</v>
      </c>
      <c r="H242" s="3" t="s">
        <v>54</v>
      </c>
      <c r="I242" s="4" t="s">
        <v>1570</v>
      </c>
      <c r="J242" t="s">
        <v>1568</v>
      </c>
      <c r="K242" t="s">
        <v>231</v>
      </c>
      <c r="L242" t="s">
        <v>120</v>
      </c>
      <c r="M242" s="7">
        <v>0.52083333333333337</v>
      </c>
      <c r="N242" s="7">
        <v>0.70833333333333337</v>
      </c>
      <c r="O242" s="178" t="s">
        <v>3740</v>
      </c>
      <c r="P242" s="3">
        <v>2023</v>
      </c>
      <c r="Q242" s="4" t="str">
        <f>VLOOKUP(Citas[[#This Row],[VIN]],Servicios[VIN 8 BV],1,0)</f>
        <v>P0003283</v>
      </c>
      <c r="R242" t="str">
        <f>VLOOKUP(Citas[[#This Row],[VIN]],Noshow11[[VIN]:[STATUS]],3,0)</f>
        <v>ON TIME</v>
      </c>
      <c r="S242" t="str">
        <f t="shared" si="17"/>
        <v>CONCRETADO</v>
      </c>
      <c r="T242" t="str">
        <f t="shared" si="18"/>
        <v>CONCRETADO</v>
      </c>
    </row>
    <row r="243" spans="1:20">
      <c r="A243" s="1">
        <v>44995</v>
      </c>
      <c r="B243" s="7">
        <v>0.46875</v>
      </c>
      <c r="C243" s="151">
        <v>6599</v>
      </c>
      <c r="D243">
        <v>112570</v>
      </c>
      <c r="E243" s="4" t="s">
        <v>3794</v>
      </c>
      <c r="F243" s="4" t="s">
        <v>3758</v>
      </c>
      <c r="G243" s="3" t="s">
        <v>1481</v>
      </c>
      <c r="H243" s="3" t="s">
        <v>54</v>
      </c>
      <c r="I243" s="4" t="s">
        <v>1486</v>
      </c>
      <c r="J243" t="s">
        <v>1484</v>
      </c>
      <c r="K243" t="s">
        <v>295</v>
      </c>
      <c r="L243" t="s">
        <v>119</v>
      </c>
      <c r="M243" s="7" t="s">
        <v>3845</v>
      </c>
      <c r="N243" s="7" t="s">
        <v>3760</v>
      </c>
      <c r="O243" s="178" t="s">
        <v>3761</v>
      </c>
      <c r="P243" s="3">
        <v>2018</v>
      </c>
      <c r="Q243" s="4" t="str">
        <f>VLOOKUP(Citas[[#This Row],[VIN]],Servicios[VIN 8 BV],1,0)</f>
        <v>JW740345</v>
      </c>
      <c r="R243" t="str">
        <f>VLOOKUP(Citas[[#This Row],[VIN]],Noshow11[[VIN]:[STATUS]],3,0)</f>
        <v>ON TIME</v>
      </c>
      <c r="S243" t="str">
        <f t="shared" si="17"/>
        <v>CONCRETADO</v>
      </c>
      <c r="T243" t="str">
        <f t="shared" si="18"/>
        <v>CONCRETADO</v>
      </c>
    </row>
    <row r="244" spans="1:20">
      <c r="A244" s="1">
        <v>44995</v>
      </c>
      <c r="B244" s="7">
        <v>0.47916666666666669</v>
      </c>
      <c r="C244" s="151">
        <v>1899</v>
      </c>
      <c r="D244">
        <v>112641</v>
      </c>
      <c r="E244" s="4" t="s">
        <v>3859</v>
      </c>
      <c r="F244" s="4" t="s">
        <v>3758</v>
      </c>
      <c r="G244" s="3" t="s">
        <v>2255</v>
      </c>
      <c r="H244" s="3" t="s">
        <v>58</v>
      </c>
      <c r="I244" s="4" t="s">
        <v>2259</v>
      </c>
      <c r="J244" t="s">
        <v>1491</v>
      </c>
      <c r="K244" t="s">
        <v>244</v>
      </c>
      <c r="L244" t="s">
        <v>119</v>
      </c>
      <c r="M244" s="7" t="s">
        <v>3845</v>
      </c>
      <c r="N244" s="7" t="s">
        <v>3760</v>
      </c>
      <c r="O244" s="178" t="s">
        <v>3761</v>
      </c>
      <c r="P244" s="3">
        <v>2021</v>
      </c>
      <c r="Q244" s="4" t="str">
        <f>VLOOKUP(Citas[[#This Row],[VIN]],Servicios[VIN 8 BV],1,0)</f>
        <v>MK012968</v>
      </c>
      <c r="R244" t="str">
        <f>VLOOKUP(Citas[[#This Row],[VIN]],Noshow11[[VIN]:[STATUS]],3,0)</f>
        <v>ON TIME</v>
      </c>
      <c r="S244" t="str">
        <f t="shared" si="17"/>
        <v>CONCRETADO</v>
      </c>
      <c r="T244" t="str">
        <f t="shared" si="18"/>
        <v>CONCRETADO</v>
      </c>
    </row>
    <row r="245" spans="1:20">
      <c r="A245" s="1">
        <v>44995</v>
      </c>
      <c r="B245" s="7">
        <v>0.47916666666666669</v>
      </c>
      <c r="C245" s="151">
        <v>1899</v>
      </c>
      <c r="D245">
        <v>112649</v>
      </c>
      <c r="E245" s="4" t="s">
        <v>3727</v>
      </c>
      <c r="F245" s="4" t="s">
        <v>3739</v>
      </c>
      <c r="G245" s="3" t="s">
        <v>1670</v>
      </c>
      <c r="H245" s="3" t="s">
        <v>45</v>
      </c>
      <c r="I245" s="4" t="s">
        <v>1674</v>
      </c>
      <c r="J245" t="s">
        <v>1456</v>
      </c>
      <c r="K245" t="s">
        <v>451</v>
      </c>
      <c r="L245" t="s">
        <v>118</v>
      </c>
      <c r="M245" s="7">
        <v>0.53125</v>
      </c>
      <c r="N245" s="7">
        <v>0.70833333333333337</v>
      </c>
      <c r="O245" s="178" t="s">
        <v>3740</v>
      </c>
      <c r="P245" s="3">
        <v>2020</v>
      </c>
      <c r="Q245" s="4" t="str">
        <f>VLOOKUP(Citas[[#This Row],[VIN]],Servicios[VIN 8 BV],1,0)</f>
        <v>L1639631</v>
      </c>
      <c r="R245" t="str">
        <f>VLOOKUP(Citas[[#This Row],[VIN]],Noshow11[[VIN]:[STATUS]],3,0)</f>
        <v>ON TIME</v>
      </c>
      <c r="S245" t="str">
        <f t="shared" si="17"/>
        <v>CONCRETADO</v>
      </c>
      <c r="T245" t="str">
        <f t="shared" si="18"/>
        <v>CONCRETADO</v>
      </c>
    </row>
    <row r="246" spans="1:20">
      <c r="A246" s="1">
        <v>44995</v>
      </c>
      <c r="B246" s="7">
        <v>0.5</v>
      </c>
      <c r="C246" s="151">
        <v>3260</v>
      </c>
      <c r="D246">
        <v>112625</v>
      </c>
      <c r="E246" s="4" t="s">
        <v>3771</v>
      </c>
      <c r="F246" s="4"/>
      <c r="G246" s="3" t="s">
        <v>1579</v>
      </c>
      <c r="H246" s="3" t="s">
        <v>58</v>
      </c>
      <c r="I246" s="4" t="s">
        <v>1584</v>
      </c>
      <c r="J246" t="s">
        <v>1582</v>
      </c>
      <c r="K246" t="s">
        <v>223</v>
      </c>
      <c r="L246" t="s">
        <v>118</v>
      </c>
      <c r="M246" s="7">
        <v>0.54166666666666663</v>
      </c>
      <c r="N246" s="7">
        <v>0.70833333333333337</v>
      </c>
      <c r="O246" s="178" t="s">
        <v>3756</v>
      </c>
      <c r="P246" s="3">
        <v>2022</v>
      </c>
      <c r="Q246" s="4" t="str">
        <f>VLOOKUP(Citas[[#This Row],[VIN]],Servicios[VIN 8 BV],1,0)</f>
        <v>NW190399</v>
      </c>
      <c r="R246" t="str">
        <f>VLOOKUP(Citas[[#This Row],[VIN]],Noshow11[[VIN]:[STATUS]],3,0)</f>
        <v>REPROG</v>
      </c>
      <c r="S246" t="b">
        <f t="shared" si="17"/>
        <v>0</v>
      </c>
      <c r="T246" t="b">
        <f t="shared" si="18"/>
        <v>0</v>
      </c>
    </row>
    <row r="247" spans="1:20">
      <c r="A247" s="1">
        <v>44995</v>
      </c>
      <c r="B247" s="7">
        <v>0.5</v>
      </c>
      <c r="C247" s="151">
        <v>5330</v>
      </c>
      <c r="D247">
        <v>112639</v>
      </c>
      <c r="E247" s="4" t="s">
        <v>4019</v>
      </c>
      <c r="F247" s="4" t="s">
        <v>3739</v>
      </c>
      <c r="G247" s="3" t="s">
        <v>1572</v>
      </c>
      <c r="H247" s="3" t="s">
        <v>58</v>
      </c>
      <c r="I247" s="4" t="s">
        <v>4020</v>
      </c>
      <c r="J247" t="s">
        <v>1575</v>
      </c>
      <c r="K247" t="s">
        <v>215</v>
      </c>
      <c r="L247" t="s">
        <v>120</v>
      </c>
      <c r="M247" s="7">
        <v>0.57638888888888895</v>
      </c>
      <c r="N247" s="7">
        <v>0.70833333333333337</v>
      </c>
      <c r="O247" s="178" t="s">
        <v>3740</v>
      </c>
      <c r="P247" s="3">
        <v>2017</v>
      </c>
      <c r="Q247" s="4" t="str">
        <f>VLOOKUP(Citas[[#This Row],[VIN]],Servicios[VIN 8 BV],1,0)</f>
        <v>H3566317</v>
      </c>
      <c r="R247" t="str">
        <f>VLOOKUP(Citas[[#This Row],[VIN]],Noshow11[[VIN]:[STATUS]],3,0)</f>
        <v>ON TIME</v>
      </c>
      <c r="S247" t="str">
        <f t="shared" si="17"/>
        <v>CONCRETADO</v>
      </c>
      <c r="T247" t="str">
        <f t="shared" si="18"/>
        <v>CONCRETADO</v>
      </c>
    </row>
    <row r="248" spans="1:20">
      <c r="A248" s="1">
        <v>44995</v>
      </c>
      <c r="B248" s="7">
        <v>0.5</v>
      </c>
      <c r="C248" s="151">
        <v>5330</v>
      </c>
      <c r="D248">
        <v>112651</v>
      </c>
      <c r="E248" s="4" t="s">
        <v>3828</v>
      </c>
      <c r="F248" s="4" t="s">
        <v>3758</v>
      </c>
      <c r="G248" s="3" t="s">
        <v>1488</v>
      </c>
      <c r="H248" s="3" t="s">
        <v>58</v>
      </c>
      <c r="I248" s="4" t="s">
        <v>1493</v>
      </c>
      <c r="J248" t="s">
        <v>1491</v>
      </c>
      <c r="K248" t="s">
        <v>244</v>
      </c>
      <c r="L248" t="s">
        <v>119</v>
      </c>
      <c r="M248" s="7" t="s">
        <v>3845</v>
      </c>
      <c r="N248" s="7" t="s">
        <v>3760</v>
      </c>
      <c r="O248" s="178" t="s">
        <v>3761</v>
      </c>
      <c r="P248" s="3">
        <v>2022</v>
      </c>
      <c r="Q248" s="4" t="str">
        <f>VLOOKUP(Citas[[#This Row],[VIN]],Servicios[VIN 8 BV],1,0)</f>
        <v>N3006806</v>
      </c>
      <c r="R248" t="str">
        <f>VLOOKUP(Citas[[#This Row],[VIN]],Noshow11[[VIN]:[STATUS]],3,0)</f>
        <v>ON TIME</v>
      </c>
      <c r="S248" t="str">
        <f t="shared" si="17"/>
        <v>CONCRETADO</v>
      </c>
      <c r="T248" t="str">
        <f t="shared" si="18"/>
        <v>CONCRETADO</v>
      </c>
    </row>
    <row r="249" spans="1:20">
      <c r="A249" s="1">
        <v>44995</v>
      </c>
      <c r="B249" s="7">
        <v>0.52083333333333337</v>
      </c>
      <c r="C249" s="151">
        <v>835.2</v>
      </c>
      <c r="D249">
        <v>112662</v>
      </c>
      <c r="E249" s="4" t="s">
        <v>4021</v>
      </c>
      <c r="F249" s="4"/>
      <c r="G249" s="3" t="s">
        <v>1592</v>
      </c>
      <c r="H249" s="3" t="s">
        <v>45</v>
      </c>
      <c r="I249" s="4" t="s">
        <v>4022</v>
      </c>
      <c r="J249" t="s">
        <v>1595</v>
      </c>
      <c r="K249" t="s">
        <v>244</v>
      </c>
      <c r="L249" t="s">
        <v>119</v>
      </c>
      <c r="M249" s="7">
        <v>0.64583333333333337</v>
      </c>
      <c r="N249" s="7">
        <v>0.75</v>
      </c>
      <c r="O249" s="178" t="s">
        <v>3737</v>
      </c>
      <c r="P249" s="3">
        <v>2014</v>
      </c>
      <c r="Q249" s="4" t="str">
        <f>VLOOKUP(Citas[[#This Row],[VIN]],Servicios[VIN 8 BV],1,0)</f>
        <v>EK009363</v>
      </c>
      <c r="R249" t="str">
        <f>VLOOKUP(Citas[[#This Row],[VIN]],Noshow11[[VIN]:[STATUS]],3,0)</f>
        <v>ON TIME</v>
      </c>
      <c r="S249" t="str">
        <f t="shared" si="17"/>
        <v>CONCRETADO</v>
      </c>
      <c r="T249" t="str">
        <f t="shared" si="18"/>
        <v>CONCRETADO</v>
      </c>
    </row>
    <row r="250" spans="1:20">
      <c r="A250" s="1">
        <v>44995</v>
      </c>
      <c r="B250" s="7">
        <v>0.52083333333333337</v>
      </c>
      <c r="C250" s="151" t="s">
        <v>4006</v>
      </c>
      <c r="D250">
        <v>112672</v>
      </c>
      <c r="E250" s="4" t="s">
        <v>4023</v>
      </c>
      <c r="F250" s="4"/>
      <c r="G250" s="3" t="s">
        <v>4024</v>
      </c>
      <c r="H250" s="3" t="s">
        <v>58</v>
      </c>
      <c r="I250" s="4" t="s">
        <v>4025</v>
      </c>
      <c r="J250" t="s">
        <v>4026</v>
      </c>
      <c r="K250" t="s">
        <v>251</v>
      </c>
      <c r="L250" t="s">
        <v>118</v>
      </c>
      <c r="M250" s="7">
        <v>0.54166666666666663</v>
      </c>
      <c r="N250" s="7">
        <v>0.66666666666666663</v>
      </c>
      <c r="O250" s="178" t="s">
        <v>4027</v>
      </c>
      <c r="P250" s="3">
        <v>2016</v>
      </c>
      <c r="Q250" s="4" t="e">
        <f>VLOOKUP(Citas[[#This Row],[VIN]],Servicios[VIN 8 BV],1,0)</f>
        <v>#N/A</v>
      </c>
      <c r="R250" t="str">
        <f>VLOOKUP(Citas[[#This Row],[VIN]],Noshow11[[VIN]:[STATUS]],3,0)</f>
        <v>ON TIME</v>
      </c>
      <c r="S250" t="str">
        <f t="shared" si="17"/>
        <v>CONCRETADO</v>
      </c>
      <c r="T250" t="str">
        <f t="shared" si="18"/>
        <v>CONCRETADO</v>
      </c>
    </row>
    <row r="251" spans="1:20">
      <c r="A251" s="1">
        <v>44995</v>
      </c>
      <c r="B251" s="7">
        <v>0.52083333333333337</v>
      </c>
      <c r="C251" s="151">
        <v>1899</v>
      </c>
      <c r="D251">
        <v>112674</v>
      </c>
      <c r="E251" s="4" t="s">
        <v>3784</v>
      </c>
      <c r="F251" s="4"/>
      <c r="G251" s="3" t="s">
        <v>1586</v>
      </c>
      <c r="H251" s="3" t="s">
        <v>54</v>
      </c>
      <c r="I251" s="4" t="s">
        <v>3730</v>
      </c>
      <c r="J251" t="s">
        <v>230</v>
      </c>
      <c r="K251" t="s">
        <v>231</v>
      </c>
      <c r="L251" t="s">
        <v>120</v>
      </c>
      <c r="M251" s="7">
        <v>0.53125</v>
      </c>
      <c r="N251" s="7">
        <v>0.625</v>
      </c>
      <c r="O251" s="178" t="s">
        <v>3745</v>
      </c>
      <c r="P251" s="3">
        <v>2019</v>
      </c>
      <c r="Q251" s="4" t="str">
        <f>VLOOKUP(Citas[[#This Row],[VIN]],Servicios[VIN 8 BV],1,0)</f>
        <v>K1180536</v>
      </c>
      <c r="R251" t="str">
        <f>VLOOKUP(Citas[[#This Row],[VIN]],Noshow11[[VIN]:[STATUS]],3,0)</f>
        <v>ON TIME</v>
      </c>
      <c r="S251" t="str">
        <f t="shared" si="17"/>
        <v>CONCRETADO</v>
      </c>
      <c r="T251" t="str">
        <f t="shared" si="18"/>
        <v>CONCRETADO</v>
      </c>
    </row>
    <row r="252" spans="1:20">
      <c r="A252" s="1">
        <v>44995</v>
      </c>
      <c r="B252" s="7">
        <v>0.54166666666666663</v>
      </c>
      <c r="C252" s="151">
        <v>1899</v>
      </c>
      <c r="D252">
        <v>112628</v>
      </c>
      <c r="E252" s="4" t="s">
        <v>3859</v>
      </c>
      <c r="F252" s="4" t="s">
        <v>3739</v>
      </c>
      <c r="G252" s="3" t="s">
        <v>2038</v>
      </c>
      <c r="H252" s="3" t="s">
        <v>45</v>
      </c>
      <c r="I252" s="4" t="s">
        <v>2043</v>
      </c>
      <c r="J252" t="s">
        <v>2041</v>
      </c>
      <c r="K252" t="s">
        <v>310</v>
      </c>
      <c r="L252" t="s">
        <v>119</v>
      </c>
      <c r="M252" s="7">
        <v>0.55208333333333337</v>
      </c>
      <c r="N252" s="7">
        <v>0.75</v>
      </c>
      <c r="O252" s="178" t="s">
        <v>3740</v>
      </c>
      <c r="P252" s="3">
        <v>2015</v>
      </c>
      <c r="Q252" s="4" t="str">
        <f>VLOOKUP(Citas[[#This Row],[VIN]],Servicios[VIN 8 BV],1,0)</f>
        <v>FP268764</v>
      </c>
      <c r="R252" t="str">
        <f>VLOOKUP(Citas[[#This Row],[VIN]],Noshow11[[VIN]:[STATUS]],3,0)</f>
        <v>ON TIME</v>
      </c>
      <c r="S252" t="str">
        <f t="shared" ref="S252:S283" si="19">IF(OR(R252="ON TIME",R252="LATE"),"CONCRETADO")</f>
        <v>CONCRETADO</v>
      </c>
      <c r="T252" t="str">
        <f t="shared" ref="T252:T283" si="20">IF(OR(R252="ON TIME",R252="LATE"),"CONCRETADO")</f>
        <v>CONCRETADO</v>
      </c>
    </row>
    <row r="253" spans="1:20">
      <c r="A253" s="1">
        <v>44996</v>
      </c>
      <c r="B253" s="7">
        <v>0.32291666666666669</v>
      </c>
      <c r="C253" s="151">
        <v>3260</v>
      </c>
      <c r="D253">
        <v>112661</v>
      </c>
      <c r="E253" s="4" t="s">
        <v>4028</v>
      </c>
      <c r="F253" s="4"/>
      <c r="G253" s="3" t="s">
        <v>1682</v>
      </c>
      <c r="H253" s="3" t="s">
        <v>45</v>
      </c>
      <c r="I253" s="4" t="s">
        <v>1687</v>
      </c>
      <c r="J253" t="s">
        <v>1685</v>
      </c>
      <c r="K253" t="s">
        <v>459</v>
      </c>
      <c r="L253" t="s">
        <v>120</v>
      </c>
      <c r="M253" s="7">
        <v>0.34375</v>
      </c>
      <c r="N253" s="7">
        <v>0.5</v>
      </c>
      <c r="O253" s="178" t="s">
        <v>3744</v>
      </c>
      <c r="P253" s="3">
        <v>2020</v>
      </c>
      <c r="Q253" s="4" t="str">
        <f>VLOOKUP(Citas[[#This Row],[VIN]],Servicios[VIN 8 BV],1,0)</f>
        <v>LJ012492</v>
      </c>
      <c r="R253" t="str">
        <f>VLOOKUP(Citas[[#This Row],[VIN]],Noshow11[[VIN]:[STATUS]],3,0)</f>
        <v>LATE</v>
      </c>
      <c r="S253" t="str">
        <f t="shared" si="19"/>
        <v>CONCRETADO</v>
      </c>
      <c r="T253" t="str">
        <f t="shared" si="20"/>
        <v>CONCRETADO</v>
      </c>
    </row>
    <row r="254" spans="1:20">
      <c r="A254" s="1">
        <v>44996</v>
      </c>
      <c r="B254" s="7">
        <v>0.33333333333333331</v>
      </c>
      <c r="C254" s="151" t="s">
        <v>4006</v>
      </c>
      <c r="D254">
        <v>112467</v>
      </c>
      <c r="E254" s="4" t="s">
        <v>4029</v>
      </c>
      <c r="F254" s="4" t="s">
        <v>51</v>
      </c>
      <c r="G254" s="3" t="s">
        <v>4030</v>
      </c>
      <c r="H254" s="3" t="s">
        <v>58</v>
      </c>
      <c r="I254" s="4" t="s">
        <v>4031</v>
      </c>
      <c r="J254" t="s">
        <v>4032</v>
      </c>
      <c r="K254" t="s">
        <v>310</v>
      </c>
      <c r="L254" t="s">
        <v>120</v>
      </c>
      <c r="M254" s="7">
        <v>0.34375</v>
      </c>
      <c r="N254" s="7">
        <v>0.46875</v>
      </c>
      <c r="O254" s="178" t="s">
        <v>3761</v>
      </c>
      <c r="P254" s="3">
        <v>2013</v>
      </c>
      <c r="Q254" s="4" t="e">
        <f>VLOOKUP(Citas[[#This Row],[VIN]],Servicios[VIN 8 BV],1,0)</f>
        <v>#N/A</v>
      </c>
      <c r="R254" t="str">
        <f>VLOOKUP(Citas[[#This Row],[VIN]],Noshow11[[VIN]:[STATUS]],3,0)</f>
        <v>REPROG</v>
      </c>
      <c r="S254" t="b">
        <f t="shared" si="19"/>
        <v>0</v>
      </c>
      <c r="T254" t="b">
        <f t="shared" si="20"/>
        <v>0</v>
      </c>
    </row>
    <row r="255" spans="1:20">
      <c r="A255" s="1">
        <v>44996</v>
      </c>
      <c r="B255" s="7">
        <v>0.33333333333333331</v>
      </c>
      <c r="C255" s="151" t="s">
        <v>4006</v>
      </c>
      <c r="D255">
        <v>112484</v>
      </c>
      <c r="E255" s="4" t="s">
        <v>3871</v>
      </c>
      <c r="F255" s="4" t="s">
        <v>51</v>
      </c>
      <c r="G255" s="3" t="s">
        <v>4033</v>
      </c>
      <c r="H255" s="3" t="s">
        <v>58</v>
      </c>
      <c r="I255" s="4" t="s">
        <v>4034</v>
      </c>
      <c r="J255" t="s">
        <v>4035</v>
      </c>
      <c r="K255" t="s">
        <v>231</v>
      </c>
      <c r="L255" t="s">
        <v>118</v>
      </c>
      <c r="M255" s="7">
        <v>0.375</v>
      </c>
      <c r="N255" s="7">
        <v>0.45833333333333331</v>
      </c>
      <c r="O255" s="178" t="s">
        <v>3761</v>
      </c>
      <c r="P255" s="3">
        <v>2022</v>
      </c>
      <c r="Q255" s="4" t="e">
        <f>VLOOKUP(Citas[[#This Row],[VIN]],Servicios[VIN 8 BV],1,0)</f>
        <v>#N/A</v>
      </c>
      <c r="R255" t="str">
        <f>VLOOKUP(Citas[[#This Row],[VIN]],Noshow11[[VIN]:[STATUS]],3,0)</f>
        <v>REPROG</v>
      </c>
      <c r="S255" t="b">
        <f t="shared" si="19"/>
        <v>0</v>
      </c>
      <c r="T255" t="b">
        <f t="shared" si="20"/>
        <v>0</v>
      </c>
    </row>
    <row r="256" spans="1:20">
      <c r="A256" s="1">
        <v>44996</v>
      </c>
      <c r="B256" s="7">
        <v>0.33333333333333331</v>
      </c>
      <c r="C256" s="151">
        <v>5330</v>
      </c>
      <c r="D256">
        <v>112648</v>
      </c>
      <c r="E256" s="4" t="s">
        <v>4036</v>
      </c>
      <c r="F256" s="4"/>
      <c r="G256" s="3" t="s">
        <v>1864</v>
      </c>
      <c r="H256" s="3" t="s">
        <v>54</v>
      </c>
      <c r="I256" s="4" t="s">
        <v>1869</v>
      </c>
      <c r="J256" t="s">
        <v>1867</v>
      </c>
      <c r="K256" t="s">
        <v>410</v>
      </c>
      <c r="L256" t="s">
        <v>119</v>
      </c>
      <c r="M256" s="7">
        <v>0.34375</v>
      </c>
      <c r="N256" s="7">
        <v>0.69791666666666663</v>
      </c>
      <c r="O256" s="178" t="s">
        <v>3728</v>
      </c>
      <c r="P256" s="3">
        <v>2022</v>
      </c>
      <c r="Q256" s="4" t="str">
        <f>VLOOKUP(Citas[[#This Row],[VIN]],Servicios[VIN 8 BV],1,0)</f>
        <v>N4002097</v>
      </c>
      <c r="R256" t="str">
        <f>VLOOKUP(Citas[[#This Row],[VIN]],Noshow11[[VIN]:[STATUS]],3,0)</f>
        <v>LATE</v>
      </c>
      <c r="S256" t="str">
        <f t="shared" si="19"/>
        <v>CONCRETADO</v>
      </c>
      <c r="T256" t="str">
        <f t="shared" si="20"/>
        <v>CONCRETADO</v>
      </c>
    </row>
    <row r="257" spans="1:20">
      <c r="A257" s="1">
        <v>44996</v>
      </c>
      <c r="B257" s="7">
        <v>0.34375</v>
      </c>
      <c r="C257" s="151">
        <v>1899</v>
      </c>
      <c r="D257">
        <v>112624</v>
      </c>
      <c r="E257" s="4" t="s">
        <v>3859</v>
      </c>
      <c r="F257" s="4" t="s">
        <v>3739</v>
      </c>
      <c r="G257" s="3" t="s">
        <v>1696</v>
      </c>
      <c r="H257" s="3" t="s">
        <v>45</v>
      </c>
      <c r="I257" s="4" t="s">
        <v>1701</v>
      </c>
      <c r="J257" t="s">
        <v>1699</v>
      </c>
      <c r="K257" t="s">
        <v>251</v>
      </c>
      <c r="L257" t="s">
        <v>119</v>
      </c>
      <c r="M257" s="7">
        <v>0.36458333333333331</v>
      </c>
      <c r="N257" s="7">
        <v>0.53125</v>
      </c>
      <c r="O257" s="178" t="s">
        <v>3740</v>
      </c>
      <c r="P257" s="3">
        <v>2020</v>
      </c>
      <c r="Q257" s="4" t="str">
        <f>VLOOKUP(Citas[[#This Row],[VIN]],Servicios[VIN 8 BV],1,0)</f>
        <v>L1408385</v>
      </c>
      <c r="R257" t="str">
        <f>VLOOKUP(Citas[[#This Row],[VIN]],Noshow11[[VIN]:[STATUS]],3,0)</f>
        <v>ON TIME</v>
      </c>
      <c r="S257" t="str">
        <f t="shared" si="19"/>
        <v>CONCRETADO</v>
      </c>
      <c r="T257" t="str">
        <f t="shared" si="20"/>
        <v>CONCRETADO</v>
      </c>
    </row>
    <row r="258" spans="1:20">
      <c r="A258" s="1">
        <v>44996</v>
      </c>
      <c r="B258" s="7">
        <v>0.34375</v>
      </c>
      <c r="C258" s="151">
        <v>1899</v>
      </c>
      <c r="D258">
        <v>112632</v>
      </c>
      <c r="E258" s="4" t="s">
        <v>3754</v>
      </c>
      <c r="F258" s="4"/>
      <c r="G258" s="3" t="s">
        <v>1689</v>
      </c>
      <c r="H258" s="3" t="s">
        <v>54</v>
      </c>
      <c r="I258" s="4" t="s">
        <v>1694</v>
      </c>
      <c r="J258" t="s">
        <v>1692</v>
      </c>
      <c r="K258" t="s">
        <v>295</v>
      </c>
      <c r="L258" t="s">
        <v>118</v>
      </c>
      <c r="M258" s="7">
        <v>0.38541666666666669</v>
      </c>
      <c r="N258" s="7">
        <v>0.60416666666666663</v>
      </c>
      <c r="O258" s="178" t="s">
        <v>3728</v>
      </c>
      <c r="P258" s="3">
        <v>2012</v>
      </c>
      <c r="Q258" s="4" t="str">
        <f>VLOOKUP(Citas[[#This Row],[VIN]],Servicios[VIN 8 BV],1,0)</f>
        <v>CW118173</v>
      </c>
      <c r="R258" t="str">
        <f>VLOOKUP(Citas[[#This Row],[VIN]],Noshow11[[VIN]:[STATUS]],3,0)</f>
        <v>ON TIME</v>
      </c>
      <c r="S258" t="str">
        <f t="shared" si="19"/>
        <v>CONCRETADO</v>
      </c>
      <c r="T258" t="str">
        <f t="shared" si="20"/>
        <v>CONCRETADO</v>
      </c>
    </row>
    <row r="259" spans="1:20">
      <c r="A259" s="1">
        <v>44996</v>
      </c>
      <c r="B259" s="7">
        <v>0.35416666666666669</v>
      </c>
      <c r="C259" s="151">
        <v>1899</v>
      </c>
      <c r="D259">
        <v>112465</v>
      </c>
      <c r="E259" s="4" t="s">
        <v>3738</v>
      </c>
      <c r="F259" s="4" t="s">
        <v>3739</v>
      </c>
      <c r="G259" s="3" t="s">
        <v>1703</v>
      </c>
      <c r="H259" s="3" t="s">
        <v>49</v>
      </c>
      <c r="I259" s="4" t="s">
        <v>3730</v>
      </c>
      <c r="J259" t="s">
        <v>1706</v>
      </c>
      <c r="K259" t="s">
        <v>310</v>
      </c>
      <c r="L259" t="s">
        <v>119</v>
      </c>
      <c r="M259" s="7">
        <v>0.36458333333333331</v>
      </c>
      <c r="N259" s="7">
        <v>0.47916666666666669</v>
      </c>
      <c r="O259" s="178" t="s">
        <v>3740</v>
      </c>
      <c r="P259" s="3">
        <v>2022</v>
      </c>
      <c r="Q259" s="4" t="str">
        <f>VLOOKUP(Citas[[#This Row],[VIN]],Servicios[VIN 8 BV],1,0)</f>
        <v>NP358186</v>
      </c>
      <c r="R259" t="str">
        <f>VLOOKUP(Citas[[#This Row],[VIN]],Noshow11[[VIN]:[STATUS]],3,0)</f>
        <v>ON TIME</v>
      </c>
      <c r="S259" t="str">
        <f t="shared" si="19"/>
        <v>CONCRETADO</v>
      </c>
      <c r="T259" t="str">
        <f t="shared" si="20"/>
        <v>CONCRETADO</v>
      </c>
    </row>
    <row r="260" spans="1:20">
      <c r="A260" s="1">
        <v>44996</v>
      </c>
      <c r="B260" s="7">
        <v>0.35416666666666669</v>
      </c>
      <c r="C260" s="151">
        <v>1899</v>
      </c>
      <c r="D260">
        <v>112501</v>
      </c>
      <c r="E260" s="4" t="s">
        <v>4037</v>
      </c>
      <c r="F260" s="4"/>
      <c r="G260" s="3" t="s">
        <v>1710</v>
      </c>
      <c r="H260" s="3" t="s">
        <v>54</v>
      </c>
      <c r="I260" s="4" t="s">
        <v>1715</v>
      </c>
      <c r="J260" t="s">
        <v>1713</v>
      </c>
      <c r="K260" t="s">
        <v>459</v>
      </c>
      <c r="L260" t="s">
        <v>120</v>
      </c>
      <c r="M260" s="7">
        <v>0.375</v>
      </c>
      <c r="N260" s="7">
        <v>0.61527777777777781</v>
      </c>
      <c r="O260" s="178" t="s">
        <v>3744</v>
      </c>
      <c r="P260" s="3">
        <v>2021</v>
      </c>
      <c r="Q260" s="4" t="str">
        <f>VLOOKUP(Citas[[#This Row],[VIN]],Servicios[VIN 8 BV],1,0)</f>
        <v>MJ016221</v>
      </c>
      <c r="R260" t="str">
        <f>VLOOKUP(Citas[[#This Row],[VIN]],Noshow11[[VIN]:[STATUS]],3,0)</f>
        <v>ON TIME</v>
      </c>
      <c r="S260" t="str">
        <f t="shared" si="19"/>
        <v>CONCRETADO</v>
      </c>
      <c r="T260" t="str">
        <f t="shared" si="20"/>
        <v>CONCRETADO</v>
      </c>
    </row>
    <row r="261" spans="1:20">
      <c r="A261" s="1">
        <v>44996</v>
      </c>
      <c r="B261" s="7">
        <v>0.36458333333333331</v>
      </c>
      <c r="C261" s="151">
        <v>1899</v>
      </c>
      <c r="D261">
        <v>112573</v>
      </c>
      <c r="E261" s="4" t="s">
        <v>3738</v>
      </c>
      <c r="F261" s="4" t="s">
        <v>3739</v>
      </c>
      <c r="G261" s="3" t="s">
        <v>1717</v>
      </c>
      <c r="H261" s="3" t="s">
        <v>45</v>
      </c>
      <c r="I261" s="4" t="s">
        <v>3730</v>
      </c>
      <c r="J261" t="s">
        <v>1720</v>
      </c>
      <c r="K261" t="s">
        <v>231</v>
      </c>
      <c r="L261" t="s">
        <v>118</v>
      </c>
      <c r="M261" s="7">
        <v>0.38541666666666669</v>
      </c>
      <c r="N261" s="7">
        <v>0.5</v>
      </c>
      <c r="O261" s="178" t="s">
        <v>3740</v>
      </c>
      <c r="P261" s="3">
        <v>2023</v>
      </c>
      <c r="Q261" s="4" t="str">
        <f>VLOOKUP(Citas[[#This Row],[VIN]],Servicios[VIN 8 BV],1,0)</f>
        <v>P0003167</v>
      </c>
      <c r="R261" t="str">
        <f>VLOOKUP(Citas[[#This Row],[VIN]],Noshow11[[VIN]:[STATUS]],3,0)</f>
        <v>ON TIME</v>
      </c>
      <c r="S261" t="str">
        <f t="shared" si="19"/>
        <v>CONCRETADO</v>
      </c>
      <c r="T261" t="str">
        <f t="shared" si="20"/>
        <v>CONCRETADO</v>
      </c>
    </row>
    <row r="262" spans="1:20">
      <c r="A262" s="1">
        <v>44996</v>
      </c>
      <c r="B262" s="7">
        <v>0.36458333333333331</v>
      </c>
      <c r="C262" s="151">
        <v>1899</v>
      </c>
      <c r="D262">
        <v>112642</v>
      </c>
      <c r="E262" s="4" t="s">
        <v>3839</v>
      </c>
      <c r="F262" s="4"/>
      <c r="G262" s="3" t="s">
        <v>1724</v>
      </c>
      <c r="H262" s="3" t="s">
        <v>54</v>
      </c>
      <c r="I262" s="4" t="s">
        <v>1729</v>
      </c>
      <c r="J262" t="s">
        <v>1727</v>
      </c>
      <c r="K262" t="s">
        <v>310</v>
      </c>
      <c r="L262" t="s">
        <v>119</v>
      </c>
      <c r="M262" s="7">
        <v>0.40625</v>
      </c>
      <c r="N262" s="7">
        <v>0.60416666666666663</v>
      </c>
      <c r="O262" s="178" t="s">
        <v>3728</v>
      </c>
      <c r="P262" s="3">
        <v>2017</v>
      </c>
      <c r="Q262" s="4" t="str">
        <f>VLOOKUP(Citas[[#This Row],[VIN]],Servicios[VIN 8 BV],1,0)</f>
        <v>HP634613</v>
      </c>
      <c r="R262" t="str">
        <f>VLOOKUP(Citas[[#This Row],[VIN]],Noshow11[[VIN]:[STATUS]],3,0)</f>
        <v>ON TIME</v>
      </c>
      <c r="S262" t="str">
        <f t="shared" si="19"/>
        <v>CONCRETADO</v>
      </c>
      <c r="T262" t="str">
        <f t="shared" si="20"/>
        <v>CONCRETADO</v>
      </c>
    </row>
    <row r="263" spans="1:20">
      <c r="A263" s="1">
        <v>44996</v>
      </c>
      <c r="B263" s="7">
        <v>0.36458333333333331</v>
      </c>
      <c r="C263" s="151">
        <v>1899</v>
      </c>
      <c r="D263">
        <v>112646</v>
      </c>
      <c r="E263" s="4" t="s">
        <v>3812</v>
      </c>
      <c r="F263" s="4" t="s">
        <v>3739</v>
      </c>
      <c r="G263" s="3" t="s">
        <v>1731</v>
      </c>
      <c r="H263" s="3" t="s">
        <v>54</v>
      </c>
      <c r="I263" s="4" t="s">
        <v>1736</v>
      </c>
      <c r="J263" t="s">
        <v>1734</v>
      </c>
      <c r="K263" t="s">
        <v>310</v>
      </c>
      <c r="L263" t="s">
        <v>120</v>
      </c>
      <c r="M263" s="7">
        <v>0.41666666666666669</v>
      </c>
      <c r="N263" s="7">
        <v>0.64583333333333337</v>
      </c>
      <c r="O263" s="178" t="s">
        <v>3740</v>
      </c>
      <c r="P263" s="3">
        <v>2014</v>
      </c>
      <c r="Q263" s="4" t="str">
        <f>VLOOKUP(Citas[[#This Row],[VIN]],Servicios[VIN 8 BV],1,0)</f>
        <v>EP050048</v>
      </c>
      <c r="R263" t="str">
        <f>VLOOKUP(Citas[[#This Row],[VIN]],Noshow11[[VIN]:[STATUS]],3,0)</f>
        <v>ON TIME</v>
      </c>
      <c r="S263" t="str">
        <f t="shared" si="19"/>
        <v>CONCRETADO</v>
      </c>
      <c r="T263" t="str">
        <f t="shared" si="20"/>
        <v>CONCRETADO</v>
      </c>
    </row>
    <row r="264" spans="1:20">
      <c r="A264" s="1">
        <v>44996</v>
      </c>
      <c r="B264" s="7">
        <v>0.375</v>
      </c>
      <c r="C264" s="151">
        <v>1899</v>
      </c>
      <c r="D264">
        <v>112463</v>
      </c>
      <c r="E264" s="4" t="s">
        <v>3738</v>
      </c>
      <c r="F264" s="4"/>
      <c r="G264" s="3" t="s">
        <v>3345</v>
      </c>
      <c r="H264" s="3" t="s">
        <v>49</v>
      </c>
      <c r="I264" s="4" t="s">
        <v>3730</v>
      </c>
      <c r="J264" t="s">
        <v>3348</v>
      </c>
      <c r="K264" t="s">
        <v>367</v>
      </c>
      <c r="L264" t="s">
        <v>119</v>
      </c>
      <c r="M264" s="7">
        <v>0.39583333333333331</v>
      </c>
      <c r="N264" s="7">
        <v>0.5</v>
      </c>
      <c r="O264" s="178" t="s">
        <v>3761</v>
      </c>
      <c r="P264" s="3">
        <v>2022</v>
      </c>
      <c r="Q264" s="4" t="str">
        <f>VLOOKUP(Citas[[#This Row],[VIN]],Servicios[VIN 8 BV],1,0)</f>
        <v>NS131085</v>
      </c>
      <c r="R264" t="str">
        <f>VLOOKUP(Citas[[#This Row],[VIN]],Noshow11[[VIN]:[STATUS]],3,0)</f>
        <v>REPROG</v>
      </c>
      <c r="S264" t="b">
        <f t="shared" si="19"/>
        <v>0</v>
      </c>
      <c r="T264" t="b">
        <f t="shared" si="20"/>
        <v>0</v>
      </c>
    </row>
    <row r="265" spans="1:20">
      <c r="A265" s="1">
        <v>44996</v>
      </c>
      <c r="B265" s="7">
        <v>0.375</v>
      </c>
      <c r="C265" s="151">
        <v>2849</v>
      </c>
      <c r="D265">
        <v>112478</v>
      </c>
      <c r="E265" s="4" t="s">
        <v>4038</v>
      </c>
      <c r="F265" s="4" t="s">
        <v>3739</v>
      </c>
      <c r="G265" s="3" t="s">
        <v>1738</v>
      </c>
      <c r="H265" s="3" t="s">
        <v>54</v>
      </c>
      <c r="I265" s="4" t="s">
        <v>1743</v>
      </c>
      <c r="J265" t="s">
        <v>1741</v>
      </c>
      <c r="K265" t="s">
        <v>231</v>
      </c>
      <c r="L265" t="s">
        <v>118</v>
      </c>
      <c r="M265" s="7">
        <v>0.40625</v>
      </c>
      <c r="N265" s="7">
        <v>0.61458333333333337</v>
      </c>
      <c r="O265" s="178" t="s">
        <v>3740</v>
      </c>
      <c r="P265" s="3">
        <v>2022</v>
      </c>
      <c r="Q265" s="4" t="str">
        <f>VLOOKUP(Citas[[#This Row],[VIN]],Servicios[VIN 8 BV],1,0)</f>
        <v>N1235047</v>
      </c>
      <c r="R265" t="str">
        <f>VLOOKUP(Citas[[#This Row],[VIN]],Noshow11[[VIN]:[STATUS]],3,0)</f>
        <v>ON TIME</v>
      </c>
      <c r="S265" t="str">
        <f t="shared" si="19"/>
        <v>CONCRETADO</v>
      </c>
      <c r="T265" t="str">
        <f t="shared" si="20"/>
        <v>CONCRETADO</v>
      </c>
    </row>
    <row r="266" spans="1:20">
      <c r="A266" s="1">
        <v>44996</v>
      </c>
      <c r="B266" s="7">
        <v>0.39583333333333331</v>
      </c>
      <c r="C266" s="151">
        <v>1899</v>
      </c>
      <c r="D266">
        <v>112583</v>
      </c>
      <c r="E266" s="4" t="s">
        <v>3895</v>
      </c>
      <c r="F266" s="4"/>
      <c r="G266" s="3" t="s">
        <v>1745</v>
      </c>
      <c r="H266" s="3" t="s">
        <v>45</v>
      </c>
      <c r="I266" s="4" t="s">
        <v>1750</v>
      </c>
      <c r="J266" t="s">
        <v>1748</v>
      </c>
      <c r="K266" t="s">
        <v>367</v>
      </c>
      <c r="L266" t="s">
        <v>118</v>
      </c>
      <c r="M266" s="7">
        <v>0.44791666666666669</v>
      </c>
      <c r="N266" s="7">
        <v>0.54166666666666663</v>
      </c>
      <c r="O266" s="178" t="s">
        <v>3728</v>
      </c>
      <c r="P266" s="3">
        <v>2008</v>
      </c>
      <c r="Q266" s="4" t="str">
        <f>VLOOKUP(Citas[[#This Row],[VIN]],Servicios[VIN 8 BV],1,0)</f>
        <v>8S166698</v>
      </c>
      <c r="R266" t="str">
        <f>VLOOKUP(Citas[[#This Row],[VIN]],Noshow11[[VIN]:[STATUS]],3,0)</f>
        <v>ON TIME</v>
      </c>
      <c r="S266" t="str">
        <f t="shared" si="19"/>
        <v>CONCRETADO</v>
      </c>
      <c r="T266" t="str">
        <f t="shared" si="20"/>
        <v>CONCRETADO</v>
      </c>
    </row>
    <row r="267" spans="1:20">
      <c r="A267" s="1">
        <v>44996</v>
      </c>
      <c r="B267" s="7">
        <v>0.39583333333333331</v>
      </c>
      <c r="C267" s="151">
        <v>3260</v>
      </c>
      <c r="D267">
        <v>112677</v>
      </c>
      <c r="E267" s="4" t="s">
        <v>3920</v>
      </c>
      <c r="F267" s="4"/>
      <c r="G267" s="3" t="s">
        <v>2153</v>
      </c>
      <c r="H267" s="3" t="s">
        <v>45</v>
      </c>
      <c r="I267" s="4" t="s">
        <v>2158</v>
      </c>
      <c r="J267" t="s">
        <v>2156</v>
      </c>
      <c r="K267" t="s">
        <v>295</v>
      </c>
      <c r="L267" t="s">
        <v>119</v>
      </c>
      <c r="M267" s="7">
        <v>0.41666666666666669</v>
      </c>
      <c r="N267" s="7">
        <v>0.53125</v>
      </c>
      <c r="O267" s="178" t="s">
        <v>3761</v>
      </c>
      <c r="P267" s="3">
        <v>2014</v>
      </c>
      <c r="Q267" s="4" t="str">
        <f>VLOOKUP(Citas[[#This Row],[VIN]],Servicios[VIN 8 BV],1,0)</f>
        <v>EW088504</v>
      </c>
      <c r="R267" t="str">
        <f>VLOOKUP(Citas[[#This Row],[VIN]],Noshow11[[VIN]:[STATUS]],3,0)</f>
        <v>REPROG</v>
      </c>
      <c r="S267" t="b">
        <f t="shared" si="19"/>
        <v>0</v>
      </c>
      <c r="T267" t="b">
        <f t="shared" si="20"/>
        <v>0</v>
      </c>
    </row>
    <row r="268" spans="1:20">
      <c r="A268" s="1">
        <v>44996</v>
      </c>
      <c r="B268" s="7">
        <v>0.41666666666666669</v>
      </c>
      <c r="C268" s="151">
        <v>1899</v>
      </c>
      <c r="D268">
        <v>112511</v>
      </c>
      <c r="E268" s="4" t="s">
        <v>3727</v>
      </c>
      <c r="F268" s="4"/>
      <c r="G268" s="3" t="s">
        <v>2673</v>
      </c>
      <c r="H268" s="3" t="s">
        <v>45</v>
      </c>
      <c r="I268" s="4" t="s">
        <v>2678</v>
      </c>
      <c r="J268" t="s">
        <v>2676</v>
      </c>
      <c r="K268" t="s">
        <v>251</v>
      </c>
      <c r="L268" t="s">
        <v>118</v>
      </c>
      <c r="M268" s="7">
        <v>0.5</v>
      </c>
      <c r="N268" s="7">
        <v>0.60416666666666663</v>
      </c>
      <c r="O268" s="178" t="s">
        <v>3728</v>
      </c>
      <c r="P268" s="3">
        <v>2021</v>
      </c>
      <c r="Q268" s="4" t="str">
        <f>VLOOKUP(Citas[[#This Row],[VIN]],Servicios[VIN 8 BV],1,0)</f>
        <v>M1321719</v>
      </c>
      <c r="R268" t="str">
        <f>VLOOKUP(Citas[[#This Row],[VIN]],Noshow11[[VIN]:[STATUS]],3,0)</f>
        <v>CANCEL</v>
      </c>
      <c r="S268" t="b">
        <f t="shared" si="19"/>
        <v>0</v>
      </c>
      <c r="T268" t="b">
        <f t="shared" si="20"/>
        <v>0</v>
      </c>
    </row>
    <row r="269" spans="1:20">
      <c r="A269" s="1">
        <v>44996</v>
      </c>
      <c r="B269" s="7">
        <v>0.41666666666666669</v>
      </c>
      <c r="C269" s="151">
        <v>1899</v>
      </c>
      <c r="D269">
        <v>112553</v>
      </c>
      <c r="E269" s="4" t="s">
        <v>3765</v>
      </c>
      <c r="F269" s="4"/>
      <c r="G269" s="3" t="s">
        <v>1752</v>
      </c>
      <c r="H269" s="3" t="s">
        <v>49</v>
      </c>
      <c r="I269" s="4" t="s">
        <v>1757</v>
      </c>
      <c r="J269" t="s">
        <v>1755</v>
      </c>
      <c r="K269" t="s">
        <v>1038</v>
      </c>
      <c r="L269" t="s">
        <v>120</v>
      </c>
      <c r="M269" s="7">
        <v>0.46875</v>
      </c>
      <c r="N269" s="7">
        <v>0.65625</v>
      </c>
      <c r="O269" s="178" t="s">
        <v>3728</v>
      </c>
      <c r="P269" s="3">
        <v>2020</v>
      </c>
      <c r="Q269" s="4" t="str">
        <f>VLOOKUP(Citas[[#This Row],[VIN]],Servicios[VIN 8 BV],1,0)</f>
        <v>LU523398</v>
      </c>
      <c r="R269" t="str">
        <f>VLOOKUP(Citas[[#This Row],[VIN]],Noshow11[[VIN]:[STATUS]],3,0)</f>
        <v>ON TIME</v>
      </c>
      <c r="S269" t="str">
        <f t="shared" si="19"/>
        <v>CONCRETADO</v>
      </c>
      <c r="T269" t="str">
        <f t="shared" si="20"/>
        <v>CONCRETADO</v>
      </c>
    </row>
    <row r="270" spans="1:20">
      <c r="A270" s="1">
        <v>44996</v>
      </c>
      <c r="B270" s="7">
        <v>0.41666666666666669</v>
      </c>
      <c r="C270" s="151">
        <v>1899</v>
      </c>
      <c r="D270">
        <v>112611</v>
      </c>
      <c r="E270" s="4" t="s">
        <v>3738</v>
      </c>
      <c r="F270" s="4" t="s">
        <v>3739</v>
      </c>
      <c r="G270" s="3" t="s">
        <v>1759</v>
      </c>
      <c r="H270" s="3" t="s">
        <v>54</v>
      </c>
      <c r="I270" s="4" t="s">
        <v>3730</v>
      </c>
      <c r="J270" t="s">
        <v>1762</v>
      </c>
      <c r="K270" t="s">
        <v>359</v>
      </c>
      <c r="L270" t="s">
        <v>119</v>
      </c>
      <c r="M270" s="7">
        <v>0.4375</v>
      </c>
      <c r="N270" s="7">
        <v>0.61458333333333337</v>
      </c>
      <c r="O270" s="178" t="s">
        <v>3740</v>
      </c>
      <c r="P270" s="3">
        <v>2023</v>
      </c>
      <c r="Q270" s="4" t="str">
        <f>VLOOKUP(Citas[[#This Row],[VIN]],Servicios[VIN 8 BV],1,0)</f>
        <v>PU600202</v>
      </c>
      <c r="R270" t="str">
        <f>VLOOKUP(Citas[[#This Row],[VIN]],Noshow11[[VIN]:[STATUS]],3,0)</f>
        <v>ON TIME</v>
      </c>
      <c r="S270" t="str">
        <f t="shared" si="19"/>
        <v>CONCRETADO</v>
      </c>
      <c r="T270" t="str">
        <f t="shared" si="20"/>
        <v>CONCRETADO</v>
      </c>
    </row>
    <row r="271" spans="1:20">
      <c r="A271" s="1">
        <v>44996</v>
      </c>
      <c r="B271" s="7">
        <v>0.4375</v>
      </c>
      <c r="C271" s="151">
        <v>6599</v>
      </c>
      <c r="D271">
        <v>112617</v>
      </c>
      <c r="E271" s="4" t="s">
        <v>3794</v>
      </c>
      <c r="F271" s="4" t="s">
        <v>3739</v>
      </c>
      <c r="G271" s="3" t="s">
        <v>1766</v>
      </c>
      <c r="H271" s="3" t="s">
        <v>45</v>
      </c>
      <c r="I271" s="4" t="s">
        <v>4039</v>
      </c>
      <c r="J271" t="s">
        <v>1769</v>
      </c>
      <c r="K271" t="s">
        <v>231</v>
      </c>
      <c r="L271" t="s">
        <v>120</v>
      </c>
      <c r="M271" s="7">
        <v>0.44791666666666669</v>
      </c>
      <c r="N271" s="7">
        <v>0.58333333333333337</v>
      </c>
      <c r="O271" s="178" t="s">
        <v>3740</v>
      </c>
      <c r="P271" s="3">
        <v>2018</v>
      </c>
      <c r="Q271" s="4" t="str">
        <f>VLOOKUP(Citas[[#This Row],[VIN]],Servicios[VIN 8 BV],1,0)</f>
        <v>J1094690</v>
      </c>
      <c r="R271" t="str">
        <f>VLOOKUP(Citas[[#This Row],[VIN]],Noshow11[[VIN]:[STATUS]],3,0)</f>
        <v>LATE</v>
      </c>
      <c r="S271" t="str">
        <f t="shared" si="19"/>
        <v>CONCRETADO</v>
      </c>
      <c r="T271" t="str">
        <f t="shared" si="20"/>
        <v>CONCRETADO</v>
      </c>
    </row>
    <row r="272" spans="1:20">
      <c r="A272" s="1">
        <v>44996</v>
      </c>
      <c r="B272" s="7">
        <v>0.4375</v>
      </c>
      <c r="C272" s="151" t="s">
        <v>4006</v>
      </c>
      <c r="D272">
        <v>112647</v>
      </c>
      <c r="E272" s="4" t="s">
        <v>4040</v>
      </c>
      <c r="F272" s="4"/>
      <c r="G272" s="3" t="s">
        <v>4041</v>
      </c>
      <c r="H272" s="3" t="s">
        <v>45</v>
      </c>
      <c r="I272" s="4" t="s">
        <v>4042</v>
      </c>
      <c r="J272" t="s">
        <v>4043</v>
      </c>
      <c r="K272" t="s">
        <v>231</v>
      </c>
      <c r="L272" t="s">
        <v>118</v>
      </c>
      <c r="M272" s="7">
        <v>0.44791666666666669</v>
      </c>
      <c r="N272" s="7">
        <v>0.58333333333333337</v>
      </c>
      <c r="O272" s="178" t="s">
        <v>3761</v>
      </c>
      <c r="P272" s="3">
        <v>2019</v>
      </c>
      <c r="Q272" s="4" t="str">
        <f>VLOOKUP(Citas[[#This Row],[VIN]],Servicios[VIN 8 BV],1,0)</f>
        <v>K1165866</v>
      </c>
      <c r="R272" t="str">
        <f>VLOOKUP(Citas[[#This Row],[VIN]],Noshow11[[VIN]:[STATUS]],3,0)</f>
        <v>REPROG</v>
      </c>
      <c r="S272" t="b">
        <f t="shared" si="19"/>
        <v>0</v>
      </c>
      <c r="T272" t="b">
        <f t="shared" si="20"/>
        <v>0</v>
      </c>
    </row>
    <row r="273" spans="1:20">
      <c r="A273" s="1">
        <v>44996</v>
      </c>
      <c r="B273" s="7">
        <v>0.45833333333333331</v>
      </c>
      <c r="C273" s="151">
        <v>1899</v>
      </c>
      <c r="D273">
        <v>112568</v>
      </c>
      <c r="E273" s="4" t="s">
        <v>3859</v>
      </c>
      <c r="F273" s="4" t="s">
        <v>3739</v>
      </c>
      <c r="G273" s="3" t="s">
        <v>1780</v>
      </c>
      <c r="H273" s="3" t="s">
        <v>45</v>
      </c>
      <c r="I273" s="4" t="s">
        <v>4044</v>
      </c>
      <c r="J273" t="s">
        <v>1783</v>
      </c>
      <c r="K273" t="s">
        <v>244</v>
      </c>
      <c r="L273" t="s">
        <v>119</v>
      </c>
      <c r="M273" s="7">
        <v>0.47916666666666669</v>
      </c>
      <c r="N273" s="7">
        <v>0.58333333333333337</v>
      </c>
      <c r="O273" s="178" t="s">
        <v>3740</v>
      </c>
      <c r="P273" s="3">
        <v>2018</v>
      </c>
      <c r="Q273" s="4" t="str">
        <f>VLOOKUP(Citas[[#This Row],[VIN]],Servicios[VIN 8 BV],1,0)</f>
        <v>JK022356</v>
      </c>
      <c r="R273" t="str">
        <f>VLOOKUP(Citas[[#This Row],[VIN]],Noshow11[[VIN]:[STATUS]],3,0)</f>
        <v>LATE</v>
      </c>
      <c r="S273" t="str">
        <f t="shared" si="19"/>
        <v>CONCRETADO</v>
      </c>
      <c r="T273" t="str">
        <f t="shared" si="20"/>
        <v>CONCRETADO</v>
      </c>
    </row>
    <row r="274" spans="1:20">
      <c r="A274" s="1">
        <v>44996</v>
      </c>
      <c r="B274" s="7">
        <v>0.45833333333333331</v>
      </c>
      <c r="C274" s="151">
        <v>2849</v>
      </c>
      <c r="D274">
        <v>112614</v>
      </c>
      <c r="E274" s="4" t="s">
        <v>4045</v>
      </c>
      <c r="F274" s="4" t="s">
        <v>3739</v>
      </c>
      <c r="G274" s="3" t="s">
        <v>1773</v>
      </c>
      <c r="H274" s="3" t="s">
        <v>54</v>
      </c>
      <c r="I274" s="4" t="s">
        <v>1778</v>
      </c>
      <c r="J274" t="s">
        <v>1776</v>
      </c>
      <c r="K274" t="s">
        <v>310</v>
      </c>
      <c r="L274" t="s">
        <v>120</v>
      </c>
      <c r="M274" s="7">
        <v>0.48958333333333331</v>
      </c>
      <c r="N274" s="7">
        <v>0.58333333333333337</v>
      </c>
      <c r="O274" s="178" t="s">
        <v>4046</v>
      </c>
      <c r="P274" s="3">
        <v>2017</v>
      </c>
      <c r="Q274" s="4" t="str">
        <f>VLOOKUP(Citas[[#This Row],[VIN]],Servicios[VIN 8 BV],1,0)</f>
        <v>HP569090</v>
      </c>
      <c r="R274" t="str">
        <f>VLOOKUP(Citas[[#This Row],[VIN]],Noshow11[[VIN]:[STATUS]],3,0)</f>
        <v>ON TIME</v>
      </c>
      <c r="S274" t="str">
        <f t="shared" si="19"/>
        <v>CONCRETADO</v>
      </c>
      <c r="T274" t="str">
        <f t="shared" si="20"/>
        <v>CONCRETADO</v>
      </c>
    </row>
    <row r="275" spans="1:20">
      <c r="A275" s="1">
        <v>44996</v>
      </c>
      <c r="B275" s="7">
        <v>0.45833333333333331</v>
      </c>
      <c r="C275" s="151">
        <v>1899</v>
      </c>
      <c r="D275">
        <v>112652</v>
      </c>
      <c r="E275" s="4" t="s">
        <v>3829</v>
      </c>
      <c r="F275" s="4"/>
      <c r="G275" s="3" t="s">
        <v>1787</v>
      </c>
      <c r="H275" s="3" t="s">
        <v>54</v>
      </c>
      <c r="I275" s="4" t="s">
        <v>1792</v>
      </c>
      <c r="J275" t="s">
        <v>1790</v>
      </c>
      <c r="K275" t="s">
        <v>295</v>
      </c>
      <c r="L275" t="s">
        <v>118</v>
      </c>
      <c r="M275" s="7">
        <v>0.51041666666666663</v>
      </c>
      <c r="N275" s="7">
        <v>0.73958333333333337</v>
      </c>
      <c r="O275" s="178" t="s">
        <v>3740</v>
      </c>
      <c r="P275" s="3">
        <v>2018</v>
      </c>
      <c r="Q275" s="4" t="str">
        <f>VLOOKUP(Citas[[#This Row],[VIN]],Servicios[VIN 8 BV],1,0)</f>
        <v>JW784225</v>
      </c>
      <c r="R275" t="str">
        <f>VLOOKUP(Citas[[#This Row],[VIN]],Noshow11[[VIN]:[STATUS]],3,0)</f>
        <v>LATE</v>
      </c>
      <c r="S275" t="str">
        <f t="shared" si="19"/>
        <v>CONCRETADO</v>
      </c>
      <c r="T275" t="str">
        <f t="shared" si="20"/>
        <v>CONCRETADO</v>
      </c>
    </row>
    <row r="276" spans="1:20">
      <c r="A276" s="1">
        <v>44996</v>
      </c>
      <c r="B276" s="7">
        <v>0.47916666666666669</v>
      </c>
      <c r="C276" s="151">
        <v>3260</v>
      </c>
      <c r="D276">
        <v>112678</v>
      </c>
      <c r="E276" s="4" t="s">
        <v>3757</v>
      </c>
      <c r="F276" s="4"/>
      <c r="G276" s="3" t="s">
        <v>1794</v>
      </c>
      <c r="H276" s="3" t="s">
        <v>54</v>
      </c>
      <c r="I276" s="4" t="s">
        <v>1799</v>
      </c>
      <c r="J276" t="s">
        <v>1797</v>
      </c>
      <c r="K276" t="s">
        <v>251</v>
      </c>
      <c r="L276" t="s">
        <v>120</v>
      </c>
      <c r="M276" s="7">
        <v>0.48958333333333331</v>
      </c>
      <c r="N276" s="7">
        <v>0.6875</v>
      </c>
      <c r="O276" s="178" t="s">
        <v>3761</v>
      </c>
      <c r="P276" s="3">
        <v>2018</v>
      </c>
      <c r="Q276" s="4" t="str">
        <f>VLOOKUP(Citas[[#This Row],[VIN]],Servicios[VIN 8 BV],1,0)</f>
        <v>J0258662</v>
      </c>
      <c r="R276" t="str">
        <f>VLOOKUP(Citas[[#This Row],[VIN]],Noshow11[[VIN]:[STATUS]],3,0)</f>
        <v>ON TIME</v>
      </c>
      <c r="S276" t="str">
        <f t="shared" si="19"/>
        <v>CONCRETADO</v>
      </c>
      <c r="T276" t="str">
        <f t="shared" si="20"/>
        <v>CONCRETADO</v>
      </c>
    </row>
    <row r="277" spans="1:20">
      <c r="A277" s="1">
        <v>44996</v>
      </c>
      <c r="B277" s="7">
        <v>0.47916666666666669</v>
      </c>
      <c r="C277" s="151">
        <v>5330</v>
      </c>
      <c r="D277">
        <v>112681</v>
      </c>
      <c r="E277" s="4" t="s">
        <v>3763</v>
      </c>
      <c r="F277" s="4" t="s">
        <v>3739</v>
      </c>
      <c r="G277" s="3" t="s">
        <v>1801</v>
      </c>
      <c r="H277" s="3" t="s">
        <v>49</v>
      </c>
      <c r="I277" s="4" t="s">
        <v>1806</v>
      </c>
      <c r="J277" t="s">
        <v>1804</v>
      </c>
      <c r="K277" t="s">
        <v>215</v>
      </c>
      <c r="L277" t="s">
        <v>118</v>
      </c>
      <c r="M277" s="7">
        <v>0.52083333333333337</v>
      </c>
      <c r="N277" s="7">
        <v>0.60416666666666663</v>
      </c>
      <c r="O277" s="178" t="s">
        <v>3740</v>
      </c>
      <c r="P277" s="3">
        <v>2016</v>
      </c>
      <c r="Q277" s="4" t="str">
        <f>VLOOKUP(Citas[[#This Row],[VIN]],Servicios[VIN 8 BV],1,0)</f>
        <v>G3509162</v>
      </c>
      <c r="R277" t="str">
        <f>VLOOKUP(Citas[[#This Row],[VIN]],Noshow11[[VIN]:[STATUS]],3,0)</f>
        <v>ON TIME</v>
      </c>
      <c r="S277" t="str">
        <f t="shared" si="19"/>
        <v>CONCRETADO</v>
      </c>
      <c r="T277" t="str">
        <f t="shared" si="20"/>
        <v>CONCRETADO</v>
      </c>
    </row>
    <row r="278" spans="1:20">
      <c r="A278" s="1">
        <v>44996</v>
      </c>
      <c r="B278" s="7">
        <v>0.47916666666666669</v>
      </c>
      <c r="C278" s="151">
        <v>1899</v>
      </c>
      <c r="D278">
        <v>112682</v>
      </c>
      <c r="E278" s="4" t="s">
        <v>3765</v>
      </c>
      <c r="F278" s="4"/>
      <c r="G278" s="3" t="s">
        <v>1808</v>
      </c>
      <c r="H278" s="3" t="s">
        <v>49</v>
      </c>
      <c r="I278" s="4" t="s">
        <v>1813</v>
      </c>
      <c r="J278" t="s">
        <v>1811</v>
      </c>
      <c r="K278" t="s">
        <v>231</v>
      </c>
      <c r="L278" t="s">
        <v>119</v>
      </c>
      <c r="M278" s="7">
        <v>0.53125</v>
      </c>
      <c r="N278" s="7">
        <v>0.625</v>
      </c>
      <c r="O278" s="178" t="s">
        <v>3728</v>
      </c>
      <c r="P278" s="3">
        <v>2020</v>
      </c>
      <c r="Q278" s="4" t="str">
        <f>VLOOKUP(Citas[[#This Row],[VIN]],Servicios[VIN 8 BV],1,0)</f>
        <v>L1205214</v>
      </c>
      <c r="R278" t="str">
        <f>VLOOKUP(Citas[[#This Row],[VIN]],Noshow11[[VIN]:[STATUS]],3,0)</f>
        <v>ON TIME</v>
      </c>
      <c r="S278" t="str">
        <f t="shared" si="19"/>
        <v>CONCRETADO</v>
      </c>
      <c r="T278" t="str">
        <f t="shared" si="20"/>
        <v>CONCRETADO</v>
      </c>
    </row>
    <row r="279" spans="1:20">
      <c r="A279" s="1">
        <v>44998</v>
      </c>
      <c r="B279" s="7">
        <v>0.33333333333333331</v>
      </c>
      <c r="C279" s="151">
        <v>1899</v>
      </c>
      <c r="D279">
        <v>111949</v>
      </c>
      <c r="E279" s="4" t="s">
        <v>3727</v>
      </c>
      <c r="F279" s="4"/>
      <c r="G279" s="3" t="s">
        <v>1878</v>
      </c>
      <c r="H279" s="3" t="s">
        <v>54</v>
      </c>
      <c r="I279" s="4" t="s">
        <v>1883</v>
      </c>
      <c r="J279" t="s">
        <v>1881</v>
      </c>
      <c r="K279" t="s">
        <v>310</v>
      </c>
      <c r="L279" t="s">
        <v>118</v>
      </c>
      <c r="M279" s="7">
        <v>0.34375</v>
      </c>
      <c r="N279" s="7">
        <v>0.58333333333333337</v>
      </c>
      <c r="O279" s="178" t="s">
        <v>3744</v>
      </c>
      <c r="P279" s="3">
        <v>2022</v>
      </c>
      <c r="Q279" s="4" t="str">
        <f>VLOOKUP(Citas[[#This Row],[VIN]],Servicios[VIN 8 BV],1,0)</f>
        <v>NP283682</v>
      </c>
      <c r="R279" t="str">
        <f>VLOOKUP(Citas[[#This Row],[VIN]],Noshow11[[VIN]:[STATUS]],3,0)</f>
        <v>LATE</v>
      </c>
      <c r="S279" t="str">
        <f t="shared" si="19"/>
        <v>CONCRETADO</v>
      </c>
      <c r="T279" t="str">
        <f t="shared" si="20"/>
        <v>CONCRETADO</v>
      </c>
    </row>
    <row r="280" spans="1:20">
      <c r="A280" s="1">
        <v>44998</v>
      </c>
      <c r="B280" s="7">
        <v>0.33333333333333331</v>
      </c>
      <c r="C280" s="151">
        <v>1899</v>
      </c>
      <c r="D280">
        <v>112616</v>
      </c>
      <c r="E280" s="4" t="s">
        <v>3829</v>
      </c>
      <c r="F280" s="4"/>
      <c r="G280" s="3">
        <v>91323313</v>
      </c>
      <c r="H280" s="3" t="s">
        <v>58</v>
      </c>
      <c r="I280" s="4" t="s">
        <v>2232</v>
      </c>
      <c r="J280" t="s">
        <v>2230</v>
      </c>
      <c r="K280" t="s">
        <v>231</v>
      </c>
      <c r="L280" t="s">
        <v>120</v>
      </c>
      <c r="M280" s="7">
        <v>0.35416666666666669</v>
      </c>
      <c r="N280" s="7">
        <v>0.5</v>
      </c>
      <c r="O280" s="178" t="s">
        <v>3728</v>
      </c>
      <c r="P280" s="3">
        <v>2009</v>
      </c>
      <c r="Q280" s="4">
        <f>VLOOKUP(Citas[[#This Row],[VIN]],Servicios[VIN 8 BV],1,0)</f>
        <v>91323313</v>
      </c>
      <c r="R280" t="str">
        <f>VLOOKUP(Citas[[#This Row],[VIN]],Noshow11[[VIN]:[STATUS]],3,0)</f>
        <v>LATE</v>
      </c>
      <c r="S280" t="str">
        <f t="shared" si="19"/>
        <v>CONCRETADO</v>
      </c>
      <c r="T280" t="str">
        <f t="shared" si="20"/>
        <v>CONCRETADO</v>
      </c>
    </row>
    <row r="281" spans="1:20">
      <c r="A281" s="1">
        <v>44998</v>
      </c>
      <c r="B281" s="7">
        <v>0.34375</v>
      </c>
      <c r="C281" s="151">
        <v>3260</v>
      </c>
      <c r="D281">
        <v>112586</v>
      </c>
      <c r="E281" s="4" t="s">
        <v>3757</v>
      </c>
      <c r="F281" s="4" t="s">
        <v>3739</v>
      </c>
      <c r="G281" s="3" t="s">
        <v>1871</v>
      </c>
      <c r="H281" s="3" t="s">
        <v>45</v>
      </c>
      <c r="I281" s="4" t="s">
        <v>1876</v>
      </c>
      <c r="J281" t="s">
        <v>1874</v>
      </c>
      <c r="K281" t="s">
        <v>244</v>
      </c>
      <c r="L281" t="s">
        <v>119</v>
      </c>
      <c r="M281" s="7">
        <v>0.35416666666666669</v>
      </c>
      <c r="N281" s="7">
        <v>0.45833333333333331</v>
      </c>
      <c r="O281" s="178" t="s">
        <v>3740</v>
      </c>
      <c r="P281" s="3">
        <v>2020</v>
      </c>
      <c r="Q281" s="4" t="str">
        <f>VLOOKUP(Citas[[#This Row],[VIN]],Servicios[VIN 8 BV],1,0)</f>
        <v>LK007057</v>
      </c>
      <c r="R281" t="str">
        <f>VLOOKUP(Citas[[#This Row],[VIN]],Noshow11[[VIN]:[STATUS]],3,0)</f>
        <v>ON TIME</v>
      </c>
      <c r="S281" t="str">
        <f t="shared" si="19"/>
        <v>CONCRETADO</v>
      </c>
      <c r="T281" t="str">
        <f t="shared" si="20"/>
        <v>CONCRETADO</v>
      </c>
    </row>
    <row r="282" spans="1:20">
      <c r="A282" s="1">
        <v>44998</v>
      </c>
      <c r="B282" s="7">
        <v>0.34375</v>
      </c>
      <c r="C282" s="151" t="s">
        <v>4006</v>
      </c>
      <c r="D282">
        <v>112618</v>
      </c>
      <c r="E282" s="4" t="s">
        <v>4047</v>
      </c>
      <c r="F282" s="4" t="s">
        <v>51</v>
      </c>
      <c r="G282" s="3">
        <v>91323313</v>
      </c>
      <c r="H282" s="3" t="s">
        <v>58</v>
      </c>
      <c r="I282" s="4" t="s">
        <v>2232</v>
      </c>
      <c r="J282" t="s">
        <v>2230</v>
      </c>
      <c r="K282" t="s">
        <v>231</v>
      </c>
      <c r="L282" t="s">
        <v>120</v>
      </c>
      <c r="M282" s="7">
        <v>0.35416666666666669</v>
      </c>
      <c r="N282" s="7">
        <v>0.5</v>
      </c>
      <c r="O282" s="178" t="s">
        <v>3728</v>
      </c>
      <c r="P282" s="3">
        <v>2009</v>
      </c>
      <c r="Q282" s="4">
        <f>VLOOKUP(Citas[[#This Row],[VIN]],Servicios[VIN 8 BV],1,0)</f>
        <v>91323313</v>
      </c>
      <c r="R282" t="str">
        <f>VLOOKUP(Citas[[#This Row],[VIN]],Noshow11[[VIN]:[STATUS]],3,0)</f>
        <v>LATE</v>
      </c>
      <c r="S282" t="str">
        <f t="shared" si="19"/>
        <v>CONCRETADO</v>
      </c>
      <c r="T282" t="str">
        <f t="shared" si="20"/>
        <v>CONCRETADO</v>
      </c>
    </row>
    <row r="283" spans="1:20">
      <c r="A283" s="1">
        <v>44998</v>
      </c>
      <c r="B283" s="7">
        <v>0.34375</v>
      </c>
      <c r="C283" s="151">
        <v>1899</v>
      </c>
      <c r="D283">
        <v>112675</v>
      </c>
      <c r="E283" s="4" t="s">
        <v>4048</v>
      </c>
      <c r="F283" s="4"/>
      <c r="G283" s="3" t="s">
        <v>2052</v>
      </c>
      <c r="H283" s="3" t="s">
        <v>45</v>
      </c>
      <c r="I283" s="4" t="s">
        <v>2056</v>
      </c>
      <c r="J283" t="s">
        <v>1181</v>
      </c>
      <c r="K283" t="s">
        <v>338</v>
      </c>
      <c r="L283" t="s">
        <v>118</v>
      </c>
      <c r="M283" s="7">
        <v>0.35416666666666669</v>
      </c>
      <c r="N283" s="7">
        <v>0.45833333333333331</v>
      </c>
      <c r="O283" s="178" t="s">
        <v>3745</v>
      </c>
      <c r="P283" s="3">
        <v>2019</v>
      </c>
      <c r="Q283" s="4" t="str">
        <f>VLOOKUP(Citas[[#This Row],[VIN]],Servicios[VIN 8 BV],1,0)</f>
        <v>K6199351</v>
      </c>
      <c r="R283" t="str">
        <f>VLOOKUP(Citas[[#This Row],[VIN]],Noshow11[[VIN]:[STATUS]],3,0)</f>
        <v>LATE</v>
      </c>
      <c r="S283" t="str">
        <f t="shared" si="19"/>
        <v>CONCRETADO</v>
      </c>
      <c r="T283" t="str">
        <f t="shared" si="20"/>
        <v>CONCRETADO</v>
      </c>
    </row>
    <row r="284" spans="1:20">
      <c r="A284" s="1">
        <v>44998</v>
      </c>
      <c r="B284" s="7">
        <v>0.35416666666666669</v>
      </c>
      <c r="C284" s="151">
        <v>6280</v>
      </c>
      <c r="D284">
        <v>112603</v>
      </c>
      <c r="E284" s="4" t="s">
        <v>4049</v>
      </c>
      <c r="F284" s="4"/>
      <c r="G284" s="3" t="s">
        <v>2471</v>
      </c>
      <c r="H284" s="3" t="s">
        <v>54</v>
      </c>
      <c r="I284" s="4" t="s">
        <v>2476</v>
      </c>
      <c r="J284" t="s">
        <v>2474</v>
      </c>
      <c r="K284" t="s">
        <v>223</v>
      </c>
      <c r="L284" t="s">
        <v>120</v>
      </c>
      <c r="M284" s="7">
        <v>0.375</v>
      </c>
      <c r="N284" s="7" t="s">
        <v>3734</v>
      </c>
      <c r="O284" s="178" t="s">
        <v>3752</v>
      </c>
      <c r="P284" s="3">
        <v>2021</v>
      </c>
      <c r="Q284" s="4" t="str">
        <f>VLOOKUP(Citas[[#This Row],[VIN]],Servicios[VIN 8 BV],1,0)</f>
        <v>MU012536</v>
      </c>
      <c r="R284" t="str">
        <f>VLOOKUP(Citas[[#This Row],[VIN]],Noshow11[[VIN]:[STATUS]],3,0)</f>
        <v>CANCEL</v>
      </c>
      <c r="S284" t="b">
        <f t="shared" ref="S284:S312" si="21">IF(OR(R284="ON TIME",R284="LATE"),"CONCRETADO")</f>
        <v>0</v>
      </c>
      <c r="T284" t="b">
        <f t="shared" ref="T284:T312" si="22">IF(OR(R284="ON TIME",R284="LATE"),"CONCRETADO")</f>
        <v>0</v>
      </c>
    </row>
    <row r="285" spans="1:20">
      <c r="A285" s="1">
        <v>44998</v>
      </c>
      <c r="B285" s="7">
        <v>0.35416666666666669</v>
      </c>
      <c r="C285" s="151" t="s">
        <v>4006</v>
      </c>
      <c r="D285">
        <v>112654</v>
      </c>
      <c r="E285" s="4" t="s">
        <v>4050</v>
      </c>
      <c r="F285" s="4"/>
      <c r="G285" s="3" t="s">
        <v>2005</v>
      </c>
      <c r="H285" s="3" t="s">
        <v>45</v>
      </c>
      <c r="I285" s="4" t="s">
        <v>4051</v>
      </c>
      <c r="J285" t="s">
        <v>2008</v>
      </c>
      <c r="K285" t="s">
        <v>295</v>
      </c>
      <c r="L285" t="s">
        <v>118</v>
      </c>
      <c r="M285" s="7">
        <v>0.375</v>
      </c>
      <c r="N285" s="7">
        <v>0.58333333333333337</v>
      </c>
      <c r="O285" s="178" t="s">
        <v>3737</v>
      </c>
      <c r="P285" s="3">
        <v>2012</v>
      </c>
      <c r="Q285" s="4" t="str">
        <f>VLOOKUP(Citas[[#This Row],[VIN]],Servicios[VIN 8 BV],1,0)</f>
        <v>CW135835</v>
      </c>
      <c r="R285" t="str">
        <f>VLOOKUP(Citas[[#This Row],[VIN]],Noshow11[[VIN]:[STATUS]],3,0)</f>
        <v>ON TIME</v>
      </c>
      <c r="S285" t="str">
        <f t="shared" si="21"/>
        <v>CONCRETADO</v>
      </c>
      <c r="T285" t="str">
        <f t="shared" si="22"/>
        <v>CONCRETADO</v>
      </c>
    </row>
    <row r="286" spans="1:20">
      <c r="A286" s="1">
        <v>44998</v>
      </c>
      <c r="B286" s="7">
        <v>0.35416666666666669</v>
      </c>
      <c r="C286" s="151">
        <v>5330</v>
      </c>
      <c r="D286">
        <v>112663</v>
      </c>
      <c r="E286" s="4" t="s">
        <v>3828</v>
      </c>
      <c r="F286" s="4"/>
      <c r="G286" s="3" t="s">
        <v>1885</v>
      </c>
      <c r="H286" s="3" t="s">
        <v>45</v>
      </c>
      <c r="I286" s="4" t="s">
        <v>1889</v>
      </c>
      <c r="J286" t="s">
        <v>222</v>
      </c>
      <c r="K286" t="s">
        <v>451</v>
      </c>
      <c r="L286" t="s">
        <v>119</v>
      </c>
      <c r="M286" s="7">
        <v>0.38541666666666669</v>
      </c>
      <c r="N286" s="7">
        <v>0.5</v>
      </c>
      <c r="O286" s="178" t="s">
        <v>3745</v>
      </c>
      <c r="P286" s="3">
        <v>2021</v>
      </c>
      <c r="Q286" s="4" t="str">
        <f>VLOOKUP(Citas[[#This Row],[VIN]],Servicios[VIN 8 BV],1,0)</f>
        <v>M1144116</v>
      </c>
      <c r="R286" t="str">
        <f>VLOOKUP(Citas[[#This Row],[VIN]],Noshow11[[VIN]:[STATUS]],3,0)</f>
        <v>LATE</v>
      </c>
      <c r="S286" t="str">
        <f t="shared" si="21"/>
        <v>CONCRETADO</v>
      </c>
      <c r="T286" t="str">
        <f t="shared" si="22"/>
        <v>CONCRETADO</v>
      </c>
    </row>
    <row r="287" spans="1:20">
      <c r="A287" s="1">
        <v>44998</v>
      </c>
      <c r="B287" s="7">
        <v>0.36458333333333331</v>
      </c>
      <c r="C287" s="151">
        <v>1899</v>
      </c>
      <c r="D287">
        <v>112660</v>
      </c>
      <c r="E287" s="4" t="s">
        <v>3727</v>
      </c>
      <c r="F287" s="4" t="s">
        <v>3739</v>
      </c>
      <c r="G287" s="3" t="s">
        <v>1891</v>
      </c>
      <c r="H287" s="3" t="s">
        <v>54</v>
      </c>
      <c r="I287" s="4" t="s">
        <v>1896</v>
      </c>
      <c r="J287" t="s">
        <v>1894</v>
      </c>
      <c r="K287" t="s">
        <v>244</v>
      </c>
      <c r="L287" t="s">
        <v>120</v>
      </c>
      <c r="M287" s="7">
        <v>0.375</v>
      </c>
      <c r="N287" s="7">
        <v>0.45833333333333331</v>
      </c>
      <c r="O287" s="178" t="s">
        <v>3740</v>
      </c>
      <c r="P287" s="3">
        <v>2020</v>
      </c>
      <c r="Q287" s="4" t="str">
        <f>VLOOKUP(Citas[[#This Row],[VIN]],Servicios[VIN 8 BV],1,0)</f>
        <v>LK011465</v>
      </c>
      <c r="R287" t="str">
        <f>VLOOKUP(Citas[[#This Row],[VIN]],Noshow11[[VIN]:[STATUS]],3,0)</f>
        <v>ON TIME</v>
      </c>
      <c r="S287" t="str">
        <f t="shared" si="21"/>
        <v>CONCRETADO</v>
      </c>
      <c r="T287" t="str">
        <f t="shared" si="22"/>
        <v>CONCRETADO</v>
      </c>
    </row>
    <row r="288" spans="1:20">
      <c r="A288" s="1">
        <v>44998</v>
      </c>
      <c r="B288" s="7">
        <v>0.36458333333333331</v>
      </c>
      <c r="C288" s="151">
        <v>4210</v>
      </c>
      <c r="D288">
        <v>112676</v>
      </c>
      <c r="E288" s="4" t="s">
        <v>3949</v>
      </c>
      <c r="F288" s="4"/>
      <c r="G288" s="3" t="s">
        <v>1898</v>
      </c>
      <c r="H288" s="3" t="s">
        <v>54</v>
      </c>
      <c r="I288" s="4" t="s">
        <v>1903</v>
      </c>
      <c r="J288" t="s">
        <v>1901</v>
      </c>
      <c r="K288" t="s">
        <v>231</v>
      </c>
      <c r="L288" t="s">
        <v>118</v>
      </c>
      <c r="M288" s="7">
        <v>0.42708333333333331</v>
      </c>
      <c r="N288" s="7">
        <v>0.625</v>
      </c>
      <c r="O288" s="178" t="s">
        <v>3745</v>
      </c>
      <c r="P288" s="3">
        <v>2021</v>
      </c>
      <c r="Q288" s="4" t="str">
        <f>VLOOKUP(Citas[[#This Row],[VIN]],Servicios[VIN 8 BV],1,0)</f>
        <v>M1230419</v>
      </c>
      <c r="R288" t="str">
        <f>VLOOKUP(Citas[[#This Row],[VIN]],Noshow11[[VIN]:[STATUS]],3,0)</f>
        <v>REPROG</v>
      </c>
      <c r="S288" t="b">
        <f t="shared" si="21"/>
        <v>0</v>
      </c>
      <c r="T288" t="b">
        <f t="shared" si="22"/>
        <v>0</v>
      </c>
    </row>
    <row r="289" spans="1:20">
      <c r="A289" s="1">
        <v>44998</v>
      </c>
      <c r="B289" s="7">
        <v>0.36458333333333331</v>
      </c>
      <c r="C289" s="151">
        <v>3260</v>
      </c>
      <c r="D289">
        <v>112705</v>
      </c>
      <c r="E289" s="4" t="s">
        <v>3771</v>
      </c>
      <c r="F289" s="4" t="s">
        <v>3739</v>
      </c>
      <c r="G289" s="3" t="s">
        <v>1905</v>
      </c>
      <c r="H289" s="3" t="s">
        <v>58</v>
      </c>
      <c r="I289" s="4" t="s">
        <v>1910</v>
      </c>
      <c r="J289" t="s">
        <v>1908</v>
      </c>
      <c r="K289" t="s">
        <v>274</v>
      </c>
      <c r="L289" t="s">
        <v>119</v>
      </c>
      <c r="M289" s="7">
        <v>0.54166666666666663</v>
      </c>
      <c r="N289" s="7">
        <v>0.70833333333333337</v>
      </c>
      <c r="O289" s="178" t="s">
        <v>3740</v>
      </c>
      <c r="P289" s="3">
        <v>2022</v>
      </c>
      <c r="Q289" s="4" t="str">
        <f>VLOOKUP(Citas[[#This Row],[VIN]],Servicios[VIN 8 BV],1,0)</f>
        <v>NJ015120</v>
      </c>
      <c r="R289" t="str">
        <f>VLOOKUP(Citas[[#This Row],[VIN]],Noshow11[[VIN]:[STATUS]],3,0)</f>
        <v>LATE</v>
      </c>
      <c r="S289" t="str">
        <f t="shared" si="21"/>
        <v>CONCRETADO</v>
      </c>
      <c r="T289" t="str">
        <f t="shared" si="22"/>
        <v>CONCRETADO</v>
      </c>
    </row>
    <row r="290" spans="1:20">
      <c r="A290" s="1">
        <v>44998</v>
      </c>
      <c r="B290" s="7">
        <v>0.375</v>
      </c>
      <c r="C290" s="151">
        <v>3260</v>
      </c>
      <c r="D290">
        <v>112527</v>
      </c>
      <c r="E290" s="4" t="s">
        <v>3771</v>
      </c>
      <c r="F290" s="4" t="s">
        <v>3739</v>
      </c>
      <c r="G290" s="3" t="s">
        <v>1912</v>
      </c>
      <c r="H290" s="3" t="s">
        <v>45</v>
      </c>
      <c r="I290" s="4" t="s">
        <v>4052</v>
      </c>
      <c r="J290" t="s">
        <v>4053</v>
      </c>
      <c r="K290" t="s">
        <v>274</v>
      </c>
      <c r="L290" t="s">
        <v>118</v>
      </c>
      <c r="M290" s="7">
        <v>0.40277777777777773</v>
      </c>
      <c r="N290" s="7">
        <v>0.58333333333333337</v>
      </c>
      <c r="O290" s="178" t="s">
        <v>3740</v>
      </c>
      <c r="P290" s="3">
        <v>2022</v>
      </c>
      <c r="Q290" s="4" t="str">
        <f>VLOOKUP(Citas[[#This Row],[VIN]],Servicios[VIN 8 BV],1,0)</f>
        <v>NJ028923</v>
      </c>
      <c r="R290" t="str">
        <f>VLOOKUP(Citas[[#This Row],[VIN]],Noshow11[[VIN]:[STATUS]],3,0)</f>
        <v>LATE</v>
      </c>
      <c r="S290" t="str">
        <f t="shared" si="21"/>
        <v>CONCRETADO</v>
      </c>
      <c r="T290" t="str">
        <f t="shared" si="22"/>
        <v>CONCRETADO</v>
      </c>
    </row>
    <row r="291" spans="1:20">
      <c r="A291" s="1">
        <v>44998</v>
      </c>
      <c r="B291" s="7">
        <v>0.375</v>
      </c>
      <c r="C291" s="151">
        <v>1899</v>
      </c>
      <c r="D291">
        <v>112575</v>
      </c>
      <c r="E291" s="4" t="s">
        <v>3859</v>
      </c>
      <c r="F291" s="4" t="s">
        <v>3739</v>
      </c>
      <c r="G291" s="3" t="s">
        <v>1919</v>
      </c>
      <c r="H291" s="3" t="s">
        <v>49</v>
      </c>
      <c r="I291" s="4" t="s">
        <v>4054</v>
      </c>
      <c r="J291" t="s">
        <v>1922</v>
      </c>
      <c r="K291" t="s">
        <v>367</v>
      </c>
      <c r="L291" t="s">
        <v>119</v>
      </c>
      <c r="M291" s="7">
        <v>0.3888888888888889</v>
      </c>
      <c r="N291" s="7">
        <v>0.47916666666666669</v>
      </c>
      <c r="O291" s="178" t="s">
        <v>3740</v>
      </c>
      <c r="P291" s="3">
        <v>2015</v>
      </c>
      <c r="Q291" s="4" t="str">
        <f>VLOOKUP(Citas[[#This Row],[VIN]],Servicios[VIN 8 BV],1,0)</f>
        <v>FS587369</v>
      </c>
      <c r="R291" t="str">
        <f>VLOOKUP(Citas[[#This Row],[VIN]],Noshow11[[VIN]:[STATUS]],3,0)</f>
        <v>LATE</v>
      </c>
      <c r="S291" t="str">
        <f t="shared" si="21"/>
        <v>CONCRETADO</v>
      </c>
      <c r="T291" t="str">
        <f t="shared" si="22"/>
        <v>CONCRETADO</v>
      </c>
    </row>
    <row r="292" spans="1:20">
      <c r="A292" s="1">
        <v>44998</v>
      </c>
      <c r="B292" s="7">
        <v>0.375</v>
      </c>
      <c r="C292" s="151">
        <v>1899</v>
      </c>
      <c r="D292">
        <v>112630</v>
      </c>
      <c r="E292" s="4" t="s">
        <v>3727</v>
      </c>
      <c r="F292" s="4"/>
      <c r="G292" s="3" t="s">
        <v>2057</v>
      </c>
      <c r="H292" s="3" t="s">
        <v>58</v>
      </c>
      <c r="I292" s="4" t="s">
        <v>2061</v>
      </c>
      <c r="J292" t="s">
        <v>4055</v>
      </c>
      <c r="K292" t="s">
        <v>4056</v>
      </c>
      <c r="L292" t="s">
        <v>120</v>
      </c>
      <c r="M292" s="7">
        <v>0.38541666666666669</v>
      </c>
      <c r="N292" s="7">
        <v>0.54166666666666663</v>
      </c>
      <c r="O292" s="178" t="s">
        <v>3728</v>
      </c>
      <c r="P292" s="3">
        <v>2022</v>
      </c>
      <c r="Q292" s="4" t="str">
        <f>VLOOKUP(Citas[[#This Row],[VIN]],Servicios[VIN 8 BV],1,0)</f>
        <v>N1418749</v>
      </c>
      <c r="R292" t="str">
        <f>VLOOKUP(Citas[[#This Row],[VIN]],Noshow11[[VIN]:[STATUS]],3,0)</f>
        <v>ON TIME</v>
      </c>
      <c r="S292" t="str">
        <f t="shared" si="21"/>
        <v>CONCRETADO</v>
      </c>
      <c r="T292" t="str">
        <f t="shared" si="22"/>
        <v>CONCRETADO</v>
      </c>
    </row>
    <row r="293" spans="1:20">
      <c r="A293" s="1">
        <v>44998</v>
      </c>
      <c r="B293" s="7">
        <v>0.39583333333333331</v>
      </c>
      <c r="C293" s="151" t="s">
        <v>4006</v>
      </c>
      <c r="D293">
        <v>112631</v>
      </c>
      <c r="E293" s="4" t="s">
        <v>4057</v>
      </c>
      <c r="F293" s="4"/>
      <c r="G293" s="3" t="s">
        <v>2012</v>
      </c>
      <c r="H293" s="3" t="s">
        <v>45</v>
      </c>
      <c r="I293" s="4" t="s">
        <v>2017</v>
      </c>
      <c r="J293" t="s">
        <v>4058</v>
      </c>
      <c r="K293" t="s">
        <v>251</v>
      </c>
      <c r="L293" t="s">
        <v>118</v>
      </c>
      <c r="M293" s="7">
        <v>0.41666666666666669</v>
      </c>
      <c r="N293" s="7">
        <v>0.75</v>
      </c>
      <c r="O293" s="178" t="s">
        <v>3737</v>
      </c>
      <c r="P293" s="3">
        <v>2016</v>
      </c>
      <c r="Q293" s="4" t="str">
        <f>VLOOKUP(Citas[[#This Row],[VIN]],Servicios[VIN 8 BV],1,0)</f>
        <v>G0169265</v>
      </c>
      <c r="R293" t="str">
        <f>VLOOKUP(Citas[[#This Row],[VIN]],Noshow11[[VIN]:[STATUS]],3,0)</f>
        <v>LATE</v>
      </c>
      <c r="S293" t="str">
        <f t="shared" si="21"/>
        <v>CONCRETADO</v>
      </c>
      <c r="T293" t="str">
        <f t="shared" si="22"/>
        <v>CONCRETADO</v>
      </c>
    </row>
    <row r="294" spans="1:20">
      <c r="A294" s="1">
        <v>44998</v>
      </c>
      <c r="B294" s="7">
        <v>0.39583333333333331</v>
      </c>
      <c r="C294" s="151">
        <v>5330</v>
      </c>
      <c r="D294">
        <v>112645</v>
      </c>
      <c r="E294" s="4" t="s">
        <v>3828</v>
      </c>
      <c r="F294" s="4"/>
      <c r="G294" s="3" t="s">
        <v>2069</v>
      </c>
      <c r="H294" s="3" t="s">
        <v>45</v>
      </c>
      <c r="I294" s="4" t="s">
        <v>2074</v>
      </c>
      <c r="J294" t="s">
        <v>2072</v>
      </c>
      <c r="K294" t="s">
        <v>223</v>
      </c>
      <c r="L294" t="s">
        <v>119</v>
      </c>
      <c r="M294" s="7">
        <v>0.41666666666666669</v>
      </c>
      <c r="N294" s="7">
        <v>0.58333333333333337</v>
      </c>
      <c r="O294" s="178" t="s">
        <v>3728</v>
      </c>
      <c r="P294" s="3">
        <v>2021</v>
      </c>
      <c r="Q294" s="4" t="str">
        <f>VLOOKUP(Citas[[#This Row],[VIN]],Servicios[VIN 8 BV],1,0)</f>
        <v>MW164942</v>
      </c>
      <c r="R294" t="str">
        <f>VLOOKUP(Citas[[#This Row],[VIN]],Noshow11[[VIN]:[STATUS]],3,0)</f>
        <v>ON TIME</v>
      </c>
      <c r="S294" t="str">
        <f t="shared" si="21"/>
        <v>CONCRETADO</v>
      </c>
      <c r="T294" t="str">
        <f t="shared" si="22"/>
        <v>CONCRETADO</v>
      </c>
    </row>
    <row r="295" spans="1:20">
      <c r="A295" s="1">
        <v>44998</v>
      </c>
      <c r="B295" s="7">
        <v>0.39583333333333331</v>
      </c>
      <c r="C295" s="151">
        <v>1899</v>
      </c>
      <c r="D295">
        <v>112655</v>
      </c>
      <c r="E295" s="4" t="s">
        <v>3829</v>
      </c>
      <c r="F295" s="4" t="s">
        <v>3739</v>
      </c>
      <c r="G295" s="3" t="s">
        <v>1926</v>
      </c>
      <c r="H295" s="3" t="s">
        <v>45</v>
      </c>
      <c r="I295" s="4" t="s">
        <v>1931</v>
      </c>
      <c r="J295" t="s">
        <v>1929</v>
      </c>
      <c r="K295" t="s">
        <v>244</v>
      </c>
      <c r="L295" t="s">
        <v>120</v>
      </c>
      <c r="M295" s="7">
        <v>0.4236111111111111</v>
      </c>
      <c r="N295" s="7">
        <v>0.58333333333333337</v>
      </c>
      <c r="O295" s="178" t="s">
        <v>3740</v>
      </c>
      <c r="P295" s="3">
        <v>2020</v>
      </c>
      <c r="Q295" s="4" t="str">
        <f>VLOOKUP(Citas[[#This Row],[VIN]],Servicios[VIN 8 BV],1,0)</f>
        <v>LK008457</v>
      </c>
      <c r="R295" t="str">
        <f>VLOOKUP(Citas[[#This Row],[VIN]],Noshow11[[VIN]:[STATUS]],3,0)</f>
        <v>ON TIME</v>
      </c>
      <c r="S295" t="str">
        <f t="shared" si="21"/>
        <v>CONCRETADO</v>
      </c>
      <c r="T295" t="str">
        <f t="shared" si="22"/>
        <v>CONCRETADO</v>
      </c>
    </row>
    <row r="296" spans="1:20">
      <c r="A296" s="1">
        <v>44998</v>
      </c>
      <c r="B296" s="7">
        <v>0.40625</v>
      </c>
      <c r="C296" s="151" t="s">
        <v>4006</v>
      </c>
      <c r="D296">
        <v>112679</v>
      </c>
      <c r="E296" s="4" t="s">
        <v>4059</v>
      </c>
      <c r="F296" s="4" t="s">
        <v>3841</v>
      </c>
      <c r="G296" s="3">
        <v>75034165</v>
      </c>
      <c r="H296" s="3" t="s">
        <v>54</v>
      </c>
      <c r="I296" s="4" t="s">
        <v>4060</v>
      </c>
      <c r="J296" t="s">
        <v>4061</v>
      </c>
      <c r="K296" t="s">
        <v>231</v>
      </c>
      <c r="L296" t="s">
        <v>120</v>
      </c>
      <c r="M296" s="7" t="s">
        <v>3845</v>
      </c>
      <c r="N296" s="7" t="s">
        <v>3760</v>
      </c>
      <c r="O296" s="178" t="s">
        <v>3756</v>
      </c>
      <c r="P296" s="3">
        <v>2007</v>
      </c>
      <c r="Q296" s="4">
        <f>VLOOKUP(Citas[[#This Row],[VIN]],Servicios[VIN 8 BV],1,0)</f>
        <v>75034165</v>
      </c>
      <c r="R296" t="str">
        <f>VLOOKUP(Citas[[#This Row],[VIN]],Noshow11[[VIN]:[STATUS]],3,0)</f>
        <v>ON TIME</v>
      </c>
      <c r="S296" t="str">
        <f t="shared" si="21"/>
        <v>CONCRETADO</v>
      </c>
      <c r="T296" t="str">
        <f t="shared" si="22"/>
        <v>CONCRETADO</v>
      </c>
    </row>
    <row r="297" spans="1:20">
      <c r="A297" s="1">
        <v>44998</v>
      </c>
      <c r="B297" s="7">
        <v>0.41666666666666669</v>
      </c>
      <c r="C297" s="151">
        <v>1899</v>
      </c>
      <c r="D297">
        <v>112576</v>
      </c>
      <c r="E297" s="4" t="s">
        <v>3762</v>
      </c>
      <c r="F297" s="4" t="s">
        <v>3739</v>
      </c>
      <c r="G297" s="3" t="s">
        <v>1940</v>
      </c>
      <c r="H297" s="3" t="s">
        <v>54</v>
      </c>
      <c r="I297" s="4" t="s">
        <v>1945</v>
      </c>
      <c r="J297" t="s">
        <v>1943</v>
      </c>
      <c r="K297" t="s">
        <v>396</v>
      </c>
      <c r="L297" t="s">
        <v>119</v>
      </c>
      <c r="M297" s="7">
        <v>0.41666666666666669</v>
      </c>
      <c r="N297" s="7">
        <v>0.58333333333333337</v>
      </c>
      <c r="O297" s="178" t="s">
        <v>3740</v>
      </c>
      <c r="P297" s="3">
        <v>2016</v>
      </c>
      <c r="Q297" s="4" t="str">
        <f>VLOOKUP(Citas[[#This Row],[VIN]],Servicios[VIN 8 BV],1,0)</f>
        <v>GY109483</v>
      </c>
      <c r="R297" t="str">
        <f>VLOOKUP(Citas[[#This Row],[VIN]],Noshow11[[VIN]:[STATUS]],3,0)</f>
        <v>LATE</v>
      </c>
      <c r="S297" t="str">
        <f t="shared" si="21"/>
        <v>CONCRETADO</v>
      </c>
      <c r="T297" t="str">
        <f t="shared" si="22"/>
        <v>CONCRETADO</v>
      </c>
    </row>
    <row r="298" spans="1:20">
      <c r="A298" s="1">
        <v>44998</v>
      </c>
      <c r="B298" s="7">
        <v>0.41666666666666669</v>
      </c>
      <c r="C298" s="151">
        <v>835.2</v>
      </c>
      <c r="D298">
        <v>112604</v>
      </c>
      <c r="E298" s="4" t="s">
        <v>4062</v>
      </c>
      <c r="F298" s="4"/>
      <c r="G298" s="3" t="s">
        <v>321</v>
      </c>
      <c r="H298" s="3" t="s">
        <v>54</v>
      </c>
      <c r="I298" s="4" t="s">
        <v>326</v>
      </c>
      <c r="J298" t="s">
        <v>324</v>
      </c>
      <c r="K298" t="s">
        <v>251</v>
      </c>
      <c r="L298" t="s">
        <v>120</v>
      </c>
      <c r="M298" s="7">
        <v>0.54166666666666663</v>
      </c>
      <c r="N298" s="7" t="s">
        <v>3734</v>
      </c>
      <c r="O298" s="178" t="s">
        <v>3752</v>
      </c>
      <c r="P298" s="3">
        <v>2017</v>
      </c>
      <c r="Q298" s="4" t="str">
        <f>VLOOKUP(Citas[[#This Row],[VIN]],Servicios[VIN 8 BV],1,0)</f>
        <v>H0249553</v>
      </c>
      <c r="R298" t="str">
        <f>VLOOKUP(Citas[[#This Row],[VIN]],Noshow11[[VIN]:[STATUS]],3,0)</f>
        <v>ON TIME</v>
      </c>
      <c r="S298" t="str">
        <f t="shared" si="21"/>
        <v>CONCRETADO</v>
      </c>
      <c r="T298" t="str">
        <f t="shared" si="22"/>
        <v>CONCRETADO</v>
      </c>
    </row>
    <row r="299" spans="1:20">
      <c r="A299" s="1">
        <v>44998</v>
      </c>
      <c r="B299" s="7">
        <v>0.41666666666666669</v>
      </c>
      <c r="C299" s="151">
        <v>2849</v>
      </c>
      <c r="D299">
        <v>112644</v>
      </c>
      <c r="E299" s="4" t="s">
        <v>3799</v>
      </c>
      <c r="F299" s="4" t="s">
        <v>3739</v>
      </c>
      <c r="G299" s="3" t="s">
        <v>2347</v>
      </c>
      <c r="H299" s="3" t="s">
        <v>45</v>
      </c>
      <c r="I299" s="4" t="s">
        <v>2352</v>
      </c>
      <c r="J299" t="s">
        <v>2350</v>
      </c>
      <c r="K299" t="s">
        <v>617</v>
      </c>
      <c r="L299" t="s">
        <v>118</v>
      </c>
      <c r="M299" s="7">
        <v>0.4513888888888889</v>
      </c>
      <c r="N299" s="7">
        <v>0.58333333333333337</v>
      </c>
      <c r="O299" s="178" t="s">
        <v>3776</v>
      </c>
      <c r="P299" s="3">
        <v>2019</v>
      </c>
      <c r="Q299" s="4" t="str">
        <f>VLOOKUP(Citas[[#This Row],[VIN]],Servicios[VIN 8 BV],1,0)</f>
        <v>KR071279</v>
      </c>
      <c r="R299" t="str">
        <f>VLOOKUP(Citas[[#This Row],[VIN]],Noshow11[[VIN]:[STATUS]],3,0)</f>
        <v>REPROG</v>
      </c>
      <c r="S299" t="b">
        <f t="shared" si="21"/>
        <v>0</v>
      </c>
      <c r="T299" t="b">
        <f t="shared" si="22"/>
        <v>0</v>
      </c>
    </row>
    <row r="300" spans="1:20">
      <c r="A300" s="1">
        <v>44998</v>
      </c>
      <c r="B300" s="7">
        <v>0.42708333333333331</v>
      </c>
      <c r="C300" s="151">
        <v>1899</v>
      </c>
      <c r="D300">
        <v>112711</v>
      </c>
      <c r="E300" s="4" t="s">
        <v>3765</v>
      </c>
      <c r="F300" s="4" t="s">
        <v>3841</v>
      </c>
      <c r="G300" s="3" t="s">
        <v>4063</v>
      </c>
      <c r="H300" s="3" t="s">
        <v>49</v>
      </c>
      <c r="I300" s="4" t="s">
        <v>3730</v>
      </c>
      <c r="J300" t="s">
        <v>4064</v>
      </c>
      <c r="K300" t="s">
        <v>451</v>
      </c>
      <c r="L300" t="s">
        <v>119</v>
      </c>
      <c r="M300" s="7" t="s">
        <v>3845</v>
      </c>
      <c r="N300" s="7" t="s">
        <v>3760</v>
      </c>
      <c r="O300" s="178" t="s">
        <v>3756</v>
      </c>
      <c r="P300" s="3">
        <v>2020</v>
      </c>
      <c r="Q300" s="4" t="e">
        <f>VLOOKUP(Citas[[#This Row],[VIN]],Servicios[VIN 8 BV],1,0)</f>
        <v>#N/A</v>
      </c>
      <c r="R300" t="str">
        <f>VLOOKUP(Citas[[#This Row],[VIN]],Noshow11[[VIN]:[STATUS]],3,0)</f>
        <v>ON TIME</v>
      </c>
      <c r="S300" t="str">
        <f t="shared" si="21"/>
        <v>CONCRETADO</v>
      </c>
      <c r="T300" t="str">
        <f t="shared" si="22"/>
        <v>CONCRETADO</v>
      </c>
    </row>
    <row r="301" spans="1:20">
      <c r="A301" s="1">
        <v>44998</v>
      </c>
      <c r="B301" s="7">
        <v>0.4375</v>
      </c>
      <c r="C301" s="151" t="s">
        <v>4006</v>
      </c>
      <c r="D301">
        <v>112658</v>
      </c>
      <c r="E301" s="4" t="s">
        <v>4065</v>
      </c>
      <c r="F301" s="4"/>
      <c r="G301" s="3" t="s">
        <v>1096</v>
      </c>
      <c r="H301" s="3" t="s">
        <v>45</v>
      </c>
      <c r="I301" s="4" t="s">
        <v>1101</v>
      </c>
      <c r="J301" t="s">
        <v>1099</v>
      </c>
      <c r="K301" t="s">
        <v>451</v>
      </c>
      <c r="L301" t="s">
        <v>118</v>
      </c>
      <c r="M301" s="7">
        <v>0.47916666666666669</v>
      </c>
      <c r="N301" s="7">
        <v>0.70833333333333337</v>
      </c>
      <c r="O301" s="178" t="s">
        <v>3728</v>
      </c>
      <c r="P301" s="3">
        <v>2020</v>
      </c>
      <c r="Q301" s="4" t="str">
        <f>VLOOKUP(Citas[[#This Row],[VIN]],Servicios[VIN 8 BV],1,0)</f>
        <v>L1638619</v>
      </c>
      <c r="R301" t="str">
        <f>VLOOKUP(Citas[[#This Row],[VIN]],Noshow11[[VIN]:[STATUS]],3,0)</f>
        <v>ON TIME</v>
      </c>
      <c r="S301" t="str">
        <f t="shared" si="21"/>
        <v>CONCRETADO</v>
      </c>
      <c r="T301" t="str">
        <f t="shared" si="22"/>
        <v>CONCRETADO</v>
      </c>
    </row>
    <row r="302" spans="1:20">
      <c r="A302" s="1">
        <v>44998</v>
      </c>
      <c r="B302" s="7">
        <v>0.4375</v>
      </c>
      <c r="C302" s="151">
        <v>7549</v>
      </c>
      <c r="D302">
        <v>112685</v>
      </c>
      <c r="E302" s="4" t="s">
        <v>4066</v>
      </c>
      <c r="F302" s="4" t="s">
        <v>3739</v>
      </c>
      <c r="G302" s="3" t="s">
        <v>2932</v>
      </c>
      <c r="H302" s="3" t="s">
        <v>58</v>
      </c>
      <c r="I302" s="4" t="s">
        <v>2936</v>
      </c>
      <c r="J302" t="s">
        <v>344</v>
      </c>
      <c r="K302" t="s">
        <v>251</v>
      </c>
      <c r="L302" t="s">
        <v>120</v>
      </c>
      <c r="M302" s="7">
        <v>0.47916666666666669</v>
      </c>
      <c r="N302" s="7">
        <v>0.66666666666666663</v>
      </c>
      <c r="O302" s="178" t="s">
        <v>3776</v>
      </c>
      <c r="P302" s="3">
        <v>2018</v>
      </c>
      <c r="Q302" s="4" t="str">
        <f>VLOOKUP(Citas[[#This Row],[VIN]],Servicios[VIN 8 BV],1,0)</f>
        <v>J0257978</v>
      </c>
      <c r="R302" t="str">
        <f>VLOOKUP(Citas[[#This Row],[VIN]],Noshow11[[VIN]:[STATUS]],3,0)</f>
        <v>LATE</v>
      </c>
      <c r="S302" t="str">
        <f t="shared" si="21"/>
        <v>CONCRETADO</v>
      </c>
      <c r="T302" t="str">
        <f t="shared" si="22"/>
        <v>CONCRETADO</v>
      </c>
    </row>
    <row r="303" spans="1:20">
      <c r="A303" s="1">
        <v>44998</v>
      </c>
      <c r="B303" s="7">
        <v>0.45833333333333331</v>
      </c>
      <c r="C303" s="151">
        <v>3260</v>
      </c>
      <c r="D303">
        <v>112684</v>
      </c>
      <c r="E303" s="4" t="s">
        <v>3771</v>
      </c>
      <c r="F303" s="4" t="s">
        <v>3739</v>
      </c>
      <c r="G303" s="3" t="s">
        <v>1954</v>
      </c>
      <c r="H303" s="3" t="s">
        <v>54</v>
      </c>
      <c r="I303" s="4" t="s">
        <v>3730</v>
      </c>
      <c r="J303" t="s">
        <v>1957</v>
      </c>
      <c r="K303" t="s">
        <v>231</v>
      </c>
      <c r="L303" t="s">
        <v>118</v>
      </c>
      <c r="M303" s="7">
        <v>0.46527777777777773</v>
      </c>
      <c r="N303" s="7">
        <v>0.58333333333333337</v>
      </c>
      <c r="O303" s="178" t="s">
        <v>3740</v>
      </c>
      <c r="P303" s="3">
        <v>2021</v>
      </c>
      <c r="Q303" s="4" t="str">
        <f>VLOOKUP(Citas[[#This Row],[VIN]],Servicios[VIN 8 BV],1,0)</f>
        <v>M1214079</v>
      </c>
      <c r="R303" t="str">
        <f>VLOOKUP(Citas[[#This Row],[VIN]],Noshow11[[VIN]:[STATUS]],3,0)</f>
        <v>REPROG</v>
      </c>
      <c r="S303" t="b">
        <f t="shared" si="21"/>
        <v>0</v>
      </c>
      <c r="T303" t="b">
        <f t="shared" si="22"/>
        <v>0</v>
      </c>
    </row>
    <row r="304" spans="1:20">
      <c r="A304" s="1">
        <v>44998</v>
      </c>
      <c r="B304" s="7">
        <v>0.47916666666666669</v>
      </c>
      <c r="C304" s="151">
        <v>1899</v>
      </c>
      <c r="D304">
        <v>112692</v>
      </c>
      <c r="E304" s="4" t="s">
        <v>3829</v>
      </c>
      <c r="F304" s="4"/>
      <c r="G304" s="3" t="s">
        <v>1961</v>
      </c>
      <c r="H304" s="3" t="s">
        <v>49</v>
      </c>
      <c r="I304" s="4" t="s">
        <v>1966</v>
      </c>
      <c r="J304" t="s">
        <v>1964</v>
      </c>
      <c r="K304" t="s">
        <v>244</v>
      </c>
      <c r="L304" t="s">
        <v>120</v>
      </c>
      <c r="M304" s="7">
        <v>0.51041666666666663</v>
      </c>
      <c r="N304" s="7">
        <v>0.66666666666666663</v>
      </c>
      <c r="O304" s="178" t="s">
        <v>3728</v>
      </c>
      <c r="P304" s="3">
        <v>2021</v>
      </c>
      <c r="Q304" s="4" t="str">
        <f>VLOOKUP(Citas[[#This Row],[VIN]],Servicios[VIN 8 BV],1,0)</f>
        <v>MK021189</v>
      </c>
      <c r="R304" t="str">
        <f>VLOOKUP(Citas[[#This Row],[VIN]],Noshow11[[VIN]:[STATUS]],3,0)</f>
        <v>REPROG</v>
      </c>
      <c r="S304" t="b">
        <f t="shared" si="21"/>
        <v>0</v>
      </c>
      <c r="T304" t="b">
        <f t="shared" si="22"/>
        <v>0</v>
      </c>
    </row>
    <row r="305" spans="1:20">
      <c r="A305" s="1">
        <v>44998</v>
      </c>
      <c r="B305" s="7">
        <v>0.47916666666666669</v>
      </c>
      <c r="C305" s="151">
        <v>5330</v>
      </c>
      <c r="D305">
        <v>112709</v>
      </c>
      <c r="E305" s="4" t="s">
        <v>4019</v>
      </c>
      <c r="F305" s="4" t="s">
        <v>3739</v>
      </c>
      <c r="G305" s="3" t="s">
        <v>2076</v>
      </c>
      <c r="H305" s="3" t="s">
        <v>45</v>
      </c>
      <c r="I305" s="4" t="s">
        <v>2081</v>
      </c>
      <c r="J305" t="s">
        <v>4067</v>
      </c>
      <c r="K305" t="s">
        <v>251</v>
      </c>
      <c r="L305" t="s">
        <v>118</v>
      </c>
      <c r="M305" s="7">
        <v>0.5625</v>
      </c>
      <c r="N305" s="7">
        <v>0.70833333333333337</v>
      </c>
      <c r="O305" s="178" t="s">
        <v>3740</v>
      </c>
      <c r="P305" s="3">
        <v>2019</v>
      </c>
      <c r="Q305" s="4" t="str">
        <f>VLOOKUP(Citas[[#This Row],[VIN]],Servicios[VIN 8 BV],1,0)</f>
        <v>K0264823</v>
      </c>
      <c r="R305" t="str">
        <f>VLOOKUP(Citas[[#This Row],[VIN]],Noshow11[[VIN]:[STATUS]],3,0)</f>
        <v>ON TIME</v>
      </c>
      <c r="S305" t="str">
        <f t="shared" si="21"/>
        <v>CONCRETADO</v>
      </c>
      <c r="T305" t="str">
        <f t="shared" si="22"/>
        <v>CONCRETADO</v>
      </c>
    </row>
    <row r="306" spans="1:20">
      <c r="A306" s="1">
        <v>44998</v>
      </c>
      <c r="B306" s="7">
        <v>0.5</v>
      </c>
      <c r="C306" s="151">
        <v>1899</v>
      </c>
      <c r="D306">
        <v>112706</v>
      </c>
      <c r="E306" s="4" t="s">
        <v>3829</v>
      </c>
      <c r="F306" s="4" t="s">
        <v>3739</v>
      </c>
      <c r="G306" s="3" t="s">
        <v>1982</v>
      </c>
      <c r="H306" s="3" t="s">
        <v>49</v>
      </c>
      <c r="I306" s="4" t="s">
        <v>1987</v>
      </c>
      <c r="J306" t="s">
        <v>1985</v>
      </c>
      <c r="K306" t="s">
        <v>215</v>
      </c>
      <c r="L306" t="s">
        <v>119</v>
      </c>
      <c r="M306" s="7">
        <v>0.52083333333333337</v>
      </c>
      <c r="N306" s="7">
        <v>0.70833333333333337</v>
      </c>
      <c r="O306" s="178" t="s">
        <v>3740</v>
      </c>
      <c r="P306" s="3">
        <v>2018</v>
      </c>
      <c r="Q306" s="4" t="str">
        <f>VLOOKUP(Citas[[#This Row],[VIN]],Servicios[VIN 8 BV],1,0)</f>
        <v>J3076861</v>
      </c>
      <c r="R306" t="str">
        <f>VLOOKUP(Citas[[#This Row],[VIN]],Noshow11[[VIN]:[STATUS]],3,0)</f>
        <v>LATE</v>
      </c>
      <c r="S306" t="str">
        <f t="shared" si="21"/>
        <v>CONCRETADO</v>
      </c>
      <c r="T306" t="str">
        <f t="shared" si="22"/>
        <v>CONCRETADO</v>
      </c>
    </row>
    <row r="307" spans="1:20">
      <c r="A307" s="1">
        <v>44998</v>
      </c>
      <c r="B307" s="7">
        <v>0.52083333333333337</v>
      </c>
      <c r="C307" s="151">
        <v>835.2</v>
      </c>
      <c r="D307">
        <v>112664</v>
      </c>
      <c r="E307" s="4" t="s">
        <v>4068</v>
      </c>
      <c r="F307" s="4"/>
      <c r="G307" s="3" t="s">
        <v>4069</v>
      </c>
      <c r="H307" s="3" t="s">
        <v>45</v>
      </c>
      <c r="I307" s="4" t="s">
        <v>4070</v>
      </c>
      <c r="J307" t="s">
        <v>4071</v>
      </c>
      <c r="K307" t="s">
        <v>367</v>
      </c>
      <c r="L307" t="s">
        <v>119</v>
      </c>
      <c r="M307" s="7">
        <v>0.64583333333333337</v>
      </c>
      <c r="N307" s="7" t="s">
        <v>3734</v>
      </c>
      <c r="O307" s="178" t="s">
        <v>3737</v>
      </c>
      <c r="P307" s="3">
        <v>2017</v>
      </c>
      <c r="Q307" s="4" t="e">
        <f>VLOOKUP(Citas[[#This Row],[VIN]],Servicios[VIN 8 BV],1,0)</f>
        <v>#N/A</v>
      </c>
      <c r="R307" t="str">
        <f>VLOOKUP(Citas[[#This Row],[VIN]],Noshow11[[VIN]:[STATUS]],3,0)</f>
        <v>REPROG</v>
      </c>
      <c r="S307" t="b">
        <f t="shared" si="21"/>
        <v>0</v>
      </c>
      <c r="T307" t="b">
        <f t="shared" si="22"/>
        <v>0</v>
      </c>
    </row>
    <row r="308" spans="1:20">
      <c r="A308" s="1">
        <v>44998</v>
      </c>
      <c r="B308" s="7">
        <v>0.54166666666666663</v>
      </c>
      <c r="C308" s="151">
        <v>8532</v>
      </c>
      <c r="D308">
        <v>112720</v>
      </c>
      <c r="E308" s="4" t="s">
        <v>4072</v>
      </c>
      <c r="F308" s="4"/>
      <c r="G308" s="3" t="s">
        <v>1975</v>
      </c>
      <c r="H308" s="3" t="s">
        <v>45</v>
      </c>
      <c r="I308" s="4" t="s">
        <v>4073</v>
      </c>
      <c r="J308" t="s">
        <v>1978</v>
      </c>
      <c r="K308" t="s">
        <v>310</v>
      </c>
      <c r="L308" t="s">
        <v>118</v>
      </c>
      <c r="M308" s="7">
        <v>0.58333333333333337</v>
      </c>
      <c r="N308" s="7">
        <v>0.70833333333333337</v>
      </c>
      <c r="O308" s="178" t="s">
        <v>3728</v>
      </c>
      <c r="P308" s="3">
        <v>2015</v>
      </c>
      <c r="Q308" s="4" t="str">
        <f>VLOOKUP(Citas[[#This Row],[VIN]],Servicios[VIN 8 BV],1,0)</f>
        <v>FP182970</v>
      </c>
      <c r="R308" t="str">
        <f>VLOOKUP(Citas[[#This Row],[VIN]],Noshow11[[VIN]:[STATUS]],3,0)</f>
        <v>ON TIME</v>
      </c>
      <c r="S308" t="str">
        <f t="shared" si="21"/>
        <v>CONCRETADO</v>
      </c>
      <c r="T308" t="str">
        <f t="shared" si="22"/>
        <v>CONCRETADO</v>
      </c>
    </row>
    <row r="309" spans="1:20">
      <c r="A309" s="1">
        <v>44998</v>
      </c>
      <c r="B309" s="7">
        <v>0.5625</v>
      </c>
      <c r="C309" s="151">
        <v>1899</v>
      </c>
      <c r="D309">
        <v>112724</v>
      </c>
      <c r="E309" s="4" t="s">
        <v>3727</v>
      </c>
      <c r="F309" s="4" t="s">
        <v>3739</v>
      </c>
      <c r="G309" s="3" t="s">
        <v>1968</v>
      </c>
      <c r="H309" s="3" t="s">
        <v>49</v>
      </c>
      <c r="I309" s="4" t="s">
        <v>1973</v>
      </c>
      <c r="J309" t="s">
        <v>1971</v>
      </c>
      <c r="K309" t="s">
        <v>251</v>
      </c>
      <c r="L309" t="s">
        <v>119</v>
      </c>
      <c r="M309" s="7">
        <v>0.59027777777777779</v>
      </c>
      <c r="N309" s="7">
        <v>0.70833333333333337</v>
      </c>
      <c r="O309" s="178" t="s">
        <v>3740</v>
      </c>
      <c r="P309" s="3">
        <v>2022</v>
      </c>
      <c r="Q309" s="4" t="str">
        <f>VLOOKUP(Citas[[#This Row],[VIN]],Servicios[VIN 8 BV],1,0)</f>
        <v>N1323050</v>
      </c>
      <c r="R309" t="str">
        <f>VLOOKUP(Citas[[#This Row],[VIN]],Noshow11[[VIN]:[STATUS]],3,0)</f>
        <v>ON TIME</v>
      </c>
      <c r="S309" t="str">
        <f t="shared" si="21"/>
        <v>CONCRETADO</v>
      </c>
      <c r="T309" t="str">
        <f t="shared" si="22"/>
        <v>CONCRETADO</v>
      </c>
    </row>
    <row r="310" spans="1:20">
      <c r="A310" s="1">
        <v>44998</v>
      </c>
      <c r="B310" s="7">
        <v>0.60416666666666663</v>
      </c>
      <c r="C310" s="151">
        <v>5330</v>
      </c>
      <c r="D310">
        <v>112688</v>
      </c>
      <c r="E310" s="4" t="s">
        <v>3828</v>
      </c>
      <c r="F310" s="4"/>
      <c r="G310" s="3" t="s">
        <v>1989</v>
      </c>
      <c r="H310" s="3" t="s">
        <v>45</v>
      </c>
      <c r="I310" s="4" t="s">
        <v>1994</v>
      </c>
      <c r="J310" t="s">
        <v>1992</v>
      </c>
      <c r="K310" t="s">
        <v>251</v>
      </c>
      <c r="L310" t="s">
        <v>120</v>
      </c>
      <c r="M310" s="7">
        <v>0.625</v>
      </c>
      <c r="N310" s="7">
        <v>0.75</v>
      </c>
      <c r="O310" s="178" t="s">
        <v>3745</v>
      </c>
      <c r="P310" s="3">
        <v>2021</v>
      </c>
      <c r="Q310" s="4" t="str">
        <f>VLOOKUP(Citas[[#This Row],[VIN]],Servicios[VIN 8 BV],1,0)</f>
        <v>M1314116</v>
      </c>
      <c r="R310" t="str">
        <f>VLOOKUP(Citas[[#This Row],[VIN]],Noshow11[[VIN]:[STATUS]],3,0)</f>
        <v>LATE</v>
      </c>
      <c r="S310" t="str">
        <f t="shared" si="21"/>
        <v>CONCRETADO</v>
      </c>
      <c r="T310" t="str">
        <f t="shared" si="22"/>
        <v>CONCRETADO</v>
      </c>
    </row>
    <row r="311" spans="1:20">
      <c r="A311" s="1">
        <v>44998</v>
      </c>
      <c r="B311" s="7">
        <v>0.625</v>
      </c>
      <c r="C311" s="151">
        <v>835.2</v>
      </c>
      <c r="D311">
        <v>112712</v>
      </c>
      <c r="E311" s="4" t="s">
        <v>4074</v>
      </c>
      <c r="F311" s="4"/>
      <c r="G311" s="3" t="s">
        <v>2019</v>
      </c>
      <c r="H311" s="3" t="s">
        <v>49</v>
      </c>
      <c r="I311" s="4" t="s">
        <v>2024</v>
      </c>
      <c r="J311" t="s">
        <v>2022</v>
      </c>
      <c r="K311" t="s">
        <v>244</v>
      </c>
      <c r="L311" t="s">
        <v>120</v>
      </c>
      <c r="M311" s="7">
        <v>0.66666666666666663</v>
      </c>
      <c r="N311" s="7" t="s">
        <v>3734</v>
      </c>
      <c r="O311" s="178" t="s">
        <v>3752</v>
      </c>
      <c r="P311" s="3">
        <v>2020</v>
      </c>
      <c r="Q311" s="4" t="str">
        <f>VLOOKUP(Citas[[#This Row],[VIN]],Servicios[VIN 8 BV],1,0)</f>
        <v>LK010751</v>
      </c>
      <c r="R311" t="str">
        <f>VLOOKUP(Citas[[#This Row],[VIN]],Noshow11[[VIN]:[STATUS]],3,0)</f>
        <v>LATE</v>
      </c>
      <c r="S311" t="str">
        <f t="shared" si="21"/>
        <v>CONCRETADO</v>
      </c>
      <c r="T311" t="str">
        <f t="shared" si="22"/>
        <v>CONCRETADO</v>
      </c>
    </row>
    <row r="312" spans="1:20">
      <c r="A312" s="1">
        <v>44998</v>
      </c>
      <c r="B312" s="7">
        <v>0.64583333333333337</v>
      </c>
      <c r="C312" s="151">
        <v>1899</v>
      </c>
      <c r="D312">
        <v>112656</v>
      </c>
      <c r="E312" s="4" t="s">
        <v>3784</v>
      </c>
      <c r="F312" s="4" t="s">
        <v>3739</v>
      </c>
      <c r="G312" s="3" t="s">
        <v>1996</v>
      </c>
      <c r="H312" s="3" t="s">
        <v>45</v>
      </c>
      <c r="I312" s="4" t="s">
        <v>2001</v>
      </c>
      <c r="J312" t="s">
        <v>1999</v>
      </c>
      <c r="K312" t="s">
        <v>295</v>
      </c>
      <c r="L312" t="s">
        <v>118</v>
      </c>
      <c r="M312" s="7">
        <v>0.66666666666666663</v>
      </c>
      <c r="N312" s="7">
        <v>0.75</v>
      </c>
      <c r="O312" s="178" t="s">
        <v>3740</v>
      </c>
      <c r="P312" s="3">
        <v>2017</v>
      </c>
      <c r="Q312" s="4" t="str">
        <f>VLOOKUP(Citas[[#This Row],[VIN]],Servicios[VIN 8 BV],1,0)</f>
        <v>HW557880</v>
      </c>
      <c r="R312" t="str">
        <f>VLOOKUP(Citas[[#This Row],[VIN]],Noshow11[[VIN]:[STATUS]],3,0)</f>
        <v>LATE</v>
      </c>
      <c r="S312" t="str">
        <f t="shared" si="21"/>
        <v>CONCRETADO</v>
      </c>
      <c r="T312" t="str">
        <f t="shared" si="22"/>
        <v>CONCRETADO</v>
      </c>
    </row>
    <row r="313" spans="1:20">
      <c r="A313" s="1">
        <v>44999</v>
      </c>
      <c r="B313" s="7">
        <v>0.3125</v>
      </c>
      <c r="C313" s="151">
        <v>0</v>
      </c>
      <c r="D313" t="s">
        <v>4075</v>
      </c>
      <c r="E313" s="4" t="s">
        <v>4076</v>
      </c>
      <c r="F313" s="4"/>
      <c r="G313" s="3" t="s">
        <v>2031</v>
      </c>
      <c r="H313" s="3" t="s">
        <v>54</v>
      </c>
      <c r="I313" s="4" t="s">
        <v>2036</v>
      </c>
      <c r="J313" t="s">
        <v>4077</v>
      </c>
      <c r="K313" t="s">
        <v>367</v>
      </c>
      <c r="L313" t="s">
        <v>120</v>
      </c>
      <c r="M313" s="7">
        <v>0.33333333333333331</v>
      </c>
      <c r="N313" s="7">
        <v>0.66666666666666663</v>
      </c>
      <c r="O313" s="178" t="s">
        <v>3744</v>
      </c>
      <c r="P313" s="3">
        <v>2015</v>
      </c>
      <c r="Q313" s="4" t="str">
        <f>VLOOKUP(Citas[[#This Row],[VIN]],Servicios[VIN 8 BV],1,0)</f>
        <v>FS610248</v>
      </c>
      <c r="R313" t="str">
        <f>VLOOKUP(Citas[[#This Row],[VIN]],Noshow11[[VIN]:[STATUS]],3,0)</f>
        <v>LATE</v>
      </c>
      <c r="S313" t="str">
        <f t="shared" ref="S313:S376" si="23">IF(OR(R313="ON TIME",R313="LATE"),"CONCRETADO")</f>
        <v>CONCRETADO</v>
      </c>
      <c r="T313" t="str">
        <f t="shared" ref="T313:T376" si="24">IF(OR(R313="ON TIME",R313="LATE"),"CONCRETADO")</f>
        <v>CONCRETADO</v>
      </c>
    </row>
    <row r="314" spans="1:20">
      <c r="A314" s="1">
        <v>44999</v>
      </c>
      <c r="B314" s="7">
        <v>0.32291666666666669</v>
      </c>
      <c r="C314" s="151">
        <v>0</v>
      </c>
      <c r="D314">
        <v>112695</v>
      </c>
      <c r="E314" s="4" t="s">
        <v>4078</v>
      </c>
      <c r="F314" s="4"/>
      <c r="G314" s="3" t="s">
        <v>2083</v>
      </c>
      <c r="H314" s="3" t="s">
        <v>45</v>
      </c>
      <c r="I314" s="4" t="s">
        <v>4079</v>
      </c>
      <c r="J314" t="s">
        <v>2086</v>
      </c>
      <c r="K314" t="s">
        <v>459</v>
      </c>
      <c r="L314" t="s">
        <v>120</v>
      </c>
      <c r="M314" s="7">
        <v>0.33333333333333331</v>
      </c>
      <c r="N314" s="7">
        <v>0.45833333333333331</v>
      </c>
      <c r="O314" s="178" t="s">
        <v>3745</v>
      </c>
      <c r="P314" s="3">
        <v>2021</v>
      </c>
      <c r="Q314" s="4" t="str">
        <f>VLOOKUP(Citas[[#This Row],[VIN]],Servicios[VIN 8 BV],1,0)</f>
        <v>MJ003168</v>
      </c>
      <c r="R314" t="str">
        <f>VLOOKUP(Citas[[#This Row],[VIN]],Noshow11[[VIN]:[STATUS]],3,0)</f>
        <v>ON TIME</v>
      </c>
      <c r="S314" t="str">
        <f t="shared" si="23"/>
        <v>CONCRETADO</v>
      </c>
      <c r="T314" t="str">
        <f t="shared" si="24"/>
        <v>CONCRETADO</v>
      </c>
    </row>
    <row r="315" spans="1:20">
      <c r="A315" s="1">
        <v>44999</v>
      </c>
      <c r="B315" s="7">
        <v>0.33333333333333331</v>
      </c>
      <c r="C315" s="151">
        <v>1899</v>
      </c>
      <c r="D315">
        <v>112687</v>
      </c>
      <c r="E315" s="4" t="s">
        <v>3727</v>
      </c>
      <c r="F315" s="4"/>
      <c r="G315" s="3" t="s">
        <v>2090</v>
      </c>
      <c r="H315" s="3" t="s">
        <v>49</v>
      </c>
      <c r="I315" s="4" t="s">
        <v>4080</v>
      </c>
      <c r="J315" t="s">
        <v>2093</v>
      </c>
      <c r="K315" t="s">
        <v>231</v>
      </c>
      <c r="L315" t="s">
        <v>119</v>
      </c>
      <c r="M315" s="7">
        <v>0.35416666666666669</v>
      </c>
      <c r="N315" s="7">
        <v>0.45833333333333331</v>
      </c>
      <c r="O315" s="178" t="s">
        <v>3728</v>
      </c>
      <c r="P315" s="3">
        <v>2020</v>
      </c>
      <c r="Q315" s="4" t="str">
        <f>VLOOKUP(Citas[[#This Row],[VIN]],Servicios[VIN 8 BV],1,0)</f>
        <v>L1185468</v>
      </c>
      <c r="R315" t="str">
        <f>VLOOKUP(Citas[[#This Row],[VIN]],Noshow11[[VIN]:[STATUS]],3,0)</f>
        <v>LATE</v>
      </c>
      <c r="S315" t="str">
        <f t="shared" si="23"/>
        <v>CONCRETADO</v>
      </c>
      <c r="T315" t="str">
        <f t="shared" si="24"/>
        <v>CONCRETADO</v>
      </c>
    </row>
    <row r="316" spans="1:20">
      <c r="A316" s="1">
        <v>44999</v>
      </c>
      <c r="B316" s="7">
        <v>0.33333333333333331</v>
      </c>
      <c r="C316" s="151">
        <v>3260</v>
      </c>
      <c r="D316">
        <v>112696</v>
      </c>
      <c r="E316" s="4" t="s">
        <v>3771</v>
      </c>
      <c r="F316" s="4" t="s">
        <v>3739</v>
      </c>
      <c r="G316" s="3" t="s">
        <v>2110</v>
      </c>
      <c r="H316" s="3" t="s">
        <v>49</v>
      </c>
      <c r="I316" s="4" t="s">
        <v>2114</v>
      </c>
      <c r="J316" t="s">
        <v>1853</v>
      </c>
      <c r="K316" t="s">
        <v>231</v>
      </c>
      <c r="L316" t="s">
        <v>118</v>
      </c>
      <c r="M316" s="7">
        <v>0.35416666666666669</v>
      </c>
      <c r="N316" s="7">
        <v>0.5</v>
      </c>
      <c r="O316" s="178" t="s">
        <v>3740</v>
      </c>
      <c r="P316" s="3">
        <v>2022</v>
      </c>
      <c r="Q316" s="4" t="str">
        <f>VLOOKUP(Citas[[#This Row],[VIN]],Servicios[VIN 8 BV],1,0)</f>
        <v>N1248727</v>
      </c>
      <c r="R316" t="str">
        <f>VLOOKUP(Citas[[#This Row],[VIN]],Noshow11[[VIN]:[STATUS]],3,0)</f>
        <v>LATE</v>
      </c>
      <c r="S316" t="str">
        <f t="shared" si="23"/>
        <v>CONCRETADO</v>
      </c>
      <c r="T316" t="str">
        <f t="shared" si="24"/>
        <v>CONCRETADO</v>
      </c>
    </row>
    <row r="317" spans="1:20">
      <c r="A317" s="1">
        <v>44999</v>
      </c>
      <c r="B317" s="7">
        <v>0.33333333333333331</v>
      </c>
      <c r="C317" s="151">
        <v>0</v>
      </c>
      <c r="D317">
        <v>112690</v>
      </c>
      <c r="E317" s="4" t="s">
        <v>4081</v>
      </c>
      <c r="F317" s="4"/>
      <c r="G317" s="3" t="s">
        <v>2402</v>
      </c>
      <c r="H317" s="3" t="s">
        <v>54</v>
      </c>
      <c r="I317" s="4" t="s">
        <v>4082</v>
      </c>
      <c r="J317" t="s">
        <v>2405</v>
      </c>
      <c r="K317" t="s">
        <v>517</v>
      </c>
      <c r="L317" t="s">
        <v>120</v>
      </c>
      <c r="M317" s="7">
        <v>0.375</v>
      </c>
      <c r="N317" s="7">
        <v>0.75</v>
      </c>
      <c r="O317" s="178" t="s">
        <v>3737</v>
      </c>
      <c r="P317" s="3">
        <v>2016</v>
      </c>
      <c r="Q317" s="4" t="str">
        <f>VLOOKUP(Citas[[#This Row],[VIN]],Servicios[VIN 8 BV],1,0)</f>
        <v>GM025271</v>
      </c>
      <c r="R317" t="str">
        <f>VLOOKUP(Citas[[#This Row],[VIN]],Noshow11[[VIN]:[STATUS]],3,0)</f>
        <v>LATE</v>
      </c>
      <c r="S317" t="str">
        <f t="shared" si="23"/>
        <v>CONCRETADO</v>
      </c>
      <c r="T317" t="str">
        <f t="shared" si="24"/>
        <v>CONCRETADO</v>
      </c>
    </row>
    <row r="318" spans="1:20">
      <c r="A318" s="1">
        <v>44999</v>
      </c>
      <c r="B318" s="7">
        <v>0.34375</v>
      </c>
      <c r="C318" s="151">
        <v>0</v>
      </c>
      <c r="D318">
        <v>112691</v>
      </c>
      <c r="E318" s="4" t="s">
        <v>4083</v>
      </c>
      <c r="F318" s="4" t="s">
        <v>51</v>
      </c>
      <c r="G318" s="3" t="s">
        <v>2402</v>
      </c>
      <c r="H318" s="3" t="s">
        <v>54</v>
      </c>
      <c r="I318" s="4" t="s">
        <v>4082</v>
      </c>
      <c r="J318" t="s">
        <v>2405</v>
      </c>
      <c r="K318" t="s">
        <v>517</v>
      </c>
      <c r="L318" t="s">
        <v>120</v>
      </c>
      <c r="M318" s="7">
        <v>0.58333333333333337</v>
      </c>
      <c r="N318" s="7">
        <v>0.75</v>
      </c>
      <c r="O318" s="178" t="s">
        <v>3737</v>
      </c>
      <c r="P318" s="3">
        <v>2016</v>
      </c>
      <c r="Q318" s="4" t="str">
        <f>VLOOKUP(Citas[[#This Row],[VIN]],Servicios[VIN 8 BV],1,0)</f>
        <v>GM025271</v>
      </c>
      <c r="R318" t="str">
        <f>VLOOKUP(Citas[[#This Row],[VIN]],Noshow11[[VIN]:[STATUS]],3,0)</f>
        <v>LATE</v>
      </c>
      <c r="S318" t="str">
        <f t="shared" si="23"/>
        <v>CONCRETADO</v>
      </c>
      <c r="T318" t="str">
        <f t="shared" si="24"/>
        <v>CONCRETADO</v>
      </c>
    </row>
    <row r="319" spans="1:20">
      <c r="A319" s="1">
        <v>44999</v>
      </c>
      <c r="B319" s="7">
        <v>0.34375</v>
      </c>
      <c r="C319" s="151">
        <v>2699</v>
      </c>
      <c r="D319">
        <v>112737</v>
      </c>
      <c r="E319" s="4" t="s">
        <v>4084</v>
      </c>
      <c r="F319" s="4"/>
      <c r="G319" s="3" t="s">
        <v>2103</v>
      </c>
      <c r="H319" s="3" t="s">
        <v>49</v>
      </c>
      <c r="I319" s="4" t="s">
        <v>2108</v>
      </c>
      <c r="J319" t="s">
        <v>2106</v>
      </c>
      <c r="K319" t="s">
        <v>244</v>
      </c>
      <c r="L319" t="s">
        <v>119</v>
      </c>
      <c r="M319" s="7">
        <v>0.38541666666666669</v>
      </c>
      <c r="N319" s="7">
        <v>0.5</v>
      </c>
      <c r="O319" s="178" t="s">
        <v>3728</v>
      </c>
      <c r="P319" s="3">
        <v>2020</v>
      </c>
      <c r="Q319" s="4" t="str">
        <f>VLOOKUP(Citas[[#This Row],[VIN]],Servicios[VIN 8 BV],1,0)</f>
        <v>LK011152</v>
      </c>
      <c r="R319" t="str">
        <f>VLOOKUP(Citas[[#This Row],[VIN]],Noshow11[[VIN]:[STATUS]],3,0)</f>
        <v>LATE</v>
      </c>
      <c r="S319" t="str">
        <f t="shared" si="23"/>
        <v>CONCRETADO</v>
      </c>
      <c r="T319" t="str">
        <f t="shared" si="24"/>
        <v>CONCRETADO</v>
      </c>
    </row>
    <row r="320" spans="1:20">
      <c r="A320" s="1">
        <v>44999</v>
      </c>
      <c r="B320" s="7">
        <v>0.34375</v>
      </c>
      <c r="C320" s="151">
        <v>3260</v>
      </c>
      <c r="D320">
        <v>112738</v>
      </c>
      <c r="E320" s="4" t="s">
        <v>3771</v>
      </c>
      <c r="F320" s="4"/>
      <c r="G320" s="3" t="s">
        <v>2115</v>
      </c>
      <c r="H320" s="3" t="s">
        <v>58</v>
      </c>
      <c r="I320" s="4" t="s">
        <v>2120</v>
      </c>
      <c r="J320" t="s">
        <v>2118</v>
      </c>
      <c r="K320" t="s">
        <v>425</v>
      </c>
      <c r="L320" t="s">
        <v>118</v>
      </c>
      <c r="M320" s="7">
        <v>0.41666666666666669</v>
      </c>
      <c r="N320" s="7">
        <v>0.58333333333333337</v>
      </c>
      <c r="O320" s="178" t="s">
        <v>3728</v>
      </c>
      <c r="P320" s="3">
        <v>2021</v>
      </c>
      <c r="Q320" s="4" t="str">
        <f>VLOOKUP(Citas[[#This Row],[VIN]],Servicios[VIN 8 BV],1,0)</f>
        <v>MS068030</v>
      </c>
      <c r="R320" t="str">
        <f>VLOOKUP(Citas[[#This Row],[VIN]],Noshow11[[VIN]:[STATUS]],3,0)</f>
        <v>LATE</v>
      </c>
      <c r="S320" t="str">
        <f t="shared" si="23"/>
        <v>CONCRETADO</v>
      </c>
      <c r="T320" t="str">
        <f t="shared" si="24"/>
        <v>CONCRETADO</v>
      </c>
    </row>
    <row r="321" spans="1:20">
      <c r="A321" s="1">
        <v>44999</v>
      </c>
      <c r="B321" s="7">
        <v>0.35416666666666669</v>
      </c>
      <c r="C321" s="151">
        <v>3260</v>
      </c>
      <c r="D321">
        <v>112640</v>
      </c>
      <c r="E321" s="4" t="s">
        <v>3771</v>
      </c>
      <c r="F321" s="4" t="s">
        <v>3739</v>
      </c>
      <c r="G321" s="3" t="s">
        <v>2096</v>
      </c>
      <c r="H321" s="3" t="s">
        <v>49</v>
      </c>
      <c r="I321" s="4" t="s">
        <v>2101</v>
      </c>
      <c r="J321" t="s">
        <v>2099</v>
      </c>
      <c r="K321" t="s">
        <v>266</v>
      </c>
      <c r="L321" t="s">
        <v>118</v>
      </c>
      <c r="M321" s="7">
        <v>0.36458333333333331</v>
      </c>
      <c r="N321" s="7">
        <v>0.47916666666666669</v>
      </c>
      <c r="O321" s="178" t="s">
        <v>3740</v>
      </c>
      <c r="P321" s="3">
        <v>2022</v>
      </c>
      <c r="Q321" s="4" t="str">
        <f>VLOOKUP(Citas[[#This Row],[VIN]],Servicios[VIN 8 BV],1,0)</f>
        <v>NU065853</v>
      </c>
      <c r="R321" t="str">
        <f>VLOOKUP(Citas[[#This Row],[VIN]],Noshow11[[VIN]:[STATUS]],3,0)</f>
        <v>ON TIME</v>
      </c>
      <c r="S321" t="str">
        <f t="shared" si="23"/>
        <v>CONCRETADO</v>
      </c>
      <c r="T321" t="str">
        <f t="shared" si="24"/>
        <v>CONCRETADO</v>
      </c>
    </row>
    <row r="322" spans="1:20">
      <c r="A322" s="1">
        <v>44999</v>
      </c>
      <c r="B322" s="7">
        <v>0.375</v>
      </c>
      <c r="C322" s="151">
        <v>3260</v>
      </c>
      <c r="D322">
        <v>112593</v>
      </c>
      <c r="E322" s="4" t="s">
        <v>3757</v>
      </c>
      <c r="F322" s="4" t="s">
        <v>3739</v>
      </c>
      <c r="G322" s="3" t="s">
        <v>2122</v>
      </c>
      <c r="H322" s="3" t="s">
        <v>45</v>
      </c>
      <c r="I322" s="4" t="s">
        <v>2126</v>
      </c>
      <c r="J322" t="s">
        <v>4085</v>
      </c>
      <c r="K322" t="s">
        <v>231</v>
      </c>
      <c r="L322" t="s">
        <v>118</v>
      </c>
      <c r="M322" s="7">
        <v>0.39930555555555558</v>
      </c>
      <c r="N322" s="7">
        <v>0.45833333333333331</v>
      </c>
      <c r="O322" s="178" t="s">
        <v>3740</v>
      </c>
      <c r="P322" s="3">
        <v>2018</v>
      </c>
      <c r="Q322" s="4" t="str">
        <f>VLOOKUP(Citas[[#This Row],[VIN]],Servicios[VIN 8 BV],1,0)</f>
        <v>J1095592</v>
      </c>
      <c r="R322" t="str">
        <f>VLOOKUP(Citas[[#This Row],[VIN]],Noshow11[[VIN]:[STATUS]],3,0)</f>
        <v>REPROG</v>
      </c>
      <c r="S322" t="b">
        <f t="shared" si="23"/>
        <v>0</v>
      </c>
      <c r="T322" t="b">
        <f t="shared" si="24"/>
        <v>0</v>
      </c>
    </row>
    <row r="323" spans="1:20">
      <c r="A323" s="1">
        <v>44999</v>
      </c>
      <c r="B323" s="7">
        <v>0.375</v>
      </c>
      <c r="C323" s="151">
        <v>6599</v>
      </c>
      <c r="D323">
        <v>112700</v>
      </c>
      <c r="E323" s="4" t="s">
        <v>3794</v>
      </c>
      <c r="F323" s="4" t="s">
        <v>3739</v>
      </c>
      <c r="G323" s="3" t="s">
        <v>2132</v>
      </c>
      <c r="H323" s="3" t="s">
        <v>45</v>
      </c>
      <c r="I323" s="4" t="s">
        <v>2137</v>
      </c>
      <c r="J323" t="s">
        <v>2135</v>
      </c>
      <c r="K323" t="s">
        <v>359</v>
      </c>
      <c r="L323" t="s">
        <v>119</v>
      </c>
      <c r="M323" s="7">
        <v>0.41319444444444442</v>
      </c>
      <c r="N323" s="7">
        <v>0.54166666666666663</v>
      </c>
      <c r="O323" s="178" t="s">
        <v>3740</v>
      </c>
      <c r="P323" s="3">
        <v>2019</v>
      </c>
      <c r="Q323" s="4" t="str">
        <f>VLOOKUP(Citas[[#This Row],[VIN]],Servicios[VIN 8 BV],1,0)</f>
        <v>KU739813</v>
      </c>
      <c r="R323" t="str">
        <f>VLOOKUP(Citas[[#This Row],[VIN]],Noshow11[[VIN]:[STATUS]],3,0)</f>
        <v>LATE</v>
      </c>
      <c r="S323" t="str">
        <f t="shared" si="23"/>
        <v>CONCRETADO</v>
      </c>
      <c r="T323" t="str">
        <f t="shared" si="24"/>
        <v>CONCRETADO</v>
      </c>
    </row>
    <row r="324" spans="1:20">
      <c r="A324" s="1">
        <v>44999</v>
      </c>
      <c r="B324" s="7">
        <v>0.375</v>
      </c>
      <c r="C324" s="151">
        <v>5140</v>
      </c>
      <c r="D324">
        <v>112703</v>
      </c>
      <c r="E324" s="4" t="s">
        <v>3793</v>
      </c>
      <c r="F324" s="4"/>
      <c r="G324" s="3" t="s">
        <v>2127</v>
      </c>
      <c r="H324" s="3" t="s">
        <v>45</v>
      </c>
      <c r="I324" s="4" t="s">
        <v>2131</v>
      </c>
      <c r="J324" t="s">
        <v>222</v>
      </c>
      <c r="K324" t="s">
        <v>451</v>
      </c>
      <c r="L324" t="s">
        <v>120</v>
      </c>
      <c r="M324" s="7">
        <v>0.39583333333333331</v>
      </c>
      <c r="N324" s="7">
        <v>0.58333333333333337</v>
      </c>
      <c r="O324" s="178" t="s">
        <v>3745</v>
      </c>
      <c r="P324" s="3">
        <v>2020</v>
      </c>
      <c r="Q324" s="4" t="str">
        <f>VLOOKUP(Citas[[#This Row],[VIN]],Servicios[VIN 8 BV],1,0)</f>
        <v>L1635467</v>
      </c>
      <c r="R324" t="str">
        <f>VLOOKUP(Citas[[#This Row],[VIN]],Noshow11[[VIN]:[STATUS]],3,0)</f>
        <v>REPROG</v>
      </c>
      <c r="S324" t="b">
        <f t="shared" si="23"/>
        <v>0</v>
      </c>
      <c r="T324" t="b">
        <f t="shared" si="24"/>
        <v>0</v>
      </c>
    </row>
    <row r="325" spans="1:20">
      <c r="A325" s="1">
        <v>44999</v>
      </c>
      <c r="B325" s="7">
        <v>0.41666666666666669</v>
      </c>
      <c r="C325" s="151">
        <v>7549</v>
      </c>
      <c r="D325">
        <v>112545</v>
      </c>
      <c r="E325" s="4" t="s">
        <v>4086</v>
      </c>
      <c r="F325" s="4" t="s">
        <v>3739</v>
      </c>
      <c r="G325" s="3" t="s">
        <v>4087</v>
      </c>
      <c r="H325" s="3" t="s">
        <v>54</v>
      </c>
      <c r="I325" s="4" t="s">
        <v>4088</v>
      </c>
      <c r="J325" t="s">
        <v>4089</v>
      </c>
      <c r="K325" t="s">
        <v>451</v>
      </c>
      <c r="L325" t="s">
        <v>118</v>
      </c>
      <c r="M325" s="7">
        <v>0.4375</v>
      </c>
      <c r="N325" s="7">
        <v>0.58333333333333337</v>
      </c>
      <c r="O325" s="178" t="s">
        <v>3776</v>
      </c>
      <c r="P325" s="3">
        <v>2019</v>
      </c>
      <c r="Q325" s="4" t="str">
        <f>VLOOKUP(Citas[[#This Row],[VIN]],Servicios[VIN 8 BV],1,0)</f>
        <v>K1627402</v>
      </c>
      <c r="R325" t="str">
        <f>VLOOKUP(Citas[[#This Row],[VIN]],Noshow11[[VIN]:[STATUS]],3,0)</f>
        <v>CANCEL</v>
      </c>
      <c r="S325" t="b">
        <f t="shared" si="23"/>
        <v>0</v>
      </c>
      <c r="T325" t="b">
        <f t="shared" si="24"/>
        <v>0</v>
      </c>
    </row>
    <row r="326" spans="1:20">
      <c r="A326" s="1">
        <v>44999</v>
      </c>
      <c r="B326" s="7">
        <v>0.4375</v>
      </c>
      <c r="C326" s="151">
        <v>6599</v>
      </c>
      <c r="D326">
        <v>112667</v>
      </c>
      <c r="E326" s="4" t="s">
        <v>3794</v>
      </c>
      <c r="F326" s="4"/>
      <c r="G326" s="3" t="s">
        <v>2139</v>
      </c>
      <c r="H326" s="3" t="s">
        <v>58</v>
      </c>
      <c r="I326" s="4" t="s">
        <v>2144</v>
      </c>
      <c r="J326" t="s">
        <v>2142</v>
      </c>
      <c r="K326" t="s">
        <v>359</v>
      </c>
      <c r="L326" t="s">
        <v>118</v>
      </c>
      <c r="M326" s="7">
        <v>0.45833333333333331</v>
      </c>
      <c r="N326" s="7">
        <v>0.70833333333333337</v>
      </c>
      <c r="O326" s="178" t="s">
        <v>3728</v>
      </c>
      <c r="P326" s="3">
        <v>2020</v>
      </c>
      <c r="Q326" s="4" t="str">
        <f>VLOOKUP(Citas[[#This Row],[VIN]],Servicios[VIN 8 BV],1,0)</f>
        <v>LU866688</v>
      </c>
      <c r="R326" t="str">
        <f>VLOOKUP(Citas[[#This Row],[VIN]],Noshow11[[VIN]:[STATUS]],3,0)</f>
        <v>ON TIME</v>
      </c>
      <c r="S326" t="str">
        <f t="shared" si="23"/>
        <v>CONCRETADO</v>
      </c>
      <c r="T326" t="str">
        <f t="shared" si="24"/>
        <v>CONCRETADO</v>
      </c>
    </row>
    <row r="327" spans="1:20">
      <c r="A327" s="1">
        <v>44999</v>
      </c>
      <c r="B327" s="7">
        <v>0.4375</v>
      </c>
      <c r="C327" s="151">
        <v>2849</v>
      </c>
      <c r="D327">
        <v>112757</v>
      </c>
      <c r="E327" s="4" t="s">
        <v>3799</v>
      </c>
      <c r="F327" s="4"/>
      <c r="G327" s="3" t="s">
        <v>2146</v>
      </c>
      <c r="H327" s="3" t="s">
        <v>54</v>
      </c>
      <c r="I327" s="4" t="s">
        <v>2151</v>
      </c>
      <c r="J327" t="s">
        <v>2149</v>
      </c>
      <c r="K327" t="s">
        <v>231</v>
      </c>
      <c r="L327" t="s">
        <v>120</v>
      </c>
      <c r="M327" s="7">
        <v>0.5</v>
      </c>
      <c r="N327" s="7">
        <v>0.70833333333333337</v>
      </c>
      <c r="O327" s="178" t="s">
        <v>4090</v>
      </c>
      <c r="P327" s="3">
        <v>2021</v>
      </c>
      <c r="Q327" s="4" t="str">
        <f>VLOOKUP(Citas[[#This Row],[VIN]],Servicios[VIN 8 BV],1,0)</f>
        <v>M1215917</v>
      </c>
      <c r="R327" t="str">
        <f>VLOOKUP(Citas[[#This Row],[VIN]],Noshow11[[VIN]:[STATUS]],3,0)</f>
        <v>ON TIME</v>
      </c>
      <c r="S327" t="str">
        <f t="shared" si="23"/>
        <v>CONCRETADO</v>
      </c>
      <c r="T327" t="str">
        <f t="shared" si="24"/>
        <v>CONCRETADO</v>
      </c>
    </row>
    <row r="328" spans="1:20">
      <c r="A328" s="1">
        <v>44999</v>
      </c>
      <c r="B328" s="7">
        <v>0.45833333333333331</v>
      </c>
      <c r="C328" s="151">
        <v>6599</v>
      </c>
      <c r="D328">
        <v>112716</v>
      </c>
      <c r="E328" s="4" t="s">
        <v>4091</v>
      </c>
      <c r="F328" s="4" t="s">
        <v>4092</v>
      </c>
      <c r="G328" s="3" t="s">
        <v>4093</v>
      </c>
      <c r="H328" s="3" t="s">
        <v>49</v>
      </c>
      <c r="I328" s="4" t="s">
        <v>4094</v>
      </c>
      <c r="J328" t="s">
        <v>3399</v>
      </c>
      <c r="K328" t="s">
        <v>223</v>
      </c>
      <c r="L328" t="s">
        <v>118</v>
      </c>
      <c r="M328" s="7">
        <v>0.46875</v>
      </c>
      <c r="N328" s="7">
        <v>0.66666666666666663</v>
      </c>
      <c r="O328" s="178" t="s">
        <v>3740</v>
      </c>
      <c r="P328" s="3">
        <v>2019</v>
      </c>
      <c r="Q328" s="4" t="str">
        <f>VLOOKUP(Citas[[#This Row],[VIN]],Servicios[VIN 8 BV],1,0)</f>
        <v>KD045270</v>
      </c>
      <c r="R328" t="str">
        <f>VLOOKUP(Citas[[#This Row],[VIN]],Noshow11[[VIN]:[STATUS]],3,0)</f>
        <v>CANCEL</v>
      </c>
      <c r="S328" t="b">
        <f t="shared" si="23"/>
        <v>0</v>
      </c>
      <c r="T328" t="b">
        <f t="shared" si="24"/>
        <v>0</v>
      </c>
    </row>
    <row r="329" spans="1:20">
      <c r="A329" s="1">
        <v>44999</v>
      </c>
      <c r="B329" s="7">
        <v>0.47916666666666669</v>
      </c>
      <c r="C329" s="151">
        <v>6599</v>
      </c>
      <c r="D329">
        <v>112728</v>
      </c>
      <c r="E329" s="4" t="s">
        <v>3794</v>
      </c>
      <c r="F329" s="4" t="s">
        <v>3739</v>
      </c>
      <c r="G329" s="3" t="s">
        <v>1829</v>
      </c>
      <c r="H329" s="3" t="s">
        <v>45</v>
      </c>
      <c r="I329" s="4" t="s">
        <v>1834</v>
      </c>
      <c r="J329" t="s">
        <v>1832</v>
      </c>
      <c r="K329" t="s">
        <v>587</v>
      </c>
      <c r="L329" t="s">
        <v>120</v>
      </c>
      <c r="M329" s="7">
        <v>0.51041666666666663</v>
      </c>
      <c r="N329" s="7">
        <v>0.70833333333333337</v>
      </c>
      <c r="O329" s="178" t="s">
        <v>3740</v>
      </c>
      <c r="P329" s="3">
        <v>2022</v>
      </c>
      <c r="Q329" s="4" t="str">
        <f>VLOOKUP(Citas[[#This Row],[VIN]],Servicios[VIN 8 BV],1,0)</f>
        <v>N3156211</v>
      </c>
      <c r="R329" t="str">
        <f>VLOOKUP(Citas[[#This Row],[VIN]],Noshow11[[VIN]:[STATUS]],3,0)</f>
        <v>CANCEL</v>
      </c>
      <c r="S329" t="b">
        <f t="shared" si="23"/>
        <v>0</v>
      </c>
      <c r="T329" t="b">
        <f t="shared" si="24"/>
        <v>0</v>
      </c>
    </row>
    <row r="330" spans="1:20">
      <c r="A330" s="1">
        <v>44999</v>
      </c>
      <c r="B330" s="7">
        <v>0.47916666666666669</v>
      </c>
      <c r="C330" s="151">
        <v>3260</v>
      </c>
      <c r="D330">
        <v>112729</v>
      </c>
      <c r="E330" s="4" t="s">
        <v>3920</v>
      </c>
      <c r="F330" s="4" t="s">
        <v>3739</v>
      </c>
      <c r="G330" s="3" t="s">
        <v>2153</v>
      </c>
      <c r="H330" s="3" t="s">
        <v>45</v>
      </c>
      <c r="I330" s="4" t="s">
        <v>2158</v>
      </c>
      <c r="J330" t="s">
        <v>2156</v>
      </c>
      <c r="K330" t="s">
        <v>295</v>
      </c>
      <c r="L330" t="s">
        <v>118</v>
      </c>
      <c r="M330" s="7">
        <v>0.66666666666666663</v>
      </c>
      <c r="N330" s="7">
        <v>0.75</v>
      </c>
      <c r="O330" s="178" t="s">
        <v>3740</v>
      </c>
      <c r="P330" s="3">
        <v>2014</v>
      </c>
      <c r="Q330" s="4" t="str">
        <f>VLOOKUP(Citas[[#This Row],[VIN]],Servicios[VIN 8 BV],1,0)</f>
        <v>EW088504</v>
      </c>
      <c r="R330" t="str">
        <f>VLOOKUP(Citas[[#This Row],[VIN]],Noshow11[[VIN]:[STATUS]],3,0)</f>
        <v>REPROG</v>
      </c>
      <c r="S330" t="b">
        <f t="shared" si="23"/>
        <v>0</v>
      </c>
      <c r="T330" t="b">
        <f t="shared" si="24"/>
        <v>0</v>
      </c>
    </row>
    <row r="331" spans="1:20">
      <c r="A331" s="1">
        <v>44999</v>
      </c>
      <c r="B331" s="7">
        <v>0.5</v>
      </c>
      <c r="C331" s="151">
        <v>1899</v>
      </c>
      <c r="D331">
        <v>112653</v>
      </c>
      <c r="E331" s="4" t="s">
        <v>3812</v>
      </c>
      <c r="F331" s="4"/>
      <c r="G331" s="3" t="s">
        <v>2160</v>
      </c>
      <c r="H331" s="3" t="s">
        <v>58</v>
      </c>
      <c r="I331" s="4" t="s">
        <v>2165</v>
      </c>
      <c r="J331" t="s">
        <v>2163</v>
      </c>
      <c r="K331" t="s">
        <v>451</v>
      </c>
      <c r="L331" t="s">
        <v>119</v>
      </c>
      <c r="M331" s="7">
        <v>0.52083333333333337</v>
      </c>
      <c r="N331" s="7">
        <v>0.70833333333333337</v>
      </c>
      <c r="O331" s="178" t="s">
        <v>3728</v>
      </c>
      <c r="P331" s="3">
        <v>2018</v>
      </c>
      <c r="Q331" s="4" t="str">
        <f>VLOOKUP(Citas[[#This Row],[VIN]],Servicios[VIN 8 BV],1,0)</f>
        <v>J1610523</v>
      </c>
      <c r="R331" t="str">
        <f>VLOOKUP(Citas[[#This Row],[VIN]],Noshow11[[VIN]:[STATUS]],3,0)</f>
        <v>NO SHOW</v>
      </c>
      <c r="S331" t="b">
        <f t="shared" si="23"/>
        <v>0</v>
      </c>
      <c r="T331" t="b">
        <f t="shared" si="24"/>
        <v>0</v>
      </c>
    </row>
    <row r="332" spans="1:20">
      <c r="A332" s="1">
        <v>44999</v>
      </c>
      <c r="B332" s="7">
        <v>0.5</v>
      </c>
      <c r="C332" s="151">
        <v>835.2</v>
      </c>
      <c r="D332">
        <v>112680</v>
      </c>
      <c r="E332" s="4" t="s">
        <v>4095</v>
      </c>
      <c r="F332" s="4"/>
      <c r="G332" s="3" t="s">
        <v>2217</v>
      </c>
      <c r="H332" s="3" t="s">
        <v>54</v>
      </c>
      <c r="I332" s="4" t="s">
        <v>2222</v>
      </c>
      <c r="J332" t="s">
        <v>2220</v>
      </c>
      <c r="K332" t="s">
        <v>231</v>
      </c>
      <c r="L332" t="s">
        <v>120</v>
      </c>
      <c r="M332" s="7">
        <v>0.53125</v>
      </c>
      <c r="N332" s="7" t="s">
        <v>3734</v>
      </c>
      <c r="O332" s="178" t="s">
        <v>3752</v>
      </c>
      <c r="P332" s="3">
        <v>2020</v>
      </c>
      <c r="Q332" s="4" t="str">
        <f>VLOOKUP(Citas[[#This Row],[VIN]],Servicios[VIN 8 BV],1,0)</f>
        <v>L1185389</v>
      </c>
      <c r="R332" t="str">
        <f>VLOOKUP(Citas[[#This Row],[VIN]],Noshow11[[VIN]:[STATUS]],3,0)</f>
        <v>ON TIME</v>
      </c>
      <c r="S332" t="str">
        <f t="shared" si="23"/>
        <v>CONCRETADO</v>
      </c>
      <c r="T332" t="str">
        <f t="shared" si="24"/>
        <v>CONCRETADO</v>
      </c>
    </row>
    <row r="333" spans="1:20">
      <c r="A333" s="1">
        <v>44999</v>
      </c>
      <c r="B333" s="7">
        <v>0.5</v>
      </c>
      <c r="C333" s="151">
        <v>0</v>
      </c>
      <c r="D333">
        <v>112731</v>
      </c>
      <c r="E333" s="4" t="s">
        <v>4096</v>
      </c>
      <c r="F333" s="4"/>
      <c r="G333" s="3" t="s">
        <v>1096</v>
      </c>
      <c r="H333" s="3" t="s">
        <v>45</v>
      </c>
      <c r="I333" s="4" t="s">
        <v>1101</v>
      </c>
      <c r="J333" t="s">
        <v>1099</v>
      </c>
      <c r="K333" t="s">
        <v>451</v>
      </c>
      <c r="L333" t="s">
        <v>118</v>
      </c>
      <c r="M333" s="7">
        <v>0.52083333333333337</v>
      </c>
      <c r="N333" s="7">
        <v>0.70833333333333337</v>
      </c>
      <c r="O333" s="178" t="s">
        <v>3745</v>
      </c>
      <c r="P333" s="3">
        <v>2020</v>
      </c>
      <c r="Q333" s="4" t="str">
        <f>VLOOKUP(Citas[[#This Row],[VIN]],Servicios[VIN 8 BV],1,0)</f>
        <v>L1638619</v>
      </c>
      <c r="R333" t="str">
        <f>VLOOKUP(Citas[[#This Row],[VIN]],Noshow11[[VIN]:[STATUS]],3,0)</f>
        <v>ON TIME</v>
      </c>
      <c r="S333" t="str">
        <f t="shared" si="23"/>
        <v>CONCRETADO</v>
      </c>
      <c r="T333" t="str">
        <f t="shared" si="24"/>
        <v>CONCRETADO</v>
      </c>
    </row>
    <row r="334" spans="1:20">
      <c r="A334" s="1">
        <v>44999</v>
      </c>
      <c r="B334" s="7">
        <v>0.52083333333333337</v>
      </c>
      <c r="C334" s="151">
        <v>5140</v>
      </c>
      <c r="D334">
        <v>112735</v>
      </c>
      <c r="E334" s="4" t="s">
        <v>3793</v>
      </c>
      <c r="F334" s="4" t="s">
        <v>3739</v>
      </c>
      <c r="G334" s="3" t="s">
        <v>4097</v>
      </c>
      <c r="H334" s="3" t="s">
        <v>49</v>
      </c>
      <c r="I334" s="4" t="s">
        <v>4098</v>
      </c>
      <c r="J334" t="s">
        <v>4099</v>
      </c>
      <c r="K334" t="s">
        <v>310</v>
      </c>
      <c r="L334" t="s">
        <v>120</v>
      </c>
      <c r="M334" s="7">
        <v>0.53125</v>
      </c>
      <c r="N334" s="7">
        <v>0.70833333333333337</v>
      </c>
      <c r="O334" s="178" t="s">
        <v>3740</v>
      </c>
      <c r="P334" s="3">
        <v>2020</v>
      </c>
      <c r="Q334" s="4" t="e">
        <f>VLOOKUP(Citas[[#This Row],[VIN]],Servicios[VIN 8 BV],1,0)</f>
        <v>#N/A</v>
      </c>
      <c r="R334" t="str">
        <f>VLOOKUP(Citas[[#This Row],[VIN]],Noshow11[[VIN]:[STATUS]],3,0)</f>
        <v>CANCEL</v>
      </c>
      <c r="S334" t="b">
        <f t="shared" si="23"/>
        <v>0</v>
      </c>
      <c r="T334" t="b">
        <f t="shared" si="24"/>
        <v>0</v>
      </c>
    </row>
    <row r="335" spans="1:20">
      <c r="A335" s="1">
        <v>44999</v>
      </c>
      <c r="B335" s="7">
        <v>0.52083333333333337</v>
      </c>
      <c r="C335" s="151">
        <v>2849</v>
      </c>
      <c r="D335">
        <v>112741</v>
      </c>
      <c r="E335" s="4" t="s">
        <v>3983</v>
      </c>
      <c r="F335" s="4" t="s">
        <v>3739</v>
      </c>
      <c r="G335" s="3" t="s">
        <v>2167</v>
      </c>
      <c r="H335" s="3" t="s">
        <v>54</v>
      </c>
      <c r="I335" s="4" t="s">
        <v>2172</v>
      </c>
      <c r="J335" t="s">
        <v>2170</v>
      </c>
      <c r="K335" t="s">
        <v>338</v>
      </c>
      <c r="L335" t="s">
        <v>118</v>
      </c>
      <c r="M335" s="7">
        <v>0.57291666666666663</v>
      </c>
      <c r="N335" s="7">
        <v>0.75</v>
      </c>
      <c r="O335" s="178" t="s">
        <v>3776</v>
      </c>
      <c r="P335" s="3">
        <v>2020</v>
      </c>
      <c r="Q335" s="4" t="str">
        <f>VLOOKUP(Citas[[#This Row],[VIN]],Servicios[VIN 8 BV],1,0)</f>
        <v>L6002458</v>
      </c>
      <c r="R335" t="str">
        <f>VLOOKUP(Citas[[#This Row],[VIN]],Noshow11[[VIN]:[STATUS]],3,0)</f>
        <v>ON TIME</v>
      </c>
      <c r="S335" t="str">
        <f t="shared" si="23"/>
        <v>CONCRETADO</v>
      </c>
      <c r="T335" t="str">
        <f t="shared" si="24"/>
        <v>CONCRETADO</v>
      </c>
    </row>
    <row r="336" spans="1:20">
      <c r="A336" s="1">
        <v>44999</v>
      </c>
      <c r="B336" s="7">
        <v>0.52083333333333337</v>
      </c>
      <c r="C336" s="151">
        <v>5330</v>
      </c>
      <c r="D336">
        <v>112748</v>
      </c>
      <c r="E336" s="4" t="s">
        <v>3828</v>
      </c>
      <c r="F336" s="4" t="s">
        <v>3739</v>
      </c>
      <c r="G336" s="3" t="s">
        <v>2174</v>
      </c>
      <c r="H336" s="3" t="s">
        <v>45</v>
      </c>
      <c r="I336" s="4" t="s">
        <v>2179</v>
      </c>
      <c r="J336" t="s">
        <v>2177</v>
      </c>
      <c r="K336" t="s">
        <v>310</v>
      </c>
      <c r="L336" t="s">
        <v>119</v>
      </c>
      <c r="M336" s="7">
        <v>0.58333333333333337</v>
      </c>
      <c r="N336" s="7">
        <v>0.75</v>
      </c>
      <c r="O336" s="178" t="s">
        <v>3740</v>
      </c>
      <c r="P336" s="3">
        <v>2021</v>
      </c>
      <c r="Q336" s="4" t="str">
        <f>VLOOKUP(Citas[[#This Row],[VIN]],Servicios[VIN 8 BV],1,0)</f>
        <v>MP204998</v>
      </c>
      <c r="R336" t="str">
        <f>VLOOKUP(Citas[[#This Row],[VIN]],Noshow11[[VIN]:[STATUS]],3,0)</f>
        <v>ON TIME</v>
      </c>
      <c r="S336" t="str">
        <f t="shared" si="23"/>
        <v>CONCRETADO</v>
      </c>
      <c r="T336" t="str">
        <f t="shared" si="24"/>
        <v>CONCRETADO</v>
      </c>
    </row>
    <row r="337" spans="1:20">
      <c r="A337" s="1">
        <v>44999</v>
      </c>
      <c r="B337" s="7">
        <v>0.54166666666666663</v>
      </c>
      <c r="C337" s="151">
        <v>1899</v>
      </c>
      <c r="D337">
        <v>112747</v>
      </c>
      <c r="E337" s="4" t="s">
        <v>3765</v>
      </c>
      <c r="F337" s="4" t="s">
        <v>3739</v>
      </c>
      <c r="G337" s="3" t="s">
        <v>2188</v>
      </c>
      <c r="H337" s="3" t="s">
        <v>49</v>
      </c>
      <c r="I337" s="4" t="s">
        <v>2193</v>
      </c>
      <c r="J337" t="s">
        <v>2191</v>
      </c>
      <c r="K337" t="s">
        <v>459</v>
      </c>
      <c r="L337" t="s">
        <v>119</v>
      </c>
      <c r="M337" s="7">
        <v>0.58333333333333337</v>
      </c>
      <c r="N337" s="7">
        <v>0.75</v>
      </c>
      <c r="O337" s="178" t="s">
        <v>3728</v>
      </c>
      <c r="P337" s="3">
        <v>2022</v>
      </c>
      <c r="Q337" s="4" t="str">
        <f>VLOOKUP(Citas[[#This Row],[VIN]],Servicios[VIN 8 BV],1,0)</f>
        <v>NJ037030</v>
      </c>
      <c r="R337" t="str">
        <f>VLOOKUP(Citas[[#This Row],[VIN]],Noshow11[[VIN]:[STATUS]],3,0)</f>
        <v>LATE</v>
      </c>
      <c r="S337" t="str">
        <f t="shared" si="23"/>
        <v>CONCRETADO</v>
      </c>
      <c r="T337" t="str">
        <f t="shared" si="24"/>
        <v>CONCRETADO</v>
      </c>
    </row>
    <row r="338" spans="1:20">
      <c r="A338" s="1">
        <v>44999</v>
      </c>
      <c r="B338" s="7">
        <v>0.54166666666666663</v>
      </c>
      <c r="C338" s="151">
        <v>1899</v>
      </c>
      <c r="D338">
        <v>112755</v>
      </c>
      <c r="E338" s="4" t="s">
        <v>3765</v>
      </c>
      <c r="F338" s="4" t="s">
        <v>3739</v>
      </c>
      <c r="G338" s="3" t="s">
        <v>2181</v>
      </c>
      <c r="H338" s="3" t="s">
        <v>45</v>
      </c>
      <c r="I338" s="4" t="s">
        <v>4100</v>
      </c>
      <c r="J338" t="s">
        <v>2184</v>
      </c>
      <c r="K338" t="s">
        <v>215</v>
      </c>
      <c r="L338" t="s">
        <v>118</v>
      </c>
      <c r="M338" s="7">
        <v>0.61111111111111105</v>
      </c>
      <c r="N338" s="7">
        <v>0.75</v>
      </c>
      <c r="O338" s="178" t="s">
        <v>3740</v>
      </c>
      <c r="P338" s="3">
        <v>2020</v>
      </c>
      <c r="Q338" s="4" t="str">
        <f>VLOOKUP(Citas[[#This Row],[VIN]],Servicios[VIN 8 BV],1,0)</f>
        <v>L3125162</v>
      </c>
      <c r="R338" t="str">
        <f>VLOOKUP(Citas[[#This Row],[VIN]],Noshow11[[VIN]:[STATUS]],3,0)</f>
        <v>LATE</v>
      </c>
      <c r="S338" t="str">
        <f t="shared" si="23"/>
        <v>CONCRETADO</v>
      </c>
      <c r="T338" t="str">
        <f t="shared" si="24"/>
        <v>CONCRETADO</v>
      </c>
    </row>
    <row r="339" spans="1:20">
      <c r="A339" s="1">
        <v>44999</v>
      </c>
      <c r="B339" s="7">
        <v>0.5625</v>
      </c>
      <c r="C339" s="151">
        <v>1899</v>
      </c>
      <c r="D339">
        <v>112746</v>
      </c>
      <c r="E339" s="4" t="s">
        <v>3765</v>
      </c>
      <c r="F339" s="4"/>
      <c r="G339" s="3" t="s">
        <v>2274</v>
      </c>
      <c r="H339" s="3" t="s">
        <v>45</v>
      </c>
      <c r="I339" s="4" t="s">
        <v>4101</v>
      </c>
      <c r="J339" t="s">
        <v>4102</v>
      </c>
      <c r="K339" t="s">
        <v>367</v>
      </c>
      <c r="L339" t="s">
        <v>119</v>
      </c>
      <c r="M339" s="7">
        <v>0.61458333333333337</v>
      </c>
      <c r="N339" s="7">
        <v>0.70833333333333337</v>
      </c>
      <c r="O339" s="178" t="s">
        <v>3728</v>
      </c>
      <c r="P339" s="3">
        <v>2020</v>
      </c>
      <c r="Q339" s="4" t="str">
        <f>VLOOKUP(Citas[[#This Row],[VIN]],Servicios[VIN 8 BV],1,0)</f>
        <v>LS043016</v>
      </c>
      <c r="R339" t="str">
        <f>VLOOKUP(Citas[[#This Row],[VIN]],Noshow11[[VIN]:[STATUS]],3,0)</f>
        <v>REPROG</v>
      </c>
      <c r="S339" t="b">
        <f t="shared" si="23"/>
        <v>0</v>
      </c>
      <c r="T339" t="b">
        <f t="shared" si="24"/>
        <v>0</v>
      </c>
    </row>
    <row r="340" spans="1:20">
      <c r="A340" s="1">
        <v>44999</v>
      </c>
      <c r="B340" s="7">
        <v>0.58333333333333337</v>
      </c>
      <c r="C340" s="151">
        <v>1899</v>
      </c>
      <c r="D340">
        <v>112780</v>
      </c>
      <c r="E340" s="4" t="s">
        <v>3727</v>
      </c>
      <c r="F340" s="4" t="s">
        <v>3739</v>
      </c>
      <c r="G340" s="3" t="s">
        <v>2260</v>
      </c>
      <c r="H340" s="3" t="s">
        <v>45</v>
      </c>
      <c r="I340" s="4" t="s">
        <v>2265</v>
      </c>
      <c r="J340" t="s">
        <v>4103</v>
      </c>
      <c r="K340" t="s">
        <v>338</v>
      </c>
      <c r="L340" t="s">
        <v>119</v>
      </c>
      <c r="M340" s="7">
        <v>0.70833333333333337</v>
      </c>
      <c r="N340" s="7">
        <v>0.75</v>
      </c>
      <c r="O340" s="178" t="s">
        <v>3740</v>
      </c>
      <c r="P340" s="3">
        <v>2022</v>
      </c>
      <c r="Q340" s="4" t="str">
        <f>VLOOKUP(Citas[[#This Row],[VIN]],Servicios[VIN 8 BV],1,0)</f>
        <v>N6004577</v>
      </c>
      <c r="R340" t="str">
        <f>VLOOKUP(Citas[[#This Row],[VIN]],Noshow11[[VIN]:[STATUS]],3,0)</f>
        <v>LATE</v>
      </c>
      <c r="S340" t="str">
        <f t="shared" si="23"/>
        <v>CONCRETADO</v>
      </c>
      <c r="T340" t="str">
        <f t="shared" si="24"/>
        <v>CONCRETADO</v>
      </c>
    </row>
    <row r="341" spans="1:20">
      <c r="A341" s="1">
        <v>44999</v>
      </c>
      <c r="B341" s="7">
        <v>0.60416666666666663</v>
      </c>
      <c r="C341" s="151">
        <v>835.2</v>
      </c>
      <c r="D341">
        <v>112708</v>
      </c>
      <c r="E341" s="4" t="s">
        <v>4104</v>
      </c>
      <c r="F341" s="4"/>
      <c r="G341" s="3" t="s">
        <v>4105</v>
      </c>
      <c r="H341" s="3" t="s">
        <v>54</v>
      </c>
      <c r="I341" s="4" t="s">
        <v>4106</v>
      </c>
      <c r="J341" t="s">
        <v>4107</v>
      </c>
      <c r="K341" t="s">
        <v>367</v>
      </c>
      <c r="L341" t="s">
        <v>120</v>
      </c>
      <c r="M341" s="7">
        <v>0.625</v>
      </c>
      <c r="N341" s="7" t="s">
        <v>3734</v>
      </c>
      <c r="O341" s="178" t="s">
        <v>3735</v>
      </c>
      <c r="P341" s="3">
        <v>2006</v>
      </c>
      <c r="Q341" s="4" t="e">
        <f>VLOOKUP(Citas[[#This Row],[VIN]],Servicios[VIN 8 BV],1,0)</f>
        <v>#N/A</v>
      </c>
      <c r="R341" t="str">
        <f>VLOOKUP(Citas[[#This Row],[VIN]],Noshow11[[VIN]:[STATUS]],3,0)</f>
        <v>REPROG</v>
      </c>
      <c r="S341" t="b">
        <f t="shared" si="23"/>
        <v>0</v>
      </c>
      <c r="T341" t="b">
        <f t="shared" si="24"/>
        <v>0</v>
      </c>
    </row>
    <row r="342" spans="1:20">
      <c r="A342" s="1">
        <v>44999</v>
      </c>
      <c r="B342" s="7">
        <v>0.60416666666666663</v>
      </c>
      <c r="C342" s="151">
        <v>5330</v>
      </c>
      <c r="D342">
        <v>112759</v>
      </c>
      <c r="E342" s="4" t="s">
        <v>3828</v>
      </c>
      <c r="F342" s="4" t="s">
        <v>3841</v>
      </c>
      <c r="G342" s="3" t="s">
        <v>4108</v>
      </c>
      <c r="H342" s="3" t="s">
        <v>45</v>
      </c>
      <c r="I342" s="4" t="s">
        <v>4109</v>
      </c>
      <c r="J342" t="s">
        <v>3809</v>
      </c>
      <c r="K342" t="s">
        <v>425</v>
      </c>
      <c r="L342" t="s">
        <v>119</v>
      </c>
      <c r="M342" s="7" t="s">
        <v>3844</v>
      </c>
      <c r="N342" s="7" t="s">
        <v>3845</v>
      </c>
      <c r="O342" s="178" t="s">
        <v>3756</v>
      </c>
      <c r="P342" s="3">
        <v>2021</v>
      </c>
      <c r="Q342" s="4" t="e">
        <f>VLOOKUP(Citas[[#This Row],[VIN]],Servicios[VIN 8 BV],1,0)</f>
        <v>#N/A</v>
      </c>
      <c r="R342" t="str">
        <f>VLOOKUP(Citas[[#This Row],[VIN]],Noshow11[[VIN]:[STATUS]],3,0)</f>
        <v>ON TIME</v>
      </c>
      <c r="S342" t="str">
        <f t="shared" si="23"/>
        <v>CONCRETADO</v>
      </c>
      <c r="T342" t="str">
        <f t="shared" si="24"/>
        <v>CONCRETADO</v>
      </c>
    </row>
    <row r="343" spans="1:20">
      <c r="A343" s="1">
        <v>44999</v>
      </c>
      <c r="B343" s="7">
        <v>0.61458333333333337</v>
      </c>
      <c r="C343" s="151">
        <v>1899</v>
      </c>
      <c r="D343">
        <v>112760</v>
      </c>
      <c r="E343" s="4" t="s">
        <v>3765</v>
      </c>
      <c r="F343" s="4" t="s">
        <v>3841</v>
      </c>
      <c r="G343" s="3" t="s">
        <v>4110</v>
      </c>
      <c r="H343" s="3" t="s">
        <v>45</v>
      </c>
      <c r="I343" s="4" t="s">
        <v>4111</v>
      </c>
      <c r="J343" t="s">
        <v>3809</v>
      </c>
      <c r="K343" t="s">
        <v>223</v>
      </c>
      <c r="L343" t="s">
        <v>119</v>
      </c>
      <c r="M343" s="7" t="s">
        <v>3844</v>
      </c>
      <c r="N343" s="7" t="s">
        <v>3845</v>
      </c>
      <c r="O343" s="178" t="s">
        <v>3756</v>
      </c>
      <c r="P343" s="3">
        <v>2021</v>
      </c>
      <c r="Q343" s="4" t="e">
        <f>VLOOKUP(Citas[[#This Row],[VIN]],Servicios[VIN 8 BV],1,0)</f>
        <v>#N/A</v>
      </c>
      <c r="R343" t="str">
        <f>VLOOKUP(Citas[[#This Row],[VIN]],Noshow11[[VIN]:[STATUS]],3,0)</f>
        <v>ON TIME</v>
      </c>
      <c r="S343" t="str">
        <f t="shared" si="23"/>
        <v>CONCRETADO</v>
      </c>
      <c r="T343" t="str">
        <f t="shared" si="24"/>
        <v>CONCRETADO</v>
      </c>
    </row>
    <row r="344" spans="1:20">
      <c r="A344" s="1">
        <v>44999</v>
      </c>
      <c r="B344" s="7">
        <v>0.625</v>
      </c>
      <c r="C344" s="151">
        <v>835.2</v>
      </c>
      <c r="D344">
        <v>112719</v>
      </c>
      <c r="E344" s="4" t="s">
        <v>4112</v>
      </c>
      <c r="F344" s="4"/>
      <c r="G344" s="3" t="s">
        <v>4113</v>
      </c>
      <c r="H344" s="3" t="s">
        <v>45</v>
      </c>
      <c r="I344" s="4" t="s">
        <v>4114</v>
      </c>
      <c r="J344" t="s">
        <v>4115</v>
      </c>
      <c r="K344" t="s">
        <v>367</v>
      </c>
      <c r="L344" t="s">
        <v>118</v>
      </c>
      <c r="M344" s="7">
        <v>0.65625</v>
      </c>
      <c r="N344" s="7" t="s">
        <v>3734</v>
      </c>
      <c r="O344" s="178" t="s">
        <v>3752</v>
      </c>
      <c r="P344" s="3">
        <v>2014</v>
      </c>
      <c r="Q344" s="4" t="e">
        <f>VLOOKUP(Citas[[#This Row],[VIN]],Servicios[VIN 8 BV],1,0)</f>
        <v>#N/A</v>
      </c>
      <c r="R344" t="str">
        <f>VLOOKUP(Citas[[#This Row],[VIN]],Noshow11[[VIN]:[STATUS]],3,0)</f>
        <v>ON TIME</v>
      </c>
      <c r="S344" t="str">
        <f t="shared" si="23"/>
        <v>CONCRETADO</v>
      </c>
      <c r="T344" t="str">
        <f t="shared" si="24"/>
        <v>CONCRETADO</v>
      </c>
    </row>
    <row r="345" spans="1:20">
      <c r="A345" s="1">
        <v>44999</v>
      </c>
      <c r="B345" s="7">
        <v>0.625</v>
      </c>
      <c r="C345" s="151">
        <v>1899</v>
      </c>
      <c r="D345">
        <v>112727</v>
      </c>
      <c r="E345" s="4" t="s">
        <v>3859</v>
      </c>
      <c r="F345" s="4"/>
      <c r="G345" s="3" t="s">
        <v>2202</v>
      </c>
      <c r="H345" s="3" t="s">
        <v>45</v>
      </c>
      <c r="I345" s="4" t="s">
        <v>2207</v>
      </c>
      <c r="J345" t="s">
        <v>2205</v>
      </c>
      <c r="K345" t="s">
        <v>367</v>
      </c>
      <c r="L345" t="s">
        <v>120</v>
      </c>
      <c r="M345" s="7">
        <v>0.64583333333333337</v>
      </c>
      <c r="N345" s="7">
        <v>0.75</v>
      </c>
      <c r="O345" s="178" t="s">
        <v>3728</v>
      </c>
      <c r="P345" s="3">
        <v>2017</v>
      </c>
      <c r="Q345" s="4" t="str">
        <f>VLOOKUP(Citas[[#This Row],[VIN]],Servicios[VIN 8 BV],1,0)</f>
        <v>HS865290</v>
      </c>
      <c r="R345" t="str">
        <f>VLOOKUP(Citas[[#This Row],[VIN]],Noshow11[[VIN]:[STATUS]],3,0)</f>
        <v>LATE</v>
      </c>
      <c r="S345" t="str">
        <f t="shared" si="23"/>
        <v>CONCRETADO</v>
      </c>
      <c r="T345" t="str">
        <f t="shared" si="24"/>
        <v>CONCRETADO</v>
      </c>
    </row>
    <row r="346" spans="1:20">
      <c r="A346" s="1">
        <v>44999</v>
      </c>
      <c r="B346" s="7">
        <v>0.625</v>
      </c>
      <c r="C346" s="151">
        <v>3260</v>
      </c>
      <c r="D346">
        <v>112761</v>
      </c>
      <c r="E346" s="4" t="s">
        <v>3757</v>
      </c>
      <c r="F346" s="4" t="s">
        <v>3841</v>
      </c>
      <c r="G346" s="3" t="s">
        <v>4116</v>
      </c>
      <c r="H346" s="3" t="s">
        <v>58</v>
      </c>
      <c r="I346" s="4" t="s">
        <v>4117</v>
      </c>
      <c r="J346" t="s">
        <v>3809</v>
      </c>
      <c r="K346" t="s">
        <v>509</v>
      </c>
      <c r="L346" t="s">
        <v>119</v>
      </c>
      <c r="M346" s="7" t="s">
        <v>3844</v>
      </c>
      <c r="N346" s="7" t="s">
        <v>3845</v>
      </c>
      <c r="O346" s="178" t="s">
        <v>3756</v>
      </c>
      <c r="P346" s="3">
        <v>2021</v>
      </c>
      <c r="Q346" s="4" t="e">
        <f>VLOOKUP(Citas[[#This Row],[VIN]],Servicios[VIN 8 BV],1,0)</f>
        <v>#N/A</v>
      </c>
      <c r="R346" t="str">
        <f>VLOOKUP(Citas[[#This Row],[VIN]],Noshow11[[VIN]:[STATUS]],3,0)</f>
        <v>ON TIME</v>
      </c>
      <c r="S346" t="str">
        <f t="shared" si="23"/>
        <v>CONCRETADO</v>
      </c>
      <c r="T346" t="str">
        <f t="shared" si="24"/>
        <v>CONCRETADO</v>
      </c>
    </row>
    <row r="347" spans="1:20">
      <c r="A347" s="1">
        <v>44999</v>
      </c>
      <c r="B347" s="7">
        <v>0.63541666666666663</v>
      </c>
      <c r="C347" s="151">
        <v>6599</v>
      </c>
      <c r="D347">
        <v>112763</v>
      </c>
      <c r="E347" s="4" t="s">
        <v>3794</v>
      </c>
      <c r="F347" s="4" t="s">
        <v>3841</v>
      </c>
      <c r="G347" s="3" t="s">
        <v>4118</v>
      </c>
      <c r="H347" s="3" t="s">
        <v>58</v>
      </c>
      <c r="I347" s="4" t="s">
        <v>4119</v>
      </c>
      <c r="J347" t="s">
        <v>3809</v>
      </c>
      <c r="K347" t="s">
        <v>295</v>
      </c>
      <c r="L347" t="s">
        <v>119</v>
      </c>
      <c r="M347" s="7" t="s">
        <v>3844</v>
      </c>
      <c r="N347" s="7" t="s">
        <v>3845</v>
      </c>
      <c r="O347" s="178" t="s">
        <v>3756</v>
      </c>
      <c r="P347" s="3">
        <v>2019</v>
      </c>
      <c r="Q347" s="4" t="e">
        <f>VLOOKUP(Citas[[#This Row],[VIN]],Servicios[VIN 8 BV],1,0)</f>
        <v>#N/A</v>
      </c>
      <c r="R347" t="str">
        <f>VLOOKUP(Citas[[#This Row],[VIN]],Noshow11[[VIN]:[STATUS]],3,0)</f>
        <v>ON TIME</v>
      </c>
      <c r="S347" t="str">
        <f t="shared" si="23"/>
        <v>CONCRETADO</v>
      </c>
      <c r="T347" t="str">
        <f t="shared" si="24"/>
        <v>CONCRETADO</v>
      </c>
    </row>
    <row r="348" spans="1:20">
      <c r="A348" s="1">
        <v>44999</v>
      </c>
      <c r="B348" s="7">
        <v>0.64583333333333337</v>
      </c>
      <c r="C348" s="151">
        <v>5330</v>
      </c>
      <c r="D348">
        <v>112739</v>
      </c>
      <c r="E348" s="4" t="s">
        <v>3828</v>
      </c>
      <c r="F348" s="4" t="s">
        <v>3739</v>
      </c>
      <c r="G348" s="3" t="s">
        <v>2209</v>
      </c>
      <c r="H348" s="3" t="s">
        <v>54</v>
      </c>
      <c r="I348" s="4" t="s">
        <v>991</v>
      </c>
      <c r="J348" t="s">
        <v>2212</v>
      </c>
      <c r="K348" t="s">
        <v>310</v>
      </c>
      <c r="L348" t="s">
        <v>120</v>
      </c>
      <c r="M348" s="7">
        <v>0.68055555555555547</v>
      </c>
      <c r="N348" s="7">
        <v>0.75</v>
      </c>
      <c r="O348" s="178" t="s">
        <v>3740</v>
      </c>
      <c r="P348" s="3">
        <v>2018</v>
      </c>
      <c r="Q348" s="4" t="str">
        <f>VLOOKUP(Citas[[#This Row],[VIN]],Servicios[VIN 8 BV],1,0)</f>
        <v>JP757439</v>
      </c>
      <c r="R348" t="str">
        <f>VLOOKUP(Citas[[#This Row],[VIN]],Noshow11[[VIN]:[STATUS]],3,0)</f>
        <v>LATE</v>
      </c>
      <c r="S348" t="str">
        <f t="shared" si="23"/>
        <v>CONCRETADO</v>
      </c>
      <c r="T348" t="str">
        <f t="shared" si="24"/>
        <v>CONCRETADO</v>
      </c>
    </row>
    <row r="349" spans="1:20">
      <c r="A349" s="1">
        <v>44999</v>
      </c>
      <c r="B349" s="7">
        <v>0.64583333333333337</v>
      </c>
      <c r="C349" s="151">
        <v>5330</v>
      </c>
      <c r="D349">
        <v>112769</v>
      </c>
      <c r="E349" s="4" t="s">
        <v>3828</v>
      </c>
      <c r="F349" s="4" t="s">
        <v>3841</v>
      </c>
      <c r="G349" s="3" t="s">
        <v>3932</v>
      </c>
      <c r="H349" s="3" t="s">
        <v>58</v>
      </c>
      <c r="I349" s="4" t="s">
        <v>3933</v>
      </c>
      <c r="J349" t="s">
        <v>3809</v>
      </c>
      <c r="K349" t="s">
        <v>223</v>
      </c>
      <c r="L349" t="s">
        <v>119</v>
      </c>
      <c r="M349" s="7" t="s">
        <v>3844</v>
      </c>
      <c r="N349" s="7" t="s">
        <v>3845</v>
      </c>
      <c r="O349" s="178" t="s">
        <v>3756</v>
      </c>
      <c r="P349" s="3">
        <v>2021</v>
      </c>
      <c r="Q349" s="4" t="e">
        <f>VLOOKUP(Citas[[#This Row],[VIN]],Servicios[VIN 8 BV],1,0)</f>
        <v>#N/A</v>
      </c>
      <c r="R349" t="str">
        <f>VLOOKUP(Citas[[#This Row],[VIN]],Noshow11[[VIN]:[STATUS]],3,0)</f>
        <v>ON TIME</v>
      </c>
      <c r="S349" t="str">
        <f t="shared" si="23"/>
        <v>CONCRETADO</v>
      </c>
      <c r="T349" t="str">
        <f t="shared" si="24"/>
        <v>CONCRETADO</v>
      </c>
    </row>
    <row r="350" spans="1:20">
      <c r="A350" s="1">
        <v>44999</v>
      </c>
      <c r="B350" s="7">
        <v>0.64583333333333337</v>
      </c>
      <c r="C350" s="151">
        <v>1899</v>
      </c>
      <c r="D350">
        <v>112774</v>
      </c>
      <c r="E350" s="4" t="s">
        <v>3859</v>
      </c>
      <c r="F350" s="4"/>
      <c r="G350" s="3" t="s">
        <v>2195</v>
      </c>
      <c r="H350" s="3" t="s">
        <v>49</v>
      </c>
      <c r="I350" s="4" t="s">
        <v>2200</v>
      </c>
      <c r="J350" t="s">
        <v>2198</v>
      </c>
      <c r="K350" t="s">
        <v>251</v>
      </c>
      <c r="L350" t="s">
        <v>118</v>
      </c>
      <c r="M350" s="7">
        <v>0.66666666666666663</v>
      </c>
      <c r="N350" s="7">
        <v>0.75</v>
      </c>
      <c r="O350" s="178" t="s">
        <v>3728</v>
      </c>
      <c r="P350" s="3">
        <v>2019</v>
      </c>
      <c r="Q350" s="4" t="str">
        <f>VLOOKUP(Citas[[#This Row],[VIN]],Servicios[VIN 8 BV],1,0)</f>
        <v>K0186592</v>
      </c>
      <c r="R350" t="str">
        <f>VLOOKUP(Citas[[#This Row],[VIN]],Noshow11[[VIN]:[STATUS]],3,0)</f>
        <v>ON TIME</v>
      </c>
      <c r="S350" t="str">
        <f t="shared" si="23"/>
        <v>CONCRETADO</v>
      </c>
      <c r="T350" t="str">
        <f t="shared" si="24"/>
        <v>CONCRETADO</v>
      </c>
    </row>
    <row r="351" spans="1:20">
      <c r="A351" s="1">
        <v>44999</v>
      </c>
      <c r="B351" s="7">
        <v>0.65625</v>
      </c>
      <c r="C351" s="151">
        <v>3260</v>
      </c>
      <c r="D351">
        <v>112768</v>
      </c>
      <c r="E351" s="4" t="s">
        <v>3757</v>
      </c>
      <c r="F351" s="4" t="s">
        <v>3841</v>
      </c>
      <c r="G351" s="3" t="s">
        <v>4120</v>
      </c>
      <c r="H351" s="3" t="s">
        <v>45</v>
      </c>
      <c r="I351" s="4" t="s">
        <v>4121</v>
      </c>
      <c r="J351" t="s">
        <v>3809</v>
      </c>
      <c r="K351" t="s">
        <v>367</v>
      </c>
      <c r="L351" t="s">
        <v>119</v>
      </c>
      <c r="M351" s="7" t="s">
        <v>3844</v>
      </c>
      <c r="N351" s="7" t="s">
        <v>3845</v>
      </c>
      <c r="O351" s="178" t="s">
        <v>3756</v>
      </c>
      <c r="P351" s="3">
        <v>2019</v>
      </c>
      <c r="Q351" s="4" t="e">
        <f>VLOOKUP(Citas[[#This Row],[VIN]],Servicios[VIN 8 BV],1,0)</f>
        <v>#N/A</v>
      </c>
      <c r="R351" t="str">
        <f>VLOOKUP(Citas[[#This Row],[VIN]],Noshow11[[VIN]:[STATUS]],3,0)</f>
        <v>ON TIME</v>
      </c>
      <c r="S351" t="str">
        <f t="shared" si="23"/>
        <v>CONCRETADO</v>
      </c>
      <c r="T351" t="str">
        <f t="shared" si="24"/>
        <v>CONCRETADO</v>
      </c>
    </row>
    <row r="352" spans="1:20">
      <c r="A352" s="1">
        <v>45000</v>
      </c>
      <c r="B352" s="7">
        <v>0.32291666666666669</v>
      </c>
      <c r="C352" s="151">
        <v>1899</v>
      </c>
      <c r="D352">
        <v>112797</v>
      </c>
      <c r="E352" s="4" t="s">
        <v>4122</v>
      </c>
      <c r="F352" s="4"/>
      <c r="G352" s="3" t="s">
        <v>2267</v>
      </c>
      <c r="H352" s="3" t="s">
        <v>58</v>
      </c>
      <c r="I352" s="4" t="s">
        <v>2272</v>
      </c>
      <c r="J352" t="s">
        <v>2270</v>
      </c>
      <c r="K352" t="s">
        <v>251</v>
      </c>
      <c r="L352" t="s">
        <v>119</v>
      </c>
      <c r="M352" s="7">
        <v>0.33333333333333331</v>
      </c>
      <c r="N352" s="7">
        <v>0.45833333333333331</v>
      </c>
      <c r="O352" s="178" t="s">
        <v>3745</v>
      </c>
      <c r="P352" s="3">
        <v>2014</v>
      </c>
      <c r="Q352" s="4" t="str">
        <f>VLOOKUP(Citas[[#This Row],[VIN]],Servicios[VIN 8 BV],1,0)</f>
        <v>E0261198</v>
      </c>
      <c r="R352" t="str">
        <f>VLOOKUP(Citas[[#This Row],[VIN]],Noshow11[[VIN]:[STATUS]],3,0)</f>
        <v>LATE</v>
      </c>
      <c r="S352" t="str">
        <f t="shared" si="23"/>
        <v>CONCRETADO</v>
      </c>
      <c r="T352" t="str">
        <f t="shared" si="24"/>
        <v>CONCRETADO</v>
      </c>
    </row>
    <row r="353" spans="1:20">
      <c r="A353" s="1">
        <v>45000</v>
      </c>
      <c r="B353" s="7">
        <v>0.33333333333333331</v>
      </c>
      <c r="C353" s="151">
        <v>1614.15</v>
      </c>
      <c r="D353">
        <v>112765</v>
      </c>
      <c r="E353" s="4" t="s">
        <v>4123</v>
      </c>
      <c r="F353" s="4"/>
      <c r="G353" s="3" t="s">
        <v>3122</v>
      </c>
      <c r="H353" s="3" t="s">
        <v>54</v>
      </c>
      <c r="I353" s="4" t="s">
        <v>3127</v>
      </c>
      <c r="J353" t="s">
        <v>3125</v>
      </c>
      <c r="K353" t="s">
        <v>459</v>
      </c>
      <c r="L353" t="s">
        <v>120</v>
      </c>
      <c r="M353" s="7">
        <v>0.36458333333333331</v>
      </c>
      <c r="N353" s="7">
        <v>0.45833333333333331</v>
      </c>
      <c r="O353" s="178" t="s">
        <v>3745</v>
      </c>
      <c r="P353" s="3">
        <v>2022</v>
      </c>
      <c r="Q353" s="4" t="str">
        <f>VLOOKUP(Citas[[#This Row],[VIN]],Servicios[VIN 8 BV],1,0)</f>
        <v>NJ043756</v>
      </c>
      <c r="R353" t="str">
        <f>VLOOKUP(Citas[[#This Row],[VIN]],Noshow11[[VIN]:[STATUS]],3,0)</f>
        <v>LATE</v>
      </c>
      <c r="S353" t="str">
        <f t="shared" si="23"/>
        <v>CONCRETADO</v>
      </c>
      <c r="T353" t="str">
        <f t="shared" si="24"/>
        <v>CONCRETADO</v>
      </c>
    </row>
    <row r="354" spans="1:20">
      <c r="A354" s="1">
        <v>45000</v>
      </c>
      <c r="B354" s="7">
        <v>0.33333333333333331</v>
      </c>
      <c r="C354" s="151">
        <v>1899</v>
      </c>
      <c r="D354">
        <v>112818</v>
      </c>
      <c r="E354" s="4" t="s">
        <v>3765</v>
      </c>
      <c r="F354" s="4" t="s">
        <v>3739</v>
      </c>
      <c r="G354" s="3" t="s">
        <v>2274</v>
      </c>
      <c r="H354" s="3" t="s">
        <v>45</v>
      </c>
      <c r="I354" s="4" t="s">
        <v>4101</v>
      </c>
      <c r="J354" t="s">
        <v>4102</v>
      </c>
      <c r="K354" t="s">
        <v>367</v>
      </c>
      <c r="L354" t="s">
        <v>118</v>
      </c>
      <c r="M354" s="7">
        <v>0.35416666666666669</v>
      </c>
      <c r="N354" s="7">
        <v>0.45833333333333331</v>
      </c>
      <c r="O354" s="178" t="s">
        <v>3740</v>
      </c>
      <c r="P354" s="3">
        <v>2020</v>
      </c>
      <c r="Q354" s="4" t="str">
        <f>VLOOKUP(Citas[[#This Row],[VIN]],Servicios[VIN 8 BV],1,0)</f>
        <v>LS043016</v>
      </c>
      <c r="R354" t="str">
        <f>VLOOKUP(Citas[[#This Row],[VIN]],Noshow11[[VIN]:[STATUS]],3,0)</f>
        <v>REPROG</v>
      </c>
      <c r="S354" t="b">
        <f t="shared" si="23"/>
        <v>0</v>
      </c>
      <c r="T354" t="b">
        <f t="shared" si="24"/>
        <v>0</v>
      </c>
    </row>
    <row r="355" spans="1:20">
      <c r="A355" s="1">
        <v>45000</v>
      </c>
      <c r="B355" s="7">
        <v>0.34375</v>
      </c>
      <c r="C355" s="151">
        <v>5330</v>
      </c>
      <c r="D355">
        <v>112776</v>
      </c>
      <c r="E355" s="4" t="s">
        <v>3763</v>
      </c>
      <c r="F355" s="4"/>
      <c r="G355" s="3" t="s">
        <v>2281</v>
      </c>
      <c r="H355" s="3" t="s">
        <v>49</v>
      </c>
      <c r="I355" s="4" t="s">
        <v>2286</v>
      </c>
      <c r="J355" t="s">
        <v>2284</v>
      </c>
      <c r="K355" t="s">
        <v>367</v>
      </c>
      <c r="L355" t="s">
        <v>119</v>
      </c>
      <c r="M355" s="7">
        <v>0.35416666666666669</v>
      </c>
      <c r="N355" s="7">
        <v>0.5</v>
      </c>
      <c r="O355" s="178" t="s">
        <v>3737</v>
      </c>
      <c r="P355" s="3">
        <v>2014</v>
      </c>
      <c r="Q355" s="4" t="str">
        <f>VLOOKUP(Citas[[#This Row],[VIN]],Servicios[VIN 8 BV],1,0)</f>
        <v>ES496131</v>
      </c>
      <c r="R355" t="str">
        <f>VLOOKUP(Citas[[#This Row],[VIN]],Noshow11[[VIN]:[STATUS]],3,0)</f>
        <v>LATE</v>
      </c>
      <c r="S355" t="str">
        <f t="shared" si="23"/>
        <v>CONCRETADO</v>
      </c>
      <c r="T355" t="str">
        <f t="shared" si="24"/>
        <v>CONCRETADO</v>
      </c>
    </row>
    <row r="356" spans="1:20">
      <c r="A356" s="1">
        <v>45000</v>
      </c>
      <c r="B356" s="7">
        <v>0.35416666666666669</v>
      </c>
      <c r="C356" s="151">
        <v>3852</v>
      </c>
      <c r="D356">
        <v>112702</v>
      </c>
      <c r="E356" s="4" t="s">
        <v>4124</v>
      </c>
      <c r="F356" s="4"/>
      <c r="G356" s="3" t="s">
        <v>4125</v>
      </c>
      <c r="H356" s="3" t="s">
        <v>49</v>
      </c>
      <c r="I356" s="4" t="s">
        <v>4126</v>
      </c>
      <c r="J356" t="s">
        <v>4127</v>
      </c>
      <c r="K356" t="s">
        <v>231</v>
      </c>
      <c r="L356" t="s">
        <v>120</v>
      </c>
      <c r="M356" s="7">
        <v>0.38541666666666669</v>
      </c>
      <c r="N356" s="7">
        <v>0.58333333333333337</v>
      </c>
      <c r="O356" s="178" t="s">
        <v>3728</v>
      </c>
      <c r="P356" s="3">
        <v>2021</v>
      </c>
      <c r="Q356" s="4" t="e">
        <f>VLOOKUP(Citas[[#This Row],[VIN]],Servicios[VIN 8 BV],1,0)</f>
        <v>#N/A</v>
      </c>
      <c r="R356" t="str">
        <f>VLOOKUP(Citas[[#This Row],[VIN]],Noshow11[[VIN]:[STATUS]],3,0)</f>
        <v>REPROG</v>
      </c>
      <c r="S356" t="b">
        <f t="shared" si="23"/>
        <v>0</v>
      </c>
      <c r="T356" t="b">
        <f t="shared" si="24"/>
        <v>0</v>
      </c>
    </row>
    <row r="357" spans="1:20">
      <c r="A357" s="1">
        <v>45000</v>
      </c>
      <c r="B357" s="7">
        <v>0.36458333333333331</v>
      </c>
      <c r="C357" s="151">
        <v>1899</v>
      </c>
      <c r="D357">
        <v>112756</v>
      </c>
      <c r="E357" s="4" t="s">
        <v>3738</v>
      </c>
      <c r="F357" s="4"/>
      <c r="G357" s="3" t="s">
        <v>2300</v>
      </c>
      <c r="H357" s="3" t="s">
        <v>45</v>
      </c>
      <c r="I357" s="4" t="s">
        <v>2305</v>
      </c>
      <c r="J357" t="s">
        <v>2303</v>
      </c>
      <c r="K357" t="s">
        <v>251</v>
      </c>
      <c r="L357" t="s">
        <v>118</v>
      </c>
      <c r="M357" s="7">
        <v>0.39583333333333331</v>
      </c>
      <c r="N357" s="7">
        <v>0.5</v>
      </c>
      <c r="O357" s="178" t="s">
        <v>3745</v>
      </c>
      <c r="P357" s="3">
        <v>2023</v>
      </c>
      <c r="Q357" s="4" t="str">
        <f>VLOOKUP(Citas[[#This Row],[VIN]],Servicios[VIN 8 BV],1,0)</f>
        <v>P1421093</v>
      </c>
      <c r="R357" t="str">
        <f>VLOOKUP(Citas[[#This Row],[VIN]],Noshow11[[VIN]:[STATUS]],3,0)</f>
        <v>LATE</v>
      </c>
      <c r="S357" t="str">
        <f t="shared" si="23"/>
        <v>CONCRETADO</v>
      </c>
      <c r="T357" t="str">
        <f t="shared" si="24"/>
        <v>CONCRETADO</v>
      </c>
    </row>
    <row r="358" spans="1:20">
      <c r="A358" s="1">
        <v>45000</v>
      </c>
      <c r="B358" s="7">
        <v>0.36458333333333331</v>
      </c>
      <c r="C358" s="151">
        <v>5140</v>
      </c>
      <c r="D358">
        <v>112794</v>
      </c>
      <c r="E358" s="4" t="s">
        <v>3793</v>
      </c>
      <c r="F358" s="4"/>
      <c r="G358" s="3" t="s">
        <v>2307</v>
      </c>
      <c r="H358" s="3" t="s">
        <v>45</v>
      </c>
      <c r="I358" s="4" t="s">
        <v>2312</v>
      </c>
      <c r="J358" t="s">
        <v>2310</v>
      </c>
      <c r="K358" t="s">
        <v>251</v>
      </c>
      <c r="L358" t="s">
        <v>120</v>
      </c>
      <c r="M358" s="7">
        <v>0.44791666666666669</v>
      </c>
      <c r="N358" s="7">
        <v>0.58333333333333337</v>
      </c>
      <c r="O358" s="178" t="s">
        <v>3728</v>
      </c>
      <c r="P358" s="3">
        <v>2020</v>
      </c>
      <c r="Q358" s="4" t="str">
        <f>VLOOKUP(Citas[[#This Row],[VIN]],Servicios[VIN 8 BV],1,0)</f>
        <v>L0002184</v>
      </c>
      <c r="R358" t="str">
        <f>VLOOKUP(Citas[[#This Row],[VIN]],Noshow11[[VIN]:[STATUS]],3,0)</f>
        <v>ON TIME</v>
      </c>
      <c r="S358" t="str">
        <f t="shared" si="23"/>
        <v>CONCRETADO</v>
      </c>
      <c r="T358" t="str">
        <f t="shared" si="24"/>
        <v>CONCRETADO</v>
      </c>
    </row>
    <row r="359" spans="1:20">
      <c r="A359" s="1">
        <v>45000</v>
      </c>
      <c r="B359" s="7">
        <v>0.375</v>
      </c>
      <c r="C359" s="151">
        <v>7549</v>
      </c>
      <c r="D359">
        <v>112626</v>
      </c>
      <c r="E359" s="4" t="s">
        <v>4086</v>
      </c>
      <c r="F359" s="4" t="s">
        <v>3739</v>
      </c>
      <c r="G359" s="3" t="s">
        <v>2314</v>
      </c>
      <c r="H359" s="3" t="s">
        <v>54</v>
      </c>
      <c r="I359" s="4" t="s">
        <v>2319</v>
      </c>
      <c r="J359" t="s">
        <v>2317</v>
      </c>
      <c r="K359" t="s">
        <v>310</v>
      </c>
      <c r="L359" t="s">
        <v>120</v>
      </c>
      <c r="M359" s="7">
        <v>0.38541666666666669</v>
      </c>
      <c r="N359" s="7">
        <v>0.52083333333333337</v>
      </c>
      <c r="O359" s="178" t="s">
        <v>3776</v>
      </c>
      <c r="P359" s="3">
        <v>2021</v>
      </c>
      <c r="Q359" s="4" t="str">
        <f>VLOOKUP(Citas[[#This Row],[VIN]],Servicios[VIN 8 BV],1,0)</f>
        <v>MP198877</v>
      </c>
      <c r="R359" t="str">
        <f>VLOOKUP(Citas[[#This Row],[VIN]],Noshow11[[VIN]:[STATUS]],3,0)</f>
        <v>LATE</v>
      </c>
      <c r="S359" t="str">
        <f t="shared" si="23"/>
        <v>CONCRETADO</v>
      </c>
      <c r="T359" t="str">
        <f t="shared" si="24"/>
        <v>CONCRETADO</v>
      </c>
    </row>
    <row r="360" spans="1:20">
      <c r="A360" s="1">
        <v>45000</v>
      </c>
      <c r="B360" s="7">
        <v>0.375</v>
      </c>
      <c r="C360" s="151">
        <v>7002</v>
      </c>
      <c r="D360">
        <v>112670</v>
      </c>
      <c r="E360" s="4" t="s">
        <v>4128</v>
      </c>
      <c r="F360" s="4" t="s">
        <v>3739</v>
      </c>
      <c r="G360" s="3" t="s">
        <v>2288</v>
      </c>
      <c r="H360" s="3" t="s">
        <v>54</v>
      </c>
      <c r="I360" s="4" t="s">
        <v>2292</v>
      </c>
      <c r="J360" t="s">
        <v>222</v>
      </c>
      <c r="K360" t="s">
        <v>1038</v>
      </c>
      <c r="L360" t="s">
        <v>118</v>
      </c>
      <c r="M360" s="7">
        <v>0.41666666666666669</v>
      </c>
      <c r="N360" s="7" t="s">
        <v>3734</v>
      </c>
      <c r="O360" s="178" t="s">
        <v>4129</v>
      </c>
      <c r="P360" s="3">
        <v>2021</v>
      </c>
      <c r="Q360" s="4" t="str">
        <f>VLOOKUP(Citas[[#This Row],[VIN]],Servicios[VIN 8 BV],1,0)</f>
        <v>MU556709</v>
      </c>
      <c r="R360" t="str">
        <f>VLOOKUP(Citas[[#This Row],[VIN]],Noshow11[[VIN]:[STATUS]],3,0)</f>
        <v>CANCEL</v>
      </c>
      <c r="S360" t="b">
        <f t="shared" si="23"/>
        <v>0</v>
      </c>
      <c r="T360" t="b">
        <f t="shared" si="24"/>
        <v>0</v>
      </c>
    </row>
    <row r="361" spans="1:20">
      <c r="A361" s="1">
        <v>45000</v>
      </c>
      <c r="B361" s="7">
        <v>0.375</v>
      </c>
      <c r="C361" s="151">
        <v>1899</v>
      </c>
      <c r="D361">
        <v>112793</v>
      </c>
      <c r="E361" s="4" t="s">
        <v>3727</v>
      </c>
      <c r="F361" s="4"/>
      <c r="G361" s="3" t="s">
        <v>2293</v>
      </c>
      <c r="H361" s="3" t="s">
        <v>54</v>
      </c>
      <c r="I361" s="4" t="s">
        <v>2298</v>
      </c>
      <c r="J361" t="s">
        <v>2296</v>
      </c>
      <c r="K361" t="s">
        <v>223</v>
      </c>
      <c r="L361" t="s">
        <v>119</v>
      </c>
      <c r="M361" s="7">
        <v>0.42708333333333331</v>
      </c>
      <c r="N361" s="7">
        <v>0.58333333333333337</v>
      </c>
      <c r="O361" s="178" t="s">
        <v>3737</v>
      </c>
      <c r="P361" s="3">
        <v>2021</v>
      </c>
      <c r="Q361" s="4" t="str">
        <f>VLOOKUP(Citas[[#This Row],[VIN]],Servicios[VIN 8 BV],1,0)</f>
        <v>MW168947</v>
      </c>
      <c r="R361" t="str">
        <f>VLOOKUP(Citas[[#This Row],[VIN]],Noshow11[[VIN]:[STATUS]],3,0)</f>
        <v>ON TIME</v>
      </c>
      <c r="S361" t="str">
        <f t="shared" si="23"/>
        <v>CONCRETADO</v>
      </c>
      <c r="T361" t="str">
        <f t="shared" si="24"/>
        <v>CONCRETADO</v>
      </c>
    </row>
    <row r="362" spans="1:20">
      <c r="A362" s="1">
        <v>45000</v>
      </c>
      <c r="B362" s="7">
        <v>0.39583333333333331</v>
      </c>
      <c r="C362" s="151">
        <v>6599</v>
      </c>
      <c r="D362">
        <v>112701</v>
      </c>
      <c r="E362" s="4" t="s">
        <v>3794</v>
      </c>
      <c r="F362" s="4" t="s">
        <v>3739</v>
      </c>
      <c r="G362" s="3" t="s">
        <v>2328</v>
      </c>
      <c r="H362" s="3" t="s">
        <v>49</v>
      </c>
      <c r="I362" s="4" t="s">
        <v>2333</v>
      </c>
      <c r="J362" t="s">
        <v>2331</v>
      </c>
      <c r="K362" t="s">
        <v>295</v>
      </c>
      <c r="L362" t="s">
        <v>119</v>
      </c>
      <c r="M362" s="7">
        <v>0.41666666666666669</v>
      </c>
      <c r="N362" s="7">
        <v>0.58333333333333337</v>
      </c>
      <c r="O362" s="178" t="s">
        <v>3740</v>
      </c>
      <c r="P362" s="3">
        <v>2016</v>
      </c>
      <c r="Q362" s="4" t="str">
        <f>VLOOKUP(Citas[[#This Row],[VIN]],Servicios[VIN 8 BV],1,0)</f>
        <v>GW538685</v>
      </c>
      <c r="R362" t="str">
        <f>VLOOKUP(Citas[[#This Row],[VIN]],Noshow11[[VIN]:[STATUS]],3,0)</f>
        <v>ON TIME</v>
      </c>
      <c r="S362" t="str">
        <f t="shared" si="23"/>
        <v>CONCRETADO</v>
      </c>
      <c r="T362" t="str">
        <f t="shared" si="24"/>
        <v>CONCRETADO</v>
      </c>
    </row>
    <row r="363" spans="1:20">
      <c r="A363" s="1">
        <v>45000</v>
      </c>
      <c r="B363" s="7">
        <v>0.39583333333333331</v>
      </c>
      <c r="C363" s="151">
        <v>0</v>
      </c>
      <c r="D363">
        <v>112715</v>
      </c>
      <c r="E363" s="4" t="s">
        <v>4029</v>
      </c>
      <c r="F363" s="4" t="s">
        <v>51</v>
      </c>
      <c r="G363" s="3" t="s">
        <v>4030</v>
      </c>
      <c r="H363" s="3" t="s">
        <v>58</v>
      </c>
      <c r="I363" s="4" t="s">
        <v>4031</v>
      </c>
      <c r="J363" t="s">
        <v>4032</v>
      </c>
      <c r="K363" t="s">
        <v>310</v>
      </c>
      <c r="L363" t="s">
        <v>120</v>
      </c>
      <c r="M363" s="7">
        <v>0.47916666666666669</v>
      </c>
      <c r="N363" s="7">
        <v>0.625</v>
      </c>
      <c r="O363" s="178" t="s">
        <v>3737</v>
      </c>
      <c r="P363" s="3">
        <v>2013</v>
      </c>
      <c r="Q363" s="4" t="e">
        <f>VLOOKUP(Citas[[#This Row],[VIN]],Servicios[VIN 8 BV],1,0)</f>
        <v>#N/A</v>
      </c>
      <c r="R363" t="str">
        <f>VLOOKUP(Citas[[#This Row],[VIN]],Noshow11[[VIN]:[STATUS]],3,0)</f>
        <v>REPROG</v>
      </c>
      <c r="S363" t="b">
        <f t="shared" si="23"/>
        <v>0</v>
      </c>
      <c r="T363" t="b">
        <f t="shared" si="24"/>
        <v>0</v>
      </c>
    </row>
    <row r="364" spans="1:20">
      <c r="A364" s="1">
        <v>45000</v>
      </c>
      <c r="B364" s="7">
        <v>0.39583333333333331</v>
      </c>
      <c r="C364" s="151">
        <v>1899</v>
      </c>
      <c r="D364">
        <v>112725</v>
      </c>
      <c r="E364" s="4" t="s">
        <v>3765</v>
      </c>
      <c r="F364" s="4" t="s">
        <v>3739</v>
      </c>
      <c r="G364" s="3" t="s">
        <v>4130</v>
      </c>
      <c r="H364" s="3" t="s">
        <v>45</v>
      </c>
      <c r="I364" s="4" t="s">
        <v>4131</v>
      </c>
      <c r="J364" t="s">
        <v>222</v>
      </c>
      <c r="K364" t="s">
        <v>215</v>
      </c>
      <c r="L364" t="s">
        <v>118</v>
      </c>
      <c r="M364" s="7">
        <v>0.45833333333333331</v>
      </c>
      <c r="N364" s="7">
        <v>0.58333333333333337</v>
      </c>
      <c r="O364" s="178" t="s">
        <v>3740</v>
      </c>
      <c r="P364" s="3">
        <v>2021</v>
      </c>
      <c r="Q364" s="4" t="e">
        <f>VLOOKUP(Citas[[#This Row],[VIN]],Servicios[VIN 8 BV],1,0)</f>
        <v>#N/A</v>
      </c>
      <c r="R364" t="str">
        <f>VLOOKUP(Citas[[#This Row],[VIN]],Noshow11[[VIN]:[STATUS]],3,0)</f>
        <v>LATE</v>
      </c>
      <c r="S364" t="str">
        <f t="shared" si="23"/>
        <v>CONCRETADO</v>
      </c>
      <c r="T364" t="str">
        <f t="shared" si="24"/>
        <v>CONCRETADO</v>
      </c>
    </row>
    <row r="365" spans="1:20">
      <c r="A365" s="1">
        <v>45000</v>
      </c>
      <c r="B365" s="7">
        <v>0.40625</v>
      </c>
      <c r="C365" s="151">
        <v>835</v>
      </c>
      <c r="D365">
        <v>112699</v>
      </c>
      <c r="E365" s="4" t="s">
        <v>4132</v>
      </c>
      <c r="F365" s="4"/>
      <c r="G365" s="3" t="s">
        <v>4133</v>
      </c>
      <c r="H365" s="3" t="s">
        <v>49</v>
      </c>
      <c r="I365" s="4" t="s">
        <v>4134</v>
      </c>
      <c r="J365" t="s">
        <v>4135</v>
      </c>
      <c r="K365" t="s">
        <v>359</v>
      </c>
      <c r="L365" t="s">
        <v>119</v>
      </c>
      <c r="M365" s="7">
        <v>0.5</v>
      </c>
      <c r="N365" s="7" t="s">
        <v>3734</v>
      </c>
      <c r="O365" s="178" t="s">
        <v>3752</v>
      </c>
      <c r="P365" s="3">
        <v>2009</v>
      </c>
      <c r="Q365" s="4" t="e">
        <f>VLOOKUP(Citas[[#This Row],[VIN]],Servicios[VIN 8 BV],1,0)</f>
        <v>#N/A</v>
      </c>
      <c r="R365" t="str">
        <f>VLOOKUP(Citas[[#This Row],[VIN]],Noshow11[[VIN]:[STATUS]],3,0)</f>
        <v>CANCEL</v>
      </c>
      <c r="S365" t="b">
        <f t="shared" si="23"/>
        <v>0</v>
      </c>
      <c r="T365" t="b">
        <f t="shared" si="24"/>
        <v>0</v>
      </c>
    </row>
    <row r="366" spans="1:20">
      <c r="A366" s="1">
        <v>45000</v>
      </c>
      <c r="B366" s="7">
        <v>0.41666666666666669</v>
      </c>
      <c r="C366" s="151">
        <v>3260</v>
      </c>
      <c r="D366">
        <v>112377</v>
      </c>
      <c r="E366" s="4" t="s">
        <v>3757</v>
      </c>
      <c r="F366" s="4" t="s">
        <v>3758</v>
      </c>
      <c r="G366" s="3" t="s">
        <v>2241</v>
      </c>
      <c r="H366" s="3" t="s">
        <v>49</v>
      </c>
      <c r="I366" s="4" t="s">
        <v>2246</v>
      </c>
      <c r="J366" t="s">
        <v>2244</v>
      </c>
      <c r="K366" t="s">
        <v>215</v>
      </c>
      <c r="L366" t="s">
        <v>119</v>
      </c>
      <c r="M366" s="7" t="s">
        <v>3845</v>
      </c>
      <c r="N366" s="7" t="s">
        <v>3760</v>
      </c>
      <c r="O366" s="178" t="s">
        <v>3756</v>
      </c>
      <c r="P366" s="3">
        <v>2020</v>
      </c>
      <c r="Q366" s="4" t="str">
        <f>VLOOKUP(Citas[[#This Row],[VIN]],Servicios[VIN 8 BV],1,0)</f>
        <v>L3110237</v>
      </c>
      <c r="R366" t="str">
        <f>VLOOKUP(Citas[[#This Row],[VIN]],Noshow11[[VIN]:[STATUS]],3,0)</f>
        <v>ON TIME</v>
      </c>
      <c r="S366" t="str">
        <f t="shared" si="23"/>
        <v>CONCRETADO</v>
      </c>
      <c r="T366" t="str">
        <f t="shared" si="24"/>
        <v>CONCRETADO</v>
      </c>
    </row>
    <row r="367" spans="1:20">
      <c r="A367" s="1">
        <v>45000</v>
      </c>
      <c r="B367" s="7">
        <v>0.41666666666666669</v>
      </c>
      <c r="C367" s="151">
        <v>6090</v>
      </c>
      <c r="D367">
        <v>112398</v>
      </c>
      <c r="E367" s="4" t="s">
        <v>3729</v>
      </c>
      <c r="F367" s="4"/>
      <c r="G367" s="3" t="s">
        <v>2988</v>
      </c>
      <c r="H367" s="3" t="s">
        <v>45</v>
      </c>
      <c r="I367" s="4" t="s">
        <v>3730</v>
      </c>
      <c r="J367" t="s">
        <v>2991</v>
      </c>
      <c r="K367" t="s">
        <v>359</v>
      </c>
      <c r="L367" t="s">
        <v>118</v>
      </c>
      <c r="M367" s="7">
        <v>0.45833333333333331</v>
      </c>
      <c r="N367" s="7">
        <v>0.58333333333333337</v>
      </c>
      <c r="O367" s="178" t="s">
        <v>3745</v>
      </c>
      <c r="P367" s="3">
        <v>2017</v>
      </c>
      <c r="Q367" s="4" t="str">
        <f>VLOOKUP(Citas[[#This Row],[VIN]],Servicios[VIN 8 BV],1,0)</f>
        <v>HU657708</v>
      </c>
      <c r="R367" t="str">
        <f>VLOOKUP(Citas[[#This Row],[VIN]],Noshow11[[VIN]:[STATUS]],3,0)</f>
        <v>REPROG</v>
      </c>
      <c r="S367" t="b">
        <f t="shared" si="23"/>
        <v>0</v>
      </c>
      <c r="T367" t="b">
        <f t="shared" si="24"/>
        <v>0</v>
      </c>
    </row>
    <row r="368" spans="1:20">
      <c r="A368" s="1">
        <v>45000</v>
      </c>
      <c r="B368" s="7">
        <v>0.41666666666666669</v>
      </c>
      <c r="C368" s="151">
        <v>3260</v>
      </c>
      <c r="D368">
        <v>112790</v>
      </c>
      <c r="E368" s="4" t="s">
        <v>3771</v>
      </c>
      <c r="F368" s="4"/>
      <c r="G368" s="3" t="s">
        <v>2340</v>
      </c>
      <c r="H368" s="3" t="s">
        <v>54</v>
      </c>
      <c r="I368" s="4" t="s">
        <v>2345</v>
      </c>
      <c r="J368" t="s">
        <v>2343</v>
      </c>
      <c r="K368" t="s">
        <v>251</v>
      </c>
      <c r="L368" t="s">
        <v>120</v>
      </c>
      <c r="M368" s="7">
        <v>0.45833333333333331</v>
      </c>
      <c r="N368" s="7">
        <v>0.58333333333333337</v>
      </c>
      <c r="O368" s="178" t="s">
        <v>3737</v>
      </c>
      <c r="P368" s="3">
        <v>2022</v>
      </c>
      <c r="Q368" s="4" t="str">
        <f>VLOOKUP(Citas[[#This Row],[VIN]],Servicios[VIN 8 BV],1,0)</f>
        <v>N1323157</v>
      </c>
      <c r="R368" t="str">
        <f>VLOOKUP(Citas[[#This Row],[VIN]],Noshow11[[VIN]:[STATUS]],3,0)</f>
        <v>ON TIME</v>
      </c>
      <c r="S368" t="str">
        <f t="shared" si="23"/>
        <v>CONCRETADO</v>
      </c>
      <c r="T368" t="str">
        <f t="shared" si="24"/>
        <v>CONCRETADO</v>
      </c>
    </row>
    <row r="369" spans="1:20">
      <c r="A369" s="1">
        <v>45000</v>
      </c>
      <c r="B369" s="7">
        <v>0.42708333333333331</v>
      </c>
      <c r="C369" s="151">
        <v>6599</v>
      </c>
      <c r="D369">
        <v>112767</v>
      </c>
      <c r="E369" s="4" t="s">
        <v>3794</v>
      </c>
      <c r="F369" s="4" t="s">
        <v>3758</v>
      </c>
      <c r="G369" s="3" t="s">
        <v>2248</v>
      </c>
      <c r="H369" s="3" t="s">
        <v>49</v>
      </c>
      <c r="I369" s="4" t="s">
        <v>2253</v>
      </c>
      <c r="J369" t="s">
        <v>2251</v>
      </c>
      <c r="K369" t="s">
        <v>223</v>
      </c>
      <c r="L369" t="s">
        <v>119</v>
      </c>
      <c r="M369" s="7" t="s">
        <v>3845</v>
      </c>
      <c r="N369" s="7" t="s">
        <v>3760</v>
      </c>
      <c r="O369" s="178" t="s">
        <v>3756</v>
      </c>
      <c r="P369" s="3">
        <v>2019</v>
      </c>
      <c r="Q369" s="4" t="str">
        <f>VLOOKUP(Citas[[#This Row],[VIN]],Servicios[VIN 8 BV],1,0)</f>
        <v>KJ007386</v>
      </c>
      <c r="R369" t="str">
        <f>VLOOKUP(Citas[[#This Row],[VIN]],Noshow11[[VIN]:[STATUS]],3,0)</f>
        <v>ON TIME</v>
      </c>
      <c r="S369" t="str">
        <f t="shared" si="23"/>
        <v>CONCRETADO</v>
      </c>
      <c r="T369" t="str">
        <f t="shared" si="24"/>
        <v>CONCRETADO</v>
      </c>
    </row>
    <row r="370" spans="1:20">
      <c r="A370" s="1">
        <v>45000</v>
      </c>
      <c r="B370" s="7">
        <v>0.4375</v>
      </c>
      <c r="C370" s="151">
        <v>1899</v>
      </c>
      <c r="D370">
        <v>112717</v>
      </c>
      <c r="E370" s="4" t="s">
        <v>3859</v>
      </c>
      <c r="F370" s="4" t="s">
        <v>3758</v>
      </c>
      <c r="G370" s="3" t="s">
        <v>2255</v>
      </c>
      <c r="H370" s="3" t="s">
        <v>58</v>
      </c>
      <c r="I370" s="4" t="s">
        <v>2259</v>
      </c>
      <c r="J370" t="s">
        <v>1491</v>
      </c>
      <c r="K370" t="s">
        <v>244</v>
      </c>
      <c r="L370" t="s">
        <v>119</v>
      </c>
      <c r="M370" s="7" t="s">
        <v>3845</v>
      </c>
      <c r="N370" s="7" t="s">
        <v>3760</v>
      </c>
      <c r="O370" s="178" t="s">
        <v>3756</v>
      </c>
      <c r="P370" s="3">
        <v>2021</v>
      </c>
      <c r="Q370" s="4" t="str">
        <f>VLOOKUP(Citas[[#This Row],[VIN]],Servicios[VIN 8 BV],1,0)</f>
        <v>MK012968</v>
      </c>
      <c r="R370" t="str">
        <f>VLOOKUP(Citas[[#This Row],[VIN]],Noshow11[[VIN]:[STATUS]],3,0)</f>
        <v>ON TIME</v>
      </c>
      <c r="S370" t="str">
        <f t="shared" si="23"/>
        <v>CONCRETADO</v>
      </c>
      <c r="T370" t="str">
        <f t="shared" si="24"/>
        <v>CONCRETADO</v>
      </c>
    </row>
    <row r="371" spans="1:20">
      <c r="A371" s="1">
        <v>45000</v>
      </c>
      <c r="B371" s="7">
        <v>0.4375</v>
      </c>
      <c r="C371" s="151">
        <v>6599</v>
      </c>
      <c r="D371">
        <v>112722</v>
      </c>
      <c r="E371" s="4" t="s">
        <v>3794</v>
      </c>
      <c r="F371" s="4" t="s">
        <v>3739</v>
      </c>
      <c r="G371" s="3" t="s">
        <v>2360</v>
      </c>
      <c r="H371" s="3" t="s">
        <v>45</v>
      </c>
      <c r="I371" s="4" t="s">
        <v>2365</v>
      </c>
      <c r="J371" t="s">
        <v>2363</v>
      </c>
      <c r="K371" t="s">
        <v>215</v>
      </c>
      <c r="L371" t="s">
        <v>118</v>
      </c>
      <c r="M371" s="7">
        <v>0.48958333333333331</v>
      </c>
      <c r="N371" s="7">
        <v>0.625</v>
      </c>
      <c r="O371" s="178" t="s">
        <v>3740</v>
      </c>
      <c r="P371" s="3">
        <v>2017</v>
      </c>
      <c r="Q371" s="4" t="str">
        <f>VLOOKUP(Citas[[#This Row],[VIN]],Servicios[VIN 8 BV],1,0)</f>
        <v>H3044828</v>
      </c>
      <c r="R371" t="str">
        <f>VLOOKUP(Citas[[#This Row],[VIN]],Noshow11[[VIN]:[STATUS]],3,0)</f>
        <v>LATE</v>
      </c>
      <c r="S371" t="str">
        <f t="shared" si="23"/>
        <v>CONCRETADO</v>
      </c>
      <c r="T371" t="str">
        <f t="shared" si="24"/>
        <v>CONCRETADO</v>
      </c>
    </row>
    <row r="372" spans="1:20">
      <c r="A372" s="1">
        <v>45000</v>
      </c>
      <c r="B372" s="7">
        <v>0.4375</v>
      </c>
      <c r="C372" s="151">
        <v>0</v>
      </c>
      <c r="D372">
        <v>112726</v>
      </c>
      <c r="E372" s="4" t="s">
        <v>4136</v>
      </c>
      <c r="F372" s="4"/>
      <c r="G372" s="3" t="s">
        <v>1731</v>
      </c>
      <c r="H372" s="3" t="s">
        <v>45</v>
      </c>
      <c r="I372" s="4" t="s">
        <v>1736</v>
      </c>
      <c r="J372" t="s">
        <v>1734</v>
      </c>
      <c r="K372" t="s">
        <v>310</v>
      </c>
      <c r="L372" t="s">
        <v>120</v>
      </c>
      <c r="M372" s="7">
        <v>0.48958333333333331</v>
      </c>
      <c r="N372" s="7">
        <v>0.70833333333333337</v>
      </c>
      <c r="O372" s="178" t="s">
        <v>3728</v>
      </c>
      <c r="P372" s="3">
        <v>2014</v>
      </c>
      <c r="Q372" s="4" t="str">
        <f>VLOOKUP(Citas[[#This Row],[VIN]],Servicios[VIN 8 BV],1,0)</f>
        <v>EP050048</v>
      </c>
      <c r="R372" t="str">
        <f>VLOOKUP(Citas[[#This Row],[VIN]],Noshow11[[VIN]:[STATUS]],3,0)</f>
        <v>ON TIME</v>
      </c>
      <c r="S372" t="str">
        <f t="shared" si="23"/>
        <v>CONCRETADO</v>
      </c>
      <c r="T372" t="str">
        <f t="shared" si="24"/>
        <v>CONCRETADO</v>
      </c>
    </row>
    <row r="373" spans="1:20">
      <c r="A373" s="1">
        <v>45000</v>
      </c>
      <c r="B373" s="7">
        <v>0.44791666666666669</v>
      </c>
      <c r="C373" s="151">
        <v>6599</v>
      </c>
      <c r="D373">
        <v>112805</v>
      </c>
      <c r="E373" s="4" t="s">
        <v>3794</v>
      </c>
      <c r="F373" s="4" t="s">
        <v>3758</v>
      </c>
      <c r="G373" s="3" t="s">
        <v>4137</v>
      </c>
      <c r="H373" s="3" t="s">
        <v>54</v>
      </c>
      <c r="I373" s="4" t="s">
        <v>4138</v>
      </c>
      <c r="J373" t="s">
        <v>4139</v>
      </c>
      <c r="K373" t="s">
        <v>617</v>
      </c>
      <c r="L373" t="s">
        <v>119</v>
      </c>
      <c r="M373" s="7" t="s">
        <v>3845</v>
      </c>
      <c r="N373" s="7" t="s">
        <v>3760</v>
      </c>
      <c r="O373" s="178" t="s">
        <v>3756</v>
      </c>
      <c r="P373" s="3">
        <v>2019</v>
      </c>
      <c r="Q373" s="4" t="e">
        <f>VLOOKUP(Citas[[#This Row],[VIN]],Servicios[VIN 8 BV],1,0)</f>
        <v>#N/A</v>
      </c>
      <c r="R373" t="str">
        <f>VLOOKUP(Citas[[#This Row],[VIN]],Noshow11[[VIN]:[STATUS]],3,0)</f>
        <v>ON TIME</v>
      </c>
      <c r="S373" t="str">
        <f t="shared" si="23"/>
        <v>CONCRETADO</v>
      </c>
      <c r="T373" t="str">
        <f t="shared" si="24"/>
        <v>CONCRETADO</v>
      </c>
    </row>
    <row r="374" spans="1:20">
      <c r="A374" s="1">
        <v>45000</v>
      </c>
      <c r="B374" s="7">
        <v>0.45833333333333331</v>
      </c>
      <c r="C374" s="151">
        <v>2849</v>
      </c>
      <c r="D374">
        <v>112734</v>
      </c>
      <c r="E374" s="4" t="s">
        <v>3799</v>
      </c>
      <c r="F374" s="4" t="s">
        <v>3739</v>
      </c>
      <c r="G374" s="3" t="s">
        <v>2347</v>
      </c>
      <c r="H374" s="3" t="s">
        <v>45</v>
      </c>
      <c r="I374" s="4" t="s">
        <v>2352</v>
      </c>
      <c r="J374" t="s">
        <v>2350</v>
      </c>
      <c r="K374" t="s">
        <v>617</v>
      </c>
      <c r="L374" t="s">
        <v>118</v>
      </c>
      <c r="M374" s="7">
        <v>0.46875</v>
      </c>
      <c r="N374" s="7">
        <v>0.58333333333333337</v>
      </c>
      <c r="O374" s="178" t="s">
        <v>3776</v>
      </c>
      <c r="P374" s="3">
        <v>2019</v>
      </c>
      <c r="Q374" s="4" t="str">
        <f>VLOOKUP(Citas[[#This Row],[VIN]],Servicios[VIN 8 BV],1,0)</f>
        <v>KR071279</v>
      </c>
      <c r="R374" t="str">
        <f>VLOOKUP(Citas[[#This Row],[VIN]],Noshow11[[VIN]:[STATUS]],3,0)</f>
        <v>REPROG</v>
      </c>
      <c r="S374" t="b">
        <f t="shared" si="23"/>
        <v>0</v>
      </c>
      <c r="T374" t="b">
        <f t="shared" si="24"/>
        <v>0</v>
      </c>
    </row>
    <row r="375" spans="1:20">
      <c r="A375" s="1">
        <v>45000</v>
      </c>
      <c r="B375" s="7">
        <v>0.45833333333333331</v>
      </c>
      <c r="C375" s="151">
        <v>6599</v>
      </c>
      <c r="D375">
        <v>112749</v>
      </c>
      <c r="E375" s="4" t="s">
        <v>3794</v>
      </c>
      <c r="F375" s="4" t="s">
        <v>3739</v>
      </c>
      <c r="G375" s="3" t="s">
        <v>2353</v>
      </c>
      <c r="H375" s="3" t="s">
        <v>54</v>
      </c>
      <c r="I375" s="4" t="s">
        <v>2358</v>
      </c>
      <c r="J375" t="s">
        <v>2356</v>
      </c>
      <c r="K375" t="s">
        <v>266</v>
      </c>
      <c r="L375" t="s">
        <v>120</v>
      </c>
      <c r="M375" s="7">
        <v>0.47916666666666669</v>
      </c>
      <c r="N375" s="7">
        <v>0.66666666666666663</v>
      </c>
      <c r="O375" s="178" t="s">
        <v>3740</v>
      </c>
      <c r="P375" s="3">
        <v>2020</v>
      </c>
      <c r="Q375" s="4" t="str">
        <f>VLOOKUP(Citas[[#This Row],[VIN]],Servicios[VIN 8 BV],1,0)</f>
        <v>LJ026831</v>
      </c>
      <c r="R375" t="str">
        <f>VLOOKUP(Citas[[#This Row],[VIN]],Noshow11[[VIN]:[STATUS]],3,0)</f>
        <v>ON TIME</v>
      </c>
      <c r="S375" t="str">
        <f t="shared" si="23"/>
        <v>CONCRETADO</v>
      </c>
      <c r="T375" t="str">
        <f t="shared" si="24"/>
        <v>CONCRETADO</v>
      </c>
    </row>
    <row r="376" spans="1:20">
      <c r="A376" s="1">
        <v>45000</v>
      </c>
      <c r="B376" s="7">
        <v>0.45833333333333331</v>
      </c>
      <c r="C376" s="151">
        <v>836</v>
      </c>
      <c r="D376">
        <v>112802</v>
      </c>
      <c r="E376" s="4" t="s">
        <v>4140</v>
      </c>
      <c r="F376" s="4" t="s">
        <v>3758</v>
      </c>
      <c r="G376" s="3" t="s">
        <v>2416</v>
      </c>
      <c r="H376" s="3" t="s">
        <v>54</v>
      </c>
      <c r="I376" s="4" t="s">
        <v>3730</v>
      </c>
      <c r="J376" t="s">
        <v>2419</v>
      </c>
      <c r="K376" t="s">
        <v>251</v>
      </c>
      <c r="L376" t="s">
        <v>119</v>
      </c>
      <c r="M376" s="7" t="s">
        <v>3845</v>
      </c>
      <c r="N376" s="7" t="s">
        <v>3760</v>
      </c>
      <c r="O376" s="178" t="s">
        <v>3756</v>
      </c>
      <c r="P376" s="3">
        <v>2022</v>
      </c>
      <c r="Q376" s="4" t="str">
        <f>VLOOKUP(Citas[[#This Row],[VIN]],Servicios[VIN 8 BV],1,0)</f>
        <v>N4003573</v>
      </c>
      <c r="R376" t="str">
        <f>VLOOKUP(Citas[[#This Row],[VIN]],Noshow11[[VIN]:[STATUS]],3,0)</f>
        <v>ON TIME</v>
      </c>
      <c r="S376" t="str">
        <f t="shared" si="23"/>
        <v>CONCRETADO</v>
      </c>
      <c r="T376" t="str">
        <f t="shared" si="24"/>
        <v>CONCRETADO</v>
      </c>
    </row>
    <row r="377" spans="1:20">
      <c r="A377" s="1">
        <v>45000</v>
      </c>
      <c r="B377" s="7">
        <v>0.47916666666666669</v>
      </c>
      <c r="C377" s="151">
        <v>3260</v>
      </c>
      <c r="D377">
        <v>112762</v>
      </c>
      <c r="E377" s="4" t="s">
        <v>3757</v>
      </c>
      <c r="F377" s="4" t="s">
        <v>3758</v>
      </c>
      <c r="G377" s="3" t="s">
        <v>2335</v>
      </c>
      <c r="H377" s="3" t="s">
        <v>54</v>
      </c>
      <c r="I377" s="4" t="s">
        <v>3730</v>
      </c>
      <c r="J377" t="s">
        <v>2338</v>
      </c>
      <c r="K377" t="s">
        <v>295</v>
      </c>
      <c r="L377" t="s">
        <v>119</v>
      </c>
      <c r="M377" s="7" t="s">
        <v>3845</v>
      </c>
      <c r="N377" s="7" t="s">
        <v>3760</v>
      </c>
      <c r="O377" s="178" t="s">
        <v>3756</v>
      </c>
      <c r="P377" s="3">
        <v>2019</v>
      </c>
      <c r="Q377" s="4" t="str">
        <f>VLOOKUP(Citas[[#This Row],[VIN]],Servicios[VIN 8 BV],1,0)</f>
        <v>KJ016583</v>
      </c>
      <c r="R377" t="str">
        <f>VLOOKUP(Citas[[#This Row],[VIN]],Noshow11[[VIN]:[STATUS]],3,0)</f>
        <v>ON TIME</v>
      </c>
      <c r="S377" t="str">
        <f t="shared" ref="S377:S440" si="25">IF(OR(R377="ON TIME",R377="LATE"),"CONCRETADO")</f>
        <v>CONCRETADO</v>
      </c>
      <c r="T377" t="str">
        <f t="shared" ref="T377:T440" si="26">IF(OR(R377="ON TIME",R377="LATE"),"CONCRETADO")</f>
        <v>CONCRETADO</v>
      </c>
    </row>
    <row r="378" spans="1:20">
      <c r="A378" s="1">
        <v>45000</v>
      </c>
      <c r="B378" s="7">
        <v>0.52083333333333337</v>
      </c>
      <c r="C378" s="151">
        <v>3260</v>
      </c>
      <c r="D378">
        <v>112775</v>
      </c>
      <c r="E378" s="4" t="s">
        <v>3757</v>
      </c>
      <c r="F378" s="4" t="s">
        <v>3739</v>
      </c>
      <c r="G378" s="3" t="s">
        <v>2367</v>
      </c>
      <c r="H378" s="3" t="s">
        <v>49</v>
      </c>
      <c r="I378" s="4" t="s">
        <v>2372</v>
      </c>
      <c r="J378" t="s">
        <v>2370</v>
      </c>
      <c r="K378" t="s">
        <v>359</v>
      </c>
      <c r="L378" t="s">
        <v>119</v>
      </c>
      <c r="M378" s="7">
        <v>0.54166666666666663</v>
      </c>
      <c r="N378" s="7">
        <v>0.70833333333333337</v>
      </c>
      <c r="O378" s="178" t="s">
        <v>3740</v>
      </c>
      <c r="P378" s="3">
        <v>2020</v>
      </c>
      <c r="Q378" s="4" t="str">
        <f>VLOOKUP(Citas[[#This Row],[VIN]],Servicios[VIN 8 BV],1,0)</f>
        <v>LU924876</v>
      </c>
      <c r="R378" t="str">
        <f>VLOOKUP(Citas[[#This Row],[VIN]],Noshow11[[VIN]:[STATUS]],3,0)</f>
        <v>ON TIME</v>
      </c>
      <c r="S378" t="str">
        <f t="shared" si="25"/>
        <v>CONCRETADO</v>
      </c>
      <c r="T378" t="str">
        <f t="shared" si="26"/>
        <v>CONCRETADO</v>
      </c>
    </row>
    <row r="379" spans="1:20">
      <c r="A379" s="1">
        <v>45000</v>
      </c>
      <c r="B379" s="7">
        <v>0.52083333333333337</v>
      </c>
      <c r="C379" s="151">
        <v>3260</v>
      </c>
      <c r="D379">
        <v>112796</v>
      </c>
      <c r="E379" s="4" t="s">
        <v>3757</v>
      </c>
      <c r="F379" s="4"/>
      <c r="G379" s="3" t="s">
        <v>2381</v>
      </c>
      <c r="H379" s="3" t="s">
        <v>45</v>
      </c>
      <c r="I379" s="4" t="s">
        <v>4141</v>
      </c>
      <c r="J379" t="s">
        <v>2384</v>
      </c>
      <c r="K379" t="s">
        <v>231</v>
      </c>
      <c r="L379" t="s">
        <v>118</v>
      </c>
      <c r="M379" s="7">
        <v>0.58333333333333337</v>
      </c>
      <c r="N379" s="7">
        <v>0.70833333333333337</v>
      </c>
      <c r="O379" s="178" t="s">
        <v>3737</v>
      </c>
      <c r="P379" s="3">
        <v>2019</v>
      </c>
      <c r="Q379" s="4" t="str">
        <f>VLOOKUP(Citas[[#This Row],[VIN]],Servicios[VIN 8 BV],1,0)</f>
        <v>K1177109</v>
      </c>
      <c r="R379" t="str">
        <f>VLOOKUP(Citas[[#This Row],[VIN]],Noshow11[[VIN]:[STATUS]],3,0)</f>
        <v>ON TIME</v>
      </c>
      <c r="S379" t="str">
        <f t="shared" si="25"/>
        <v>CONCRETADO</v>
      </c>
      <c r="T379" t="str">
        <f t="shared" si="26"/>
        <v>CONCRETADO</v>
      </c>
    </row>
    <row r="380" spans="1:20">
      <c r="A380" s="1">
        <v>45000</v>
      </c>
      <c r="B380" s="7">
        <v>0.54166666666666663</v>
      </c>
      <c r="C380" s="151">
        <v>5330</v>
      </c>
      <c r="D380">
        <v>112811</v>
      </c>
      <c r="E380" s="4" t="s">
        <v>3763</v>
      </c>
      <c r="F380" s="4"/>
      <c r="G380" s="3" t="s">
        <v>2591</v>
      </c>
      <c r="H380" s="3" t="s">
        <v>45</v>
      </c>
      <c r="I380" s="4" t="s">
        <v>2595</v>
      </c>
      <c r="J380" t="s">
        <v>2481</v>
      </c>
      <c r="K380" t="s">
        <v>410</v>
      </c>
      <c r="L380" t="s">
        <v>119</v>
      </c>
      <c r="M380" s="7">
        <v>0.65625</v>
      </c>
      <c r="N380" s="7">
        <v>0.75</v>
      </c>
      <c r="O380" s="178" t="s">
        <v>3728</v>
      </c>
      <c r="P380" s="3">
        <v>2019</v>
      </c>
      <c r="Q380" s="4" t="str">
        <f>VLOOKUP(Citas[[#This Row],[VIN]],Servicios[VIN 8 BV],1,0)</f>
        <v>K3901221</v>
      </c>
      <c r="R380" t="str">
        <f>VLOOKUP(Citas[[#This Row],[VIN]],Noshow11[[VIN]:[STATUS]],3,0)</f>
        <v>REPROG</v>
      </c>
      <c r="S380" t="b">
        <f t="shared" si="25"/>
        <v>0</v>
      </c>
      <c r="T380" t="b">
        <f t="shared" si="26"/>
        <v>0</v>
      </c>
    </row>
    <row r="381" spans="1:20">
      <c r="A381" s="1">
        <v>45000</v>
      </c>
      <c r="B381" s="7">
        <v>0.55208333333333337</v>
      </c>
      <c r="C381" s="151">
        <v>5330</v>
      </c>
      <c r="D381">
        <v>112812</v>
      </c>
      <c r="E381" s="4" t="s">
        <v>3763</v>
      </c>
      <c r="F381" s="4" t="s">
        <v>3739</v>
      </c>
      <c r="G381" s="3" t="s">
        <v>2478</v>
      </c>
      <c r="H381" s="3" t="s">
        <v>45</v>
      </c>
      <c r="I381" s="4" t="s">
        <v>2483</v>
      </c>
      <c r="J381" t="s">
        <v>2481</v>
      </c>
      <c r="K381" t="s">
        <v>251</v>
      </c>
      <c r="L381" t="s">
        <v>119</v>
      </c>
      <c r="M381" s="7">
        <v>0.68055555555555547</v>
      </c>
      <c r="N381" s="7">
        <v>0.75</v>
      </c>
      <c r="P381" s="3">
        <v>2017</v>
      </c>
      <c r="Q381" s="4" t="str">
        <f>VLOOKUP(Citas[[#This Row],[VIN]],Servicios[VIN 8 BV],1,0)</f>
        <v>H1396052</v>
      </c>
      <c r="R381" t="str">
        <f>VLOOKUP(Citas[[#This Row],[VIN]],Noshow11[[VIN]:[STATUS]],3,0)</f>
        <v>ON TIME</v>
      </c>
      <c r="S381" t="str">
        <f t="shared" si="25"/>
        <v>CONCRETADO</v>
      </c>
      <c r="T381" t="str">
        <f t="shared" si="26"/>
        <v>CONCRETADO</v>
      </c>
    </row>
    <row r="382" spans="1:20">
      <c r="A382" s="1">
        <v>45000</v>
      </c>
      <c r="B382" s="7">
        <v>0.5625</v>
      </c>
      <c r="C382" s="151">
        <v>5330</v>
      </c>
      <c r="D382">
        <v>112781</v>
      </c>
      <c r="E382" s="4" t="s">
        <v>3828</v>
      </c>
      <c r="F382" s="4" t="s">
        <v>3739</v>
      </c>
      <c r="G382" s="3" t="s">
        <v>2937</v>
      </c>
      <c r="H382" s="3" t="s">
        <v>49</v>
      </c>
      <c r="I382" s="4" t="s">
        <v>2941</v>
      </c>
      <c r="J382" t="s">
        <v>344</v>
      </c>
      <c r="K382" t="s">
        <v>251</v>
      </c>
      <c r="L382" t="s">
        <v>119</v>
      </c>
      <c r="M382" s="7">
        <v>0.58333333333333337</v>
      </c>
      <c r="N382" s="7">
        <v>0.70833333333333337</v>
      </c>
      <c r="O382" s="178" t="s">
        <v>3740</v>
      </c>
      <c r="P382" s="3">
        <v>2022</v>
      </c>
      <c r="Q382" s="4" t="str">
        <f>VLOOKUP(Citas[[#This Row],[VIN]],Servicios[VIN 8 BV],1,0)</f>
        <v>N0427866</v>
      </c>
      <c r="R382" t="str">
        <f>VLOOKUP(Citas[[#This Row],[VIN]],Noshow11[[VIN]:[STATUS]],3,0)</f>
        <v>LATE</v>
      </c>
      <c r="S382" t="str">
        <f t="shared" si="25"/>
        <v>CONCRETADO</v>
      </c>
      <c r="T382" t="str">
        <f t="shared" si="26"/>
        <v>CONCRETADO</v>
      </c>
    </row>
    <row r="383" spans="1:20">
      <c r="A383" s="1">
        <v>45000</v>
      </c>
      <c r="B383" s="7">
        <v>0.60416666666666663</v>
      </c>
      <c r="C383" s="151">
        <v>1670.4</v>
      </c>
      <c r="D383">
        <v>112742</v>
      </c>
      <c r="E383" s="4" t="s">
        <v>4142</v>
      </c>
      <c r="F383" s="4"/>
      <c r="G383" s="3" t="s">
        <v>1572</v>
      </c>
      <c r="H383" s="3" t="s">
        <v>49</v>
      </c>
      <c r="I383" s="4" t="s">
        <v>1577</v>
      </c>
      <c r="J383" t="s">
        <v>4143</v>
      </c>
      <c r="K383" t="s">
        <v>215</v>
      </c>
      <c r="L383" t="s">
        <v>120</v>
      </c>
      <c r="M383" s="7">
        <v>0.625</v>
      </c>
      <c r="N383" s="7" t="s">
        <v>3734</v>
      </c>
      <c r="O383" s="178" t="s">
        <v>3735</v>
      </c>
      <c r="P383" s="3">
        <v>2017</v>
      </c>
      <c r="Q383" s="4" t="str">
        <f>VLOOKUP(Citas[[#This Row],[VIN]],Servicios[VIN 8 BV],1,0)</f>
        <v>H3566317</v>
      </c>
      <c r="R383" t="str">
        <f>VLOOKUP(Citas[[#This Row],[VIN]],Noshow11[[VIN]:[STATUS]],3,0)</f>
        <v>ON TIME</v>
      </c>
      <c r="S383" t="str">
        <f t="shared" si="25"/>
        <v>CONCRETADO</v>
      </c>
      <c r="T383" t="str">
        <f t="shared" si="26"/>
        <v>CONCRETADO</v>
      </c>
    </row>
    <row r="384" spans="1:20">
      <c r="A384" s="1">
        <v>45000</v>
      </c>
      <c r="B384" s="7">
        <v>0.625</v>
      </c>
      <c r="C384" s="151">
        <v>1899</v>
      </c>
      <c r="D384">
        <v>112745</v>
      </c>
      <c r="E384" s="4" t="s">
        <v>3765</v>
      </c>
      <c r="F384" s="4"/>
      <c r="G384" s="3" t="s">
        <v>2388</v>
      </c>
      <c r="H384" s="3" t="s">
        <v>49</v>
      </c>
      <c r="I384" s="4" t="s">
        <v>4144</v>
      </c>
      <c r="J384" t="s">
        <v>2391</v>
      </c>
      <c r="K384" t="s">
        <v>359</v>
      </c>
      <c r="L384" t="s">
        <v>120</v>
      </c>
      <c r="M384" s="7">
        <v>0.63541666666666663</v>
      </c>
      <c r="N384" s="7">
        <v>0.75</v>
      </c>
      <c r="O384" s="178" t="s">
        <v>3745</v>
      </c>
      <c r="P384" s="3">
        <v>2020</v>
      </c>
      <c r="Q384" s="4" t="str">
        <f>VLOOKUP(Citas[[#This Row],[VIN]],Servicios[VIN 8 BV],1,0)</f>
        <v>LU344794</v>
      </c>
      <c r="R384" t="str">
        <f>VLOOKUP(Citas[[#This Row],[VIN]],Noshow11[[VIN]:[STATUS]],3,0)</f>
        <v>ON TIME</v>
      </c>
      <c r="S384" t="str">
        <f t="shared" si="25"/>
        <v>CONCRETADO</v>
      </c>
      <c r="T384" t="str">
        <f t="shared" si="26"/>
        <v>CONCRETADO</v>
      </c>
    </row>
    <row r="385" spans="1:20">
      <c r="A385" s="1">
        <v>45000</v>
      </c>
      <c r="B385" s="7">
        <v>0.625</v>
      </c>
      <c r="C385" s="151">
        <v>835.2</v>
      </c>
      <c r="D385">
        <v>112807</v>
      </c>
      <c r="E385" s="4" t="s">
        <v>4145</v>
      </c>
      <c r="F385" s="4"/>
      <c r="G385" s="3" t="s">
        <v>4146</v>
      </c>
      <c r="H385" s="3" t="s">
        <v>58</v>
      </c>
      <c r="I385" s="4" t="s">
        <v>3730</v>
      </c>
      <c r="J385" t="s">
        <v>4147</v>
      </c>
      <c r="K385" t="s">
        <v>274</v>
      </c>
      <c r="L385" t="s">
        <v>118</v>
      </c>
      <c r="M385" s="7">
        <v>0.63541666666666663</v>
      </c>
      <c r="N385" s="7" t="s">
        <v>3734</v>
      </c>
      <c r="O385" s="178" t="s">
        <v>3735</v>
      </c>
      <c r="P385" s="3">
        <v>2023</v>
      </c>
      <c r="Q385" s="4" t="e">
        <f>VLOOKUP(Citas[[#This Row],[VIN]],Servicios[VIN 8 BV],1,0)</f>
        <v>#N/A</v>
      </c>
      <c r="R385" t="str">
        <f>VLOOKUP(Citas[[#This Row],[VIN]],Noshow11[[VIN]:[STATUS]],3,0)</f>
        <v>LATE</v>
      </c>
      <c r="S385" t="str">
        <f t="shared" si="25"/>
        <v>CONCRETADO</v>
      </c>
      <c r="T385" t="str">
        <f t="shared" si="26"/>
        <v>CONCRETADO</v>
      </c>
    </row>
    <row r="386" spans="1:20">
      <c r="A386" s="1">
        <v>45000</v>
      </c>
      <c r="B386" s="7">
        <v>0.64583333333333337</v>
      </c>
      <c r="C386" s="151">
        <v>3260</v>
      </c>
      <c r="D386">
        <v>112789</v>
      </c>
      <c r="E386" s="4" t="s">
        <v>3757</v>
      </c>
      <c r="F386" s="4" t="s">
        <v>3739</v>
      </c>
      <c r="G386" s="3" t="s">
        <v>2395</v>
      </c>
      <c r="H386" s="3" t="s">
        <v>49</v>
      </c>
      <c r="I386" s="4" t="s">
        <v>2400</v>
      </c>
      <c r="J386" t="s">
        <v>2398</v>
      </c>
      <c r="K386" t="s">
        <v>459</v>
      </c>
      <c r="L386" t="s">
        <v>120</v>
      </c>
      <c r="M386" s="7">
        <v>0.66666666666666663</v>
      </c>
      <c r="N386" s="7">
        <v>0.75</v>
      </c>
      <c r="O386" s="178" t="s">
        <v>3740</v>
      </c>
      <c r="P386" s="3">
        <v>2020</v>
      </c>
      <c r="Q386" s="4" t="str">
        <f>VLOOKUP(Citas[[#This Row],[VIN]],Servicios[VIN 8 BV],1,0)</f>
        <v>LJ025318</v>
      </c>
      <c r="R386" t="str">
        <f>VLOOKUP(Citas[[#This Row],[VIN]],Noshow11[[VIN]:[STATUS]],3,0)</f>
        <v>ON TIME</v>
      </c>
      <c r="S386" t="str">
        <f t="shared" si="25"/>
        <v>CONCRETADO</v>
      </c>
      <c r="T386" t="str">
        <f t="shared" si="26"/>
        <v>CONCRETADO</v>
      </c>
    </row>
    <row r="387" spans="1:20">
      <c r="A387" s="1">
        <v>45000</v>
      </c>
      <c r="B387" s="7">
        <v>0.64583333333333337</v>
      </c>
      <c r="C387" s="151">
        <v>1899</v>
      </c>
      <c r="D387" t="s">
        <v>4148</v>
      </c>
      <c r="E387" s="4" t="s">
        <v>3727</v>
      </c>
      <c r="F387" s="4"/>
      <c r="G387" s="3" t="s">
        <v>2431</v>
      </c>
      <c r="H387" s="3" t="s">
        <v>54</v>
      </c>
      <c r="I387" s="4" t="s">
        <v>2436</v>
      </c>
      <c r="J387" t="s">
        <v>2434</v>
      </c>
      <c r="K387" t="s">
        <v>251</v>
      </c>
      <c r="L387" t="s">
        <v>118</v>
      </c>
      <c r="M387" s="7">
        <v>0.66666666666666663</v>
      </c>
      <c r="N387" s="7">
        <v>0.75</v>
      </c>
      <c r="O387" s="178" t="s">
        <v>3745</v>
      </c>
      <c r="P387" s="3">
        <v>2022</v>
      </c>
      <c r="Q387" s="4" t="str">
        <f>VLOOKUP(Citas[[#This Row],[VIN]],Servicios[VIN 8 BV],1,0)</f>
        <v>N0428432</v>
      </c>
      <c r="R387" t="e">
        <f>VLOOKUP(Citas[[#This Row],[VIN]],Noshow11[[VIN]:[STATUS]],3,0)</f>
        <v>#N/A</v>
      </c>
      <c r="S387" t="e">
        <f t="shared" si="25"/>
        <v>#N/A</v>
      </c>
      <c r="T387" t="e">
        <f t="shared" si="26"/>
        <v>#N/A</v>
      </c>
    </row>
    <row r="388" spans="1:20">
      <c r="A388" s="1">
        <v>45000</v>
      </c>
      <c r="B388" s="7">
        <v>0.70833333333333337</v>
      </c>
      <c r="C388" s="151">
        <v>4094.2</v>
      </c>
      <c r="D388">
        <v>112697</v>
      </c>
      <c r="E388" s="4" t="s">
        <v>4149</v>
      </c>
      <c r="F388" s="4" t="s">
        <v>3778</v>
      </c>
      <c r="G388" s="3" t="s">
        <v>684</v>
      </c>
      <c r="H388" s="3" t="s">
        <v>58</v>
      </c>
      <c r="I388" s="4" t="s">
        <v>689</v>
      </c>
      <c r="J388" t="s">
        <v>687</v>
      </c>
      <c r="K388" t="s">
        <v>295</v>
      </c>
      <c r="L388" t="s">
        <v>118</v>
      </c>
      <c r="M388" s="7" t="s">
        <v>4150</v>
      </c>
      <c r="N388" s="7" t="s">
        <v>4151</v>
      </c>
      <c r="O388" s="178" t="s">
        <v>4152</v>
      </c>
      <c r="P388" s="3">
        <v>2012</v>
      </c>
      <c r="Q388" s="4" t="str">
        <f>VLOOKUP(Citas[[#This Row],[VIN]],Servicios[VIN 8 BV],1,0)</f>
        <v>CW135051</v>
      </c>
      <c r="R388" t="str">
        <f>VLOOKUP(Citas[[#This Row],[VIN]],Noshow11[[VIN]:[STATUS]],3,0)</f>
        <v>LATE</v>
      </c>
      <c r="S388" t="str">
        <f t="shared" si="25"/>
        <v>CONCRETADO</v>
      </c>
      <c r="T388" t="str">
        <f t="shared" si="26"/>
        <v>CONCRETADO</v>
      </c>
    </row>
    <row r="389" spans="1:20">
      <c r="A389" s="1">
        <v>45001</v>
      </c>
      <c r="B389" s="7">
        <v>0.32291666666666669</v>
      </c>
      <c r="C389" s="151">
        <v>2849</v>
      </c>
      <c r="D389">
        <v>112830</v>
      </c>
      <c r="E389" s="4" t="s">
        <v>4153</v>
      </c>
      <c r="F389" s="4" t="s">
        <v>3739</v>
      </c>
      <c r="G389" s="3" t="s">
        <v>2489</v>
      </c>
      <c r="H389" s="3" t="s">
        <v>58</v>
      </c>
      <c r="I389" s="4" t="s">
        <v>2494</v>
      </c>
      <c r="J389" t="s">
        <v>2492</v>
      </c>
      <c r="K389" t="s">
        <v>310</v>
      </c>
      <c r="L389" t="s">
        <v>120</v>
      </c>
      <c r="M389" s="7">
        <v>0.5625</v>
      </c>
      <c r="N389" s="7">
        <v>0.70833333333333337</v>
      </c>
      <c r="O389" s="178" t="s">
        <v>3740</v>
      </c>
      <c r="P389" s="3">
        <v>2017</v>
      </c>
      <c r="Q389" s="4" t="str">
        <f>VLOOKUP(Citas[[#This Row],[VIN]],Servicios[VIN 8 BV],1,0)</f>
        <v>HP600763</v>
      </c>
      <c r="R389" t="str">
        <f>VLOOKUP(Citas[[#This Row],[VIN]],Noshow11[[VIN]:[STATUS]],3,0)</f>
        <v>ON TIME</v>
      </c>
      <c r="S389" t="str">
        <f t="shared" si="25"/>
        <v>CONCRETADO</v>
      </c>
      <c r="T389" t="str">
        <f t="shared" si="26"/>
        <v>CONCRETADO</v>
      </c>
    </row>
    <row r="390" spans="1:20">
      <c r="A390" s="1">
        <v>45001</v>
      </c>
      <c r="B390" s="7">
        <v>0.33333333333333331</v>
      </c>
      <c r="C390" s="151">
        <v>5330</v>
      </c>
      <c r="D390">
        <v>112574</v>
      </c>
      <c r="E390" s="4" t="s">
        <v>4154</v>
      </c>
      <c r="F390" s="4"/>
      <c r="G390" s="3" t="s">
        <v>2503</v>
      </c>
      <c r="H390" s="3" t="s">
        <v>58</v>
      </c>
      <c r="I390" s="4" t="s">
        <v>2508</v>
      </c>
      <c r="J390" t="s">
        <v>2506</v>
      </c>
      <c r="K390" t="s">
        <v>310</v>
      </c>
      <c r="L390" t="s">
        <v>119</v>
      </c>
      <c r="M390" s="7">
        <v>0.35416666666666669</v>
      </c>
      <c r="N390" s="7">
        <v>0.45833333333333331</v>
      </c>
      <c r="O390" s="178" t="s">
        <v>3756</v>
      </c>
      <c r="P390" s="3">
        <v>2016</v>
      </c>
      <c r="Q390" s="4" t="str">
        <f>VLOOKUP(Citas[[#This Row],[VIN]],Servicios[VIN 8 BV],1,0)</f>
        <v>GP455202</v>
      </c>
      <c r="R390" t="str">
        <f>VLOOKUP(Citas[[#This Row],[VIN]],Noshow11[[VIN]:[STATUS]],3,0)</f>
        <v>ON TIME</v>
      </c>
      <c r="S390" t="str">
        <f t="shared" si="25"/>
        <v>CONCRETADO</v>
      </c>
      <c r="T390" t="str">
        <f t="shared" si="26"/>
        <v>CONCRETADO</v>
      </c>
    </row>
    <row r="391" spans="1:20">
      <c r="A391" s="1">
        <v>45001</v>
      </c>
      <c r="B391" s="7">
        <v>0.33333333333333331</v>
      </c>
      <c r="C391" s="151">
        <v>1899</v>
      </c>
      <c r="D391">
        <v>112814</v>
      </c>
      <c r="E391" s="4" t="s">
        <v>4155</v>
      </c>
      <c r="F391" s="4"/>
      <c r="G391" s="3" t="s">
        <v>2496</v>
      </c>
      <c r="H391" s="3" t="s">
        <v>58</v>
      </c>
      <c r="I391" s="4" t="s">
        <v>2501</v>
      </c>
      <c r="J391" t="s">
        <v>4156</v>
      </c>
      <c r="K391" t="s">
        <v>517</v>
      </c>
      <c r="L391" t="s">
        <v>118</v>
      </c>
      <c r="M391" s="7">
        <v>0.35416666666666669</v>
      </c>
      <c r="N391" s="7">
        <v>0.45833333333333331</v>
      </c>
      <c r="O391" s="178" t="s">
        <v>3728</v>
      </c>
      <c r="P391" s="3">
        <v>2015</v>
      </c>
      <c r="Q391" s="4" t="str">
        <f>VLOOKUP(Citas[[#This Row],[VIN]],Servicios[VIN 8 BV],1,0)</f>
        <v>FM187133</v>
      </c>
      <c r="R391" t="str">
        <f>VLOOKUP(Citas[[#This Row],[VIN]],Noshow11[[VIN]:[STATUS]],3,0)</f>
        <v>ON TIME</v>
      </c>
      <c r="S391" t="str">
        <f t="shared" si="25"/>
        <v>CONCRETADO</v>
      </c>
      <c r="T391" t="str">
        <f t="shared" si="26"/>
        <v>CONCRETADO</v>
      </c>
    </row>
    <row r="392" spans="1:20">
      <c r="A392" s="1">
        <v>45001</v>
      </c>
      <c r="B392" s="7">
        <v>0.34375</v>
      </c>
      <c r="C392" s="151">
        <v>1899</v>
      </c>
      <c r="D392">
        <v>112758</v>
      </c>
      <c r="E392" s="4" t="s">
        <v>3956</v>
      </c>
      <c r="F392" s="4" t="s">
        <v>3739</v>
      </c>
      <c r="G392" s="3" t="s">
        <v>2510</v>
      </c>
      <c r="H392" s="3" t="s">
        <v>45</v>
      </c>
      <c r="I392" s="4" t="s">
        <v>4157</v>
      </c>
      <c r="J392" t="s">
        <v>2513</v>
      </c>
      <c r="K392" t="s">
        <v>367</v>
      </c>
      <c r="L392" t="s">
        <v>118</v>
      </c>
      <c r="M392" s="7">
        <v>0.35416666666666669</v>
      </c>
      <c r="N392" s="7">
        <v>0.45833333333333331</v>
      </c>
      <c r="O392" s="178" t="s">
        <v>3740</v>
      </c>
      <c r="P392" s="3">
        <v>2008</v>
      </c>
      <c r="Q392" s="4" t="str">
        <f>VLOOKUP(Citas[[#This Row],[VIN]],Servicios[VIN 8 BV],1,0)</f>
        <v>8S183064</v>
      </c>
      <c r="R392" t="str">
        <f>VLOOKUP(Citas[[#This Row],[VIN]],Noshow11[[VIN]:[STATUS]],3,0)</f>
        <v>ON TIME</v>
      </c>
      <c r="S392" t="str">
        <f t="shared" si="25"/>
        <v>CONCRETADO</v>
      </c>
      <c r="T392" t="str">
        <f t="shared" si="26"/>
        <v>CONCRETADO</v>
      </c>
    </row>
    <row r="393" spans="1:20">
      <c r="A393" s="1">
        <v>45001</v>
      </c>
      <c r="B393" s="7">
        <v>0.34375</v>
      </c>
      <c r="C393" s="151">
        <v>0</v>
      </c>
      <c r="D393" t="s">
        <v>4158</v>
      </c>
      <c r="E393" s="4" t="s">
        <v>4159</v>
      </c>
      <c r="F393" s="4"/>
      <c r="G393" s="3" t="s">
        <v>4160</v>
      </c>
      <c r="H393" s="3" t="s">
        <v>45</v>
      </c>
      <c r="I393" s="4" t="s">
        <v>4161</v>
      </c>
      <c r="J393" t="s">
        <v>4162</v>
      </c>
      <c r="K393" t="s">
        <v>295</v>
      </c>
      <c r="L393" t="s">
        <v>120</v>
      </c>
      <c r="M393" s="7">
        <v>0.375</v>
      </c>
      <c r="N393" s="7">
        <v>0.58333333333333337</v>
      </c>
      <c r="O393" s="178" t="s">
        <v>3737</v>
      </c>
      <c r="P393" s="3">
        <v>2020</v>
      </c>
      <c r="Q393" s="4" t="e">
        <f>VLOOKUP(Citas[[#This Row],[VIN]],Servicios[VIN 8 BV],1,0)</f>
        <v>#N/A</v>
      </c>
      <c r="R393" t="e">
        <f>VLOOKUP(Citas[[#This Row],[VIN]],Noshow11[[VIN]:[STATUS]],3,0)</f>
        <v>#N/A</v>
      </c>
      <c r="S393" t="e">
        <f t="shared" si="25"/>
        <v>#N/A</v>
      </c>
      <c r="T393" t="e">
        <f t="shared" si="26"/>
        <v>#N/A</v>
      </c>
    </row>
    <row r="394" spans="1:20">
      <c r="A394" s="1">
        <v>45001</v>
      </c>
      <c r="B394" s="7">
        <v>0.35416666666666669</v>
      </c>
      <c r="C394" s="151">
        <v>1899</v>
      </c>
      <c r="D394">
        <v>112783</v>
      </c>
      <c r="E394" s="4" t="s">
        <v>3738</v>
      </c>
      <c r="F394" s="4"/>
      <c r="G394" s="3" t="s">
        <v>2522</v>
      </c>
      <c r="H394" s="3" t="s">
        <v>49</v>
      </c>
      <c r="I394" s="4" t="s">
        <v>3730</v>
      </c>
      <c r="J394" t="s">
        <v>4163</v>
      </c>
      <c r="K394" t="s">
        <v>251</v>
      </c>
      <c r="L394" t="s">
        <v>119</v>
      </c>
      <c r="M394" s="7">
        <v>0.38541666666666669</v>
      </c>
      <c r="N394" s="7">
        <v>0.5</v>
      </c>
      <c r="O394" s="178" t="s">
        <v>3728</v>
      </c>
      <c r="P394" s="3">
        <v>2022</v>
      </c>
      <c r="Q394" s="4" t="str">
        <f>VLOOKUP(Citas[[#This Row],[VIN]],Servicios[VIN 8 BV],1,0)</f>
        <v>N4003673</v>
      </c>
      <c r="R394" t="str">
        <f>VLOOKUP(Citas[[#This Row],[VIN]],Noshow11[[VIN]:[STATUS]],3,0)</f>
        <v>LATE</v>
      </c>
      <c r="S394" t="str">
        <f t="shared" si="25"/>
        <v>CONCRETADO</v>
      </c>
      <c r="T394" t="str">
        <f t="shared" si="26"/>
        <v>CONCRETADO</v>
      </c>
    </row>
    <row r="395" spans="1:20">
      <c r="A395" s="1">
        <v>45001</v>
      </c>
      <c r="B395" s="7">
        <v>0.35416666666666669</v>
      </c>
      <c r="C395" s="151">
        <v>5330</v>
      </c>
      <c r="D395">
        <v>112823</v>
      </c>
      <c r="E395" s="4" t="s">
        <v>4019</v>
      </c>
      <c r="F395" s="4" t="s">
        <v>3739</v>
      </c>
      <c r="G395" s="3" t="s">
        <v>2536</v>
      </c>
      <c r="H395" s="3" t="s">
        <v>58</v>
      </c>
      <c r="I395" s="4" t="s">
        <v>2541</v>
      </c>
      <c r="J395" t="s">
        <v>2539</v>
      </c>
      <c r="K395" t="s">
        <v>215</v>
      </c>
      <c r="L395" t="s">
        <v>118</v>
      </c>
      <c r="M395" s="7">
        <v>0.36458333333333331</v>
      </c>
      <c r="N395" s="7">
        <v>0.5</v>
      </c>
      <c r="O395" s="178" t="s">
        <v>3740</v>
      </c>
      <c r="P395" s="3">
        <v>2016</v>
      </c>
      <c r="Q395" s="4" t="str">
        <f>VLOOKUP(Citas[[#This Row],[VIN]],Servicios[VIN 8 BV],1,0)</f>
        <v>G3000739</v>
      </c>
      <c r="R395" t="str">
        <f>VLOOKUP(Citas[[#This Row],[VIN]],Noshow11[[VIN]:[STATUS]],3,0)</f>
        <v>LATE</v>
      </c>
      <c r="S395" t="str">
        <f t="shared" si="25"/>
        <v>CONCRETADO</v>
      </c>
      <c r="T395" t="str">
        <f t="shared" si="26"/>
        <v>CONCRETADO</v>
      </c>
    </row>
    <row r="396" spans="1:20">
      <c r="A396" s="1">
        <v>45001</v>
      </c>
      <c r="B396" s="7">
        <v>0.36458333333333331</v>
      </c>
      <c r="C396" s="151">
        <v>1899</v>
      </c>
      <c r="D396">
        <v>112832</v>
      </c>
      <c r="E396" s="4" t="s">
        <v>3829</v>
      </c>
      <c r="F396" s="4"/>
      <c r="G396" s="3" t="s">
        <v>2517</v>
      </c>
      <c r="H396" s="3" t="s">
        <v>54</v>
      </c>
      <c r="I396" s="4" t="s">
        <v>2521</v>
      </c>
      <c r="J396" t="s">
        <v>1293</v>
      </c>
      <c r="K396" t="s">
        <v>215</v>
      </c>
      <c r="L396" t="s">
        <v>118</v>
      </c>
      <c r="M396" s="7">
        <v>0.4375</v>
      </c>
      <c r="N396" s="7">
        <v>0.58333333333333337</v>
      </c>
      <c r="O396" s="178" t="s">
        <v>3756</v>
      </c>
      <c r="P396" s="3">
        <v>2021</v>
      </c>
      <c r="Q396" s="4" t="str">
        <f>VLOOKUP(Citas[[#This Row],[VIN]],Servicios[VIN 8 BV],1,0)</f>
        <v>M3137554</v>
      </c>
      <c r="R396" t="str">
        <f>VLOOKUP(Citas[[#This Row],[VIN]],Noshow11[[VIN]:[STATUS]],3,0)</f>
        <v>ON TIME</v>
      </c>
      <c r="S396" t="str">
        <f t="shared" si="25"/>
        <v>CONCRETADO</v>
      </c>
      <c r="T396" t="str">
        <f t="shared" si="26"/>
        <v>CONCRETADO</v>
      </c>
    </row>
    <row r="397" spans="1:20">
      <c r="A397" s="1">
        <v>45001</v>
      </c>
      <c r="B397" s="7">
        <v>0.36458333333333331</v>
      </c>
      <c r="C397" s="151">
        <v>1899</v>
      </c>
      <c r="D397">
        <v>112861</v>
      </c>
      <c r="E397" s="4" t="s">
        <v>3738</v>
      </c>
      <c r="F397" s="4"/>
      <c r="G397" s="3" t="s">
        <v>2529</v>
      </c>
      <c r="H397" s="3" t="s">
        <v>54</v>
      </c>
      <c r="I397" s="4" t="s">
        <v>3730</v>
      </c>
      <c r="J397" t="s">
        <v>2532</v>
      </c>
      <c r="K397" t="s">
        <v>231</v>
      </c>
      <c r="L397" t="s">
        <v>120</v>
      </c>
      <c r="M397" s="7">
        <v>0.39583333333333331</v>
      </c>
      <c r="N397" s="7">
        <v>0.5</v>
      </c>
      <c r="O397" s="178" t="s">
        <v>3728</v>
      </c>
      <c r="P397" s="3">
        <v>2023</v>
      </c>
      <c r="Q397" s="4" t="str">
        <f>VLOOKUP(Citas[[#This Row],[VIN]],Servicios[VIN 8 BV],1,0)</f>
        <v>P0001795</v>
      </c>
      <c r="R397" t="str">
        <f>VLOOKUP(Citas[[#This Row],[VIN]],Noshow11[[VIN]:[STATUS]],3,0)</f>
        <v>ON TIME</v>
      </c>
      <c r="S397" t="str">
        <f t="shared" si="25"/>
        <v>CONCRETADO</v>
      </c>
      <c r="T397" t="str">
        <f t="shared" si="26"/>
        <v>CONCRETADO</v>
      </c>
    </row>
    <row r="398" spans="1:20">
      <c r="A398" s="1">
        <v>45001</v>
      </c>
      <c r="B398" s="7">
        <v>0.375</v>
      </c>
      <c r="C398" s="151">
        <v>835.2</v>
      </c>
      <c r="D398">
        <v>112683</v>
      </c>
      <c r="E398" s="4" t="s">
        <v>4164</v>
      </c>
      <c r="F398" s="4"/>
      <c r="G398" s="3" t="s">
        <v>2550</v>
      </c>
      <c r="H398" s="3" t="s">
        <v>54</v>
      </c>
      <c r="I398" s="4" t="s">
        <v>2555</v>
      </c>
      <c r="J398" t="s">
        <v>2553</v>
      </c>
      <c r="K398" t="s">
        <v>223</v>
      </c>
      <c r="L398" t="s">
        <v>119</v>
      </c>
      <c r="M398" s="7">
        <v>0.45833333333333331</v>
      </c>
      <c r="N398" s="7" t="s">
        <v>3734</v>
      </c>
      <c r="O398" s="178" t="s">
        <v>3752</v>
      </c>
      <c r="P398" s="3">
        <v>2019</v>
      </c>
      <c r="Q398" s="4" t="str">
        <f>VLOOKUP(Citas[[#This Row],[VIN]],Servicios[VIN 8 BV],1,0)</f>
        <v>KJ017827</v>
      </c>
      <c r="R398" t="str">
        <f>VLOOKUP(Citas[[#This Row],[VIN]],Noshow11[[VIN]:[STATUS]],3,0)</f>
        <v>LATE</v>
      </c>
      <c r="S398" t="str">
        <f t="shared" si="25"/>
        <v>CONCRETADO</v>
      </c>
      <c r="T398" t="str">
        <f t="shared" si="26"/>
        <v>CONCRETADO</v>
      </c>
    </row>
    <row r="399" spans="1:20">
      <c r="A399" s="1">
        <v>45001</v>
      </c>
      <c r="B399" s="7">
        <v>0.375</v>
      </c>
      <c r="C399" s="151">
        <v>3260</v>
      </c>
      <c r="D399">
        <v>112821</v>
      </c>
      <c r="E399" s="4" t="s">
        <v>3771</v>
      </c>
      <c r="F399" s="4" t="s">
        <v>3739</v>
      </c>
      <c r="G399" s="3" t="s">
        <v>2543</v>
      </c>
      <c r="H399" s="3" t="s">
        <v>54</v>
      </c>
      <c r="I399" s="4" t="s">
        <v>2548</v>
      </c>
      <c r="J399" t="s">
        <v>2546</v>
      </c>
      <c r="K399" t="s">
        <v>215</v>
      </c>
      <c r="L399" t="s">
        <v>118</v>
      </c>
      <c r="M399" s="7">
        <v>0.39583333333333331</v>
      </c>
      <c r="N399" s="7">
        <v>0.5</v>
      </c>
      <c r="O399" s="178" t="s">
        <v>3740</v>
      </c>
      <c r="P399" s="3">
        <v>2022</v>
      </c>
      <c r="Q399" s="4" t="str">
        <f>VLOOKUP(Citas[[#This Row],[VIN]],Servicios[VIN 8 BV],1,0)</f>
        <v>N3171094</v>
      </c>
      <c r="R399" t="str">
        <f>VLOOKUP(Citas[[#This Row],[VIN]],Noshow11[[VIN]:[STATUS]],3,0)</f>
        <v>LATE</v>
      </c>
      <c r="S399" t="str">
        <f t="shared" si="25"/>
        <v>CONCRETADO</v>
      </c>
      <c r="T399" t="str">
        <f t="shared" si="26"/>
        <v>CONCRETADO</v>
      </c>
    </row>
    <row r="400" spans="1:20">
      <c r="A400" s="1">
        <v>45001</v>
      </c>
      <c r="B400" s="7">
        <v>0.39583333333333331</v>
      </c>
      <c r="C400" s="151">
        <v>1899</v>
      </c>
      <c r="D400">
        <v>112770</v>
      </c>
      <c r="E400" s="4" t="s">
        <v>3859</v>
      </c>
      <c r="F400" s="4" t="s">
        <v>3739</v>
      </c>
      <c r="G400" s="3" t="s">
        <v>4165</v>
      </c>
      <c r="H400" s="3" t="s">
        <v>49</v>
      </c>
      <c r="I400" s="4" t="s">
        <v>4166</v>
      </c>
      <c r="J400" t="s">
        <v>4167</v>
      </c>
      <c r="K400" t="s">
        <v>410</v>
      </c>
      <c r="L400" t="s">
        <v>118</v>
      </c>
      <c r="M400" s="7">
        <v>0.41666666666666669</v>
      </c>
      <c r="N400" s="7">
        <v>0.625</v>
      </c>
      <c r="O400" s="178" t="s">
        <v>3740</v>
      </c>
      <c r="P400" s="3">
        <v>2022</v>
      </c>
      <c r="Q400" s="4" t="str">
        <f>VLOOKUP(Citas[[#This Row],[VIN]],Servicios[VIN 8 BV],1,0)</f>
        <v>N0051054</v>
      </c>
      <c r="R400" t="str">
        <f>VLOOKUP(Citas[[#This Row],[VIN]],Noshow11[[VIN]:[STATUS]],3,0)</f>
        <v>ON TIME</v>
      </c>
      <c r="S400" t="str">
        <f t="shared" si="25"/>
        <v>CONCRETADO</v>
      </c>
      <c r="T400" t="str">
        <f t="shared" si="26"/>
        <v>CONCRETADO</v>
      </c>
    </row>
    <row r="401" spans="1:20">
      <c r="A401" s="1">
        <v>45001</v>
      </c>
      <c r="B401" s="7">
        <v>0.39583333333333331</v>
      </c>
      <c r="C401" s="151">
        <v>5330</v>
      </c>
      <c r="D401">
        <v>112785</v>
      </c>
      <c r="E401" s="4" t="s">
        <v>3763</v>
      </c>
      <c r="F401" s="4" t="s">
        <v>3739</v>
      </c>
      <c r="G401" s="3" t="s">
        <v>3033</v>
      </c>
      <c r="H401" s="3" t="s">
        <v>54</v>
      </c>
      <c r="I401" s="4" t="s">
        <v>3038</v>
      </c>
      <c r="J401" t="s">
        <v>3036</v>
      </c>
      <c r="K401" t="s">
        <v>266</v>
      </c>
      <c r="L401" t="s">
        <v>120</v>
      </c>
      <c r="M401" s="7">
        <v>0.4375</v>
      </c>
      <c r="N401" s="7">
        <v>0.625</v>
      </c>
      <c r="O401" s="178" t="s">
        <v>3740</v>
      </c>
      <c r="P401" s="3">
        <v>2021</v>
      </c>
      <c r="Q401" s="4" t="str">
        <f>VLOOKUP(Citas[[#This Row],[VIN]],Servicios[VIN 8 BV],1,0)</f>
        <v>MU014843</v>
      </c>
      <c r="R401" t="str">
        <f>VLOOKUP(Citas[[#This Row],[VIN]],Noshow11[[VIN]:[STATUS]],3,0)</f>
        <v>REPROG</v>
      </c>
      <c r="S401" t="b">
        <f t="shared" si="25"/>
        <v>0</v>
      </c>
      <c r="T401" t="b">
        <f t="shared" si="26"/>
        <v>0</v>
      </c>
    </row>
    <row r="402" spans="1:20">
      <c r="A402" s="1">
        <v>45001</v>
      </c>
      <c r="B402" s="7">
        <v>0.39583333333333331</v>
      </c>
      <c r="C402" s="151">
        <v>1899</v>
      </c>
      <c r="D402">
        <v>112831</v>
      </c>
      <c r="E402" s="4" t="s">
        <v>3738</v>
      </c>
      <c r="F402" s="4"/>
      <c r="G402" s="3" t="s">
        <v>2557</v>
      </c>
      <c r="H402" s="3" t="s">
        <v>45</v>
      </c>
      <c r="I402" s="4" t="s">
        <v>3730</v>
      </c>
      <c r="J402" t="s">
        <v>2560</v>
      </c>
      <c r="K402" t="s">
        <v>295</v>
      </c>
      <c r="L402" t="s">
        <v>119</v>
      </c>
      <c r="M402" s="7">
        <v>0.4375</v>
      </c>
      <c r="N402" s="7">
        <v>0.58333333333333337</v>
      </c>
      <c r="O402" s="178" t="s">
        <v>3728</v>
      </c>
      <c r="P402" s="3">
        <v>2022</v>
      </c>
      <c r="Q402" s="4" t="str">
        <f>VLOOKUP(Citas[[#This Row],[VIN]],Servicios[VIN 8 BV],1,0)</f>
        <v>NW223568</v>
      </c>
      <c r="R402" t="str">
        <f>VLOOKUP(Citas[[#This Row],[VIN]],Noshow11[[VIN]:[STATUS]],3,0)</f>
        <v>ON TIME</v>
      </c>
      <c r="S402" t="str">
        <f t="shared" si="25"/>
        <v>CONCRETADO</v>
      </c>
      <c r="T402" t="str">
        <f t="shared" si="26"/>
        <v>CONCRETADO</v>
      </c>
    </row>
    <row r="403" spans="1:20">
      <c r="A403" s="1">
        <v>45001</v>
      </c>
      <c r="B403" s="7">
        <v>0.41666666666666669</v>
      </c>
      <c r="C403" s="151">
        <v>1899</v>
      </c>
      <c r="D403">
        <v>112713</v>
      </c>
      <c r="E403" s="4" t="s">
        <v>4168</v>
      </c>
      <c r="F403" s="4" t="s">
        <v>3778</v>
      </c>
      <c r="G403" s="3" t="s">
        <v>2736</v>
      </c>
      <c r="H403" s="3" t="s">
        <v>54</v>
      </c>
      <c r="I403" s="4" t="s">
        <v>2740</v>
      </c>
      <c r="J403" t="s">
        <v>544</v>
      </c>
      <c r="K403" t="s">
        <v>223</v>
      </c>
      <c r="L403" t="s">
        <v>118</v>
      </c>
      <c r="M403" s="7">
        <v>0.5</v>
      </c>
      <c r="N403" s="7">
        <v>0.66666666666666663</v>
      </c>
      <c r="O403" s="178" t="s">
        <v>3756</v>
      </c>
      <c r="P403" s="3">
        <v>2019</v>
      </c>
      <c r="Q403" s="4" t="str">
        <f>VLOOKUP(Citas[[#This Row],[VIN]],Servicios[VIN 8 BV],1,0)</f>
        <v>KD006402</v>
      </c>
      <c r="R403" t="str">
        <f>VLOOKUP(Citas[[#This Row],[VIN]],Noshow11[[VIN]:[STATUS]],3,0)</f>
        <v>LATE</v>
      </c>
      <c r="S403" t="str">
        <f t="shared" si="25"/>
        <v>CONCRETADO</v>
      </c>
      <c r="T403" t="str">
        <f t="shared" si="26"/>
        <v>CONCRETADO</v>
      </c>
    </row>
    <row r="404" spans="1:20">
      <c r="A404" s="1">
        <v>45001</v>
      </c>
      <c r="B404" s="7">
        <v>0.41666666666666669</v>
      </c>
      <c r="C404" s="151">
        <v>3260</v>
      </c>
      <c r="D404">
        <v>112787</v>
      </c>
      <c r="E404" s="4" t="s">
        <v>4169</v>
      </c>
      <c r="F404" s="4" t="s">
        <v>3739</v>
      </c>
      <c r="G404" s="3" t="s">
        <v>2571</v>
      </c>
      <c r="H404" s="3" t="s">
        <v>58</v>
      </c>
      <c r="I404" s="4" t="s">
        <v>3730</v>
      </c>
      <c r="J404" t="s">
        <v>4170</v>
      </c>
      <c r="K404" t="s">
        <v>295</v>
      </c>
      <c r="L404" t="s">
        <v>119</v>
      </c>
      <c r="M404" s="7">
        <v>0.45833333333333331</v>
      </c>
      <c r="N404" s="7">
        <v>0.75</v>
      </c>
      <c r="O404" s="178" t="s">
        <v>4171</v>
      </c>
      <c r="P404" s="3">
        <v>2020</v>
      </c>
      <c r="Q404" s="4" t="str">
        <f>VLOOKUP(Citas[[#This Row],[VIN]],Servicios[VIN 8 BV],1,0)</f>
        <v>LD065792</v>
      </c>
      <c r="R404" t="str">
        <f>VLOOKUP(Citas[[#This Row],[VIN]],Noshow11[[VIN]:[STATUS]],3,0)</f>
        <v>ON TIME</v>
      </c>
      <c r="S404" t="str">
        <f t="shared" si="25"/>
        <v>CONCRETADO</v>
      </c>
      <c r="T404" t="str">
        <f t="shared" si="26"/>
        <v>CONCRETADO</v>
      </c>
    </row>
    <row r="405" spans="1:20">
      <c r="A405" s="1">
        <v>45001</v>
      </c>
      <c r="B405" s="7">
        <v>0.41666666666666669</v>
      </c>
      <c r="C405" s="151">
        <v>1899</v>
      </c>
      <c r="D405">
        <v>112853</v>
      </c>
      <c r="E405" s="4" t="s">
        <v>3829</v>
      </c>
      <c r="F405" s="4"/>
      <c r="G405" s="3" t="s">
        <v>2564</v>
      </c>
      <c r="H405" s="3" t="s">
        <v>49</v>
      </c>
      <c r="I405" s="4" t="s">
        <v>2569</v>
      </c>
      <c r="J405" t="s">
        <v>2567</v>
      </c>
      <c r="K405" t="s">
        <v>451</v>
      </c>
      <c r="L405" t="s">
        <v>120</v>
      </c>
      <c r="M405" s="7">
        <v>0.45833333333333331</v>
      </c>
      <c r="N405" s="7">
        <v>0.58333333333333337</v>
      </c>
      <c r="O405" s="178" t="s">
        <v>4172</v>
      </c>
      <c r="P405" s="3">
        <v>2019</v>
      </c>
      <c r="Q405" s="4" t="str">
        <f>VLOOKUP(Citas[[#This Row],[VIN]],Servicios[VIN 8 BV],1,0)</f>
        <v>K1630852</v>
      </c>
      <c r="R405" t="str">
        <f>VLOOKUP(Citas[[#This Row],[VIN]],Noshow11[[VIN]:[STATUS]],3,0)</f>
        <v>ON TIME</v>
      </c>
      <c r="S405" t="str">
        <f t="shared" si="25"/>
        <v>CONCRETADO</v>
      </c>
      <c r="T405" t="str">
        <f t="shared" si="26"/>
        <v>CONCRETADO</v>
      </c>
    </row>
    <row r="406" spans="1:20">
      <c r="A406" s="1">
        <v>45001</v>
      </c>
      <c r="B406" s="7">
        <v>0.45833333333333331</v>
      </c>
      <c r="C406" s="151">
        <v>2849</v>
      </c>
      <c r="D406">
        <v>112580</v>
      </c>
      <c r="E406" s="4" t="s">
        <v>3799</v>
      </c>
      <c r="F406" s="4"/>
      <c r="G406" s="3" t="s">
        <v>2577</v>
      </c>
      <c r="H406" s="3" t="s">
        <v>54</v>
      </c>
      <c r="I406" s="4" t="s">
        <v>2582</v>
      </c>
      <c r="J406" t="s">
        <v>2580</v>
      </c>
      <c r="K406" t="s">
        <v>244</v>
      </c>
      <c r="L406" t="s">
        <v>120</v>
      </c>
      <c r="M406" s="7">
        <v>0.46875</v>
      </c>
      <c r="N406" s="7">
        <v>0.58333333333333337</v>
      </c>
      <c r="O406" s="178" t="s">
        <v>3728</v>
      </c>
      <c r="P406" s="3">
        <v>2021</v>
      </c>
      <c r="Q406" s="4" t="str">
        <f>VLOOKUP(Citas[[#This Row],[VIN]],Servicios[VIN 8 BV],1,0)</f>
        <v>MK020123</v>
      </c>
      <c r="R406" t="str">
        <f>VLOOKUP(Citas[[#This Row],[VIN]],Noshow11[[VIN]:[STATUS]],3,0)</f>
        <v>ON TIME</v>
      </c>
      <c r="S406" t="str">
        <f t="shared" si="25"/>
        <v>CONCRETADO</v>
      </c>
      <c r="T406" t="str">
        <f t="shared" si="26"/>
        <v>CONCRETADO</v>
      </c>
    </row>
    <row r="407" spans="1:20">
      <c r="A407" s="1">
        <v>45001</v>
      </c>
      <c r="B407" s="7">
        <v>0.45833333333333331</v>
      </c>
      <c r="C407" s="151">
        <v>835.2</v>
      </c>
      <c r="D407">
        <v>112732</v>
      </c>
      <c r="E407" s="4" t="s">
        <v>4173</v>
      </c>
      <c r="F407" s="4"/>
      <c r="G407" s="3" t="s">
        <v>3099</v>
      </c>
      <c r="H407" s="3" t="s">
        <v>49</v>
      </c>
      <c r="I407" s="4" t="s">
        <v>4174</v>
      </c>
      <c r="J407" t="s">
        <v>3102</v>
      </c>
      <c r="K407" t="s">
        <v>338</v>
      </c>
      <c r="L407" t="s">
        <v>119</v>
      </c>
      <c r="M407" s="7">
        <v>0.47916666666666669</v>
      </c>
      <c r="N407" s="7" t="s">
        <v>3734</v>
      </c>
      <c r="O407" s="178" t="s">
        <v>3752</v>
      </c>
      <c r="P407" s="3">
        <v>2022</v>
      </c>
      <c r="Q407" s="4" t="str">
        <f>VLOOKUP(Citas[[#This Row],[VIN]],Servicios[VIN 8 BV],1,0)</f>
        <v>N6005681</v>
      </c>
      <c r="R407" t="str">
        <f>VLOOKUP(Citas[[#This Row],[VIN]],Noshow11[[VIN]:[STATUS]],3,0)</f>
        <v>LATE</v>
      </c>
      <c r="S407" t="str">
        <f t="shared" si="25"/>
        <v>CONCRETADO</v>
      </c>
      <c r="T407" t="str">
        <f t="shared" si="26"/>
        <v>CONCRETADO</v>
      </c>
    </row>
    <row r="408" spans="1:20">
      <c r="A408" s="1">
        <v>45001</v>
      </c>
      <c r="B408" s="7">
        <v>0.47916666666666669</v>
      </c>
      <c r="C408" s="151">
        <v>2849</v>
      </c>
      <c r="D408">
        <v>112828</v>
      </c>
      <c r="E408" s="4" t="s">
        <v>4175</v>
      </c>
      <c r="F408" s="4" t="s">
        <v>3739</v>
      </c>
      <c r="G408" s="3" t="s">
        <v>2741</v>
      </c>
      <c r="H408" s="3" t="s">
        <v>45</v>
      </c>
      <c r="I408" s="4" t="s">
        <v>2746</v>
      </c>
      <c r="J408" t="s">
        <v>2744</v>
      </c>
      <c r="K408" t="s">
        <v>310</v>
      </c>
      <c r="L408" t="s">
        <v>120</v>
      </c>
      <c r="M408" s="7">
        <v>0.64583333333333337</v>
      </c>
      <c r="N408" s="7" t="s">
        <v>3734</v>
      </c>
      <c r="O408" s="178" t="s">
        <v>4176</v>
      </c>
      <c r="P408" s="3">
        <v>2020</v>
      </c>
      <c r="Q408" s="4" t="str">
        <f>VLOOKUP(Citas[[#This Row],[VIN]],Servicios[VIN 8 BV],1,0)</f>
        <v>LP070239</v>
      </c>
      <c r="R408" t="str">
        <f>VLOOKUP(Citas[[#This Row],[VIN]],Noshow11[[VIN]:[STATUS]],3,0)</f>
        <v>ON TIME</v>
      </c>
      <c r="S408" t="str">
        <f t="shared" si="25"/>
        <v>CONCRETADO</v>
      </c>
      <c r="T408" t="str">
        <f t="shared" si="26"/>
        <v>CONCRETADO</v>
      </c>
    </row>
    <row r="409" spans="1:20">
      <c r="A409" s="1">
        <v>45001</v>
      </c>
      <c r="B409" s="7">
        <v>0.47916666666666669</v>
      </c>
      <c r="C409" s="151">
        <v>1899</v>
      </c>
      <c r="D409">
        <v>112829</v>
      </c>
      <c r="E409" s="4" t="s">
        <v>3727</v>
      </c>
      <c r="F409" s="4" t="s">
        <v>3739</v>
      </c>
      <c r="G409" s="3" t="s">
        <v>2584</v>
      </c>
      <c r="H409" s="3" t="s">
        <v>49</v>
      </c>
      <c r="I409" s="4" t="s">
        <v>2589</v>
      </c>
      <c r="J409" t="s">
        <v>2587</v>
      </c>
      <c r="K409" t="s">
        <v>215</v>
      </c>
      <c r="L409" t="s">
        <v>119</v>
      </c>
      <c r="M409" s="7">
        <v>0.50694444444444442</v>
      </c>
      <c r="N409" s="7">
        <v>0.70833333333333337</v>
      </c>
      <c r="O409" s="178" t="s">
        <v>3740</v>
      </c>
      <c r="P409" s="3">
        <v>2021</v>
      </c>
      <c r="Q409" s="4" t="str">
        <f>VLOOKUP(Citas[[#This Row],[VIN]],Servicios[VIN 8 BV],1,0)</f>
        <v>M3133329</v>
      </c>
      <c r="R409" t="str">
        <f>VLOOKUP(Citas[[#This Row],[VIN]],Noshow11[[VIN]:[STATUS]],3,0)</f>
        <v>ON TIME</v>
      </c>
      <c r="S409" t="str">
        <f t="shared" si="25"/>
        <v>CONCRETADO</v>
      </c>
      <c r="T409" t="str">
        <f t="shared" si="26"/>
        <v>CONCRETADO</v>
      </c>
    </row>
    <row r="410" spans="1:20">
      <c r="A410" s="1">
        <v>45001</v>
      </c>
      <c r="B410" s="7">
        <v>0.5</v>
      </c>
      <c r="C410" s="151">
        <v>1899</v>
      </c>
      <c r="D410">
        <v>112820</v>
      </c>
      <c r="E410" s="4" t="s">
        <v>3727</v>
      </c>
      <c r="F410" s="4" t="s">
        <v>3739</v>
      </c>
      <c r="G410" s="3" t="s">
        <v>3191</v>
      </c>
      <c r="H410" s="3" t="s">
        <v>45</v>
      </c>
      <c r="I410" s="4" t="s">
        <v>3196</v>
      </c>
      <c r="J410" t="s">
        <v>3194</v>
      </c>
      <c r="K410" t="s">
        <v>266</v>
      </c>
      <c r="L410" t="s">
        <v>120</v>
      </c>
      <c r="M410" s="7">
        <v>0.52083333333333337</v>
      </c>
      <c r="N410" s="7">
        <v>0.70833333333333337</v>
      </c>
      <c r="O410" s="178" t="s">
        <v>3740</v>
      </c>
      <c r="P410" s="3">
        <v>2019</v>
      </c>
      <c r="Q410" s="4" t="str">
        <f>VLOOKUP(Citas[[#This Row],[VIN]],Servicios[VIN 8 BV],1,0)</f>
        <v>KJ023533</v>
      </c>
      <c r="R410" t="str">
        <f>VLOOKUP(Citas[[#This Row],[VIN]],Noshow11[[VIN]:[STATUS]],3,0)</f>
        <v>REPROG</v>
      </c>
      <c r="S410" t="b">
        <f t="shared" si="25"/>
        <v>0</v>
      </c>
      <c r="T410" t="b">
        <f t="shared" si="26"/>
        <v>0</v>
      </c>
    </row>
    <row r="411" spans="1:20">
      <c r="A411" s="1">
        <v>45001</v>
      </c>
      <c r="B411" s="7">
        <v>0.5</v>
      </c>
      <c r="C411" s="151">
        <v>835.2</v>
      </c>
      <c r="D411">
        <v>112849</v>
      </c>
      <c r="E411" s="4" t="s">
        <v>4177</v>
      </c>
      <c r="F411" s="4"/>
      <c r="G411" s="3" t="s">
        <v>2174</v>
      </c>
      <c r="H411" s="3" t="s">
        <v>45</v>
      </c>
      <c r="I411" s="4" t="s">
        <v>2179</v>
      </c>
      <c r="J411" t="s">
        <v>2177</v>
      </c>
      <c r="K411" t="s">
        <v>310</v>
      </c>
      <c r="L411" t="s">
        <v>118</v>
      </c>
      <c r="M411" s="7">
        <v>0.52083333333333337</v>
      </c>
      <c r="N411" s="7" t="s">
        <v>3734</v>
      </c>
      <c r="O411" s="178" t="s">
        <v>3735</v>
      </c>
      <c r="P411" s="3">
        <v>2021</v>
      </c>
      <c r="Q411" s="4" t="str">
        <f>VLOOKUP(Citas[[#This Row],[VIN]],Servicios[VIN 8 BV],1,0)</f>
        <v>MP204998</v>
      </c>
      <c r="R411" t="str">
        <f>VLOOKUP(Citas[[#This Row],[VIN]],Noshow11[[VIN]:[STATUS]],3,0)</f>
        <v>ON TIME</v>
      </c>
      <c r="S411" t="str">
        <f t="shared" si="25"/>
        <v>CONCRETADO</v>
      </c>
      <c r="T411" t="str">
        <f t="shared" si="26"/>
        <v>CONCRETADO</v>
      </c>
    </row>
    <row r="412" spans="1:20">
      <c r="A412" s="1">
        <v>45001</v>
      </c>
      <c r="B412" s="7">
        <v>0.54166666666666663</v>
      </c>
      <c r="C412" s="151">
        <v>0</v>
      </c>
      <c r="D412">
        <v>112778</v>
      </c>
      <c r="E412" s="4" t="s">
        <v>4178</v>
      </c>
      <c r="F412" s="4"/>
      <c r="G412" s="3" t="s">
        <v>4179</v>
      </c>
      <c r="H412" s="3" t="s">
        <v>54</v>
      </c>
      <c r="I412" s="4" t="s">
        <v>4180</v>
      </c>
      <c r="J412" t="s">
        <v>2156</v>
      </c>
      <c r="K412" t="s">
        <v>310</v>
      </c>
      <c r="L412" t="s">
        <v>118</v>
      </c>
      <c r="M412" s="7">
        <v>0.58333333333333337</v>
      </c>
      <c r="N412" s="7">
        <v>0.75</v>
      </c>
      <c r="O412" s="178" t="s">
        <v>3756</v>
      </c>
      <c r="P412" s="3">
        <v>2010</v>
      </c>
      <c r="Q412" s="4" t="str">
        <f>VLOOKUP(Citas[[#This Row],[VIN]],Servicios[VIN 8 BV],1,0)</f>
        <v>AC441995</v>
      </c>
      <c r="R412" t="str">
        <f>VLOOKUP(Citas[[#This Row],[VIN]],Noshow11[[VIN]:[STATUS]],3,0)</f>
        <v>ON TIME</v>
      </c>
      <c r="S412" t="str">
        <f t="shared" si="25"/>
        <v>CONCRETADO</v>
      </c>
      <c r="T412" t="str">
        <f t="shared" si="26"/>
        <v>CONCRETADO</v>
      </c>
    </row>
    <row r="413" spans="1:20">
      <c r="A413" s="1">
        <v>45001</v>
      </c>
      <c r="B413" s="7">
        <v>0.58333333333333337</v>
      </c>
      <c r="C413" s="151">
        <v>0</v>
      </c>
      <c r="D413">
        <v>112847</v>
      </c>
      <c r="E413" s="4" t="s">
        <v>4181</v>
      </c>
      <c r="F413" s="4"/>
      <c r="G413" s="3" t="s">
        <v>4182</v>
      </c>
      <c r="H413" s="3" t="s">
        <v>49</v>
      </c>
      <c r="I413" s="4" t="s">
        <v>4183</v>
      </c>
      <c r="J413" t="s">
        <v>4184</v>
      </c>
      <c r="K413" t="s">
        <v>509</v>
      </c>
      <c r="L413" t="s">
        <v>119</v>
      </c>
      <c r="M413" s="7">
        <v>0.625</v>
      </c>
      <c r="N413" s="7">
        <v>0.75</v>
      </c>
      <c r="O413" s="178" t="s">
        <v>3744</v>
      </c>
      <c r="P413" s="3">
        <v>2022</v>
      </c>
      <c r="Q413" s="4" t="e">
        <f>VLOOKUP(Citas[[#This Row],[VIN]],Servicios[VIN 8 BV],1,0)</f>
        <v>#N/A</v>
      </c>
      <c r="R413" t="str">
        <f>VLOOKUP(Citas[[#This Row],[VIN]],Noshow11[[VIN]:[STATUS]],3,0)</f>
        <v>LATE</v>
      </c>
      <c r="S413" t="str">
        <f t="shared" si="25"/>
        <v>CONCRETADO</v>
      </c>
      <c r="T413" t="str">
        <f t="shared" si="26"/>
        <v>CONCRETADO</v>
      </c>
    </row>
    <row r="414" spans="1:20">
      <c r="A414" s="1">
        <v>45001</v>
      </c>
      <c r="B414" s="7">
        <v>0.625</v>
      </c>
      <c r="C414" s="151">
        <v>0</v>
      </c>
      <c r="D414">
        <v>112833</v>
      </c>
      <c r="E414" s="4" t="s">
        <v>4185</v>
      </c>
      <c r="F414" s="4"/>
      <c r="G414" s="3" t="s">
        <v>2596</v>
      </c>
      <c r="H414" s="3" t="s">
        <v>49</v>
      </c>
      <c r="I414" s="4" t="s">
        <v>4186</v>
      </c>
      <c r="J414" t="s">
        <v>2599</v>
      </c>
      <c r="K414" t="s">
        <v>367</v>
      </c>
      <c r="L414" t="s">
        <v>120</v>
      </c>
      <c r="M414" s="7">
        <v>0.66666666666666663</v>
      </c>
      <c r="N414" s="7">
        <v>0.75</v>
      </c>
      <c r="O414" s="178" t="s">
        <v>3740</v>
      </c>
      <c r="P414" s="3">
        <v>2014</v>
      </c>
      <c r="Q414" s="4" t="str">
        <f>VLOOKUP(Citas[[#This Row],[VIN]],Servicios[VIN 8 BV],1,0)</f>
        <v>ES452588</v>
      </c>
      <c r="R414" t="str">
        <f>VLOOKUP(Citas[[#This Row],[VIN]],Noshow11[[VIN]:[STATUS]],3,0)</f>
        <v>LATE</v>
      </c>
      <c r="S414" t="str">
        <f t="shared" si="25"/>
        <v>CONCRETADO</v>
      </c>
      <c r="T414" t="str">
        <f t="shared" si="26"/>
        <v>CONCRETADO</v>
      </c>
    </row>
    <row r="415" spans="1:20">
      <c r="A415" s="1">
        <v>45003</v>
      </c>
      <c r="B415" s="7">
        <v>0.33333333333333331</v>
      </c>
      <c r="C415" s="151">
        <v>6599</v>
      </c>
      <c r="D415">
        <v>112550</v>
      </c>
      <c r="E415" s="4" t="s">
        <v>3794</v>
      </c>
      <c r="F415" s="4"/>
      <c r="G415" s="3" t="s">
        <v>2624</v>
      </c>
      <c r="H415" s="3" t="s">
        <v>58</v>
      </c>
      <c r="I415" s="4" t="s">
        <v>2629</v>
      </c>
      <c r="J415" t="s">
        <v>2627</v>
      </c>
      <c r="K415" t="s">
        <v>310</v>
      </c>
      <c r="L415" t="s">
        <v>119</v>
      </c>
      <c r="M415" s="7">
        <v>0.34375</v>
      </c>
      <c r="N415" s="7">
        <v>0.45833333333333331</v>
      </c>
      <c r="O415" s="178" t="s">
        <v>3728</v>
      </c>
      <c r="P415" s="3">
        <v>2018</v>
      </c>
      <c r="Q415" s="4" t="str">
        <f>VLOOKUP(Citas[[#This Row],[VIN]],Servicios[VIN 8 BV],1,0)</f>
        <v>JP811223</v>
      </c>
      <c r="R415" t="str">
        <f>VLOOKUP(Citas[[#This Row],[VIN]],Noshow11[[VIN]:[STATUS]],3,0)</f>
        <v>LATE</v>
      </c>
      <c r="S415" t="str">
        <f t="shared" si="25"/>
        <v>CONCRETADO</v>
      </c>
      <c r="T415" t="str">
        <f t="shared" si="26"/>
        <v>CONCRETADO</v>
      </c>
    </row>
    <row r="416" spans="1:20">
      <c r="A416" s="1">
        <v>45003</v>
      </c>
      <c r="B416" s="7">
        <v>0.33333333333333331</v>
      </c>
      <c r="C416" s="151">
        <v>1899</v>
      </c>
      <c r="D416">
        <v>112714</v>
      </c>
      <c r="E416" s="4" t="s">
        <v>3765</v>
      </c>
      <c r="F416" s="4"/>
      <c r="G416" s="3" t="s">
        <v>2617</v>
      </c>
      <c r="H416" s="3" t="s">
        <v>45</v>
      </c>
      <c r="I416" s="4" t="s">
        <v>2622</v>
      </c>
      <c r="J416" t="s">
        <v>2620</v>
      </c>
      <c r="K416" t="s">
        <v>223</v>
      </c>
      <c r="L416" t="s">
        <v>120</v>
      </c>
      <c r="M416" s="7">
        <v>0.34375</v>
      </c>
      <c r="N416" s="7">
        <v>0.44791666666666669</v>
      </c>
      <c r="O416" s="178" t="s">
        <v>3756</v>
      </c>
      <c r="P416" s="3">
        <v>2020</v>
      </c>
      <c r="Q416" s="4" t="str">
        <f>VLOOKUP(Citas[[#This Row],[VIN]],Servicios[VIN 8 BV],1,0)</f>
        <v>LD066022</v>
      </c>
      <c r="R416" t="str">
        <f>VLOOKUP(Citas[[#This Row],[VIN]],Noshow11[[VIN]:[STATUS]],3,0)</f>
        <v>ON TIME</v>
      </c>
      <c r="S416" t="str">
        <f t="shared" si="25"/>
        <v>CONCRETADO</v>
      </c>
      <c r="T416" t="str">
        <f t="shared" si="26"/>
        <v>CONCRETADO</v>
      </c>
    </row>
    <row r="417" spans="1:20">
      <c r="A417" s="1">
        <v>45003</v>
      </c>
      <c r="B417" s="7">
        <v>0.34375</v>
      </c>
      <c r="C417" s="151">
        <v>0</v>
      </c>
      <c r="D417">
        <v>112723</v>
      </c>
      <c r="E417" s="4" t="s">
        <v>4187</v>
      </c>
      <c r="F417" s="4"/>
      <c r="G417" s="3" t="s">
        <v>2729</v>
      </c>
      <c r="H417" s="3" t="s">
        <v>45</v>
      </c>
      <c r="I417" s="4" t="s">
        <v>2734</v>
      </c>
      <c r="J417" t="s">
        <v>2732</v>
      </c>
      <c r="K417" t="s">
        <v>310</v>
      </c>
      <c r="L417" t="s">
        <v>119</v>
      </c>
      <c r="M417" s="7">
        <v>0.36458333333333331</v>
      </c>
      <c r="N417" s="7">
        <v>0.54166666666666663</v>
      </c>
      <c r="O417" s="178" t="s">
        <v>3737</v>
      </c>
      <c r="P417" s="3">
        <v>2015</v>
      </c>
      <c r="Q417" s="4" t="str">
        <f>VLOOKUP(Citas[[#This Row],[VIN]],Servicios[VIN 8 BV],1,0)</f>
        <v>FP266981</v>
      </c>
      <c r="R417" t="str">
        <f>VLOOKUP(Citas[[#This Row],[VIN]],Noshow11[[VIN]:[STATUS]],3,0)</f>
        <v>ON TIME</v>
      </c>
      <c r="S417" t="str">
        <f t="shared" si="25"/>
        <v>CONCRETADO</v>
      </c>
      <c r="T417" t="str">
        <f t="shared" si="26"/>
        <v>CONCRETADO</v>
      </c>
    </row>
    <row r="418" spans="1:20">
      <c r="A418" s="1">
        <v>45003</v>
      </c>
      <c r="B418" s="7">
        <v>0.34375</v>
      </c>
      <c r="C418" s="151">
        <v>2849</v>
      </c>
      <c r="D418">
        <v>112764</v>
      </c>
      <c r="E418" s="4" t="s">
        <v>3983</v>
      </c>
      <c r="F418" s="4" t="s">
        <v>3739</v>
      </c>
      <c r="G418" s="3" t="s">
        <v>3129</v>
      </c>
      <c r="H418" s="3" t="s">
        <v>54</v>
      </c>
      <c r="I418" s="4" t="s">
        <v>3134</v>
      </c>
      <c r="J418" t="s">
        <v>3132</v>
      </c>
      <c r="K418" t="s">
        <v>459</v>
      </c>
      <c r="L418" t="s">
        <v>120</v>
      </c>
      <c r="M418" s="7">
        <v>0.38541666666666669</v>
      </c>
      <c r="N418" s="7">
        <v>0.5</v>
      </c>
      <c r="O418" s="178" t="s">
        <v>4188</v>
      </c>
      <c r="P418" s="3">
        <v>2021</v>
      </c>
      <c r="Q418" s="4" t="str">
        <f>VLOOKUP(Citas[[#This Row],[VIN]],Servicios[VIN 8 BV],1,0)</f>
        <v>MJ012683</v>
      </c>
      <c r="R418" t="str">
        <f>VLOOKUP(Citas[[#This Row],[VIN]],Noshow11[[VIN]:[STATUS]],3,0)</f>
        <v>ON TIME</v>
      </c>
      <c r="S418" t="str">
        <f t="shared" si="25"/>
        <v>CONCRETADO</v>
      </c>
      <c r="T418" t="str">
        <f t="shared" si="26"/>
        <v>CONCRETADO</v>
      </c>
    </row>
    <row r="419" spans="1:20">
      <c r="A419" s="1">
        <v>45003</v>
      </c>
      <c r="B419" s="7">
        <v>0.35416666666666669</v>
      </c>
      <c r="C419" s="151">
        <v>1899</v>
      </c>
      <c r="D419">
        <v>112633</v>
      </c>
      <c r="E419" s="4" t="s">
        <v>3784</v>
      </c>
      <c r="F419" s="4"/>
      <c r="G419" s="3" t="s">
        <v>2822</v>
      </c>
      <c r="H419" s="3" t="s">
        <v>45</v>
      </c>
      <c r="I419" s="4" t="s">
        <v>2827</v>
      </c>
      <c r="J419" t="s">
        <v>2825</v>
      </c>
      <c r="K419" t="s">
        <v>244</v>
      </c>
      <c r="L419" t="s">
        <v>120</v>
      </c>
      <c r="M419" s="7">
        <v>0.36458333333333331</v>
      </c>
      <c r="N419" s="7">
        <v>0.48958333333333331</v>
      </c>
      <c r="O419" s="178" t="s">
        <v>3756</v>
      </c>
      <c r="P419" s="3">
        <v>2016</v>
      </c>
      <c r="Q419" s="4" t="str">
        <f>VLOOKUP(Citas[[#This Row],[VIN]],Servicios[VIN 8 BV],1,0)</f>
        <v>GK006922</v>
      </c>
      <c r="R419" t="str">
        <f>VLOOKUP(Citas[[#This Row],[VIN]],Noshow11[[VIN]:[STATUS]],3,0)</f>
        <v>REPROG</v>
      </c>
      <c r="S419" t="b">
        <f t="shared" si="25"/>
        <v>0</v>
      </c>
      <c r="T419" t="b">
        <f t="shared" si="26"/>
        <v>0</v>
      </c>
    </row>
    <row r="420" spans="1:20">
      <c r="A420" s="1">
        <v>45003</v>
      </c>
      <c r="B420" s="7">
        <v>0.35416666666666669</v>
      </c>
      <c r="C420" s="151">
        <v>5330</v>
      </c>
      <c r="D420">
        <v>112900</v>
      </c>
      <c r="E420" s="4" t="s">
        <v>3763</v>
      </c>
      <c r="F420" s="4" t="s">
        <v>3739</v>
      </c>
      <c r="G420" s="3" t="s">
        <v>2631</v>
      </c>
      <c r="H420" s="3" t="s">
        <v>58</v>
      </c>
      <c r="I420" s="4" t="s">
        <v>4189</v>
      </c>
      <c r="J420" t="s">
        <v>2634</v>
      </c>
      <c r="K420" t="s">
        <v>251</v>
      </c>
      <c r="L420" t="s">
        <v>119</v>
      </c>
      <c r="M420" s="7">
        <v>0.36458333333333331</v>
      </c>
      <c r="N420" s="7">
        <v>0.51041666666666663</v>
      </c>
      <c r="O420" s="178" t="s">
        <v>3740</v>
      </c>
      <c r="P420" s="3">
        <v>2019</v>
      </c>
      <c r="Q420" s="4" t="str">
        <f>VLOOKUP(Citas[[#This Row],[VIN]],Servicios[VIN 8 BV],1,0)</f>
        <v>K1407229</v>
      </c>
      <c r="R420" t="str">
        <f>VLOOKUP(Citas[[#This Row],[VIN]],Noshow11[[VIN]:[STATUS]],3,0)</f>
        <v>LATE</v>
      </c>
      <c r="S420" t="str">
        <f t="shared" si="25"/>
        <v>CONCRETADO</v>
      </c>
      <c r="T420" t="str">
        <f t="shared" si="26"/>
        <v>CONCRETADO</v>
      </c>
    </row>
    <row r="421" spans="1:20">
      <c r="A421" s="1">
        <v>45003</v>
      </c>
      <c r="B421" s="7">
        <v>0.375</v>
      </c>
      <c r="C421" s="151">
        <v>5140</v>
      </c>
      <c r="D421">
        <v>112808</v>
      </c>
      <c r="E421" s="4" t="s">
        <v>3793</v>
      </c>
      <c r="F421" s="4" t="s">
        <v>3739</v>
      </c>
      <c r="G421" s="3" t="s">
        <v>2638</v>
      </c>
      <c r="H421" s="3" t="s">
        <v>49</v>
      </c>
      <c r="I421" s="4" t="s">
        <v>2643</v>
      </c>
      <c r="J421" t="s">
        <v>2641</v>
      </c>
      <c r="K421" t="s">
        <v>310</v>
      </c>
      <c r="L421" t="s">
        <v>120</v>
      </c>
      <c r="M421" s="7">
        <v>0.42708333333333331</v>
      </c>
      <c r="N421" s="7">
        <v>0.61458333333333337</v>
      </c>
      <c r="O421" s="178" t="s">
        <v>3740</v>
      </c>
      <c r="P421" s="3">
        <v>2020</v>
      </c>
      <c r="Q421" s="4" t="str">
        <f>VLOOKUP(Citas[[#This Row],[VIN]],Servicios[VIN 8 BV],1,0)</f>
        <v>LP076402</v>
      </c>
      <c r="R421" t="str">
        <f>VLOOKUP(Citas[[#This Row],[VIN]],Noshow11[[VIN]:[STATUS]],3,0)</f>
        <v>ON TIME</v>
      </c>
      <c r="S421" t="str">
        <f t="shared" si="25"/>
        <v>CONCRETADO</v>
      </c>
      <c r="T421" t="str">
        <f t="shared" si="26"/>
        <v>CONCRETADO</v>
      </c>
    </row>
    <row r="422" spans="1:20">
      <c r="A422" s="1">
        <v>45003</v>
      </c>
      <c r="B422" s="7">
        <v>0.375</v>
      </c>
      <c r="C422" s="151">
        <v>2849</v>
      </c>
      <c r="D422">
        <v>112841</v>
      </c>
      <c r="E422" s="4" t="s">
        <v>3983</v>
      </c>
      <c r="F422" s="4" t="s">
        <v>3739</v>
      </c>
      <c r="G422" s="3" t="s">
        <v>2645</v>
      </c>
      <c r="H422" s="3" t="s">
        <v>54</v>
      </c>
      <c r="I422" s="4" t="s">
        <v>2650</v>
      </c>
      <c r="J422" t="s">
        <v>2648</v>
      </c>
      <c r="K422" t="s">
        <v>215</v>
      </c>
      <c r="L422" t="s">
        <v>119</v>
      </c>
      <c r="M422" s="7">
        <v>0.39583333333333331</v>
      </c>
      <c r="N422" s="7">
        <v>0.53125</v>
      </c>
      <c r="O422" s="178" t="s">
        <v>4188</v>
      </c>
      <c r="P422" s="3">
        <v>2019</v>
      </c>
      <c r="Q422" s="4" t="str">
        <f>VLOOKUP(Citas[[#This Row],[VIN]],Servicios[VIN 8 BV],1,0)</f>
        <v>K3069822</v>
      </c>
      <c r="R422" t="str">
        <f>VLOOKUP(Citas[[#This Row],[VIN]],Noshow11[[VIN]:[STATUS]],3,0)</f>
        <v>ON TIME</v>
      </c>
      <c r="S422" t="str">
        <f t="shared" si="25"/>
        <v>CONCRETADO</v>
      </c>
      <c r="T422" t="str">
        <f t="shared" si="26"/>
        <v>CONCRETADO</v>
      </c>
    </row>
    <row r="423" spans="1:20">
      <c r="A423" s="1">
        <v>45003</v>
      </c>
      <c r="B423" s="7">
        <v>0.38541666666666669</v>
      </c>
      <c r="C423" s="151">
        <v>3260</v>
      </c>
      <c r="D423">
        <v>112880</v>
      </c>
      <c r="E423" s="4" t="s">
        <v>3757</v>
      </c>
      <c r="F423" s="4" t="s">
        <v>3739</v>
      </c>
      <c r="G423" s="3" t="s">
        <v>2652</v>
      </c>
      <c r="H423" s="3" t="s">
        <v>45</v>
      </c>
      <c r="I423" s="4" t="s">
        <v>2657</v>
      </c>
      <c r="J423" t="s">
        <v>2655</v>
      </c>
      <c r="K423" t="s">
        <v>244</v>
      </c>
      <c r="L423" t="s">
        <v>120</v>
      </c>
      <c r="M423" s="7">
        <v>0.40625</v>
      </c>
      <c r="N423" s="7">
        <v>0.52083333333333337</v>
      </c>
      <c r="O423" s="178" t="s">
        <v>3740</v>
      </c>
      <c r="P423" s="3">
        <v>2018</v>
      </c>
      <c r="Q423" s="4" t="str">
        <f>VLOOKUP(Citas[[#This Row],[VIN]],Servicios[VIN 8 BV],1,0)</f>
        <v>JK023111</v>
      </c>
      <c r="R423" t="str">
        <f>VLOOKUP(Citas[[#This Row],[VIN]],Noshow11[[VIN]:[STATUS]],3,0)</f>
        <v>REPROG</v>
      </c>
      <c r="S423" t="b">
        <f t="shared" si="25"/>
        <v>0</v>
      </c>
      <c r="T423" t="b">
        <f t="shared" si="26"/>
        <v>0</v>
      </c>
    </row>
    <row r="424" spans="1:20">
      <c r="A424" s="1">
        <v>45003</v>
      </c>
      <c r="B424" s="7">
        <v>0.39583333333333331</v>
      </c>
      <c r="C424" s="151">
        <v>1899</v>
      </c>
      <c r="D424">
        <v>112837</v>
      </c>
      <c r="E424" s="4" t="s">
        <v>3765</v>
      </c>
      <c r="F424" s="4"/>
      <c r="G424" s="3" t="s">
        <v>2659</v>
      </c>
      <c r="H424" s="3" t="s">
        <v>45</v>
      </c>
      <c r="I424" s="4" t="s">
        <v>2664</v>
      </c>
      <c r="J424" t="s">
        <v>4190</v>
      </c>
      <c r="K424" t="s">
        <v>251</v>
      </c>
      <c r="L424" t="s">
        <v>120</v>
      </c>
      <c r="M424" s="7">
        <v>0.40625</v>
      </c>
      <c r="N424" s="7">
        <v>0.52083333333333337</v>
      </c>
      <c r="O424" s="178" t="s">
        <v>3737</v>
      </c>
      <c r="P424" s="3">
        <v>2020</v>
      </c>
      <c r="Q424" s="4" t="str">
        <f>VLOOKUP(Citas[[#This Row],[VIN]],Servicios[VIN 8 BV],1,0)</f>
        <v>L0082539</v>
      </c>
      <c r="R424" t="str">
        <f>VLOOKUP(Citas[[#This Row],[VIN]],Noshow11[[VIN]:[STATUS]],3,0)</f>
        <v>ON TIME</v>
      </c>
      <c r="S424" t="str">
        <f t="shared" si="25"/>
        <v>CONCRETADO</v>
      </c>
      <c r="T424" t="str">
        <f t="shared" si="26"/>
        <v>CONCRETADO</v>
      </c>
    </row>
    <row r="425" spans="1:20">
      <c r="A425" s="1">
        <v>45003</v>
      </c>
      <c r="B425" s="7">
        <v>0.39583333333333331</v>
      </c>
      <c r="C425" s="151">
        <v>1899</v>
      </c>
      <c r="D425">
        <v>112846</v>
      </c>
      <c r="E425" s="4" t="s">
        <v>3727</v>
      </c>
      <c r="F425" s="4" t="s">
        <v>3739</v>
      </c>
      <c r="G425" s="3" t="s">
        <v>3836</v>
      </c>
      <c r="H425" s="3" t="s">
        <v>54</v>
      </c>
      <c r="I425" s="4" t="s">
        <v>3837</v>
      </c>
      <c r="J425" t="s">
        <v>3838</v>
      </c>
      <c r="K425" t="s">
        <v>251</v>
      </c>
      <c r="L425" t="s">
        <v>119</v>
      </c>
      <c r="M425" s="7">
        <v>0.44791666666666669</v>
      </c>
      <c r="N425" s="7">
        <v>0.61458333333333337</v>
      </c>
      <c r="O425" s="178" t="s">
        <v>3740</v>
      </c>
      <c r="P425" s="3">
        <v>2021</v>
      </c>
      <c r="Q425" s="4" t="e">
        <f>VLOOKUP(Citas[[#This Row],[VIN]],Servicios[VIN 8 BV],1,0)</f>
        <v>#N/A</v>
      </c>
      <c r="R425" t="str">
        <f>VLOOKUP(Citas[[#This Row],[VIN]],Noshow11[[VIN]:[STATUS]],3,0)</f>
        <v>REPROG</v>
      </c>
      <c r="S425" t="b">
        <f t="shared" si="25"/>
        <v>0</v>
      </c>
      <c r="T425" t="b">
        <f t="shared" si="26"/>
        <v>0</v>
      </c>
    </row>
    <row r="426" spans="1:20">
      <c r="A426" s="1">
        <v>45003</v>
      </c>
      <c r="B426" s="7">
        <v>0.40625</v>
      </c>
      <c r="C426" s="151">
        <v>3260</v>
      </c>
      <c r="D426" t="s">
        <v>4191</v>
      </c>
      <c r="E426" s="4" t="s">
        <v>3771</v>
      </c>
      <c r="F426" s="4" t="s">
        <v>3739</v>
      </c>
      <c r="G426" s="3" t="s">
        <v>4192</v>
      </c>
      <c r="H426" s="3" t="s">
        <v>45</v>
      </c>
      <c r="I426" s="4" t="s">
        <v>3730</v>
      </c>
      <c r="J426" t="s">
        <v>4193</v>
      </c>
      <c r="K426" t="s">
        <v>274</v>
      </c>
      <c r="L426" t="s">
        <v>119</v>
      </c>
      <c r="M426" s="7">
        <v>0.48958333333333331</v>
      </c>
      <c r="N426" s="7">
        <v>0.58333333333333337</v>
      </c>
      <c r="O426" s="178" t="s">
        <v>3740</v>
      </c>
      <c r="P426" s="3">
        <v>2022</v>
      </c>
      <c r="Q426" s="4" t="str">
        <f>VLOOKUP(Citas[[#This Row],[VIN]],Servicios[VIN 8 BV],1,0)</f>
        <v>NJ018352</v>
      </c>
      <c r="R426" t="e">
        <f>VLOOKUP(Citas[[#This Row],[VIN]],Noshow11[[VIN]:[STATUS]],3,0)</f>
        <v>#N/A</v>
      </c>
      <c r="S426" t="e">
        <f t="shared" si="25"/>
        <v>#N/A</v>
      </c>
      <c r="T426" t="e">
        <f t="shared" si="26"/>
        <v>#N/A</v>
      </c>
    </row>
    <row r="427" spans="1:20">
      <c r="A427" s="1">
        <v>45003</v>
      </c>
      <c r="B427" s="7">
        <v>0.41666666666666669</v>
      </c>
      <c r="C427" s="151">
        <v>1899</v>
      </c>
      <c r="D427">
        <v>112733</v>
      </c>
      <c r="E427" s="4" t="s">
        <v>3727</v>
      </c>
      <c r="F427" s="4" t="s">
        <v>3739</v>
      </c>
      <c r="G427" s="3" t="s">
        <v>2673</v>
      </c>
      <c r="H427" s="3" t="s">
        <v>45</v>
      </c>
      <c r="I427" s="4" t="s">
        <v>2678</v>
      </c>
      <c r="J427" t="s">
        <v>2676</v>
      </c>
      <c r="K427" t="s">
        <v>251</v>
      </c>
      <c r="L427" t="s">
        <v>119</v>
      </c>
      <c r="M427" s="7">
        <v>0.46875</v>
      </c>
      <c r="N427" s="7">
        <v>0.55208333333333337</v>
      </c>
      <c r="O427" s="178" t="s">
        <v>3740</v>
      </c>
      <c r="P427" s="3">
        <v>2021</v>
      </c>
      <c r="Q427" s="4" t="str">
        <f>VLOOKUP(Citas[[#This Row],[VIN]],Servicios[VIN 8 BV],1,0)</f>
        <v>M1321719</v>
      </c>
      <c r="R427" t="str">
        <f>VLOOKUP(Citas[[#This Row],[VIN]],Noshow11[[VIN]:[STATUS]],3,0)</f>
        <v>CANCEL</v>
      </c>
      <c r="S427" t="b">
        <f t="shared" si="25"/>
        <v>0</v>
      </c>
      <c r="T427" t="b">
        <f t="shared" si="26"/>
        <v>0</v>
      </c>
    </row>
    <row r="428" spans="1:20">
      <c r="A428" s="1">
        <v>45003</v>
      </c>
      <c r="B428" s="7">
        <v>0.41666666666666669</v>
      </c>
      <c r="C428" s="151">
        <v>3260</v>
      </c>
      <c r="D428">
        <v>112850</v>
      </c>
      <c r="E428" s="4" t="s">
        <v>3757</v>
      </c>
      <c r="F428" s="4" t="s">
        <v>3739</v>
      </c>
      <c r="G428" s="3" t="s">
        <v>2666</v>
      </c>
      <c r="H428" s="3" t="s">
        <v>54</v>
      </c>
      <c r="I428" s="4" t="s">
        <v>4194</v>
      </c>
      <c r="J428" t="s">
        <v>2669</v>
      </c>
      <c r="K428" t="s">
        <v>617</v>
      </c>
      <c r="L428" t="s">
        <v>120</v>
      </c>
      <c r="M428" s="7">
        <v>0.5</v>
      </c>
      <c r="N428" s="7">
        <v>0.58333333333333337</v>
      </c>
      <c r="O428" s="178" t="s">
        <v>3740</v>
      </c>
      <c r="P428" s="3">
        <v>2020</v>
      </c>
      <c r="Q428" s="4" t="str">
        <f>VLOOKUP(Citas[[#This Row],[VIN]],Servicios[VIN 8 BV],1,0)</f>
        <v>LR109242</v>
      </c>
      <c r="R428" t="str">
        <f>VLOOKUP(Citas[[#This Row],[VIN]],Noshow11[[VIN]:[STATUS]],3,0)</f>
        <v>ON TIME</v>
      </c>
      <c r="S428" t="str">
        <f t="shared" si="25"/>
        <v>CONCRETADO</v>
      </c>
      <c r="T428" t="str">
        <f t="shared" si="26"/>
        <v>CONCRETADO</v>
      </c>
    </row>
    <row r="429" spans="1:20">
      <c r="A429" s="1">
        <v>45003</v>
      </c>
      <c r="B429" s="7">
        <v>0.42708333333333331</v>
      </c>
      <c r="C429" s="151">
        <v>0</v>
      </c>
      <c r="D429" t="s">
        <v>4195</v>
      </c>
      <c r="E429" s="4" t="s">
        <v>4196</v>
      </c>
      <c r="F429" s="4" t="s">
        <v>51</v>
      </c>
      <c r="G429" s="3" t="s">
        <v>3106</v>
      </c>
      <c r="H429" s="3" t="s">
        <v>67</v>
      </c>
      <c r="I429" s="4" t="s">
        <v>3111</v>
      </c>
      <c r="J429" t="s">
        <v>3109</v>
      </c>
      <c r="K429" t="s">
        <v>231</v>
      </c>
      <c r="L429" t="s">
        <v>120</v>
      </c>
      <c r="M429" s="7">
        <v>0.4375</v>
      </c>
      <c r="N429" s="7">
        <v>0.5625</v>
      </c>
      <c r="O429" s="178" t="s">
        <v>3737</v>
      </c>
      <c r="P429" s="3">
        <v>2022</v>
      </c>
      <c r="Q429" s="4" t="str">
        <f>VLOOKUP(Citas[[#This Row],[VIN]],Servicios[VIN 8 BV],1,0)</f>
        <v>N1253235</v>
      </c>
      <c r="R429" t="str">
        <f>VLOOKUP(Citas[[#This Row],[VIN]],Noshow11[[VIN]:[STATUS]],3,0)</f>
        <v>ON TIME</v>
      </c>
      <c r="S429" t="str">
        <f t="shared" si="25"/>
        <v>CONCRETADO</v>
      </c>
      <c r="T429" t="str">
        <f t="shared" si="26"/>
        <v>CONCRETADO</v>
      </c>
    </row>
    <row r="430" spans="1:20">
      <c r="A430" s="1">
        <v>45003</v>
      </c>
      <c r="B430" s="7">
        <v>0.42708333333333331</v>
      </c>
      <c r="C430" s="151">
        <v>6599</v>
      </c>
      <c r="D430">
        <v>112881</v>
      </c>
      <c r="E430" s="4" t="s">
        <v>3875</v>
      </c>
      <c r="F430" s="4"/>
      <c r="G430" s="3" t="s">
        <v>2680</v>
      </c>
      <c r="H430" s="3" t="s">
        <v>45</v>
      </c>
      <c r="I430" s="4" t="s">
        <v>2685</v>
      </c>
      <c r="J430" t="s">
        <v>2683</v>
      </c>
      <c r="K430" t="s">
        <v>310</v>
      </c>
      <c r="L430" t="s">
        <v>120</v>
      </c>
      <c r="M430" s="7">
        <v>0.4375</v>
      </c>
      <c r="N430" s="7">
        <v>0.58333333333333337</v>
      </c>
      <c r="O430" s="178" t="s">
        <v>3728</v>
      </c>
      <c r="P430" s="3">
        <v>2015</v>
      </c>
      <c r="Q430" s="4" t="str">
        <f>VLOOKUP(Citas[[#This Row],[VIN]],Servicios[VIN 8 BV],1,0)</f>
        <v>FP315450</v>
      </c>
      <c r="R430" t="str">
        <f>VLOOKUP(Citas[[#This Row],[VIN]],Noshow11[[VIN]:[STATUS]],3,0)</f>
        <v>REPROG</v>
      </c>
      <c r="S430" t="b">
        <f t="shared" si="25"/>
        <v>0</v>
      </c>
      <c r="T430" t="b">
        <f t="shared" si="26"/>
        <v>0</v>
      </c>
    </row>
    <row r="431" spans="1:20">
      <c r="A431" s="1">
        <v>45003</v>
      </c>
      <c r="B431" s="7">
        <v>0.4375</v>
      </c>
      <c r="C431" s="151">
        <v>2849</v>
      </c>
      <c r="D431">
        <v>112855</v>
      </c>
      <c r="E431" s="4" t="s">
        <v>4197</v>
      </c>
      <c r="F431" s="4"/>
      <c r="G431" s="3" t="s">
        <v>2687</v>
      </c>
      <c r="H431" s="3" t="s">
        <v>49</v>
      </c>
      <c r="I431" s="4" t="s">
        <v>2692</v>
      </c>
      <c r="J431" t="s">
        <v>2690</v>
      </c>
      <c r="K431" t="s">
        <v>215</v>
      </c>
      <c r="L431" t="s">
        <v>120</v>
      </c>
      <c r="M431" s="7">
        <v>0.48958333333333331</v>
      </c>
      <c r="N431" s="7">
        <v>0.5625</v>
      </c>
      <c r="O431" s="178" t="s">
        <v>3737</v>
      </c>
      <c r="P431" s="3">
        <v>2018</v>
      </c>
      <c r="Q431" s="4" t="str">
        <f>VLOOKUP(Citas[[#This Row],[VIN]],Servicios[VIN 8 BV],1,0)</f>
        <v>J3584220</v>
      </c>
      <c r="R431" t="str">
        <f>VLOOKUP(Citas[[#This Row],[VIN]],Noshow11[[VIN]:[STATUS]],3,0)</f>
        <v>ON TIME</v>
      </c>
      <c r="S431" t="str">
        <f t="shared" si="25"/>
        <v>CONCRETADO</v>
      </c>
      <c r="T431" t="str">
        <f t="shared" si="26"/>
        <v>CONCRETADO</v>
      </c>
    </row>
    <row r="432" spans="1:20">
      <c r="A432" s="1">
        <v>45003</v>
      </c>
      <c r="B432" s="7">
        <v>0.4375</v>
      </c>
      <c r="C432" s="151">
        <v>3260</v>
      </c>
      <c r="D432">
        <v>112892</v>
      </c>
      <c r="E432" s="4" t="s">
        <v>3771</v>
      </c>
      <c r="F432" s="4"/>
      <c r="G432" s="3" t="s">
        <v>4198</v>
      </c>
      <c r="H432" s="3" t="s">
        <v>54</v>
      </c>
      <c r="I432" s="4" t="s">
        <v>4199</v>
      </c>
      <c r="J432" t="s">
        <v>4200</v>
      </c>
      <c r="K432" t="s">
        <v>310</v>
      </c>
      <c r="L432" t="s">
        <v>119</v>
      </c>
      <c r="M432" s="7">
        <v>0.5</v>
      </c>
      <c r="N432" s="7">
        <v>0.58333333333333337</v>
      </c>
      <c r="O432" s="178" t="s">
        <v>3728</v>
      </c>
      <c r="P432" s="3">
        <v>2022</v>
      </c>
      <c r="Q432" s="4" t="str">
        <f>VLOOKUP(Citas[[#This Row],[VIN]],Servicios[VIN 8 BV],1,0)</f>
        <v>NP294930</v>
      </c>
      <c r="R432" t="str">
        <f>VLOOKUP(Citas[[#This Row],[VIN]],Noshow11[[VIN]:[STATUS]],3,0)</f>
        <v>CANCEL</v>
      </c>
      <c r="S432" t="b">
        <f t="shared" si="25"/>
        <v>0</v>
      </c>
      <c r="T432" t="b">
        <f t="shared" si="26"/>
        <v>0</v>
      </c>
    </row>
    <row r="433" spans="1:20">
      <c r="A433" s="1">
        <v>45003</v>
      </c>
      <c r="B433" s="7">
        <v>0.44791666666666669</v>
      </c>
      <c r="C433" s="151">
        <v>1899</v>
      </c>
      <c r="D433">
        <v>112883</v>
      </c>
      <c r="E433" s="4" t="s">
        <v>3755</v>
      </c>
      <c r="F433" s="4" t="s">
        <v>3739</v>
      </c>
      <c r="G433" s="3" t="s">
        <v>2701</v>
      </c>
      <c r="H433" s="3" t="s">
        <v>45</v>
      </c>
      <c r="I433" s="4" t="s">
        <v>2706</v>
      </c>
      <c r="J433" t="s">
        <v>2704</v>
      </c>
      <c r="K433" t="s">
        <v>244</v>
      </c>
      <c r="L433" t="s">
        <v>119</v>
      </c>
      <c r="M433" s="7">
        <v>0.46875</v>
      </c>
      <c r="N433" s="7">
        <v>0.57291666666666663</v>
      </c>
      <c r="O433" s="178" t="s">
        <v>3740</v>
      </c>
      <c r="P433" s="3">
        <v>2014</v>
      </c>
      <c r="Q433" s="4" t="str">
        <f>VLOOKUP(Citas[[#This Row],[VIN]],Servicios[VIN 8 BV],1,0)</f>
        <v>EK008244</v>
      </c>
      <c r="R433" t="str">
        <f>VLOOKUP(Citas[[#This Row],[VIN]],Noshow11[[VIN]:[STATUS]],3,0)</f>
        <v>REPROG</v>
      </c>
      <c r="S433" t="b">
        <f t="shared" si="25"/>
        <v>0</v>
      </c>
      <c r="T433" t="b">
        <f t="shared" si="26"/>
        <v>0</v>
      </c>
    </row>
    <row r="434" spans="1:20">
      <c r="A434" s="1">
        <v>45003</v>
      </c>
      <c r="B434" s="7">
        <v>0.45833333333333331</v>
      </c>
      <c r="C434" s="151">
        <v>1899</v>
      </c>
      <c r="D434">
        <v>112124</v>
      </c>
      <c r="E434" s="4" t="s">
        <v>3738</v>
      </c>
      <c r="F434" s="4"/>
      <c r="G434" s="3" t="s">
        <v>2708</v>
      </c>
      <c r="H434" s="3" t="s">
        <v>58</v>
      </c>
      <c r="I434" s="4" t="s">
        <v>3730</v>
      </c>
      <c r="J434" t="s">
        <v>2711</v>
      </c>
      <c r="K434" t="s">
        <v>310</v>
      </c>
      <c r="L434" t="s">
        <v>119</v>
      </c>
      <c r="M434" s="7">
        <v>0.51041666666666663</v>
      </c>
      <c r="N434" s="7">
        <v>0.58333333333333337</v>
      </c>
      <c r="O434" s="178" t="s">
        <v>3756</v>
      </c>
      <c r="P434" s="3">
        <v>2022</v>
      </c>
      <c r="Q434" s="4" t="str">
        <f>VLOOKUP(Citas[[#This Row],[VIN]],Servicios[VIN 8 BV],1,0)</f>
        <v>NP360703</v>
      </c>
      <c r="R434" t="str">
        <f>VLOOKUP(Citas[[#This Row],[VIN]],Noshow11[[VIN]:[STATUS]],3,0)</f>
        <v>LATE</v>
      </c>
      <c r="S434" t="str">
        <f t="shared" si="25"/>
        <v>CONCRETADO</v>
      </c>
      <c r="T434" t="str">
        <f t="shared" si="26"/>
        <v>CONCRETADO</v>
      </c>
    </row>
    <row r="435" spans="1:20">
      <c r="A435" s="1">
        <v>45003</v>
      </c>
      <c r="B435" s="7">
        <v>0.45833333333333331</v>
      </c>
      <c r="C435" s="151">
        <v>1899</v>
      </c>
      <c r="D435">
        <v>112866</v>
      </c>
      <c r="E435" s="4" t="s">
        <v>3762</v>
      </c>
      <c r="F435" s="4" t="s">
        <v>3739</v>
      </c>
      <c r="G435" s="3" t="s">
        <v>2694</v>
      </c>
      <c r="H435" s="3" t="s">
        <v>45</v>
      </c>
      <c r="I435" s="4" t="s">
        <v>2699</v>
      </c>
      <c r="J435" t="s">
        <v>2697</v>
      </c>
      <c r="K435" t="s">
        <v>231</v>
      </c>
      <c r="L435" t="s">
        <v>120</v>
      </c>
      <c r="M435" s="7">
        <v>0.53125</v>
      </c>
      <c r="N435" s="7">
        <v>0.59375</v>
      </c>
      <c r="O435" s="178" t="s">
        <v>3740</v>
      </c>
      <c r="P435" s="3">
        <v>2017</v>
      </c>
      <c r="Q435" s="4" t="str">
        <f>VLOOKUP(Citas[[#This Row],[VIN]],Servicios[VIN 8 BV],1,0)</f>
        <v>H1063414</v>
      </c>
      <c r="R435" t="str">
        <f>VLOOKUP(Citas[[#This Row],[VIN]],Noshow11[[VIN]:[STATUS]],3,0)</f>
        <v>ON TIME</v>
      </c>
      <c r="S435" t="str">
        <f t="shared" si="25"/>
        <v>CONCRETADO</v>
      </c>
      <c r="T435" t="str">
        <f t="shared" si="26"/>
        <v>CONCRETADO</v>
      </c>
    </row>
    <row r="436" spans="1:20">
      <c r="A436" s="1">
        <v>45003</v>
      </c>
      <c r="B436" s="7">
        <v>0.46875</v>
      </c>
      <c r="C436" s="151">
        <v>1899</v>
      </c>
      <c r="D436">
        <v>112882</v>
      </c>
      <c r="E436" s="4" t="s">
        <v>3829</v>
      </c>
      <c r="F436" s="4" t="s">
        <v>3739</v>
      </c>
      <c r="G436" s="3" t="s">
        <v>2715</v>
      </c>
      <c r="H436" s="3" t="s">
        <v>58</v>
      </c>
      <c r="I436" s="4" t="s">
        <v>2720</v>
      </c>
      <c r="J436" t="s">
        <v>2718</v>
      </c>
      <c r="K436" t="s">
        <v>310</v>
      </c>
      <c r="L436" t="s">
        <v>120</v>
      </c>
      <c r="M436" s="7">
        <v>0.54166666666666663</v>
      </c>
      <c r="N436" s="7">
        <v>0.58333333333333337</v>
      </c>
      <c r="O436" s="178" t="s">
        <v>3740</v>
      </c>
      <c r="P436" s="3">
        <v>2020</v>
      </c>
      <c r="Q436" s="4" t="str">
        <f>VLOOKUP(Citas[[#This Row],[VIN]],Servicios[VIN 8 BV],1,0)</f>
        <v>LP002218</v>
      </c>
      <c r="R436" t="str">
        <f>VLOOKUP(Citas[[#This Row],[VIN]],Noshow11[[VIN]:[STATUS]],3,0)</f>
        <v>ON TIME</v>
      </c>
      <c r="S436" t="str">
        <f t="shared" si="25"/>
        <v>CONCRETADO</v>
      </c>
      <c r="T436" t="str">
        <f t="shared" si="26"/>
        <v>CONCRETADO</v>
      </c>
    </row>
    <row r="437" spans="1:20">
      <c r="A437" s="1">
        <v>45003</v>
      </c>
      <c r="B437" s="7">
        <v>0.47916666666666669</v>
      </c>
      <c r="C437" s="151">
        <v>3260</v>
      </c>
      <c r="D437">
        <v>112869</v>
      </c>
      <c r="E437" s="4" t="s">
        <v>3771</v>
      </c>
      <c r="F437" s="4"/>
      <c r="G437" s="3" t="s">
        <v>4201</v>
      </c>
      <c r="H437" s="3" t="s">
        <v>49</v>
      </c>
      <c r="I437" s="4" t="s">
        <v>4202</v>
      </c>
      <c r="J437" t="s">
        <v>4203</v>
      </c>
      <c r="K437" t="s">
        <v>244</v>
      </c>
      <c r="L437" t="s">
        <v>119</v>
      </c>
      <c r="M437" s="7">
        <v>0.52083333333333337</v>
      </c>
      <c r="N437" s="7">
        <v>0.58333333333333337</v>
      </c>
      <c r="O437" s="178" t="s">
        <v>3728</v>
      </c>
      <c r="P437" s="3">
        <v>2022</v>
      </c>
      <c r="Q437" s="4" t="e">
        <f>VLOOKUP(Citas[[#This Row],[VIN]],Servicios[VIN 8 BV],1,0)</f>
        <v>#N/A</v>
      </c>
      <c r="R437" t="str">
        <f>VLOOKUP(Citas[[#This Row],[VIN]],Noshow11[[VIN]:[STATUS]],3,0)</f>
        <v>REPROG</v>
      </c>
      <c r="S437" t="b">
        <f t="shared" si="25"/>
        <v>0</v>
      </c>
      <c r="T437" t="b">
        <f t="shared" si="26"/>
        <v>0</v>
      </c>
    </row>
    <row r="438" spans="1:20">
      <c r="A438" s="1">
        <v>45006</v>
      </c>
      <c r="B438" s="7">
        <v>0.33333333333333331</v>
      </c>
      <c r="C438" s="151">
        <v>1899</v>
      </c>
      <c r="D438">
        <v>112840</v>
      </c>
      <c r="E438" s="4" t="s">
        <v>3727</v>
      </c>
      <c r="F438" s="4"/>
      <c r="G438" s="3" t="s">
        <v>3468</v>
      </c>
      <c r="H438" s="3" t="s">
        <v>58</v>
      </c>
      <c r="I438" s="4" t="s">
        <v>3473</v>
      </c>
      <c r="J438" t="s">
        <v>3471</v>
      </c>
      <c r="K438" t="s">
        <v>310</v>
      </c>
      <c r="L438" t="s">
        <v>119</v>
      </c>
      <c r="M438" s="7">
        <v>0.35416666666666669</v>
      </c>
      <c r="N438" s="7">
        <v>0.45833333333333331</v>
      </c>
      <c r="O438" s="178" t="s">
        <v>3728</v>
      </c>
      <c r="P438" s="3">
        <v>2022</v>
      </c>
      <c r="Q438" s="4" t="str">
        <f>VLOOKUP(Citas[[#This Row],[VIN]],Servicios[VIN 8 BV],1,0)</f>
        <v>NP277753</v>
      </c>
      <c r="R438" t="str">
        <f>VLOOKUP(Citas[[#This Row],[VIN]],Noshow11[[VIN]:[STATUS]],3,0)</f>
        <v>REPROG</v>
      </c>
      <c r="S438" t="b">
        <f t="shared" si="25"/>
        <v>0</v>
      </c>
      <c r="T438" t="b">
        <f t="shared" si="26"/>
        <v>0</v>
      </c>
    </row>
    <row r="439" spans="1:20">
      <c r="A439" s="1">
        <v>45006</v>
      </c>
      <c r="B439" s="7">
        <v>0.33333333333333331</v>
      </c>
      <c r="C439" s="151">
        <v>3260</v>
      </c>
      <c r="D439">
        <v>112854</v>
      </c>
      <c r="E439" s="4" t="s">
        <v>3771</v>
      </c>
      <c r="F439" s="4"/>
      <c r="G439" s="3" t="s">
        <v>2760</v>
      </c>
      <c r="H439" s="3" t="s">
        <v>58</v>
      </c>
      <c r="I439" s="4" t="s">
        <v>2765</v>
      </c>
      <c r="J439" t="s">
        <v>2763</v>
      </c>
      <c r="K439" t="s">
        <v>244</v>
      </c>
      <c r="L439" t="s">
        <v>118</v>
      </c>
      <c r="M439" s="7">
        <v>0.34375</v>
      </c>
      <c r="N439" s="7">
        <v>0.45833333333333331</v>
      </c>
      <c r="O439" s="178" t="s">
        <v>3756</v>
      </c>
      <c r="P439" s="3">
        <v>2022</v>
      </c>
      <c r="Q439" s="4" t="str">
        <f>VLOOKUP(Citas[[#This Row],[VIN]],Servicios[VIN 8 BV],1,0)</f>
        <v>N3002258</v>
      </c>
      <c r="R439" t="str">
        <f>VLOOKUP(Citas[[#This Row],[VIN]],Noshow11[[VIN]:[STATUS]],3,0)</f>
        <v>ON TIME</v>
      </c>
      <c r="S439" t="str">
        <f t="shared" si="25"/>
        <v>CONCRETADO</v>
      </c>
      <c r="T439" t="str">
        <f t="shared" si="26"/>
        <v>CONCRETADO</v>
      </c>
    </row>
    <row r="440" spans="1:20">
      <c r="A440" s="1">
        <v>45006</v>
      </c>
      <c r="B440" s="7">
        <v>0.33333333333333331</v>
      </c>
      <c r="C440" s="151">
        <v>1899</v>
      </c>
      <c r="D440">
        <v>112856</v>
      </c>
      <c r="E440" s="4" t="s">
        <v>3859</v>
      </c>
      <c r="F440" s="4" t="s">
        <v>3739</v>
      </c>
      <c r="G440" s="3" t="s">
        <v>2755</v>
      </c>
      <c r="H440" s="3" t="s">
        <v>58</v>
      </c>
      <c r="I440" s="4" t="s">
        <v>2759</v>
      </c>
      <c r="J440" t="s">
        <v>458</v>
      </c>
      <c r="K440" t="s">
        <v>425</v>
      </c>
      <c r="L440" t="s">
        <v>120</v>
      </c>
      <c r="M440" s="7">
        <v>0.35416666666666669</v>
      </c>
      <c r="N440" s="7">
        <v>0.45833333333333331</v>
      </c>
      <c r="O440" s="178" t="s">
        <v>3740</v>
      </c>
      <c r="P440" s="3">
        <v>2018</v>
      </c>
      <c r="Q440" s="4" t="str">
        <f>VLOOKUP(Citas[[#This Row],[VIN]],Servicios[VIN 8 BV],1,0)</f>
        <v>JS269263</v>
      </c>
      <c r="R440" t="str">
        <f>VLOOKUP(Citas[[#This Row],[VIN]],Noshow11[[VIN]:[STATUS]],3,0)</f>
        <v>ON TIME</v>
      </c>
      <c r="S440" t="str">
        <f t="shared" si="25"/>
        <v>CONCRETADO</v>
      </c>
      <c r="T440" t="str">
        <f t="shared" si="26"/>
        <v>CONCRETADO</v>
      </c>
    </row>
    <row r="441" spans="1:20">
      <c r="A441" s="1">
        <v>45006</v>
      </c>
      <c r="B441" s="7">
        <v>0.34375</v>
      </c>
      <c r="C441" s="151">
        <v>0</v>
      </c>
      <c r="D441" t="s">
        <v>4204</v>
      </c>
      <c r="E441" s="4" t="s">
        <v>4205</v>
      </c>
      <c r="F441" s="4" t="s">
        <v>51</v>
      </c>
      <c r="G441" s="3" t="s">
        <v>1418</v>
      </c>
      <c r="H441" s="3" t="s">
        <v>67</v>
      </c>
      <c r="I441" s="4" t="s">
        <v>3730</v>
      </c>
      <c r="J441" t="s">
        <v>4206</v>
      </c>
      <c r="K441" t="s">
        <v>231</v>
      </c>
      <c r="L441" t="s">
        <v>118</v>
      </c>
      <c r="M441" s="7">
        <v>0.35416666666666669</v>
      </c>
      <c r="N441" s="7">
        <v>0.53125</v>
      </c>
      <c r="O441" s="178" t="s">
        <v>3744</v>
      </c>
      <c r="P441" s="3">
        <v>2022</v>
      </c>
      <c r="Q441" s="4" t="str">
        <f>VLOOKUP(Citas[[#This Row],[VIN]],Servicios[VIN 8 BV],1,0)</f>
        <v>N1252737</v>
      </c>
      <c r="R441" t="str">
        <f>VLOOKUP(Citas[[#This Row],[VIN]],Noshow11[[VIN]:[STATUS]],3,0)</f>
        <v>ON TIME</v>
      </c>
      <c r="S441" t="str">
        <f t="shared" ref="S441:S504" si="27">IF(OR(R441="ON TIME",R441="LATE"),"CONCRETADO")</f>
        <v>CONCRETADO</v>
      </c>
      <c r="T441" t="str">
        <f t="shared" ref="T441:T504" si="28">IF(OR(R441="ON TIME",R441="LATE"),"CONCRETADO")</f>
        <v>CONCRETADO</v>
      </c>
    </row>
    <row r="442" spans="1:20">
      <c r="A442" s="1">
        <v>45006</v>
      </c>
      <c r="B442" s="7">
        <v>0.34375</v>
      </c>
      <c r="C442" s="151">
        <v>1899</v>
      </c>
      <c r="D442">
        <v>112914</v>
      </c>
      <c r="E442" s="4" t="s">
        <v>3738</v>
      </c>
      <c r="F442" s="4"/>
      <c r="G442" s="3" t="s">
        <v>2802</v>
      </c>
      <c r="H442" s="3" t="s">
        <v>49</v>
      </c>
      <c r="I442" s="4" t="s">
        <v>3730</v>
      </c>
      <c r="J442" t="s">
        <v>2805</v>
      </c>
      <c r="K442" t="s">
        <v>4207</v>
      </c>
      <c r="L442" t="s">
        <v>119</v>
      </c>
      <c r="M442" s="7">
        <v>0.36458333333333331</v>
      </c>
      <c r="N442" s="7">
        <v>0.5625</v>
      </c>
      <c r="O442" s="178" t="s">
        <v>3745</v>
      </c>
      <c r="P442" s="3">
        <v>2022</v>
      </c>
      <c r="Q442" s="4" t="str">
        <f>VLOOKUP(Citas[[#This Row],[VIN]],Servicios[VIN 8 BV],1,0)</f>
        <v>N3016115</v>
      </c>
      <c r="R442" t="str">
        <f>VLOOKUP(Citas[[#This Row],[VIN]],Noshow11[[VIN]:[STATUS]],3,0)</f>
        <v>LATE</v>
      </c>
      <c r="S442" t="str">
        <f t="shared" si="27"/>
        <v>CONCRETADO</v>
      </c>
      <c r="T442" t="str">
        <f t="shared" si="28"/>
        <v>CONCRETADO</v>
      </c>
    </row>
    <row r="443" spans="1:20">
      <c r="A443" s="1">
        <v>45006</v>
      </c>
      <c r="B443" s="7">
        <v>0.35416666666666669</v>
      </c>
      <c r="C443" s="151">
        <v>1899</v>
      </c>
      <c r="D443">
        <v>112801</v>
      </c>
      <c r="E443" s="4" t="s">
        <v>3812</v>
      </c>
      <c r="F443" s="4" t="s">
        <v>3739</v>
      </c>
      <c r="G443" s="3" t="s">
        <v>2767</v>
      </c>
      <c r="H443" s="3" t="s">
        <v>45</v>
      </c>
      <c r="I443" s="4" t="s">
        <v>2772</v>
      </c>
      <c r="J443" t="s">
        <v>2770</v>
      </c>
      <c r="K443" t="s">
        <v>310</v>
      </c>
      <c r="L443" t="s">
        <v>118</v>
      </c>
      <c r="M443" s="7">
        <v>0.36458333333333331</v>
      </c>
      <c r="N443" s="7">
        <v>0.47916666666666669</v>
      </c>
      <c r="O443" s="178" t="s">
        <v>3740</v>
      </c>
      <c r="P443" s="3">
        <v>2016</v>
      </c>
      <c r="Q443" s="4" t="str">
        <f>VLOOKUP(Citas[[#This Row],[VIN]],Servicios[VIN 8 BV],1,0)</f>
        <v>GP560654</v>
      </c>
      <c r="R443" t="str">
        <f>VLOOKUP(Citas[[#This Row],[VIN]],Noshow11[[VIN]:[STATUS]],3,0)</f>
        <v>ON TIME</v>
      </c>
      <c r="S443" t="str">
        <f t="shared" si="27"/>
        <v>CONCRETADO</v>
      </c>
      <c r="T443" t="str">
        <f t="shared" si="28"/>
        <v>CONCRETADO</v>
      </c>
    </row>
    <row r="444" spans="1:20">
      <c r="A444" s="1">
        <v>45006</v>
      </c>
      <c r="B444" s="7">
        <v>0.35416666666666669</v>
      </c>
      <c r="C444" s="151">
        <v>1899</v>
      </c>
      <c r="D444">
        <v>112834</v>
      </c>
      <c r="E444" s="4" t="s">
        <v>3738</v>
      </c>
      <c r="F444" s="4"/>
      <c r="G444" s="3" t="s">
        <v>2774</v>
      </c>
      <c r="H444" s="3" t="s">
        <v>45</v>
      </c>
      <c r="I444" s="4" t="s">
        <v>4208</v>
      </c>
      <c r="J444" t="s">
        <v>2777</v>
      </c>
      <c r="K444" t="s">
        <v>295</v>
      </c>
      <c r="L444" t="s">
        <v>119</v>
      </c>
      <c r="M444" s="7">
        <v>0.375</v>
      </c>
      <c r="N444" s="7">
        <v>0.48958333333333331</v>
      </c>
      <c r="O444" s="178" t="s">
        <v>3756</v>
      </c>
      <c r="P444" s="3">
        <v>2022</v>
      </c>
      <c r="Q444" s="4" t="str">
        <f>VLOOKUP(Citas[[#This Row],[VIN]],Servicios[VIN 8 BV],1,0)</f>
        <v>NW303122</v>
      </c>
      <c r="R444" t="str">
        <f>VLOOKUP(Citas[[#This Row],[VIN]],Noshow11[[VIN]:[STATUS]],3,0)</f>
        <v>ON TIME</v>
      </c>
      <c r="S444" t="str">
        <f t="shared" si="27"/>
        <v>CONCRETADO</v>
      </c>
      <c r="T444" t="str">
        <f t="shared" si="28"/>
        <v>CONCRETADO</v>
      </c>
    </row>
    <row r="445" spans="1:20">
      <c r="A445" s="1">
        <v>45006</v>
      </c>
      <c r="B445" s="7">
        <v>0.35416666666666669</v>
      </c>
      <c r="C445" s="151">
        <v>0</v>
      </c>
      <c r="D445">
        <v>112835</v>
      </c>
      <c r="E445" s="4" t="s">
        <v>4209</v>
      </c>
      <c r="F445" s="4" t="s">
        <v>51</v>
      </c>
      <c r="G445" s="3" t="s">
        <v>2596</v>
      </c>
      <c r="H445" s="3" t="s">
        <v>49</v>
      </c>
      <c r="I445" s="4" t="s">
        <v>4186</v>
      </c>
      <c r="J445" t="s">
        <v>2599</v>
      </c>
      <c r="K445" t="s">
        <v>367</v>
      </c>
      <c r="L445" t="s">
        <v>120</v>
      </c>
      <c r="M445" s="7">
        <v>0.375</v>
      </c>
      <c r="N445" s="7">
        <v>0.625</v>
      </c>
      <c r="O445" s="178" t="s">
        <v>3761</v>
      </c>
      <c r="P445" s="3">
        <v>2014</v>
      </c>
      <c r="Q445" s="4" t="str">
        <f>VLOOKUP(Citas[[#This Row],[VIN]],Servicios[VIN 8 BV],1,0)</f>
        <v>ES452588</v>
      </c>
      <c r="R445" t="str">
        <f>VLOOKUP(Citas[[#This Row],[VIN]],Noshow11[[VIN]:[STATUS]],3,0)</f>
        <v>LATE</v>
      </c>
      <c r="S445" t="str">
        <f t="shared" si="27"/>
        <v>CONCRETADO</v>
      </c>
      <c r="T445" t="str">
        <f t="shared" si="28"/>
        <v>CONCRETADO</v>
      </c>
    </row>
    <row r="446" spans="1:20">
      <c r="A446" s="1">
        <v>45006</v>
      </c>
      <c r="B446" s="7">
        <v>0.36458333333333331</v>
      </c>
      <c r="C446" s="151">
        <v>2849</v>
      </c>
      <c r="D446">
        <v>112826</v>
      </c>
      <c r="E446" s="4" t="s">
        <v>3888</v>
      </c>
      <c r="F446" s="4" t="s">
        <v>3739</v>
      </c>
      <c r="G446" s="3" t="s">
        <v>2781</v>
      </c>
      <c r="H446" s="3" t="s">
        <v>54</v>
      </c>
      <c r="I446" s="4" t="s">
        <v>2786</v>
      </c>
      <c r="J446" t="s">
        <v>2784</v>
      </c>
      <c r="K446" t="s">
        <v>509</v>
      </c>
      <c r="L446" t="s">
        <v>118</v>
      </c>
      <c r="M446" s="7">
        <v>0.38541666666666669</v>
      </c>
      <c r="N446" s="7">
        <v>0.73958333333333337</v>
      </c>
      <c r="O446" s="178" t="s">
        <v>4210</v>
      </c>
      <c r="P446" s="3">
        <v>2021</v>
      </c>
      <c r="Q446" s="4" t="str">
        <f>VLOOKUP(Citas[[#This Row],[VIN]],Servicios[VIN 8 BV],1,0)</f>
        <v>MS067287</v>
      </c>
      <c r="R446" t="str">
        <f>VLOOKUP(Citas[[#This Row],[VIN]],Noshow11[[VIN]:[STATUS]],3,0)</f>
        <v>ON TIME</v>
      </c>
      <c r="S446" t="str">
        <f t="shared" si="27"/>
        <v>CONCRETADO</v>
      </c>
      <c r="T446" t="str">
        <f t="shared" si="28"/>
        <v>CONCRETADO</v>
      </c>
    </row>
    <row r="447" spans="1:20">
      <c r="A447" s="1">
        <v>45006</v>
      </c>
      <c r="B447" s="7">
        <v>0.36458333333333331</v>
      </c>
      <c r="C447" s="151">
        <v>6598</v>
      </c>
      <c r="D447">
        <v>112862</v>
      </c>
      <c r="E447" s="4" t="s">
        <v>3793</v>
      </c>
      <c r="F447" s="4" t="s">
        <v>3876</v>
      </c>
      <c r="G447" s="3" t="s">
        <v>2795</v>
      </c>
      <c r="H447" s="3" t="s">
        <v>54</v>
      </c>
      <c r="I447" s="4" t="s">
        <v>2800</v>
      </c>
      <c r="J447" t="s">
        <v>2798</v>
      </c>
      <c r="K447" t="s">
        <v>338</v>
      </c>
      <c r="L447" t="s">
        <v>120</v>
      </c>
      <c r="M447" s="7">
        <v>0.40625</v>
      </c>
      <c r="N447" s="7">
        <v>0.61458333333333337</v>
      </c>
      <c r="O447" s="178" t="s">
        <v>3728</v>
      </c>
      <c r="P447" s="3">
        <v>2020</v>
      </c>
      <c r="Q447" s="4" t="str">
        <f>VLOOKUP(Citas[[#This Row],[VIN]],Servicios[VIN 8 BV],1,0)</f>
        <v>L6002335</v>
      </c>
      <c r="R447" t="str">
        <f>VLOOKUP(Citas[[#This Row],[VIN]],Noshow11[[VIN]:[STATUS]],3,0)</f>
        <v>LATE</v>
      </c>
      <c r="S447" t="str">
        <f t="shared" si="27"/>
        <v>CONCRETADO</v>
      </c>
      <c r="T447" t="str">
        <f t="shared" si="28"/>
        <v>CONCRETADO</v>
      </c>
    </row>
    <row r="448" spans="1:20">
      <c r="A448" s="1">
        <v>45006</v>
      </c>
      <c r="B448" s="7">
        <v>0.36458333333333331</v>
      </c>
      <c r="C448" s="151">
        <v>5140</v>
      </c>
      <c r="D448">
        <v>112891</v>
      </c>
      <c r="E448" s="4" t="s">
        <v>3793</v>
      </c>
      <c r="F448" s="4" t="s">
        <v>3876</v>
      </c>
      <c r="G448" s="3" t="s">
        <v>2788</v>
      </c>
      <c r="H448" s="3" t="s">
        <v>54</v>
      </c>
      <c r="I448" s="4" t="s">
        <v>2793</v>
      </c>
      <c r="J448" t="s">
        <v>2791</v>
      </c>
      <c r="K448" t="s">
        <v>251</v>
      </c>
      <c r="L448" t="s">
        <v>119</v>
      </c>
      <c r="M448" s="7">
        <v>0.38541666666666669</v>
      </c>
      <c r="N448" s="7">
        <v>0.69791666666666663</v>
      </c>
      <c r="O448" s="178" t="s">
        <v>3745</v>
      </c>
      <c r="P448" s="3">
        <v>2020</v>
      </c>
      <c r="Q448" s="4" t="str">
        <f>VLOOKUP(Citas[[#This Row],[VIN]],Servicios[VIN 8 BV],1,0)</f>
        <v>L0004686</v>
      </c>
      <c r="R448" t="str">
        <f>VLOOKUP(Citas[[#This Row],[VIN]],Noshow11[[VIN]:[STATUS]],3,0)</f>
        <v>REPROG</v>
      </c>
      <c r="S448" t="b">
        <f t="shared" si="27"/>
        <v>0</v>
      </c>
      <c r="T448" t="b">
        <f t="shared" si="28"/>
        <v>0</v>
      </c>
    </row>
    <row r="449" spans="1:20">
      <c r="A449" s="1">
        <v>45006</v>
      </c>
      <c r="B449" s="7">
        <v>0.375</v>
      </c>
      <c r="C449" s="151">
        <v>0</v>
      </c>
      <c r="D449">
        <v>112779</v>
      </c>
      <c r="E449" s="4" t="s">
        <v>4211</v>
      </c>
      <c r="F449" s="4"/>
      <c r="G449" s="3" t="s">
        <v>3368</v>
      </c>
      <c r="H449" s="3" t="s">
        <v>58</v>
      </c>
      <c r="I449" s="4" t="s">
        <v>4212</v>
      </c>
      <c r="J449" t="s">
        <v>3371</v>
      </c>
      <c r="K449" t="s">
        <v>425</v>
      </c>
      <c r="L449" t="s">
        <v>119</v>
      </c>
      <c r="M449" s="7">
        <v>0.38541666666666669</v>
      </c>
      <c r="N449" s="7">
        <v>0</v>
      </c>
      <c r="O449" s="178" t="s">
        <v>3737</v>
      </c>
      <c r="P449" s="3">
        <v>2011</v>
      </c>
      <c r="Q449" s="4" t="str">
        <f>VLOOKUP(Citas[[#This Row],[VIN]],Servicios[VIN 8 BV],1,0)</f>
        <v>BS028131</v>
      </c>
      <c r="R449" t="str">
        <f>VLOOKUP(Citas[[#This Row],[VIN]],Noshow11[[VIN]:[STATUS]],3,0)</f>
        <v>LATE</v>
      </c>
      <c r="S449" t="str">
        <f t="shared" si="27"/>
        <v>CONCRETADO</v>
      </c>
      <c r="T449" t="str">
        <f t="shared" si="28"/>
        <v>CONCRETADO</v>
      </c>
    </row>
    <row r="450" spans="1:20">
      <c r="A450" s="1">
        <v>45006</v>
      </c>
      <c r="B450" s="7">
        <v>0.375</v>
      </c>
      <c r="C450" s="151">
        <v>6280</v>
      </c>
      <c r="D450">
        <v>112809</v>
      </c>
      <c r="E450" s="4" t="s">
        <v>4213</v>
      </c>
      <c r="F450" s="4" t="s">
        <v>3739</v>
      </c>
      <c r="G450" s="3" t="s">
        <v>3240</v>
      </c>
      <c r="H450" s="3" t="s">
        <v>45</v>
      </c>
      <c r="I450" s="4" t="s">
        <v>3244</v>
      </c>
      <c r="J450" t="s">
        <v>707</v>
      </c>
      <c r="K450" t="s">
        <v>251</v>
      </c>
      <c r="L450" t="s">
        <v>118</v>
      </c>
      <c r="M450" s="7">
        <v>0.39583333333333331</v>
      </c>
      <c r="N450" s="7">
        <v>0.5625</v>
      </c>
      <c r="O450" s="178" t="s">
        <v>3776</v>
      </c>
      <c r="P450" s="3">
        <v>2022</v>
      </c>
      <c r="Q450" s="4" t="str">
        <f>VLOOKUP(Citas[[#This Row],[VIN]],Servicios[VIN 8 BV],1,0)</f>
        <v>N1328426</v>
      </c>
      <c r="R450" t="str">
        <f>VLOOKUP(Citas[[#This Row],[VIN]],Noshow11[[VIN]:[STATUS]],3,0)</f>
        <v>REPROG</v>
      </c>
      <c r="S450" t="b">
        <f t="shared" si="27"/>
        <v>0</v>
      </c>
      <c r="T450" t="b">
        <f t="shared" si="28"/>
        <v>0</v>
      </c>
    </row>
    <row r="451" spans="1:20">
      <c r="A451" s="1">
        <v>45006</v>
      </c>
      <c r="B451" s="7">
        <v>0.375</v>
      </c>
      <c r="C451" s="151">
        <v>1899</v>
      </c>
      <c r="D451">
        <v>112816</v>
      </c>
      <c r="E451" s="4" t="s">
        <v>3784</v>
      </c>
      <c r="F451" s="4"/>
      <c r="G451" s="3" t="s">
        <v>2809</v>
      </c>
      <c r="H451" s="3" t="s">
        <v>45</v>
      </c>
      <c r="I451" s="4" t="s">
        <v>2814</v>
      </c>
      <c r="J451" t="s">
        <v>2812</v>
      </c>
      <c r="K451" t="s">
        <v>231</v>
      </c>
      <c r="L451" t="s">
        <v>120</v>
      </c>
      <c r="M451" s="7">
        <v>0.38541666666666669</v>
      </c>
      <c r="N451" s="7">
        <v>0.48958333333333331</v>
      </c>
      <c r="O451" s="178" t="s">
        <v>3728</v>
      </c>
      <c r="P451" s="3">
        <v>2014</v>
      </c>
      <c r="Q451" s="4" t="str">
        <f>VLOOKUP(Citas[[#This Row],[VIN]],Servicios[VIN 8 BV],1,0)</f>
        <v>E1432453</v>
      </c>
      <c r="R451" t="str">
        <f>VLOOKUP(Citas[[#This Row],[VIN]],Noshow11[[VIN]:[STATUS]],3,0)</f>
        <v>LATE</v>
      </c>
      <c r="S451" t="str">
        <f t="shared" si="27"/>
        <v>CONCRETADO</v>
      </c>
      <c r="T451" t="str">
        <f t="shared" si="28"/>
        <v>CONCRETADO</v>
      </c>
    </row>
    <row r="452" spans="1:20">
      <c r="A452" s="1">
        <v>45006</v>
      </c>
      <c r="B452" s="7">
        <v>0.39583333333333331</v>
      </c>
      <c r="C452" s="151">
        <v>0</v>
      </c>
      <c r="D452">
        <v>112740</v>
      </c>
      <c r="E452" s="4" t="s">
        <v>4214</v>
      </c>
      <c r="F452" s="4"/>
      <c r="G452" s="3" t="s">
        <v>4215</v>
      </c>
      <c r="H452" s="3" t="s">
        <v>49</v>
      </c>
      <c r="I452" s="4" t="s">
        <v>4216</v>
      </c>
      <c r="J452" t="s">
        <v>4217</v>
      </c>
      <c r="K452" t="s">
        <v>223</v>
      </c>
      <c r="L452" t="s">
        <v>120</v>
      </c>
      <c r="M452" s="7">
        <v>0.41666666666666669</v>
      </c>
      <c r="N452" s="7">
        <v>0</v>
      </c>
      <c r="O452" s="178" t="s">
        <v>3744</v>
      </c>
      <c r="P452" s="3">
        <v>2019</v>
      </c>
      <c r="Q452" s="4" t="e">
        <f>VLOOKUP(Citas[[#This Row],[VIN]],Servicios[VIN 8 BV],1,0)</f>
        <v>#N/A</v>
      </c>
      <c r="R452" t="str">
        <f>VLOOKUP(Citas[[#This Row],[VIN]],Noshow11[[VIN]:[STATUS]],3,0)</f>
        <v>ON TIME</v>
      </c>
      <c r="S452" t="str">
        <f t="shared" si="27"/>
        <v>CONCRETADO</v>
      </c>
      <c r="T452" t="str">
        <f t="shared" si="28"/>
        <v>CONCRETADO</v>
      </c>
    </row>
    <row r="453" spans="1:20">
      <c r="A453" s="1">
        <v>45006</v>
      </c>
      <c r="B453" s="7">
        <v>0.39583333333333331</v>
      </c>
      <c r="C453" s="151">
        <v>6599</v>
      </c>
      <c r="D453">
        <v>112844</v>
      </c>
      <c r="E453" s="4" t="s">
        <v>3753</v>
      </c>
      <c r="F453" s="4" t="s">
        <v>3876</v>
      </c>
      <c r="G453" s="3" t="s">
        <v>2816</v>
      </c>
      <c r="H453" s="3" t="s">
        <v>58</v>
      </c>
      <c r="I453" s="4" t="s">
        <v>2820</v>
      </c>
      <c r="J453" t="s">
        <v>222</v>
      </c>
      <c r="K453" t="s">
        <v>251</v>
      </c>
      <c r="L453" t="s">
        <v>119</v>
      </c>
      <c r="M453" s="7">
        <v>0.40625</v>
      </c>
      <c r="N453" s="7">
        <v>0.54166666666666663</v>
      </c>
      <c r="O453" s="178" t="s">
        <v>3756</v>
      </c>
      <c r="P453" s="3">
        <v>2020</v>
      </c>
      <c r="Q453" s="4" t="str">
        <f>VLOOKUP(Citas[[#This Row],[VIN]],Servicios[VIN 8 BV],1,0)</f>
        <v>L0007569</v>
      </c>
      <c r="R453" t="str">
        <f>VLOOKUP(Citas[[#This Row],[VIN]],Noshow11[[VIN]:[STATUS]],3,0)</f>
        <v>ON TIME</v>
      </c>
      <c r="S453" t="str">
        <f t="shared" si="27"/>
        <v>CONCRETADO</v>
      </c>
      <c r="T453" t="str">
        <f t="shared" si="28"/>
        <v>CONCRETADO</v>
      </c>
    </row>
    <row r="454" spans="1:20">
      <c r="A454" s="1">
        <v>45006</v>
      </c>
      <c r="B454" s="7">
        <v>0.41666666666666669</v>
      </c>
      <c r="C454" s="151">
        <v>5140</v>
      </c>
      <c r="D454">
        <v>112806</v>
      </c>
      <c r="E454" s="4" t="s">
        <v>4218</v>
      </c>
      <c r="F454" s="4" t="s">
        <v>3739</v>
      </c>
      <c r="G454" s="3" t="s">
        <v>2955</v>
      </c>
      <c r="H454" s="3" t="s">
        <v>45</v>
      </c>
      <c r="I454" s="4" t="s">
        <v>4219</v>
      </c>
      <c r="J454" t="s">
        <v>2958</v>
      </c>
      <c r="K454" t="s">
        <v>251</v>
      </c>
      <c r="L454" t="s">
        <v>120</v>
      </c>
      <c r="M454" s="7">
        <v>0.4375</v>
      </c>
      <c r="N454" s="7">
        <v>0</v>
      </c>
      <c r="O454" s="178" t="s">
        <v>4046</v>
      </c>
      <c r="P454" s="3">
        <v>2017</v>
      </c>
      <c r="Q454" s="4" t="str">
        <f>VLOOKUP(Citas[[#This Row],[VIN]],Servicios[VIN 8 BV],1,0)</f>
        <v>H0252697</v>
      </c>
      <c r="R454" t="str">
        <f>VLOOKUP(Citas[[#This Row],[VIN]],Noshow11[[VIN]:[STATUS]],3,0)</f>
        <v>LATE</v>
      </c>
      <c r="S454" t="str">
        <f t="shared" si="27"/>
        <v>CONCRETADO</v>
      </c>
      <c r="T454" t="str">
        <f t="shared" si="28"/>
        <v>CONCRETADO</v>
      </c>
    </row>
    <row r="455" spans="1:20">
      <c r="A455" s="1">
        <v>45006</v>
      </c>
      <c r="B455" s="7">
        <v>0.41666666666666669</v>
      </c>
      <c r="C455" s="151">
        <v>1899</v>
      </c>
      <c r="D455">
        <v>112919</v>
      </c>
      <c r="E455" s="4" t="s">
        <v>3738</v>
      </c>
      <c r="F455" s="4" t="s">
        <v>3739</v>
      </c>
      <c r="G455" s="3" t="s">
        <v>2949</v>
      </c>
      <c r="H455" s="3" t="s">
        <v>54</v>
      </c>
      <c r="I455" s="4" t="s">
        <v>2954</v>
      </c>
      <c r="J455" t="s">
        <v>3953</v>
      </c>
      <c r="K455" t="s">
        <v>231</v>
      </c>
      <c r="L455" t="s">
        <v>118</v>
      </c>
      <c r="M455" s="7">
        <v>0.42708333333333331</v>
      </c>
      <c r="N455" s="7">
        <v>0.61458333333333337</v>
      </c>
      <c r="O455" s="178" t="s">
        <v>3740</v>
      </c>
      <c r="P455" s="3">
        <v>2023</v>
      </c>
      <c r="Q455" s="4" t="str">
        <f>VLOOKUP(Citas[[#This Row],[VIN]],Servicios[VIN 8 BV],1,0)</f>
        <v>P0001877</v>
      </c>
      <c r="R455" t="str">
        <f>VLOOKUP(Citas[[#This Row],[VIN]],Noshow11[[VIN]:[STATUS]],3,0)</f>
        <v>ON TIME</v>
      </c>
      <c r="S455" t="str">
        <f t="shared" si="27"/>
        <v>CONCRETADO</v>
      </c>
      <c r="T455" t="str">
        <f t="shared" si="28"/>
        <v>CONCRETADO</v>
      </c>
    </row>
    <row r="456" spans="1:20">
      <c r="A456" s="1">
        <v>45006</v>
      </c>
      <c r="B456" s="7">
        <v>0.4375</v>
      </c>
      <c r="C456" s="151">
        <v>6599</v>
      </c>
      <c r="D456">
        <v>112859</v>
      </c>
      <c r="E456" s="4" t="s">
        <v>4220</v>
      </c>
      <c r="F456" s="4" t="s">
        <v>3739</v>
      </c>
      <c r="G456" s="3" t="s">
        <v>2879</v>
      </c>
      <c r="H456" s="3" t="s">
        <v>45</v>
      </c>
      <c r="I456" s="4" t="s">
        <v>2883</v>
      </c>
      <c r="J456" t="s">
        <v>214</v>
      </c>
      <c r="K456" t="s">
        <v>310</v>
      </c>
      <c r="L456" t="s">
        <v>118</v>
      </c>
      <c r="M456" s="7">
        <v>0.47916666666666669</v>
      </c>
      <c r="N456" s="7">
        <v>0.77083333333333337</v>
      </c>
      <c r="O456" s="178" t="s">
        <v>3740</v>
      </c>
      <c r="P456" s="3">
        <v>2020</v>
      </c>
      <c r="Q456" s="4" t="str">
        <f>VLOOKUP(Citas[[#This Row],[VIN]],Servicios[VIN 8 BV],1,0)</f>
        <v>LP019947</v>
      </c>
      <c r="R456" t="str">
        <f>VLOOKUP(Citas[[#This Row],[VIN]],Noshow11[[VIN]:[STATUS]],3,0)</f>
        <v>ON TIME</v>
      </c>
      <c r="S456" t="str">
        <f t="shared" si="27"/>
        <v>CONCRETADO</v>
      </c>
      <c r="T456" t="str">
        <f t="shared" si="28"/>
        <v>CONCRETADO</v>
      </c>
    </row>
    <row r="457" spans="1:20">
      <c r="A457" s="1">
        <v>45006</v>
      </c>
      <c r="B457" s="7">
        <v>0.4375</v>
      </c>
      <c r="C457" s="151">
        <v>2849</v>
      </c>
      <c r="D457">
        <v>112864</v>
      </c>
      <c r="E457" s="4" t="s">
        <v>4221</v>
      </c>
      <c r="F457" s="4" t="s">
        <v>3739</v>
      </c>
      <c r="G457" s="3" t="s">
        <v>2835</v>
      </c>
      <c r="H457" s="3" t="s">
        <v>54</v>
      </c>
      <c r="I457" s="4" t="s">
        <v>2840</v>
      </c>
      <c r="J457" t="s">
        <v>2838</v>
      </c>
      <c r="K457" t="s">
        <v>223</v>
      </c>
      <c r="L457" t="s">
        <v>120</v>
      </c>
      <c r="M457" s="7">
        <v>0.46875</v>
      </c>
      <c r="N457" s="7">
        <v>0.73958333333333337</v>
      </c>
      <c r="O457" s="178" t="s">
        <v>3740</v>
      </c>
      <c r="P457" s="3">
        <v>2020</v>
      </c>
      <c r="Q457" s="4" t="str">
        <f>VLOOKUP(Citas[[#This Row],[VIN]],Servicios[VIN 8 BV],1,0)</f>
        <v>LJ038533</v>
      </c>
      <c r="R457" t="str">
        <f>VLOOKUP(Citas[[#This Row],[VIN]],Noshow11[[VIN]:[STATUS]],3,0)</f>
        <v>LATE</v>
      </c>
      <c r="S457" t="str">
        <f t="shared" si="27"/>
        <v>CONCRETADO</v>
      </c>
      <c r="T457" t="str">
        <f t="shared" si="28"/>
        <v>CONCRETADO</v>
      </c>
    </row>
    <row r="458" spans="1:20">
      <c r="A458" s="1">
        <v>45006</v>
      </c>
      <c r="B458" s="7">
        <v>0.4375</v>
      </c>
      <c r="C458" s="151">
        <v>3260</v>
      </c>
      <c r="D458">
        <v>112916</v>
      </c>
      <c r="E458" s="4" t="s">
        <v>3771</v>
      </c>
      <c r="F458" s="4"/>
      <c r="G458" s="3" t="s">
        <v>4201</v>
      </c>
      <c r="H458" s="3" t="s">
        <v>49</v>
      </c>
      <c r="I458" s="4" t="s">
        <v>4202</v>
      </c>
      <c r="J458" t="s">
        <v>4203</v>
      </c>
      <c r="K458" t="s">
        <v>244</v>
      </c>
      <c r="L458" t="s">
        <v>119</v>
      </c>
      <c r="M458" s="7">
        <v>0.45833333333333331</v>
      </c>
      <c r="N458" s="7">
        <v>0.60416666666666663</v>
      </c>
      <c r="O458" s="178" t="s">
        <v>3756</v>
      </c>
      <c r="P458" s="3">
        <v>2022</v>
      </c>
      <c r="Q458" s="4" t="e">
        <f>VLOOKUP(Citas[[#This Row],[VIN]],Servicios[VIN 8 BV],1,0)</f>
        <v>#N/A</v>
      </c>
      <c r="R458" t="str">
        <f>VLOOKUP(Citas[[#This Row],[VIN]],Noshow11[[VIN]:[STATUS]],3,0)</f>
        <v>REPROG</v>
      </c>
      <c r="S458" t="b">
        <f t="shared" si="27"/>
        <v>0</v>
      </c>
      <c r="T458" t="b">
        <f t="shared" si="28"/>
        <v>0</v>
      </c>
    </row>
    <row r="459" spans="1:20">
      <c r="A459" s="1">
        <v>45006</v>
      </c>
      <c r="B459" s="7">
        <v>0.44791666666666669</v>
      </c>
      <c r="C459" s="151">
        <v>0</v>
      </c>
      <c r="D459">
        <v>112860</v>
      </c>
      <c r="E459" s="4" t="s">
        <v>4222</v>
      </c>
      <c r="F459" s="4" t="s">
        <v>51</v>
      </c>
      <c r="G459" s="3" t="s">
        <v>2879</v>
      </c>
      <c r="H459" s="3" t="s">
        <v>45</v>
      </c>
      <c r="I459" s="4" t="s">
        <v>2883</v>
      </c>
      <c r="J459" t="s">
        <v>214</v>
      </c>
      <c r="K459" t="s">
        <v>310</v>
      </c>
      <c r="L459" t="s">
        <v>118</v>
      </c>
      <c r="M459" s="7">
        <v>0.54166666666666663</v>
      </c>
      <c r="N459" s="7">
        <v>0.77083333333333337</v>
      </c>
      <c r="O459" s="178" t="s">
        <v>3756</v>
      </c>
      <c r="P459" s="3">
        <v>2020</v>
      </c>
      <c r="Q459" s="4" t="str">
        <f>VLOOKUP(Citas[[#This Row],[VIN]],Servicios[VIN 8 BV],1,0)</f>
        <v>LP019947</v>
      </c>
      <c r="R459" t="str">
        <f>VLOOKUP(Citas[[#This Row],[VIN]],Noshow11[[VIN]:[STATUS]],3,0)</f>
        <v>ON TIME</v>
      </c>
      <c r="S459" t="str">
        <f t="shared" si="27"/>
        <v>CONCRETADO</v>
      </c>
      <c r="T459" t="str">
        <f t="shared" si="28"/>
        <v>CONCRETADO</v>
      </c>
    </row>
    <row r="460" spans="1:20">
      <c r="A460" s="1">
        <v>45006</v>
      </c>
      <c r="B460" s="7">
        <v>0.45833333333333331</v>
      </c>
      <c r="C460" s="151">
        <v>0</v>
      </c>
      <c r="D460">
        <v>112788</v>
      </c>
      <c r="E460" s="4" t="s">
        <v>4223</v>
      </c>
      <c r="F460" s="4"/>
      <c r="G460" s="3" t="s">
        <v>3375</v>
      </c>
      <c r="H460" s="3" t="s">
        <v>58</v>
      </c>
      <c r="I460" s="4" t="s">
        <v>3380</v>
      </c>
      <c r="J460" t="s">
        <v>3378</v>
      </c>
      <c r="K460" t="s">
        <v>517</v>
      </c>
      <c r="L460" t="s">
        <v>120</v>
      </c>
      <c r="M460" s="7">
        <v>0.46875</v>
      </c>
      <c r="N460" s="7">
        <v>0</v>
      </c>
      <c r="O460" s="178" t="s">
        <v>3737</v>
      </c>
      <c r="P460" s="3">
        <v>2012</v>
      </c>
      <c r="Q460" s="4" t="str">
        <f>VLOOKUP(Citas[[#This Row],[VIN]],Servicios[VIN 8 BV],1,0)</f>
        <v>CM137461</v>
      </c>
      <c r="R460" t="str">
        <f>VLOOKUP(Citas[[#This Row],[VIN]],Noshow11[[VIN]:[STATUS]],3,0)</f>
        <v>ON TIME</v>
      </c>
      <c r="S460" t="str">
        <f t="shared" si="27"/>
        <v>CONCRETADO</v>
      </c>
      <c r="T460" t="str">
        <f t="shared" si="28"/>
        <v>CONCRETADO</v>
      </c>
    </row>
    <row r="461" spans="1:20">
      <c r="A461" s="1">
        <v>45006</v>
      </c>
      <c r="B461" s="7">
        <v>0.45833333333333331</v>
      </c>
      <c r="C461" s="151">
        <v>0</v>
      </c>
      <c r="D461">
        <v>112813</v>
      </c>
      <c r="E461" s="4" t="s">
        <v>4224</v>
      </c>
      <c r="F461" s="4"/>
      <c r="G461" s="3" t="s">
        <v>2885</v>
      </c>
      <c r="H461" s="3" t="s">
        <v>45</v>
      </c>
      <c r="I461" s="4" t="s">
        <v>2890</v>
      </c>
      <c r="J461" t="s">
        <v>2888</v>
      </c>
      <c r="K461" t="s">
        <v>410</v>
      </c>
      <c r="L461" t="s">
        <v>118</v>
      </c>
      <c r="M461" s="7">
        <v>0.47916666666666669</v>
      </c>
      <c r="N461" s="7">
        <v>0.57291666666666663</v>
      </c>
      <c r="O461" s="178" t="s">
        <v>3728</v>
      </c>
      <c r="P461" s="3">
        <v>2022</v>
      </c>
      <c r="Q461" s="4" t="str">
        <f>VLOOKUP(Citas[[#This Row],[VIN]],Servicios[VIN 8 BV],1,0)</f>
        <v>N4200445</v>
      </c>
      <c r="R461" t="str">
        <f>VLOOKUP(Citas[[#This Row],[VIN]],Noshow11[[VIN]:[STATUS]],3,0)</f>
        <v>REPROG</v>
      </c>
      <c r="S461" t="b">
        <f t="shared" si="27"/>
        <v>0</v>
      </c>
      <c r="T461" t="b">
        <f t="shared" si="28"/>
        <v>0</v>
      </c>
    </row>
    <row r="462" spans="1:20">
      <c r="A462" s="1">
        <v>45006</v>
      </c>
      <c r="B462" s="7">
        <v>0.47916666666666669</v>
      </c>
      <c r="C462" s="151">
        <v>0</v>
      </c>
      <c r="D462">
        <v>112791</v>
      </c>
      <c r="E462" s="4" t="s">
        <v>4225</v>
      </c>
      <c r="F462" s="4"/>
      <c r="G462" s="3" t="s">
        <v>4069</v>
      </c>
      <c r="H462" s="3" t="s">
        <v>45</v>
      </c>
      <c r="I462" s="4" t="s">
        <v>4070</v>
      </c>
      <c r="J462" t="s">
        <v>4071</v>
      </c>
      <c r="K462" t="s">
        <v>367</v>
      </c>
      <c r="L462" t="s">
        <v>119</v>
      </c>
      <c r="M462" s="7">
        <v>0.5</v>
      </c>
      <c r="N462" s="7">
        <v>0</v>
      </c>
      <c r="O462" s="178" t="s">
        <v>3744</v>
      </c>
      <c r="P462" s="3">
        <v>2017</v>
      </c>
      <c r="Q462" s="4" t="e">
        <f>VLOOKUP(Citas[[#This Row],[VIN]],Servicios[VIN 8 BV],1,0)</f>
        <v>#N/A</v>
      </c>
      <c r="R462" t="str">
        <f>VLOOKUP(Citas[[#This Row],[VIN]],Noshow11[[VIN]:[STATUS]],3,0)</f>
        <v>REPROG</v>
      </c>
      <c r="S462" t="b">
        <f t="shared" si="27"/>
        <v>0</v>
      </c>
      <c r="T462" t="b">
        <f t="shared" si="28"/>
        <v>0</v>
      </c>
    </row>
    <row r="463" spans="1:20">
      <c r="A463" s="1">
        <v>45006</v>
      </c>
      <c r="B463" s="7">
        <v>0.47916666666666669</v>
      </c>
      <c r="C463" s="151">
        <v>3260</v>
      </c>
      <c r="D463">
        <v>112874</v>
      </c>
      <c r="E463" s="4" t="s">
        <v>4226</v>
      </c>
      <c r="F463" s="4"/>
      <c r="G463" s="3" t="s">
        <v>2849</v>
      </c>
      <c r="H463" s="3" t="s">
        <v>45</v>
      </c>
      <c r="I463" s="4" t="s">
        <v>2854</v>
      </c>
      <c r="J463" t="s">
        <v>2852</v>
      </c>
      <c r="K463" t="s">
        <v>295</v>
      </c>
      <c r="L463" t="s">
        <v>120</v>
      </c>
      <c r="M463" s="7">
        <v>0.51041666666666663</v>
      </c>
      <c r="N463" s="7">
        <v>0.66666666666666663</v>
      </c>
      <c r="O463" s="178" t="s">
        <v>4227</v>
      </c>
      <c r="P463" s="3">
        <v>2022</v>
      </c>
      <c r="Q463" s="4" t="str">
        <f>VLOOKUP(Citas[[#This Row],[VIN]],Servicios[VIN 8 BV],1,0)</f>
        <v>NW199770</v>
      </c>
      <c r="R463" t="str">
        <f>VLOOKUP(Citas[[#This Row],[VIN]],Noshow11[[VIN]:[STATUS]],3,0)</f>
        <v>LATE</v>
      </c>
      <c r="S463" t="str">
        <f t="shared" si="27"/>
        <v>CONCRETADO</v>
      </c>
      <c r="T463" t="str">
        <f t="shared" si="28"/>
        <v>CONCRETADO</v>
      </c>
    </row>
    <row r="464" spans="1:20">
      <c r="A464" s="1">
        <v>45006</v>
      </c>
      <c r="B464" s="7">
        <v>0.47916666666666669</v>
      </c>
      <c r="C464" s="151">
        <v>1899</v>
      </c>
      <c r="D464">
        <v>112877</v>
      </c>
      <c r="E464" s="4" t="s">
        <v>3859</v>
      </c>
      <c r="F464" s="4" t="s">
        <v>3739</v>
      </c>
      <c r="G464" s="3" t="s">
        <v>2842</v>
      </c>
      <c r="H464" s="3" t="s">
        <v>45</v>
      </c>
      <c r="I464" s="4" t="s">
        <v>4228</v>
      </c>
      <c r="J464" t="s">
        <v>4229</v>
      </c>
      <c r="K464" t="s">
        <v>244</v>
      </c>
      <c r="L464" t="s">
        <v>118</v>
      </c>
      <c r="M464" s="7">
        <v>0.54166666666666663</v>
      </c>
      <c r="N464" s="7">
        <v>0.625</v>
      </c>
      <c r="O464" s="178" t="s">
        <v>3740</v>
      </c>
      <c r="P464" s="3">
        <v>2018</v>
      </c>
      <c r="Q464" s="4" t="str">
        <f>VLOOKUP(Citas[[#This Row],[VIN]],Servicios[VIN 8 BV],1,0)</f>
        <v>JK021666</v>
      </c>
      <c r="R464" t="str">
        <f>VLOOKUP(Citas[[#This Row],[VIN]],Noshow11[[VIN]:[STATUS]],3,0)</f>
        <v>ON TIME</v>
      </c>
      <c r="S464" t="str">
        <f t="shared" si="27"/>
        <v>CONCRETADO</v>
      </c>
      <c r="T464" t="str">
        <f t="shared" si="28"/>
        <v>CONCRETADO</v>
      </c>
    </row>
    <row r="465" spans="1:20">
      <c r="A465" s="1">
        <v>45006</v>
      </c>
      <c r="B465" s="7">
        <v>0.5</v>
      </c>
      <c r="C465" s="151">
        <v>3260</v>
      </c>
      <c r="D465">
        <v>112906</v>
      </c>
      <c r="E465" s="4" t="s">
        <v>3920</v>
      </c>
      <c r="F465" s="4"/>
      <c r="G465" s="3" t="s">
        <v>3278</v>
      </c>
      <c r="H465" s="3" t="s">
        <v>54</v>
      </c>
      <c r="I465" s="4" t="s">
        <v>3283</v>
      </c>
      <c r="J465" t="s">
        <v>4230</v>
      </c>
      <c r="K465" t="s">
        <v>4231</v>
      </c>
      <c r="L465" t="s">
        <v>120</v>
      </c>
      <c r="M465" s="7">
        <v>0.52083333333333337</v>
      </c>
      <c r="N465" s="7">
        <v>0.72916666666666663</v>
      </c>
      <c r="O465" s="178" t="s">
        <v>3756</v>
      </c>
      <c r="P465" s="3">
        <v>2017</v>
      </c>
      <c r="Q465" s="4" t="str">
        <f>VLOOKUP(Citas[[#This Row],[VIN]],Servicios[VIN 8 BV],1,0)</f>
        <v>H1051203</v>
      </c>
      <c r="R465" t="str">
        <f>VLOOKUP(Citas[[#This Row],[VIN]],Noshow11[[VIN]:[STATUS]],3,0)</f>
        <v>CANCEL</v>
      </c>
      <c r="S465" t="b">
        <f t="shared" si="27"/>
        <v>0</v>
      </c>
      <c r="T465" t="b">
        <f t="shared" si="28"/>
        <v>0</v>
      </c>
    </row>
    <row r="466" spans="1:20">
      <c r="A466" s="1">
        <v>45006</v>
      </c>
      <c r="B466" s="7">
        <v>0.5</v>
      </c>
      <c r="C466" s="151">
        <v>1899</v>
      </c>
      <c r="D466">
        <v>112917</v>
      </c>
      <c r="E466" s="4" t="s">
        <v>3738</v>
      </c>
      <c r="F466" s="4" t="s">
        <v>3739</v>
      </c>
      <c r="G466" s="3" t="s">
        <v>2856</v>
      </c>
      <c r="H466" s="3" t="s">
        <v>54</v>
      </c>
      <c r="I466" s="4" t="s">
        <v>2861</v>
      </c>
      <c r="J466" t="s">
        <v>4232</v>
      </c>
      <c r="K466" t="s">
        <v>367</v>
      </c>
      <c r="L466" t="s">
        <v>119</v>
      </c>
      <c r="M466" s="7">
        <v>0.54166666666666663</v>
      </c>
      <c r="N466" s="7">
        <v>0.73958333333333337</v>
      </c>
      <c r="O466" s="178" t="s">
        <v>4233</v>
      </c>
      <c r="P466" s="3">
        <v>2023</v>
      </c>
      <c r="Q466" s="4" t="str">
        <f>VLOOKUP(Citas[[#This Row],[VIN]],Servicios[VIN 8 BV],1,0)</f>
        <v>PS141572</v>
      </c>
      <c r="R466" t="str">
        <f>VLOOKUP(Citas[[#This Row],[VIN]],Noshow11[[VIN]:[STATUS]],3,0)</f>
        <v>ON TIME</v>
      </c>
      <c r="S466" t="str">
        <f t="shared" si="27"/>
        <v>CONCRETADO</v>
      </c>
      <c r="T466" t="str">
        <f t="shared" si="28"/>
        <v>CONCRETADO</v>
      </c>
    </row>
    <row r="467" spans="1:20">
      <c r="A467" s="1">
        <v>45006</v>
      </c>
      <c r="B467" s="7">
        <v>0.52083333333333337</v>
      </c>
      <c r="C467" s="151">
        <v>0</v>
      </c>
      <c r="D467">
        <v>112799</v>
      </c>
      <c r="E467" s="4" t="s">
        <v>4234</v>
      </c>
      <c r="F467" s="4"/>
      <c r="G467" s="3" t="s">
        <v>2090</v>
      </c>
      <c r="H467" s="3" t="s">
        <v>45</v>
      </c>
      <c r="I467" s="4" t="s">
        <v>2095</v>
      </c>
      <c r="J467" t="s">
        <v>2093</v>
      </c>
      <c r="K467" t="s">
        <v>231</v>
      </c>
      <c r="L467" t="s">
        <v>119</v>
      </c>
      <c r="M467" s="7">
        <v>0.59375</v>
      </c>
      <c r="N467" s="7">
        <v>0</v>
      </c>
      <c r="O467" s="178" t="s">
        <v>3737</v>
      </c>
      <c r="P467" s="3">
        <v>2020</v>
      </c>
      <c r="Q467" s="4" t="str">
        <f>VLOOKUP(Citas[[#This Row],[VIN]],Servicios[VIN 8 BV],1,0)</f>
        <v>L1185468</v>
      </c>
      <c r="R467" t="str">
        <f>VLOOKUP(Citas[[#This Row],[VIN]],Noshow11[[VIN]:[STATUS]],3,0)</f>
        <v>LATE</v>
      </c>
      <c r="S467" t="str">
        <f t="shared" si="27"/>
        <v>CONCRETADO</v>
      </c>
      <c r="T467" t="str">
        <f t="shared" si="28"/>
        <v>CONCRETADO</v>
      </c>
    </row>
    <row r="468" spans="1:20">
      <c r="A468" s="1">
        <v>45006</v>
      </c>
      <c r="B468" s="7">
        <v>0.58333333333333337</v>
      </c>
      <c r="C468" s="151">
        <v>2849</v>
      </c>
      <c r="D468">
        <v>112907</v>
      </c>
      <c r="E468" s="4" t="s">
        <v>3891</v>
      </c>
      <c r="F468" s="4" t="s">
        <v>3739</v>
      </c>
      <c r="G468" s="3" t="s">
        <v>2863</v>
      </c>
      <c r="H468" s="3" t="s">
        <v>49</v>
      </c>
      <c r="I468" s="4" t="s">
        <v>4235</v>
      </c>
      <c r="J468" t="s">
        <v>2866</v>
      </c>
      <c r="K468" t="s">
        <v>295</v>
      </c>
      <c r="L468" t="s">
        <v>119</v>
      </c>
      <c r="M468" s="7">
        <v>0.59375</v>
      </c>
      <c r="N468" s="7">
        <v>0.73958333333333337</v>
      </c>
      <c r="O468" s="178" t="s">
        <v>3889</v>
      </c>
      <c r="P468" s="3">
        <v>2018</v>
      </c>
      <c r="Q468" s="4" t="str">
        <f>VLOOKUP(Citas[[#This Row],[VIN]],Servicios[VIN 8 BV],1,0)</f>
        <v>JW831721</v>
      </c>
      <c r="R468" t="str">
        <f>VLOOKUP(Citas[[#This Row],[VIN]],Noshow11[[VIN]:[STATUS]],3,0)</f>
        <v>ON TIME</v>
      </c>
      <c r="S468" t="str">
        <f t="shared" si="27"/>
        <v>CONCRETADO</v>
      </c>
      <c r="T468" t="str">
        <f t="shared" si="28"/>
        <v>CONCRETADO</v>
      </c>
    </row>
    <row r="469" spans="1:20">
      <c r="A469" s="1">
        <v>45006</v>
      </c>
      <c r="B469" s="7">
        <v>0.625</v>
      </c>
      <c r="C469" s="151">
        <v>0</v>
      </c>
      <c r="D469">
        <v>112920</v>
      </c>
      <c r="E469" s="4" t="s">
        <v>4236</v>
      </c>
      <c r="F469" s="4"/>
      <c r="G469" s="3" t="s">
        <v>4237</v>
      </c>
      <c r="H469" s="3" t="s">
        <v>49</v>
      </c>
      <c r="I469" s="4" t="s">
        <v>4238</v>
      </c>
      <c r="J469" t="s">
        <v>4239</v>
      </c>
      <c r="K469" t="s">
        <v>295</v>
      </c>
      <c r="L469" t="s">
        <v>118</v>
      </c>
      <c r="M469" s="7">
        <v>0.66666666666666663</v>
      </c>
      <c r="N469" s="7">
        <v>0.77083333333333337</v>
      </c>
      <c r="O469" s="178" t="s">
        <v>3761</v>
      </c>
      <c r="P469" s="3">
        <v>2017</v>
      </c>
      <c r="Q469" s="4" t="e">
        <f>VLOOKUP(Citas[[#This Row],[VIN]],Servicios[VIN 8 BV],1,0)</f>
        <v>#N/A</v>
      </c>
      <c r="R469" t="str">
        <f>VLOOKUP(Citas[[#This Row],[VIN]],Noshow11[[VIN]:[STATUS]],3,0)</f>
        <v>NO SHOW</v>
      </c>
      <c r="S469" t="b">
        <f t="shared" si="27"/>
        <v>0</v>
      </c>
      <c r="T469" t="b">
        <f t="shared" si="28"/>
        <v>0</v>
      </c>
    </row>
    <row r="470" spans="1:20">
      <c r="A470" s="1">
        <v>45006</v>
      </c>
      <c r="B470" s="7">
        <v>0.64583333333333337</v>
      </c>
      <c r="C470" s="151">
        <v>0</v>
      </c>
      <c r="D470">
        <v>112858</v>
      </c>
      <c r="E470" s="4" t="s">
        <v>4240</v>
      </c>
      <c r="F470" s="4"/>
      <c r="G470" s="3" t="s">
        <v>4125</v>
      </c>
      <c r="H470" s="3" t="s">
        <v>49</v>
      </c>
      <c r="I470" s="4" t="s">
        <v>4126</v>
      </c>
      <c r="J470" t="s">
        <v>4127</v>
      </c>
      <c r="K470" t="s">
        <v>231</v>
      </c>
      <c r="L470" t="s">
        <v>120</v>
      </c>
      <c r="M470" s="7">
        <v>0.66666666666666663</v>
      </c>
      <c r="N470" s="7">
        <v>0</v>
      </c>
      <c r="O470" s="178" t="s">
        <v>3728</v>
      </c>
      <c r="P470" s="3">
        <v>2021</v>
      </c>
      <c r="Q470" s="4" t="e">
        <f>VLOOKUP(Citas[[#This Row],[VIN]],Servicios[VIN 8 BV],1,0)</f>
        <v>#N/A</v>
      </c>
      <c r="R470" t="str">
        <f>VLOOKUP(Citas[[#This Row],[VIN]],Noshow11[[VIN]:[STATUS]],3,0)</f>
        <v>REPROG</v>
      </c>
      <c r="S470" t="b">
        <f t="shared" si="27"/>
        <v>0</v>
      </c>
      <c r="T470" t="b">
        <f t="shared" si="28"/>
        <v>0</v>
      </c>
    </row>
    <row r="471" spans="1:20">
      <c r="A471" s="1">
        <v>45007</v>
      </c>
      <c r="B471" s="7">
        <v>0.33333333333333331</v>
      </c>
      <c r="C471" s="151">
        <v>835.2</v>
      </c>
      <c r="D471">
        <v>112782</v>
      </c>
      <c r="E471" s="4" t="s">
        <v>4241</v>
      </c>
      <c r="F471" s="4"/>
      <c r="G471" s="3" t="s">
        <v>4242</v>
      </c>
      <c r="H471" s="3" t="s">
        <v>54</v>
      </c>
      <c r="I471" s="4" t="s">
        <v>3730</v>
      </c>
      <c r="J471" t="s">
        <v>4243</v>
      </c>
      <c r="K471" t="s">
        <v>509</v>
      </c>
      <c r="L471" t="s">
        <v>119</v>
      </c>
      <c r="M471" s="7">
        <v>0.35416666666666669</v>
      </c>
      <c r="N471" s="7" t="s">
        <v>3734</v>
      </c>
      <c r="O471" s="178" t="s">
        <v>3752</v>
      </c>
      <c r="P471" s="3">
        <v>2021</v>
      </c>
      <c r="Q471" s="4" t="e">
        <f>VLOOKUP(Citas[[#This Row],[VIN]],Servicios[VIN 8 BV],1,0)</f>
        <v>#N/A</v>
      </c>
      <c r="R471" t="str">
        <f>VLOOKUP(Citas[[#This Row],[VIN]],Noshow11[[VIN]:[STATUS]],3,0)</f>
        <v>ON TIME</v>
      </c>
      <c r="S471" t="str">
        <f t="shared" si="27"/>
        <v>CONCRETADO</v>
      </c>
      <c r="T471" t="str">
        <f t="shared" si="28"/>
        <v>CONCRETADO</v>
      </c>
    </row>
    <row r="472" spans="1:20">
      <c r="A472" s="1">
        <v>45007</v>
      </c>
      <c r="B472" s="7">
        <v>0.33333333333333331</v>
      </c>
      <c r="C472" s="151">
        <v>5140</v>
      </c>
      <c r="D472">
        <v>112865</v>
      </c>
      <c r="E472" s="4" t="s">
        <v>3793</v>
      </c>
      <c r="F472" s="4" t="s">
        <v>3739</v>
      </c>
      <c r="G472" s="3" t="s">
        <v>2962</v>
      </c>
      <c r="H472" s="3" t="s">
        <v>58</v>
      </c>
      <c r="I472" s="4" t="s">
        <v>2967</v>
      </c>
      <c r="J472" t="s">
        <v>2965</v>
      </c>
      <c r="K472" t="s">
        <v>251</v>
      </c>
      <c r="L472" t="s">
        <v>118</v>
      </c>
      <c r="M472" s="7">
        <v>0.35416666666666669</v>
      </c>
      <c r="N472" s="7">
        <v>0.45833333333333331</v>
      </c>
      <c r="O472" s="178" t="s">
        <v>3740</v>
      </c>
      <c r="P472" s="3">
        <v>2017</v>
      </c>
      <c r="Q472" s="4" t="str">
        <f>VLOOKUP(Citas[[#This Row],[VIN]],Servicios[VIN 8 BV],1,0)</f>
        <v>H0250512</v>
      </c>
      <c r="R472" t="str">
        <f>VLOOKUP(Citas[[#This Row],[VIN]],Noshow11[[VIN]:[STATUS]],3,0)</f>
        <v>LATE</v>
      </c>
      <c r="S472" t="str">
        <f t="shared" si="27"/>
        <v>CONCRETADO</v>
      </c>
      <c r="T472" t="str">
        <f t="shared" si="28"/>
        <v>CONCRETADO</v>
      </c>
    </row>
    <row r="473" spans="1:20">
      <c r="A473" s="1">
        <v>45007</v>
      </c>
      <c r="B473" s="7">
        <v>0.33333333333333331</v>
      </c>
      <c r="C473" s="151">
        <v>7434.2</v>
      </c>
      <c r="D473">
        <v>112909</v>
      </c>
      <c r="E473" s="4" t="s">
        <v>4244</v>
      </c>
      <c r="F473" s="4"/>
      <c r="G473" s="3" t="s">
        <v>3177</v>
      </c>
      <c r="H473" s="3" t="s">
        <v>49</v>
      </c>
      <c r="I473" s="4" t="s">
        <v>3182</v>
      </c>
      <c r="J473" t="s">
        <v>3180</v>
      </c>
      <c r="K473" t="s">
        <v>367</v>
      </c>
      <c r="L473" t="s">
        <v>120</v>
      </c>
      <c r="M473" s="7">
        <v>0.625</v>
      </c>
      <c r="N473" s="7" t="s">
        <v>3734</v>
      </c>
      <c r="O473" s="178" t="s">
        <v>4245</v>
      </c>
      <c r="P473" s="3">
        <v>2014</v>
      </c>
      <c r="Q473" s="4" t="str">
        <f>VLOOKUP(Citas[[#This Row],[VIN]],Servicios[VIN 8 BV],1,0)</f>
        <v>ES506662</v>
      </c>
      <c r="R473" t="str">
        <f>VLOOKUP(Citas[[#This Row],[VIN]],Noshow11[[VIN]:[STATUS]],3,0)</f>
        <v>ON TIME</v>
      </c>
      <c r="S473" t="str">
        <f t="shared" si="27"/>
        <v>CONCRETADO</v>
      </c>
      <c r="T473" t="str">
        <f t="shared" si="28"/>
        <v>CONCRETADO</v>
      </c>
    </row>
    <row r="474" spans="1:20">
      <c r="A474" s="1">
        <v>45007</v>
      </c>
      <c r="B474" s="7">
        <v>0.34375</v>
      </c>
      <c r="C474" s="151">
        <v>7549</v>
      </c>
      <c r="D474">
        <v>112894</v>
      </c>
      <c r="E474" s="4" t="s">
        <v>4086</v>
      </c>
      <c r="F474" s="4" t="s">
        <v>3739</v>
      </c>
      <c r="G474" s="3" t="s">
        <v>2969</v>
      </c>
      <c r="H474" s="3" t="s">
        <v>54</v>
      </c>
      <c r="I474" s="4" t="s">
        <v>2973</v>
      </c>
      <c r="J474" t="s">
        <v>294</v>
      </c>
      <c r="K474" t="s">
        <v>410</v>
      </c>
      <c r="L474" t="s">
        <v>120</v>
      </c>
      <c r="M474" s="7">
        <v>0.40625</v>
      </c>
      <c r="N474" s="7">
        <v>0.5</v>
      </c>
      <c r="O474" s="178" t="s">
        <v>3776</v>
      </c>
      <c r="P474" s="3">
        <v>2022</v>
      </c>
      <c r="Q474" s="4" t="str">
        <f>VLOOKUP(Citas[[#This Row],[VIN]],Servicios[VIN 8 BV],1,0)</f>
        <v>N4002047</v>
      </c>
      <c r="R474" t="str">
        <f>VLOOKUP(Citas[[#This Row],[VIN]],Noshow11[[VIN]:[STATUS]],3,0)</f>
        <v>LATE</v>
      </c>
      <c r="S474" t="str">
        <f t="shared" si="27"/>
        <v>CONCRETADO</v>
      </c>
      <c r="T474" t="str">
        <f t="shared" si="28"/>
        <v>CONCRETADO</v>
      </c>
    </row>
    <row r="475" spans="1:20">
      <c r="A475" s="1">
        <v>45007</v>
      </c>
      <c r="B475" s="7">
        <v>0.34375</v>
      </c>
      <c r="C475" s="151">
        <v>1899</v>
      </c>
      <c r="D475">
        <v>112921</v>
      </c>
      <c r="E475" s="4" t="s">
        <v>3738</v>
      </c>
      <c r="F475" s="4"/>
      <c r="G475" s="3" t="s">
        <v>2981</v>
      </c>
      <c r="H475" s="3" t="s">
        <v>54</v>
      </c>
      <c r="I475" s="4" t="s">
        <v>2986</v>
      </c>
      <c r="J475" t="s">
        <v>2984</v>
      </c>
      <c r="K475" t="s">
        <v>310</v>
      </c>
      <c r="L475" t="s">
        <v>119</v>
      </c>
      <c r="M475" s="7">
        <v>0.35416666666666669</v>
      </c>
      <c r="N475" s="7">
        <v>0.45833333333333331</v>
      </c>
      <c r="O475" s="178" t="s">
        <v>4246</v>
      </c>
      <c r="P475" s="3">
        <v>2022</v>
      </c>
      <c r="Q475" s="4" t="str">
        <f>VLOOKUP(Citas[[#This Row],[VIN]],Servicios[VIN 8 BV],1,0)</f>
        <v>NP387426</v>
      </c>
      <c r="R475" t="str">
        <f>VLOOKUP(Citas[[#This Row],[VIN]],Noshow11[[VIN]:[STATUS]],3,0)</f>
        <v>LATE</v>
      </c>
      <c r="S475" t="str">
        <f t="shared" si="27"/>
        <v>CONCRETADO</v>
      </c>
      <c r="T475" t="str">
        <f t="shared" si="28"/>
        <v>CONCRETADO</v>
      </c>
    </row>
    <row r="476" spans="1:20">
      <c r="A476" s="1">
        <v>45007</v>
      </c>
      <c r="B476" s="7">
        <v>0.35416666666666669</v>
      </c>
      <c r="C476" s="151">
        <v>1899</v>
      </c>
      <c r="D476">
        <v>112843</v>
      </c>
      <c r="E476" s="4" t="s">
        <v>3754</v>
      </c>
      <c r="F476" s="4"/>
      <c r="G476" s="3" t="s">
        <v>3941</v>
      </c>
      <c r="H476" s="3" t="s">
        <v>49</v>
      </c>
      <c r="I476" s="4" t="s">
        <v>3942</v>
      </c>
      <c r="J476" t="s">
        <v>3943</v>
      </c>
      <c r="K476" t="s">
        <v>367</v>
      </c>
      <c r="L476" t="s">
        <v>118</v>
      </c>
      <c r="M476" s="7">
        <v>0.38541666666666669</v>
      </c>
      <c r="N476" s="7">
        <v>0.5</v>
      </c>
      <c r="O476" s="178" t="s">
        <v>3737</v>
      </c>
      <c r="P476" s="3">
        <v>2007</v>
      </c>
      <c r="Q476" s="4" t="e">
        <f>VLOOKUP(Citas[[#This Row],[VIN]],Servicios[VIN 8 BV],1,0)</f>
        <v>#N/A</v>
      </c>
      <c r="R476" t="str">
        <f>VLOOKUP(Citas[[#This Row],[VIN]],Noshow11[[VIN]:[STATUS]],3,0)</f>
        <v>NO SHOW</v>
      </c>
      <c r="S476" t="b">
        <f t="shared" si="27"/>
        <v>0</v>
      </c>
      <c r="T476" t="b">
        <f t="shared" si="28"/>
        <v>0</v>
      </c>
    </row>
    <row r="477" spans="1:20">
      <c r="A477" s="1">
        <v>45007</v>
      </c>
      <c r="B477" s="7">
        <v>0.35416666666666669</v>
      </c>
      <c r="C477" s="151">
        <v>5940</v>
      </c>
      <c r="D477">
        <v>112868</v>
      </c>
      <c r="E477" s="4" t="s">
        <v>4247</v>
      </c>
      <c r="F477" s="4" t="s">
        <v>3739</v>
      </c>
      <c r="G477" s="3" t="s">
        <v>2988</v>
      </c>
      <c r="H477" s="3" t="s">
        <v>45</v>
      </c>
      <c r="I477" s="4" t="s">
        <v>3730</v>
      </c>
      <c r="J477" t="s">
        <v>2991</v>
      </c>
      <c r="K477" t="s">
        <v>359</v>
      </c>
      <c r="L477" t="s">
        <v>119</v>
      </c>
      <c r="M477" s="7">
        <v>0.38541666666666669</v>
      </c>
      <c r="N477" s="7">
        <v>0.5</v>
      </c>
      <c r="O477" s="178" t="s">
        <v>3776</v>
      </c>
      <c r="P477" s="3">
        <v>2017</v>
      </c>
      <c r="Q477" s="4" t="str">
        <f>VLOOKUP(Citas[[#This Row],[VIN]],Servicios[VIN 8 BV],1,0)</f>
        <v>HU657708</v>
      </c>
      <c r="R477" t="str">
        <f>VLOOKUP(Citas[[#This Row],[VIN]],Noshow11[[VIN]:[STATUS]],3,0)</f>
        <v>REPROG</v>
      </c>
      <c r="S477" t="b">
        <f t="shared" si="27"/>
        <v>0</v>
      </c>
      <c r="T477" t="b">
        <f t="shared" si="28"/>
        <v>0</v>
      </c>
    </row>
    <row r="478" spans="1:20">
      <c r="A478" s="1">
        <v>45007</v>
      </c>
      <c r="B478" s="7">
        <v>0.35416666666666669</v>
      </c>
      <c r="C478" s="151">
        <v>3260</v>
      </c>
      <c r="D478">
        <v>112884</v>
      </c>
      <c r="E478" s="4" t="s">
        <v>3964</v>
      </c>
      <c r="F478" s="4"/>
      <c r="G478" s="3" t="s">
        <v>2995</v>
      </c>
      <c r="H478" s="3" t="s">
        <v>49</v>
      </c>
      <c r="I478" s="4" t="s">
        <v>3000</v>
      </c>
      <c r="J478" t="s">
        <v>2998</v>
      </c>
      <c r="K478" t="s">
        <v>517</v>
      </c>
      <c r="L478" t="s">
        <v>120</v>
      </c>
      <c r="M478" s="7">
        <v>0.36458333333333331</v>
      </c>
      <c r="N478" s="7">
        <v>0.45833333333333331</v>
      </c>
      <c r="O478" s="178" t="s">
        <v>3728</v>
      </c>
      <c r="P478" s="3">
        <v>2008</v>
      </c>
      <c r="Q478" s="4" t="str">
        <f>VLOOKUP(Citas[[#This Row],[VIN]],Servicios[VIN 8 BV],1,0)</f>
        <v>8M049880</v>
      </c>
      <c r="R478" t="str">
        <f>VLOOKUP(Citas[[#This Row],[VIN]],Noshow11[[VIN]:[STATUS]],3,0)</f>
        <v>LATE</v>
      </c>
      <c r="S478" t="str">
        <f t="shared" si="27"/>
        <v>CONCRETADO</v>
      </c>
      <c r="T478" t="str">
        <f t="shared" si="28"/>
        <v>CONCRETADO</v>
      </c>
    </row>
    <row r="479" spans="1:20">
      <c r="A479" s="1">
        <v>45007</v>
      </c>
      <c r="B479" s="7">
        <v>0.36458333333333331</v>
      </c>
      <c r="C479" s="151">
        <v>6130</v>
      </c>
      <c r="D479">
        <v>112934</v>
      </c>
      <c r="E479" s="4" t="s">
        <v>4248</v>
      </c>
      <c r="F479" s="4" t="s">
        <v>3739</v>
      </c>
      <c r="G479" s="3" t="s">
        <v>3240</v>
      </c>
      <c r="H479" s="3" t="s">
        <v>45</v>
      </c>
      <c r="I479" s="4" t="s">
        <v>3244</v>
      </c>
      <c r="J479" t="s">
        <v>707</v>
      </c>
      <c r="K479" t="s">
        <v>251</v>
      </c>
      <c r="L479" t="s">
        <v>118</v>
      </c>
      <c r="M479" s="7">
        <v>0.55555555555555558</v>
      </c>
      <c r="N479" s="7">
        <v>0.70833333333333337</v>
      </c>
      <c r="O479" s="178" t="s">
        <v>3776</v>
      </c>
      <c r="P479" s="3">
        <v>2022</v>
      </c>
      <c r="Q479" s="4" t="str">
        <f>VLOOKUP(Citas[[#This Row],[VIN]],Servicios[VIN 8 BV],1,0)</f>
        <v>N1328426</v>
      </c>
      <c r="R479" t="str">
        <f>VLOOKUP(Citas[[#This Row],[VIN]],Noshow11[[VIN]:[STATUS]],3,0)</f>
        <v>REPROG</v>
      </c>
      <c r="S479" t="b">
        <f t="shared" si="27"/>
        <v>0</v>
      </c>
      <c r="T479" t="b">
        <f t="shared" si="28"/>
        <v>0</v>
      </c>
    </row>
    <row r="480" spans="1:20">
      <c r="A480" s="1">
        <v>45007</v>
      </c>
      <c r="B480" s="7">
        <v>0.36458333333333331</v>
      </c>
      <c r="C480" s="151">
        <v>1899</v>
      </c>
      <c r="D480">
        <v>112947</v>
      </c>
      <c r="E480" s="4" t="s">
        <v>3765</v>
      </c>
      <c r="F480" s="4" t="s">
        <v>3739</v>
      </c>
      <c r="G480" s="3" t="s">
        <v>3184</v>
      </c>
      <c r="H480" s="3" t="s">
        <v>45</v>
      </c>
      <c r="I480" s="4" t="s">
        <v>3189</v>
      </c>
      <c r="J480" t="s">
        <v>4249</v>
      </c>
      <c r="K480" t="s">
        <v>244</v>
      </c>
      <c r="L480" t="s">
        <v>120</v>
      </c>
      <c r="M480" s="7">
        <v>0.48958333333333331</v>
      </c>
      <c r="N480" s="7">
        <v>0.625</v>
      </c>
      <c r="O480" s="178" t="s">
        <v>3740</v>
      </c>
      <c r="P480" s="3">
        <v>2021</v>
      </c>
      <c r="Q480" s="4" t="str">
        <f>VLOOKUP(Citas[[#This Row],[VIN]],Servicios[VIN 8 BV],1,0)</f>
        <v>MK012995</v>
      </c>
      <c r="R480" t="str">
        <f>VLOOKUP(Citas[[#This Row],[VIN]],Noshow11[[VIN]:[STATUS]],3,0)</f>
        <v>LATE</v>
      </c>
      <c r="S480" t="str">
        <f t="shared" si="27"/>
        <v>CONCRETADO</v>
      </c>
      <c r="T480" t="str">
        <f t="shared" si="28"/>
        <v>CONCRETADO</v>
      </c>
    </row>
    <row r="481" spans="1:20">
      <c r="A481" s="1">
        <v>45007</v>
      </c>
      <c r="B481" s="7">
        <v>0.375</v>
      </c>
      <c r="C481" s="151">
        <v>6599</v>
      </c>
      <c r="D481">
        <v>112059</v>
      </c>
      <c r="E481" s="4" t="s">
        <v>3753</v>
      </c>
      <c r="F481" s="4"/>
      <c r="G481" s="3" t="s">
        <v>3018</v>
      </c>
      <c r="H481" s="3" t="s">
        <v>54</v>
      </c>
      <c r="I481" s="4" t="s">
        <v>3023</v>
      </c>
      <c r="J481" t="s">
        <v>3021</v>
      </c>
      <c r="K481" t="s">
        <v>295</v>
      </c>
      <c r="L481" t="s">
        <v>118</v>
      </c>
      <c r="M481" s="7">
        <v>0.38541666666666669</v>
      </c>
      <c r="N481" s="7">
        <v>0.58333333333333337</v>
      </c>
      <c r="O481" s="178" t="s">
        <v>3756</v>
      </c>
      <c r="P481" s="3">
        <v>2014</v>
      </c>
      <c r="Q481" s="4" t="str">
        <f>VLOOKUP(Citas[[#This Row],[VIN]],Servicios[VIN 8 BV],1,0)</f>
        <v>EW145388</v>
      </c>
      <c r="R481" t="str">
        <f>VLOOKUP(Citas[[#This Row],[VIN]],Noshow11[[VIN]:[STATUS]],3,0)</f>
        <v>LATE</v>
      </c>
      <c r="S481" t="str">
        <f t="shared" si="27"/>
        <v>CONCRETADO</v>
      </c>
      <c r="T481" t="str">
        <f t="shared" si="28"/>
        <v>CONCRETADO</v>
      </c>
    </row>
    <row r="482" spans="1:20">
      <c r="A482" s="1">
        <v>45007</v>
      </c>
      <c r="B482" s="7">
        <v>0.375</v>
      </c>
      <c r="C482" s="151">
        <v>835.2</v>
      </c>
      <c r="D482">
        <v>112798</v>
      </c>
      <c r="E482" s="4" t="s">
        <v>4250</v>
      </c>
      <c r="F482" s="4"/>
      <c r="G482" s="3" t="s">
        <v>4251</v>
      </c>
      <c r="H482" s="3" t="s">
        <v>54</v>
      </c>
      <c r="I482" s="4" t="s">
        <v>4252</v>
      </c>
      <c r="J482" t="s">
        <v>4253</v>
      </c>
      <c r="K482" t="s">
        <v>310</v>
      </c>
      <c r="L482" t="s">
        <v>119</v>
      </c>
      <c r="M482" s="7">
        <v>0.41666666666666669</v>
      </c>
      <c r="N482" s="7" t="s">
        <v>3734</v>
      </c>
      <c r="O482" s="178" t="s">
        <v>3735</v>
      </c>
      <c r="P482" s="3">
        <v>2019</v>
      </c>
      <c r="Q482" s="4" t="e">
        <f>VLOOKUP(Citas[[#This Row],[VIN]],Servicios[VIN 8 BV],1,0)</f>
        <v>#N/A</v>
      </c>
      <c r="R482" t="str">
        <f>VLOOKUP(Citas[[#This Row],[VIN]],Noshow11[[VIN]:[STATUS]],3,0)</f>
        <v>CANCEL</v>
      </c>
      <c r="S482" t="b">
        <f t="shared" si="27"/>
        <v>0</v>
      </c>
      <c r="T482" t="b">
        <f t="shared" si="28"/>
        <v>0</v>
      </c>
    </row>
    <row r="483" spans="1:20">
      <c r="A483" s="1">
        <v>45007</v>
      </c>
      <c r="B483" s="7">
        <v>0.39583333333333331</v>
      </c>
      <c r="C483" s="151">
        <v>5330</v>
      </c>
      <c r="D483">
        <v>112875</v>
      </c>
      <c r="E483" s="4" t="s">
        <v>3763</v>
      </c>
      <c r="F483" s="4" t="s">
        <v>3739</v>
      </c>
      <c r="G483" s="3" t="s">
        <v>3033</v>
      </c>
      <c r="H483" s="3" t="s">
        <v>54</v>
      </c>
      <c r="I483" s="4" t="s">
        <v>3038</v>
      </c>
      <c r="J483" t="s">
        <v>3036</v>
      </c>
      <c r="K483" t="s">
        <v>266</v>
      </c>
      <c r="L483" t="s">
        <v>120</v>
      </c>
      <c r="M483" s="7">
        <v>0.45833333333333331</v>
      </c>
      <c r="N483" s="7">
        <v>0.70833333333333337</v>
      </c>
      <c r="O483" s="178" t="s">
        <v>3740</v>
      </c>
      <c r="P483" s="3">
        <v>2021</v>
      </c>
      <c r="Q483" s="4" t="str">
        <f>VLOOKUP(Citas[[#This Row],[VIN]],Servicios[VIN 8 BV],1,0)</f>
        <v>MU014843</v>
      </c>
      <c r="R483" t="str">
        <f>VLOOKUP(Citas[[#This Row],[VIN]],Noshow11[[VIN]:[STATUS]],3,0)</f>
        <v>REPROG</v>
      </c>
      <c r="S483" t="b">
        <f t="shared" si="27"/>
        <v>0</v>
      </c>
      <c r="T483" t="b">
        <f t="shared" si="28"/>
        <v>0</v>
      </c>
    </row>
    <row r="484" spans="1:20">
      <c r="A484" s="1">
        <v>45007</v>
      </c>
      <c r="B484" s="7">
        <v>0.39583333333333331</v>
      </c>
      <c r="C484" s="151">
        <v>3260</v>
      </c>
      <c r="D484">
        <v>112925</v>
      </c>
      <c r="E484" s="4" t="s">
        <v>3757</v>
      </c>
      <c r="F484" s="4"/>
      <c r="G484" s="3" t="s">
        <v>3040</v>
      </c>
      <c r="H484" s="3" t="s">
        <v>49</v>
      </c>
      <c r="I484" s="4" t="s">
        <v>3045</v>
      </c>
      <c r="J484" t="s">
        <v>4254</v>
      </c>
      <c r="K484" t="s">
        <v>4255</v>
      </c>
      <c r="L484" t="s">
        <v>119</v>
      </c>
      <c r="M484" s="7">
        <v>0.41666666666666669</v>
      </c>
      <c r="N484" s="7">
        <v>0.58333333333333337</v>
      </c>
      <c r="O484" s="178" t="s">
        <v>3745</v>
      </c>
      <c r="P484" s="3">
        <v>2019</v>
      </c>
      <c r="Q484" s="4" t="str">
        <f>VLOOKUP(Citas[[#This Row],[VIN]],Servicios[VIN 8 BV],1,0)</f>
        <v>K1157080</v>
      </c>
      <c r="R484" t="str">
        <f>VLOOKUP(Citas[[#This Row],[VIN]],Noshow11[[VIN]:[STATUS]],3,0)</f>
        <v>ON TIME</v>
      </c>
      <c r="S484" t="str">
        <f t="shared" si="27"/>
        <v>CONCRETADO</v>
      </c>
      <c r="T484" t="str">
        <f t="shared" si="28"/>
        <v>CONCRETADO</v>
      </c>
    </row>
    <row r="485" spans="1:20">
      <c r="A485" s="1">
        <v>45007</v>
      </c>
      <c r="B485" s="7">
        <v>0.39583333333333331</v>
      </c>
      <c r="C485" s="151">
        <v>1899</v>
      </c>
      <c r="D485">
        <v>112937</v>
      </c>
      <c r="E485" s="4" t="s">
        <v>3762</v>
      </c>
      <c r="F485" s="4" t="s">
        <v>3739</v>
      </c>
      <c r="G485" s="3" t="s">
        <v>3026</v>
      </c>
      <c r="H485" s="3" t="s">
        <v>54</v>
      </c>
      <c r="I485" s="4" t="s">
        <v>4256</v>
      </c>
      <c r="J485" t="s">
        <v>3029</v>
      </c>
      <c r="K485" t="s">
        <v>295</v>
      </c>
      <c r="L485" t="s">
        <v>118</v>
      </c>
      <c r="M485" s="7">
        <v>0.44791666666666669</v>
      </c>
      <c r="N485" s="7">
        <v>0.625</v>
      </c>
      <c r="O485" s="178" t="s">
        <v>3740</v>
      </c>
      <c r="P485" s="3">
        <v>2017</v>
      </c>
      <c r="Q485" s="4" t="str">
        <f>VLOOKUP(Citas[[#This Row],[VIN]],Servicios[VIN 8 BV],1,0)</f>
        <v>HW548970</v>
      </c>
      <c r="R485" t="str">
        <f>VLOOKUP(Citas[[#This Row],[VIN]],Noshow11[[VIN]:[STATUS]],3,0)</f>
        <v>ON TIME</v>
      </c>
      <c r="S485" t="str">
        <f t="shared" si="27"/>
        <v>CONCRETADO</v>
      </c>
      <c r="T485" t="str">
        <f t="shared" si="28"/>
        <v>CONCRETADO</v>
      </c>
    </row>
    <row r="486" spans="1:20">
      <c r="A486" s="1">
        <v>45007</v>
      </c>
      <c r="B486" s="7">
        <v>0.41666666666666669</v>
      </c>
      <c r="C486" s="151">
        <v>3260</v>
      </c>
      <c r="D486">
        <v>112403</v>
      </c>
      <c r="E486" s="4" t="s">
        <v>3771</v>
      </c>
      <c r="F486" s="4" t="s">
        <v>3758</v>
      </c>
      <c r="G486" s="3" t="s">
        <v>3143</v>
      </c>
      <c r="H486" s="3" t="s">
        <v>49</v>
      </c>
      <c r="I486" s="4" t="s">
        <v>3148</v>
      </c>
      <c r="J486" t="s">
        <v>4257</v>
      </c>
      <c r="K486" t="s">
        <v>274</v>
      </c>
      <c r="L486" t="s">
        <v>119</v>
      </c>
      <c r="M486" s="7" t="s">
        <v>3845</v>
      </c>
      <c r="N486" s="7" t="s">
        <v>3760</v>
      </c>
      <c r="O486" s="178" t="s">
        <v>3761</v>
      </c>
      <c r="P486" s="3">
        <v>2022</v>
      </c>
      <c r="Q486" s="4" t="str">
        <f>VLOOKUP(Citas[[#This Row],[VIN]],Servicios[VIN 8 BV],1,0)</f>
        <v>NJ029144</v>
      </c>
      <c r="R486" t="str">
        <f>VLOOKUP(Citas[[#This Row],[VIN]],Noshow11[[VIN]:[STATUS]],3,0)</f>
        <v>ON TIME</v>
      </c>
      <c r="S486" t="str">
        <f t="shared" si="27"/>
        <v>CONCRETADO</v>
      </c>
      <c r="T486" t="str">
        <f t="shared" si="28"/>
        <v>CONCRETADO</v>
      </c>
    </row>
    <row r="487" spans="1:20">
      <c r="A487" s="1">
        <v>45007</v>
      </c>
      <c r="B487" s="7">
        <v>0.41666666666666669</v>
      </c>
      <c r="C487" s="151">
        <v>835.2</v>
      </c>
      <c r="D487">
        <v>112825</v>
      </c>
      <c r="E487" s="4" t="s">
        <v>4258</v>
      </c>
      <c r="F487" s="4"/>
      <c r="G487" s="3" t="s">
        <v>4259</v>
      </c>
      <c r="H487" s="3" t="s">
        <v>49</v>
      </c>
      <c r="I487" s="4" t="s">
        <v>4260</v>
      </c>
      <c r="J487" t="s">
        <v>4261</v>
      </c>
      <c r="K487" t="s">
        <v>266</v>
      </c>
      <c r="L487" t="s">
        <v>118</v>
      </c>
      <c r="M487" s="7">
        <v>0.4375</v>
      </c>
      <c r="N487" s="7" t="s">
        <v>3734</v>
      </c>
      <c r="O487" s="178" t="s">
        <v>3752</v>
      </c>
      <c r="P487" s="3">
        <v>2019</v>
      </c>
      <c r="Q487" s="4" t="e">
        <f>VLOOKUP(Citas[[#This Row],[VIN]],Servicios[VIN 8 BV],1,0)</f>
        <v>#N/A</v>
      </c>
      <c r="R487" t="str">
        <f>VLOOKUP(Citas[[#This Row],[VIN]],Noshow11[[VIN]:[STATUS]],3,0)</f>
        <v>LATE</v>
      </c>
      <c r="S487" t="str">
        <f t="shared" si="27"/>
        <v>CONCRETADO</v>
      </c>
      <c r="T487" t="str">
        <f t="shared" si="28"/>
        <v>CONCRETADO</v>
      </c>
    </row>
    <row r="488" spans="1:20">
      <c r="A488" s="1">
        <v>45007</v>
      </c>
      <c r="B488" s="7">
        <v>0.41666666666666669</v>
      </c>
      <c r="C488" s="151">
        <v>0</v>
      </c>
      <c r="D488">
        <v>112899</v>
      </c>
      <c r="E488" s="4" t="s">
        <v>4262</v>
      </c>
      <c r="F488" s="4"/>
      <c r="G488" s="3" t="s">
        <v>3382</v>
      </c>
      <c r="H488" s="3" t="s">
        <v>54</v>
      </c>
      <c r="I488" s="4" t="s">
        <v>3387</v>
      </c>
      <c r="J488" t="s">
        <v>3385</v>
      </c>
      <c r="K488" t="s">
        <v>367</v>
      </c>
      <c r="L488" t="s">
        <v>120</v>
      </c>
      <c r="M488" s="7">
        <v>0.4375</v>
      </c>
      <c r="N488" s="7">
        <v>0.58333333333333337</v>
      </c>
      <c r="O488" s="178" t="s">
        <v>3728</v>
      </c>
      <c r="P488" s="3">
        <v>2018</v>
      </c>
      <c r="Q488" s="4" t="str">
        <f>VLOOKUP(Citas[[#This Row],[VIN]],Servicios[VIN 8 BV],1,0)</f>
        <v>JS955641</v>
      </c>
      <c r="R488" t="str">
        <f>VLOOKUP(Citas[[#This Row],[VIN]],Noshow11[[VIN]:[STATUS]],3,0)</f>
        <v>ON TIME</v>
      </c>
      <c r="S488" t="str">
        <f t="shared" si="27"/>
        <v>CONCRETADO</v>
      </c>
      <c r="T488" t="str">
        <f t="shared" si="28"/>
        <v>CONCRETADO</v>
      </c>
    </row>
    <row r="489" spans="1:20">
      <c r="A489" s="1">
        <v>45007</v>
      </c>
      <c r="B489" s="7">
        <v>0.4375</v>
      </c>
      <c r="C489" s="151">
        <v>1899</v>
      </c>
      <c r="D489">
        <v>112772</v>
      </c>
      <c r="E489" s="4" t="s">
        <v>3765</v>
      </c>
      <c r="F489" s="4" t="s">
        <v>3758</v>
      </c>
      <c r="G489" s="3" t="s">
        <v>3150</v>
      </c>
      <c r="H489" s="3" t="s">
        <v>49</v>
      </c>
      <c r="I489" s="4" t="s">
        <v>3155</v>
      </c>
      <c r="J489" t="s">
        <v>3153</v>
      </c>
      <c r="K489" t="s">
        <v>215</v>
      </c>
      <c r="L489" t="s">
        <v>119</v>
      </c>
      <c r="M489" s="7" t="s">
        <v>3845</v>
      </c>
      <c r="N489" s="7" t="s">
        <v>3760</v>
      </c>
      <c r="O489" s="178" t="s">
        <v>3761</v>
      </c>
      <c r="P489" s="3">
        <v>2020</v>
      </c>
      <c r="Q489" s="4" t="str">
        <f>VLOOKUP(Citas[[#This Row],[VIN]],Servicios[VIN 8 BV],1,0)</f>
        <v>L3126446</v>
      </c>
      <c r="R489" t="str">
        <f>VLOOKUP(Citas[[#This Row],[VIN]],Noshow11[[VIN]:[STATUS]],3,0)</f>
        <v>ON TIME</v>
      </c>
      <c r="S489" t="str">
        <f t="shared" si="27"/>
        <v>CONCRETADO</v>
      </c>
      <c r="T489" t="str">
        <f t="shared" si="28"/>
        <v>CONCRETADO</v>
      </c>
    </row>
    <row r="490" spans="1:20">
      <c r="A490" s="1">
        <v>45007</v>
      </c>
      <c r="B490" s="7">
        <v>0.4375</v>
      </c>
      <c r="C490" s="151">
        <v>1899</v>
      </c>
      <c r="D490">
        <v>112886</v>
      </c>
      <c r="E490" s="4" t="s">
        <v>3738</v>
      </c>
      <c r="F490" s="4" t="s">
        <v>3739</v>
      </c>
      <c r="G490" s="3" t="s">
        <v>3292</v>
      </c>
      <c r="H490" s="3" t="s">
        <v>45</v>
      </c>
      <c r="I490" s="4" t="s">
        <v>3730</v>
      </c>
      <c r="J490" t="s">
        <v>3295</v>
      </c>
      <c r="K490" t="s">
        <v>295</v>
      </c>
      <c r="L490" t="s">
        <v>120</v>
      </c>
      <c r="M490" s="7">
        <v>0.5</v>
      </c>
      <c r="N490" s="7">
        <v>0.70833333333333337</v>
      </c>
      <c r="O490" s="178" t="s">
        <v>3740</v>
      </c>
      <c r="P490" s="3">
        <v>2022</v>
      </c>
      <c r="Q490" s="4" t="str">
        <f>VLOOKUP(Citas[[#This Row],[VIN]],Servicios[VIN 8 BV],1,0)</f>
        <v>NW322478</v>
      </c>
      <c r="R490" t="str">
        <f>VLOOKUP(Citas[[#This Row],[VIN]],Noshow11[[VIN]:[STATUS]],3,0)</f>
        <v>REPROG</v>
      </c>
      <c r="S490" t="b">
        <f t="shared" si="27"/>
        <v>0</v>
      </c>
      <c r="T490" t="b">
        <f t="shared" si="28"/>
        <v>0</v>
      </c>
    </row>
    <row r="491" spans="1:20">
      <c r="A491" s="1">
        <v>45007</v>
      </c>
      <c r="B491" s="7">
        <v>0.4375</v>
      </c>
      <c r="C491" s="151">
        <v>835.2</v>
      </c>
      <c r="D491">
        <v>112904</v>
      </c>
      <c r="E491" s="4" t="s">
        <v>4263</v>
      </c>
      <c r="F491" s="4"/>
      <c r="G491" s="3" t="s">
        <v>4264</v>
      </c>
      <c r="H491" s="3" t="s">
        <v>49</v>
      </c>
      <c r="I491" s="4" t="s">
        <v>4265</v>
      </c>
      <c r="J491" t="s">
        <v>4266</v>
      </c>
      <c r="K491" t="s">
        <v>274</v>
      </c>
      <c r="L491" t="s">
        <v>118</v>
      </c>
      <c r="M491" s="7">
        <v>0.52083333333333337</v>
      </c>
      <c r="N491" s="7" t="s">
        <v>3734</v>
      </c>
      <c r="O491" s="178" t="s">
        <v>3752</v>
      </c>
      <c r="P491" s="3">
        <v>2022</v>
      </c>
      <c r="Q491" s="4" t="e">
        <f>VLOOKUP(Citas[[#This Row],[VIN]],Servicios[VIN 8 BV],1,0)</f>
        <v>#N/A</v>
      </c>
      <c r="R491" t="str">
        <f>VLOOKUP(Citas[[#This Row],[VIN]],Noshow11[[VIN]:[STATUS]],3,0)</f>
        <v>LATE</v>
      </c>
      <c r="S491" t="str">
        <f t="shared" si="27"/>
        <v>CONCRETADO</v>
      </c>
      <c r="T491" t="str">
        <f t="shared" si="28"/>
        <v>CONCRETADO</v>
      </c>
    </row>
    <row r="492" spans="1:20">
      <c r="A492" s="1">
        <v>45007</v>
      </c>
      <c r="B492" s="7">
        <v>0.44791666666666669</v>
      </c>
      <c r="C492" s="151">
        <v>1899</v>
      </c>
      <c r="D492">
        <v>112908</v>
      </c>
      <c r="E492" s="4" t="s">
        <v>3829</v>
      </c>
      <c r="F492" s="4" t="s">
        <v>3758</v>
      </c>
      <c r="G492" s="3" t="s">
        <v>3157</v>
      </c>
      <c r="H492" s="3" t="s">
        <v>54</v>
      </c>
      <c r="I492" s="4" t="s">
        <v>4267</v>
      </c>
      <c r="J492" t="s">
        <v>3160</v>
      </c>
      <c r="K492" t="s">
        <v>517</v>
      </c>
      <c r="L492" t="s">
        <v>119</v>
      </c>
      <c r="M492" s="7" t="s">
        <v>3845</v>
      </c>
      <c r="N492" s="7" t="s">
        <v>3760</v>
      </c>
      <c r="O492" s="178" t="s">
        <v>3761</v>
      </c>
      <c r="P492" s="3">
        <v>2017</v>
      </c>
      <c r="Q492" s="4" t="str">
        <f>VLOOKUP(Citas[[#This Row],[VIN]],Servicios[VIN 8 BV],1,0)</f>
        <v>HM104559</v>
      </c>
      <c r="R492" t="str">
        <f>VLOOKUP(Citas[[#This Row],[VIN]],Noshow11[[VIN]:[STATUS]],3,0)</f>
        <v>ON TIME</v>
      </c>
      <c r="S492" t="str">
        <f t="shared" si="27"/>
        <v>CONCRETADO</v>
      </c>
      <c r="T492" t="str">
        <f t="shared" si="28"/>
        <v>CONCRETADO</v>
      </c>
    </row>
    <row r="493" spans="1:20">
      <c r="A493" s="1">
        <v>45007</v>
      </c>
      <c r="B493" s="7">
        <v>0.45833333333333331</v>
      </c>
      <c r="C493" s="151">
        <v>5330</v>
      </c>
      <c r="D493">
        <v>112973</v>
      </c>
      <c r="E493" s="4" t="s">
        <v>3828</v>
      </c>
      <c r="F493" s="4"/>
      <c r="G493" s="3" t="s">
        <v>3054</v>
      </c>
      <c r="H493" s="3" t="s">
        <v>49</v>
      </c>
      <c r="I493" s="4" t="s">
        <v>3059</v>
      </c>
      <c r="J493" t="s">
        <v>3057</v>
      </c>
      <c r="K493" t="s">
        <v>251</v>
      </c>
      <c r="L493" t="s">
        <v>119</v>
      </c>
      <c r="M493" s="7">
        <v>0.54166666666666663</v>
      </c>
      <c r="N493" s="7">
        <v>0.70833333333333337</v>
      </c>
      <c r="O493" s="178" t="s">
        <v>3756</v>
      </c>
      <c r="P493" s="3">
        <v>2022</v>
      </c>
      <c r="Q493" s="4" t="str">
        <f>VLOOKUP(Citas[[#This Row],[VIN]],Servicios[VIN 8 BV],1,0)</f>
        <v>N0424662</v>
      </c>
      <c r="R493" t="str">
        <f>VLOOKUP(Citas[[#This Row],[VIN]],Noshow11[[VIN]:[STATUS]],3,0)</f>
        <v>ON TIME</v>
      </c>
      <c r="S493" t="str">
        <f t="shared" si="27"/>
        <v>CONCRETADO</v>
      </c>
      <c r="T493" t="str">
        <f t="shared" si="28"/>
        <v>CONCRETADO</v>
      </c>
    </row>
    <row r="494" spans="1:20">
      <c r="A494" s="1">
        <v>45007</v>
      </c>
      <c r="B494" s="7">
        <v>0.45833333333333331</v>
      </c>
      <c r="C494" s="151">
        <v>1899</v>
      </c>
      <c r="D494">
        <v>112923</v>
      </c>
      <c r="E494" s="4" t="s">
        <v>3765</v>
      </c>
      <c r="F494" s="4" t="s">
        <v>3739</v>
      </c>
      <c r="G494" s="3" t="s">
        <v>3066</v>
      </c>
      <c r="H494" s="3" t="s">
        <v>54</v>
      </c>
      <c r="I494" s="4" t="s">
        <v>3070</v>
      </c>
      <c r="J494" t="s">
        <v>2634</v>
      </c>
      <c r="K494" t="s">
        <v>251</v>
      </c>
      <c r="L494" t="s">
        <v>118</v>
      </c>
      <c r="M494" s="7">
        <v>0.51041666666666663</v>
      </c>
      <c r="N494" s="7">
        <v>0.70833333333333337</v>
      </c>
      <c r="O494" s="178" t="s">
        <v>3740</v>
      </c>
      <c r="P494" s="3">
        <v>2020</v>
      </c>
      <c r="Q494" s="4" t="str">
        <f>VLOOKUP(Citas[[#This Row],[VIN]],Servicios[VIN 8 BV],1,0)</f>
        <v>L0005852</v>
      </c>
      <c r="R494" t="str">
        <f>VLOOKUP(Citas[[#This Row],[VIN]],Noshow11[[VIN]:[STATUS]],3,0)</f>
        <v>LATE</v>
      </c>
      <c r="S494" t="str">
        <f t="shared" si="27"/>
        <v>CONCRETADO</v>
      </c>
      <c r="T494" t="str">
        <f t="shared" si="28"/>
        <v>CONCRETADO</v>
      </c>
    </row>
    <row r="495" spans="1:20">
      <c r="A495" s="1">
        <v>45007</v>
      </c>
      <c r="B495" s="7">
        <v>0.45833333333333331</v>
      </c>
      <c r="C495" s="151">
        <v>6599</v>
      </c>
      <c r="D495">
        <v>112896</v>
      </c>
      <c r="E495" s="4" t="s">
        <v>4268</v>
      </c>
      <c r="F495" s="4"/>
      <c r="G495" s="3" t="s">
        <v>3061</v>
      </c>
      <c r="H495" s="3" t="s">
        <v>58</v>
      </c>
      <c r="I495" s="4" t="s">
        <v>4269</v>
      </c>
      <c r="J495" t="s">
        <v>4270</v>
      </c>
      <c r="K495" t="s">
        <v>359</v>
      </c>
      <c r="L495" t="s">
        <v>120</v>
      </c>
      <c r="M495" s="7">
        <v>0.47916666666666669</v>
      </c>
      <c r="N495" s="7">
        <v>0.58333333333333337</v>
      </c>
      <c r="O495" s="178" t="s">
        <v>3756</v>
      </c>
      <c r="P495" s="3">
        <v>2019</v>
      </c>
      <c r="Q495" s="4" t="str">
        <f>VLOOKUP(Citas[[#This Row],[VIN]],Servicios[VIN 8 BV],1,0)</f>
        <v>KU708619</v>
      </c>
      <c r="R495" t="str">
        <f>VLOOKUP(Citas[[#This Row],[VIN]],Noshow11[[VIN]:[STATUS]],3,0)</f>
        <v>LATE</v>
      </c>
      <c r="S495" t="str">
        <f t="shared" si="27"/>
        <v>CONCRETADO</v>
      </c>
      <c r="T495" t="str">
        <f t="shared" si="28"/>
        <v>CONCRETADO</v>
      </c>
    </row>
    <row r="496" spans="1:20">
      <c r="A496" s="1">
        <v>45007</v>
      </c>
      <c r="B496" s="7">
        <v>0.47916666666666669</v>
      </c>
      <c r="C496" s="151">
        <v>835.2</v>
      </c>
      <c r="D496">
        <v>112857</v>
      </c>
      <c r="E496" s="4" t="s">
        <v>4271</v>
      </c>
      <c r="F496" s="4"/>
      <c r="G496" s="3">
        <v>75072309</v>
      </c>
      <c r="H496" s="3" t="s">
        <v>45</v>
      </c>
      <c r="I496" s="4" t="s">
        <v>4272</v>
      </c>
      <c r="J496" t="s">
        <v>4273</v>
      </c>
      <c r="K496" t="s">
        <v>231</v>
      </c>
      <c r="L496" t="s">
        <v>120</v>
      </c>
      <c r="M496" s="7">
        <v>0.5</v>
      </c>
      <c r="N496" s="7" t="s">
        <v>3734</v>
      </c>
      <c r="O496" s="178" t="s">
        <v>3735</v>
      </c>
      <c r="P496" s="3">
        <v>2007</v>
      </c>
      <c r="Q496" s="4" t="e">
        <f>VLOOKUP(Citas[[#This Row],[VIN]],Servicios[VIN 8 BV],1,0)</f>
        <v>#N/A</v>
      </c>
      <c r="R496" t="str">
        <f>VLOOKUP(Citas[[#This Row],[VIN]],Noshow11[[VIN]:[STATUS]],3,0)</f>
        <v>LATE</v>
      </c>
      <c r="S496" t="str">
        <f t="shared" si="27"/>
        <v>CONCRETADO</v>
      </c>
      <c r="T496" t="str">
        <f t="shared" si="28"/>
        <v>CONCRETADO</v>
      </c>
    </row>
    <row r="497" spans="1:20">
      <c r="A497" s="1">
        <v>45007</v>
      </c>
      <c r="B497" s="7">
        <v>0.47916666666666669</v>
      </c>
      <c r="C497" s="151">
        <v>1899</v>
      </c>
      <c r="D497">
        <v>112887</v>
      </c>
      <c r="E497" s="4" t="s">
        <v>3829</v>
      </c>
      <c r="F497" s="4" t="s">
        <v>3758</v>
      </c>
      <c r="G497" s="3" t="s">
        <v>3164</v>
      </c>
      <c r="H497" s="3" t="s">
        <v>54</v>
      </c>
      <c r="I497" s="4" t="s">
        <v>3169</v>
      </c>
      <c r="J497" t="s">
        <v>3167</v>
      </c>
      <c r="K497" t="s">
        <v>509</v>
      </c>
      <c r="L497" t="s">
        <v>119</v>
      </c>
      <c r="M497" s="7" t="s">
        <v>3845</v>
      </c>
      <c r="N497" s="7" t="s">
        <v>3760</v>
      </c>
      <c r="O497" s="178" t="s">
        <v>3761</v>
      </c>
      <c r="P497" s="3">
        <v>2022</v>
      </c>
      <c r="Q497" s="4" t="str">
        <f>VLOOKUP(Citas[[#This Row],[VIN]],Servicios[VIN 8 BV],1,0)</f>
        <v>NS110226</v>
      </c>
      <c r="R497" t="str">
        <f>VLOOKUP(Citas[[#This Row],[VIN]],Noshow11[[VIN]:[STATUS]],3,0)</f>
        <v>ON TIME</v>
      </c>
      <c r="S497" t="str">
        <f t="shared" si="27"/>
        <v>CONCRETADO</v>
      </c>
      <c r="T497" t="str">
        <f t="shared" si="28"/>
        <v>CONCRETADO</v>
      </c>
    </row>
    <row r="498" spans="1:20">
      <c r="A498" s="1">
        <v>45007</v>
      </c>
      <c r="B498" s="7">
        <v>0.47916666666666669</v>
      </c>
      <c r="C498" s="151">
        <v>1899</v>
      </c>
      <c r="D498">
        <v>112895</v>
      </c>
      <c r="E498" s="4" t="s">
        <v>3727</v>
      </c>
      <c r="F498" s="4"/>
      <c r="G498" s="3" t="s">
        <v>3072</v>
      </c>
      <c r="H498" s="3" t="s">
        <v>45</v>
      </c>
      <c r="I498" s="4" t="s">
        <v>3077</v>
      </c>
      <c r="J498" t="s">
        <v>3075</v>
      </c>
      <c r="K498" t="s">
        <v>215</v>
      </c>
      <c r="L498" t="s">
        <v>118</v>
      </c>
      <c r="M498" s="7">
        <v>0.59375</v>
      </c>
      <c r="N498" s="7">
        <v>0.70833333333333337</v>
      </c>
      <c r="O498" s="178" t="s">
        <v>3756</v>
      </c>
      <c r="P498" s="3">
        <v>2021</v>
      </c>
      <c r="Q498" s="4" t="str">
        <f>VLOOKUP(Citas[[#This Row],[VIN]],Servicios[VIN 8 BV],1,0)</f>
        <v>M3137312</v>
      </c>
      <c r="R498" t="str">
        <f>VLOOKUP(Citas[[#This Row],[VIN]],Noshow11[[VIN]:[STATUS]],3,0)</f>
        <v>REPROG</v>
      </c>
      <c r="S498" t="b">
        <f t="shared" si="27"/>
        <v>0</v>
      </c>
      <c r="T498" t="b">
        <f t="shared" si="28"/>
        <v>0</v>
      </c>
    </row>
    <row r="499" spans="1:20">
      <c r="A499" s="1">
        <v>45007</v>
      </c>
      <c r="B499" s="7">
        <v>0.48958333333333331</v>
      </c>
      <c r="C499" s="151">
        <v>1899</v>
      </c>
      <c r="D499">
        <v>112953</v>
      </c>
      <c r="E499" s="4" t="s">
        <v>3829</v>
      </c>
      <c r="F499" s="4"/>
      <c r="G499" s="3" t="s">
        <v>4274</v>
      </c>
      <c r="H499" s="3" t="s">
        <v>45</v>
      </c>
      <c r="I499" s="4" t="s">
        <v>4275</v>
      </c>
      <c r="J499" t="s">
        <v>4276</v>
      </c>
      <c r="K499" t="s">
        <v>231</v>
      </c>
      <c r="L499" t="s">
        <v>118</v>
      </c>
      <c r="M499" s="7">
        <v>0.5625</v>
      </c>
      <c r="N499" s="7">
        <v>0.70833333333333337</v>
      </c>
      <c r="O499" s="178" t="s">
        <v>3745</v>
      </c>
      <c r="P499" s="3">
        <v>2019</v>
      </c>
      <c r="Q499" s="4" t="str">
        <f>VLOOKUP(Citas[[#This Row],[VIN]],Servicios[VIN 8 BV],1,0)</f>
        <v>K1179989</v>
      </c>
      <c r="R499" t="str">
        <f>VLOOKUP(Citas[[#This Row],[VIN]],Noshow11[[VIN]:[STATUS]],3,0)</f>
        <v>ON TIME</v>
      </c>
      <c r="S499" t="str">
        <f t="shared" si="27"/>
        <v>CONCRETADO</v>
      </c>
      <c r="T499" t="str">
        <f t="shared" si="28"/>
        <v>CONCRETADO</v>
      </c>
    </row>
    <row r="500" spans="1:20">
      <c r="A500" s="1">
        <v>45007</v>
      </c>
      <c r="B500" s="7">
        <v>0.5</v>
      </c>
      <c r="C500" s="151">
        <v>1899</v>
      </c>
      <c r="D500">
        <v>112905</v>
      </c>
      <c r="E500" s="4" t="s">
        <v>3765</v>
      </c>
      <c r="F500" s="4" t="s">
        <v>3758</v>
      </c>
      <c r="G500" s="3" t="s">
        <v>3171</v>
      </c>
      <c r="H500" s="3" t="s">
        <v>49</v>
      </c>
      <c r="I500" s="4" t="s">
        <v>3176</v>
      </c>
      <c r="J500" t="s">
        <v>3174</v>
      </c>
      <c r="K500" t="s">
        <v>295</v>
      </c>
      <c r="L500" t="s">
        <v>119</v>
      </c>
      <c r="M500" s="7" t="s">
        <v>3845</v>
      </c>
      <c r="N500" s="7" t="s">
        <v>3760</v>
      </c>
      <c r="O500" s="178" t="s">
        <v>3761</v>
      </c>
      <c r="P500" s="3">
        <v>2017</v>
      </c>
      <c r="Q500" s="4" t="str">
        <f>VLOOKUP(Citas[[#This Row],[VIN]],Servicios[VIN 8 BV],1,0)</f>
        <v>HW630505</v>
      </c>
      <c r="R500" t="str">
        <f>VLOOKUP(Citas[[#This Row],[VIN]],Noshow11[[VIN]:[STATUS]],3,0)</f>
        <v>ON TIME</v>
      </c>
      <c r="S500" t="str">
        <f t="shared" si="27"/>
        <v>CONCRETADO</v>
      </c>
      <c r="T500" t="str">
        <f t="shared" si="28"/>
        <v>CONCRETADO</v>
      </c>
    </row>
    <row r="501" spans="1:20">
      <c r="A501" s="1">
        <v>45007</v>
      </c>
      <c r="B501" s="7">
        <v>0.5</v>
      </c>
      <c r="C501" s="151">
        <v>1899</v>
      </c>
      <c r="D501">
        <v>112931</v>
      </c>
      <c r="E501" s="4" t="s">
        <v>3727</v>
      </c>
      <c r="F501" s="4" t="s">
        <v>3739</v>
      </c>
      <c r="G501" s="3" t="s">
        <v>3191</v>
      </c>
      <c r="H501" s="3" t="s">
        <v>45</v>
      </c>
      <c r="I501" s="4" t="s">
        <v>3196</v>
      </c>
      <c r="J501" t="s">
        <v>3194</v>
      </c>
      <c r="K501" t="s">
        <v>266</v>
      </c>
      <c r="L501" t="s">
        <v>120</v>
      </c>
      <c r="M501" s="7">
        <v>0.54166666666666663</v>
      </c>
      <c r="N501" s="7">
        <v>0.70833333333333337</v>
      </c>
      <c r="O501" s="178" t="s">
        <v>3740</v>
      </c>
      <c r="P501" s="3">
        <v>2019</v>
      </c>
      <c r="Q501" s="4" t="str">
        <f>VLOOKUP(Citas[[#This Row],[VIN]],Servicios[VIN 8 BV],1,0)</f>
        <v>KJ023533</v>
      </c>
      <c r="R501" t="str">
        <f>VLOOKUP(Citas[[#This Row],[VIN]],Noshow11[[VIN]:[STATUS]],3,0)</f>
        <v>REPROG</v>
      </c>
      <c r="S501" t="b">
        <f t="shared" si="27"/>
        <v>0</v>
      </c>
      <c r="T501" t="b">
        <f t="shared" si="28"/>
        <v>0</v>
      </c>
    </row>
    <row r="502" spans="1:20">
      <c r="A502" s="1">
        <v>45007</v>
      </c>
      <c r="B502" s="7">
        <v>0.52083333333333337</v>
      </c>
      <c r="C502" s="151">
        <v>1899</v>
      </c>
      <c r="D502">
        <v>112933</v>
      </c>
      <c r="E502" s="4" t="s">
        <v>3895</v>
      </c>
      <c r="F502" s="4"/>
      <c r="G502" s="3" t="s">
        <v>3079</v>
      </c>
      <c r="H502" s="3" t="s">
        <v>49</v>
      </c>
      <c r="I502" s="4" t="s">
        <v>3084</v>
      </c>
      <c r="J502" t="s">
        <v>3082</v>
      </c>
      <c r="K502" t="s">
        <v>310</v>
      </c>
      <c r="L502" t="s">
        <v>119</v>
      </c>
      <c r="M502" s="7">
        <v>0.53125</v>
      </c>
      <c r="N502" s="7">
        <v>0.70833333333333337</v>
      </c>
      <c r="O502" s="178" t="s">
        <v>3745</v>
      </c>
      <c r="P502" s="3">
        <v>2013</v>
      </c>
      <c r="Q502" s="4" t="str">
        <f>VLOOKUP(Citas[[#This Row],[VIN]],Servicios[VIN 8 BV],1,0)</f>
        <v>DC937266</v>
      </c>
      <c r="R502" t="str">
        <f>VLOOKUP(Citas[[#This Row],[VIN]],Noshow11[[VIN]:[STATUS]],3,0)</f>
        <v>LATE</v>
      </c>
      <c r="S502" t="str">
        <f t="shared" si="27"/>
        <v>CONCRETADO</v>
      </c>
      <c r="T502" t="str">
        <f t="shared" si="28"/>
        <v>CONCRETADO</v>
      </c>
    </row>
    <row r="503" spans="1:20">
      <c r="A503" s="1">
        <v>45007</v>
      </c>
      <c r="B503" s="7">
        <v>0.54166666666666663</v>
      </c>
      <c r="C503" s="151">
        <v>1899</v>
      </c>
      <c r="D503">
        <v>112970</v>
      </c>
      <c r="E503" s="4" t="s">
        <v>3755</v>
      </c>
      <c r="F503" s="4"/>
      <c r="G503" s="3" t="s">
        <v>3093</v>
      </c>
      <c r="H503" s="3" t="s">
        <v>54</v>
      </c>
      <c r="I503" s="4" t="s">
        <v>4277</v>
      </c>
      <c r="J503" t="s">
        <v>2567</v>
      </c>
      <c r="K503" t="s">
        <v>367</v>
      </c>
      <c r="L503" t="s">
        <v>118</v>
      </c>
      <c r="M503" s="7">
        <v>0.67708333333333337</v>
      </c>
      <c r="N503" s="7">
        <v>0.75</v>
      </c>
      <c r="O503" s="178" t="s">
        <v>3740</v>
      </c>
      <c r="P503" s="3">
        <v>2012</v>
      </c>
      <c r="Q503" s="4" t="str">
        <f>VLOOKUP(Citas[[#This Row],[VIN]],Servicios[VIN 8 BV],1,0)</f>
        <v>CS240590</v>
      </c>
      <c r="R503" t="str">
        <f>VLOOKUP(Citas[[#This Row],[VIN]],Noshow11[[VIN]:[STATUS]],3,0)</f>
        <v>ON TIME</v>
      </c>
      <c r="S503" t="str">
        <f t="shared" si="27"/>
        <v>CONCRETADO</v>
      </c>
      <c r="T503" t="str">
        <f t="shared" si="28"/>
        <v>CONCRETADO</v>
      </c>
    </row>
    <row r="504" spans="1:20">
      <c r="A504" s="1">
        <v>45007</v>
      </c>
      <c r="B504" s="7">
        <v>0.5625</v>
      </c>
      <c r="C504" s="151">
        <v>5330</v>
      </c>
      <c r="D504">
        <v>112942</v>
      </c>
      <c r="E504" s="4" t="s">
        <v>3828</v>
      </c>
      <c r="F504" s="4" t="s">
        <v>3739</v>
      </c>
      <c r="G504" s="3" t="s">
        <v>3086</v>
      </c>
      <c r="H504" s="3" t="s">
        <v>49</v>
      </c>
      <c r="I504" s="4" t="s">
        <v>3091</v>
      </c>
      <c r="J504" t="s">
        <v>3089</v>
      </c>
      <c r="K504" t="s">
        <v>244</v>
      </c>
      <c r="L504" t="s">
        <v>119</v>
      </c>
      <c r="M504" s="7">
        <v>0.58333333333333337</v>
      </c>
      <c r="N504" s="7">
        <v>0.70833333333333337</v>
      </c>
      <c r="O504" s="178" t="s">
        <v>3740</v>
      </c>
      <c r="P504" s="3">
        <v>2022</v>
      </c>
      <c r="Q504" s="4" t="str">
        <f>VLOOKUP(Citas[[#This Row],[VIN]],Servicios[VIN 8 BV],1,0)</f>
        <v>N3013524</v>
      </c>
      <c r="R504" t="str">
        <f>VLOOKUP(Citas[[#This Row],[VIN]],Noshow11[[VIN]:[STATUS]],3,0)</f>
        <v>ON TIME</v>
      </c>
      <c r="S504" t="str">
        <f t="shared" si="27"/>
        <v>CONCRETADO</v>
      </c>
      <c r="T504" t="str">
        <f t="shared" si="28"/>
        <v>CONCRETADO</v>
      </c>
    </row>
    <row r="505" spans="1:20">
      <c r="A505" s="1">
        <v>45007</v>
      </c>
      <c r="B505" s="7">
        <v>0.625</v>
      </c>
      <c r="C505" s="151">
        <v>1899</v>
      </c>
      <c r="D505">
        <v>112974</v>
      </c>
      <c r="E505" s="4" t="s">
        <v>3765</v>
      </c>
      <c r="F505" s="4"/>
      <c r="G505" s="3" t="s">
        <v>4278</v>
      </c>
      <c r="H505" s="3" t="s">
        <v>49</v>
      </c>
      <c r="I505" s="4" t="s">
        <v>4279</v>
      </c>
      <c r="J505" t="s">
        <v>214</v>
      </c>
      <c r="K505" t="s">
        <v>231</v>
      </c>
      <c r="L505" t="s">
        <v>118</v>
      </c>
      <c r="M505" s="7">
        <v>0.63541666666666663</v>
      </c>
      <c r="N505" s="7">
        <v>0.75</v>
      </c>
      <c r="O505" s="178" t="s">
        <v>3747</v>
      </c>
      <c r="P505" s="3">
        <v>2020</v>
      </c>
      <c r="Q505" s="4" t="e">
        <f>VLOOKUP(Citas[[#This Row],[VIN]],Servicios[VIN 8 BV],1,0)</f>
        <v>#N/A</v>
      </c>
      <c r="R505" t="str">
        <f>VLOOKUP(Citas[[#This Row],[VIN]],Noshow11[[VIN]:[STATUS]],3,0)</f>
        <v>NO SHOW</v>
      </c>
      <c r="S505" t="b">
        <f t="shared" ref="S505:S568" si="29">IF(OR(R505="ON TIME",R505="LATE"),"CONCRETADO")</f>
        <v>0</v>
      </c>
      <c r="T505" t="b">
        <f t="shared" ref="T505:T568" si="30">IF(OR(R505="ON TIME",R505="LATE"),"CONCRETADO")</f>
        <v>0</v>
      </c>
    </row>
    <row r="506" spans="1:20">
      <c r="A506" s="1">
        <v>45008</v>
      </c>
      <c r="B506" s="7">
        <v>0.33333333333333331</v>
      </c>
      <c r="C506" s="151">
        <v>3260</v>
      </c>
      <c r="D506">
        <v>112499</v>
      </c>
      <c r="E506" s="4" t="s">
        <v>3757</v>
      </c>
      <c r="F506" s="4"/>
      <c r="G506" s="3" t="s">
        <v>3205</v>
      </c>
      <c r="H506" s="3" t="s">
        <v>54</v>
      </c>
      <c r="I506" s="4" t="s">
        <v>3210</v>
      </c>
      <c r="J506" t="s">
        <v>3208</v>
      </c>
      <c r="K506" t="s">
        <v>295</v>
      </c>
      <c r="L506" t="s">
        <v>120</v>
      </c>
      <c r="M506" s="7">
        <v>0.34375</v>
      </c>
      <c r="N506" s="7">
        <v>0.45833333333333331</v>
      </c>
      <c r="O506" s="178" t="s">
        <v>3756</v>
      </c>
      <c r="P506" s="3">
        <v>2016</v>
      </c>
      <c r="Q506" s="4" t="str">
        <f>VLOOKUP(Citas[[#This Row],[VIN]],Servicios[VIN 8 BV],1,0)</f>
        <v>GW533487</v>
      </c>
      <c r="R506" t="str">
        <f>VLOOKUP(Citas[[#This Row],[VIN]],Noshow11[[VIN]:[STATUS]],3,0)</f>
        <v>REPROG</v>
      </c>
      <c r="S506" t="b">
        <f t="shared" si="29"/>
        <v>0</v>
      </c>
      <c r="T506" t="b">
        <f t="shared" si="30"/>
        <v>0</v>
      </c>
    </row>
    <row r="507" spans="1:20">
      <c r="A507" s="1">
        <v>45008</v>
      </c>
      <c r="B507" s="7">
        <v>0.33333333333333331</v>
      </c>
      <c r="C507" s="151">
        <v>6599</v>
      </c>
      <c r="D507">
        <v>112851</v>
      </c>
      <c r="E507" s="4" t="s">
        <v>3794</v>
      </c>
      <c r="F507" s="4" t="s">
        <v>3739</v>
      </c>
      <c r="G507" s="3" t="s">
        <v>3198</v>
      </c>
      <c r="H507" s="3" t="s">
        <v>49</v>
      </c>
      <c r="I507" s="4" t="s">
        <v>3203</v>
      </c>
      <c r="J507" t="s">
        <v>3201</v>
      </c>
      <c r="K507" t="s">
        <v>251</v>
      </c>
      <c r="L507" t="s">
        <v>119</v>
      </c>
      <c r="M507" s="7">
        <v>0.35416666666666669</v>
      </c>
      <c r="N507" s="7">
        <v>0.45833333333333331</v>
      </c>
      <c r="O507" s="178" t="s">
        <v>3740</v>
      </c>
      <c r="P507" s="3">
        <v>2020</v>
      </c>
      <c r="Q507" s="4" t="str">
        <f>VLOOKUP(Citas[[#This Row],[VIN]],Servicios[VIN 8 BV],1,0)</f>
        <v>L1408580</v>
      </c>
      <c r="R507" t="str">
        <f>VLOOKUP(Citas[[#This Row],[VIN]],Noshow11[[VIN]:[STATUS]],3,0)</f>
        <v>REPROG</v>
      </c>
      <c r="S507" t="b">
        <f t="shared" si="29"/>
        <v>0</v>
      </c>
      <c r="T507" t="b">
        <f t="shared" si="30"/>
        <v>0</v>
      </c>
    </row>
    <row r="508" spans="1:20">
      <c r="A508" s="1">
        <v>45008</v>
      </c>
      <c r="B508" s="7">
        <v>0.33333333333333331</v>
      </c>
      <c r="C508" s="151">
        <v>1899</v>
      </c>
      <c r="D508">
        <v>112927</v>
      </c>
      <c r="E508" s="4" t="s">
        <v>3762</v>
      </c>
      <c r="F508" s="4"/>
      <c r="G508" s="3" t="s">
        <v>4280</v>
      </c>
      <c r="H508" s="3" t="s">
        <v>58</v>
      </c>
      <c r="I508" s="4" t="s">
        <v>4281</v>
      </c>
      <c r="J508" t="s">
        <v>4282</v>
      </c>
      <c r="K508" t="s">
        <v>367</v>
      </c>
      <c r="L508" t="s">
        <v>118</v>
      </c>
      <c r="M508" s="7">
        <v>0.35416666666666669</v>
      </c>
      <c r="N508" s="7">
        <v>0.45833333333333331</v>
      </c>
      <c r="O508" s="178" t="s">
        <v>3728</v>
      </c>
      <c r="P508" s="3">
        <v>2017</v>
      </c>
      <c r="Q508" s="4" t="e">
        <f>VLOOKUP(Citas[[#This Row],[VIN]],Servicios[VIN 8 BV],1,0)</f>
        <v>#N/A</v>
      </c>
      <c r="R508" t="str">
        <f>VLOOKUP(Citas[[#This Row],[VIN]],Noshow11[[VIN]:[STATUS]],3,0)</f>
        <v>NO SHOW</v>
      </c>
      <c r="S508" t="b">
        <f t="shared" si="29"/>
        <v>0</v>
      </c>
      <c r="T508" t="b">
        <f t="shared" si="30"/>
        <v>0</v>
      </c>
    </row>
    <row r="509" spans="1:20">
      <c r="A509" s="1">
        <v>45008</v>
      </c>
      <c r="B509" s="7">
        <v>0.34375</v>
      </c>
      <c r="C509" s="151">
        <v>2849</v>
      </c>
      <c r="D509">
        <v>112029</v>
      </c>
      <c r="E509" s="4" t="s">
        <v>3799</v>
      </c>
      <c r="F509" s="4"/>
      <c r="G509" s="3" t="s">
        <v>3226</v>
      </c>
      <c r="H509" s="3" t="s">
        <v>58</v>
      </c>
      <c r="I509" s="4" t="s">
        <v>3231</v>
      </c>
      <c r="J509" t="s">
        <v>3229</v>
      </c>
      <c r="K509" t="s">
        <v>359</v>
      </c>
      <c r="L509" t="s">
        <v>118</v>
      </c>
      <c r="M509" s="7">
        <v>0.35416666666666669</v>
      </c>
      <c r="N509" s="7">
        <v>0.46875</v>
      </c>
      <c r="O509" s="178" t="s">
        <v>3745</v>
      </c>
      <c r="P509" s="3">
        <v>2021</v>
      </c>
      <c r="Q509" s="4" t="str">
        <f>VLOOKUP(Citas[[#This Row],[VIN]],Servicios[VIN 8 BV],1,0)</f>
        <v>MU449594</v>
      </c>
      <c r="R509" t="str">
        <f>VLOOKUP(Citas[[#This Row],[VIN]],Noshow11[[VIN]:[STATUS]],3,0)</f>
        <v>LATE</v>
      </c>
      <c r="S509" t="str">
        <f t="shared" si="29"/>
        <v>CONCRETADO</v>
      </c>
      <c r="T509" t="str">
        <f t="shared" si="30"/>
        <v>CONCRETADO</v>
      </c>
    </row>
    <row r="510" spans="1:20">
      <c r="A510" s="1">
        <v>45008</v>
      </c>
      <c r="B510" s="7">
        <v>0.34375</v>
      </c>
      <c r="C510" s="151">
        <v>6599</v>
      </c>
      <c r="D510">
        <v>112911</v>
      </c>
      <c r="E510" s="4" t="s">
        <v>4283</v>
      </c>
      <c r="F510" s="4"/>
      <c r="G510" s="3" t="s">
        <v>3233</v>
      </c>
      <c r="H510" s="3" t="s">
        <v>49</v>
      </c>
      <c r="I510" s="4" t="s">
        <v>3238</v>
      </c>
      <c r="J510" t="s">
        <v>3236</v>
      </c>
      <c r="K510" t="s">
        <v>295</v>
      </c>
      <c r="L510" t="s">
        <v>119</v>
      </c>
      <c r="M510" s="7">
        <v>0.375</v>
      </c>
      <c r="N510" s="7">
        <v>0.5</v>
      </c>
      <c r="O510" s="178" t="s">
        <v>3737</v>
      </c>
      <c r="P510" s="3">
        <v>2018</v>
      </c>
      <c r="Q510" s="4" t="str">
        <f>VLOOKUP(Citas[[#This Row],[VIN]],Servicios[VIN 8 BV],1,0)</f>
        <v>JW748761</v>
      </c>
      <c r="R510" t="str">
        <f>VLOOKUP(Citas[[#This Row],[VIN]],Noshow11[[VIN]:[STATUS]],3,0)</f>
        <v>LATE</v>
      </c>
      <c r="S510" t="str">
        <f t="shared" si="29"/>
        <v>CONCRETADO</v>
      </c>
      <c r="T510" t="str">
        <f t="shared" si="30"/>
        <v>CONCRETADO</v>
      </c>
    </row>
    <row r="511" spans="1:20">
      <c r="A511" s="1">
        <v>45008</v>
      </c>
      <c r="B511" s="7">
        <v>0.34375</v>
      </c>
      <c r="C511" s="151">
        <v>5330</v>
      </c>
      <c r="D511">
        <v>112938</v>
      </c>
      <c r="E511" s="4" t="s">
        <v>3828</v>
      </c>
      <c r="F511" s="4" t="s">
        <v>3739</v>
      </c>
      <c r="G511" s="3" t="s">
        <v>4284</v>
      </c>
      <c r="H511" s="3" t="s">
        <v>54</v>
      </c>
      <c r="I511" s="4" t="s">
        <v>4285</v>
      </c>
      <c r="J511" t="s">
        <v>4286</v>
      </c>
      <c r="K511" t="s">
        <v>215</v>
      </c>
      <c r="L511" t="s">
        <v>120</v>
      </c>
      <c r="M511" s="7">
        <v>0.34375</v>
      </c>
      <c r="N511" s="7">
        <v>0.5</v>
      </c>
      <c r="O511" s="178" t="s">
        <v>3740</v>
      </c>
      <c r="P511" s="3">
        <v>2021</v>
      </c>
      <c r="Q511" s="4" t="str">
        <f>VLOOKUP(Citas[[#This Row],[VIN]],Servicios[VIN 8 BV],1,0)</f>
        <v>M3128196</v>
      </c>
      <c r="R511" t="str">
        <f>VLOOKUP(Citas[[#This Row],[VIN]],Noshow11[[VIN]:[STATUS]],3,0)</f>
        <v>LATE</v>
      </c>
      <c r="S511" t="str">
        <f t="shared" si="29"/>
        <v>CONCRETADO</v>
      </c>
      <c r="T511" t="str">
        <f t="shared" si="30"/>
        <v>CONCRETADO</v>
      </c>
    </row>
    <row r="512" spans="1:20">
      <c r="A512" s="1">
        <v>45008</v>
      </c>
      <c r="B512" s="7">
        <v>0.35416666666666669</v>
      </c>
      <c r="C512" s="151">
        <v>1899</v>
      </c>
      <c r="D512">
        <v>112913</v>
      </c>
      <c r="E512" s="4" t="s">
        <v>3765</v>
      </c>
      <c r="F512" s="4"/>
      <c r="G512" s="3" t="s">
        <v>4287</v>
      </c>
      <c r="H512" s="3" t="s">
        <v>49</v>
      </c>
      <c r="I512" s="4" t="s">
        <v>4288</v>
      </c>
      <c r="J512" t="s">
        <v>4289</v>
      </c>
      <c r="K512" t="s">
        <v>1038</v>
      </c>
      <c r="L512" t="s">
        <v>120</v>
      </c>
      <c r="M512" s="7">
        <v>0.375</v>
      </c>
      <c r="N512" s="7">
        <v>0.5</v>
      </c>
      <c r="O512" s="178" t="s">
        <v>3761</v>
      </c>
      <c r="P512" s="3">
        <v>2021</v>
      </c>
      <c r="Q512" s="4" t="e">
        <f>VLOOKUP(Citas[[#This Row],[VIN]],Servicios[VIN 8 BV],1,0)</f>
        <v>#N/A</v>
      </c>
      <c r="R512" t="str">
        <f>VLOOKUP(Citas[[#This Row],[VIN]],Noshow11[[VIN]:[STATUS]],3,0)</f>
        <v>REPROG</v>
      </c>
      <c r="S512" t="b">
        <f t="shared" si="29"/>
        <v>0</v>
      </c>
      <c r="T512" t="b">
        <f t="shared" si="30"/>
        <v>0</v>
      </c>
    </row>
    <row r="513" spans="1:20">
      <c r="A513" s="1">
        <v>45008</v>
      </c>
      <c r="B513" s="7">
        <v>0.35416666666666669</v>
      </c>
      <c r="C513" s="151">
        <v>5330</v>
      </c>
      <c r="D513">
        <v>112952</v>
      </c>
      <c r="E513" s="4" t="s">
        <v>3828</v>
      </c>
      <c r="F513" s="4"/>
      <c r="G513" s="3" t="s">
        <v>3252</v>
      </c>
      <c r="H513" s="3" t="s">
        <v>58</v>
      </c>
      <c r="I513" s="4" t="s">
        <v>3257</v>
      </c>
      <c r="J513" t="s">
        <v>3255</v>
      </c>
      <c r="K513" t="s">
        <v>266</v>
      </c>
      <c r="L513" t="s">
        <v>118</v>
      </c>
      <c r="M513" s="7">
        <v>0.36458333333333331</v>
      </c>
      <c r="N513" s="7">
        <v>0.5</v>
      </c>
      <c r="O513" s="178" t="s">
        <v>3744</v>
      </c>
      <c r="P513" s="3">
        <v>2021</v>
      </c>
      <c r="Q513" s="4" t="str">
        <f>VLOOKUP(Citas[[#This Row],[VIN]],Servicios[VIN 8 BV],1,0)</f>
        <v>MU022216</v>
      </c>
      <c r="R513" t="str">
        <f>VLOOKUP(Citas[[#This Row],[VIN]],Noshow11[[VIN]:[STATUS]],3,0)</f>
        <v>LATE</v>
      </c>
      <c r="S513" t="str">
        <f t="shared" si="29"/>
        <v>CONCRETADO</v>
      </c>
      <c r="T513" t="str">
        <f t="shared" si="30"/>
        <v>CONCRETADO</v>
      </c>
    </row>
    <row r="514" spans="1:20">
      <c r="A514" s="1">
        <v>45008</v>
      </c>
      <c r="B514" s="7">
        <v>0.36458333333333331</v>
      </c>
      <c r="C514" s="151">
        <v>5330</v>
      </c>
      <c r="D514">
        <v>112961</v>
      </c>
      <c r="E514" s="4" t="s">
        <v>3828</v>
      </c>
      <c r="F514" s="4"/>
      <c r="G514" s="3" t="s">
        <v>3259</v>
      </c>
      <c r="H514" s="3" t="s">
        <v>45</v>
      </c>
      <c r="I514" s="4" t="s">
        <v>3263</v>
      </c>
      <c r="J514" t="s">
        <v>344</v>
      </c>
      <c r="K514" t="s">
        <v>251</v>
      </c>
      <c r="L514" t="s">
        <v>120</v>
      </c>
      <c r="M514" s="7">
        <v>0.40625</v>
      </c>
      <c r="N514" s="7">
        <v>0.5</v>
      </c>
      <c r="O514" s="178" t="s">
        <v>3756</v>
      </c>
      <c r="P514" s="3">
        <v>2022</v>
      </c>
      <c r="Q514" s="4" t="str">
        <f>VLOOKUP(Citas[[#This Row],[VIN]],Servicios[VIN 8 BV],1,0)</f>
        <v>N0426375</v>
      </c>
      <c r="R514" t="str">
        <f>VLOOKUP(Citas[[#This Row],[VIN]],Noshow11[[VIN]:[STATUS]],3,0)</f>
        <v>LATE</v>
      </c>
      <c r="S514" t="str">
        <f t="shared" si="29"/>
        <v>CONCRETADO</v>
      </c>
      <c r="T514" t="str">
        <f t="shared" si="30"/>
        <v>CONCRETADO</v>
      </c>
    </row>
    <row r="515" spans="1:20">
      <c r="A515" s="1">
        <v>45008</v>
      </c>
      <c r="B515" s="7">
        <v>0.36458333333333331</v>
      </c>
      <c r="C515" s="151">
        <v>1899</v>
      </c>
      <c r="D515">
        <v>112999</v>
      </c>
      <c r="E515" s="4" t="s">
        <v>3762</v>
      </c>
      <c r="F515" s="4"/>
      <c r="G515" s="3" t="s">
        <v>3264</v>
      </c>
      <c r="H515" s="3" t="s">
        <v>49</v>
      </c>
      <c r="I515" s="4" t="s">
        <v>3269</v>
      </c>
      <c r="J515" t="s">
        <v>3267</v>
      </c>
      <c r="K515" t="s">
        <v>231</v>
      </c>
      <c r="L515" t="s">
        <v>119</v>
      </c>
      <c r="M515" s="7">
        <v>0.375</v>
      </c>
      <c r="N515" s="7">
        <v>0.5</v>
      </c>
      <c r="O515" s="178" t="s">
        <v>3756</v>
      </c>
      <c r="P515" s="3">
        <v>2017</v>
      </c>
      <c r="Q515" s="4" t="str">
        <f>VLOOKUP(Citas[[#This Row],[VIN]],Servicios[VIN 8 BV],1,0)</f>
        <v>H1058129</v>
      </c>
      <c r="R515" t="str">
        <f>VLOOKUP(Citas[[#This Row],[VIN]],Noshow11[[VIN]:[STATUS]],3,0)</f>
        <v>LATE</v>
      </c>
      <c r="S515" t="str">
        <f t="shared" si="29"/>
        <v>CONCRETADO</v>
      </c>
      <c r="T515" t="str">
        <f t="shared" si="30"/>
        <v>CONCRETADO</v>
      </c>
    </row>
    <row r="516" spans="1:20">
      <c r="A516" s="1">
        <v>45008</v>
      </c>
      <c r="B516" s="7">
        <v>0.375</v>
      </c>
      <c r="C516" s="151">
        <v>1899</v>
      </c>
      <c r="D516">
        <v>112084</v>
      </c>
      <c r="E516" s="4" t="s">
        <v>3738</v>
      </c>
      <c r="F516" s="4"/>
      <c r="G516" s="3" t="s">
        <v>3219</v>
      </c>
      <c r="H516" s="3" t="s">
        <v>58</v>
      </c>
      <c r="I516" s="4" t="s">
        <v>3730</v>
      </c>
      <c r="J516" t="s">
        <v>3222</v>
      </c>
      <c r="K516" t="s">
        <v>359</v>
      </c>
      <c r="L516" t="s">
        <v>119</v>
      </c>
      <c r="M516" s="7">
        <v>0.38541666666666669</v>
      </c>
      <c r="N516" s="7">
        <v>0.58333333333333337</v>
      </c>
      <c r="O516" s="178" t="s">
        <v>3728</v>
      </c>
      <c r="P516" s="3">
        <v>2023</v>
      </c>
      <c r="Q516" s="4" t="str">
        <f>VLOOKUP(Citas[[#This Row],[VIN]],Servicios[VIN 8 BV],1,0)</f>
        <v>PU723769</v>
      </c>
      <c r="R516" t="str">
        <f>VLOOKUP(Citas[[#This Row],[VIN]],Noshow11[[VIN]:[STATUS]],3,0)</f>
        <v>ON TIME</v>
      </c>
      <c r="S516" t="str">
        <f t="shared" si="29"/>
        <v>CONCRETADO</v>
      </c>
      <c r="T516" t="str">
        <f t="shared" si="30"/>
        <v>CONCRETADO</v>
      </c>
    </row>
    <row r="517" spans="1:20">
      <c r="A517" s="1">
        <v>45008</v>
      </c>
      <c r="B517" s="7">
        <v>0.375</v>
      </c>
      <c r="C517" s="151">
        <v>1899</v>
      </c>
      <c r="D517">
        <v>112936</v>
      </c>
      <c r="E517" s="4" t="s">
        <v>3762</v>
      </c>
      <c r="F517" s="4" t="s">
        <v>3739</v>
      </c>
      <c r="G517" s="3" t="s">
        <v>3212</v>
      </c>
      <c r="H517" s="3" t="s">
        <v>54</v>
      </c>
      <c r="I517" s="4" t="s">
        <v>3217</v>
      </c>
      <c r="J517" t="s">
        <v>3215</v>
      </c>
      <c r="K517" t="s">
        <v>215</v>
      </c>
      <c r="L517" t="s">
        <v>118</v>
      </c>
      <c r="M517" s="7">
        <v>0.41666666666666669</v>
      </c>
      <c r="N517" s="7">
        <v>0.58333333333333337</v>
      </c>
      <c r="O517" s="178" t="s">
        <v>3740</v>
      </c>
      <c r="P517" s="3">
        <v>2017</v>
      </c>
      <c r="Q517" s="4" t="str">
        <f>VLOOKUP(Citas[[#This Row],[VIN]],Servicios[VIN 8 BV],1,0)</f>
        <v>H3037763</v>
      </c>
      <c r="R517" t="str">
        <f>VLOOKUP(Citas[[#This Row],[VIN]],Noshow11[[VIN]:[STATUS]],3,0)</f>
        <v>ON TIME</v>
      </c>
      <c r="S517" t="str">
        <f t="shared" si="29"/>
        <v>CONCRETADO</v>
      </c>
      <c r="T517" t="str">
        <f t="shared" si="30"/>
        <v>CONCRETADO</v>
      </c>
    </row>
    <row r="518" spans="1:20">
      <c r="A518" s="1">
        <v>45008</v>
      </c>
      <c r="B518" s="7">
        <v>0.375</v>
      </c>
      <c r="C518" s="151">
        <v>1899</v>
      </c>
      <c r="D518">
        <v>113009</v>
      </c>
      <c r="E518" s="4" t="s">
        <v>3738</v>
      </c>
      <c r="F518" s="4"/>
      <c r="G518" s="3" t="s">
        <v>3245</v>
      </c>
      <c r="H518" s="3" t="s">
        <v>49</v>
      </c>
      <c r="I518" s="4" t="s">
        <v>3730</v>
      </c>
      <c r="J518" t="s">
        <v>4290</v>
      </c>
      <c r="K518" t="s">
        <v>410</v>
      </c>
      <c r="L518" t="s">
        <v>120</v>
      </c>
      <c r="M518" s="7">
        <v>0.4375</v>
      </c>
      <c r="N518" s="7">
        <v>0.58333333333333337</v>
      </c>
      <c r="O518" s="178" t="s">
        <v>3745</v>
      </c>
      <c r="P518" s="3">
        <v>2023</v>
      </c>
      <c r="Q518" s="4" t="str">
        <f>VLOOKUP(Citas[[#This Row],[VIN]],Servicios[VIN 8 BV],1,0)</f>
        <v>P4003825</v>
      </c>
      <c r="R518" t="str">
        <f>VLOOKUP(Citas[[#This Row],[VIN]],Noshow11[[VIN]:[STATUS]],3,0)</f>
        <v>ON TIME</v>
      </c>
      <c r="S518" t="str">
        <f t="shared" si="29"/>
        <v>CONCRETADO</v>
      </c>
      <c r="T518" t="str">
        <f t="shared" si="30"/>
        <v>CONCRETADO</v>
      </c>
    </row>
    <row r="519" spans="1:20">
      <c r="A519" s="1">
        <v>45008</v>
      </c>
      <c r="B519" s="7">
        <v>0.39583333333333331</v>
      </c>
      <c r="C519" s="151">
        <v>4095.2</v>
      </c>
      <c r="D519">
        <v>112950</v>
      </c>
      <c r="E519" s="4" t="s">
        <v>4291</v>
      </c>
      <c r="F519" s="4"/>
      <c r="G519" s="3" t="s">
        <v>3278</v>
      </c>
      <c r="H519" s="3" t="s">
        <v>54</v>
      </c>
      <c r="I519" s="4" t="s">
        <v>3283</v>
      </c>
      <c r="J519" t="s">
        <v>3281</v>
      </c>
      <c r="K519" t="s">
        <v>231</v>
      </c>
      <c r="L519" t="s">
        <v>120</v>
      </c>
      <c r="M519" s="7">
        <v>0.4375</v>
      </c>
      <c r="N519" s="7" t="s">
        <v>3734</v>
      </c>
      <c r="O519" s="178" t="s">
        <v>3744</v>
      </c>
      <c r="P519" s="3">
        <v>2017</v>
      </c>
      <c r="Q519" s="4" t="str">
        <f>VLOOKUP(Citas[[#This Row],[VIN]],Servicios[VIN 8 BV],1,0)</f>
        <v>H1051203</v>
      </c>
      <c r="R519" t="str">
        <f>VLOOKUP(Citas[[#This Row],[VIN]],Noshow11[[VIN]:[STATUS]],3,0)</f>
        <v>CANCEL</v>
      </c>
      <c r="S519" t="b">
        <f t="shared" si="29"/>
        <v>0</v>
      </c>
      <c r="T519" t="b">
        <f t="shared" si="30"/>
        <v>0</v>
      </c>
    </row>
    <row r="520" spans="1:20">
      <c r="A520" s="1">
        <v>45008</v>
      </c>
      <c r="B520" s="7">
        <v>0.39583333333333331</v>
      </c>
      <c r="C520" s="151">
        <v>5330</v>
      </c>
      <c r="D520">
        <v>112951</v>
      </c>
      <c r="E520" s="4" t="s">
        <v>3828</v>
      </c>
      <c r="F520" s="4"/>
      <c r="G520" s="3" t="s">
        <v>3322</v>
      </c>
      <c r="H520" s="3" t="s">
        <v>49</v>
      </c>
      <c r="I520" s="4" t="s">
        <v>3327</v>
      </c>
      <c r="J520" t="s">
        <v>3325</v>
      </c>
      <c r="K520" t="s">
        <v>251</v>
      </c>
      <c r="L520" t="s">
        <v>119</v>
      </c>
      <c r="M520" s="7">
        <v>0.40625</v>
      </c>
      <c r="N520" s="7">
        <v>0.58333333333333337</v>
      </c>
      <c r="O520" s="178" t="s">
        <v>3761</v>
      </c>
      <c r="P520" s="3">
        <v>2021</v>
      </c>
      <c r="Q520" s="4" t="str">
        <f>VLOOKUP(Citas[[#This Row],[VIN]],Servicios[VIN 8 BV],1,0)</f>
        <v>M1320552</v>
      </c>
      <c r="R520" t="str">
        <f>VLOOKUP(Citas[[#This Row],[VIN]],Noshow11[[VIN]:[STATUS]],3,0)</f>
        <v>LATE</v>
      </c>
      <c r="S520" t="str">
        <f t="shared" si="29"/>
        <v>CONCRETADO</v>
      </c>
      <c r="T520" t="str">
        <f t="shared" si="30"/>
        <v>CONCRETADO</v>
      </c>
    </row>
    <row r="521" spans="1:20">
      <c r="A521" s="1">
        <v>45008</v>
      </c>
      <c r="B521" s="7">
        <v>0.39583333333333331</v>
      </c>
      <c r="C521" s="151">
        <v>1899</v>
      </c>
      <c r="D521">
        <v>112954</v>
      </c>
      <c r="E521" s="4" t="s">
        <v>3859</v>
      </c>
      <c r="F521" s="4"/>
      <c r="G521" s="3" t="s">
        <v>3271</v>
      </c>
      <c r="H521" s="3" t="s">
        <v>45</v>
      </c>
      <c r="I521" s="4" t="s">
        <v>3276</v>
      </c>
      <c r="J521" t="s">
        <v>3274</v>
      </c>
      <c r="K521" t="s">
        <v>231</v>
      </c>
      <c r="L521" t="s">
        <v>118</v>
      </c>
      <c r="M521" s="7">
        <v>0.41666666666666669</v>
      </c>
      <c r="N521" s="7">
        <v>0.58333333333333337</v>
      </c>
      <c r="O521" s="178" t="s">
        <v>3728</v>
      </c>
      <c r="P521" s="3">
        <v>2017</v>
      </c>
      <c r="Q521" s="4" t="str">
        <f>VLOOKUP(Citas[[#This Row],[VIN]],Servicios[VIN 8 BV],1,0)</f>
        <v>H1043212</v>
      </c>
      <c r="R521" t="str">
        <f>VLOOKUP(Citas[[#This Row],[VIN]],Noshow11[[VIN]:[STATUS]],3,0)</f>
        <v>ON TIME</v>
      </c>
      <c r="S521" t="str">
        <f t="shared" si="29"/>
        <v>CONCRETADO</v>
      </c>
      <c r="T521" t="str">
        <f t="shared" si="30"/>
        <v>CONCRETADO</v>
      </c>
    </row>
    <row r="522" spans="1:20">
      <c r="A522" s="1">
        <v>45008</v>
      </c>
      <c r="B522" s="7">
        <v>0.41666666666666669</v>
      </c>
      <c r="C522" s="151">
        <v>2849</v>
      </c>
      <c r="D522">
        <v>112932</v>
      </c>
      <c r="E522" s="4" t="s">
        <v>3799</v>
      </c>
      <c r="F522" s="4" t="s">
        <v>3739</v>
      </c>
      <c r="G522" s="3" t="s">
        <v>3299</v>
      </c>
      <c r="H522" s="3" t="s">
        <v>54</v>
      </c>
      <c r="I522" s="4" t="s">
        <v>3304</v>
      </c>
      <c r="J522" t="s">
        <v>3302</v>
      </c>
      <c r="K522" t="s">
        <v>251</v>
      </c>
      <c r="L522" t="s">
        <v>120</v>
      </c>
      <c r="M522" s="7">
        <v>0.43055555555555558</v>
      </c>
      <c r="N522" s="7">
        <v>0.58333333333333337</v>
      </c>
      <c r="O522" s="178" t="s">
        <v>3776</v>
      </c>
      <c r="P522" s="3">
        <v>2022</v>
      </c>
      <c r="Q522" s="4" t="str">
        <f>VLOOKUP(Citas[[#This Row],[VIN]],Servicios[VIN 8 BV],1,0)</f>
        <v>N1327952</v>
      </c>
      <c r="R522" t="str">
        <f>VLOOKUP(Citas[[#This Row],[VIN]],Noshow11[[VIN]:[STATUS]],3,0)</f>
        <v>LATE</v>
      </c>
      <c r="S522" t="str">
        <f t="shared" si="29"/>
        <v>CONCRETADO</v>
      </c>
      <c r="T522" t="str">
        <f t="shared" si="30"/>
        <v>CONCRETADO</v>
      </c>
    </row>
    <row r="523" spans="1:20">
      <c r="A523" s="1">
        <v>45008</v>
      </c>
      <c r="B523" s="7">
        <v>0.41666666666666669</v>
      </c>
      <c r="C523" s="151">
        <v>3260</v>
      </c>
      <c r="D523">
        <v>112969</v>
      </c>
      <c r="E523" s="4" t="s">
        <v>3798</v>
      </c>
      <c r="F523" s="4"/>
      <c r="G523" s="3" t="s">
        <v>3285</v>
      </c>
      <c r="H523" s="3" t="s">
        <v>49</v>
      </c>
      <c r="I523" s="4" t="s">
        <v>4292</v>
      </c>
      <c r="J523" t="s">
        <v>3288</v>
      </c>
      <c r="K523" t="s">
        <v>359</v>
      </c>
      <c r="L523" t="s">
        <v>119</v>
      </c>
      <c r="M523" s="7">
        <v>0.4375</v>
      </c>
      <c r="N523" s="7">
        <v>0.58333333333333337</v>
      </c>
      <c r="O523" s="178" t="s">
        <v>3728</v>
      </c>
      <c r="P523" s="3">
        <v>2015</v>
      </c>
      <c r="Q523" s="4" t="str">
        <f>VLOOKUP(Citas[[#This Row],[VIN]],Servicios[VIN 8 BV],1,0)</f>
        <v>FU097673</v>
      </c>
      <c r="R523" t="str">
        <f>VLOOKUP(Citas[[#This Row],[VIN]],Noshow11[[VIN]:[STATUS]],3,0)</f>
        <v>ON TIME</v>
      </c>
      <c r="S523" t="str">
        <f t="shared" si="29"/>
        <v>CONCRETADO</v>
      </c>
      <c r="T523" t="str">
        <f t="shared" si="30"/>
        <v>CONCRETADO</v>
      </c>
    </row>
    <row r="524" spans="1:20">
      <c r="A524" s="1">
        <v>45008</v>
      </c>
      <c r="B524" s="7">
        <v>0.41666666666666669</v>
      </c>
      <c r="C524" s="151">
        <v>1899</v>
      </c>
      <c r="D524">
        <v>112978</v>
      </c>
      <c r="E524" s="4" t="s">
        <v>3738</v>
      </c>
      <c r="F524" s="4"/>
      <c r="G524" s="3" t="s">
        <v>3292</v>
      </c>
      <c r="H524" s="3" t="s">
        <v>45</v>
      </c>
      <c r="I524" s="4" t="s">
        <v>3730</v>
      </c>
      <c r="J524" t="s">
        <v>3295</v>
      </c>
      <c r="K524" t="s">
        <v>295</v>
      </c>
      <c r="L524" t="s">
        <v>118</v>
      </c>
      <c r="M524" s="7">
        <v>0.46875</v>
      </c>
      <c r="N524" s="7">
        <v>0.70833333333333337</v>
      </c>
      <c r="O524" s="178" t="s">
        <v>3756</v>
      </c>
      <c r="P524" s="3">
        <v>2022</v>
      </c>
      <c r="Q524" s="4" t="str">
        <f>VLOOKUP(Citas[[#This Row],[VIN]],Servicios[VIN 8 BV],1,0)</f>
        <v>NW322478</v>
      </c>
      <c r="R524" t="str">
        <f>VLOOKUP(Citas[[#This Row],[VIN]],Noshow11[[VIN]:[STATUS]],3,0)</f>
        <v>REPROG</v>
      </c>
      <c r="S524" t="b">
        <f t="shared" si="29"/>
        <v>0</v>
      </c>
      <c r="T524" t="b">
        <f t="shared" si="30"/>
        <v>0</v>
      </c>
    </row>
    <row r="525" spans="1:20">
      <c r="A525" s="1">
        <v>45008</v>
      </c>
      <c r="B525" s="7">
        <v>0.4375</v>
      </c>
      <c r="C525" s="151">
        <v>835.2</v>
      </c>
      <c r="D525">
        <v>112956</v>
      </c>
      <c r="E525" s="4" t="s">
        <v>4293</v>
      </c>
      <c r="F525" s="4"/>
      <c r="G525" s="3" t="s">
        <v>4294</v>
      </c>
      <c r="H525" s="3" t="s">
        <v>45</v>
      </c>
      <c r="I525" s="4" t="s">
        <v>4295</v>
      </c>
      <c r="J525" t="s">
        <v>4296</v>
      </c>
      <c r="K525" t="s">
        <v>215</v>
      </c>
      <c r="L525" t="s">
        <v>119</v>
      </c>
      <c r="M525" s="7">
        <v>0.45833333333333331</v>
      </c>
      <c r="N525" s="7" t="s">
        <v>3734</v>
      </c>
      <c r="O525" s="178" t="s">
        <v>4297</v>
      </c>
      <c r="P525" s="3">
        <v>2021</v>
      </c>
      <c r="Q525" s="4" t="e">
        <f>VLOOKUP(Citas[[#This Row],[VIN]],Servicios[VIN 8 BV],1,0)</f>
        <v>#N/A</v>
      </c>
      <c r="R525" t="str">
        <f>VLOOKUP(Citas[[#This Row],[VIN]],Noshow11[[VIN]:[STATUS]],3,0)</f>
        <v>ON TIME</v>
      </c>
      <c r="S525" t="str">
        <f t="shared" si="29"/>
        <v>CONCRETADO</v>
      </c>
      <c r="T525" t="str">
        <f t="shared" si="30"/>
        <v>CONCRETADO</v>
      </c>
    </row>
    <row r="526" spans="1:20">
      <c r="A526" s="1">
        <v>45008</v>
      </c>
      <c r="B526" s="7">
        <v>0.4375</v>
      </c>
      <c r="C526" s="151">
        <v>2849</v>
      </c>
      <c r="D526">
        <v>112982</v>
      </c>
      <c r="E526" s="4" t="s">
        <v>3983</v>
      </c>
      <c r="F526" s="4" t="s">
        <v>3739</v>
      </c>
      <c r="G526" s="3" t="s">
        <v>3306</v>
      </c>
      <c r="H526" s="3" t="s">
        <v>49</v>
      </c>
      <c r="I526" s="4" t="s">
        <v>3311</v>
      </c>
      <c r="J526" t="s">
        <v>3309</v>
      </c>
      <c r="K526" t="s">
        <v>231</v>
      </c>
      <c r="L526" t="s">
        <v>118</v>
      </c>
      <c r="M526" s="7">
        <v>0.44791666666666669</v>
      </c>
      <c r="N526" s="7">
        <v>0.58333333333333337</v>
      </c>
      <c r="O526" s="178" t="s">
        <v>3776</v>
      </c>
      <c r="P526" s="3">
        <v>2017</v>
      </c>
      <c r="Q526" s="4" t="str">
        <f>VLOOKUP(Citas[[#This Row],[VIN]],Servicios[VIN 8 BV],1,0)</f>
        <v>H1033439</v>
      </c>
      <c r="R526" t="str">
        <f>VLOOKUP(Citas[[#This Row],[VIN]],Noshow11[[VIN]:[STATUS]],3,0)</f>
        <v>ON TIME</v>
      </c>
      <c r="S526" t="str">
        <f t="shared" si="29"/>
        <v>CONCRETADO</v>
      </c>
      <c r="T526" t="str">
        <f t="shared" si="30"/>
        <v>CONCRETADO</v>
      </c>
    </row>
    <row r="527" spans="1:20">
      <c r="A527" s="1">
        <v>45008</v>
      </c>
      <c r="B527" s="7">
        <v>0.4375</v>
      </c>
      <c r="C527" s="151">
        <v>1899</v>
      </c>
      <c r="D527">
        <v>112990</v>
      </c>
      <c r="E527" s="4" t="s">
        <v>3812</v>
      </c>
      <c r="F527" s="4"/>
      <c r="G527" s="3" t="s">
        <v>3312</v>
      </c>
      <c r="H527" s="3" t="s">
        <v>58</v>
      </c>
      <c r="I527" s="4" t="s">
        <v>3316</v>
      </c>
      <c r="J527" t="s">
        <v>1818</v>
      </c>
      <c r="K527" t="s">
        <v>338</v>
      </c>
      <c r="L527" t="s">
        <v>120</v>
      </c>
      <c r="M527" s="7">
        <v>0.47916666666666669</v>
      </c>
      <c r="N527" s="7">
        <v>0.58333333333333337</v>
      </c>
      <c r="O527" s="178" t="s">
        <v>3728</v>
      </c>
      <c r="P527" s="3">
        <v>2019</v>
      </c>
      <c r="Q527" s="4" t="str">
        <f>VLOOKUP(Citas[[#This Row],[VIN]],Servicios[VIN 8 BV],1,0)</f>
        <v>K6202761</v>
      </c>
      <c r="R527" t="str">
        <f>VLOOKUP(Citas[[#This Row],[VIN]],Noshow11[[VIN]:[STATUS]],3,0)</f>
        <v>ON TIME</v>
      </c>
      <c r="S527" t="str">
        <f t="shared" si="29"/>
        <v>CONCRETADO</v>
      </c>
      <c r="T527" t="str">
        <f t="shared" si="30"/>
        <v>CONCRETADO</v>
      </c>
    </row>
    <row r="528" spans="1:20">
      <c r="A528" s="1">
        <v>45008</v>
      </c>
      <c r="B528" s="7">
        <v>0.44791666666666669</v>
      </c>
      <c r="C528" s="151">
        <v>1899</v>
      </c>
      <c r="D528">
        <v>112992</v>
      </c>
      <c r="E528" s="4" t="s">
        <v>4298</v>
      </c>
      <c r="F528" s="4"/>
      <c r="G528" s="3" t="s">
        <v>3317</v>
      </c>
      <c r="H528" s="3" t="s">
        <v>58</v>
      </c>
      <c r="I528" s="4" t="s">
        <v>3321</v>
      </c>
      <c r="J528" t="s">
        <v>1818</v>
      </c>
      <c r="K528" t="s">
        <v>338</v>
      </c>
      <c r="L528" t="s">
        <v>120</v>
      </c>
      <c r="M528" s="7">
        <v>0.51041666666666663</v>
      </c>
      <c r="N528" s="7">
        <v>0.70833333333333337</v>
      </c>
      <c r="O528" s="178" t="s">
        <v>3728</v>
      </c>
      <c r="P528" s="3">
        <v>2018</v>
      </c>
      <c r="Q528" s="4" t="str">
        <f>VLOOKUP(Citas[[#This Row],[VIN]],Servicios[VIN 8 BV],1,0)</f>
        <v>J6188115</v>
      </c>
      <c r="R528" t="str">
        <f>VLOOKUP(Citas[[#This Row],[VIN]],Noshow11[[VIN]:[STATUS]],3,0)</f>
        <v>ON TIME</v>
      </c>
      <c r="S528" t="str">
        <f t="shared" si="29"/>
        <v>CONCRETADO</v>
      </c>
      <c r="T528" t="str">
        <f t="shared" si="30"/>
        <v>CONCRETADO</v>
      </c>
    </row>
    <row r="529" spans="1:20">
      <c r="A529" s="1">
        <v>45008</v>
      </c>
      <c r="B529" s="7">
        <v>0.45833333333333331</v>
      </c>
      <c r="C529" s="151">
        <v>5330</v>
      </c>
      <c r="D529">
        <v>112989</v>
      </c>
      <c r="E529" s="4" t="s">
        <v>3828</v>
      </c>
      <c r="F529" s="4" t="s">
        <v>3739</v>
      </c>
      <c r="G529" s="3" t="s">
        <v>527</v>
      </c>
      <c r="H529" s="3" t="s">
        <v>54</v>
      </c>
      <c r="I529" s="4" t="s">
        <v>532</v>
      </c>
      <c r="J529" t="s">
        <v>530</v>
      </c>
      <c r="K529" t="s">
        <v>244</v>
      </c>
      <c r="L529" t="s">
        <v>120</v>
      </c>
      <c r="M529" s="7">
        <v>0.46875</v>
      </c>
      <c r="N529" s="7">
        <v>0.58333333333333337</v>
      </c>
      <c r="O529" s="178" t="s">
        <v>3740</v>
      </c>
      <c r="P529" s="3">
        <v>2021</v>
      </c>
      <c r="Q529" s="4" t="str">
        <f>VLOOKUP(Citas[[#This Row],[VIN]],Servicios[VIN 8 BV],1,0)</f>
        <v>MK019590</v>
      </c>
      <c r="R529" t="str">
        <f>VLOOKUP(Citas[[#This Row],[VIN]],Noshow11[[VIN]:[STATUS]],3,0)</f>
        <v>REPROG</v>
      </c>
      <c r="S529" t="b">
        <f t="shared" si="29"/>
        <v>0</v>
      </c>
      <c r="T529" t="b">
        <f t="shared" si="30"/>
        <v>0</v>
      </c>
    </row>
    <row r="530" spans="1:20">
      <c r="A530" s="1">
        <v>45008</v>
      </c>
      <c r="B530" s="7">
        <v>0.45833333333333331</v>
      </c>
      <c r="C530" s="151">
        <v>6090</v>
      </c>
      <c r="D530">
        <v>112991</v>
      </c>
      <c r="E530" s="4" t="s">
        <v>4299</v>
      </c>
      <c r="F530" s="4"/>
      <c r="G530" s="3" t="s">
        <v>3391</v>
      </c>
      <c r="H530" s="3" t="s">
        <v>49</v>
      </c>
      <c r="I530" s="4" t="s">
        <v>3395</v>
      </c>
      <c r="J530" t="s">
        <v>214</v>
      </c>
      <c r="K530" t="s">
        <v>310</v>
      </c>
      <c r="L530" t="s">
        <v>118</v>
      </c>
      <c r="M530" s="7">
        <v>0.47916666666666669</v>
      </c>
      <c r="N530" s="7">
        <v>0.70833333333333337</v>
      </c>
      <c r="O530" s="178" t="s">
        <v>4300</v>
      </c>
      <c r="P530" s="3">
        <v>2019</v>
      </c>
      <c r="Q530" s="4" t="str">
        <f>VLOOKUP(Citas[[#This Row],[VIN]],Servicios[VIN 8 BV],1,0)</f>
        <v>KP877635</v>
      </c>
      <c r="R530" t="str">
        <f>VLOOKUP(Citas[[#This Row],[VIN]],Noshow11[[VIN]:[STATUS]],3,0)</f>
        <v>LATE</v>
      </c>
      <c r="S530" t="str">
        <f t="shared" si="29"/>
        <v>CONCRETADO</v>
      </c>
      <c r="T530" t="str">
        <f t="shared" si="30"/>
        <v>CONCRETADO</v>
      </c>
    </row>
    <row r="531" spans="1:20">
      <c r="A531" s="1">
        <v>45008</v>
      </c>
      <c r="B531" s="7">
        <v>0.45833333333333331</v>
      </c>
      <c r="C531" s="151">
        <v>1899</v>
      </c>
      <c r="D531">
        <v>113018</v>
      </c>
      <c r="E531" s="4" t="s">
        <v>3765</v>
      </c>
      <c r="F531" s="4"/>
      <c r="G531" s="3" t="s">
        <v>3406</v>
      </c>
      <c r="H531" s="3" t="s">
        <v>49</v>
      </c>
      <c r="I531" s="4" t="s">
        <v>4301</v>
      </c>
      <c r="J531" t="s">
        <v>3409</v>
      </c>
      <c r="K531" t="s">
        <v>251</v>
      </c>
      <c r="L531" t="s">
        <v>119</v>
      </c>
      <c r="M531" s="7">
        <v>0.54166666666666663</v>
      </c>
      <c r="N531" s="7">
        <v>0.70833333333333337</v>
      </c>
      <c r="O531" s="178" t="s">
        <v>3744</v>
      </c>
      <c r="P531" s="3">
        <v>2019</v>
      </c>
      <c r="Q531" s="4" t="str">
        <f>VLOOKUP(Citas[[#This Row],[VIN]],Servicios[VIN 8 BV],1,0)</f>
        <v>K1404394</v>
      </c>
      <c r="R531" t="str">
        <f>VLOOKUP(Citas[[#This Row],[VIN]],Noshow11[[VIN]:[STATUS]],3,0)</f>
        <v>LATE</v>
      </c>
      <c r="S531" t="str">
        <f t="shared" si="29"/>
        <v>CONCRETADO</v>
      </c>
      <c r="T531" t="str">
        <f t="shared" si="30"/>
        <v>CONCRETADO</v>
      </c>
    </row>
    <row r="532" spans="1:20">
      <c r="A532" s="1">
        <v>45008</v>
      </c>
      <c r="B532" s="7">
        <v>0.47916666666666669</v>
      </c>
      <c r="C532" s="151">
        <v>1899</v>
      </c>
      <c r="D532">
        <v>112944</v>
      </c>
      <c r="E532" s="4" t="s">
        <v>3754</v>
      </c>
      <c r="F532" s="4" t="s">
        <v>3739</v>
      </c>
      <c r="G532" s="3" t="s">
        <v>3338</v>
      </c>
      <c r="H532" s="3" t="s">
        <v>45</v>
      </c>
      <c r="I532" s="4" t="s">
        <v>4302</v>
      </c>
      <c r="J532" t="s">
        <v>3341</v>
      </c>
      <c r="K532" t="s">
        <v>295</v>
      </c>
      <c r="L532" t="s">
        <v>120</v>
      </c>
      <c r="M532" s="7">
        <v>0.5</v>
      </c>
      <c r="N532" s="7">
        <v>0.66666666666666663</v>
      </c>
      <c r="O532" s="178" t="s">
        <v>3740</v>
      </c>
      <c r="P532" s="3">
        <v>2015</v>
      </c>
      <c r="Q532" s="4" t="str">
        <f>VLOOKUP(Citas[[#This Row],[VIN]],Servicios[VIN 8 BV],1,0)</f>
        <v>FW358690</v>
      </c>
      <c r="R532" t="str">
        <f>VLOOKUP(Citas[[#This Row],[VIN]],Noshow11[[VIN]:[STATUS]],3,0)</f>
        <v>ON TIME</v>
      </c>
      <c r="S532" t="str">
        <f t="shared" si="29"/>
        <v>CONCRETADO</v>
      </c>
      <c r="T532" t="str">
        <f t="shared" si="30"/>
        <v>CONCRETADO</v>
      </c>
    </row>
    <row r="533" spans="1:20">
      <c r="A533" s="1">
        <v>45008</v>
      </c>
      <c r="B533" s="7">
        <v>0.47916666666666669</v>
      </c>
      <c r="C533" s="151">
        <v>6130</v>
      </c>
      <c r="D533">
        <v>112998</v>
      </c>
      <c r="E533" s="4" t="s">
        <v>4248</v>
      </c>
      <c r="F533" s="4" t="s">
        <v>3739</v>
      </c>
      <c r="G533" s="3" t="s">
        <v>3240</v>
      </c>
      <c r="H533" s="3" t="s">
        <v>45</v>
      </c>
      <c r="I533" s="4" t="s">
        <v>3244</v>
      </c>
      <c r="J533" t="s">
        <v>707</v>
      </c>
      <c r="K533" t="s">
        <v>251</v>
      </c>
      <c r="L533" t="s">
        <v>118</v>
      </c>
      <c r="M533" s="7">
        <v>0.51388888888888895</v>
      </c>
      <c r="N533" s="7">
        <v>0.66666666666666663</v>
      </c>
      <c r="O533" s="178" t="s">
        <v>3740</v>
      </c>
      <c r="P533" s="3">
        <v>2022</v>
      </c>
      <c r="Q533" s="4" t="str">
        <f>VLOOKUP(Citas[[#This Row],[VIN]],Servicios[VIN 8 BV],1,0)</f>
        <v>N1328426</v>
      </c>
      <c r="R533" t="str">
        <f>VLOOKUP(Citas[[#This Row],[VIN]],Noshow11[[VIN]:[STATUS]],3,0)</f>
        <v>REPROG</v>
      </c>
      <c r="S533" t="b">
        <f t="shared" si="29"/>
        <v>0</v>
      </c>
      <c r="T533" t="b">
        <f t="shared" si="30"/>
        <v>0</v>
      </c>
    </row>
    <row r="534" spans="1:20">
      <c r="A534" s="1">
        <v>45008</v>
      </c>
      <c r="B534" s="7">
        <v>0.47916666666666669</v>
      </c>
      <c r="C534" s="151">
        <v>1899</v>
      </c>
      <c r="D534">
        <v>113006</v>
      </c>
      <c r="E534" s="4" t="s">
        <v>3738</v>
      </c>
      <c r="F534" s="4"/>
      <c r="G534" s="3" t="s">
        <v>3331</v>
      </c>
      <c r="H534" s="3" t="s">
        <v>58</v>
      </c>
      <c r="I534" s="4" t="s">
        <v>3730</v>
      </c>
      <c r="J534" t="s">
        <v>4303</v>
      </c>
      <c r="K534" t="s">
        <v>587</v>
      </c>
      <c r="L534" t="s">
        <v>119</v>
      </c>
      <c r="M534" s="7">
        <v>0.5</v>
      </c>
      <c r="N534" s="7">
        <v>0.70833333333333337</v>
      </c>
      <c r="O534" s="178" t="s">
        <v>3756</v>
      </c>
      <c r="P534" s="3">
        <v>2022</v>
      </c>
      <c r="Q534" s="4" t="str">
        <f>VLOOKUP(Citas[[#This Row],[VIN]],Servicios[VIN 8 BV],1,0)</f>
        <v>N3180625</v>
      </c>
      <c r="R534" t="str">
        <f>VLOOKUP(Citas[[#This Row],[VIN]],Noshow11[[VIN]:[STATUS]],3,0)</f>
        <v>ON TIME</v>
      </c>
      <c r="S534" t="str">
        <f t="shared" si="29"/>
        <v>CONCRETADO</v>
      </c>
      <c r="T534" t="str">
        <f t="shared" si="30"/>
        <v>CONCRETADO</v>
      </c>
    </row>
    <row r="535" spans="1:20">
      <c r="A535" s="1">
        <v>45008</v>
      </c>
      <c r="B535" s="7">
        <v>0.5</v>
      </c>
      <c r="C535" s="151">
        <v>1899</v>
      </c>
      <c r="D535">
        <v>113012</v>
      </c>
      <c r="E535" s="4" t="s">
        <v>3839</v>
      </c>
      <c r="F535" s="4"/>
      <c r="G535" s="3" t="s">
        <v>3359</v>
      </c>
      <c r="H535" s="3" t="s">
        <v>49</v>
      </c>
      <c r="I535" s="4" t="s">
        <v>3364</v>
      </c>
      <c r="J535" t="s">
        <v>3362</v>
      </c>
      <c r="K535" t="s">
        <v>215</v>
      </c>
      <c r="L535" t="s">
        <v>118</v>
      </c>
      <c r="M535" s="7">
        <v>0.52083333333333337</v>
      </c>
      <c r="N535" s="7">
        <v>0.70833333333333337</v>
      </c>
      <c r="O535" s="178" t="s">
        <v>3756</v>
      </c>
      <c r="P535" s="3">
        <v>2020</v>
      </c>
      <c r="Q535" s="4" t="str">
        <f>VLOOKUP(Citas[[#This Row],[VIN]],Servicios[VIN 8 BV],1,0)</f>
        <v>L3126385</v>
      </c>
      <c r="R535" t="str">
        <f>VLOOKUP(Citas[[#This Row],[VIN]],Noshow11[[VIN]:[STATUS]],3,0)</f>
        <v>ON TIME</v>
      </c>
      <c r="S535" t="str">
        <f t="shared" si="29"/>
        <v>CONCRETADO</v>
      </c>
      <c r="T535" t="str">
        <f t="shared" si="30"/>
        <v>CONCRETADO</v>
      </c>
    </row>
    <row r="536" spans="1:20">
      <c r="A536" s="1">
        <v>45008</v>
      </c>
      <c r="B536" s="7">
        <v>0.5</v>
      </c>
      <c r="C536" s="151">
        <v>1899</v>
      </c>
      <c r="D536">
        <v>113015</v>
      </c>
      <c r="E536" s="4" t="s">
        <v>3738</v>
      </c>
      <c r="F536" s="4" t="s">
        <v>3739</v>
      </c>
      <c r="G536" s="3" t="s">
        <v>3352</v>
      </c>
      <c r="H536" s="3" t="s">
        <v>45</v>
      </c>
      <c r="I536" s="4" t="s">
        <v>3730</v>
      </c>
      <c r="J536" t="s">
        <v>3355</v>
      </c>
      <c r="K536" t="s">
        <v>251</v>
      </c>
      <c r="L536" t="s">
        <v>119</v>
      </c>
      <c r="M536" s="7">
        <v>0.54166666666666663</v>
      </c>
      <c r="N536" s="7">
        <v>0.66666666666666663</v>
      </c>
      <c r="O536" s="178" t="s">
        <v>3740</v>
      </c>
      <c r="P536" s="3">
        <v>2023</v>
      </c>
      <c r="Q536" s="4" t="str">
        <f>VLOOKUP(Citas[[#This Row],[VIN]],Servicios[VIN 8 BV],1,0)</f>
        <v>P0429971</v>
      </c>
      <c r="R536" t="str">
        <f>VLOOKUP(Citas[[#This Row],[VIN]],Noshow11[[VIN]:[STATUS]],3,0)</f>
        <v>ON TIME</v>
      </c>
      <c r="S536" t="str">
        <f t="shared" si="29"/>
        <v>CONCRETADO</v>
      </c>
      <c r="T536" t="str">
        <f t="shared" si="30"/>
        <v>CONCRETADO</v>
      </c>
    </row>
    <row r="537" spans="1:20">
      <c r="A537" s="1">
        <v>45008</v>
      </c>
      <c r="B537" s="7">
        <v>0.625</v>
      </c>
      <c r="C537" s="151">
        <v>835.2</v>
      </c>
      <c r="D537">
        <v>112955</v>
      </c>
      <c r="E537" s="4" t="s">
        <v>4304</v>
      </c>
      <c r="F537" s="4"/>
      <c r="G537" s="3" t="s">
        <v>4305</v>
      </c>
      <c r="H537" s="3" t="s">
        <v>58</v>
      </c>
      <c r="I537" s="4" t="s">
        <v>4306</v>
      </c>
      <c r="J537" t="s">
        <v>4307</v>
      </c>
      <c r="K537" t="s">
        <v>223</v>
      </c>
      <c r="L537" t="s">
        <v>120</v>
      </c>
      <c r="M537" s="7">
        <v>0.64583333333333337</v>
      </c>
      <c r="N537" s="7" t="s">
        <v>3734</v>
      </c>
      <c r="O537" s="178" t="s">
        <v>3752</v>
      </c>
      <c r="P537" s="3">
        <v>2019</v>
      </c>
      <c r="Q537" s="4" t="e">
        <f>VLOOKUP(Citas[[#This Row],[VIN]],Servicios[VIN 8 BV],1,0)</f>
        <v>#N/A</v>
      </c>
      <c r="R537" t="str">
        <f>VLOOKUP(Citas[[#This Row],[VIN]],Noshow11[[VIN]:[STATUS]],3,0)</f>
        <v>ON TIME</v>
      </c>
      <c r="S537" t="str">
        <f t="shared" si="29"/>
        <v>CONCRETADO</v>
      </c>
      <c r="T537" t="str">
        <f t="shared" si="30"/>
        <v>CONCRETADO</v>
      </c>
    </row>
    <row r="538" spans="1:20">
      <c r="A538" s="1">
        <v>45009</v>
      </c>
      <c r="B538" s="7">
        <v>0.32291666666666669</v>
      </c>
      <c r="C538" s="151">
        <v>5330</v>
      </c>
      <c r="D538">
        <v>113051</v>
      </c>
      <c r="E538" s="4" t="s">
        <v>4308</v>
      </c>
      <c r="F538" s="4"/>
      <c r="G538" s="3" t="s">
        <v>4309</v>
      </c>
      <c r="H538" s="3" t="s">
        <v>58</v>
      </c>
      <c r="I538" s="4" t="s">
        <v>4310</v>
      </c>
      <c r="J538" t="s">
        <v>4311</v>
      </c>
      <c r="K538" t="s">
        <v>231</v>
      </c>
      <c r="L538" t="s">
        <v>120</v>
      </c>
      <c r="M538" s="7">
        <v>0.39583333333333331</v>
      </c>
      <c r="N538" s="7">
        <v>0.54166666666666663</v>
      </c>
      <c r="O538" s="178" t="s">
        <v>3728</v>
      </c>
      <c r="P538" s="3">
        <v>2022</v>
      </c>
      <c r="Q538" s="4" t="e">
        <f>VLOOKUP(Citas[[#This Row],[VIN]],Servicios[VIN 8 BV],1,0)</f>
        <v>#N/A</v>
      </c>
      <c r="R538" t="str">
        <f>VLOOKUP(Citas[[#This Row],[VIN]],Noshow11[[VIN]:[STATUS]],3,0)</f>
        <v>CANCEL</v>
      </c>
      <c r="S538" t="b">
        <f t="shared" si="29"/>
        <v>0</v>
      </c>
      <c r="T538" t="b">
        <f t="shared" si="30"/>
        <v>0</v>
      </c>
    </row>
    <row r="539" spans="1:20">
      <c r="A539" s="1">
        <v>45009</v>
      </c>
      <c r="B539" s="7">
        <v>0.33333333333333331</v>
      </c>
      <c r="C539" s="151">
        <v>1899</v>
      </c>
      <c r="D539">
        <v>112061</v>
      </c>
      <c r="E539" s="4" t="s">
        <v>4312</v>
      </c>
      <c r="F539" s="4" t="s">
        <v>3739</v>
      </c>
      <c r="G539" s="3" t="s">
        <v>3433</v>
      </c>
      <c r="H539" s="3" t="s">
        <v>45</v>
      </c>
      <c r="I539" s="4" t="s">
        <v>4313</v>
      </c>
      <c r="J539" t="s">
        <v>3436</v>
      </c>
      <c r="K539" t="s">
        <v>617</v>
      </c>
      <c r="L539" t="s">
        <v>118</v>
      </c>
      <c r="M539" s="7">
        <v>0.3888888888888889</v>
      </c>
      <c r="N539" s="7">
        <v>0.5</v>
      </c>
      <c r="O539" s="178" t="s">
        <v>3740</v>
      </c>
      <c r="P539" s="3">
        <v>2019</v>
      </c>
      <c r="Q539" s="4" t="str">
        <f>VLOOKUP(Citas[[#This Row],[VIN]],Servicios[VIN 8 BV],1,0)</f>
        <v>KR066433</v>
      </c>
      <c r="R539" t="str">
        <f>VLOOKUP(Citas[[#This Row],[VIN]],Noshow11[[VIN]:[STATUS]],3,0)</f>
        <v>ON TIME</v>
      </c>
      <c r="S539" t="str">
        <f t="shared" si="29"/>
        <v>CONCRETADO</v>
      </c>
      <c r="T539" t="str">
        <f t="shared" si="30"/>
        <v>CONCRETADO</v>
      </c>
    </row>
    <row r="540" spans="1:20">
      <c r="A540" s="1">
        <v>45009</v>
      </c>
      <c r="B540" s="7">
        <v>0.33333333333333331</v>
      </c>
      <c r="C540" s="151">
        <v>0</v>
      </c>
      <c r="D540" t="s">
        <v>4314</v>
      </c>
      <c r="E540" s="4" t="s">
        <v>4315</v>
      </c>
      <c r="F540" s="4"/>
      <c r="G540" s="3" t="s">
        <v>4160</v>
      </c>
      <c r="H540" s="3" t="s">
        <v>45</v>
      </c>
      <c r="I540" s="4" t="s">
        <v>4161</v>
      </c>
      <c r="J540" t="s">
        <v>4162</v>
      </c>
      <c r="K540" t="s">
        <v>223</v>
      </c>
      <c r="L540" t="s">
        <v>120</v>
      </c>
      <c r="M540" s="7">
        <v>0.375</v>
      </c>
      <c r="N540" s="7">
        <v>0.5</v>
      </c>
      <c r="O540" s="178" t="s">
        <v>3752</v>
      </c>
      <c r="P540" s="3">
        <v>2019</v>
      </c>
      <c r="Q540" s="4" t="e">
        <f>VLOOKUP(Citas[[#This Row],[VIN]],Servicios[VIN 8 BV],1,0)</f>
        <v>#N/A</v>
      </c>
      <c r="R540" t="e">
        <f>VLOOKUP(Citas[[#This Row],[VIN]],Noshow11[[VIN]:[STATUS]],3,0)</f>
        <v>#N/A</v>
      </c>
      <c r="S540" t="e">
        <f t="shared" si="29"/>
        <v>#N/A</v>
      </c>
      <c r="T540" t="e">
        <f t="shared" si="30"/>
        <v>#N/A</v>
      </c>
    </row>
    <row r="541" spans="1:20">
      <c r="A541" s="1">
        <v>45009</v>
      </c>
      <c r="B541" s="7">
        <v>0.33333333333333331</v>
      </c>
      <c r="C541" s="151">
        <v>6599</v>
      </c>
      <c r="D541">
        <v>112910</v>
      </c>
      <c r="E541" s="4" t="s">
        <v>3753</v>
      </c>
      <c r="F541" s="4" t="s">
        <v>3739</v>
      </c>
      <c r="G541" s="3" t="s">
        <v>3586</v>
      </c>
      <c r="H541" s="3" t="s">
        <v>58</v>
      </c>
      <c r="I541" s="4" t="s">
        <v>3591</v>
      </c>
      <c r="J541" t="s">
        <v>3589</v>
      </c>
      <c r="K541" t="s">
        <v>310</v>
      </c>
      <c r="L541" t="s">
        <v>119</v>
      </c>
      <c r="M541" s="7">
        <v>0.3888888888888889</v>
      </c>
      <c r="N541" s="7">
        <v>0.5</v>
      </c>
      <c r="O541" s="178" t="s">
        <v>3740</v>
      </c>
      <c r="P541" s="3">
        <v>2015</v>
      </c>
      <c r="Q541" s="4" t="str">
        <f>VLOOKUP(Citas[[#This Row],[VIN]],Servicios[VIN 8 BV],1,0)</f>
        <v>FP329565</v>
      </c>
      <c r="R541" t="str">
        <f>VLOOKUP(Citas[[#This Row],[VIN]],Noshow11[[VIN]:[STATUS]],3,0)</f>
        <v>ON TIME</v>
      </c>
      <c r="S541" t="str">
        <f t="shared" si="29"/>
        <v>CONCRETADO</v>
      </c>
      <c r="T541" t="str">
        <f t="shared" si="30"/>
        <v>CONCRETADO</v>
      </c>
    </row>
    <row r="542" spans="1:20">
      <c r="A542" s="1">
        <v>45009</v>
      </c>
      <c r="B542" s="7">
        <v>0.34375</v>
      </c>
      <c r="C542" s="151">
        <v>5140</v>
      </c>
      <c r="D542">
        <v>112980</v>
      </c>
      <c r="E542" s="4" t="s">
        <v>3793</v>
      </c>
      <c r="F542" s="4"/>
      <c r="G542" s="3" t="s">
        <v>3593</v>
      </c>
      <c r="H542" s="3" t="s">
        <v>49</v>
      </c>
      <c r="I542" s="4" t="s">
        <v>3598</v>
      </c>
      <c r="J542" t="s">
        <v>3596</v>
      </c>
      <c r="K542" t="s">
        <v>451</v>
      </c>
      <c r="L542" t="s">
        <v>120</v>
      </c>
      <c r="M542" s="7">
        <v>0.375</v>
      </c>
      <c r="N542" s="7">
        <v>0.5</v>
      </c>
      <c r="O542" s="178" t="s">
        <v>3756</v>
      </c>
      <c r="P542" s="3">
        <v>2018</v>
      </c>
      <c r="Q542" s="4" t="str">
        <f>VLOOKUP(Citas[[#This Row],[VIN]],Servicios[VIN 8 BV],1,0)</f>
        <v>J1616303</v>
      </c>
      <c r="R542" t="str">
        <f>VLOOKUP(Citas[[#This Row],[VIN]],Noshow11[[VIN]:[STATUS]],3,0)</f>
        <v>ON TIME</v>
      </c>
      <c r="S542" t="str">
        <f t="shared" si="29"/>
        <v>CONCRETADO</v>
      </c>
      <c r="T542" t="str">
        <f t="shared" si="30"/>
        <v>CONCRETADO</v>
      </c>
    </row>
    <row r="543" spans="1:20">
      <c r="A543" s="1">
        <v>45009</v>
      </c>
      <c r="B543" s="7">
        <v>0.34375</v>
      </c>
      <c r="C543" s="151">
        <v>2849</v>
      </c>
      <c r="D543">
        <v>112987</v>
      </c>
      <c r="E543" s="4" t="s">
        <v>3903</v>
      </c>
      <c r="F543" s="4" t="s">
        <v>3739</v>
      </c>
      <c r="G543" s="3" t="s">
        <v>3440</v>
      </c>
      <c r="H543" s="3" t="s">
        <v>54</v>
      </c>
      <c r="I543" s="4" t="s">
        <v>3445</v>
      </c>
      <c r="J543" t="s">
        <v>3443</v>
      </c>
      <c r="K543" t="s">
        <v>251</v>
      </c>
      <c r="L543" t="s">
        <v>119</v>
      </c>
      <c r="M543" s="7">
        <v>0.375</v>
      </c>
      <c r="N543" s="7">
        <v>0.45833333333333331</v>
      </c>
      <c r="O543" s="178" t="s">
        <v>3776</v>
      </c>
      <c r="P543" s="3">
        <v>2018</v>
      </c>
      <c r="Q543" s="4" t="str">
        <f>VLOOKUP(Citas[[#This Row],[VIN]],Servicios[VIN 8 BV],1,0)</f>
        <v>J0258911</v>
      </c>
      <c r="R543" t="str">
        <f>VLOOKUP(Citas[[#This Row],[VIN]],Noshow11[[VIN]:[STATUS]],3,0)</f>
        <v>LATE</v>
      </c>
      <c r="S543" t="str">
        <f t="shared" si="29"/>
        <v>CONCRETADO</v>
      </c>
      <c r="T543" t="str">
        <f t="shared" si="30"/>
        <v>CONCRETADO</v>
      </c>
    </row>
    <row r="544" spans="1:20">
      <c r="A544" s="1">
        <v>45009</v>
      </c>
      <c r="B544" s="7">
        <v>0.35416666666666669</v>
      </c>
      <c r="C544" s="151">
        <v>2849</v>
      </c>
      <c r="D544">
        <v>112819</v>
      </c>
      <c r="E544" s="4" t="s">
        <v>4316</v>
      </c>
      <c r="F544" s="4"/>
      <c r="G544" s="3" t="s">
        <v>4317</v>
      </c>
      <c r="H544" s="3" t="s">
        <v>49</v>
      </c>
      <c r="I544" s="4" t="s">
        <v>4318</v>
      </c>
      <c r="J544" t="s">
        <v>222</v>
      </c>
      <c r="K544" t="s">
        <v>451</v>
      </c>
      <c r="L544" t="s">
        <v>119</v>
      </c>
      <c r="M544" s="7">
        <v>0.375</v>
      </c>
      <c r="N544" s="7">
        <v>0.5</v>
      </c>
      <c r="O544" s="178" t="s">
        <v>3745</v>
      </c>
      <c r="P544" s="3">
        <v>2020</v>
      </c>
      <c r="Q544" s="4" t="str">
        <f>VLOOKUP(Citas[[#This Row],[VIN]],Servicios[VIN 8 BV],1,0)</f>
        <v>L1639763</v>
      </c>
      <c r="R544" t="str">
        <f>VLOOKUP(Citas[[#This Row],[VIN]],Noshow11[[VIN]:[STATUS]],3,0)</f>
        <v>LATE</v>
      </c>
      <c r="S544" t="str">
        <f t="shared" si="29"/>
        <v>CONCRETADO</v>
      </c>
      <c r="T544" t="str">
        <f t="shared" si="30"/>
        <v>CONCRETADO</v>
      </c>
    </row>
    <row r="545" spans="1:20">
      <c r="A545" s="1">
        <v>45009</v>
      </c>
      <c r="B545" s="7">
        <v>0.35416666666666669</v>
      </c>
      <c r="C545" s="151">
        <v>5330</v>
      </c>
      <c r="D545">
        <v>113003</v>
      </c>
      <c r="E545" s="4" t="s">
        <v>4308</v>
      </c>
      <c r="F545" s="4"/>
      <c r="G545" s="3" t="s">
        <v>3454</v>
      </c>
      <c r="H545" s="3" t="s">
        <v>49</v>
      </c>
      <c r="I545" s="4" t="s">
        <v>4319</v>
      </c>
      <c r="J545" t="s">
        <v>3457</v>
      </c>
      <c r="K545" t="s">
        <v>310</v>
      </c>
      <c r="L545" t="s">
        <v>118</v>
      </c>
      <c r="M545" s="7">
        <v>0.375</v>
      </c>
      <c r="N545" s="7">
        <v>0.5</v>
      </c>
      <c r="O545" s="178" t="s">
        <v>3737</v>
      </c>
      <c r="P545" s="3">
        <v>2021</v>
      </c>
      <c r="Q545" s="4" t="str">
        <f>VLOOKUP(Citas[[#This Row],[VIN]],Servicios[VIN 8 BV],1,0)</f>
        <v>MP214175</v>
      </c>
      <c r="R545" t="str">
        <f>VLOOKUP(Citas[[#This Row],[VIN]],Noshow11[[VIN]:[STATUS]],3,0)</f>
        <v>LATE</v>
      </c>
      <c r="S545" t="str">
        <f t="shared" si="29"/>
        <v>CONCRETADO</v>
      </c>
      <c r="T545" t="str">
        <f t="shared" si="30"/>
        <v>CONCRETADO</v>
      </c>
    </row>
    <row r="546" spans="1:20">
      <c r="A546" s="1">
        <v>45009</v>
      </c>
      <c r="B546" s="7">
        <v>0.36458333333333331</v>
      </c>
      <c r="C546" s="151">
        <v>1899</v>
      </c>
      <c r="D546">
        <v>112984</v>
      </c>
      <c r="E546" s="4" t="s">
        <v>4298</v>
      </c>
      <c r="F546" s="4"/>
      <c r="G546" s="3" t="s">
        <v>3461</v>
      </c>
      <c r="H546" s="3" t="s">
        <v>54</v>
      </c>
      <c r="I546" s="4" t="s">
        <v>3466</v>
      </c>
      <c r="J546" t="s">
        <v>3464</v>
      </c>
      <c r="K546" t="s">
        <v>251</v>
      </c>
      <c r="L546" t="s">
        <v>119</v>
      </c>
      <c r="M546" s="7">
        <v>0.4375</v>
      </c>
      <c r="N546" s="7">
        <v>0.70833333333333337</v>
      </c>
      <c r="O546" s="178" t="s">
        <v>3756</v>
      </c>
      <c r="P546" s="3">
        <v>2016</v>
      </c>
      <c r="Q546" s="4" t="str">
        <f>VLOOKUP(Citas[[#This Row],[VIN]],Servicios[VIN 8 BV],1,0)</f>
        <v>G0168850</v>
      </c>
      <c r="R546" t="str">
        <f>VLOOKUP(Citas[[#This Row],[VIN]],Noshow11[[VIN]:[STATUS]],3,0)</f>
        <v>LATE</v>
      </c>
      <c r="S546" t="str">
        <f t="shared" si="29"/>
        <v>CONCRETADO</v>
      </c>
      <c r="T546" t="str">
        <f t="shared" si="30"/>
        <v>CONCRETADO</v>
      </c>
    </row>
    <row r="547" spans="1:20">
      <c r="A547" s="1">
        <v>45009</v>
      </c>
      <c r="B547" s="7">
        <v>0.36458333333333331</v>
      </c>
      <c r="C547" s="151">
        <v>1899</v>
      </c>
      <c r="D547">
        <v>112985</v>
      </c>
      <c r="E547" s="4" t="s">
        <v>3755</v>
      </c>
      <c r="F547" s="4"/>
      <c r="G547" s="3" t="s">
        <v>3447</v>
      </c>
      <c r="H547" s="3" t="s">
        <v>45</v>
      </c>
      <c r="I547" s="4" t="s">
        <v>3452</v>
      </c>
      <c r="J547" t="s">
        <v>4320</v>
      </c>
      <c r="K547" t="s">
        <v>251</v>
      </c>
      <c r="L547" t="s">
        <v>120</v>
      </c>
      <c r="M547" s="7">
        <v>0.375</v>
      </c>
      <c r="N547" s="7">
        <v>0.45833333333333331</v>
      </c>
      <c r="O547" s="178" t="s">
        <v>3728</v>
      </c>
      <c r="P547" s="3">
        <v>2018</v>
      </c>
      <c r="Q547" s="4" t="str">
        <f>VLOOKUP(Citas[[#This Row],[VIN]],Servicios[VIN 8 BV],1,0)</f>
        <v>J0177543</v>
      </c>
      <c r="R547" t="str">
        <f>VLOOKUP(Citas[[#This Row],[VIN]],Noshow11[[VIN]:[STATUS]],3,0)</f>
        <v>ON TIME</v>
      </c>
      <c r="S547" t="str">
        <f t="shared" si="29"/>
        <v>CONCRETADO</v>
      </c>
      <c r="T547" t="str">
        <f t="shared" si="30"/>
        <v>CONCRETADO</v>
      </c>
    </row>
    <row r="548" spans="1:20">
      <c r="A548" s="1">
        <v>45009</v>
      </c>
      <c r="B548" s="7">
        <v>0.375</v>
      </c>
      <c r="C548" s="151">
        <v>3260</v>
      </c>
      <c r="D548">
        <v>112815</v>
      </c>
      <c r="E548" s="4" t="s">
        <v>3757</v>
      </c>
      <c r="F548" s="4"/>
      <c r="G548" s="3" t="s">
        <v>3475</v>
      </c>
      <c r="H548" s="3" t="s">
        <v>54</v>
      </c>
      <c r="I548" s="4" t="s">
        <v>3480</v>
      </c>
      <c r="J548" t="s">
        <v>3478</v>
      </c>
      <c r="K548" t="s">
        <v>310</v>
      </c>
      <c r="L548" t="s">
        <v>120</v>
      </c>
      <c r="M548" s="7">
        <v>0.45833333333333331</v>
      </c>
      <c r="N548" s="7">
        <v>0.58333333333333337</v>
      </c>
      <c r="O548" s="178" t="s">
        <v>3728</v>
      </c>
      <c r="P548" s="3">
        <v>2018</v>
      </c>
      <c r="Q548" s="4" t="str">
        <f>VLOOKUP(Citas[[#This Row],[VIN]],Servicios[VIN 8 BV],1,0)</f>
        <v>JP830257</v>
      </c>
      <c r="R548" t="str">
        <f>VLOOKUP(Citas[[#This Row],[VIN]],Noshow11[[VIN]:[STATUS]],3,0)</f>
        <v>ON TIME</v>
      </c>
      <c r="S548" t="str">
        <f t="shared" si="29"/>
        <v>CONCRETADO</v>
      </c>
      <c r="T548" t="str">
        <f t="shared" si="30"/>
        <v>CONCRETADO</v>
      </c>
    </row>
    <row r="549" spans="1:20">
      <c r="A549" s="1">
        <v>45009</v>
      </c>
      <c r="B549" s="7">
        <v>0.375</v>
      </c>
      <c r="C549" s="151">
        <v>1899</v>
      </c>
      <c r="D549">
        <v>112995</v>
      </c>
      <c r="E549" s="4" t="s">
        <v>4321</v>
      </c>
      <c r="F549" s="4"/>
      <c r="G549" s="3" t="s">
        <v>3468</v>
      </c>
      <c r="H549" s="3" t="s">
        <v>58</v>
      </c>
      <c r="I549" s="4" t="s">
        <v>3473</v>
      </c>
      <c r="J549" t="s">
        <v>3471</v>
      </c>
      <c r="K549" t="s">
        <v>310</v>
      </c>
      <c r="L549" t="s">
        <v>118</v>
      </c>
      <c r="M549" s="7">
        <v>0.47916666666666669</v>
      </c>
      <c r="N549" s="7">
        <v>0.58333333333333337</v>
      </c>
      <c r="O549" s="178" t="s">
        <v>3728</v>
      </c>
      <c r="P549" s="3">
        <v>2022</v>
      </c>
      <c r="Q549" s="4" t="str">
        <f>VLOOKUP(Citas[[#This Row],[VIN]],Servicios[VIN 8 BV],1,0)</f>
        <v>NP277753</v>
      </c>
      <c r="R549" t="str">
        <f>VLOOKUP(Citas[[#This Row],[VIN]],Noshow11[[VIN]:[STATUS]],3,0)</f>
        <v>REPROG</v>
      </c>
      <c r="S549" t="b">
        <f t="shared" si="29"/>
        <v>0</v>
      </c>
      <c r="T549" t="b">
        <f t="shared" si="30"/>
        <v>0</v>
      </c>
    </row>
    <row r="550" spans="1:20">
      <c r="A550" s="1">
        <v>45009</v>
      </c>
      <c r="B550" s="7">
        <v>0.375</v>
      </c>
      <c r="C550" s="151">
        <v>3260</v>
      </c>
      <c r="D550">
        <v>113063</v>
      </c>
      <c r="E550" s="4" t="s">
        <v>3798</v>
      </c>
      <c r="F550" s="4"/>
      <c r="G550" s="3" t="s">
        <v>3482</v>
      </c>
      <c r="H550" s="3" t="s">
        <v>54</v>
      </c>
      <c r="I550" s="4" t="s">
        <v>3487</v>
      </c>
      <c r="J550" t="s">
        <v>3485</v>
      </c>
      <c r="K550" t="s">
        <v>215</v>
      </c>
      <c r="L550" t="s">
        <v>119</v>
      </c>
      <c r="M550" s="7">
        <v>0.46875</v>
      </c>
      <c r="N550" s="7">
        <v>0.58333333333333337</v>
      </c>
      <c r="O550" s="178" t="s">
        <v>3756</v>
      </c>
      <c r="P550" s="3">
        <v>2018</v>
      </c>
      <c r="Q550" s="4" t="str">
        <f>VLOOKUP(Citas[[#This Row],[VIN]],Servicios[VIN 8 BV],1,0)</f>
        <v>J3078335</v>
      </c>
      <c r="R550" t="str">
        <f>VLOOKUP(Citas[[#This Row],[VIN]],Noshow11[[VIN]:[STATUS]],3,0)</f>
        <v>LATE</v>
      </c>
      <c r="S550" t="str">
        <f t="shared" si="29"/>
        <v>CONCRETADO</v>
      </c>
      <c r="T550" t="str">
        <f t="shared" si="30"/>
        <v>CONCRETADO</v>
      </c>
    </row>
    <row r="551" spans="1:20">
      <c r="A551" s="1">
        <v>45009</v>
      </c>
      <c r="B551" s="7">
        <v>0.39583333333333331</v>
      </c>
      <c r="C551" s="151">
        <v>5330</v>
      </c>
      <c r="D551">
        <v>112879</v>
      </c>
      <c r="E551" s="4" t="s">
        <v>3763</v>
      </c>
      <c r="F551" s="4" t="s">
        <v>3739</v>
      </c>
      <c r="G551" s="3" t="s">
        <v>3489</v>
      </c>
      <c r="H551" s="3" t="s">
        <v>54</v>
      </c>
      <c r="I551" s="4" t="s">
        <v>3494</v>
      </c>
      <c r="J551" t="s">
        <v>3492</v>
      </c>
      <c r="K551" t="s">
        <v>295</v>
      </c>
      <c r="L551" t="s">
        <v>120</v>
      </c>
      <c r="M551" s="7">
        <v>0.4375</v>
      </c>
      <c r="N551" s="7">
        <v>0.70833333333333337</v>
      </c>
      <c r="O551" s="178" t="s">
        <v>3756</v>
      </c>
      <c r="P551" s="3">
        <v>2017</v>
      </c>
      <c r="Q551" s="4" t="str">
        <f>VLOOKUP(Citas[[#This Row],[VIN]],Servicios[VIN 8 BV],1,0)</f>
        <v>HW543236</v>
      </c>
      <c r="R551" t="str">
        <f>VLOOKUP(Citas[[#This Row],[VIN]],Noshow11[[VIN]:[STATUS]],3,0)</f>
        <v>ON TIME</v>
      </c>
      <c r="S551" t="str">
        <f t="shared" si="29"/>
        <v>CONCRETADO</v>
      </c>
      <c r="T551" t="str">
        <f t="shared" si="30"/>
        <v>CONCRETADO</v>
      </c>
    </row>
    <row r="552" spans="1:20">
      <c r="A552" s="1">
        <v>45009</v>
      </c>
      <c r="B552" s="7">
        <v>0.39583333333333331</v>
      </c>
      <c r="C552" s="151">
        <v>835.2</v>
      </c>
      <c r="D552">
        <v>112967</v>
      </c>
      <c r="E552" s="4" t="s">
        <v>4322</v>
      </c>
      <c r="F552" s="4"/>
      <c r="G552" s="3" t="s">
        <v>4323</v>
      </c>
      <c r="H552" s="3" t="s">
        <v>45</v>
      </c>
      <c r="I552" s="4" t="s">
        <v>4324</v>
      </c>
      <c r="J552" t="s">
        <v>4325</v>
      </c>
      <c r="K552" t="s">
        <v>367</v>
      </c>
      <c r="L552" t="s">
        <v>119</v>
      </c>
      <c r="M552" s="7">
        <v>0.41666666666666669</v>
      </c>
      <c r="N552" s="7" t="s">
        <v>3734</v>
      </c>
      <c r="O552" s="178" t="s">
        <v>3735</v>
      </c>
      <c r="P552" s="3">
        <v>2018</v>
      </c>
      <c r="Q552" s="4" t="e">
        <f>VLOOKUP(Citas[[#This Row],[VIN]],Servicios[VIN 8 BV],1,0)</f>
        <v>#N/A</v>
      </c>
      <c r="R552" t="str">
        <f>VLOOKUP(Citas[[#This Row],[VIN]],Noshow11[[VIN]:[STATUS]],3,0)</f>
        <v>CANCEL</v>
      </c>
      <c r="S552" t="b">
        <f t="shared" si="29"/>
        <v>0</v>
      </c>
      <c r="T552" t="b">
        <f t="shared" si="30"/>
        <v>0</v>
      </c>
    </row>
    <row r="553" spans="1:20">
      <c r="A553" s="1">
        <v>45009</v>
      </c>
      <c r="B553" s="7">
        <v>0.39583333333333331</v>
      </c>
      <c r="C553" s="151">
        <v>3260</v>
      </c>
      <c r="D553">
        <v>113027</v>
      </c>
      <c r="E553" s="4" t="s">
        <v>3771</v>
      </c>
      <c r="F553" s="4" t="s">
        <v>3739</v>
      </c>
      <c r="G553" s="3" t="s">
        <v>3496</v>
      </c>
      <c r="H553" s="3" t="s">
        <v>58</v>
      </c>
      <c r="I553" s="4" t="s">
        <v>3501</v>
      </c>
      <c r="J553" t="s">
        <v>3499</v>
      </c>
      <c r="K553" t="s">
        <v>215</v>
      </c>
      <c r="L553" t="s">
        <v>118</v>
      </c>
      <c r="M553" s="7">
        <v>0.45833333333333331</v>
      </c>
      <c r="N553" s="7">
        <v>0.58333333333333337</v>
      </c>
      <c r="O553" s="178" t="s">
        <v>3740</v>
      </c>
      <c r="P553" s="3">
        <v>2022</v>
      </c>
      <c r="Q553" s="4" t="str">
        <f>VLOOKUP(Citas[[#This Row],[VIN]],Servicios[VIN 8 BV],1,0)</f>
        <v>N3171397</v>
      </c>
      <c r="R553" t="str">
        <f>VLOOKUP(Citas[[#This Row],[VIN]],Noshow11[[VIN]:[STATUS]],3,0)</f>
        <v>ON TIME</v>
      </c>
      <c r="S553" t="str">
        <f t="shared" si="29"/>
        <v>CONCRETADO</v>
      </c>
      <c r="T553" t="str">
        <f t="shared" si="30"/>
        <v>CONCRETADO</v>
      </c>
    </row>
    <row r="554" spans="1:20">
      <c r="A554" s="1">
        <v>45009</v>
      </c>
      <c r="B554" s="7">
        <v>0.41666666666666669</v>
      </c>
      <c r="C554" s="151">
        <v>3260</v>
      </c>
      <c r="D554">
        <v>112838</v>
      </c>
      <c r="E554" s="4" t="s">
        <v>3757</v>
      </c>
      <c r="F554" s="4" t="s">
        <v>3758</v>
      </c>
      <c r="G554" s="3" t="s">
        <v>3413</v>
      </c>
      <c r="H554" s="3" t="s">
        <v>54</v>
      </c>
      <c r="I554" s="4" t="s">
        <v>4326</v>
      </c>
      <c r="J554" t="s">
        <v>3416</v>
      </c>
      <c r="K554" t="s">
        <v>295</v>
      </c>
      <c r="L554" t="s">
        <v>119</v>
      </c>
      <c r="M554" s="7" t="s">
        <v>3845</v>
      </c>
      <c r="N554" s="7" t="s">
        <v>3760</v>
      </c>
      <c r="O554" s="178" t="s">
        <v>3761</v>
      </c>
      <c r="P554" s="3">
        <v>2020</v>
      </c>
      <c r="Q554" s="4" t="str">
        <f>VLOOKUP(Citas[[#This Row],[VIN]],Servicios[VIN 8 BV],1,0)</f>
        <v>LJ033249</v>
      </c>
      <c r="R554" t="str">
        <f>VLOOKUP(Citas[[#This Row],[VIN]],Noshow11[[VIN]:[STATUS]],3,0)</f>
        <v>ON TIME</v>
      </c>
      <c r="S554" t="str">
        <f t="shared" si="29"/>
        <v>CONCRETADO</v>
      </c>
      <c r="T554" t="str">
        <f t="shared" si="30"/>
        <v>CONCRETADO</v>
      </c>
    </row>
    <row r="555" spans="1:20">
      <c r="A555" s="1">
        <v>45009</v>
      </c>
      <c r="B555" s="7">
        <v>0.41666666666666669</v>
      </c>
      <c r="C555" s="151">
        <v>3260</v>
      </c>
      <c r="D555">
        <v>112885</v>
      </c>
      <c r="E555" s="4" t="s">
        <v>3757</v>
      </c>
      <c r="F555" s="4" t="s">
        <v>3739</v>
      </c>
      <c r="G555" s="3" t="s">
        <v>3503</v>
      </c>
      <c r="H555" s="3" t="s">
        <v>58</v>
      </c>
      <c r="I555" s="4" t="s">
        <v>3508</v>
      </c>
      <c r="J555" t="s">
        <v>3506</v>
      </c>
      <c r="K555" t="s">
        <v>231</v>
      </c>
      <c r="L555" t="s">
        <v>118</v>
      </c>
      <c r="M555" s="7">
        <v>0.47222222222222227</v>
      </c>
      <c r="N555" s="7">
        <v>0.70833333333333337</v>
      </c>
      <c r="O555" s="178" t="s">
        <v>3740</v>
      </c>
      <c r="P555" s="3">
        <v>2019</v>
      </c>
      <c r="Q555" s="4" t="str">
        <f>VLOOKUP(Citas[[#This Row],[VIN]],Servicios[VIN 8 BV],1,0)</f>
        <v>K1160663</v>
      </c>
      <c r="R555" t="str">
        <f>VLOOKUP(Citas[[#This Row],[VIN]],Noshow11[[VIN]:[STATUS]],3,0)</f>
        <v>ON TIME</v>
      </c>
      <c r="S555" t="str">
        <f t="shared" si="29"/>
        <v>CONCRETADO</v>
      </c>
      <c r="T555" t="str">
        <f t="shared" si="30"/>
        <v>CONCRETADO</v>
      </c>
    </row>
    <row r="556" spans="1:20">
      <c r="A556" s="1">
        <v>45009</v>
      </c>
      <c r="B556" s="7">
        <v>0.41666666666666669</v>
      </c>
      <c r="C556" s="151">
        <v>1899</v>
      </c>
      <c r="D556">
        <v>113042</v>
      </c>
      <c r="E556" s="4" t="s">
        <v>3765</v>
      </c>
      <c r="F556" s="4" t="s">
        <v>3739</v>
      </c>
      <c r="G556" s="3" t="s">
        <v>4327</v>
      </c>
      <c r="H556" s="3" t="s">
        <v>54</v>
      </c>
      <c r="I556" s="4" t="s">
        <v>4328</v>
      </c>
      <c r="J556" t="s">
        <v>4329</v>
      </c>
      <c r="K556" t="s">
        <v>310</v>
      </c>
      <c r="L556" t="s">
        <v>120</v>
      </c>
      <c r="M556" s="7">
        <v>0.48958333333333331</v>
      </c>
      <c r="N556" s="7">
        <v>0.70833333333333337</v>
      </c>
      <c r="O556" s="178" t="s">
        <v>3740</v>
      </c>
      <c r="P556" s="3">
        <v>2021</v>
      </c>
      <c r="Q556" s="4" t="e">
        <f>VLOOKUP(Citas[[#This Row],[VIN]],Servicios[VIN 8 BV],1,0)</f>
        <v>#N/A</v>
      </c>
      <c r="R556" t="str">
        <f>VLOOKUP(Citas[[#This Row],[VIN]],Noshow11[[VIN]:[STATUS]],3,0)</f>
        <v>REPROG</v>
      </c>
      <c r="S556" t="b">
        <f t="shared" si="29"/>
        <v>0</v>
      </c>
      <c r="T556" t="b">
        <f t="shared" si="30"/>
        <v>0</v>
      </c>
    </row>
    <row r="557" spans="1:20">
      <c r="A557" s="1">
        <v>45009</v>
      </c>
      <c r="B557" s="7">
        <v>0.42708333333333331</v>
      </c>
      <c r="C557" s="151">
        <v>3260</v>
      </c>
      <c r="D557">
        <v>112873</v>
      </c>
      <c r="E557" s="4" t="s">
        <v>3757</v>
      </c>
      <c r="F557" s="4" t="s">
        <v>3758</v>
      </c>
      <c r="G557" s="3" t="s">
        <v>4330</v>
      </c>
      <c r="H557" s="3" t="s">
        <v>54</v>
      </c>
      <c r="I557" s="4" t="s">
        <v>4331</v>
      </c>
      <c r="J557" t="s">
        <v>4332</v>
      </c>
      <c r="K557" t="s">
        <v>295</v>
      </c>
      <c r="L557" t="s">
        <v>119</v>
      </c>
      <c r="M557" s="7" t="s">
        <v>3845</v>
      </c>
      <c r="N557" s="7" t="s">
        <v>3760</v>
      </c>
      <c r="O557" s="178" t="s">
        <v>3761</v>
      </c>
      <c r="P557" s="3">
        <v>2018</v>
      </c>
      <c r="Q557" s="4" t="e">
        <f>VLOOKUP(Citas[[#This Row],[VIN]],Servicios[VIN 8 BV],1,0)</f>
        <v>#N/A</v>
      </c>
      <c r="R557" t="str">
        <f>VLOOKUP(Citas[[#This Row],[VIN]],Noshow11[[VIN]:[STATUS]],3,0)</f>
        <v>ON TIME</v>
      </c>
      <c r="S557" t="str">
        <f t="shared" si="29"/>
        <v>CONCRETADO</v>
      </c>
      <c r="T557" t="str">
        <f t="shared" si="30"/>
        <v>CONCRETADO</v>
      </c>
    </row>
    <row r="558" spans="1:20">
      <c r="A558" s="1">
        <v>45009</v>
      </c>
      <c r="B558" s="7">
        <v>0.4375</v>
      </c>
      <c r="C558" s="151">
        <v>835.2</v>
      </c>
      <c r="D558">
        <v>112962</v>
      </c>
      <c r="E558" s="4" t="s">
        <v>4333</v>
      </c>
      <c r="F558" s="4"/>
      <c r="G558" s="3" t="s">
        <v>3566</v>
      </c>
      <c r="H558" s="3" t="s">
        <v>45</v>
      </c>
      <c r="I558" s="4" t="s">
        <v>3571</v>
      </c>
      <c r="J558" t="s">
        <v>3569</v>
      </c>
      <c r="K558" t="s">
        <v>310</v>
      </c>
      <c r="L558" t="s">
        <v>120</v>
      </c>
      <c r="M558" s="7">
        <v>0.45833333333333331</v>
      </c>
      <c r="N558" s="7" t="s">
        <v>3734</v>
      </c>
      <c r="O558" s="178" t="s">
        <v>3752</v>
      </c>
      <c r="P558" s="3">
        <v>2016</v>
      </c>
      <c r="Q558" s="4" t="str">
        <f>VLOOKUP(Citas[[#This Row],[VIN]],Servicios[VIN 8 BV],1,0)</f>
        <v>GP366479</v>
      </c>
      <c r="R558" t="str">
        <f>VLOOKUP(Citas[[#This Row],[VIN]],Noshow11[[VIN]:[STATUS]],3,0)</f>
        <v>ON TIME</v>
      </c>
      <c r="S558" t="str">
        <f t="shared" si="29"/>
        <v>CONCRETADO</v>
      </c>
      <c r="T558" t="str">
        <f t="shared" si="30"/>
        <v>CONCRETADO</v>
      </c>
    </row>
    <row r="559" spans="1:20">
      <c r="A559" s="1">
        <v>45009</v>
      </c>
      <c r="B559" s="7">
        <v>0.4375</v>
      </c>
      <c r="C559" s="151">
        <v>2849</v>
      </c>
      <c r="D559">
        <v>112983</v>
      </c>
      <c r="E559" s="4" t="s">
        <v>4153</v>
      </c>
      <c r="F559" s="4"/>
      <c r="G559" s="3" t="s">
        <v>4334</v>
      </c>
      <c r="H559" s="3" t="s">
        <v>49</v>
      </c>
      <c r="I559" s="4" t="s">
        <v>4335</v>
      </c>
      <c r="J559" t="s">
        <v>214</v>
      </c>
      <c r="K559" t="s">
        <v>223</v>
      </c>
      <c r="L559" t="s">
        <v>118</v>
      </c>
      <c r="M559" s="7">
        <v>0.44791666666666669</v>
      </c>
      <c r="N559" s="7">
        <v>0.70833333333333337</v>
      </c>
      <c r="O559" s="178" t="s">
        <v>3745</v>
      </c>
      <c r="P559" s="3">
        <v>2019</v>
      </c>
      <c r="Q559" s="4" t="e">
        <f>VLOOKUP(Citas[[#This Row],[VIN]],Servicios[VIN 8 BV],1,0)</f>
        <v>#N/A</v>
      </c>
      <c r="R559" t="str">
        <f>VLOOKUP(Citas[[#This Row],[VIN]],Noshow11[[VIN]:[STATUS]],3,0)</f>
        <v>ON TIME</v>
      </c>
      <c r="S559" t="str">
        <f t="shared" si="29"/>
        <v>CONCRETADO</v>
      </c>
      <c r="T559" t="str">
        <f t="shared" si="30"/>
        <v>CONCRETADO</v>
      </c>
    </row>
    <row r="560" spans="1:20">
      <c r="A560" s="1">
        <v>45009</v>
      </c>
      <c r="B560" s="7">
        <v>0.45833333333333331</v>
      </c>
      <c r="C560" s="151">
        <v>1899</v>
      </c>
      <c r="D560">
        <v>113043</v>
      </c>
      <c r="E560" s="4" t="s">
        <v>3727</v>
      </c>
      <c r="F560" s="4"/>
      <c r="G560" s="3" t="s">
        <v>3517</v>
      </c>
      <c r="H560" s="3" t="s">
        <v>49</v>
      </c>
      <c r="I560" s="4" t="s">
        <v>3522</v>
      </c>
      <c r="J560" t="s">
        <v>3520</v>
      </c>
      <c r="K560" t="s">
        <v>251</v>
      </c>
      <c r="L560" t="s">
        <v>120</v>
      </c>
      <c r="M560" s="7">
        <v>0.5</v>
      </c>
      <c r="N560" s="7">
        <v>0.625</v>
      </c>
      <c r="O560" s="178" t="s">
        <v>3756</v>
      </c>
      <c r="P560" s="3">
        <v>2022</v>
      </c>
      <c r="Q560" s="4" t="str">
        <f>VLOOKUP(Citas[[#This Row],[VIN]],Servicios[VIN 8 BV],1,0)</f>
        <v>N1327299</v>
      </c>
      <c r="R560" t="str">
        <f>VLOOKUP(Citas[[#This Row],[VIN]],Noshow11[[VIN]:[STATUS]],3,0)</f>
        <v>ON TIME</v>
      </c>
      <c r="S560" t="str">
        <f t="shared" si="29"/>
        <v>CONCRETADO</v>
      </c>
      <c r="T560" t="str">
        <f t="shared" si="30"/>
        <v>CONCRETADO</v>
      </c>
    </row>
    <row r="561" spans="1:20">
      <c r="A561" s="1">
        <v>45009</v>
      </c>
      <c r="B561" s="7">
        <v>0.45833333333333331</v>
      </c>
      <c r="C561" s="151">
        <v>6599</v>
      </c>
      <c r="D561">
        <v>113067</v>
      </c>
      <c r="E561" s="4" t="s">
        <v>3794</v>
      </c>
      <c r="F561" s="4"/>
      <c r="G561" s="3" t="s">
        <v>3524</v>
      </c>
      <c r="H561" s="3" t="s">
        <v>49</v>
      </c>
      <c r="I561" s="4" t="s">
        <v>4336</v>
      </c>
      <c r="J561" t="s">
        <v>3527</v>
      </c>
      <c r="K561" t="s">
        <v>295</v>
      </c>
      <c r="L561" t="s">
        <v>119</v>
      </c>
      <c r="M561" s="7">
        <v>0.54166666666666663</v>
      </c>
      <c r="N561" s="7">
        <v>0.70833333333333337</v>
      </c>
      <c r="O561" s="178" t="s">
        <v>3756</v>
      </c>
      <c r="P561" s="3">
        <v>2015</v>
      </c>
      <c r="Q561" s="4" t="str">
        <f>VLOOKUP(Citas[[#This Row],[VIN]],Servicios[VIN 8 BV],1,0)</f>
        <v>FW241299</v>
      </c>
      <c r="R561" t="str">
        <f>VLOOKUP(Citas[[#This Row],[VIN]],Noshow11[[VIN]:[STATUS]],3,0)</f>
        <v>ON TIME</v>
      </c>
      <c r="S561" t="str">
        <f t="shared" si="29"/>
        <v>CONCRETADO</v>
      </c>
      <c r="T561" t="str">
        <f t="shared" si="30"/>
        <v>CONCRETADO</v>
      </c>
    </row>
    <row r="562" spans="1:20">
      <c r="A562" s="1">
        <v>45009</v>
      </c>
      <c r="B562" s="7">
        <v>0.46875</v>
      </c>
      <c r="C562" s="151">
        <v>1899</v>
      </c>
      <c r="D562">
        <v>112817</v>
      </c>
      <c r="E562" s="4" t="s">
        <v>3829</v>
      </c>
      <c r="F562" s="4" t="s">
        <v>3758</v>
      </c>
      <c r="G562" s="3" t="s">
        <v>3420</v>
      </c>
      <c r="H562" s="3" t="s">
        <v>54</v>
      </c>
      <c r="I562" s="4" t="s">
        <v>4337</v>
      </c>
      <c r="J562" t="s">
        <v>3423</v>
      </c>
      <c r="K562" t="s">
        <v>338</v>
      </c>
      <c r="L562" t="s">
        <v>119</v>
      </c>
      <c r="M562" s="7" t="s">
        <v>3845</v>
      </c>
      <c r="N562" s="7" t="s">
        <v>3760</v>
      </c>
      <c r="O562" s="178" t="s">
        <v>3761</v>
      </c>
      <c r="P562" s="3">
        <v>2019</v>
      </c>
      <c r="Q562" s="4" t="str">
        <f>VLOOKUP(Citas[[#This Row],[VIN]],Servicios[VIN 8 BV],1,0)</f>
        <v>K6200803</v>
      </c>
      <c r="R562" t="str">
        <f>VLOOKUP(Citas[[#This Row],[VIN]],Noshow11[[VIN]:[STATUS]],3,0)</f>
        <v>ON TIME</v>
      </c>
      <c r="S562" t="str">
        <f t="shared" si="29"/>
        <v>CONCRETADO</v>
      </c>
      <c r="T562" t="str">
        <f t="shared" si="30"/>
        <v>CONCRETADO</v>
      </c>
    </row>
    <row r="563" spans="1:20">
      <c r="A563" s="1">
        <v>45009</v>
      </c>
      <c r="B563" s="7">
        <v>0.46875</v>
      </c>
      <c r="C563" s="151">
        <v>1899</v>
      </c>
      <c r="D563">
        <v>113014</v>
      </c>
      <c r="E563" s="4" t="s">
        <v>3956</v>
      </c>
      <c r="F563" s="4"/>
      <c r="G563" s="3" t="s">
        <v>4338</v>
      </c>
      <c r="H563" s="3" t="s">
        <v>58</v>
      </c>
      <c r="I563" s="4" t="s">
        <v>4339</v>
      </c>
      <c r="J563" t="s">
        <v>4340</v>
      </c>
      <c r="K563" t="s">
        <v>295</v>
      </c>
      <c r="L563" t="s">
        <v>120</v>
      </c>
      <c r="M563" s="7">
        <v>0.51041666666666663</v>
      </c>
      <c r="N563" s="7">
        <v>0.625</v>
      </c>
      <c r="O563" s="178" t="s">
        <v>3756</v>
      </c>
      <c r="P563" s="3">
        <v>2014</v>
      </c>
      <c r="Q563" s="4" t="e">
        <f>VLOOKUP(Citas[[#This Row],[VIN]],Servicios[VIN 8 BV],1,0)</f>
        <v>#N/A</v>
      </c>
      <c r="R563" t="str">
        <f>VLOOKUP(Citas[[#This Row],[VIN]],Noshow11[[VIN]:[STATUS]],3,0)</f>
        <v>CANCEL</v>
      </c>
      <c r="S563" t="b">
        <f t="shared" si="29"/>
        <v>0</v>
      </c>
      <c r="T563" t="b">
        <f t="shared" si="30"/>
        <v>0</v>
      </c>
    </row>
    <row r="564" spans="1:20">
      <c r="A564" s="1">
        <v>45009</v>
      </c>
      <c r="B564" s="7">
        <v>0.47916666666666669</v>
      </c>
      <c r="C564" s="151">
        <v>1899</v>
      </c>
      <c r="D564">
        <v>112965</v>
      </c>
      <c r="E564" s="4" t="s">
        <v>3812</v>
      </c>
      <c r="F564" s="4" t="s">
        <v>3758</v>
      </c>
      <c r="G564" s="3" t="s">
        <v>4341</v>
      </c>
      <c r="H564" s="3" t="s">
        <v>54</v>
      </c>
      <c r="I564" s="4" t="s">
        <v>4342</v>
      </c>
      <c r="J564" t="s">
        <v>2419</v>
      </c>
      <c r="K564" t="s">
        <v>251</v>
      </c>
      <c r="L564" t="s">
        <v>119</v>
      </c>
      <c r="M564" s="7" t="s">
        <v>3845</v>
      </c>
      <c r="N564" s="7" t="s">
        <v>3760</v>
      </c>
      <c r="O564" s="178" t="s">
        <v>3761</v>
      </c>
      <c r="P564" s="3">
        <v>2019</v>
      </c>
      <c r="Q564" s="4" t="str">
        <f>VLOOKUP(Citas[[#This Row],[VIN]],Servicios[VIN 8 BV],1,0)</f>
        <v>K0266136</v>
      </c>
      <c r="R564" t="str">
        <f>VLOOKUP(Citas[[#This Row],[VIN]],Noshow11[[VIN]:[STATUS]],3,0)</f>
        <v>ON TIME</v>
      </c>
      <c r="S564" t="str">
        <f t="shared" si="29"/>
        <v>CONCRETADO</v>
      </c>
      <c r="T564" t="str">
        <f t="shared" si="30"/>
        <v>CONCRETADO</v>
      </c>
    </row>
    <row r="565" spans="1:20">
      <c r="A565" s="1">
        <v>45009</v>
      </c>
      <c r="B565" s="7">
        <v>0.47916666666666669</v>
      </c>
      <c r="C565" s="151">
        <v>0</v>
      </c>
      <c r="D565">
        <v>113001</v>
      </c>
      <c r="E565" s="4" t="s">
        <v>4343</v>
      </c>
      <c r="F565" s="4"/>
      <c r="G565" s="3" t="s">
        <v>4344</v>
      </c>
      <c r="H565" s="3" t="s">
        <v>45</v>
      </c>
      <c r="I565" s="4" t="s">
        <v>3730</v>
      </c>
      <c r="J565" t="s">
        <v>4345</v>
      </c>
      <c r="K565" t="s">
        <v>517</v>
      </c>
      <c r="L565" t="s">
        <v>120</v>
      </c>
      <c r="M565" s="7">
        <v>0.58333333333333337</v>
      </c>
      <c r="N565" s="7">
        <v>0.70833333333333337</v>
      </c>
      <c r="O565" s="178" t="s">
        <v>3728</v>
      </c>
      <c r="P565" s="3">
        <v>2023</v>
      </c>
      <c r="Q565" s="4" t="e">
        <f>VLOOKUP(Citas[[#This Row],[VIN]],Servicios[VIN 8 BV],1,0)</f>
        <v>#N/A</v>
      </c>
      <c r="R565" t="str">
        <f>VLOOKUP(Citas[[#This Row],[VIN]],Noshow11[[VIN]:[STATUS]],3,0)</f>
        <v>ON TIME</v>
      </c>
      <c r="S565" t="str">
        <f t="shared" si="29"/>
        <v>CONCRETADO</v>
      </c>
      <c r="T565" t="str">
        <f t="shared" si="30"/>
        <v>CONCRETADO</v>
      </c>
    </row>
    <row r="566" spans="1:20">
      <c r="A566" s="1">
        <v>45009</v>
      </c>
      <c r="B566" s="7">
        <v>0.5</v>
      </c>
      <c r="C566" s="151">
        <v>1899</v>
      </c>
      <c r="D566">
        <v>112929</v>
      </c>
      <c r="E566" s="4" t="s">
        <v>4346</v>
      </c>
      <c r="F566" s="4" t="s">
        <v>3758</v>
      </c>
      <c r="G566" s="3" t="s">
        <v>3580</v>
      </c>
      <c r="H566" s="3" t="s">
        <v>54</v>
      </c>
      <c r="I566" s="4" t="s">
        <v>3585</v>
      </c>
      <c r="J566" t="s">
        <v>3583</v>
      </c>
      <c r="K566" t="s">
        <v>244</v>
      </c>
      <c r="L566" t="s">
        <v>119</v>
      </c>
      <c r="M566" s="7" t="s">
        <v>3845</v>
      </c>
      <c r="N566" s="7" t="s">
        <v>3760</v>
      </c>
      <c r="O566" s="178" t="s">
        <v>3761</v>
      </c>
      <c r="P566" s="3">
        <v>2018</v>
      </c>
      <c r="Q566" s="4" t="str">
        <f>VLOOKUP(Citas[[#This Row],[VIN]],Servicios[VIN 8 BV],1,0)</f>
        <v>JK025246</v>
      </c>
      <c r="R566" t="str">
        <f>VLOOKUP(Citas[[#This Row],[VIN]],Noshow11[[VIN]:[STATUS]],3,0)</f>
        <v>ON TIME</v>
      </c>
      <c r="S566" t="str">
        <f t="shared" si="29"/>
        <v>CONCRETADO</v>
      </c>
      <c r="T566" t="str">
        <f t="shared" si="30"/>
        <v>CONCRETADO</v>
      </c>
    </row>
    <row r="567" spans="1:20">
      <c r="A567" s="1">
        <v>45009</v>
      </c>
      <c r="B567" s="7">
        <v>0.5</v>
      </c>
      <c r="C567" s="151">
        <v>835.2</v>
      </c>
      <c r="D567">
        <v>113022</v>
      </c>
      <c r="E567" s="4" t="s">
        <v>4347</v>
      </c>
      <c r="F567" s="4"/>
      <c r="G567" s="3" t="s">
        <v>3573</v>
      </c>
      <c r="H567" s="3" t="s">
        <v>54</v>
      </c>
      <c r="I567" s="4" t="s">
        <v>3578</v>
      </c>
      <c r="J567" t="s">
        <v>3576</v>
      </c>
      <c r="K567" t="s">
        <v>231</v>
      </c>
      <c r="L567" t="s">
        <v>120</v>
      </c>
      <c r="M567" s="7">
        <v>0.58333333333333337</v>
      </c>
      <c r="N567" s="7">
        <v>0.70833333333333337</v>
      </c>
      <c r="O567" s="178" t="s">
        <v>3737</v>
      </c>
      <c r="P567" s="3">
        <v>2020</v>
      </c>
      <c r="Q567" s="4" t="str">
        <f>VLOOKUP(Citas[[#This Row],[VIN]],Servicios[VIN 8 BV],1,0)</f>
        <v>L1196881</v>
      </c>
      <c r="R567" t="str">
        <f>VLOOKUP(Citas[[#This Row],[VIN]],Noshow11[[VIN]:[STATUS]],3,0)</f>
        <v>REPROG</v>
      </c>
      <c r="S567" t="b">
        <f t="shared" si="29"/>
        <v>0</v>
      </c>
      <c r="T567" t="b">
        <f t="shared" si="30"/>
        <v>0</v>
      </c>
    </row>
    <row r="568" spans="1:20">
      <c r="A568" s="1">
        <v>45009</v>
      </c>
      <c r="B568" s="7">
        <v>0.52083333333333337</v>
      </c>
      <c r="C568" s="151">
        <v>835.2</v>
      </c>
      <c r="D568">
        <v>112997</v>
      </c>
      <c r="E568" s="4" t="s">
        <v>4348</v>
      </c>
      <c r="F568" s="4"/>
      <c r="G568" s="3" t="s">
        <v>4349</v>
      </c>
      <c r="H568" s="3" t="s">
        <v>54</v>
      </c>
      <c r="I568" s="4" t="s">
        <v>4350</v>
      </c>
      <c r="J568" t="s">
        <v>4351</v>
      </c>
      <c r="K568" t="s">
        <v>367</v>
      </c>
      <c r="L568" t="s">
        <v>120</v>
      </c>
      <c r="M568" s="7">
        <v>0.54166666666666663</v>
      </c>
      <c r="N568" s="7" t="s">
        <v>3734</v>
      </c>
      <c r="O568" s="178" t="s">
        <v>3735</v>
      </c>
      <c r="P568" s="3">
        <v>2008</v>
      </c>
      <c r="Q568" s="4" t="str">
        <f>VLOOKUP(Citas[[#This Row],[VIN]],Servicios[VIN 8 BV],1,0)</f>
        <v>8S108966</v>
      </c>
      <c r="R568" t="str">
        <f>VLOOKUP(Citas[[#This Row],[VIN]],Noshow11[[VIN]:[STATUS]],3,0)</f>
        <v>LATE</v>
      </c>
      <c r="S568" t="str">
        <f t="shared" si="29"/>
        <v>CONCRETADO</v>
      </c>
      <c r="T568" t="str">
        <f t="shared" si="30"/>
        <v>CONCRETADO</v>
      </c>
    </row>
    <row r="569" spans="1:20">
      <c r="A569" s="1">
        <v>45009</v>
      </c>
      <c r="B569" s="7">
        <v>0.52083333333333337</v>
      </c>
      <c r="C569" s="151">
        <v>1899</v>
      </c>
      <c r="D569">
        <v>113000</v>
      </c>
      <c r="E569" s="4" t="s">
        <v>3738</v>
      </c>
      <c r="F569" s="4" t="s">
        <v>3758</v>
      </c>
      <c r="G569" s="3" t="s">
        <v>3427</v>
      </c>
      <c r="H569" s="3" t="s">
        <v>49</v>
      </c>
      <c r="I569" s="4" t="s">
        <v>3730</v>
      </c>
      <c r="J569" t="s">
        <v>3430</v>
      </c>
      <c r="K569" t="s">
        <v>295</v>
      </c>
      <c r="L569" t="s">
        <v>119</v>
      </c>
      <c r="M569" s="7" t="s">
        <v>3845</v>
      </c>
      <c r="N569" s="7" t="s">
        <v>3760</v>
      </c>
      <c r="O569" s="178" t="s">
        <v>3761</v>
      </c>
      <c r="P569" s="3">
        <v>2022</v>
      </c>
      <c r="Q569" s="4" t="str">
        <f>VLOOKUP(Citas[[#This Row],[VIN]],Servicios[VIN 8 BV],1,0)</f>
        <v>NU072059</v>
      </c>
      <c r="R569" t="str">
        <f>VLOOKUP(Citas[[#This Row],[VIN]],Noshow11[[VIN]:[STATUS]],3,0)</f>
        <v>ON TIME</v>
      </c>
      <c r="S569" t="str">
        <f t="shared" ref="S569:S576" si="31">IF(OR(R569="ON TIME",R569="LATE"),"CONCRETADO")</f>
        <v>CONCRETADO</v>
      </c>
      <c r="T569" t="str">
        <f t="shared" ref="T569:T576" si="32">IF(OR(R569="ON TIME",R569="LATE"),"CONCRETADO")</f>
        <v>CONCRETADO</v>
      </c>
    </row>
    <row r="570" spans="1:20">
      <c r="A570" s="1">
        <v>45009</v>
      </c>
      <c r="B570" s="7">
        <v>0.54166666666666663</v>
      </c>
      <c r="C570" s="151">
        <v>1899</v>
      </c>
      <c r="D570">
        <v>113020</v>
      </c>
      <c r="E570" s="4" t="s">
        <v>4048</v>
      </c>
      <c r="F570" s="4" t="s">
        <v>3739</v>
      </c>
      <c r="G570" s="3" t="s">
        <v>3600</v>
      </c>
      <c r="H570" s="3" t="s">
        <v>45</v>
      </c>
      <c r="I570" s="4" t="s">
        <v>4352</v>
      </c>
      <c r="J570" t="s">
        <v>3603</v>
      </c>
      <c r="K570" t="s">
        <v>367</v>
      </c>
      <c r="L570" t="s">
        <v>119</v>
      </c>
      <c r="M570" s="7">
        <v>0.56944444444444442</v>
      </c>
      <c r="N570" s="7">
        <v>0.70833333333333337</v>
      </c>
      <c r="O570" s="178" t="s">
        <v>3740</v>
      </c>
      <c r="P570" s="3">
        <v>2012</v>
      </c>
      <c r="Q570" s="4" t="str">
        <f>VLOOKUP(Citas[[#This Row],[VIN]],Servicios[VIN 8 BV],1,0)</f>
        <v>CS176651</v>
      </c>
      <c r="R570" t="str">
        <f>VLOOKUP(Citas[[#This Row],[VIN]],Noshow11[[VIN]:[STATUS]],3,0)</f>
        <v>LATE</v>
      </c>
      <c r="S570" t="str">
        <f t="shared" si="31"/>
        <v>CONCRETADO</v>
      </c>
      <c r="T570" t="str">
        <f t="shared" si="32"/>
        <v>CONCRETADO</v>
      </c>
    </row>
    <row r="571" spans="1:20">
      <c r="A571" s="1">
        <v>45009</v>
      </c>
      <c r="B571" s="7">
        <v>0.5625</v>
      </c>
      <c r="C571" s="151">
        <v>1899</v>
      </c>
      <c r="D571">
        <v>113024</v>
      </c>
      <c r="E571" s="4" t="s">
        <v>3784</v>
      </c>
      <c r="F571" s="4" t="s">
        <v>3739</v>
      </c>
      <c r="G571" s="3" t="s">
        <v>3538</v>
      </c>
      <c r="H571" s="3" t="s">
        <v>45</v>
      </c>
      <c r="I571" s="4" t="s">
        <v>4353</v>
      </c>
      <c r="J571" t="s">
        <v>3541</v>
      </c>
      <c r="K571" t="s">
        <v>231</v>
      </c>
      <c r="L571" t="s">
        <v>119</v>
      </c>
      <c r="M571" s="7">
        <v>0.58333333333333337</v>
      </c>
      <c r="N571" s="7">
        <v>0.70833333333333337</v>
      </c>
      <c r="O571" s="178" t="s">
        <v>3740</v>
      </c>
      <c r="P571" s="3">
        <v>2015</v>
      </c>
      <c r="Q571" s="4" t="str">
        <f>VLOOKUP(Citas[[#This Row],[VIN]],Servicios[VIN 8 BV],1,0)</f>
        <v>F1435104</v>
      </c>
      <c r="R571" t="str">
        <f>VLOOKUP(Citas[[#This Row],[VIN]],Noshow11[[VIN]:[STATUS]],3,0)</f>
        <v>ON TIME</v>
      </c>
      <c r="S571" t="str">
        <f t="shared" si="31"/>
        <v>CONCRETADO</v>
      </c>
      <c r="T571" t="str">
        <f t="shared" si="32"/>
        <v>CONCRETADO</v>
      </c>
    </row>
    <row r="572" spans="1:20">
      <c r="A572" s="1">
        <v>45009</v>
      </c>
      <c r="B572" s="7">
        <v>0.58333333333333337</v>
      </c>
      <c r="C572" s="151">
        <v>3260</v>
      </c>
      <c r="D572">
        <v>113034</v>
      </c>
      <c r="E572" s="4" t="s">
        <v>3763</v>
      </c>
      <c r="F572" s="4" t="s">
        <v>3739</v>
      </c>
      <c r="G572" s="3" t="s">
        <v>3545</v>
      </c>
      <c r="H572" s="3" t="s">
        <v>45</v>
      </c>
      <c r="I572" s="4" t="s">
        <v>4354</v>
      </c>
      <c r="J572" t="s">
        <v>3548</v>
      </c>
      <c r="K572" t="s">
        <v>231</v>
      </c>
      <c r="L572" t="s">
        <v>119</v>
      </c>
      <c r="M572" s="7">
        <v>0.59722222222222221</v>
      </c>
      <c r="N572" s="7">
        <v>0.70833333333333337</v>
      </c>
      <c r="O572" s="178" t="s">
        <v>3740</v>
      </c>
      <c r="P572" s="3">
        <v>2017</v>
      </c>
      <c r="Q572" s="4" t="str">
        <f>VLOOKUP(Citas[[#This Row],[VIN]],Servicios[VIN 8 BV],1,0)</f>
        <v>H1046175</v>
      </c>
      <c r="R572" t="str">
        <f>VLOOKUP(Citas[[#This Row],[VIN]],Noshow11[[VIN]:[STATUS]],3,0)</f>
        <v>ON TIME</v>
      </c>
      <c r="S572" t="str">
        <f t="shared" si="31"/>
        <v>CONCRETADO</v>
      </c>
      <c r="T572" t="str">
        <f t="shared" si="32"/>
        <v>CONCRETADO</v>
      </c>
    </row>
    <row r="573" spans="1:20">
      <c r="A573" s="1">
        <v>45009</v>
      </c>
      <c r="B573" s="7">
        <v>0.60416666666666663</v>
      </c>
      <c r="C573" s="151">
        <v>1899</v>
      </c>
      <c r="D573">
        <v>113055</v>
      </c>
      <c r="E573" s="4" t="s">
        <v>3829</v>
      </c>
      <c r="F573" s="4"/>
      <c r="G573" s="3" t="s">
        <v>3552</v>
      </c>
      <c r="H573" s="3" t="s">
        <v>45</v>
      </c>
      <c r="I573" s="4" t="s">
        <v>3557</v>
      </c>
      <c r="J573" t="s">
        <v>4355</v>
      </c>
      <c r="K573" t="s">
        <v>425</v>
      </c>
      <c r="L573" t="s">
        <v>120</v>
      </c>
      <c r="M573" s="7">
        <v>0.625</v>
      </c>
      <c r="N573" s="7">
        <v>0.75</v>
      </c>
      <c r="O573" s="178" t="s">
        <v>3745</v>
      </c>
      <c r="P573" s="3">
        <v>2019</v>
      </c>
      <c r="Q573" s="4" t="str">
        <f>VLOOKUP(Citas[[#This Row],[VIN]],Servicios[VIN 8 BV],1,0)</f>
        <v>KS303622</v>
      </c>
      <c r="R573" t="str">
        <f>VLOOKUP(Citas[[#This Row],[VIN]],Noshow11[[VIN]:[STATUS]],3,0)</f>
        <v>LATE</v>
      </c>
      <c r="S573" t="str">
        <f t="shared" si="31"/>
        <v>CONCRETADO</v>
      </c>
      <c r="T573" t="str">
        <f t="shared" si="32"/>
        <v>CONCRETADO</v>
      </c>
    </row>
    <row r="574" spans="1:20">
      <c r="A574" s="1">
        <v>45009</v>
      </c>
      <c r="B574" s="7">
        <v>0.625</v>
      </c>
      <c r="C574" s="151">
        <v>835.2</v>
      </c>
      <c r="D574">
        <v>113032</v>
      </c>
      <c r="E574" s="4" t="s">
        <v>4356</v>
      </c>
      <c r="F574" s="4"/>
      <c r="G574" s="3" t="s">
        <v>4357</v>
      </c>
      <c r="H574" s="3" t="s">
        <v>54</v>
      </c>
      <c r="I574" s="4" t="s">
        <v>991</v>
      </c>
      <c r="J574" t="s">
        <v>2462</v>
      </c>
      <c r="K574" t="s">
        <v>223</v>
      </c>
      <c r="L574" t="s">
        <v>120</v>
      </c>
      <c r="M574" s="7">
        <v>0.65625</v>
      </c>
      <c r="N574" s="7" t="s">
        <v>3734</v>
      </c>
      <c r="O574" s="178" t="s">
        <v>3752</v>
      </c>
      <c r="P574" s="3">
        <v>2019</v>
      </c>
      <c r="Q574" s="4" t="e">
        <f>VLOOKUP(Citas[[#This Row],[VIN]],Servicios[VIN 8 BV],1,0)</f>
        <v>#N/A</v>
      </c>
      <c r="R574" t="str">
        <f>VLOOKUP(Citas[[#This Row],[VIN]],Noshow11[[VIN]:[STATUS]],3,0)</f>
        <v>LATE</v>
      </c>
      <c r="S574" t="str">
        <f t="shared" si="31"/>
        <v>CONCRETADO</v>
      </c>
      <c r="T574" t="str">
        <f t="shared" si="32"/>
        <v>CONCRETADO</v>
      </c>
    </row>
    <row r="575" spans="1:20">
      <c r="A575" s="1">
        <v>45009</v>
      </c>
      <c r="B575" s="7">
        <v>0.64583333333333337</v>
      </c>
      <c r="C575" s="151">
        <v>0</v>
      </c>
      <c r="D575">
        <v>113065</v>
      </c>
      <c r="E575" s="4" t="s">
        <v>4358</v>
      </c>
      <c r="F575" s="4" t="s">
        <v>4359</v>
      </c>
      <c r="G575" s="3" t="s">
        <v>2424</v>
      </c>
      <c r="H575" s="3" t="s">
        <v>49</v>
      </c>
      <c r="I575" s="4" t="s">
        <v>2429</v>
      </c>
      <c r="J575" t="s">
        <v>2427</v>
      </c>
      <c r="K575" t="s">
        <v>410</v>
      </c>
      <c r="L575" t="s">
        <v>120</v>
      </c>
      <c r="M575" s="7">
        <v>0.65625</v>
      </c>
      <c r="N575" s="7">
        <v>0.69791666666666663</v>
      </c>
      <c r="O575" s="178" t="s">
        <v>3745</v>
      </c>
      <c r="P575" s="3">
        <v>2023</v>
      </c>
      <c r="Q575" s="4" t="str">
        <f>VLOOKUP(Citas[[#This Row],[VIN]],Servicios[VIN 8 BV],1,0)</f>
        <v>P4004195</v>
      </c>
      <c r="R575" t="str">
        <f>VLOOKUP(Citas[[#This Row],[VIN]],Noshow11[[VIN]:[STATUS]],3,0)</f>
        <v>ON TIME</v>
      </c>
      <c r="S575" t="str">
        <f t="shared" si="31"/>
        <v>CONCRETADO</v>
      </c>
      <c r="T575" t="str">
        <f t="shared" si="32"/>
        <v>CONCRETADO</v>
      </c>
    </row>
    <row r="576" spans="1:20">
      <c r="A576" s="1">
        <v>45009</v>
      </c>
      <c r="B576" s="7">
        <v>0.66666666666666663</v>
      </c>
      <c r="C576" s="151">
        <v>835.2</v>
      </c>
      <c r="D576">
        <v>113036</v>
      </c>
      <c r="E576" s="4" t="s">
        <v>4360</v>
      </c>
      <c r="F576" s="4"/>
      <c r="G576" s="3" t="s">
        <v>4361</v>
      </c>
      <c r="H576" s="3" t="s">
        <v>58</v>
      </c>
      <c r="I576" s="4" t="s">
        <v>4362</v>
      </c>
      <c r="J576" t="s">
        <v>4363</v>
      </c>
      <c r="K576" t="s">
        <v>517</v>
      </c>
      <c r="L576" t="s">
        <v>119</v>
      </c>
      <c r="M576" s="7">
        <v>0.67708333333333337</v>
      </c>
      <c r="N576" s="7" t="s">
        <v>3734</v>
      </c>
      <c r="O576" s="178" t="s">
        <v>3735</v>
      </c>
      <c r="P576" s="3">
        <v>2015</v>
      </c>
      <c r="Q576" s="4" t="str">
        <f>VLOOKUP(Citas[[#This Row],[VIN]],Servicios[VIN 8 BV],1,0)</f>
        <v>FM182489</v>
      </c>
      <c r="R576" t="str">
        <f>VLOOKUP(Citas[[#This Row],[VIN]],Noshow11[[VIN]:[STATUS]],3,0)</f>
        <v>LATE</v>
      </c>
      <c r="S576" t="str">
        <f t="shared" si="31"/>
        <v>CONCRETADO</v>
      </c>
      <c r="T576" t="str">
        <f t="shared" si="32"/>
        <v>CONCRETADO</v>
      </c>
    </row>
    <row r="577" spans="1:20">
      <c r="A577" s="1">
        <v>45010</v>
      </c>
      <c r="B577" s="7">
        <v>0.33333333333333331</v>
      </c>
      <c r="C577" s="151">
        <v>1899</v>
      </c>
      <c r="D577">
        <v>111977</v>
      </c>
      <c r="E577" s="4" t="s">
        <v>20250</v>
      </c>
      <c r="F577" s="4" t="s">
        <v>3739</v>
      </c>
      <c r="G577" s="3" t="s">
        <v>3607</v>
      </c>
      <c r="H577" s="3" t="s">
        <v>54</v>
      </c>
      <c r="I577" s="4" t="s">
        <v>3612</v>
      </c>
      <c r="J577" t="s">
        <v>3610</v>
      </c>
      <c r="K577" t="s">
        <v>251</v>
      </c>
      <c r="L577" t="s">
        <v>119</v>
      </c>
      <c r="M577" s="7">
        <v>0.33333333333333331</v>
      </c>
      <c r="N577" s="7">
        <v>0.45833333333333331</v>
      </c>
      <c r="O577" s="178" t="s">
        <v>3740</v>
      </c>
      <c r="P577" s="3">
        <v>2020</v>
      </c>
      <c r="Q577" s="4" t="str">
        <f>VLOOKUP(Citas[[#This Row],[VIN]],Servicios[VIN 8 BV],1,0)</f>
        <v>L0007886</v>
      </c>
      <c r="R577" t="str">
        <f>VLOOKUP(Citas[[#This Row],[VIN]],Noshow11[[VIN]:[STATUS]],3,0)</f>
        <v>ON TIME</v>
      </c>
      <c r="S577" t="str">
        <f t="shared" ref="S577:S608" si="33">IF(OR(R577="ON TIME",R577="LATE"),"CONCRETADO")</f>
        <v>CONCRETADO</v>
      </c>
      <c r="T577" t="str">
        <f t="shared" ref="T577:T608" si="34">IF(OR(R577="ON TIME",R577="LATE"),"CONCRETADO")</f>
        <v>CONCRETADO</v>
      </c>
    </row>
    <row r="578" spans="1:20">
      <c r="A578" s="1">
        <v>45010</v>
      </c>
      <c r="B578" s="7">
        <v>0.33333333333333331</v>
      </c>
      <c r="C578" s="151">
        <v>1899</v>
      </c>
      <c r="D578">
        <v>112343</v>
      </c>
      <c r="E578" s="4" t="s">
        <v>3738</v>
      </c>
      <c r="F578" s="4"/>
      <c r="G578" s="3" t="s">
        <v>3614</v>
      </c>
      <c r="H578" s="3" t="s">
        <v>58</v>
      </c>
      <c r="I578" s="4" t="s">
        <v>3619</v>
      </c>
      <c r="J578" t="s">
        <v>3617</v>
      </c>
      <c r="K578" t="s">
        <v>231</v>
      </c>
      <c r="L578" t="s">
        <v>120</v>
      </c>
      <c r="M578" s="7">
        <v>0.34375</v>
      </c>
      <c r="N578" s="7">
        <v>0.45833333333333331</v>
      </c>
      <c r="O578" s="178" t="s">
        <v>3744</v>
      </c>
      <c r="P578" s="3">
        <v>2022</v>
      </c>
      <c r="Q578" s="4" t="str">
        <f>VLOOKUP(Citas[[#This Row],[VIN]],Servicios[VIN 8 BV],1,0)</f>
        <v>N1253917</v>
      </c>
      <c r="R578" t="str">
        <f>VLOOKUP(Citas[[#This Row],[VIN]],Noshow11[[VIN]:[STATUS]],3,0)</f>
        <v>REPROG</v>
      </c>
      <c r="S578" t="b">
        <f t="shared" si="33"/>
        <v>0</v>
      </c>
      <c r="T578" t="b">
        <f t="shared" si="34"/>
        <v>0</v>
      </c>
    </row>
    <row r="579" spans="1:20">
      <c r="A579" s="1">
        <v>45010</v>
      </c>
      <c r="B579" s="7">
        <v>0.33333333333333331</v>
      </c>
      <c r="C579" s="151">
        <v>1899</v>
      </c>
      <c r="D579">
        <v>112958</v>
      </c>
      <c r="E579" s="4" t="s">
        <v>3784</v>
      </c>
      <c r="F579" s="4" t="s">
        <v>3739</v>
      </c>
      <c r="G579" s="3" t="s">
        <v>3621</v>
      </c>
      <c r="H579" s="3" t="s">
        <v>58</v>
      </c>
      <c r="I579" s="4" t="s">
        <v>3626</v>
      </c>
      <c r="J579" t="s">
        <v>3624</v>
      </c>
      <c r="K579" t="s">
        <v>231</v>
      </c>
      <c r="L579" t="s">
        <v>118</v>
      </c>
      <c r="M579" s="7">
        <v>0.34722222222222227</v>
      </c>
      <c r="N579" s="7">
        <v>0.45833333333333331</v>
      </c>
      <c r="O579" s="178" t="s">
        <v>3740</v>
      </c>
      <c r="P579" s="3">
        <v>2018</v>
      </c>
      <c r="Q579" s="4" t="str">
        <f>VLOOKUP(Citas[[#This Row],[VIN]],Servicios[VIN 8 BV],1,0)</f>
        <v>J1130831</v>
      </c>
      <c r="R579" t="str">
        <f>VLOOKUP(Citas[[#This Row],[VIN]],Noshow11[[VIN]:[STATUS]],3,0)</f>
        <v>REPROG</v>
      </c>
      <c r="S579" t="b">
        <f t="shared" si="33"/>
        <v>0</v>
      </c>
      <c r="T579" t="b">
        <f t="shared" si="34"/>
        <v>0</v>
      </c>
    </row>
    <row r="580" spans="1:20">
      <c r="A580" s="1">
        <v>45010</v>
      </c>
      <c r="B580" s="7">
        <v>0.34375</v>
      </c>
      <c r="C580" s="151">
        <v>1899</v>
      </c>
      <c r="D580">
        <v>112342</v>
      </c>
      <c r="E580" s="4" t="s">
        <v>3871</v>
      </c>
      <c r="F580" s="4" t="s">
        <v>51</v>
      </c>
      <c r="G580" s="3" t="s">
        <v>3614</v>
      </c>
      <c r="H580" s="3" t="s">
        <v>58</v>
      </c>
      <c r="I580" s="4" t="s">
        <v>3619</v>
      </c>
      <c r="J580" t="s">
        <v>3617</v>
      </c>
      <c r="K580" t="s">
        <v>231</v>
      </c>
      <c r="L580" t="s">
        <v>120</v>
      </c>
      <c r="M580" s="7">
        <v>0.375</v>
      </c>
      <c r="N580" s="7">
        <v>0.5</v>
      </c>
      <c r="O580" s="178" t="s">
        <v>3744</v>
      </c>
      <c r="P580" s="3">
        <v>2022</v>
      </c>
      <c r="Q580" s="4" t="str">
        <f>VLOOKUP(Citas[[#This Row],[VIN]],Servicios[VIN 8 BV],1,0)</f>
        <v>N1253917</v>
      </c>
      <c r="R580" t="str">
        <f>VLOOKUP(Citas[[#This Row],[VIN]],Noshow11[[VIN]:[STATUS]],3,0)</f>
        <v>REPROG</v>
      </c>
      <c r="S580" t="b">
        <f t="shared" si="33"/>
        <v>0</v>
      </c>
      <c r="T580" t="b">
        <f t="shared" si="34"/>
        <v>0</v>
      </c>
    </row>
    <row r="581" spans="1:20">
      <c r="A581" s="1">
        <v>45010</v>
      </c>
      <c r="B581" s="7">
        <v>0.34375</v>
      </c>
      <c r="C581" s="151">
        <v>1899</v>
      </c>
      <c r="D581">
        <v>112928</v>
      </c>
      <c r="E581" s="4" t="s">
        <v>3727</v>
      </c>
      <c r="F581" s="4"/>
      <c r="G581" s="3" t="s">
        <v>3628</v>
      </c>
      <c r="H581" s="3" t="s">
        <v>49</v>
      </c>
      <c r="I581" s="4" t="s">
        <v>3633</v>
      </c>
      <c r="J581" t="s">
        <v>3631</v>
      </c>
      <c r="K581" t="s">
        <v>251</v>
      </c>
      <c r="L581" t="s">
        <v>118</v>
      </c>
      <c r="M581" s="7">
        <v>0.35416666666666669</v>
      </c>
      <c r="N581" s="7">
        <v>0.45833333333333331</v>
      </c>
      <c r="O581" s="178" t="s">
        <v>3761</v>
      </c>
      <c r="P581" s="3">
        <v>2022</v>
      </c>
      <c r="Q581" s="4" t="str">
        <f>VLOOKUP(Citas[[#This Row],[VIN]],Servicios[VIN 8 BV],1,0)</f>
        <v>N1420479</v>
      </c>
      <c r="R581" t="str">
        <f>VLOOKUP(Citas[[#This Row],[VIN]],Noshow11[[VIN]:[STATUS]],3,0)</f>
        <v>ON TIME</v>
      </c>
      <c r="S581" t="str">
        <f t="shared" si="33"/>
        <v>CONCRETADO</v>
      </c>
      <c r="T581" t="str">
        <f t="shared" si="34"/>
        <v>CONCRETADO</v>
      </c>
    </row>
    <row r="582" spans="1:20">
      <c r="A582" s="1">
        <v>45010</v>
      </c>
      <c r="B582" s="7">
        <v>0.34375</v>
      </c>
      <c r="C582" s="151">
        <v>0</v>
      </c>
      <c r="D582">
        <v>112941</v>
      </c>
      <c r="E582" s="4" t="s">
        <v>20251</v>
      </c>
      <c r="F582" s="4"/>
      <c r="G582" s="3" t="s">
        <v>19975</v>
      </c>
      <c r="H582" s="3" t="s">
        <v>49</v>
      </c>
      <c r="I582" s="4" t="s">
        <v>19976</v>
      </c>
      <c r="J582" t="s">
        <v>19977</v>
      </c>
      <c r="K582" t="s">
        <v>396</v>
      </c>
      <c r="L582" t="s">
        <v>119</v>
      </c>
      <c r="M582" s="7">
        <v>0.35416666666666669</v>
      </c>
      <c r="N582" s="7">
        <v>0.5</v>
      </c>
      <c r="O582" s="178" t="s">
        <v>3728</v>
      </c>
      <c r="P582" s="3">
        <v>2019</v>
      </c>
      <c r="Q582" s="4" t="e">
        <f>VLOOKUP(Citas[[#This Row],[VIN]],Servicios[VIN 8 BV],1,0)</f>
        <v>#N/A</v>
      </c>
      <c r="R582" t="str">
        <f>VLOOKUP(Citas[[#This Row],[VIN]],Noshow11[[VIN]:[STATUS]],3,0)</f>
        <v>ON TIME</v>
      </c>
      <c r="S582" t="str">
        <f t="shared" si="33"/>
        <v>CONCRETADO</v>
      </c>
      <c r="T582" t="str">
        <f t="shared" si="34"/>
        <v>CONCRETADO</v>
      </c>
    </row>
    <row r="583" spans="1:20">
      <c r="A583" s="1">
        <v>45010</v>
      </c>
      <c r="B583" s="7">
        <v>0.35416666666666669</v>
      </c>
      <c r="C583" s="151">
        <v>1899</v>
      </c>
      <c r="D583">
        <v>112930</v>
      </c>
      <c r="E583" s="4" t="s">
        <v>3727</v>
      </c>
      <c r="F583" s="4" t="s">
        <v>3739</v>
      </c>
      <c r="G583" s="3" t="s">
        <v>3635</v>
      </c>
      <c r="H583" s="3" t="s">
        <v>45</v>
      </c>
      <c r="I583" s="4" t="s">
        <v>3639</v>
      </c>
      <c r="J583" t="s">
        <v>473</v>
      </c>
      <c r="K583" t="s">
        <v>310</v>
      </c>
      <c r="L583" t="s">
        <v>118</v>
      </c>
      <c r="M583" s="7">
        <v>0.3888888888888889</v>
      </c>
      <c r="N583" s="7">
        <v>0.5</v>
      </c>
      <c r="O583" s="178" t="s">
        <v>3740</v>
      </c>
      <c r="P583" s="3">
        <v>2022</v>
      </c>
      <c r="Q583" s="4" t="str">
        <f>VLOOKUP(Citas[[#This Row],[VIN]],Servicios[VIN 8 BV],1,0)</f>
        <v>NP275048</v>
      </c>
      <c r="R583" t="str">
        <f>VLOOKUP(Citas[[#This Row],[VIN]],Noshow11[[VIN]:[STATUS]],3,0)</f>
        <v>ON TIME</v>
      </c>
      <c r="S583" t="str">
        <f t="shared" si="33"/>
        <v>CONCRETADO</v>
      </c>
      <c r="T583" t="str">
        <f t="shared" si="34"/>
        <v>CONCRETADO</v>
      </c>
    </row>
    <row r="584" spans="1:20">
      <c r="A584" s="1">
        <v>45010</v>
      </c>
      <c r="B584" s="7">
        <v>0.35416666666666669</v>
      </c>
      <c r="C584" s="151">
        <v>3260</v>
      </c>
      <c r="D584">
        <v>112943</v>
      </c>
      <c r="E584" s="4" t="s">
        <v>3798</v>
      </c>
      <c r="F584" s="4"/>
      <c r="G584" s="3" t="s">
        <v>3648</v>
      </c>
      <c r="H584" s="3" t="s">
        <v>45</v>
      </c>
      <c r="I584" s="4" t="s">
        <v>3653</v>
      </c>
      <c r="J584" t="s">
        <v>3651</v>
      </c>
      <c r="K584" t="s">
        <v>231</v>
      </c>
      <c r="L584" t="s">
        <v>120</v>
      </c>
      <c r="M584" s="7">
        <v>0.375</v>
      </c>
      <c r="N584" s="7">
        <v>0.5</v>
      </c>
      <c r="O584" s="178" t="s">
        <v>3761</v>
      </c>
      <c r="P584" s="3">
        <v>2014</v>
      </c>
      <c r="Q584" s="4" t="str">
        <f>VLOOKUP(Citas[[#This Row],[VIN]],Servicios[VIN 8 BV],1,0)</f>
        <v>ED586630</v>
      </c>
      <c r="R584" t="str">
        <f>VLOOKUP(Citas[[#This Row],[VIN]],Noshow11[[VIN]:[STATUS]],3,0)</f>
        <v>ON TIME</v>
      </c>
      <c r="S584" t="str">
        <f t="shared" si="33"/>
        <v>CONCRETADO</v>
      </c>
      <c r="T584" t="str">
        <f t="shared" si="34"/>
        <v>CONCRETADO</v>
      </c>
    </row>
    <row r="585" spans="1:20">
      <c r="A585" s="1">
        <v>45010</v>
      </c>
      <c r="B585" s="7">
        <v>0.36458333333333331</v>
      </c>
      <c r="C585" s="151">
        <v>3260</v>
      </c>
      <c r="D585">
        <v>112972</v>
      </c>
      <c r="E585" s="4" t="s">
        <v>3920</v>
      </c>
      <c r="F585" s="4" t="s">
        <v>3739</v>
      </c>
      <c r="G585" s="3" t="s">
        <v>3655</v>
      </c>
      <c r="H585" s="3" t="s">
        <v>54</v>
      </c>
      <c r="I585" s="4" t="s">
        <v>3660</v>
      </c>
      <c r="J585" t="s">
        <v>3658</v>
      </c>
      <c r="K585" t="s">
        <v>244</v>
      </c>
      <c r="L585" t="s">
        <v>120</v>
      </c>
      <c r="M585" s="7">
        <v>0.375</v>
      </c>
      <c r="N585" s="7">
        <v>0.5</v>
      </c>
      <c r="O585" s="178" t="s">
        <v>3740</v>
      </c>
      <c r="P585" s="3">
        <v>2015</v>
      </c>
      <c r="Q585" s="4" t="str">
        <f>VLOOKUP(Citas[[#This Row],[VIN]],Servicios[VIN 8 BV],1,0)</f>
        <v>FK014815</v>
      </c>
      <c r="R585" t="str">
        <f>VLOOKUP(Citas[[#This Row],[VIN]],Noshow11[[VIN]:[STATUS]],3,0)</f>
        <v>ON TIME</v>
      </c>
      <c r="S585" t="str">
        <f t="shared" si="33"/>
        <v>CONCRETADO</v>
      </c>
      <c r="T585" t="str">
        <f t="shared" si="34"/>
        <v>CONCRETADO</v>
      </c>
    </row>
    <row r="586" spans="1:20">
      <c r="A586" s="1">
        <v>45010</v>
      </c>
      <c r="B586" s="7">
        <v>0.36458333333333331</v>
      </c>
      <c r="C586" s="151">
        <v>1899</v>
      </c>
      <c r="D586">
        <v>113074</v>
      </c>
      <c r="E586" s="4" t="s">
        <v>3727</v>
      </c>
      <c r="F586" s="4"/>
      <c r="G586" s="3" t="s">
        <v>19982</v>
      </c>
      <c r="H586" s="3" t="s">
        <v>58</v>
      </c>
      <c r="I586" s="4" t="s">
        <v>19983</v>
      </c>
      <c r="J586" t="s">
        <v>19984</v>
      </c>
      <c r="K586" t="s">
        <v>459</v>
      </c>
      <c r="L586" t="s">
        <v>118</v>
      </c>
      <c r="M586" s="7">
        <v>0.39583333333333331</v>
      </c>
      <c r="N586" s="7">
        <v>0.5</v>
      </c>
      <c r="O586" s="178" t="s">
        <v>3744</v>
      </c>
      <c r="P586" s="3">
        <v>2022</v>
      </c>
      <c r="Q586" s="4" t="e">
        <f>VLOOKUP(Citas[[#This Row],[VIN]],Servicios[VIN 8 BV],1,0)</f>
        <v>#N/A</v>
      </c>
      <c r="R586" t="str">
        <f>VLOOKUP(Citas[[#This Row],[VIN]],Noshow11[[VIN]:[STATUS]],3,0)</f>
        <v>ON TIME</v>
      </c>
      <c r="S586" t="str">
        <f t="shared" si="33"/>
        <v>CONCRETADO</v>
      </c>
      <c r="T586" t="str">
        <f t="shared" si="34"/>
        <v>CONCRETADO</v>
      </c>
    </row>
    <row r="587" spans="1:20">
      <c r="A587" s="1">
        <v>45010</v>
      </c>
      <c r="B587" s="7">
        <v>0.375</v>
      </c>
      <c r="C587" s="151">
        <v>1899</v>
      </c>
      <c r="D587">
        <v>112912</v>
      </c>
      <c r="E587" s="4" t="s">
        <v>3727</v>
      </c>
      <c r="F587" s="4"/>
      <c r="G587" s="3" t="s">
        <v>3670</v>
      </c>
      <c r="H587" s="3" t="s">
        <v>49</v>
      </c>
      <c r="I587" s="4" t="s">
        <v>3675</v>
      </c>
      <c r="J587" t="s">
        <v>3673</v>
      </c>
      <c r="K587" t="s">
        <v>310</v>
      </c>
      <c r="L587" t="s">
        <v>120</v>
      </c>
      <c r="M587" s="7">
        <v>0.39583333333333331</v>
      </c>
      <c r="N587" s="7">
        <v>0.54166666666666663</v>
      </c>
      <c r="O587" s="178" t="s">
        <v>3740</v>
      </c>
      <c r="P587" s="3">
        <v>2021</v>
      </c>
      <c r="Q587" s="4" t="str">
        <f>VLOOKUP(Citas[[#This Row],[VIN]],Servicios[VIN 8 BV],1,0)</f>
        <v>MP205543</v>
      </c>
      <c r="R587" t="str">
        <f>VLOOKUP(Citas[[#This Row],[VIN]],Noshow11[[VIN]:[STATUS]],3,0)</f>
        <v>LATE</v>
      </c>
      <c r="S587" t="str">
        <f t="shared" si="33"/>
        <v>CONCRETADO</v>
      </c>
      <c r="T587" t="str">
        <f t="shared" si="34"/>
        <v>CONCRETADO</v>
      </c>
    </row>
    <row r="588" spans="1:20">
      <c r="A588" s="1">
        <v>45010</v>
      </c>
      <c r="B588" s="7">
        <v>0.375</v>
      </c>
      <c r="C588" s="151">
        <v>1899</v>
      </c>
      <c r="D588">
        <v>112945</v>
      </c>
      <c r="E588" s="4" t="s">
        <v>3859</v>
      </c>
      <c r="F588" s="4"/>
      <c r="G588" s="3" t="s">
        <v>3662</v>
      </c>
      <c r="H588" s="3" t="s">
        <v>54</v>
      </c>
      <c r="I588" s="4" t="s">
        <v>3667</v>
      </c>
      <c r="J588" t="s">
        <v>3665</v>
      </c>
      <c r="K588" t="s">
        <v>410</v>
      </c>
      <c r="L588" t="s">
        <v>118</v>
      </c>
      <c r="M588" s="7">
        <v>0.40625</v>
      </c>
      <c r="N588" s="7">
        <v>0.625</v>
      </c>
      <c r="O588" s="178" t="s">
        <v>3761</v>
      </c>
      <c r="P588" s="3">
        <v>2020</v>
      </c>
      <c r="Q588" s="4" t="str">
        <f>VLOOKUP(Citas[[#This Row],[VIN]],Servicios[VIN 8 BV],1,0)</f>
        <v>L0446642</v>
      </c>
      <c r="R588" t="str">
        <f>VLOOKUP(Citas[[#This Row],[VIN]],Noshow11[[VIN]:[STATUS]],3,0)</f>
        <v>ON TIME</v>
      </c>
      <c r="S588" t="str">
        <f t="shared" si="33"/>
        <v>CONCRETADO</v>
      </c>
      <c r="T588" t="str">
        <f t="shared" si="34"/>
        <v>CONCRETADO</v>
      </c>
    </row>
    <row r="589" spans="1:20">
      <c r="A589" s="1">
        <v>45010</v>
      </c>
      <c r="B589" s="7">
        <v>0.39583333333333331</v>
      </c>
      <c r="C589" s="151">
        <v>3260</v>
      </c>
      <c r="D589">
        <v>112848</v>
      </c>
      <c r="E589" s="4" t="s">
        <v>3757</v>
      </c>
      <c r="F589" s="4" t="s">
        <v>3739</v>
      </c>
      <c r="G589" s="3" t="s">
        <v>19989</v>
      </c>
      <c r="H589" s="3" t="s">
        <v>54</v>
      </c>
      <c r="I589" s="4" t="s">
        <v>19990</v>
      </c>
      <c r="J589" t="s">
        <v>19991</v>
      </c>
      <c r="K589" t="s">
        <v>231</v>
      </c>
      <c r="L589" t="s">
        <v>120</v>
      </c>
      <c r="M589" s="7">
        <v>0.40625</v>
      </c>
      <c r="N589" s="7">
        <v>0.5</v>
      </c>
      <c r="O589" s="178" t="s">
        <v>3740</v>
      </c>
      <c r="P589" s="3">
        <v>2019</v>
      </c>
      <c r="Q589" s="4" t="e">
        <f>VLOOKUP(Citas[[#This Row],[VIN]],Servicios[VIN 8 BV],1,0)</f>
        <v>#N/A</v>
      </c>
      <c r="R589" t="str">
        <f>VLOOKUP(Citas[[#This Row],[VIN]],Noshow11[[VIN]:[STATUS]],3,0)</f>
        <v>CANCEL</v>
      </c>
      <c r="S589" t="b">
        <f t="shared" si="33"/>
        <v>0</v>
      </c>
      <c r="T589" t="b">
        <f t="shared" si="34"/>
        <v>0</v>
      </c>
    </row>
    <row r="590" spans="1:20">
      <c r="A590" s="1">
        <v>45010</v>
      </c>
      <c r="B590" s="7">
        <v>0.39583333333333331</v>
      </c>
      <c r="C590" s="151">
        <v>1899</v>
      </c>
      <c r="D590">
        <v>112922</v>
      </c>
      <c r="E590" s="4" t="s">
        <v>3727</v>
      </c>
      <c r="F590" s="4"/>
      <c r="G590" s="3" t="s">
        <v>3836</v>
      </c>
      <c r="H590" s="3" t="s">
        <v>54</v>
      </c>
      <c r="I590" s="4" t="s">
        <v>3837</v>
      </c>
      <c r="J590" t="s">
        <v>3838</v>
      </c>
      <c r="K590" t="s">
        <v>251</v>
      </c>
      <c r="L590" t="s">
        <v>118</v>
      </c>
      <c r="M590" s="7">
        <v>0.41666666666666669</v>
      </c>
      <c r="N590" s="7">
        <v>0.58333333333333337</v>
      </c>
      <c r="O590" s="178" t="s">
        <v>3744</v>
      </c>
      <c r="P590" s="3">
        <v>2021</v>
      </c>
      <c r="Q590" s="4" t="e">
        <f>VLOOKUP(Citas[[#This Row],[VIN]],Servicios[VIN 8 BV],1,0)</f>
        <v>#N/A</v>
      </c>
      <c r="R590" t="str">
        <f>VLOOKUP(Citas[[#This Row],[VIN]],Noshow11[[VIN]:[STATUS]],3,0)</f>
        <v>REPROG</v>
      </c>
      <c r="S590" t="b">
        <f t="shared" si="33"/>
        <v>0</v>
      </c>
      <c r="T590" t="b">
        <f t="shared" si="34"/>
        <v>0</v>
      </c>
    </row>
    <row r="591" spans="1:20">
      <c r="A591" s="1">
        <v>45010</v>
      </c>
      <c r="B591" s="7">
        <v>0.41666666666666669</v>
      </c>
      <c r="C591" s="151">
        <v>5330</v>
      </c>
      <c r="D591">
        <v>112935</v>
      </c>
      <c r="E591" s="4" t="s">
        <v>3828</v>
      </c>
      <c r="F591" s="4" t="s">
        <v>3739</v>
      </c>
      <c r="G591" s="3" t="s">
        <v>19995</v>
      </c>
      <c r="H591" s="3" t="s">
        <v>45</v>
      </c>
      <c r="I591" s="4" t="s">
        <v>19996</v>
      </c>
      <c r="J591" t="s">
        <v>19997</v>
      </c>
      <c r="K591" t="s">
        <v>266</v>
      </c>
      <c r="L591" t="s">
        <v>118</v>
      </c>
      <c r="M591" s="7">
        <v>0.4375</v>
      </c>
      <c r="N591" s="7">
        <v>0.58333333333333337</v>
      </c>
      <c r="O591" s="178" t="s">
        <v>3740</v>
      </c>
      <c r="P591" s="3">
        <v>2021</v>
      </c>
      <c r="Q591" s="4" t="str">
        <f>VLOOKUP(Citas[[#This Row],[VIN]],Servicios[VIN 8 BV],1,0)</f>
        <v>MU012200</v>
      </c>
      <c r="R591" t="str">
        <f>VLOOKUP(Citas[[#This Row],[VIN]],Noshow11[[VIN]:[STATUS]],3,0)</f>
        <v>ON TIME</v>
      </c>
      <c r="S591" t="str">
        <f t="shared" si="33"/>
        <v>CONCRETADO</v>
      </c>
      <c r="T591" t="str">
        <f t="shared" si="34"/>
        <v>CONCRETADO</v>
      </c>
    </row>
    <row r="592" spans="1:20">
      <c r="A592" s="1">
        <v>45010</v>
      </c>
      <c r="B592" s="7">
        <v>0.41666666666666669</v>
      </c>
      <c r="C592" s="151">
        <v>5330</v>
      </c>
      <c r="D592">
        <v>112939</v>
      </c>
      <c r="E592" s="4" t="s">
        <v>3763</v>
      </c>
      <c r="F592" s="4"/>
      <c r="G592" s="3" t="s">
        <v>3677</v>
      </c>
      <c r="H592" s="3" t="s">
        <v>45</v>
      </c>
      <c r="I592" s="4" t="s">
        <v>19999</v>
      </c>
      <c r="J592" t="s">
        <v>3680</v>
      </c>
      <c r="K592" t="s">
        <v>251</v>
      </c>
      <c r="L592" t="s">
        <v>120</v>
      </c>
      <c r="M592" s="7">
        <v>0.45833333333333331</v>
      </c>
      <c r="N592" s="7">
        <v>0.58333333333333337</v>
      </c>
      <c r="O592" s="178" t="s">
        <v>3728</v>
      </c>
      <c r="P592" s="3">
        <v>2019</v>
      </c>
      <c r="Q592" s="4" t="str">
        <f>VLOOKUP(Citas[[#This Row],[VIN]],Servicios[VIN 8 BV],1,0)</f>
        <v>K0182664</v>
      </c>
      <c r="R592" t="str">
        <f>VLOOKUP(Citas[[#This Row],[VIN]],Noshow11[[VIN]:[STATUS]],3,0)</f>
        <v>ON TIME</v>
      </c>
      <c r="S592" t="str">
        <f t="shared" si="33"/>
        <v>CONCRETADO</v>
      </c>
      <c r="T592" t="str">
        <f t="shared" si="34"/>
        <v>CONCRETADO</v>
      </c>
    </row>
    <row r="593" spans="1:20">
      <c r="A593" s="1">
        <v>45010</v>
      </c>
      <c r="B593" s="7">
        <v>0.41666666666666669</v>
      </c>
      <c r="C593" s="151">
        <v>6599</v>
      </c>
      <c r="D593">
        <v>112979</v>
      </c>
      <c r="E593" s="4" t="s">
        <v>20252</v>
      </c>
      <c r="F593" s="4"/>
      <c r="G593" s="3" t="s">
        <v>3684</v>
      </c>
      <c r="H593" s="3" t="s">
        <v>49</v>
      </c>
      <c r="I593" s="4" t="s">
        <v>3689</v>
      </c>
      <c r="J593" t="s">
        <v>3687</v>
      </c>
      <c r="K593" t="s">
        <v>231</v>
      </c>
      <c r="L593" t="s">
        <v>119</v>
      </c>
      <c r="M593" s="7">
        <v>0.45833333333333331</v>
      </c>
      <c r="N593" s="7">
        <v>0.58333333333333337</v>
      </c>
      <c r="O593" s="178" t="s">
        <v>3744</v>
      </c>
      <c r="P593" s="3">
        <v>2018</v>
      </c>
      <c r="Q593" s="4" t="str">
        <f>VLOOKUP(Citas[[#This Row],[VIN]],Servicios[VIN 8 BV],1,0)</f>
        <v>J1119121</v>
      </c>
      <c r="R593" t="str">
        <f>VLOOKUP(Citas[[#This Row],[VIN]],Noshow11[[VIN]:[STATUS]],3,0)</f>
        <v>ON TIME</v>
      </c>
      <c r="S593" t="str">
        <f t="shared" si="33"/>
        <v>CONCRETADO</v>
      </c>
      <c r="T593" t="str">
        <f t="shared" si="34"/>
        <v>CONCRETADO</v>
      </c>
    </row>
    <row r="594" spans="1:20">
      <c r="A594" s="1">
        <v>45010</v>
      </c>
      <c r="B594" s="7">
        <v>0.42708333333333331</v>
      </c>
      <c r="C594" s="151">
        <v>0</v>
      </c>
      <c r="D594">
        <v>113077</v>
      </c>
      <c r="E594" s="4" t="s">
        <v>20253</v>
      </c>
      <c r="F594" s="4" t="s">
        <v>4359</v>
      </c>
      <c r="G594" s="3" t="s">
        <v>20000</v>
      </c>
      <c r="H594" s="3" t="s">
        <v>54</v>
      </c>
      <c r="I594" s="4" t="s">
        <v>3730</v>
      </c>
      <c r="J594" t="s">
        <v>20001</v>
      </c>
      <c r="K594" t="s">
        <v>274</v>
      </c>
      <c r="L594" t="s">
        <v>120</v>
      </c>
      <c r="M594" s="7">
        <v>0.42708333333333331</v>
      </c>
      <c r="N594" s="7">
        <v>0.58333333333333337</v>
      </c>
      <c r="O594" s="178" t="s">
        <v>3740</v>
      </c>
      <c r="P594" s="3">
        <v>2023</v>
      </c>
      <c r="Q594" s="4" t="e">
        <f>VLOOKUP(Citas[[#This Row],[VIN]],Servicios[VIN 8 BV],1,0)</f>
        <v>#N/A</v>
      </c>
      <c r="R594" t="str">
        <f>VLOOKUP(Citas[[#This Row],[VIN]],Noshow11[[VIN]:[STATUS]],3,0)</f>
        <v>ON TIME</v>
      </c>
      <c r="S594" t="str">
        <f t="shared" si="33"/>
        <v>CONCRETADO</v>
      </c>
      <c r="T594" t="str">
        <f t="shared" si="34"/>
        <v>CONCRETADO</v>
      </c>
    </row>
    <row r="595" spans="1:20">
      <c r="A595" s="1">
        <v>45010</v>
      </c>
      <c r="B595" s="7">
        <v>0.4375</v>
      </c>
      <c r="C595" s="151">
        <v>2849</v>
      </c>
      <c r="D595">
        <v>113011</v>
      </c>
      <c r="E595" s="4" t="s">
        <v>20254</v>
      </c>
      <c r="F595" s="4" t="s">
        <v>3739</v>
      </c>
      <c r="G595" s="3" t="s">
        <v>20003</v>
      </c>
      <c r="H595" s="3" t="s">
        <v>49</v>
      </c>
      <c r="I595" s="4" t="s">
        <v>20004</v>
      </c>
      <c r="J595" t="s">
        <v>2015</v>
      </c>
      <c r="K595" t="s">
        <v>251</v>
      </c>
      <c r="L595" t="s">
        <v>119</v>
      </c>
      <c r="M595" s="7">
        <v>0.52083333333333337</v>
      </c>
      <c r="N595" s="7">
        <v>0.625</v>
      </c>
      <c r="O595" s="178" t="s">
        <v>3740</v>
      </c>
      <c r="P595" s="3">
        <v>2020</v>
      </c>
      <c r="Q595" s="4" t="str">
        <f>VLOOKUP(Citas[[#This Row],[VIN]],Servicios[VIN 8 BV],1,0)</f>
        <v>L0003086</v>
      </c>
      <c r="R595" t="str">
        <f>VLOOKUP(Citas[[#This Row],[VIN]],Noshow11[[VIN]:[STATUS]],3,0)</f>
        <v>ON TIME</v>
      </c>
      <c r="S595" t="str">
        <f t="shared" si="33"/>
        <v>CONCRETADO</v>
      </c>
      <c r="T595" t="str">
        <f t="shared" si="34"/>
        <v>CONCRETADO</v>
      </c>
    </row>
    <row r="596" spans="1:20">
      <c r="A596" s="1">
        <v>45010</v>
      </c>
      <c r="B596" s="7">
        <v>0.4375</v>
      </c>
      <c r="C596" s="151">
        <v>6599</v>
      </c>
      <c r="D596">
        <v>113013</v>
      </c>
      <c r="E596" s="4" t="s">
        <v>3753</v>
      </c>
      <c r="F596" s="4"/>
      <c r="G596" s="3" t="s">
        <v>3691</v>
      </c>
      <c r="H596" s="3" t="s">
        <v>58</v>
      </c>
      <c r="I596" s="4" t="s">
        <v>3696</v>
      </c>
      <c r="J596" t="s">
        <v>3694</v>
      </c>
      <c r="K596" t="s">
        <v>310</v>
      </c>
      <c r="L596" t="s">
        <v>118</v>
      </c>
      <c r="M596" s="7">
        <v>0.44791666666666669</v>
      </c>
      <c r="N596" s="7">
        <v>0.58333333333333337</v>
      </c>
      <c r="O596" s="178" t="s">
        <v>3761</v>
      </c>
      <c r="P596" s="3">
        <v>2011</v>
      </c>
      <c r="Q596" s="4" t="str">
        <f>VLOOKUP(Citas[[#This Row],[VIN]],Servicios[VIN 8 BV],1,0)</f>
        <v>BC700669</v>
      </c>
      <c r="R596" t="str">
        <f>VLOOKUP(Citas[[#This Row],[VIN]],Noshow11[[VIN]:[STATUS]],3,0)</f>
        <v>LATE</v>
      </c>
      <c r="S596" t="str">
        <f t="shared" si="33"/>
        <v>CONCRETADO</v>
      </c>
      <c r="T596" t="str">
        <f t="shared" si="34"/>
        <v>CONCRETADO</v>
      </c>
    </row>
    <row r="597" spans="1:20">
      <c r="A597" s="1">
        <v>45010</v>
      </c>
      <c r="B597" s="7">
        <v>0.45833333333333331</v>
      </c>
      <c r="C597" s="151">
        <v>3260</v>
      </c>
      <c r="D597">
        <v>113026</v>
      </c>
      <c r="E597" s="4" t="s">
        <v>3757</v>
      </c>
      <c r="F597" s="4"/>
      <c r="G597" s="3" t="s">
        <v>3698</v>
      </c>
      <c r="H597" s="3" t="s">
        <v>49</v>
      </c>
      <c r="I597" s="4" t="s">
        <v>3703</v>
      </c>
      <c r="J597" t="s">
        <v>3701</v>
      </c>
      <c r="K597" t="s">
        <v>274</v>
      </c>
      <c r="L597" t="s">
        <v>120</v>
      </c>
      <c r="M597" s="7">
        <v>0.52083333333333337</v>
      </c>
      <c r="N597" s="7">
        <v>0.58333333333333337</v>
      </c>
      <c r="O597" s="178" t="s">
        <v>3761</v>
      </c>
      <c r="P597" s="3">
        <v>2022</v>
      </c>
      <c r="Q597" s="4" t="str">
        <f>VLOOKUP(Citas[[#This Row],[VIN]],Servicios[VIN 8 BV],1,0)</f>
        <v>NJ014141</v>
      </c>
      <c r="R597" t="str">
        <f>VLOOKUP(Citas[[#This Row],[VIN]],Noshow11[[VIN]:[STATUS]],3,0)</f>
        <v>ON TIME</v>
      </c>
      <c r="S597" t="str">
        <f t="shared" si="33"/>
        <v>CONCRETADO</v>
      </c>
      <c r="T597" t="str">
        <f t="shared" si="34"/>
        <v>CONCRETADO</v>
      </c>
    </row>
    <row r="598" spans="1:20">
      <c r="A598" s="1">
        <v>45010</v>
      </c>
      <c r="B598" s="7">
        <v>0.45833333333333331</v>
      </c>
      <c r="C598" s="151">
        <v>0</v>
      </c>
      <c r="D598">
        <v>113111</v>
      </c>
      <c r="E598" s="4" t="s">
        <v>20255</v>
      </c>
      <c r="F598" s="4" t="s">
        <v>4359</v>
      </c>
      <c r="G598" s="3" t="s">
        <v>20009</v>
      </c>
      <c r="H598" s="3" t="s">
        <v>54</v>
      </c>
      <c r="I598" s="4" t="s">
        <v>3730</v>
      </c>
      <c r="J598" t="s">
        <v>20010</v>
      </c>
      <c r="K598" t="s">
        <v>310</v>
      </c>
      <c r="L598" t="s">
        <v>118</v>
      </c>
      <c r="M598" s="7">
        <v>0.46875</v>
      </c>
      <c r="N598" s="7">
        <v>0.51041666666666663</v>
      </c>
      <c r="O598" s="178" t="s">
        <v>3740</v>
      </c>
      <c r="P598" s="3">
        <v>2022</v>
      </c>
      <c r="Q598" s="4" t="e">
        <f>VLOOKUP(Citas[[#This Row],[VIN]],Servicios[VIN 8 BV],1,0)</f>
        <v>#N/A</v>
      </c>
      <c r="R598" t="str">
        <f>VLOOKUP(Citas[[#This Row],[VIN]],Noshow11[[VIN]:[STATUS]],3,0)</f>
        <v>ON TIME</v>
      </c>
      <c r="S598" t="str">
        <f t="shared" si="33"/>
        <v>CONCRETADO</v>
      </c>
      <c r="T598" t="str">
        <f t="shared" si="34"/>
        <v>CONCRETADO</v>
      </c>
    </row>
    <row r="599" spans="1:20">
      <c r="A599" s="1">
        <v>45010</v>
      </c>
      <c r="B599" s="7">
        <v>0.47916666666666669</v>
      </c>
      <c r="C599" s="151">
        <v>1899</v>
      </c>
      <c r="D599">
        <v>113038</v>
      </c>
      <c r="E599" s="4" t="s">
        <v>3727</v>
      </c>
      <c r="F599" s="4"/>
      <c r="G599" s="3" t="s">
        <v>3641</v>
      </c>
      <c r="H599" s="3" t="s">
        <v>49</v>
      </c>
      <c r="I599" s="4" t="s">
        <v>3646</v>
      </c>
      <c r="J599" t="s">
        <v>20012</v>
      </c>
      <c r="K599" t="s">
        <v>338</v>
      </c>
      <c r="L599" t="s">
        <v>120</v>
      </c>
      <c r="M599" s="7">
        <v>0.52083333333333337</v>
      </c>
      <c r="N599" s="7">
        <v>0.58333333333333337</v>
      </c>
      <c r="O599" s="178" t="s">
        <v>3728</v>
      </c>
      <c r="P599" s="3">
        <v>2022</v>
      </c>
      <c r="Q599" s="4" t="str">
        <f>VLOOKUP(Citas[[#This Row],[VIN]],Servicios[VIN 8 BV],1,0)</f>
        <v>N6004911</v>
      </c>
      <c r="R599" t="str">
        <f>VLOOKUP(Citas[[#This Row],[VIN]],Noshow11[[VIN]:[STATUS]],3,0)</f>
        <v>ON TIME</v>
      </c>
      <c r="S599" t="str">
        <f t="shared" si="33"/>
        <v>CONCRETADO</v>
      </c>
      <c r="T599" t="str">
        <f t="shared" si="34"/>
        <v>CONCRETADO</v>
      </c>
    </row>
    <row r="600" spans="1:20">
      <c r="A600" s="1">
        <v>45010</v>
      </c>
      <c r="B600" s="7">
        <v>0.47916666666666669</v>
      </c>
      <c r="C600" s="151">
        <v>1899</v>
      </c>
      <c r="D600">
        <v>113039</v>
      </c>
      <c r="E600" s="4" t="s">
        <v>3765</v>
      </c>
      <c r="F600" s="4"/>
      <c r="G600" s="3" t="s">
        <v>3705</v>
      </c>
      <c r="H600" s="3" t="s">
        <v>45</v>
      </c>
      <c r="I600" s="4" t="s">
        <v>3710</v>
      </c>
      <c r="J600" t="s">
        <v>3708</v>
      </c>
      <c r="K600" t="s">
        <v>223</v>
      </c>
      <c r="L600" t="s">
        <v>118</v>
      </c>
      <c r="M600" s="7">
        <v>0.52083333333333337</v>
      </c>
      <c r="N600" s="7">
        <v>0.58333333333333337</v>
      </c>
      <c r="O600" s="178" t="s">
        <v>3744</v>
      </c>
      <c r="P600" s="3">
        <v>2019</v>
      </c>
      <c r="Q600" s="4" t="str">
        <f>VLOOKUP(Citas[[#This Row],[VIN]],Servicios[VIN 8 BV],1,0)</f>
        <v>KJ018323</v>
      </c>
      <c r="R600" t="str">
        <f>VLOOKUP(Citas[[#This Row],[VIN]],Noshow11[[VIN]:[STATUS]],3,0)</f>
        <v>REPROG</v>
      </c>
      <c r="S600" t="b">
        <f t="shared" si="33"/>
        <v>0</v>
      </c>
      <c r="T600" t="b">
        <f t="shared" si="34"/>
        <v>0</v>
      </c>
    </row>
    <row r="601" spans="1:20">
      <c r="A601" s="1">
        <v>45012</v>
      </c>
      <c r="B601" s="7">
        <v>0.34375</v>
      </c>
      <c r="C601" s="151">
        <v>1899</v>
      </c>
      <c r="D601">
        <v>113044</v>
      </c>
      <c r="E601" s="4" t="s">
        <v>3956</v>
      </c>
      <c r="F601" s="4" t="s">
        <v>3739</v>
      </c>
      <c r="G601" s="3" t="s">
        <v>20015</v>
      </c>
      <c r="H601" s="3" t="s">
        <v>45</v>
      </c>
      <c r="I601" s="4" t="s">
        <v>20016</v>
      </c>
      <c r="J601" t="s">
        <v>1181</v>
      </c>
      <c r="K601" t="s">
        <v>338</v>
      </c>
      <c r="L601" t="s">
        <v>118</v>
      </c>
      <c r="M601" s="7">
        <v>0.35416666666666669</v>
      </c>
      <c r="N601" s="7">
        <v>0.47916666666666669</v>
      </c>
      <c r="O601" s="178" t="s">
        <v>3740</v>
      </c>
      <c r="P601" s="3">
        <v>2017</v>
      </c>
      <c r="Q601" s="4" t="str">
        <f>VLOOKUP(Citas[[#This Row],[VIN]],Servicios[VIN 8 BV],1,0)</f>
        <v>H6172654</v>
      </c>
      <c r="R601" t="str">
        <f>VLOOKUP(Citas[[#This Row],[VIN]],Noshow11[[VIN]:[STATUS]],3,0)</f>
        <v>ON TIME</v>
      </c>
      <c r="S601" t="str">
        <f t="shared" si="33"/>
        <v>CONCRETADO</v>
      </c>
      <c r="T601" t="str">
        <f t="shared" si="34"/>
        <v>CONCRETADO</v>
      </c>
    </row>
    <row r="602" spans="1:20">
      <c r="A602" s="1">
        <v>45012</v>
      </c>
      <c r="B602" s="7">
        <v>0.34375</v>
      </c>
      <c r="C602" s="151">
        <v>2699</v>
      </c>
      <c r="D602">
        <v>113097</v>
      </c>
      <c r="E602" s="4" t="s">
        <v>20256</v>
      </c>
      <c r="F602" s="4"/>
      <c r="G602" s="3" t="s">
        <v>20018</v>
      </c>
      <c r="H602" s="3" t="s">
        <v>49</v>
      </c>
      <c r="I602" s="4" t="s">
        <v>20019</v>
      </c>
      <c r="J602" t="s">
        <v>20020</v>
      </c>
      <c r="K602" t="s">
        <v>410</v>
      </c>
      <c r="L602" t="s">
        <v>119</v>
      </c>
      <c r="M602" s="7">
        <v>0.35416666666666669</v>
      </c>
      <c r="N602" s="7">
        <v>0.5</v>
      </c>
      <c r="O602" s="178" t="s">
        <v>3728</v>
      </c>
      <c r="P602" s="3">
        <v>2022</v>
      </c>
      <c r="Q602" s="4" t="str">
        <f>VLOOKUP(Citas[[#This Row],[VIN]],Servicios[VIN 8 BV],1,0)</f>
        <v>N4002109</v>
      </c>
      <c r="R602" t="str">
        <f>VLOOKUP(Citas[[#This Row],[VIN]],Noshow11[[VIN]:[STATUS]],3,0)</f>
        <v>LATE</v>
      </c>
      <c r="S602" t="str">
        <f t="shared" si="33"/>
        <v>CONCRETADO</v>
      </c>
      <c r="T602" t="str">
        <f t="shared" si="34"/>
        <v>CONCRETADO</v>
      </c>
    </row>
    <row r="603" spans="1:20">
      <c r="A603" s="1">
        <v>45012</v>
      </c>
      <c r="B603" s="7">
        <v>0.34375</v>
      </c>
      <c r="C603" s="151">
        <v>3260</v>
      </c>
      <c r="D603">
        <v>113100</v>
      </c>
      <c r="E603" s="4" t="s">
        <v>3798</v>
      </c>
      <c r="F603" s="4"/>
      <c r="G603" s="3" t="s">
        <v>20022</v>
      </c>
      <c r="H603" s="3" t="s">
        <v>49</v>
      </c>
      <c r="I603" s="4" t="s">
        <v>20023</v>
      </c>
      <c r="J603" t="s">
        <v>20024</v>
      </c>
      <c r="K603" t="s">
        <v>367</v>
      </c>
      <c r="L603" t="s">
        <v>120</v>
      </c>
      <c r="M603" s="7">
        <v>0.35416666666666669</v>
      </c>
      <c r="N603" s="7">
        <v>0.51041666666666663</v>
      </c>
      <c r="O603" s="178" t="s">
        <v>3756</v>
      </c>
      <c r="P603" s="3">
        <v>2014</v>
      </c>
      <c r="Q603" s="4" t="e">
        <f>VLOOKUP(Citas[[#This Row],[VIN]],Servicios[VIN 8 BV],1,0)</f>
        <v>#N/A</v>
      </c>
      <c r="R603" t="str">
        <f>VLOOKUP(Citas[[#This Row],[VIN]],Noshow11[[VIN]:[STATUS]],3,0)</f>
        <v>ON TIME</v>
      </c>
      <c r="S603" t="str">
        <f t="shared" si="33"/>
        <v>CONCRETADO</v>
      </c>
      <c r="T603" t="str">
        <f t="shared" si="34"/>
        <v>CONCRETADO</v>
      </c>
    </row>
    <row r="604" spans="1:20">
      <c r="A604" s="1">
        <v>45012</v>
      </c>
      <c r="B604" s="7">
        <v>0.35416666666666669</v>
      </c>
      <c r="C604" s="151">
        <v>3260</v>
      </c>
      <c r="D604">
        <v>113078</v>
      </c>
      <c r="E604" s="4" t="s">
        <v>3771</v>
      </c>
      <c r="F604" s="4"/>
      <c r="G604" s="3" t="s">
        <v>20026</v>
      </c>
      <c r="H604" s="3" t="s">
        <v>45</v>
      </c>
      <c r="I604" s="4" t="s">
        <v>991</v>
      </c>
      <c r="J604" t="s">
        <v>20027</v>
      </c>
      <c r="K604" t="s">
        <v>274</v>
      </c>
      <c r="L604" t="s">
        <v>118</v>
      </c>
      <c r="M604" s="7">
        <v>0.38541666666666669</v>
      </c>
      <c r="N604" s="7">
        <v>0.47916666666666669</v>
      </c>
      <c r="O604" s="178" t="s">
        <v>3756</v>
      </c>
      <c r="P604" s="3">
        <v>2022</v>
      </c>
      <c r="Q604" s="4" t="str">
        <f>VLOOKUP(Citas[[#This Row],[VIN]],Servicios[VIN 8 BV],1,0)</f>
        <v>NJ030472</v>
      </c>
      <c r="R604" t="str">
        <f>VLOOKUP(Citas[[#This Row],[VIN]],Noshow11[[VIN]:[STATUS]],3,0)</f>
        <v>LATE</v>
      </c>
      <c r="S604" t="str">
        <f t="shared" si="33"/>
        <v>CONCRETADO</v>
      </c>
      <c r="T604" t="str">
        <f t="shared" si="34"/>
        <v>CONCRETADO</v>
      </c>
    </row>
    <row r="605" spans="1:20">
      <c r="A605" s="1">
        <v>45012</v>
      </c>
      <c r="B605" s="7">
        <v>0.35416666666666669</v>
      </c>
      <c r="C605" s="151">
        <v>1899</v>
      </c>
      <c r="D605">
        <v>113085</v>
      </c>
      <c r="E605" s="4" t="s">
        <v>20257</v>
      </c>
      <c r="F605" s="4"/>
      <c r="G605" s="3" t="s">
        <v>20029</v>
      </c>
      <c r="H605" s="3" t="s">
        <v>45</v>
      </c>
      <c r="I605" s="4" t="s">
        <v>20030</v>
      </c>
      <c r="J605" t="s">
        <v>4320</v>
      </c>
      <c r="K605" t="s">
        <v>251</v>
      </c>
      <c r="L605" t="s">
        <v>119</v>
      </c>
      <c r="M605" s="7">
        <v>0.375</v>
      </c>
      <c r="N605" s="7">
        <v>0.47916666666666669</v>
      </c>
      <c r="O605" s="178" t="s">
        <v>3744</v>
      </c>
      <c r="P605" s="3">
        <v>2014</v>
      </c>
      <c r="Q605" s="4" t="str">
        <f>VLOOKUP(Citas[[#This Row],[VIN]],Servicios[VIN 8 BV],1,0)</f>
        <v>E0261607</v>
      </c>
      <c r="R605" t="str">
        <f>VLOOKUP(Citas[[#This Row],[VIN]],Noshow11[[VIN]:[STATUS]],3,0)</f>
        <v>ON TIME</v>
      </c>
      <c r="S605" t="str">
        <f t="shared" si="33"/>
        <v>CONCRETADO</v>
      </c>
      <c r="T605" t="str">
        <f t="shared" si="34"/>
        <v>CONCRETADO</v>
      </c>
    </row>
    <row r="606" spans="1:20">
      <c r="A606" s="1">
        <v>45012</v>
      </c>
      <c r="B606" s="7">
        <v>0.35416666666666669</v>
      </c>
      <c r="C606" s="151">
        <v>1899</v>
      </c>
      <c r="D606">
        <v>113087</v>
      </c>
      <c r="E606" s="4" t="s">
        <v>3829</v>
      </c>
      <c r="F606" s="4" t="s">
        <v>3739</v>
      </c>
      <c r="G606" s="3" t="s">
        <v>20032</v>
      </c>
      <c r="H606" s="3" t="s">
        <v>54</v>
      </c>
      <c r="I606" s="4" t="s">
        <v>20033</v>
      </c>
      <c r="J606" t="s">
        <v>20034</v>
      </c>
      <c r="K606" t="s">
        <v>231</v>
      </c>
      <c r="L606" t="s">
        <v>120</v>
      </c>
      <c r="M606" s="7">
        <v>0.375</v>
      </c>
      <c r="N606" s="7">
        <v>0.70833333333333337</v>
      </c>
      <c r="O606" s="178" t="s">
        <v>3740</v>
      </c>
      <c r="P606" s="3">
        <v>2018</v>
      </c>
      <c r="Q606" s="4" t="str">
        <f>VLOOKUP(Citas[[#This Row],[VIN]],Servicios[VIN 8 BV],1,0)</f>
        <v>J1137007</v>
      </c>
      <c r="R606" t="str">
        <f>VLOOKUP(Citas[[#This Row],[VIN]],Noshow11[[VIN]:[STATUS]],3,0)</f>
        <v>LATE</v>
      </c>
      <c r="S606" t="str">
        <f t="shared" si="33"/>
        <v>CONCRETADO</v>
      </c>
      <c r="T606" t="str">
        <f t="shared" si="34"/>
        <v>CONCRETADO</v>
      </c>
    </row>
    <row r="607" spans="1:20">
      <c r="A607" s="1">
        <v>45012</v>
      </c>
      <c r="B607" s="7">
        <v>0.36458333333333331</v>
      </c>
      <c r="C607" s="151">
        <v>0</v>
      </c>
      <c r="D607" t="s">
        <v>4009</v>
      </c>
      <c r="E607" s="4" t="s">
        <v>20258</v>
      </c>
      <c r="F607" s="4"/>
      <c r="G607" s="3" t="s">
        <v>4010</v>
      </c>
      <c r="H607" s="3" t="s">
        <v>45</v>
      </c>
      <c r="I607" s="4" t="s">
        <v>20386</v>
      </c>
      <c r="J607" t="s">
        <v>4011</v>
      </c>
      <c r="K607" t="s">
        <v>4012</v>
      </c>
      <c r="L607" t="s">
        <v>119</v>
      </c>
      <c r="M607" s="7">
        <v>0.375</v>
      </c>
      <c r="N607" s="7">
        <v>0.625</v>
      </c>
      <c r="O607" s="178" t="s">
        <v>3756</v>
      </c>
      <c r="P607" s="3">
        <v>2022</v>
      </c>
      <c r="Q607" s="4" t="str">
        <f>VLOOKUP(Citas[[#This Row],[VIN]],Servicios[VIN 8 BV],1,0)</f>
        <v>NA012167</v>
      </c>
      <c r="R607" t="e">
        <f>VLOOKUP(Citas[[#This Row],[VIN]],Noshow11[[VIN]:[STATUS]],3,0)</f>
        <v>#N/A</v>
      </c>
      <c r="S607" t="e">
        <f t="shared" si="33"/>
        <v>#N/A</v>
      </c>
      <c r="T607" t="e">
        <f t="shared" si="34"/>
        <v>#N/A</v>
      </c>
    </row>
    <row r="608" spans="1:20">
      <c r="A608" s="1">
        <v>45012</v>
      </c>
      <c r="B608" s="7">
        <v>0.36458333333333331</v>
      </c>
      <c r="C608" s="151">
        <v>836</v>
      </c>
      <c r="D608">
        <v>113086</v>
      </c>
      <c r="E608" s="4" t="s">
        <v>20259</v>
      </c>
      <c r="F608" s="4"/>
      <c r="G608" s="3" t="s">
        <v>20036</v>
      </c>
      <c r="H608" s="3" t="s">
        <v>49</v>
      </c>
      <c r="I608" s="4" t="s">
        <v>20037</v>
      </c>
      <c r="J608" t="s">
        <v>20038</v>
      </c>
      <c r="K608" t="s">
        <v>410</v>
      </c>
      <c r="L608" t="s">
        <v>118</v>
      </c>
      <c r="M608" s="7">
        <v>0.375</v>
      </c>
      <c r="N608" s="7" t="s">
        <v>20387</v>
      </c>
      <c r="O608" s="178" t="s">
        <v>3737</v>
      </c>
      <c r="P608" s="3">
        <v>2018</v>
      </c>
      <c r="Q608" s="4" t="e">
        <f>VLOOKUP(Citas[[#This Row],[VIN]],Servicios[VIN 8 BV],1,0)</f>
        <v>#N/A</v>
      </c>
      <c r="R608" t="str">
        <f>VLOOKUP(Citas[[#This Row],[VIN]],Noshow11[[VIN]:[STATUS]],3,0)</f>
        <v>LATE</v>
      </c>
      <c r="S608" t="str">
        <f t="shared" si="33"/>
        <v>CONCRETADO</v>
      </c>
      <c r="T608" t="str">
        <f t="shared" si="34"/>
        <v>CONCRETADO</v>
      </c>
    </row>
    <row r="609" spans="1:20">
      <c r="A609" s="1">
        <v>45012</v>
      </c>
      <c r="B609" s="7">
        <v>0.375</v>
      </c>
      <c r="C609" s="151">
        <v>0</v>
      </c>
      <c r="D609">
        <v>113025</v>
      </c>
      <c r="E609" s="4" t="s">
        <v>20260</v>
      </c>
      <c r="F609" s="4" t="s">
        <v>4359</v>
      </c>
      <c r="G609" s="3" t="s">
        <v>20040</v>
      </c>
      <c r="H609" s="3" t="s">
        <v>54</v>
      </c>
      <c r="I609" s="4" t="s">
        <v>3730</v>
      </c>
      <c r="J609" t="s">
        <v>20041</v>
      </c>
      <c r="K609" t="s">
        <v>274</v>
      </c>
      <c r="L609" t="s">
        <v>119</v>
      </c>
      <c r="M609" s="7">
        <v>0.38541666666666669</v>
      </c>
      <c r="N609" s="7">
        <v>0.4375</v>
      </c>
      <c r="O609" s="178" t="s">
        <v>3740</v>
      </c>
      <c r="P609" s="3">
        <v>2023</v>
      </c>
      <c r="Q609" s="4" t="e">
        <f>VLOOKUP(Citas[[#This Row],[VIN]],Servicios[VIN 8 BV],1,0)</f>
        <v>#N/A</v>
      </c>
      <c r="R609" t="str">
        <f>VLOOKUP(Citas[[#This Row],[VIN]],Noshow11[[VIN]:[STATUS]],3,0)</f>
        <v>ON TIME</v>
      </c>
      <c r="S609" t="str">
        <f t="shared" ref="S609:S640" si="35">IF(OR(R609="ON TIME",R609="LATE"),"CONCRETADO")</f>
        <v>CONCRETADO</v>
      </c>
      <c r="T609" t="str">
        <f t="shared" ref="T609:T640" si="36">IF(OR(R609="ON TIME",R609="LATE"),"CONCRETADO")</f>
        <v>CONCRETADO</v>
      </c>
    </row>
    <row r="610" spans="1:20">
      <c r="A610" s="1">
        <v>45012</v>
      </c>
      <c r="B610" s="7">
        <v>0.375</v>
      </c>
      <c r="C610" s="151">
        <v>2849</v>
      </c>
      <c r="D610">
        <v>113070</v>
      </c>
      <c r="E610" s="4" t="s">
        <v>20261</v>
      </c>
      <c r="F610" s="4" t="s">
        <v>3739</v>
      </c>
      <c r="G610" s="3" t="s">
        <v>20043</v>
      </c>
      <c r="H610" s="3" t="s">
        <v>54</v>
      </c>
      <c r="I610" s="4" t="s">
        <v>20044</v>
      </c>
      <c r="J610" t="s">
        <v>20045</v>
      </c>
      <c r="K610" t="s">
        <v>244</v>
      </c>
      <c r="L610" t="s">
        <v>120</v>
      </c>
      <c r="M610" s="7">
        <v>0.39583333333333331</v>
      </c>
      <c r="N610" s="7">
        <v>0.66666666666666663</v>
      </c>
      <c r="O610" s="178" t="s">
        <v>20388</v>
      </c>
      <c r="P610" s="3">
        <v>2013</v>
      </c>
      <c r="Q610" s="4" t="str">
        <f>VLOOKUP(Citas[[#This Row],[VIN]],Servicios[VIN 8 BV],1,0)</f>
        <v>DK005211</v>
      </c>
      <c r="R610" t="str">
        <f>VLOOKUP(Citas[[#This Row],[VIN]],Noshow11[[VIN]:[STATUS]],3,0)</f>
        <v>ON TIME</v>
      </c>
      <c r="S610" t="str">
        <f t="shared" si="35"/>
        <v>CONCRETADO</v>
      </c>
      <c r="T610" t="str">
        <f t="shared" si="36"/>
        <v>CONCRETADO</v>
      </c>
    </row>
    <row r="611" spans="1:20">
      <c r="A611" s="1">
        <v>45012</v>
      </c>
      <c r="B611" s="7">
        <v>0.375</v>
      </c>
      <c r="C611" s="151">
        <v>3620</v>
      </c>
      <c r="D611">
        <v>113098</v>
      </c>
      <c r="E611" s="4" t="s">
        <v>3771</v>
      </c>
      <c r="F611" s="4" t="s">
        <v>3739</v>
      </c>
      <c r="G611" s="3" t="s">
        <v>20047</v>
      </c>
      <c r="H611" s="3" t="s">
        <v>54</v>
      </c>
      <c r="I611" s="4" t="s">
        <v>3730</v>
      </c>
      <c r="J611" t="s">
        <v>20048</v>
      </c>
      <c r="K611" t="s">
        <v>251</v>
      </c>
      <c r="L611" t="s">
        <v>118</v>
      </c>
      <c r="M611" s="7">
        <v>0.41666666666666669</v>
      </c>
      <c r="N611" s="7">
        <v>0.69791666666666663</v>
      </c>
      <c r="O611" s="178" t="s">
        <v>3740</v>
      </c>
      <c r="P611" s="3">
        <v>2022</v>
      </c>
      <c r="Q611" s="4" t="str">
        <f>VLOOKUP(Citas[[#This Row],[VIN]],Servicios[VIN 8 BV],1,0)</f>
        <v>N1325339</v>
      </c>
      <c r="R611" t="str">
        <f>VLOOKUP(Citas[[#This Row],[VIN]],Noshow11[[VIN]:[STATUS]],3,0)</f>
        <v>ON TIME</v>
      </c>
      <c r="S611" t="str">
        <f t="shared" si="35"/>
        <v>CONCRETADO</v>
      </c>
      <c r="T611" t="str">
        <f t="shared" si="36"/>
        <v>CONCRETADO</v>
      </c>
    </row>
    <row r="612" spans="1:20">
      <c r="A612" s="1">
        <v>45012</v>
      </c>
      <c r="B612" s="7">
        <v>0.39583333333333331</v>
      </c>
      <c r="C612" s="151">
        <v>0</v>
      </c>
      <c r="D612" t="s">
        <v>20241</v>
      </c>
      <c r="E612" s="4" t="s">
        <v>20262</v>
      </c>
      <c r="F612" s="4"/>
      <c r="G612" s="3" t="s">
        <v>2909</v>
      </c>
      <c r="H612" s="3" t="s">
        <v>45</v>
      </c>
      <c r="I612" s="4" t="s">
        <v>2914</v>
      </c>
      <c r="J612" t="s">
        <v>2912</v>
      </c>
      <c r="K612" t="s">
        <v>295</v>
      </c>
      <c r="L612" t="s">
        <v>118</v>
      </c>
      <c r="M612" s="7">
        <v>0.41666666666666669</v>
      </c>
      <c r="N612" s="7">
        <v>0.66666666666666663</v>
      </c>
      <c r="O612" s="178" t="s">
        <v>3744</v>
      </c>
      <c r="P612" s="3">
        <v>2010</v>
      </c>
      <c r="Q612" s="4" t="str">
        <f>VLOOKUP(Citas[[#This Row],[VIN]],Servicios[VIN 8 BV],1,0)</f>
        <v>AW024749</v>
      </c>
      <c r="R612" t="str">
        <f>VLOOKUP(Citas[[#This Row],[VIN]],Noshow11[[VIN]:[STATUS]],3,0)</f>
        <v>LATE</v>
      </c>
      <c r="S612" t="str">
        <f t="shared" si="35"/>
        <v>CONCRETADO</v>
      </c>
      <c r="T612" t="str">
        <f t="shared" si="36"/>
        <v>CONCRETADO</v>
      </c>
    </row>
    <row r="613" spans="1:20">
      <c r="A613" s="1">
        <v>45012</v>
      </c>
      <c r="B613" s="7">
        <v>0.39583333333333331</v>
      </c>
      <c r="C613" s="151">
        <v>1899</v>
      </c>
      <c r="D613">
        <v>113084</v>
      </c>
      <c r="E613" s="4" t="s">
        <v>3839</v>
      </c>
      <c r="F613" s="4" t="s">
        <v>3739</v>
      </c>
      <c r="G613" s="3" t="s">
        <v>20050</v>
      </c>
      <c r="H613" s="3" t="s">
        <v>54</v>
      </c>
      <c r="I613" s="4" t="s">
        <v>20051</v>
      </c>
      <c r="J613" t="s">
        <v>20052</v>
      </c>
      <c r="K613" t="s">
        <v>310</v>
      </c>
      <c r="L613" t="s">
        <v>119</v>
      </c>
      <c r="M613" s="7">
        <v>0.42708333333333331</v>
      </c>
      <c r="N613" s="7">
        <v>0.58333333333333337</v>
      </c>
      <c r="O613" s="178" t="s">
        <v>3740</v>
      </c>
      <c r="P613" s="3">
        <v>2014</v>
      </c>
      <c r="Q613" s="4" t="str">
        <f>VLOOKUP(Citas[[#This Row],[VIN]],Servicios[VIN 8 BV],1,0)</f>
        <v>EP021746</v>
      </c>
      <c r="R613" t="str">
        <f>VLOOKUP(Citas[[#This Row],[VIN]],Noshow11[[VIN]:[STATUS]],3,0)</f>
        <v>ON TIME</v>
      </c>
      <c r="S613" t="str">
        <f t="shared" si="35"/>
        <v>CONCRETADO</v>
      </c>
      <c r="T613" t="str">
        <f t="shared" si="36"/>
        <v>CONCRETADO</v>
      </c>
    </row>
    <row r="614" spans="1:20">
      <c r="A614" s="1">
        <v>45012</v>
      </c>
      <c r="B614" s="7">
        <v>0.39583333333333331</v>
      </c>
      <c r="C614" s="151">
        <v>3260</v>
      </c>
      <c r="D614">
        <v>113102</v>
      </c>
      <c r="E614" s="4" t="s">
        <v>3781</v>
      </c>
      <c r="F614" s="4" t="s">
        <v>3739</v>
      </c>
      <c r="G614" s="3" t="s">
        <v>20054</v>
      </c>
      <c r="H614" s="3" t="s">
        <v>54</v>
      </c>
      <c r="I614" s="4" t="s">
        <v>20055</v>
      </c>
      <c r="J614" t="s">
        <v>344</v>
      </c>
      <c r="K614" t="s">
        <v>251</v>
      </c>
      <c r="L614" t="s">
        <v>120</v>
      </c>
      <c r="M614" s="7">
        <v>0.4375</v>
      </c>
      <c r="N614" s="7">
        <v>12.45</v>
      </c>
      <c r="O614" s="178" t="s">
        <v>3740</v>
      </c>
      <c r="P614" s="3">
        <v>2019</v>
      </c>
      <c r="Q614" s="4" t="str">
        <f>VLOOKUP(Citas[[#This Row],[VIN]],Servicios[VIN 8 BV],1,0)</f>
        <v>K0264297</v>
      </c>
      <c r="R614" t="str">
        <f>VLOOKUP(Citas[[#This Row],[VIN]],Noshow11[[VIN]:[STATUS]],3,0)</f>
        <v>ON TIME</v>
      </c>
      <c r="S614" t="str">
        <f t="shared" si="35"/>
        <v>CONCRETADO</v>
      </c>
      <c r="T614" t="str">
        <f t="shared" si="36"/>
        <v>CONCRETADO</v>
      </c>
    </row>
    <row r="615" spans="1:20">
      <c r="A615" s="1">
        <v>45012</v>
      </c>
      <c r="B615" s="7">
        <v>0.41666666666666669</v>
      </c>
      <c r="C615" s="151">
        <v>1899</v>
      </c>
      <c r="D615">
        <v>112966</v>
      </c>
      <c r="E615" s="4" t="s">
        <v>3829</v>
      </c>
      <c r="F615" s="4" t="s">
        <v>3739</v>
      </c>
      <c r="G615" s="3" t="s">
        <v>20057</v>
      </c>
      <c r="H615" s="3" t="s">
        <v>58</v>
      </c>
      <c r="I615" s="4" t="s">
        <v>20058</v>
      </c>
      <c r="J615" t="s">
        <v>20059</v>
      </c>
      <c r="K615" t="s">
        <v>425</v>
      </c>
      <c r="L615" t="s">
        <v>120</v>
      </c>
      <c r="M615" s="7">
        <v>0.45833333333333331</v>
      </c>
      <c r="N615" s="7">
        <v>0.5625</v>
      </c>
      <c r="O615" s="178" t="s">
        <v>3740</v>
      </c>
      <c r="P615" s="3">
        <v>2016</v>
      </c>
      <c r="Q615" s="4" t="e">
        <f>VLOOKUP(Citas[[#This Row],[VIN]],Servicios[VIN 8 BV],1,0)</f>
        <v>#N/A</v>
      </c>
      <c r="R615" t="str">
        <f>VLOOKUP(Citas[[#This Row],[VIN]],Noshow11[[VIN]:[STATUS]],3,0)</f>
        <v>REPROG</v>
      </c>
      <c r="S615" t="b">
        <f t="shared" si="35"/>
        <v>0</v>
      </c>
      <c r="T615" t="b">
        <f t="shared" si="36"/>
        <v>0</v>
      </c>
    </row>
    <row r="616" spans="1:20">
      <c r="A616" s="1">
        <v>45012</v>
      </c>
      <c r="B616" s="7">
        <v>0.41666666666666669</v>
      </c>
      <c r="C616" s="151">
        <v>1899</v>
      </c>
      <c r="D616">
        <v>113105</v>
      </c>
      <c r="E616" s="4" t="s">
        <v>3859</v>
      </c>
      <c r="F616" s="4"/>
      <c r="G616" s="3" t="s">
        <v>20060</v>
      </c>
      <c r="H616" s="3" t="s">
        <v>45</v>
      </c>
      <c r="I616" s="4" t="s">
        <v>20061</v>
      </c>
      <c r="J616" t="s">
        <v>20062</v>
      </c>
      <c r="K616" t="s">
        <v>310</v>
      </c>
      <c r="L616" t="s">
        <v>118</v>
      </c>
      <c r="M616" s="7">
        <v>0.47916666666666669</v>
      </c>
      <c r="N616" s="7">
        <v>0.625</v>
      </c>
      <c r="O616" s="178" t="s">
        <v>3756</v>
      </c>
      <c r="P616" s="3">
        <v>2015</v>
      </c>
      <c r="Q616" s="4" t="str">
        <f>VLOOKUP(Citas[[#This Row],[VIN]],Servicios[VIN 8 BV],1,0)</f>
        <v>FP208887</v>
      </c>
      <c r="R616" t="str">
        <f>VLOOKUP(Citas[[#This Row],[VIN]],Noshow11[[VIN]:[STATUS]],3,0)</f>
        <v>LATE</v>
      </c>
      <c r="S616" t="str">
        <f t="shared" si="35"/>
        <v>CONCRETADO</v>
      </c>
      <c r="T616" t="str">
        <f t="shared" si="36"/>
        <v>CONCRETADO</v>
      </c>
    </row>
    <row r="617" spans="1:20">
      <c r="A617" s="1">
        <v>45012</v>
      </c>
      <c r="B617" s="7">
        <v>0.42708333333333331</v>
      </c>
      <c r="C617" s="151">
        <v>1899</v>
      </c>
      <c r="D617">
        <v>113108</v>
      </c>
      <c r="E617" s="4" t="s">
        <v>20263</v>
      </c>
      <c r="F617" s="4"/>
      <c r="G617" s="3" t="s">
        <v>20064</v>
      </c>
      <c r="H617" s="3" t="s">
        <v>54</v>
      </c>
      <c r="I617" s="4" t="s">
        <v>20065</v>
      </c>
      <c r="J617" t="s">
        <v>20062</v>
      </c>
      <c r="K617" t="s">
        <v>295</v>
      </c>
      <c r="L617" t="s">
        <v>118</v>
      </c>
      <c r="M617" s="7">
        <v>0.51041666666666663</v>
      </c>
      <c r="N617" s="7">
        <v>0.63541666666666663</v>
      </c>
      <c r="O617" s="178" t="s">
        <v>3756</v>
      </c>
      <c r="P617" s="3">
        <v>2011</v>
      </c>
      <c r="Q617" s="4" t="str">
        <f>VLOOKUP(Citas[[#This Row],[VIN]],Servicios[VIN 8 BV],1,0)</f>
        <v>BW013779</v>
      </c>
      <c r="R617" t="str">
        <f>VLOOKUP(Citas[[#This Row],[VIN]],Noshow11[[VIN]:[STATUS]],3,0)</f>
        <v>ON TIME</v>
      </c>
      <c r="S617" t="str">
        <f t="shared" si="35"/>
        <v>CONCRETADO</v>
      </c>
      <c r="T617" t="str">
        <f t="shared" si="36"/>
        <v>CONCRETADO</v>
      </c>
    </row>
    <row r="618" spans="1:20">
      <c r="A618" s="1">
        <v>45012</v>
      </c>
      <c r="B618" s="7">
        <v>0.4375</v>
      </c>
      <c r="C618" s="151">
        <v>2699</v>
      </c>
      <c r="D618">
        <v>113045</v>
      </c>
      <c r="E618" s="4" t="s">
        <v>20264</v>
      </c>
      <c r="F618" s="4"/>
      <c r="G618" s="3" t="s">
        <v>20067</v>
      </c>
      <c r="H618" s="3" t="s">
        <v>45</v>
      </c>
      <c r="I618" s="4" t="s">
        <v>20068</v>
      </c>
      <c r="J618" t="s">
        <v>20069</v>
      </c>
      <c r="K618" t="s">
        <v>310</v>
      </c>
      <c r="L618" t="s">
        <v>118</v>
      </c>
      <c r="M618" s="7">
        <v>0.45833333333333331</v>
      </c>
      <c r="N618" s="7">
        <v>0.66666666666666663</v>
      </c>
      <c r="O618" s="178" t="s">
        <v>3737</v>
      </c>
      <c r="P618" s="3">
        <v>2015</v>
      </c>
      <c r="Q618" s="4" t="str">
        <f>VLOOKUP(Citas[[#This Row],[VIN]],Servicios[VIN 8 BV],1,0)</f>
        <v>FP266523</v>
      </c>
      <c r="R618" t="str">
        <f>VLOOKUP(Citas[[#This Row],[VIN]],Noshow11[[VIN]:[STATUS]],3,0)</f>
        <v>ON TIME</v>
      </c>
      <c r="S618" t="str">
        <f t="shared" si="35"/>
        <v>CONCRETADO</v>
      </c>
      <c r="T618" t="str">
        <f t="shared" si="36"/>
        <v>CONCRETADO</v>
      </c>
    </row>
    <row r="619" spans="1:20">
      <c r="A619" s="1">
        <v>45012</v>
      </c>
      <c r="B619" s="7">
        <v>0.4375</v>
      </c>
      <c r="C619" s="151">
        <v>1899</v>
      </c>
      <c r="D619">
        <v>113101</v>
      </c>
      <c r="E619" s="4" t="s">
        <v>3839</v>
      </c>
      <c r="F619" s="4" t="s">
        <v>3739</v>
      </c>
      <c r="G619" s="3" t="s">
        <v>20071</v>
      </c>
      <c r="H619" s="3" t="s">
        <v>49</v>
      </c>
      <c r="I619" s="4" t="s">
        <v>20072</v>
      </c>
      <c r="J619" t="s">
        <v>20073</v>
      </c>
      <c r="K619" t="s">
        <v>310</v>
      </c>
      <c r="L619" t="s">
        <v>120</v>
      </c>
      <c r="M619" s="7">
        <v>0.46875</v>
      </c>
      <c r="N619" s="7">
        <v>0.64583333333333337</v>
      </c>
      <c r="O619" s="178" t="s">
        <v>3740</v>
      </c>
      <c r="P619" s="3">
        <v>2014</v>
      </c>
      <c r="Q619" s="4" t="str">
        <f>VLOOKUP(Citas[[#This Row],[VIN]],Servicios[VIN 8 BV],1,0)</f>
        <v>EP038025</v>
      </c>
      <c r="R619" t="str">
        <f>VLOOKUP(Citas[[#This Row],[VIN]],Noshow11[[VIN]:[STATUS]],3,0)</f>
        <v>ON TIME</v>
      </c>
      <c r="S619" t="str">
        <f t="shared" si="35"/>
        <v>CONCRETADO</v>
      </c>
      <c r="T619" t="str">
        <f t="shared" si="36"/>
        <v>CONCRETADO</v>
      </c>
    </row>
    <row r="620" spans="1:20">
      <c r="A620" s="1">
        <v>45012</v>
      </c>
      <c r="B620" s="7">
        <v>0.44791666666666669</v>
      </c>
      <c r="C620" s="151">
        <v>0</v>
      </c>
      <c r="D620">
        <v>113046</v>
      </c>
      <c r="E620" s="4" t="s">
        <v>4029</v>
      </c>
      <c r="F620" s="4" t="s">
        <v>51</v>
      </c>
      <c r="G620" s="3" t="s">
        <v>20067</v>
      </c>
      <c r="H620" s="3" t="s">
        <v>45</v>
      </c>
      <c r="I620" s="4" t="s">
        <v>20068</v>
      </c>
      <c r="J620" t="s">
        <v>20069</v>
      </c>
      <c r="K620" t="s">
        <v>310</v>
      </c>
      <c r="L620" t="s">
        <v>118</v>
      </c>
      <c r="M620" s="7">
        <v>0.58333333333333337</v>
      </c>
      <c r="N620" s="7">
        <v>0.66666666666666663</v>
      </c>
      <c r="O620" s="178" t="s">
        <v>3737</v>
      </c>
      <c r="P620" s="3">
        <v>2015</v>
      </c>
      <c r="Q620" s="4" t="str">
        <f>VLOOKUP(Citas[[#This Row],[VIN]],Servicios[VIN 8 BV],1,0)</f>
        <v>FP266523</v>
      </c>
      <c r="R620" t="str">
        <f>VLOOKUP(Citas[[#This Row],[VIN]],Noshow11[[VIN]:[STATUS]],3,0)</f>
        <v>ON TIME</v>
      </c>
      <c r="S620" t="str">
        <f t="shared" si="35"/>
        <v>CONCRETADO</v>
      </c>
      <c r="T620" t="str">
        <f t="shared" si="36"/>
        <v>CONCRETADO</v>
      </c>
    </row>
    <row r="621" spans="1:20">
      <c r="A621" s="1">
        <v>45012</v>
      </c>
      <c r="B621" s="7">
        <v>0.45833333333333331</v>
      </c>
      <c r="C621" s="151">
        <v>6599</v>
      </c>
      <c r="D621">
        <v>112994</v>
      </c>
      <c r="E621" s="4" t="s">
        <v>3794</v>
      </c>
      <c r="F621" s="4" t="s">
        <v>3739</v>
      </c>
      <c r="G621" s="3" t="s">
        <v>4087</v>
      </c>
      <c r="H621" s="3" t="s">
        <v>54</v>
      </c>
      <c r="I621" s="4" t="s">
        <v>4088</v>
      </c>
      <c r="J621" t="s">
        <v>4089</v>
      </c>
      <c r="K621" t="s">
        <v>451</v>
      </c>
      <c r="L621" t="s">
        <v>120</v>
      </c>
      <c r="M621" s="7">
        <v>0.52083333333333337</v>
      </c>
      <c r="N621" s="7">
        <v>0.69791666666666663</v>
      </c>
      <c r="O621" s="178" t="s">
        <v>3740</v>
      </c>
      <c r="P621" s="3">
        <v>2019</v>
      </c>
      <c r="Q621" s="4" t="str">
        <f>VLOOKUP(Citas[[#This Row],[VIN]],Servicios[VIN 8 BV],1,0)</f>
        <v>K1627402</v>
      </c>
      <c r="R621" t="str">
        <f>VLOOKUP(Citas[[#This Row],[VIN]],Noshow11[[VIN]:[STATUS]],3,0)</f>
        <v>CANCEL</v>
      </c>
      <c r="S621" t="b">
        <f t="shared" si="35"/>
        <v>0</v>
      </c>
      <c r="T621" t="b">
        <f t="shared" si="36"/>
        <v>0</v>
      </c>
    </row>
    <row r="622" spans="1:20">
      <c r="A622" s="1">
        <v>45012</v>
      </c>
      <c r="B622" s="7">
        <v>0.45833333333333331</v>
      </c>
      <c r="C622" s="151">
        <v>1899</v>
      </c>
      <c r="D622">
        <v>113083</v>
      </c>
      <c r="E622" s="4" t="s">
        <v>3765</v>
      </c>
      <c r="F622" s="4" t="s">
        <v>3739</v>
      </c>
      <c r="G622" s="3" t="s">
        <v>4327</v>
      </c>
      <c r="H622" s="3" t="s">
        <v>54</v>
      </c>
      <c r="I622" s="4" t="s">
        <v>4328</v>
      </c>
      <c r="J622" t="s">
        <v>4329</v>
      </c>
      <c r="K622" t="s">
        <v>310</v>
      </c>
      <c r="L622" t="s">
        <v>119</v>
      </c>
      <c r="M622" s="7">
        <v>0.48958333333333331</v>
      </c>
      <c r="N622" s="7">
        <v>0.73958333333333337</v>
      </c>
      <c r="O622" s="178" t="s">
        <v>3740</v>
      </c>
      <c r="P622" s="3">
        <v>2021</v>
      </c>
      <c r="Q622" s="4" t="e">
        <f>VLOOKUP(Citas[[#This Row],[VIN]],Servicios[VIN 8 BV],1,0)</f>
        <v>#N/A</v>
      </c>
      <c r="R622" t="str">
        <f>VLOOKUP(Citas[[#This Row],[VIN]],Noshow11[[VIN]:[STATUS]],3,0)</f>
        <v>REPROG</v>
      </c>
      <c r="S622" t="b">
        <f t="shared" si="35"/>
        <v>0</v>
      </c>
      <c r="T622" t="b">
        <f t="shared" si="36"/>
        <v>0</v>
      </c>
    </row>
    <row r="623" spans="1:20">
      <c r="A623" s="1">
        <v>45012</v>
      </c>
      <c r="B623" s="7">
        <v>0.45833333333333331</v>
      </c>
      <c r="C623" s="151">
        <v>6599</v>
      </c>
      <c r="D623">
        <v>113124</v>
      </c>
      <c r="E623" s="4" t="s">
        <v>3794</v>
      </c>
      <c r="F623" s="4" t="s">
        <v>3778</v>
      </c>
      <c r="G623" s="3" t="s">
        <v>4093</v>
      </c>
      <c r="H623" s="3" t="s">
        <v>49</v>
      </c>
      <c r="I623" s="4" t="s">
        <v>4094</v>
      </c>
      <c r="J623" t="s">
        <v>3399</v>
      </c>
      <c r="K623" t="s">
        <v>223</v>
      </c>
      <c r="L623" t="s">
        <v>118</v>
      </c>
      <c r="M623" s="7">
        <v>0.5</v>
      </c>
      <c r="N623" s="7">
        <v>0.58333333333333337</v>
      </c>
      <c r="O623" s="178" t="s">
        <v>3737</v>
      </c>
      <c r="P623" s="3">
        <v>2019</v>
      </c>
      <c r="Q623" s="4" t="str">
        <f>VLOOKUP(Citas[[#This Row],[VIN]],Servicios[VIN 8 BV],1,0)</f>
        <v>KD045270</v>
      </c>
      <c r="R623" t="str">
        <f>VLOOKUP(Citas[[#This Row],[VIN]],Noshow11[[VIN]:[STATUS]],3,0)</f>
        <v>CANCEL</v>
      </c>
      <c r="S623" t="b">
        <f t="shared" si="35"/>
        <v>0</v>
      </c>
      <c r="T623" t="b">
        <f t="shared" si="36"/>
        <v>0</v>
      </c>
    </row>
    <row r="624" spans="1:20">
      <c r="A624" s="1">
        <v>45012</v>
      </c>
      <c r="B624" s="7">
        <v>0.5</v>
      </c>
      <c r="C624" s="151">
        <v>0</v>
      </c>
      <c r="D624" t="s">
        <v>20242</v>
      </c>
      <c r="E624" s="4" t="s">
        <v>20265</v>
      </c>
      <c r="F624" s="4" t="s">
        <v>4359</v>
      </c>
      <c r="G624" s="3" t="s">
        <v>20266</v>
      </c>
      <c r="H624" s="3" t="s">
        <v>58</v>
      </c>
      <c r="I624" s="4" t="s">
        <v>3730</v>
      </c>
      <c r="J624" t="s">
        <v>10405</v>
      </c>
      <c r="K624" t="s">
        <v>367</v>
      </c>
      <c r="L624" t="s">
        <v>120</v>
      </c>
      <c r="M624" s="7">
        <v>0.51041666666666663</v>
      </c>
      <c r="N624" s="7">
        <v>0.53125</v>
      </c>
      <c r="O624" s="178" t="s">
        <v>3740</v>
      </c>
      <c r="P624" s="3">
        <v>2023</v>
      </c>
      <c r="Q624" s="4" t="e">
        <f>VLOOKUP(Citas[[#This Row],[VIN]],Servicios[VIN 8 BV],1,0)</f>
        <v>#N/A</v>
      </c>
      <c r="R624" t="e">
        <f>VLOOKUP(Citas[[#This Row],[VIN]],Noshow11[[VIN]:[STATUS]],3,0)</f>
        <v>#N/A</v>
      </c>
      <c r="S624" t="e">
        <f t="shared" si="35"/>
        <v>#N/A</v>
      </c>
      <c r="T624" t="e">
        <f t="shared" si="36"/>
        <v>#N/A</v>
      </c>
    </row>
    <row r="625" spans="1:20">
      <c r="A625" s="1">
        <v>45012</v>
      </c>
      <c r="B625" s="7">
        <v>0.52083333333333337</v>
      </c>
      <c r="C625" s="151">
        <v>1899</v>
      </c>
      <c r="D625">
        <v>113126</v>
      </c>
      <c r="E625" s="4" t="s">
        <v>3727</v>
      </c>
      <c r="F625" s="4"/>
      <c r="G625" s="3" t="s">
        <v>20083</v>
      </c>
      <c r="H625" s="3" t="s">
        <v>45</v>
      </c>
      <c r="I625" s="4" t="s">
        <v>20084</v>
      </c>
      <c r="J625" t="s">
        <v>20085</v>
      </c>
      <c r="K625" t="s">
        <v>310</v>
      </c>
      <c r="L625" t="s">
        <v>118</v>
      </c>
      <c r="M625" s="7">
        <v>0.54166666666666663</v>
      </c>
      <c r="N625" s="7">
        <v>0.66666666666666663</v>
      </c>
      <c r="O625" s="178" t="s">
        <v>3740</v>
      </c>
      <c r="P625" s="3">
        <v>2020</v>
      </c>
      <c r="Q625" s="4" t="e">
        <f>VLOOKUP(Citas[[#This Row],[VIN]],Servicios[VIN 8 BV],1,0)</f>
        <v>#N/A</v>
      </c>
      <c r="R625" t="str">
        <f>VLOOKUP(Citas[[#This Row],[VIN]],Noshow11[[VIN]:[STATUS]],3,0)</f>
        <v>CANCEL</v>
      </c>
      <c r="S625" t="b">
        <f t="shared" si="35"/>
        <v>0</v>
      </c>
      <c r="T625" t="b">
        <f t="shared" si="36"/>
        <v>0</v>
      </c>
    </row>
    <row r="626" spans="1:20">
      <c r="A626" s="1">
        <v>45012</v>
      </c>
      <c r="B626" s="7">
        <v>0.58333333333333337</v>
      </c>
      <c r="C626" s="151">
        <v>950</v>
      </c>
      <c r="D626">
        <v>113119</v>
      </c>
      <c r="E626" s="4" t="s">
        <v>20267</v>
      </c>
      <c r="F626" s="4"/>
      <c r="G626" s="3" t="s">
        <v>2816</v>
      </c>
      <c r="H626" s="3" t="s">
        <v>45</v>
      </c>
      <c r="I626" s="4" t="s">
        <v>2820</v>
      </c>
      <c r="J626" t="s">
        <v>222</v>
      </c>
      <c r="K626" t="s">
        <v>251</v>
      </c>
      <c r="L626" t="s">
        <v>119</v>
      </c>
      <c r="M626" s="7">
        <v>0.59375</v>
      </c>
      <c r="N626" s="7">
        <v>0.75</v>
      </c>
      <c r="O626" s="178" t="s">
        <v>3728</v>
      </c>
      <c r="P626" s="3">
        <v>2020</v>
      </c>
      <c r="Q626" s="4" t="str">
        <f>VLOOKUP(Citas[[#This Row],[VIN]],Servicios[VIN 8 BV],1,0)</f>
        <v>L0007569</v>
      </c>
      <c r="R626" t="str">
        <f>VLOOKUP(Citas[[#This Row],[VIN]],Noshow11[[VIN]:[STATUS]],3,0)</f>
        <v>ON TIME</v>
      </c>
      <c r="S626" t="str">
        <f t="shared" si="35"/>
        <v>CONCRETADO</v>
      </c>
      <c r="T626" t="str">
        <f t="shared" si="36"/>
        <v>CONCRETADO</v>
      </c>
    </row>
    <row r="627" spans="1:20">
      <c r="A627" s="1">
        <v>45012</v>
      </c>
      <c r="B627" s="7">
        <v>0.60416666666666663</v>
      </c>
      <c r="C627" s="151">
        <v>3260</v>
      </c>
      <c r="D627">
        <v>113004</v>
      </c>
      <c r="E627" s="4" t="s">
        <v>3757</v>
      </c>
      <c r="F627" s="4" t="s">
        <v>3841</v>
      </c>
      <c r="G627" s="3" t="s">
        <v>20087</v>
      </c>
      <c r="H627" s="3" t="s">
        <v>45</v>
      </c>
      <c r="I627" s="4" t="s">
        <v>20088</v>
      </c>
      <c r="J627" t="s">
        <v>3809</v>
      </c>
      <c r="K627" t="s">
        <v>223</v>
      </c>
      <c r="L627" t="s">
        <v>119</v>
      </c>
      <c r="O627" s="178" t="s">
        <v>3761</v>
      </c>
      <c r="P627" s="3">
        <v>2020</v>
      </c>
      <c r="Q627" s="4" t="e">
        <f>VLOOKUP(Citas[[#This Row],[VIN]],Servicios[VIN 8 BV],1,0)</f>
        <v>#N/A</v>
      </c>
      <c r="R627" t="str">
        <f>VLOOKUP(Citas[[#This Row],[VIN]],Noshow11[[VIN]:[STATUS]],3,0)</f>
        <v>ON TIME</v>
      </c>
      <c r="S627" t="str">
        <f t="shared" si="35"/>
        <v>CONCRETADO</v>
      </c>
      <c r="T627" t="str">
        <f t="shared" si="36"/>
        <v>CONCRETADO</v>
      </c>
    </row>
    <row r="628" spans="1:20">
      <c r="A628" s="1">
        <v>45012</v>
      </c>
      <c r="B628" s="7">
        <v>0.60416666666666663</v>
      </c>
      <c r="C628" s="151">
        <v>0</v>
      </c>
      <c r="D628">
        <v>113023</v>
      </c>
      <c r="E628" s="4" t="s">
        <v>20268</v>
      </c>
      <c r="F628" s="4" t="s">
        <v>4359</v>
      </c>
      <c r="G628" s="3" t="s">
        <v>20090</v>
      </c>
      <c r="H628" s="3" t="s">
        <v>49</v>
      </c>
      <c r="I628" s="4" t="s">
        <v>3730</v>
      </c>
      <c r="J628" t="s">
        <v>20091</v>
      </c>
      <c r="K628" t="s">
        <v>274</v>
      </c>
      <c r="L628" t="s">
        <v>120</v>
      </c>
      <c r="M628" s="7">
        <v>0.61458333333333337</v>
      </c>
      <c r="N628" s="7">
        <v>0.64583333333333337</v>
      </c>
      <c r="O628" s="178" t="s">
        <v>3740</v>
      </c>
      <c r="P628" s="3">
        <v>2023</v>
      </c>
      <c r="Q628" s="4" t="e">
        <f>VLOOKUP(Citas[[#This Row],[VIN]],Servicios[VIN 8 BV],1,0)</f>
        <v>#N/A</v>
      </c>
      <c r="R628" t="str">
        <f>VLOOKUP(Citas[[#This Row],[VIN]],Noshow11[[VIN]:[STATUS]],3,0)</f>
        <v>REPROG</v>
      </c>
      <c r="S628" t="b">
        <f t="shared" si="35"/>
        <v>0</v>
      </c>
      <c r="T628" t="b">
        <f t="shared" si="36"/>
        <v>0</v>
      </c>
    </row>
    <row r="629" spans="1:20">
      <c r="A629" s="1">
        <v>45012</v>
      </c>
      <c r="B629" s="7">
        <v>0.61458333333333337</v>
      </c>
      <c r="C629" s="151">
        <v>1899</v>
      </c>
      <c r="D629">
        <v>113005</v>
      </c>
      <c r="E629" s="4" t="s">
        <v>3727</v>
      </c>
      <c r="F629" s="4" t="s">
        <v>3841</v>
      </c>
      <c r="G629" s="3" t="s">
        <v>20092</v>
      </c>
      <c r="H629" s="3" t="s">
        <v>45</v>
      </c>
      <c r="I629" s="4" t="s">
        <v>20093</v>
      </c>
      <c r="J629" t="s">
        <v>3809</v>
      </c>
      <c r="K629" t="s">
        <v>459</v>
      </c>
      <c r="L629" t="s">
        <v>119</v>
      </c>
      <c r="O629" s="178" t="s">
        <v>3761</v>
      </c>
      <c r="P629" s="3">
        <v>2022</v>
      </c>
      <c r="Q629" s="4" t="e">
        <f>VLOOKUP(Citas[[#This Row],[VIN]],Servicios[VIN 8 BV],1,0)</f>
        <v>#N/A</v>
      </c>
      <c r="R629" t="str">
        <f>VLOOKUP(Citas[[#This Row],[VIN]],Noshow11[[VIN]:[STATUS]],3,0)</f>
        <v>ON TIME</v>
      </c>
      <c r="S629" t="str">
        <f t="shared" si="35"/>
        <v>CONCRETADO</v>
      </c>
      <c r="T629" t="str">
        <f t="shared" si="36"/>
        <v>CONCRETADO</v>
      </c>
    </row>
    <row r="630" spans="1:20">
      <c r="A630" s="1">
        <v>45012</v>
      </c>
      <c r="B630" s="7">
        <v>0.625</v>
      </c>
      <c r="C630" s="151">
        <v>1899</v>
      </c>
      <c r="D630">
        <v>112698</v>
      </c>
      <c r="E630" s="4" t="s">
        <v>3738</v>
      </c>
      <c r="F630" s="4"/>
      <c r="G630" s="3" t="s">
        <v>20095</v>
      </c>
      <c r="H630" s="3" t="s">
        <v>45</v>
      </c>
      <c r="I630" s="4" t="s">
        <v>3730</v>
      </c>
      <c r="J630" t="s">
        <v>20096</v>
      </c>
      <c r="K630" t="s">
        <v>274</v>
      </c>
      <c r="L630" t="s">
        <v>120</v>
      </c>
      <c r="M630" s="7">
        <v>0.63541666666666663</v>
      </c>
      <c r="N630" s="7">
        <v>0.75</v>
      </c>
      <c r="O630" s="178" t="s">
        <v>3728</v>
      </c>
      <c r="P630" s="3">
        <v>2022</v>
      </c>
      <c r="Q630" s="4" t="str">
        <f>VLOOKUP(Citas[[#This Row],[VIN]],Servicios[VIN 8 BV],1,0)</f>
        <v>NJ049672</v>
      </c>
      <c r="R630" t="str">
        <f>VLOOKUP(Citas[[#This Row],[VIN]],Noshow11[[VIN]:[STATUS]],3,0)</f>
        <v>ON TIME</v>
      </c>
      <c r="S630" t="str">
        <f t="shared" si="35"/>
        <v>CONCRETADO</v>
      </c>
      <c r="T630" t="str">
        <f t="shared" si="36"/>
        <v>CONCRETADO</v>
      </c>
    </row>
    <row r="631" spans="1:20">
      <c r="A631" s="1">
        <v>45012</v>
      </c>
      <c r="B631" s="7">
        <v>0.625</v>
      </c>
      <c r="C631" s="151">
        <v>0</v>
      </c>
      <c r="D631" t="s">
        <v>20243</v>
      </c>
      <c r="E631" s="4" t="s">
        <v>20269</v>
      </c>
      <c r="F631" s="4" t="s">
        <v>4359</v>
      </c>
      <c r="G631" s="3" t="s">
        <v>20266</v>
      </c>
      <c r="H631" s="3" t="s">
        <v>58</v>
      </c>
      <c r="I631" s="4" t="s">
        <v>3730</v>
      </c>
      <c r="J631" t="s">
        <v>10405</v>
      </c>
      <c r="K631" t="s">
        <v>295</v>
      </c>
      <c r="L631" t="s">
        <v>118</v>
      </c>
      <c r="M631" s="7">
        <v>0.63541666666666663</v>
      </c>
      <c r="N631" s="7">
        <v>0.65625</v>
      </c>
      <c r="O631" s="178" t="s">
        <v>3740</v>
      </c>
      <c r="P631" s="3">
        <v>2023</v>
      </c>
      <c r="Q631" s="4" t="e">
        <f>VLOOKUP(Citas[[#This Row],[VIN]],Servicios[VIN 8 BV],1,0)</f>
        <v>#N/A</v>
      </c>
      <c r="R631" t="e">
        <f>VLOOKUP(Citas[[#This Row],[VIN]],Noshow11[[VIN]:[STATUS]],3,0)</f>
        <v>#N/A</v>
      </c>
      <c r="S631" t="e">
        <f t="shared" si="35"/>
        <v>#N/A</v>
      </c>
      <c r="T631" t="e">
        <f t="shared" si="36"/>
        <v>#N/A</v>
      </c>
    </row>
    <row r="632" spans="1:20">
      <c r="A632" s="1">
        <v>45012</v>
      </c>
      <c r="B632" s="7">
        <v>0.625</v>
      </c>
      <c r="C632" s="151">
        <v>5330</v>
      </c>
      <c r="D632">
        <v>113007</v>
      </c>
      <c r="E632" s="4" t="s">
        <v>3828</v>
      </c>
      <c r="F632" s="4" t="s">
        <v>3841</v>
      </c>
      <c r="G632" s="3" t="s">
        <v>20098</v>
      </c>
      <c r="H632" s="3" t="s">
        <v>45</v>
      </c>
      <c r="I632" s="4" t="s">
        <v>20099</v>
      </c>
      <c r="J632" t="s">
        <v>3809</v>
      </c>
      <c r="K632" t="s">
        <v>223</v>
      </c>
      <c r="L632" t="s">
        <v>119</v>
      </c>
      <c r="O632" s="178" t="s">
        <v>3761</v>
      </c>
      <c r="P632" s="3">
        <v>2021</v>
      </c>
      <c r="Q632" s="4" t="e">
        <f>VLOOKUP(Citas[[#This Row],[VIN]],Servicios[VIN 8 BV],1,0)</f>
        <v>#N/A</v>
      </c>
      <c r="R632" t="str">
        <f>VLOOKUP(Citas[[#This Row],[VIN]],Noshow11[[VIN]:[STATUS]],3,0)</f>
        <v>ON TIME</v>
      </c>
      <c r="S632" t="str">
        <f t="shared" si="35"/>
        <v>CONCRETADO</v>
      </c>
      <c r="T632" t="str">
        <f t="shared" si="36"/>
        <v>CONCRETADO</v>
      </c>
    </row>
    <row r="633" spans="1:20">
      <c r="A633" s="1">
        <v>45012</v>
      </c>
      <c r="B633" s="7">
        <v>0.63541666666666663</v>
      </c>
      <c r="C633" s="151">
        <v>5330</v>
      </c>
      <c r="D633">
        <v>113089</v>
      </c>
      <c r="E633" s="4" t="s">
        <v>3828</v>
      </c>
      <c r="F633" s="4" t="s">
        <v>3841</v>
      </c>
      <c r="G633" s="3" t="s">
        <v>20101</v>
      </c>
      <c r="H633" s="3" t="s">
        <v>58</v>
      </c>
      <c r="I633" s="4" t="s">
        <v>20102</v>
      </c>
      <c r="J633" t="s">
        <v>3809</v>
      </c>
      <c r="K633" t="s">
        <v>509</v>
      </c>
      <c r="L633" t="s">
        <v>119</v>
      </c>
      <c r="O633" s="178" t="s">
        <v>3761</v>
      </c>
      <c r="P633" s="3">
        <v>2021</v>
      </c>
      <c r="Q633" s="4" t="e">
        <f>VLOOKUP(Citas[[#This Row],[VIN]],Servicios[VIN 8 BV],1,0)</f>
        <v>#N/A</v>
      </c>
      <c r="R633" t="str">
        <f>VLOOKUP(Citas[[#This Row],[VIN]],Noshow11[[VIN]:[STATUS]],3,0)</f>
        <v>ON TIME</v>
      </c>
      <c r="S633" t="str">
        <f t="shared" si="35"/>
        <v>CONCRETADO</v>
      </c>
      <c r="T633" t="str">
        <f t="shared" si="36"/>
        <v>CONCRETADO</v>
      </c>
    </row>
    <row r="634" spans="1:20">
      <c r="A634" s="1">
        <v>45012</v>
      </c>
      <c r="B634" s="7">
        <v>0.64583333333333337</v>
      </c>
      <c r="C634" s="151">
        <v>1899</v>
      </c>
      <c r="D634" t="s">
        <v>20244</v>
      </c>
      <c r="E634" s="4" t="s">
        <v>3765</v>
      </c>
      <c r="F634" s="4" t="s">
        <v>3841</v>
      </c>
      <c r="G634" s="3" t="s">
        <v>3939</v>
      </c>
      <c r="H634" s="3" t="s">
        <v>58</v>
      </c>
      <c r="I634" s="4" t="s">
        <v>3940</v>
      </c>
      <c r="J634" t="s">
        <v>3809</v>
      </c>
      <c r="K634" t="s">
        <v>425</v>
      </c>
      <c r="L634" t="s">
        <v>119</v>
      </c>
      <c r="O634" s="178" t="s">
        <v>3761</v>
      </c>
      <c r="P634" s="3">
        <v>2021</v>
      </c>
      <c r="Q634" s="4" t="e">
        <f>VLOOKUP(Citas[[#This Row],[VIN]],Servicios[VIN 8 BV],1,0)</f>
        <v>#N/A</v>
      </c>
      <c r="R634" t="str">
        <f>VLOOKUP(Citas[[#This Row],[VIN]],Noshow11[[VIN]:[STATUS]],3,0)</f>
        <v>ON TIME</v>
      </c>
      <c r="S634" t="str">
        <f t="shared" si="35"/>
        <v>CONCRETADO</v>
      </c>
      <c r="T634" t="str">
        <f t="shared" si="36"/>
        <v>CONCRETADO</v>
      </c>
    </row>
    <row r="635" spans="1:20">
      <c r="A635" s="1">
        <v>45012</v>
      </c>
      <c r="B635" s="7">
        <v>0.65625</v>
      </c>
      <c r="C635" s="151">
        <v>1899</v>
      </c>
      <c r="D635">
        <v>113008</v>
      </c>
      <c r="E635" s="4" t="s">
        <v>3727</v>
      </c>
      <c r="F635" s="4" t="s">
        <v>3841</v>
      </c>
      <c r="G635" s="3" t="s">
        <v>20104</v>
      </c>
      <c r="H635" s="3" t="s">
        <v>58</v>
      </c>
      <c r="I635" s="4" t="s">
        <v>20105</v>
      </c>
      <c r="J635" t="s">
        <v>3809</v>
      </c>
      <c r="K635" t="s">
        <v>223</v>
      </c>
      <c r="L635" t="s">
        <v>119</v>
      </c>
      <c r="O635" s="178" t="s">
        <v>3761</v>
      </c>
      <c r="P635" s="3">
        <v>2021</v>
      </c>
      <c r="Q635" s="4" t="e">
        <f>VLOOKUP(Citas[[#This Row],[VIN]],Servicios[VIN 8 BV],1,0)</f>
        <v>#N/A</v>
      </c>
      <c r="R635" t="str">
        <f>VLOOKUP(Citas[[#This Row],[VIN]],Noshow11[[VIN]:[STATUS]],3,0)</f>
        <v>ON TIME</v>
      </c>
      <c r="S635" t="str">
        <f t="shared" si="35"/>
        <v>CONCRETADO</v>
      </c>
      <c r="T635" t="str">
        <f t="shared" si="36"/>
        <v>CONCRETADO</v>
      </c>
    </row>
    <row r="636" spans="1:20">
      <c r="A636" s="1">
        <v>45012</v>
      </c>
      <c r="B636" s="7">
        <v>0.66666666666666663</v>
      </c>
      <c r="C636" s="151">
        <v>0</v>
      </c>
      <c r="D636">
        <v>113122</v>
      </c>
      <c r="E636" s="4" t="s">
        <v>20269</v>
      </c>
      <c r="F636" s="4" t="s">
        <v>4359</v>
      </c>
      <c r="G636" s="3" t="s">
        <v>20107</v>
      </c>
      <c r="H636" s="3" t="s">
        <v>58</v>
      </c>
      <c r="I636" s="4" t="s">
        <v>3730</v>
      </c>
      <c r="J636" t="s">
        <v>20108</v>
      </c>
      <c r="K636" t="s">
        <v>244</v>
      </c>
      <c r="L636" t="s">
        <v>120</v>
      </c>
      <c r="M636" s="7">
        <v>0.67708333333333337</v>
      </c>
      <c r="N636" s="7">
        <v>0.69791666666666663</v>
      </c>
      <c r="O636" s="178" t="s">
        <v>3740</v>
      </c>
      <c r="P636" s="3">
        <v>2023</v>
      </c>
      <c r="Q636" s="4" t="e">
        <f>VLOOKUP(Citas[[#This Row],[VIN]],Servicios[VIN 8 BV],1,0)</f>
        <v>#N/A</v>
      </c>
      <c r="R636" t="str">
        <f>VLOOKUP(Citas[[#This Row],[VIN]],Noshow11[[VIN]:[STATUS]],3,0)</f>
        <v>CANCEL</v>
      </c>
      <c r="S636" t="b">
        <f t="shared" si="35"/>
        <v>0</v>
      </c>
      <c r="T636" t="b">
        <f t="shared" si="36"/>
        <v>0</v>
      </c>
    </row>
    <row r="637" spans="1:20">
      <c r="A637" s="1">
        <v>45013</v>
      </c>
      <c r="B637" s="7">
        <v>0.33333333333333331</v>
      </c>
      <c r="C637" s="151">
        <v>2699</v>
      </c>
      <c r="D637">
        <v>113052</v>
      </c>
      <c r="E637" s="4" t="s">
        <v>20270</v>
      </c>
      <c r="F637" s="4"/>
      <c r="G637" s="3" t="s">
        <v>20110</v>
      </c>
      <c r="H637" s="3" t="s">
        <v>45</v>
      </c>
      <c r="I637" s="4" t="s">
        <v>20111</v>
      </c>
      <c r="J637" t="s">
        <v>707</v>
      </c>
      <c r="K637" t="s">
        <v>251</v>
      </c>
      <c r="L637" t="s">
        <v>118</v>
      </c>
      <c r="M637" s="7">
        <v>0.35416666666666669</v>
      </c>
      <c r="N637" s="7">
        <v>0.45833333333333331</v>
      </c>
      <c r="O637" s="178" t="s">
        <v>3728</v>
      </c>
      <c r="P637" s="3">
        <v>2023</v>
      </c>
      <c r="Q637" s="4" t="str">
        <f>VLOOKUP(Citas[[#This Row],[VIN]],Servicios[VIN 8 BV],1,0)</f>
        <v>P1334705</v>
      </c>
      <c r="R637" t="str">
        <f>VLOOKUP(Citas[[#This Row],[VIN]],Noshow11[[VIN]:[STATUS]],3,0)</f>
        <v>ON TIME</v>
      </c>
      <c r="S637" t="str">
        <f t="shared" si="35"/>
        <v>CONCRETADO</v>
      </c>
      <c r="T637" t="str">
        <f t="shared" si="36"/>
        <v>CONCRETADO</v>
      </c>
    </row>
    <row r="638" spans="1:20">
      <c r="A638" s="1">
        <v>45013</v>
      </c>
      <c r="B638" s="7">
        <v>0.33333333333333331</v>
      </c>
      <c r="C638" s="151">
        <v>2849</v>
      </c>
      <c r="D638">
        <v>113069</v>
      </c>
      <c r="E638" s="4" t="s">
        <v>20271</v>
      </c>
      <c r="F638" s="4"/>
      <c r="G638" s="3" t="s">
        <v>20113</v>
      </c>
      <c r="H638" s="3" t="s">
        <v>58</v>
      </c>
      <c r="I638" s="4" t="s">
        <v>20114</v>
      </c>
      <c r="J638" t="s">
        <v>20115</v>
      </c>
      <c r="K638" t="s">
        <v>223</v>
      </c>
      <c r="L638" t="s">
        <v>120</v>
      </c>
      <c r="M638" s="7">
        <v>0.34375</v>
      </c>
      <c r="N638" s="7">
        <v>0.5</v>
      </c>
      <c r="O638" s="178" t="s">
        <v>3728</v>
      </c>
      <c r="P638" s="3">
        <v>2021</v>
      </c>
      <c r="Q638" s="4" t="e">
        <f>VLOOKUP(Citas[[#This Row],[VIN]],Servicios[VIN 8 BV],1,0)</f>
        <v>#N/A</v>
      </c>
      <c r="R638" t="str">
        <f>VLOOKUP(Citas[[#This Row],[VIN]],Noshow11[[VIN]:[STATUS]],3,0)</f>
        <v>NO SHOW</v>
      </c>
      <c r="S638" t="b">
        <f t="shared" si="35"/>
        <v>0</v>
      </c>
      <c r="T638" t="b">
        <f t="shared" si="36"/>
        <v>0</v>
      </c>
    </row>
    <row r="639" spans="1:20">
      <c r="A639" s="1">
        <v>45013</v>
      </c>
      <c r="B639" s="7">
        <v>0.33333333333333331</v>
      </c>
      <c r="C639" s="151">
        <v>1899</v>
      </c>
      <c r="D639">
        <v>113155</v>
      </c>
      <c r="E639" s="4" t="s">
        <v>3762</v>
      </c>
      <c r="F639" s="4"/>
      <c r="G639" s="3" t="s">
        <v>20116</v>
      </c>
      <c r="H639" s="3" t="s">
        <v>49</v>
      </c>
      <c r="I639" s="4" t="s">
        <v>20117</v>
      </c>
      <c r="J639" t="s">
        <v>20118</v>
      </c>
      <c r="K639" t="s">
        <v>517</v>
      </c>
      <c r="L639" t="s">
        <v>119</v>
      </c>
      <c r="M639" s="7">
        <v>0.34375</v>
      </c>
      <c r="N639" s="7">
        <v>0.58333333333333337</v>
      </c>
      <c r="O639" s="178" t="s">
        <v>3744</v>
      </c>
      <c r="P639" s="3">
        <v>2020</v>
      </c>
      <c r="Q639" s="4" t="str">
        <f>VLOOKUP(Citas[[#This Row],[VIN]],Servicios[VIN 8 BV],1,0)</f>
        <v>LM124762</v>
      </c>
      <c r="R639" t="str">
        <f>VLOOKUP(Citas[[#This Row],[VIN]],Noshow11[[VIN]:[STATUS]],3,0)</f>
        <v>ON TIME</v>
      </c>
      <c r="S639" t="str">
        <f t="shared" si="35"/>
        <v>CONCRETADO</v>
      </c>
      <c r="T639" t="str">
        <f t="shared" si="36"/>
        <v>CONCRETADO</v>
      </c>
    </row>
    <row r="640" spans="1:20">
      <c r="A640" s="1">
        <v>45013</v>
      </c>
      <c r="B640" s="7">
        <v>0.34375</v>
      </c>
      <c r="C640" s="151">
        <v>1899</v>
      </c>
      <c r="D640">
        <v>112977</v>
      </c>
      <c r="E640" s="4" t="s">
        <v>20272</v>
      </c>
      <c r="F640" s="4" t="s">
        <v>3739</v>
      </c>
      <c r="G640" s="3" t="s">
        <v>19954</v>
      </c>
      <c r="H640" s="3" t="s">
        <v>54</v>
      </c>
      <c r="I640" s="4" t="s">
        <v>19955</v>
      </c>
      <c r="J640" t="s">
        <v>19956</v>
      </c>
      <c r="K640" t="s">
        <v>244</v>
      </c>
      <c r="L640" t="s">
        <v>120</v>
      </c>
      <c r="M640" s="7">
        <v>0.41666666666666669</v>
      </c>
      <c r="N640" s="7" t="s">
        <v>3734</v>
      </c>
      <c r="O640" s="178" t="s">
        <v>4129</v>
      </c>
      <c r="P640" s="3">
        <v>2021</v>
      </c>
      <c r="Q640" s="4" t="str">
        <f>VLOOKUP(Citas[[#This Row],[VIN]],Servicios[VIN 8 BV],1,0)</f>
        <v>MK012907</v>
      </c>
      <c r="R640" t="str">
        <f>VLOOKUP(Citas[[#This Row],[VIN]],Noshow11[[VIN]:[STATUS]],3,0)</f>
        <v>REPROG</v>
      </c>
      <c r="S640" t="b">
        <f t="shared" si="35"/>
        <v>0</v>
      </c>
      <c r="T640" t="b">
        <f t="shared" si="36"/>
        <v>0</v>
      </c>
    </row>
    <row r="641" spans="1:20">
      <c r="A641" s="1">
        <v>45013</v>
      </c>
      <c r="B641" s="7">
        <v>0.34375</v>
      </c>
      <c r="C641" s="151">
        <v>3260</v>
      </c>
      <c r="D641">
        <v>113181</v>
      </c>
      <c r="E641" s="4" t="s">
        <v>3920</v>
      </c>
      <c r="F641" s="4" t="s">
        <v>3739</v>
      </c>
      <c r="G641" s="3" t="s">
        <v>20125</v>
      </c>
      <c r="H641" s="3" t="s">
        <v>49</v>
      </c>
      <c r="I641" s="4" t="s">
        <v>20126</v>
      </c>
      <c r="J641" t="s">
        <v>20389</v>
      </c>
      <c r="K641" t="s">
        <v>231</v>
      </c>
      <c r="L641" t="s">
        <v>119</v>
      </c>
      <c r="M641" s="7">
        <v>0.35416666666666669</v>
      </c>
      <c r="N641" s="7">
        <v>0.5</v>
      </c>
      <c r="O641" s="178" t="s">
        <v>3740</v>
      </c>
      <c r="P641" s="3">
        <v>2017</v>
      </c>
      <c r="Q641" s="4" t="str">
        <f>VLOOKUP(Citas[[#This Row],[VIN]],Servicios[VIN 8 BV],1,0)</f>
        <v>H1000191</v>
      </c>
      <c r="R641" t="str">
        <f>VLOOKUP(Citas[[#This Row],[VIN]],Noshow11[[VIN]:[STATUS]],3,0)</f>
        <v>ON TIME</v>
      </c>
      <c r="S641" t="str">
        <f t="shared" ref="S641:S672" si="37">IF(OR(R641="ON TIME",R641="LATE"),"CONCRETADO")</f>
        <v>CONCRETADO</v>
      </c>
      <c r="T641" t="str">
        <f t="shared" ref="T641:T672" si="38">IF(OR(R641="ON TIME",R641="LATE"),"CONCRETADO")</f>
        <v>CONCRETADO</v>
      </c>
    </row>
    <row r="642" spans="1:20">
      <c r="A642" s="1">
        <v>45013</v>
      </c>
      <c r="B642" s="7">
        <v>0.35416666666666669</v>
      </c>
      <c r="C642" s="151">
        <v>6599</v>
      </c>
      <c r="D642">
        <v>113076</v>
      </c>
      <c r="E642" s="4" t="s">
        <v>3753</v>
      </c>
      <c r="F642" s="4"/>
      <c r="G642" s="3" t="s">
        <v>20129</v>
      </c>
      <c r="H642" s="3" t="s">
        <v>45</v>
      </c>
      <c r="I642" s="4" t="s">
        <v>20130</v>
      </c>
      <c r="J642" t="s">
        <v>20131</v>
      </c>
      <c r="K642" t="s">
        <v>367</v>
      </c>
      <c r="L642" t="s">
        <v>118</v>
      </c>
      <c r="M642" s="7">
        <v>0.38541666666666669</v>
      </c>
      <c r="N642" s="7">
        <v>0.5</v>
      </c>
      <c r="O642" s="178" t="s">
        <v>3756</v>
      </c>
      <c r="P642" s="3">
        <v>2008</v>
      </c>
      <c r="Q642" s="4" t="str">
        <f>VLOOKUP(Citas[[#This Row],[VIN]],Servicios[VIN 8 BV],1,0)</f>
        <v>8S141114</v>
      </c>
      <c r="R642" t="str">
        <f>VLOOKUP(Citas[[#This Row],[VIN]],Noshow11[[VIN]:[STATUS]],3,0)</f>
        <v>ON TIME</v>
      </c>
      <c r="S642" t="str">
        <f t="shared" si="37"/>
        <v>CONCRETADO</v>
      </c>
      <c r="T642" t="str">
        <f t="shared" si="38"/>
        <v>CONCRETADO</v>
      </c>
    </row>
    <row r="643" spans="1:20">
      <c r="A643" s="1">
        <v>45013</v>
      </c>
      <c r="B643" s="7">
        <v>0.35416666666666669</v>
      </c>
      <c r="C643" s="151">
        <v>1899</v>
      </c>
      <c r="D643">
        <v>113136</v>
      </c>
      <c r="E643" s="4" t="s">
        <v>3762</v>
      </c>
      <c r="F643" s="4"/>
      <c r="G643" s="3" t="s">
        <v>20133</v>
      </c>
      <c r="H643" s="3" t="s">
        <v>45</v>
      </c>
      <c r="I643" s="4" t="s">
        <v>20134</v>
      </c>
      <c r="J643" t="s">
        <v>20135</v>
      </c>
      <c r="K643" t="s">
        <v>215</v>
      </c>
      <c r="L643" t="s">
        <v>119</v>
      </c>
      <c r="M643" s="7">
        <v>0.375</v>
      </c>
      <c r="N643" s="7">
        <v>0.5</v>
      </c>
      <c r="O643" s="178" t="s">
        <v>3744</v>
      </c>
      <c r="P643" s="3">
        <v>2017</v>
      </c>
      <c r="Q643" s="4" t="str">
        <f>VLOOKUP(Citas[[#This Row],[VIN]],Servicios[VIN 8 BV],1,0)</f>
        <v>H3051499</v>
      </c>
      <c r="R643" t="str">
        <f>VLOOKUP(Citas[[#This Row],[VIN]],Noshow11[[VIN]:[STATUS]],3,0)</f>
        <v>LATE</v>
      </c>
      <c r="S643" t="str">
        <f t="shared" si="37"/>
        <v>CONCRETADO</v>
      </c>
      <c r="T643" t="str">
        <f t="shared" si="38"/>
        <v>CONCRETADO</v>
      </c>
    </row>
    <row r="644" spans="1:20">
      <c r="A644" s="1">
        <v>45013</v>
      </c>
      <c r="B644" s="7">
        <v>0.375</v>
      </c>
      <c r="C644" s="151">
        <v>3260</v>
      </c>
      <c r="D644">
        <v>113068</v>
      </c>
      <c r="E644" s="4" t="s">
        <v>3763</v>
      </c>
      <c r="F644" s="4" t="s">
        <v>3739</v>
      </c>
      <c r="G644" s="3" t="s">
        <v>20137</v>
      </c>
      <c r="H644" s="3" t="s">
        <v>58</v>
      </c>
      <c r="I644" s="4" t="s">
        <v>20138</v>
      </c>
      <c r="J644" t="s">
        <v>20139</v>
      </c>
      <c r="K644" t="s">
        <v>215</v>
      </c>
      <c r="L644" t="s">
        <v>120</v>
      </c>
      <c r="M644" s="7">
        <v>0.40277777777777773</v>
      </c>
      <c r="N644" s="7">
        <v>0.5</v>
      </c>
      <c r="O644" s="178" t="s">
        <v>3744</v>
      </c>
      <c r="P644" s="3">
        <v>2017</v>
      </c>
      <c r="Q644" s="4" t="str">
        <f>VLOOKUP(Citas[[#This Row],[VIN]],Servicios[VIN 8 BV],1,0)</f>
        <v>H3548818</v>
      </c>
      <c r="R644" t="str">
        <f>VLOOKUP(Citas[[#This Row],[VIN]],Noshow11[[VIN]:[STATUS]],3,0)</f>
        <v>LATE</v>
      </c>
      <c r="S644" t="str">
        <f t="shared" si="37"/>
        <v>CONCRETADO</v>
      </c>
      <c r="T644" t="str">
        <f t="shared" si="38"/>
        <v>CONCRETADO</v>
      </c>
    </row>
    <row r="645" spans="1:20">
      <c r="A645" s="1">
        <v>45013</v>
      </c>
      <c r="B645" s="7">
        <v>0.375</v>
      </c>
      <c r="C645" s="151">
        <v>0</v>
      </c>
      <c r="D645">
        <v>113104</v>
      </c>
      <c r="E645" s="4" t="s">
        <v>20273</v>
      </c>
      <c r="F645" s="4" t="s">
        <v>4359</v>
      </c>
      <c r="G645" s="3" t="s">
        <v>20141</v>
      </c>
      <c r="H645" s="3" t="s">
        <v>54</v>
      </c>
      <c r="I645" s="4" t="s">
        <v>3730</v>
      </c>
      <c r="J645" t="s">
        <v>20142</v>
      </c>
      <c r="K645" t="s">
        <v>274</v>
      </c>
      <c r="L645" t="s">
        <v>118</v>
      </c>
      <c r="M645" s="7">
        <v>0.38541666666666669</v>
      </c>
      <c r="N645" s="7">
        <v>0.45833333333333331</v>
      </c>
      <c r="O645" s="178" t="s">
        <v>3740</v>
      </c>
      <c r="P645" s="3">
        <v>2023</v>
      </c>
      <c r="Q645" s="4" t="e">
        <f>VLOOKUP(Citas[[#This Row],[VIN]],Servicios[VIN 8 BV],1,0)</f>
        <v>#N/A</v>
      </c>
      <c r="R645" t="str">
        <f>VLOOKUP(Citas[[#This Row],[VIN]],Noshow11[[VIN]:[STATUS]],3,0)</f>
        <v>ON TIME</v>
      </c>
      <c r="S645" t="str">
        <f t="shared" si="37"/>
        <v>CONCRETADO</v>
      </c>
      <c r="T645" t="str">
        <f t="shared" si="38"/>
        <v>CONCRETADO</v>
      </c>
    </row>
    <row r="646" spans="1:20">
      <c r="A646" s="1">
        <v>45013</v>
      </c>
      <c r="B646" s="7">
        <v>0.375</v>
      </c>
      <c r="C646" s="151">
        <v>835.2</v>
      </c>
      <c r="D646">
        <v>113125</v>
      </c>
      <c r="E646" s="4" t="s">
        <v>20274</v>
      </c>
      <c r="F646" s="4"/>
      <c r="G646" s="3" t="s">
        <v>20144</v>
      </c>
      <c r="H646" s="3" t="s">
        <v>58</v>
      </c>
      <c r="I646" s="4" t="s">
        <v>20145</v>
      </c>
      <c r="J646" t="s">
        <v>20146</v>
      </c>
      <c r="K646" t="s">
        <v>20147</v>
      </c>
      <c r="L646" t="s">
        <v>119</v>
      </c>
      <c r="M646" s="7">
        <v>0.38541666666666669</v>
      </c>
      <c r="N646" s="7" t="s">
        <v>3734</v>
      </c>
      <c r="O646" s="178" t="s">
        <v>3735</v>
      </c>
      <c r="P646" s="3">
        <v>2021</v>
      </c>
      <c r="Q646" s="4" t="str">
        <f>VLOOKUP(Citas[[#This Row],[VIN]],Servicios[VIN 8 BV],1,0)</f>
        <v>MX006587</v>
      </c>
      <c r="R646" t="str">
        <f>VLOOKUP(Citas[[#This Row],[VIN]],Noshow11[[VIN]:[STATUS]],3,0)</f>
        <v>LATE</v>
      </c>
      <c r="S646" t="str">
        <f t="shared" si="37"/>
        <v>CONCRETADO</v>
      </c>
      <c r="T646" t="str">
        <f t="shared" si="38"/>
        <v>CONCRETADO</v>
      </c>
    </row>
    <row r="647" spans="1:20">
      <c r="A647" s="1">
        <v>45013</v>
      </c>
      <c r="B647" s="7">
        <v>0.39583333333333331</v>
      </c>
      <c r="C647" s="151">
        <v>3256</v>
      </c>
      <c r="D647">
        <v>113134</v>
      </c>
      <c r="E647" s="4" t="s">
        <v>20275</v>
      </c>
      <c r="F647" s="4"/>
      <c r="G647" s="3" t="s">
        <v>20149</v>
      </c>
      <c r="H647" s="3" t="s">
        <v>54</v>
      </c>
      <c r="I647" s="4" t="s">
        <v>20150</v>
      </c>
      <c r="J647" t="s">
        <v>20151</v>
      </c>
      <c r="K647" t="s">
        <v>215</v>
      </c>
      <c r="L647" t="s">
        <v>120</v>
      </c>
      <c r="M647" s="7">
        <v>0.46875</v>
      </c>
      <c r="N647" s="7">
        <v>0.58333333333333337</v>
      </c>
      <c r="O647" s="178" t="s">
        <v>3737</v>
      </c>
      <c r="P647" s="3">
        <v>2018</v>
      </c>
      <c r="Q647" s="4" t="str">
        <f>VLOOKUP(Citas[[#This Row],[VIN]],Servicios[VIN 8 BV],1,0)</f>
        <v>J3075308</v>
      </c>
      <c r="R647" t="str">
        <f>VLOOKUP(Citas[[#This Row],[VIN]],Noshow11[[VIN]:[STATUS]],3,0)</f>
        <v>ON TIME</v>
      </c>
      <c r="S647" t="str">
        <f t="shared" si="37"/>
        <v>CONCRETADO</v>
      </c>
      <c r="T647" t="str">
        <f t="shared" si="38"/>
        <v>CONCRETADO</v>
      </c>
    </row>
    <row r="648" spans="1:20">
      <c r="A648" s="1">
        <v>45013</v>
      </c>
      <c r="B648" s="7">
        <v>0.40625</v>
      </c>
      <c r="C648" s="151">
        <v>0</v>
      </c>
      <c r="D648">
        <v>113115</v>
      </c>
      <c r="E648" s="4" t="s">
        <v>20276</v>
      </c>
      <c r="F648" s="4" t="s">
        <v>3758</v>
      </c>
      <c r="G648" s="3" t="s">
        <v>3150</v>
      </c>
      <c r="H648" s="3" t="s">
        <v>45</v>
      </c>
      <c r="I648" s="4" t="s">
        <v>3155</v>
      </c>
      <c r="J648" t="s">
        <v>3153</v>
      </c>
      <c r="K648" t="s">
        <v>215</v>
      </c>
      <c r="L648" t="s">
        <v>119</v>
      </c>
      <c r="M648" s="7" t="s">
        <v>3845</v>
      </c>
      <c r="N648" s="7" t="s">
        <v>3760</v>
      </c>
      <c r="O648" s="178" t="s">
        <v>3761</v>
      </c>
      <c r="P648" s="3">
        <v>2020</v>
      </c>
      <c r="Q648" s="4" t="str">
        <f>VLOOKUP(Citas[[#This Row],[VIN]],Servicios[VIN 8 BV],1,0)</f>
        <v>L3126446</v>
      </c>
      <c r="R648" t="str">
        <f>VLOOKUP(Citas[[#This Row],[VIN]],Noshow11[[VIN]:[STATUS]],3,0)</f>
        <v>ON TIME</v>
      </c>
      <c r="S648" t="str">
        <f t="shared" si="37"/>
        <v>CONCRETADO</v>
      </c>
      <c r="T648" t="str">
        <f t="shared" si="38"/>
        <v>CONCRETADO</v>
      </c>
    </row>
    <row r="649" spans="1:20">
      <c r="A649" s="1">
        <v>45013</v>
      </c>
      <c r="B649" s="7">
        <v>0.41666666666666669</v>
      </c>
      <c r="C649" s="151">
        <v>1899</v>
      </c>
      <c r="D649">
        <v>112940</v>
      </c>
      <c r="E649" s="4" t="s">
        <v>3859</v>
      </c>
      <c r="F649" s="4" t="s">
        <v>3739</v>
      </c>
      <c r="G649" s="3" t="s">
        <v>20154</v>
      </c>
      <c r="H649" s="3" t="s">
        <v>45</v>
      </c>
      <c r="I649" s="4" t="s">
        <v>20155</v>
      </c>
      <c r="J649" t="s">
        <v>20156</v>
      </c>
      <c r="K649" t="s">
        <v>410</v>
      </c>
      <c r="L649" t="s">
        <v>118</v>
      </c>
      <c r="M649" s="7">
        <v>0.44444444444444442</v>
      </c>
      <c r="N649" s="7">
        <v>0.58333333333333337</v>
      </c>
      <c r="O649" s="178" t="s">
        <v>3740</v>
      </c>
      <c r="P649" s="3">
        <v>2018</v>
      </c>
      <c r="Q649" s="4" t="str">
        <f>VLOOKUP(Citas[[#This Row],[VIN]],Servicios[VIN 8 BV],1,0)</f>
        <v>J1055933</v>
      </c>
      <c r="R649" t="str">
        <f>VLOOKUP(Citas[[#This Row],[VIN]],Noshow11[[VIN]:[STATUS]],3,0)</f>
        <v>ON TIME</v>
      </c>
      <c r="S649" t="str">
        <f t="shared" si="37"/>
        <v>CONCRETADO</v>
      </c>
      <c r="T649" t="str">
        <f t="shared" si="38"/>
        <v>CONCRETADO</v>
      </c>
    </row>
    <row r="650" spans="1:20">
      <c r="A650" s="1">
        <v>45013</v>
      </c>
      <c r="B650" s="7">
        <v>0.41666666666666669</v>
      </c>
      <c r="C650" s="151">
        <v>1899</v>
      </c>
      <c r="D650">
        <v>113049</v>
      </c>
      <c r="E650" s="4" t="s">
        <v>3738</v>
      </c>
      <c r="F650" s="4" t="s">
        <v>3758</v>
      </c>
      <c r="G650" s="3" t="s">
        <v>20158</v>
      </c>
      <c r="H650" s="3" t="s">
        <v>49</v>
      </c>
      <c r="I650" s="4" t="s">
        <v>3730</v>
      </c>
      <c r="J650" t="s">
        <v>20159</v>
      </c>
      <c r="K650" t="s">
        <v>295</v>
      </c>
      <c r="L650" t="s">
        <v>119</v>
      </c>
      <c r="M650" s="7" t="s">
        <v>3845</v>
      </c>
      <c r="N650" s="7" t="s">
        <v>3760</v>
      </c>
      <c r="O650" s="178" t="s">
        <v>3761</v>
      </c>
      <c r="P650" s="3">
        <v>2023</v>
      </c>
      <c r="Q650" s="4" t="str">
        <f>VLOOKUP(Citas[[#This Row],[VIN]],Servicios[VIN 8 BV],1,0)</f>
        <v>PW241538</v>
      </c>
      <c r="R650" t="str">
        <f>VLOOKUP(Citas[[#This Row],[VIN]],Noshow11[[VIN]:[STATUS]],3,0)</f>
        <v>ON TIME</v>
      </c>
      <c r="S650" t="str">
        <f t="shared" si="37"/>
        <v>CONCRETADO</v>
      </c>
      <c r="T650" t="str">
        <f t="shared" si="38"/>
        <v>CONCRETADO</v>
      </c>
    </row>
    <row r="651" spans="1:20">
      <c r="A651" s="1">
        <v>45013</v>
      </c>
      <c r="B651" s="7">
        <v>0.41666666666666669</v>
      </c>
      <c r="C651" s="151">
        <v>5330</v>
      </c>
      <c r="D651">
        <v>113173</v>
      </c>
      <c r="E651" s="4" t="s">
        <v>3828</v>
      </c>
      <c r="F651" s="4"/>
      <c r="G651" s="3" t="s">
        <v>20161</v>
      </c>
      <c r="H651" s="3" t="s">
        <v>54</v>
      </c>
      <c r="I651" s="4" t="s">
        <v>20162</v>
      </c>
      <c r="J651" t="s">
        <v>20390</v>
      </c>
      <c r="K651" t="s">
        <v>20391</v>
      </c>
      <c r="L651" t="s">
        <v>119</v>
      </c>
      <c r="M651" s="7">
        <v>0.52083333333333337</v>
      </c>
      <c r="N651" s="7">
        <v>0.70833333333333337</v>
      </c>
      <c r="O651" s="178" t="s">
        <v>3756</v>
      </c>
      <c r="P651" s="3">
        <v>2022</v>
      </c>
      <c r="Q651" s="4" t="str">
        <f>VLOOKUP(Citas[[#This Row],[VIN]],Servicios[VIN 8 BV],1,0)</f>
        <v>N1327784</v>
      </c>
      <c r="R651" t="str">
        <f>VLOOKUP(Citas[[#This Row],[VIN]],Noshow11[[VIN]:[STATUS]],3,0)</f>
        <v>ON TIME</v>
      </c>
      <c r="S651" t="str">
        <f t="shared" si="37"/>
        <v>CONCRETADO</v>
      </c>
      <c r="T651" t="str">
        <f t="shared" si="38"/>
        <v>CONCRETADO</v>
      </c>
    </row>
    <row r="652" spans="1:20">
      <c r="A652" s="1">
        <v>45013</v>
      </c>
      <c r="B652" s="7">
        <v>0.41666666666666669</v>
      </c>
      <c r="C652" s="151">
        <v>0</v>
      </c>
      <c r="D652">
        <v>113116</v>
      </c>
      <c r="E652" s="4" t="s">
        <v>20277</v>
      </c>
      <c r="F652" s="4" t="s">
        <v>20278</v>
      </c>
      <c r="G652" s="3" t="s">
        <v>20182</v>
      </c>
      <c r="H652" s="3" t="s">
        <v>54</v>
      </c>
      <c r="I652" s="4" t="s">
        <v>3730</v>
      </c>
      <c r="J652" t="s">
        <v>20183</v>
      </c>
      <c r="K652" t="s">
        <v>517</v>
      </c>
      <c r="L652" t="s">
        <v>119</v>
      </c>
      <c r="M652" s="7" t="s">
        <v>20392</v>
      </c>
      <c r="N652" s="7" t="s">
        <v>3760</v>
      </c>
      <c r="O652" s="178" t="s">
        <v>3761</v>
      </c>
      <c r="P652" s="3">
        <v>2023</v>
      </c>
      <c r="Q652" s="4" t="e">
        <f>VLOOKUP(Citas[[#This Row],[VIN]],Servicios[VIN 8 BV],1,0)</f>
        <v>#N/A</v>
      </c>
      <c r="R652" t="str">
        <f>VLOOKUP(Citas[[#This Row],[VIN]],Noshow11[[VIN]:[STATUS]],3,0)</f>
        <v>ON TIME</v>
      </c>
      <c r="S652" t="str">
        <f t="shared" si="37"/>
        <v>CONCRETADO</v>
      </c>
      <c r="T652" t="str">
        <f t="shared" si="38"/>
        <v>CONCRETADO</v>
      </c>
    </row>
    <row r="653" spans="1:20">
      <c r="A653" s="1">
        <v>45013</v>
      </c>
      <c r="B653" s="7">
        <v>0.41666666666666669</v>
      </c>
      <c r="C653" s="151">
        <v>0</v>
      </c>
      <c r="D653" t="s">
        <v>20245</v>
      </c>
      <c r="E653" s="4" t="s">
        <v>20279</v>
      </c>
      <c r="F653" s="4" t="s">
        <v>20280</v>
      </c>
      <c r="G653" s="3" t="s">
        <v>20281</v>
      </c>
      <c r="H653" s="3" t="s">
        <v>58</v>
      </c>
      <c r="I653" s="4" t="s">
        <v>20393</v>
      </c>
      <c r="J653" t="s">
        <v>20394</v>
      </c>
      <c r="K653" t="s">
        <v>231</v>
      </c>
      <c r="L653" t="s">
        <v>120</v>
      </c>
      <c r="M653" s="7">
        <v>0.42708333333333331</v>
      </c>
      <c r="N653" s="7" t="s">
        <v>20280</v>
      </c>
      <c r="O653" s="178" t="s">
        <v>20395</v>
      </c>
      <c r="P653" s="3">
        <v>2022</v>
      </c>
      <c r="Q653" s="4" t="e">
        <f>VLOOKUP(Citas[[#This Row],[VIN]],Servicios[VIN 8 BV],1,0)</f>
        <v>#N/A</v>
      </c>
      <c r="R653" t="e">
        <f>VLOOKUP(Citas[[#This Row],[VIN]],Noshow11[[VIN]:[STATUS]],3,0)</f>
        <v>#N/A</v>
      </c>
      <c r="S653" t="e">
        <f t="shared" si="37"/>
        <v>#N/A</v>
      </c>
      <c r="T653" t="e">
        <f t="shared" si="38"/>
        <v>#N/A</v>
      </c>
    </row>
    <row r="654" spans="1:20">
      <c r="A654" s="1">
        <v>45013</v>
      </c>
      <c r="B654" s="7">
        <v>0.42708333333333331</v>
      </c>
      <c r="C654" s="151">
        <v>3260</v>
      </c>
      <c r="D654">
        <v>113061</v>
      </c>
      <c r="E654" s="4" t="s">
        <v>3757</v>
      </c>
      <c r="F654" s="4" t="s">
        <v>3758</v>
      </c>
      <c r="G654" s="3" t="s">
        <v>20166</v>
      </c>
      <c r="H654" s="3" t="s">
        <v>54</v>
      </c>
      <c r="I654" s="4" t="s">
        <v>20167</v>
      </c>
      <c r="J654" t="s">
        <v>20168</v>
      </c>
      <c r="K654" t="s">
        <v>425</v>
      </c>
      <c r="L654" t="s">
        <v>119</v>
      </c>
      <c r="M654" s="7" t="s">
        <v>3845</v>
      </c>
      <c r="N654" s="7" t="s">
        <v>3760</v>
      </c>
      <c r="O654" s="178" t="s">
        <v>3761</v>
      </c>
      <c r="P654" s="3">
        <v>2018</v>
      </c>
      <c r="Q654" s="4" t="str">
        <f>VLOOKUP(Citas[[#This Row],[VIN]],Servicios[VIN 8 BV],1,0)</f>
        <v>JS235504</v>
      </c>
      <c r="R654" t="str">
        <f>VLOOKUP(Citas[[#This Row],[VIN]],Noshow11[[VIN]:[STATUS]],3,0)</f>
        <v>ON TIME</v>
      </c>
      <c r="S654" t="str">
        <f t="shared" si="37"/>
        <v>CONCRETADO</v>
      </c>
      <c r="T654" t="str">
        <f t="shared" si="38"/>
        <v>CONCRETADO</v>
      </c>
    </row>
    <row r="655" spans="1:20">
      <c r="A655" s="1">
        <v>45013</v>
      </c>
      <c r="B655" s="7">
        <v>0.4375</v>
      </c>
      <c r="C655" s="151">
        <v>3260</v>
      </c>
      <c r="D655">
        <v>113062</v>
      </c>
      <c r="E655" s="4" t="s">
        <v>3771</v>
      </c>
      <c r="F655" s="4" t="s">
        <v>3758</v>
      </c>
      <c r="G655" s="3" t="s">
        <v>20170</v>
      </c>
      <c r="H655" s="3" t="s">
        <v>54</v>
      </c>
      <c r="I655" s="4" t="s">
        <v>20171</v>
      </c>
      <c r="J655" t="s">
        <v>20172</v>
      </c>
      <c r="K655" t="s">
        <v>251</v>
      </c>
      <c r="L655" t="s">
        <v>119</v>
      </c>
      <c r="M655" s="7" t="s">
        <v>3845</v>
      </c>
      <c r="N655" s="7" t="s">
        <v>3760</v>
      </c>
      <c r="O655" s="178" t="s">
        <v>3761</v>
      </c>
      <c r="P655" s="3">
        <v>2022</v>
      </c>
      <c r="Q655" s="4" t="str">
        <f>VLOOKUP(Citas[[#This Row],[VIN]],Servicios[VIN 8 BV],1,0)</f>
        <v>N0427207</v>
      </c>
      <c r="R655" t="str">
        <f>VLOOKUP(Citas[[#This Row],[VIN]],Noshow11[[VIN]:[STATUS]],3,0)</f>
        <v>ON TIME</v>
      </c>
      <c r="S655" t="str">
        <f t="shared" si="37"/>
        <v>CONCRETADO</v>
      </c>
      <c r="T655" t="str">
        <f t="shared" si="38"/>
        <v>CONCRETADO</v>
      </c>
    </row>
    <row r="656" spans="1:20">
      <c r="A656" s="1">
        <v>45013</v>
      </c>
      <c r="B656" s="7">
        <v>0.4375</v>
      </c>
      <c r="C656" s="151">
        <v>1899</v>
      </c>
      <c r="D656">
        <v>113175</v>
      </c>
      <c r="E656" s="4" t="s">
        <v>3727</v>
      </c>
      <c r="F656" s="4"/>
      <c r="G656" s="3" t="s">
        <v>20177</v>
      </c>
      <c r="H656" s="3" t="s">
        <v>45</v>
      </c>
      <c r="I656" s="4" t="s">
        <v>20178</v>
      </c>
      <c r="J656" t="s">
        <v>20179</v>
      </c>
      <c r="K656" t="s">
        <v>425</v>
      </c>
      <c r="L656" t="s">
        <v>118</v>
      </c>
      <c r="M656" s="7">
        <v>0.45833333333333331</v>
      </c>
      <c r="N656" s="7">
        <v>0.58333333333333337</v>
      </c>
      <c r="O656" s="178" t="s">
        <v>3728</v>
      </c>
      <c r="P656" s="3">
        <v>2021</v>
      </c>
      <c r="Q656" s="4" t="e">
        <f>VLOOKUP(Citas[[#This Row],[VIN]],Servicios[VIN 8 BV],1,0)</f>
        <v>#N/A</v>
      </c>
      <c r="R656" t="str">
        <f>VLOOKUP(Citas[[#This Row],[VIN]],Noshow11[[VIN]:[STATUS]],3,0)</f>
        <v>REPROG</v>
      </c>
      <c r="S656" t="b">
        <f t="shared" si="37"/>
        <v>0</v>
      </c>
      <c r="T656" t="b">
        <f t="shared" si="38"/>
        <v>0</v>
      </c>
    </row>
    <row r="657" spans="1:20">
      <c r="A657" s="1">
        <v>45013</v>
      </c>
      <c r="B657" s="7">
        <v>0.4375</v>
      </c>
      <c r="C657" s="151">
        <v>2849</v>
      </c>
      <c r="D657">
        <v>113183</v>
      </c>
      <c r="E657" s="4" t="s">
        <v>20282</v>
      </c>
      <c r="F657" s="4" t="s">
        <v>3739</v>
      </c>
      <c r="G657" s="3">
        <v>74008085</v>
      </c>
      <c r="H657" s="3" t="s">
        <v>49</v>
      </c>
      <c r="I657" s="4" t="s">
        <v>20180</v>
      </c>
      <c r="J657" t="s">
        <v>20176</v>
      </c>
      <c r="K657" t="s">
        <v>251</v>
      </c>
      <c r="L657" t="s">
        <v>120</v>
      </c>
      <c r="M657" s="7">
        <v>0.47916666666666669</v>
      </c>
      <c r="N657" s="7">
        <v>0.66666666666666663</v>
      </c>
      <c r="O657" s="178" t="s">
        <v>20396</v>
      </c>
      <c r="P657" s="3">
        <v>2007</v>
      </c>
      <c r="Q657" s="4">
        <f>VLOOKUP(Citas[[#This Row],[VIN]],Servicios[VIN 8 BV],1,0)</f>
        <v>74008085</v>
      </c>
      <c r="R657" t="str">
        <f>VLOOKUP(Citas[[#This Row],[VIN]],Noshow11[[VIN]:[STATUS]],3,0)</f>
        <v>ON TIME</v>
      </c>
      <c r="S657" t="str">
        <f t="shared" si="37"/>
        <v>CONCRETADO</v>
      </c>
      <c r="T657" t="str">
        <f t="shared" si="38"/>
        <v>CONCRETADO</v>
      </c>
    </row>
    <row r="658" spans="1:20">
      <c r="A658" s="1">
        <v>45013</v>
      </c>
      <c r="B658" s="7">
        <v>0.45833333333333331</v>
      </c>
      <c r="C658" s="151">
        <v>0</v>
      </c>
      <c r="D658">
        <v>113021</v>
      </c>
      <c r="E658" s="4" t="s">
        <v>20283</v>
      </c>
      <c r="F658" s="4" t="s">
        <v>4359</v>
      </c>
      <c r="G658" s="3" t="s">
        <v>20185</v>
      </c>
      <c r="H658" s="3" t="s">
        <v>58</v>
      </c>
      <c r="I658" s="4" t="s">
        <v>3730</v>
      </c>
      <c r="J658" t="s">
        <v>20186</v>
      </c>
      <c r="K658" t="s">
        <v>367</v>
      </c>
      <c r="L658" t="s">
        <v>119</v>
      </c>
      <c r="M658" s="7">
        <v>0.46875</v>
      </c>
      <c r="N658" s="7">
        <v>0.58333333333333337</v>
      </c>
      <c r="O658" s="178" t="s">
        <v>3740</v>
      </c>
      <c r="P658" s="3">
        <v>2023</v>
      </c>
      <c r="Q658" s="4" t="e">
        <f>VLOOKUP(Citas[[#This Row],[VIN]],Servicios[VIN 8 BV],1,0)</f>
        <v>#N/A</v>
      </c>
      <c r="R658" t="str">
        <f>VLOOKUP(Citas[[#This Row],[VIN]],Noshow11[[VIN]:[STATUS]],3,0)</f>
        <v>ON TIME</v>
      </c>
      <c r="S658" t="str">
        <f t="shared" si="37"/>
        <v>CONCRETADO</v>
      </c>
      <c r="T658" t="str">
        <f t="shared" si="38"/>
        <v>CONCRETADO</v>
      </c>
    </row>
    <row r="659" spans="1:20">
      <c r="A659" s="1">
        <v>45013</v>
      </c>
      <c r="B659" s="7">
        <v>0.45833333333333331</v>
      </c>
      <c r="C659" s="151">
        <v>1899</v>
      </c>
      <c r="D659">
        <v>113048</v>
      </c>
      <c r="E659" s="4" t="s">
        <v>3727</v>
      </c>
      <c r="F659" s="4"/>
      <c r="G659" s="3" t="s">
        <v>20188</v>
      </c>
      <c r="H659" s="3" t="s">
        <v>45</v>
      </c>
      <c r="I659" s="4" t="s">
        <v>20189</v>
      </c>
      <c r="J659" t="s">
        <v>20190</v>
      </c>
      <c r="K659" t="s">
        <v>509</v>
      </c>
      <c r="L659" t="s">
        <v>118</v>
      </c>
      <c r="M659" s="7">
        <v>0.48958333333333331</v>
      </c>
      <c r="N659" s="7">
        <v>0.58333333333333337</v>
      </c>
      <c r="O659" s="178" t="s">
        <v>3740</v>
      </c>
      <c r="P659" s="3">
        <v>2021</v>
      </c>
      <c r="Q659" s="4" t="str">
        <f>VLOOKUP(Citas[[#This Row],[VIN]],Servicios[VIN 8 BV],1,0)</f>
        <v>MS047805</v>
      </c>
      <c r="R659" t="str">
        <f>VLOOKUP(Citas[[#This Row],[VIN]],Noshow11[[VIN]:[STATUS]],3,0)</f>
        <v>ON TIME</v>
      </c>
      <c r="S659" t="str">
        <f t="shared" si="37"/>
        <v>CONCRETADO</v>
      </c>
      <c r="T659" t="str">
        <f t="shared" si="38"/>
        <v>CONCRETADO</v>
      </c>
    </row>
    <row r="660" spans="1:20">
      <c r="A660" s="1">
        <v>45013</v>
      </c>
      <c r="B660" s="7">
        <v>0.45833333333333331</v>
      </c>
      <c r="C660" s="151">
        <v>0</v>
      </c>
      <c r="D660">
        <v>113172</v>
      </c>
      <c r="E660" s="4" t="s">
        <v>20284</v>
      </c>
      <c r="F660" s="4" t="s">
        <v>4359</v>
      </c>
      <c r="G660" s="3" t="s">
        <v>20192</v>
      </c>
      <c r="H660" s="3" t="s">
        <v>54</v>
      </c>
      <c r="I660" s="4" t="s">
        <v>3730</v>
      </c>
      <c r="J660" t="s">
        <v>20193</v>
      </c>
      <c r="K660" t="s">
        <v>274</v>
      </c>
      <c r="L660" t="s">
        <v>120</v>
      </c>
      <c r="M660" s="7">
        <v>0.46875</v>
      </c>
      <c r="N660" s="7">
        <v>0.51041666666666663</v>
      </c>
      <c r="O660" s="178" t="s">
        <v>3756</v>
      </c>
      <c r="P660" s="3">
        <v>2023</v>
      </c>
      <c r="Q660" s="4" t="e">
        <f>VLOOKUP(Citas[[#This Row],[VIN]],Servicios[VIN 8 BV],1,0)</f>
        <v>#N/A</v>
      </c>
      <c r="R660" t="str">
        <f>VLOOKUP(Citas[[#This Row],[VIN]],Noshow11[[VIN]:[STATUS]],3,0)</f>
        <v>REPROG</v>
      </c>
      <c r="S660" t="b">
        <f t="shared" si="37"/>
        <v>0</v>
      </c>
      <c r="T660" t="b">
        <f t="shared" si="38"/>
        <v>0</v>
      </c>
    </row>
    <row r="661" spans="1:20">
      <c r="A661" s="1">
        <v>45013</v>
      </c>
      <c r="B661" s="7">
        <v>0.45833333333333331</v>
      </c>
      <c r="C661" s="151">
        <v>0</v>
      </c>
      <c r="D661">
        <v>113107</v>
      </c>
      <c r="E661" s="4" t="s">
        <v>20285</v>
      </c>
      <c r="F661" s="4" t="s">
        <v>20278</v>
      </c>
      <c r="G661" s="3" t="s">
        <v>20206</v>
      </c>
      <c r="H661" s="3" t="s">
        <v>54</v>
      </c>
      <c r="J661" t="s">
        <v>20207</v>
      </c>
      <c r="K661" t="s">
        <v>338</v>
      </c>
      <c r="L661" t="s">
        <v>119</v>
      </c>
      <c r="M661" s="7" t="s">
        <v>20392</v>
      </c>
      <c r="N661" s="7" t="s">
        <v>3760</v>
      </c>
      <c r="O661" s="178" t="s">
        <v>3761</v>
      </c>
      <c r="P661" s="3">
        <v>2023</v>
      </c>
      <c r="Q661" s="4" t="e">
        <f>VLOOKUP(Citas[[#This Row],[VIN]],Servicios[VIN 8 BV],1,0)</f>
        <v>#N/A</v>
      </c>
      <c r="R661" t="str">
        <f>VLOOKUP(Citas[[#This Row],[VIN]],Noshow11[[VIN]:[STATUS]],3,0)</f>
        <v>ON TIME</v>
      </c>
      <c r="S661" t="str">
        <f t="shared" si="37"/>
        <v>CONCRETADO</v>
      </c>
      <c r="T661" t="str">
        <f t="shared" si="38"/>
        <v>CONCRETADO</v>
      </c>
    </row>
    <row r="662" spans="1:20">
      <c r="A662" s="1">
        <v>45013</v>
      </c>
      <c r="B662" s="7">
        <v>0.46875</v>
      </c>
      <c r="C662" s="151">
        <v>5330</v>
      </c>
      <c r="D662">
        <v>113050</v>
      </c>
      <c r="E662" s="4" t="s">
        <v>3828</v>
      </c>
      <c r="F662" s="4" t="s">
        <v>3758</v>
      </c>
      <c r="G662" s="3" t="s">
        <v>20195</v>
      </c>
      <c r="H662" s="3" t="s">
        <v>54</v>
      </c>
      <c r="I662" s="4" t="s">
        <v>20196</v>
      </c>
      <c r="J662" t="s">
        <v>2324</v>
      </c>
      <c r="K662" t="s">
        <v>251</v>
      </c>
      <c r="L662" t="s">
        <v>119</v>
      </c>
      <c r="M662" s="7" t="s">
        <v>3845</v>
      </c>
      <c r="N662" s="7" t="s">
        <v>3760</v>
      </c>
      <c r="O662" s="178" t="s">
        <v>3761</v>
      </c>
      <c r="P662" s="3">
        <v>2022</v>
      </c>
      <c r="Q662" s="4" t="e">
        <f>VLOOKUP(Citas[[#This Row],[VIN]],Servicios[VIN 8 BV],1,0)</f>
        <v>#N/A</v>
      </c>
      <c r="R662" t="str">
        <f>VLOOKUP(Citas[[#This Row],[VIN]],Noshow11[[VIN]:[STATUS]],3,0)</f>
        <v>LATE</v>
      </c>
      <c r="S662" t="str">
        <f t="shared" si="37"/>
        <v>CONCRETADO</v>
      </c>
      <c r="T662" t="str">
        <f t="shared" si="38"/>
        <v>CONCRETADO</v>
      </c>
    </row>
    <row r="663" spans="1:20">
      <c r="A663" s="1">
        <v>45013</v>
      </c>
      <c r="B663" s="7">
        <v>0.47916666666666669</v>
      </c>
      <c r="C663" s="151">
        <v>835.2</v>
      </c>
      <c r="D663">
        <v>112996</v>
      </c>
      <c r="E663" s="4" t="s">
        <v>20286</v>
      </c>
      <c r="F663" s="4" t="s">
        <v>3778</v>
      </c>
      <c r="G663" s="3" t="s">
        <v>20198</v>
      </c>
      <c r="H663" s="3" t="s">
        <v>45</v>
      </c>
      <c r="I663" s="4" t="s">
        <v>20199</v>
      </c>
      <c r="J663" t="s">
        <v>3809</v>
      </c>
      <c r="K663" t="s">
        <v>223</v>
      </c>
      <c r="L663" t="s">
        <v>119</v>
      </c>
      <c r="M663" s="7">
        <v>0.5</v>
      </c>
      <c r="N663" s="7" t="s">
        <v>3734</v>
      </c>
      <c r="O663" s="178" t="s">
        <v>3752</v>
      </c>
      <c r="P663" s="3">
        <v>2021</v>
      </c>
      <c r="Q663" s="4" t="e">
        <f>VLOOKUP(Citas[[#This Row],[VIN]],Servicios[VIN 8 BV],1,0)</f>
        <v>#N/A</v>
      </c>
      <c r="R663" t="str">
        <f>VLOOKUP(Citas[[#This Row],[VIN]],Noshow11[[VIN]:[STATUS]],3,0)</f>
        <v>ON TIME</v>
      </c>
      <c r="S663" t="str">
        <f t="shared" si="37"/>
        <v>CONCRETADO</v>
      </c>
      <c r="T663" t="str">
        <f t="shared" si="38"/>
        <v>CONCRETADO</v>
      </c>
    </row>
    <row r="664" spans="1:20">
      <c r="A664" s="1">
        <v>45013</v>
      </c>
      <c r="B664" s="7">
        <v>0.47916666666666669</v>
      </c>
      <c r="C664" s="151">
        <v>1899</v>
      </c>
      <c r="D664">
        <v>113146</v>
      </c>
      <c r="E664" s="4" t="s">
        <v>3839</v>
      </c>
      <c r="F664" s="4" t="s">
        <v>3739</v>
      </c>
      <c r="G664" s="3" t="s">
        <v>4606</v>
      </c>
      <c r="H664" s="3" t="s">
        <v>49</v>
      </c>
      <c r="I664" s="4" t="s">
        <v>20201</v>
      </c>
      <c r="J664" t="s">
        <v>4608</v>
      </c>
      <c r="K664" t="s">
        <v>310</v>
      </c>
      <c r="L664" t="s">
        <v>118</v>
      </c>
      <c r="M664" s="7">
        <v>0.5</v>
      </c>
      <c r="N664" s="7">
        <v>0.625</v>
      </c>
      <c r="O664" s="178" t="s">
        <v>3740</v>
      </c>
      <c r="P664" s="3">
        <v>2015</v>
      </c>
      <c r="Q664" s="4" t="e">
        <f>VLOOKUP(Citas[[#This Row],[VIN]],Servicios[VIN 8 BV],1,0)</f>
        <v>#N/A</v>
      </c>
      <c r="R664" t="str">
        <f>VLOOKUP(Citas[[#This Row],[VIN]],Noshow11[[VIN]:[STATUS]],3,0)</f>
        <v>CANCEL</v>
      </c>
      <c r="S664" t="b">
        <f t="shared" si="37"/>
        <v>0</v>
      </c>
      <c r="T664" t="b">
        <f t="shared" si="38"/>
        <v>0</v>
      </c>
    </row>
    <row r="665" spans="1:20">
      <c r="A665" s="1">
        <v>45013</v>
      </c>
      <c r="B665" s="7">
        <v>0.47916666666666669</v>
      </c>
      <c r="C665" s="151">
        <v>6599</v>
      </c>
      <c r="D665">
        <v>113151</v>
      </c>
      <c r="E665" s="4" t="s">
        <v>3794</v>
      </c>
      <c r="F665" s="4" t="s">
        <v>3739</v>
      </c>
      <c r="G665" s="3" t="s">
        <v>20202</v>
      </c>
      <c r="H665" s="3" t="s">
        <v>49</v>
      </c>
      <c r="I665" s="4" t="s">
        <v>20203</v>
      </c>
      <c r="J665" t="s">
        <v>20204</v>
      </c>
      <c r="K665" t="s">
        <v>215</v>
      </c>
      <c r="L665" t="s">
        <v>120</v>
      </c>
      <c r="M665" s="7">
        <v>0.51041666666666663</v>
      </c>
      <c r="N665" s="7">
        <v>0.66666666666666663</v>
      </c>
      <c r="O665" s="178" t="s">
        <v>3740</v>
      </c>
      <c r="P665" s="3">
        <v>2020</v>
      </c>
      <c r="Q665" s="4" t="str">
        <f>VLOOKUP(Citas[[#This Row],[VIN]],Servicios[VIN 8 BV],1,0)</f>
        <v>L3109276</v>
      </c>
      <c r="R665" t="str">
        <f>VLOOKUP(Citas[[#This Row],[VIN]],Noshow11[[VIN]:[STATUS]],3,0)</f>
        <v>LATE</v>
      </c>
      <c r="S665" t="str">
        <f t="shared" si="37"/>
        <v>CONCRETADO</v>
      </c>
      <c r="T665" t="str">
        <f t="shared" si="38"/>
        <v>CONCRETADO</v>
      </c>
    </row>
    <row r="666" spans="1:20">
      <c r="A666" s="1">
        <v>45013</v>
      </c>
      <c r="B666" s="7">
        <v>0.5</v>
      </c>
      <c r="C666" s="151">
        <v>0</v>
      </c>
      <c r="D666">
        <v>113106</v>
      </c>
      <c r="E666" s="4" t="s">
        <v>20287</v>
      </c>
      <c r="F666" s="4" t="s">
        <v>20278</v>
      </c>
      <c r="G666" s="3" t="s">
        <v>20211</v>
      </c>
      <c r="H666" s="3" t="s">
        <v>54</v>
      </c>
      <c r="I666" s="4" t="s">
        <v>3730</v>
      </c>
      <c r="J666" t="s">
        <v>20212</v>
      </c>
      <c r="K666" t="s">
        <v>274</v>
      </c>
      <c r="L666" t="s">
        <v>120</v>
      </c>
      <c r="M666" s="7" t="s">
        <v>20392</v>
      </c>
      <c r="N666" s="7" t="s">
        <v>3760</v>
      </c>
      <c r="O666" s="178" t="s">
        <v>3761</v>
      </c>
      <c r="P666" s="3">
        <v>2023</v>
      </c>
      <c r="Q666" s="4" t="e">
        <f>VLOOKUP(Citas[[#This Row],[VIN]],Servicios[VIN 8 BV],1,0)</f>
        <v>#N/A</v>
      </c>
      <c r="R666" t="str">
        <f>VLOOKUP(Citas[[#This Row],[VIN]],Noshow11[[VIN]:[STATUS]],3,0)</f>
        <v>ON TIME</v>
      </c>
      <c r="S666" t="str">
        <f t="shared" si="37"/>
        <v>CONCRETADO</v>
      </c>
      <c r="T666" t="str">
        <f t="shared" si="38"/>
        <v>CONCRETADO</v>
      </c>
    </row>
    <row r="667" spans="1:20">
      <c r="A667" s="1">
        <v>45013</v>
      </c>
      <c r="B667" s="7">
        <v>0.5</v>
      </c>
      <c r="C667" s="151">
        <v>3260</v>
      </c>
      <c r="D667">
        <v>113182</v>
      </c>
      <c r="E667" s="4" t="s">
        <v>20288</v>
      </c>
      <c r="F667" s="4" t="s">
        <v>3739</v>
      </c>
      <c r="G667" s="3" t="s">
        <v>20214</v>
      </c>
      <c r="H667" s="3" t="s">
        <v>45</v>
      </c>
      <c r="I667" s="4" t="s">
        <v>20215</v>
      </c>
      <c r="J667" t="s">
        <v>20216</v>
      </c>
      <c r="K667" t="s">
        <v>251</v>
      </c>
      <c r="L667" t="s">
        <v>118</v>
      </c>
      <c r="M667" s="7">
        <v>0.54166666666666663</v>
      </c>
      <c r="N667" s="7">
        <v>0.69791666666666663</v>
      </c>
      <c r="O667" s="178" t="s">
        <v>3740</v>
      </c>
      <c r="P667" s="3">
        <v>2018</v>
      </c>
      <c r="Q667" s="4" t="str">
        <f>VLOOKUP(Citas[[#This Row],[VIN]],Servicios[VIN 8 BV],1,0)</f>
        <v>J0258664</v>
      </c>
      <c r="R667" t="str">
        <f>VLOOKUP(Citas[[#This Row],[VIN]],Noshow11[[VIN]:[STATUS]],3,0)</f>
        <v>ON TIME</v>
      </c>
      <c r="S667" t="str">
        <f t="shared" si="37"/>
        <v>CONCRETADO</v>
      </c>
      <c r="T667" t="str">
        <f t="shared" si="38"/>
        <v>CONCRETADO</v>
      </c>
    </row>
    <row r="668" spans="1:20">
      <c r="A668" s="1">
        <v>45013</v>
      </c>
      <c r="B668" s="7">
        <v>0.52083333333333337</v>
      </c>
      <c r="C668" s="151">
        <v>1899</v>
      </c>
      <c r="D668">
        <v>113186</v>
      </c>
      <c r="E668" s="4" t="s">
        <v>3765</v>
      </c>
      <c r="F668" s="4"/>
      <c r="G668" s="3" t="s">
        <v>4327</v>
      </c>
      <c r="H668" s="3" t="s">
        <v>54</v>
      </c>
      <c r="I668" s="4" t="s">
        <v>4328</v>
      </c>
      <c r="J668" t="s">
        <v>4329</v>
      </c>
      <c r="K668" t="s">
        <v>310</v>
      </c>
      <c r="L668" t="s">
        <v>119</v>
      </c>
      <c r="M668" s="7">
        <v>0.58333333333333337</v>
      </c>
      <c r="N668" s="7">
        <v>0.70833333333333337</v>
      </c>
      <c r="O668" s="178" t="s">
        <v>3728</v>
      </c>
      <c r="P668" s="3">
        <v>2021</v>
      </c>
      <c r="Q668" s="4" t="e">
        <f>VLOOKUP(Citas[[#This Row],[VIN]],Servicios[VIN 8 BV],1,0)</f>
        <v>#N/A</v>
      </c>
      <c r="R668" t="str">
        <f>VLOOKUP(Citas[[#This Row],[VIN]],Noshow11[[VIN]:[STATUS]],3,0)</f>
        <v>REPROG</v>
      </c>
      <c r="S668" t="b">
        <f t="shared" si="37"/>
        <v>0</v>
      </c>
      <c r="T668" t="b">
        <f t="shared" si="38"/>
        <v>0</v>
      </c>
    </row>
    <row r="669" spans="1:20">
      <c r="A669" s="1">
        <v>45013</v>
      </c>
      <c r="B669" s="7">
        <v>0.54166666666666663</v>
      </c>
      <c r="C669" s="151">
        <v>1899</v>
      </c>
      <c r="D669">
        <v>113152</v>
      </c>
      <c r="E669" s="4" t="s">
        <v>3738</v>
      </c>
      <c r="F669" s="4" t="s">
        <v>3739</v>
      </c>
      <c r="G669" s="3" t="s">
        <v>20209</v>
      </c>
      <c r="H669" s="3" t="s">
        <v>45</v>
      </c>
      <c r="I669" s="4" t="s">
        <v>3730</v>
      </c>
      <c r="J669" t="s">
        <v>20210</v>
      </c>
      <c r="K669" t="s">
        <v>231</v>
      </c>
      <c r="L669" t="s">
        <v>119</v>
      </c>
      <c r="M669" s="7">
        <v>0.54166666666666663</v>
      </c>
      <c r="N669" s="7">
        <v>0.70833333333333337</v>
      </c>
      <c r="O669" s="178" t="s">
        <v>3740</v>
      </c>
      <c r="P669" s="3">
        <v>2022</v>
      </c>
      <c r="Q669" s="4" t="str">
        <f>VLOOKUP(Citas[[#This Row],[VIN]],Servicios[VIN 8 BV],1,0)</f>
        <v>N1245754</v>
      </c>
      <c r="R669" t="str">
        <f>VLOOKUP(Citas[[#This Row],[VIN]],Noshow11[[VIN]:[STATUS]],3,0)</f>
        <v>REPROG</v>
      </c>
      <c r="S669" t="b">
        <f t="shared" si="37"/>
        <v>0</v>
      </c>
      <c r="T669" t="b">
        <f t="shared" si="38"/>
        <v>0</v>
      </c>
    </row>
    <row r="670" spans="1:20">
      <c r="A670" s="1">
        <v>45013</v>
      </c>
      <c r="B670" s="7">
        <v>0.54166666666666663</v>
      </c>
      <c r="C670" s="151">
        <v>6599</v>
      </c>
      <c r="D670">
        <v>113165</v>
      </c>
      <c r="E670" s="4" t="s">
        <v>3753</v>
      </c>
      <c r="F670" s="4"/>
      <c r="G670" s="3" t="s">
        <v>20220</v>
      </c>
      <c r="H670" s="3" t="s">
        <v>54</v>
      </c>
      <c r="I670" s="4" t="s">
        <v>20221</v>
      </c>
      <c r="J670" t="s">
        <v>20222</v>
      </c>
      <c r="K670" t="s">
        <v>517</v>
      </c>
      <c r="L670" t="s">
        <v>118</v>
      </c>
      <c r="M670" s="7">
        <v>0.55208333333333337</v>
      </c>
      <c r="N670" s="7">
        <v>0.70833333333333337</v>
      </c>
      <c r="O670" s="178" t="s">
        <v>3756</v>
      </c>
      <c r="P670" s="3">
        <v>2006</v>
      </c>
      <c r="Q670" s="4" t="e">
        <f>VLOOKUP(Citas[[#This Row],[VIN]],Servicios[VIN 8 BV],1,0)</f>
        <v>#N/A</v>
      </c>
      <c r="R670" t="str">
        <f>VLOOKUP(Citas[[#This Row],[VIN]],Noshow11[[VIN]:[STATUS]],3,0)</f>
        <v>REPROG</v>
      </c>
      <c r="S670" t="b">
        <f t="shared" si="37"/>
        <v>0</v>
      </c>
      <c r="T670" t="b">
        <f t="shared" si="38"/>
        <v>0</v>
      </c>
    </row>
    <row r="671" spans="1:20">
      <c r="A671" s="1">
        <v>45013</v>
      </c>
      <c r="B671" s="7">
        <v>0.54166666666666663</v>
      </c>
      <c r="C671" s="151">
        <v>0</v>
      </c>
      <c r="D671" t="s">
        <v>20246</v>
      </c>
      <c r="E671" s="4" t="s">
        <v>20287</v>
      </c>
      <c r="F671" s="4" t="s">
        <v>20278</v>
      </c>
      <c r="G671" s="3" t="s">
        <v>20289</v>
      </c>
      <c r="H671" s="3" t="s">
        <v>49</v>
      </c>
      <c r="I671" s="4" t="s">
        <v>3730</v>
      </c>
      <c r="J671" t="s">
        <v>20400</v>
      </c>
      <c r="K671" t="s">
        <v>231</v>
      </c>
      <c r="L671" t="s">
        <v>119</v>
      </c>
      <c r="M671" s="7" t="s">
        <v>20392</v>
      </c>
      <c r="N671" s="7" t="s">
        <v>3760</v>
      </c>
      <c r="O671" s="178" t="s">
        <v>3761</v>
      </c>
      <c r="P671" s="3">
        <v>2023</v>
      </c>
      <c r="Q671" s="4" t="e">
        <f>VLOOKUP(Citas[[#This Row],[VIN]],Servicios[VIN 8 BV],1,0)</f>
        <v>#N/A</v>
      </c>
      <c r="R671" t="e">
        <f>VLOOKUP(Citas[[#This Row],[VIN]],Noshow11[[VIN]:[STATUS]],3,0)</f>
        <v>#N/A</v>
      </c>
      <c r="S671" t="e">
        <f t="shared" si="37"/>
        <v>#N/A</v>
      </c>
      <c r="T671" t="e">
        <f t="shared" si="38"/>
        <v>#N/A</v>
      </c>
    </row>
    <row r="672" spans="1:20">
      <c r="A672" s="1">
        <v>45013</v>
      </c>
      <c r="B672" s="7">
        <v>0.5625</v>
      </c>
      <c r="C672" s="151">
        <v>3260</v>
      </c>
      <c r="D672">
        <v>113153</v>
      </c>
      <c r="E672" s="4" t="s">
        <v>3771</v>
      </c>
      <c r="F672" s="4" t="s">
        <v>3739</v>
      </c>
      <c r="G672" s="3" t="s">
        <v>20223</v>
      </c>
      <c r="H672" s="3" t="s">
        <v>49</v>
      </c>
      <c r="I672" s="4" t="s">
        <v>20224</v>
      </c>
      <c r="J672" t="s">
        <v>20225</v>
      </c>
      <c r="K672" t="s">
        <v>459</v>
      </c>
      <c r="L672" t="s">
        <v>119</v>
      </c>
      <c r="M672" s="7">
        <v>0.57291666666666663</v>
      </c>
      <c r="N672" s="7">
        <v>0.72916666666666663</v>
      </c>
      <c r="O672" s="178" t="s">
        <v>3740</v>
      </c>
      <c r="P672" s="3">
        <v>2022</v>
      </c>
      <c r="Q672" s="4" t="str">
        <f>VLOOKUP(Citas[[#This Row],[VIN]],Servicios[VIN 8 BV],1,0)</f>
        <v>N3006312</v>
      </c>
      <c r="R672" t="str">
        <f>VLOOKUP(Citas[[#This Row],[VIN]],Noshow11[[VIN]:[STATUS]],3,0)</f>
        <v>ON TIME</v>
      </c>
      <c r="S672" t="str">
        <f t="shared" si="37"/>
        <v>CONCRETADO</v>
      </c>
      <c r="T672" t="str">
        <f t="shared" si="38"/>
        <v>CONCRETADO</v>
      </c>
    </row>
    <row r="673" spans="1:20">
      <c r="A673" s="1">
        <v>45013</v>
      </c>
      <c r="B673" s="7">
        <v>0.58333333333333337</v>
      </c>
      <c r="C673" s="151">
        <v>1899</v>
      </c>
      <c r="D673">
        <v>113160</v>
      </c>
      <c r="E673" s="4" t="s">
        <v>3839</v>
      </c>
      <c r="F673" s="4" t="s">
        <v>3739</v>
      </c>
      <c r="G673" s="3" t="s">
        <v>20227</v>
      </c>
      <c r="H673" s="3" t="s">
        <v>45</v>
      </c>
      <c r="I673" s="4" t="s">
        <v>20228</v>
      </c>
      <c r="J673" t="s">
        <v>344</v>
      </c>
      <c r="K673" t="s">
        <v>251</v>
      </c>
      <c r="L673" t="s">
        <v>119</v>
      </c>
      <c r="M673" s="7">
        <v>0.59375</v>
      </c>
      <c r="N673" s="7">
        <v>0.75</v>
      </c>
      <c r="O673" s="178" t="s">
        <v>3740</v>
      </c>
      <c r="P673" s="3">
        <v>2020</v>
      </c>
      <c r="Q673" s="4" t="str">
        <f>VLOOKUP(Citas[[#This Row],[VIN]],Servicios[VIN 8 BV],1,0)</f>
        <v>L0003866</v>
      </c>
      <c r="R673" t="str">
        <f>VLOOKUP(Citas[[#This Row],[VIN]],Noshow11[[VIN]:[STATUS]],3,0)</f>
        <v>ON TIME</v>
      </c>
      <c r="S673" t="str">
        <f t="shared" ref="S673:S704" si="39">IF(OR(R673="ON TIME",R673="LATE"),"CONCRETADO")</f>
        <v>CONCRETADO</v>
      </c>
      <c r="T673" t="str">
        <f t="shared" ref="T673:T704" si="40">IF(OR(R673="ON TIME",R673="LATE"),"CONCRETADO")</f>
        <v>CONCRETADO</v>
      </c>
    </row>
    <row r="674" spans="1:20">
      <c r="A674" s="1">
        <v>45013</v>
      </c>
      <c r="B674" s="7">
        <v>0.60416666666666663</v>
      </c>
      <c r="C674" s="151">
        <v>1899</v>
      </c>
      <c r="D674">
        <v>113161</v>
      </c>
      <c r="E674" s="4" t="s">
        <v>3738</v>
      </c>
      <c r="F674" s="4"/>
      <c r="G674" s="3" t="s">
        <v>20230</v>
      </c>
      <c r="H674" s="3" t="s">
        <v>45</v>
      </c>
      <c r="I674" s="4" t="s">
        <v>3730</v>
      </c>
      <c r="J674" t="s">
        <v>20231</v>
      </c>
      <c r="K674" t="s">
        <v>310</v>
      </c>
      <c r="L674" t="s">
        <v>120</v>
      </c>
      <c r="M674" s="7">
        <v>0.625</v>
      </c>
      <c r="N674" s="7">
        <v>0.75</v>
      </c>
      <c r="O674" s="178" t="s">
        <v>3737</v>
      </c>
      <c r="P674" s="3">
        <v>2022</v>
      </c>
      <c r="Q674" s="4" t="str">
        <f>VLOOKUP(Citas[[#This Row],[VIN]],Servicios[VIN 8 BV],1,0)</f>
        <v>N3000583</v>
      </c>
      <c r="R674" t="str">
        <f>VLOOKUP(Citas[[#This Row],[VIN]],Noshow11[[VIN]:[STATUS]],3,0)</f>
        <v>ON TIME</v>
      </c>
      <c r="S674" t="str">
        <f t="shared" si="39"/>
        <v>CONCRETADO</v>
      </c>
      <c r="T674" t="str">
        <f t="shared" si="40"/>
        <v>CONCRETADO</v>
      </c>
    </row>
    <row r="675" spans="1:20">
      <c r="A675" s="1">
        <v>45013</v>
      </c>
      <c r="B675" s="7">
        <v>0.625</v>
      </c>
      <c r="C675" s="151">
        <v>1899</v>
      </c>
      <c r="D675">
        <v>113073</v>
      </c>
      <c r="E675" s="4" t="s">
        <v>3829</v>
      </c>
      <c r="F675" s="4"/>
      <c r="G675" s="3" t="s">
        <v>20233</v>
      </c>
      <c r="H675" s="3" t="s">
        <v>45</v>
      </c>
      <c r="I675" s="4" t="s">
        <v>20234</v>
      </c>
      <c r="J675" t="s">
        <v>20235</v>
      </c>
      <c r="K675" t="s">
        <v>231</v>
      </c>
      <c r="L675" t="s">
        <v>120</v>
      </c>
      <c r="M675" s="7">
        <v>0.63541666666666663</v>
      </c>
      <c r="N675" s="7">
        <v>0.75</v>
      </c>
      <c r="O675" s="178" t="s">
        <v>3728</v>
      </c>
      <c r="P675" s="3">
        <v>2021</v>
      </c>
      <c r="Q675" s="4" t="e">
        <f>VLOOKUP(Citas[[#This Row],[VIN]],Servicios[VIN 8 BV],1,0)</f>
        <v>#N/A</v>
      </c>
      <c r="R675" t="str">
        <f>VLOOKUP(Citas[[#This Row],[VIN]],Noshow11[[VIN]:[STATUS]],3,0)</f>
        <v>REPROG</v>
      </c>
      <c r="S675" t="b">
        <f t="shared" si="39"/>
        <v>0</v>
      </c>
      <c r="T675" t="b">
        <f t="shared" si="40"/>
        <v>0</v>
      </c>
    </row>
    <row r="676" spans="1:20">
      <c r="A676" s="1">
        <v>45013</v>
      </c>
      <c r="B676" s="7">
        <v>0.625</v>
      </c>
      <c r="C676" s="151">
        <v>1899</v>
      </c>
      <c r="D676">
        <v>113179</v>
      </c>
      <c r="E676" s="4" t="s">
        <v>3859</v>
      </c>
      <c r="F676" s="4" t="s">
        <v>3739</v>
      </c>
      <c r="G676" s="3" t="s">
        <v>20236</v>
      </c>
      <c r="H676" s="3" t="s">
        <v>49</v>
      </c>
      <c r="I676" s="4" t="s">
        <v>20237</v>
      </c>
      <c r="J676" t="s">
        <v>20238</v>
      </c>
      <c r="K676" t="s">
        <v>359</v>
      </c>
      <c r="L676" t="s">
        <v>118</v>
      </c>
      <c r="M676" s="7">
        <v>0.66666666666666663</v>
      </c>
      <c r="N676" s="7">
        <v>0.75</v>
      </c>
      <c r="O676" s="178" t="s">
        <v>3740</v>
      </c>
      <c r="P676" s="3">
        <v>2018</v>
      </c>
      <c r="Q676" s="4" t="str">
        <f>VLOOKUP(Citas[[#This Row],[VIN]],Servicios[VIN 8 BV],1,0)</f>
        <v>JU007576</v>
      </c>
      <c r="R676" t="str">
        <f>VLOOKUP(Citas[[#This Row],[VIN]],Noshow11[[VIN]:[STATUS]],3,0)</f>
        <v>ON TIME</v>
      </c>
      <c r="S676" t="str">
        <f t="shared" si="39"/>
        <v>CONCRETADO</v>
      </c>
      <c r="T676" t="str">
        <f t="shared" si="40"/>
        <v>CONCRETADO</v>
      </c>
    </row>
    <row r="677" spans="1:20">
      <c r="A677" s="1">
        <v>45014</v>
      </c>
      <c r="B677" s="7">
        <v>0.33333333333333331</v>
      </c>
      <c r="C677" s="151">
        <v>1899</v>
      </c>
      <c r="D677">
        <v>113148</v>
      </c>
      <c r="E677" s="4" t="s">
        <v>3784</v>
      </c>
      <c r="F677" s="4" t="s">
        <v>3739</v>
      </c>
      <c r="G677" s="3" t="s">
        <v>20290</v>
      </c>
      <c r="H677" s="3" t="s">
        <v>45</v>
      </c>
      <c r="I677" s="4" t="s">
        <v>20401</v>
      </c>
      <c r="J677" t="s">
        <v>20402</v>
      </c>
      <c r="K677" t="s">
        <v>244</v>
      </c>
      <c r="L677" t="s">
        <v>118</v>
      </c>
      <c r="M677" s="7">
        <v>0.35416666666666669</v>
      </c>
      <c r="N677" s="7">
        <v>0.45833333333333331</v>
      </c>
      <c r="O677" s="178" t="s">
        <v>3740</v>
      </c>
      <c r="P677" s="3">
        <v>2016</v>
      </c>
      <c r="Q677" s="4" t="str">
        <f>VLOOKUP(Citas[[#This Row],[VIN]],Servicios[VIN 8 BV],1,0)</f>
        <v>GK003929</v>
      </c>
      <c r="R677" t="str">
        <f>VLOOKUP(Citas[[#This Row],[VIN]],Noshow11[[VIN]:[STATUS]],3,0)</f>
        <v>ON TIME</v>
      </c>
      <c r="S677" t="str">
        <f t="shared" si="39"/>
        <v>CONCRETADO</v>
      </c>
      <c r="T677" t="str">
        <f t="shared" si="40"/>
        <v>CONCRETADO</v>
      </c>
    </row>
    <row r="678" spans="1:20">
      <c r="A678" s="1">
        <v>45014</v>
      </c>
      <c r="B678" s="7">
        <v>0.33333333333333331</v>
      </c>
      <c r="C678" s="151">
        <v>1899</v>
      </c>
      <c r="D678">
        <v>113154</v>
      </c>
      <c r="E678" s="4" t="s">
        <v>3727</v>
      </c>
      <c r="F678" s="4"/>
      <c r="G678" s="3" t="s">
        <v>20291</v>
      </c>
      <c r="H678" s="3" t="s">
        <v>49</v>
      </c>
      <c r="I678" s="4" t="s">
        <v>20403</v>
      </c>
      <c r="J678" t="s">
        <v>20404</v>
      </c>
      <c r="K678" t="s">
        <v>251</v>
      </c>
      <c r="L678" t="s">
        <v>119</v>
      </c>
      <c r="M678" s="7">
        <v>0.34375</v>
      </c>
      <c r="N678" s="7">
        <v>0.5</v>
      </c>
      <c r="O678" s="178" t="s">
        <v>3728</v>
      </c>
      <c r="P678" s="3">
        <v>2022</v>
      </c>
      <c r="Q678" s="4" t="str">
        <f>VLOOKUP(Citas[[#This Row],[VIN]],Servicios[VIN 8 BV],1,0)</f>
        <v>N1326566</v>
      </c>
      <c r="R678" t="str">
        <f>VLOOKUP(Citas[[#This Row],[VIN]],Noshow11[[VIN]:[STATUS]],3,0)</f>
        <v>ON TIME</v>
      </c>
      <c r="S678" t="str">
        <f t="shared" si="39"/>
        <v>CONCRETADO</v>
      </c>
      <c r="T678" t="str">
        <f t="shared" si="40"/>
        <v>CONCRETADO</v>
      </c>
    </row>
    <row r="679" spans="1:20">
      <c r="A679" s="1">
        <v>45014</v>
      </c>
      <c r="B679" s="7">
        <v>0.33333333333333331</v>
      </c>
      <c r="C679" s="151">
        <v>1899</v>
      </c>
      <c r="D679">
        <v>113194</v>
      </c>
      <c r="E679" s="4" t="s">
        <v>3738</v>
      </c>
      <c r="F679" s="4"/>
      <c r="G679" s="3" t="s">
        <v>20292</v>
      </c>
      <c r="H679" s="3" t="s">
        <v>49</v>
      </c>
      <c r="I679" s="4" t="s">
        <v>3730</v>
      </c>
      <c r="J679" t="s">
        <v>20405</v>
      </c>
      <c r="K679" t="s">
        <v>274</v>
      </c>
      <c r="L679" t="s">
        <v>120</v>
      </c>
      <c r="M679" s="7">
        <v>0.34375</v>
      </c>
      <c r="N679" s="7">
        <v>0.45833333333333331</v>
      </c>
      <c r="O679" s="178" t="s">
        <v>3744</v>
      </c>
      <c r="P679" s="3">
        <v>2023</v>
      </c>
      <c r="Q679" s="4" t="str">
        <f>VLOOKUP(Citas[[#This Row],[VIN]],Servicios[VIN 8 BV],1,0)</f>
        <v>PJ060343</v>
      </c>
      <c r="R679" t="str">
        <f>VLOOKUP(Citas[[#This Row],[VIN]],Noshow11[[VIN]:[STATUS]],3,0)</f>
        <v>LATE</v>
      </c>
      <c r="S679" t="str">
        <f t="shared" si="39"/>
        <v>CONCRETADO</v>
      </c>
      <c r="T679" t="str">
        <f t="shared" si="40"/>
        <v>CONCRETADO</v>
      </c>
    </row>
    <row r="680" spans="1:20">
      <c r="A680" s="1">
        <v>45014</v>
      </c>
      <c r="B680" s="7">
        <v>0.34375</v>
      </c>
      <c r="C680" s="151">
        <v>1899</v>
      </c>
      <c r="D680">
        <v>113177</v>
      </c>
      <c r="E680" s="4" t="s">
        <v>3784</v>
      </c>
      <c r="F680" s="4"/>
      <c r="G680" s="3" t="s">
        <v>20293</v>
      </c>
      <c r="H680" s="3" t="s">
        <v>49</v>
      </c>
      <c r="I680" s="4" t="s">
        <v>20406</v>
      </c>
      <c r="J680" t="s">
        <v>20407</v>
      </c>
      <c r="K680" t="s">
        <v>310</v>
      </c>
      <c r="L680" t="s">
        <v>120</v>
      </c>
      <c r="M680" s="7">
        <v>0.35416666666666669</v>
      </c>
      <c r="N680" s="7">
        <v>0.45833333333333331</v>
      </c>
      <c r="O680" s="178" t="s">
        <v>3737</v>
      </c>
      <c r="P680" s="3">
        <v>2009</v>
      </c>
      <c r="Q680" s="4" t="str">
        <f>VLOOKUP(Citas[[#This Row],[VIN]],Servicios[VIN 8 BV],1,0)</f>
        <v>9Z078893</v>
      </c>
      <c r="R680" t="str">
        <f>VLOOKUP(Citas[[#This Row],[VIN]],Noshow11[[VIN]:[STATUS]],3,0)</f>
        <v>ON TIME</v>
      </c>
      <c r="S680" t="str">
        <f t="shared" si="39"/>
        <v>CONCRETADO</v>
      </c>
      <c r="T680" t="str">
        <f t="shared" si="40"/>
        <v>CONCRETADO</v>
      </c>
    </row>
    <row r="681" spans="1:20">
      <c r="A681" s="1">
        <v>45014</v>
      </c>
      <c r="B681" s="7">
        <v>0.34375</v>
      </c>
      <c r="C681" s="151">
        <v>835.2</v>
      </c>
      <c r="D681">
        <v>113207</v>
      </c>
      <c r="E681" s="4" t="s">
        <v>20294</v>
      </c>
      <c r="F681" s="4"/>
      <c r="G681" s="3" t="s">
        <v>2496</v>
      </c>
      <c r="H681" s="3" t="s">
        <v>45</v>
      </c>
      <c r="I681" s="4" t="s">
        <v>2501</v>
      </c>
      <c r="J681" t="s">
        <v>20408</v>
      </c>
      <c r="K681" t="s">
        <v>517</v>
      </c>
      <c r="L681" t="s">
        <v>119</v>
      </c>
      <c r="M681" s="7">
        <v>0.63541666666666663</v>
      </c>
      <c r="N681" s="7" t="s">
        <v>3734</v>
      </c>
      <c r="O681" s="178" t="s">
        <v>3735</v>
      </c>
      <c r="P681" s="3">
        <v>2015</v>
      </c>
      <c r="Q681" s="4" t="str">
        <f>VLOOKUP(Citas[[#This Row],[VIN]],Servicios[VIN 8 BV],1,0)</f>
        <v>FM187133</v>
      </c>
      <c r="R681" t="str">
        <f>VLOOKUP(Citas[[#This Row],[VIN]],Noshow11[[VIN]:[STATUS]],3,0)</f>
        <v>ON TIME</v>
      </c>
      <c r="S681" t="str">
        <f t="shared" si="39"/>
        <v>CONCRETADO</v>
      </c>
      <c r="T681" t="str">
        <f t="shared" si="40"/>
        <v>CONCRETADO</v>
      </c>
    </row>
    <row r="682" spans="1:20">
      <c r="A682" s="1">
        <v>45014</v>
      </c>
      <c r="B682" s="7">
        <v>0.34375</v>
      </c>
      <c r="C682" s="151">
        <v>3260</v>
      </c>
      <c r="D682">
        <v>113214</v>
      </c>
      <c r="E682" s="4" t="s">
        <v>3920</v>
      </c>
      <c r="F682" s="4"/>
      <c r="G682" s="3" t="s">
        <v>20295</v>
      </c>
      <c r="H682" s="3" t="s">
        <v>54</v>
      </c>
      <c r="I682" s="4" t="s">
        <v>20409</v>
      </c>
      <c r="J682" t="s">
        <v>20410</v>
      </c>
      <c r="K682" t="s">
        <v>244</v>
      </c>
      <c r="L682" t="s">
        <v>118</v>
      </c>
      <c r="M682" s="7">
        <v>0.35416666666666669</v>
      </c>
      <c r="N682" s="7">
        <v>0.45833333333333331</v>
      </c>
      <c r="O682" s="178" t="s">
        <v>3756</v>
      </c>
      <c r="P682" s="3">
        <v>2011</v>
      </c>
      <c r="Q682" s="4" t="str">
        <f>VLOOKUP(Citas[[#This Row],[VIN]],Servicios[VIN 8 BV],1,0)</f>
        <v>BK007882</v>
      </c>
      <c r="R682" t="str">
        <f>VLOOKUP(Citas[[#This Row],[VIN]],Noshow11[[VIN]:[STATUS]],3,0)</f>
        <v>LATE</v>
      </c>
      <c r="S682" t="str">
        <f t="shared" si="39"/>
        <v>CONCRETADO</v>
      </c>
      <c r="T682" t="str">
        <f t="shared" si="40"/>
        <v>CONCRETADO</v>
      </c>
    </row>
    <row r="683" spans="1:20">
      <c r="A683" s="1">
        <v>45014</v>
      </c>
      <c r="B683" s="7">
        <v>0.35416666666666669</v>
      </c>
      <c r="C683" s="151">
        <v>0</v>
      </c>
      <c r="D683">
        <v>113144</v>
      </c>
      <c r="E683" s="4" t="s">
        <v>20296</v>
      </c>
      <c r="F683" s="4"/>
      <c r="G683" s="3" t="s">
        <v>4041</v>
      </c>
      <c r="H683" s="3" t="s">
        <v>45</v>
      </c>
      <c r="I683" s="4" t="s">
        <v>4042</v>
      </c>
      <c r="J683" t="s">
        <v>4043</v>
      </c>
      <c r="K683" t="s">
        <v>231</v>
      </c>
      <c r="L683" t="s">
        <v>118</v>
      </c>
      <c r="M683" s="7">
        <v>0.38541666666666669</v>
      </c>
      <c r="N683" s="7">
        <v>0.58333333333333337</v>
      </c>
      <c r="O683" s="178" t="s">
        <v>3756</v>
      </c>
      <c r="P683" s="3">
        <v>2019</v>
      </c>
      <c r="Q683" s="4" t="str">
        <f>VLOOKUP(Citas[[#This Row],[VIN]],Servicios[VIN 8 BV],1,0)</f>
        <v>K1165866</v>
      </c>
      <c r="R683" t="str">
        <f>VLOOKUP(Citas[[#This Row],[VIN]],Noshow11[[VIN]:[STATUS]],3,0)</f>
        <v>REPROG</v>
      </c>
      <c r="S683" t="b">
        <f t="shared" si="39"/>
        <v>0</v>
      </c>
      <c r="T683" t="b">
        <f t="shared" si="40"/>
        <v>0</v>
      </c>
    </row>
    <row r="684" spans="1:20">
      <c r="A684" s="1">
        <v>45014</v>
      </c>
      <c r="B684" s="7">
        <v>0.36458333333333331</v>
      </c>
      <c r="C684" s="151">
        <v>2849</v>
      </c>
      <c r="D684">
        <v>113150</v>
      </c>
      <c r="E684" s="4" t="s">
        <v>4153</v>
      </c>
      <c r="F684" s="4" t="s">
        <v>3739</v>
      </c>
      <c r="G684" s="3" t="s">
        <v>20297</v>
      </c>
      <c r="H684" s="3" t="s">
        <v>54</v>
      </c>
      <c r="I684" s="4" t="s">
        <v>20411</v>
      </c>
      <c r="J684" t="s">
        <v>20412</v>
      </c>
      <c r="K684" t="s">
        <v>215</v>
      </c>
      <c r="L684" t="s">
        <v>120</v>
      </c>
      <c r="M684" s="7">
        <v>0.375</v>
      </c>
      <c r="N684" s="7">
        <v>0.5</v>
      </c>
      <c r="O684" s="178" t="s">
        <v>20396</v>
      </c>
      <c r="P684" s="3">
        <v>2017</v>
      </c>
      <c r="Q684" s="4" t="str">
        <f>VLOOKUP(Citas[[#This Row],[VIN]],Servicios[VIN 8 BV],1,0)</f>
        <v>H3052504</v>
      </c>
      <c r="R684" t="str">
        <f>VLOOKUP(Citas[[#This Row],[VIN]],Noshow11[[VIN]:[STATUS]],3,0)</f>
        <v>ON TIME</v>
      </c>
      <c r="S684" t="str">
        <f t="shared" si="39"/>
        <v>CONCRETADO</v>
      </c>
      <c r="T684" t="str">
        <f t="shared" si="40"/>
        <v>CONCRETADO</v>
      </c>
    </row>
    <row r="685" spans="1:20">
      <c r="A685" s="1">
        <v>45014</v>
      </c>
      <c r="B685" s="7">
        <v>0.36458333333333331</v>
      </c>
      <c r="C685" s="151">
        <v>1899</v>
      </c>
      <c r="D685">
        <v>113202</v>
      </c>
      <c r="E685" s="4" t="s">
        <v>3762</v>
      </c>
      <c r="F685" s="4"/>
      <c r="G685" s="3" t="s">
        <v>20298</v>
      </c>
      <c r="H685" s="3" t="s">
        <v>49</v>
      </c>
      <c r="I685" s="4" t="s">
        <v>20413</v>
      </c>
      <c r="J685" t="s">
        <v>20414</v>
      </c>
      <c r="K685" t="s">
        <v>367</v>
      </c>
      <c r="L685" t="s">
        <v>118</v>
      </c>
      <c r="M685" s="7">
        <v>0.375</v>
      </c>
      <c r="N685" s="7">
        <v>0.5</v>
      </c>
      <c r="O685" s="178" t="s">
        <v>3737</v>
      </c>
      <c r="P685" s="3">
        <v>2016</v>
      </c>
      <c r="Q685" s="4" t="str">
        <f>VLOOKUP(Citas[[#This Row],[VIN]],Servicios[VIN 8 BV],1,0)</f>
        <v>GS764784</v>
      </c>
      <c r="R685" t="str">
        <f>VLOOKUP(Citas[[#This Row],[VIN]],Noshow11[[VIN]:[STATUS]],3,0)</f>
        <v>LATE</v>
      </c>
      <c r="S685" t="str">
        <f t="shared" si="39"/>
        <v>CONCRETADO</v>
      </c>
      <c r="T685" t="str">
        <f t="shared" si="40"/>
        <v>CONCRETADO</v>
      </c>
    </row>
    <row r="686" spans="1:20">
      <c r="A686" s="1">
        <v>45014</v>
      </c>
      <c r="B686" s="7">
        <v>0.36458333333333331</v>
      </c>
      <c r="C686" s="151">
        <v>1899</v>
      </c>
      <c r="D686">
        <v>113210</v>
      </c>
      <c r="E686" s="4" t="s">
        <v>3765</v>
      </c>
      <c r="F686" s="4"/>
      <c r="G686" s="3" t="s">
        <v>20299</v>
      </c>
      <c r="H686" s="3" t="s">
        <v>49</v>
      </c>
      <c r="I686" s="4" t="s">
        <v>20415</v>
      </c>
      <c r="J686" t="s">
        <v>230</v>
      </c>
      <c r="K686" t="s">
        <v>231</v>
      </c>
      <c r="L686" t="s">
        <v>119</v>
      </c>
      <c r="M686" s="7">
        <v>0.375</v>
      </c>
      <c r="N686" s="7">
        <v>0.5</v>
      </c>
      <c r="O686" s="178" t="s">
        <v>3744</v>
      </c>
      <c r="P686" s="3">
        <v>2019</v>
      </c>
      <c r="Q686" s="4" t="str">
        <f>VLOOKUP(Citas[[#This Row],[VIN]],Servicios[VIN 8 BV],1,0)</f>
        <v>K1165469</v>
      </c>
      <c r="R686" t="str">
        <f>VLOOKUP(Citas[[#This Row],[VIN]],Noshow11[[VIN]:[STATUS]],3,0)</f>
        <v>ON TIME</v>
      </c>
      <c r="S686" t="str">
        <f t="shared" si="39"/>
        <v>CONCRETADO</v>
      </c>
      <c r="T686" t="str">
        <f t="shared" si="40"/>
        <v>CONCRETADO</v>
      </c>
    </row>
    <row r="687" spans="1:20">
      <c r="A687" s="1">
        <v>45014</v>
      </c>
      <c r="B687" s="7">
        <v>0.375</v>
      </c>
      <c r="C687" s="151">
        <v>835.2</v>
      </c>
      <c r="D687">
        <v>112948</v>
      </c>
      <c r="E687" s="4" t="s">
        <v>20300</v>
      </c>
      <c r="F687" s="4"/>
      <c r="G687" s="3" t="s">
        <v>20301</v>
      </c>
      <c r="H687" s="3" t="s">
        <v>58</v>
      </c>
      <c r="I687" s="4" t="s">
        <v>20416</v>
      </c>
      <c r="J687" t="s">
        <v>20417</v>
      </c>
      <c r="K687" t="s">
        <v>295</v>
      </c>
      <c r="L687" t="s">
        <v>118</v>
      </c>
      <c r="M687" s="7">
        <v>0.40625</v>
      </c>
      <c r="N687" s="7" t="s">
        <v>3734</v>
      </c>
      <c r="O687" s="178" t="s">
        <v>3752</v>
      </c>
      <c r="P687" s="3">
        <v>2011</v>
      </c>
      <c r="Q687" s="4" t="str">
        <f>VLOOKUP(Citas[[#This Row],[VIN]],Servicios[VIN 8 BV],1,0)</f>
        <v>BW067317</v>
      </c>
      <c r="R687" t="str">
        <f>VLOOKUP(Citas[[#This Row],[VIN]],Noshow11[[VIN]:[STATUS]],3,0)</f>
        <v>LATE</v>
      </c>
      <c r="S687" t="str">
        <f t="shared" si="39"/>
        <v>CONCRETADO</v>
      </c>
      <c r="T687" t="str">
        <f t="shared" si="40"/>
        <v>CONCRETADO</v>
      </c>
    </row>
    <row r="688" spans="1:20">
      <c r="A688" s="1">
        <v>45014</v>
      </c>
      <c r="B688" s="7">
        <v>0.375</v>
      </c>
      <c r="C688" s="151">
        <v>0</v>
      </c>
      <c r="D688">
        <v>113199</v>
      </c>
      <c r="E688" s="4" t="s">
        <v>20302</v>
      </c>
      <c r="F688" s="4" t="s">
        <v>4359</v>
      </c>
      <c r="G688" s="3" t="s">
        <v>20303</v>
      </c>
      <c r="H688" s="3" t="s">
        <v>58</v>
      </c>
      <c r="I688" s="4" t="s">
        <v>20418</v>
      </c>
      <c r="J688" t="s">
        <v>20419</v>
      </c>
      <c r="K688" t="s">
        <v>310</v>
      </c>
      <c r="L688" t="s">
        <v>120</v>
      </c>
      <c r="M688" s="7">
        <v>0.38541666666666669</v>
      </c>
      <c r="N688" s="7">
        <v>0.42708333333333331</v>
      </c>
      <c r="O688" s="178" t="s">
        <v>3740</v>
      </c>
      <c r="P688" s="3">
        <v>2023</v>
      </c>
      <c r="Q688" s="4" t="e">
        <f>VLOOKUP(Citas[[#This Row],[VIN]],Servicios[VIN 8 BV],1,0)</f>
        <v>#N/A</v>
      </c>
      <c r="R688" t="str">
        <f>VLOOKUP(Citas[[#This Row],[VIN]],Noshow11[[VIN]:[STATUS]],3,0)</f>
        <v>ON TIME</v>
      </c>
      <c r="S688" t="str">
        <f t="shared" si="39"/>
        <v>CONCRETADO</v>
      </c>
      <c r="T688" t="str">
        <f t="shared" si="40"/>
        <v>CONCRETADO</v>
      </c>
    </row>
    <row r="689" spans="1:20">
      <c r="A689" s="1">
        <v>45014</v>
      </c>
      <c r="B689" s="7">
        <v>0.375</v>
      </c>
      <c r="C689" s="151">
        <v>4210</v>
      </c>
      <c r="D689">
        <v>113224</v>
      </c>
      <c r="E689" s="4" t="s">
        <v>20304</v>
      </c>
      <c r="F689" s="4"/>
      <c r="G689" s="3" t="s">
        <v>20305</v>
      </c>
      <c r="H689" s="3" t="s">
        <v>49</v>
      </c>
      <c r="I689" s="4" t="s">
        <v>20420</v>
      </c>
      <c r="J689" t="s">
        <v>20421</v>
      </c>
      <c r="K689" t="s">
        <v>338</v>
      </c>
      <c r="L689" t="s">
        <v>119</v>
      </c>
      <c r="M689" s="7">
        <v>0.45833333333333331</v>
      </c>
      <c r="N689" s="7">
        <v>0.75</v>
      </c>
      <c r="O689" s="178" t="s">
        <v>3728</v>
      </c>
      <c r="P689" s="3">
        <v>2015</v>
      </c>
      <c r="Q689" s="4" t="str">
        <f>VLOOKUP(Citas[[#This Row],[VIN]],Servicios[VIN 8 BV],1,0)</f>
        <v>F6165271</v>
      </c>
      <c r="R689" t="str">
        <f>VLOOKUP(Citas[[#This Row],[VIN]],Noshow11[[VIN]:[STATUS]],3,0)</f>
        <v>ON TIME</v>
      </c>
      <c r="S689" t="str">
        <f t="shared" si="39"/>
        <v>CONCRETADO</v>
      </c>
      <c r="T689" t="str">
        <f t="shared" si="40"/>
        <v>CONCRETADO</v>
      </c>
    </row>
    <row r="690" spans="1:20">
      <c r="A690" s="1">
        <v>45014</v>
      </c>
      <c r="B690" s="7">
        <v>0.38541666666666669</v>
      </c>
      <c r="C690" s="151">
        <v>0</v>
      </c>
      <c r="D690">
        <v>112949</v>
      </c>
      <c r="E690" s="4" t="s">
        <v>20306</v>
      </c>
      <c r="F690" s="4" t="s">
        <v>51</v>
      </c>
      <c r="G690" s="3" t="s">
        <v>20301</v>
      </c>
      <c r="H690" s="3" t="s">
        <v>58</v>
      </c>
      <c r="I690" s="4" t="s">
        <v>20416</v>
      </c>
      <c r="J690" t="s">
        <v>20417</v>
      </c>
      <c r="K690" t="s">
        <v>295</v>
      </c>
      <c r="L690" t="s">
        <v>118</v>
      </c>
      <c r="M690" s="7">
        <v>0.48958333333333331</v>
      </c>
      <c r="N690" s="7" t="s">
        <v>3734</v>
      </c>
      <c r="O690" s="178" t="s">
        <v>3744</v>
      </c>
      <c r="P690" s="3">
        <v>2011</v>
      </c>
      <c r="Q690" s="4" t="str">
        <f>VLOOKUP(Citas[[#This Row],[VIN]],Servicios[VIN 8 BV],1,0)</f>
        <v>BW067317</v>
      </c>
      <c r="R690" t="str">
        <f>VLOOKUP(Citas[[#This Row],[VIN]],Noshow11[[VIN]:[STATUS]],3,0)</f>
        <v>LATE</v>
      </c>
      <c r="S690" t="str">
        <f t="shared" si="39"/>
        <v>CONCRETADO</v>
      </c>
      <c r="T690" t="str">
        <f t="shared" si="40"/>
        <v>CONCRETADO</v>
      </c>
    </row>
    <row r="691" spans="1:20">
      <c r="A691" s="1">
        <v>45014</v>
      </c>
      <c r="B691" s="7">
        <v>0.39583333333333331</v>
      </c>
      <c r="C691" s="151">
        <v>835.2</v>
      </c>
      <c r="D691">
        <v>113131</v>
      </c>
      <c r="E691" s="4" t="s">
        <v>20307</v>
      </c>
      <c r="F691" s="4"/>
      <c r="G691" s="3" t="s">
        <v>20308</v>
      </c>
      <c r="H691" s="3" t="s">
        <v>58</v>
      </c>
      <c r="I691" s="4" t="s">
        <v>20422</v>
      </c>
      <c r="J691" t="s">
        <v>20423</v>
      </c>
      <c r="K691" t="s">
        <v>244</v>
      </c>
      <c r="L691" t="s">
        <v>120</v>
      </c>
      <c r="M691" s="7">
        <v>0.41666666666666669</v>
      </c>
      <c r="N691" s="7" t="s">
        <v>3734</v>
      </c>
      <c r="O691" s="178" t="s">
        <v>3735</v>
      </c>
      <c r="P691" s="3">
        <v>2022</v>
      </c>
      <c r="Q691" s="4" t="e">
        <f>VLOOKUP(Citas[[#This Row],[VIN]],Servicios[VIN 8 BV],1,0)</f>
        <v>#N/A</v>
      </c>
      <c r="R691" t="str">
        <f>VLOOKUP(Citas[[#This Row],[VIN]],Noshow11[[VIN]:[STATUS]],3,0)</f>
        <v>ON TIME</v>
      </c>
      <c r="S691" t="str">
        <f t="shared" si="39"/>
        <v>CONCRETADO</v>
      </c>
      <c r="T691" t="str">
        <f t="shared" si="40"/>
        <v>CONCRETADO</v>
      </c>
    </row>
    <row r="692" spans="1:20">
      <c r="A692" s="1">
        <v>45014</v>
      </c>
      <c r="B692" s="7">
        <v>0.39583333333333331</v>
      </c>
      <c r="C692" s="151">
        <v>6598</v>
      </c>
      <c r="D692">
        <v>113137</v>
      </c>
      <c r="E692" s="4" t="s">
        <v>20309</v>
      </c>
      <c r="F692" s="4" t="s">
        <v>3739</v>
      </c>
      <c r="G692" s="3" t="s">
        <v>20310</v>
      </c>
      <c r="H692" s="3" t="s">
        <v>54</v>
      </c>
      <c r="I692" s="4" t="s">
        <v>20424</v>
      </c>
      <c r="J692" t="s">
        <v>20425</v>
      </c>
      <c r="K692" t="s">
        <v>517</v>
      </c>
      <c r="L692" t="s">
        <v>118</v>
      </c>
      <c r="M692" s="7">
        <v>0.40625</v>
      </c>
      <c r="N692" s="7">
        <v>0.58333333333333337</v>
      </c>
      <c r="O692" s="178" t="s">
        <v>3740</v>
      </c>
      <c r="P692" s="3">
        <v>2006</v>
      </c>
      <c r="Q692" s="4" t="e">
        <f>VLOOKUP(Citas[[#This Row],[VIN]],Servicios[VIN 8 BV],1,0)</f>
        <v>#N/A</v>
      </c>
      <c r="R692" t="str">
        <f>VLOOKUP(Citas[[#This Row],[VIN]],Noshow11[[VIN]:[STATUS]],3,0)</f>
        <v>NO SHOW</v>
      </c>
      <c r="S692" t="b">
        <f t="shared" si="39"/>
        <v>0</v>
      </c>
      <c r="T692" t="b">
        <f t="shared" si="40"/>
        <v>0</v>
      </c>
    </row>
    <row r="693" spans="1:20">
      <c r="A693" s="1">
        <v>45014</v>
      </c>
      <c r="B693" s="7">
        <v>0.39583333333333331</v>
      </c>
      <c r="C693" s="151">
        <v>1899</v>
      </c>
      <c r="D693">
        <v>113176</v>
      </c>
      <c r="E693" s="4" t="s">
        <v>3738</v>
      </c>
      <c r="F693" s="4"/>
      <c r="G693" s="3" t="s">
        <v>20311</v>
      </c>
      <c r="H693" s="3" t="s">
        <v>58</v>
      </c>
      <c r="I693" s="4" t="s">
        <v>20426</v>
      </c>
      <c r="J693" t="s">
        <v>20427</v>
      </c>
      <c r="K693" t="s">
        <v>251</v>
      </c>
      <c r="L693" t="s">
        <v>119</v>
      </c>
      <c r="M693" s="7">
        <v>0.4375</v>
      </c>
      <c r="N693" s="7">
        <v>0.58333333333333337</v>
      </c>
      <c r="O693" s="178" t="s">
        <v>3728</v>
      </c>
      <c r="P693" s="3">
        <v>2022</v>
      </c>
      <c r="Q693" s="4" t="str">
        <f>VLOOKUP(Citas[[#This Row],[VIN]],Servicios[VIN 8 BV],1,0)</f>
        <v>N1328989</v>
      </c>
      <c r="R693" t="str">
        <f>VLOOKUP(Citas[[#This Row],[VIN]],Noshow11[[VIN]:[STATUS]],3,0)</f>
        <v>ON TIME</v>
      </c>
      <c r="S693" t="str">
        <f t="shared" si="39"/>
        <v>CONCRETADO</v>
      </c>
      <c r="T693" t="str">
        <f t="shared" si="40"/>
        <v>CONCRETADO</v>
      </c>
    </row>
    <row r="694" spans="1:20">
      <c r="A694" s="1">
        <v>45014</v>
      </c>
      <c r="B694" s="7">
        <v>0.41666666666666669</v>
      </c>
      <c r="C694" s="151">
        <v>3260</v>
      </c>
      <c r="D694">
        <v>112964</v>
      </c>
      <c r="E694" s="4" t="s">
        <v>3757</v>
      </c>
      <c r="F694" s="4" t="s">
        <v>3758</v>
      </c>
      <c r="G694" s="3" t="s">
        <v>20312</v>
      </c>
      <c r="H694" s="3" t="s">
        <v>54</v>
      </c>
      <c r="I694" s="4" t="s">
        <v>20428</v>
      </c>
      <c r="J694" t="s">
        <v>20429</v>
      </c>
      <c r="K694" t="s">
        <v>459</v>
      </c>
      <c r="L694" t="s">
        <v>119</v>
      </c>
      <c r="M694" s="7" t="s">
        <v>3845</v>
      </c>
      <c r="N694" s="7" t="s">
        <v>3760</v>
      </c>
      <c r="O694" s="178" t="s">
        <v>3761</v>
      </c>
      <c r="P694" s="3">
        <v>2021</v>
      </c>
      <c r="Q694" s="4" t="str">
        <f>VLOOKUP(Citas[[#This Row],[VIN]],Servicios[VIN 8 BV],1,0)</f>
        <v>MJ026531</v>
      </c>
      <c r="R694" t="str">
        <f>VLOOKUP(Citas[[#This Row],[VIN]],Noshow11[[VIN]:[STATUS]],3,0)</f>
        <v>ON TIME</v>
      </c>
      <c r="S694" t="str">
        <f t="shared" si="39"/>
        <v>CONCRETADO</v>
      </c>
      <c r="T694" t="str">
        <f t="shared" si="40"/>
        <v>CONCRETADO</v>
      </c>
    </row>
    <row r="695" spans="1:20">
      <c r="A695" s="1">
        <v>45014</v>
      </c>
      <c r="B695" s="7">
        <v>0.41666666666666669</v>
      </c>
      <c r="C695" s="151">
        <v>1899</v>
      </c>
      <c r="D695">
        <v>113132</v>
      </c>
      <c r="E695" s="4" t="s">
        <v>3784</v>
      </c>
      <c r="F695" s="4" t="s">
        <v>3739</v>
      </c>
      <c r="G695" s="3" t="s">
        <v>20313</v>
      </c>
      <c r="H695" s="3" t="s">
        <v>54</v>
      </c>
      <c r="I695" s="4" t="s">
        <v>20430</v>
      </c>
      <c r="J695" t="s">
        <v>20431</v>
      </c>
      <c r="K695" t="s">
        <v>367</v>
      </c>
      <c r="L695" t="s">
        <v>118</v>
      </c>
      <c r="M695" s="7">
        <v>0.44791666666666669</v>
      </c>
      <c r="N695" s="7">
        <v>0.65625</v>
      </c>
      <c r="O695" s="178" t="s">
        <v>3740</v>
      </c>
      <c r="P695" s="3">
        <v>2014</v>
      </c>
      <c r="Q695" s="4" t="str">
        <f>VLOOKUP(Citas[[#This Row],[VIN]],Servicios[VIN 8 BV],1,0)</f>
        <v>ES406813</v>
      </c>
      <c r="R695" t="str">
        <f>VLOOKUP(Citas[[#This Row],[VIN]],Noshow11[[VIN]:[STATUS]],3,0)</f>
        <v>ON TIME</v>
      </c>
      <c r="S695" t="str">
        <f t="shared" si="39"/>
        <v>CONCRETADO</v>
      </c>
      <c r="T695" t="str">
        <f t="shared" si="40"/>
        <v>CONCRETADO</v>
      </c>
    </row>
    <row r="696" spans="1:20">
      <c r="A696" s="1">
        <v>45014</v>
      </c>
      <c r="B696" s="7">
        <v>0.41666666666666669</v>
      </c>
      <c r="C696" s="151">
        <v>3260</v>
      </c>
      <c r="D696">
        <v>113156</v>
      </c>
      <c r="E696" s="4" t="s">
        <v>3763</v>
      </c>
      <c r="F696" s="4"/>
      <c r="G696" s="3" t="s">
        <v>20314</v>
      </c>
      <c r="H696" s="3" t="s">
        <v>49</v>
      </c>
      <c r="I696" s="4" t="s">
        <v>20432</v>
      </c>
      <c r="J696" t="s">
        <v>20433</v>
      </c>
      <c r="K696" t="s">
        <v>295</v>
      </c>
      <c r="L696" t="s">
        <v>120</v>
      </c>
      <c r="M696" s="7">
        <v>0.42708333333333331</v>
      </c>
      <c r="N696" s="7">
        <v>0.58333333333333337</v>
      </c>
      <c r="O696" s="178" t="s">
        <v>3756</v>
      </c>
      <c r="P696" s="3">
        <v>2016</v>
      </c>
      <c r="Q696" s="4" t="str">
        <f>VLOOKUP(Citas[[#This Row],[VIN]],Servicios[VIN 8 BV],1,0)</f>
        <v>GW488793</v>
      </c>
      <c r="R696" t="str">
        <f>VLOOKUP(Citas[[#This Row],[VIN]],Noshow11[[VIN]:[STATUS]],3,0)</f>
        <v>ON TIME</v>
      </c>
      <c r="S696" t="str">
        <f t="shared" si="39"/>
        <v>CONCRETADO</v>
      </c>
      <c r="T696" t="str">
        <f t="shared" si="40"/>
        <v>CONCRETADO</v>
      </c>
    </row>
    <row r="697" spans="1:20">
      <c r="A697" s="1">
        <v>45014</v>
      </c>
      <c r="B697" s="7">
        <v>0.42708333333333331</v>
      </c>
      <c r="C697" s="151">
        <v>6599</v>
      </c>
      <c r="D697">
        <v>113200</v>
      </c>
      <c r="E697" s="4" t="s">
        <v>3794</v>
      </c>
      <c r="F697" s="4" t="s">
        <v>3758</v>
      </c>
      <c r="G697" s="3" t="s">
        <v>20315</v>
      </c>
      <c r="H697" s="3" t="s">
        <v>54</v>
      </c>
      <c r="I697" s="4" t="s">
        <v>3730</v>
      </c>
      <c r="J697" t="s">
        <v>20434</v>
      </c>
      <c r="K697" t="s">
        <v>20435</v>
      </c>
      <c r="L697" t="s">
        <v>119</v>
      </c>
      <c r="M697" s="7" t="s">
        <v>3845</v>
      </c>
      <c r="N697" s="7" t="s">
        <v>3760</v>
      </c>
      <c r="O697" s="178" t="s">
        <v>3761</v>
      </c>
      <c r="P697" s="3">
        <v>2019</v>
      </c>
      <c r="Q697" s="4" t="str">
        <f>VLOOKUP(Citas[[#This Row],[VIN]],Servicios[VIN 8 BV],1,0)</f>
        <v>K5675332</v>
      </c>
      <c r="R697" t="str">
        <f>VLOOKUP(Citas[[#This Row],[VIN]],Noshow11[[VIN]:[STATUS]],3,0)</f>
        <v>ON TIME</v>
      </c>
      <c r="S697" t="str">
        <f t="shared" si="39"/>
        <v>CONCRETADO</v>
      </c>
      <c r="T697" t="str">
        <f t="shared" si="40"/>
        <v>CONCRETADO</v>
      </c>
    </row>
    <row r="698" spans="1:20">
      <c r="A698" s="1">
        <v>45014</v>
      </c>
      <c r="B698" s="7">
        <v>0.4375</v>
      </c>
      <c r="C698" s="151">
        <v>3260</v>
      </c>
      <c r="D698">
        <v>113180</v>
      </c>
      <c r="E698" s="4" t="s">
        <v>3757</v>
      </c>
      <c r="F698" s="4" t="s">
        <v>3739</v>
      </c>
      <c r="G698" s="3" t="s">
        <v>20316</v>
      </c>
      <c r="H698" s="3" t="s">
        <v>54</v>
      </c>
      <c r="I698" s="4" t="s">
        <v>20436</v>
      </c>
      <c r="J698" t="s">
        <v>20437</v>
      </c>
      <c r="K698" t="s">
        <v>231</v>
      </c>
      <c r="L698" t="s">
        <v>120</v>
      </c>
      <c r="M698" s="7">
        <v>0.46875</v>
      </c>
      <c r="N698" s="7">
        <v>0.66666666666666663</v>
      </c>
      <c r="O698" s="178" t="s">
        <v>3740</v>
      </c>
      <c r="P698" s="3">
        <v>2019</v>
      </c>
      <c r="Q698" s="4" t="str">
        <f>VLOOKUP(Citas[[#This Row],[VIN]],Servicios[VIN 8 BV],1,0)</f>
        <v>K1173500</v>
      </c>
      <c r="R698" t="str">
        <f>VLOOKUP(Citas[[#This Row],[VIN]],Noshow11[[VIN]:[STATUS]],3,0)</f>
        <v>ON TIME</v>
      </c>
      <c r="S698" t="str">
        <f t="shared" si="39"/>
        <v>CONCRETADO</v>
      </c>
      <c r="T698" t="str">
        <f t="shared" si="40"/>
        <v>CONCRETADO</v>
      </c>
    </row>
    <row r="699" spans="1:20">
      <c r="A699" s="1">
        <v>45014</v>
      </c>
      <c r="B699" s="7">
        <v>0.4375</v>
      </c>
      <c r="C699" s="151">
        <v>0</v>
      </c>
      <c r="D699">
        <v>113188</v>
      </c>
      <c r="E699" s="4" t="s">
        <v>20317</v>
      </c>
      <c r="F699" s="4"/>
      <c r="G699" s="3" t="s">
        <v>20318</v>
      </c>
      <c r="H699" s="3" t="s">
        <v>45</v>
      </c>
      <c r="I699" s="4" t="s">
        <v>20438</v>
      </c>
      <c r="J699" t="s">
        <v>20439</v>
      </c>
      <c r="K699" t="s">
        <v>231</v>
      </c>
      <c r="L699" t="s">
        <v>118</v>
      </c>
      <c r="M699" s="7">
        <v>0.5</v>
      </c>
      <c r="N699" s="7">
        <v>0.66666666666666663</v>
      </c>
      <c r="O699" s="178" t="s">
        <v>3737</v>
      </c>
      <c r="P699" s="3">
        <v>2016</v>
      </c>
      <c r="Q699" s="4" t="str">
        <f>VLOOKUP(Citas[[#This Row],[VIN]],Servicios[VIN 8 BV],1,0)</f>
        <v>G1447998</v>
      </c>
      <c r="R699" t="str">
        <f>VLOOKUP(Citas[[#This Row],[VIN]],Noshow11[[VIN]:[STATUS]],3,0)</f>
        <v>ON TIME</v>
      </c>
      <c r="S699" t="str">
        <f t="shared" si="39"/>
        <v>CONCRETADO</v>
      </c>
      <c r="T699" t="str">
        <f t="shared" si="40"/>
        <v>CONCRETADO</v>
      </c>
    </row>
    <row r="700" spans="1:20">
      <c r="A700" s="1">
        <v>45014</v>
      </c>
      <c r="B700" s="7">
        <v>0.45833333333333331</v>
      </c>
      <c r="C700" s="151">
        <v>3260</v>
      </c>
      <c r="D700">
        <v>112518</v>
      </c>
      <c r="E700" s="4" t="s">
        <v>3798</v>
      </c>
      <c r="F700" s="4" t="s">
        <v>3739</v>
      </c>
      <c r="G700" s="3" t="s">
        <v>20319</v>
      </c>
      <c r="H700" s="3" t="s">
        <v>54</v>
      </c>
      <c r="I700" s="4" t="s">
        <v>20440</v>
      </c>
      <c r="J700" t="s">
        <v>20441</v>
      </c>
      <c r="K700" t="s">
        <v>231</v>
      </c>
      <c r="L700" t="s">
        <v>120</v>
      </c>
      <c r="M700" s="7">
        <v>0.5</v>
      </c>
      <c r="N700" s="7">
        <v>0.70833333333333337</v>
      </c>
      <c r="O700" s="178" t="s">
        <v>3740</v>
      </c>
      <c r="P700" s="3">
        <v>2017</v>
      </c>
      <c r="Q700" s="4" t="str">
        <f>VLOOKUP(Citas[[#This Row],[VIN]],Servicios[VIN 8 BV],1,0)</f>
        <v>H1015751</v>
      </c>
      <c r="R700" t="str">
        <f>VLOOKUP(Citas[[#This Row],[VIN]],Noshow11[[VIN]:[STATUS]],3,0)</f>
        <v>ON TIME</v>
      </c>
      <c r="S700" t="str">
        <f t="shared" si="39"/>
        <v>CONCRETADO</v>
      </c>
      <c r="T700" t="str">
        <f t="shared" si="40"/>
        <v>CONCRETADO</v>
      </c>
    </row>
    <row r="701" spans="1:20">
      <c r="A701" s="1">
        <v>45014</v>
      </c>
      <c r="B701" s="7">
        <v>0.45833333333333331</v>
      </c>
      <c r="C701" s="151">
        <v>1899</v>
      </c>
      <c r="D701">
        <v>112959</v>
      </c>
      <c r="E701" s="4" t="s">
        <v>3812</v>
      </c>
      <c r="F701" s="4" t="s">
        <v>3758</v>
      </c>
      <c r="G701" s="3" t="s">
        <v>20320</v>
      </c>
      <c r="H701" s="3" t="s">
        <v>54</v>
      </c>
      <c r="I701" s="4" t="s">
        <v>20442</v>
      </c>
      <c r="J701" t="s">
        <v>20443</v>
      </c>
      <c r="K701" t="s">
        <v>20444</v>
      </c>
      <c r="L701" t="s">
        <v>119</v>
      </c>
      <c r="M701" s="7" t="s">
        <v>3845</v>
      </c>
      <c r="N701" s="7" t="s">
        <v>3760</v>
      </c>
      <c r="O701" s="178" t="s">
        <v>3761</v>
      </c>
      <c r="P701" s="3">
        <v>2008</v>
      </c>
      <c r="Q701" s="4" t="str">
        <f>VLOOKUP(Citas[[#This Row],[VIN]],Servicios[VIN 8 BV],1,0)</f>
        <v>8K032387</v>
      </c>
      <c r="R701" t="str">
        <f>VLOOKUP(Citas[[#This Row],[VIN]],Noshow11[[VIN]:[STATUS]],3,0)</f>
        <v>ON TIME</v>
      </c>
      <c r="S701" t="str">
        <f t="shared" si="39"/>
        <v>CONCRETADO</v>
      </c>
      <c r="T701" t="str">
        <f t="shared" si="40"/>
        <v>CONCRETADO</v>
      </c>
    </row>
    <row r="702" spans="1:20">
      <c r="A702" s="1">
        <v>45014</v>
      </c>
      <c r="B702" s="7">
        <v>0.45833333333333331</v>
      </c>
      <c r="C702" s="151">
        <v>835.2</v>
      </c>
      <c r="D702">
        <v>113178</v>
      </c>
      <c r="E702" s="4" t="s">
        <v>20321</v>
      </c>
      <c r="F702" s="4"/>
      <c r="G702" s="3" t="s">
        <v>20322</v>
      </c>
      <c r="H702" s="3" t="s">
        <v>54</v>
      </c>
      <c r="I702" s="4" t="s">
        <v>3730</v>
      </c>
      <c r="J702" t="s">
        <v>20445</v>
      </c>
      <c r="K702" t="s">
        <v>310</v>
      </c>
      <c r="L702" t="s">
        <v>118</v>
      </c>
      <c r="M702" s="7">
        <v>0.52083333333333337</v>
      </c>
      <c r="N702" s="7" t="s">
        <v>3734</v>
      </c>
      <c r="O702" s="178" t="s">
        <v>3752</v>
      </c>
      <c r="P702" s="3">
        <v>2023</v>
      </c>
      <c r="Q702" s="4" t="e">
        <f>VLOOKUP(Citas[[#This Row],[VIN]],Servicios[VIN 8 BV],1,0)</f>
        <v>#N/A</v>
      </c>
      <c r="R702" t="str">
        <f>VLOOKUP(Citas[[#This Row],[VIN]],Noshow11[[VIN]:[STATUS]],3,0)</f>
        <v>ON TIME</v>
      </c>
      <c r="S702" t="str">
        <f t="shared" si="39"/>
        <v>CONCRETADO</v>
      </c>
      <c r="T702" t="str">
        <f t="shared" si="40"/>
        <v>CONCRETADO</v>
      </c>
    </row>
    <row r="703" spans="1:20">
      <c r="A703" s="1">
        <v>45014</v>
      </c>
      <c r="B703" s="7">
        <v>0.46875</v>
      </c>
      <c r="C703" s="151">
        <v>0</v>
      </c>
      <c r="D703">
        <v>113195</v>
      </c>
      <c r="E703" s="4" t="s">
        <v>20323</v>
      </c>
      <c r="F703" s="4" t="s">
        <v>4359</v>
      </c>
      <c r="G703" s="3" t="s">
        <v>20322</v>
      </c>
      <c r="H703" s="3" t="s">
        <v>54</v>
      </c>
      <c r="I703" s="4" t="s">
        <v>3730</v>
      </c>
      <c r="J703" t="s">
        <v>20445</v>
      </c>
      <c r="K703" t="s">
        <v>310</v>
      </c>
      <c r="L703" t="s">
        <v>118</v>
      </c>
      <c r="M703" s="7">
        <v>0.48958333333333331</v>
      </c>
      <c r="N703" s="7" t="s">
        <v>3734</v>
      </c>
      <c r="O703" s="178" t="s">
        <v>3740</v>
      </c>
      <c r="P703" s="3">
        <v>2023</v>
      </c>
      <c r="Q703" s="4" t="e">
        <f>VLOOKUP(Citas[[#This Row],[VIN]],Servicios[VIN 8 BV],1,0)</f>
        <v>#N/A</v>
      </c>
      <c r="R703" t="str">
        <f>VLOOKUP(Citas[[#This Row],[VIN]],Noshow11[[VIN]:[STATUS]],3,0)</f>
        <v>ON TIME</v>
      </c>
      <c r="S703" t="str">
        <f t="shared" si="39"/>
        <v>CONCRETADO</v>
      </c>
      <c r="T703" t="str">
        <f t="shared" si="40"/>
        <v>CONCRETADO</v>
      </c>
    </row>
    <row r="704" spans="1:20">
      <c r="A704" s="1">
        <v>45014</v>
      </c>
      <c r="B704" s="7">
        <v>0.46875</v>
      </c>
      <c r="C704" s="151">
        <v>0</v>
      </c>
      <c r="D704">
        <v>113205</v>
      </c>
      <c r="E704" s="4" t="s">
        <v>20324</v>
      </c>
      <c r="F704" s="4" t="s">
        <v>20325</v>
      </c>
      <c r="G704" s="3" t="s">
        <v>20320</v>
      </c>
      <c r="H704" s="3" t="s">
        <v>54</v>
      </c>
      <c r="I704" s="4" t="s">
        <v>20442</v>
      </c>
      <c r="J704" t="s">
        <v>20443</v>
      </c>
      <c r="K704" t="s">
        <v>20444</v>
      </c>
      <c r="L704" t="s">
        <v>119</v>
      </c>
      <c r="M704" s="7" t="s">
        <v>3845</v>
      </c>
      <c r="N704" s="7" t="s">
        <v>3760</v>
      </c>
      <c r="O704" s="178" t="s">
        <v>3761</v>
      </c>
      <c r="P704" s="3">
        <v>2008</v>
      </c>
      <c r="Q704" s="4" t="str">
        <f>VLOOKUP(Citas[[#This Row],[VIN]],Servicios[VIN 8 BV],1,0)</f>
        <v>8K032387</v>
      </c>
      <c r="R704" t="str">
        <f>VLOOKUP(Citas[[#This Row],[VIN]],Noshow11[[VIN]:[STATUS]],3,0)</f>
        <v>ON TIME</v>
      </c>
      <c r="S704" t="str">
        <f t="shared" si="39"/>
        <v>CONCRETADO</v>
      </c>
      <c r="T704" t="str">
        <f t="shared" si="40"/>
        <v>CONCRETADO</v>
      </c>
    </row>
    <row r="705" spans="1:20">
      <c r="A705" s="1">
        <v>45014</v>
      </c>
      <c r="B705" s="7">
        <v>0.47916666666666669</v>
      </c>
      <c r="C705" s="151">
        <v>5330</v>
      </c>
      <c r="D705">
        <v>112971</v>
      </c>
      <c r="E705" s="4" t="s">
        <v>3828</v>
      </c>
      <c r="F705" s="4" t="s">
        <v>3739</v>
      </c>
      <c r="G705" s="3" t="s">
        <v>20326</v>
      </c>
      <c r="H705" s="3" t="s">
        <v>45</v>
      </c>
      <c r="I705" s="4" t="s">
        <v>20446</v>
      </c>
      <c r="J705" t="s">
        <v>20447</v>
      </c>
      <c r="K705" t="s">
        <v>244</v>
      </c>
      <c r="L705" t="s">
        <v>118</v>
      </c>
      <c r="M705" s="7">
        <v>0.52083333333333337</v>
      </c>
      <c r="N705" s="7">
        <v>0.66666666666666663</v>
      </c>
      <c r="O705" s="178" t="s">
        <v>3740</v>
      </c>
      <c r="P705" s="3">
        <v>2021</v>
      </c>
      <c r="Q705" s="4" t="str">
        <f>VLOOKUP(Citas[[#This Row],[VIN]],Servicios[VIN 8 BV],1,0)</f>
        <v>MK017561</v>
      </c>
      <c r="R705" t="str">
        <f>VLOOKUP(Citas[[#This Row],[VIN]],Noshow11[[VIN]:[STATUS]],3,0)</f>
        <v>ON TIME</v>
      </c>
      <c r="S705" t="str">
        <f t="shared" ref="S705:S736" si="41">IF(OR(R705="ON TIME",R705="LATE"),"CONCRETADO")</f>
        <v>CONCRETADO</v>
      </c>
      <c r="T705" t="str">
        <f t="shared" ref="T705:T736" si="42">IF(OR(R705="ON TIME",R705="LATE"),"CONCRETADO")</f>
        <v>CONCRETADO</v>
      </c>
    </row>
    <row r="706" spans="1:20">
      <c r="A706" s="1">
        <v>45014</v>
      </c>
      <c r="B706" s="7">
        <v>0.47916666666666669</v>
      </c>
      <c r="C706" s="151">
        <v>5140</v>
      </c>
      <c r="D706">
        <v>113066</v>
      </c>
      <c r="E706" s="4" t="s">
        <v>3793</v>
      </c>
      <c r="F706" s="4"/>
      <c r="G706" s="3" t="s">
        <v>3988</v>
      </c>
      <c r="H706" s="3" t="s">
        <v>54</v>
      </c>
      <c r="I706" s="4" t="s">
        <v>3989</v>
      </c>
      <c r="J706" t="s">
        <v>4455</v>
      </c>
      <c r="K706" t="s">
        <v>215</v>
      </c>
      <c r="L706" t="s">
        <v>120</v>
      </c>
      <c r="M706" s="7">
        <v>0.48958333333333331</v>
      </c>
      <c r="N706" s="7">
        <v>0.58333333333333337</v>
      </c>
      <c r="O706" s="178" t="s">
        <v>3756</v>
      </c>
      <c r="P706" s="3">
        <v>2020</v>
      </c>
      <c r="Q706" s="4" t="str">
        <f>VLOOKUP(Citas[[#This Row],[VIN]],Servicios[VIN 8 BV],1,0)</f>
        <v>L3126545</v>
      </c>
      <c r="R706" t="str">
        <f>VLOOKUP(Citas[[#This Row],[VIN]],Noshow11[[VIN]:[STATUS]],3,0)</f>
        <v>CANCEL</v>
      </c>
      <c r="S706" t="b">
        <f t="shared" si="41"/>
        <v>0</v>
      </c>
      <c r="T706" t="b">
        <f t="shared" si="42"/>
        <v>0</v>
      </c>
    </row>
    <row r="707" spans="1:20">
      <c r="A707" s="1">
        <v>45014</v>
      </c>
      <c r="B707" s="7">
        <v>0.47916666666666669</v>
      </c>
      <c r="C707" s="151">
        <v>3260</v>
      </c>
      <c r="D707">
        <v>113092</v>
      </c>
      <c r="E707" s="4" t="s">
        <v>3771</v>
      </c>
      <c r="F707" s="4" t="s">
        <v>3758</v>
      </c>
      <c r="G707" s="3" t="s">
        <v>20327</v>
      </c>
      <c r="H707" s="3" t="s">
        <v>54</v>
      </c>
      <c r="I707" s="4" t="s">
        <v>20448</v>
      </c>
      <c r="J707" t="s">
        <v>20449</v>
      </c>
      <c r="K707" t="s">
        <v>244</v>
      </c>
      <c r="L707" t="s">
        <v>119</v>
      </c>
      <c r="M707" s="7" t="s">
        <v>3845</v>
      </c>
      <c r="N707" s="7" t="s">
        <v>3760</v>
      </c>
      <c r="O707" s="178" t="s">
        <v>3761</v>
      </c>
      <c r="P707" s="3">
        <v>2022</v>
      </c>
      <c r="Q707" s="4" t="str">
        <f>VLOOKUP(Citas[[#This Row],[VIN]],Servicios[VIN 8 BV],1,0)</f>
        <v>N3002270</v>
      </c>
      <c r="R707" t="str">
        <f>VLOOKUP(Citas[[#This Row],[VIN]],Noshow11[[VIN]:[STATUS]],3,0)</f>
        <v>ON TIME</v>
      </c>
      <c r="S707" t="str">
        <f t="shared" si="41"/>
        <v>CONCRETADO</v>
      </c>
      <c r="T707" t="str">
        <f t="shared" si="42"/>
        <v>CONCRETADO</v>
      </c>
    </row>
    <row r="708" spans="1:20">
      <c r="A708" s="1">
        <v>45014</v>
      </c>
      <c r="B708" s="7">
        <v>0.48958333333333331</v>
      </c>
      <c r="C708" s="151">
        <v>1899</v>
      </c>
      <c r="D708">
        <v>113094</v>
      </c>
      <c r="E708" s="4" t="s">
        <v>3738</v>
      </c>
      <c r="F708" s="4" t="s">
        <v>3758</v>
      </c>
      <c r="G708" s="3" t="s">
        <v>20328</v>
      </c>
      <c r="H708" s="3" t="s">
        <v>54</v>
      </c>
      <c r="I708" s="4" t="s">
        <v>3730</v>
      </c>
      <c r="J708" t="s">
        <v>20172</v>
      </c>
      <c r="K708" t="s">
        <v>295</v>
      </c>
      <c r="L708" t="s">
        <v>119</v>
      </c>
      <c r="M708" s="7" t="s">
        <v>3845</v>
      </c>
      <c r="N708" s="7" t="s">
        <v>3760</v>
      </c>
      <c r="O708" s="178" t="s">
        <v>3761</v>
      </c>
      <c r="P708" s="3">
        <v>2022</v>
      </c>
      <c r="Q708" s="4" t="str">
        <f>VLOOKUP(Citas[[#This Row],[VIN]],Servicios[VIN 8 BV],1,0)</f>
        <v>NW266800</v>
      </c>
      <c r="R708" t="str">
        <f>VLOOKUP(Citas[[#This Row],[VIN]],Noshow11[[VIN]:[STATUS]],3,0)</f>
        <v>ON TIME</v>
      </c>
      <c r="S708" t="str">
        <f t="shared" si="41"/>
        <v>CONCRETADO</v>
      </c>
      <c r="T708" t="str">
        <f t="shared" si="42"/>
        <v>CONCRETADO</v>
      </c>
    </row>
    <row r="709" spans="1:20">
      <c r="A709" s="1">
        <v>45014</v>
      </c>
      <c r="B709" s="7">
        <v>0.5</v>
      </c>
      <c r="C709" s="151">
        <v>0</v>
      </c>
      <c r="D709" t="s">
        <v>20247</v>
      </c>
      <c r="E709" s="4" t="s">
        <v>20329</v>
      </c>
      <c r="F709" s="4" t="s">
        <v>3758</v>
      </c>
      <c r="G709" s="3">
        <v>75034165</v>
      </c>
      <c r="H709" s="3" t="s">
        <v>54</v>
      </c>
      <c r="I709" s="4" t="s">
        <v>4060</v>
      </c>
      <c r="J709" t="s">
        <v>4061</v>
      </c>
      <c r="K709" t="s">
        <v>231</v>
      </c>
      <c r="L709" t="s">
        <v>120</v>
      </c>
      <c r="M709" s="7" t="s">
        <v>3845</v>
      </c>
      <c r="N709" s="7" t="s">
        <v>3760</v>
      </c>
      <c r="O709" s="178" t="s">
        <v>3761</v>
      </c>
      <c r="P709" s="3">
        <v>2007</v>
      </c>
      <c r="Q709" s="4">
        <f>VLOOKUP(Citas[[#This Row],[VIN]],Servicios[VIN 8 BV],1,0)</f>
        <v>75034165</v>
      </c>
      <c r="R709" t="str">
        <f>VLOOKUP(Citas[[#This Row],[VIN]],Noshow11[[VIN]:[STATUS]],3,0)</f>
        <v>ON TIME</v>
      </c>
      <c r="S709" t="str">
        <f t="shared" si="41"/>
        <v>CONCRETADO</v>
      </c>
      <c r="T709" t="str">
        <f t="shared" si="42"/>
        <v>CONCRETADO</v>
      </c>
    </row>
    <row r="710" spans="1:20">
      <c r="A710" s="1">
        <v>45014</v>
      </c>
      <c r="B710" s="7">
        <v>0.5</v>
      </c>
      <c r="C710" s="151">
        <v>0</v>
      </c>
      <c r="D710" t="s">
        <v>20248</v>
      </c>
      <c r="E710" s="4" t="s">
        <v>20330</v>
      </c>
      <c r="F710" s="4" t="s">
        <v>4359</v>
      </c>
      <c r="G710" s="3" t="s">
        <v>20331</v>
      </c>
      <c r="H710" s="3" t="s">
        <v>54</v>
      </c>
      <c r="I710" s="4" t="s">
        <v>3730</v>
      </c>
      <c r="J710" t="s">
        <v>20450</v>
      </c>
      <c r="K710" t="s">
        <v>231</v>
      </c>
      <c r="L710" t="s">
        <v>118</v>
      </c>
      <c r="M710" s="7">
        <v>0.51041666666666663</v>
      </c>
      <c r="N710" s="7">
        <v>0.55208333333333337</v>
      </c>
      <c r="O710" s="178" t="s">
        <v>3740</v>
      </c>
      <c r="P710" s="3">
        <v>2023</v>
      </c>
      <c r="Q710" s="4" t="e">
        <f>VLOOKUP(Citas[[#This Row],[VIN]],Servicios[VIN 8 BV],1,0)</f>
        <v>#N/A</v>
      </c>
      <c r="R710" t="e">
        <f>VLOOKUP(Citas[[#This Row],[VIN]],Noshow11[[VIN]:[STATUS]],3,0)</f>
        <v>#N/A</v>
      </c>
      <c r="S710" t="e">
        <f t="shared" si="41"/>
        <v>#N/A</v>
      </c>
      <c r="T710" t="e">
        <f t="shared" si="42"/>
        <v>#N/A</v>
      </c>
    </row>
    <row r="711" spans="1:20">
      <c r="A711" s="1">
        <v>45014</v>
      </c>
      <c r="B711" s="7">
        <v>0.51041666666666663</v>
      </c>
      <c r="C711" s="151">
        <v>0</v>
      </c>
      <c r="D711">
        <v>113081</v>
      </c>
      <c r="E711" s="4" t="s">
        <v>20332</v>
      </c>
      <c r="F711" s="4" t="s">
        <v>20278</v>
      </c>
      <c r="G711" s="3" t="s">
        <v>20333</v>
      </c>
      <c r="H711" s="3" t="s">
        <v>54</v>
      </c>
      <c r="I711" s="4" t="s">
        <v>3730</v>
      </c>
      <c r="J711" t="s">
        <v>20451</v>
      </c>
      <c r="K711" t="s">
        <v>251</v>
      </c>
      <c r="L711" t="s">
        <v>119</v>
      </c>
      <c r="M711" s="7" t="s">
        <v>20392</v>
      </c>
      <c r="N711" s="7" t="s">
        <v>3760</v>
      </c>
      <c r="O711" s="178" t="s">
        <v>3761</v>
      </c>
      <c r="P711" s="3">
        <v>2023</v>
      </c>
      <c r="Q711" s="4" t="e">
        <f>VLOOKUP(Citas[[#This Row],[VIN]],Servicios[VIN 8 BV],1,0)</f>
        <v>#N/A</v>
      </c>
      <c r="R711" t="str">
        <f>VLOOKUP(Citas[[#This Row],[VIN]],Noshow11[[VIN]:[STATUS]],3,0)</f>
        <v>ON TIME</v>
      </c>
      <c r="S711" t="str">
        <f t="shared" si="41"/>
        <v>CONCRETADO</v>
      </c>
      <c r="T711" t="str">
        <f t="shared" si="42"/>
        <v>CONCRETADO</v>
      </c>
    </row>
    <row r="712" spans="1:20">
      <c r="A712" s="1">
        <v>45014</v>
      </c>
      <c r="B712" s="7">
        <v>0.52083333333333337</v>
      </c>
      <c r="C712" s="151">
        <v>2849</v>
      </c>
      <c r="D712">
        <v>113215</v>
      </c>
      <c r="E712" s="4" t="s">
        <v>3746</v>
      </c>
      <c r="F712" s="4"/>
      <c r="G712" s="3" t="s">
        <v>20334</v>
      </c>
      <c r="H712" s="3" t="s">
        <v>49</v>
      </c>
      <c r="I712" s="4" t="s">
        <v>20452</v>
      </c>
      <c r="J712" t="s">
        <v>20453</v>
      </c>
      <c r="K712" t="s">
        <v>251</v>
      </c>
      <c r="L712" t="s">
        <v>119</v>
      </c>
      <c r="M712" s="7">
        <v>0.55208333333333337</v>
      </c>
      <c r="N712" s="7">
        <v>0.66666666666666663</v>
      </c>
      <c r="O712" s="178" t="s">
        <v>3756</v>
      </c>
      <c r="P712" s="3">
        <v>2021</v>
      </c>
      <c r="Q712" s="4" t="str">
        <f>VLOOKUP(Citas[[#This Row],[VIN]],Servicios[VIN 8 BV],1,0)</f>
        <v>M0421497</v>
      </c>
      <c r="R712" t="str">
        <f>VLOOKUP(Citas[[#This Row],[VIN]],Noshow11[[VIN]:[STATUS]],3,0)</f>
        <v>ON TIME</v>
      </c>
      <c r="S712" t="str">
        <f t="shared" si="41"/>
        <v>CONCRETADO</v>
      </c>
      <c r="T712" t="str">
        <f t="shared" si="42"/>
        <v>CONCRETADO</v>
      </c>
    </row>
    <row r="713" spans="1:20">
      <c r="A713" s="1">
        <v>45014</v>
      </c>
      <c r="B713" s="7">
        <v>0.52083333333333337</v>
      </c>
      <c r="C713" s="151">
        <v>1899</v>
      </c>
      <c r="D713">
        <v>113229</v>
      </c>
      <c r="E713" s="4" t="s">
        <v>3784</v>
      </c>
      <c r="F713" s="4" t="s">
        <v>3739</v>
      </c>
      <c r="G713" s="3" t="s">
        <v>20335</v>
      </c>
      <c r="H713" s="3" t="s">
        <v>58</v>
      </c>
      <c r="I713" s="4" t="s">
        <v>20454</v>
      </c>
      <c r="J713" t="s">
        <v>20455</v>
      </c>
      <c r="K713" t="s">
        <v>367</v>
      </c>
      <c r="L713" t="s">
        <v>120</v>
      </c>
      <c r="M713" s="7">
        <v>0.57291666666666663</v>
      </c>
      <c r="N713" s="7">
        <v>0.66666666666666663</v>
      </c>
      <c r="O713" s="178" t="s">
        <v>3740</v>
      </c>
      <c r="P713" s="3">
        <v>2016</v>
      </c>
      <c r="Q713" s="4" t="str">
        <f>VLOOKUP(Citas[[#This Row],[VIN]],Servicios[VIN 8 BV],1,0)</f>
        <v>GS742025</v>
      </c>
      <c r="R713" t="str">
        <f>VLOOKUP(Citas[[#This Row],[VIN]],Noshow11[[VIN]:[STATUS]],3,0)</f>
        <v>LATE</v>
      </c>
      <c r="S713" t="str">
        <f t="shared" si="41"/>
        <v>CONCRETADO</v>
      </c>
      <c r="T713" t="str">
        <f t="shared" si="42"/>
        <v>CONCRETADO</v>
      </c>
    </row>
    <row r="714" spans="1:20">
      <c r="A714" s="1">
        <v>45014</v>
      </c>
      <c r="B714" s="7">
        <v>0.54166666666666663</v>
      </c>
      <c r="C714" s="151">
        <v>0</v>
      </c>
      <c r="D714">
        <v>113216</v>
      </c>
      <c r="E714" s="4" t="s">
        <v>20283</v>
      </c>
      <c r="F714" s="4" t="s">
        <v>4359</v>
      </c>
      <c r="G714" s="3" t="s">
        <v>20336</v>
      </c>
      <c r="H714" s="3" t="s">
        <v>49</v>
      </c>
      <c r="I714" s="4" t="s">
        <v>991</v>
      </c>
      <c r="J714" t="s">
        <v>20456</v>
      </c>
      <c r="K714" t="s">
        <v>367</v>
      </c>
      <c r="L714" t="s">
        <v>118</v>
      </c>
      <c r="M714" s="7">
        <v>0.55208333333333337</v>
      </c>
      <c r="N714" s="7">
        <v>0.66666666666666663</v>
      </c>
      <c r="O714" s="178" t="s">
        <v>3756</v>
      </c>
      <c r="P714" s="3">
        <v>2022</v>
      </c>
      <c r="Q714" s="4" t="e">
        <f>VLOOKUP(Citas[[#This Row],[VIN]],Servicios[VIN 8 BV],1,0)</f>
        <v>#N/A</v>
      </c>
      <c r="R714" t="str">
        <f>VLOOKUP(Citas[[#This Row],[VIN]],Noshow11[[VIN]:[STATUS]],3,0)</f>
        <v>ON TIME</v>
      </c>
      <c r="S714" t="str">
        <f t="shared" si="41"/>
        <v>CONCRETADO</v>
      </c>
      <c r="T714" t="str">
        <f t="shared" si="42"/>
        <v>CONCRETADO</v>
      </c>
    </row>
    <row r="715" spans="1:20">
      <c r="A715" s="1">
        <v>45014</v>
      </c>
      <c r="B715" s="7">
        <v>0.5625</v>
      </c>
      <c r="C715" s="151">
        <v>1899</v>
      </c>
      <c r="D715">
        <v>113064</v>
      </c>
      <c r="E715" s="4" t="s">
        <v>3784</v>
      </c>
      <c r="F715" s="4" t="s">
        <v>3739</v>
      </c>
      <c r="G715" s="3" t="s">
        <v>3785</v>
      </c>
      <c r="H715" s="3" t="s">
        <v>45</v>
      </c>
      <c r="I715" s="4" t="s">
        <v>3786</v>
      </c>
      <c r="J715" t="s">
        <v>3787</v>
      </c>
      <c r="K715" t="s">
        <v>359</v>
      </c>
      <c r="L715" t="s">
        <v>119</v>
      </c>
      <c r="M715" s="7">
        <v>0.61458333333333337</v>
      </c>
      <c r="N715" s="7">
        <v>0.70833333333333337</v>
      </c>
      <c r="O715" s="178" t="s">
        <v>3740</v>
      </c>
      <c r="P715" s="3">
        <v>2016</v>
      </c>
      <c r="Q715" s="4" t="str">
        <f>VLOOKUP(Citas[[#This Row],[VIN]],Servicios[VIN 8 BV],1,0)</f>
        <v>GU221255</v>
      </c>
      <c r="R715" t="str">
        <f>VLOOKUP(Citas[[#This Row],[VIN]],Noshow11[[VIN]:[STATUS]],3,0)</f>
        <v>REPROG</v>
      </c>
      <c r="S715" t="b">
        <f t="shared" si="41"/>
        <v>0</v>
      </c>
      <c r="T715" t="b">
        <f t="shared" si="42"/>
        <v>0</v>
      </c>
    </row>
    <row r="716" spans="1:20">
      <c r="A716" s="1">
        <v>45014</v>
      </c>
      <c r="B716" s="7">
        <v>0.58333333333333337</v>
      </c>
      <c r="C716" s="151">
        <v>0</v>
      </c>
      <c r="D716">
        <v>113129</v>
      </c>
      <c r="E716" s="4" t="s">
        <v>20323</v>
      </c>
      <c r="F716" s="4" t="s">
        <v>4359</v>
      </c>
      <c r="G716" s="3" t="s">
        <v>20337</v>
      </c>
      <c r="H716" s="3" t="s">
        <v>58</v>
      </c>
      <c r="I716" s="4" t="s">
        <v>3730</v>
      </c>
      <c r="J716" t="s">
        <v>214</v>
      </c>
      <c r="K716" t="s">
        <v>310</v>
      </c>
      <c r="L716" t="s">
        <v>119</v>
      </c>
      <c r="M716" s="7">
        <v>0.59375</v>
      </c>
      <c r="N716" s="7">
        <v>0.75</v>
      </c>
      <c r="O716" s="178" t="s">
        <v>3740</v>
      </c>
      <c r="P716" s="3">
        <v>2023</v>
      </c>
      <c r="Q716" s="4" t="e">
        <f>VLOOKUP(Citas[[#This Row],[VIN]],Servicios[VIN 8 BV],1,0)</f>
        <v>#N/A</v>
      </c>
      <c r="R716" t="str">
        <f>VLOOKUP(Citas[[#This Row],[VIN]],Noshow11[[VIN]:[STATUS]],3,0)</f>
        <v>CANCEL</v>
      </c>
      <c r="S716" t="b">
        <f t="shared" si="41"/>
        <v>0</v>
      </c>
      <c r="T716" t="b">
        <f t="shared" si="42"/>
        <v>0</v>
      </c>
    </row>
    <row r="717" spans="1:20">
      <c r="A717" s="1">
        <v>45014</v>
      </c>
      <c r="B717" s="7">
        <v>0.60416666666666663</v>
      </c>
      <c r="C717" s="151">
        <v>0</v>
      </c>
      <c r="D717">
        <v>113157</v>
      </c>
      <c r="E717" s="4" t="s">
        <v>20283</v>
      </c>
      <c r="F717" s="4" t="s">
        <v>4359</v>
      </c>
      <c r="G717" s="3" t="s">
        <v>20090</v>
      </c>
      <c r="H717" s="3" t="s">
        <v>49</v>
      </c>
      <c r="I717" s="4" t="s">
        <v>3730</v>
      </c>
      <c r="J717" t="s">
        <v>20091</v>
      </c>
      <c r="K717" t="s">
        <v>274</v>
      </c>
      <c r="L717" t="s">
        <v>120</v>
      </c>
      <c r="M717" s="7">
        <v>0.61458333333333337</v>
      </c>
      <c r="N717" s="7">
        <v>0.75</v>
      </c>
      <c r="O717" s="178" t="s">
        <v>3737</v>
      </c>
      <c r="P717" s="3">
        <v>2023</v>
      </c>
      <c r="Q717" s="4" t="e">
        <f>VLOOKUP(Citas[[#This Row],[VIN]],Servicios[VIN 8 BV],1,0)</f>
        <v>#N/A</v>
      </c>
      <c r="R717" t="str">
        <f>VLOOKUP(Citas[[#This Row],[VIN]],Noshow11[[VIN]:[STATUS]],3,0)</f>
        <v>REPROG</v>
      </c>
      <c r="S717" t="b">
        <f t="shared" si="41"/>
        <v>0</v>
      </c>
      <c r="T717" t="b">
        <f t="shared" si="42"/>
        <v>0</v>
      </c>
    </row>
    <row r="718" spans="1:20">
      <c r="A718" s="1">
        <v>45014</v>
      </c>
      <c r="B718" s="7">
        <v>0.625</v>
      </c>
      <c r="C718" s="151">
        <v>835.2</v>
      </c>
      <c r="D718">
        <v>113204</v>
      </c>
      <c r="E718" s="4" t="s">
        <v>20338</v>
      </c>
      <c r="F718" s="4"/>
      <c r="G718" s="3" t="s">
        <v>20339</v>
      </c>
      <c r="H718" s="3" t="s">
        <v>49</v>
      </c>
      <c r="I718" s="4" t="s">
        <v>20457</v>
      </c>
      <c r="J718" t="s">
        <v>20458</v>
      </c>
      <c r="K718" t="s">
        <v>367</v>
      </c>
      <c r="L718" t="s">
        <v>120</v>
      </c>
      <c r="M718" s="7">
        <v>0.64583333333333337</v>
      </c>
      <c r="N718" s="7" t="s">
        <v>3734</v>
      </c>
      <c r="O718" s="178" t="s">
        <v>3752</v>
      </c>
      <c r="P718" s="3">
        <v>2016</v>
      </c>
      <c r="Q718" s="4" t="e">
        <f>VLOOKUP(Citas[[#This Row],[VIN]],Servicios[VIN 8 BV],1,0)</f>
        <v>#N/A</v>
      </c>
      <c r="R718" t="str">
        <f>VLOOKUP(Citas[[#This Row],[VIN]],Noshow11[[VIN]:[STATUS]],3,0)</f>
        <v>ON TIME</v>
      </c>
      <c r="S718" t="str">
        <f t="shared" si="41"/>
        <v>CONCRETADO</v>
      </c>
      <c r="T718" t="str">
        <f t="shared" si="42"/>
        <v>CONCRETADO</v>
      </c>
    </row>
    <row r="719" spans="1:20">
      <c r="A719" s="1">
        <v>45014</v>
      </c>
      <c r="B719" s="7">
        <v>0.625</v>
      </c>
      <c r="C719" s="151">
        <v>1899</v>
      </c>
      <c r="D719">
        <v>113230</v>
      </c>
      <c r="E719" s="4" t="s">
        <v>3784</v>
      </c>
      <c r="F719" s="4"/>
      <c r="G719" s="3" t="s">
        <v>20340</v>
      </c>
      <c r="H719" s="3" t="s">
        <v>54</v>
      </c>
      <c r="I719" s="4" t="s">
        <v>20459</v>
      </c>
      <c r="J719" t="s">
        <v>20460</v>
      </c>
      <c r="K719" t="s">
        <v>310</v>
      </c>
      <c r="L719" t="s">
        <v>118</v>
      </c>
      <c r="M719" s="7">
        <v>0.66666666666666663</v>
      </c>
      <c r="N719" s="7">
        <v>0.75</v>
      </c>
      <c r="O719" s="178" t="s">
        <v>3756</v>
      </c>
      <c r="P719" s="3">
        <v>2018</v>
      </c>
      <c r="Q719" s="4" t="e">
        <f>VLOOKUP(Citas[[#This Row],[VIN]],Servicios[VIN 8 BV],1,0)</f>
        <v>#N/A</v>
      </c>
      <c r="R719" t="str">
        <f>VLOOKUP(Citas[[#This Row],[VIN]],Noshow11[[VIN]:[STATUS]],3,0)</f>
        <v>REPROG</v>
      </c>
      <c r="S719" t="b">
        <f t="shared" si="41"/>
        <v>0</v>
      </c>
      <c r="T719" t="b">
        <f t="shared" si="42"/>
        <v>0</v>
      </c>
    </row>
    <row r="720" spans="1:20">
      <c r="A720" s="1">
        <v>45014</v>
      </c>
      <c r="B720" s="7">
        <v>0.64583333333333337</v>
      </c>
      <c r="C720" s="151">
        <v>6599</v>
      </c>
      <c r="D720">
        <v>113197</v>
      </c>
      <c r="E720" s="4" t="s">
        <v>3794</v>
      </c>
      <c r="F720" s="4" t="s">
        <v>3739</v>
      </c>
      <c r="G720" s="3" t="s">
        <v>20341</v>
      </c>
      <c r="H720" s="3" t="s">
        <v>54</v>
      </c>
      <c r="I720" s="4" t="s">
        <v>20461</v>
      </c>
      <c r="J720" t="s">
        <v>20462</v>
      </c>
      <c r="K720" t="s">
        <v>231</v>
      </c>
      <c r="L720" t="s">
        <v>120</v>
      </c>
      <c r="M720" s="7">
        <v>0.66666666666666663</v>
      </c>
      <c r="N720" s="7">
        <v>0.75</v>
      </c>
      <c r="O720" s="178" t="s">
        <v>3740</v>
      </c>
      <c r="P720" s="3">
        <v>2019</v>
      </c>
      <c r="Q720" s="4" t="str">
        <f>VLOOKUP(Citas[[#This Row],[VIN]],Servicios[VIN 8 BV],1,0)</f>
        <v>K1149032</v>
      </c>
      <c r="R720" t="str">
        <f>VLOOKUP(Citas[[#This Row],[VIN]],Noshow11[[VIN]:[STATUS]],3,0)</f>
        <v>ON TIME</v>
      </c>
      <c r="S720" t="str">
        <f t="shared" si="41"/>
        <v>CONCRETADO</v>
      </c>
      <c r="T720" t="str">
        <f t="shared" si="42"/>
        <v>CONCRETADO</v>
      </c>
    </row>
    <row r="721" spans="1:20">
      <c r="A721" s="1">
        <v>45015</v>
      </c>
      <c r="B721" s="7">
        <v>0.3125</v>
      </c>
      <c r="C721" s="151">
        <v>5330</v>
      </c>
      <c r="D721">
        <v>13292</v>
      </c>
      <c r="E721" s="4" t="s">
        <v>3763</v>
      </c>
      <c r="F721" s="4"/>
      <c r="G721" s="3" t="s">
        <v>20342</v>
      </c>
      <c r="H721" s="3" t="s">
        <v>49</v>
      </c>
      <c r="I721" s="4" t="s">
        <v>20463</v>
      </c>
      <c r="J721" t="s">
        <v>20464</v>
      </c>
      <c r="K721" t="s">
        <v>231</v>
      </c>
      <c r="L721" t="s">
        <v>119</v>
      </c>
      <c r="M721" s="7">
        <v>0.33333333333333331</v>
      </c>
      <c r="N721" s="7">
        <v>0.5</v>
      </c>
      <c r="O721" s="178" t="s">
        <v>3745</v>
      </c>
      <c r="P721" s="3" t="s">
        <v>3745</v>
      </c>
      <c r="Q721" s="4" t="str">
        <f>VLOOKUP(Citas[[#This Row],[VIN]],Servicios[VIN 8 BV],1,0)</f>
        <v>K1165096</v>
      </c>
      <c r="R721" t="str">
        <f>VLOOKUP(Citas[[#This Row],[VIN]],Noshow11[[VIN]:[STATUS]],3,0)</f>
        <v>LATE</v>
      </c>
      <c r="S721" t="str">
        <f t="shared" si="41"/>
        <v>CONCRETADO</v>
      </c>
      <c r="T721" t="str">
        <f t="shared" si="42"/>
        <v>CONCRETADO</v>
      </c>
    </row>
    <row r="722" spans="1:20">
      <c r="A722" s="1">
        <v>45015</v>
      </c>
      <c r="B722" s="7">
        <v>0.32291666666666669</v>
      </c>
      <c r="C722" s="151">
        <v>836</v>
      </c>
      <c r="D722">
        <v>113289</v>
      </c>
      <c r="E722" s="4" t="s">
        <v>20309</v>
      </c>
      <c r="F722" s="4"/>
      <c r="G722" s="3" t="s">
        <v>20343</v>
      </c>
      <c r="H722" s="3" t="s">
        <v>58</v>
      </c>
      <c r="I722" s="4" t="s">
        <v>20465</v>
      </c>
      <c r="J722" t="s">
        <v>20466</v>
      </c>
      <c r="K722" t="s">
        <v>425</v>
      </c>
      <c r="L722" t="s">
        <v>120</v>
      </c>
      <c r="M722" s="7">
        <v>0.5</v>
      </c>
      <c r="N722" s="7">
        <v>0.75</v>
      </c>
      <c r="O722" s="178" t="s">
        <v>3728</v>
      </c>
      <c r="P722" s="3" t="s">
        <v>3728</v>
      </c>
      <c r="Q722" s="4" t="e">
        <f>VLOOKUP(Citas[[#This Row],[VIN]],Servicios[VIN 8 BV],1,0)</f>
        <v>#N/A</v>
      </c>
      <c r="R722" t="str">
        <f>VLOOKUP(Citas[[#This Row],[VIN]],Noshow11[[VIN]:[STATUS]],3,0)</f>
        <v>REPROG</v>
      </c>
      <c r="S722" t="b">
        <f t="shared" si="41"/>
        <v>0</v>
      </c>
      <c r="T722" t="b">
        <f t="shared" si="42"/>
        <v>0</v>
      </c>
    </row>
    <row r="723" spans="1:20">
      <c r="A723" s="1">
        <v>45015</v>
      </c>
      <c r="B723" s="7">
        <v>0.33333333333333331</v>
      </c>
      <c r="C723" s="151">
        <v>1899</v>
      </c>
      <c r="D723">
        <v>112993</v>
      </c>
      <c r="E723" s="4" t="s">
        <v>20344</v>
      </c>
      <c r="F723" s="4" t="s">
        <v>3739</v>
      </c>
      <c r="G723" s="3" t="s">
        <v>20345</v>
      </c>
      <c r="H723" s="3" t="s">
        <v>54</v>
      </c>
      <c r="I723" s="4" t="s">
        <v>3730</v>
      </c>
      <c r="J723" t="s">
        <v>20467</v>
      </c>
      <c r="K723" t="s">
        <v>359</v>
      </c>
      <c r="L723" t="s">
        <v>119</v>
      </c>
      <c r="M723" s="7">
        <v>0.35416666666666669</v>
      </c>
      <c r="N723" s="7">
        <v>0.53125</v>
      </c>
      <c r="O723" s="178" t="s">
        <v>3740</v>
      </c>
      <c r="P723" s="3" t="s">
        <v>3740</v>
      </c>
      <c r="Q723" s="4" t="str">
        <f>VLOOKUP(Citas[[#This Row],[VIN]],Servicios[VIN 8 BV],1,0)</f>
        <v>NU717377</v>
      </c>
      <c r="R723" t="str">
        <f>VLOOKUP(Citas[[#This Row],[VIN]],Noshow11[[VIN]:[STATUS]],3,0)</f>
        <v>ON TIME</v>
      </c>
      <c r="S723" t="str">
        <f t="shared" si="41"/>
        <v>CONCRETADO</v>
      </c>
      <c r="T723" t="str">
        <f t="shared" si="42"/>
        <v>CONCRETADO</v>
      </c>
    </row>
    <row r="724" spans="1:20">
      <c r="A724" s="1">
        <v>45015</v>
      </c>
      <c r="B724" s="7">
        <v>0.33333333333333331</v>
      </c>
      <c r="C724" s="151">
        <v>0</v>
      </c>
      <c r="D724">
        <v>113139</v>
      </c>
      <c r="E724" s="4" t="s">
        <v>20346</v>
      </c>
      <c r="F724" s="4"/>
      <c r="G724" s="3" t="s">
        <v>20347</v>
      </c>
      <c r="H724" s="3" t="s">
        <v>45</v>
      </c>
      <c r="I724" s="4" t="s">
        <v>20468</v>
      </c>
      <c r="J724" t="s">
        <v>20469</v>
      </c>
      <c r="K724" t="s">
        <v>295</v>
      </c>
      <c r="L724" t="s">
        <v>118</v>
      </c>
      <c r="M724" s="7">
        <v>0.375</v>
      </c>
      <c r="N724" s="7">
        <v>0.53125</v>
      </c>
      <c r="O724" s="178" t="s">
        <v>20470</v>
      </c>
      <c r="P724" s="3" t="s">
        <v>3737</v>
      </c>
      <c r="Q724" s="4" t="str">
        <f>VLOOKUP(Citas[[#This Row],[VIN]],Servicios[VIN 8 BV],1,0)</f>
        <v>FW220032</v>
      </c>
      <c r="R724" t="str">
        <f>VLOOKUP(Citas[[#This Row],[VIN]],Noshow11[[VIN]:[STATUS]],3,0)</f>
        <v>LATE</v>
      </c>
      <c r="S724" t="str">
        <f t="shared" si="41"/>
        <v>CONCRETADO</v>
      </c>
      <c r="T724" t="str">
        <f t="shared" si="42"/>
        <v>CONCRETADO</v>
      </c>
    </row>
    <row r="725" spans="1:20">
      <c r="A725" s="1">
        <v>45015</v>
      </c>
      <c r="B725" s="7">
        <v>0.33333333333333331</v>
      </c>
      <c r="C725" s="151">
        <v>5273</v>
      </c>
      <c r="D725">
        <v>113231</v>
      </c>
      <c r="E725" s="4" t="s">
        <v>20348</v>
      </c>
      <c r="F725" s="4"/>
      <c r="G725" s="3" t="s">
        <v>20349</v>
      </c>
      <c r="H725" s="3" t="s">
        <v>45</v>
      </c>
      <c r="I725" s="4" t="s">
        <v>20471</v>
      </c>
      <c r="J725" t="s">
        <v>20472</v>
      </c>
      <c r="K725" t="s">
        <v>310</v>
      </c>
      <c r="L725" t="s">
        <v>120</v>
      </c>
      <c r="M725" s="7">
        <v>0.34375</v>
      </c>
      <c r="N725" s="7">
        <v>0.57291666666666663</v>
      </c>
      <c r="O725" s="178" t="s">
        <v>20473</v>
      </c>
      <c r="P725" s="3" t="s">
        <v>3728</v>
      </c>
      <c r="Q725" s="4" t="str">
        <f>VLOOKUP(Citas[[#This Row],[VIN]],Servicios[VIN 8 BV],1,0)</f>
        <v>HP711582</v>
      </c>
      <c r="R725" t="str">
        <f>VLOOKUP(Citas[[#This Row],[VIN]],Noshow11[[VIN]:[STATUS]],3,0)</f>
        <v>ON TIME</v>
      </c>
      <c r="S725" t="str">
        <f t="shared" si="41"/>
        <v>CONCRETADO</v>
      </c>
      <c r="T725" t="str">
        <f t="shared" si="42"/>
        <v>CONCRETADO</v>
      </c>
    </row>
    <row r="726" spans="1:20">
      <c r="A726" s="1">
        <v>45015</v>
      </c>
      <c r="B726" s="7">
        <v>0.34375</v>
      </c>
      <c r="C726" s="151">
        <v>1899</v>
      </c>
      <c r="D726">
        <v>113241</v>
      </c>
      <c r="E726" s="4" t="s">
        <v>3765</v>
      </c>
      <c r="F726" s="4" t="s">
        <v>3739</v>
      </c>
      <c r="G726" s="3" t="s">
        <v>20350</v>
      </c>
      <c r="H726" s="3" t="s">
        <v>45</v>
      </c>
      <c r="I726" s="4" t="s">
        <v>20474</v>
      </c>
      <c r="J726" t="s">
        <v>20475</v>
      </c>
      <c r="K726" t="s">
        <v>244</v>
      </c>
      <c r="L726" t="s">
        <v>118</v>
      </c>
      <c r="M726" s="7">
        <v>0.375</v>
      </c>
      <c r="N726" s="7">
        <v>0.52083333333333337</v>
      </c>
      <c r="O726" s="178" t="s">
        <v>3740</v>
      </c>
      <c r="P726" s="3" t="s">
        <v>3740</v>
      </c>
      <c r="Q726" s="4" t="e">
        <f>VLOOKUP(Citas[[#This Row],[VIN]],Servicios[VIN 8 BV],1,0)</f>
        <v>#N/A</v>
      </c>
      <c r="R726" t="str">
        <f>VLOOKUP(Citas[[#This Row],[VIN]],Noshow11[[VIN]:[STATUS]],3,0)</f>
        <v>CANCEL</v>
      </c>
      <c r="S726" t="b">
        <f t="shared" si="41"/>
        <v>0</v>
      </c>
      <c r="T726" t="b">
        <f t="shared" si="42"/>
        <v>0</v>
      </c>
    </row>
    <row r="727" spans="1:20">
      <c r="A727" s="1">
        <v>45015</v>
      </c>
      <c r="B727" s="7">
        <v>0.34375</v>
      </c>
      <c r="C727" s="151">
        <v>1899</v>
      </c>
      <c r="D727">
        <v>113254</v>
      </c>
      <c r="E727" s="4" t="s">
        <v>3839</v>
      </c>
      <c r="F727" s="4"/>
      <c r="G727" s="3" t="s">
        <v>20351</v>
      </c>
      <c r="H727" s="3" t="s">
        <v>54</v>
      </c>
      <c r="I727" s="4" t="s">
        <v>20476</v>
      </c>
      <c r="J727" t="s">
        <v>20477</v>
      </c>
      <c r="K727" t="s">
        <v>244</v>
      </c>
      <c r="L727" t="s">
        <v>120</v>
      </c>
      <c r="M727" s="7">
        <v>0.35416666666666669</v>
      </c>
      <c r="N727" s="7">
        <v>0.69791666666666663</v>
      </c>
      <c r="O727" s="178" t="s">
        <v>3744</v>
      </c>
      <c r="P727" s="3" t="s">
        <v>3744</v>
      </c>
      <c r="Q727" s="4" t="str">
        <f>VLOOKUP(Citas[[#This Row],[VIN]],Servicios[VIN 8 BV],1,0)</f>
        <v>LK005899</v>
      </c>
      <c r="R727" t="str">
        <f>VLOOKUP(Citas[[#This Row],[VIN]],Noshow11[[VIN]:[STATUS]],3,0)</f>
        <v>ON TIME</v>
      </c>
      <c r="S727" t="str">
        <f t="shared" si="41"/>
        <v>CONCRETADO</v>
      </c>
      <c r="T727" t="str">
        <f t="shared" si="42"/>
        <v>CONCRETADO</v>
      </c>
    </row>
    <row r="728" spans="1:20">
      <c r="A728" s="1">
        <v>45015</v>
      </c>
      <c r="B728" s="7">
        <v>0.34375</v>
      </c>
      <c r="C728" s="151">
        <v>0</v>
      </c>
      <c r="D728">
        <v>113279</v>
      </c>
      <c r="E728" s="4" t="s">
        <v>20352</v>
      </c>
      <c r="F728" s="4"/>
      <c r="G728" s="3" t="s">
        <v>20353</v>
      </c>
      <c r="H728" s="3" t="s">
        <v>49</v>
      </c>
      <c r="I728" s="4" t="s">
        <v>20478</v>
      </c>
      <c r="J728" t="s">
        <v>2086</v>
      </c>
      <c r="K728" t="s">
        <v>459</v>
      </c>
      <c r="L728" t="s">
        <v>119</v>
      </c>
      <c r="M728" s="7">
        <v>0.375</v>
      </c>
      <c r="N728" s="7">
        <v>0.46875</v>
      </c>
      <c r="O728" s="178" t="s">
        <v>20479</v>
      </c>
      <c r="P728" s="3" t="s">
        <v>3744</v>
      </c>
      <c r="Q728" s="4" t="str">
        <f>VLOOKUP(Citas[[#This Row],[VIN]],Servicios[VIN 8 BV],1,0)</f>
        <v>MJ001519</v>
      </c>
      <c r="R728" t="str">
        <f>VLOOKUP(Citas[[#This Row],[VIN]],Noshow11[[VIN]:[STATUS]],3,0)</f>
        <v>ON TIME</v>
      </c>
      <c r="S728" t="str">
        <f t="shared" si="41"/>
        <v>CONCRETADO</v>
      </c>
      <c r="T728" t="str">
        <f t="shared" si="42"/>
        <v>CONCRETADO</v>
      </c>
    </row>
    <row r="729" spans="1:20">
      <c r="A729" s="1">
        <v>45015</v>
      </c>
      <c r="B729" s="7">
        <v>0.35416666666666669</v>
      </c>
      <c r="C729" s="151">
        <v>4210</v>
      </c>
      <c r="D729">
        <v>113103</v>
      </c>
      <c r="E729" s="4" t="s">
        <v>20354</v>
      </c>
      <c r="F729" s="4" t="s">
        <v>3739</v>
      </c>
      <c r="G729" s="3" t="s">
        <v>20355</v>
      </c>
      <c r="H729" s="3" t="s">
        <v>54</v>
      </c>
      <c r="I729" s="4" t="s">
        <v>20480</v>
      </c>
      <c r="J729" t="s">
        <v>20481</v>
      </c>
      <c r="K729" t="s">
        <v>215</v>
      </c>
      <c r="L729" t="s">
        <v>120</v>
      </c>
      <c r="M729" s="7">
        <v>0.36458333333333331</v>
      </c>
      <c r="N729" s="7">
        <v>0.52083333333333337</v>
      </c>
      <c r="O729" s="178" t="s">
        <v>20482</v>
      </c>
      <c r="P729" s="3" t="s">
        <v>3740</v>
      </c>
      <c r="Q729" s="4" t="str">
        <f>VLOOKUP(Citas[[#This Row],[VIN]],Servicios[VIN 8 BV],1,0)</f>
        <v>N3185100</v>
      </c>
      <c r="R729" t="str">
        <f>VLOOKUP(Citas[[#This Row],[VIN]],Noshow11[[VIN]:[STATUS]],3,0)</f>
        <v>ON TIME</v>
      </c>
      <c r="S729" t="str">
        <f t="shared" si="41"/>
        <v>CONCRETADO</v>
      </c>
      <c r="T729" t="str">
        <f t="shared" si="42"/>
        <v>CONCRETADO</v>
      </c>
    </row>
    <row r="730" spans="1:20">
      <c r="A730" s="1">
        <v>45015</v>
      </c>
      <c r="B730" s="7">
        <v>0.35416666666666669</v>
      </c>
      <c r="C730" s="151">
        <v>1899</v>
      </c>
      <c r="D730">
        <v>113158</v>
      </c>
      <c r="E730" s="4" t="s">
        <v>3829</v>
      </c>
      <c r="F730" s="4"/>
      <c r="G730" s="3" t="s">
        <v>20356</v>
      </c>
      <c r="H730" s="3" t="s">
        <v>49</v>
      </c>
      <c r="I730" s="4" t="s">
        <v>20483</v>
      </c>
      <c r="J730" t="s">
        <v>20484</v>
      </c>
      <c r="K730" t="s">
        <v>231</v>
      </c>
      <c r="L730" t="s">
        <v>118</v>
      </c>
      <c r="M730" s="7">
        <v>0.36458333333333331</v>
      </c>
      <c r="N730" s="7">
        <v>0.52083333333333337</v>
      </c>
      <c r="O730" s="178" t="s">
        <v>3756</v>
      </c>
      <c r="P730" s="3" t="s">
        <v>3756</v>
      </c>
      <c r="Q730" s="4" t="e">
        <f>VLOOKUP(Citas[[#This Row],[VIN]],Servicios[VIN 8 BV],1,0)</f>
        <v>#N/A</v>
      </c>
      <c r="R730" t="str">
        <f>VLOOKUP(Citas[[#This Row],[VIN]],Noshow11[[VIN]:[STATUS]],3,0)</f>
        <v>CANCEL</v>
      </c>
      <c r="S730" t="b">
        <f t="shared" si="41"/>
        <v>0</v>
      </c>
      <c r="T730" t="b">
        <f t="shared" si="42"/>
        <v>0</v>
      </c>
    </row>
    <row r="731" spans="1:20">
      <c r="A731" s="1">
        <v>45015</v>
      </c>
      <c r="B731" s="7">
        <v>0.36458333333333331</v>
      </c>
      <c r="C731" s="151">
        <v>3260</v>
      </c>
      <c r="D731">
        <v>113164</v>
      </c>
      <c r="E731" s="4" t="s">
        <v>3798</v>
      </c>
      <c r="F731" s="4"/>
      <c r="G731" s="3" t="s">
        <v>20357</v>
      </c>
      <c r="H731" s="3" t="s">
        <v>49</v>
      </c>
      <c r="I731" s="4" t="s">
        <v>20485</v>
      </c>
      <c r="J731" t="s">
        <v>20486</v>
      </c>
      <c r="K731" t="s">
        <v>251</v>
      </c>
      <c r="L731" t="s">
        <v>118</v>
      </c>
      <c r="M731" s="7">
        <v>0.375</v>
      </c>
      <c r="N731" s="7">
        <v>0.5</v>
      </c>
      <c r="O731" s="178" t="s">
        <v>3756</v>
      </c>
      <c r="P731" s="3" t="s">
        <v>3728</v>
      </c>
      <c r="Q731" s="4" t="str">
        <f>VLOOKUP(Citas[[#This Row],[VIN]],Servicios[VIN 8 BV],1,0)</f>
        <v>G0164798</v>
      </c>
      <c r="R731" t="str">
        <f>VLOOKUP(Citas[[#This Row],[VIN]],Noshow11[[VIN]:[STATUS]],3,0)</f>
        <v>ON TIME</v>
      </c>
      <c r="S731" t="str">
        <f t="shared" si="41"/>
        <v>CONCRETADO</v>
      </c>
      <c r="T731" t="str">
        <f t="shared" si="42"/>
        <v>CONCRETADO</v>
      </c>
    </row>
    <row r="732" spans="1:20">
      <c r="A732" s="1">
        <v>45015</v>
      </c>
      <c r="B732" s="7">
        <v>0.375</v>
      </c>
      <c r="C732" s="151">
        <v>1899</v>
      </c>
      <c r="D732">
        <v>113286</v>
      </c>
      <c r="E732" s="4" t="s">
        <v>3812</v>
      </c>
      <c r="F732" s="4"/>
      <c r="G732" s="3" t="s">
        <v>20358</v>
      </c>
      <c r="H732" s="3" t="s">
        <v>49</v>
      </c>
      <c r="I732" s="4" t="s">
        <v>20487</v>
      </c>
      <c r="J732" t="s">
        <v>20488</v>
      </c>
      <c r="K732" t="s">
        <v>251</v>
      </c>
      <c r="L732" t="s">
        <v>120</v>
      </c>
      <c r="M732" s="7">
        <v>0.38541666666666669</v>
      </c>
      <c r="N732" s="7">
        <v>0.51041666666666663</v>
      </c>
      <c r="O732" s="178" t="s">
        <v>3745</v>
      </c>
      <c r="P732" s="3" t="s">
        <v>3745</v>
      </c>
      <c r="Q732" s="4" t="e">
        <f>VLOOKUP(Citas[[#This Row],[VIN]],Servicios[VIN 8 BV],1,0)</f>
        <v>#N/A</v>
      </c>
      <c r="R732" t="str">
        <f>VLOOKUP(Citas[[#This Row],[VIN]],Noshow11[[VIN]:[STATUS]],3,0)</f>
        <v>ON TIME</v>
      </c>
      <c r="S732" t="str">
        <f t="shared" si="41"/>
        <v>CONCRETADO</v>
      </c>
      <c r="T732" t="str">
        <f t="shared" si="42"/>
        <v>CONCRETADO</v>
      </c>
    </row>
    <row r="733" spans="1:20">
      <c r="A733" s="1">
        <v>45015</v>
      </c>
      <c r="B733" s="7">
        <v>0.375</v>
      </c>
      <c r="C733" s="151">
        <v>3260</v>
      </c>
      <c r="D733">
        <v>113017</v>
      </c>
      <c r="E733" s="4" t="s">
        <v>3798</v>
      </c>
      <c r="F733" s="4" t="s">
        <v>3739</v>
      </c>
      <c r="G733" s="3" t="s">
        <v>20359</v>
      </c>
      <c r="H733" s="3" t="s">
        <v>45</v>
      </c>
      <c r="I733" s="4" t="s">
        <v>20489</v>
      </c>
      <c r="J733" t="s">
        <v>20490</v>
      </c>
      <c r="K733" t="s">
        <v>215</v>
      </c>
      <c r="L733" t="s">
        <v>118</v>
      </c>
      <c r="M733" s="7">
        <v>0.39583333333333331</v>
      </c>
      <c r="N733" s="7">
        <v>0.5</v>
      </c>
      <c r="O733" s="178" t="s">
        <v>3740</v>
      </c>
      <c r="P733" s="3" t="s">
        <v>3740</v>
      </c>
      <c r="Q733" s="4" t="e">
        <f>VLOOKUP(Citas[[#This Row],[VIN]],Servicios[VIN 8 BV],1,0)</f>
        <v>#N/A</v>
      </c>
      <c r="R733" t="str">
        <f>VLOOKUP(Citas[[#This Row],[VIN]],Noshow11[[VIN]:[STATUS]],3,0)</f>
        <v>CANCEL</v>
      </c>
      <c r="S733" t="b">
        <f t="shared" si="41"/>
        <v>0</v>
      </c>
      <c r="T733" t="b">
        <f t="shared" si="42"/>
        <v>0</v>
      </c>
    </row>
    <row r="734" spans="1:20">
      <c r="A734" s="1">
        <v>45015</v>
      </c>
      <c r="B734" s="7">
        <v>0.375</v>
      </c>
      <c r="C734" s="151">
        <v>2849</v>
      </c>
      <c r="D734">
        <v>113190</v>
      </c>
      <c r="E734" s="4" t="s">
        <v>20360</v>
      </c>
      <c r="F734" s="4"/>
      <c r="G734" s="3" t="s">
        <v>19961</v>
      </c>
      <c r="H734" s="3" t="s">
        <v>54</v>
      </c>
      <c r="I734" s="4" t="s">
        <v>19962</v>
      </c>
      <c r="J734" t="s">
        <v>19963</v>
      </c>
      <c r="K734" t="s">
        <v>295</v>
      </c>
      <c r="L734" t="s">
        <v>119</v>
      </c>
      <c r="M734" s="7">
        <v>0.39583333333333331</v>
      </c>
      <c r="N734" s="7">
        <v>0.65625</v>
      </c>
      <c r="O734" s="178" t="s">
        <v>20482</v>
      </c>
      <c r="P734" s="3" t="s">
        <v>20491</v>
      </c>
      <c r="Q734" s="4" t="str">
        <f>VLOOKUP(Citas[[#This Row],[VIN]],Servicios[VIN 8 BV],1,0)</f>
        <v>GW464975</v>
      </c>
      <c r="R734" t="str">
        <f>VLOOKUP(Citas[[#This Row],[VIN]],Noshow11[[VIN]:[STATUS]],3,0)</f>
        <v>REPROG</v>
      </c>
      <c r="S734" t="b">
        <f t="shared" si="41"/>
        <v>0</v>
      </c>
      <c r="T734" t="b">
        <f t="shared" si="42"/>
        <v>0</v>
      </c>
    </row>
    <row r="735" spans="1:20">
      <c r="A735" s="1">
        <v>45015</v>
      </c>
      <c r="B735" s="7">
        <v>0.39583333333333331</v>
      </c>
      <c r="C735" s="151">
        <v>4210</v>
      </c>
      <c r="D735">
        <v>113209</v>
      </c>
      <c r="E735" s="4" t="s">
        <v>20361</v>
      </c>
      <c r="F735" s="4"/>
      <c r="G735" s="3" t="s">
        <v>20362</v>
      </c>
      <c r="H735" s="3" t="s">
        <v>54</v>
      </c>
      <c r="I735" s="4" t="s">
        <v>20492</v>
      </c>
      <c r="J735" t="s">
        <v>20493</v>
      </c>
      <c r="K735" t="s">
        <v>459</v>
      </c>
      <c r="L735" t="s">
        <v>119</v>
      </c>
      <c r="M735" s="7">
        <v>0.41666666666666669</v>
      </c>
      <c r="N735" s="7">
        <v>0.6875</v>
      </c>
      <c r="O735" s="178" t="s">
        <v>20494</v>
      </c>
      <c r="P735" s="3" t="s">
        <v>20491</v>
      </c>
      <c r="Q735" s="4" t="e">
        <f>VLOOKUP(Citas[[#This Row],[VIN]],Servicios[VIN 8 BV],1,0)</f>
        <v>#N/A</v>
      </c>
      <c r="R735" t="str">
        <f>VLOOKUP(Citas[[#This Row],[VIN]],Noshow11[[VIN]:[STATUS]],3,0)</f>
        <v>ON TIME</v>
      </c>
      <c r="S735" t="str">
        <f t="shared" si="41"/>
        <v>CONCRETADO</v>
      </c>
      <c r="T735" t="str">
        <f t="shared" si="42"/>
        <v>CONCRETADO</v>
      </c>
    </row>
    <row r="736" spans="1:20">
      <c r="A736" s="1">
        <v>45015</v>
      </c>
      <c r="B736" s="7">
        <v>0.39583333333333331</v>
      </c>
      <c r="C736" s="151">
        <v>18899</v>
      </c>
      <c r="D736">
        <v>113239</v>
      </c>
      <c r="E736" s="4" t="s">
        <v>3765</v>
      </c>
      <c r="F736" s="4" t="s">
        <v>3739</v>
      </c>
      <c r="G736" s="3" t="s">
        <v>20363</v>
      </c>
      <c r="H736" s="3" t="s">
        <v>58</v>
      </c>
      <c r="I736" s="4" t="s">
        <v>20495</v>
      </c>
      <c r="J736" t="s">
        <v>20496</v>
      </c>
      <c r="K736" t="s">
        <v>231</v>
      </c>
      <c r="L736" t="s">
        <v>118</v>
      </c>
      <c r="M736" s="7">
        <v>0.41666666666666669</v>
      </c>
      <c r="N736" s="7">
        <v>0.52083333333333337</v>
      </c>
      <c r="O736" s="178" t="s">
        <v>3740</v>
      </c>
      <c r="P736" s="3" t="s">
        <v>3740</v>
      </c>
      <c r="Q736" s="4" t="str">
        <f>VLOOKUP(Citas[[#This Row],[VIN]],Servicios[VIN 8 BV],1,0)</f>
        <v>K1161267</v>
      </c>
      <c r="R736" t="str">
        <f>VLOOKUP(Citas[[#This Row],[VIN]],Noshow11[[VIN]:[STATUS]],3,0)</f>
        <v>ON TIME</v>
      </c>
      <c r="S736" t="str">
        <f t="shared" si="41"/>
        <v>CONCRETADO</v>
      </c>
      <c r="T736" t="str">
        <f t="shared" si="42"/>
        <v>CONCRETADO</v>
      </c>
    </row>
    <row r="737" spans="1:20">
      <c r="A737" s="1">
        <v>45015</v>
      </c>
      <c r="B737" s="7">
        <v>0.41666666666666669</v>
      </c>
      <c r="C737" s="151">
        <v>5330</v>
      </c>
      <c r="D737">
        <v>113133</v>
      </c>
      <c r="E737" s="4" t="s">
        <v>3763</v>
      </c>
      <c r="F737" s="4"/>
      <c r="G737" s="3" t="s">
        <v>20364</v>
      </c>
      <c r="H737" s="3" t="s">
        <v>58</v>
      </c>
      <c r="I737" s="4" t="s">
        <v>20497</v>
      </c>
      <c r="J737" t="s">
        <v>20498</v>
      </c>
      <c r="K737" t="s">
        <v>396</v>
      </c>
      <c r="L737" t="s">
        <v>118</v>
      </c>
      <c r="M737" s="7">
        <v>0.42708333333333331</v>
      </c>
      <c r="N737" s="7">
        <v>0.58333333333333337</v>
      </c>
      <c r="O737" s="178" t="s">
        <v>3728</v>
      </c>
      <c r="P737" s="3" t="s">
        <v>3728</v>
      </c>
      <c r="Q737" s="4" t="str">
        <f>VLOOKUP(Citas[[#This Row],[VIN]],Servicios[VIN 8 BV],1,0)</f>
        <v>GY146850</v>
      </c>
      <c r="R737" t="str">
        <f>VLOOKUP(Citas[[#This Row],[VIN]],Noshow11[[VIN]:[STATUS]],3,0)</f>
        <v>ON TIME</v>
      </c>
      <c r="S737" t="str">
        <f t="shared" ref="S737:S757" si="43">IF(OR(R737="ON TIME",R737="LATE"),"CONCRETADO")</f>
        <v>CONCRETADO</v>
      </c>
      <c r="T737" t="str">
        <f t="shared" ref="T737:T757" si="44">IF(OR(R737="ON TIME",R737="LATE"),"CONCRETADO")</f>
        <v>CONCRETADO</v>
      </c>
    </row>
    <row r="738" spans="1:20">
      <c r="A738" s="1">
        <v>45015</v>
      </c>
      <c r="B738" s="7">
        <v>0.41666666666666669</v>
      </c>
      <c r="C738" s="151">
        <v>5140</v>
      </c>
      <c r="D738">
        <v>113251</v>
      </c>
      <c r="E738" s="4" t="s">
        <v>20309</v>
      </c>
      <c r="F738" s="4" t="s">
        <v>3739</v>
      </c>
      <c r="G738" s="3" t="s">
        <v>20365</v>
      </c>
      <c r="H738" s="3" t="s">
        <v>49</v>
      </c>
      <c r="I738" s="4" t="s">
        <v>20499</v>
      </c>
      <c r="J738" t="s">
        <v>20500</v>
      </c>
      <c r="K738" t="s">
        <v>215</v>
      </c>
      <c r="L738" t="s">
        <v>119</v>
      </c>
      <c r="M738" s="7">
        <v>0.4375</v>
      </c>
      <c r="N738" s="7">
        <v>0.54166666666666663</v>
      </c>
      <c r="O738" s="178" t="s">
        <v>3740</v>
      </c>
      <c r="P738" s="3" t="s">
        <v>3740</v>
      </c>
      <c r="Q738" s="4" t="str">
        <f>VLOOKUP(Citas[[#This Row],[VIN]],Servicios[VIN 8 BV],1,0)</f>
        <v>L3108521</v>
      </c>
      <c r="R738" t="str">
        <f>VLOOKUP(Citas[[#This Row],[VIN]],Noshow11[[VIN]:[STATUS]],3,0)</f>
        <v>LATE</v>
      </c>
      <c r="S738" t="str">
        <f t="shared" si="43"/>
        <v>CONCRETADO</v>
      </c>
      <c r="T738" t="str">
        <f t="shared" si="44"/>
        <v>CONCRETADO</v>
      </c>
    </row>
    <row r="739" spans="1:20">
      <c r="A739" s="1">
        <v>45015</v>
      </c>
      <c r="B739" s="7">
        <v>0.41666666666666669</v>
      </c>
      <c r="C739" s="151">
        <v>3260</v>
      </c>
      <c r="D739">
        <v>113258</v>
      </c>
      <c r="E739" s="4" t="s">
        <v>3771</v>
      </c>
      <c r="F739" s="4"/>
      <c r="G739" s="3" t="s">
        <v>20366</v>
      </c>
      <c r="H739" s="3" t="s">
        <v>49</v>
      </c>
      <c r="I739" s="4" t="s">
        <v>20501</v>
      </c>
      <c r="J739" t="s">
        <v>20502</v>
      </c>
      <c r="K739" t="s">
        <v>459</v>
      </c>
      <c r="L739" t="s">
        <v>120</v>
      </c>
      <c r="M739" s="7">
        <v>0.42708333333333331</v>
      </c>
      <c r="N739" s="7">
        <v>0.54166666666666663</v>
      </c>
      <c r="O739" s="178" t="s">
        <v>3744</v>
      </c>
      <c r="P739" s="3" t="s">
        <v>3744</v>
      </c>
      <c r="Q739" s="4" t="str">
        <f>VLOOKUP(Citas[[#This Row],[VIN]],Servicios[VIN 8 BV],1,0)</f>
        <v>N3005208</v>
      </c>
      <c r="R739" t="str">
        <f>VLOOKUP(Citas[[#This Row],[VIN]],Noshow11[[VIN]:[STATUS]],3,0)</f>
        <v>LATE</v>
      </c>
      <c r="S739" t="str">
        <f t="shared" si="43"/>
        <v>CONCRETADO</v>
      </c>
      <c r="T739" t="str">
        <f t="shared" si="44"/>
        <v>CONCRETADO</v>
      </c>
    </row>
    <row r="740" spans="1:20">
      <c r="A740" s="1">
        <v>45015</v>
      </c>
      <c r="B740" s="7">
        <v>0.4375</v>
      </c>
      <c r="C740" s="151">
        <v>5330</v>
      </c>
      <c r="D740">
        <v>113248</v>
      </c>
      <c r="E740" s="4" t="s">
        <v>3763</v>
      </c>
      <c r="F740" s="4" t="s">
        <v>3739</v>
      </c>
      <c r="G740" s="3" t="s">
        <v>20367</v>
      </c>
      <c r="H740" s="3" t="s">
        <v>45</v>
      </c>
      <c r="I740" s="4" t="s">
        <v>20503</v>
      </c>
      <c r="J740" t="s">
        <v>20504</v>
      </c>
      <c r="K740" t="s">
        <v>231</v>
      </c>
      <c r="L740" t="s">
        <v>120</v>
      </c>
      <c r="M740" s="7">
        <v>0.45833333333333331</v>
      </c>
      <c r="N740" s="7">
        <v>0.58333333333333337</v>
      </c>
      <c r="O740" s="178" t="s">
        <v>3740</v>
      </c>
      <c r="P740" s="3" t="s">
        <v>3740</v>
      </c>
      <c r="Q740" s="4" t="e">
        <f>VLOOKUP(Citas[[#This Row],[VIN]],Servicios[VIN 8 BV],1,0)</f>
        <v>#N/A</v>
      </c>
      <c r="R740" t="str">
        <f>VLOOKUP(Citas[[#This Row],[VIN]],Noshow11[[VIN]:[STATUS]],3,0)</f>
        <v>ON TIME</v>
      </c>
      <c r="S740" t="str">
        <f t="shared" si="43"/>
        <v>CONCRETADO</v>
      </c>
      <c r="T740" t="str">
        <f t="shared" si="44"/>
        <v>CONCRETADO</v>
      </c>
    </row>
    <row r="741" spans="1:20">
      <c r="A741" s="1">
        <v>45015</v>
      </c>
      <c r="B741" s="7">
        <v>0.4375</v>
      </c>
      <c r="C741" s="151">
        <v>70</v>
      </c>
      <c r="D741">
        <v>113274</v>
      </c>
      <c r="E741" s="4" t="s">
        <v>20368</v>
      </c>
      <c r="F741" s="4"/>
      <c r="G741" s="3" t="s">
        <v>1171</v>
      </c>
      <c r="H741" s="3" t="s">
        <v>54</v>
      </c>
      <c r="I741" s="4" t="s">
        <v>1176</v>
      </c>
      <c r="J741" t="s">
        <v>1174</v>
      </c>
      <c r="K741" t="s">
        <v>310</v>
      </c>
      <c r="L741" t="s">
        <v>119</v>
      </c>
      <c r="M741" s="7">
        <v>0.45833333333333331</v>
      </c>
      <c r="N741" s="7">
        <v>0.67708333333333337</v>
      </c>
      <c r="O741" s="178" t="s">
        <v>3744</v>
      </c>
      <c r="P741" s="3" t="s">
        <v>3744</v>
      </c>
      <c r="Q741" s="4" t="str">
        <f>VLOOKUP(Citas[[#This Row],[VIN]],Servicios[VIN 8 BV],1,0)</f>
        <v>LP078276</v>
      </c>
      <c r="R741" t="str">
        <f>VLOOKUP(Citas[[#This Row],[VIN]],Noshow11[[VIN]:[STATUS]],3,0)</f>
        <v>ON TIME</v>
      </c>
      <c r="S741" t="str">
        <f t="shared" si="43"/>
        <v>CONCRETADO</v>
      </c>
      <c r="T741" t="str">
        <f t="shared" si="44"/>
        <v>CONCRETADO</v>
      </c>
    </row>
    <row r="742" spans="1:20">
      <c r="A742" s="1">
        <v>45015</v>
      </c>
      <c r="B742" s="7">
        <v>0.45833333333333331</v>
      </c>
      <c r="C742" s="151">
        <v>0</v>
      </c>
      <c r="D742">
        <v>113191</v>
      </c>
      <c r="E742" s="4" t="s">
        <v>20369</v>
      </c>
      <c r="F742" s="4"/>
      <c r="G742" s="3" t="s">
        <v>3093</v>
      </c>
      <c r="H742" s="3" t="s">
        <v>58</v>
      </c>
      <c r="I742" s="4" t="s">
        <v>3097</v>
      </c>
      <c r="J742" t="s">
        <v>2567</v>
      </c>
      <c r="K742" t="s">
        <v>367</v>
      </c>
      <c r="L742" t="s">
        <v>118</v>
      </c>
      <c r="M742" s="7">
        <v>0.47916666666666669</v>
      </c>
      <c r="N742" s="7">
        <v>0.625</v>
      </c>
      <c r="O742" s="178" t="s">
        <v>3744</v>
      </c>
      <c r="P742" s="3" t="s">
        <v>3744</v>
      </c>
      <c r="Q742" s="4" t="str">
        <f>VLOOKUP(Citas[[#This Row],[VIN]],Servicios[VIN 8 BV],1,0)</f>
        <v>CS240590</v>
      </c>
      <c r="R742" t="str">
        <f>VLOOKUP(Citas[[#This Row],[VIN]],Noshow11[[VIN]:[STATUS]],3,0)</f>
        <v>ON TIME</v>
      </c>
      <c r="S742" t="str">
        <f t="shared" si="43"/>
        <v>CONCRETADO</v>
      </c>
      <c r="T742" t="str">
        <f t="shared" si="44"/>
        <v>CONCRETADO</v>
      </c>
    </row>
    <row r="743" spans="1:20">
      <c r="A743" s="1">
        <v>45015</v>
      </c>
      <c r="B743" s="7">
        <v>0.47916666666666669</v>
      </c>
      <c r="C743" s="151">
        <v>1899</v>
      </c>
      <c r="D743">
        <v>113233</v>
      </c>
      <c r="E743" s="4" t="s">
        <v>3727</v>
      </c>
      <c r="F743" s="4" t="s">
        <v>3739</v>
      </c>
      <c r="G743" s="3" t="s">
        <v>20177</v>
      </c>
      <c r="H743" s="3" t="s">
        <v>45</v>
      </c>
      <c r="I743" s="4" t="s">
        <v>20178</v>
      </c>
      <c r="J743" t="s">
        <v>20179</v>
      </c>
      <c r="K743" t="s">
        <v>425</v>
      </c>
      <c r="L743" t="s">
        <v>120</v>
      </c>
      <c r="M743" s="7">
        <v>0.5</v>
      </c>
      <c r="N743" s="7">
        <v>0.66666666666666663</v>
      </c>
      <c r="O743" s="178" t="s">
        <v>3740</v>
      </c>
      <c r="P743" s="3" t="s">
        <v>3740</v>
      </c>
      <c r="Q743" s="4" t="e">
        <f>VLOOKUP(Citas[[#This Row],[VIN]],Servicios[VIN 8 BV],1,0)</f>
        <v>#N/A</v>
      </c>
      <c r="R743" t="str">
        <f>VLOOKUP(Citas[[#This Row],[VIN]],Noshow11[[VIN]:[STATUS]],3,0)</f>
        <v>REPROG</v>
      </c>
      <c r="S743" t="b">
        <f t="shared" si="43"/>
        <v>0</v>
      </c>
      <c r="T743" t="b">
        <f t="shared" si="44"/>
        <v>0</v>
      </c>
    </row>
    <row r="744" spans="1:20">
      <c r="A744" s="1">
        <v>45015</v>
      </c>
      <c r="B744" s="7">
        <v>0.47916666666666669</v>
      </c>
      <c r="C744" s="151">
        <v>6599</v>
      </c>
      <c r="D744">
        <v>113281</v>
      </c>
      <c r="E744" s="4" t="s">
        <v>20370</v>
      </c>
      <c r="F744" s="4"/>
      <c r="G744" s="3" t="s">
        <v>20371</v>
      </c>
      <c r="H744" s="3" t="s">
        <v>58</v>
      </c>
      <c r="I744" s="4" t="s">
        <v>20505</v>
      </c>
      <c r="J744" t="s">
        <v>20506</v>
      </c>
      <c r="K744" t="s">
        <v>231</v>
      </c>
      <c r="L744" t="s">
        <v>118</v>
      </c>
      <c r="M744" s="7">
        <v>0.51041666666666663</v>
      </c>
      <c r="N744" s="7">
        <v>0.625</v>
      </c>
      <c r="O744" s="178" t="s">
        <v>3745</v>
      </c>
      <c r="P744" s="3" t="s">
        <v>3745</v>
      </c>
      <c r="Q744" s="4" t="str">
        <f>VLOOKUP(Citas[[#This Row],[VIN]],Servicios[VIN 8 BV],1,0)</f>
        <v>L1209101</v>
      </c>
      <c r="R744" t="str">
        <f>VLOOKUP(Citas[[#This Row],[VIN]],Noshow11[[VIN]:[STATUS]],3,0)</f>
        <v>ON TIME</v>
      </c>
      <c r="S744" t="str">
        <f t="shared" si="43"/>
        <v>CONCRETADO</v>
      </c>
      <c r="T744" t="str">
        <f t="shared" si="44"/>
        <v>CONCRETADO</v>
      </c>
    </row>
    <row r="745" spans="1:20">
      <c r="A745" s="1">
        <v>45015</v>
      </c>
      <c r="B745" s="7">
        <v>0.5</v>
      </c>
      <c r="C745" s="151">
        <v>836</v>
      </c>
      <c r="D745">
        <v>113135</v>
      </c>
      <c r="E745" s="4" t="s">
        <v>20372</v>
      </c>
      <c r="F745" s="4"/>
      <c r="G745" s="3" t="s">
        <v>3122</v>
      </c>
      <c r="H745" s="3" t="s">
        <v>54</v>
      </c>
      <c r="I745" s="4" t="s">
        <v>3127</v>
      </c>
      <c r="J745" t="s">
        <v>3125</v>
      </c>
      <c r="K745" t="s">
        <v>459</v>
      </c>
      <c r="L745" t="s">
        <v>119</v>
      </c>
      <c r="M745" s="7">
        <v>0.51041666666666663</v>
      </c>
      <c r="N745" s="7" t="s">
        <v>20387</v>
      </c>
      <c r="O745" s="178" t="s">
        <v>20507</v>
      </c>
      <c r="P745" s="3" t="s">
        <v>3744</v>
      </c>
      <c r="Q745" s="4" t="str">
        <f>VLOOKUP(Citas[[#This Row],[VIN]],Servicios[VIN 8 BV],1,0)</f>
        <v>NJ043756</v>
      </c>
      <c r="R745" t="str">
        <f>VLOOKUP(Citas[[#This Row],[VIN]],Noshow11[[VIN]:[STATUS]],3,0)</f>
        <v>LATE</v>
      </c>
      <c r="S745" t="str">
        <f t="shared" si="43"/>
        <v>CONCRETADO</v>
      </c>
      <c r="T745" t="str">
        <f t="shared" si="44"/>
        <v>CONCRETADO</v>
      </c>
    </row>
    <row r="746" spans="1:20">
      <c r="A746" s="1">
        <v>45015</v>
      </c>
      <c r="B746" s="7">
        <v>0.5</v>
      </c>
      <c r="C746" s="151">
        <v>5140</v>
      </c>
      <c r="D746">
        <v>113243</v>
      </c>
      <c r="E746" s="4" t="s">
        <v>3793</v>
      </c>
      <c r="F746" s="4" t="s">
        <v>3739</v>
      </c>
      <c r="G746" s="3" t="s">
        <v>20373</v>
      </c>
      <c r="H746" s="3" t="s">
        <v>45</v>
      </c>
      <c r="I746" s="4" t="s">
        <v>3730</v>
      </c>
      <c r="J746" t="s">
        <v>20508</v>
      </c>
      <c r="K746" t="s">
        <v>244</v>
      </c>
      <c r="L746" t="s">
        <v>120</v>
      </c>
      <c r="M746" s="7">
        <v>0.51041666666666663</v>
      </c>
      <c r="N746" s="7">
        <v>0.66666666666666663</v>
      </c>
      <c r="O746" s="178" t="s">
        <v>3740</v>
      </c>
      <c r="P746" s="3" t="s">
        <v>3740</v>
      </c>
      <c r="Q746" s="4" t="str">
        <f>VLOOKUP(Citas[[#This Row],[VIN]],Servicios[VIN 8 BV],1,0)</f>
        <v>JK022042</v>
      </c>
      <c r="R746" t="str">
        <f>VLOOKUP(Citas[[#This Row],[VIN]],Noshow11[[VIN]:[STATUS]],3,0)</f>
        <v>LATE</v>
      </c>
      <c r="S746" t="str">
        <f t="shared" si="43"/>
        <v>CONCRETADO</v>
      </c>
      <c r="T746" t="str">
        <f t="shared" si="44"/>
        <v>CONCRETADO</v>
      </c>
    </row>
    <row r="747" spans="1:20">
      <c r="A747" s="1">
        <v>45015</v>
      </c>
      <c r="B747" s="7">
        <v>0.5</v>
      </c>
      <c r="C747" s="151">
        <v>0</v>
      </c>
      <c r="D747">
        <v>113278</v>
      </c>
      <c r="E747" s="4" t="s">
        <v>20374</v>
      </c>
      <c r="F747" s="4"/>
      <c r="G747" s="3" t="s">
        <v>20375</v>
      </c>
      <c r="H747" s="3" t="s">
        <v>67</v>
      </c>
      <c r="J747" t="s">
        <v>2455</v>
      </c>
      <c r="K747" t="s">
        <v>231</v>
      </c>
      <c r="L747" t="s">
        <v>118</v>
      </c>
      <c r="M747" s="7">
        <v>0.51041666666666663</v>
      </c>
      <c r="N747" s="7">
        <v>0.72916666666666663</v>
      </c>
      <c r="O747" s="178" t="s">
        <v>3737</v>
      </c>
      <c r="P747" s="3" t="s">
        <v>3728</v>
      </c>
      <c r="Q747" s="4" t="e">
        <f>VLOOKUP(Citas[[#This Row],[VIN]],Servicios[VIN 8 BV],1,0)</f>
        <v>#N/A</v>
      </c>
      <c r="R747" t="str">
        <f>VLOOKUP(Citas[[#This Row],[VIN]],Noshow11[[VIN]:[STATUS]],3,0)</f>
        <v>ON TIME</v>
      </c>
      <c r="S747" t="str">
        <f t="shared" si="43"/>
        <v>CONCRETADO</v>
      </c>
      <c r="T747" t="str">
        <f t="shared" si="44"/>
        <v>CONCRETADO</v>
      </c>
    </row>
    <row r="748" spans="1:20">
      <c r="A748" s="1">
        <v>45015</v>
      </c>
      <c r="B748" s="7">
        <v>0.52083333333333337</v>
      </c>
      <c r="C748" s="151">
        <v>6599</v>
      </c>
      <c r="D748">
        <v>113225</v>
      </c>
      <c r="E748" s="4" t="s">
        <v>20376</v>
      </c>
      <c r="F748" s="4" t="s">
        <v>3739</v>
      </c>
      <c r="G748" s="3" t="s">
        <v>20220</v>
      </c>
      <c r="H748" s="3" t="s">
        <v>54</v>
      </c>
      <c r="I748" s="4" t="s">
        <v>20221</v>
      </c>
      <c r="J748" t="s">
        <v>20222</v>
      </c>
      <c r="K748" t="s">
        <v>517</v>
      </c>
      <c r="L748" t="s">
        <v>118</v>
      </c>
      <c r="M748" s="7">
        <v>0.58333333333333337</v>
      </c>
      <c r="N748" s="7" t="s">
        <v>20387</v>
      </c>
      <c r="O748" s="178" t="s">
        <v>20509</v>
      </c>
      <c r="P748" s="3" t="s">
        <v>20510</v>
      </c>
      <c r="Q748" s="4" t="e">
        <f>VLOOKUP(Citas[[#This Row],[VIN]],Servicios[VIN 8 BV],1,0)</f>
        <v>#N/A</v>
      </c>
      <c r="R748" t="str">
        <f>VLOOKUP(Citas[[#This Row],[VIN]],Noshow11[[VIN]:[STATUS]],3,0)</f>
        <v>REPROG</v>
      </c>
      <c r="S748" t="b">
        <f t="shared" si="43"/>
        <v>0</v>
      </c>
      <c r="T748" t="b">
        <f t="shared" si="44"/>
        <v>0</v>
      </c>
    </row>
    <row r="749" spans="1:20">
      <c r="A749" s="1">
        <v>45015</v>
      </c>
      <c r="B749" s="7">
        <v>0.54166666666666663</v>
      </c>
      <c r="C749" s="151">
        <v>3260</v>
      </c>
      <c r="D749">
        <v>113290</v>
      </c>
      <c r="E749" s="4" t="s">
        <v>3771</v>
      </c>
      <c r="F749" s="4" t="s">
        <v>3739</v>
      </c>
      <c r="G749" s="3" t="s">
        <v>4198</v>
      </c>
      <c r="H749" s="3" t="s">
        <v>54</v>
      </c>
      <c r="I749" s="4" t="s">
        <v>4199</v>
      </c>
      <c r="J749" t="s">
        <v>4200</v>
      </c>
      <c r="K749" t="s">
        <v>310</v>
      </c>
      <c r="L749" t="s">
        <v>118</v>
      </c>
      <c r="M749" s="7">
        <v>0.55208333333333337</v>
      </c>
      <c r="N749" s="7">
        <v>0.70833333333333337</v>
      </c>
      <c r="O749" s="178" t="s">
        <v>3740</v>
      </c>
      <c r="P749" s="3" t="s">
        <v>3740</v>
      </c>
      <c r="Q749" s="4" t="str">
        <f>VLOOKUP(Citas[[#This Row],[VIN]],Servicios[VIN 8 BV],1,0)</f>
        <v>NP294930</v>
      </c>
      <c r="R749" t="str">
        <f>VLOOKUP(Citas[[#This Row],[VIN]],Noshow11[[VIN]:[STATUS]],3,0)</f>
        <v>CANCEL</v>
      </c>
      <c r="S749" t="b">
        <f t="shared" si="43"/>
        <v>0</v>
      </c>
      <c r="T749" t="b">
        <f t="shared" si="44"/>
        <v>0</v>
      </c>
    </row>
    <row r="750" spans="1:20">
      <c r="A750" s="1">
        <v>45015</v>
      </c>
      <c r="B750" s="7">
        <v>0.5625</v>
      </c>
      <c r="C750" s="151">
        <v>0</v>
      </c>
      <c r="D750" t="s">
        <v>20249</v>
      </c>
      <c r="E750" s="4" t="s">
        <v>20377</v>
      </c>
      <c r="F750" s="4" t="s">
        <v>4359</v>
      </c>
      <c r="G750" s="3" t="s">
        <v>20378</v>
      </c>
      <c r="H750" s="3" t="s">
        <v>49</v>
      </c>
      <c r="I750" s="4" t="s">
        <v>3730</v>
      </c>
      <c r="J750" t="s">
        <v>20511</v>
      </c>
      <c r="K750" t="s">
        <v>310</v>
      </c>
      <c r="L750" t="s">
        <v>119</v>
      </c>
      <c r="M750" s="7">
        <v>0.57291666666666663</v>
      </c>
      <c r="N750" s="7">
        <v>0.45</v>
      </c>
      <c r="O750" s="178" t="s">
        <v>4233</v>
      </c>
      <c r="P750" s="3" t="s">
        <v>3740</v>
      </c>
      <c r="Q750" s="4" t="e">
        <f>VLOOKUP(Citas[[#This Row],[VIN]],Servicios[VIN 8 BV],1,0)</f>
        <v>#N/A</v>
      </c>
      <c r="R750" t="e">
        <f>VLOOKUP(Citas[[#This Row],[VIN]],Noshow11[[VIN]:[STATUS]],3,0)</f>
        <v>#N/A</v>
      </c>
      <c r="S750" t="e">
        <f t="shared" si="43"/>
        <v>#N/A</v>
      </c>
      <c r="T750" t="e">
        <f t="shared" si="44"/>
        <v>#N/A</v>
      </c>
    </row>
    <row r="751" spans="1:20">
      <c r="A751" s="1">
        <v>45015</v>
      </c>
      <c r="B751" s="7">
        <v>0.60416666666666663</v>
      </c>
      <c r="C751" s="151">
        <v>1899</v>
      </c>
      <c r="D751">
        <v>113163</v>
      </c>
      <c r="E751" s="4" t="s">
        <v>3859</v>
      </c>
      <c r="F751" s="4"/>
      <c r="G751" s="3" t="s">
        <v>20379</v>
      </c>
      <c r="H751" s="3" t="s">
        <v>58</v>
      </c>
      <c r="I751" s="4" t="s">
        <v>20512</v>
      </c>
      <c r="J751" t="s">
        <v>20513</v>
      </c>
      <c r="K751" t="s">
        <v>396</v>
      </c>
      <c r="L751" t="s">
        <v>120</v>
      </c>
      <c r="M751" s="7">
        <v>0.625</v>
      </c>
      <c r="N751" s="7">
        <v>0.72916666666666663</v>
      </c>
      <c r="O751" s="178" t="s">
        <v>3728</v>
      </c>
      <c r="P751" s="3" t="s">
        <v>3728</v>
      </c>
      <c r="Q751" s="4" t="str">
        <f>VLOOKUP(Citas[[#This Row],[VIN]],Servicios[VIN 8 BV],1,0)</f>
        <v>HY170301</v>
      </c>
      <c r="R751" t="str">
        <f>VLOOKUP(Citas[[#This Row],[VIN]],Noshow11[[VIN]:[STATUS]],3,0)</f>
        <v>ON TIME</v>
      </c>
      <c r="S751" t="str">
        <f t="shared" si="43"/>
        <v>CONCRETADO</v>
      </c>
      <c r="T751" t="str">
        <f t="shared" si="44"/>
        <v>CONCRETADO</v>
      </c>
    </row>
    <row r="752" spans="1:20">
      <c r="A752" s="1">
        <v>45015</v>
      </c>
      <c r="B752" s="7">
        <v>0.60416666666666663</v>
      </c>
      <c r="C752" s="151">
        <v>3260</v>
      </c>
      <c r="D752">
        <v>113253</v>
      </c>
      <c r="E752" s="4" t="s">
        <v>3771</v>
      </c>
      <c r="F752" t="s">
        <v>3841</v>
      </c>
      <c r="G752" s="3" t="s">
        <v>20380</v>
      </c>
      <c r="H752" s="3" t="s">
        <v>45</v>
      </c>
      <c r="I752" s="4" t="s">
        <v>20514</v>
      </c>
      <c r="J752" t="s">
        <v>3809</v>
      </c>
      <c r="K752" t="s">
        <v>425</v>
      </c>
      <c r="L752" t="s">
        <v>119</v>
      </c>
      <c r="O752" s="178" t="s">
        <v>3761</v>
      </c>
      <c r="P752" s="3" t="s">
        <v>3761</v>
      </c>
      <c r="Q752" s="4" t="e">
        <f>VLOOKUP(Citas[[#This Row],[VIN]],Servicios[VIN 8 BV],1,0)</f>
        <v>#N/A</v>
      </c>
      <c r="R752" t="str">
        <f>VLOOKUP(Citas[[#This Row],[VIN]],Noshow11[[VIN]:[STATUS]],3,0)</f>
        <v>ON TIME</v>
      </c>
      <c r="S752" t="str">
        <f t="shared" si="43"/>
        <v>CONCRETADO</v>
      </c>
      <c r="T752" t="str">
        <f t="shared" si="44"/>
        <v>CONCRETADO</v>
      </c>
    </row>
    <row r="753" spans="1:20">
      <c r="A753" s="1">
        <v>45015</v>
      </c>
      <c r="B753" s="7">
        <v>0.61458333333333337</v>
      </c>
      <c r="C753" s="151">
        <v>3260</v>
      </c>
      <c r="D753">
        <v>113255</v>
      </c>
      <c r="E753" s="4" t="s">
        <v>3771</v>
      </c>
      <c r="F753" t="s">
        <v>3841</v>
      </c>
      <c r="G753" s="3" t="s">
        <v>20381</v>
      </c>
      <c r="H753" s="3" t="s">
        <v>45</v>
      </c>
      <c r="I753" s="4" t="s">
        <v>20515</v>
      </c>
      <c r="J753" t="s">
        <v>3809</v>
      </c>
      <c r="K753" t="s">
        <v>425</v>
      </c>
      <c r="L753" t="s">
        <v>119</v>
      </c>
      <c r="O753" s="178" t="s">
        <v>3761</v>
      </c>
      <c r="P753" s="3" t="s">
        <v>3761</v>
      </c>
      <c r="Q753" s="4" t="e">
        <f>VLOOKUP(Citas[[#This Row],[VIN]],Servicios[VIN 8 BV],1,0)</f>
        <v>#N/A</v>
      </c>
      <c r="R753" t="str">
        <f>VLOOKUP(Citas[[#This Row],[VIN]],Noshow11[[VIN]:[STATUS]],3,0)</f>
        <v>ON TIME</v>
      </c>
      <c r="S753" t="str">
        <f t="shared" si="43"/>
        <v>CONCRETADO</v>
      </c>
      <c r="T753" t="str">
        <f t="shared" si="44"/>
        <v>CONCRETADO</v>
      </c>
    </row>
    <row r="754" spans="1:20">
      <c r="A754" s="1">
        <v>45015</v>
      </c>
      <c r="B754" s="7">
        <v>0.625</v>
      </c>
      <c r="C754" s="151">
        <v>6599</v>
      </c>
      <c r="D754">
        <v>113256</v>
      </c>
      <c r="E754" s="4" t="s">
        <v>3794</v>
      </c>
      <c r="F754" t="s">
        <v>3841</v>
      </c>
      <c r="G754" s="3" t="s">
        <v>20382</v>
      </c>
      <c r="H754" s="3" t="s">
        <v>45</v>
      </c>
      <c r="I754" s="4" t="s">
        <v>20516</v>
      </c>
      <c r="J754" t="s">
        <v>3809</v>
      </c>
      <c r="K754" t="s">
        <v>367</v>
      </c>
      <c r="L754" t="s">
        <v>119</v>
      </c>
      <c r="O754" s="178" t="s">
        <v>3761</v>
      </c>
      <c r="P754" s="3" t="s">
        <v>3761</v>
      </c>
      <c r="Q754" s="4" t="e">
        <f>VLOOKUP(Citas[[#This Row],[VIN]],Servicios[VIN 8 BV],1,0)</f>
        <v>#N/A</v>
      </c>
      <c r="R754" t="str">
        <f>VLOOKUP(Citas[[#This Row],[VIN]],Noshow11[[VIN]:[STATUS]],3,0)</f>
        <v>ON TIME</v>
      </c>
      <c r="S754" t="str">
        <f t="shared" si="43"/>
        <v>CONCRETADO</v>
      </c>
      <c r="T754" t="str">
        <f t="shared" si="44"/>
        <v>CONCRETADO</v>
      </c>
    </row>
    <row r="755" spans="1:20">
      <c r="A755" s="1">
        <v>45015</v>
      </c>
      <c r="B755" s="7">
        <v>0.63541666666666663</v>
      </c>
      <c r="C755" s="151">
        <v>1899</v>
      </c>
      <c r="D755">
        <v>113266</v>
      </c>
      <c r="E755" s="4" t="s">
        <v>3727</v>
      </c>
      <c r="F755" t="s">
        <v>3841</v>
      </c>
      <c r="G755" s="3" t="s">
        <v>20383</v>
      </c>
      <c r="H755" s="3" t="s">
        <v>58</v>
      </c>
      <c r="I755" s="4" t="s">
        <v>20517</v>
      </c>
      <c r="J755" t="s">
        <v>3809</v>
      </c>
      <c r="K755" t="s">
        <v>425</v>
      </c>
      <c r="L755" t="s">
        <v>119</v>
      </c>
      <c r="O755" s="178" t="s">
        <v>3761</v>
      </c>
      <c r="P755" s="3" t="s">
        <v>3761</v>
      </c>
      <c r="Q755" s="4" t="e">
        <f>VLOOKUP(Citas[[#This Row],[VIN]],Servicios[VIN 8 BV],1,0)</f>
        <v>#N/A</v>
      </c>
      <c r="R755" t="str">
        <f>VLOOKUP(Citas[[#This Row],[VIN]],Noshow11[[VIN]:[STATUS]],3,0)</f>
        <v>ON TIME</v>
      </c>
      <c r="S755" t="str">
        <f t="shared" si="43"/>
        <v>CONCRETADO</v>
      </c>
      <c r="T755" t="str">
        <f t="shared" si="44"/>
        <v>CONCRETADO</v>
      </c>
    </row>
    <row r="756" spans="1:20">
      <c r="A756" s="1">
        <v>45015</v>
      </c>
      <c r="B756" s="7">
        <v>0.64583333333333337</v>
      </c>
      <c r="C756" s="151">
        <v>1899</v>
      </c>
      <c r="D756">
        <v>113267</v>
      </c>
      <c r="E756" s="4" t="s">
        <v>3727</v>
      </c>
      <c r="F756" t="s">
        <v>3841</v>
      </c>
      <c r="G756" s="3" t="s">
        <v>20384</v>
      </c>
      <c r="H756" s="3" t="s">
        <v>58</v>
      </c>
      <c r="I756" s="4" t="s">
        <v>20518</v>
      </c>
      <c r="J756" t="s">
        <v>3809</v>
      </c>
      <c r="K756" t="s">
        <v>223</v>
      </c>
      <c r="L756" t="s">
        <v>119</v>
      </c>
      <c r="O756" s="178" t="s">
        <v>3761</v>
      </c>
      <c r="P756" s="3" t="s">
        <v>3761</v>
      </c>
      <c r="Q756" s="4" t="e">
        <f>VLOOKUP(Citas[[#This Row],[VIN]],Servicios[VIN 8 BV],1,0)</f>
        <v>#N/A</v>
      </c>
      <c r="R756" t="str">
        <f>VLOOKUP(Citas[[#This Row],[VIN]],Noshow11[[VIN]:[STATUS]],3,0)</f>
        <v>ON TIME</v>
      </c>
      <c r="S756" t="str">
        <f t="shared" si="43"/>
        <v>CONCRETADO</v>
      </c>
      <c r="T756" t="str">
        <f t="shared" si="44"/>
        <v>CONCRETADO</v>
      </c>
    </row>
    <row r="757" spans="1:20">
      <c r="A757" s="1">
        <v>45015</v>
      </c>
      <c r="B757" s="7">
        <v>0.65625</v>
      </c>
      <c r="C757" s="151">
        <v>1899</v>
      </c>
      <c r="D757">
        <v>113268</v>
      </c>
      <c r="E757" s="4" t="s">
        <v>3765</v>
      </c>
      <c r="F757" t="s">
        <v>3841</v>
      </c>
      <c r="G757" s="3" t="s">
        <v>20385</v>
      </c>
      <c r="H757" s="3" t="s">
        <v>58</v>
      </c>
      <c r="I757" s="4" t="s">
        <v>20519</v>
      </c>
      <c r="J757" t="s">
        <v>3809</v>
      </c>
      <c r="K757" t="s">
        <v>310</v>
      </c>
      <c r="L757" t="s">
        <v>119</v>
      </c>
      <c r="O757" s="178" t="s">
        <v>3761</v>
      </c>
      <c r="P757" s="3" t="s">
        <v>3761</v>
      </c>
      <c r="Q757" s="4" t="e">
        <f>VLOOKUP(Citas[[#This Row],[VIN]],Servicios[VIN 8 BV],1,0)</f>
        <v>#N/A</v>
      </c>
      <c r="R757" t="str">
        <f>VLOOKUP(Citas[[#This Row],[VIN]],Noshow11[[VIN]:[STATUS]],3,0)</f>
        <v>ON TIME</v>
      </c>
      <c r="S757" t="str">
        <f t="shared" si="43"/>
        <v>CONCRETADO</v>
      </c>
      <c r="T757" t="str">
        <f t="shared" si="44"/>
        <v>CONCRETADO</v>
      </c>
    </row>
    <row r="758" spans="1:20">
      <c r="A758" s="1">
        <v>45016</v>
      </c>
      <c r="B758" s="7">
        <v>0.33333333333333331</v>
      </c>
      <c r="C758" s="151">
        <v>5330</v>
      </c>
      <c r="D758">
        <v>112704</v>
      </c>
      <c r="E758" s="4" t="s">
        <v>3828</v>
      </c>
      <c r="F758" s="4" t="s">
        <v>3739</v>
      </c>
      <c r="G758" s="3" t="s">
        <v>4488</v>
      </c>
      <c r="H758" s="3" t="s">
        <v>45</v>
      </c>
      <c r="I758" s="4" t="s">
        <v>4489</v>
      </c>
      <c r="J758" t="s">
        <v>4490</v>
      </c>
      <c r="K758" t="s">
        <v>310</v>
      </c>
      <c r="L758" t="s">
        <v>120</v>
      </c>
      <c r="M758" s="7">
        <v>0.375</v>
      </c>
      <c r="N758" s="7">
        <v>0.5</v>
      </c>
      <c r="O758" s="178" t="s">
        <v>3740</v>
      </c>
      <c r="P758" s="3">
        <v>2020</v>
      </c>
      <c r="Q758" s="4" t="e">
        <f>VLOOKUP(Citas[[#This Row],[VIN]],Servicios[VIN 8 BV],1,0)</f>
        <v>#N/A</v>
      </c>
      <c r="R758" t="str">
        <f>VLOOKUP(Citas[[#This Row],[VIN]],Noshow11[[VIN]:[STATUS]],3,0)</f>
        <v>REPROG</v>
      </c>
      <c r="S758" t="b">
        <f t="shared" ref="S758:S793" si="45">IF(OR(R758="ON TIME",R758="LATE"),"CONCRETADO")</f>
        <v>0</v>
      </c>
      <c r="T758" t="b">
        <f t="shared" ref="T758:T793" si="46">IF(OR(R758="ON TIME",R758="LATE"),"CONCRETADO")</f>
        <v>0</v>
      </c>
    </row>
    <row r="759" spans="1:20">
      <c r="A759" s="1">
        <v>45016</v>
      </c>
      <c r="B759" s="7">
        <v>0.33333333333333331</v>
      </c>
      <c r="C759" s="151">
        <v>5330</v>
      </c>
      <c r="D759">
        <v>113053</v>
      </c>
      <c r="E759" s="4" t="s">
        <v>3763</v>
      </c>
      <c r="F759" s="4"/>
      <c r="G759" s="3" t="s">
        <v>20754</v>
      </c>
      <c r="H759" s="3" t="s">
        <v>49</v>
      </c>
      <c r="I759" s="4" t="s">
        <v>20792</v>
      </c>
      <c r="J759" t="s">
        <v>20793</v>
      </c>
      <c r="K759" t="s">
        <v>410</v>
      </c>
      <c r="L759" t="s">
        <v>119</v>
      </c>
      <c r="M759" s="7">
        <v>0.375</v>
      </c>
      <c r="N759" s="7">
        <v>0.58333333333333337</v>
      </c>
      <c r="O759" s="178" t="s">
        <v>3756</v>
      </c>
      <c r="P759" s="3">
        <v>2021</v>
      </c>
      <c r="Q759" s="4" t="e">
        <f>VLOOKUP(Citas[[#This Row],[VIN]],Servicios[VIN 8 BV],1,0)</f>
        <v>#N/A</v>
      </c>
      <c r="R759" t="e">
        <f>VLOOKUP(Citas[[#This Row],[VIN]],Noshow11[[VIN]:[STATUS]],3,0)</f>
        <v>#N/A</v>
      </c>
      <c r="S759" t="e">
        <f t="shared" si="45"/>
        <v>#N/A</v>
      </c>
      <c r="T759" t="e">
        <f t="shared" si="46"/>
        <v>#N/A</v>
      </c>
    </row>
    <row r="760" spans="1:20">
      <c r="A760" s="1">
        <v>45016</v>
      </c>
      <c r="B760" s="7">
        <v>0.34375</v>
      </c>
      <c r="C760" s="151">
        <v>1899</v>
      </c>
      <c r="D760">
        <v>113145</v>
      </c>
      <c r="E760" s="4" t="s">
        <v>3755</v>
      </c>
      <c r="F760" s="4"/>
      <c r="G760" s="3" t="s">
        <v>20755</v>
      </c>
      <c r="H760" s="3" t="s">
        <v>49</v>
      </c>
      <c r="I760" s="4" t="s">
        <v>20794</v>
      </c>
      <c r="J760" t="s">
        <v>20793</v>
      </c>
      <c r="K760" t="s">
        <v>410</v>
      </c>
      <c r="L760" t="s">
        <v>120</v>
      </c>
      <c r="M760" s="7">
        <v>0.375</v>
      </c>
      <c r="N760" s="7">
        <v>0.47916666666666669</v>
      </c>
      <c r="O760" s="178" t="s">
        <v>3728</v>
      </c>
      <c r="P760" s="3">
        <v>2020</v>
      </c>
      <c r="Q760" s="4" t="e">
        <f>VLOOKUP(Citas[[#This Row],[VIN]],Servicios[VIN 8 BV],1,0)</f>
        <v>#N/A</v>
      </c>
      <c r="R760" t="e">
        <f>VLOOKUP(Citas[[#This Row],[VIN]],Noshow11[[VIN]:[STATUS]],3,0)</f>
        <v>#N/A</v>
      </c>
      <c r="S760" t="e">
        <f t="shared" si="45"/>
        <v>#N/A</v>
      </c>
      <c r="T760" t="e">
        <f t="shared" si="46"/>
        <v>#N/A</v>
      </c>
    </row>
    <row r="761" spans="1:20">
      <c r="A761" s="1">
        <v>45016</v>
      </c>
      <c r="B761" s="7">
        <v>0.34375</v>
      </c>
      <c r="C761" s="151">
        <v>3260</v>
      </c>
      <c r="D761">
        <v>113235</v>
      </c>
      <c r="E761" s="4" t="s">
        <v>3757</v>
      </c>
      <c r="F761" s="4"/>
      <c r="G761" s="3" t="s">
        <v>20756</v>
      </c>
      <c r="H761" s="3" t="s">
        <v>58</v>
      </c>
      <c r="I761" s="4" t="s">
        <v>20795</v>
      </c>
      <c r="J761" t="s">
        <v>20793</v>
      </c>
      <c r="K761" t="s">
        <v>410</v>
      </c>
      <c r="L761" t="s">
        <v>119</v>
      </c>
      <c r="M761" s="7">
        <v>0.5</v>
      </c>
      <c r="N761" s="7">
        <v>0.66666666666666663</v>
      </c>
      <c r="O761" s="178" t="s">
        <v>3728</v>
      </c>
      <c r="P761" s="3">
        <v>2022</v>
      </c>
      <c r="Q761" s="4" t="e">
        <f>VLOOKUP(Citas[[#This Row],[VIN]],Servicios[VIN 8 BV],1,0)</f>
        <v>#N/A</v>
      </c>
      <c r="R761" t="e">
        <f>VLOOKUP(Citas[[#This Row],[VIN]],Noshow11[[VIN]:[STATUS]],3,0)</f>
        <v>#N/A</v>
      </c>
      <c r="S761" t="e">
        <f t="shared" si="45"/>
        <v>#N/A</v>
      </c>
      <c r="T761" t="e">
        <f t="shared" si="46"/>
        <v>#N/A</v>
      </c>
    </row>
    <row r="762" spans="1:20">
      <c r="A762" s="1">
        <v>45016</v>
      </c>
      <c r="B762" s="7">
        <v>0.34375</v>
      </c>
      <c r="C762" s="151">
        <v>5330</v>
      </c>
      <c r="D762">
        <v>113242</v>
      </c>
      <c r="E762" s="4" t="s">
        <v>4019</v>
      </c>
      <c r="F762" s="4" t="s">
        <v>3739</v>
      </c>
      <c r="G762" s="3" t="s">
        <v>20757</v>
      </c>
      <c r="H762" s="3" t="s">
        <v>45</v>
      </c>
      <c r="I762" s="4" t="s">
        <v>20796</v>
      </c>
      <c r="J762" t="s">
        <v>20793</v>
      </c>
      <c r="K762" t="s">
        <v>410</v>
      </c>
      <c r="L762" t="s">
        <v>118</v>
      </c>
      <c r="M762" s="7">
        <v>0.41666666666666669</v>
      </c>
      <c r="N762" s="7">
        <v>0.58333333333333337</v>
      </c>
      <c r="O762" s="178" t="s">
        <v>3740</v>
      </c>
      <c r="P762" s="3">
        <v>2018</v>
      </c>
      <c r="Q762" s="4" t="e">
        <f>VLOOKUP(Citas[[#This Row],[VIN]],Servicios[VIN 8 BV],1,0)</f>
        <v>#N/A</v>
      </c>
      <c r="R762" t="e">
        <f>VLOOKUP(Citas[[#This Row],[VIN]],Noshow11[[VIN]:[STATUS]],3,0)</f>
        <v>#N/A</v>
      </c>
      <c r="S762" t="e">
        <f t="shared" si="45"/>
        <v>#N/A</v>
      </c>
      <c r="T762" t="e">
        <f t="shared" si="46"/>
        <v>#N/A</v>
      </c>
    </row>
    <row r="763" spans="1:20">
      <c r="A763" s="1">
        <v>45016</v>
      </c>
      <c r="B763" s="7">
        <v>0.35416666666666669</v>
      </c>
      <c r="C763" s="151">
        <v>6598</v>
      </c>
      <c r="D763">
        <v>113298</v>
      </c>
      <c r="E763" s="4" t="s">
        <v>20309</v>
      </c>
      <c r="F763" s="4"/>
      <c r="G763" s="3" t="s">
        <v>20343</v>
      </c>
      <c r="H763" s="3" t="s">
        <v>58</v>
      </c>
      <c r="I763" s="4" t="s">
        <v>20465</v>
      </c>
      <c r="J763" t="s">
        <v>20797</v>
      </c>
      <c r="K763" t="s">
        <v>425</v>
      </c>
      <c r="L763" t="s">
        <v>120</v>
      </c>
      <c r="M763" s="7">
        <v>0.46875</v>
      </c>
      <c r="N763" s="7">
        <v>0.625</v>
      </c>
      <c r="O763" s="178" t="s">
        <v>3756</v>
      </c>
      <c r="P763" s="3">
        <v>2013</v>
      </c>
      <c r="Q763" s="4" t="e">
        <f>VLOOKUP(Citas[[#This Row],[VIN]],Servicios[VIN 8 BV],1,0)</f>
        <v>#N/A</v>
      </c>
      <c r="R763" t="str">
        <f>VLOOKUP(Citas[[#This Row],[VIN]],Noshow11[[VIN]:[STATUS]],3,0)</f>
        <v>REPROG</v>
      </c>
      <c r="S763" t="b">
        <f t="shared" si="45"/>
        <v>0</v>
      </c>
      <c r="T763" t="b">
        <f t="shared" si="46"/>
        <v>0</v>
      </c>
    </row>
    <row r="764" spans="1:20">
      <c r="A764" s="1">
        <v>45016</v>
      </c>
      <c r="B764" s="7">
        <v>0.35416666666666669</v>
      </c>
      <c r="C764" s="151">
        <v>1899</v>
      </c>
      <c r="D764">
        <v>113201</v>
      </c>
      <c r="E764" s="4" t="s">
        <v>3784</v>
      </c>
      <c r="F764" s="4"/>
      <c r="G764" s="3" t="s">
        <v>20758</v>
      </c>
      <c r="H764" s="3" t="s">
        <v>49</v>
      </c>
      <c r="I764" s="4" t="s">
        <v>20798</v>
      </c>
      <c r="J764" t="s">
        <v>20799</v>
      </c>
      <c r="K764" t="s">
        <v>251</v>
      </c>
      <c r="L764" t="s">
        <v>118</v>
      </c>
      <c r="M764" s="7">
        <v>0.375</v>
      </c>
      <c r="N764" s="7">
        <v>0.5</v>
      </c>
      <c r="O764" s="178" t="s">
        <v>3745</v>
      </c>
      <c r="P764" s="3">
        <v>2012</v>
      </c>
      <c r="Q764" s="4" t="e">
        <f>VLOOKUP(Citas[[#This Row],[VIN]],Servicios[VIN 8 BV],1,0)</f>
        <v>#N/A</v>
      </c>
      <c r="R764" t="e">
        <f>VLOOKUP(Citas[[#This Row],[VIN]],Noshow11[[VIN]:[STATUS]],3,0)</f>
        <v>#N/A</v>
      </c>
      <c r="S764" t="e">
        <f t="shared" si="45"/>
        <v>#N/A</v>
      </c>
      <c r="T764" t="e">
        <f t="shared" si="46"/>
        <v>#N/A</v>
      </c>
    </row>
    <row r="765" spans="1:20">
      <c r="A765" s="1">
        <v>45016</v>
      </c>
      <c r="B765" s="7">
        <v>0.35416666666666669</v>
      </c>
      <c r="C765" s="151">
        <v>1899</v>
      </c>
      <c r="D765">
        <v>113299</v>
      </c>
      <c r="E765" s="4" t="s">
        <v>3863</v>
      </c>
      <c r="F765" s="4"/>
      <c r="G765" s="3" t="s">
        <v>20759</v>
      </c>
      <c r="H765" s="3" t="s">
        <v>54</v>
      </c>
      <c r="I765" s="4" t="s">
        <v>20800</v>
      </c>
      <c r="J765" t="s">
        <v>20801</v>
      </c>
      <c r="K765" t="s">
        <v>20802</v>
      </c>
      <c r="L765" t="s">
        <v>119</v>
      </c>
      <c r="M765" s="7">
        <v>0.40625</v>
      </c>
      <c r="N765" s="7">
        <v>0.5</v>
      </c>
      <c r="O765" s="178" t="s">
        <v>3745</v>
      </c>
      <c r="P765" s="3">
        <v>2008</v>
      </c>
      <c r="Q765" s="4" t="e">
        <f>VLOOKUP(Citas[[#This Row],[VIN]],Servicios[VIN 8 BV],1,0)</f>
        <v>#N/A</v>
      </c>
      <c r="R765" t="e">
        <f>VLOOKUP(Citas[[#This Row],[VIN]],Noshow11[[VIN]:[STATUS]],3,0)</f>
        <v>#N/A</v>
      </c>
      <c r="S765" t="e">
        <f t="shared" si="45"/>
        <v>#N/A</v>
      </c>
      <c r="T765" t="e">
        <f t="shared" si="46"/>
        <v>#N/A</v>
      </c>
    </row>
    <row r="766" spans="1:20">
      <c r="A766" s="1">
        <v>45016</v>
      </c>
      <c r="B766" s="7">
        <v>0.36458333333333331</v>
      </c>
      <c r="C766" s="151">
        <v>1899</v>
      </c>
      <c r="D766">
        <v>113217</v>
      </c>
      <c r="E766" s="4" t="s">
        <v>3829</v>
      </c>
      <c r="F766" s="4"/>
      <c r="G766" s="3" t="s">
        <v>20760</v>
      </c>
      <c r="H766" s="3" t="s">
        <v>45</v>
      </c>
      <c r="I766" s="4" t="s">
        <v>20803</v>
      </c>
      <c r="J766" t="s">
        <v>20804</v>
      </c>
      <c r="K766" t="s">
        <v>215</v>
      </c>
      <c r="L766" t="s">
        <v>119</v>
      </c>
      <c r="M766" s="7">
        <v>0.375</v>
      </c>
      <c r="N766" s="7">
        <v>0.5</v>
      </c>
      <c r="O766" s="178" t="s">
        <v>3745</v>
      </c>
      <c r="P766" s="3">
        <v>2018</v>
      </c>
      <c r="Q766" s="4" t="e">
        <f>VLOOKUP(Citas[[#This Row],[VIN]],Servicios[VIN 8 BV],1,0)</f>
        <v>#N/A</v>
      </c>
      <c r="R766" t="e">
        <f>VLOOKUP(Citas[[#This Row],[VIN]],Noshow11[[VIN]:[STATUS]],3,0)</f>
        <v>#N/A</v>
      </c>
      <c r="S766" t="e">
        <f t="shared" si="45"/>
        <v>#N/A</v>
      </c>
      <c r="T766" t="e">
        <f t="shared" si="46"/>
        <v>#N/A</v>
      </c>
    </row>
    <row r="767" spans="1:20">
      <c r="A767" s="1">
        <v>45016</v>
      </c>
      <c r="B767" s="7">
        <v>0.36458333333333331</v>
      </c>
      <c r="C767" s="151">
        <v>3260</v>
      </c>
      <c r="D767">
        <v>113261</v>
      </c>
      <c r="E767" s="4" t="s">
        <v>3757</v>
      </c>
      <c r="F767" s="4"/>
      <c r="G767" s="3" t="s">
        <v>20761</v>
      </c>
      <c r="H767" s="3" t="s">
        <v>49</v>
      </c>
      <c r="I767" s="4" t="s">
        <v>20805</v>
      </c>
      <c r="J767" t="s">
        <v>20806</v>
      </c>
      <c r="K767" t="s">
        <v>509</v>
      </c>
      <c r="L767" t="s">
        <v>118</v>
      </c>
      <c r="M767" s="7">
        <v>0.375</v>
      </c>
      <c r="N767" s="7">
        <v>0.54166666666666663</v>
      </c>
      <c r="O767" s="178" t="s">
        <v>3744</v>
      </c>
      <c r="P767" s="3">
        <v>2021</v>
      </c>
      <c r="Q767" s="4" t="e">
        <f>VLOOKUP(Citas[[#This Row],[VIN]],Servicios[VIN 8 BV],1,0)</f>
        <v>#N/A</v>
      </c>
      <c r="R767" t="e">
        <f>VLOOKUP(Citas[[#This Row],[VIN]],Noshow11[[VIN]:[STATUS]],3,0)</f>
        <v>#N/A</v>
      </c>
      <c r="S767" t="e">
        <f t="shared" si="45"/>
        <v>#N/A</v>
      </c>
      <c r="T767" t="e">
        <f t="shared" si="46"/>
        <v>#N/A</v>
      </c>
    </row>
    <row r="768" spans="1:20">
      <c r="A768" s="1">
        <v>45016</v>
      </c>
      <c r="B768" s="7">
        <v>0.36458333333333331</v>
      </c>
      <c r="C768" s="151">
        <v>2734.2</v>
      </c>
      <c r="D768">
        <v>113316</v>
      </c>
      <c r="E768" s="4" t="s">
        <v>20762</v>
      </c>
      <c r="F768" s="4" t="s">
        <v>3739</v>
      </c>
      <c r="G768" s="3" t="s">
        <v>20763</v>
      </c>
      <c r="H768" s="3" t="s">
        <v>45</v>
      </c>
      <c r="I768" s="4" t="s">
        <v>20807</v>
      </c>
      <c r="J768" t="s">
        <v>20808</v>
      </c>
      <c r="K768" t="s">
        <v>223</v>
      </c>
      <c r="L768" t="s">
        <v>120</v>
      </c>
      <c r="M768" s="7">
        <v>0.40625</v>
      </c>
      <c r="N768" s="7" t="s">
        <v>3734</v>
      </c>
      <c r="O768" s="178" t="s">
        <v>4129</v>
      </c>
      <c r="P768" s="3">
        <v>2019</v>
      </c>
      <c r="Q768" s="4" t="e">
        <f>VLOOKUP(Citas[[#This Row],[VIN]],Servicios[VIN 8 BV],1,0)</f>
        <v>#N/A</v>
      </c>
      <c r="R768" t="e">
        <f>VLOOKUP(Citas[[#This Row],[VIN]],Noshow11[[VIN]:[STATUS]],3,0)</f>
        <v>#N/A</v>
      </c>
      <c r="S768" t="e">
        <f t="shared" si="45"/>
        <v>#N/A</v>
      </c>
      <c r="T768" t="e">
        <f t="shared" si="46"/>
        <v>#N/A</v>
      </c>
    </row>
    <row r="769" spans="1:20">
      <c r="A769" s="1">
        <v>45016</v>
      </c>
      <c r="B769" s="7">
        <v>0.375</v>
      </c>
      <c r="C769" s="151">
        <v>3260</v>
      </c>
      <c r="D769">
        <v>112870</v>
      </c>
      <c r="E769" s="4" t="s">
        <v>3771</v>
      </c>
      <c r="F769" s="4"/>
      <c r="G769" s="3" t="s">
        <v>20764</v>
      </c>
      <c r="H769" s="3" t="s">
        <v>54</v>
      </c>
      <c r="I769" s="4" t="s">
        <v>20809</v>
      </c>
      <c r="J769" t="s">
        <v>20810</v>
      </c>
      <c r="K769" t="s">
        <v>310</v>
      </c>
      <c r="L769" t="s">
        <v>120</v>
      </c>
      <c r="M769" s="7">
        <v>0.39583333333333331</v>
      </c>
      <c r="N769" s="7">
        <v>0.58333333333333337</v>
      </c>
      <c r="O769" s="178" t="s">
        <v>3756</v>
      </c>
      <c r="P769" s="3">
        <v>2022</v>
      </c>
      <c r="Q769" s="4" t="e">
        <f>VLOOKUP(Citas[[#This Row],[VIN]],Servicios[VIN 8 BV],1,0)</f>
        <v>#N/A</v>
      </c>
      <c r="R769" t="e">
        <f>VLOOKUP(Citas[[#This Row],[VIN]],Noshow11[[VIN]:[STATUS]],3,0)</f>
        <v>#N/A</v>
      </c>
      <c r="S769" t="e">
        <f t="shared" si="45"/>
        <v>#N/A</v>
      </c>
      <c r="T769" t="e">
        <f t="shared" si="46"/>
        <v>#N/A</v>
      </c>
    </row>
    <row r="770" spans="1:20">
      <c r="A770" s="1">
        <v>45016</v>
      </c>
      <c r="B770" s="7">
        <v>0.375</v>
      </c>
      <c r="C770" s="151">
        <v>5330</v>
      </c>
      <c r="D770">
        <v>112946</v>
      </c>
      <c r="E770" s="4" t="s">
        <v>3828</v>
      </c>
      <c r="F770" s="4"/>
      <c r="G770" s="3" t="s">
        <v>20765</v>
      </c>
      <c r="H770" s="3" t="s">
        <v>45</v>
      </c>
      <c r="I770" s="4" t="s">
        <v>20811</v>
      </c>
      <c r="J770" t="s">
        <v>20812</v>
      </c>
      <c r="K770" t="s">
        <v>459</v>
      </c>
      <c r="L770" t="s">
        <v>119</v>
      </c>
      <c r="M770" s="7">
        <v>0.40625</v>
      </c>
      <c r="N770" s="7">
        <v>0.5</v>
      </c>
      <c r="O770" s="178" t="s">
        <v>3728</v>
      </c>
      <c r="P770" s="3">
        <v>2021</v>
      </c>
      <c r="Q770" s="4" t="e">
        <f>VLOOKUP(Citas[[#This Row],[VIN]],Servicios[VIN 8 BV],1,0)</f>
        <v>#N/A</v>
      </c>
      <c r="R770" t="e">
        <f>VLOOKUP(Citas[[#This Row],[VIN]],Noshow11[[VIN]:[STATUS]],3,0)</f>
        <v>#N/A</v>
      </c>
      <c r="S770" t="e">
        <f t="shared" si="45"/>
        <v>#N/A</v>
      </c>
      <c r="T770" t="e">
        <f t="shared" si="46"/>
        <v>#N/A</v>
      </c>
    </row>
    <row r="771" spans="1:20">
      <c r="A771" s="1">
        <v>45016</v>
      </c>
      <c r="B771" s="7">
        <v>0.39583333333333331</v>
      </c>
      <c r="C771" s="151">
        <v>1899</v>
      </c>
      <c r="D771">
        <v>113218</v>
      </c>
      <c r="E771" s="4" t="s">
        <v>3839</v>
      </c>
      <c r="F771" s="4"/>
      <c r="G771" s="3" t="s">
        <v>20766</v>
      </c>
      <c r="H771" s="3" t="s">
        <v>45</v>
      </c>
      <c r="I771" s="4" t="s">
        <v>20813</v>
      </c>
      <c r="J771" t="s">
        <v>20814</v>
      </c>
      <c r="K771" t="s">
        <v>295</v>
      </c>
      <c r="L771" t="s">
        <v>119</v>
      </c>
      <c r="M771" s="7">
        <v>0.40625</v>
      </c>
      <c r="N771" s="7">
        <v>0.5</v>
      </c>
      <c r="O771" s="178" t="s">
        <v>3737</v>
      </c>
      <c r="P771" s="3">
        <v>2012</v>
      </c>
      <c r="Q771" s="4" t="e">
        <f>VLOOKUP(Citas[[#This Row],[VIN]],Servicios[VIN 8 BV],1,0)</f>
        <v>#N/A</v>
      </c>
      <c r="R771" t="e">
        <f>VLOOKUP(Citas[[#This Row],[VIN]],Noshow11[[VIN]:[STATUS]],3,0)</f>
        <v>#N/A</v>
      </c>
      <c r="S771" t="e">
        <f t="shared" si="45"/>
        <v>#N/A</v>
      </c>
      <c r="T771" t="e">
        <f t="shared" si="46"/>
        <v>#N/A</v>
      </c>
    </row>
    <row r="772" spans="1:20">
      <c r="A772" s="1">
        <v>45016</v>
      </c>
      <c r="B772" s="7">
        <v>0.39583333333333331</v>
      </c>
      <c r="C772" s="151">
        <v>1899</v>
      </c>
      <c r="D772">
        <v>112901</v>
      </c>
      <c r="E772" s="4" t="s">
        <v>3738</v>
      </c>
      <c r="F772" s="4"/>
      <c r="G772" s="3" t="s">
        <v>20767</v>
      </c>
      <c r="H772" s="3" t="s">
        <v>54</v>
      </c>
      <c r="I772" s="4" t="s">
        <v>3730</v>
      </c>
      <c r="J772" t="s">
        <v>2474</v>
      </c>
      <c r="K772" t="s">
        <v>517</v>
      </c>
      <c r="L772" t="s">
        <v>120</v>
      </c>
      <c r="M772" s="7">
        <v>0.47916666666666669</v>
      </c>
      <c r="N772" s="7">
        <v>0.625</v>
      </c>
      <c r="O772" s="178" t="s">
        <v>3728</v>
      </c>
      <c r="P772" s="3">
        <v>2023</v>
      </c>
      <c r="Q772" s="4" t="e">
        <f>VLOOKUP(Citas[[#This Row],[VIN]],Servicios[VIN 8 BV],1,0)</f>
        <v>#N/A</v>
      </c>
      <c r="R772" t="e">
        <f>VLOOKUP(Citas[[#This Row],[VIN]],Noshow11[[VIN]:[STATUS]],3,0)</f>
        <v>#N/A</v>
      </c>
      <c r="S772" t="e">
        <f t="shared" si="45"/>
        <v>#N/A</v>
      </c>
      <c r="T772" t="e">
        <f t="shared" si="46"/>
        <v>#N/A</v>
      </c>
    </row>
    <row r="773" spans="1:20">
      <c r="A773" s="1">
        <v>45016</v>
      </c>
      <c r="B773" s="7">
        <v>0.39583333333333331</v>
      </c>
      <c r="C773" s="151">
        <v>4210</v>
      </c>
      <c r="D773">
        <v>113280</v>
      </c>
      <c r="E773" s="4" t="s">
        <v>3772</v>
      </c>
      <c r="F773" s="4"/>
      <c r="G773" s="3" t="s">
        <v>20768</v>
      </c>
      <c r="H773" s="3" t="s">
        <v>54</v>
      </c>
      <c r="I773" s="4" t="s">
        <v>20815</v>
      </c>
      <c r="J773" t="s">
        <v>20816</v>
      </c>
      <c r="K773" t="s">
        <v>359</v>
      </c>
      <c r="L773" t="s">
        <v>118</v>
      </c>
      <c r="M773" s="7">
        <v>0.45833333333333331</v>
      </c>
      <c r="N773" s="7">
        <v>0.58333333333333337</v>
      </c>
      <c r="O773" s="178" t="s">
        <v>3745</v>
      </c>
      <c r="P773" s="3">
        <v>2019</v>
      </c>
      <c r="Q773" s="4" t="e">
        <f>VLOOKUP(Citas[[#This Row],[VIN]],Servicios[VIN 8 BV],1,0)</f>
        <v>#N/A</v>
      </c>
      <c r="R773" t="str">
        <f>VLOOKUP(Citas[[#This Row],[VIN]],Noshow11[[VIN]:[STATUS]],3,0)</f>
        <v>REPROG</v>
      </c>
      <c r="S773" t="b">
        <f t="shared" si="45"/>
        <v>0</v>
      </c>
      <c r="T773" t="b">
        <f t="shared" si="46"/>
        <v>0</v>
      </c>
    </row>
    <row r="774" spans="1:20">
      <c r="A774" s="1">
        <v>45016</v>
      </c>
      <c r="B774" s="7">
        <v>0.40625</v>
      </c>
      <c r="C774" s="151">
        <v>3260</v>
      </c>
      <c r="D774">
        <v>113303</v>
      </c>
      <c r="E774" s="4" t="s">
        <v>3757</v>
      </c>
      <c r="F774" s="4"/>
      <c r="G774" s="3" t="s">
        <v>20769</v>
      </c>
      <c r="H774" s="3" t="s">
        <v>58</v>
      </c>
      <c r="I774" s="4" t="s">
        <v>20817</v>
      </c>
      <c r="J774" t="s">
        <v>20818</v>
      </c>
      <c r="K774" t="s">
        <v>451</v>
      </c>
      <c r="L774" t="s">
        <v>120</v>
      </c>
      <c r="M774" s="7">
        <v>0.4375</v>
      </c>
      <c r="N774" s="7">
        <v>0.58333333333333337</v>
      </c>
      <c r="O774" s="178" t="s">
        <v>3745</v>
      </c>
      <c r="P774" s="3">
        <v>2019</v>
      </c>
      <c r="Q774" s="4" t="e">
        <f>VLOOKUP(Citas[[#This Row],[VIN]],Servicios[VIN 8 BV],1,0)</f>
        <v>#N/A</v>
      </c>
      <c r="R774" t="e">
        <f>VLOOKUP(Citas[[#This Row],[VIN]],Noshow11[[VIN]:[STATUS]],3,0)</f>
        <v>#N/A</v>
      </c>
      <c r="S774" t="e">
        <f t="shared" si="45"/>
        <v>#N/A</v>
      </c>
      <c r="T774" t="e">
        <f t="shared" si="46"/>
        <v>#N/A</v>
      </c>
    </row>
    <row r="775" spans="1:20">
      <c r="A775" s="1">
        <v>45016</v>
      </c>
      <c r="B775" s="7">
        <v>0.41666666666666669</v>
      </c>
      <c r="C775" s="151">
        <v>5140</v>
      </c>
      <c r="D775">
        <v>113112</v>
      </c>
      <c r="E775" s="4" t="s">
        <v>20309</v>
      </c>
      <c r="F775" s="4" t="s">
        <v>3739</v>
      </c>
      <c r="G775" s="3" t="s">
        <v>19986</v>
      </c>
      <c r="H775" s="3" t="s">
        <v>49</v>
      </c>
      <c r="I775" s="4" t="s">
        <v>19987</v>
      </c>
      <c r="J775" t="s">
        <v>19988</v>
      </c>
      <c r="K775" t="s">
        <v>231</v>
      </c>
      <c r="L775" t="s">
        <v>119</v>
      </c>
      <c r="M775" s="7">
        <v>0.47916666666666669</v>
      </c>
      <c r="N775" s="7">
        <v>0.58333333333333337</v>
      </c>
      <c r="O775" s="178" t="s">
        <v>3740</v>
      </c>
      <c r="P775" s="3">
        <v>2010</v>
      </c>
      <c r="Q775" s="4" t="e">
        <f>VLOOKUP(Citas[[#This Row],[VIN]],Servicios[VIN 8 BV],1,0)</f>
        <v>#N/A</v>
      </c>
      <c r="R775" t="str">
        <f>VLOOKUP(Citas[[#This Row],[VIN]],Noshow11[[VIN]:[STATUS]],3,0)</f>
        <v>REPROG</v>
      </c>
      <c r="S775" t="b">
        <f t="shared" si="45"/>
        <v>0</v>
      </c>
      <c r="T775" t="b">
        <f t="shared" si="46"/>
        <v>0</v>
      </c>
    </row>
    <row r="776" spans="1:20">
      <c r="A776" s="1">
        <v>45016</v>
      </c>
      <c r="B776" s="7">
        <v>0.41666666666666669</v>
      </c>
      <c r="C776" s="151">
        <v>2849</v>
      </c>
      <c r="D776">
        <v>112753</v>
      </c>
      <c r="E776" s="4" t="s">
        <v>3799</v>
      </c>
      <c r="F776" s="4" t="s">
        <v>3739</v>
      </c>
      <c r="G776" s="3" t="s">
        <v>20770</v>
      </c>
      <c r="H776" s="3" t="s">
        <v>54</v>
      </c>
      <c r="I776" s="4" t="s">
        <v>20819</v>
      </c>
      <c r="J776" t="s">
        <v>20820</v>
      </c>
      <c r="K776" t="s">
        <v>517</v>
      </c>
      <c r="L776" t="s">
        <v>120</v>
      </c>
      <c r="M776" s="7">
        <v>0.44791666666666669</v>
      </c>
      <c r="N776" s="7">
        <v>0.58333333333333337</v>
      </c>
      <c r="O776" s="178" t="s">
        <v>3776</v>
      </c>
      <c r="P776" s="3">
        <v>2021</v>
      </c>
      <c r="Q776" s="4" t="e">
        <f>VLOOKUP(Citas[[#This Row],[VIN]],Servicios[VIN 8 BV],1,0)</f>
        <v>#N/A</v>
      </c>
      <c r="R776" t="e">
        <f>VLOOKUP(Citas[[#This Row],[VIN]],Noshow11[[VIN]:[STATUS]],3,0)</f>
        <v>#N/A</v>
      </c>
      <c r="S776" t="e">
        <f t="shared" si="45"/>
        <v>#N/A</v>
      </c>
      <c r="T776" t="e">
        <f t="shared" si="46"/>
        <v>#N/A</v>
      </c>
    </row>
    <row r="777" spans="1:20">
      <c r="A777" s="1">
        <v>45016</v>
      </c>
      <c r="B777" s="7">
        <v>0.41666666666666669</v>
      </c>
      <c r="C777" s="151">
        <v>1899</v>
      </c>
      <c r="D777">
        <v>113226</v>
      </c>
      <c r="E777" s="4" t="s">
        <v>20771</v>
      </c>
      <c r="F777" s="4"/>
      <c r="G777" s="3" t="s">
        <v>20772</v>
      </c>
      <c r="H777" s="3" t="s">
        <v>58</v>
      </c>
      <c r="I777" s="4" t="s">
        <v>20821</v>
      </c>
      <c r="J777" t="s">
        <v>20822</v>
      </c>
      <c r="K777" t="s">
        <v>20823</v>
      </c>
      <c r="L777" t="s">
        <v>118</v>
      </c>
      <c r="M777" s="7">
        <v>0.4375</v>
      </c>
      <c r="N777" s="7">
        <v>0.58333333333333337</v>
      </c>
      <c r="O777" s="178" t="s">
        <v>3731</v>
      </c>
      <c r="P777" s="3">
        <v>2008</v>
      </c>
      <c r="Q777" s="4" t="e">
        <f>VLOOKUP(Citas[[#This Row],[VIN]],Servicios[VIN 8 BV],1,0)</f>
        <v>#N/A</v>
      </c>
      <c r="R777" t="e">
        <f>VLOOKUP(Citas[[#This Row],[VIN]],Noshow11[[VIN]:[STATUS]],3,0)</f>
        <v>#N/A</v>
      </c>
      <c r="S777" t="e">
        <f t="shared" si="45"/>
        <v>#N/A</v>
      </c>
      <c r="T777" t="e">
        <f t="shared" si="46"/>
        <v>#N/A</v>
      </c>
    </row>
    <row r="778" spans="1:20">
      <c r="A778" s="1">
        <v>45016</v>
      </c>
      <c r="B778" s="7">
        <v>0.42708333333333331</v>
      </c>
      <c r="C778" s="151">
        <v>0</v>
      </c>
      <c r="D778">
        <v>113227</v>
      </c>
      <c r="E778" s="4" t="s">
        <v>20773</v>
      </c>
      <c r="F778" s="4" t="s">
        <v>51</v>
      </c>
      <c r="G778" s="3" t="s">
        <v>20772</v>
      </c>
      <c r="H778" s="3" t="s">
        <v>58</v>
      </c>
      <c r="I778" s="4" t="s">
        <v>20821</v>
      </c>
      <c r="J778" t="s">
        <v>20822</v>
      </c>
      <c r="K778" t="s">
        <v>20823</v>
      </c>
      <c r="L778" t="s">
        <v>118</v>
      </c>
      <c r="M778" s="7">
        <v>0.47916666666666669</v>
      </c>
      <c r="N778" s="7">
        <v>0.70833333333333337</v>
      </c>
      <c r="O778" s="178" t="s">
        <v>3737</v>
      </c>
      <c r="P778" s="3">
        <v>2008</v>
      </c>
      <c r="Q778" s="4" t="e">
        <f>VLOOKUP(Citas[[#This Row],[VIN]],Servicios[VIN 8 BV],1,0)</f>
        <v>#N/A</v>
      </c>
      <c r="R778" t="e">
        <f>VLOOKUP(Citas[[#This Row],[VIN]],Noshow11[[VIN]:[STATUS]],3,0)</f>
        <v>#N/A</v>
      </c>
      <c r="S778" t="e">
        <f t="shared" si="45"/>
        <v>#N/A</v>
      </c>
      <c r="T778" t="e">
        <f t="shared" si="46"/>
        <v>#N/A</v>
      </c>
    </row>
    <row r="779" spans="1:20">
      <c r="A779" s="1">
        <v>45016</v>
      </c>
      <c r="B779" s="7">
        <v>0.4375</v>
      </c>
      <c r="C779" s="151">
        <v>1899</v>
      </c>
      <c r="D779">
        <v>112804</v>
      </c>
      <c r="E779" s="4" t="s">
        <v>3784</v>
      </c>
      <c r="F779" s="4"/>
      <c r="G779" s="3" t="s">
        <v>20774</v>
      </c>
      <c r="H779" s="3" t="s">
        <v>49</v>
      </c>
      <c r="I779" s="4" t="s">
        <v>20824</v>
      </c>
      <c r="J779" t="s">
        <v>20825</v>
      </c>
      <c r="K779" t="s">
        <v>396</v>
      </c>
      <c r="L779" t="s">
        <v>119</v>
      </c>
      <c r="M779" s="7">
        <v>0.45833333333333331</v>
      </c>
      <c r="N779" s="7">
        <v>0.58333333333333337</v>
      </c>
      <c r="O779" s="178" t="s">
        <v>3756</v>
      </c>
      <c r="P779" s="3">
        <v>2016</v>
      </c>
      <c r="Q779" s="4" t="e">
        <f>VLOOKUP(Citas[[#This Row],[VIN]],Servicios[VIN 8 BV],1,0)</f>
        <v>#N/A</v>
      </c>
      <c r="R779" t="e">
        <f>VLOOKUP(Citas[[#This Row],[VIN]],Noshow11[[VIN]:[STATUS]],3,0)</f>
        <v>#N/A</v>
      </c>
      <c r="S779" t="e">
        <f t="shared" si="45"/>
        <v>#N/A</v>
      </c>
      <c r="T779" t="e">
        <f t="shared" si="46"/>
        <v>#N/A</v>
      </c>
    </row>
    <row r="780" spans="1:20">
      <c r="A780" s="1">
        <v>45016</v>
      </c>
      <c r="B780" s="7">
        <v>0.4375</v>
      </c>
      <c r="C780" s="151">
        <v>1899</v>
      </c>
      <c r="D780">
        <v>113307</v>
      </c>
      <c r="E780" s="4" t="s">
        <v>4298</v>
      </c>
      <c r="F780" s="4"/>
      <c r="G780" s="3" t="s">
        <v>20775</v>
      </c>
      <c r="H780" s="3" t="s">
        <v>45</v>
      </c>
      <c r="I780" s="4" t="s">
        <v>20826</v>
      </c>
      <c r="J780" t="s">
        <v>20827</v>
      </c>
      <c r="K780" t="s">
        <v>231</v>
      </c>
      <c r="L780" t="s">
        <v>118</v>
      </c>
      <c r="M780" s="7">
        <v>0.51041666666666663</v>
      </c>
      <c r="N780" s="7">
        <v>0.66666666666666663</v>
      </c>
      <c r="O780" s="178" t="s">
        <v>3740</v>
      </c>
      <c r="P780" s="3">
        <v>2013</v>
      </c>
      <c r="Q780" s="4" t="e">
        <f>VLOOKUP(Citas[[#This Row],[VIN]],Servicios[VIN 8 BV],1,0)</f>
        <v>#N/A</v>
      </c>
      <c r="R780" t="e">
        <f>VLOOKUP(Citas[[#This Row],[VIN]],Noshow11[[VIN]:[STATUS]],3,0)</f>
        <v>#N/A</v>
      </c>
      <c r="S780" t="e">
        <f t="shared" si="45"/>
        <v>#N/A</v>
      </c>
      <c r="T780" t="e">
        <f t="shared" si="46"/>
        <v>#N/A</v>
      </c>
    </row>
    <row r="781" spans="1:20">
      <c r="A781" s="1">
        <v>45016</v>
      </c>
      <c r="B781" s="7">
        <v>0.45833333333333331</v>
      </c>
      <c r="C781" s="151">
        <v>2849</v>
      </c>
      <c r="D781">
        <v>113206</v>
      </c>
      <c r="E781" s="4" t="s">
        <v>4153</v>
      </c>
      <c r="F781" s="4" t="s">
        <v>3739</v>
      </c>
      <c r="G781" s="3" t="s">
        <v>20776</v>
      </c>
      <c r="H781" s="3" t="s">
        <v>54</v>
      </c>
      <c r="I781" s="4" t="s">
        <v>20828</v>
      </c>
      <c r="J781" t="s">
        <v>20829</v>
      </c>
      <c r="K781" t="s">
        <v>451</v>
      </c>
      <c r="L781" t="s">
        <v>118</v>
      </c>
      <c r="M781" s="7">
        <v>0.49305555555555558</v>
      </c>
      <c r="N781" s="7">
        <v>0.625</v>
      </c>
      <c r="O781" s="178" t="s">
        <v>3776</v>
      </c>
      <c r="P781" s="3">
        <v>2018</v>
      </c>
      <c r="Q781" s="4" t="e">
        <f>VLOOKUP(Citas[[#This Row],[VIN]],Servicios[VIN 8 BV],1,0)</f>
        <v>#N/A</v>
      </c>
      <c r="R781" t="e">
        <f>VLOOKUP(Citas[[#This Row],[VIN]],Noshow11[[VIN]:[STATUS]],3,0)</f>
        <v>#N/A</v>
      </c>
      <c r="S781" t="e">
        <f t="shared" si="45"/>
        <v>#N/A</v>
      </c>
      <c r="T781" t="e">
        <f t="shared" si="46"/>
        <v>#N/A</v>
      </c>
    </row>
    <row r="782" spans="1:20">
      <c r="A782" s="1">
        <v>45016</v>
      </c>
      <c r="B782" s="7">
        <v>0.45833333333333331</v>
      </c>
      <c r="C782" s="151">
        <v>5330</v>
      </c>
      <c r="D782">
        <v>113320</v>
      </c>
      <c r="E782" s="4" t="s">
        <v>3763</v>
      </c>
      <c r="F782" s="4" t="s">
        <v>3739</v>
      </c>
      <c r="G782" s="3" t="s">
        <v>20777</v>
      </c>
      <c r="H782" s="3" t="s">
        <v>54</v>
      </c>
      <c r="I782" s="4" t="s">
        <v>20830</v>
      </c>
      <c r="J782" t="s">
        <v>20831</v>
      </c>
      <c r="K782" t="s">
        <v>367</v>
      </c>
      <c r="L782" t="s">
        <v>120</v>
      </c>
      <c r="M782" s="7">
        <v>0.52430555555555558</v>
      </c>
      <c r="N782" s="7">
        <v>0.66666666666666663</v>
      </c>
      <c r="O782" s="178" t="s">
        <v>3740</v>
      </c>
      <c r="P782" s="3">
        <v>2017</v>
      </c>
      <c r="Q782" s="4" t="e">
        <f>VLOOKUP(Citas[[#This Row],[VIN]],Servicios[VIN 8 BV],1,0)</f>
        <v>#N/A</v>
      </c>
      <c r="R782" t="e">
        <f>VLOOKUP(Citas[[#This Row],[VIN]],Noshow11[[VIN]:[STATUS]],3,0)</f>
        <v>#N/A</v>
      </c>
      <c r="S782" t="e">
        <f t="shared" si="45"/>
        <v>#N/A</v>
      </c>
      <c r="T782" t="e">
        <f t="shared" si="46"/>
        <v>#N/A</v>
      </c>
    </row>
    <row r="783" spans="1:20">
      <c r="A783" s="1">
        <v>45016</v>
      </c>
      <c r="B783" s="7">
        <v>0.5</v>
      </c>
      <c r="C783" s="151">
        <v>1899</v>
      </c>
      <c r="D783">
        <v>113249</v>
      </c>
      <c r="E783" s="4" t="s">
        <v>3727</v>
      </c>
      <c r="F783" s="4" t="s">
        <v>3739</v>
      </c>
      <c r="G783" s="3" t="s">
        <v>20778</v>
      </c>
      <c r="H783" s="3" t="s">
        <v>54</v>
      </c>
      <c r="I783" s="4" t="s">
        <v>20832</v>
      </c>
      <c r="J783" t="s">
        <v>20833</v>
      </c>
      <c r="K783" t="s">
        <v>244</v>
      </c>
      <c r="L783" t="s">
        <v>119</v>
      </c>
      <c r="M783" s="7">
        <v>0.51041666666666663</v>
      </c>
      <c r="N783" s="7">
        <v>0.66666666666666663</v>
      </c>
      <c r="O783" s="178" t="s">
        <v>3740</v>
      </c>
      <c r="P783" s="3">
        <v>2020</v>
      </c>
      <c r="Q783" s="4" t="e">
        <f>VLOOKUP(Citas[[#This Row],[VIN]],Servicios[VIN 8 BV],1,0)</f>
        <v>#N/A</v>
      </c>
      <c r="R783" t="e">
        <f>VLOOKUP(Citas[[#This Row],[VIN]],Noshow11[[VIN]:[STATUS]],3,0)</f>
        <v>#N/A</v>
      </c>
      <c r="S783" t="e">
        <f t="shared" si="45"/>
        <v>#N/A</v>
      </c>
      <c r="T783" t="e">
        <f t="shared" si="46"/>
        <v>#N/A</v>
      </c>
    </row>
    <row r="784" spans="1:20">
      <c r="A784" s="1">
        <v>45016</v>
      </c>
      <c r="B784" s="7">
        <v>0.5</v>
      </c>
      <c r="C784" s="151">
        <v>6598</v>
      </c>
      <c r="D784">
        <v>113310</v>
      </c>
      <c r="E784" s="4" t="s">
        <v>20309</v>
      </c>
      <c r="F784" s="4"/>
      <c r="G784" s="3" t="s">
        <v>20779</v>
      </c>
      <c r="H784" s="3" t="s">
        <v>45</v>
      </c>
      <c r="I784" s="4" t="s">
        <v>20834</v>
      </c>
      <c r="J784" t="s">
        <v>20835</v>
      </c>
      <c r="K784" t="s">
        <v>367</v>
      </c>
      <c r="L784" t="s">
        <v>118</v>
      </c>
      <c r="M784" s="7">
        <v>0.5625</v>
      </c>
      <c r="N784" s="7">
        <v>0.70833333333333337</v>
      </c>
      <c r="O784" s="178" t="s">
        <v>3740</v>
      </c>
      <c r="P784" s="3">
        <v>2018</v>
      </c>
      <c r="Q784" s="4" t="e">
        <f>VLOOKUP(Citas[[#This Row],[VIN]],Servicios[VIN 8 BV],1,0)</f>
        <v>#N/A</v>
      </c>
      <c r="R784" t="e">
        <f>VLOOKUP(Citas[[#This Row],[VIN]],Noshow11[[VIN]:[STATUS]],3,0)</f>
        <v>#N/A</v>
      </c>
      <c r="S784" t="e">
        <f t="shared" si="45"/>
        <v>#N/A</v>
      </c>
      <c r="T784" t="e">
        <f t="shared" si="46"/>
        <v>#N/A</v>
      </c>
    </row>
    <row r="785" spans="1:20">
      <c r="A785" s="1">
        <v>45016</v>
      </c>
      <c r="B785" s="7">
        <v>0.52083333333333337</v>
      </c>
      <c r="C785" s="151">
        <v>3260</v>
      </c>
      <c r="D785">
        <v>113319</v>
      </c>
      <c r="E785" s="4" t="s">
        <v>3757</v>
      </c>
      <c r="F785" s="4"/>
      <c r="G785" s="3" t="s">
        <v>20780</v>
      </c>
      <c r="H785" s="3" t="s">
        <v>54</v>
      </c>
      <c r="I785" s="4" t="s">
        <v>20836</v>
      </c>
      <c r="J785" t="s">
        <v>20837</v>
      </c>
      <c r="K785" t="s">
        <v>244</v>
      </c>
      <c r="L785" t="s">
        <v>119</v>
      </c>
      <c r="M785" s="7">
        <v>0.58333333333333337</v>
      </c>
      <c r="N785" s="7">
        <v>0.70833333333333337</v>
      </c>
      <c r="O785" s="178" t="s">
        <v>3728</v>
      </c>
      <c r="P785" s="3">
        <v>2022</v>
      </c>
      <c r="Q785" s="4" t="e">
        <f>VLOOKUP(Citas[[#This Row],[VIN]],Servicios[VIN 8 BV],1,0)</f>
        <v>#N/A</v>
      </c>
      <c r="R785" t="e">
        <f>VLOOKUP(Citas[[#This Row],[VIN]],Noshow11[[VIN]:[STATUS]],3,0)</f>
        <v>#N/A</v>
      </c>
      <c r="S785" t="e">
        <f t="shared" si="45"/>
        <v>#N/A</v>
      </c>
      <c r="T785" t="e">
        <f t="shared" si="46"/>
        <v>#N/A</v>
      </c>
    </row>
    <row r="786" spans="1:20">
      <c r="A786" s="1">
        <v>45016</v>
      </c>
      <c r="B786" s="7">
        <v>0.52083333333333337</v>
      </c>
      <c r="C786" s="151">
        <v>835.2</v>
      </c>
      <c r="D786">
        <v>113228</v>
      </c>
      <c r="E786" s="4" t="s">
        <v>20781</v>
      </c>
      <c r="F786" s="4"/>
      <c r="G786" s="3" t="s">
        <v>20782</v>
      </c>
      <c r="H786" s="3" t="s">
        <v>54</v>
      </c>
      <c r="I786" s="4" t="s">
        <v>991</v>
      </c>
      <c r="J786" t="s">
        <v>2462</v>
      </c>
      <c r="K786" t="s">
        <v>310</v>
      </c>
      <c r="L786" t="s">
        <v>118</v>
      </c>
      <c r="M786" s="7">
        <v>0.54166666666666663</v>
      </c>
      <c r="N786" s="7" t="s">
        <v>3734</v>
      </c>
      <c r="O786" s="178" t="s">
        <v>3744</v>
      </c>
      <c r="P786" s="3">
        <v>2022</v>
      </c>
      <c r="Q786" s="4" t="e">
        <f>VLOOKUP(Citas[[#This Row],[VIN]],Servicios[VIN 8 BV],1,0)</f>
        <v>#N/A</v>
      </c>
      <c r="R786" t="e">
        <f>VLOOKUP(Citas[[#This Row],[VIN]],Noshow11[[VIN]:[STATUS]],3,0)</f>
        <v>#N/A</v>
      </c>
      <c r="S786" t="e">
        <f t="shared" si="45"/>
        <v>#N/A</v>
      </c>
      <c r="T786" t="e">
        <f t="shared" si="46"/>
        <v>#N/A</v>
      </c>
    </row>
    <row r="787" spans="1:20">
      <c r="A787" s="1">
        <v>45016</v>
      </c>
      <c r="B787" s="7">
        <v>0.52083333333333337</v>
      </c>
      <c r="C787" s="151">
        <v>5330</v>
      </c>
      <c r="D787">
        <v>113314</v>
      </c>
      <c r="E787" s="4" t="s">
        <v>3828</v>
      </c>
      <c r="F787" s="4"/>
      <c r="G787" s="3" t="s">
        <v>20783</v>
      </c>
      <c r="H787" s="3" t="s">
        <v>45</v>
      </c>
      <c r="I787" s="4" t="s">
        <v>20838</v>
      </c>
      <c r="J787" t="s">
        <v>20839</v>
      </c>
      <c r="K787" t="s">
        <v>20840</v>
      </c>
      <c r="L787" t="s">
        <v>120</v>
      </c>
      <c r="M787" s="7">
        <v>0.625</v>
      </c>
      <c r="N787" s="7">
        <v>0.75</v>
      </c>
      <c r="O787" s="178" t="s">
        <v>3728</v>
      </c>
      <c r="P787" s="3">
        <v>2021</v>
      </c>
      <c r="Q787" s="4" t="e">
        <f>VLOOKUP(Citas[[#This Row],[VIN]],Servicios[VIN 8 BV],1,0)</f>
        <v>#N/A</v>
      </c>
      <c r="R787" t="str">
        <f>VLOOKUP(Citas[[#This Row],[VIN]],Noshow11[[VIN]:[STATUS]],3,0)</f>
        <v>CANCEL</v>
      </c>
      <c r="S787" t="b">
        <f t="shared" si="45"/>
        <v>0</v>
      </c>
      <c r="T787" t="b">
        <f t="shared" si="46"/>
        <v>0</v>
      </c>
    </row>
    <row r="788" spans="1:20">
      <c r="A788" s="1">
        <v>45016</v>
      </c>
      <c r="B788" s="7">
        <v>0.53125</v>
      </c>
      <c r="C788" s="151">
        <v>1899</v>
      </c>
      <c r="D788">
        <v>113315</v>
      </c>
      <c r="E788" s="4" t="s">
        <v>3765</v>
      </c>
      <c r="F788" s="4"/>
      <c r="G788" s="3" t="s">
        <v>20784</v>
      </c>
      <c r="H788" s="3" t="s">
        <v>45</v>
      </c>
      <c r="I788" s="4" t="s">
        <v>20841</v>
      </c>
      <c r="J788" t="s">
        <v>20839</v>
      </c>
      <c r="K788" t="s">
        <v>20842</v>
      </c>
      <c r="L788" t="s">
        <v>118</v>
      </c>
      <c r="M788" s="7">
        <v>0.60416666666666663</v>
      </c>
      <c r="N788" s="7">
        <v>0.75</v>
      </c>
      <c r="O788" s="178" t="s">
        <v>3756</v>
      </c>
      <c r="P788" s="3">
        <v>2021</v>
      </c>
      <c r="Q788" s="4" t="e">
        <f>VLOOKUP(Citas[[#This Row],[VIN]],Servicios[VIN 8 BV],1,0)</f>
        <v>#N/A</v>
      </c>
      <c r="R788" t="e">
        <f>VLOOKUP(Citas[[#This Row],[VIN]],Noshow11[[VIN]:[STATUS]],3,0)</f>
        <v>#N/A</v>
      </c>
      <c r="S788" t="e">
        <f t="shared" si="45"/>
        <v>#N/A</v>
      </c>
      <c r="T788" t="e">
        <f t="shared" si="46"/>
        <v>#N/A</v>
      </c>
    </row>
    <row r="789" spans="1:20">
      <c r="A789" s="1">
        <v>45016</v>
      </c>
      <c r="B789" s="7">
        <v>0.54166666666666663</v>
      </c>
      <c r="C789" s="151">
        <v>0</v>
      </c>
      <c r="D789">
        <v>113143</v>
      </c>
      <c r="E789" s="4" t="s">
        <v>20785</v>
      </c>
      <c r="F789" s="4" t="s">
        <v>4359</v>
      </c>
      <c r="G789" s="3" t="s">
        <v>20786</v>
      </c>
      <c r="H789" s="3" t="s">
        <v>54</v>
      </c>
      <c r="I789" s="4" t="s">
        <v>3730</v>
      </c>
      <c r="J789" t="s">
        <v>20843</v>
      </c>
      <c r="K789" t="s">
        <v>310</v>
      </c>
      <c r="L789" t="s">
        <v>119</v>
      </c>
      <c r="M789" s="7">
        <v>0.55208333333333337</v>
      </c>
      <c r="N789" s="7">
        <v>0.70833333333333337</v>
      </c>
      <c r="O789" s="178" t="s">
        <v>3728</v>
      </c>
      <c r="P789" s="3">
        <v>2023</v>
      </c>
      <c r="Q789" s="4" t="e">
        <f>VLOOKUP(Citas[[#This Row],[VIN]],Servicios[VIN 8 BV],1,0)</f>
        <v>#N/A</v>
      </c>
      <c r="R789" t="e">
        <f>VLOOKUP(Citas[[#This Row],[VIN]],Noshow11[[VIN]:[STATUS]],3,0)</f>
        <v>#N/A</v>
      </c>
      <c r="S789" t="e">
        <f t="shared" si="45"/>
        <v>#N/A</v>
      </c>
      <c r="T789" t="e">
        <f t="shared" si="46"/>
        <v>#N/A</v>
      </c>
    </row>
    <row r="790" spans="1:20">
      <c r="A790" s="1">
        <v>45016</v>
      </c>
      <c r="B790" s="7">
        <v>0.60416666666666663</v>
      </c>
      <c r="C790" s="151">
        <v>835.2</v>
      </c>
      <c r="D790">
        <v>113283</v>
      </c>
      <c r="E790" s="4" t="s">
        <v>20787</v>
      </c>
      <c r="F790" s="4"/>
      <c r="G790" s="3" t="s">
        <v>20788</v>
      </c>
      <c r="H790" s="3" t="s">
        <v>54</v>
      </c>
      <c r="I790" s="4" t="s">
        <v>20844</v>
      </c>
      <c r="J790" t="s">
        <v>20845</v>
      </c>
      <c r="K790" t="s">
        <v>215</v>
      </c>
      <c r="L790" t="s">
        <v>120</v>
      </c>
      <c r="M790" s="7">
        <v>0.625</v>
      </c>
      <c r="N790" s="7" t="s">
        <v>3734</v>
      </c>
      <c r="O790" s="178" t="s">
        <v>3735</v>
      </c>
      <c r="P790" s="3">
        <v>2022</v>
      </c>
      <c r="Q790" s="4" t="e">
        <f>VLOOKUP(Citas[[#This Row],[VIN]],Servicios[VIN 8 BV],1,0)</f>
        <v>#N/A</v>
      </c>
      <c r="R790" t="e">
        <f>VLOOKUP(Citas[[#This Row],[VIN]],Noshow11[[VIN]:[STATUS]],3,0)</f>
        <v>#N/A</v>
      </c>
      <c r="S790" t="e">
        <f t="shared" si="45"/>
        <v>#N/A</v>
      </c>
      <c r="T790" t="e">
        <f t="shared" si="46"/>
        <v>#N/A</v>
      </c>
    </row>
    <row r="791" spans="1:20">
      <c r="A791" s="1">
        <v>45016</v>
      </c>
      <c r="B791" s="7">
        <v>0.625</v>
      </c>
      <c r="C791" s="151">
        <v>1614.15</v>
      </c>
      <c r="D791">
        <v>113185</v>
      </c>
      <c r="E791" s="4" t="s">
        <v>20789</v>
      </c>
      <c r="F791" s="4"/>
      <c r="G791" s="3" t="s">
        <v>20233</v>
      </c>
      <c r="H791" s="3" t="s">
        <v>45</v>
      </c>
      <c r="I791" s="4" t="s">
        <v>20234</v>
      </c>
      <c r="J791" t="s">
        <v>20235</v>
      </c>
      <c r="K791" t="s">
        <v>231</v>
      </c>
      <c r="L791" t="s">
        <v>118</v>
      </c>
      <c r="M791" s="7">
        <v>0.66666666666666663</v>
      </c>
      <c r="N791" s="7">
        <v>0.75</v>
      </c>
      <c r="O791" s="178" t="s">
        <v>3728</v>
      </c>
      <c r="P791" s="3">
        <v>2021</v>
      </c>
      <c r="Q791" s="4" t="e">
        <f>VLOOKUP(Citas[[#This Row],[VIN]],Servicios[VIN 8 BV],1,0)</f>
        <v>#N/A</v>
      </c>
      <c r="R791" t="str">
        <f>VLOOKUP(Citas[[#This Row],[VIN]],Noshow11[[VIN]:[STATUS]],3,0)</f>
        <v>REPROG</v>
      </c>
      <c r="S791" t="b">
        <f t="shared" si="45"/>
        <v>0</v>
      </c>
      <c r="T791" t="b">
        <f t="shared" si="46"/>
        <v>0</v>
      </c>
    </row>
    <row r="792" spans="1:20">
      <c r="A792" s="1">
        <v>45016</v>
      </c>
      <c r="B792" s="7">
        <v>0.64583333333333337</v>
      </c>
      <c r="C792" s="151">
        <v>3260</v>
      </c>
      <c r="D792">
        <v>113323</v>
      </c>
      <c r="E792" s="4" t="s">
        <v>3798</v>
      </c>
      <c r="F792" s="4"/>
      <c r="G792" s="3" t="s">
        <v>20790</v>
      </c>
      <c r="H792" s="3" t="s">
        <v>58</v>
      </c>
      <c r="I792" s="4" t="s">
        <v>20846</v>
      </c>
      <c r="J792" t="s">
        <v>20847</v>
      </c>
      <c r="K792" t="s">
        <v>367</v>
      </c>
      <c r="L792" t="s">
        <v>120</v>
      </c>
      <c r="M792" s="7">
        <v>0.66666666666666663</v>
      </c>
      <c r="N792" s="7">
        <v>0.75</v>
      </c>
      <c r="O792" s="178" t="s">
        <v>3745</v>
      </c>
      <c r="P792" s="3">
        <v>2015</v>
      </c>
      <c r="Q792" s="4" t="e">
        <f>VLOOKUP(Citas[[#This Row],[VIN]],Servicios[VIN 8 BV],1,0)</f>
        <v>#N/A</v>
      </c>
      <c r="R792" t="e">
        <f>VLOOKUP(Citas[[#This Row],[VIN]],Noshow11[[VIN]:[STATUS]],3,0)</f>
        <v>#N/A</v>
      </c>
      <c r="S792" t="e">
        <f t="shared" si="45"/>
        <v>#N/A</v>
      </c>
      <c r="T792" t="e">
        <f t="shared" si="46"/>
        <v>#N/A</v>
      </c>
    </row>
    <row r="793" spans="1:20">
      <c r="A793" s="1">
        <v>45016</v>
      </c>
      <c r="B793" s="7">
        <v>0.66666666666666663</v>
      </c>
      <c r="C793" s="151">
        <v>0</v>
      </c>
      <c r="D793">
        <v>113140</v>
      </c>
      <c r="E793" s="4" t="s">
        <v>20785</v>
      </c>
      <c r="F793" s="4" t="s">
        <v>4359</v>
      </c>
      <c r="G793" s="3" t="s">
        <v>20791</v>
      </c>
      <c r="H793" s="3" t="s">
        <v>54</v>
      </c>
      <c r="I793" s="4" t="s">
        <v>3730</v>
      </c>
      <c r="J793" t="s">
        <v>20848</v>
      </c>
      <c r="K793" t="s">
        <v>310</v>
      </c>
      <c r="L793" t="s">
        <v>119</v>
      </c>
      <c r="M793" s="7">
        <v>0.67708333333333337</v>
      </c>
      <c r="N793" s="7">
        <v>0.70833333333333337</v>
      </c>
      <c r="O793" s="178" t="s">
        <v>3740</v>
      </c>
      <c r="P793" s="3">
        <v>2023</v>
      </c>
      <c r="Q793" s="4" t="e">
        <f>VLOOKUP(Citas[[#This Row],[VIN]],Servicios[VIN 8 BV],1,0)</f>
        <v>#N/A</v>
      </c>
      <c r="R793" t="e">
        <f>VLOOKUP(Citas[[#This Row],[VIN]],Noshow11[[VIN]:[STATUS]],3,0)</f>
        <v>#N/A</v>
      </c>
      <c r="S793" t="e">
        <f t="shared" si="45"/>
        <v>#N/A</v>
      </c>
      <c r="T793" t="e">
        <f t="shared" si="46"/>
        <v>#N/A</v>
      </c>
    </row>
  </sheetData>
  <phoneticPr fontId="47" type="noConversion"/>
  <pageMargins left="0.7" right="0.7" top="0.75" bottom="0.75" header="0.3" footer="0.3"/>
  <pageSetup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2F97D-8A66-4511-8B25-4A73EF37DB2A}">
  <dimension ref="A1:X210"/>
  <sheetViews>
    <sheetView workbookViewId="0">
      <selection activeCell="E4" sqref="E4"/>
    </sheetView>
  </sheetViews>
  <sheetFormatPr baseColWidth="10" defaultRowHeight="14.5"/>
  <sheetData>
    <row r="1" spans="1:24">
      <c r="A1" t="s">
        <v>23</v>
      </c>
      <c r="B1" t="s">
        <v>4364</v>
      </c>
      <c r="C1" t="s">
        <v>192</v>
      </c>
      <c r="D1" t="s">
        <v>4365</v>
      </c>
      <c r="I1" t="s">
        <v>3715</v>
      </c>
      <c r="J1" t="s">
        <v>203</v>
      </c>
      <c r="K1" t="s">
        <v>80</v>
      </c>
      <c r="L1" t="s">
        <v>4366</v>
      </c>
      <c r="M1" t="s">
        <v>4367</v>
      </c>
      <c r="N1" t="s">
        <v>195</v>
      </c>
      <c r="O1" t="s">
        <v>194</v>
      </c>
      <c r="P1" t="s">
        <v>191</v>
      </c>
      <c r="Q1" t="s">
        <v>21206</v>
      </c>
      <c r="R1" t="s">
        <v>4565</v>
      </c>
      <c r="S1" t="s">
        <v>87</v>
      </c>
      <c r="T1" t="s">
        <v>21207</v>
      </c>
      <c r="U1" t="s">
        <v>4370</v>
      </c>
      <c r="V1" t="s">
        <v>4371</v>
      </c>
      <c r="W1" t="s">
        <v>4373</v>
      </c>
      <c r="X1" t="s">
        <v>21208</v>
      </c>
    </row>
    <row r="2" spans="1:24">
      <c r="A2" s="1">
        <v>45030</v>
      </c>
      <c r="B2" s="16">
        <v>0.33333333333333331</v>
      </c>
      <c r="C2">
        <v>113533</v>
      </c>
      <c r="D2" t="s">
        <v>21209</v>
      </c>
      <c r="E2" t="s">
        <v>3740</v>
      </c>
      <c r="F2" t="s">
        <v>21210</v>
      </c>
      <c r="G2" t="s">
        <v>3754</v>
      </c>
      <c r="I2" t="s">
        <v>21211</v>
      </c>
      <c r="J2" t="s">
        <v>21212</v>
      </c>
      <c r="K2" t="s">
        <v>70</v>
      </c>
      <c r="L2" t="s">
        <v>20793</v>
      </c>
      <c r="M2" t="s">
        <v>4383</v>
      </c>
      <c r="N2" t="s">
        <v>410</v>
      </c>
      <c r="O2" t="s">
        <v>119</v>
      </c>
      <c r="P2" t="s">
        <v>21213</v>
      </c>
      <c r="Q2" s="366">
        <v>45029.797256944446</v>
      </c>
      <c r="T2">
        <v>2020</v>
      </c>
      <c r="U2" s="17">
        <v>310310</v>
      </c>
      <c r="V2" s="1">
        <v>45029</v>
      </c>
      <c r="W2" t="s">
        <v>4384</v>
      </c>
    </row>
    <row r="3" spans="1:24">
      <c r="A3">
        <v>-1</v>
      </c>
      <c r="B3">
        <v>0</v>
      </c>
      <c r="C3" t="s">
        <v>21214</v>
      </c>
      <c r="H3" t="s">
        <v>21215</v>
      </c>
      <c r="I3">
        <v>310</v>
      </c>
      <c r="J3" t="s">
        <v>21216</v>
      </c>
    </row>
    <row r="4" spans="1:24">
      <c r="A4" s="1">
        <v>45030</v>
      </c>
      <c r="B4" s="16">
        <v>0.33333333333333331</v>
      </c>
      <c r="C4">
        <v>113555</v>
      </c>
      <c r="D4" t="s">
        <v>21217</v>
      </c>
      <c r="E4" t="s">
        <v>3756</v>
      </c>
      <c r="F4" t="s">
        <v>21218</v>
      </c>
      <c r="G4" t="s">
        <v>3812</v>
      </c>
      <c r="I4" t="s">
        <v>21219</v>
      </c>
      <c r="J4" t="s">
        <v>21220</v>
      </c>
      <c r="K4" t="s">
        <v>71</v>
      </c>
      <c r="L4" t="s">
        <v>21221</v>
      </c>
      <c r="M4" t="s">
        <v>4383</v>
      </c>
      <c r="N4" t="s">
        <v>359</v>
      </c>
      <c r="O4" t="s">
        <v>118</v>
      </c>
      <c r="R4">
        <v>113696</v>
      </c>
      <c r="T4">
        <v>2013</v>
      </c>
      <c r="U4" s="17">
        <v>134214</v>
      </c>
      <c r="V4" s="1">
        <v>45029</v>
      </c>
      <c r="W4" t="s">
        <v>4384</v>
      </c>
    </row>
    <row r="5" spans="1:24">
      <c r="A5">
        <v>-1</v>
      </c>
      <c r="B5">
        <v>0</v>
      </c>
      <c r="C5" t="s">
        <v>21214</v>
      </c>
      <c r="H5" t="s">
        <v>21215</v>
      </c>
      <c r="I5" s="257">
        <v>170000</v>
      </c>
      <c r="J5" t="s">
        <v>21222</v>
      </c>
    </row>
    <row r="6" spans="1:24">
      <c r="A6" s="1">
        <v>45030</v>
      </c>
      <c r="B6" s="16">
        <v>0.33333333333333331</v>
      </c>
      <c r="C6">
        <v>113589</v>
      </c>
      <c r="D6" t="s">
        <v>21223</v>
      </c>
      <c r="F6" t="s">
        <v>21224</v>
      </c>
      <c r="I6" t="s">
        <v>21225</v>
      </c>
      <c r="J6" t="s">
        <v>21226</v>
      </c>
      <c r="K6" t="s">
        <v>70</v>
      </c>
      <c r="L6" t="s">
        <v>21227</v>
      </c>
      <c r="M6" t="s">
        <v>4383</v>
      </c>
      <c r="N6" t="s">
        <v>367</v>
      </c>
      <c r="O6" t="s">
        <v>120</v>
      </c>
      <c r="P6" t="s">
        <v>21228</v>
      </c>
      <c r="Q6" s="366">
        <v>45030.339953703704</v>
      </c>
      <c r="T6">
        <v>2014</v>
      </c>
      <c r="U6" s="17">
        <v>143962</v>
      </c>
      <c r="V6" s="1">
        <v>45030</v>
      </c>
      <c r="W6" t="s">
        <v>4384</v>
      </c>
    </row>
    <row r="7" spans="1:24">
      <c r="A7">
        <v>-1</v>
      </c>
      <c r="B7">
        <v>0</v>
      </c>
      <c r="C7" t="s">
        <v>21214</v>
      </c>
      <c r="D7" t="s">
        <v>3737</v>
      </c>
      <c r="F7" t="s">
        <v>3798</v>
      </c>
      <c r="H7" t="s">
        <v>21215</v>
      </c>
      <c r="I7" t="s">
        <v>21229</v>
      </c>
      <c r="J7" t="s">
        <v>21230</v>
      </c>
    </row>
    <row r="8" spans="1:24">
      <c r="A8" s="1">
        <v>45030</v>
      </c>
      <c r="B8" s="16">
        <v>0.34375</v>
      </c>
      <c r="C8">
        <v>113671</v>
      </c>
      <c r="D8" t="s">
        <v>21231</v>
      </c>
      <c r="F8" t="s">
        <v>21232</v>
      </c>
      <c r="I8" t="s">
        <v>21233</v>
      </c>
      <c r="J8" t="s">
        <v>3730</v>
      </c>
      <c r="K8" t="s">
        <v>70</v>
      </c>
      <c r="L8" t="s">
        <v>21234</v>
      </c>
      <c r="M8" t="s">
        <v>4383</v>
      </c>
      <c r="N8" t="s">
        <v>231</v>
      </c>
      <c r="O8" t="s">
        <v>120</v>
      </c>
      <c r="P8" t="s">
        <v>21235</v>
      </c>
      <c r="Q8" s="366">
        <v>45030.352708333332</v>
      </c>
      <c r="T8">
        <v>2023</v>
      </c>
      <c r="U8" s="17">
        <v>10009</v>
      </c>
      <c r="V8" s="1">
        <v>45030</v>
      </c>
      <c r="W8" t="s">
        <v>4384</v>
      </c>
    </row>
    <row r="9" spans="1:24">
      <c r="A9">
        <v>-1</v>
      </c>
      <c r="B9">
        <v>0</v>
      </c>
      <c r="C9" t="s">
        <v>21214</v>
      </c>
      <c r="D9" t="s">
        <v>3745</v>
      </c>
      <c r="F9" t="s">
        <v>3738</v>
      </c>
      <c r="H9" t="s">
        <v>21215</v>
      </c>
      <c r="I9" t="s">
        <v>21236</v>
      </c>
      <c r="J9" t="s">
        <v>21237</v>
      </c>
    </row>
    <row r="10" spans="1:24">
      <c r="A10" s="1">
        <v>45030</v>
      </c>
      <c r="B10" s="16">
        <v>0.34375</v>
      </c>
      <c r="C10">
        <v>113673</v>
      </c>
      <c r="D10" t="s">
        <v>21209</v>
      </c>
      <c r="F10" t="s">
        <v>21210</v>
      </c>
      <c r="I10" t="s">
        <v>1223</v>
      </c>
      <c r="J10" t="s">
        <v>1228</v>
      </c>
      <c r="K10" t="s">
        <v>70</v>
      </c>
      <c r="L10" t="s">
        <v>1226</v>
      </c>
      <c r="M10" t="s">
        <v>4383</v>
      </c>
      <c r="N10" t="s">
        <v>367</v>
      </c>
      <c r="O10" t="s">
        <v>21238</v>
      </c>
      <c r="P10" t="s">
        <v>21239</v>
      </c>
      <c r="Q10" s="366">
        <v>45030.342847222222</v>
      </c>
      <c r="T10">
        <v>2022</v>
      </c>
      <c r="U10" s="17">
        <v>666980</v>
      </c>
      <c r="V10" s="1">
        <v>45030</v>
      </c>
      <c r="W10" t="s">
        <v>4384</v>
      </c>
      <c r="X10" t="s">
        <v>45</v>
      </c>
    </row>
    <row r="11" spans="1:24">
      <c r="A11">
        <v>-1</v>
      </c>
      <c r="B11">
        <v>0</v>
      </c>
      <c r="C11" t="s">
        <v>21214</v>
      </c>
      <c r="D11" t="s">
        <v>3740</v>
      </c>
      <c r="F11" t="s">
        <v>3859</v>
      </c>
      <c r="H11" t="s">
        <v>21215</v>
      </c>
      <c r="I11" t="s">
        <v>21240</v>
      </c>
      <c r="J11" t="s">
        <v>21241</v>
      </c>
    </row>
    <row r="12" spans="1:24">
      <c r="A12" s="1">
        <v>45030</v>
      </c>
      <c r="B12" s="16">
        <v>0.34375</v>
      </c>
      <c r="C12">
        <v>113678</v>
      </c>
      <c r="D12" t="s">
        <v>21231</v>
      </c>
      <c r="F12" t="s">
        <v>21232</v>
      </c>
      <c r="I12" t="s">
        <v>21242</v>
      </c>
      <c r="J12" t="s">
        <v>21243</v>
      </c>
      <c r="K12" t="s">
        <v>70</v>
      </c>
      <c r="L12" t="s">
        <v>21244</v>
      </c>
      <c r="M12" t="s">
        <v>4383</v>
      </c>
      <c r="N12" t="s">
        <v>310</v>
      </c>
      <c r="O12" t="s">
        <v>119</v>
      </c>
      <c r="P12" t="s">
        <v>21245</v>
      </c>
      <c r="Q12" s="366">
        <v>45029.801180555558</v>
      </c>
      <c r="T12">
        <v>2016</v>
      </c>
      <c r="U12" s="17">
        <v>125421</v>
      </c>
      <c r="V12" s="1">
        <v>45029</v>
      </c>
      <c r="W12" t="s">
        <v>4384</v>
      </c>
    </row>
    <row r="13" spans="1:24">
      <c r="A13">
        <v>-1</v>
      </c>
      <c r="B13">
        <v>0</v>
      </c>
      <c r="C13" t="s">
        <v>21214</v>
      </c>
      <c r="D13" t="s">
        <v>3745</v>
      </c>
      <c r="F13" t="s">
        <v>3784</v>
      </c>
      <c r="H13" t="s">
        <v>21215</v>
      </c>
      <c r="I13" t="s">
        <v>21246</v>
      </c>
      <c r="J13" t="s">
        <v>21230</v>
      </c>
    </row>
    <row r="14" spans="1:24">
      <c r="A14" s="1">
        <v>45030</v>
      </c>
      <c r="B14" s="16">
        <v>0.35416666666666669</v>
      </c>
      <c r="C14">
        <v>113571</v>
      </c>
      <c r="D14" t="s">
        <v>21209</v>
      </c>
      <c r="F14" t="s">
        <v>21210</v>
      </c>
      <c r="I14" t="s">
        <v>21247</v>
      </c>
      <c r="J14" t="s">
        <v>21248</v>
      </c>
      <c r="K14" t="s">
        <v>70</v>
      </c>
      <c r="L14" t="s">
        <v>21249</v>
      </c>
      <c r="M14" t="s">
        <v>4383</v>
      </c>
      <c r="N14" t="s">
        <v>231</v>
      </c>
      <c r="O14" t="s">
        <v>118</v>
      </c>
      <c r="P14" t="s">
        <v>21250</v>
      </c>
      <c r="Q14" s="366">
        <v>45030.359756944446</v>
      </c>
      <c r="T14">
        <v>2020</v>
      </c>
      <c r="U14" s="17">
        <v>59927</v>
      </c>
      <c r="V14" s="1">
        <v>45030</v>
      </c>
      <c r="W14" t="s">
        <v>4384</v>
      </c>
      <c r="X14" t="s">
        <v>45</v>
      </c>
    </row>
    <row r="15" spans="1:24">
      <c r="A15">
        <v>-1</v>
      </c>
      <c r="B15">
        <v>0</v>
      </c>
      <c r="C15" t="s">
        <v>21214</v>
      </c>
      <c r="D15" t="s">
        <v>3740</v>
      </c>
      <c r="F15" t="s">
        <v>3757</v>
      </c>
      <c r="H15" t="s">
        <v>21215</v>
      </c>
      <c r="I15" t="s">
        <v>21251</v>
      </c>
      <c r="J15" t="s">
        <v>21241</v>
      </c>
    </row>
    <row r="16" spans="1:24">
      <c r="A16" s="1">
        <v>45030</v>
      </c>
      <c r="B16" s="16">
        <v>0.35416666666666669</v>
      </c>
      <c r="C16">
        <v>113591</v>
      </c>
      <c r="D16" t="s">
        <v>21209</v>
      </c>
      <c r="F16" t="s">
        <v>21210</v>
      </c>
      <c r="G16" t="s">
        <v>21576</v>
      </c>
      <c r="I16" t="s">
        <v>21252</v>
      </c>
      <c r="J16" t="s">
        <v>21253</v>
      </c>
      <c r="K16" t="s">
        <v>71</v>
      </c>
      <c r="L16" t="s">
        <v>3823</v>
      </c>
      <c r="M16" t="s">
        <v>4383</v>
      </c>
      <c r="N16" t="s">
        <v>310</v>
      </c>
      <c r="O16" t="s">
        <v>119</v>
      </c>
      <c r="R16">
        <v>113692</v>
      </c>
      <c r="T16">
        <v>2005</v>
      </c>
      <c r="U16" s="17">
        <v>245793</v>
      </c>
      <c r="V16" s="1">
        <v>45029</v>
      </c>
      <c r="W16" t="s">
        <v>4384</v>
      </c>
    </row>
    <row r="17" spans="1:24">
      <c r="A17">
        <v>-1</v>
      </c>
      <c r="B17">
        <v>0</v>
      </c>
      <c r="C17" t="s">
        <v>21254</v>
      </c>
      <c r="D17" t="s">
        <v>3761</v>
      </c>
      <c r="H17" t="s">
        <v>21255</v>
      </c>
      <c r="I17" t="s">
        <v>21256</v>
      </c>
    </row>
    <row r="18" spans="1:24">
      <c r="A18">
        <v>-2</v>
      </c>
      <c r="B18">
        <v>0</v>
      </c>
      <c r="C18" t="s">
        <v>21254</v>
      </c>
      <c r="D18" t="s">
        <v>3761</v>
      </c>
      <c r="H18" t="s">
        <v>21257</v>
      </c>
      <c r="I18" t="s">
        <v>21258</v>
      </c>
      <c r="J18" t="s">
        <v>21259</v>
      </c>
    </row>
    <row r="19" spans="1:24">
      <c r="A19">
        <v>-3</v>
      </c>
      <c r="B19">
        <v>0</v>
      </c>
      <c r="C19" t="s">
        <v>21254</v>
      </c>
      <c r="D19" t="s">
        <v>3761</v>
      </c>
      <c r="H19" t="s">
        <v>21260</v>
      </c>
      <c r="I19" t="s">
        <v>21261</v>
      </c>
      <c r="J19" t="s">
        <v>21262</v>
      </c>
    </row>
    <row r="20" spans="1:24">
      <c r="A20" s="1">
        <v>45030</v>
      </c>
      <c r="B20" s="16">
        <v>0.35416666666666669</v>
      </c>
      <c r="C20">
        <v>113621</v>
      </c>
      <c r="D20" t="s">
        <v>21231</v>
      </c>
      <c r="F20" t="s">
        <v>21232</v>
      </c>
      <c r="I20" t="s">
        <v>21233</v>
      </c>
      <c r="J20" t="s">
        <v>3730</v>
      </c>
      <c r="K20" t="s">
        <v>71</v>
      </c>
      <c r="L20" t="s">
        <v>21234</v>
      </c>
      <c r="M20" t="s">
        <v>4383</v>
      </c>
      <c r="N20" t="s">
        <v>231</v>
      </c>
      <c r="O20" t="s">
        <v>120</v>
      </c>
      <c r="R20">
        <v>113671</v>
      </c>
      <c r="T20">
        <v>2023</v>
      </c>
      <c r="U20" s="17">
        <v>10009</v>
      </c>
      <c r="V20" s="1">
        <v>45030</v>
      </c>
      <c r="W20" t="s">
        <v>4384</v>
      </c>
    </row>
    <row r="21" spans="1:24">
      <c r="A21">
        <v>-1</v>
      </c>
      <c r="B21">
        <v>0</v>
      </c>
      <c r="C21" t="s">
        <v>21214</v>
      </c>
      <c r="D21" t="s">
        <v>3745</v>
      </c>
      <c r="F21" t="s">
        <v>3738</v>
      </c>
      <c r="H21" t="s">
        <v>21215</v>
      </c>
      <c r="I21" t="s">
        <v>21236</v>
      </c>
      <c r="J21" t="s">
        <v>21237</v>
      </c>
    </row>
    <row r="22" spans="1:24">
      <c r="A22" s="1">
        <v>45030</v>
      </c>
      <c r="B22" s="16">
        <v>0.36458333333333331</v>
      </c>
      <c r="C22">
        <v>113599</v>
      </c>
      <c r="D22" t="s">
        <v>21231</v>
      </c>
      <c r="F22" t="s">
        <v>21232</v>
      </c>
      <c r="I22" t="s">
        <v>21263</v>
      </c>
      <c r="J22" t="s">
        <v>21264</v>
      </c>
      <c r="K22" t="s">
        <v>70</v>
      </c>
      <c r="L22" t="s">
        <v>21265</v>
      </c>
      <c r="M22" t="s">
        <v>4383</v>
      </c>
      <c r="N22" t="s">
        <v>244</v>
      </c>
      <c r="O22" t="s">
        <v>120</v>
      </c>
      <c r="P22" t="s">
        <v>21266</v>
      </c>
      <c r="Q22" s="366">
        <v>45030.370694444442</v>
      </c>
      <c r="T22">
        <v>2021</v>
      </c>
      <c r="U22" s="17">
        <v>61593</v>
      </c>
      <c r="V22" s="1">
        <v>45030</v>
      </c>
      <c r="W22" t="s">
        <v>4384</v>
      </c>
    </row>
    <row r="23" spans="1:24">
      <c r="A23">
        <v>-1</v>
      </c>
      <c r="B23">
        <v>0</v>
      </c>
      <c r="C23" t="s">
        <v>21214</v>
      </c>
      <c r="D23" t="s">
        <v>3737</v>
      </c>
      <c r="F23" t="s">
        <v>3757</v>
      </c>
      <c r="H23" t="s">
        <v>21215</v>
      </c>
      <c r="I23" t="s">
        <v>21251</v>
      </c>
      <c r="J23" t="s">
        <v>21237</v>
      </c>
    </row>
    <row r="24" spans="1:24">
      <c r="A24" s="1">
        <v>45030</v>
      </c>
      <c r="B24" s="16">
        <v>0.36458333333333331</v>
      </c>
      <c r="C24">
        <v>113600</v>
      </c>
      <c r="D24" t="s">
        <v>21223</v>
      </c>
      <c r="F24" t="s">
        <v>21224</v>
      </c>
      <c r="I24" t="s">
        <v>21267</v>
      </c>
      <c r="J24" t="s">
        <v>21268</v>
      </c>
      <c r="K24" t="s">
        <v>21269</v>
      </c>
      <c r="L24" t="s">
        <v>21270</v>
      </c>
      <c r="M24" t="s">
        <v>4383</v>
      </c>
      <c r="N24" t="s">
        <v>587</v>
      </c>
      <c r="O24" t="s">
        <v>118</v>
      </c>
      <c r="T24">
        <v>2011</v>
      </c>
      <c r="U24" s="17">
        <v>124908</v>
      </c>
      <c r="V24" s="1">
        <v>44622</v>
      </c>
      <c r="W24" t="s">
        <v>4384</v>
      </c>
      <c r="X24" t="s">
        <v>45</v>
      </c>
    </row>
    <row r="25" spans="1:24">
      <c r="A25">
        <v>-1</v>
      </c>
      <c r="B25">
        <v>0</v>
      </c>
      <c r="C25" t="s">
        <v>21214</v>
      </c>
      <c r="D25" t="s">
        <v>3740</v>
      </c>
      <c r="F25" t="s">
        <v>3784</v>
      </c>
      <c r="H25" t="s">
        <v>21215</v>
      </c>
      <c r="I25" t="s">
        <v>21246</v>
      </c>
      <c r="J25" t="s">
        <v>21271</v>
      </c>
    </row>
    <row r="26" spans="1:24">
      <c r="A26">
        <v>-2</v>
      </c>
      <c r="B26">
        <v>0</v>
      </c>
      <c r="C26" t="s">
        <v>21214</v>
      </c>
      <c r="D26" t="s">
        <v>3745</v>
      </c>
      <c r="F26">
        <v>1</v>
      </c>
      <c r="H26" t="s">
        <v>21272</v>
      </c>
      <c r="I26" t="s">
        <v>21273</v>
      </c>
    </row>
    <row r="27" spans="1:24">
      <c r="A27">
        <v>-3</v>
      </c>
      <c r="B27">
        <v>0</v>
      </c>
      <c r="C27" t="s">
        <v>21214</v>
      </c>
      <c r="D27" t="s">
        <v>3745</v>
      </c>
      <c r="F27">
        <v>2</v>
      </c>
      <c r="H27" t="s">
        <v>21274</v>
      </c>
    </row>
    <row r="28" spans="1:24">
      <c r="A28" s="1">
        <v>45030</v>
      </c>
      <c r="B28" s="16">
        <v>0.36458333333333331</v>
      </c>
      <c r="C28">
        <v>113658</v>
      </c>
      <c r="D28" t="s">
        <v>21209</v>
      </c>
      <c r="F28" t="s">
        <v>21210</v>
      </c>
      <c r="I28" t="s">
        <v>21275</v>
      </c>
      <c r="J28" t="s">
        <v>21276</v>
      </c>
      <c r="K28" t="s">
        <v>70</v>
      </c>
      <c r="L28" t="s">
        <v>21277</v>
      </c>
      <c r="M28" t="s">
        <v>4383</v>
      </c>
      <c r="N28" t="s">
        <v>21278</v>
      </c>
      <c r="O28" t="e" cm="1">
        <f t="array" ref="O28">-          LALC</f>
        <v>#NAME?</v>
      </c>
      <c r="P28" t="s">
        <v>21279</v>
      </c>
      <c r="Q28" s="366">
        <v>45029.80201388889</v>
      </c>
      <c r="T28">
        <v>2020</v>
      </c>
      <c r="U28" s="17">
        <v>27420</v>
      </c>
      <c r="V28" s="1">
        <v>45029</v>
      </c>
      <c r="W28" t="s">
        <v>4384</v>
      </c>
      <c r="X28" t="s">
        <v>45</v>
      </c>
    </row>
    <row r="29" spans="1:24">
      <c r="A29">
        <v>-1</v>
      </c>
      <c r="B29">
        <v>0</v>
      </c>
      <c r="C29" t="s">
        <v>21214</v>
      </c>
      <c r="D29" t="s">
        <v>3740</v>
      </c>
      <c r="F29" t="s">
        <v>3757</v>
      </c>
      <c r="H29" t="s">
        <v>21215</v>
      </c>
      <c r="I29" t="s">
        <v>21251</v>
      </c>
      <c r="J29" t="s">
        <v>21237</v>
      </c>
    </row>
    <row r="30" spans="1:24">
      <c r="A30" s="1">
        <v>45030</v>
      </c>
      <c r="B30" s="16">
        <v>0.375</v>
      </c>
      <c r="C30">
        <v>113288</v>
      </c>
      <c r="D30" t="s">
        <v>21231</v>
      </c>
      <c r="F30" t="s">
        <v>21232</v>
      </c>
      <c r="I30" t="s">
        <v>21280</v>
      </c>
      <c r="J30" t="s">
        <v>21281</v>
      </c>
      <c r="K30" t="s">
        <v>71</v>
      </c>
      <c r="L30" t="s">
        <v>21282</v>
      </c>
      <c r="M30" t="s">
        <v>4383</v>
      </c>
      <c r="N30" t="s">
        <v>617</v>
      </c>
      <c r="O30" t="s">
        <v>119</v>
      </c>
      <c r="R30">
        <v>113429</v>
      </c>
      <c r="T30">
        <v>2018</v>
      </c>
      <c r="U30" s="17">
        <v>383691</v>
      </c>
      <c r="V30" s="1">
        <v>44849</v>
      </c>
      <c r="W30" t="s">
        <v>4384</v>
      </c>
    </row>
    <row r="31" spans="1:24">
      <c r="A31">
        <v>-1</v>
      </c>
      <c r="B31">
        <v>0</v>
      </c>
      <c r="C31" t="s">
        <v>21214</v>
      </c>
      <c r="D31" t="s">
        <v>3745</v>
      </c>
      <c r="F31" t="s">
        <v>3859</v>
      </c>
      <c r="H31" t="s">
        <v>21215</v>
      </c>
      <c r="I31" t="s">
        <v>21240</v>
      </c>
      <c r="J31" t="s">
        <v>21237</v>
      </c>
    </row>
    <row r="32" spans="1:24">
      <c r="A32">
        <v>-2</v>
      </c>
      <c r="B32">
        <v>0</v>
      </c>
      <c r="C32" t="s">
        <v>21214</v>
      </c>
      <c r="D32" t="s">
        <v>3745</v>
      </c>
      <c r="F32">
        <v>1</v>
      </c>
      <c r="H32" t="s">
        <v>21272</v>
      </c>
      <c r="I32" t="s">
        <v>21273</v>
      </c>
    </row>
    <row r="33" spans="1:24">
      <c r="A33">
        <v>-3</v>
      </c>
      <c r="B33">
        <v>0</v>
      </c>
      <c r="C33" t="s">
        <v>21214</v>
      </c>
      <c r="D33" t="s">
        <v>3745</v>
      </c>
      <c r="F33">
        <v>2</v>
      </c>
      <c r="H33" t="s">
        <v>21274</v>
      </c>
    </row>
    <row r="34" spans="1:24">
      <c r="A34" s="1">
        <v>45030</v>
      </c>
      <c r="B34" s="16">
        <v>0.375</v>
      </c>
      <c r="C34">
        <v>113325</v>
      </c>
      <c r="D34" t="s">
        <v>21217</v>
      </c>
      <c r="F34" t="s">
        <v>21218</v>
      </c>
      <c r="I34" t="s">
        <v>21283</v>
      </c>
      <c r="J34" t="s">
        <v>21284</v>
      </c>
      <c r="K34" t="s">
        <v>71</v>
      </c>
      <c r="L34" t="s">
        <v>21285</v>
      </c>
      <c r="M34" t="s">
        <v>4383</v>
      </c>
      <c r="N34" t="s">
        <v>231</v>
      </c>
      <c r="O34" t="s">
        <v>119</v>
      </c>
      <c r="R34">
        <v>113728</v>
      </c>
      <c r="T34">
        <v>2019</v>
      </c>
      <c r="U34" s="17">
        <v>50462</v>
      </c>
      <c r="V34" s="1">
        <v>44844</v>
      </c>
      <c r="W34" t="s">
        <v>4384</v>
      </c>
    </row>
    <row r="35" spans="1:24">
      <c r="A35">
        <v>-1</v>
      </c>
      <c r="B35">
        <v>0</v>
      </c>
      <c r="C35" t="s">
        <v>21214</v>
      </c>
      <c r="D35" t="s">
        <v>3728</v>
      </c>
      <c r="F35" t="s">
        <v>3829</v>
      </c>
      <c r="H35" t="s">
        <v>21215</v>
      </c>
      <c r="I35" t="s">
        <v>21286</v>
      </c>
      <c r="J35" t="s">
        <v>21237</v>
      </c>
    </row>
    <row r="36" spans="1:24">
      <c r="A36" s="1">
        <v>45030</v>
      </c>
      <c r="B36" s="16">
        <v>0.375</v>
      </c>
      <c r="C36">
        <v>113524</v>
      </c>
      <c r="D36" t="s">
        <v>21217</v>
      </c>
      <c r="F36" t="s">
        <v>21218</v>
      </c>
      <c r="I36" t="s">
        <v>20301</v>
      </c>
      <c r="J36" t="s">
        <v>20744</v>
      </c>
      <c r="K36" t="s">
        <v>70</v>
      </c>
      <c r="L36" t="s">
        <v>20417</v>
      </c>
      <c r="M36" t="s">
        <v>4383</v>
      </c>
      <c r="N36" t="s">
        <v>295</v>
      </c>
      <c r="O36" t="s">
        <v>118</v>
      </c>
      <c r="P36" t="s">
        <v>21287</v>
      </c>
      <c r="Q36" s="366">
        <v>45030.374988425923</v>
      </c>
      <c r="T36">
        <v>2011</v>
      </c>
      <c r="U36" s="17">
        <v>125940</v>
      </c>
      <c r="V36" s="1">
        <v>45030</v>
      </c>
      <c r="W36" t="s">
        <v>4384</v>
      </c>
    </row>
    <row r="37" spans="1:24">
      <c r="A37">
        <v>-1</v>
      </c>
      <c r="B37">
        <v>0</v>
      </c>
      <c r="C37" t="s">
        <v>21288</v>
      </c>
      <c r="D37" t="s">
        <v>3756</v>
      </c>
      <c r="H37" t="s">
        <v>21289</v>
      </c>
      <c r="I37" t="s">
        <v>21290</v>
      </c>
      <c r="J37" t="s">
        <v>21291</v>
      </c>
      <c r="K37" t="s">
        <v>21292</v>
      </c>
    </row>
    <row r="38" spans="1:24">
      <c r="A38">
        <v>-2</v>
      </c>
      <c r="B38">
        <v>0</v>
      </c>
      <c r="C38" t="s">
        <v>21288</v>
      </c>
      <c r="D38" t="s">
        <v>3756</v>
      </c>
      <c r="H38" t="s">
        <v>21293</v>
      </c>
      <c r="I38" t="s">
        <v>21294</v>
      </c>
      <c r="J38" t="s">
        <v>21295</v>
      </c>
    </row>
    <row r="39" spans="1:24">
      <c r="A39">
        <v>-3</v>
      </c>
      <c r="B39">
        <v>0</v>
      </c>
      <c r="C39" t="s">
        <v>21214</v>
      </c>
      <c r="D39" t="s">
        <v>3756</v>
      </c>
      <c r="F39">
        <v>1</v>
      </c>
      <c r="H39" t="s">
        <v>21272</v>
      </c>
      <c r="I39" t="s">
        <v>21273</v>
      </c>
    </row>
    <row r="40" spans="1:24">
      <c r="A40">
        <v>-4</v>
      </c>
      <c r="B40">
        <v>0</v>
      </c>
      <c r="C40" t="s">
        <v>21288</v>
      </c>
      <c r="D40" t="s">
        <v>3756</v>
      </c>
      <c r="H40" t="s">
        <v>21293</v>
      </c>
      <c r="I40" t="s">
        <v>21296</v>
      </c>
    </row>
    <row r="41" spans="1:24">
      <c r="A41" s="1">
        <v>45030</v>
      </c>
      <c r="B41" s="16">
        <v>0.375</v>
      </c>
      <c r="C41">
        <v>113576</v>
      </c>
      <c r="D41" t="s">
        <v>21223</v>
      </c>
      <c r="F41" t="s">
        <v>21224</v>
      </c>
      <c r="I41" t="s">
        <v>21297</v>
      </c>
      <c r="J41" t="s">
        <v>21298</v>
      </c>
      <c r="K41" t="s">
        <v>70</v>
      </c>
      <c r="L41" t="s">
        <v>21299</v>
      </c>
      <c r="M41" t="s">
        <v>4383</v>
      </c>
      <c r="N41" t="s">
        <v>231</v>
      </c>
      <c r="O41" t="s">
        <v>120</v>
      </c>
      <c r="P41" t="s">
        <v>21300</v>
      </c>
      <c r="Q41" s="366">
        <v>45030.383287037039</v>
      </c>
      <c r="T41">
        <v>2019</v>
      </c>
      <c r="U41" s="17">
        <v>24162</v>
      </c>
      <c r="V41" s="1">
        <v>45030</v>
      </c>
      <c r="W41" t="s">
        <v>4384</v>
      </c>
      <c r="X41" t="s">
        <v>45</v>
      </c>
    </row>
    <row r="42" spans="1:24">
      <c r="A42">
        <v>-1</v>
      </c>
      <c r="B42">
        <v>0</v>
      </c>
      <c r="C42" t="s">
        <v>21214</v>
      </c>
      <c r="D42" t="s">
        <v>3740</v>
      </c>
      <c r="F42" t="s">
        <v>3794</v>
      </c>
      <c r="H42" t="s">
        <v>21215</v>
      </c>
      <c r="I42" t="s">
        <v>21301</v>
      </c>
      <c r="J42" t="s">
        <v>21302</v>
      </c>
    </row>
    <row r="43" spans="1:24">
      <c r="A43" s="1">
        <v>45030</v>
      </c>
      <c r="B43" s="16">
        <v>0.39583333333333331</v>
      </c>
      <c r="C43">
        <v>113425</v>
      </c>
      <c r="D43" t="s">
        <v>21223</v>
      </c>
      <c r="F43" t="s">
        <v>21224</v>
      </c>
      <c r="I43" t="s">
        <v>21303</v>
      </c>
      <c r="J43" t="s">
        <v>21304</v>
      </c>
      <c r="K43" t="s">
        <v>71</v>
      </c>
      <c r="L43" t="s">
        <v>21305</v>
      </c>
      <c r="M43" t="s">
        <v>4383</v>
      </c>
      <c r="N43" t="s">
        <v>244</v>
      </c>
      <c r="O43" t="s">
        <v>120</v>
      </c>
      <c r="R43">
        <v>113444</v>
      </c>
      <c r="T43">
        <v>2021</v>
      </c>
      <c r="U43" s="17">
        <v>90461</v>
      </c>
      <c r="V43" s="1">
        <v>45029</v>
      </c>
      <c r="W43" t="s">
        <v>4384</v>
      </c>
    </row>
    <row r="44" spans="1:24">
      <c r="A44">
        <v>-1</v>
      </c>
      <c r="B44">
        <v>0</v>
      </c>
      <c r="C44" t="s">
        <v>21214</v>
      </c>
      <c r="D44" t="s">
        <v>3761</v>
      </c>
      <c r="F44" t="s">
        <v>3859</v>
      </c>
      <c r="H44" t="s">
        <v>21215</v>
      </c>
      <c r="I44" t="s">
        <v>21240</v>
      </c>
      <c r="J44" t="s">
        <v>21237</v>
      </c>
    </row>
    <row r="45" spans="1:24">
      <c r="A45">
        <v>-2</v>
      </c>
      <c r="B45">
        <v>0</v>
      </c>
      <c r="C45" t="s">
        <v>21214</v>
      </c>
      <c r="D45" t="s">
        <v>3745</v>
      </c>
      <c r="F45">
        <v>1</v>
      </c>
      <c r="H45" t="s">
        <v>21272</v>
      </c>
      <c r="I45" t="s">
        <v>21273</v>
      </c>
    </row>
    <row r="46" spans="1:24">
      <c r="A46">
        <v>-3</v>
      </c>
      <c r="B46">
        <v>0</v>
      </c>
      <c r="C46" t="s">
        <v>21214</v>
      </c>
      <c r="D46" t="s">
        <v>3745</v>
      </c>
      <c r="F46">
        <v>2</v>
      </c>
      <c r="H46" t="s">
        <v>21274</v>
      </c>
    </row>
    <row r="47" spans="1:24">
      <c r="A47" s="1">
        <v>45030</v>
      </c>
      <c r="B47" s="16">
        <v>0.39583333333333331</v>
      </c>
      <c r="C47">
        <v>113491</v>
      </c>
      <c r="D47" t="s">
        <v>21209</v>
      </c>
      <c r="F47" t="s">
        <v>21210</v>
      </c>
      <c r="I47" t="s">
        <v>20768</v>
      </c>
      <c r="J47" t="s">
        <v>20815</v>
      </c>
      <c r="K47" t="s">
        <v>21269</v>
      </c>
      <c r="L47" t="s">
        <v>21306</v>
      </c>
      <c r="M47" t="s">
        <v>4383</v>
      </c>
      <c r="N47" t="s">
        <v>359</v>
      </c>
      <c r="O47" t="s">
        <v>118</v>
      </c>
      <c r="T47">
        <v>2019</v>
      </c>
      <c r="U47" s="17">
        <v>221089</v>
      </c>
      <c r="V47" s="1">
        <v>45016</v>
      </c>
      <c r="W47" t="s">
        <v>4384</v>
      </c>
    </row>
    <row r="48" spans="1:24">
      <c r="A48">
        <v>-1</v>
      </c>
      <c r="B48">
        <v>0</v>
      </c>
      <c r="C48" t="s">
        <v>21288</v>
      </c>
      <c r="D48" t="s">
        <v>3728</v>
      </c>
      <c r="H48" t="s">
        <v>21307</v>
      </c>
      <c r="I48" t="s">
        <v>21308</v>
      </c>
      <c r="J48" t="s">
        <v>21309</v>
      </c>
    </row>
    <row r="49" spans="1:24">
      <c r="A49">
        <v>-2</v>
      </c>
      <c r="B49">
        <v>0</v>
      </c>
      <c r="C49" t="s">
        <v>21214</v>
      </c>
      <c r="D49" t="s">
        <v>3728</v>
      </c>
      <c r="F49" t="s">
        <v>21310</v>
      </c>
      <c r="H49" t="s">
        <v>21311</v>
      </c>
      <c r="I49" t="s">
        <v>21312</v>
      </c>
      <c r="J49" t="s">
        <v>21313</v>
      </c>
    </row>
    <row r="50" spans="1:24">
      <c r="A50" s="1">
        <v>45030</v>
      </c>
      <c r="B50" s="16">
        <v>0.39583333333333331</v>
      </c>
      <c r="C50">
        <v>113585</v>
      </c>
      <c r="D50" t="s">
        <v>21209</v>
      </c>
      <c r="F50" t="s">
        <v>21210</v>
      </c>
      <c r="I50" t="s">
        <v>21314</v>
      </c>
      <c r="J50" t="s">
        <v>21315</v>
      </c>
      <c r="K50" t="s">
        <v>21269</v>
      </c>
      <c r="L50" t="s">
        <v>21316</v>
      </c>
      <c r="M50" t="s">
        <v>4383</v>
      </c>
      <c r="N50" t="s">
        <v>517</v>
      </c>
      <c r="O50" t="s">
        <v>119</v>
      </c>
      <c r="T50">
        <v>2022</v>
      </c>
      <c r="U50" s="17">
        <v>23036</v>
      </c>
      <c r="V50" s="1">
        <v>44972</v>
      </c>
      <c r="W50" t="s">
        <v>4384</v>
      </c>
    </row>
    <row r="51" spans="1:24">
      <c r="A51">
        <v>-1</v>
      </c>
      <c r="B51">
        <v>0</v>
      </c>
      <c r="C51" t="s">
        <v>21288</v>
      </c>
      <c r="D51" t="s">
        <v>3744</v>
      </c>
      <c r="H51" t="s">
        <v>21317</v>
      </c>
      <c r="I51" t="s">
        <v>21318</v>
      </c>
      <c r="J51" t="s">
        <v>21319</v>
      </c>
      <c r="K51" t="s">
        <v>21320</v>
      </c>
      <c r="L51" t="s">
        <v>21321</v>
      </c>
    </row>
    <row r="52" spans="1:24">
      <c r="A52">
        <v>-2</v>
      </c>
      <c r="B52">
        <v>0</v>
      </c>
      <c r="C52" t="s">
        <v>21288</v>
      </c>
      <c r="D52" t="s">
        <v>20395</v>
      </c>
      <c r="H52" t="s">
        <v>21322</v>
      </c>
      <c r="I52" t="s">
        <v>21323</v>
      </c>
    </row>
    <row r="60" spans="1:24">
      <c r="A60" t="s">
        <v>21324</v>
      </c>
      <c r="B60" t="s">
        <v>21325</v>
      </c>
      <c r="C60" t="s">
        <v>21326</v>
      </c>
      <c r="D60" t="s">
        <v>21327</v>
      </c>
      <c r="F60" t="s">
        <v>21328</v>
      </c>
      <c r="H60" t="s">
        <v>21324</v>
      </c>
      <c r="I60" t="s">
        <v>21324</v>
      </c>
      <c r="J60" t="s">
        <v>21329</v>
      </c>
      <c r="K60" t="s">
        <v>21326</v>
      </c>
      <c r="L60" t="s">
        <v>21330</v>
      </c>
      <c r="M60" t="s">
        <v>21328</v>
      </c>
      <c r="N60" t="s">
        <v>21324</v>
      </c>
      <c r="O60" t="s">
        <v>21331</v>
      </c>
      <c r="P60" t="s">
        <v>21332</v>
      </c>
      <c r="Q60" t="s">
        <v>21333</v>
      </c>
      <c r="R60" t="s">
        <v>21329</v>
      </c>
      <c r="S60" t="s">
        <v>21334</v>
      </c>
      <c r="T60" t="s">
        <v>21335</v>
      </c>
      <c r="U60" t="s">
        <v>21336</v>
      </c>
      <c r="V60" t="s">
        <v>21324</v>
      </c>
      <c r="W60" t="s">
        <v>21326</v>
      </c>
      <c r="X60" t="s">
        <v>21337</v>
      </c>
    </row>
    <row r="61" spans="1:24">
      <c r="A61" t="s">
        <v>10405</v>
      </c>
      <c r="B61" t="s">
        <v>21338</v>
      </c>
      <c r="C61" t="s">
        <v>21339</v>
      </c>
      <c r="D61" t="s">
        <v>21340</v>
      </c>
      <c r="F61" t="s">
        <v>21341</v>
      </c>
      <c r="H61" t="s">
        <v>21342</v>
      </c>
      <c r="T61" t="s">
        <v>21343</v>
      </c>
    </row>
    <row r="62" spans="1:24">
      <c r="A62" s="1" t="s">
        <v>21344</v>
      </c>
      <c r="B62">
        <v>3</v>
      </c>
    </row>
    <row r="63" spans="1:24">
      <c r="A63" s="16">
        <v>0.38611111111111113</v>
      </c>
      <c r="B63" t="s">
        <v>21345</v>
      </c>
    </row>
    <row r="64" spans="1:24">
      <c r="L64" t="s">
        <v>21346</v>
      </c>
      <c r="M64" t="s">
        <v>21347</v>
      </c>
      <c r="N64" s="367">
        <v>45017</v>
      </c>
    </row>
    <row r="65" spans="1:24">
      <c r="A65" t="s">
        <v>21324</v>
      </c>
      <c r="B65" t="s">
        <v>21325</v>
      </c>
      <c r="C65" t="s">
        <v>21326</v>
      </c>
      <c r="D65" t="s">
        <v>21327</v>
      </c>
      <c r="F65" t="s">
        <v>21328</v>
      </c>
      <c r="H65" t="s">
        <v>21324</v>
      </c>
      <c r="I65" t="s">
        <v>21324</v>
      </c>
      <c r="J65" t="s">
        <v>21329</v>
      </c>
      <c r="K65" t="s">
        <v>21326</v>
      </c>
      <c r="L65" t="s">
        <v>21330</v>
      </c>
      <c r="M65" t="s">
        <v>21328</v>
      </c>
      <c r="N65" t="s">
        <v>21324</v>
      </c>
      <c r="O65" t="s">
        <v>21331</v>
      </c>
      <c r="P65" t="s">
        <v>21332</v>
      </c>
      <c r="Q65" t="s">
        <v>21333</v>
      </c>
      <c r="R65" t="s">
        <v>21329</v>
      </c>
      <c r="S65" t="s">
        <v>21334</v>
      </c>
      <c r="T65" t="s">
        <v>21335</v>
      </c>
      <c r="U65" t="s">
        <v>21336</v>
      </c>
      <c r="V65" t="s">
        <v>21324</v>
      </c>
      <c r="W65" t="s">
        <v>21326</v>
      </c>
      <c r="X65" t="s">
        <v>21337</v>
      </c>
    </row>
    <row r="66" spans="1:24">
      <c r="A66" t="s">
        <v>23</v>
      </c>
      <c r="B66" t="s">
        <v>4364</v>
      </c>
      <c r="C66" t="s">
        <v>192</v>
      </c>
      <c r="D66" t="s">
        <v>4365</v>
      </c>
      <c r="I66" t="s">
        <v>3715</v>
      </c>
      <c r="J66" t="s">
        <v>203</v>
      </c>
      <c r="K66" t="s">
        <v>80</v>
      </c>
      <c r="L66" t="s">
        <v>4366</v>
      </c>
      <c r="M66" t="s">
        <v>4367</v>
      </c>
      <c r="N66" t="s">
        <v>195</v>
      </c>
      <c r="O66" t="s">
        <v>194</v>
      </c>
      <c r="P66" t="s">
        <v>191</v>
      </c>
      <c r="Q66" t="s">
        <v>21206</v>
      </c>
      <c r="R66" t="s">
        <v>4565</v>
      </c>
      <c r="S66" t="s">
        <v>87</v>
      </c>
      <c r="T66" t="s">
        <v>21207</v>
      </c>
      <c r="U66" t="s">
        <v>4370</v>
      </c>
      <c r="V66" t="s">
        <v>4371</v>
      </c>
      <c r="W66" t="s">
        <v>4373</v>
      </c>
      <c r="X66" t="s">
        <v>21208</v>
      </c>
    </row>
    <row r="67" spans="1:24">
      <c r="A67" t="s">
        <v>21324</v>
      </c>
      <c r="B67" t="s">
        <v>21325</v>
      </c>
      <c r="C67" t="s">
        <v>21326</v>
      </c>
      <c r="D67" t="s">
        <v>21327</v>
      </c>
      <c r="F67" t="s">
        <v>21328</v>
      </c>
      <c r="H67" t="s">
        <v>21324</v>
      </c>
      <c r="I67" t="s">
        <v>21324</v>
      </c>
      <c r="J67" t="s">
        <v>21329</v>
      </c>
      <c r="K67" t="s">
        <v>21326</v>
      </c>
      <c r="L67" t="s">
        <v>21330</v>
      </c>
      <c r="M67" t="s">
        <v>21328</v>
      </c>
      <c r="N67" t="s">
        <v>21324</v>
      </c>
      <c r="O67" t="s">
        <v>21331</v>
      </c>
      <c r="P67" t="s">
        <v>21332</v>
      </c>
      <c r="Q67" t="s">
        <v>21333</v>
      </c>
      <c r="R67" t="s">
        <v>21329</v>
      </c>
      <c r="S67" t="s">
        <v>21334</v>
      </c>
      <c r="T67" t="s">
        <v>21335</v>
      </c>
      <c r="U67" t="s">
        <v>21336</v>
      </c>
      <c r="V67" t="s">
        <v>21324</v>
      </c>
      <c r="W67" t="s">
        <v>21326</v>
      </c>
      <c r="X67" t="s">
        <v>21337</v>
      </c>
    </row>
    <row r="68" spans="1:24">
      <c r="A68" s="1">
        <v>45030</v>
      </c>
      <c r="B68" s="16">
        <v>0.39583333333333331</v>
      </c>
      <c r="C68">
        <v>113679</v>
      </c>
      <c r="D68" t="s">
        <v>21231</v>
      </c>
      <c r="F68" t="s">
        <v>21232</v>
      </c>
      <c r="I68" t="s">
        <v>21348</v>
      </c>
      <c r="J68" t="s">
        <v>21349</v>
      </c>
      <c r="K68" t="s">
        <v>21269</v>
      </c>
      <c r="L68" t="s">
        <v>21350</v>
      </c>
      <c r="M68" t="s">
        <v>4383</v>
      </c>
      <c r="N68" t="s">
        <v>367</v>
      </c>
      <c r="O68" t="s">
        <v>120</v>
      </c>
      <c r="T68">
        <v>2019</v>
      </c>
      <c r="U68" s="17">
        <v>30316</v>
      </c>
      <c r="V68" s="1">
        <v>44670</v>
      </c>
      <c r="W68" t="s">
        <v>4384</v>
      </c>
    </row>
    <row r="69" spans="1:24">
      <c r="A69">
        <v>-1</v>
      </c>
      <c r="B69">
        <v>0</v>
      </c>
      <c r="C69" t="s">
        <v>21214</v>
      </c>
      <c r="D69" t="s">
        <v>3744</v>
      </c>
      <c r="F69" t="s">
        <v>3765</v>
      </c>
      <c r="H69" t="s">
        <v>21215</v>
      </c>
      <c r="I69" t="s">
        <v>21351</v>
      </c>
      <c r="J69" t="s">
        <v>21237</v>
      </c>
    </row>
    <row r="70" spans="1:24">
      <c r="A70" s="1">
        <v>45030</v>
      </c>
      <c r="B70" s="16">
        <v>0.41666666666666669</v>
      </c>
      <c r="C70">
        <v>113448</v>
      </c>
      <c r="D70" t="s">
        <v>21231</v>
      </c>
      <c r="F70" t="s">
        <v>21232</v>
      </c>
      <c r="I70" t="s">
        <v>21352</v>
      </c>
      <c r="J70" t="s">
        <v>21353</v>
      </c>
      <c r="K70" t="s">
        <v>70</v>
      </c>
      <c r="L70" t="s">
        <v>21354</v>
      </c>
      <c r="M70" t="s">
        <v>4383</v>
      </c>
      <c r="N70" t="s">
        <v>251</v>
      </c>
      <c r="O70" t="s">
        <v>119</v>
      </c>
      <c r="P70" t="s">
        <v>21355</v>
      </c>
      <c r="Q70" s="366">
        <v>45029.72991898148</v>
      </c>
      <c r="T70">
        <v>2016</v>
      </c>
      <c r="U70" s="17">
        <v>39681</v>
      </c>
      <c r="V70" s="1">
        <v>45029</v>
      </c>
      <c r="W70" t="s">
        <v>4384</v>
      </c>
      <c r="X70" t="s">
        <v>64</v>
      </c>
    </row>
    <row r="71" spans="1:24">
      <c r="A71">
        <v>-1</v>
      </c>
      <c r="B71">
        <v>0</v>
      </c>
      <c r="C71" t="s">
        <v>21214</v>
      </c>
      <c r="D71" t="s">
        <v>3761</v>
      </c>
      <c r="F71" t="s">
        <v>3829</v>
      </c>
      <c r="H71" t="s">
        <v>21215</v>
      </c>
      <c r="I71" t="s">
        <v>21286</v>
      </c>
      <c r="J71" t="s">
        <v>21356</v>
      </c>
      <c r="K71" t="s">
        <v>21357</v>
      </c>
    </row>
    <row r="72" spans="1:24">
      <c r="A72" s="1">
        <v>45030</v>
      </c>
      <c r="B72" s="16">
        <v>0.41666666666666669</v>
      </c>
      <c r="C72">
        <v>113477</v>
      </c>
      <c r="D72" t="s">
        <v>21223</v>
      </c>
      <c r="F72" t="s">
        <v>21224</v>
      </c>
      <c r="I72" t="s">
        <v>21358</v>
      </c>
      <c r="J72" t="s">
        <v>21359</v>
      </c>
      <c r="K72" t="s">
        <v>71</v>
      </c>
      <c r="L72" t="s">
        <v>21360</v>
      </c>
      <c r="M72" t="s">
        <v>4383</v>
      </c>
      <c r="N72" t="s">
        <v>231</v>
      </c>
      <c r="O72" t="s">
        <v>120</v>
      </c>
      <c r="R72">
        <v>113554</v>
      </c>
      <c r="T72">
        <v>2021</v>
      </c>
      <c r="U72" s="17">
        <v>35480</v>
      </c>
      <c r="V72" s="1">
        <v>45029</v>
      </c>
      <c r="W72" t="s">
        <v>4384</v>
      </c>
    </row>
    <row r="73" spans="1:24">
      <c r="A73">
        <v>-1</v>
      </c>
      <c r="B73">
        <v>0</v>
      </c>
      <c r="C73" t="s">
        <v>21214</v>
      </c>
      <c r="D73" t="s">
        <v>3740</v>
      </c>
      <c r="F73" t="s">
        <v>3828</v>
      </c>
      <c r="H73" t="s">
        <v>21215</v>
      </c>
      <c r="I73" t="s">
        <v>21361</v>
      </c>
      <c r="J73" t="s">
        <v>21362</v>
      </c>
    </row>
    <row r="74" spans="1:24">
      <c r="A74" s="1">
        <v>45030</v>
      </c>
      <c r="B74" s="16">
        <v>0.41666666666666669</v>
      </c>
      <c r="C74">
        <v>113587</v>
      </c>
      <c r="D74" t="s">
        <v>21209</v>
      </c>
      <c r="F74" t="s">
        <v>21210</v>
      </c>
      <c r="I74" t="s">
        <v>21363</v>
      </c>
      <c r="J74" t="s">
        <v>3730</v>
      </c>
      <c r="K74" t="s">
        <v>21269</v>
      </c>
      <c r="L74" t="s">
        <v>21364</v>
      </c>
      <c r="M74" t="s">
        <v>4383</v>
      </c>
      <c r="N74" t="s">
        <v>517</v>
      </c>
      <c r="O74" t="s">
        <v>118</v>
      </c>
      <c r="T74">
        <v>2023</v>
      </c>
      <c r="U74">
        <v>0</v>
      </c>
      <c r="V74" s="1">
        <v>44851</v>
      </c>
      <c r="W74" t="s">
        <v>4384</v>
      </c>
    </row>
    <row r="75" spans="1:24">
      <c r="A75">
        <v>-1</v>
      </c>
      <c r="B75">
        <v>0</v>
      </c>
      <c r="C75" t="s">
        <v>21214</v>
      </c>
      <c r="D75" t="s">
        <v>3728</v>
      </c>
      <c r="F75" t="s">
        <v>3738</v>
      </c>
      <c r="H75" t="s">
        <v>21215</v>
      </c>
      <c r="I75" t="s">
        <v>21236</v>
      </c>
      <c r="J75" t="s">
        <v>21241</v>
      </c>
    </row>
    <row r="76" spans="1:24">
      <c r="A76" s="1">
        <v>45030</v>
      </c>
      <c r="B76" s="16">
        <v>0.41666666666666669</v>
      </c>
      <c r="C76">
        <v>113631</v>
      </c>
      <c r="D76" t="s">
        <v>21231</v>
      </c>
      <c r="F76" t="s">
        <v>21232</v>
      </c>
      <c r="I76" t="s">
        <v>21365</v>
      </c>
      <c r="J76" t="s">
        <v>21366</v>
      </c>
      <c r="K76" t="s">
        <v>21269</v>
      </c>
      <c r="L76" t="s">
        <v>1456</v>
      </c>
      <c r="M76" t="s">
        <v>4383</v>
      </c>
      <c r="N76" t="s">
        <v>359</v>
      </c>
      <c r="O76" t="s">
        <v>120</v>
      </c>
      <c r="T76">
        <v>2021</v>
      </c>
      <c r="U76" s="17">
        <v>18380</v>
      </c>
      <c r="V76" s="1">
        <v>44837</v>
      </c>
      <c r="W76" t="s">
        <v>4384</v>
      </c>
      <c r="X76" t="s">
        <v>45</v>
      </c>
    </row>
    <row r="77" spans="1:24">
      <c r="A77">
        <v>-1</v>
      </c>
      <c r="B77">
        <v>0</v>
      </c>
      <c r="C77" t="s">
        <v>21214</v>
      </c>
      <c r="D77" t="s">
        <v>3740</v>
      </c>
      <c r="F77" t="s">
        <v>3828</v>
      </c>
      <c r="H77" t="s">
        <v>21215</v>
      </c>
      <c r="I77" t="s">
        <v>21361</v>
      </c>
      <c r="J77" t="s">
        <v>21367</v>
      </c>
    </row>
    <row r="78" spans="1:24">
      <c r="A78" s="1">
        <v>45030</v>
      </c>
      <c r="B78" s="16">
        <v>0.42708333333333331</v>
      </c>
      <c r="C78">
        <v>113713</v>
      </c>
      <c r="D78" t="s">
        <v>21223</v>
      </c>
      <c r="F78" t="s">
        <v>21224</v>
      </c>
      <c r="I78" t="s">
        <v>21368</v>
      </c>
      <c r="J78" t="s">
        <v>21369</v>
      </c>
      <c r="K78" t="s">
        <v>75</v>
      </c>
      <c r="L78" t="s">
        <v>21370</v>
      </c>
      <c r="M78" t="s">
        <v>4383</v>
      </c>
      <c r="N78" t="s">
        <v>359</v>
      </c>
      <c r="O78" t="s">
        <v>120</v>
      </c>
      <c r="T78">
        <v>2015</v>
      </c>
      <c r="U78" s="17">
        <v>31000</v>
      </c>
      <c r="V78" s="1">
        <v>43617</v>
      </c>
      <c r="X78" t="s">
        <v>21371</v>
      </c>
    </row>
    <row r="79" spans="1:24">
      <c r="A79">
        <v>-1</v>
      </c>
      <c r="B79">
        <v>0</v>
      </c>
      <c r="C79" t="s">
        <v>21214</v>
      </c>
      <c r="D79" t="s">
        <v>3761</v>
      </c>
      <c r="F79" t="s">
        <v>3828</v>
      </c>
      <c r="H79" t="s">
        <v>21215</v>
      </c>
      <c r="I79" t="s">
        <v>21361</v>
      </c>
      <c r="J79" t="s">
        <v>21372</v>
      </c>
    </row>
    <row r="80" spans="1:24">
      <c r="A80" s="1">
        <v>45030</v>
      </c>
      <c r="B80" s="16">
        <v>0.42708333333333331</v>
      </c>
      <c r="C80">
        <v>113714</v>
      </c>
      <c r="D80" t="s">
        <v>21223</v>
      </c>
      <c r="F80" t="s">
        <v>21224</v>
      </c>
      <c r="I80" t="s">
        <v>21373</v>
      </c>
      <c r="J80" t="s">
        <v>21374</v>
      </c>
      <c r="K80" t="s">
        <v>70</v>
      </c>
      <c r="L80" t="s">
        <v>21375</v>
      </c>
      <c r="M80" t="s">
        <v>4383</v>
      </c>
      <c r="N80" t="s">
        <v>223</v>
      </c>
      <c r="O80" t="s">
        <v>120</v>
      </c>
      <c r="P80" t="s">
        <v>21376</v>
      </c>
      <c r="Q80" s="366">
        <v>45029.744305555556</v>
      </c>
      <c r="T80">
        <v>2021</v>
      </c>
      <c r="U80" s="17">
        <v>33534</v>
      </c>
      <c r="V80" s="1">
        <v>45029</v>
      </c>
      <c r="W80" t="s">
        <v>4384</v>
      </c>
      <c r="X80" t="s">
        <v>21371</v>
      </c>
    </row>
    <row r="81" spans="1:24">
      <c r="A81">
        <v>-1</v>
      </c>
      <c r="B81">
        <v>0</v>
      </c>
      <c r="C81" t="s">
        <v>21214</v>
      </c>
      <c r="D81" t="s">
        <v>3761</v>
      </c>
      <c r="F81" t="s">
        <v>3828</v>
      </c>
      <c r="H81" t="s">
        <v>21215</v>
      </c>
      <c r="I81" t="s">
        <v>21361</v>
      </c>
      <c r="J81" t="s">
        <v>21372</v>
      </c>
    </row>
    <row r="82" spans="1:24">
      <c r="A82" s="1">
        <v>45030</v>
      </c>
      <c r="B82" s="16">
        <v>0.4375</v>
      </c>
      <c r="C82">
        <v>113517</v>
      </c>
      <c r="D82" t="s">
        <v>21231</v>
      </c>
      <c r="F82" t="s">
        <v>21232</v>
      </c>
      <c r="I82" t="s">
        <v>21377</v>
      </c>
      <c r="J82" t="s">
        <v>21378</v>
      </c>
      <c r="K82" t="s">
        <v>70</v>
      </c>
      <c r="L82" t="s">
        <v>21379</v>
      </c>
      <c r="M82" t="s">
        <v>4383</v>
      </c>
      <c r="N82" t="s">
        <v>231</v>
      </c>
      <c r="O82" t="s">
        <v>120</v>
      </c>
      <c r="P82" t="s">
        <v>21380</v>
      </c>
      <c r="Q82" s="366">
        <v>45029.748425925929</v>
      </c>
      <c r="T82">
        <v>2015</v>
      </c>
      <c r="U82">
        <v>0</v>
      </c>
      <c r="V82" s="1">
        <v>45029</v>
      </c>
      <c r="W82" t="s">
        <v>4384</v>
      </c>
      <c r="X82" t="s">
        <v>64</v>
      </c>
    </row>
    <row r="83" spans="1:24">
      <c r="A83">
        <v>-1</v>
      </c>
      <c r="B83">
        <v>0</v>
      </c>
      <c r="C83" t="s">
        <v>21214</v>
      </c>
      <c r="D83" t="s">
        <v>3761</v>
      </c>
      <c r="F83" t="s">
        <v>3784</v>
      </c>
      <c r="H83" t="s">
        <v>21215</v>
      </c>
      <c r="I83" t="s">
        <v>21246</v>
      </c>
      <c r="J83" t="s">
        <v>21381</v>
      </c>
      <c r="K83" t="s">
        <v>21382</v>
      </c>
    </row>
    <row r="84" spans="1:24">
      <c r="A84" s="1">
        <v>45030</v>
      </c>
      <c r="B84" s="16">
        <v>0.4375</v>
      </c>
      <c r="C84">
        <v>113661</v>
      </c>
      <c r="D84" t="s">
        <v>21231</v>
      </c>
      <c r="F84" t="s">
        <v>21232</v>
      </c>
      <c r="I84" t="s">
        <v>21383</v>
      </c>
      <c r="J84" t="s">
        <v>21384</v>
      </c>
      <c r="K84" t="s">
        <v>71</v>
      </c>
      <c r="L84" t="s">
        <v>21385</v>
      </c>
      <c r="M84" t="s">
        <v>4383</v>
      </c>
      <c r="N84" t="s">
        <v>310</v>
      </c>
      <c r="O84" t="s">
        <v>119</v>
      </c>
      <c r="R84">
        <v>113666</v>
      </c>
      <c r="T84">
        <v>2021</v>
      </c>
      <c r="U84" s="17">
        <v>41699</v>
      </c>
      <c r="V84" s="1">
        <v>44921</v>
      </c>
      <c r="W84" t="s">
        <v>4384</v>
      </c>
      <c r="X84" t="s">
        <v>45</v>
      </c>
    </row>
    <row r="85" spans="1:24">
      <c r="A85">
        <v>-1</v>
      </c>
      <c r="B85">
        <v>0</v>
      </c>
      <c r="C85" t="s">
        <v>21214</v>
      </c>
      <c r="D85" t="s">
        <v>3740</v>
      </c>
      <c r="F85" t="s">
        <v>3765</v>
      </c>
      <c r="H85" t="s">
        <v>21215</v>
      </c>
      <c r="I85" t="s">
        <v>21351</v>
      </c>
      <c r="J85" t="s">
        <v>21386</v>
      </c>
    </row>
    <row r="86" spans="1:24">
      <c r="A86" s="1">
        <v>45030</v>
      </c>
      <c r="B86" s="16">
        <v>0.4375</v>
      </c>
      <c r="C86">
        <v>113672</v>
      </c>
      <c r="D86" t="s">
        <v>21223</v>
      </c>
      <c r="F86" t="s">
        <v>21224</v>
      </c>
      <c r="I86" t="s">
        <v>21387</v>
      </c>
      <c r="J86" t="s">
        <v>3730</v>
      </c>
      <c r="K86" t="s">
        <v>21269</v>
      </c>
      <c r="L86" t="s">
        <v>21388</v>
      </c>
      <c r="M86" t="s">
        <v>4383</v>
      </c>
      <c r="N86" t="s">
        <v>295</v>
      </c>
      <c r="O86" t="s">
        <v>119</v>
      </c>
      <c r="T86">
        <v>2017</v>
      </c>
      <c r="U86">
        <v>0</v>
      </c>
      <c r="V86" t="s">
        <v>4385</v>
      </c>
      <c r="W86" t="s">
        <v>4384</v>
      </c>
      <c r="X86" t="s">
        <v>45</v>
      </c>
    </row>
    <row r="87" spans="1:24">
      <c r="A87">
        <v>-1</v>
      </c>
      <c r="B87">
        <v>0</v>
      </c>
      <c r="C87" t="s">
        <v>21288</v>
      </c>
      <c r="D87" t="s">
        <v>3744</v>
      </c>
      <c r="H87" t="s">
        <v>21389</v>
      </c>
      <c r="I87" t="s">
        <v>21390</v>
      </c>
      <c r="J87" t="s">
        <v>21391</v>
      </c>
      <c r="K87" t="s">
        <v>21392</v>
      </c>
      <c r="L87" t="s">
        <v>21393</v>
      </c>
    </row>
    <row r="88" spans="1:24">
      <c r="A88">
        <v>-2</v>
      </c>
      <c r="B88">
        <v>0</v>
      </c>
      <c r="C88" t="s">
        <v>21214</v>
      </c>
      <c r="D88" t="s">
        <v>3740</v>
      </c>
      <c r="F88" t="s">
        <v>3798</v>
      </c>
      <c r="H88" t="s">
        <v>21215</v>
      </c>
      <c r="I88" t="s">
        <v>21229</v>
      </c>
      <c r="J88" t="s">
        <v>21271</v>
      </c>
    </row>
    <row r="89" spans="1:24">
      <c r="A89">
        <v>-3</v>
      </c>
      <c r="B89">
        <v>0</v>
      </c>
      <c r="C89" t="s">
        <v>21288</v>
      </c>
      <c r="D89" t="s">
        <v>20395</v>
      </c>
      <c r="H89" t="s">
        <v>21322</v>
      </c>
      <c r="I89" t="s">
        <v>21323</v>
      </c>
    </row>
    <row r="90" spans="1:24">
      <c r="A90" s="1">
        <v>45030</v>
      </c>
      <c r="B90" s="16">
        <v>0.4375</v>
      </c>
      <c r="C90">
        <v>113723</v>
      </c>
      <c r="D90" t="s">
        <v>21209</v>
      </c>
      <c r="F90" t="s">
        <v>21210</v>
      </c>
      <c r="I90" t="s">
        <v>21394</v>
      </c>
      <c r="J90" t="s">
        <v>21395</v>
      </c>
      <c r="K90" t="s">
        <v>21269</v>
      </c>
      <c r="L90" t="s">
        <v>579</v>
      </c>
      <c r="M90" t="s">
        <v>4383</v>
      </c>
      <c r="N90" t="s">
        <v>517</v>
      </c>
      <c r="O90" t="s">
        <v>118</v>
      </c>
      <c r="T90">
        <v>2014</v>
      </c>
      <c r="U90" s="17">
        <v>360837</v>
      </c>
      <c r="V90" s="1">
        <v>44726</v>
      </c>
      <c r="W90" t="s">
        <v>4384</v>
      </c>
    </row>
    <row r="91" spans="1:24">
      <c r="A91">
        <v>-1</v>
      </c>
      <c r="B91">
        <v>0</v>
      </c>
      <c r="C91" t="s">
        <v>21214</v>
      </c>
      <c r="D91" t="s">
        <v>3740</v>
      </c>
      <c r="F91" t="s">
        <v>21396</v>
      </c>
      <c r="H91" t="s">
        <v>21215</v>
      </c>
      <c r="I91" t="s">
        <v>21397</v>
      </c>
      <c r="J91" t="s">
        <v>21398</v>
      </c>
    </row>
    <row r="92" spans="1:24">
      <c r="A92" s="1">
        <v>45030</v>
      </c>
      <c r="B92" s="16">
        <v>0.45833333333333331</v>
      </c>
      <c r="C92">
        <v>113429</v>
      </c>
      <c r="D92" t="s">
        <v>21231</v>
      </c>
      <c r="F92" t="s">
        <v>21232</v>
      </c>
      <c r="I92" t="s">
        <v>21280</v>
      </c>
      <c r="J92" t="s">
        <v>21281</v>
      </c>
      <c r="K92" t="s">
        <v>21269</v>
      </c>
      <c r="L92" t="s">
        <v>21282</v>
      </c>
      <c r="M92" t="s">
        <v>4383</v>
      </c>
      <c r="N92" t="s">
        <v>617</v>
      </c>
      <c r="O92" t="s">
        <v>119</v>
      </c>
      <c r="T92">
        <v>2018</v>
      </c>
      <c r="U92" s="17">
        <v>383691</v>
      </c>
      <c r="V92" s="1">
        <v>44849</v>
      </c>
      <c r="W92" t="s">
        <v>4384</v>
      </c>
    </row>
    <row r="93" spans="1:24">
      <c r="A93">
        <v>-1</v>
      </c>
      <c r="B93">
        <v>0</v>
      </c>
      <c r="C93" t="s">
        <v>21214</v>
      </c>
      <c r="D93" t="s">
        <v>3745</v>
      </c>
      <c r="F93" t="s">
        <v>3859</v>
      </c>
      <c r="H93" t="s">
        <v>21215</v>
      </c>
      <c r="I93" t="s">
        <v>21240</v>
      </c>
      <c r="J93" t="s">
        <v>21237</v>
      </c>
    </row>
    <row r="94" spans="1:24">
      <c r="A94">
        <v>-2</v>
      </c>
      <c r="B94">
        <v>0</v>
      </c>
      <c r="C94" t="s">
        <v>21214</v>
      </c>
      <c r="D94" t="s">
        <v>3745</v>
      </c>
      <c r="F94">
        <v>1</v>
      </c>
      <c r="H94" t="s">
        <v>21272</v>
      </c>
      <c r="I94" t="s">
        <v>21273</v>
      </c>
    </row>
    <row r="95" spans="1:24">
      <c r="A95">
        <v>-3</v>
      </c>
      <c r="B95">
        <v>0</v>
      </c>
      <c r="C95" t="s">
        <v>21214</v>
      </c>
      <c r="D95" t="s">
        <v>3745</v>
      </c>
      <c r="F95">
        <v>2</v>
      </c>
      <c r="H95" t="s">
        <v>21274</v>
      </c>
    </row>
    <row r="96" spans="1:24">
      <c r="A96" s="1">
        <v>45030</v>
      </c>
      <c r="B96" s="16">
        <v>0.45833333333333331</v>
      </c>
      <c r="C96">
        <v>113492</v>
      </c>
      <c r="D96" t="s">
        <v>21231</v>
      </c>
      <c r="F96" t="s">
        <v>21232</v>
      </c>
      <c r="I96" t="s">
        <v>21399</v>
      </c>
      <c r="J96" t="s">
        <v>21400</v>
      </c>
      <c r="K96" t="s">
        <v>70</v>
      </c>
      <c r="L96" t="s">
        <v>21401</v>
      </c>
      <c r="M96" t="s">
        <v>4383</v>
      </c>
      <c r="N96" t="s">
        <v>587</v>
      </c>
      <c r="O96" t="s">
        <v>120</v>
      </c>
      <c r="P96" t="s">
        <v>21402</v>
      </c>
      <c r="Q96" s="366">
        <v>45029.750706018516</v>
      </c>
      <c r="T96">
        <v>2015</v>
      </c>
      <c r="U96">
        <v>0</v>
      </c>
      <c r="V96" s="1">
        <v>45029</v>
      </c>
      <c r="W96" t="s">
        <v>4384</v>
      </c>
      <c r="X96" t="s">
        <v>64</v>
      </c>
    </row>
    <row r="97" spans="1:24">
      <c r="A97">
        <v>-1</v>
      </c>
      <c r="B97">
        <v>0</v>
      </c>
      <c r="C97" t="s">
        <v>21214</v>
      </c>
      <c r="D97" t="s">
        <v>3761</v>
      </c>
      <c r="F97" t="s">
        <v>3753</v>
      </c>
      <c r="H97" t="s">
        <v>21215</v>
      </c>
      <c r="I97" t="s">
        <v>21403</v>
      </c>
      <c r="J97" t="s">
        <v>21381</v>
      </c>
      <c r="K97" t="s">
        <v>21382</v>
      </c>
    </row>
    <row r="98" spans="1:24">
      <c r="A98" s="1">
        <v>45030</v>
      </c>
      <c r="B98" s="16">
        <v>0.45833333333333331</v>
      </c>
      <c r="C98">
        <v>113616</v>
      </c>
      <c r="D98" t="s">
        <v>21209</v>
      </c>
      <c r="F98" t="s">
        <v>21210</v>
      </c>
      <c r="I98" t="s">
        <v>21404</v>
      </c>
      <c r="J98" t="s">
        <v>21405</v>
      </c>
      <c r="K98" t="s">
        <v>21269</v>
      </c>
      <c r="L98" t="s">
        <v>21406</v>
      </c>
      <c r="M98" t="s">
        <v>4383</v>
      </c>
      <c r="N98" t="s">
        <v>517</v>
      </c>
      <c r="O98" t="s">
        <v>118</v>
      </c>
      <c r="T98">
        <v>2016</v>
      </c>
      <c r="U98" s="17">
        <v>115253</v>
      </c>
      <c r="V98" s="1">
        <v>45021</v>
      </c>
      <c r="W98" t="s">
        <v>4384</v>
      </c>
    </row>
    <row r="99" spans="1:24">
      <c r="A99">
        <v>-1</v>
      </c>
      <c r="B99">
        <v>0</v>
      </c>
      <c r="C99" t="s">
        <v>21288</v>
      </c>
      <c r="D99" t="s">
        <v>3744</v>
      </c>
      <c r="H99" t="s">
        <v>21407</v>
      </c>
      <c r="I99" t="s">
        <v>21408</v>
      </c>
      <c r="J99" t="s">
        <v>21409</v>
      </c>
    </row>
    <row r="100" spans="1:24">
      <c r="A100">
        <v>-2</v>
      </c>
      <c r="B100">
        <v>0</v>
      </c>
      <c r="C100" t="s">
        <v>21288</v>
      </c>
      <c r="D100" t="s">
        <v>20395</v>
      </c>
      <c r="H100" t="s">
        <v>21322</v>
      </c>
      <c r="I100" t="s">
        <v>21323</v>
      </c>
    </row>
    <row r="101" spans="1:24">
      <c r="A101" s="1">
        <v>45030</v>
      </c>
      <c r="B101" s="16">
        <v>0.47916666666666669</v>
      </c>
      <c r="C101">
        <v>113520</v>
      </c>
      <c r="D101" t="s">
        <v>21231</v>
      </c>
      <c r="F101" t="s">
        <v>21232</v>
      </c>
      <c r="I101" t="s">
        <v>21410</v>
      </c>
      <c r="J101" t="s">
        <v>21411</v>
      </c>
      <c r="K101" t="s">
        <v>70</v>
      </c>
      <c r="L101" t="s">
        <v>21412</v>
      </c>
      <c r="M101" t="s">
        <v>4383</v>
      </c>
      <c r="N101" t="s">
        <v>451</v>
      </c>
      <c r="O101" t="s">
        <v>120</v>
      </c>
      <c r="P101" t="s">
        <v>21413</v>
      </c>
      <c r="Q101" s="366">
        <v>45029.752557870372</v>
      </c>
      <c r="T101">
        <v>2019</v>
      </c>
      <c r="U101" s="17">
        <v>43693</v>
      </c>
      <c r="V101" s="1">
        <v>45029</v>
      </c>
      <c r="W101" t="s">
        <v>4384</v>
      </c>
      <c r="X101" t="s">
        <v>64</v>
      </c>
    </row>
    <row r="102" spans="1:24">
      <c r="A102">
        <v>-1</v>
      </c>
      <c r="B102">
        <v>0</v>
      </c>
      <c r="C102" t="s">
        <v>21214</v>
      </c>
      <c r="D102" t="s">
        <v>3761</v>
      </c>
      <c r="F102" t="s">
        <v>3794</v>
      </c>
      <c r="H102" t="s">
        <v>21215</v>
      </c>
      <c r="I102" t="s">
        <v>21301</v>
      </c>
      <c r="J102" t="s">
        <v>21414</v>
      </c>
      <c r="K102" t="s">
        <v>21415</v>
      </c>
    </row>
    <row r="103" spans="1:24">
      <c r="A103" s="1">
        <v>45030</v>
      </c>
      <c r="B103" s="16">
        <v>0.47916666666666669</v>
      </c>
      <c r="C103">
        <v>113581</v>
      </c>
      <c r="D103" t="s">
        <v>21223</v>
      </c>
      <c r="F103" t="s">
        <v>21224</v>
      </c>
      <c r="I103" t="s">
        <v>21416</v>
      </c>
      <c r="J103" t="s">
        <v>21417</v>
      </c>
      <c r="K103" t="s">
        <v>21269</v>
      </c>
      <c r="L103" t="s">
        <v>21418</v>
      </c>
      <c r="M103" t="s">
        <v>4383</v>
      </c>
      <c r="N103" t="s">
        <v>231</v>
      </c>
      <c r="O103" t="s">
        <v>119</v>
      </c>
      <c r="T103">
        <v>2018</v>
      </c>
      <c r="U103" s="17">
        <v>82786</v>
      </c>
      <c r="V103" s="1">
        <v>45026</v>
      </c>
      <c r="W103" t="s">
        <v>4384</v>
      </c>
      <c r="X103" t="s">
        <v>45</v>
      </c>
    </row>
    <row r="104" spans="1:24">
      <c r="A104">
        <v>-1</v>
      </c>
      <c r="B104">
        <v>0</v>
      </c>
      <c r="C104" t="s">
        <v>21214</v>
      </c>
      <c r="D104" t="s">
        <v>3740</v>
      </c>
      <c r="F104" t="s">
        <v>3859</v>
      </c>
      <c r="H104" t="s">
        <v>21215</v>
      </c>
      <c r="I104" t="s">
        <v>21240</v>
      </c>
      <c r="J104" t="s">
        <v>21302</v>
      </c>
    </row>
    <row r="105" spans="1:24">
      <c r="A105" s="1">
        <v>45030</v>
      </c>
      <c r="B105" s="16">
        <v>0.47916666666666669</v>
      </c>
      <c r="C105">
        <v>113633</v>
      </c>
      <c r="D105" t="s">
        <v>21209</v>
      </c>
      <c r="F105" t="s">
        <v>21210</v>
      </c>
      <c r="I105" t="s">
        <v>21419</v>
      </c>
      <c r="J105" t="s">
        <v>21420</v>
      </c>
      <c r="K105" t="s">
        <v>70</v>
      </c>
      <c r="L105" t="s">
        <v>839</v>
      </c>
      <c r="M105" t="s">
        <v>4383</v>
      </c>
      <c r="N105" t="s">
        <v>367</v>
      </c>
      <c r="O105" t="s">
        <v>21238</v>
      </c>
      <c r="P105" t="s">
        <v>21421</v>
      </c>
      <c r="Q105" s="366">
        <v>45028.406458333331</v>
      </c>
      <c r="T105">
        <v>2021</v>
      </c>
      <c r="U105" s="17">
        <v>52848</v>
      </c>
      <c r="V105" s="1">
        <v>45028</v>
      </c>
      <c r="W105" t="s">
        <v>4384</v>
      </c>
    </row>
    <row r="106" spans="1:24">
      <c r="A106">
        <v>-1</v>
      </c>
      <c r="B106">
        <v>0</v>
      </c>
      <c r="C106" t="s">
        <v>21214</v>
      </c>
      <c r="D106" t="s">
        <v>3744</v>
      </c>
      <c r="F106" t="s">
        <v>3757</v>
      </c>
      <c r="H106" t="s">
        <v>21215</v>
      </c>
      <c r="I106" t="s">
        <v>21251</v>
      </c>
      <c r="J106" t="s">
        <v>21237</v>
      </c>
    </row>
    <row r="107" spans="1:24">
      <c r="A107">
        <v>-2</v>
      </c>
      <c r="B107">
        <v>0</v>
      </c>
      <c r="C107" t="s">
        <v>21214</v>
      </c>
      <c r="D107" t="s">
        <v>3745</v>
      </c>
      <c r="F107">
        <v>1</v>
      </c>
      <c r="H107" t="s">
        <v>21272</v>
      </c>
      <c r="I107" t="s">
        <v>21273</v>
      </c>
    </row>
    <row r="108" spans="1:24">
      <c r="A108">
        <v>-3</v>
      </c>
      <c r="B108">
        <v>0</v>
      </c>
      <c r="C108" t="s">
        <v>21214</v>
      </c>
      <c r="D108" t="s">
        <v>3745</v>
      </c>
      <c r="F108">
        <v>2</v>
      </c>
      <c r="H108" t="s">
        <v>21274</v>
      </c>
    </row>
    <row r="109" spans="1:24">
      <c r="A109" s="1">
        <v>45030</v>
      </c>
      <c r="B109" s="16">
        <v>0.47916666666666669</v>
      </c>
      <c r="C109">
        <v>113683</v>
      </c>
      <c r="D109" t="s">
        <v>21209</v>
      </c>
      <c r="F109" t="s">
        <v>21210</v>
      </c>
      <c r="I109" t="s">
        <v>21422</v>
      </c>
      <c r="J109" t="s">
        <v>21423</v>
      </c>
      <c r="K109" t="s">
        <v>21269</v>
      </c>
      <c r="L109" t="s">
        <v>1052</v>
      </c>
      <c r="M109" t="s">
        <v>4383</v>
      </c>
      <c r="N109" t="s">
        <v>21424</v>
      </c>
      <c r="O109" t="s">
        <v>21425</v>
      </c>
      <c r="T109">
        <v>2019</v>
      </c>
      <c r="U109" s="17">
        <v>123150</v>
      </c>
      <c r="V109" s="1">
        <v>44971</v>
      </c>
      <c r="W109" t="s">
        <v>4384</v>
      </c>
    </row>
    <row r="110" spans="1:24">
      <c r="A110">
        <v>-1</v>
      </c>
      <c r="B110">
        <v>0</v>
      </c>
      <c r="C110" t="s">
        <v>21214</v>
      </c>
      <c r="D110" t="s">
        <v>3728</v>
      </c>
      <c r="F110" t="s">
        <v>3784</v>
      </c>
      <c r="H110" t="s">
        <v>21215</v>
      </c>
      <c r="I110" t="s">
        <v>21246</v>
      </c>
      <c r="J110" t="s">
        <v>21230</v>
      </c>
    </row>
    <row r="111" spans="1:24">
      <c r="A111">
        <v>-2</v>
      </c>
      <c r="B111">
        <v>0</v>
      </c>
      <c r="C111" t="s">
        <v>21214</v>
      </c>
      <c r="D111" t="s">
        <v>3745</v>
      </c>
      <c r="F111">
        <v>1</v>
      </c>
      <c r="H111" t="s">
        <v>21272</v>
      </c>
      <c r="I111" t="s">
        <v>21273</v>
      </c>
    </row>
    <row r="112" spans="1:24">
      <c r="A112">
        <v>-3</v>
      </c>
      <c r="B112">
        <v>0</v>
      </c>
      <c r="C112" t="s">
        <v>21214</v>
      </c>
      <c r="D112" t="s">
        <v>3745</v>
      </c>
      <c r="F112">
        <v>2</v>
      </c>
      <c r="H112" t="s">
        <v>21274</v>
      </c>
    </row>
    <row r="113" spans="1:24">
      <c r="A113" s="1">
        <v>45030</v>
      </c>
      <c r="B113" s="16">
        <v>0.5</v>
      </c>
      <c r="C113">
        <v>113526</v>
      </c>
      <c r="D113" t="s">
        <v>21231</v>
      </c>
      <c r="F113" t="s">
        <v>21232</v>
      </c>
      <c r="I113" t="s">
        <v>21426</v>
      </c>
      <c r="J113" t="s">
        <v>3730</v>
      </c>
      <c r="K113" t="s">
        <v>21269</v>
      </c>
      <c r="L113" t="s">
        <v>21427</v>
      </c>
      <c r="M113" t="s">
        <v>4383</v>
      </c>
      <c r="N113" t="s">
        <v>231</v>
      </c>
      <c r="O113" t="s">
        <v>118</v>
      </c>
      <c r="T113">
        <v>2023</v>
      </c>
      <c r="U113">
        <v>0</v>
      </c>
      <c r="V113" s="1">
        <v>44946</v>
      </c>
      <c r="W113" t="s">
        <v>4384</v>
      </c>
    </row>
    <row r="114" spans="1:24">
      <c r="A114">
        <v>-1</v>
      </c>
      <c r="B114">
        <v>0</v>
      </c>
      <c r="C114" t="s">
        <v>21254</v>
      </c>
      <c r="D114" t="s">
        <v>3740</v>
      </c>
      <c r="H114" t="s">
        <v>21428</v>
      </c>
      <c r="I114" t="s">
        <v>21429</v>
      </c>
      <c r="J114" t="s">
        <v>21430</v>
      </c>
      <c r="K114" t="s">
        <v>21431</v>
      </c>
      <c r="L114" t="s">
        <v>21432</v>
      </c>
    </row>
    <row r="115" spans="1:24">
      <c r="A115">
        <v>-2</v>
      </c>
      <c r="B115">
        <v>0</v>
      </c>
      <c r="C115" t="s">
        <v>21254</v>
      </c>
      <c r="D115" t="s">
        <v>3740</v>
      </c>
      <c r="H115" t="s">
        <v>4027</v>
      </c>
    </row>
    <row r="116" spans="1:24">
      <c r="A116" s="1">
        <v>45030</v>
      </c>
      <c r="B116" s="16">
        <v>0.5</v>
      </c>
      <c r="C116">
        <v>113666</v>
      </c>
      <c r="D116" t="s">
        <v>21231</v>
      </c>
      <c r="F116" t="s">
        <v>21232</v>
      </c>
      <c r="I116" t="s">
        <v>21383</v>
      </c>
      <c r="J116" t="s">
        <v>21384</v>
      </c>
      <c r="K116" t="s">
        <v>21269</v>
      </c>
      <c r="L116" t="s">
        <v>21385</v>
      </c>
      <c r="M116" t="s">
        <v>4383</v>
      </c>
      <c r="N116" t="s">
        <v>310</v>
      </c>
      <c r="O116" t="s">
        <v>119</v>
      </c>
      <c r="T116">
        <v>2021</v>
      </c>
      <c r="U116" s="17">
        <v>41699</v>
      </c>
      <c r="V116" s="1">
        <v>44921</v>
      </c>
      <c r="W116" t="s">
        <v>4384</v>
      </c>
    </row>
    <row r="117" spans="1:24">
      <c r="A117">
        <v>-1</v>
      </c>
      <c r="B117">
        <v>0</v>
      </c>
      <c r="C117" t="s">
        <v>21214</v>
      </c>
      <c r="D117" t="s">
        <v>3728</v>
      </c>
      <c r="F117" t="s">
        <v>3765</v>
      </c>
      <c r="H117" t="s">
        <v>21215</v>
      </c>
      <c r="I117" t="s">
        <v>21351</v>
      </c>
      <c r="J117" t="s">
        <v>21237</v>
      </c>
    </row>
    <row r="118" spans="1:24">
      <c r="A118" s="1">
        <v>45030</v>
      </c>
      <c r="B118" s="16">
        <v>0.5</v>
      </c>
      <c r="C118">
        <v>113689</v>
      </c>
      <c r="D118" t="s">
        <v>21217</v>
      </c>
      <c r="F118" t="s">
        <v>21218</v>
      </c>
      <c r="I118" t="s">
        <v>21433</v>
      </c>
      <c r="J118" t="s">
        <v>21434</v>
      </c>
      <c r="K118" t="s">
        <v>21269</v>
      </c>
      <c r="L118" t="s">
        <v>21435</v>
      </c>
      <c r="M118" t="s">
        <v>4383</v>
      </c>
      <c r="N118" t="s">
        <v>231</v>
      </c>
      <c r="O118" t="s">
        <v>120</v>
      </c>
      <c r="T118">
        <v>2020</v>
      </c>
      <c r="U118" s="17">
        <v>79824</v>
      </c>
      <c r="V118" s="1">
        <v>44925</v>
      </c>
      <c r="W118" t="s">
        <v>4384</v>
      </c>
      <c r="X118" t="s">
        <v>45</v>
      </c>
    </row>
    <row r="126" spans="1:24">
      <c r="A126" t="s">
        <v>21324</v>
      </c>
      <c r="B126" t="s">
        <v>21325</v>
      </c>
      <c r="C126" t="s">
        <v>21326</v>
      </c>
      <c r="D126" t="s">
        <v>21327</v>
      </c>
      <c r="F126" t="s">
        <v>21328</v>
      </c>
      <c r="H126" t="s">
        <v>21324</v>
      </c>
      <c r="I126" t="s">
        <v>21324</v>
      </c>
      <c r="J126" t="s">
        <v>21329</v>
      </c>
      <c r="K126" t="s">
        <v>21326</v>
      </c>
      <c r="L126" t="s">
        <v>21330</v>
      </c>
      <c r="M126" t="s">
        <v>21328</v>
      </c>
      <c r="N126" t="s">
        <v>21324</v>
      </c>
      <c r="O126" t="s">
        <v>21331</v>
      </c>
      <c r="P126" t="s">
        <v>21332</v>
      </c>
      <c r="Q126" t="s">
        <v>21333</v>
      </c>
      <c r="R126" t="s">
        <v>21329</v>
      </c>
      <c r="S126" t="s">
        <v>21334</v>
      </c>
      <c r="T126" t="s">
        <v>21335</v>
      </c>
      <c r="U126" t="s">
        <v>21336</v>
      </c>
      <c r="V126" t="s">
        <v>21324</v>
      </c>
      <c r="W126" t="s">
        <v>21326</v>
      </c>
      <c r="X126" t="s">
        <v>21337</v>
      </c>
    </row>
    <row r="127" spans="1:24">
      <c r="A127" t="s">
        <v>10405</v>
      </c>
      <c r="B127" t="s">
        <v>21338</v>
      </c>
      <c r="C127" t="s">
        <v>21339</v>
      </c>
      <c r="D127" t="s">
        <v>21340</v>
      </c>
      <c r="F127" t="s">
        <v>21341</v>
      </c>
      <c r="H127" t="s">
        <v>21342</v>
      </c>
      <c r="T127" t="s">
        <v>21436</v>
      </c>
    </row>
    <row r="128" spans="1:24">
      <c r="A128" s="1" t="s">
        <v>21344</v>
      </c>
      <c r="B128">
        <v>3</v>
      </c>
    </row>
    <row r="129" spans="1:24">
      <c r="A129" s="16">
        <v>0.38611111111111113</v>
      </c>
      <c r="B129" t="s">
        <v>21345</v>
      </c>
    </row>
    <row r="130" spans="1:24">
      <c r="L130" t="s">
        <v>21346</v>
      </c>
      <c r="M130" t="s">
        <v>21347</v>
      </c>
      <c r="N130" s="367">
        <v>45017</v>
      </c>
    </row>
    <row r="131" spans="1:24">
      <c r="A131" t="s">
        <v>21324</v>
      </c>
      <c r="B131" t="s">
        <v>21325</v>
      </c>
      <c r="C131" t="s">
        <v>21326</v>
      </c>
      <c r="D131" t="s">
        <v>21327</v>
      </c>
      <c r="F131" t="s">
        <v>21328</v>
      </c>
      <c r="H131" t="s">
        <v>21324</v>
      </c>
      <c r="I131" t="s">
        <v>21324</v>
      </c>
      <c r="J131" t="s">
        <v>21329</v>
      </c>
      <c r="K131" t="s">
        <v>21326</v>
      </c>
      <c r="L131" t="s">
        <v>21330</v>
      </c>
      <c r="M131" t="s">
        <v>21328</v>
      </c>
      <c r="N131" t="s">
        <v>21324</v>
      </c>
      <c r="O131" t="s">
        <v>21331</v>
      </c>
      <c r="P131" t="s">
        <v>21332</v>
      </c>
      <c r="Q131" t="s">
        <v>21333</v>
      </c>
      <c r="R131" t="s">
        <v>21329</v>
      </c>
      <c r="S131" t="s">
        <v>21334</v>
      </c>
      <c r="T131" t="s">
        <v>21335</v>
      </c>
      <c r="U131" t="s">
        <v>21336</v>
      </c>
      <c r="V131" t="s">
        <v>21324</v>
      </c>
      <c r="W131" t="s">
        <v>21326</v>
      </c>
      <c r="X131" t="s">
        <v>21337</v>
      </c>
    </row>
    <row r="132" spans="1:24">
      <c r="A132" t="s">
        <v>23</v>
      </c>
      <c r="B132" t="s">
        <v>4364</v>
      </c>
      <c r="C132" t="s">
        <v>192</v>
      </c>
      <c r="D132" t="s">
        <v>4365</v>
      </c>
      <c r="I132" t="s">
        <v>3715</v>
      </c>
      <c r="J132" t="s">
        <v>203</v>
      </c>
      <c r="K132" t="s">
        <v>80</v>
      </c>
      <c r="L132" t="s">
        <v>4366</v>
      </c>
      <c r="M132" t="s">
        <v>4367</v>
      </c>
      <c r="N132" t="s">
        <v>195</v>
      </c>
      <c r="O132" t="s">
        <v>194</v>
      </c>
      <c r="P132" t="s">
        <v>191</v>
      </c>
      <c r="Q132" t="s">
        <v>21206</v>
      </c>
      <c r="R132" t="s">
        <v>4565</v>
      </c>
      <c r="S132" t="s">
        <v>87</v>
      </c>
      <c r="T132" t="s">
        <v>21207</v>
      </c>
      <c r="U132" t="s">
        <v>4370</v>
      </c>
      <c r="V132" t="s">
        <v>4371</v>
      </c>
      <c r="W132" t="s">
        <v>4373</v>
      </c>
      <c r="X132" t="s">
        <v>21208</v>
      </c>
    </row>
    <row r="133" spans="1:24">
      <c r="A133" t="s">
        <v>21324</v>
      </c>
      <c r="B133" t="s">
        <v>21325</v>
      </c>
      <c r="C133" t="s">
        <v>21326</v>
      </c>
      <c r="D133" t="s">
        <v>21327</v>
      </c>
      <c r="F133" t="s">
        <v>21328</v>
      </c>
      <c r="H133" t="s">
        <v>21324</v>
      </c>
      <c r="I133" t="s">
        <v>21324</v>
      </c>
      <c r="J133" t="s">
        <v>21329</v>
      </c>
      <c r="K133" t="s">
        <v>21326</v>
      </c>
      <c r="L133" t="s">
        <v>21330</v>
      </c>
      <c r="M133" t="s">
        <v>21328</v>
      </c>
      <c r="N133" t="s">
        <v>21324</v>
      </c>
      <c r="O133" t="s">
        <v>21331</v>
      </c>
      <c r="P133" t="s">
        <v>21332</v>
      </c>
      <c r="Q133" t="s">
        <v>21333</v>
      </c>
      <c r="R133" t="s">
        <v>21329</v>
      </c>
      <c r="S133" t="s">
        <v>21334</v>
      </c>
      <c r="T133" t="s">
        <v>21335</v>
      </c>
      <c r="U133" t="s">
        <v>21336</v>
      </c>
      <c r="V133" t="s">
        <v>21324</v>
      </c>
      <c r="W133" t="s">
        <v>21326</v>
      </c>
      <c r="X133" t="s">
        <v>21337</v>
      </c>
    </row>
    <row r="134" spans="1:24">
      <c r="A134">
        <v>-1</v>
      </c>
      <c r="B134">
        <v>0</v>
      </c>
      <c r="C134" t="s">
        <v>21214</v>
      </c>
      <c r="D134" t="s">
        <v>3740</v>
      </c>
      <c r="F134" t="s">
        <v>3859</v>
      </c>
      <c r="H134" t="s">
        <v>21215</v>
      </c>
      <c r="I134" t="s">
        <v>21240</v>
      </c>
      <c r="J134" t="s">
        <v>21437</v>
      </c>
    </row>
    <row r="135" spans="1:24">
      <c r="A135" s="1">
        <v>45030</v>
      </c>
      <c r="B135" s="16">
        <v>0.52083333333333337</v>
      </c>
      <c r="C135">
        <v>113622</v>
      </c>
      <c r="D135" t="s">
        <v>21209</v>
      </c>
      <c r="F135" t="s">
        <v>21210</v>
      </c>
      <c r="I135">
        <v>84011404</v>
      </c>
      <c r="J135" t="s">
        <v>3730</v>
      </c>
      <c r="K135" t="s">
        <v>21269</v>
      </c>
      <c r="L135" t="s">
        <v>21438</v>
      </c>
      <c r="M135" t="s">
        <v>4383</v>
      </c>
      <c r="N135" t="s">
        <v>251</v>
      </c>
      <c r="O135" t="s">
        <v>118</v>
      </c>
      <c r="T135">
        <v>2008</v>
      </c>
      <c r="U135">
        <v>0</v>
      </c>
      <c r="V135" t="s">
        <v>4385</v>
      </c>
      <c r="W135" t="s">
        <v>4384</v>
      </c>
    </row>
    <row r="136" spans="1:24">
      <c r="A136">
        <v>-1</v>
      </c>
      <c r="B136">
        <v>0</v>
      </c>
      <c r="C136" t="s">
        <v>21288</v>
      </c>
      <c r="D136" t="s">
        <v>3737</v>
      </c>
      <c r="H136" t="s">
        <v>21439</v>
      </c>
      <c r="I136" t="s">
        <v>21440</v>
      </c>
      <c r="J136" t="s">
        <v>21441</v>
      </c>
      <c r="K136" t="s">
        <v>21442</v>
      </c>
    </row>
    <row r="137" spans="1:24">
      <c r="A137">
        <v>-2</v>
      </c>
      <c r="B137">
        <v>0</v>
      </c>
      <c r="C137" t="s">
        <v>21288</v>
      </c>
      <c r="D137" t="s">
        <v>20395</v>
      </c>
      <c r="H137" t="s">
        <v>21322</v>
      </c>
      <c r="I137" t="s">
        <v>21323</v>
      </c>
    </row>
    <row r="138" spans="1:24">
      <c r="A138" s="1">
        <v>45030</v>
      </c>
      <c r="B138" s="16">
        <v>0.52083333333333337</v>
      </c>
      <c r="C138">
        <v>113665</v>
      </c>
      <c r="D138" t="s">
        <v>21223</v>
      </c>
      <c r="F138" t="s">
        <v>21224</v>
      </c>
      <c r="I138" t="s">
        <v>3122</v>
      </c>
      <c r="J138" t="s">
        <v>3127</v>
      </c>
      <c r="K138" t="s">
        <v>21269</v>
      </c>
      <c r="L138" t="s">
        <v>3125</v>
      </c>
      <c r="M138" t="s">
        <v>4383</v>
      </c>
      <c r="N138" t="s">
        <v>310</v>
      </c>
      <c r="O138" t="s">
        <v>21443</v>
      </c>
      <c r="T138">
        <v>2022</v>
      </c>
      <c r="U138" s="17">
        <v>31228</v>
      </c>
      <c r="V138" s="1">
        <v>45000</v>
      </c>
      <c r="W138" t="s">
        <v>4384</v>
      </c>
    </row>
    <row r="139" spans="1:24">
      <c r="A139">
        <v>-1</v>
      </c>
      <c r="B139">
        <v>0</v>
      </c>
      <c r="C139" t="s">
        <v>21288</v>
      </c>
      <c r="D139" t="s">
        <v>3737</v>
      </c>
      <c r="H139" t="s">
        <v>21444</v>
      </c>
      <c r="I139" t="s">
        <v>21445</v>
      </c>
      <c r="J139" t="s">
        <v>21446</v>
      </c>
    </row>
    <row r="140" spans="1:24">
      <c r="A140">
        <v>-2</v>
      </c>
      <c r="B140">
        <v>0</v>
      </c>
      <c r="C140" t="s">
        <v>21288</v>
      </c>
      <c r="D140" t="s">
        <v>3737</v>
      </c>
      <c r="H140" t="s">
        <v>21447</v>
      </c>
      <c r="I140" t="s">
        <v>21448</v>
      </c>
      <c r="J140" t="s">
        <v>21449</v>
      </c>
    </row>
    <row r="141" spans="1:24">
      <c r="A141">
        <v>-3</v>
      </c>
      <c r="B141">
        <v>0</v>
      </c>
      <c r="C141" t="s">
        <v>21288</v>
      </c>
      <c r="D141" t="s">
        <v>20395</v>
      </c>
      <c r="H141" t="s">
        <v>21322</v>
      </c>
      <c r="I141" t="s">
        <v>21323</v>
      </c>
    </row>
    <row r="142" spans="1:24">
      <c r="A142" s="1">
        <v>45030</v>
      </c>
      <c r="B142" s="16">
        <v>0.52083333333333337</v>
      </c>
      <c r="C142">
        <v>113727</v>
      </c>
      <c r="D142" t="s">
        <v>21217</v>
      </c>
      <c r="F142" t="s">
        <v>21218</v>
      </c>
      <c r="I142" t="s">
        <v>21450</v>
      </c>
      <c r="J142" t="s">
        <v>21451</v>
      </c>
      <c r="K142" t="s">
        <v>21269</v>
      </c>
      <c r="L142" t="s">
        <v>21452</v>
      </c>
      <c r="M142" t="s">
        <v>4383</v>
      </c>
      <c r="N142" t="s">
        <v>251</v>
      </c>
      <c r="O142" t="s">
        <v>120</v>
      </c>
      <c r="T142">
        <v>2022</v>
      </c>
      <c r="U142" s="17">
        <v>37162</v>
      </c>
      <c r="V142" s="1">
        <v>44860</v>
      </c>
      <c r="W142" t="s">
        <v>4384</v>
      </c>
    </row>
    <row r="143" spans="1:24">
      <c r="A143">
        <v>-1</v>
      </c>
      <c r="B143">
        <v>0</v>
      </c>
      <c r="C143" t="s">
        <v>21214</v>
      </c>
      <c r="D143" t="s">
        <v>3728</v>
      </c>
      <c r="F143" t="s">
        <v>3765</v>
      </c>
      <c r="H143" t="s">
        <v>21215</v>
      </c>
      <c r="I143" t="s">
        <v>21351</v>
      </c>
      <c r="J143" t="s">
        <v>21237</v>
      </c>
    </row>
    <row r="144" spans="1:24">
      <c r="A144" s="1">
        <v>45030</v>
      </c>
      <c r="B144" s="16">
        <v>0.53125</v>
      </c>
      <c r="C144">
        <v>113623</v>
      </c>
      <c r="D144" t="s">
        <v>21209</v>
      </c>
      <c r="F144" t="s">
        <v>21210</v>
      </c>
      <c r="I144">
        <v>84011404</v>
      </c>
      <c r="J144" t="s">
        <v>3730</v>
      </c>
      <c r="K144" t="s">
        <v>21269</v>
      </c>
      <c r="L144" t="s">
        <v>21438</v>
      </c>
      <c r="M144" t="s">
        <v>4383</v>
      </c>
      <c r="N144" t="s">
        <v>251</v>
      </c>
      <c r="O144" t="s">
        <v>118</v>
      </c>
      <c r="T144">
        <v>2008</v>
      </c>
      <c r="U144">
        <v>0</v>
      </c>
      <c r="V144" t="s">
        <v>4385</v>
      </c>
      <c r="W144" t="s">
        <v>4384</v>
      </c>
    </row>
    <row r="145" spans="1:24">
      <c r="A145">
        <v>-1</v>
      </c>
      <c r="B145">
        <v>0</v>
      </c>
      <c r="C145" t="s">
        <v>21453</v>
      </c>
      <c r="D145" t="s">
        <v>3744</v>
      </c>
      <c r="H145" t="s">
        <v>21454</v>
      </c>
      <c r="I145" t="s">
        <v>21455</v>
      </c>
    </row>
    <row r="146" spans="1:24">
      <c r="A146" s="1">
        <v>45030</v>
      </c>
      <c r="B146" s="16">
        <v>0.54166666666666663</v>
      </c>
      <c r="C146">
        <v>113620</v>
      </c>
      <c r="D146" t="s">
        <v>21223</v>
      </c>
      <c r="F146" t="s">
        <v>21224</v>
      </c>
      <c r="I146" t="s">
        <v>3122</v>
      </c>
      <c r="J146" t="s">
        <v>3127</v>
      </c>
      <c r="K146" t="s">
        <v>71</v>
      </c>
      <c r="L146" t="s">
        <v>3125</v>
      </c>
      <c r="M146" t="s">
        <v>4383</v>
      </c>
      <c r="N146" t="s">
        <v>310</v>
      </c>
      <c r="O146" t="s">
        <v>21443</v>
      </c>
      <c r="R146">
        <v>113665</v>
      </c>
      <c r="T146">
        <v>2022</v>
      </c>
      <c r="U146" s="17">
        <v>31228</v>
      </c>
      <c r="V146" s="1">
        <v>45000</v>
      </c>
      <c r="W146" t="s">
        <v>4384</v>
      </c>
    </row>
    <row r="147" spans="1:24">
      <c r="A147">
        <v>-1</v>
      </c>
      <c r="B147">
        <v>0</v>
      </c>
      <c r="C147" t="s">
        <v>21288</v>
      </c>
      <c r="D147" t="s">
        <v>3737</v>
      </c>
      <c r="H147" t="s">
        <v>21444</v>
      </c>
      <c r="I147" t="s">
        <v>21445</v>
      </c>
      <c r="J147" t="s">
        <v>21446</v>
      </c>
    </row>
    <row r="148" spans="1:24">
      <c r="A148" s="1">
        <v>45030</v>
      </c>
      <c r="B148" s="16">
        <v>0.54166666666666663</v>
      </c>
      <c r="C148">
        <v>113712</v>
      </c>
      <c r="D148" t="s">
        <v>21231</v>
      </c>
      <c r="F148" t="s">
        <v>21232</v>
      </c>
      <c r="I148" t="s">
        <v>21456</v>
      </c>
      <c r="J148" t="s">
        <v>21457</v>
      </c>
      <c r="K148" t="s">
        <v>21269</v>
      </c>
      <c r="L148" t="s">
        <v>21458</v>
      </c>
      <c r="M148" t="s">
        <v>4383</v>
      </c>
      <c r="N148" t="s">
        <v>266</v>
      </c>
      <c r="O148" t="s">
        <v>119</v>
      </c>
      <c r="T148">
        <v>2022</v>
      </c>
      <c r="U148">
        <v>0</v>
      </c>
      <c r="V148" t="s">
        <v>4385</v>
      </c>
      <c r="W148" t="s">
        <v>4384</v>
      </c>
    </row>
    <row r="149" spans="1:24">
      <c r="A149">
        <v>-1</v>
      </c>
      <c r="B149">
        <v>0</v>
      </c>
      <c r="C149" t="s">
        <v>21214</v>
      </c>
      <c r="D149" t="s">
        <v>3728</v>
      </c>
      <c r="F149" t="s">
        <v>3738</v>
      </c>
      <c r="H149" t="s">
        <v>21215</v>
      </c>
      <c r="I149" t="s">
        <v>21236</v>
      </c>
      <c r="J149" t="s">
        <v>21237</v>
      </c>
    </row>
    <row r="150" spans="1:24">
      <c r="A150" s="1">
        <v>45030</v>
      </c>
      <c r="B150" s="16">
        <v>0.54166666666666663</v>
      </c>
      <c r="C150">
        <v>113729</v>
      </c>
      <c r="D150" t="s">
        <v>21231</v>
      </c>
      <c r="F150" t="s">
        <v>21232</v>
      </c>
      <c r="I150" t="s">
        <v>21459</v>
      </c>
      <c r="J150" t="s">
        <v>21460</v>
      </c>
      <c r="K150" t="s">
        <v>71</v>
      </c>
      <c r="L150" t="s">
        <v>707</v>
      </c>
      <c r="M150" t="s">
        <v>4383</v>
      </c>
      <c r="N150" t="s">
        <v>21424</v>
      </c>
      <c r="O150" t="s">
        <v>21425</v>
      </c>
      <c r="R150">
        <v>113736</v>
      </c>
      <c r="T150">
        <v>2019</v>
      </c>
      <c r="U150" s="17">
        <v>180956</v>
      </c>
      <c r="V150" s="1">
        <v>44707</v>
      </c>
      <c r="W150" t="s">
        <v>4384</v>
      </c>
      <c r="X150" t="s">
        <v>45</v>
      </c>
    </row>
    <row r="151" spans="1:24">
      <c r="A151">
        <v>-1</v>
      </c>
      <c r="B151">
        <v>0</v>
      </c>
      <c r="C151" t="s">
        <v>21214</v>
      </c>
      <c r="D151" t="s">
        <v>3740</v>
      </c>
      <c r="F151" t="s">
        <v>3755</v>
      </c>
      <c r="H151" t="s">
        <v>21215</v>
      </c>
      <c r="I151" t="s">
        <v>21461</v>
      </c>
      <c r="J151" t="s">
        <v>21462</v>
      </c>
      <c r="K151" t="s">
        <v>21463</v>
      </c>
    </row>
    <row r="152" spans="1:24">
      <c r="A152" s="1">
        <v>45030</v>
      </c>
      <c r="B152" s="16">
        <v>0.5625</v>
      </c>
      <c r="C152">
        <v>113705</v>
      </c>
      <c r="D152" t="s">
        <v>21223</v>
      </c>
      <c r="F152" t="s">
        <v>21224</v>
      </c>
      <c r="I152" t="s">
        <v>21464</v>
      </c>
      <c r="J152" t="s">
        <v>21465</v>
      </c>
      <c r="K152" t="s">
        <v>21269</v>
      </c>
      <c r="L152" t="s">
        <v>21466</v>
      </c>
      <c r="M152" t="s">
        <v>4383</v>
      </c>
      <c r="N152" t="s">
        <v>310</v>
      </c>
      <c r="O152" t="s">
        <v>119</v>
      </c>
      <c r="T152">
        <v>2015</v>
      </c>
      <c r="U152" s="17">
        <v>120207</v>
      </c>
      <c r="V152" s="1">
        <v>44809</v>
      </c>
      <c r="W152" t="s">
        <v>4384</v>
      </c>
      <c r="X152" t="s">
        <v>45</v>
      </c>
    </row>
    <row r="153" spans="1:24">
      <c r="A153">
        <v>-1</v>
      </c>
      <c r="B153">
        <v>0</v>
      </c>
      <c r="C153" t="s">
        <v>21214</v>
      </c>
      <c r="D153" t="s">
        <v>3756</v>
      </c>
      <c r="F153" t="s">
        <v>3784</v>
      </c>
      <c r="H153" t="s">
        <v>21215</v>
      </c>
      <c r="I153" t="s">
        <v>21246</v>
      </c>
      <c r="J153" t="s">
        <v>21271</v>
      </c>
    </row>
    <row r="154" spans="1:24">
      <c r="A154">
        <v>-2</v>
      </c>
      <c r="B154">
        <v>0</v>
      </c>
      <c r="C154" t="s">
        <v>21214</v>
      </c>
      <c r="D154" t="s">
        <v>3745</v>
      </c>
      <c r="F154">
        <v>1</v>
      </c>
      <c r="H154" t="s">
        <v>21272</v>
      </c>
      <c r="I154" t="s">
        <v>21273</v>
      </c>
    </row>
    <row r="155" spans="1:24">
      <c r="A155">
        <v>-3</v>
      </c>
      <c r="B155">
        <v>0</v>
      </c>
      <c r="C155" t="s">
        <v>21214</v>
      </c>
      <c r="D155" t="s">
        <v>3745</v>
      </c>
      <c r="F155">
        <v>2</v>
      </c>
      <c r="H155" t="s">
        <v>21274</v>
      </c>
    </row>
    <row r="156" spans="1:24">
      <c r="A156" s="1">
        <v>45030</v>
      </c>
      <c r="B156" s="16">
        <v>0.58333333333333337</v>
      </c>
      <c r="C156">
        <v>113711</v>
      </c>
      <c r="D156" t="s">
        <v>21209</v>
      </c>
      <c r="F156" t="s">
        <v>21210</v>
      </c>
      <c r="I156" t="s">
        <v>21467</v>
      </c>
      <c r="J156" t="s">
        <v>21468</v>
      </c>
      <c r="K156" t="s">
        <v>21269</v>
      </c>
      <c r="L156" t="s">
        <v>21469</v>
      </c>
      <c r="M156" t="s">
        <v>4383</v>
      </c>
      <c r="N156" t="s">
        <v>231</v>
      </c>
      <c r="O156" t="s">
        <v>119</v>
      </c>
      <c r="T156">
        <v>2018</v>
      </c>
      <c r="U156" s="17">
        <v>32464</v>
      </c>
      <c r="V156" s="1">
        <v>44784</v>
      </c>
      <c r="W156" t="s">
        <v>4423</v>
      </c>
      <c r="X156" t="s">
        <v>21470</v>
      </c>
    </row>
    <row r="157" spans="1:24">
      <c r="A157">
        <v>-1</v>
      </c>
      <c r="B157">
        <v>0</v>
      </c>
      <c r="C157" t="s">
        <v>21214</v>
      </c>
      <c r="D157" t="s">
        <v>3740</v>
      </c>
      <c r="F157" t="s">
        <v>3794</v>
      </c>
      <c r="H157" t="s">
        <v>21215</v>
      </c>
      <c r="I157" t="s">
        <v>21301</v>
      </c>
      <c r="J157" t="s">
        <v>21241</v>
      </c>
    </row>
    <row r="158" spans="1:24">
      <c r="A158" s="1">
        <v>45030</v>
      </c>
      <c r="B158" s="16">
        <v>0.60416666666666663</v>
      </c>
      <c r="C158">
        <v>113710</v>
      </c>
      <c r="D158" t="s">
        <v>21209</v>
      </c>
      <c r="F158" t="s">
        <v>21210</v>
      </c>
      <c r="I158" t="s">
        <v>21471</v>
      </c>
      <c r="J158" t="s">
        <v>21472</v>
      </c>
      <c r="K158" t="s">
        <v>21269</v>
      </c>
      <c r="L158" t="s">
        <v>21473</v>
      </c>
      <c r="M158" t="s">
        <v>4383</v>
      </c>
      <c r="N158" t="s">
        <v>231</v>
      </c>
      <c r="O158" t="s">
        <v>120</v>
      </c>
      <c r="T158">
        <v>2021</v>
      </c>
      <c r="U158" s="17">
        <v>16169</v>
      </c>
      <c r="V158" s="1">
        <v>44929</v>
      </c>
      <c r="W158" t="s">
        <v>4384</v>
      </c>
    </row>
    <row r="159" spans="1:24">
      <c r="A159">
        <v>-1</v>
      </c>
      <c r="B159">
        <v>0</v>
      </c>
      <c r="C159" t="s">
        <v>21214</v>
      </c>
      <c r="D159" t="s">
        <v>3728</v>
      </c>
      <c r="F159" t="s">
        <v>3765</v>
      </c>
      <c r="H159" t="s">
        <v>21215</v>
      </c>
      <c r="I159" t="s">
        <v>21351</v>
      </c>
      <c r="J159" t="s">
        <v>21237</v>
      </c>
    </row>
    <row r="160" spans="1:24">
      <c r="A160" s="1">
        <v>45030</v>
      </c>
      <c r="B160" s="16">
        <v>0.625</v>
      </c>
      <c r="C160">
        <v>113703</v>
      </c>
      <c r="D160" t="s">
        <v>21209</v>
      </c>
      <c r="F160" t="s">
        <v>21210</v>
      </c>
      <c r="I160" t="s">
        <v>21474</v>
      </c>
      <c r="J160" t="s">
        <v>21475</v>
      </c>
      <c r="K160" t="s">
        <v>21269</v>
      </c>
      <c r="L160" t="s">
        <v>21476</v>
      </c>
      <c r="M160" t="s">
        <v>4383</v>
      </c>
      <c r="N160" t="s">
        <v>231</v>
      </c>
      <c r="O160" t="s">
        <v>118</v>
      </c>
      <c r="T160">
        <v>2015</v>
      </c>
      <c r="U160" s="17">
        <v>137924</v>
      </c>
      <c r="V160" s="1">
        <v>44876</v>
      </c>
      <c r="W160" t="s">
        <v>4384</v>
      </c>
      <c r="X160" t="s">
        <v>45</v>
      </c>
    </row>
    <row r="161" spans="1:24">
      <c r="A161">
        <v>-1</v>
      </c>
      <c r="B161">
        <v>0</v>
      </c>
      <c r="C161" t="s">
        <v>21214</v>
      </c>
      <c r="D161" t="s">
        <v>3756</v>
      </c>
      <c r="F161" t="s">
        <v>3839</v>
      </c>
      <c r="H161" t="s">
        <v>21215</v>
      </c>
      <c r="I161" t="s">
        <v>21477</v>
      </c>
      <c r="J161" t="s">
        <v>21222</v>
      </c>
    </row>
    <row r="162" spans="1:24">
      <c r="A162" s="1">
        <v>45030</v>
      </c>
      <c r="B162" s="16">
        <v>0.625</v>
      </c>
      <c r="C162">
        <v>113709</v>
      </c>
      <c r="D162" t="s">
        <v>21231</v>
      </c>
      <c r="F162" t="s">
        <v>21232</v>
      </c>
      <c r="I162" t="s">
        <v>21478</v>
      </c>
      <c r="J162" t="s">
        <v>21479</v>
      </c>
      <c r="K162" t="s">
        <v>21269</v>
      </c>
      <c r="L162" t="s">
        <v>21480</v>
      </c>
      <c r="M162" t="s">
        <v>4383</v>
      </c>
      <c r="N162" t="s">
        <v>231</v>
      </c>
      <c r="O162" t="s">
        <v>120</v>
      </c>
      <c r="T162">
        <v>2019</v>
      </c>
      <c r="U162" s="17">
        <v>19610</v>
      </c>
      <c r="V162" s="1">
        <v>44418</v>
      </c>
      <c r="W162" t="s">
        <v>4384</v>
      </c>
      <c r="X162" t="s">
        <v>45</v>
      </c>
    </row>
    <row r="163" spans="1:24">
      <c r="A163">
        <v>-1</v>
      </c>
      <c r="B163">
        <v>0</v>
      </c>
      <c r="C163" t="s">
        <v>21214</v>
      </c>
      <c r="D163" t="s">
        <v>3740</v>
      </c>
      <c r="F163" t="s">
        <v>3765</v>
      </c>
      <c r="H163" t="s">
        <v>21215</v>
      </c>
      <c r="I163" t="s">
        <v>21351</v>
      </c>
      <c r="J163" t="s">
        <v>21386</v>
      </c>
    </row>
    <row r="164" spans="1:24">
      <c r="A164" s="1">
        <v>45030</v>
      </c>
      <c r="B164" s="16">
        <v>0.63541666666666663</v>
      </c>
      <c r="C164">
        <v>113632</v>
      </c>
      <c r="D164" t="s">
        <v>21231</v>
      </c>
      <c r="F164" t="s">
        <v>21232</v>
      </c>
      <c r="I164" t="s">
        <v>21481</v>
      </c>
      <c r="J164" t="s">
        <v>21482</v>
      </c>
      <c r="K164" t="s">
        <v>21269</v>
      </c>
      <c r="L164" t="s">
        <v>21483</v>
      </c>
      <c r="M164" t="s">
        <v>4383</v>
      </c>
      <c r="N164" t="s">
        <v>231</v>
      </c>
      <c r="O164" t="s">
        <v>118</v>
      </c>
      <c r="T164">
        <v>2021</v>
      </c>
      <c r="U164" s="17">
        <v>49779</v>
      </c>
      <c r="V164" s="1">
        <v>44890</v>
      </c>
      <c r="W164" t="s">
        <v>4384</v>
      </c>
    </row>
    <row r="165" spans="1:24">
      <c r="A165">
        <v>-1</v>
      </c>
      <c r="B165">
        <v>0</v>
      </c>
      <c r="C165" t="s">
        <v>21214</v>
      </c>
      <c r="D165" t="s">
        <v>3728</v>
      </c>
      <c r="F165" t="s">
        <v>3757</v>
      </c>
      <c r="H165" t="s">
        <v>21215</v>
      </c>
      <c r="I165" t="s">
        <v>21251</v>
      </c>
      <c r="J165" t="s">
        <v>21237</v>
      </c>
    </row>
    <row r="166" spans="1:24">
      <c r="A166" s="1">
        <v>45030</v>
      </c>
      <c r="B166" s="16">
        <v>0.72916666666666663</v>
      </c>
      <c r="C166">
        <v>113612</v>
      </c>
      <c r="D166" t="s">
        <v>21209</v>
      </c>
      <c r="F166" t="s">
        <v>21210</v>
      </c>
      <c r="I166" t="s">
        <v>3136</v>
      </c>
      <c r="J166" t="s">
        <v>3141</v>
      </c>
      <c r="K166" t="s">
        <v>21269</v>
      </c>
      <c r="L166" t="s">
        <v>3139</v>
      </c>
      <c r="M166" t="s">
        <v>4383</v>
      </c>
      <c r="N166" t="s">
        <v>617</v>
      </c>
      <c r="O166" t="s">
        <v>119</v>
      </c>
      <c r="T166">
        <v>2020</v>
      </c>
      <c r="U166" s="17">
        <v>88505</v>
      </c>
      <c r="V166" s="1">
        <v>45006</v>
      </c>
      <c r="W166" t="s">
        <v>4384</v>
      </c>
    </row>
    <row r="167" spans="1:24">
      <c r="A167">
        <v>-1</v>
      </c>
      <c r="B167">
        <v>0</v>
      </c>
      <c r="C167" t="s">
        <v>21214</v>
      </c>
      <c r="D167" t="s">
        <v>3756</v>
      </c>
      <c r="F167" t="s">
        <v>3859</v>
      </c>
      <c r="H167" t="s">
        <v>21215</v>
      </c>
      <c r="I167" t="s">
        <v>21240</v>
      </c>
      <c r="J167" t="s">
        <v>21484</v>
      </c>
      <c r="K167" t="s">
        <v>21485</v>
      </c>
      <c r="L167" t="s">
        <v>21486</v>
      </c>
    </row>
    <row r="168" spans="1:24">
      <c r="J168" t="s">
        <v>21487</v>
      </c>
      <c r="K168" t="s">
        <v>21488</v>
      </c>
      <c r="L168" t="s">
        <v>21489</v>
      </c>
    </row>
    <row r="169" spans="1:24">
      <c r="H169" t="s">
        <v>21490</v>
      </c>
      <c r="I169" t="s">
        <v>21491</v>
      </c>
      <c r="J169" t="s">
        <v>21492</v>
      </c>
      <c r="L169">
        <v>54</v>
      </c>
    </row>
    <row r="171" spans="1:24">
      <c r="K171" t="s">
        <v>21493</v>
      </c>
      <c r="L171" t="s">
        <v>21494</v>
      </c>
    </row>
    <row r="173" spans="1:24">
      <c r="C173" t="s">
        <v>23</v>
      </c>
      <c r="F173" t="s">
        <v>21495</v>
      </c>
      <c r="H173" t="s">
        <v>21496</v>
      </c>
      <c r="J173" t="s">
        <v>21497</v>
      </c>
      <c r="K173" t="s">
        <v>21498</v>
      </c>
      <c r="L173" t="s">
        <v>21499</v>
      </c>
      <c r="M173" t="s">
        <v>21500</v>
      </c>
      <c r="N173" t="s">
        <v>21501</v>
      </c>
      <c r="O173" t="s">
        <v>21502</v>
      </c>
      <c r="P173" t="s">
        <v>21503</v>
      </c>
      <c r="Q173" t="s">
        <v>21504</v>
      </c>
    </row>
    <row r="174" spans="1:24">
      <c r="C174" t="s">
        <v>21505</v>
      </c>
      <c r="D174" t="s">
        <v>21327</v>
      </c>
      <c r="F174" t="s">
        <v>21328</v>
      </c>
      <c r="H174" t="s">
        <v>21324</v>
      </c>
      <c r="I174" t="s">
        <v>21324</v>
      </c>
      <c r="J174" t="s">
        <v>21329</v>
      </c>
      <c r="K174" t="s">
        <v>21326</v>
      </c>
      <c r="L174" t="s">
        <v>21330</v>
      </c>
      <c r="M174" t="s">
        <v>21328</v>
      </c>
      <c r="N174" t="s">
        <v>21324</v>
      </c>
      <c r="O174" t="s">
        <v>21331</v>
      </c>
      <c r="P174" t="s">
        <v>21332</v>
      </c>
      <c r="Q174" t="s">
        <v>21324</v>
      </c>
    </row>
    <row r="176" spans="1:24">
      <c r="C176" t="s">
        <v>21506</v>
      </c>
      <c r="D176">
        <v>23</v>
      </c>
      <c r="F176" t="s">
        <v>21507</v>
      </c>
      <c r="H176" t="s">
        <v>21489</v>
      </c>
      <c r="I176" t="s">
        <v>21489</v>
      </c>
      <c r="J176" t="s">
        <v>21508</v>
      </c>
      <c r="K176" t="s">
        <v>21488</v>
      </c>
      <c r="L176" t="s">
        <v>21509</v>
      </c>
      <c r="M176" t="s">
        <v>21507</v>
      </c>
      <c r="N176" t="s">
        <v>21489</v>
      </c>
      <c r="O176" t="s">
        <v>21510</v>
      </c>
      <c r="P176" t="s">
        <v>21511</v>
      </c>
      <c r="Q176" t="s">
        <v>21507</v>
      </c>
    </row>
    <row r="177" spans="1:24">
      <c r="F177" t="s">
        <v>21512</v>
      </c>
      <c r="H177" t="s">
        <v>21513</v>
      </c>
      <c r="J177">
        <v>8</v>
      </c>
      <c r="K177">
        <v>6.4</v>
      </c>
      <c r="L177" t="s">
        <v>21514</v>
      </c>
      <c r="M177">
        <v>0</v>
      </c>
      <c r="O177">
        <v>6.4</v>
      </c>
      <c r="P177">
        <v>0</v>
      </c>
      <c r="Q177">
        <v>0</v>
      </c>
    </row>
    <row r="178" spans="1:24">
      <c r="F178" t="s">
        <v>21515</v>
      </c>
      <c r="H178" t="s">
        <v>21516</v>
      </c>
      <c r="J178">
        <v>0</v>
      </c>
      <c r="K178">
        <v>0</v>
      </c>
      <c r="L178" t="s">
        <v>21514</v>
      </c>
      <c r="M178">
        <v>0</v>
      </c>
      <c r="O178">
        <v>0</v>
      </c>
      <c r="P178">
        <v>0</v>
      </c>
      <c r="Q178">
        <v>0</v>
      </c>
    </row>
    <row r="179" spans="1:24">
      <c r="F179" t="s">
        <v>21517</v>
      </c>
      <c r="H179" t="s">
        <v>21518</v>
      </c>
      <c r="I179" t="s">
        <v>21295</v>
      </c>
      <c r="J179">
        <v>16</v>
      </c>
      <c r="K179">
        <v>12.8</v>
      </c>
      <c r="L179" t="s">
        <v>21519</v>
      </c>
      <c r="M179">
        <v>0</v>
      </c>
      <c r="O179">
        <v>2.8</v>
      </c>
      <c r="P179">
        <v>78.125</v>
      </c>
      <c r="Q179">
        <v>62.5</v>
      </c>
    </row>
    <row r="180" spans="1:24">
      <c r="F180" t="s">
        <v>21520</v>
      </c>
      <c r="H180" t="s">
        <v>21521</v>
      </c>
      <c r="J180">
        <v>8</v>
      </c>
      <c r="K180">
        <v>6.4</v>
      </c>
      <c r="L180" t="s">
        <v>21514</v>
      </c>
      <c r="M180">
        <v>0</v>
      </c>
      <c r="O180">
        <v>6.4</v>
      </c>
      <c r="P180">
        <v>0</v>
      </c>
      <c r="Q180">
        <v>0</v>
      </c>
    </row>
    <row r="181" spans="1:24">
      <c r="F181" t="s">
        <v>21512</v>
      </c>
      <c r="H181" t="s">
        <v>21522</v>
      </c>
      <c r="I181" t="s">
        <v>21523</v>
      </c>
      <c r="J181">
        <v>0</v>
      </c>
      <c r="K181">
        <v>0</v>
      </c>
      <c r="L181" t="s">
        <v>21514</v>
      </c>
      <c r="M181">
        <v>0</v>
      </c>
      <c r="O181">
        <v>0</v>
      </c>
      <c r="P181">
        <v>0</v>
      </c>
      <c r="Q181">
        <v>0</v>
      </c>
    </row>
    <row r="182" spans="1:24">
      <c r="F182" t="s">
        <v>4027</v>
      </c>
      <c r="J182">
        <v>40</v>
      </c>
      <c r="K182">
        <v>32</v>
      </c>
      <c r="L182" t="s">
        <v>21524</v>
      </c>
      <c r="M182">
        <v>0</v>
      </c>
      <c r="O182">
        <v>1.5</v>
      </c>
      <c r="P182">
        <v>95.313000000000002</v>
      </c>
      <c r="Q182">
        <v>76.25</v>
      </c>
    </row>
    <row r="183" spans="1:24">
      <c r="F183" t="s">
        <v>21525</v>
      </c>
      <c r="H183" t="s">
        <v>67</v>
      </c>
      <c r="J183">
        <v>64</v>
      </c>
      <c r="K183">
        <v>51.2</v>
      </c>
      <c r="L183" t="s">
        <v>21526</v>
      </c>
      <c r="M183">
        <v>0</v>
      </c>
      <c r="O183">
        <v>46.7</v>
      </c>
      <c r="P183">
        <v>8.7889999999999997</v>
      </c>
      <c r="Q183">
        <v>7.0309999999999997</v>
      </c>
    </row>
    <row r="184" spans="1:24">
      <c r="F184" t="s">
        <v>21527</v>
      </c>
      <c r="J184">
        <v>32</v>
      </c>
      <c r="K184">
        <v>25.6</v>
      </c>
      <c r="L184" t="s">
        <v>21514</v>
      </c>
      <c r="M184">
        <v>0</v>
      </c>
      <c r="O184">
        <v>25.6</v>
      </c>
      <c r="P184">
        <v>0</v>
      </c>
      <c r="Q184">
        <v>0</v>
      </c>
    </row>
    <row r="192" spans="1:24">
      <c r="A192" t="s">
        <v>21324</v>
      </c>
      <c r="B192" t="s">
        <v>21325</v>
      </c>
      <c r="C192" t="s">
        <v>21326</v>
      </c>
      <c r="D192" t="s">
        <v>21327</v>
      </c>
      <c r="F192" t="s">
        <v>21328</v>
      </c>
      <c r="H192" t="s">
        <v>21324</v>
      </c>
      <c r="I192" t="s">
        <v>21324</v>
      </c>
      <c r="J192" t="s">
        <v>21329</v>
      </c>
      <c r="K192" t="s">
        <v>21326</v>
      </c>
      <c r="L192" t="s">
        <v>21330</v>
      </c>
      <c r="M192" t="s">
        <v>21328</v>
      </c>
      <c r="N192" t="s">
        <v>21324</v>
      </c>
      <c r="O192" t="s">
        <v>21331</v>
      </c>
      <c r="P192" t="s">
        <v>21332</v>
      </c>
      <c r="Q192" t="s">
        <v>21333</v>
      </c>
      <c r="R192" t="s">
        <v>21329</v>
      </c>
      <c r="S192" t="s">
        <v>21334</v>
      </c>
      <c r="T192" t="s">
        <v>21335</v>
      </c>
      <c r="U192" t="s">
        <v>21336</v>
      </c>
      <c r="V192" t="s">
        <v>21324</v>
      </c>
      <c r="W192" t="s">
        <v>21326</v>
      </c>
      <c r="X192" t="s">
        <v>21337</v>
      </c>
    </row>
    <row r="193" spans="1:24">
      <c r="A193" t="s">
        <v>10405</v>
      </c>
      <c r="B193" t="s">
        <v>21338</v>
      </c>
      <c r="C193" t="s">
        <v>21339</v>
      </c>
      <c r="D193" t="s">
        <v>21340</v>
      </c>
      <c r="F193" t="s">
        <v>21341</v>
      </c>
      <c r="H193" t="s">
        <v>21342</v>
      </c>
      <c r="T193" t="s">
        <v>21528</v>
      </c>
    </row>
    <row r="194" spans="1:24">
      <c r="A194" s="1" t="s">
        <v>21344</v>
      </c>
      <c r="B194">
        <v>3</v>
      </c>
    </row>
    <row r="195" spans="1:24">
      <c r="A195" s="16">
        <v>0.38611111111111113</v>
      </c>
      <c r="B195" t="s">
        <v>21345</v>
      </c>
    </row>
    <row r="196" spans="1:24">
      <c r="L196" t="s">
        <v>21346</v>
      </c>
      <c r="M196" t="s">
        <v>21347</v>
      </c>
      <c r="N196" s="367">
        <v>45017</v>
      </c>
    </row>
    <row r="197" spans="1:24">
      <c r="A197" t="s">
        <v>21324</v>
      </c>
      <c r="B197" t="s">
        <v>21325</v>
      </c>
      <c r="C197" t="s">
        <v>21326</v>
      </c>
      <c r="D197" t="s">
        <v>21327</v>
      </c>
      <c r="F197" t="s">
        <v>21328</v>
      </c>
      <c r="H197" t="s">
        <v>21324</v>
      </c>
      <c r="I197" t="s">
        <v>21324</v>
      </c>
      <c r="J197" t="s">
        <v>21329</v>
      </c>
      <c r="K197" t="s">
        <v>21326</v>
      </c>
      <c r="L197" t="s">
        <v>21330</v>
      </c>
      <c r="M197" t="s">
        <v>21328</v>
      </c>
      <c r="N197" t="s">
        <v>21324</v>
      </c>
      <c r="O197" t="s">
        <v>21331</v>
      </c>
      <c r="P197" t="s">
        <v>21332</v>
      </c>
      <c r="Q197" t="s">
        <v>21333</v>
      </c>
      <c r="R197" t="s">
        <v>21329</v>
      </c>
      <c r="S197" t="s">
        <v>21334</v>
      </c>
      <c r="T197" t="s">
        <v>21335</v>
      </c>
      <c r="U197" t="s">
        <v>21336</v>
      </c>
      <c r="V197" t="s">
        <v>21324</v>
      </c>
      <c r="W197" t="s">
        <v>21326</v>
      </c>
      <c r="X197" t="s">
        <v>21337</v>
      </c>
    </row>
    <row r="198" spans="1:24">
      <c r="A198" t="s">
        <v>23</v>
      </c>
      <c r="B198" t="s">
        <v>4364</v>
      </c>
      <c r="C198" t="s">
        <v>192</v>
      </c>
      <c r="D198" t="s">
        <v>4365</v>
      </c>
      <c r="I198" t="s">
        <v>3715</v>
      </c>
      <c r="J198" t="s">
        <v>203</v>
      </c>
      <c r="K198" t="s">
        <v>80</v>
      </c>
      <c r="L198" t="s">
        <v>4366</v>
      </c>
      <c r="M198" t="s">
        <v>4367</v>
      </c>
      <c r="N198" t="s">
        <v>195</v>
      </c>
      <c r="O198" t="s">
        <v>194</v>
      </c>
      <c r="P198" t="s">
        <v>191</v>
      </c>
      <c r="Q198" t="s">
        <v>21206</v>
      </c>
      <c r="R198" t="s">
        <v>4565</v>
      </c>
      <c r="S198" t="s">
        <v>87</v>
      </c>
      <c r="T198" t="s">
        <v>21207</v>
      </c>
      <c r="U198" t="s">
        <v>4370</v>
      </c>
      <c r="V198" t="s">
        <v>4371</v>
      </c>
      <c r="W198" t="s">
        <v>4373</v>
      </c>
      <c r="X198" t="s">
        <v>21208</v>
      </c>
    </row>
    <row r="199" spans="1:24">
      <c r="A199" t="s">
        <v>21324</v>
      </c>
      <c r="B199" t="s">
        <v>21325</v>
      </c>
      <c r="C199" t="s">
        <v>21326</v>
      </c>
      <c r="D199" t="s">
        <v>21327</v>
      </c>
      <c r="F199" t="s">
        <v>21328</v>
      </c>
      <c r="H199" t="s">
        <v>21324</v>
      </c>
      <c r="I199" t="s">
        <v>21324</v>
      </c>
      <c r="J199" t="s">
        <v>21329</v>
      </c>
      <c r="K199" t="s">
        <v>21326</v>
      </c>
      <c r="L199" t="s">
        <v>21330</v>
      </c>
      <c r="M199" t="s">
        <v>21328</v>
      </c>
      <c r="N199" t="s">
        <v>21324</v>
      </c>
      <c r="O199" t="s">
        <v>21331</v>
      </c>
      <c r="P199" t="s">
        <v>21332</v>
      </c>
      <c r="Q199" t="s">
        <v>21333</v>
      </c>
      <c r="R199" t="s">
        <v>21329</v>
      </c>
      <c r="S199" t="s">
        <v>21334</v>
      </c>
      <c r="T199" t="s">
        <v>21335</v>
      </c>
      <c r="U199" t="s">
        <v>21336</v>
      </c>
      <c r="V199" t="s">
        <v>21324</v>
      </c>
      <c r="W199" t="s">
        <v>21326</v>
      </c>
      <c r="X199" t="s">
        <v>21337</v>
      </c>
    </row>
    <row r="200" spans="1:24">
      <c r="F200" t="s">
        <v>21529</v>
      </c>
      <c r="J200">
        <v>0</v>
      </c>
      <c r="K200">
        <v>0</v>
      </c>
      <c r="L200" t="s">
        <v>21514</v>
      </c>
      <c r="M200">
        <v>0</v>
      </c>
      <c r="O200">
        <v>0</v>
      </c>
      <c r="P200">
        <v>0</v>
      </c>
      <c r="Q200">
        <v>0</v>
      </c>
    </row>
    <row r="201" spans="1:24">
      <c r="C201" t="s">
        <v>21506</v>
      </c>
      <c r="D201">
        <v>23</v>
      </c>
      <c r="F201" t="s">
        <v>21530</v>
      </c>
      <c r="H201" t="s">
        <v>21531</v>
      </c>
      <c r="I201" t="s">
        <v>21532</v>
      </c>
      <c r="J201">
        <v>168</v>
      </c>
      <c r="K201">
        <v>134.4</v>
      </c>
      <c r="L201" t="s">
        <v>21533</v>
      </c>
      <c r="M201">
        <v>0</v>
      </c>
      <c r="O201">
        <v>89.4</v>
      </c>
      <c r="P201">
        <v>33.481999999999999</v>
      </c>
      <c r="Q201">
        <v>26.786000000000001</v>
      </c>
    </row>
    <row r="203" spans="1:24">
      <c r="C203" t="s">
        <v>21505</v>
      </c>
      <c r="D203" t="s">
        <v>21327</v>
      </c>
      <c r="F203" t="s">
        <v>21328</v>
      </c>
      <c r="H203" t="s">
        <v>21324</v>
      </c>
      <c r="I203" t="s">
        <v>21324</v>
      </c>
      <c r="J203" t="s">
        <v>21329</v>
      </c>
      <c r="K203" t="s">
        <v>21326</v>
      </c>
      <c r="L203" t="s">
        <v>21330</v>
      </c>
      <c r="M203" t="s">
        <v>21328</v>
      </c>
      <c r="N203" t="s">
        <v>21324</v>
      </c>
      <c r="O203" t="s">
        <v>21331</v>
      </c>
      <c r="P203" t="s">
        <v>21332</v>
      </c>
      <c r="Q203" t="s">
        <v>21324</v>
      </c>
    </row>
    <row r="204" spans="1:24">
      <c r="C204" t="s">
        <v>21534</v>
      </c>
      <c r="D204" t="s">
        <v>21535</v>
      </c>
      <c r="F204" t="s">
        <v>21536</v>
      </c>
      <c r="H204" t="s">
        <v>21537</v>
      </c>
      <c r="J204">
        <v>168</v>
      </c>
      <c r="K204">
        <v>134.4</v>
      </c>
      <c r="L204" t="s">
        <v>21533</v>
      </c>
      <c r="M204">
        <v>0</v>
      </c>
      <c r="O204">
        <v>89.4</v>
      </c>
      <c r="P204">
        <v>33.481999999999999</v>
      </c>
      <c r="Q204">
        <v>26.786000000000001</v>
      </c>
    </row>
    <row r="207" spans="1:24">
      <c r="A207" t="s">
        <v>21538</v>
      </c>
      <c r="B207" t="s">
        <v>21539</v>
      </c>
      <c r="C207" t="s">
        <v>21540</v>
      </c>
      <c r="D207" t="s">
        <v>21541</v>
      </c>
      <c r="F207" t="s">
        <v>21542</v>
      </c>
      <c r="H207" t="s">
        <v>21543</v>
      </c>
      <c r="I207" t="s">
        <v>21544</v>
      </c>
      <c r="J207" t="s">
        <v>21545</v>
      </c>
      <c r="K207" t="s">
        <v>21546</v>
      </c>
      <c r="L207" t="s">
        <v>21547</v>
      </c>
    </row>
    <row r="208" spans="1:24">
      <c r="A208" t="s">
        <v>21538</v>
      </c>
      <c r="B208" t="s">
        <v>21539</v>
      </c>
      <c r="C208" t="s">
        <v>21548</v>
      </c>
      <c r="D208" t="s">
        <v>21549</v>
      </c>
      <c r="F208" t="s">
        <v>21550</v>
      </c>
      <c r="H208" t="s">
        <v>21551</v>
      </c>
      <c r="I208" t="s">
        <v>21552</v>
      </c>
      <c r="J208" t="s">
        <v>21553</v>
      </c>
      <c r="K208" t="s">
        <v>21554</v>
      </c>
      <c r="L208" t="s">
        <v>21555</v>
      </c>
    </row>
    <row r="209" spans="1:16">
      <c r="A209" t="s">
        <v>21556</v>
      </c>
      <c r="B209" t="s">
        <v>3</v>
      </c>
      <c r="C209" t="s">
        <v>21557</v>
      </c>
      <c r="D209" t="s">
        <v>21558</v>
      </c>
      <c r="F209" t="s">
        <v>21559</v>
      </c>
      <c r="H209" t="s">
        <v>21560</v>
      </c>
      <c r="I209" t="s">
        <v>21561</v>
      </c>
      <c r="J209" t="s">
        <v>21562</v>
      </c>
      <c r="K209" t="s">
        <v>21563</v>
      </c>
      <c r="L209" t="s">
        <v>21564</v>
      </c>
      <c r="M209" t="s">
        <v>3</v>
      </c>
      <c r="N209" t="s">
        <v>21565</v>
      </c>
      <c r="O209" t="s">
        <v>21566</v>
      </c>
      <c r="P209" t="s">
        <v>21295</v>
      </c>
    </row>
    <row r="210" spans="1:16">
      <c r="A210" t="s">
        <v>21567</v>
      </c>
      <c r="B210" t="s">
        <v>21568</v>
      </c>
      <c r="C210" t="s">
        <v>21569</v>
      </c>
      <c r="D210" t="s">
        <v>21570</v>
      </c>
      <c r="F210" t="s">
        <v>21571</v>
      </c>
      <c r="H210" t="s">
        <v>21572</v>
      </c>
      <c r="I210" t="s">
        <v>21573</v>
      </c>
      <c r="J210" t="s">
        <v>21574</v>
      </c>
      <c r="K210" t="s">
        <v>21575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55203-F5DE-45C7-B454-C9C2407EF824}">
  <sheetPr codeName="Hoja11">
    <tabColor theme="4" tint="0.39997558519241921"/>
  </sheetPr>
  <dimension ref="A1:AE879"/>
  <sheetViews>
    <sheetView zoomScale="92" zoomScaleNormal="92" workbookViewId="0">
      <pane xSplit="1" ySplit="1" topLeftCell="O45" activePane="bottomRight" state="frozen"/>
      <selection pane="topRight" activeCell="M544" sqref="M544"/>
      <selection pane="bottomLeft" activeCell="M544" sqref="M544"/>
      <selection pane="bottomRight" activeCell="X548" sqref="X548:X705"/>
    </sheetView>
  </sheetViews>
  <sheetFormatPr baseColWidth="10" defaultColWidth="10.81640625" defaultRowHeight="14.5"/>
  <cols>
    <col min="1" max="1" width="11.453125" bestFit="1" customWidth="1"/>
    <col min="2" max="2" width="7.1796875" customWidth="1"/>
    <col min="3" max="3" width="15.54296875" customWidth="1"/>
    <col min="4" max="4" width="12.453125" customWidth="1"/>
    <col min="5" max="5" width="10.81640625" style="4" customWidth="1"/>
    <col min="6" max="6" width="10.81640625" customWidth="1"/>
    <col min="7" max="7" width="10.81640625" style="138" customWidth="1"/>
    <col min="8" max="8" width="28.453125" customWidth="1"/>
    <col min="9" max="9" width="7.54296875" customWidth="1"/>
    <col min="10" max="12" width="10.81640625" customWidth="1"/>
    <col min="13" max="13" width="12.81640625" customWidth="1"/>
    <col min="14" max="14" width="21.54296875" customWidth="1"/>
    <col min="15" max="15" width="10.81640625" customWidth="1"/>
    <col min="16" max="16" width="14.26953125" customWidth="1"/>
    <col min="17" max="17" width="13.81640625" style="1" customWidth="1"/>
    <col min="18" max="20" width="10.453125" customWidth="1"/>
    <col min="21" max="23" width="10.453125" style="3" customWidth="1"/>
    <col min="24" max="24" width="10.81640625" customWidth="1"/>
    <col min="25" max="25" width="14" style="4" customWidth="1"/>
    <col min="26" max="26" width="9" style="3" customWidth="1"/>
    <col min="27" max="27" width="17.26953125" customWidth="1"/>
    <col min="28" max="28" width="14.54296875" customWidth="1"/>
    <col min="29" max="29" width="12.453125" style="1" customWidth="1"/>
    <col min="30" max="30" width="49.81640625" customWidth="1"/>
    <col min="31" max="31" width="10.81640625" style="1"/>
  </cols>
  <sheetData>
    <row r="1" spans="1:31" s="9" customFormat="1" ht="29.15" customHeight="1">
      <c r="A1" s="9" t="s">
        <v>23</v>
      </c>
      <c r="B1" s="9" t="s">
        <v>4364</v>
      </c>
      <c r="C1" s="9" t="s">
        <v>192</v>
      </c>
      <c r="D1" s="9" t="s">
        <v>4365</v>
      </c>
      <c r="E1" s="21" t="s">
        <v>3715</v>
      </c>
      <c r="F1" s="2" t="s">
        <v>203</v>
      </c>
      <c r="G1" s="2" t="s">
        <v>80</v>
      </c>
      <c r="H1" s="2" t="s">
        <v>4366</v>
      </c>
      <c r="I1" s="2" t="s">
        <v>4367</v>
      </c>
      <c r="J1" s="2" t="s">
        <v>195</v>
      </c>
      <c r="K1" s="2" t="s">
        <v>194</v>
      </c>
      <c r="L1" s="2" t="s">
        <v>191</v>
      </c>
      <c r="M1" s="2" t="s">
        <v>4368</v>
      </c>
      <c r="N1" s="2" t="s">
        <v>4369</v>
      </c>
      <c r="O1" s="2" t="s">
        <v>186</v>
      </c>
      <c r="P1" s="2" t="s">
        <v>4370</v>
      </c>
      <c r="Q1" s="5" t="s">
        <v>4371</v>
      </c>
      <c r="R1" s="2" t="s">
        <v>4372</v>
      </c>
      <c r="S1" s="2" t="s">
        <v>4373</v>
      </c>
      <c r="T1" s="2" t="s">
        <v>4374</v>
      </c>
      <c r="U1" s="2" t="s">
        <v>4375</v>
      </c>
      <c r="V1" s="2" t="s">
        <v>4376</v>
      </c>
      <c r="W1" s="2" t="s">
        <v>4377</v>
      </c>
      <c r="X1" s="2" t="s">
        <v>185</v>
      </c>
      <c r="Y1" s="2" t="s">
        <v>4378</v>
      </c>
      <c r="Z1" s="2" t="s">
        <v>4379</v>
      </c>
      <c r="AA1" s="9" t="s">
        <v>39</v>
      </c>
      <c r="AB1" s="2" t="s">
        <v>4380</v>
      </c>
      <c r="AC1" s="5" t="s">
        <v>4381</v>
      </c>
      <c r="AD1" s="9" t="s">
        <v>4382</v>
      </c>
      <c r="AE1" s="285" t="s">
        <v>4696</v>
      </c>
    </row>
    <row r="2" spans="1:31" hidden="1">
      <c r="A2" s="1">
        <v>44986</v>
      </c>
      <c r="B2" s="16">
        <v>0.33333333333333331</v>
      </c>
      <c r="C2">
        <v>112366</v>
      </c>
      <c r="D2" t="s">
        <v>97</v>
      </c>
      <c r="E2" s="4" t="s">
        <v>299</v>
      </c>
      <c r="F2" t="s">
        <v>304</v>
      </c>
      <c r="G2" s="138" t="s">
        <v>69</v>
      </c>
      <c r="H2" t="s">
        <v>302</v>
      </c>
      <c r="I2" t="s">
        <v>4383</v>
      </c>
      <c r="J2" t="s">
        <v>215</v>
      </c>
      <c r="K2" t="s">
        <v>120</v>
      </c>
      <c r="L2" t="s">
        <v>300</v>
      </c>
      <c r="M2" s="1">
        <v>44986</v>
      </c>
      <c r="N2" s="69">
        <v>0.35119212962962965</v>
      </c>
      <c r="P2" s="17">
        <v>2022</v>
      </c>
      <c r="Q2" s="1">
        <v>29821</v>
      </c>
      <c r="R2" s="1">
        <v>44986</v>
      </c>
      <c r="S2" s="1" t="s">
        <v>4384</v>
      </c>
      <c r="T2" s="1"/>
      <c r="U2" s="156"/>
      <c r="V2" s="156"/>
      <c r="W2" s="156"/>
      <c r="X2" s="1" t="s">
        <v>21095</v>
      </c>
      <c r="Y2" s="4" t="s">
        <v>21096</v>
      </c>
      <c r="Z2" s="3" t="s">
        <v>21096</v>
      </c>
      <c r="AB2" s="145">
        <v>0</v>
      </c>
      <c r="AC2" s="214">
        <v>0</v>
      </c>
      <c r="AD2" s="146">
        <v>0</v>
      </c>
      <c r="AE2" s="1">
        <v>44986</v>
      </c>
    </row>
    <row r="3" spans="1:31" hidden="1">
      <c r="A3" s="1">
        <v>44986</v>
      </c>
      <c r="B3" s="16">
        <v>0.33333333333333331</v>
      </c>
      <c r="C3">
        <v>112367</v>
      </c>
      <c r="D3" t="s">
        <v>99</v>
      </c>
      <c r="E3" s="4" t="s">
        <v>2988</v>
      </c>
      <c r="F3" t="s">
        <v>3730</v>
      </c>
      <c r="G3" s="138" t="s">
        <v>71</v>
      </c>
      <c r="H3" t="s">
        <v>2991</v>
      </c>
      <c r="I3" t="s">
        <v>4383</v>
      </c>
      <c r="J3" t="s">
        <v>359</v>
      </c>
      <c r="K3" t="s">
        <v>118</v>
      </c>
      <c r="M3" s="1"/>
      <c r="N3" s="69"/>
      <c r="O3">
        <v>112398</v>
      </c>
      <c r="P3" s="17">
        <v>2017</v>
      </c>
      <c r="Q3" s="1">
        <v>0</v>
      </c>
      <c r="R3" s="1" t="s">
        <v>4385</v>
      </c>
      <c r="S3" s="1" t="s">
        <v>4384</v>
      </c>
      <c r="T3" s="1"/>
      <c r="U3" s="156"/>
      <c r="V3" s="156"/>
      <c r="W3" s="156"/>
      <c r="X3" s="1" t="s">
        <v>21095</v>
      </c>
      <c r="AB3" t="s">
        <v>19950</v>
      </c>
      <c r="AC3" s="1">
        <v>44987</v>
      </c>
      <c r="AD3" t="s">
        <v>21023</v>
      </c>
      <c r="AE3" s="1">
        <v>1</v>
      </c>
    </row>
    <row r="4" spans="1:31" hidden="1">
      <c r="A4" s="1">
        <v>44986</v>
      </c>
      <c r="B4" s="16">
        <v>0.33333333333333331</v>
      </c>
      <c r="C4">
        <v>112383</v>
      </c>
      <c r="D4" t="s">
        <v>103</v>
      </c>
      <c r="E4" s="4">
        <v>74001151</v>
      </c>
      <c r="F4" t="s">
        <v>3733</v>
      </c>
      <c r="G4" s="138" t="s">
        <v>70</v>
      </c>
      <c r="H4" t="s">
        <v>287</v>
      </c>
      <c r="I4" t="s">
        <v>4383</v>
      </c>
      <c r="J4" t="s">
        <v>231</v>
      </c>
      <c r="K4" t="s">
        <v>119</v>
      </c>
      <c r="L4" t="s">
        <v>285</v>
      </c>
      <c r="M4" s="1">
        <v>44986</v>
      </c>
      <c r="N4" s="69">
        <v>0.34179398148148149</v>
      </c>
      <c r="P4" s="17">
        <v>2007</v>
      </c>
      <c r="Q4" s="1">
        <v>212932</v>
      </c>
      <c r="R4" s="1">
        <v>44986</v>
      </c>
      <c r="S4" s="1" t="s">
        <v>4384</v>
      </c>
      <c r="T4" s="1"/>
      <c r="U4" s="156"/>
      <c r="V4" s="156"/>
      <c r="W4" s="156"/>
      <c r="X4" s="1" t="s">
        <v>21095</v>
      </c>
      <c r="AB4">
        <v>0</v>
      </c>
      <c r="AC4" s="1">
        <v>0</v>
      </c>
      <c r="AD4">
        <v>0</v>
      </c>
      <c r="AE4" s="1">
        <v>44986</v>
      </c>
    </row>
    <row r="5" spans="1:31" hidden="1">
      <c r="A5" s="1">
        <v>44986</v>
      </c>
      <c r="B5" s="16">
        <v>0.34375</v>
      </c>
      <c r="C5">
        <v>112384</v>
      </c>
      <c r="D5" t="s">
        <v>103</v>
      </c>
      <c r="E5" s="4">
        <v>74001151</v>
      </c>
      <c r="F5" t="s">
        <v>3733</v>
      </c>
      <c r="G5" s="138" t="s">
        <v>70</v>
      </c>
      <c r="H5" t="s">
        <v>287</v>
      </c>
      <c r="I5" t="s">
        <v>4383</v>
      </c>
      <c r="J5" t="s">
        <v>231</v>
      </c>
      <c r="K5" t="s">
        <v>119</v>
      </c>
      <c r="L5" t="s">
        <v>2224</v>
      </c>
      <c r="M5" s="1">
        <v>44986</v>
      </c>
      <c r="N5" s="69">
        <v>0.34454861111111112</v>
      </c>
      <c r="P5" s="17">
        <v>2007</v>
      </c>
      <c r="Q5" s="1">
        <v>212932</v>
      </c>
      <c r="R5" s="1">
        <v>44986</v>
      </c>
      <c r="S5" s="1" t="s">
        <v>4384</v>
      </c>
      <c r="T5" s="1"/>
      <c r="U5" s="156"/>
      <c r="V5" s="156"/>
      <c r="W5" s="156"/>
      <c r="X5" s="1" t="s">
        <v>21095</v>
      </c>
      <c r="AB5">
        <v>0</v>
      </c>
      <c r="AC5" s="1">
        <v>0</v>
      </c>
      <c r="AD5">
        <v>0</v>
      </c>
      <c r="AE5" s="1">
        <v>44986</v>
      </c>
    </row>
    <row r="6" spans="1:31" hidden="1">
      <c r="A6" s="1">
        <v>44986</v>
      </c>
      <c r="B6" s="16">
        <v>0.34375</v>
      </c>
      <c r="C6">
        <v>112391</v>
      </c>
      <c r="D6" t="s">
        <v>103</v>
      </c>
      <c r="E6" s="4" t="s">
        <v>291</v>
      </c>
      <c r="F6" t="s">
        <v>3730</v>
      </c>
      <c r="G6" s="138" t="s">
        <v>70</v>
      </c>
      <c r="H6" t="s">
        <v>294</v>
      </c>
      <c r="I6" t="s">
        <v>4383</v>
      </c>
      <c r="J6" t="s">
        <v>295</v>
      </c>
      <c r="K6" t="s">
        <v>118</v>
      </c>
      <c r="L6" t="s">
        <v>292</v>
      </c>
      <c r="M6" s="1">
        <v>44986</v>
      </c>
      <c r="N6" s="69">
        <v>0.34703703703703703</v>
      </c>
      <c r="P6" s="17">
        <v>2016</v>
      </c>
      <c r="Q6" s="1">
        <v>91882</v>
      </c>
      <c r="R6" s="1">
        <v>44986</v>
      </c>
      <c r="S6" s="1" t="s">
        <v>4384</v>
      </c>
      <c r="T6" s="1"/>
      <c r="U6" s="156"/>
      <c r="V6" s="156"/>
      <c r="W6" s="156"/>
      <c r="X6" s="1" t="s">
        <v>21095</v>
      </c>
      <c r="AB6" t="e">
        <v>#N/A</v>
      </c>
      <c r="AC6" s="1" t="e">
        <v>#N/A</v>
      </c>
      <c r="AD6" t="e">
        <v>#N/A</v>
      </c>
      <c r="AE6" s="1" t="e">
        <v>#N/A</v>
      </c>
    </row>
    <row r="7" spans="1:31" hidden="1">
      <c r="A7" s="1">
        <v>44986</v>
      </c>
      <c r="B7" s="16">
        <v>0.35416666666666669</v>
      </c>
      <c r="C7">
        <v>112245</v>
      </c>
      <c r="D7" t="s">
        <v>101</v>
      </c>
      <c r="E7" s="4" t="s">
        <v>306</v>
      </c>
      <c r="F7" t="s">
        <v>3730</v>
      </c>
      <c r="G7" s="138" t="s">
        <v>70</v>
      </c>
      <c r="H7" t="s">
        <v>309</v>
      </c>
      <c r="I7" t="s">
        <v>4383</v>
      </c>
      <c r="J7" t="s">
        <v>310</v>
      </c>
      <c r="K7" t="s">
        <v>120</v>
      </c>
      <c r="L7" t="s">
        <v>307</v>
      </c>
      <c r="M7" s="1">
        <v>44986</v>
      </c>
      <c r="N7" s="69">
        <v>0.35651620370370374</v>
      </c>
      <c r="P7" s="17">
        <v>2022</v>
      </c>
      <c r="Q7" s="1">
        <v>7838</v>
      </c>
      <c r="R7" s="1">
        <v>44986</v>
      </c>
      <c r="S7" s="1" t="s">
        <v>4384</v>
      </c>
      <c r="T7" s="1"/>
      <c r="U7" s="156"/>
      <c r="V7" s="156"/>
      <c r="W7" s="156"/>
      <c r="X7" s="1" t="s">
        <v>21095</v>
      </c>
      <c r="AB7">
        <v>0</v>
      </c>
      <c r="AC7" s="1">
        <v>0</v>
      </c>
      <c r="AD7">
        <v>0</v>
      </c>
      <c r="AE7" s="1">
        <v>44986</v>
      </c>
    </row>
    <row r="8" spans="1:31" hidden="1">
      <c r="A8" s="1">
        <v>44986</v>
      </c>
      <c r="B8" s="16">
        <v>0.35416666666666669</v>
      </c>
      <c r="C8">
        <v>112276</v>
      </c>
      <c r="D8" t="s">
        <v>103</v>
      </c>
      <c r="E8" s="4" t="s">
        <v>3742</v>
      </c>
      <c r="F8" t="s">
        <v>3730</v>
      </c>
      <c r="G8" s="138" t="s">
        <v>75</v>
      </c>
      <c r="H8" t="s">
        <v>3743</v>
      </c>
      <c r="I8" t="s">
        <v>4383</v>
      </c>
      <c r="J8" t="s">
        <v>459</v>
      </c>
      <c r="K8" t="s">
        <v>119</v>
      </c>
      <c r="M8" s="1"/>
      <c r="N8" s="69"/>
      <c r="P8" s="17">
        <v>2023</v>
      </c>
      <c r="Q8" s="1">
        <v>0</v>
      </c>
      <c r="R8" s="1" t="s">
        <v>4385</v>
      </c>
      <c r="S8" s="1" t="s">
        <v>4384</v>
      </c>
      <c r="T8" s="1"/>
      <c r="U8" s="156"/>
      <c r="V8" s="156"/>
      <c r="W8" s="156"/>
      <c r="X8" s="1" t="s">
        <v>21095</v>
      </c>
      <c r="AB8" t="s">
        <v>19946</v>
      </c>
      <c r="AC8" s="1">
        <v>44986</v>
      </c>
      <c r="AD8" t="s">
        <v>21024</v>
      </c>
      <c r="AE8" s="1">
        <v>0</v>
      </c>
    </row>
    <row r="9" spans="1:31" hidden="1">
      <c r="A9" s="1">
        <v>44986</v>
      </c>
      <c r="B9" s="16">
        <v>0.35416666666666669</v>
      </c>
      <c r="C9">
        <v>112334</v>
      </c>
      <c r="D9" t="s">
        <v>97</v>
      </c>
      <c r="E9" s="4" t="s">
        <v>435</v>
      </c>
      <c r="F9" t="s">
        <v>439</v>
      </c>
      <c r="G9" s="138" t="s">
        <v>70</v>
      </c>
      <c r="H9" t="s">
        <v>344</v>
      </c>
      <c r="I9" t="s">
        <v>4383</v>
      </c>
      <c r="J9" t="s">
        <v>251</v>
      </c>
      <c r="K9" t="s">
        <v>118</v>
      </c>
      <c r="L9" t="s">
        <v>436</v>
      </c>
      <c r="M9" s="1">
        <v>44986</v>
      </c>
      <c r="N9" s="69">
        <v>0.35554398148148153</v>
      </c>
      <c r="P9" s="17">
        <v>2023</v>
      </c>
      <c r="Q9" s="1">
        <v>10456</v>
      </c>
      <c r="R9" s="1">
        <v>44986</v>
      </c>
      <c r="S9" s="1" t="s">
        <v>4384</v>
      </c>
      <c r="T9" s="1"/>
      <c r="U9" s="156"/>
      <c r="V9" s="156"/>
      <c r="W9" s="156"/>
      <c r="X9" s="1" t="s">
        <v>21095</v>
      </c>
      <c r="AB9">
        <v>0</v>
      </c>
      <c r="AC9" s="1">
        <v>0</v>
      </c>
      <c r="AD9">
        <v>0</v>
      </c>
      <c r="AE9" s="1">
        <v>44986</v>
      </c>
    </row>
    <row r="10" spans="1:31" hidden="1">
      <c r="A10" s="1">
        <v>44986</v>
      </c>
      <c r="B10" s="16">
        <v>0.36458333333333331</v>
      </c>
      <c r="C10">
        <v>112340</v>
      </c>
      <c r="D10" t="s">
        <v>99</v>
      </c>
      <c r="E10" s="4" t="s">
        <v>314</v>
      </c>
      <c r="F10" t="s">
        <v>319</v>
      </c>
      <c r="G10" s="138" t="s">
        <v>70</v>
      </c>
      <c r="H10" t="s">
        <v>317</v>
      </c>
      <c r="I10" t="s">
        <v>4383</v>
      </c>
      <c r="J10" t="s">
        <v>231</v>
      </c>
      <c r="K10" t="s">
        <v>118</v>
      </c>
      <c r="L10" t="s">
        <v>315</v>
      </c>
      <c r="M10" s="1">
        <v>44986</v>
      </c>
      <c r="N10" s="69">
        <v>0.3715046296296296</v>
      </c>
      <c r="P10" s="17">
        <v>2017</v>
      </c>
      <c r="Q10" s="1">
        <v>134306</v>
      </c>
      <c r="R10" s="1">
        <v>44986</v>
      </c>
      <c r="S10" s="1" t="s">
        <v>4384</v>
      </c>
      <c r="T10" s="1"/>
      <c r="U10" s="156"/>
      <c r="V10" s="156"/>
      <c r="W10" s="156"/>
      <c r="X10" s="1" t="s">
        <v>21095</v>
      </c>
      <c r="AB10">
        <v>0</v>
      </c>
      <c r="AC10" s="1">
        <v>0</v>
      </c>
      <c r="AD10">
        <v>0</v>
      </c>
      <c r="AE10" s="1">
        <v>44986</v>
      </c>
    </row>
    <row r="11" spans="1:31" hidden="1">
      <c r="A11" s="1">
        <v>44986</v>
      </c>
      <c r="B11" s="16">
        <v>0.36458333333333331</v>
      </c>
      <c r="C11">
        <v>112389</v>
      </c>
      <c r="D11" t="s">
        <v>99</v>
      </c>
      <c r="E11" s="4" t="s">
        <v>3749</v>
      </c>
      <c r="F11" t="s">
        <v>3750</v>
      </c>
      <c r="G11" s="138" t="s">
        <v>70</v>
      </c>
      <c r="H11" t="s">
        <v>3751</v>
      </c>
      <c r="I11" t="s">
        <v>4383</v>
      </c>
      <c r="J11" t="s">
        <v>251</v>
      </c>
      <c r="K11" t="s">
        <v>120</v>
      </c>
      <c r="L11" t="s">
        <v>4386</v>
      </c>
      <c r="M11" s="1">
        <v>44986</v>
      </c>
      <c r="N11" s="69">
        <v>0.37123842592592587</v>
      </c>
      <c r="P11" s="17">
        <v>2020</v>
      </c>
      <c r="Q11" s="1">
        <v>102707</v>
      </c>
      <c r="R11" s="1">
        <v>44986</v>
      </c>
      <c r="S11" s="1" t="s">
        <v>4384</v>
      </c>
      <c r="T11" s="1"/>
      <c r="U11" s="156"/>
      <c r="V11" s="156"/>
      <c r="W11" s="156"/>
      <c r="X11" s="1" t="s">
        <v>21095</v>
      </c>
      <c r="AB11">
        <v>0</v>
      </c>
      <c r="AC11" s="1">
        <v>0</v>
      </c>
      <c r="AD11">
        <v>0</v>
      </c>
      <c r="AE11" s="1">
        <v>44986</v>
      </c>
    </row>
    <row r="12" spans="1:31" hidden="1">
      <c r="A12" s="1">
        <v>44986</v>
      </c>
      <c r="B12" s="16">
        <v>0.375</v>
      </c>
      <c r="C12">
        <v>112247</v>
      </c>
      <c r="D12" t="s">
        <v>99</v>
      </c>
      <c r="E12" s="4" t="s">
        <v>328</v>
      </c>
      <c r="F12" t="s">
        <v>333</v>
      </c>
      <c r="G12" s="138" t="s">
        <v>70</v>
      </c>
      <c r="H12" t="s">
        <v>331</v>
      </c>
      <c r="I12" t="s">
        <v>4383</v>
      </c>
      <c r="J12" t="s">
        <v>295</v>
      </c>
      <c r="K12" t="s">
        <v>118</v>
      </c>
      <c r="L12" t="s">
        <v>329</v>
      </c>
      <c r="M12" s="1">
        <v>44986</v>
      </c>
      <c r="N12" s="69">
        <v>0.38178240740740743</v>
      </c>
      <c r="P12" s="17">
        <v>2016</v>
      </c>
      <c r="Q12" s="1">
        <v>150314</v>
      </c>
      <c r="R12" s="1">
        <v>44986</v>
      </c>
      <c r="S12" s="1" t="s">
        <v>4384</v>
      </c>
      <c r="T12" s="1"/>
      <c r="U12" s="156"/>
      <c r="V12" s="156"/>
      <c r="W12" s="156" t="s">
        <v>45</v>
      </c>
      <c r="X12" s="1" t="s">
        <v>21095</v>
      </c>
      <c r="AB12">
        <v>0</v>
      </c>
      <c r="AC12" s="1">
        <v>0</v>
      </c>
      <c r="AD12">
        <v>0</v>
      </c>
      <c r="AE12" s="1">
        <v>44986</v>
      </c>
    </row>
    <row r="13" spans="1:31" hidden="1">
      <c r="A13" s="1">
        <v>44986</v>
      </c>
      <c r="B13" s="16">
        <v>0.375</v>
      </c>
      <c r="C13">
        <v>112358</v>
      </c>
      <c r="D13" t="s">
        <v>101</v>
      </c>
      <c r="E13" s="4" t="s">
        <v>321</v>
      </c>
      <c r="F13" t="s">
        <v>326</v>
      </c>
      <c r="G13" s="138" t="s">
        <v>70</v>
      </c>
      <c r="H13" t="s">
        <v>324</v>
      </c>
      <c r="I13" t="s">
        <v>4383</v>
      </c>
      <c r="J13" t="s">
        <v>251</v>
      </c>
      <c r="K13" t="s">
        <v>120</v>
      </c>
      <c r="L13" t="s">
        <v>322</v>
      </c>
      <c r="M13" s="1">
        <v>44986</v>
      </c>
      <c r="N13" s="69">
        <v>0.37960648148148146</v>
      </c>
      <c r="P13" s="17">
        <v>2017</v>
      </c>
      <c r="Q13" s="1">
        <v>313213</v>
      </c>
      <c r="R13" s="1">
        <v>44986</v>
      </c>
      <c r="S13" s="1" t="s">
        <v>4384</v>
      </c>
      <c r="T13" s="1"/>
      <c r="U13" s="156"/>
      <c r="V13" s="156"/>
      <c r="W13" s="156"/>
      <c r="X13" s="1" t="s">
        <v>21095</v>
      </c>
      <c r="AB13">
        <v>0</v>
      </c>
      <c r="AC13" s="1">
        <v>0</v>
      </c>
      <c r="AD13">
        <v>0</v>
      </c>
      <c r="AE13" s="1">
        <v>44986</v>
      </c>
    </row>
    <row r="14" spans="1:31" hidden="1">
      <c r="A14" s="1">
        <v>44986</v>
      </c>
      <c r="B14" s="16">
        <v>0.375</v>
      </c>
      <c r="C14">
        <v>112359</v>
      </c>
      <c r="D14" t="s">
        <v>101</v>
      </c>
      <c r="E14" s="4" t="s">
        <v>335</v>
      </c>
      <c r="F14" t="s">
        <v>340</v>
      </c>
      <c r="G14" s="138" t="s">
        <v>71</v>
      </c>
      <c r="H14" t="s">
        <v>324</v>
      </c>
      <c r="I14" t="s">
        <v>4383</v>
      </c>
      <c r="J14" t="s">
        <v>338</v>
      </c>
      <c r="K14" t="s">
        <v>119</v>
      </c>
      <c r="M14" s="1"/>
      <c r="N14" s="69"/>
      <c r="O14">
        <v>112381</v>
      </c>
      <c r="P14" s="17">
        <v>2018</v>
      </c>
      <c r="Q14" s="1">
        <v>190377</v>
      </c>
      <c r="R14" s="1">
        <v>44986</v>
      </c>
      <c r="S14" s="1" t="s">
        <v>4384</v>
      </c>
      <c r="T14" s="1"/>
      <c r="U14" s="156"/>
      <c r="V14" s="156"/>
      <c r="W14" s="156"/>
      <c r="X14" s="1" t="s">
        <v>21095</v>
      </c>
      <c r="AB14" t="e">
        <v>#N/A</v>
      </c>
      <c r="AC14" s="1" t="e">
        <v>#N/A</v>
      </c>
      <c r="AD14" t="e">
        <v>#N/A</v>
      </c>
      <c r="AE14" s="1" t="e">
        <v>#N/A</v>
      </c>
    </row>
    <row r="15" spans="1:31" hidden="1">
      <c r="A15" s="1">
        <v>44986</v>
      </c>
      <c r="B15" s="16">
        <v>0.38541666666666669</v>
      </c>
      <c r="C15">
        <v>112381</v>
      </c>
      <c r="D15" t="s">
        <v>101</v>
      </c>
      <c r="E15" s="4" t="s">
        <v>335</v>
      </c>
      <c r="F15" t="s">
        <v>340</v>
      </c>
      <c r="G15" s="138" t="s">
        <v>70</v>
      </c>
      <c r="H15" t="s">
        <v>324</v>
      </c>
      <c r="I15" t="s">
        <v>4383</v>
      </c>
      <c r="J15" t="s">
        <v>338</v>
      </c>
      <c r="K15" t="s">
        <v>120</v>
      </c>
      <c r="L15" t="s">
        <v>336</v>
      </c>
      <c r="M15" s="1">
        <v>44986</v>
      </c>
      <c r="N15" s="69">
        <v>0.38417824074074075</v>
      </c>
      <c r="P15" s="17">
        <v>2018</v>
      </c>
      <c r="Q15" s="1">
        <v>190377</v>
      </c>
      <c r="R15" s="1">
        <v>44986</v>
      </c>
      <c r="S15" s="1" t="s">
        <v>4384</v>
      </c>
      <c r="T15" s="1"/>
      <c r="U15" s="156"/>
      <c r="V15" s="156"/>
      <c r="W15" s="156"/>
      <c r="X15" s="1" t="s">
        <v>21095</v>
      </c>
      <c r="AB15">
        <v>0</v>
      </c>
      <c r="AC15" s="1">
        <v>0</v>
      </c>
      <c r="AD15">
        <v>0</v>
      </c>
      <c r="AE15" s="1">
        <v>44986</v>
      </c>
    </row>
    <row r="16" spans="1:31" hidden="1">
      <c r="A16" s="1">
        <v>44986</v>
      </c>
      <c r="B16" s="16">
        <v>0.39583333333333331</v>
      </c>
      <c r="C16">
        <v>112374</v>
      </c>
      <c r="D16" t="s">
        <v>99</v>
      </c>
      <c r="E16" s="4" t="s">
        <v>341</v>
      </c>
      <c r="F16" t="s">
        <v>346</v>
      </c>
      <c r="G16" s="138" t="s">
        <v>70</v>
      </c>
      <c r="H16" t="s">
        <v>344</v>
      </c>
      <c r="I16" t="s">
        <v>4383</v>
      </c>
      <c r="J16" t="s">
        <v>251</v>
      </c>
      <c r="K16" t="s">
        <v>118</v>
      </c>
      <c r="L16" t="s">
        <v>342</v>
      </c>
      <c r="M16" s="1">
        <v>44986</v>
      </c>
      <c r="N16" s="69">
        <v>0.39920138888888884</v>
      </c>
      <c r="P16" s="17">
        <v>2022</v>
      </c>
      <c r="Q16" s="1">
        <v>59868</v>
      </c>
      <c r="R16" s="1">
        <v>44986</v>
      </c>
      <c r="S16" s="1" t="s">
        <v>4384</v>
      </c>
      <c r="T16" s="1"/>
      <c r="U16" s="156"/>
      <c r="V16" s="156"/>
      <c r="W16" s="156" t="s">
        <v>45</v>
      </c>
      <c r="X16" s="1" t="s">
        <v>21095</v>
      </c>
      <c r="AB16">
        <v>0</v>
      </c>
      <c r="AC16" s="1">
        <v>0</v>
      </c>
      <c r="AD16">
        <v>0</v>
      </c>
      <c r="AE16" s="1">
        <v>44986</v>
      </c>
    </row>
    <row r="17" spans="1:31" hidden="1">
      <c r="A17" s="1">
        <v>44986</v>
      </c>
      <c r="B17" s="16">
        <v>0.39583333333333331</v>
      </c>
      <c r="C17">
        <v>112382</v>
      </c>
      <c r="D17" t="s">
        <v>103</v>
      </c>
      <c r="E17" s="4">
        <v>74001151</v>
      </c>
      <c r="F17" t="s">
        <v>3733</v>
      </c>
      <c r="G17" s="138" t="s">
        <v>71</v>
      </c>
      <c r="H17" t="s">
        <v>287</v>
      </c>
      <c r="I17" t="s">
        <v>4383</v>
      </c>
      <c r="J17" t="s">
        <v>231</v>
      </c>
      <c r="K17" t="s">
        <v>120</v>
      </c>
      <c r="M17" s="1"/>
      <c r="N17" s="69"/>
      <c r="O17">
        <v>112383</v>
      </c>
      <c r="P17" s="17">
        <v>2007</v>
      </c>
      <c r="Q17" s="1">
        <v>212932</v>
      </c>
      <c r="R17" s="1">
        <v>44986</v>
      </c>
      <c r="S17" s="1" t="s">
        <v>4384</v>
      </c>
      <c r="T17" s="1"/>
      <c r="U17" s="156"/>
      <c r="V17" s="156"/>
      <c r="W17" s="156"/>
      <c r="X17" s="1" t="s">
        <v>21095</v>
      </c>
      <c r="AB17" t="e">
        <v>#N/A</v>
      </c>
      <c r="AC17" s="1" t="e">
        <v>#N/A</v>
      </c>
      <c r="AD17" t="e">
        <v>#N/A</v>
      </c>
      <c r="AE17" s="1" t="e">
        <v>#N/A</v>
      </c>
    </row>
    <row r="18" spans="1:31" hidden="1">
      <c r="A18" s="1">
        <v>44986</v>
      </c>
      <c r="B18" s="16">
        <v>0.40625</v>
      </c>
      <c r="C18">
        <v>112357</v>
      </c>
      <c r="D18" t="s">
        <v>97</v>
      </c>
      <c r="E18" s="4" t="s">
        <v>255</v>
      </c>
      <c r="F18" t="s">
        <v>260</v>
      </c>
      <c r="G18" s="138" t="s">
        <v>70</v>
      </c>
      <c r="H18" t="s">
        <v>258</v>
      </c>
      <c r="I18" t="s">
        <v>4383</v>
      </c>
      <c r="J18" t="s">
        <v>223</v>
      </c>
      <c r="K18" t="s">
        <v>119</v>
      </c>
      <c r="L18" t="s">
        <v>256</v>
      </c>
      <c r="M18" s="1">
        <v>44985</v>
      </c>
      <c r="N18" s="69">
        <v>0.71680555555555558</v>
      </c>
      <c r="P18" s="17">
        <v>2021</v>
      </c>
      <c r="Q18" s="1">
        <v>40169</v>
      </c>
      <c r="R18" s="1">
        <v>44985</v>
      </c>
      <c r="S18" s="1" t="s">
        <v>4384</v>
      </c>
      <c r="T18" s="1"/>
      <c r="U18" s="156" t="s">
        <v>64</v>
      </c>
      <c r="V18" s="156"/>
      <c r="W18" s="156"/>
      <c r="X18" s="1" t="s">
        <v>21095</v>
      </c>
      <c r="AB18">
        <v>0</v>
      </c>
      <c r="AC18" s="1">
        <v>0</v>
      </c>
      <c r="AD18">
        <v>0</v>
      </c>
      <c r="AE18" s="1">
        <v>44986</v>
      </c>
    </row>
    <row r="19" spans="1:31" hidden="1">
      <c r="A19" s="1">
        <v>44986</v>
      </c>
      <c r="B19" s="16">
        <v>0.41666666666666669</v>
      </c>
      <c r="C19">
        <v>112225</v>
      </c>
      <c r="D19" t="s">
        <v>103</v>
      </c>
      <c r="E19" s="4" t="s">
        <v>363</v>
      </c>
      <c r="F19" t="s">
        <v>3730</v>
      </c>
      <c r="G19" s="138" t="s">
        <v>69</v>
      </c>
      <c r="H19" t="s">
        <v>366</v>
      </c>
      <c r="I19" t="s">
        <v>4383</v>
      </c>
      <c r="J19" t="s">
        <v>367</v>
      </c>
      <c r="K19" t="s">
        <v>119</v>
      </c>
      <c r="L19" t="s">
        <v>364</v>
      </c>
      <c r="M19" s="1">
        <v>44986</v>
      </c>
      <c r="N19" s="69">
        <v>0.42997685185185186</v>
      </c>
      <c r="P19" s="17">
        <v>2004</v>
      </c>
      <c r="Q19" s="1">
        <v>133825</v>
      </c>
      <c r="R19" s="1">
        <v>44986</v>
      </c>
      <c r="S19" s="1" t="s">
        <v>4384</v>
      </c>
      <c r="T19" s="1"/>
      <c r="U19" s="156"/>
      <c r="V19" s="156"/>
      <c r="W19" s="156"/>
      <c r="X19" s="1" t="s">
        <v>21095</v>
      </c>
      <c r="AB19">
        <v>0</v>
      </c>
      <c r="AC19" s="1">
        <v>0</v>
      </c>
      <c r="AD19">
        <v>0</v>
      </c>
      <c r="AE19" s="1">
        <v>44986</v>
      </c>
    </row>
    <row r="20" spans="1:31" hidden="1">
      <c r="A20" s="1">
        <v>44986</v>
      </c>
      <c r="B20" s="16">
        <v>0.41666666666666669</v>
      </c>
      <c r="C20">
        <v>112387</v>
      </c>
      <c r="D20" t="s">
        <v>97</v>
      </c>
      <c r="E20" s="4" t="s">
        <v>348</v>
      </c>
      <c r="F20" t="s">
        <v>353</v>
      </c>
      <c r="G20" s="138" t="s">
        <v>70</v>
      </c>
      <c r="H20" t="s">
        <v>351</v>
      </c>
      <c r="I20" t="s">
        <v>4383</v>
      </c>
      <c r="J20" t="s">
        <v>295</v>
      </c>
      <c r="K20" t="s">
        <v>120</v>
      </c>
      <c r="L20" t="s">
        <v>349</v>
      </c>
      <c r="M20" s="1">
        <v>44986</v>
      </c>
      <c r="N20" s="69">
        <v>0.41925925925925928</v>
      </c>
      <c r="P20" s="17">
        <v>2013</v>
      </c>
      <c r="Q20" s="1">
        <v>96025</v>
      </c>
      <c r="R20" s="1">
        <v>44986</v>
      </c>
      <c r="S20" s="1" t="s">
        <v>4384</v>
      </c>
      <c r="T20" s="1"/>
      <c r="U20" s="156"/>
      <c r="V20" s="156"/>
      <c r="W20" s="156"/>
      <c r="X20" s="1" t="s">
        <v>21095</v>
      </c>
      <c r="AB20">
        <v>0</v>
      </c>
      <c r="AC20" s="1">
        <v>0</v>
      </c>
      <c r="AD20">
        <v>0</v>
      </c>
      <c r="AE20" s="1">
        <v>44986</v>
      </c>
    </row>
    <row r="21" spans="1:31" hidden="1">
      <c r="A21" s="1">
        <v>44986</v>
      </c>
      <c r="B21" s="16">
        <v>0.42708333333333331</v>
      </c>
      <c r="C21">
        <v>112390</v>
      </c>
      <c r="D21" t="s">
        <v>103</v>
      </c>
      <c r="E21" s="4" t="s">
        <v>291</v>
      </c>
      <c r="F21" t="s">
        <v>3730</v>
      </c>
      <c r="G21" s="138" t="s">
        <v>71</v>
      </c>
      <c r="H21" t="s">
        <v>294</v>
      </c>
      <c r="I21" t="s">
        <v>4383</v>
      </c>
      <c r="J21" t="s">
        <v>295</v>
      </c>
      <c r="K21" t="s">
        <v>120</v>
      </c>
      <c r="M21" s="1"/>
      <c r="N21" s="69"/>
      <c r="O21">
        <v>112391</v>
      </c>
      <c r="P21" s="17">
        <v>2016</v>
      </c>
      <c r="Q21" s="1">
        <v>91882</v>
      </c>
      <c r="R21" s="1">
        <v>44986</v>
      </c>
      <c r="S21" s="1" t="s">
        <v>4384</v>
      </c>
      <c r="T21" s="1"/>
      <c r="U21" s="156"/>
      <c r="V21" s="156"/>
      <c r="W21" s="156"/>
      <c r="X21" s="1" t="s">
        <v>21095</v>
      </c>
      <c r="AB21" t="e">
        <v>#N/A</v>
      </c>
      <c r="AC21" s="1" t="e">
        <v>#N/A</v>
      </c>
      <c r="AD21" t="e">
        <v>#N/A</v>
      </c>
      <c r="AE21" s="1" t="e">
        <v>#N/A</v>
      </c>
    </row>
    <row r="22" spans="1:31" hidden="1">
      <c r="A22" s="1">
        <v>44986</v>
      </c>
      <c r="B22" s="16">
        <v>0.4375</v>
      </c>
      <c r="C22">
        <v>112363</v>
      </c>
      <c r="D22" t="s">
        <v>97</v>
      </c>
      <c r="E22" s="4" t="s">
        <v>262</v>
      </c>
      <c r="F22" t="s">
        <v>3764</v>
      </c>
      <c r="G22" s="138" t="s">
        <v>70</v>
      </c>
      <c r="H22" t="s">
        <v>265</v>
      </c>
      <c r="I22" t="s">
        <v>4383</v>
      </c>
      <c r="J22" t="s">
        <v>266</v>
      </c>
      <c r="K22" t="s">
        <v>119</v>
      </c>
      <c r="L22" t="s">
        <v>263</v>
      </c>
      <c r="M22" s="1">
        <v>44985</v>
      </c>
      <c r="N22" s="69">
        <v>0.71916666666666673</v>
      </c>
      <c r="P22" s="17">
        <v>2019</v>
      </c>
      <c r="Q22" s="1">
        <v>17035</v>
      </c>
      <c r="R22" s="1">
        <v>44985</v>
      </c>
      <c r="S22" s="1" t="s">
        <v>4384</v>
      </c>
      <c r="T22" s="1"/>
      <c r="U22" s="156" t="s">
        <v>64</v>
      </c>
      <c r="V22" s="156"/>
      <c r="W22" s="156"/>
      <c r="X22" s="1" t="s">
        <v>21095</v>
      </c>
      <c r="AB22">
        <v>0</v>
      </c>
      <c r="AC22" s="1">
        <v>0</v>
      </c>
      <c r="AD22">
        <v>0</v>
      </c>
      <c r="AE22" s="1">
        <v>44986</v>
      </c>
    </row>
    <row r="23" spans="1:31" hidden="1">
      <c r="A23" s="1">
        <v>44986</v>
      </c>
      <c r="B23" s="16">
        <v>0.4375</v>
      </c>
      <c r="C23">
        <v>112370</v>
      </c>
      <c r="D23" t="s">
        <v>99</v>
      </c>
      <c r="E23" s="4" t="s">
        <v>4387</v>
      </c>
      <c r="F23" t="s">
        <v>4388</v>
      </c>
      <c r="G23" s="138" t="s">
        <v>71</v>
      </c>
      <c r="H23" t="s">
        <v>4389</v>
      </c>
      <c r="I23" t="s">
        <v>4383</v>
      </c>
      <c r="J23" t="s">
        <v>359</v>
      </c>
      <c r="K23" t="s">
        <v>120</v>
      </c>
      <c r="M23" s="1"/>
      <c r="N23" s="69"/>
      <c r="O23">
        <v>112378</v>
      </c>
      <c r="P23" s="17">
        <v>2018</v>
      </c>
      <c r="Q23" s="1">
        <v>111886</v>
      </c>
      <c r="R23" s="1">
        <v>44985</v>
      </c>
      <c r="S23" s="1" t="s">
        <v>4384</v>
      </c>
      <c r="T23" s="1"/>
      <c r="U23" s="156"/>
      <c r="V23" s="156"/>
      <c r="W23" s="156"/>
      <c r="X23" s="1" t="s">
        <v>21095</v>
      </c>
      <c r="AB23" t="e">
        <v>#N/A</v>
      </c>
      <c r="AC23" s="1" t="e">
        <v>#N/A</v>
      </c>
      <c r="AD23" t="e">
        <v>#N/A</v>
      </c>
      <c r="AE23" s="1" t="e">
        <v>#N/A</v>
      </c>
    </row>
    <row r="24" spans="1:31" hidden="1">
      <c r="A24" s="1">
        <v>44986</v>
      </c>
      <c r="B24" s="16">
        <v>0.4375</v>
      </c>
      <c r="C24">
        <v>112375</v>
      </c>
      <c r="D24" t="s">
        <v>103</v>
      </c>
      <c r="E24" s="4" t="s">
        <v>2918</v>
      </c>
      <c r="F24" t="s">
        <v>2923</v>
      </c>
      <c r="G24" s="138" t="s">
        <v>71</v>
      </c>
      <c r="H24" t="s">
        <v>2921</v>
      </c>
      <c r="I24" t="s">
        <v>4383</v>
      </c>
      <c r="J24" t="s">
        <v>310</v>
      </c>
      <c r="K24" t="s">
        <v>118</v>
      </c>
      <c r="M24" s="1"/>
      <c r="N24" s="69"/>
      <c r="O24">
        <v>112376</v>
      </c>
      <c r="P24" s="17">
        <v>2021</v>
      </c>
      <c r="Q24" s="1">
        <v>41660</v>
      </c>
      <c r="R24" s="1">
        <v>44988</v>
      </c>
      <c r="S24" s="1" t="s">
        <v>4384</v>
      </c>
      <c r="T24" s="1"/>
      <c r="U24" s="156"/>
      <c r="V24" s="156"/>
      <c r="W24" s="156" t="s">
        <v>45</v>
      </c>
      <c r="X24" s="1" t="s">
        <v>21095</v>
      </c>
      <c r="AB24" t="e">
        <v>#N/A</v>
      </c>
      <c r="AC24" s="1" t="e">
        <v>#N/A</v>
      </c>
      <c r="AD24" t="e">
        <v>#N/A</v>
      </c>
      <c r="AE24" s="1" t="e">
        <v>#N/A</v>
      </c>
    </row>
    <row r="25" spans="1:31" hidden="1">
      <c r="A25" s="1">
        <v>44986</v>
      </c>
      <c r="B25" s="16">
        <v>0.4375</v>
      </c>
      <c r="C25">
        <v>112385</v>
      </c>
      <c r="D25" t="s">
        <v>97</v>
      </c>
      <c r="E25" s="4" t="s">
        <v>491</v>
      </c>
      <c r="F25" t="s">
        <v>496</v>
      </c>
      <c r="G25" s="138" t="s">
        <v>71</v>
      </c>
      <c r="H25" t="s">
        <v>494</v>
      </c>
      <c r="I25" t="s">
        <v>4383</v>
      </c>
      <c r="J25" t="s">
        <v>359</v>
      </c>
      <c r="K25" t="s">
        <v>118</v>
      </c>
      <c r="M25" s="1"/>
      <c r="N25" s="69"/>
      <c r="O25">
        <v>112425</v>
      </c>
      <c r="P25" s="17">
        <v>2020</v>
      </c>
      <c r="Q25" s="1">
        <v>24173</v>
      </c>
      <c r="R25" s="1">
        <v>44987</v>
      </c>
      <c r="S25" s="1" t="s">
        <v>4384</v>
      </c>
      <c r="T25" s="1"/>
      <c r="U25" s="156"/>
      <c r="V25" s="156"/>
      <c r="W25" s="156" t="s">
        <v>45</v>
      </c>
      <c r="X25" s="1" t="s">
        <v>21095</v>
      </c>
      <c r="AB25" t="s">
        <v>102</v>
      </c>
      <c r="AC25" s="1">
        <v>45009</v>
      </c>
      <c r="AD25" t="s">
        <v>21025</v>
      </c>
      <c r="AE25" s="1">
        <v>27</v>
      </c>
    </row>
    <row r="26" spans="1:31" hidden="1">
      <c r="A26" s="1">
        <v>44986</v>
      </c>
      <c r="B26" s="16">
        <v>0.44791666666666669</v>
      </c>
      <c r="C26">
        <v>112378</v>
      </c>
      <c r="D26" t="s">
        <v>99</v>
      </c>
      <c r="E26" s="4" t="s">
        <v>4387</v>
      </c>
      <c r="F26" t="s">
        <v>4388</v>
      </c>
      <c r="G26" s="138" t="s">
        <v>70</v>
      </c>
      <c r="H26" t="s">
        <v>4389</v>
      </c>
      <c r="I26" t="s">
        <v>4383</v>
      </c>
      <c r="J26" t="s">
        <v>359</v>
      </c>
      <c r="K26" t="s">
        <v>119</v>
      </c>
      <c r="L26" t="s">
        <v>4390</v>
      </c>
      <c r="M26" s="1">
        <v>44985</v>
      </c>
      <c r="N26" s="69">
        <v>0.5798726851851852</v>
      </c>
      <c r="P26" s="17">
        <v>2018</v>
      </c>
      <c r="Q26" s="1">
        <v>111886</v>
      </c>
      <c r="R26" s="1">
        <v>44985</v>
      </c>
      <c r="S26" s="1" t="s">
        <v>4384</v>
      </c>
      <c r="T26" s="1"/>
      <c r="U26" s="156"/>
      <c r="V26" s="156"/>
      <c r="W26" s="156"/>
      <c r="X26" s="1" t="s">
        <v>21095</v>
      </c>
      <c r="AB26" t="e">
        <v>#N/A</v>
      </c>
      <c r="AC26" s="1" t="e">
        <v>#N/A</v>
      </c>
      <c r="AD26" t="e">
        <v>#N/A</v>
      </c>
      <c r="AE26" s="1" t="e">
        <v>#N/A</v>
      </c>
    </row>
    <row r="27" spans="1:31" hidden="1">
      <c r="A27" s="1">
        <v>44986</v>
      </c>
      <c r="B27" s="16">
        <v>0.45833333333333331</v>
      </c>
      <c r="C27">
        <v>112284</v>
      </c>
      <c r="D27" t="s">
        <v>101</v>
      </c>
      <c r="E27" s="4">
        <v>76019586</v>
      </c>
      <c r="F27" t="s">
        <v>4391</v>
      </c>
      <c r="G27" s="138" t="s">
        <v>75</v>
      </c>
      <c r="H27" t="s">
        <v>4392</v>
      </c>
      <c r="I27" t="s">
        <v>4383</v>
      </c>
      <c r="J27" t="s">
        <v>338</v>
      </c>
      <c r="K27" t="s">
        <v>119</v>
      </c>
      <c r="M27" s="1"/>
      <c r="N27" s="69"/>
      <c r="P27" s="17">
        <v>2007</v>
      </c>
      <c r="Q27" s="1">
        <v>151549</v>
      </c>
      <c r="R27" s="1">
        <v>42835</v>
      </c>
      <c r="S27" s="1"/>
      <c r="T27" s="1"/>
      <c r="U27" s="156"/>
      <c r="V27" s="156"/>
      <c r="W27" s="156"/>
      <c r="X27" s="1" t="s">
        <v>21095</v>
      </c>
      <c r="AB27" t="e">
        <v>#N/A</v>
      </c>
      <c r="AC27" s="1" t="e">
        <v>#N/A</v>
      </c>
      <c r="AD27" t="e">
        <v>#N/A</v>
      </c>
      <c r="AE27" s="1" t="e">
        <v>#N/A</v>
      </c>
    </row>
    <row r="28" spans="1:31" hidden="1">
      <c r="A28" s="1">
        <v>44986</v>
      </c>
      <c r="B28" s="16">
        <v>0.45833333333333331</v>
      </c>
      <c r="C28">
        <v>112351</v>
      </c>
      <c r="D28" t="s">
        <v>99</v>
      </c>
      <c r="E28" s="4" t="s">
        <v>385</v>
      </c>
      <c r="F28" t="s">
        <v>390</v>
      </c>
      <c r="G28" s="138" t="s">
        <v>69</v>
      </c>
      <c r="H28" t="s">
        <v>388</v>
      </c>
      <c r="I28" t="s">
        <v>4383</v>
      </c>
      <c r="J28" t="s">
        <v>244</v>
      </c>
      <c r="K28" t="s">
        <v>120</v>
      </c>
      <c r="L28" t="s">
        <v>386</v>
      </c>
      <c r="M28" s="1">
        <v>44986</v>
      </c>
      <c r="N28" s="69">
        <v>0.48577546296296298</v>
      </c>
      <c r="P28" s="17">
        <v>2017</v>
      </c>
      <c r="Q28" s="1">
        <v>37214</v>
      </c>
      <c r="R28" s="1">
        <v>44986</v>
      </c>
      <c r="S28" s="1" t="s">
        <v>4384</v>
      </c>
      <c r="T28" s="1"/>
      <c r="U28" s="156"/>
      <c r="V28" s="156"/>
      <c r="W28" s="156" t="s">
        <v>45</v>
      </c>
      <c r="X28" s="1" t="s">
        <v>21095</v>
      </c>
      <c r="AB28">
        <v>0</v>
      </c>
      <c r="AC28" s="1">
        <v>0</v>
      </c>
      <c r="AD28">
        <v>0</v>
      </c>
      <c r="AE28" s="1">
        <v>44986</v>
      </c>
    </row>
    <row r="29" spans="1:31" hidden="1">
      <c r="A29" s="1">
        <v>44986</v>
      </c>
      <c r="B29" s="16">
        <v>0.45833333333333331</v>
      </c>
      <c r="C29">
        <v>112365</v>
      </c>
      <c r="D29" t="s">
        <v>103</v>
      </c>
      <c r="E29" s="4" t="s">
        <v>355</v>
      </c>
      <c r="F29" t="s">
        <v>361</v>
      </c>
      <c r="G29" s="138" t="s">
        <v>70</v>
      </c>
      <c r="H29" t="s">
        <v>358</v>
      </c>
      <c r="I29" t="s">
        <v>4383</v>
      </c>
      <c r="J29" t="s">
        <v>359</v>
      </c>
      <c r="K29" t="s">
        <v>118</v>
      </c>
      <c r="L29" t="s">
        <v>356</v>
      </c>
      <c r="M29" s="1">
        <v>44986</v>
      </c>
      <c r="N29" s="69">
        <v>0.42912037037037037</v>
      </c>
      <c r="P29" s="17">
        <v>2019</v>
      </c>
      <c r="Q29" s="1">
        <v>500272</v>
      </c>
      <c r="R29" s="1">
        <v>44986</v>
      </c>
      <c r="S29" s="1" t="s">
        <v>4384</v>
      </c>
      <c r="T29" s="1"/>
      <c r="U29" s="156"/>
      <c r="V29" s="156"/>
      <c r="W29" s="156"/>
      <c r="X29" s="1" t="s">
        <v>21095</v>
      </c>
      <c r="AB29">
        <v>0</v>
      </c>
      <c r="AC29" s="1">
        <v>0</v>
      </c>
      <c r="AD29">
        <v>0</v>
      </c>
      <c r="AE29" s="1">
        <v>44986</v>
      </c>
    </row>
    <row r="30" spans="1:31" hidden="1">
      <c r="A30" s="1">
        <v>44986</v>
      </c>
      <c r="B30" s="16">
        <v>0.45833333333333331</v>
      </c>
      <c r="C30">
        <v>112386</v>
      </c>
      <c r="D30" t="s">
        <v>97</v>
      </c>
      <c r="E30" s="4" t="s">
        <v>371</v>
      </c>
      <c r="F30" t="s">
        <v>376</v>
      </c>
      <c r="G30" s="138" t="s">
        <v>70</v>
      </c>
      <c r="H30" t="s">
        <v>374</v>
      </c>
      <c r="I30" t="s">
        <v>4383</v>
      </c>
      <c r="J30" t="s">
        <v>251</v>
      </c>
      <c r="K30" t="s">
        <v>119</v>
      </c>
      <c r="L30" t="s">
        <v>372</v>
      </c>
      <c r="M30" s="1">
        <v>44986</v>
      </c>
      <c r="N30" s="69">
        <v>0.44928240740740738</v>
      </c>
      <c r="P30" s="17">
        <v>2020</v>
      </c>
      <c r="Q30" s="1">
        <v>49971</v>
      </c>
      <c r="R30" s="1">
        <v>44986</v>
      </c>
      <c r="S30" s="1" t="s">
        <v>4384</v>
      </c>
      <c r="T30" s="1"/>
      <c r="U30" s="156"/>
      <c r="V30" s="156"/>
      <c r="W30" s="156"/>
      <c r="X30" s="1" t="s">
        <v>21095</v>
      </c>
      <c r="AB30">
        <v>0</v>
      </c>
      <c r="AC30" s="1">
        <v>0</v>
      </c>
      <c r="AD30">
        <v>0</v>
      </c>
      <c r="AE30" s="1">
        <v>44986</v>
      </c>
    </row>
    <row r="31" spans="1:31" hidden="1">
      <c r="A31" s="1">
        <v>44986</v>
      </c>
      <c r="B31" s="16">
        <v>0.47916666666666669</v>
      </c>
      <c r="C31">
        <v>112288</v>
      </c>
      <c r="D31" t="s">
        <v>103</v>
      </c>
      <c r="E31" s="4" t="s">
        <v>270</v>
      </c>
      <c r="F31" t="s">
        <v>276</v>
      </c>
      <c r="G31" s="138" t="s">
        <v>70</v>
      </c>
      <c r="H31" t="s">
        <v>273</v>
      </c>
      <c r="I31" t="s">
        <v>4383</v>
      </c>
      <c r="J31" t="s">
        <v>274</v>
      </c>
      <c r="K31" t="s">
        <v>119</v>
      </c>
      <c r="L31" t="s">
        <v>271</v>
      </c>
      <c r="M31" s="1">
        <v>44985</v>
      </c>
      <c r="N31" s="69">
        <v>0.73045138888888894</v>
      </c>
      <c r="P31" s="17">
        <v>2022</v>
      </c>
      <c r="Q31" s="1">
        <v>17190</v>
      </c>
      <c r="R31" s="1">
        <v>44985</v>
      </c>
      <c r="S31" s="1" t="s">
        <v>4384</v>
      </c>
      <c r="T31" s="1"/>
      <c r="U31" s="156" t="s">
        <v>4393</v>
      </c>
      <c r="V31" s="156" t="s">
        <v>64</v>
      </c>
      <c r="W31" s="156" t="s">
        <v>4393</v>
      </c>
      <c r="X31" s="1" t="s">
        <v>21095</v>
      </c>
      <c r="AB31">
        <v>0</v>
      </c>
      <c r="AC31" s="1">
        <v>0</v>
      </c>
      <c r="AD31">
        <v>0</v>
      </c>
      <c r="AE31" s="1">
        <v>44986</v>
      </c>
    </row>
    <row r="32" spans="1:31" hidden="1">
      <c r="A32" s="1">
        <v>44986</v>
      </c>
      <c r="B32" s="16">
        <v>0.5</v>
      </c>
      <c r="C32">
        <v>112242</v>
      </c>
      <c r="D32" t="s">
        <v>103</v>
      </c>
      <c r="E32" s="4" t="s">
        <v>3773</v>
      </c>
      <c r="F32" t="s">
        <v>3774</v>
      </c>
      <c r="G32" s="138" t="s">
        <v>71</v>
      </c>
      <c r="H32" t="s">
        <v>3775</v>
      </c>
      <c r="I32" t="s">
        <v>4383</v>
      </c>
      <c r="J32" t="s">
        <v>215</v>
      </c>
      <c r="K32" t="s">
        <v>120</v>
      </c>
      <c r="M32" s="1"/>
      <c r="N32" s="69"/>
      <c r="O32">
        <v>112426</v>
      </c>
      <c r="P32" s="17">
        <v>2018</v>
      </c>
      <c r="Q32" s="1">
        <v>150156</v>
      </c>
      <c r="R32" s="1">
        <v>44358</v>
      </c>
      <c r="S32" s="1" t="s">
        <v>4384</v>
      </c>
      <c r="T32" s="1"/>
      <c r="U32" s="156"/>
      <c r="V32" s="156"/>
      <c r="W32" s="156" t="s">
        <v>45</v>
      </c>
      <c r="X32" s="1" t="s">
        <v>21095</v>
      </c>
      <c r="AB32" t="s">
        <v>19950</v>
      </c>
      <c r="AC32" s="1">
        <v>44985</v>
      </c>
      <c r="AD32" t="s">
        <v>21026</v>
      </c>
      <c r="AE32" s="1">
        <v>0</v>
      </c>
    </row>
    <row r="33" spans="1:31" hidden="1">
      <c r="A33" s="1">
        <v>44986</v>
      </c>
      <c r="B33" s="16">
        <v>0.5</v>
      </c>
      <c r="C33">
        <v>112265</v>
      </c>
      <c r="D33" t="s">
        <v>99</v>
      </c>
      <c r="E33" s="4" t="s">
        <v>663</v>
      </c>
      <c r="F33" t="s">
        <v>668</v>
      </c>
      <c r="G33" s="138" t="s">
        <v>69</v>
      </c>
      <c r="H33" t="s">
        <v>666</v>
      </c>
      <c r="I33" t="s">
        <v>4383</v>
      </c>
      <c r="J33" t="s">
        <v>295</v>
      </c>
      <c r="K33" t="s">
        <v>118</v>
      </c>
      <c r="L33" t="s">
        <v>664</v>
      </c>
      <c r="M33" s="1">
        <v>44986</v>
      </c>
      <c r="N33" s="69">
        <v>0.72812500000000002</v>
      </c>
      <c r="P33" s="17">
        <v>2012</v>
      </c>
      <c r="Q33" s="1">
        <v>76342</v>
      </c>
      <c r="R33" s="1">
        <v>44986</v>
      </c>
      <c r="S33" s="1" t="s">
        <v>4384</v>
      </c>
      <c r="T33" s="1"/>
      <c r="U33" s="156"/>
      <c r="V33" s="156"/>
      <c r="W33" s="156"/>
      <c r="X33" s="1" t="s">
        <v>21095</v>
      </c>
      <c r="AB33">
        <v>0</v>
      </c>
      <c r="AC33" s="1">
        <v>0</v>
      </c>
      <c r="AD33">
        <v>0</v>
      </c>
      <c r="AE33" s="1">
        <v>44986</v>
      </c>
    </row>
    <row r="34" spans="1:31" hidden="1">
      <c r="A34" s="1">
        <v>44986</v>
      </c>
      <c r="B34" s="16">
        <v>0.52083333333333337</v>
      </c>
      <c r="C34">
        <v>112181</v>
      </c>
      <c r="D34" t="s">
        <v>101</v>
      </c>
      <c r="E34" s="4" t="s">
        <v>278</v>
      </c>
      <c r="F34" t="s">
        <v>283</v>
      </c>
      <c r="G34" s="138" t="s">
        <v>70</v>
      </c>
      <c r="H34" t="s">
        <v>3782</v>
      </c>
      <c r="I34" t="s">
        <v>4394</v>
      </c>
      <c r="J34" t="s">
        <v>4395</v>
      </c>
      <c r="K34" t="s">
        <v>119</v>
      </c>
      <c r="L34" t="s">
        <v>279</v>
      </c>
      <c r="M34" s="1">
        <v>44985</v>
      </c>
      <c r="N34" s="69">
        <v>0.7341550925925926</v>
      </c>
      <c r="P34" s="17">
        <v>2016</v>
      </c>
      <c r="Q34" s="1">
        <v>233482</v>
      </c>
      <c r="R34" s="1">
        <v>44985</v>
      </c>
      <c r="S34" s="1" t="s">
        <v>4384</v>
      </c>
      <c r="T34" s="1"/>
      <c r="U34" s="156" t="s">
        <v>4393</v>
      </c>
      <c r="V34" s="156" t="s">
        <v>64</v>
      </c>
      <c r="W34" s="156" t="s">
        <v>4393</v>
      </c>
      <c r="X34" s="1" t="s">
        <v>21095</v>
      </c>
      <c r="AB34">
        <v>0</v>
      </c>
      <c r="AC34" s="1">
        <v>0</v>
      </c>
      <c r="AD34">
        <v>0</v>
      </c>
      <c r="AE34" s="1">
        <v>44986</v>
      </c>
    </row>
    <row r="35" spans="1:31" hidden="1">
      <c r="A35" s="1">
        <v>44986</v>
      </c>
      <c r="B35" s="16">
        <v>0.54166666666666663</v>
      </c>
      <c r="C35">
        <v>112399</v>
      </c>
      <c r="D35" t="s">
        <v>97</v>
      </c>
      <c r="E35" s="4" t="s">
        <v>967</v>
      </c>
      <c r="F35" t="s">
        <v>3730</v>
      </c>
      <c r="G35" s="138" t="s">
        <v>70</v>
      </c>
      <c r="H35" t="s">
        <v>214</v>
      </c>
      <c r="I35" t="s">
        <v>4383</v>
      </c>
      <c r="J35" t="s">
        <v>310</v>
      </c>
      <c r="K35" t="s">
        <v>118</v>
      </c>
      <c r="L35" t="s">
        <v>968</v>
      </c>
      <c r="M35" s="1">
        <v>44986</v>
      </c>
      <c r="N35" s="69">
        <v>0.53052083333333333</v>
      </c>
      <c r="P35" s="17">
        <v>2022</v>
      </c>
      <c r="Q35" s="1">
        <v>10956</v>
      </c>
      <c r="R35" s="1">
        <v>44986</v>
      </c>
      <c r="S35" s="1" t="s">
        <v>4384</v>
      </c>
      <c r="T35" s="1"/>
      <c r="U35" s="156"/>
      <c r="V35" s="156"/>
      <c r="W35" s="156"/>
      <c r="X35" s="1" t="s">
        <v>21095</v>
      </c>
      <c r="AB35" t="e">
        <v>#N/A</v>
      </c>
      <c r="AC35" s="1" t="e">
        <v>#N/A</v>
      </c>
      <c r="AD35" t="e">
        <v>#N/A</v>
      </c>
      <c r="AE35" s="1" t="e">
        <v>#N/A</v>
      </c>
    </row>
    <row r="36" spans="1:31" hidden="1">
      <c r="A36" s="1">
        <v>44986</v>
      </c>
      <c r="B36" s="16">
        <v>0.58333333333333337</v>
      </c>
      <c r="C36">
        <v>112212</v>
      </c>
      <c r="D36" t="s">
        <v>99</v>
      </c>
      <c r="E36" s="4" t="s">
        <v>3785</v>
      </c>
      <c r="F36" t="s">
        <v>3786</v>
      </c>
      <c r="G36" s="138" t="s">
        <v>71</v>
      </c>
      <c r="H36" t="s">
        <v>3787</v>
      </c>
      <c r="I36" t="s">
        <v>4383</v>
      </c>
      <c r="J36" t="s">
        <v>359</v>
      </c>
      <c r="K36" t="s">
        <v>119</v>
      </c>
      <c r="M36" s="1"/>
      <c r="N36" s="69"/>
      <c r="P36" s="17">
        <v>2016</v>
      </c>
      <c r="Q36" s="1">
        <v>110057</v>
      </c>
      <c r="R36" s="1">
        <v>44742</v>
      </c>
      <c r="S36" s="1" t="s">
        <v>4384</v>
      </c>
      <c r="T36" s="1"/>
      <c r="U36" s="156"/>
      <c r="V36" s="156"/>
      <c r="W36" s="156"/>
      <c r="X36" s="1" t="s">
        <v>21095</v>
      </c>
      <c r="AB36" t="s">
        <v>19950</v>
      </c>
      <c r="AC36" s="1">
        <v>44987</v>
      </c>
      <c r="AD36" t="s">
        <v>21027</v>
      </c>
      <c r="AE36" s="1">
        <v>7</v>
      </c>
    </row>
    <row r="37" spans="1:31" hidden="1">
      <c r="A37" s="1">
        <v>44986</v>
      </c>
      <c r="B37" s="16">
        <v>0.60416666666666663</v>
      </c>
      <c r="C37">
        <v>112310</v>
      </c>
      <c r="D37" t="s">
        <v>103</v>
      </c>
      <c r="E37" s="4" t="s">
        <v>3789</v>
      </c>
      <c r="F37" t="s">
        <v>3730</v>
      </c>
      <c r="G37" s="138" t="s">
        <v>69</v>
      </c>
      <c r="H37" t="s">
        <v>3790</v>
      </c>
      <c r="I37" t="s">
        <v>4383</v>
      </c>
      <c r="J37" t="s">
        <v>231</v>
      </c>
      <c r="K37" t="s">
        <v>120</v>
      </c>
      <c r="L37" t="s">
        <v>4396</v>
      </c>
      <c r="M37" s="1">
        <v>44986</v>
      </c>
      <c r="N37" s="69">
        <v>0.61547453703703703</v>
      </c>
      <c r="P37" s="17">
        <v>2023</v>
      </c>
      <c r="Q37" s="1">
        <v>5541</v>
      </c>
      <c r="R37" s="1">
        <v>44986</v>
      </c>
      <c r="S37" s="1" t="s">
        <v>4384</v>
      </c>
      <c r="T37" s="1"/>
      <c r="U37" s="156"/>
      <c r="V37" s="156"/>
      <c r="W37" s="156"/>
      <c r="X37" s="1" t="s">
        <v>21095</v>
      </c>
      <c r="AB37">
        <v>0</v>
      </c>
      <c r="AC37" s="1">
        <v>0</v>
      </c>
      <c r="AD37">
        <v>0</v>
      </c>
      <c r="AE37" s="1">
        <v>44986</v>
      </c>
    </row>
    <row r="38" spans="1:31" hidden="1">
      <c r="A38" s="1">
        <v>44986</v>
      </c>
      <c r="B38" s="16">
        <v>0.64583333333333337</v>
      </c>
      <c r="C38">
        <v>112373</v>
      </c>
      <c r="D38" t="s">
        <v>99</v>
      </c>
      <c r="E38" s="4" t="s">
        <v>399</v>
      </c>
      <c r="F38" t="s">
        <v>404</v>
      </c>
      <c r="G38" s="138" t="s">
        <v>70</v>
      </c>
      <c r="H38" t="s">
        <v>402</v>
      </c>
      <c r="I38" t="s">
        <v>4383</v>
      </c>
      <c r="J38" t="s">
        <v>338</v>
      </c>
      <c r="K38" t="s">
        <v>118</v>
      </c>
      <c r="L38" t="s">
        <v>400</v>
      </c>
      <c r="M38" s="1">
        <v>44986</v>
      </c>
      <c r="N38" s="69">
        <v>0.6460069444444444</v>
      </c>
      <c r="P38" s="17">
        <v>2022</v>
      </c>
      <c r="Q38" s="1">
        <v>49840</v>
      </c>
      <c r="R38" s="1">
        <v>44986</v>
      </c>
      <c r="S38" s="1" t="s">
        <v>4384</v>
      </c>
      <c r="T38" s="1"/>
      <c r="U38" s="156"/>
      <c r="V38" s="156"/>
      <c r="W38" s="156"/>
      <c r="X38" s="1" t="s">
        <v>21095</v>
      </c>
      <c r="AB38">
        <v>0</v>
      </c>
      <c r="AC38" s="1">
        <v>0</v>
      </c>
      <c r="AD38">
        <v>0</v>
      </c>
      <c r="AE38" s="1">
        <v>44986</v>
      </c>
    </row>
    <row r="39" spans="1:31" hidden="1">
      <c r="A39" s="1">
        <v>44986</v>
      </c>
      <c r="B39" s="16">
        <v>0.66666666666666663</v>
      </c>
      <c r="C39">
        <v>112414</v>
      </c>
      <c r="D39" t="s">
        <v>103</v>
      </c>
      <c r="E39" s="4" t="s">
        <v>440</v>
      </c>
      <c r="F39" t="s">
        <v>445</v>
      </c>
      <c r="G39" s="138" t="s">
        <v>69</v>
      </c>
      <c r="H39" t="s">
        <v>443</v>
      </c>
      <c r="I39" t="s">
        <v>4383</v>
      </c>
      <c r="J39" t="s">
        <v>310</v>
      </c>
      <c r="K39" t="s">
        <v>120</v>
      </c>
      <c r="L39" t="s">
        <v>441</v>
      </c>
      <c r="M39" s="1">
        <v>44986</v>
      </c>
      <c r="N39" s="69">
        <v>0.69120370370370365</v>
      </c>
      <c r="P39" s="17">
        <v>2016</v>
      </c>
      <c r="Q39" s="1">
        <v>180618</v>
      </c>
      <c r="R39" s="1">
        <v>44986</v>
      </c>
      <c r="S39" s="1" t="s">
        <v>4384</v>
      </c>
      <c r="T39" s="1"/>
      <c r="U39" s="156"/>
      <c r="V39" s="156"/>
      <c r="W39" s="156"/>
      <c r="X39" s="1" t="s">
        <v>21095</v>
      </c>
      <c r="AB39" t="e">
        <v>#N/A</v>
      </c>
      <c r="AC39" s="1" t="e">
        <v>#N/A</v>
      </c>
      <c r="AD39" t="e">
        <v>#N/A</v>
      </c>
      <c r="AE39" s="1" t="e">
        <v>#N/A</v>
      </c>
    </row>
    <row r="40" spans="1:31" hidden="1">
      <c r="A40" s="1">
        <v>44986</v>
      </c>
      <c r="B40" s="16">
        <v>0.70833333333333337</v>
      </c>
      <c r="C40">
        <v>112376</v>
      </c>
      <c r="D40" t="s">
        <v>103</v>
      </c>
      <c r="E40" s="4" t="s">
        <v>2918</v>
      </c>
      <c r="F40" t="s">
        <v>2923</v>
      </c>
      <c r="G40" s="138" t="s">
        <v>69</v>
      </c>
      <c r="H40" t="s">
        <v>2921</v>
      </c>
      <c r="I40" t="s">
        <v>4383</v>
      </c>
      <c r="J40" t="s">
        <v>310</v>
      </c>
      <c r="K40" t="s">
        <v>120</v>
      </c>
      <c r="L40" t="s">
        <v>2919</v>
      </c>
      <c r="M40" s="1">
        <v>44986</v>
      </c>
      <c r="N40" s="69">
        <v>0.74519675925925932</v>
      </c>
      <c r="P40" s="17">
        <v>2021</v>
      </c>
      <c r="Q40" s="1">
        <v>41660</v>
      </c>
      <c r="R40" s="1">
        <v>44988</v>
      </c>
      <c r="S40" s="1" t="s">
        <v>4384</v>
      </c>
      <c r="T40" s="1"/>
      <c r="U40" s="156"/>
      <c r="V40" s="156"/>
      <c r="W40" s="156" t="s">
        <v>45</v>
      </c>
      <c r="X40" s="1" t="s">
        <v>21095</v>
      </c>
      <c r="AB40">
        <v>0</v>
      </c>
      <c r="AC40" s="1">
        <v>0</v>
      </c>
      <c r="AD40">
        <v>0</v>
      </c>
      <c r="AE40" s="1">
        <v>44986</v>
      </c>
    </row>
    <row r="41" spans="1:31" hidden="1">
      <c r="A41" s="1">
        <v>44986</v>
      </c>
      <c r="B41" s="16">
        <v>0.72916666666666663</v>
      </c>
      <c r="C41">
        <v>112430</v>
      </c>
      <c r="D41" t="s">
        <v>103</v>
      </c>
      <c r="E41" s="4" t="s">
        <v>447</v>
      </c>
      <c r="F41" t="s">
        <v>453</v>
      </c>
      <c r="G41" s="138" t="s">
        <v>69</v>
      </c>
      <c r="H41" t="s">
        <v>450</v>
      </c>
      <c r="I41" t="s">
        <v>4383</v>
      </c>
      <c r="J41" t="s">
        <v>451</v>
      </c>
      <c r="K41" t="s">
        <v>119</v>
      </c>
      <c r="L41" t="s">
        <v>448</v>
      </c>
      <c r="M41" s="1">
        <v>44986</v>
      </c>
      <c r="N41" s="69">
        <v>0.76342592592592595</v>
      </c>
      <c r="P41" s="17">
        <v>2018</v>
      </c>
      <c r="Q41" s="1">
        <v>150554</v>
      </c>
      <c r="R41" s="1">
        <v>44986</v>
      </c>
      <c r="S41" s="1" t="s">
        <v>4384</v>
      </c>
      <c r="T41" s="1"/>
      <c r="U41" s="156"/>
      <c r="V41" s="156"/>
      <c r="W41" s="156"/>
      <c r="X41" s="1" t="s">
        <v>21095</v>
      </c>
      <c r="AB41" t="e">
        <v>#N/A</v>
      </c>
      <c r="AC41" s="1" t="e">
        <v>#N/A</v>
      </c>
      <c r="AD41" t="e">
        <v>#N/A</v>
      </c>
      <c r="AE41" s="1" t="e">
        <v>#N/A</v>
      </c>
    </row>
    <row r="42" spans="1:31" hidden="1">
      <c r="A42" s="1">
        <v>44987</v>
      </c>
      <c r="B42" s="16">
        <v>0.32291666666666669</v>
      </c>
      <c r="C42">
        <v>112372</v>
      </c>
      <c r="D42" t="s">
        <v>97</v>
      </c>
      <c r="E42" s="4" t="s">
        <v>455</v>
      </c>
      <c r="F42" t="s">
        <v>461</v>
      </c>
      <c r="G42" s="138" t="s">
        <v>70</v>
      </c>
      <c r="H42" t="s">
        <v>3792</v>
      </c>
      <c r="I42" t="s">
        <v>4383</v>
      </c>
      <c r="J42" t="s">
        <v>459</v>
      </c>
      <c r="K42" t="s">
        <v>120</v>
      </c>
      <c r="L42" t="s">
        <v>456</v>
      </c>
      <c r="M42" s="1">
        <v>44987</v>
      </c>
      <c r="N42" s="69">
        <v>0.31859953703703703</v>
      </c>
      <c r="P42" s="17">
        <v>2021</v>
      </c>
      <c r="Q42" s="1">
        <v>59640</v>
      </c>
      <c r="R42" s="1">
        <v>44987</v>
      </c>
      <c r="S42" s="1" t="s">
        <v>4384</v>
      </c>
      <c r="T42" s="1"/>
      <c r="U42" s="156"/>
      <c r="V42" s="156"/>
      <c r="W42" s="156"/>
      <c r="X42" s="1" t="s">
        <v>21097</v>
      </c>
      <c r="AB42">
        <v>0</v>
      </c>
      <c r="AC42" s="1">
        <v>0</v>
      </c>
      <c r="AD42">
        <v>0</v>
      </c>
      <c r="AE42" s="1">
        <v>44987</v>
      </c>
    </row>
    <row r="43" spans="1:31" hidden="1">
      <c r="A43" s="1">
        <v>44987</v>
      </c>
      <c r="B43" s="16">
        <v>0.33333333333333331</v>
      </c>
      <c r="C43">
        <v>112401</v>
      </c>
      <c r="D43" t="s">
        <v>97</v>
      </c>
      <c r="E43" s="4" t="s">
        <v>463</v>
      </c>
      <c r="F43" t="s">
        <v>468</v>
      </c>
      <c r="G43" s="138" t="s">
        <v>69</v>
      </c>
      <c r="H43" t="s">
        <v>466</v>
      </c>
      <c r="I43" t="s">
        <v>4383</v>
      </c>
      <c r="J43" t="s">
        <v>459</v>
      </c>
      <c r="K43" t="s">
        <v>119</v>
      </c>
      <c r="L43" t="s">
        <v>464</v>
      </c>
      <c r="M43" s="1">
        <v>44987</v>
      </c>
      <c r="N43" s="69">
        <v>0.34467592592592594</v>
      </c>
      <c r="P43" s="17">
        <v>2021</v>
      </c>
      <c r="Q43" s="1">
        <v>109241</v>
      </c>
      <c r="R43" s="1">
        <v>44987</v>
      </c>
      <c r="S43" s="1" t="s">
        <v>4384</v>
      </c>
      <c r="T43" s="1"/>
      <c r="U43" s="156"/>
      <c r="V43" s="156"/>
      <c r="W43" s="156"/>
      <c r="X43" s="1" t="s">
        <v>21097</v>
      </c>
      <c r="AB43">
        <v>0</v>
      </c>
      <c r="AC43" s="1">
        <v>0</v>
      </c>
      <c r="AD43">
        <v>0</v>
      </c>
      <c r="AE43" s="1">
        <v>44987</v>
      </c>
    </row>
    <row r="44" spans="1:31" hidden="1">
      <c r="A44" s="1">
        <v>44987</v>
      </c>
      <c r="B44" s="16">
        <v>0.35416666666666669</v>
      </c>
      <c r="C44">
        <v>111836</v>
      </c>
      <c r="D44" t="s">
        <v>97</v>
      </c>
      <c r="E44" s="4" t="s">
        <v>4397</v>
      </c>
      <c r="F44" t="s">
        <v>4398</v>
      </c>
      <c r="G44" s="138" t="s">
        <v>71</v>
      </c>
      <c r="H44" t="s">
        <v>4217</v>
      </c>
      <c r="I44" t="s">
        <v>4383</v>
      </c>
      <c r="J44" t="s">
        <v>367</v>
      </c>
      <c r="K44" t="s">
        <v>120</v>
      </c>
      <c r="M44" s="1"/>
      <c r="N44" s="69"/>
      <c r="O44">
        <v>112002</v>
      </c>
      <c r="P44" s="17">
        <v>2020</v>
      </c>
      <c r="Q44" s="1">
        <v>78461</v>
      </c>
      <c r="R44" s="1">
        <v>44981</v>
      </c>
      <c r="S44" s="1" t="s">
        <v>4384</v>
      </c>
      <c r="T44" s="1"/>
      <c r="U44" s="156"/>
      <c r="V44" s="156"/>
      <c r="W44" s="156"/>
      <c r="X44" s="1" t="s">
        <v>21097</v>
      </c>
      <c r="AB44" t="e">
        <v>#N/A</v>
      </c>
      <c r="AC44" s="1" t="e">
        <v>#N/A</v>
      </c>
      <c r="AD44" t="e">
        <v>#N/A</v>
      </c>
      <c r="AE44" s="1" t="e">
        <v>#N/A</v>
      </c>
    </row>
    <row r="45" spans="1:31">
      <c r="A45" s="1">
        <v>44987</v>
      </c>
      <c r="B45" s="16">
        <v>0.35416666666666669</v>
      </c>
      <c r="C45">
        <v>112419</v>
      </c>
      <c r="D45" t="s">
        <v>103</v>
      </c>
      <c r="E45" s="4" t="s">
        <v>3795</v>
      </c>
      <c r="F45" t="s">
        <v>3796</v>
      </c>
      <c r="G45" s="138" t="s">
        <v>1</v>
      </c>
      <c r="H45" t="s">
        <v>3797</v>
      </c>
      <c r="I45" t="s">
        <v>4383</v>
      </c>
      <c r="J45" t="s">
        <v>517</v>
      </c>
      <c r="K45" t="s">
        <v>118</v>
      </c>
      <c r="M45" s="1"/>
      <c r="N45" s="69"/>
      <c r="P45" s="17">
        <v>2017</v>
      </c>
      <c r="Q45" s="1">
        <v>70271</v>
      </c>
      <c r="R45" s="1">
        <v>44644</v>
      </c>
      <c r="S45" s="1" t="s">
        <v>4384</v>
      </c>
      <c r="T45" s="1"/>
      <c r="U45" s="156"/>
      <c r="V45" s="156"/>
      <c r="W45" s="156" t="s">
        <v>45</v>
      </c>
      <c r="X45" s="1" t="s">
        <v>21097</v>
      </c>
      <c r="AB45" t="s">
        <v>89</v>
      </c>
      <c r="AC45" s="1">
        <v>44987</v>
      </c>
      <c r="AD45" t="s">
        <v>21028</v>
      </c>
      <c r="AE45" s="1">
        <v>1</v>
      </c>
    </row>
    <row r="46" spans="1:31" hidden="1">
      <c r="A46" s="1">
        <v>44987</v>
      </c>
      <c r="B46" s="16">
        <v>0.375</v>
      </c>
      <c r="C46">
        <v>112206</v>
      </c>
      <c r="D46" t="s">
        <v>101</v>
      </c>
      <c r="E46" s="4" t="s">
        <v>704</v>
      </c>
      <c r="F46" t="s">
        <v>709</v>
      </c>
      <c r="G46" s="138" t="s">
        <v>75</v>
      </c>
      <c r="H46" t="s">
        <v>707</v>
      </c>
      <c r="I46" t="s">
        <v>4383</v>
      </c>
      <c r="J46" t="s">
        <v>410</v>
      </c>
      <c r="K46" t="s">
        <v>120</v>
      </c>
      <c r="M46" s="1"/>
      <c r="N46" s="69"/>
      <c r="P46" s="17">
        <v>2021</v>
      </c>
      <c r="Q46" s="1">
        <v>101332</v>
      </c>
      <c r="R46" s="1">
        <v>44988</v>
      </c>
      <c r="S46" s="1" t="s">
        <v>4384</v>
      </c>
      <c r="T46" s="1"/>
      <c r="U46" s="156"/>
      <c r="V46" s="156"/>
      <c r="W46" s="156"/>
      <c r="X46" s="1" t="s">
        <v>21097</v>
      </c>
      <c r="AB46" t="e">
        <v>#N/A</v>
      </c>
      <c r="AC46" s="1" t="e">
        <v>#N/A</v>
      </c>
      <c r="AD46" t="e">
        <v>#N/A</v>
      </c>
      <c r="AE46" s="1" t="e">
        <v>#N/A</v>
      </c>
    </row>
    <row r="47" spans="1:31" hidden="1">
      <c r="A47" s="1">
        <v>44987</v>
      </c>
      <c r="B47" s="16">
        <v>0.375</v>
      </c>
      <c r="C47">
        <v>112271</v>
      </c>
      <c r="D47" t="s">
        <v>99</v>
      </c>
      <c r="E47" s="4" t="s">
        <v>477</v>
      </c>
      <c r="F47" t="s">
        <v>482</v>
      </c>
      <c r="G47" s="138" t="s">
        <v>69</v>
      </c>
      <c r="H47" t="s">
        <v>480</v>
      </c>
      <c r="I47" t="s">
        <v>4383</v>
      </c>
      <c r="J47" t="s">
        <v>231</v>
      </c>
      <c r="K47" t="s">
        <v>120</v>
      </c>
      <c r="L47" t="s">
        <v>478</v>
      </c>
      <c r="M47" s="1">
        <v>44987</v>
      </c>
      <c r="N47" s="69">
        <v>0.38753472222222224</v>
      </c>
      <c r="P47" s="17">
        <v>2016</v>
      </c>
      <c r="Q47" s="1">
        <v>134330</v>
      </c>
      <c r="R47" s="1">
        <v>44987</v>
      </c>
      <c r="S47" s="1" t="s">
        <v>4384</v>
      </c>
      <c r="T47" s="1"/>
      <c r="U47" s="156"/>
      <c r="V47" s="156"/>
      <c r="W47" s="156" t="s">
        <v>45</v>
      </c>
      <c r="X47" s="1" t="s">
        <v>21097</v>
      </c>
      <c r="AB47">
        <v>0</v>
      </c>
      <c r="AC47" s="1">
        <v>0</v>
      </c>
      <c r="AD47">
        <v>0</v>
      </c>
      <c r="AE47" s="1">
        <v>44987</v>
      </c>
    </row>
    <row r="48" spans="1:31" hidden="1">
      <c r="A48" s="1">
        <v>44987</v>
      </c>
      <c r="B48" s="16">
        <v>0.375</v>
      </c>
      <c r="C48">
        <v>112392</v>
      </c>
      <c r="D48" t="s">
        <v>97</v>
      </c>
      <c r="E48" s="4" t="s">
        <v>470</v>
      </c>
      <c r="F48" t="s">
        <v>475</v>
      </c>
      <c r="G48" s="138" t="s">
        <v>70</v>
      </c>
      <c r="H48" t="s">
        <v>473</v>
      </c>
      <c r="I48" t="s">
        <v>4383</v>
      </c>
      <c r="J48" t="s">
        <v>359</v>
      </c>
      <c r="K48" t="s">
        <v>118</v>
      </c>
      <c r="L48" t="s">
        <v>471</v>
      </c>
      <c r="M48" s="1">
        <v>44987</v>
      </c>
      <c r="N48" s="69">
        <v>0.37369212962962961</v>
      </c>
      <c r="P48" s="17">
        <v>2018</v>
      </c>
      <c r="Q48" s="1">
        <v>97083</v>
      </c>
      <c r="R48" s="1">
        <v>44987</v>
      </c>
      <c r="S48" s="1" t="s">
        <v>4384</v>
      </c>
      <c r="T48" s="1"/>
      <c r="U48" s="156"/>
      <c r="V48" s="156"/>
      <c r="W48" s="156"/>
      <c r="X48" s="1" t="s">
        <v>21097</v>
      </c>
      <c r="AB48">
        <v>0</v>
      </c>
      <c r="AC48" s="1">
        <v>0</v>
      </c>
      <c r="AD48">
        <v>0</v>
      </c>
      <c r="AE48" s="1">
        <v>44987</v>
      </c>
    </row>
    <row r="49" spans="1:31" hidden="1">
      <c r="A49" s="1">
        <v>44987</v>
      </c>
      <c r="B49" s="16">
        <v>0.39583333333333331</v>
      </c>
      <c r="C49">
        <v>112235</v>
      </c>
      <c r="D49" t="s">
        <v>103</v>
      </c>
      <c r="E49" s="4" t="s">
        <v>3773</v>
      </c>
      <c r="F49" t="s">
        <v>3774</v>
      </c>
      <c r="G49" s="138" t="s">
        <v>71</v>
      </c>
      <c r="H49" t="s">
        <v>3775</v>
      </c>
      <c r="I49" t="s">
        <v>4383</v>
      </c>
      <c r="J49" t="s">
        <v>215</v>
      </c>
      <c r="K49" t="s">
        <v>118</v>
      </c>
      <c r="M49" s="1"/>
      <c r="N49" s="69"/>
      <c r="O49">
        <v>112242</v>
      </c>
      <c r="P49" s="17">
        <v>2018</v>
      </c>
      <c r="Q49" s="1">
        <v>150156</v>
      </c>
      <c r="R49" s="1">
        <v>44358</v>
      </c>
      <c r="S49" s="1" t="s">
        <v>4384</v>
      </c>
      <c r="T49" s="1"/>
      <c r="U49" s="156"/>
      <c r="V49" s="156"/>
      <c r="W49" s="156"/>
      <c r="X49" s="1" t="s">
        <v>21097</v>
      </c>
      <c r="AB49" t="e">
        <v>#N/A</v>
      </c>
      <c r="AC49" s="1" t="e">
        <v>#N/A</v>
      </c>
      <c r="AD49" t="e">
        <v>#N/A</v>
      </c>
      <c r="AE49" s="1" t="e">
        <v>#N/A</v>
      </c>
    </row>
    <row r="50" spans="1:31" hidden="1">
      <c r="A50" s="1">
        <v>44987</v>
      </c>
      <c r="B50" s="16">
        <v>0.39583333333333331</v>
      </c>
      <c r="C50">
        <v>112396</v>
      </c>
      <c r="D50" t="s">
        <v>97</v>
      </c>
      <c r="E50" s="4" t="s">
        <v>484</v>
      </c>
      <c r="F50" t="s">
        <v>489</v>
      </c>
      <c r="G50" s="138" t="s">
        <v>70</v>
      </c>
      <c r="H50" t="s">
        <v>487</v>
      </c>
      <c r="I50" t="s">
        <v>4383</v>
      </c>
      <c r="J50" t="s">
        <v>251</v>
      </c>
      <c r="K50" t="s">
        <v>120</v>
      </c>
      <c r="L50" t="s">
        <v>485</v>
      </c>
      <c r="M50" s="1">
        <v>44987</v>
      </c>
      <c r="N50" s="69">
        <v>0.40493055555555557</v>
      </c>
      <c r="P50" s="17">
        <v>2019</v>
      </c>
      <c r="Q50" s="1">
        <v>101181</v>
      </c>
      <c r="R50" s="1">
        <v>44987</v>
      </c>
      <c r="S50" s="1" t="s">
        <v>4384</v>
      </c>
      <c r="T50" s="1"/>
      <c r="U50" s="156"/>
      <c r="V50" s="156"/>
      <c r="W50" s="156"/>
      <c r="X50" s="1" t="s">
        <v>21097</v>
      </c>
      <c r="AB50">
        <v>0</v>
      </c>
      <c r="AC50" s="1">
        <v>0</v>
      </c>
      <c r="AD50">
        <v>0</v>
      </c>
      <c r="AE50" s="1">
        <v>44987</v>
      </c>
    </row>
    <row r="51" spans="1:31" hidden="1">
      <c r="A51" s="1">
        <v>44987</v>
      </c>
      <c r="B51" s="16">
        <v>0.39583333333333331</v>
      </c>
      <c r="C51">
        <v>112413</v>
      </c>
      <c r="D51" t="s">
        <v>97</v>
      </c>
      <c r="E51" s="4" t="s">
        <v>2466</v>
      </c>
      <c r="F51" t="s">
        <v>2470</v>
      </c>
      <c r="G51" s="138" t="s">
        <v>71</v>
      </c>
      <c r="H51" t="s">
        <v>214</v>
      </c>
      <c r="I51" t="s">
        <v>4383</v>
      </c>
      <c r="J51" t="s">
        <v>310</v>
      </c>
      <c r="K51" t="s">
        <v>118</v>
      </c>
      <c r="M51" s="1"/>
      <c r="N51" s="69"/>
      <c r="O51">
        <v>112504</v>
      </c>
      <c r="P51" s="17">
        <v>2022</v>
      </c>
      <c r="Q51" s="1">
        <v>19834</v>
      </c>
      <c r="R51" s="1">
        <v>44818</v>
      </c>
      <c r="S51" s="1" t="s">
        <v>4384</v>
      </c>
      <c r="T51" s="1"/>
      <c r="U51" s="156"/>
      <c r="V51" s="156"/>
      <c r="W51" s="156"/>
      <c r="X51" s="1" t="s">
        <v>21097</v>
      </c>
      <c r="AB51" t="s">
        <v>96</v>
      </c>
      <c r="AC51" s="1">
        <v>45009</v>
      </c>
      <c r="AD51" t="s">
        <v>21029</v>
      </c>
      <c r="AE51" s="1">
        <v>1</v>
      </c>
    </row>
    <row r="52" spans="1:31" hidden="1">
      <c r="A52" s="1">
        <v>44987</v>
      </c>
      <c r="B52" s="16">
        <v>0.39583333333333331</v>
      </c>
      <c r="C52">
        <v>112434</v>
      </c>
      <c r="D52" t="s">
        <v>103</v>
      </c>
      <c r="E52" s="4" t="s">
        <v>548</v>
      </c>
      <c r="F52" t="s">
        <v>553</v>
      </c>
      <c r="G52" s="138" t="s">
        <v>70</v>
      </c>
      <c r="H52" t="s">
        <v>551</v>
      </c>
      <c r="I52" t="s">
        <v>4383</v>
      </c>
      <c r="J52" t="s">
        <v>231</v>
      </c>
      <c r="K52" t="s">
        <v>119</v>
      </c>
      <c r="L52" t="s">
        <v>549</v>
      </c>
      <c r="M52" s="1">
        <v>44987</v>
      </c>
      <c r="N52" s="69">
        <v>0.4045138888888889</v>
      </c>
      <c r="P52" s="17">
        <v>2011</v>
      </c>
      <c r="Q52" s="1">
        <v>108704</v>
      </c>
      <c r="R52" s="1">
        <v>44987</v>
      </c>
      <c r="S52" s="1" t="s">
        <v>4384</v>
      </c>
      <c r="T52" s="1"/>
      <c r="U52" s="156"/>
      <c r="V52" s="156"/>
      <c r="W52" s="156"/>
      <c r="X52" s="1" t="s">
        <v>21097</v>
      </c>
      <c r="AB52">
        <v>0</v>
      </c>
      <c r="AC52" s="1">
        <v>0</v>
      </c>
      <c r="AD52">
        <v>0</v>
      </c>
      <c r="AE52" s="1">
        <v>44987</v>
      </c>
    </row>
    <row r="53" spans="1:31" hidden="1">
      <c r="A53" s="1">
        <v>44987</v>
      </c>
      <c r="B53" s="16">
        <v>0.41666666666666669</v>
      </c>
      <c r="C53">
        <v>112424</v>
      </c>
      <c r="D53" t="s">
        <v>103</v>
      </c>
      <c r="E53" s="4" t="s">
        <v>498</v>
      </c>
      <c r="F53" t="s">
        <v>503</v>
      </c>
      <c r="G53" s="138" t="s">
        <v>69</v>
      </c>
      <c r="H53" t="s">
        <v>501</v>
      </c>
      <c r="I53" t="s">
        <v>4383</v>
      </c>
      <c r="J53" t="s">
        <v>310</v>
      </c>
      <c r="K53" t="s">
        <v>120</v>
      </c>
      <c r="L53" t="s">
        <v>499</v>
      </c>
      <c r="M53" s="1">
        <v>44987</v>
      </c>
      <c r="N53" s="69">
        <v>0.43547453703703703</v>
      </c>
      <c r="P53" s="17">
        <v>2017</v>
      </c>
      <c r="Q53" s="1">
        <v>161232</v>
      </c>
      <c r="R53" s="1">
        <v>44987</v>
      </c>
      <c r="S53" s="1" t="s">
        <v>4384</v>
      </c>
      <c r="T53" s="1"/>
      <c r="U53" s="156"/>
      <c r="V53" s="156"/>
      <c r="W53" s="156" t="s">
        <v>45</v>
      </c>
      <c r="X53" s="1" t="s">
        <v>21097</v>
      </c>
      <c r="AB53">
        <v>0</v>
      </c>
      <c r="AC53" s="1">
        <v>0</v>
      </c>
      <c r="AD53">
        <v>0</v>
      </c>
      <c r="AE53" s="1">
        <v>44987</v>
      </c>
    </row>
    <row r="54" spans="1:31" hidden="1">
      <c r="A54" s="1">
        <v>44987</v>
      </c>
      <c r="B54" s="16">
        <v>0.41666666666666669</v>
      </c>
      <c r="C54">
        <v>112425</v>
      </c>
      <c r="D54" t="s">
        <v>97</v>
      </c>
      <c r="E54" s="4" t="s">
        <v>491</v>
      </c>
      <c r="F54" t="s">
        <v>496</v>
      </c>
      <c r="G54" s="138" t="s">
        <v>70</v>
      </c>
      <c r="H54" t="s">
        <v>494</v>
      </c>
      <c r="I54" t="s">
        <v>4383</v>
      </c>
      <c r="J54" t="s">
        <v>359</v>
      </c>
      <c r="K54" t="s">
        <v>118</v>
      </c>
      <c r="L54" t="s">
        <v>492</v>
      </c>
      <c r="M54" s="1">
        <v>44987</v>
      </c>
      <c r="N54" s="69">
        <v>0.42049768518518515</v>
      </c>
      <c r="P54" s="17">
        <v>2020</v>
      </c>
      <c r="Q54" s="1">
        <v>24173</v>
      </c>
      <c r="R54" s="1">
        <v>44987</v>
      </c>
      <c r="S54" s="1" t="s">
        <v>4384</v>
      </c>
      <c r="T54" s="1"/>
      <c r="U54" s="156"/>
      <c r="V54" s="156"/>
      <c r="W54" s="156"/>
      <c r="X54" s="1" t="s">
        <v>21097</v>
      </c>
      <c r="AB54">
        <v>0</v>
      </c>
      <c r="AC54" s="1">
        <v>0</v>
      </c>
      <c r="AD54">
        <v>0</v>
      </c>
      <c r="AE54" s="1">
        <v>44987</v>
      </c>
    </row>
    <row r="55" spans="1:31" hidden="1">
      <c r="A55" s="1">
        <v>44987</v>
      </c>
      <c r="B55" s="16">
        <v>0.41666666666666669</v>
      </c>
      <c r="C55">
        <v>112431</v>
      </c>
      <c r="D55" t="s">
        <v>97</v>
      </c>
      <c r="E55" s="4" t="s">
        <v>3802</v>
      </c>
      <c r="F55" t="s">
        <v>3803</v>
      </c>
      <c r="G55" s="138" t="s">
        <v>75</v>
      </c>
      <c r="H55" t="s">
        <v>2888</v>
      </c>
      <c r="I55" t="s">
        <v>4383</v>
      </c>
      <c r="J55" t="s">
        <v>244</v>
      </c>
      <c r="K55" t="s">
        <v>119</v>
      </c>
      <c r="M55" s="1"/>
      <c r="N55" s="69"/>
      <c r="P55" s="17">
        <v>2020</v>
      </c>
      <c r="Q55" s="1">
        <v>109718</v>
      </c>
      <c r="R55" s="1">
        <v>44911</v>
      </c>
      <c r="S55" s="1" t="s">
        <v>4384</v>
      </c>
      <c r="T55" s="1"/>
      <c r="U55" s="156"/>
      <c r="V55" s="156"/>
      <c r="W55" s="156" t="s">
        <v>45</v>
      </c>
      <c r="X55" s="1" t="s">
        <v>21097</v>
      </c>
      <c r="AB55" t="s">
        <v>106</v>
      </c>
      <c r="AC55" s="1">
        <v>45009</v>
      </c>
      <c r="AD55" t="s">
        <v>21030</v>
      </c>
      <c r="AE55" s="1">
        <v>1</v>
      </c>
    </row>
    <row r="56" spans="1:31" hidden="1">
      <c r="A56" s="1">
        <v>44987</v>
      </c>
      <c r="B56" s="16">
        <v>0.4375</v>
      </c>
      <c r="C56">
        <v>112348</v>
      </c>
      <c r="D56" t="s">
        <v>97</v>
      </c>
      <c r="E56" s="4" t="s">
        <v>505</v>
      </c>
      <c r="F56" t="s">
        <v>511</v>
      </c>
      <c r="G56" s="138" t="s">
        <v>70</v>
      </c>
      <c r="H56" t="s">
        <v>508</v>
      </c>
      <c r="I56" t="s">
        <v>4383</v>
      </c>
      <c r="J56" t="s">
        <v>509</v>
      </c>
      <c r="K56" t="s">
        <v>119</v>
      </c>
      <c r="L56" t="s">
        <v>506</v>
      </c>
      <c r="M56" s="1">
        <v>44987</v>
      </c>
      <c r="N56" s="69">
        <v>0.44351851851851848</v>
      </c>
      <c r="P56" s="17">
        <v>2021</v>
      </c>
      <c r="Q56" s="1">
        <v>19220</v>
      </c>
      <c r="R56" s="1">
        <v>44987</v>
      </c>
      <c r="S56" s="1" t="s">
        <v>4384</v>
      </c>
      <c r="T56" s="1"/>
      <c r="U56" s="156"/>
      <c r="V56" s="156"/>
      <c r="W56" s="156"/>
      <c r="X56" s="1" t="s">
        <v>21097</v>
      </c>
      <c r="AB56">
        <v>0</v>
      </c>
      <c r="AC56" s="1">
        <v>0</v>
      </c>
      <c r="AD56">
        <v>0</v>
      </c>
      <c r="AE56" s="1">
        <v>44987</v>
      </c>
    </row>
    <row r="57" spans="1:31" hidden="1">
      <c r="A57" s="1">
        <v>44987</v>
      </c>
      <c r="B57" s="16">
        <v>0.4375</v>
      </c>
      <c r="C57">
        <v>112427</v>
      </c>
      <c r="D57" t="s">
        <v>99</v>
      </c>
      <c r="E57" s="4" t="s">
        <v>690</v>
      </c>
      <c r="F57" t="s">
        <v>3730</v>
      </c>
      <c r="G57" s="138" t="s">
        <v>70</v>
      </c>
      <c r="H57" t="s">
        <v>693</v>
      </c>
      <c r="I57" t="s">
        <v>4383</v>
      </c>
      <c r="J57" t="s">
        <v>295</v>
      </c>
      <c r="K57" t="s">
        <v>120</v>
      </c>
      <c r="L57" t="s">
        <v>691</v>
      </c>
      <c r="M57" s="1">
        <v>44987</v>
      </c>
      <c r="N57" s="69">
        <v>0.4462268518518519</v>
      </c>
      <c r="P57" s="17">
        <v>2018</v>
      </c>
      <c r="Q57" s="1">
        <v>49460</v>
      </c>
      <c r="R57" s="1">
        <v>44987</v>
      </c>
      <c r="S57" s="1" t="s">
        <v>4384</v>
      </c>
      <c r="T57" s="1"/>
      <c r="U57" s="156"/>
      <c r="V57" s="156"/>
      <c r="W57" s="156" t="s">
        <v>45</v>
      </c>
      <c r="X57" s="1" t="s">
        <v>21097</v>
      </c>
      <c r="AB57">
        <v>0</v>
      </c>
      <c r="AC57" s="1">
        <v>0</v>
      </c>
      <c r="AD57">
        <v>0</v>
      </c>
      <c r="AE57" s="1">
        <v>44987</v>
      </c>
    </row>
    <row r="58" spans="1:31" hidden="1">
      <c r="A58" s="1">
        <v>44987</v>
      </c>
      <c r="B58" s="16">
        <v>0.47916666666666669</v>
      </c>
      <c r="C58">
        <v>112400</v>
      </c>
      <c r="D58" t="s">
        <v>99</v>
      </c>
      <c r="E58" s="4" t="s">
        <v>3807</v>
      </c>
      <c r="F58" t="s">
        <v>3808</v>
      </c>
      <c r="G58" s="138" t="s">
        <v>70</v>
      </c>
      <c r="H58" t="s">
        <v>3809</v>
      </c>
      <c r="I58" t="s">
        <v>4383</v>
      </c>
      <c r="J58" t="s">
        <v>223</v>
      </c>
      <c r="K58" t="s">
        <v>119</v>
      </c>
      <c r="L58" t="s">
        <v>4399</v>
      </c>
      <c r="M58" s="1">
        <v>44987</v>
      </c>
      <c r="N58" s="69">
        <v>0.45769675925925929</v>
      </c>
      <c r="P58" s="17">
        <v>2020</v>
      </c>
      <c r="Q58" s="1">
        <v>89956</v>
      </c>
      <c r="R58" s="1">
        <v>44987</v>
      </c>
      <c r="S58" s="1" t="s">
        <v>4384</v>
      </c>
      <c r="T58" s="1"/>
      <c r="U58" s="156"/>
      <c r="V58" s="156"/>
      <c r="W58" s="156"/>
      <c r="X58" s="1" t="s">
        <v>21097</v>
      </c>
      <c r="AB58">
        <v>0</v>
      </c>
      <c r="AC58" s="1">
        <v>0</v>
      </c>
      <c r="AD58">
        <v>0</v>
      </c>
      <c r="AE58" s="1">
        <v>44987</v>
      </c>
    </row>
    <row r="59" spans="1:31" hidden="1">
      <c r="A59" s="1">
        <v>44987</v>
      </c>
      <c r="B59" s="16">
        <v>0.47916666666666669</v>
      </c>
      <c r="C59">
        <v>112423</v>
      </c>
      <c r="D59" t="s">
        <v>103</v>
      </c>
      <c r="E59" s="4" t="s">
        <v>498</v>
      </c>
      <c r="F59" t="s">
        <v>503</v>
      </c>
      <c r="G59" s="138" t="s">
        <v>71</v>
      </c>
      <c r="H59" t="s">
        <v>501</v>
      </c>
      <c r="I59" t="s">
        <v>4383</v>
      </c>
      <c r="J59" t="s">
        <v>310</v>
      </c>
      <c r="K59" t="s">
        <v>120</v>
      </c>
      <c r="M59" s="1"/>
      <c r="N59" s="69"/>
      <c r="O59">
        <v>112424</v>
      </c>
      <c r="P59" s="17">
        <v>2017</v>
      </c>
      <c r="Q59" s="1">
        <v>161232</v>
      </c>
      <c r="R59" s="1">
        <v>44987</v>
      </c>
      <c r="S59" s="1" t="s">
        <v>4384</v>
      </c>
      <c r="T59" s="1"/>
      <c r="U59" s="156"/>
      <c r="V59" s="156"/>
      <c r="W59" s="156" t="s">
        <v>45</v>
      </c>
      <c r="X59" s="1" t="s">
        <v>21097</v>
      </c>
      <c r="AB59" t="e">
        <v>#N/A</v>
      </c>
      <c r="AC59" s="1" t="e">
        <v>#N/A</v>
      </c>
      <c r="AD59" t="e">
        <v>#N/A</v>
      </c>
      <c r="AE59" s="1" t="e">
        <v>#N/A</v>
      </c>
    </row>
    <row r="60" spans="1:31" hidden="1">
      <c r="A60" s="1">
        <v>44987</v>
      </c>
      <c r="B60" s="16">
        <v>0.5</v>
      </c>
      <c r="C60">
        <v>112338</v>
      </c>
      <c r="D60" t="s">
        <v>101</v>
      </c>
      <c r="E60" s="4" t="s">
        <v>1110</v>
      </c>
      <c r="F60" t="s">
        <v>1115</v>
      </c>
      <c r="G60" s="138" t="s">
        <v>71</v>
      </c>
      <c r="H60" t="s">
        <v>1113</v>
      </c>
      <c r="I60" t="s">
        <v>4383</v>
      </c>
      <c r="J60" t="s">
        <v>295</v>
      </c>
      <c r="K60" t="s">
        <v>120</v>
      </c>
      <c r="M60" s="1"/>
      <c r="N60" s="69"/>
      <c r="O60">
        <v>112364</v>
      </c>
      <c r="P60" s="17">
        <v>2015</v>
      </c>
      <c r="Q60" s="1">
        <v>169011</v>
      </c>
      <c r="R60" s="1">
        <v>44827</v>
      </c>
      <c r="S60" s="1" t="s">
        <v>4384</v>
      </c>
      <c r="T60" s="1"/>
      <c r="U60" s="156"/>
      <c r="V60" s="156"/>
      <c r="W60" s="156" t="s">
        <v>45</v>
      </c>
      <c r="X60" s="1" t="s">
        <v>21097</v>
      </c>
      <c r="AB60" t="e">
        <v>#N/A</v>
      </c>
      <c r="AC60" s="1" t="e">
        <v>#N/A</v>
      </c>
      <c r="AD60" t="e">
        <v>#N/A</v>
      </c>
      <c r="AE60" s="1" t="e">
        <v>#N/A</v>
      </c>
    </row>
    <row r="61" spans="1:31" hidden="1">
      <c r="A61" s="1">
        <v>44987</v>
      </c>
      <c r="B61" s="16">
        <v>0.5</v>
      </c>
      <c r="C61">
        <v>112433</v>
      </c>
      <c r="D61" t="s">
        <v>99</v>
      </c>
      <c r="E61" s="4" t="s">
        <v>513</v>
      </c>
      <c r="F61" t="s">
        <v>519</v>
      </c>
      <c r="G61" s="138" t="s">
        <v>70</v>
      </c>
      <c r="H61" t="s">
        <v>516</v>
      </c>
      <c r="I61" t="s">
        <v>4383</v>
      </c>
      <c r="J61" t="s">
        <v>517</v>
      </c>
      <c r="K61" t="s">
        <v>119</v>
      </c>
      <c r="L61" t="s">
        <v>514</v>
      </c>
      <c r="M61" s="1">
        <v>44987</v>
      </c>
      <c r="N61" s="69">
        <v>0.45796296296296296</v>
      </c>
      <c r="P61" s="17">
        <v>2022</v>
      </c>
      <c r="Q61" s="1">
        <v>29737</v>
      </c>
      <c r="R61" s="1">
        <v>44987</v>
      </c>
      <c r="S61" s="1" t="s">
        <v>4384</v>
      </c>
      <c r="T61" s="1"/>
      <c r="U61" s="156"/>
      <c r="V61" s="156"/>
      <c r="W61" s="156"/>
      <c r="X61" s="1" t="s">
        <v>21097</v>
      </c>
      <c r="AB61">
        <v>0</v>
      </c>
      <c r="AC61" s="1">
        <v>0</v>
      </c>
      <c r="AD61">
        <v>0</v>
      </c>
      <c r="AE61" s="1">
        <v>44987</v>
      </c>
    </row>
    <row r="62" spans="1:31" hidden="1">
      <c r="A62" s="1">
        <v>44987</v>
      </c>
      <c r="B62" s="16">
        <v>0.51041666666666663</v>
      </c>
      <c r="C62">
        <v>112458</v>
      </c>
      <c r="D62" t="s">
        <v>97</v>
      </c>
      <c r="E62" s="4" t="s">
        <v>2452</v>
      </c>
      <c r="F62" t="s">
        <v>2457</v>
      </c>
      <c r="G62" s="138" t="s">
        <v>75</v>
      </c>
      <c r="H62" t="s">
        <v>2455</v>
      </c>
      <c r="I62" t="s">
        <v>4383</v>
      </c>
      <c r="J62" t="s">
        <v>215</v>
      </c>
      <c r="K62" t="s">
        <v>119</v>
      </c>
      <c r="M62" s="1"/>
      <c r="N62" s="69"/>
      <c r="P62" s="17">
        <v>2021</v>
      </c>
      <c r="Q62" s="1">
        <v>98067</v>
      </c>
      <c r="R62" s="1">
        <v>44987</v>
      </c>
      <c r="S62" s="1" t="s">
        <v>4384</v>
      </c>
      <c r="T62" s="1"/>
      <c r="U62" s="156"/>
      <c r="V62" s="156"/>
      <c r="W62" s="156"/>
      <c r="X62" s="1" t="s">
        <v>21097</v>
      </c>
      <c r="AB62" t="e">
        <v>#N/A</v>
      </c>
      <c r="AC62" s="1" t="e">
        <v>#N/A</v>
      </c>
      <c r="AD62" t="e">
        <v>#N/A</v>
      </c>
      <c r="AE62" s="1" t="e">
        <v>#N/A</v>
      </c>
    </row>
    <row r="63" spans="1:31" hidden="1">
      <c r="A63" s="1">
        <v>44987</v>
      </c>
      <c r="B63" s="16">
        <v>0.51041666666666663</v>
      </c>
      <c r="C63">
        <v>112459</v>
      </c>
      <c r="D63" t="s">
        <v>97</v>
      </c>
      <c r="E63" s="4" t="s">
        <v>2452</v>
      </c>
      <c r="F63" t="s">
        <v>2457</v>
      </c>
      <c r="G63" s="138" t="s">
        <v>70</v>
      </c>
      <c r="H63" t="s">
        <v>2455</v>
      </c>
      <c r="I63" t="s">
        <v>4383</v>
      </c>
      <c r="J63" t="s">
        <v>215</v>
      </c>
      <c r="K63" t="s">
        <v>119</v>
      </c>
      <c r="L63" t="s">
        <v>2453</v>
      </c>
      <c r="M63" s="1">
        <v>44987</v>
      </c>
      <c r="N63" s="69">
        <v>0.5075925925925926</v>
      </c>
      <c r="P63" s="17">
        <v>2021</v>
      </c>
      <c r="Q63" s="1">
        <v>98067</v>
      </c>
      <c r="R63" s="1">
        <v>44987</v>
      </c>
      <c r="S63" s="1" t="s">
        <v>4384</v>
      </c>
      <c r="T63" s="1"/>
      <c r="U63" s="156"/>
      <c r="V63" s="156"/>
      <c r="W63" s="156"/>
      <c r="X63" s="1" t="s">
        <v>21097</v>
      </c>
      <c r="AB63" t="e">
        <v>#N/A</v>
      </c>
      <c r="AC63" s="1" t="e">
        <v>#N/A</v>
      </c>
      <c r="AD63" t="e">
        <v>#N/A</v>
      </c>
      <c r="AE63" s="1" t="e">
        <v>#N/A</v>
      </c>
    </row>
    <row r="64" spans="1:31" hidden="1">
      <c r="A64" s="1">
        <v>44987</v>
      </c>
      <c r="B64" s="16">
        <v>0.52083333333333337</v>
      </c>
      <c r="C64">
        <v>112346</v>
      </c>
      <c r="D64" t="s">
        <v>99</v>
      </c>
      <c r="E64" s="4" t="s">
        <v>1124</v>
      </c>
      <c r="F64" t="s">
        <v>1129</v>
      </c>
      <c r="G64" s="138" t="s">
        <v>69</v>
      </c>
      <c r="H64" t="s">
        <v>1127</v>
      </c>
      <c r="I64" t="s">
        <v>4383</v>
      </c>
      <c r="J64" t="s">
        <v>251</v>
      </c>
      <c r="K64" t="s">
        <v>118</v>
      </c>
      <c r="L64" t="s">
        <v>1125</v>
      </c>
      <c r="M64" s="1">
        <v>44987</v>
      </c>
      <c r="N64" s="69">
        <v>0.54679398148148151</v>
      </c>
      <c r="P64" s="17">
        <v>2022</v>
      </c>
      <c r="Q64" s="1">
        <v>36247</v>
      </c>
      <c r="R64" s="1">
        <v>44987</v>
      </c>
      <c r="S64" s="1" t="s">
        <v>4384</v>
      </c>
      <c r="T64" s="1"/>
      <c r="U64" s="156"/>
      <c r="V64" s="156"/>
      <c r="W64" s="156"/>
      <c r="X64" s="1" t="s">
        <v>21097</v>
      </c>
      <c r="AB64">
        <v>0</v>
      </c>
      <c r="AC64" s="1">
        <v>0</v>
      </c>
      <c r="AD64">
        <v>0</v>
      </c>
      <c r="AE64" s="1">
        <v>44987</v>
      </c>
    </row>
    <row r="65" spans="1:31">
      <c r="A65" s="1">
        <v>45008</v>
      </c>
      <c r="B65" s="16">
        <v>0.33333333333333331</v>
      </c>
      <c r="C65">
        <v>112927</v>
      </c>
      <c r="D65" t="s">
        <v>103</v>
      </c>
      <c r="E65" s="4" t="s">
        <v>4280</v>
      </c>
      <c r="F65" t="s">
        <v>4281</v>
      </c>
      <c r="G65" s="138" t="s">
        <v>1</v>
      </c>
      <c r="H65" t="s">
        <v>4282</v>
      </c>
      <c r="I65" t="s">
        <v>4383</v>
      </c>
      <c r="J65" t="s">
        <v>367</v>
      </c>
      <c r="K65" t="s">
        <v>118</v>
      </c>
      <c r="M65" s="1"/>
      <c r="N65" s="69"/>
      <c r="P65" s="17">
        <v>2017</v>
      </c>
      <c r="Q65" s="1">
        <v>100070</v>
      </c>
      <c r="R65" s="1">
        <v>44832</v>
      </c>
      <c r="S65" s="1" t="s">
        <v>4384</v>
      </c>
      <c r="T65" s="1"/>
      <c r="U65" s="156"/>
      <c r="V65" s="156"/>
      <c r="W65" s="156"/>
      <c r="X65" s="1" t="s">
        <v>21097</v>
      </c>
      <c r="AB65" t="s">
        <v>89</v>
      </c>
      <c r="AC65" s="1">
        <v>45009</v>
      </c>
      <c r="AD65" t="s">
        <v>21073</v>
      </c>
      <c r="AE65" s="1">
        <v>2</v>
      </c>
    </row>
    <row r="66" spans="1:31" hidden="1">
      <c r="A66" s="1">
        <v>44987</v>
      </c>
      <c r="B66" s="16">
        <v>0.625</v>
      </c>
      <c r="C66">
        <v>112356</v>
      </c>
      <c r="D66" t="s">
        <v>97</v>
      </c>
      <c r="E66" s="4" t="s">
        <v>520</v>
      </c>
      <c r="F66" t="s">
        <v>525</v>
      </c>
      <c r="G66" s="138" t="s">
        <v>70</v>
      </c>
      <c r="H66" t="s">
        <v>523</v>
      </c>
      <c r="I66" t="s">
        <v>4383</v>
      </c>
      <c r="J66" t="s">
        <v>310</v>
      </c>
      <c r="K66" t="s">
        <v>120</v>
      </c>
      <c r="L66" t="s">
        <v>521</v>
      </c>
      <c r="M66" s="1">
        <v>44987</v>
      </c>
      <c r="N66" s="69">
        <v>0.62738425925925922</v>
      </c>
      <c r="P66" s="17">
        <v>2007</v>
      </c>
      <c r="Q66" s="1">
        <v>158482</v>
      </c>
      <c r="R66" s="1">
        <v>44987</v>
      </c>
      <c r="S66" s="1" t="s">
        <v>4384</v>
      </c>
      <c r="T66" s="1"/>
      <c r="U66" s="156"/>
      <c r="V66" s="156"/>
      <c r="W66" s="156"/>
      <c r="X66" s="1" t="s">
        <v>21097</v>
      </c>
      <c r="AB66">
        <v>0</v>
      </c>
      <c r="AC66" s="1">
        <v>0</v>
      </c>
      <c r="AD66">
        <v>0</v>
      </c>
      <c r="AE66" s="1">
        <v>44987</v>
      </c>
    </row>
    <row r="67" spans="1:31" hidden="1">
      <c r="A67" s="1">
        <v>44987</v>
      </c>
      <c r="B67" s="16">
        <v>0.66666666666666663</v>
      </c>
      <c r="C67">
        <v>112394</v>
      </c>
      <c r="D67" t="s">
        <v>103</v>
      </c>
      <c r="E67" s="4" t="s">
        <v>3814</v>
      </c>
      <c r="F67" t="s">
        <v>3815</v>
      </c>
      <c r="G67" s="138" t="s">
        <v>69</v>
      </c>
      <c r="H67" t="s">
        <v>3816</v>
      </c>
      <c r="I67" t="s">
        <v>4383</v>
      </c>
      <c r="J67" t="s">
        <v>295</v>
      </c>
      <c r="K67" t="s">
        <v>118</v>
      </c>
      <c r="L67" t="s">
        <v>4400</v>
      </c>
      <c r="M67" s="1">
        <v>44987</v>
      </c>
      <c r="N67" s="69">
        <v>0.67729166666666663</v>
      </c>
      <c r="P67" s="17">
        <v>2017</v>
      </c>
      <c r="Q67" s="1">
        <v>112794</v>
      </c>
      <c r="R67" s="1">
        <v>44987</v>
      </c>
      <c r="S67" s="1" t="s">
        <v>4384</v>
      </c>
      <c r="T67" s="1"/>
      <c r="U67" s="156"/>
      <c r="V67" s="156"/>
      <c r="W67" s="156"/>
      <c r="X67" s="1" t="s">
        <v>21097</v>
      </c>
      <c r="AB67">
        <v>0</v>
      </c>
      <c r="AC67" s="1">
        <v>0</v>
      </c>
      <c r="AD67">
        <v>0</v>
      </c>
      <c r="AE67" s="1">
        <v>44987</v>
      </c>
    </row>
    <row r="68" spans="1:31" hidden="1">
      <c r="A68" s="1">
        <v>44987</v>
      </c>
      <c r="B68" s="16">
        <v>0.70833333333333337</v>
      </c>
      <c r="C68">
        <v>112328</v>
      </c>
      <c r="D68" t="s">
        <v>99</v>
      </c>
      <c r="E68" s="4" t="s">
        <v>864</v>
      </c>
      <c r="F68" t="s">
        <v>869</v>
      </c>
      <c r="G68" s="138" t="s">
        <v>71</v>
      </c>
      <c r="H68" t="s">
        <v>867</v>
      </c>
      <c r="I68" t="s">
        <v>4383</v>
      </c>
      <c r="J68" t="s">
        <v>310</v>
      </c>
      <c r="K68" t="s">
        <v>119</v>
      </c>
      <c r="M68" s="1"/>
      <c r="N68" s="69"/>
      <c r="O68">
        <v>112445</v>
      </c>
      <c r="P68" s="17">
        <v>2016</v>
      </c>
      <c r="Q68" s="1">
        <v>132546</v>
      </c>
      <c r="R68" s="1">
        <v>44991</v>
      </c>
      <c r="S68" s="1" t="s">
        <v>4384</v>
      </c>
      <c r="T68" s="1"/>
      <c r="U68" s="156"/>
      <c r="V68" s="156"/>
      <c r="W68" s="156"/>
      <c r="X68" s="1" t="s">
        <v>21097</v>
      </c>
      <c r="AB68" t="s">
        <v>19950</v>
      </c>
      <c r="AC68" s="1">
        <v>44988</v>
      </c>
      <c r="AD68" t="s">
        <v>21032</v>
      </c>
      <c r="AE68" s="1">
        <v>3</v>
      </c>
    </row>
    <row r="69" spans="1:31" hidden="1">
      <c r="A69" s="1">
        <v>44988</v>
      </c>
      <c r="B69" s="16">
        <v>0.33333333333333331</v>
      </c>
      <c r="C69">
        <v>112330</v>
      </c>
      <c r="D69" t="s">
        <v>103</v>
      </c>
      <c r="E69" s="4" t="s">
        <v>1021</v>
      </c>
      <c r="F69" t="s">
        <v>1026</v>
      </c>
      <c r="G69" s="138" t="s">
        <v>71</v>
      </c>
      <c r="H69" t="s">
        <v>1024</v>
      </c>
      <c r="I69" t="s">
        <v>4383</v>
      </c>
      <c r="J69" t="s">
        <v>215</v>
      </c>
      <c r="K69" t="s">
        <v>119</v>
      </c>
      <c r="M69" s="1"/>
      <c r="N69" s="69"/>
      <c r="O69">
        <v>112448</v>
      </c>
      <c r="P69" s="17">
        <v>2019</v>
      </c>
      <c r="Q69" s="1">
        <v>130117</v>
      </c>
      <c r="R69" s="1">
        <v>44888</v>
      </c>
      <c r="S69" s="1" t="s">
        <v>4384</v>
      </c>
      <c r="T69" s="1"/>
      <c r="U69" s="156"/>
      <c r="V69" s="156"/>
      <c r="W69" s="156"/>
      <c r="X69" s="1" t="s">
        <v>21098</v>
      </c>
      <c r="AB69" t="e">
        <v>#N/A</v>
      </c>
      <c r="AC69" s="1" t="e">
        <v>#N/A</v>
      </c>
      <c r="AD69" t="e">
        <v>#N/A</v>
      </c>
      <c r="AE69" s="1" t="e">
        <v>#N/A</v>
      </c>
    </row>
    <row r="70" spans="1:31" hidden="1">
      <c r="A70" s="1">
        <v>44988</v>
      </c>
      <c r="B70" s="16">
        <v>0.33333333333333331</v>
      </c>
      <c r="C70">
        <v>112435</v>
      </c>
      <c r="D70" t="s">
        <v>101</v>
      </c>
      <c r="E70" s="4" t="s">
        <v>704</v>
      </c>
      <c r="F70" t="s">
        <v>709</v>
      </c>
      <c r="G70" s="138" t="s">
        <v>70</v>
      </c>
      <c r="H70" t="s">
        <v>707</v>
      </c>
      <c r="I70" t="s">
        <v>4383</v>
      </c>
      <c r="J70" t="s">
        <v>410</v>
      </c>
      <c r="K70" t="s">
        <v>118</v>
      </c>
      <c r="L70" t="s">
        <v>705</v>
      </c>
      <c r="M70" s="1">
        <v>44988</v>
      </c>
      <c r="N70" s="69">
        <v>0.34091435185185182</v>
      </c>
      <c r="P70" s="17">
        <v>2021</v>
      </c>
      <c r="Q70" s="1">
        <v>101332</v>
      </c>
      <c r="R70" s="1">
        <v>44988</v>
      </c>
      <c r="S70" s="1" t="s">
        <v>4384</v>
      </c>
      <c r="T70" s="1"/>
      <c r="U70" s="156"/>
      <c r="V70" s="156"/>
      <c r="W70" s="156"/>
      <c r="X70" s="1" t="s">
        <v>21098</v>
      </c>
      <c r="AB70">
        <v>0</v>
      </c>
      <c r="AC70" s="1">
        <v>0</v>
      </c>
      <c r="AD70">
        <v>0</v>
      </c>
      <c r="AE70" s="1">
        <v>44988</v>
      </c>
    </row>
    <row r="71" spans="1:31" hidden="1">
      <c r="A71" s="1">
        <v>44988</v>
      </c>
      <c r="B71" s="16">
        <v>0.33333333333333331</v>
      </c>
      <c r="C71">
        <v>112440</v>
      </c>
      <c r="D71" t="s">
        <v>103</v>
      </c>
      <c r="E71" s="4" t="s">
        <v>697</v>
      </c>
      <c r="F71" t="s">
        <v>702</v>
      </c>
      <c r="G71" s="138" t="s">
        <v>70</v>
      </c>
      <c r="H71" t="s">
        <v>700</v>
      </c>
      <c r="I71" t="s">
        <v>4383</v>
      </c>
      <c r="J71" t="s">
        <v>251</v>
      </c>
      <c r="K71" t="s">
        <v>120</v>
      </c>
      <c r="L71" t="s">
        <v>698</v>
      </c>
      <c r="M71" s="1">
        <v>44988</v>
      </c>
      <c r="N71" s="69">
        <v>0.34174768518518522</v>
      </c>
      <c r="P71" s="17">
        <v>2018</v>
      </c>
      <c r="Q71" s="1">
        <v>215918</v>
      </c>
      <c r="R71" s="1">
        <v>44988</v>
      </c>
      <c r="S71" s="1" t="s">
        <v>4384</v>
      </c>
      <c r="T71" s="1"/>
      <c r="U71" s="156"/>
      <c r="V71" s="156"/>
      <c r="W71" s="156" t="s">
        <v>45</v>
      </c>
      <c r="X71" s="1" t="s">
        <v>21098</v>
      </c>
      <c r="AB71">
        <v>0</v>
      </c>
      <c r="AC71" s="1">
        <v>0</v>
      </c>
      <c r="AD71">
        <v>0</v>
      </c>
      <c r="AE71" s="1">
        <v>44988</v>
      </c>
    </row>
    <row r="72" spans="1:31" hidden="1">
      <c r="A72" s="1">
        <v>44988</v>
      </c>
      <c r="B72" s="16">
        <v>0.33333333333333331</v>
      </c>
      <c r="C72">
        <v>112468</v>
      </c>
      <c r="D72" t="s">
        <v>97</v>
      </c>
      <c r="E72" s="4" t="s">
        <v>718</v>
      </c>
      <c r="F72" t="s">
        <v>723</v>
      </c>
      <c r="G72" s="138" t="s">
        <v>71</v>
      </c>
      <c r="H72" t="s">
        <v>721</v>
      </c>
      <c r="I72" t="s">
        <v>4383</v>
      </c>
      <c r="J72" t="s">
        <v>251</v>
      </c>
      <c r="K72" t="s">
        <v>119</v>
      </c>
      <c r="M72" s="1"/>
      <c r="N72" s="69"/>
      <c r="O72">
        <v>112472</v>
      </c>
      <c r="P72" s="17">
        <v>2020</v>
      </c>
      <c r="Q72" s="1">
        <v>31336</v>
      </c>
      <c r="R72" s="1">
        <v>44989</v>
      </c>
      <c r="S72" s="1" t="s">
        <v>4384</v>
      </c>
      <c r="T72" s="1"/>
      <c r="U72" s="156"/>
      <c r="V72" s="156"/>
      <c r="W72" s="156"/>
      <c r="X72" s="1" t="s">
        <v>21098</v>
      </c>
      <c r="AB72" t="e">
        <v>#N/A</v>
      </c>
      <c r="AC72" s="1" t="e">
        <v>#N/A</v>
      </c>
      <c r="AD72" t="e">
        <v>#N/A</v>
      </c>
      <c r="AE72" s="1" t="e">
        <v>#N/A</v>
      </c>
    </row>
    <row r="73" spans="1:31" hidden="1">
      <c r="A73" s="1">
        <v>44988</v>
      </c>
      <c r="B73" s="16">
        <v>0.34375</v>
      </c>
      <c r="C73">
        <v>112306</v>
      </c>
      <c r="D73" t="s">
        <v>101</v>
      </c>
      <c r="E73" s="4" t="s">
        <v>1110</v>
      </c>
      <c r="F73" t="s">
        <v>1115</v>
      </c>
      <c r="G73" s="138" t="s">
        <v>71</v>
      </c>
      <c r="H73" t="s">
        <v>1113</v>
      </c>
      <c r="I73" t="s">
        <v>4383</v>
      </c>
      <c r="J73" t="s">
        <v>295</v>
      </c>
      <c r="K73" t="s">
        <v>120</v>
      </c>
      <c r="M73" s="1"/>
      <c r="N73" s="69"/>
      <c r="O73">
        <v>112338</v>
      </c>
      <c r="P73" s="17">
        <v>2015</v>
      </c>
      <c r="Q73" s="1">
        <v>169011</v>
      </c>
      <c r="R73" s="1">
        <v>44827</v>
      </c>
      <c r="S73" s="1" t="s">
        <v>4384</v>
      </c>
      <c r="T73" s="1"/>
      <c r="U73" s="156"/>
      <c r="V73" s="156"/>
      <c r="W73" s="156"/>
      <c r="X73" s="1" t="s">
        <v>21098</v>
      </c>
      <c r="AB73" t="e">
        <v>#N/A</v>
      </c>
      <c r="AC73" s="1" t="e">
        <v>#N/A</v>
      </c>
      <c r="AD73" t="e">
        <v>#N/A</v>
      </c>
      <c r="AE73" s="1" t="e">
        <v>#N/A</v>
      </c>
    </row>
    <row r="74" spans="1:31" hidden="1">
      <c r="A74" s="1">
        <v>44988</v>
      </c>
      <c r="B74" s="16">
        <v>0.34375</v>
      </c>
      <c r="C74">
        <v>112445</v>
      </c>
      <c r="D74" t="s">
        <v>99</v>
      </c>
      <c r="E74" s="4" t="s">
        <v>864</v>
      </c>
      <c r="F74" t="s">
        <v>869</v>
      </c>
      <c r="G74" s="138" t="s">
        <v>75</v>
      </c>
      <c r="H74" t="s">
        <v>867</v>
      </c>
      <c r="I74" t="s">
        <v>4383</v>
      </c>
      <c r="J74" t="s">
        <v>310</v>
      </c>
      <c r="K74" t="s">
        <v>119</v>
      </c>
      <c r="M74" s="1"/>
      <c r="N74" s="69"/>
      <c r="P74" s="17">
        <v>2016</v>
      </c>
      <c r="Q74" s="1">
        <v>132546</v>
      </c>
      <c r="R74" s="1">
        <v>44991</v>
      </c>
      <c r="S74" s="1" t="s">
        <v>4384</v>
      </c>
      <c r="T74" s="1"/>
      <c r="U74" s="156"/>
      <c r="V74" s="156"/>
      <c r="W74" s="156"/>
      <c r="X74" s="1" t="s">
        <v>21098</v>
      </c>
      <c r="AB74" t="s">
        <v>100</v>
      </c>
      <c r="AC74" s="1">
        <v>44991</v>
      </c>
      <c r="AD74" t="s">
        <v>21033</v>
      </c>
      <c r="AE74" s="1">
        <v>4</v>
      </c>
    </row>
    <row r="75" spans="1:31" hidden="1">
      <c r="A75" s="1">
        <v>44988</v>
      </c>
      <c r="B75" s="16">
        <v>0.35416666666666669</v>
      </c>
      <c r="C75">
        <v>112297</v>
      </c>
      <c r="D75" t="s">
        <v>97</v>
      </c>
      <c r="E75" s="4" t="s">
        <v>562</v>
      </c>
      <c r="F75" t="s">
        <v>567</v>
      </c>
      <c r="G75" s="138" t="s">
        <v>70</v>
      </c>
      <c r="H75" t="s">
        <v>4401</v>
      </c>
      <c r="I75" t="s">
        <v>4402</v>
      </c>
      <c r="J75" t="s">
        <v>4403</v>
      </c>
      <c r="K75" t="s">
        <v>4404</v>
      </c>
      <c r="L75" t="s">
        <v>563</v>
      </c>
      <c r="M75" s="1">
        <v>44988</v>
      </c>
      <c r="N75" s="69">
        <v>0.35025462962962961</v>
      </c>
      <c r="P75" s="17">
        <v>2021</v>
      </c>
      <c r="Q75" s="1">
        <v>52645</v>
      </c>
      <c r="R75" s="1">
        <v>44988</v>
      </c>
      <c r="S75" s="1" t="s">
        <v>4384</v>
      </c>
      <c r="T75" s="1"/>
      <c r="U75" s="156"/>
      <c r="V75" s="156"/>
      <c r="W75" s="156"/>
      <c r="X75" s="1" t="s">
        <v>21098</v>
      </c>
      <c r="AB75">
        <v>0</v>
      </c>
      <c r="AC75" s="1">
        <v>0</v>
      </c>
      <c r="AD75">
        <v>0</v>
      </c>
      <c r="AE75" s="1">
        <v>44988</v>
      </c>
    </row>
    <row r="76" spans="1:31" hidden="1">
      <c r="A76" s="1">
        <v>44988</v>
      </c>
      <c r="B76" s="16">
        <v>0.35416666666666669</v>
      </c>
      <c r="C76">
        <v>112371</v>
      </c>
      <c r="D76" t="s">
        <v>101</v>
      </c>
      <c r="E76" s="4" t="s">
        <v>555</v>
      </c>
      <c r="F76" t="s">
        <v>3819</v>
      </c>
      <c r="G76" s="138" t="s">
        <v>70</v>
      </c>
      <c r="H76" t="s">
        <v>558</v>
      </c>
      <c r="I76" t="s">
        <v>4383</v>
      </c>
      <c r="J76" t="s">
        <v>223</v>
      </c>
      <c r="K76" t="s">
        <v>119</v>
      </c>
      <c r="L76" t="s">
        <v>556</v>
      </c>
      <c r="M76" s="1">
        <v>44988</v>
      </c>
      <c r="N76" s="69">
        <v>0.33487268518518515</v>
      </c>
      <c r="P76" s="17">
        <v>2021</v>
      </c>
      <c r="Q76" s="1">
        <v>26286</v>
      </c>
      <c r="R76" s="1">
        <v>44988</v>
      </c>
      <c r="S76" s="1" t="s">
        <v>4384</v>
      </c>
      <c r="T76" s="1"/>
      <c r="U76" s="156"/>
      <c r="V76" s="156"/>
      <c r="W76" s="156" t="s">
        <v>45</v>
      </c>
      <c r="X76" s="1" t="s">
        <v>21098</v>
      </c>
      <c r="AB76">
        <v>0</v>
      </c>
      <c r="AC76" s="1">
        <v>0</v>
      </c>
      <c r="AD76">
        <v>0</v>
      </c>
      <c r="AE76" s="1">
        <v>44988</v>
      </c>
    </row>
    <row r="77" spans="1:31" hidden="1">
      <c r="A77" s="1">
        <v>44988</v>
      </c>
      <c r="B77" s="16">
        <v>0.35416666666666669</v>
      </c>
      <c r="C77">
        <v>112410</v>
      </c>
      <c r="D77" t="s">
        <v>103</v>
      </c>
      <c r="E77" s="4" t="s">
        <v>569</v>
      </c>
      <c r="F77" t="s">
        <v>3730</v>
      </c>
      <c r="G77" s="138" t="s">
        <v>70</v>
      </c>
      <c r="H77" t="s">
        <v>572</v>
      </c>
      <c r="I77" t="s">
        <v>4383</v>
      </c>
      <c r="J77" t="s">
        <v>359</v>
      </c>
      <c r="K77" t="s">
        <v>118</v>
      </c>
      <c r="L77" t="s">
        <v>570</v>
      </c>
      <c r="M77" s="1">
        <v>44988</v>
      </c>
      <c r="N77" s="69">
        <v>0.36097222222222225</v>
      </c>
      <c r="P77" s="17">
        <v>2023</v>
      </c>
      <c r="Q77" s="1">
        <v>3580</v>
      </c>
      <c r="R77" s="1">
        <v>44988</v>
      </c>
      <c r="S77" s="1" t="s">
        <v>4384</v>
      </c>
      <c r="T77" s="1"/>
      <c r="U77" s="156"/>
      <c r="V77" s="156"/>
      <c r="W77" s="156" t="s">
        <v>45</v>
      </c>
      <c r="X77" s="1" t="s">
        <v>21098</v>
      </c>
      <c r="AB77">
        <v>0</v>
      </c>
      <c r="AC77" s="1">
        <v>0</v>
      </c>
      <c r="AD77">
        <v>0</v>
      </c>
      <c r="AE77" s="1">
        <v>44988</v>
      </c>
    </row>
    <row r="78" spans="1:31" hidden="1">
      <c r="A78" s="1">
        <v>44988</v>
      </c>
      <c r="B78" s="16">
        <v>0.375</v>
      </c>
      <c r="C78">
        <v>112248</v>
      </c>
      <c r="D78" t="s">
        <v>103</v>
      </c>
      <c r="E78" s="4" t="s">
        <v>3821</v>
      </c>
      <c r="F78" t="s">
        <v>3822</v>
      </c>
      <c r="G78" s="138" t="s">
        <v>75</v>
      </c>
      <c r="H78" t="s">
        <v>3823</v>
      </c>
      <c r="I78" t="s">
        <v>4383</v>
      </c>
      <c r="J78" t="s">
        <v>215</v>
      </c>
      <c r="K78" t="s">
        <v>119</v>
      </c>
      <c r="M78" s="1"/>
      <c r="N78" s="69"/>
      <c r="P78" s="17">
        <v>2016</v>
      </c>
      <c r="Q78" s="1">
        <v>91501</v>
      </c>
      <c r="R78" s="1">
        <v>44988</v>
      </c>
      <c r="S78" s="1" t="s">
        <v>4384</v>
      </c>
      <c r="T78" s="1"/>
      <c r="U78" s="156"/>
      <c r="V78" s="156"/>
      <c r="W78" s="156"/>
      <c r="X78" s="1" t="s">
        <v>21098</v>
      </c>
      <c r="AB78" t="s">
        <v>19951</v>
      </c>
      <c r="AC78" s="1">
        <v>44988</v>
      </c>
      <c r="AD78" t="s">
        <v>21034</v>
      </c>
      <c r="AE78" s="1">
        <v>0</v>
      </c>
    </row>
    <row r="79" spans="1:31" hidden="1">
      <c r="A79" s="1">
        <v>44988</v>
      </c>
      <c r="B79" s="16">
        <v>0.375</v>
      </c>
      <c r="C79">
        <v>112302</v>
      </c>
      <c r="D79" t="s">
        <v>101</v>
      </c>
      <c r="E79" s="4" t="s">
        <v>583</v>
      </c>
      <c r="F79" t="s">
        <v>589</v>
      </c>
      <c r="G79" s="138" t="s">
        <v>70</v>
      </c>
      <c r="H79" t="s">
        <v>586</v>
      </c>
      <c r="I79" t="s">
        <v>4383</v>
      </c>
      <c r="J79" t="s">
        <v>587</v>
      </c>
      <c r="K79" t="s">
        <v>120</v>
      </c>
      <c r="L79" t="s">
        <v>584</v>
      </c>
      <c r="M79" s="1">
        <v>44988</v>
      </c>
      <c r="N79" s="69">
        <v>0.37745370370370374</v>
      </c>
      <c r="P79" s="17">
        <v>2013</v>
      </c>
      <c r="Q79" s="1">
        <v>80050</v>
      </c>
      <c r="R79" s="1">
        <v>44988</v>
      </c>
      <c r="S79" s="1" t="s">
        <v>4384</v>
      </c>
      <c r="T79" s="1"/>
      <c r="U79" s="156"/>
      <c r="V79" s="156"/>
      <c r="W79" s="156" t="s">
        <v>45</v>
      </c>
      <c r="X79" s="1" t="s">
        <v>21098</v>
      </c>
      <c r="AB79">
        <v>0</v>
      </c>
      <c r="AC79" s="1">
        <v>0</v>
      </c>
      <c r="AD79">
        <v>0</v>
      </c>
      <c r="AE79" s="1">
        <v>44988</v>
      </c>
    </row>
    <row r="80" spans="1:31" hidden="1">
      <c r="A80" s="1">
        <v>44988</v>
      </c>
      <c r="B80" s="16">
        <v>0.375</v>
      </c>
      <c r="C80">
        <v>112379</v>
      </c>
      <c r="D80" t="s">
        <v>103</v>
      </c>
      <c r="E80" s="4" t="s">
        <v>591</v>
      </c>
      <c r="F80" t="s">
        <v>3730</v>
      </c>
      <c r="G80" s="138" t="s">
        <v>70</v>
      </c>
      <c r="H80" t="s">
        <v>3825</v>
      </c>
      <c r="I80" t="s">
        <v>4383</v>
      </c>
      <c r="J80" t="s">
        <v>425</v>
      </c>
      <c r="K80" t="s">
        <v>118</v>
      </c>
      <c r="L80" t="s">
        <v>592</v>
      </c>
      <c r="M80" s="1">
        <v>44988</v>
      </c>
      <c r="N80" s="69">
        <v>0.37771990740740741</v>
      </c>
      <c r="P80" s="17">
        <v>2022</v>
      </c>
      <c r="Q80" s="1">
        <v>7175</v>
      </c>
      <c r="R80" s="1">
        <v>44988</v>
      </c>
      <c r="S80" s="1" t="s">
        <v>4384</v>
      </c>
      <c r="T80" s="1"/>
      <c r="U80" s="156"/>
      <c r="V80" s="156"/>
      <c r="W80" s="156"/>
      <c r="X80" s="1" t="s">
        <v>21098</v>
      </c>
      <c r="AB80">
        <v>0</v>
      </c>
      <c r="AC80" s="1">
        <v>0</v>
      </c>
      <c r="AD80">
        <v>0</v>
      </c>
      <c r="AE80" s="1">
        <v>44988</v>
      </c>
    </row>
    <row r="81" spans="1:31" hidden="1">
      <c r="A81" s="1">
        <v>44988</v>
      </c>
      <c r="B81" s="16">
        <v>0.375</v>
      </c>
      <c r="C81">
        <v>112473</v>
      </c>
      <c r="D81" t="s">
        <v>103</v>
      </c>
      <c r="E81" s="4" t="s">
        <v>3821</v>
      </c>
      <c r="F81" t="s">
        <v>3822</v>
      </c>
      <c r="G81" s="138" t="s">
        <v>70</v>
      </c>
      <c r="H81" t="s">
        <v>3823</v>
      </c>
      <c r="I81" t="s">
        <v>4383</v>
      </c>
      <c r="J81" t="s">
        <v>215</v>
      </c>
      <c r="K81" t="s">
        <v>119</v>
      </c>
      <c r="L81" t="s">
        <v>4405</v>
      </c>
      <c r="M81" s="1">
        <v>44988</v>
      </c>
      <c r="N81" s="69">
        <v>0.36615740740740743</v>
      </c>
      <c r="P81" s="17">
        <v>2016</v>
      </c>
      <c r="Q81" s="1">
        <v>91501</v>
      </c>
      <c r="R81" s="1">
        <v>44988</v>
      </c>
      <c r="S81" s="1" t="s">
        <v>4384</v>
      </c>
      <c r="T81" s="1"/>
      <c r="U81" s="156"/>
      <c r="V81" s="156"/>
      <c r="W81" s="156"/>
      <c r="X81" s="1" t="s">
        <v>21098</v>
      </c>
      <c r="AB81" t="e">
        <v>#N/A</v>
      </c>
      <c r="AC81" s="1" t="e">
        <v>#N/A</v>
      </c>
      <c r="AD81" t="e">
        <v>#N/A</v>
      </c>
      <c r="AE81" s="1" t="e">
        <v>#N/A</v>
      </c>
    </row>
    <row r="82" spans="1:31" hidden="1">
      <c r="A82" s="1">
        <v>44988</v>
      </c>
      <c r="B82" s="16">
        <v>0.39583333333333331</v>
      </c>
      <c r="C82">
        <v>112388</v>
      </c>
      <c r="D82" t="s">
        <v>103</v>
      </c>
      <c r="E82" s="4" t="s">
        <v>576</v>
      </c>
      <c r="F82" t="s">
        <v>581</v>
      </c>
      <c r="G82" s="138" t="s">
        <v>70</v>
      </c>
      <c r="H82" t="s">
        <v>579</v>
      </c>
      <c r="I82" t="s">
        <v>4383</v>
      </c>
      <c r="J82" t="s">
        <v>266</v>
      </c>
      <c r="K82" t="s">
        <v>120</v>
      </c>
      <c r="L82" t="s">
        <v>577</v>
      </c>
      <c r="M82" s="1">
        <v>44988</v>
      </c>
      <c r="N82" s="69">
        <v>0.36624999999999996</v>
      </c>
      <c r="P82" s="17">
        <v>2021</v>
      </c>
      <c r="Q82" s="1">
        <v>41007</v>
      </c>
      <c r="R82" s="1">
        <v>44988</v>
      </c>
      <c r="S82" s="1" t="s">
        <v>4384</v>
      </c>
      <c r="T82" s="1"/>
      <c r="U82" s="156"/>
      <c r="V82" s="156"/>
      <c r="W82" s="156" t="s">
        <v>45</v>
      </c>
      <c r="X82" s="1" t="s">
        <v>21098</v>
      </c>
      <c r="AB82">
        <v>0</v>
      </c>
      <c r="AC82" s="1">
        <v>0</v>
      </c>
      <c r="AD82">
        <v>0</v>
      </c>
      <c r="AE82" s="1">
        <v>44988</v>
      </c>
    </row>
    <row r="83" spans="1:31" hidden="1">
      <c r="A83" s="1">
        <v>44988</v>
      </c>
      <c r="B83" s="16">
        <v>0.39583333333333331</v>
      </c>
      <c r="C83">
        <v>112404</v>
      </c>
      <c r="D83" t="s">
        <v>99</v>
      </c>
      <c r="E83" s="4" t="s">
        <v>598</v>
      </c>
      <c r="F83" t="s">
        <v>603</v>
      </c>
      <c r="G83" s="138" t="s">
        <v>70</v>
      </c>
      <c r="H83" t="s">
        <v>601</v>
      </c>
      <c r="I83" t="s">
        <v>4383</v>
      </c>
      <c r="J83" t="s">
        <v>266</v>
      </c>
      <c r="K83" t="s">
        <v>118</v>
      </c>
      <c r="L83" t="s">
        <v>599</v>
      </c>
      <c r="M83" s="1">
        <v>44988</v>
      </c>
      <c r="N83" s="69">
        <v>0.38836805555555554</v>
      </c>
      <c r="P83" s="17">
        <v>2021</v>
      </c>
      <c r="Q83" s="1">
        <v>39624</v>
      </c>
      <c r="R83" s="1">
        <v>44988</v>
      </c>
      <c r="S83" s="1" t="s">
        <v>4384</v>
      </c>
      <c r="T83" s="1"/>
      <c r="U83" s="156"/>
      <c r="V83" s="156"/>
      <c r="W83" s="156" t="s">
        <v>45</v>
      </c>
      <c r="X83" s="1" t="s">
        <v>21098</v>
      </c>
      <c r="AB83">
        <v>0</v>
      </c>
      <c r="AC83" s="1">
        <v>0</v>
      </c>
      <c r="AD83">
        <v>0</v>
      </c>
      <c r="AE83" s="1">
        <v>44988</v>
      </c>
    </row>
    <row r="84" spans="1:31" hidden="1">
      <c r="A84" s="1">
        <v>44988</v>
      </c>
      <c r="B84" s="16">
        <v>0.41666666666666669</v>
      </c>
      <c r="C84">
        <v>112332</v>
      </c>
      <c r="D84" t="s">
        <v>97</v>
      </c>
      <c r="E84" s="4" t="s">
        <v>613</v>
      </c>
      <c r="F84" t="s">
        <v>619</v>
      </c>
      <c r="G84" s="138" t="s">
        <v>70</v>
      </c>
      <c r="H84" t="s">
        <v>616</v>
      </c>
      <c r="I84" t="s">
        <v>4383</v>
      </c>
      <c r="J84" t="s">
        <v>617</v>
      </c>
      <c r="K84" t="s">
        <v>118</v>
      </c>
      <c r="L84" t="s">
        <v>614</v>
      </c>
      <c r="M84" s="1">
        <v>44988</v>
      </c>
      <c r="N84" s="69">
        <v>0.42548611111111106</v>
      </c>
      <c r="P84" s="17">
        <v>2019</v>
      </c>
      <c r="Q84" s="1">
        <v>61541</v>
      </c>
      <c r="R84" s="1">
        <v>44988</v>
      </c>
      <c r="S84" s="1" t="s">
        <v>4384</v>
      </c>
      <c r="T84" s="1"/>
      <c r="U84" s="156"/>
      <c r="V84" s="156"/>
      <c r="W84" s="156"/>
      <c r="X84" s="1" t="s">
        <v>21098</v>
      </c>
      <c r="AB84">
        <v>0</v>
      </c>
      <c r="AC84" s="1">
        <v>0</v>
      </c>
      <c r="AD84">
        <v>0</v>
      </c>
      <c r="AE84" s="1">
        <v>44988</v>
      </c>
    </row>
    <row r="85" spans="1:31" hidden="1">
      <c r="A85" s="1">
        <v>44988</v>
      </c>
      <c r="B85" s="16">
        <v>0.41666666666666669</v>
      </c>
      <c r="C85">
        <v>112393</v>
      </c>
      <c r="D85" t="s">
        <v>99</v>
      </c>
      <c r="E85" s="4" t="s">
        <v>670</v>
      </c>
      <c r="F85" t="s">
        <v>3831</v>
      </c>
      <c r="G85" s="138" t="s">
        <v>69</v>
      </c>
      <c r="H85" t="s">
        <v>673</v>
      </c>
      <c r="I85" t="s">
        <v>4383</v>
      </c>
      <c r="J85" t="s">
        <v>310</v>
      </c>
      <c r="K85" t="s">
        <v>120</v>
      </c>
      <c r="L85" t="s">
        <v>671</v>
      </c>
      <c r="M85" s="1">
        <v>44988</v>
      </c>
      <c r="N85" s="69">
        <v>0.43048611111111112</v>
      </c>
      <c r="P85" s="17">
        <v>2014</v>
      </c>
      <c r="Q85" s="1">
        <v>132499</v>
      </c>
      <c r="R85" s="1">
        <v>44988</v>
      </c>
      <c r="S85" s="1" t="s">
        <v>4384</v>
      </c>
      <c r="T85" s="1"/>
      <c r="U85" s="156"/>
      <c r="V85" s="156"/>
      <c r="W85" s="156"/>
      <c r="X85" s="1" t="s">
        <v>21098</v>
      </c>
      <c r="AB85">
        <v>0</v>
      </c>
      <c r="AC85" s="1">
        <v>0</v>
      </c>
      <c r="AD85">
        <v>0</v>
      </c>
      <c r="AE85" s="1">
        <v>44988</v>
      </c>
    </row>
    <row r="86" spans="1:31" hidden="1">
      <c r="A86" s="1">
        <v>44988</v>
      </c>
      <c r="B86" s="16">
        <v>0.4375</v>
      </c>
      <c r="C86">
        <v>112432</v>
      </c>
      <c r="D86" t="s">
        <v>97</v>
      </c>
      <c r="E86" s="4" t="s">
        <v>605</v>
      </c>
      <c r="F86" t="s">
        <v>611</v>
      </c>
      <c r="G86" s="138" t="s">
        <v>70</v>
      </c>
      <c r="H86" t="s">
        <v>608</v>
      </c>
      <c r="I86" t="s">
        <v>4383</v>
      </c>
      <c r="J86" t="s">
        <v>609</v>
      </c>
      <c r="K86" t="s">
        <v>118</v>
      </c>
      <c r="L86" t="s">
        <v>606</v>
      </c>
      <c r="M86" s="1">
        <v>44988</v>
      </c>
      <c r="N86" s="69">
        <v>0.41548611111111106</v>
      </c>
      <c r="P86" s="17">
        <v>2022</v>
      </c>
      <c r="Q86" s="1">
        <v>3782</v>
      </c>
      <c r="R86" s="1">
        <v>44988</v>
      </c>
      <c r="S86" s="1" t="s">
        <v>4384</v>
      </c>
      <c r="T86" s="1"/>
      <c r="U86" s="156"/>
      <c r="V86" s="156"/>
      <c r="W86" s="156"/>
      <c r="X86" s="1" t="s">
        <v>21098</v>
      </c>
      <c r="AB86">
        <v>0</v>
      </c>
      <c r="AC86" s="1">
        <v>0</v>
      </c>
      <c r="AD86">
        <v>0</v>
      </c>
      <c r="AE86" s="1">
        <v>44988</v>
      </c>
    </row>
    <row r="87" spans="1:31" hidden="1">
      <c r="A87" s="1">
        <v>44988</v>
      </c>
      <c r="B87" s="16">
        <v>0.45833333333333331</v>
      </c>
      <c r="C87">
        <v>112407</v>
      </c>
      <c r="D87" t="s">
        <v>99</v>
      </c>
      <c r="E87" s="4" t="s">
        <v>1131</v>
      </c>
      <c r="F87" t="s">
        <v>1136</v>
      </c>
      <c r="G87" s="138" t="s">
        <v>70</v>
      </c>
      <c r="H87" t="s">
        <v>1134</v>
      </c>
      <c r="I87" t="s">
        <v>4383</v>
      </c>
      <c r="J87" t="s">
        <v>367</v>
      </c>
      <c r="K87" t="s">
        <v>118</v>
      </c>
      <c r="L87" t="s">
        <v>1132</v>
      </c>
      <c r="M87" s="1">
        <v>44988</v>
      </c>
      <c r="N87" s="69">
        <v>0.45974537037037039</v>
      </c>
      <c r="P87" s="17">
        <v>2016</v>
      </c>
      <c r="Q87" s="1">
        <v>180473</v>
      </c>
      <c r="R87" s="1">
        <v>44988</v>
      </c>
      <c r="S87" s="1" t="s">
        <v>4384</v>
      </c>
      <c r="T87" s="1"/>
      <c r="U87" s="156"/>
      <c r="V87" s="156"/>
      <c r="W87" s="156"/>
      <c r="X87" s="1" t="s">
        <v>21098</v>
      </c>
      <c r="AB87">
        <v>0</v>
      </c>
      <c r="AC87" s="1">
        <v>0</v>
      </c>
      <c r="AD87">
        <v>0</v>
      </c>
      <c r="AE87" s="1">
        <v>44988</v>
      </c>
    </row>
    <row r="88" spans="1:31" hidden="1">
      <c r="A88" s="1">
        <v>44988</v>
      </c>
      <c r="B88" s="16">
        <v>0.45833333333333331</v>
      </c>
      <c r="C88">
        <v>112437</v>
      </c>
      <c r="D88" t="s">
        <v>99</v>
      </c>
      <c r="E88" s="4" t="s">
        <v>711</v>
      </c>
      <c r="F88" t="s">
        <v>716</v>
      </c>
      <c r="G88" s="138" t="s">
        <v>70</v>
      </c>
      <c r="H88" t="s">
        <v>714</v>
      </c>
      <c r="I88" t="s">
        <v>4383</v>
      </c>
      <c r="J88" t="s">
        <v>359</v>
      </c>
      <c r="K88" t="s">
        <v>119</v>
      </c>
      <c r="L88" t="s">
        <v>712</v>
      </c>
      <c r="M88" s="1">
        <v>44988</v>
      </c>
      <c r="N88" s="69">
        <v>0.4594212962962963</v>
      </c>
      <c r="P88" s="17">
        <v>2019</v>
      </c>
      <c r="Q88" s="1">
        <v>109529</v>
      </c>
      <c r="R88" s="1">
        <v>44988</v>
      </c>
      <c r="S88" s="1" t="s">
        <v>4384</v>
      </c>
      <c r="T88" s="1"/>
      <c r="U88" s="156"/>
      <c r="V88" s="156"/>
      <c r="W88" s="156" t="s">
        <v>45</v>
      </c>
      <c r="X88" s="1" t="s">
        <v>21098</v>
      </c>
      <c r="AB88">
        <v>0</v>
      </c>
      <c r="AC88" s="1">
        <v>0</v>
      </c>
      <c r="AD88">
        <v>0</v>
      </c>
      <c r="AE88" s="1">
        <v>44988</v>
      </c>
    </row>
    <row r="89" spans="1:31" hidden="1">
      <c r="A89" s="1">
        <v>44988</v>
      </c>
      <c r="B89" s="16">
        <v>0.45833333333333331</v>
      </c>
      <c r="C89">
        <v>112438</v>
      </c>
      <c r="D89" t="s">
        <v>101</v>
      </c>
      <c r="E89" s="4" t="s">
        <v>628</v>
      </c>
      <c r="F89" t="s">
        <v>633</v>
      </c>
      <c r="G89" s="138" t="s">
        <v>70</v>
      </c>
      <c r="H89" t="s">
        <v>631</v>
      </c>
      <c r="I89" t="s">
        <v>4383</v>
      </c>
      <c r="J89" t="s">
        <v>215</v>
      </c>
      <c r="K89" t="s">
        <v>120</v>
      </c>
      <c r="L89" t="s">
        <v>629</v>
      </c>
      <c r="M89" s="1">
        <v>44988</v>
      </c>
      <c r="N89" s="69">
        <v>0.45760416666666665</v>
      </c>
      <c r="P89" s="17">
        <v>2018</v>
      </c>
      <c r="Q89" s="1">
        <v>103861</v>
      </c>
      <c r="R89" s="1">
        <v>44988</v>
      </c>
      <c r="S89" s="1" t="s">
        <v>4384</v>
      </c>
      <c r="T89" s="1"/>
      <c r="U89" s="156"/>
      <c r="V89" s="156"/>
      <c r="W89" s="156"/>
      <c r="X89" s="1" t="s">
        <v>21098</v>
      </c>
      <c r="AB89">
        <v>0</v>
      </c>
      <c r="AC89" s="1">
        <v>0</v>
      </c>
      <c r="AD89">
        <v>0</v>
      </c>
      <c r="AE89" s="1">
        <v>44988</v>
      </c>
    </row>
    <row r="90" spans="1:31" hidden="1">
      <c r="A90" s="1">
        <v>44988</v>
      </c>
      <c r="B90" s="16">
        <v>0.47916666666666669</v>
      </c>
      <c r="C90">
        <v>112409</v>
      </c>
      <c r="D90" t="s">
        <v>97</v>
      </c>
      <c r="E90" s="4" t="s">
        <v>815</v>
      </c>
      <c r="F90" t="s">
        <v>820</v>
      </c>
      <c r="G90" s="138" t="s">
        <v>69</v>
      </c>
      <c r="H90" t="s">
        <v>818</v>
      </c>
      <c r="I90" t="s">
        <v>4383</v>
      </c>
      <c r="J90" t="s">
        <v>231</v>
      </c>
      <c r="K90" t="s">
        <v>118</v>
      </c>
      <c r="L90" t="s">
        <v>816</v>
      </c>
      <c r="M90" s="1">
        <v>44988</v>
      </c>
      <c r="N90" s="69">
        <v>0.49621527777777774</v>
      </c>
      <c r="P90" s="17">
        <v>2016</v>
      </c>
      <c r="Q90" s="1">
        <v>120383</v>
      </c>
      <c r="R90" s="1">
        <v>44988</v>
      </c>
      <c r="S90" s="1" t="s">
        <v>4384</v>
      </c>
      <c r="T90" s="1"/>
      <c r="U90" s="156"/>
      <c r="V90" s="156"/>
      <c r="W90" s="156"/>
      <c r="X90" s="1" t="s">
        <v>21098</v>
      </c>
      <c r="AB90">
        <v>0</v>
      </c>
      <c r="AC90" s="1">
        <v>0</v>
      </c>
      <c r="AD90">
        <v>0</v>
      </c>
      <c r="AE90" s="1">
        <v>44988</v>
      </c>
    </row>
    <row r="91" spans="1:31" hidden="1">
      <c r="A91" s="1">
        <v>44988</v>
      </c>
      <c r="B91" s="16">
        <v>0.47916666666666669</v>
      </c>
      <c r="C91">
        <v>112442</v>
      </c>
      <c r="D91" t="s">
        <v>103</v>
      </c>
      <c r="E91" s="4" t="s">
        <v>1091</v>
      </c>
      <c r="F91" t="s">
        <v>3911</v>
      </c>
      <c r="G91" s="138" t="s">
        <v>71</v>
      </c>
      <c r="H91" t="s">
        <v>935</v>
      </c>
      <c r="I91" t="s">
        <v>4383</v>
      </c>
      <c r="J91" t="s">
        <v>231</v>
      </c>
      <c r="K91" t="s">
        <v>119</v>
      </c>
      <c r="M91" s="1"/>
      <c r="N91" s="69"/>
      <c r="O91">
        <v>112444</v>
      </c>
      <c r="P91" s="17">
        <v>2017</v>
      </c>
      <c r="Q91" s="1">
        <v>61854</v>
      </c>
      <c r="R91" s="1">
        <v>44704</v>
      </c>
      <c r="S91" s="1" t="s">
        <v>4384</v>
      </c>
      <c r="T91" s="1"/>
      <c r="U91" s="156"/>
      <c r="V91" s="156"/>
      <c r="W91" s="156" t="s">
        <v>45</v>
      </c>
      <c r="X91" s="1" t="s">
        <v>21098</v>
      </c>
      <c r="AB91" t="e">
        <v>#N/A</v>
      </c>
      <c r="AC91" s="1" t="e">
        <v>#N/A</v>
      </c>
      <c r="AD91" t="e">
        <v>#N/A</v>
      </c>
      <c r="AE91" s="1" t="e">
        <v>#N/A</v>
      </c>
    </row>
    <row r="92" spans="1:31" hidden="1">
      <c r="A92" s="1">
        <v>44988</v>
      </c>
      <c r="B92" s="16">
        <v>0.47916666666666669</v>
      </c>
      <c r="C92">
        <v>112460</v>
      </c>
      <c r="D92" t="s">
        <v>97</v>
      </c>
      <c r="E92" s="4" t="s">
        <v>635</v>
      </c>
      <c r="F92" t="s">
        <v>640</v>
      </c>
      <c r="G92" s="138" t="s">
        <v>70</v>
      </c>
      <c r="H92" t="s">
        <v>4406</v>
      </c>
      <c r="I92" t="s">
        <v>4383</v>
      </c>
      <c r="J92" t="s">
        <v>231</v>
      </c>
      <c r="K92" t="s">
        <v>119</v>
      </c>
      <c r="L92" t="s">
        <v>636</v>
      </c>
      <c r="M92" s="1">
        <v>44988</v>
      </c>
      <c r="N92" s="69">
        <v>0.4854282407407407</v>
      </c>
      <c r="P92" s="17">
        <v>2021</v>
      </c>
      <c r="Q92" s="1">
        <v>79378</v>
      </c>
      <c r="R92" s="1">
        <v>44988</v>
      </c>
      <c r="S92" s="1" t="s">
        <v>4384</v>
      </c>
      <c r="T92" s="1"/>
      <c r="U92" s="156"/>
      <c r="V92" s="156"/>
      <c r="W92" s="156"/>
      <c r="X92" s="1" t="s">
        <v>21098</v>
      </c>
      <c r="AB92">
        <v>0</v>
      </c>
      <c r="AC92" s="1">
        <v>0</v>
      </c>
      <c r="AD92">
        <v>0</v>
      </c>
      <c r="AE92" s="1">
        <v>44988</v>
      </c>
    </row>
    <row r="93" spans="1:31" hidden="1">
      <c r="A93" s="1">
        <v>44988</v>
      </c>
      <c r="B93" s="16">
        <v>0.5</v>
      </c>
      <c r="C93">
        <v>112408</v>
      </c>
      <c r="D93" t="s">
        <v>97</v>
      </c>
      <c r="E93" s="4" t="s">
        <v>815</v>
      </c>
      <c r="F93" t="s">
        <v>820</v>
      </c>
      <c r="G93" s="138" t="s">
        <v>71</v>
      </c>
      <c r="H93" t="s">
        <v>818</v>
      </c>
      <c r="I93" t="s">
        <v>4383</v>
      </c>
      <c r="J93" t="s">
        <v>231</v>
      </c>
      <c r="K93" t="s">
        <v>118</v>
      </c>
      <c r="M93" s="1"/>
      <c r="N93" s="69"/>
      <c r="O93">
        <v>112409</v>
      </c>
      <c r="P93" s="17">
        <v>2016</v>
      </c>
      <c r="Q93" s="1">
        <v>120383</v>
      </c>
      <c r="R93" s="1">
        <v>44988</v>
      </c>
      <c r="S93" s="1" t="s">
        <v>4384</v>
      </c>
      <c r="T93" s="1"/>
      <c r="U93" s="156"/>
      <c r="V93" s="156"/>
      <c r="W93" s="156"/>
      <c r="X93" s="1" t="s">
        <v>21098</v>
      </c>
      <c r="AB93" t="e">
        <v>#N/A</v>
      </c>
      <c r="AC93" s="1" t="e">
        <v>#N/A</v>
      </c>
      <c r="AD93" t="e">
        <v>#N/A</v>
      </c>
      <c r="AE93" s="1" t="e">
        <v>#N/A</v>
      </c>
    </row>
    <row r="94" spans="1:31" hidden="1">
      <c r="A94" s="1">
        <v>44988</v>
      </c>
      <c r="B94" s="16">
        <v>0.5</v>
      </c>
      <c r="C94">
        <v>112446</v>
      </c>
      <c r="D94" t="s">
        <v>101</v>
      </c>
      <c r="E94" s="4" t="s">
        <v>642</v>
      </c>
      <c r="F94" t="s">
        <v>647</v>
      </c>
      <c r="G94" s="138" t="s">
        <v>71</v>
      </c>
      <c r="H94" t="s">
        <v>645</v>
      </c>
      <c r="I94" t="s">
        <v>4383</v>
      </c>
      <c r="J94" t="s">
        <v>231</v>
      </c>
      <c r="K94" t="s">
        <v>118</v>
      </c>
      <c r="M94" s="1"/>
      <c r="N94" s="69"/>
      <c r="O94">
        <v>112469</v>
      </c>
      <c r="P94" s="17">
        <v>2019</v>
      </c>
      <c r="Q94" s="1">
        <v>101174</v>
      </c>
      <c r="R94" s="1">
        <v>44988</v>
      </c>
      <c r="S94" s="1" t="s">
        <v>4384</v>
      </c>
      <c r="T94" s="1"/>
      <c r="U94" s="156"/>
      <c r="V94" s="156"/>
      <c r="W94" s="156" t="s">
        <v>45</v>
      </c>
      <c r="X94" s="1" t="s">
        <v>21098</v>
      </c>
      <c r="AB94" t="e">
        <v>#N/A</v>
      </c>
      <c r="AC94" s="1" t="e">
        <v>#N/A</v>
      </c>
      <c r="AD94" t="e">
        <v>#N/A</v>
      </c>
      <c r="AE94" s="1" t="e">
        <v>#N/A</v>
      </c>
    </row>
    <row r="95" spans="1:31" hidden="1">
      <c r="A95" s="1">
        <v>44988</v>
      </c>
      <c r="B95" s="16">
        <v>0.54166666666666663</v>
      </c>
      <c r="C95">
        <v>112469</v>
      </c>
      <c r="D95" t="s">
        <v>101</v>
      </c>
      <c r="E95" s="4" t="s">
        <v>642</v>
      </c>
      <c r="F95" t="s">
        <v>647</v>
      </c>
      <c r="G95" s="138" t="s">
        <v>70</v>
      </c>
      <c r="H95" t="s">
        <v>645</v>
      </c>
      <c r="I95" t="s">
        <v>4383</v>
      </c>
      <c r="J95" t="s">
        <v>231</v>
      </c>
      <c r="K95" t="s">
        <v>118</v>
      </c>
      <c r="L95" t="s">
        <v>643</v>
      </c>
      <c r="M95" s="1">
        <v>44988</v>
      </c>
      <c r="N95" s="69">
        <v>0.54135416666666669</v>
      </c>
      <c r="P95" s="17">
        <v>2019</v>
      </c>
      <c r="Q95" s="1">
        <v>101174</v>
      </c>
      <c r="R95" s="1">
        <v>44988</v>
      </c>
      <c r="S95" s="1" t="s">
        <v>4384</v>
      </c>
      <c r="T95" s="1"/>
      <c r="U95" s="156"/>
      <c r="V95" s="156"/>
      <c r="W95" s="156" t="s">
        <v>45</v>
      </c>
      <c r="X95" s="1" t="s">
        <v>21098</v>
      </c>
      <c r="AB95">
        <v>0</v>
      </c>
      <c r="AC95" s="1">
        <v>0</v>
      </c>
      <c r="AD95">
        <v>0</v>
      </c>
      <c r="AE95" s="1">
        <v>44988</v>
      </c>
    </row>
    <row r="96" spans="1:31">
      <c r="A96" s="1">
        <v>44987</v>
      </c>
      <c r="B96" s="16">
        <v>0.58333333333333337</v>
      </c>
      <c r="C96">
        <v>112320</v>
      </c>
      <c r="D96" t="s">
        <v>103</v>
      </c>
      <c r="E96" s="4" t="s">
        <v>2160</v>
      </c>
      <c r="F96" t="s">
        <v>2165</v>
      </c>
      <c r="G96" s="138" t="s">
        <v>1</v>
      </c>
      <c r="H96" t="s">
        <v>2163</v>
      </c>
      <c r="I96" t="s">
        <v>4383</v>
      </c>
      <c r="J96" t="s">
        <v>451</v>
      </c>
      <c r="K96" t="s">
        <v>119</v>
      </c>
      <c r="M96" s="1"/>
      <c r="N96" s="69"/>
      <c r="P96" s="17">
        <v>2018</v>
      </c>
      <c r="Q96" s="1">
        <v>152950</v>
      </c>
      <c r="R96" s="1">
        <v>44760</v>
      </c>
      <c r="S96" s="1" t="s">
        <v>4384</v>
      </c>
      <c r="T96" s="1"/>
      <c r="U96" s="156"/>
      <c r="V96" s="156"/>
      <c r="W96" s="156"/>
      <c r="X96" s="1" t="s">
        <v>21097</v>
      </c>
      <c r="AB96" t="s">
        <v>100</v>
      </c>
      <c r="AC96" s="1">
        <v>44987</v>
      </c>
      <c r="AD96" t="s">
        <v>21031</v>
      </c>
      <c r="AE96" s="1">
        <v>0</v>
      </c>
    </row>
    <row r="97" spans="1:31" hidden="1">
      <c r="A97" s="1">
        <v>44988</v>
      </c>
      <c r="B97" s="16">
        <v>0.60416666666666663</v>
      </c>
      <c r="C97">
        <v>112429</v>
      </c>
      <c r="D97" t="s">
        <v>99</v>
      </c>
      <c r="E97" s="4" t="s">
        <v>649</v>
      </c>
      <c r="F97" t="s">
        <v>3840</v>
      </c>
      <c r="G97" s="138" t="s">
        <v>70</v>
      </c>
      <c r="H97" t="s">
        <v>652</v>
      </c>
      <c r="I97" t="s">
        <v>4383</v>
      </c>
      <c r="J97" t="s">
        <v>396</v>
      </c>
      <c r="K97" t="s">
        <v>120</v>
      </c>
      <c r="L97" t="s">
        <v>650</v>
      </c>
      <c r="M97" s="1">
        <v>44988</v>
      </c>
      <c r="N97" s="69">
        <v>0.60759259259259257</v>
      </c>
      <c r="P97" s="17">
        <v>2018</v>
      </c>
      <c r="Q97" s="1">
        <v>146502</v>
      </c>
      <c r="R97" s="1">
        <v>44988</v>
      </c>
      <c r="S97" s="1" t="s">
        <v>4384</v>
      </c>
      <c r="T97" s="1"/>
      <c r="U97" s="156"/>
      <c r="V97" s="156"/>
      <c r="W97" s="156"/>
      <c r="X97" s="1" t="s">
        <v>21098</v>
      </c>
      <c r="AB97">
        <v>0</v>
      </c>
      <c r="AC97" s="1">
        <v>0</v>
      </c>
      <c r="AD97">
        <v>0</v>
      </c>
      <c r="AE97" s="1">
        <v>44988</v>
      </c>
    </row>
    <row r="98" spans="1:31" hidden="1">
      <c r="A98" s="1">
        <v>44988</v>
      </c>
      <c r="B98" s="16">
        <v>0.60416666666666663</v>
      </c>
      <c r="C98">
        <v>112449</v>
      </c>
      <c r="D98" t="s">
        <v>99</v>
      </c>
      <c r="E98" s="4" t="s">
        <v>3842</v>
      </c>
      <c r="F98" t="s">
        <v>3843</v>
      </c>
      <c r="G98" s="138" t="s">
        <v>70</v>
      </c>
      <c r="H98" t="s">
        <v>3809</v>
      </c>
      <c r="I98" t="s">
        <v>4383</v>
      </c>
      <c r="J98" t="s">
        <v>223</v>
      </c>
      <c r="K98" t="s">
        <v>119</v>
      </c>
      <c r="L98" t="s">
        <v>4407</v>
      </c>
      <c r="M98" s="1">
        <v>44987</v>
      </c>
      <c r="N98" s="69">
        <v>0.53605324074074068</v>
      </c>
      <c r="P98" s="17">
        <v>2022</v>
      </c>
      <c r="Q98" s="1">
        <v>6950</v>
      </c>
      <c r="R98" s="1">
        <v>44987</v>
      </c>
      <c r="S98" s="1" t="s">
        <v>4384</v>
      </c>
      <c r="T98" s="1"/>
      <c r="U98" s="156"/>
      <c r="V98" s="156"/>
      <c r="W98" s="156"/>
      <c r="X98" s="1" t="s">
        <v>21098</v>
      </c>
      <c r="AB98">
        <v>0</v>
      </c>
      <c r="AC98" s="1">
        <v>0</v>
      </c>
      <c r="AD98">
        <v>0</v>
      </c>
      <c r="AE98" s="1">
        <v>44988</v>
      </c>
    </row>
    <row r="99" spans="1:31" hidden="1">
      <c r="A99" s="1">
        <v>44988</v>
      </c>
      <c r="B99" s="16">
        <v>0.61458333333333337</v>
      </c>
      <c r="C99">
        <v>112450</v>
      </c>
      <c r="D99" t="s">
        <v>99</v>
      </c>
      <c r="E99" s="4" t="s">
        <v>3846</v>
      </c>
      <c r="F99" t="s">
        <v>3847</v>
      </c>
      <c r="G99" s="138" t="s">
        <v>70</v>
      </c>
      <c r="H99" t="s">
        <v>3809</v>
      </c>
      <c r="I99" t="s">
        <v>4383</v>
      </c>
      <c r="J99" t="s">
        <v>223</v>
      </c>
      <c r="K99" t="s">
        <v>119</v>
      </c>
      <c r="L99" t="s">
        <v>4408</v>
      </c>
      <c r="M99" s="1">
        <v>44987</v>
      </c>
      <c r="N99" s="69">
        <v>0.53827546296296302</v>
      </c>
      <c r="P99" s="17">
        <v>2022</v>
      </c>
      <c r="Q99" s="1">
        <v>2616</v>
      </c>
      <c r="R99" s="1">
        <v>44987</v>
      </c>
      <c r="S99" s="1" t="s">
        <v>4384</v>
      </c>
      <c r="T99" s="1"/>
      <c r="U99" s="156"/>
      <c r="V99" s="156"/>
      <c r="W99" s="156"/>
      <c r="X99" s="1" t="s">
        <v>21098</v>
      </c>
      <c r="AB99">
        <v>0</v>
      </c>
      <c r="AC99" s="1">
        <v>0</v>
      </c>
      <c r="AD99">
        <v>0</v>
      </c>
      <c r="AE99" s="1">
        <v>44988</v>
      </c>
    </row>
    <row r="100" spans="1:31" hidden="1">
      <c r="A100" s="1">
        <v>44988</v>
      </c>
      <c r="B100" s="16">
        <v>0.625</v>
      </c>
      <c r="C100">
        <v>112451</v>
      </c>
      <c r="D100" t="s">
        <v>99</v>
      </c>
      <c r="E100" s="4" t="s">
        <v>3848</v>
      </c>
      <c r="F100" t="s">
        <v>3849</v>
      </c>
      <c r="G100" s="138" t="s">
        <v>70</v>
      </c>
      <c r="H100" t="s">
        <v>3809</v>
      </c>
      <c r="I100" t="s">
        <v>4383</v>
      </c>
      <c r="J100" t="s">
        <v>223</v>
      </c>
      <c r="K100" t="s">
        <v>119</v>
      </c>
      <c r="L100" t="s">
        <v>4409</v>
      </c>
      <c r="M100" s="1">
        <v>44987</v>
      </c>
      <c r="N100" s="69">
        <v>0.53927083333333337</v>
      </c>
      <c r="P100" s="17">
        <v>2022</v>
      </c>
      <c r="Q100" s="1">
        <v>8133</v>
      </c>
      <c r="R100" s="1">
        <v>44987</v>
      </c>
      <c r="S100" s="1" t="s">
        <v>4384</v>
      </c>
      <c r="T100" s="1"/>
      <c r="U100" s="156"/>
      <c r="V100" s="156"/>
      <c r="W100" s="156"/>
      <c r="X100" s="1" t="s">
        <v>21098</v>
      </c>
      <c r="AB100">
        <v>0</v>
      </c>
      <c r="AC100" s="1">
        <v>0</v>
      </c>
      <c r="AD100">
        <v>0</v>
      </c>
      <c r="AE100" s="1">
        <v>44988</v>
      </c>
    </row>
    <row r="101" spans="1:31" hidden="1">
      <c r="A101" s="1">
        <v>44988</v>
      </c>
      <c r="B101" s="16">
        <v>0.63541666666666663</v>
      </c>
      <c r="C101">
        <v>112452</v>
      </c>
      <c r="D101" t="s">
        <v>99</v>
      </c>
      <c r="E101" s="4" t="s">
        <v>3850</v>
      </c>
      <c r="F101" t="s">
        <v>3851</v>
      </c>
      <c r="G101" s="138" t="s">
        <v>70</v>
      </c>
      <c r="H101" t="s">
        <v>3809</v>
      </c>
      <c r="I101" t="s">
        <v>4383</v>
      </c>
      <c r="J101" t="s">
        <v>223</v>
      </c>
      <c r="K101" t="s">
        <v>119</v>
      </c>
      <c r="L101" t="s">
        <v>4410</v>
      </c>
      <c r="M101" s="1">
        <v>44987</v>
      </c>
      <c r="N101" s="69">
        <v>0.54076388888888893</v>
      </c>
      <c r="P101" s="17">
        <v>2022</v>
      </c>
      <c r="Q101" s="1">
        <v>8671</v>
      </c>
      <c r="R101" s="1">
        <v>44987</v>
      </c>
      <c r="S101" s="1" t="s">
        <v>4384</v>
      </c>
      <c r="T101" s="1"/>
      <c r="U101" s="156"/>
      <c r="V101" s="156"/>
      <c r="W101" s="156"/>
      <c r="X101" s="1" t="s">
        <v>21098</v>
      </c>
      <c r="AB101">
        <v>0</v>
      </c>
      <c r="AC101" s="1">
        <v>0</v>
      </c>
      <c r="AD101">
        <v>0</v>
      </c>
      <c r="AE101" s="1">
        <v>44988</v>
      </c>
    </row>
    <row r="102" spans="1:31" hidden="1">
      <c r="A102" s="1">
        <v>44988</v>
      </c>
      <c r="B102" s="16">
        <v>0.64583333333333337</v>
      </c>
      <c r="C102">
        <v>112455</v>
      </c>
      <c r="D102" t="s">
        <v>103</v>
      </c>
      <c r="E102" s="4" t="s">
        <v>3852</v>
      </c>
      <c r="F102" t="s">
        <v>3730</v>
      </c>
      <c r="G102" s="138" t="s">
        <v>70</v>
      </c>
      <c r="H102" t="s">
        <v>3809</v>
      </c>
      <c r="I102" t="s">
        <v>4383</v>
      </c>
      <c r="J102" t="s">
        <v>223</v>
      </c>
      <c r="K102" t="s">
        <v>119</v>
      </c>
      <c r="L102" t="s">
        <v>4411</v>
      </c>
      <c r="M102" s="1">
        <v>44987</v>
      </c>
      <c r="N102" s="69">
        <v>0.54270833333333335</v>
      </c>
      <c r="P102" s="17">
        <v>2022</v>
      </c>
      <c r="Q102" s="1">
        <v>8731</v>
      </c>
      <c r="R102" s="1">
        <v>44987</v>
      </c>
      <c r="S102" s="1" t="s">
        <v>4384</v>
      </c>
      <c r="T102" s="1"/>
      <c r="U102" s="156" t="s">
        <v>4393</v>
      </c>
      <c r="V102" s="156" t="s">
        <v>64</v>
      </c>
      <c r="W102" s="156" t="s">
        <v>4393</v>
      </c>
      <c r="X102" s="1" t="s">
        <v>21098</v>
      </c>
      <c r="AB102">
        <v>0</v>
      </c>
      <c r="AC102" s="1">
        <v>0</v>
      </c>
      <c r="AD102">
        <v>0</v>
      </c>
      <c r="AE102" s="1">
        <v>44988</v>
      </c>
    </row>
    <row r="103" spans="1:31" hidden="1">
      <c r="A103" s="1">
        <v>44988</v>
      </c>
      <c r="B103" s="16">
        <v>0.65625</v>
      </c>
      <c r="C103">
        <v>112453</v>
      </c>
      <c r="D103" t="s">
        <v>103</v>
      </c>
      <c r="E103" s="4" t="s">
        <v>3853</v>
      </c>
      <c r="F103" t="s">
        <v>3854</v>
      </c>
      <c r="G103" s="138" t="s">
        <v>70</v>
      </c>
      <c r="H103" t="s">
        <v>3809</v>
      </c>
      <c r="I103" t="s">
        <v>4383</v>
      </c>
      <c r="J103" t="s">
        <v>509</v>
      </c>
      <c r="K103" t="s">
        <v>119</v>
      </c>
      <c r="L103" t="s">
        <v>4412</v>
      </c>
      <c r="M103" s="1">
        <v>44987</v>
      </c>
      <c r="N103" s="69">
        <v>0.54415509259259254</v>
      </c>
      <c r="P103" s="17">
        <v>2021</v>
      </c>
      <c r="Q103" s="1">
        <v>51457</v>
      </c>
      <c r="R103" s="1">
        <v>44987</v>
      </c>
      <c r="S103" s="1" t="s">
        <v>4384</v>
      </c>
      <c r="T103" s="1"/>
      <c r="U103" s="156" t="s">
        <v>4393</v>
      </c>
      <c r="V103" s="156" t="s">
        <v>64</v>
      </c>
      <c r="W103" s="156" t="s">
        <v>4393</v>
      </c>
      <c r="X103" s="1" t="s">
        <v>21098</v>
      </c>
      <c r="AB103">
        <v>0</v>
      </c>
      <c r="AC103" s="1">
        <v>0</v>
      </c>
      <c r="AD103">
        <v>0</v>
      </c>
      <c r="AE103" s="1">
        <v>44988</v>
      </c>
    </row>
    <row r="104" spans="1:31" hidden="1">
      <c r="A104" s="1">
        <v>44988</v>
      </c>
      <c r="B104" s="16">
        <v>0.66666666666666663</v>
      </c>
      <c r="C104">
        <v>112454</v>
      </c>
      <c r="D104" t="s">
        <v>103</v>
      </c>
      <c r="E104" s="4" t="s">
        <v>3855</v>
      </c>
      <c r="F104" t="s">
        <v>3856</v>
      </c>
      <c r="G104" s="138" t="s">
        <v>70</v>
      </c>
      <c r="H104" t="s">
        <v>3809</v>
      </c>
      <c r="I104" t="s">
        <v>4383</v>
      </c>
      <c r="J104" t="s">
        <v>223</v>
      </c>
      <c r="K104" t="s">
        <v>119</v>
      </c>
      <c r="L104" t="s">
        <v>4413</v>
      </c>
      <c r="M104" s="1">
        <v>44987</v>
      </c>
      <c r="N104" s="69">
        <v>0.54555555555555557</v>
      </c>
      <c r="P104" s="17">
        <v>2021</v>
      </c>
      <c r="Q104" s="1">
        <v>50301</v>
      </c>
      <c r="R104" s="1">
        <v>44987</v>
      </c>
      <c r="S104" s="1" t="s">
        <v>4384</v>
      </c>
      <c r="T104" s="1"/>
      <c r="U104" s="156" t="s">
        <v>4393</v>
      </c>
      <c r="V104" s="156" t="s">
        <v>64</v>
      </c>
      <c r="W104" s="156" t="s">
        <v>4393</v>
      </c>
      <c r="X104" s="1" t="s">
        <v>21098</v>
      </c>
      <c r="AB104">
        <v>0</v>
      </c>
      <c r="AC104" s="1">
        <v>0</v>
      </c>
      <c r="AD104">
        <v>0</v>
      </c>
      <c r="AE104" s="1">
        <v>44988</v>
      </c>
    </row>
    <row r="105" spans="1:31" hidden="1">
      <c r="A105" s="1">
        <v>44989</v>
      </c>
      <c r="B105" s="16">
        <v>0.33333333333333331</v>
      </c>
      <c r="C105">
        <v>112045</v>
      </c>
      <c r="D105" t="s">
        <v>101</v>
      </c>
      <c r="E105" s="4" t="s">
        <v>4414</v>
      </c>
      <c r="F105" t="s">
        <v>4415</v>
      </c>
      <c r="G105" s="138" t="s">
        <v>75</v>
      </c>
      <c r="H105" t="s">
        <v>4416</v>
      </c>
      <c r="I105" t="s">
        <v>4383</v>
      </c>
      <c r="J105" t="s">
        <v>310</v>
      </c>
      <c r="K105" t="s">
        <v>120</v>
      </c>
      <c r="M105" s="1"/>
      <c r="N105" s="69"/>
      <c r="P105" s="17">
        <v>2018</v>
      </c>
      <c r="Q105" s="1">
        <v>65201</v>
      </c>
      <c r="R105" s="1">
        <v>44810</v>
      </c>
      <c r="S105" s="1" t="s">
        <v>4384</v>
      </c>
      <c r="T105" s="1"/>
      <c r="U105" s="156"/>
      <c r="V105" s="156"/>
      <c r="W105" s="156"/>
      <c r="X105" s="1" t="s">
        <v>21099</v>
      </c>
      <c r="AB105" t="e">
        <v>#N/A</v>
      </c>
      <c r="AC105" s="1" t="e">
        <v>#N/A</v>
      </c>
      <c r="AD105" t="e">
        <v>#N/A</v>
      </c>
      <c r="AE105" s="1" t="e">
        <v>#N/A</v>
      </c>
    </row>
    <row r="106" spans="1:31" hidden="1">
      <c r="A106" s="1">
        <v>44989</v>
      </c>
      <c r="B106" s="16">
        <v>0.33333333333333331</v>
      </c>
      <c r="C106">
        <v>112048</v>
      </c>
      <c r="D106" t="s">
        <v>99</v>
      </c>
      <c r="E106" s="4" t="s">
        <v>843</v>
      </c>
      <c r="F106" t="s">
        <v>3858</v>
      </c>
      <c r="G106" s="138" t="s">
        <v>69</v>
      </c>
      <c r="H106" t="s">
        <v>846</v>
      </c>
      <c r="I106" t="s">
        <v>4383</v>
      </c>
      <c r="J106" t="s">
        <v>295</v>
      </c>
      <c r="K106" t="s">
        <v>118</v>
      </c>
      <c r="L106" t="s">
        <v>844</v>
      </c>
      <c r="M106" s="1">
        <v>44989</v>
      </c>
      <c r="N106" s="69">
        <v>0.34488425925925931</v>
      </c>
      <c r="P106" s="17">
        <v>2010</v>
      </c>
      <c r="Q106" s="1">
        <v>321922</v>
      </c>
      <c r="R106" s="1">
        <v>44989</v>
      </c>
      <c r="S106" s="1" t="s">
        <v>4384</v>
      </c>
      <c r="T106" s="1"/>
      <c r="U106" s="156"/>
      <c r="V106" s="156"/>
      <c r="W106" s="156" t="s">
        <v>45</v>
      </c>
      <c r="X106" s="1" t="s">
        <v>21099</v>
      </c>
      <c r="AB106">
        <v>0</v>
      </c>
      <c r="AC106" s="1">
        <v>0</v>
      </c>
      <c r="AD106">
        <v>0</v>
      </c>
      <c r="AE106" s="1">
        <v>44989</v>
      </c>
    </row>
    <row r="107" spans="1:31" hidden="1">
      <c r="A107" s="1">
        <v>44989</v>
      </c>
      <c r="B107" s="16">
        <v>0.33333333333333331</v>
      </c>
      <c r="C107">
        <v>112315</v>
      </c>
      <c r="D107" t="s">
        <v>99</v>
      </c>
      <c r="E107" s="4" t="s">
        <v>725</v>
      </c>
      <c r="F107" t="s">
        <v>730</v>
      </c>
      <c r="G107" s="138" t="s">
        <v>69</v>
      </c>
      <c r="H107" t="s">
        <v>728</v>
      </c>
      <c r="I107" t="s">
        <v>4383</v>
      </c>
      <c r="J107" t="s">
        <v>459</v>
      </c>
      <c r="K107" t="s">
        <v>119</v>
      </c>
      <c r="L107" t="s">
        <v>726</v>
      </c>
      <c r="M107" s="1">
        <v>44989</v>
      </c>
      <c r="N107" s="69">
        <v>0.34697916666666667</v>
      </c>
      <c r="P107" s="17">
        <v>2020</v>
      </c>
      <c r="Q107" s="1">
        <v>102585</v>
      </c>
      <c r="R107" s="1">
        <v>44989</v>
      </c>
      <c r="S107" s="1" t="s">
        <v>4384</v>
      </c>
      <c r="T107" s="1"/>
      <c r="U107" s="156"/>
      <c r="V107" s="156"/>
      <c r="W107" s="156"/>
      <c r="X107" s="1" t="s">
        <v>21099</v>
      </c>
      <c r="AB107">
        <v>0</v>
      </c>
      <c r="AC107" s="1">
        <v>0</v>
      </c>
      <c r="AD107">
        <v>0</v>
      </c>
      <c r="AE107" s="1">
        <v>44989</v>
      </c>
    </row>
    <row r="108" spans="1:31" hidden="1">
      <c r="A108" s="1">
        <v>44989</v>
      </c>
      <c r="B108" s="16">
        <v>0.33333333333333331</v>
      </c>
      <c r="C108">
        <v>112472</v>
      </c>
      <c r="D108" t="s">
        <v>97</v>
      </c>
      <c r="E108" s="4" t="s">
        <v>718</v>
      </c>
      <c r="F108" t="s">
        <v>723</v>
      </c>
      <c r="G108" s="138" t="s">
        <v>70</v>
      </c>
      <c r="H108" t="s">
        <v>721</v>
      </c>
      <c r="I108" t="s">
        <v>4383</v>
      </c>
      <c r="J108" t="s">
        <v>251</v>
      </c>
      <c r="K108" t="s">
        <v>120</v>
      </c>
      <c r="L108" t="s">
        <v>719</v>
      </c>
      <c r="M108" s="1">
        <v>44989</v>
      </c>
      <c r="N108" s="69">
        <v>0.34252314814814816</v>
      </c>
      <c r="P108" s="17">
        <v>2020</v>
      </c>
      <c r="Q108" s="1">
        <v>31336</v>
      </c>
      <c r="R108" s="1">
        <v>44989</v>
      </c>
      <c r="S108" s="1" t="s">
        <v>4384</v>
      </c>
      <c r="T108" s="1"/>
      <c r="U108" s="156"/>
      <c r="V108" s="156"/>
      <c r="W108" s="156"/>
      <c r="X108" s="1" t="s">
        <v>21099</v>
      </c>
      <c r="AB108">
        <v>0</v>
      </c>
      <c r="AC108" s="1">
        <v>0</v>
      </c>
      <c r="AD108">
        <v>0</v>
      </c>
      <c r="AE108" s="1">
        <v>44989</v>
      </c>
    </row>
    <row r="109" spans="1:31" hidden="1">
      <c r="A109" s="1">
        <v>44989</v>
      </c>
      <c r="B109" s="16">
        <v>0.34375</v>
      </c>
      <c r="C109">
        <v>112263</v>
      </c>
      <c r="D109" t="s">
        <v>99</v>
      </c>
      <c r="E109" s="4" t="s">
        <v>822</v>
      </c>
      <c r="F109" t="s">
        <v>827</v>
      </c>
      <c r="G109" s="138" t="s">
        <v>69</v>
      </c>
      <c r="H109" t="s">
        <v>825</v>
      </c>
      <c r="I109" t="s">
        <v>4383</v>
      </c>
      <c r="J109" t="s">
        <v>310</v>
      </c>
      <c r="K109" t="s">
        <v>119</v>
      </c>
      <c r="L109" t="s">
        <v>823</v>
      </c>
      <c r="M109" s="1">
        <v>44989</v>
      </c>
      <c r="N109" s="69">
        <v>0.36281249999999998</v>
      </c>
      <c r="P109" s="17">
        <v>2017</v>
      </c>
      <c r="Q109" s="1">
        <v>161264</v>
      </c>
      <c r="R109" s="1">
        <v>44991</v>
      </c>
      <c r="S109" s="1" t="s">
        <v>4384</v>
      </c>
      <c r="T109" s="1"/>
      <c r="U109" s="156"/>
      <c r="V109" s="156"/>
      <c r="W109" s="156"/>
      <c r="X109" s="1" t="s">
        <v>21099</v>
      </c>
      <c r="AB109">
        <v>0</v>
      </c>
      <c r="AC109" s="1">
        <v>0</v>
      </c>
      <c r="AD109">
        <v>0</v>
      </c>
      <c r="AE109" s="1">
        <v>44989</v>
      </c>
    </row>
    <row r="110" spans="1:31" hidden="1">
      <c r="A110" s="1">
        <v>44989</v>
      </c>
      <c r="B110" s="16">
        <v>0.34375</v>
      </c>
      <c r="C110">
        <v>112301</v>
      </c>
      <c r="D110" t="s">
        <v>97</v>
      </c>
      <c r="E110" s="4" t="s">
        <v>732</v>
      </c>
      <c r="F110" t="s">
        <v>737</v>
      </c>
      <c r="G110" s="138" t="s">
        <v>69</v>
      </c>
      <c r="H110" t="s">
        <v>735</v>
      </c>
      <c r="I110" t="s">
        <v>4383</v>
      </c>
      <c r="J110" t="s">
        <v>310</v>
      </c>
      <c r="K110" t="s">
        <v>118</v>
      </c>
      <c r="L110" t="s">
        <v>733</v>
      </c>
      <c r="M110" s="1">
        <v>44989</v>
      </c>
      <c r="N110" s="69">
        <v>0.35591435185185188</v>
      </c>
      <c r="P110" s="17">
        <v>2019</v>
      </c>
      <c r="Q110" s="1">
        <v>90343</v>
      </c>
      <c r="R110" s="1">
        <v>44989</v>
      </c>
      <c r="S110" s="1" t="s">
        <v>4384</v>
      </c>
      <c r="T110" s="1"/>
      <c r="U110" s="156"/>
      <c r="V110" s="156"/>
      <c r="W110" s="156"/>
      <c r="X110" s="1" t="s">
        <v>21099</v>
      </c>
      <c r="AB110">
        <v>0</v>
      </c>
      <c r="AC110" s="1">
        <v>0</v>
      </c>
      <c r="AD110">
        <v>0</v>
      </c>
      <c r="AE110" s="1">
        <v>44989</v>
      </c>
    </row>
    <row r="111" spans="1:31" hidden="1">
      <c r="A111" s="1">
        <v>44989</v>
      </c>
      <c r="B111" s="16">
        <v>0.35416666666666669</v>
      </c>
      <c r="C111">
        <v>112319</v>
      </c>
      <c r="D111" t="s">
        <v>101</v>
      </c>
      <c r="E111" s="4" t="s">
        <v>739</v>
      </c>
      <c r="F111" t="s">
        <v>3862</v>
      </c>
      <c r="G111" s="138" t="s">
        <v>70</v>
      </c>
      <c r="H111" t="s">
        <v>742</v>
      </c>
      <c r="I111" t="s">
        <v>4383</v>
      </c>
      <c r="J111" t="s">
        <v>231</v>
      </c>
      <c r="K111" t="s">
        <v>120</v>
      </c>
      <c r="L111" t="s">
        <v>740</v>
      </c>
      <c r="M111" s="1">
        <v>44989</v>
      </c>
      <c r="N111" s="69">
        <v>0.36283564814814812</v>
      </c>
      <c r="P111" s="17">
        <v>2017</v>
      </c>
      <c r="Q111" s="1">
        <v>103756</v>
      </c>
      <c r="R111" s="1">
        <v>44989</v>
      </c>
      <c r="S111" s="1" t="s">
        <v>4384</v>
      </c>
      <c r="T111" s="1"/>
      <c r="U111" s="156"/>
      <c r="V111" s="156"/>
      <c r="W111" s="156"/>
      <c r="X111" s="1" t="s">
        <v>21099</v>
      </c>
      <c r="AB111">
        <v>0</v>
      </c>
      <c r="AC111" s="1">
        <v>0</v>
      </c>
      <c r="AD111">
        <v>0</v>
      </c>
      <c r="AE111" s="1">
        <v>44989</v>
      </c>
    </row>
    <row r="112" spans="1:31" hidden="1">
      <c r="A112" s="1">
        <v>44989</v>
      </c>
      <c r="B112" s="16">
        <v>0.36458333333333331</v>
      </c>
      <c r="C112">
        <v>112380</v>
      </c>
      <c r="D112" t="s">
        <v>97</v>
      </c>
      <c r="E112" s="4" t="s">
        <v>753</v>
      </c>
      <c r="F112" t="s">
        <v>758</v>
      </c>
      <c r="G112" s="138" t="s">
        <v>69</v>
      </c>
      <c r="H112" t="s">
        <v>756</v>
      </c>
      <c r="I112" t="s">
        <v>4383</v>
      </c>
      <c r="J112" t="s">
        <v>338</v>
      </c>
      <c r="K112" t="s">
        <v>119</v>
      </c>
      <c r="L112" t="s">
        <v>754</v>
      </c>
      <c r="M112" s="1">
        <v>44989</v>
      </c>
      <c r="N112" s="69">
        <v>0.37710648148148151</v>
      </c>
      <c r="P112" s="17">
        <v>2019</v>
      </c>
      <c r="Q112" s="1">
        <v>210654</v>
      </c>
      <c r="R112" s="1">
        <v>44989</v>
      </c>
      <c r="S112" s="1" t="s">
        <v>4384</v>
      </c>
      <c r="T112" s="1"/>
      <c r="U112" s="156"/>
      <c r="V112" s="156"/>
      <c r="W112" s="156"/>
      <c r="X112" s="1" t="s">
        <v>21099</v>
      </c>
      <c r="AB112">
        <v>0</v>
      </c>
      <c r="AC112" s="1">
        <v>0</v>
      </c>
      <c r="AD112">
        <v>0</v>
      </c>
      <c r="AE112" s="1">
        <v>44989</v>
      </c>
    </row>
    <row r="113" spans="1:31" hidden="1">
      <c r="A113" s="1">
        <v>44989</v>
      </c>
      <c r="B113" s="16">
        <v>0.375</v>
      </c>
      <c r="C113">
        <v>112239</v>
      </c>
      <c r="D113" t="s">
        <v>99</v>
      </c>
      <c r="E113" s="4" t="s">
        <v>760</v>
      </c>
      <c r="F113" t="s">
        <v>765</v>
      </c>
      <c r="G113" s="138" t="s">
        <v>70</v>
      </c>
      <c r="H113" t="s">
        <v>763</v>
      </c>
      <c r="I113" t="s">
        <v>4383</v>
      </c>
      <c r="J113" t="s">
        <v>310</v>
      </c>
      <c r="K113" t="s">
        <v>118</v>
      </c>
      <c r="L113" t="s">
        <v>761</v>
      </c>
      <c r="M113" s="1">
        <v>44989</v>
      </c>
      <c r="N113" s="69">
        <v>0.3845601851851852</v>
      </c>
      <c r="P113" s="17">
        <v>2017</v>
      </c>
      <c r="Q113" s="1">
        <v>411162</v>
      </c>
      <c r="R113" s="1">
        <v>44989</v>
      </c>
      <c r="S113" s="1" t="s">
        <v>4384</v>
      </c>
      <c r="T113" s="1"/>
      <c r="U113" s="156"/>
      <c r="V113" s="156"/>
      <c r="W113" s="156" t="s">
        <v>45</v>
      </c>
      <c r="X113" s="1" t="s">
        <v>21099</v>
      </c>
      <c r="AB113">
        <v>0</v>
      </c>
      <c r="AC113" s="1">
        <v>0</v>
      </c>
      <c r="AD113">
        <v>0</v>
      </c>
      <c r="AE113" s="1">
        <v>44989</v>
      </c>
    </row>
    <row r="114" spans="1:31" hidden="1">
      <c r="A114" s="1">
        <v>44989</v>
      </c>
      <c r="B114" s="16">
        <v>0.375</v>
      </c>
      <c r="C114">
        <v>112309</v>
      </c>
      <c r="D114" t="s">
        <v>101</v>
      </c>
      <c r="E114" s="4" t="s">
        <v>746</v>
      </c>
      <c r="F114" t="s">
        <v>751</v>
      </c>
      <c r="G114" s="138" t="s">
        <v>70</v>
      </c>
      <c r="H114" t="s">
        <v>749</v>
      </c>
      <c r="I114" t="s">
        <v>4383</v>
      </c>
      <c r="J114" t="s">
        <v>244</v>
      </c>
      <c r="K114" t="s">
        <v>120</v>
      </c>
      <c r="L114" t="s">
        <v>747</v>
      </c>
      <c r="M114" s="1">
        <v>44989</v>
      </c>
      <c r="N114" s="69">
        <v>0.37498842592592596</v>
      </c>
      <c r="P114" s="17">
        <v>2018</v>
      </c>
      <c r="Q114" s="1">
        <v>101516</v>
      </c>
      <c r="R114" s="1">
        <v>44989</v>
      </c>
      <c r="S114" s="1" t="s">
        <v>4384</v>
      </c>
      <c r="T114" s="1"/>
      <c r="U114" s="156"/>
      <c r="V114" s="156"/>
      <c r="W114" s="156"/>
      <c r="X114" s="1" t="s">
        <v>21099</v>
      </c>
      <c r="AB114">
        <v>0</v>
      </c>
      <c r="AC114" s="1">
        <v>0</v>
      </c>
      <c r="AD114">
        <v>0</v>
      </c>
      <c r="AE114" s="1">
        <v>44989</v>
      </c>
    </row>
    <row r="115" spans="1:31" hidden="1">
      <c r="A115" s="1">
        <v>44989</v>
      </c>
      <c r="B115" s="16">
        <v>0.375</v>
      </c>
      <c r="C115">
        <v>112333</v>
      </c>
      <c r="D115" t="s">
        <v>103</v>
      </c>
      <c r="E115" s="4" t="s">
        <v>4033</v>
      </c>
      <c r="F115" t="s">
        <v>4034</v>
      </c>
      <c r="G115" s="138" t="s">
        <v>71</v>
      </c>
      <c r="H115" t="s">
        <v>4035</v>
      </c>
      <c r="I115" t="s">
        <v>4383</v>
      </c>
      <c r="J115" t="s">
        <v>231</v>
      </c>
      <c r="K115" t="s">
        <v>120</v>
      </c>
      <c r="M115" s="1"/>
      <c r="N115" s="69"/>
      <c r="O115">
        <v>112484</v>
      </c>
      <c r="P115" s="17">
        <v>2022</v>
      </c>
      <c r="Q115" s="1">
        <v>10256</v>
      </c>
      <c r="R115" s="1">
        <v>44968</v>
      </c>
      <c r="S115" s="1" t="s">
        <v>4384</v>
      </c>
      <c r="T115" s="1"/>
      <c r="U115" s="156"/>
      <c r="V115" s="156"/>
      <c r="W115" s="156"/>
      <c r="X115" s="1" t="s">
        <v>21099</v>
      </c>
      <c r="AB115" t="e">
        <v>#N/A</v>
      </c>
      <c r="AC115" s="1" t="e">
        <v>#N/A</v>
      </c>
      <c r="AD115" t="e">
        <v>#N/A</v>
      </c>
      <c r="AE115" s="1" t="e">
        <v>#N/A</v>
      </c>
    </row>
    <row r="116" spans="1:31" hidden="1">
      <c r="A116" s="1">
        <v>44989</v>
      </c>
      <c r="B116" s="16">
        <v>0.39583333333333331</v>
      </c>
      <c r="C116">
        <v>112350</v>
      </c>
      <c r="D116" t="s">
        <v>97</v>
      </c>
      <c r="E116" s="4" t="s">
        <v>767</v>
      </c>
      <c r="F116" t="s">
        <v>772</v>
      </c>
      <c r="G116" s="138" t="s">
        <v>70</v>
      </c>
      <c r="H116" t="s">
        <v>770</v>
      </c>
      <c r="I116" t="s">
        <v>4383</v>
      </c>
      <c r="J116" t="s">
        <v>231</v>
      </c>
      <c r="K116" t="s">
        <v>119</v>
      </c>
      <c r="L116" t="s">
        <v>768</v>
      </c>
      <c r="M116" s="1">
        <v>44989</v>
      </c>
      <c r="N116" s="69">
        <v>0.3938888888888889</v>
      </c>
      <c r="P116" s="17">
        <v>2017</v>
      </c>
      <c r="Q116" s="1">
        <v>85886</v>
      </c>
      <c r="R116" s="1">
        <v>44989</v>
      </c>
      <c r="S116" s="1" t="s">
        <v>4384</v>
      </c>
      <c r="T116" s="1"/>
      <c r="U116" s="156"/>
      <c r="V116" s="156"/>
      <c r="W116" s="156"/>
      <c r="X116" s="1" t="s">
        <v>21099</v>
      </c>
      <c r="AB116">
        <v>0</v>
      </c>
      <c r="AC116" s="1">
        <v>0</v>
      </c>
      <c r="AD116">
        <v>0</v>
      </c>
      <c r="AE116" s="1">
        <v>44989</v>
      </c>
    </row>
    <row r="117" spans="1:31" hidden="1">
      <c r="A117" s="1">
        <v>44989</v>
      </c>
      <c r="B117" s="16">
        <v>0.39583333333333331</v>
      </c>
      <c r="C117">
        <v>112353</v>
      </c>
      <c r="D117" t="s">
        <v>99</v>
      </c>
      <c r="E117" s="4" t="s">
        <v>774</v>
      </c>
      <c r="F117" t="s">
        <v>3866</v>
      </c>
      <c r="G117" s="138" t="s">
        <v>70</v>
      </c>
      <c r="H117" t="s">
        <v>3867</v>
      </c>
      <c r="I117" t="s">
        <v>4383</v>
      </c>
      <c r="J117" t="s">
        <v>231</v>
      </c>
      <c r="K117" t="s">
        <v>118</v>
      </c>
      <c r="L117" t="s">
        <v>775</v>
      </c>
      <c r="M117" s="1">
        <v>44989</v>
      </c>
      <c r="N117" s="69">
        <v>0.40388888888888891</v>
      </c>
      <c r="P117" s="17">
        <v>2017</v>
      </c>
      <c r="Q117" s="1">
        <v>29662</v>
      </c>
      <c r="R117" s="1">
        <v>44989</v>
      </c>
      <c r="S117" s="1" t="s">
        <v>4384</v>
      </c>
      <c r="T117" s="1"/>
      <c r="U117" s="156"/>
      <c r="V117" s="156"/>
      <c r="W117" s="156" t="s">
        <v>45</v>
      </c>
      <c r="X117" s="1" t="s">
        <v>21099</v>
      </c>
      <c r="AB117">
        <v>0</v>
      </c>
      <c r="AC117" s="1">
        <v>0</v>
      </c>
      <c r="AD117">
        <v>0</v>
      </c>
      <c r="AE117" s="1">
        <v>44989</v>
      </c>
    </row>
    <row r="118" spans="1:31" hidden="1">
      <c r="A118" s="1">
        <v>44989</v>
      </c>
      <c r="B118" s="16">
        <v>0.39583333333333331</v>
      </c>
      <c r="C118">
        <v>112464</v>
      </c>
      <c r="D118" t="s">
        <v>99</v>
      </c>
      <c r="E118" s="4" t="s">
        <v>829</v>
      </c>
      <c r="F118" t="s">
        <v>834</v>
      </c>
      <c r="G118" s="138" t="s">
        <v>69</v>
      </c>
      <c r="H118" t="s">
        <v>832</v>
      </c>
      <c r="I118" t="s">
        <v>4383</v>
      </c>
      <c r="J118" t="s">
        <v>215</v>
      </c>
      <c r="K118" t="s">
        <v>120</v>
      </c>
      <c r="L118" t="s">
        <v>830</v>
      </c>
      <c r="M118" s="1">
        <v>44989</v>
      </c>
      <c r="N118" s="69">
        <v>0.41550925925925924</v>
      </c>
      <c r="P118" s="17">
        <v>2017</v>
      </c>
      <c r="Q118" s="1">
        <v>72569</v>
      </c>
      <c r="R118" s="1">
        <v>44989</v>
      </c>
      <c r="S118" s="1" t="s">
        <v>4384</v>
      </c>
      <c r="T118" s="1"/>
      <c r="U118" s="156"/>
      <c r="V118" s="156"/>
      <c r="W118" s="156"/>
      <c r="X118" s="1" t="s">
        <v>21099</v>
      </c>
      <c r="AB118">
        <v>0</v>
      </c>
      <c r="AC118" s="1">
        <v>0</v>
      </c>
      <c r="AD118">
        <v>0</v>
      </c>
      <c r="AE118" s="1">
        <v>44989</v>
      </c>
    </row>
    <row r="119" spans="1:31" hidden="1">
      <c r="A119" s="1">
        <v>44989</v>
      </c>
      <c r="B119" s="16">
        <v>0.41666666666666669</v>
      </c>
      <c r="C119">
        <v>112287</v>
      </c>
      <c r="D119" t="s">
        <v>99</v>
      </c>
      <c r="E119" s="4" t="s">
        <v>2673</v>
      </c>
      <c r="F119" t="s">
        <v>2678</v>
      </c>
      <c r="G119" s="138" t="s">
        <v>75</v>
      </c>
      <c r="H119" t="s">
        <v>2676</v>
      </c>
      <c r="I119" t="s">
        <v>4383</v>
      </c>
      <c r="J119" t="s">
        <v>251</v>
      </c>
      <c r="K119" t="s">
        <v>118</v>
      </c>
      <c r="M119" s="1"/>
      <c r="N119" s="69"/>
      <c r="P119" s="17">
        <v>2021</v>
      </c>
      <c r="Q119" s="1">
        <v>10896</v>
      </c>
      <c r="R119" s="1">
        <v>44828</v>
      </c>
      <c r="S119" s="1" t="s">
        <v>4384</v>
      </c>
      <c r="T119" s="1"/>
      <c r="U119" s="156"/>
      <c r="V119" s="156"/>
      <c r="W119" s="156"/>
      <c r="X119" s="1" t="s">
        <v>21099</v>
      </c>
      <c r="AB119" t="s">
        <v>19951</v>
      </c>
      <c r="AC119" s="1">
        <v>44991</v>
      </c>
      <c r="AD119" t="s">
        <v>21036</v>
      </c>
      <c r="AE119" s="1">
        <v>8</v>
      </c>
    </row>
    <row r="120" spans="1:31" hidden="1">
      <c r="A120" s="1">
        <v>44989</v>
      </c>
      <c r="B120" s="16">
        <v>0.41666666666666669</v>
      </c>
      <c r="C120">
        <v>112397</v>
      </c>
      <c r="D120" t="s">
        <v>103</v>
      </c>
      <c r="E120" s="4" t="s">
        <v>1579</v>
      </c>
      <c r="F120" t="s">
        <v>1584</v>
      </c>
      <c r="G120" s="138" t="s">
        <v>71</v>
      </c>
      <c r="H120" t="s">
        <v>1582</v>
      </c>
      <c r="I120" t="s">
        <v>4383</v>
      </c>
      <c r="J120" t="s">
        <v>223</v>
      </c>
      <c r="K120" t="s">
        <v>120</v>
      </c>
      <c r="M120" s="1"/>
      <c r="N120" s="69"/>
      <c r="O120">
        <v>112625</v>
      </c>
      <c r="P120" s="17">
        <v>2022</v>
      </c>
      <c r="Q120" s="1">
        <v>7453</v>
      </c>
      <c r="R120" s="1">
        <v>44807</v>
      </c>
      <c r="S120" s="1" t="s">
        <v>4384</v>
      </c>
      <c r="T120" s="1"/>
      <c r="U120" s="156"/>
      <c r="V120" s="156"/>
      <c r="W120" s="156"/>
      <c r="X120" s="1" t="s">
        <v>21099</v>
      </c>
      <c r="AB120" t="s">
        <v>102</v>
      </c>
      <c r="AC120" s="1">
        <v>44989</v>
      </c>
      <c r="AD120" t="s">
        <v>21037</v>
      </c>
      <c r="AE120" s="1">
        <v>-6</v>
      </c>
    </row>
    <row r="121" spans="1:31" hidden="1">
      <c r="A121" s="1">
        <v>44989</v>
      </c>
      <c r="B121" s="16">
        <v>0.41666666666666669</v>
      </c>
      <c r="C121">
        <v>112421</v>
      </c>
      <c r="D121" t="s">
        <v>97</v>
      </c>
      <c r="E121" s="4" t="s">
        <v>781</v>
      </c>
      <c r="F121" t="s">
        <v>3869</v>
      </c>
      <c r="G121" s="138" t="s">
        <v>70</v>
      </c>
      <c r="H121" t="s">
        <v>784</v>
      </c>
      <c r="I121" t="s">
        <v>4383</v>
      </c>
      <c r="J121" t="s">
        <v>215</v>
      </c>
      <c r="K121" t="s">
        <v>119</v>
      </c>
      <c r="L121" t="s">
        <v>782</v>
      </c>
      <c r="M121" s="1">
        <v>44989</v>
      </c>
      <c r="N121" s="69">
        <v>0.42429398148148145</v>
      </c>
      <c r="P121" s="17">
        <v>2018</v>
      </c>
      <c r="Q121" s="1">
        <v>100310</v>
      </c>
      <c r="R121" s="1">
        <v>44989</v>
      </c>
      <c r="S121" s="1" t="s">
        <v>4384</v>
      </c>
      <c r="T121" s="1"/>
      <c r="U121" s="156"/>
      <c r="V121" s="156"/>
      <c r="W121" s="156"/>
      <c r="X121" s="1" t="s">
        <v>21099</v>
      </c>
      <c r="AB121">
        <v>0</v>
      </c>
      <c r="AC121" s="1">
        <v>0</v>
      </c>
      <c r="AD121">
        <v>0</v>
      </c>
      <c r="AE121" s="1">
        <v>44989</v>
      </c>
    </row>
    <row r="122" spans="1:31" hidden="1">
      <c r="A122" s="1">
        <v>44989</v>
      </c>
      <c r="B122" s="16">
        <v>0.4375</v>
      </c>
      <c r="C122">
        <v>112369</v>
      </c>
      <c r="D122" t="s">
        <v>99</v>
      </c>
      <c r="E122" s="4" t="s">
        <v>850</v>
      </c>
      <c r="F122" t="s">
        <v>855</v>
      </c>
      <c r="G122" s="138" t="s">
        <v>70</v>
      </c>
      <c r="H122" t="s">
        <v>3870</v>
      </c>
      <c r="I122" t="s">
        <v>4383</v>
      </c>
      <c r="J122" t="s">
        <v>244</v>
      </c>
      <c r="K122" t="s">
        <v>119</v>
      </c>
      <c r="L122" t="s">
        <v>851</v>
      </c>
      <c r="M122" s="1">
        <v>44989</v>
      </c>
      <c r="N122" s="69">
        <v>0.44271990740740735</v>
      </c>
      <c r="P122" s="17">
        <v>2010</v>
      </c>
      <c r="Q122" s="1">
        <v>210350</v>
      </c>
      <c r="R122" s="1">
        <v>44989</v>
      </c>
      <c r="S122" s="1" t="s">
        <v>4384</v>
      </c>
      <c r="T122" s="1"/>
      <c r="U122" s="156"/>
      <c r="V122" s="156"/>
      <c r="W122" s="156"/>
      <c r="X122" s="1" t="s">
        <v>21099</v>
      </c>
      <c r="AB122">
        <v>0</v>
      </c>
      <c r="AC122" s="1">
        <v>0</v>
      </c>
      <c r="AD122">
        <v>0</v>
      </c>
      <c r="AE122" s="1">
        <v>44989</v>
      </c>
    </row>
    <row r="123" spans="1:31" hidden="1">
      <c r="A123" s="1">
        <v>44989</v>
      </c>
      <c r="B123" s="16">
        <v>0.4375</v>
      </c>
      <c r="C123">
        <v>112418</v>
      </c>
      <c r="D123" t="s">
        <v>97</v>
      </c>
      <c r="E123" s="4" t="s">
        <v>787</v>
      </c>
      <c r="F123" t="s">
        <v>792</v>
      </c>
      <c r="G123" s="138" t="s">
        <v>75</v>
      </c>
      <c r="H123" t="s">
        <v>790</v>
      </c>
      <c r="I123" t="s">
        <v>4383</v>
      </c>
      <c r="J123" t="s">
        <v>231</v>
      </c>
      <c r="K123" t="s">
        <v>120</v>
      </c>
      <c r="M123" s="1"/>
      <c r="N123" s="69"/>
      <c r="P123" s="17">
        <v>2017</v>
      </c>
      <c r="Q123" s="1">
        <v>34467</v>
      </c>
      <c r="R123" s="1">
        <v>44989</v>
      </c>
      <c r="S123" s="1" t="s">
        <v>4384</v>
      </c>
      <c r="T123" s="1"/>
      <c r="U123" s="156"/>
      <c r="V123" s="156"/>
      <c r="W123" s="156" t="s">
        <v>45</v>
      </c>
      <c r="X123" s="1" t="s">
        <v>21099</v>
      </c>
      <c r="AB123" t="e">
        <v>#N/A</v>
      </c>
      <c r="AC123" s="1" t="e">
        <v>#N/A</v>
      </c>
      <c r="AD123" t="e">
        <v>#N/A</v>
      </c>
      <c r="AE123" s="1" t="e">
        <v>#N/A</v>
      </c>
    </row>
    <row r="124" spans="1:31" hidden="1">
      <c r="A124" s="1">
        <v>44989</v>
      </c>
      <c r="B124" s="16">
        <v>0.4375</v>
      </c>
      <c r="C124">
        <v>112439</v>
      </c>
      <c r="D124" t="s">
        <v>97</v>
      </c>
      <c r="E124" s="4" t="s">
        <v>794</v>
      </c>
      <c r="F124" t="s">
        <v>799</v>
      </c>
      <c r="G124" s="138" t="s">
        <v>70</v>
      </c>
      <c r="H124" t="s">
        <v>797</v>
      </c>
      <c r="I124" t="s">
        <v>4383</v>
      </c>
      <c r="J124" t="s">
        <v>295</v>
      </c>
      <c r="K124" t="s">
        <v>118</v>
      </c>
      <c r="L124" t="s">
        <v>795</v>
      </c>
      <c r="M124" s="1">
        <v>44989</v>
      </c>
      <c r="N124" s="69">
        <v>0.44446759259259255</v>
      </c>
      <c r="P124" s="17">
        <v>2017</v>
      </c>
      <c r="Q124" s="1">
        <v>68872</v>
      </c>
      <c r="R124" s="1">
        <v>44989</v>
      </c>
      <c r="S124" s="1" t="s">
        <v>4384</v>
      </c>
      <c r="T124" s="1"/>
      <c r="U124" s="156"/>
      <c r="V124" s="156"/>
      <c r="W124" s="156"/>
      <c r="X124" s="1" t="s">
        <v>21099</v>
      </c>
      <c r="AB124">
        <v>0</v>
      </c>
      <c r="AC124" s="1">
        <v>0</v>
      </c>
      <c r="AD124">
        <v>0</v>
      </c>
      <c r="AE124" s="1">
        <v>44989</v>
      </c>
    </row>
    <row r="125" spans="1:31" hidden="1">
      <c r="A125" s="1">
        <v>44989</v>
      </c>
      <c r="B125" s="16">
        <v>0.4375</v>
      </c>
      <c r="C125">
        <v>112475</v>
      </c>
      <c r="D125" t="s">
        <v>97</v>
      </c>
      <c r="E125" s="4" t="s">
        <v>787</v>
      </c>
      <c r="F125" t="s">
        <v>792</v>
      </c>
      <c r="G125" s="138" t="s">
        <v>70</v>
      </c>
      <c r="H125" t="s">
        <v>790</v>
      </c>
      <c r="I125" t="s">
        <v>4383</v>
      </c>
      <c r="J125" t="s">
        <v>231</v>
      </c>
      <c r="K125" t="s">
        <v>120</v>
      </c>
      <c r="L125" t="s">
        <v>788</v>
      </c>
      <c r="M125" s="1">
        <v>44989</v>
      </c>
      <c r="N125" s="69">
        <v>0.43851851851851853</v>
      </c>
      <c r="P125" s="17">
        <v>2017</v>
      </c>
      <c r="Q125" s="1">
        <v>34467</v>
      </c>
      <c r="R125" s="1">
        <v>44989</v>
      </c>
      <c r="S125" s="1" t="s">
        <v>4384</v>
      </c>
      <c r="T125" s="1"/>
      <c r="U125" s="156"/>
      <c r="V125" s="156"/>
      <c r="W125" s="156" t="s">
        <v>45</v>
      </c>
      <c r="X125" s="1" t="s">
        <v>21099</v>
      </c>
      <c r="AB125">
        <v>0</v>
      </c>
      <c r="AC125" s="1">
        <v>0</v>
      </c>
      <c r="AD125">
        <v>0</v>
      </c>
      <c r="AE125" s="1">
        <v>44989</v>
      </c>
    </row>
    <row r="126" spans="1:31" hidden="1">
      <c r="A126" s="1">
        <v>44989</v>
      </c>
      <c r="B126" s="16">
        <v>0.45833333333333331</v>
      </c>
      <c r="C126">
        <v>112436</v>
      </c>
      <c r="D126" t="s">
        <v>97</v>
      </c>
      <c r="E126" s="4" t="s">
        <v>801</v>
      </c>
      <c r="F126" t="s">
        <v>3730</v>
      </c>
      <c r="G126" s="138" t="s">
        <v>70</v>
      </c>
      <c r="H126" t="s">
        <v>804</v>
      </c>
      <c r="I126" t="s">
        <v>4383</v>
      </c>
      <c r="J126" t="s">
        <v>223</v>
      </c>
      <c r="K126" t="s">
        <v>120</v>
      </c>
      <c r="L126" t="s">
        <v>802</v>
      </c>
      <c r="M126" s="1">
        <v>44989</v>
      </c>
      <c r="N126" s="69">
        <v>0.46275462962962965</v>
      </c>
      <c r="P126" s="17">
        <v>2022</v>
      </c>
      <c r="Q126" s="1">
        <v>2626</v>
      </c>
      <c r="R126" s="1">
        <v>44989</v>
      </c>
      <c r="S126" s="1" t="s">
        <v>4384</v>
      </c>
      <c r="T126" s="1"/>
      <c r="U126" s="156"/>
      <c r="V126" s="156"/>
      <c r="W126" s="156"/>
      <c r="X126" s="1" t="s">
        <v>21099</v>
      </c>
      <c r="AB126">
        <v>0</v>
      </c>
      <c r="AC126" s="1">
        <v>0</v>
      </c>
      <c r="AD126">
        <v>0</v>
      </c>
      <c r="AE126" s="1">
        <v>44989</v>
      </c>
    </row>
    <row r="127" spans="1:31" hidden="1">
      <c r="A127" s="1">
        <v>44989</v>
      </c>
      <c r="B127" s="16">
        <v>0.45833333333333331</v>
      </c>
      <c r="C127">
        <v>112492</v>
      </c>
      <c r="D127" t="s">
        <v>97</v>
      </c>
      <c r="E127" s="4" t="s">
        <v>808</v>
      </c>
      <c r="F127" t="s">
        <v>813</v>
      </c>
      <c r="G127" s="138" t="s">
        <v>69</v>
      </c>
      <c r="H127" t="s">
        <v>811</v>
      </c>
      <c r="I127" t="s">
        <v>4383</v>
      </c>
      <c r="J127" t="s">
        <v>244</v>
      </c>
      <c r="K127" t="s">
        <v>118</v>
      </c>
      <c r="L127" t="s">
        <v>809</v>
      </c>
      <c r="M127" s="1">
        <v>44989</v>
      </c>
      <c r="N127" s="69">
        <v>0.4728472222222222</v>
      </c>
      <c r="P127" s="17">
        <v>2018</v>
      </c>
      <c r="Q127" s="1">
        <v>64445</v>
      </c>
      <c r="R127" s="1">
        <v>44989</v>
      </c>
      <c r="S127" s="1" t="s">
        <v>4384</v>
      </c>
      <c r="T127" s="1"/>
      <c r="U127" s="156"/>
      <c r="V127" s="156"/>
      <c r="W127" s="156" t="s">
        <v>45</v>
      </c>
      <c r="X127" s="1" t="s">
        <v>21099</v>
      </c>
      <c r="AB127">
        <v>0</v>
      </c>
      <c r="AC127" s="1">
        <v>0</v>
      </c>
      <c r="AD127">
        <v>0</v>
      </c>
      <c r="AE127" s="1">
        <v>44989</v>
      </c>
    </row>
    <row r="128" spans="1:31" hidden="1">
      <c r="A128" s="1">
        <v>44989</v>
      </c>
      <c r="B128" s="16">
        <v>0.47916666666666669</v>
      </c>
      <c r="C128">
        <v>112368</v>
      </c>
      <c r="D128" t="s">
        <v>103</v>
      </c>
      <c r="E128" s="4" t="s">
        <v>3106</v>
      </c>
      <c r="F128" t="s">
        <v>3111</v>
      </c>
      <c r="G128" s="138" t="s">
        <v>70</v>
      </c>
      <c r="H128" t="s">
        <v>3109</v>
      </c>
      <c r="I128" t="s">
        <v>4383</v>
      </c>
      <c r="J128" t="s">
        <v>231</v>
      </c>
      <c r="K128" t="s">
        <v>120</v>
      </c>
      <c r="L128" t="s">
        <v>3107</v>
      </c>
      <c r="M128" s="1">
        <v>44989</v>
      </c>
      <c r="N128" s="69">
        <v>0.48509259259259258</v>
      </c>
      <c r="P128" s="17">
        <v>2022</v>
      </c>
      <c r="Q128" s="1">
        <v>7462</v>
      </c>
      <c r="R128" s="1">
        <v>44989</v>
      </c>
      <c r="S128" s="1" t="s">
        <v>4384</v>
      </c>
      <c r="T128" s="1"/>
      <c r="U128" s="156"/>
      <c r="V128" s="156"/>
      <c r="W128" s="156"/>
      <c r="X128" s="1" t="s">
        <v>21099</v>
      </c>
      <c r="AB128">
        <v>0</v>
      </c>
      <c r="AC128" s="1">
        <v>0</v>
      </c>
      <c r="AD128">
        <v>0</v>
      </c>
      <c r="AE128" s="1">
        <v>44989</v>
      </c>
    </row>
    <row r="129" spans="1:31" hidden="1">
      <c r="A129" s="1">
        <v>44989</v>
      </c>
      <c r="B129" s="16">
        <v>0.52083333333333337</v>
      </c>
      <c r="C129">
        <v>110548</v>
      </c>
      <c r="D129" t="s">
        <v>99</v>
      </c>
      <c r="E129" s="4" t="s">
        <v>4417</v>
      </c>
      <c r="F129" t="s">
        <v>4418</v>
      </c>
      <c r="G129" s="138" t="s">
        <v>75</v>
      </c>
      <c r="H129" t="s">
        <v>4419</v>
      </c>
      <c r="I129" t="s">
        <v>4383</v>
      </c>
      <c r="J129" t="s">
        <v>451</v>
      </c>
      <c r="K129" t="s">
        <v>118</v>
      </c>
      <c r="M129" s="1"/>
      <c r="N129" s="69"/>
      <c r="P129" s="17">
        <v>2018</v>
      </c>
      <c r="Q129" s="1">
        <v>32055</v>
      </c>
      <c r="R129" s="1">
        <v>44937</v>
      </c>
      <c r="S129" s="1" t="s">
        <v>4384</v>
      </c>
      <c r="T129" s="1"/>
      <c r="U129" s="156"/>
      <c r="V129" s="156"/>
      <c r="W129" s="156" t="s">
        <v>45</v>
      </c>
      <c r="X129" s="1" t="s">
        <v>21099</v>
      </c>
      <c r="AB129" t="e">
        <v>#N/A</v>
      </c>
      <c r="AC129" s="1" t="e">
        <v>#N/A</v>
      </c>
      <c r="AD129" t="e">
        <v>#N/A</v>
      </c>
      <c r="AE129" s="1" t="e">
        <v>#N/A</v>
      </c>
    </row>
    <row r="130" spans="1:31" hidden="1">
      <c r="A130" s="1">
        <v>44991</v>
      </c>
      <c r="B130" s="16">
        <v>0.33333333333333331</v>
      </c>
      <c r="C130">
        <v>112480</v>
      </c>
      <c r="D130" t="s">
        <v>99</v>
      </c>
      <c r="E130" s="4" t="s">
        <v>864</v>
      </c>
      <c r="F130" t="s">
        <v>869</v>
      </c>
      <c r="G130" s="138" t="s">
        <v>69</v>
      </c>
      <c r="H130" t="s">
        <v>867</v>
      </c>
      <c r="I130" t="s">
        <v>4383</v>
      </c>
      <c r="J130" t="s">
        <v>310</v>
      </c>
      <c r="K130" t="s">
        <v>118</v>
      </c>
      <c r="L130" t="s">
        <v>865</v>
      </c>
      <c r="M130" s="1">
        <v>44991</v>
      </c>
      <c r="N130" s="69">
        <v>0.35408564814814819</v>
      </c>
      <c r="P130" s="17">
        <v>2016</v>
      </c>
      <c r="Q130" s="1">
        <v>132546</v>
      </c>
      <c r="R130" s="1">
        <v>44991</v>
      </c>
      <c r="S130" s="1" t="s">
        <v>4384</v>
      </c>
      <c r="T130" s="1"/>
      <c r="U130" s="156"/>
      <c r="V130" s="156"/>
      <c r="W130" s="156" t="s">
        <v>45</v>
      </c>
      <c r="X130" s="1" t="s">
        <v>21100</v>
      </c>
      <c r="AB130">
        <v>0</v>
      </c>
      <c r="AC130" s="1">
        <v>0</v>
      </c>
      <c r="AD130">
        <v>0</v>
      </c>
      <c r="AE130" s="1">
        <v>44991</v>
      </c>
    </row>
    <row r="131" spans="1:31" hidden="1">
      <c r="A131" s="1">
        <v>44991</v>
      </c>
      <c r="B131" s="16">
        <v>0.33333333333333331</v>
      </c>
      <c r="C131">
        <v>112488</v>
      </c>
      <c r="D131" t="s">
        <v>103</v>
      </c>
      <c r="E131" s="4" t="s">
        <v>1460</v>
      </c>
      <c r="F131" t="s">
        <v>1465</v>
      </c>
      <c r="G131" s="138" t="s">
        <v>71</v>
      </c>
      <c r="H131" t="s">
        <v>1463</v>
      </c>
      <c r="I131" t="s">
        <v>4383</v>
      </c>
      <c r="J131" t="s">
        <v>310</v>
      </c>
      <c r="K131" t="s">
        <v>119</v>
      </c>
      <c r="M131" s="1"/>
      <c r="N131" s="69"/>
      <c r="O131">
        <v>112510</v>
      </c>
      <c r="P131" s="17">
        <v>2007</v>
      </c>
      <c r="Q131" s="1">
        <v>186927</v>
      </c>
      <c r="R131" s="1">
        <v>44992</v>
      </c>
      <c r="S131" s="1" t="s">
        <v>4384</v>
      </c>
      <c r="T131" s="1"/>
      <c r="U131" s="156"/>
      <c r="V131" s="156"/>
      <c r="W131" s="156"/>
      <c r="X131" s="1" t="s">
        <v>21100</v>
      </c>
      <c r="AB131" t="s">
        <v>100</v>
      </c>
      <c r="AC131" s="1">
        <v>44991</v>
      </c>
      <c r="AD131" t="s">
        <v>21038</v>
      </c>
      <c r="AE131" s="1">
        <v>0</v>
      </c>
    </row>
    <row r="132" spans="1:31" hidden="1">
      <c r="A132" s="1">
        <v>44991</v>
      </c>
      <c r="B132" s="16">
        <v>0.33333333333333331</v>
      </c>
      <c r="C132">
        <v>112490</v>
      </c>
      <c r="D132" t="s">
        <v>101</v>
      </c>
      <c r="E132" s="4" t="s">
        <v>857</v>
      </c>
      <c r="F132" t="s">
        <v>862</v>
      </c>
      <c r="G132" s="138" t="s">
        <v>69</v>
      </c>
      <c r="H132" t="s">
        <v>860</v>
      </c>
      <c r="I132" t="s">
        <v>4383</v>
      </c>
      <c r="J132" t="s">
        <v>517</v>
      </c>
      <c r="K132" t="s">
        <v>120</v>
      </c>
      <c r="L132" t="s">
        <v>858</v>
      </c>
      <c r="M132" s="1">
        <v>44991</v>
      </c>
      <c r="N132" s="69">
        <v>0.34516203703703702</v>
      </c>
      <c r="P132" s="17">
        <v>2020</v>
      </c>
      <c r="Q132" s="1">
        <v>73987</v>
      </c>
      <c r="R132" s="1">
        <v>44991</v>
      </c>
      <c r="S132" s="1" t="s">
        <v>4384</v>
      </c>
      <c r="T132" s="1"/>
      <c r="U132" s="156"/>
      <c r="V132" s="156"/>
      <c r="W132" s="156"/>
      <c r="X132" s="1" t="s">
        <v>21100</v>
      </c>
      <c r="AB132">
        <v>0</v>
      </c>
      <c r="AC132" s="1">
        <v>0</v>
      </c>
      <c r="AD132">
        <v>0</v>
      </c>
      <c r="AE132" s="1">
        <v>44991</v>
      </c>
    </row>
    <row r="133" spans="1:31" hidden="1">
      <c r="A133" s="1">
        <v>44991</v>
      </c>
      <c r="B133" s="16">
        <v>0.34375</v>
      </c>
      <c r="C133">
        <v>112495</v>
      </c>
      <c r="D133" t="s">
        <v>99</v>
      </c>
      <c r="E133" s="4" t="s">
        <v>972</v>
      </c>
      <c r="F133" t="s">
        <v>3874</v>
      </c>
      <c r="G133" s="138" t="s">
        <v>70</v>
      </c>
      <c r="H133" t="s">
        <v>975</v>
      </c>
      <c r="I133" t="s">
        <v>4383</v>
      </c>
      <c r="J133" t="s">
        <v>295</v>
      </c>
      <c r="K133" t="s">
        <v>119</v>
      </c>
      <c r="L133" t="s">
        <v>973</v>
      </c>
      <c r="M133" s="1">
        <v>44991</v>
      </c>
      <c r="N133" s="69">
        <v>0.34702546296296299</v>
      </c>
      <c r="P133" s="17">
        <v>2017</v>
      </c>
      <c r="Q133" s="1">
        <v>131286</v>
      </c>
      <c r="R133" s="1">
        <v>44991</v>
      </c>
      <c r="S133" s="1" t="s">
        <v>4384</v>
      </c>
      <c r="T133" s="1"/>
      <c r="U133" s="156"/>
      <c r="V133" s="156"/>
      <c r="W133" s="156"/>
      <c r="X133" s="1" t="s">
        <v>21100</v>
      </c>
      <c r="AB133">
        <v>0</v>
      </c>
      <c r="AC133" s="1">
        <v>0</v>
      </c>
      <c r="AD133">
        <v>0</v>
      </c>
      <c r="AE133" s="1">
        <v>44991</v>
      </c>
    </row>
    <row r="134" spans="1:31" hidden="1">
      <c r="A134" s="1">
        <v>44991</v>
      </c>
      <c r="B134" s="16">
        <v>0.34375</v>
      </c>
      <c r="C134">
        <v>112497</v>
      </c>
      <c r="D134" t="s">
        <v>97</v>
      </c>
      <c r="E134" s="4" t="s">
        <v>877</v>
      </c>
      <c r="F134" t="s">
        <v>882</v>
      </c>
      <c r="G134" s="138" t="s">
        <v>69</v>
      </c>
      <c r="H134" t="s">
        <v>4420</v>
      </c>
      <c r="I134" t="s">
        <v>4421</v>
      </c>
      <c r="J134" t="s">
        <v>4422</v>
      </c>
      <c r="K134" t="s">
        <v>118</v>
      </c>
      <c r="L134" t="s">
        <v>878</v>
      </c>
      <c r="M134" s="1">
        <v>44991</v>
      </c>
      <c r="N134" s="69">
        <v>0.3608912037037037</v>
      </c>
      <c r="P134" s="17">
        <v>2012</v>
      </c>
      <c r="Q134" s="1">
        <v>240994</v>
      </c>
      <c r="R134" s="1">
        <v>44991</v>
      </c>
      <c r="S134" s="1" t="s">
        <v>4384</v>
      </c>
      <c r="T134" s="1"/>
      <c r="U134" s="156"/>
      <c r="V134" s="156"/>
      <c r="W134" s="156"/>
      <c r="X134" s="1" t="s">
        <v>21100</v>
      </c>
      <c r="AB134">
        <v>0</v>
      </c>
      <c r="AC134" s="1">
        <v>0</v>
      </c>
      <c r="AD134">
        <v>0</v>
      </c>
      <c r="AE134" s="1">
        <v>44991</v>
      </c>
    </row>
    <row r="135" spans="1:31" hidden="1">
      <c r="A135" s="1">
        <v>44991</v>
      </c>
      <c r="B135" s="16">
        <v>0.35416666666666669</v>
      </c>
      <c r="C135">
        <v>112412</v>
      </c>
      <c r="D135" t="s">
        <v>97</v>
      </c>
      <c r="E135" s="4" t="s">
        <v>1815</v>
      </c>
      <c r="F135" t="s">
        <v>1820</v>
      </c>
      <c r="G135" s="138" t="s">
        <v>70</v>
      </c>
      <c r="H135" t="s">
        <v>1818</v>
      </c>
      <c r="I135" t="s">
        <v>4383</v>
      </c>
      <c r="J135" t="s">
        <v>338</v>
      </c>
      <c r="K135" t="s">
        <v>119</v>
      </c>
      <c r="L135" t="s">
        <v>1816</v>
      </c>
      <c r="M135" s="1">
        <v>44991</v>
      </c>
      <c r="N135" s="69">
        <v>0.36000000000000004</v>
      </c>
      <c r="P135" s="17">
        <v>2016</v>
      </c>
      <c r="Q135" s="1">
        <v>249578</v>
      </c>
      <c r="R135" s="1">
        <v>44991</v>
      </c>
      <c r="S135" s="1" t="s">
        <v>4384</v>
      </c>
      <c r="T135" s="1"/>
      <c r="U135" s="156"/>
      <c r="V135" s="156"/>
      <c r="W135" s="156"/>
      <c r="X135" s="1" t="s">
        <v>21100</v>
      </c>
      <c r="AB135">
        <v>0</v>
      </c>
      <c r="AC135" s="1">
        <v>0</v>
      </c>
      <c r="AD135">
        <v>0</v>
      </c>
      <c r="AE135" s="1">
        <v>44991</v>
      </c>
    </row>
    <row r="136" spans="1:31" hidden="1">
      <c r="A136" s="1">
        <v>44991</v>
      </c>
      <c r="B136" s="16">
        <v>0.35416666666666669</v>
      </c>
      <c r="C136">
        <v>112466</v>
      </c>
      <c r="D136" t="s">
        <v>99</v>
      </c>
      <c r="E136" s="4" t="s">
        <v>986</v>
      </c>
      <c r="F136" t="s">
        <v>3730</v>
      </c>
      <c r="G136" s="138" t="s">
        <v>69</v>
      </c>
      <c r="H136" t="s">
        <v>989</v>
      </c>
      <c r="I136" t="s">
        <v>4383</v>
      </c>
      <c r="J136" t="s">
        <v>266</v>
      </c>
      <c r="K136" t="s">
        <v>120</v>
      </c>
      <c r="L136" t="s">
        <v>987</v>
      </c>
      <c r="M136" s="1">
        <v>44991</v>
      </c>
      <c r="N136" s="69">
        <v>0.37503472222222217</v>
      </c>
      <c r="P136" s="17">
        <v>2019</v>
      </c>
      <c r="Q136" s="1">
        <v>59639</v>
      </c>
      <c r="R136" s="1">
        <v>44991</v>
      </c>
      <c r="S136" s="1" t="s">
        <v>4423</v>
      </c>
      <c r="T136" s="1"/>
      <c r="U136" s="156"/>
      <c r="V136" s="156"/>
      <c r="W136" s="156"/>
      <c r="X136" s="1" t="s">
        <v>21100</v>
      </c>
      <c r="AB136">
        <v>0</v>
      </c>
      <c r="AC136" s="1">
        <v>0</v>
      </c>
      <c r="AD136">
        <v>0</v>
      </c>
      <c r="AE136" s="1">
        <v>44991</v>
      </c>
    </row>
    <row r="137" spans="1:31" hidden="1">
      <c r="A137" s="1">
        <v>44991</v>
      </c>
      <c r="B137" s="16">
        <v>0.35416666666666669</v>
      </c>
      <c r="C137">
        <v>112481</v>
      </c>
      <c r="D137" t="s">
        <v>103</v>
      </c>
      <c r="E137" s="4" t="s">
        <v>1151</v>
      </c>
      <c r="F137" t="s">
        <v>1156</v>
      </c>
      <c r="G137" s="138" t="s">
        <v>69</v>
      </c>
      <c r="H137" t="s">
        <v>1154</v>
      </c>
      <c r="I137" t="s">
        <v>4383</v>
      </c>
      <c r="J137" t="s">
        <v>251</v>
      </c>
      <c r="K137" t="s">
        <v>118</v>
      </c>
      <c r="L137" t="s">
        <v>1152</v>
      </c>
      <c r="M137" s="1">
        <v>44991</v>
      </c>
      <c r="N137" s="69">
        <v>0.37362268518518515</v>
      </c>
      <c r="P137" s="17">
        <v>2022</v>
      </c>
      <c r="Q137" s="1">
        <v>10289</v>
      </c>
      <c r="R137" s="1">
        <v>44991</v>
      </c>
      <c r="S137" s="1" t="s">
        <v>4384</v>
      </c>
      <c r="T137" s="1"/>
      <c r="U137" s="156"/>
      <c r="V137" s="156"/>
      <c r="W137" s="156"/>
      <c r="X137" s="1" t="s">
        <v>21100</v>
      </c>
      <c r="AB137">
        <v>0</v>
      </c>
      <c r="AC137" s="1">
        <v>0</v>
      </c>
      <c r="AD137">
        <v>0</v>
      </c>
      <c r="AE137" s="1">
        <v>44991</v>
      </c>
    </row>
    <row r="138" spans="1:31" hidden="1">
      <c r="A138" s="1">
        <v>44991</v>
      </c>
      <c r="B138" s="16">
        <v>0.36458333333333331</v>
      </c>
      <c r="C138">
        <v>112509</v>
      </c>
      <c r="D138" t="s">
        <v>97</v>
      </c>
      <c r="E138" s="4" t="s">
        <v>2879</v>
      </c>
      <c r="F138" t="s">
        <v>2883</v>
      </c>
      <c r="G138" s="138" t="s">
        <v>70</v>
      </c>
      <c r="H138" t="s">
        <v>214</v>
      </c>
      <c r="I138" t="s">
        <v>4383</v>
      </c>
      <c r="J138" t="s">
        <v>310</v>
      </c>
      <c r="K138" t="s">
        <v>118</v>
      </c>
      <c r="L138" t="s">
        <v>4424</v>
      </c>
      <c r="M138" s="1">
        <v>44991</v>
      </c>
      <c r="N138" s="69">
        <v>0.36679398148148151</v>
      </c>
      <c r="P138" s="17">
        <v>2020</v>
      </c>
      <c r="Q138" s="1">
        <v>92131</v>
      </c>
      <c r="R138" s="1">
        <v>44991</v>
      </c>
      <c r="S138" s="1" t="s">
        <v>4384</v>
      </c>
      <c r="T138" s="1"/>
      <c r="U138" s="156"/>
      <c r="V138" s="156"/>
      <c r="W138" s="156"/>
      <c r="X138" s="1" t="s">
        <v>21100</v>
      </c>
      <c r="AB138">
        <v>0</v>
      </c>
      <c r="AC138" s="1">
        <v>0</v>
      </c>
      <c r="AD138">
        <v>0</v>
      </c>
      <c r="AE138" s="1">
        <v>44991</v>
      </c>
    </row>
    <row r="139" spans="1:31" hidden="1">
      <c r="A139" s="1">
        <v>44991</v>
      </c>
      <c r="B139" s="16">
        <v>0.375</v>
      </c>
      <c r="C139">
        <v>112154</v>
      </c>
      <c r="D139" t="s">
        <v>99</v>
      </c>
      <c r="E139" s="4" t="s">
        <v>884</v>
      </c>
      <c r="F139" t="s">
        <v>3730</v>
      </c>
      <c r="G139" s="138" t="s">
        <v>70</v>
      </c>
      <c r="H139" t="s">
        <v>887</v>
      </c>
      <c r="I139" t="s">
        <v>4383</v>
      </c>
      <c r="J139" t="s">
        <v>509</v>
      </c>
      <c r="K139" t="s">
        <v>118</v>
      </c>
      <c r="L139" t="s">
        <v>885</v>
      </c>
      <c r="M139" s="1">
        <v>44991</v>
      </c>
      <c r="N139" s="69">
        <v>0.38196759259259255</v>
      </c>
      <c r="P139" s="17">
        <v>2022</v>
      </c>
      <c r="Q139" s="1">
        <v>2261</v>
      </c>
      <c r="R139" s="1">
        <v>44991</v>
      </c>
      <c r="S139" s="1" t="s">
        <v>4384</v>
      </c>
      <c r="T139" s="1"/>
      <c r="U139" s="156"/>
      <c r="V139" s="156"/>
      <c r="W139" s="156"/>
      <c r="X139" s="1" t="s">
        <v>21100</v>
      </c>
      <c r="AB139">
        <v>0</v>
      </c>
      <c r="AC139" s="1">
        <v>0</v>
      </c>
      <c r="AD139">
        <v>0</v>
      </c>
      <c r="AE139" s="1">
        <v>44991</v>
      </c>
    </row>
    <row r="140" spans="1:31" hidden="1">
      <c r="A140" s="1">
        <v>44991</v>
      </c>
      <c r="B140" s="16">
        <v>0.375</v>
      </c>
      <c r="C140">
        <v>112461</v>
      </c>
      <c r="D140" t="s">
        <v>99</v>
      </c>
      <c r="E140" s="4" t="s">
        <v>919</v>
      </c>
      <c r="F140" t="s">
        <v>923</v>
      </c>
      <c r="G140" s="138" t="s">
        <v>69</v>
      </c>
      <c r="H140" t="s">
        <v>344</v>
      </c>
      <c r="I140" t="s">
        <v>4383</v>
      </c>
      <c r="J140" t="s">
        <v>251</v>
      </c>
      <c r="K140" t="s">
        <v>120</v>
      </c>
      <c r="L140" t="s">
        <v>920</v>
      </c>
      <c r="M140" s="1">
        <v>44991</v>
      </c>
      <c r="N140" s="69">
        <v>0.40665509259259264</v>
      </c>
      <c r="P140" s="17">
        <v>2022</v>
      </c>
      <c r="Q140" s="1">
        <v>59703</v>
      </c>
      <c r="R140" s="1">
        <v>44991</v>
      </c>
      <c r="S140" s="1" t="s">
        <v>4384</v>
      </c>
      <c r="T140" s="1"/>
      <c r="U140" s="156"/>
      <c r="V140" s="156"/>
      <c r="W140" s="156"/>
      <c r="X140" s="1" t="s">
        <v>21100</v>
      </c>
      <c r="AB140">
        <v>0</v>
      </c>
      <c r="AC140" s="1">
        <v>0</v>
      </c>
      <c r="AD140">
        <v>0</v>
      </c>
      <c r="AE140" s="1">
        <v>44991</v>
      </c>
    </row>
    <row r="141" spans="1:31" hidden="1">
      <c r="A141" s="1">
        <v>44991</v>
      </c>
      <c r="B141" s="16">
        <v>0.375</v>
      </c>
      <c r="C141">
        <v>112493</v>
      </c>
      <c r="D141" t="s">
        <v>97</v>
      </c>
      <c r="E141" s="4" t="s">
        <v>891</v>
      </c>
      <c r="F141" t="s">
        <v>896</v>
      </c>
      <c r="G141" s="138" t="s">
        <v>69</v>
      </c>
      <c r="H141" t="s">
        <v>894</v>
      </c>
      <c r="I141" t="s">
        <v>4383</v>
      </c>
      <c r="J141" t="s">
        <v>215</v>
      </c>
      <c r="K141" t="s">
        <v>119</v>
      </c>
      <c r="L141" t="s">
        <v>892</v>
      </c>
      <c r="M141" s="1">
        <v>44991</v>
      </c>
      <c r="N141" s="69">
        <v>0.38694444444444448</v>
      </c>
      <c r="P141" s="17">
        <v>2019</v>
      </c>
      <c r="Q141" s="1">
        <v>32450</v>
      </c>
      <c r="R141" s="1">
        <v>44991</v>
      </c>
      <c r="S141" s="1" t="s">
        <v>4384</v>
      </c>
      <c r="T141" s="1"/>
      <c r="U141" s="156"/>
      <c r="V141" s="156"/>
      <c r="W141" s="156"/>
      <c r="X141" s="1" t="s">
        <v>21100</v>
      </c>
      <c r="AB141">
        <v>0</v>
      </c>
      <c r="AC141" s="1">
        <v>0</v>
      </c>
      <c r="AD141">
        <v>0</v>
      </c>
      <c r="AE141" s="1">
        <v>44991</v>
      </c>
    </row>
    <row r="142" spans="1:31" hidden="1">
      <c r="A142" s="1">
        <v>44991</v>
      </c>
      <c r="B142" s="16">
        <v>0.39583333333333331</v>
      </c>
      <c r="C142">
        <v>112395</v>
      </c>
      <c r="D142" t="s">
        <v>97</v>
      </c>
      <c r="E142" s="4" t="s">
        <v>905</v>
      </c>
      <c r="F142" t="s">
        <v>910</v>
      </c>
      <c r="G142" s="138" t="s">
        <v>70</v>
      </c>
      <c r="H142" t="s">
        <v>908</v>
      </c>
      <c r="I142" t="s">
        <v>4383</v>
      </c>
      <c r="J142" t="s">
        <v>244</v>
      </c>
      <c r="K142" t="s">
        <v>119</v>
      </c>
      <c r="L142" t="s">
        <v>906</v>
      </c>
      <c r="M142" s="1">
        <v>44991</v>
      </c>
      <c r="N142" s="69">
        <v>0.39796296296296302</v>
      </c>
      <c r="P142" s="17">
        <v>2020</v>
      </c>
      <c r="Q142" s="1">
        <v>9910</v>
      </c>
      <c r="R142" s="1">
        <v>44991</v>
      </c>
      <c r="S142" s="1" t="s">
        <v>4384</v>
      </c>
      <c r="T142" s="1"/>
      <c r="U142" s="156"/>
      <c r="V142" s="156"/>
      <c r="W142" s="156"/>
      <c r="X142" s="1" t="s">
        <v>21100</v>
      </c>
      <c r="AB142">
        <v>0</v>
      </c>
      <c r="AC142" s="1">
        <v>0</v>
      </c>
      <c r="AD142">
        <v>0</v>
      </c>
      <c r="AE142" s="1">
        <v>44991</v>
      </c>
    </row>
    <row r="143" spans="1:31" hidden="1">
      <c r="A143" s="1">
        <v>44991</v>
      </c>
      <c r="B143" s="16">
        <v>0.39583333333333331</v>
      </c>
      <c r="C143">
        <v>112428</v>
      </c>
      <c r="D143" t="s">
        <v>97</v>
      </c>
      <c r="E143" s="4" t="s">
        <v>3885</v>
      </c>
      <c r="F143" t="s">
        <v>3886</v>
      </c>
      <c r="G143" s="138" t="s">
        <v>69</v>
      </c>
      <c r="H143" t="s">
        <v>3887</v>
      </c>
      <c r="I143" t="s">
        <v>4383</v>
      </c>
      <c r="J143" t="s">
        <v>509</v>
      </c>
      <c r="K143" t="s">
        <v>120</v>
      </c>
      <c r="L143" t="s">
        <v>4425</v>
      </c>
      <c r="M143" s="1">
        <v>44991</v>
      </c>
      <c r="N143" s="69">
        <v>0.44135416666666666</v>
      </c>
      <c r="P143" s="17">
        <v>2021</v>
      </c>
      <c r="Q143" s="1">
        <v>36061</v>
      </c>
      <c r="R143" s="1">
        <v>44991</v>
      </c>
      <c r="S143" s="1" t="s">
        <v>4384</v>
      </c>
      <c r="T143" s="1"/>
      <c r="U143" s="156"/>
      <c r="V143" s="156"/>
      <c r="W143" s="156"/>
      <c r="X143" s="1" t="s">
        <v>21100</v>
      </c>
      <c r="AB143">
        <v>0</v>
      </c>
      <c r="AC143" s="1">
        <v>0</v>
      </c>
      <c r="AD143">
        <v>0</v>
      </c>
      <c r="AE143" s="1">
        <v>44991</v>
      </c>
    </row>
    <row r="144" spans="1:31" hidden="1">
      <c r="A144" s="1">
        <v>44991</v>
      </c>
      <c r="B144" s="16">
        <v>0.39583333333333331</v>
      </c>
      <c r="C144">
        <v>112482</v>
      </c>
      <c r="D144" t="s">
        <v>97</v>
      </c>
      <c r="E144" s="4" t="s">
        <v>912</v>
      </c>
      <c r="F144" t="s">
        <v>917</v>
      </c>
      <c r="G144" s="138" t="s">
        <v>70</v>
      </c>
      <c r="H144" t="s">
        <v>915</v>
      </c>
      <c r="I144" t="s">
        <v>4383</v>
      </c>
      <c r="J144" t="s">
        <v>266</v>
      </c>
      <c r="K144" t="s">
        <v>118</v>
      </c>
      <c r="L144" t="s">
        <v>913</v>
      </c>
      <c r="M144" s="1">
        <v>44991</v>
      </c>
      <c r="N144" s="69">
        <v>0.40194444444444444</v>
      </c>
      <c r="P144" s="17">
        <v>2021</v>
      </c>
      <c r="Q144" s="1">
        <v>33671</v>
      </c>
      <c r="R144" s="1">
        <v>44991</v>
      </c>
      <c r="S144" s="1" t="s">
        <v>4384</v>
      </c>
      <c r="T144" s="1"/>
      <c r="U144" s="156"/>
      <c r="V144" s="156"/>
      <c r="W144" s="156" t="s">
        <v>45</v>
      </c>
      <c r="X144" s="1" t="s">
        <v>21100</v>
      </c>
      <c r="AB144">
        <v>0</v>
      </c>
      <c r="AC144" s="1">
        <v>0</v>
      </c>
      <c r="AD144">
        <v>0</v>
      </c>
      <c r="AE144" s="1">
        <v>44991</v>
      </c>
    </row>
    <row r="145" spans="1:31" hidden="1">
      <c r="A145" s="1">
        <v>44991</v>
      </c>
      <c r="B145" s="16">
        <v>0.40625</v>
      </c>
      <c r="C145">
        <v>112512</v>
      </c>
      <c r="D145" t="s">
        <v>101</v>
      </c>
      <c r="E145" s="4" t="s">
        <v>898</v>
      </c>
      <c r="F145" t="s">
        <v>903</v>
      </c>
      <c r="G145" s="138" t="s">
        <v>70</v>
      </c>
      <c r="H145" t="s">
        <v>901</v>
      </c>
      <c r="I145" t="s">
        <v>4383</v>
      </c>
      <c r="J145" t="s">
        <v>459</v>
      </c>
      <c r="K145" t="s">
        <v>119</v>
      </c>
      <c r="L145" t="s">
        <v>899</v>
      </c>
      <c r="M145" s="1">
        <v>44991</v>
      </c>
      <c r="N145" s="69">
        <v>0.3943402777777778</v>
      </c>
      <c r="P145" s="17">
        <v>2020</v>
      </c>
      <c r="Q145" s="1">
        <v>135900</v>
      </c>
      <c r="R145" s="1">
        <v>44991</v>
      </c>
      <c r="S145" s="1" t="s">
        <v>4384</v>
      </c>
      <c r="T145" s="1"/>
      <c r="U145" s="156"/>
      <c r="V145" s="156"/>
      <c r="W145" s="156"/>
      <c r="X145" s="1" t="s">
        <v>21100</v>
      </c>
      <c r="AB145" t="e">
        <v>#N/A</v>
      </c>
      <c r="AC145" s="1" t="e">
        <v>#N/A</v>
      </c>
      <c r="AD145" t="e">
        <v>#N/A</v>
      </c>
      <c r="AE145" s="1" t="e">
        <v>#N/A</v>
      </c>
    </row>
    <row r="146" spans="1:31" hidden="1">
      <c r="A146" s="1">
        <v>44991</v>
      </c>
      <c r="B146" s="16">
        <v>0.41666666666666669</v>
      </c>
      <c r="C146">
        <v>112441</v>
      </c>
      <c r="D146" t="s">
        <v>101</v>
      </c>
      <c r="E146" s="4" t="s">
        <v>925</v>
      </c>
      <c r="F146" t="s">
        <v>930</v>
      </c>
      <c r="G146" s="138" t="s">
        <v>70</v>
      </c>
      <c r="H146" t="s">
        <v>928</v>
      </c>
      <c r="I146" t="s">
        <v>4383</v>
      </c>
      <c r="J146" t="s">
        <v>244</v>
      </c>
      <c r="K146" t="s">
        <v>119</v>
      </c>
      <c r="L146" t="s">
        <v>926</v>
      </c>
      <c r="M146" s="1">
        <v>44991</v>
      </c>
      <c r="N146" s="69">
        <v>0.41591435185185183</v>
      </c>
      <c r="P146" s="17">
        <v>2020</v>
      </c>
      <c r="Q146" s="1">
        <v>60966</v>
      </c>
      <c r="R146" s="1">
        <v>44991</v>
      </c>
      <c r="S146" s="1" t="s">
        <v>4384</v>
      </c>
      <c r="T146" s="1"/>
      <c r="U146" s="156"/>
      <c r="V146" s="156"/>
      <c r="W146" s="156"/>
      <c r="X146" s="1" t="s">
        <v>21100</v>
      </c>
      <c r="AB146">
        <v>0</v>
      </c>
      <c r="AC146" s="1">
        <v>0</v>
      </c>
      <c r="AD146">
        <v>0</v>
      </c>
      <c r="AE146" s="1">
        <v>44991</v>
      </c>
    </row>
    <row r="147" spans="1:31" hidden="1">
      <c r="A147" s="1">
        <v>44991</v>
      </c>
      <c r="B147" s="16">
        <v>0.41666666666666669</v>
      </c>
      <c r="C147">
        <v>112443</v>
      </c>
      <c r="D147" t="s">
        <v>103</v>
      </c>
      <c r="E147" s="4" t="s">
        <v>932</v>
      </c>
      <c r="F147" t="s">
        <v>937</v>
      </c>
      <c r="G147" s="138" t="s">
        <v>70</v>
      </c>
      <c r="H147" t="s">
        <v>935</v>
      </c>
      <c r="I147" t="s">
        <v>4383</v>
      </c>
      <c r="J147" t="s">
        <v>251</v>
      </c>
      <c r="K147" t="s">
        <v>118</v>
      </c>
      <c r="L147" t="s">
        <v>933</v>
      </c>
      <c r="M147" s="1">
        <v>44991</v>
      </c>
      <c r="N147" s="69">
        <v>0.41983796296296294</v>
      </c>
      <c r="P147" s="17">
        <v>2017</v>
      </c>
      <c r="Q147" s="1">
        <v>90227</v>
      </c>
      <c r="R147" s="1">
        <v>44991</v>
      </c>
      <c r="S147" s="1" t="s">
        <v>4384</v>
      </c>
      <c r="T147" s="1"/>
      <c r="U147" s="156"/>
      <c r="V147" s="156"/>
      <c r="W147" s="156" t="s">
        <v>45</v>
      </c>
      <c r="X147" s="1" t="s">
        <v>21100</v>
      </c>
      <c r="AB147">
        <v>0</v>
      </c>
      <c r="AC147" s="1">
        <v>0</v>
      </c>
      <c r="AD147">
        <v>0</v>
      </c>
      <c r="AE147" s="1">
        <v>44991</v>
      </c>
    </row>
    <row r="148" spans="1:31" hidden="1">
      <c r="A148" s="1">
        <v>44991</v>
      </c>
      <c r="B148" s="16">
        <v>0.41666666666666669</v>
      </c>
      <c r="C148">
        <v>112462</v>
      </c>
      <c r="D148" t="s">
        <v>99</v>
      </c>
      <c r="E148" s="4" t="s">
        <v>2722</v>
      </c>
      <c r="F148" t="s">
        <v>2727</v>
      </c>
      <c r="G148" s="138" t="s">
        <v>69</v>
      </c>
      <c r="H148" t="s">
        <v>2725</v>
      </c>
      <c r="I148" t="s">
        <v>4383</v>
      </c>
      <c r="J148" t="s">
        <v>410</v>
      </c>
      <c r="K148" t="s">
        <v>120</v>
      </c>
      <c r="L148" t="s">
        <v>2723</v>
      </c>
      <c r="M148" s="1">
        <v>44991</v>
      </c>
      <c r="N148" s="69">
        <v>0.44570601851851849</v>
      </c>
      <c r="P148" s="17">
        <v>2019</v>
      </c>
      <c r="Q148" s="1">
        <v>206143</v>
      </c>
      <c r="R148" s="1">
        <v>44991</v>
      </c>
      <c r="S148" s="1" t="s">
        <v>4384</v>
      </c>
      <c r="T148" s="1"/>
      <c r="U148" s="156"/>
      <c r="V148" s="156"/>
      <c r="W148" s="156"/>
      <c r="X148" s="1" t="s">
        <v>21100</v>
      </c>
      <c r="AB148">
        <v>0</v>
      </c>
      <c r="AC148" s="1">
        <v>0</v>
      </c>
      <c r="AD148">
        <v>0</v>
      </c>
      <c r="AE148" s="1">
        <v>44991</v>
      </c>
    </row>
    <row r="149" spans="1:31" hidden="1">
      <c r="A149" s="1">
        <v>44991</v>
      </c>
      <c r="B149" s="16">
        <v>0.4375</v>
      </c>
      <c r="C149">
        <v>112477</v>
      </c>
      <c r="D149" t="s">
        <v>97</v>
      </c>
      <c r="E149" s="4" t="s">
        <v>912</v>
      </c>
      <c r="F149" t="s">
        <v>917</v>
      </c>
      <c r="G149" s="138" t="s">
        <v>71</v>
      </c>
      <c r="H149" t="s">
        <v>915</v>
      </c>
      <c r="I149" t="s">
        <v>4383</v>
      </c>
      <c r="J149" t="s">
        <v>266</v>
      </c>
      <c r="K149" t="s">
        <v>118</v>
      </c>
      <c r="M149" s="1"/>
      <c r="N149" s="69"/>
      <c r="O149">
        <v>112482</v>
      </c>
      <c r="P149" s="17">
        <v>2021</v>
      </c>
      <c r="Q149" s="1">
        <v>33671</v>
      </c>
      <c r="R149" s="1">
        <v>44991</v>
      </c>
      <c r="S149" s="1" t="s">
        <v>4384</v>
      </c>
      <c r="T149" s="1"/>
      <c r="U149" s="156"/>
      <c r="V149" s="156"/>
      <c r="W149" s="156"/>
      <c r="X149" s="1" t="s">
        <v>21100</v>
      </c>
      <c r="AB149" t="e">
        <v>#N/A</v>
      </c>
      <c r="AC149" s="1" t="e">
        <v>#N/A</v>
      </c>
      <c r="AD149" t="e">
        <v>#N/A</v>
      </c>
      <c r="AE149" s="1" t="e">
        <v>#N/A</v>
      </c>
    </row>
    <row r="150" spans="1:31" hidden="1">
      <c r="A150" s="1">
        <v>44991</v>
      </c>
      <c r="B150" s="16">
        <v>0.4375</v>
      </c>
      <c r="C150">
        <v>112479</v>
      </c>
      <c r="D150" t="s">
        <v>97</v>
      </c>
      <c r="E150" s="4" t="s">
        <v>993</v>
      </c>
      <c r="F150" t="s">
        <v>998</v>
      </c>
      <c r="G150" s="138" t="s">
        <v>70</v>
      </c>
      <c r="H150" t="s">
        <v>996</v>
      </c>
      <c r="I150" t="s">
        <v>4383</v>
      </c>
      <c r="J150" t="s">
        <v>251</v>
      </c>
      <c r="K150" t="s">
        <v>119</v>
      </c>
      <c r="L150" t="s">
        <v>994</v>
      </c>
      <c r="M150" s="1">
        <v>44991</v>
      </c>
      <c r="N150" s="69">
        <v>0.4440972222222222</v>
      </c>
      <c r="P150" s="17">
        <v>2021</v>
      </c>
      <c r="Q150" s="1">
        <v>48775</v>
      </c>
      <c r="R150" s="1">
        <v>44991</v>
      </c>
      <c r="S150" s="1" t="s">
        <v>4384</v>
      </c>
      <c r="T150" s="1"/>
      <c r="U150" s="156"/>
      <c r="V150" s="156"/>
      <c r="W150" s="156" t="s">
        <v>45</v>
      </c>
      <c r="X150" s="1" t="s">
        <v>21100</v>
      </c>
      <c r="AB150">
        <v>0</v>
      </c>
      <c r="AC150" s="1">
        <v>0</v>
      </c>
      <c r="AD150">
        <v>0</v>
      </c>
      <c r="AE150" s="1">
        <v>44991</v>
      </c>
    </row>
    <row r="151" spans="1:31" hidden="1">
      <c r="A151" s="1">
        <v>44991</v>
      </c>
      <c r="B151" s="16">
        <v>0.4375</v>
      </c>
      <c r="C151">
        <v>112496</v>
      </c>
      <c r="D151" t="s">
        <v>101</v>
      </c>
      <c r="E151" s="4" t="s">
        <v>960</v>
      </c>
      <c r="F151" t="s">
        <v>3893</v>
      </c>
      <c r="G151" s="138" t="s">
        <v>70</v>
      </c>
      <c r="H151" t="s">
        <v>963</v>
      </c>
      <c r="I151" t="s">
        <v>4383</v>
      </c>
      <c r="J151" t="s">
        <v>459</v>
      </c>
      <c r="K151" t="s">
        <v>120</v>
      </c>
      <c r="L151" t="s">
        <v>961</v>
      </c>
      <c r="M151" s="1">
        <v>44991</v>
      </c>
      <c r="N151" s="69">
        <v>0.42704861111111114</v>
      </c>
      <c r="P151" s="17">
        <v>2022</v>
      </c>
      <c r="Q151" s="1">
        <v>2535</v>
      </c>
      <c r="R151" s="1">
        <v>44991</v>
      </c>
      <c r="S151" s="1" t="s">
        <v>4384</v>
      </c>
      <c r="T151" s="1"/>
      <c r="U151" s="156"/>
      <c r="V151" s="156"/>
      <c r="W151" s="156"/>
      <c r="X151" s="1" t="s">
        <v>21100</v>
      </c>
      <c r="AB151">
        <v>0</v>
      </c>
      <c r="AC151" s="1">
        <v>0</v>
      </c>
      <c r="AD151">
        <v>0</v>
      </c>
      <c r="AE151" s="1">
        <v>44991</v>
      </c>
    </row>
    <row r="152" spans="1:31" hidden="1">
      <c r="A152" s="1">
        <v>44991</v>
      </c>
      <c r="B152" s="16">
        <v>0.45833333333333331</v>
      </c>
      <c r="C152">
        <v>112498</v>
      </c>
      <c r="D152" t="s">
        <v>99</v>
      </c>
      <c r="E152" s="4" t="s">
        <v>979</v>
      </c>
      <c r="F152" t="s">
        <v>984</v>
      </c>
      <c r="G152" s="138" t="s">
        <v>70</v>
      </c>
      <c r="H152" t="s">
        <v>4426</v>
      </c>
      <c r="I152" t="s">
        <v>4427</v>
      </c>
      <c r="J152" t="s">
        <v>4428</v>
      </c>
      <c r="K152" t="s">
        <v>119</v>
      </c>
      <c r="L152" t="s">
        <v>980</v>
      </c>
      <c r="M152" s="1">
        <v>44991</v>
      </c>
      <c r="N152" s="69">
        <v>0.37884259259259262</v>
      </c>
      <c r="P152" s="17">
        <v>2021</v>
      </c>
      <c r="Q152" s="1">
        <v>76605</v>
      </c>
      <c r="R152" s="1">
        <v>44991</v>
      </c>
      <c r="S152" s="1" t="s">
        <v>4384</v>
      </c>
      <c r="T152" s="1"/>
      <c r="U152" s="156"/>
      <c r="V152" s="156"/>
      <c r="W152" s="156"/>
      <c r="X152" s="1" t="s">
        <v>21100</v>
      </c>
      <c r="AB152">
        <v>0</v>
      </c>
      <c r="AC152" s="1">
        <v>0</v>
      </c>
      <c r="AD152">
        <v>0</v>
      </c>
      <c r="AE152" s="1">
        <v>44991</v>
      </c>
    </row>
    <row r="153" spans="1:31" hidden="1">
      <c r="A153" s="1">
        <v>44991</v>
      </c>
      <c r="B153" s="16">
        <v>0.45833333333333331</v>
      </c>
      <c r="C153">
        <v>112506</v>
      </c>
      <c r="D153" t="s">
        <v>97</v>
      </c>
      <c r="E153" s="4" t="s">
        <v>939</v>
      </c>
      <c r="F153" t="s">
        <v>944</v>
      </c>
      <c r="G153" s="138" t="s">
        <v>70</v>
      </c>
      <c r="H153" t="s">
        <v>942</v>
      </c>
      <c r="I153" t="s">
        <v>4383</v>
      </c>
      <c r="J153" t="s">
        <v>231</v>
      </c>
      <c r="K153" t="s">
        <v>118</v>
      </c>
      <c r="L153" t="s">
        <v>940</v>
      </c>
      <c r="M153" s="1">
        <v>44991</v>
      </c>
      <c r="N153" s="69">
        <v>0.46342592592592591</v>
      </c>
      <c r="P153" s="17">
        <v>2015</v>
      </c>
      <c r="Q153" s="1">
        <v>255353</v>
      </c>
      <c r="R153" s="1">
        <v>44991</v>
      </c>
      <c r="S153" s="1" t="s">
        <v>4384</v>
      </c>
      <c r="T153" s="1"/>
      <c r="U153" s="156"/>
      <c r="V153" s="156"/>
      <c r="W153" s="156"/>
      <c r="X153" s="1" t="s">
        <v>21100</v>
      </c>
      <c r="AB153">
        <v>0</v>
      </c>
      <c r="AC153" s="1">
        <v>0</v>
      </c>
      <c r="AD153">
        <v>0</v>
      </c>
      <c r="AE153" s="1">
        <v>44991</v>
      </c>
    </row>
    <row r="154" spans="1:31" hidden="1">
      <c r="A154" s="1">
        <v>44991</v>
      </c>
      <c r="B154" s="16">
        <v>0.5</v>
      </c>
      <c r="C154">
        <v>112415</v>
      </c>
      <c r="D154" t="s">
        <v>97</v>
      </c>
      <c r="E154" s="4" t="s">
        <v>2026</v>
      </c>
      <c r="F154" t="s">
        <v>2030</v>
      </c>
      <c r="G154" s="138" t="s">
        <v>70</v>
      </c>
      <c r="H154" t="s">
        <v>214</v>
      </c>
      <c r="I154" t="s">
        <v>4383</v>
      </c>
      <c r="J154" t="s">
        <v>310</v>
      </c>
      <c r="K154" t="s">
        <v>118</v>
      </c>
      <c r="L154" t="s">
        <v>2027</v>
      </c>
      <c r="M154" s="1">
        <v>44991</v>
      </c>
      <c r="N154" s="69">
        <v>0.49581018518518521</v>
      </c>
      <c r="P154" s="17">
        <v>2020</v>
      </c>
      <c r="Q154" s="1">
        <v>72457</v>
      </c>
      <c r="R154" s="1">
        <v>44991</v>
      </c>
      <c r="S154" s="1" t="s">
        <v>4384</v>
      </c>
      <c r="T154" s="1"/>
      <c r="U154" s="156"/>
      <c r="V154" s="156"/>
      <c r="W154" s="156"/>
      <c r="X154" s="1" t="s">
        <v>21100</v>
      </c>
      <c r="AB154">
        <v>0</v>
      </c>
      <c r="AC154" s="1">
        <v>0</v>
      </c>
      <c r="AD154">
        <v>0</v>
      </c>
      <c r="AE154" s="1">
        <v>44991</v>
      </c>
    </row>
    <row r="155" spans="1:31" hidden="1">
      <c r="A155" s="1">
        <v>44991</v>
      </c>
      <c r="B155" s="16">
        <v>0.5</v>
      </c>
      <c r="C155">
        <v>112489</v>
      </c>
      <c r="D155" t="s">
        <v>99</v>
      </c>
      <c r="E155" s="4" t="s">
        <v>1000</v>
      </c>
      <c r="F155" t="s">
        <v>1005</v>
      </c>
      <c r="G155" s="138" t="s">
        <v>70</v>
      </c>
      <c r="H155" t="s">
        <v>1003</v>
      </c>
      <c r="I155" t="s">
        <v>4383</v>
      </c>
      <c r="J155" t="s">
        <v>295</v>
      </c>
      <c r="K155" t="s">
        <v>119</v>
      </c>
      <c r="L155" t="s">
        <v>1001</v>
      </c>
      <c r="M155" s="1">
        <v>44991</v>
      </c>
      <c r="N155" s="69">
        <v>0.5053819444444444</v>
      </c>
      <c r="P155" s="17">
        <v>2015</v>
      </c>
      <c r="Q155" s="1">
        <v>65428</v>
      </c>
      <c r="R155" s="1">
        <v>44991</v>
      </c>
      <c r="S155" s="1" t="s">
        <v>4384</v>
      </c>
      <c r="T155" s="1"/>
      <c r="U155" s="156"/>
      <c r="V155" s="156"/>
      <c r="W155" s="156"/>
      <c r="X155" s="1" t="s">
        <v>21100</v>
      </c>
      <c r="AB155">
        <v>0</v>
      </c>
      <c r="AC155" s="1">
        <v>0</v>
      </c>
      <c r="AD155">
        <v>0</v>
      </c>
      <c r="AE155" s="1">
        <v>44991</v>
      </c>
    </row>
    <row r="156" spans="1:31" hidden="1">
      <c r="A156" s="1">
        <v>44991</v>
      </c>
      <c r="B156" s="16">
        <v>0.51041666666666663</v>
      </c>
      <c r="C156">
        <v>112416</v>
      </c>
      <c r="D156" t="s">
        <v>97</v>
      </c>
      <c r="E156" s="4" t="s">
        <v>2026</v>
      </c>
      <c r="F156" t="s">
        <v>2030</v>
      </c>
      <c r="G156" s="138" t="s">
        <v>70</v>
      </c>
      <c r="H156" t="s">
        <v>214</v>
      </c>
      <c r="I156" t="s">
        <v>4383</v>
      </c>
      <c r="J156" t="s">
        <v>310</v>
      </c>
      <c r="K156" t="s">
        <v>118</v>
      </c>
      <c r="L156" t="s">
        <v>4429</v>
      </c>
      <c r="M156" s="1">
        <v>44991</v>
      </c>
      <c r="N156" s="69">
        <v>0.49656250000000002</v>
      </c>
      <c r="P156" s="17">
        <v>2020</v>
      </c>
      <c r="Q156" s="1">
        <v>72457</v>
      </c>
      <c r="R156" s="1">
        <v>44991</v>
      </c>
      <c r="S156" s="1" t="s">
        <v>4384</v>
      </c>
      <c r="T156" s="1"/>
      <c r="U156" s="156"/>
      <c r="V156" s="156"/>
      <c r="W156" s="156"/>
      <c r="X156" s="1" t="s">
        <v>21100</v>
      </c>
      <c r="AB156">
        <v>0</v>
      </c>
      <c r="AC156" s="1">
        <v>0</v>
      </c>
      <c r="AD156">
        <v>0</v>
      </c>
      <c r="AE156" s="1">
        <v>44991</v>
      </c>
    </row>
    <row r="157" spans="1:31" hidden="1">
      <c r="A157" s="1">
        <v>44991</v>
      </c>
      <c r="B157" s="16">
        <v>0.52083333333333337</v>
      </c>
      <c r="C157">
        <v>112474</v>
      </c>
      <c r="D157" t="s">
        <v>101</v>
      </c>
      <c r="E157" s="4" t="s">
        <v>946</v>
      </c>
      <c r="F157" t="s">
        <v>951</v>
      </c>
      <c r="G157" s="138" t="s">
        <v>70</v>
      </c>
      <c r="H157" t="s">
        <v>949</v>
      </c>
      <c r="I157" t="s">
        <v>4383</v>
      </c>
      <c r="J157" t="s">
        <v>251</v>
      </c>
      <c r="K157" t="s">
        <v>118</v>
      </c>
      <c r="L157" t="s">
        <v>947</v>
      </c>
      <c r="M157" s="1">
        <v>44991</v>
      </c>
      <c r="N157" s="69">
        <v>0.51946759259259256</v>
      </c>
      <c r="P157" s="17">
        <v>2016</v>
      </c>
      <c r="Q157" s="1">
        <v>119410</v>
      </c>
      <c r="R157" s="1">
        <v>44991</v>
      </c>
      <c r="S157" s="1" t="s">
        <v>4384</v>
      </c>
      <c r="T157" s="1"/>
      <c r="U157" s="156"/>
      <c r="V157" s="156"/>
      <c r="W157" s="156"/>
      <c r="X157" s="1" t="s">
        <v>21100</v>
      </c>
      <c r="AB157">
        <v>0</v>
      </c>
      <c r="AC157" s="1">
        <v>0</v>
      </c>
      <c r="AD157">
        <v>0</v>
      </c>
      <c r="AE157" s="1">
        <v>44991</v>
      </c>
    </row>
    <row r="158" spans="1:31" hidden="1">
      <c r="A158" s="1">
        <v>44991</v>
      </c>
      <c r="B158" s="16">
        <v>0.53125</v>
      </c>
      <c r="C158">
        <v>112476</v>
      </c>
      <c r="D158" t="s">
        <v>101</v>
      </c>
      <c r="E158" s="4" t="s">
        <v>946</v>
      </c>
      <c r="F158" t="s">
        <v>951</v>
      </c>
      <c r="G158" s="138" t="s">
        <v>70</v>
      </c>
      <c r="H158" t="s">
        <v>949</v>
      </c>
      <c r="I158" t="s">
        <v>4383</v>
      </c>
      <c r="J158" t="s">
        <v>251</v>
      </c>
      <c r="K158" t="s">
        <v>118</v>
      </c>
      <c r="L158" t="s">
        <v>1434</v>
      </c>
      <c r="M158" s="1">
        <v>44991</v>
      </c>
      <c r="N158" s="69">
        <v>0.52140046296296294</v>
      </c>
      <c r="P158" s="17">
        <v>2016</v>
      </c>
      <c r="Q158" s="1">
        <v>119410</v>
      </c>
      <c r="R158" s="1">
        <v>44991</v>
      </c>
      <c r="S158" s="1" t="s">
        <v>4384</v>
      </c>
      <c r="T158" s="1"/>
      <c r="U158" s="156"/>
      <c r="V158" s="156"/>
      <c r="W158" s="156"/>
      <c r="X158" s="1" t="s">
        <v>21100</v>
      </c>
      <c r="AB158">
        <v>0</v>
      </c>
      <c r="AC158" s="1">
        <v>0</v>
      </c>
      <c r="AD158">
        <v>0</v>
      </c>
      <c r="AE158" s="1">
        <v>44991</v>
      </c>
    </row>
    <row r="159" spans="1:31" hidden="1">
      <c r="A159" s="1">
        <v>44991</v>
      </c>
      <c r="B159" s="16">
        <v>0.58333333333333337</v>
      </c>
      <c r="C159">
        <v>112426</v>
      </c>
      <c r="D159" t="s">
        <v>103</v>
      </c>
      <c r="E159" s="4" t="s">
        <v>3773</v>
      </c>
      <c r="F159" t="s">
        <v>3774</v>
      </c>
      <c r="G159" s="138" t="s">
        <v>71</v>
      </c>
      <c r="H159" t="s">
        <v>3775</v>
      </c>
      <c r="I159" t="s">
        <v>4383</v>
      </c>
      <c r="J159" t="s">
        <v>215</v>
      </c>
      <c r="K159" t="s">
        <v>119</v>
      </c>
      <c r="M159" s="1"/>
      <c r="N159" s="69"/>
      <c r="O159">
        <v>112530</v>
      </c>
      <c r="P159" s="17">
        <v>2018</v>
      </c>
      <c r="Q159" s="1">
        <v>229004</v>
      </c>
      <c r="R159" s="1">
        <v>44994</v>
      </c>
      <c r="S159" s="1" t="s">
        <v>4384</v>
      </c>
      <c r="T159" s="1"/>
      <c r="U159" s="156"/>
      <c r="V159" s="156"/>
      <c r="W159" s="156" t="s">
        <v>45</v>
      </c>
      <c r="X159" s="1" t="s">
        <v>21100</v>
      </c>
      <c r="AB159" t="s">
        <v>100</v>
      </c>
      <c r="AC159" s="1">
        <v>44991</v>
      </c>
      <c r="AD159" t="s">
        <v>21039</v>
      </c>
      <c r="AE159" s="1">
        <v>-3</v>
      </c>
    </row>
    <row r="160" spans="1:31" hidden="1">
      <c r="A160" s="1">
        <v>44991</v>
      </c>
      <c r="B160" s="16">
        <v>0.66666666666666663</v>
      </c>
      <c r="C160">
        <v>112524</v>
      </c>
      <c r="D160" t="s">
        <v>103</v>
      </c>
      <c r="E160" s="4" t="s">
        <v>1453</v>
      </c>
      <c r="F160" t="s">
        <v>1458</v>
      </c>
      <c r="G160" s="138" t="s">
        <v>69</v>
      </c>
      <c r="H160" t="s">
        <v>1456</v>
      </c>
      <c r="I160" t="s">
        <v>4383</v>
      </c>
      <c r="J160" t="s">
        <v>231</v>
      </c>
      <c r="K160" t="s">
        <v>119</v>
      </c>
      <c r="L160" t="s">
        <v>1454</v>
      </c>
      <c r="M160" s="1">
        <v>44991</v>
      </c>
      <c r="N160" s="69">
        <v>0.70324074074074072</v>
      </c>
      <c r="P160" s="17">
        <v>2021</v>
      </c>
      <c r="Q160" s="1">
        <v>29889</v>
      </c>
      <c r="R160" s="1">
        <v>44991</v>
      </c>
      <c r="S160" s="1" t="s">
        <v>4384</v>
      </c>
      <c r="T160" s="1"/>
      <c r="U160" s="156"/>
      <c r="V160" s="156"/>
      <c r="W160" s="156"/>
      <c r="X160" s="1" t="s">
        <v>21100</v>
      </c>
      <c r="AB160" t="e">
        <v>#N/A</v>
      </c>
      <c r="AC160" s="1" t="e">
        <v>#N/A</v>
      </c>
      <c r="AD160" t="e">
        <v>#N/A</v>
      </c>
      <c r="AE160" s="1" t="e">
        <v>#N/A</v>
      </c>
    </row>
    <row r="161" spans="1:31" hidden="1">
      <c r="A161" s="1">
        <v>44992</v>
      </c>
      <c r="B161" s="16">
        <v>0.33333333333333331</v>
      </c>
      <c r="C161">
        <v>112417</v>
      </c>
      <c r="D161" t="s">
        <v>99</v>
      </c>
      <c r="E161" s="4" t="s">
        <v>1056</v>
      </c>
      <c r="F161" t="s">
        <v>1061</v>
      </c>
      <c r="G161" s="138" t="s">
        <v>71</v>
      </c>
      <c r="H161" t="s">
        <v>1059</v>
      </c>
      <c r="I161" t="s">
        <v>4383</v>
      </c>
      <c r="J161" t="s">
        <v>223</v>
      </c>
      <c r="K161" t="s">
        <v>118</v>
      </c>
      <c r="M161" s="1"/>
      <c r="N161" s="69"/>
      <c r="O161">
        <v>112515</v>
      </c>
      <c r="P161" s="17">
        <v>2019</v>
      </c>
      <c r="Q161" s="1">
        <v>25167</v>
      </c>
      <c r="R161" s="1">
        <v>44992</v>
      </c>
      <c r="S161" s="1" t="s">
        <v>4384</v>
      </c>
      <c r="T161" s="1"/>
      <c r="U161" s="156"/>
      <c r="V161" s="156"/>
      <c r="W161" s="156" t="s">
        <v>45</v>
      </c>
      <c r="X161" s="1" t="s">
        <v>21101</v>
      </c>
      <c r="AB161" t="e">
        <v>#N/A</v>
      </c>
      <c r="AC161" s="1" t="e">
        <v>#N/A</v>
      </c>
      <c r="AD161" t="e">
        <v>#N/A</v>
      </c>
      <c r="AE161" s="1" t="e">
        <v>#N/A</v>
      </c>
    </row>
    <row r="162" spans="1:31" hidden="1">
      <c r="A162" s="1">
        <v>44992</v>
      </c>
      <c r="B162" s="16">
        <v>0.33333333333333331</v>
      </c>
      <c r="C162">
        <v>112448</v>
      </c>
      <c r="D162" t="s">
        <v>103</v>
      </c>
      <c r="E162" s="4" t="s">
        <v>1021</v>
      </c>
      <c r="F162" t="s">
        <v>1026</v>
      </c>
      <c r="G162" s="138" t="s">
        <v>70</v>
      </c>
      <c r="H162" t="s">
        <v>1024</v>
      </c>
      <c r="I162" t="s">
        <v>4383</v>
      </c>
      <c r="J162" t="s">
        <v>215</v>
      </c>
      <c r="K162" t="s">
        <v>120</v>
      </c>
      <c r="L162" t="s">
        <v>1022</v>
      </c>
      <c r="M162" s="1">
        <v>44992</v>
      </c>
      <c r="N162" s="69">
        <v>0.34267361111111111</v>
      </c>
      <c r="P162" s="17">
        <v>2019</v>
      </c>
      <c r="Q162" s="1">
        <v>140846</v>
      </c>
      <c r="R162" s="1">
        <v>44992</v>
      </c>
      <c r="S162" s="1" t="s">
        <v>4384</v>
      </c>
      <c r="T162" s="1"/>
      <c r="U162" s="156"/>
      <c r="V162" s="156"/>
      <c r="W162" s="156"/>
      <c r="X162" s="1" t="s">
        <v>21101</v>
      </c>
      <c r="AB162">
        <v>0</v>
      </c>
      <c r="AC162" s="1">
        <v>0</v>
      </c>
      <c r="AD162">
        <v>0</v>
      </c>
      <c r="AE162" s="1">
        <v>44992</v>
      </c>
    </row>
    <row r="163" spans="1:31" hidden="1">
      <c r="A163" s="1">
        <v>44992</v>
      </c>
      <c r="B163" s="16">
        <v>0.33333333333333331</v>
      </c>
      <c r="C163">
        <v>112510</v>
      </c>
      <c r="D163" t="s">
        <v>103</v>
      </c>
      <c r="E163" s="4" t="s">
        <v>1460</v>
      </c>
      <c r="F163" t="s">
        <v>1465</v>
      </c>
      <c r="G163" s="138" t="s">
        <v>69</v>
      </c>
      <c r="H163" t="s">
        <v>1463</v>
      </c>
      <c r="I163" t="s">
        <v>4383</v>
      </c>
      <c r="J163" t="s">
        <v>310</v>
      </c>
      <c r="K163" t="s">
        <v>119</v>
      </c>
      <c r="L163" t="s">
        <v>1461</v>
      </c>
      <c r="M163" s="1">
        <v>44992</v>
      </c>
      <c r="N163" s="69">
        <v>0.39072916666666663</v>
      </c>
      <c r="P163" s="17">
        <v>2007</v>
      </c>
      <c r="Q163" s="1">
        <v>186927</v>
      </c>
      <c r="R163" s="1">
        <v>44992</v>
      </c>
      <c r="S163" s="1" t="s">
        <v>4384</v>
      </c>
      <c r="T163" s="1"/>
      <c r="U163" s="156"/>
      <c r="V163" s="156"/>
      <c r="W163" s="156"/>
      <c r="X163" s="1" t="s">
        <v>21101</v>
      </c>
      <c r="AB163">
        <v>0</v>
      </c>
      <c r="AC163" s="1">
        <v>0</v>
      </c>
      <c r="AD163">
        <v>0</v>
      </c>
      <c r="AE163" s="1">
        <v>44992</v>
      </c>
    </row>
    <row r="164" spans="1:31" hidden="1">
      <c r="A164" s="1">
        <v>44992</v>
      </c>
      <c r="B164" s="16">
        <v>0.33333333333333331</v>
      </c>
      <c r="C164">
        <v>112552</v>
      </c>
      <c r="D164" t="s">
        <v>99</v>
      </c>
      <c r="E164" s="4" t="s">
        <v>1014</v>
      </c>
      <c r="F164" t="s">
        <v>1019</v>
      </c>
      <c r="G164" s="138" t="s">
        <v>70</v>
      </c>
      <c r="H164" t="s">
        <v>1017</v>
      </c>
      <c r="I164" t="s">
        <v>4383</v>
      </c>
      <c r="J164" t="s">
        <v>251</v>
      </c>
      <c r="K164" t="s">
        <v>118</v>
      </c>
      <c r="L164" t="s">
        <v>1015</v>
      </c>
      <c r="M164" s="1">
        <v>44992</v>
      </c>
      <c r="N164" s="69">
        <v>0.3424537037037037</v>
      </c>
      <c r="P164" s="17">
        <v>2020</v>
      </c>
      <c r="Q164" s="1">
        <v>190186</v>
      </c>
      <c r="R164" s="1">
        <v>44992</v>
      </c>
      <c r="S164" s="1" t="s">
        <v>4384</v>
      </c>
      <c r="T164" s="1"/>
      <c r="U164" s="156"/>
      <c r="V164" s="156"/>
      <c r="W164" s="156"/>
      <c r="X164" s="1" t="s">
        <v>21101</v>
      </c>
      <c r="AB164">
        <v>0</v>
      </c>
      <c r="AC164" s="1">
        <v>0</v>
      </c>
      <c r="AD164">
        <v>0</v>
      </c>
      <c r="AE164" s="1">
        <v>44992</v>
      </c>
    </row>
    <row r="165" spans="1:31" hidden="1">
      <c r="A165" s="1">
        <v>44992</v>
      </c>
      <c r="B165" s="16">
        <v>0.34375</v>
      </c>
      <c r="C165">
        <v>112517</v>
      </c>
      <c r="D165" t="s">
        <v>99</v>
      </c>
      <c r="E165" s="4" t="s">
        <v>1028</v>
      </c>
      <c r="F165" t="s">
        <v>3905</v>
      </c>
      <c r="G165" s="138" t="s">
        <v>70</v>
      </c>
      <c r="H165" t="s">
        <v>1031</v>
      </c>
      <c r="I165" t="s">
        <v>4383</v>
      </c>
      <c r="J165" t="s">
        <v>517</v>
      </c>
      <c r="K165" t="s">
        <v>118</v>
      </c>
      <c r="L165" t="s">
        <v>1029</v>
      </c>
      <c r="M165" s="1">
        <v>44992</v>
      </c>
      <c r="N165" s="69">
        <v>0.34377314814814813</v>
      </c>
      <c r="P165" s="17">
        <v>2020</v>
      </c>
      <c r="Q165" s="1">
        <v>80676</v>
      </c>
      <c r="R165" s="1">
        <v>44992</v>
      </c>
      <c r="S165" s="1" t="s">
        <v>4384</v>
      </c>
      <c r="T165" s="1"/>
      <c r="U165" s="156"/>
      <c r="V165" s="156"/>
      <c r="W165" s="156" t="s">
        <v>45</v>
      </c>
      <c r="X165" s="1" t="s">
        <v>21101</v>
      </c>
      <c r="AB165">
        <v>0</v>
      </c>
      <c r="AC165" s="1">
        <v>0</v>
      </c>
      <c r="AD165">
        <v>0</v>
      </c>
      <c r="AE165" s="1">
        <v>44992</v>
      </c>
    </row>
    <row r="166" spans="1:31" hidden="1">
      <c r="A166" s="1">
        <v>44992</v>
      </c>
      <c r="B166" s="16">
        <v>0.34375</v>
      </c>
      <c r="C166">
        <v>112522</v>
      </c>
      <c r="D166" t="s">
        <v>103</v>
      </c>
      <c r="E166" s="4" t="s">
        <v>1453</v>
      </c>
      <c r="F166" t="s">
        <v>1458</v>
      </c>
      <c r="G166" s="138" t="s">
        <v>71</v>
      </c>
      <c r="H166" t="s">
        <v>1456</v>
      </c>
      <c r="I166" t="s">
        <v>4383</v>
      </c>
      <c r="J166" t="s">
        <v>231</v>
      </c>
      <c r="K166" t="s">
        <v>119</v>
      </c>
      <c r="M166" s="1"/>
      <c r="N166" s="69"/>
      <c r="O166">
        <v>112524</v>
      </c>
      <c r="P166" s="17">
        <v>2021</v>
      </c>
      <c r="Q166" s="1">
        <v>29889</v>
      </c>
      <c r="R166" s="1">
        <v>44991</v>
      </c>
      <c r="S166" s="1" t="s">
        <v>4384</v>
      </c>
      <c r="T166" s="1"/>
      <c r="U166" s="156"/>
      <c r="V166" s="156"/>
      <c r="W166" s="156"/>
      <c r="X166" s="1" t="s">
        <v>21101</v>
      </c>
      <c r="AB166" t="e">
        <v>#N/A</v>
      </c>
      <c r="AC166" s="1" t="e">
        <v>#N/A</v>
      </c>
      <c r="AD166" t="e">
        <v>#N/A</v>
      </c>
      <c r="AE166" s="1" t="e">
        <v>#N/A</v>
      </c>
    </row>
    <row r="167" spans="1:31" hidden="1">
      <c r="A167" s="1">
        <v>44992</v>
      </c>
      <c r="B167" s="16">
        <v>0.35416666666666669</v>
      </c>
      <c r="C167">
        <v>112514</v>
      </c>
      <c r="D167" t="s">
        <v>97</v>
      </c>
      <c r="E167" s="4" t="s">
        <v>1034</v>
      </c>
      <c r="F167" t="s">
        <v>1040</v>
      </c>
      <c r="G167" s="138" t="s">
        <v>69</v>
      </c>
      <c r="H167" t="s">
        <v>1037</v>
      </c>
      <c r="I167" t="s">
        <v>4383</v>
      </c>
      <c r="J167" t="s">
        <v>1038</v>
      </c>
      <c r="K167" t="s">
        <v>118</v>
      </c>
      <c r="L167" t="s">
        <v>1035</v>
      </c>
      <c r="M167" s="1">
        <v>44992</v>
      </c>
      <c r="N167" s="69">
        <v>0.37614583333333335</v>
      </c>
      <c r="P167" s="17">
        <v>2022</v>
      </c>
      <c r="Q167" s="1">
        <v>60416</v>
      </c>
      <c r="R167" s="1">
        <v>44992</v>
      </c>
      <c r="S167" s="1" t="s">
        <v>4384</v>
      </c>
      <c r="T167" s="1"/>
      <c r="U167" s="156"/>
      <c r="V167" s="156"/>
      <c r="W167" s="156"/>
      <c r="X167" s="1" t="s">
        <v>21101</v>
      </c>
      <c r="AB167">
        <v>0</v>
      </c>
      <c r="AC167" s="1">
        <v>0</v>
      </c>
      <c r="AD167">
        <v>0</v>
      </c>
      <c r="AE167" s="1">
        <v>44992</v>
      </c>
    </row>
    <row r="168" spans="1:31" hidden="1">
      <c r="A168" s="1">
        <v>44992</v>
      </c>
      <c r="B168" s="16">
        <v>0.35416666666666669</v>
      </c>
      <c r="C168">
        <v>112520</v>
      </c>
      <c r="D168" t="s">
        <v>101</v>
      </c>
      <c r="E168" s="4" t="s">
        <v>1063</v>
      </c>
      <c r="F168" t="s">
        <v>3730</v>
      </c>
      <c r="G168" s="138" t="s">
        <v>69</v>
      </c>
      <c r="H168" t="s">
        <v>1066</v>
      </c>
      <c r="I168" t="s">
        <v>4383</v>
      </c>
      <c r="J168" t="s">
        <v>359</v>
      </c>
      <c r="K168" t="s">
        <v>120</v>
      </c>
      <c r="L168" t="s">
        <v>1064</v>
      </c>
      <c r="M168" s="1">
        <v>44992</v>
      </c>
      <c r="N168" s="69">
        <v>0.39096064814814818</v>
      </c>
      <c r="P168" s="17">
        <v>2012</v>
      </c>
      <c r="Q168" s="1">
        <v>71767</v>
      </c>
      <c r="R168" s="1">
        <v>44992</v>
      </c>
      <c r="S168" s="1" t="s">
        <v>4384</v>
      </c>
      <c r="T168" s="1"/>
      <c r="U168" s="156"/>
      <c r="V168" s="156"/>
      <c r="W168" s="156"/>
      <c r="X168" s="1" t="s">
        <v>21101</v>
      </c>
      <c r="AB168">
        <v>0</v>
      </c>
      <c r="AC168" s="1">
        <v>0</v>
      </c>
      <c r="AD168">
        <v>0</v>
      </c>
      <c r="AE168" s="1">
        <v>44992</v>
      </c>
    </row>
    <row r="169" spans="1:31" hidden="1">
      <c r="A169" s="1">
        <v>44992</v>
      </c>
      <c r="B169" s="16">
        <v>0.375</v>
      </c>
      <c r="C169">
        <v>112420</v>
      </c>
      <c r="D169" t="s">
        <v>103</v>
      </c>
      <c r="E169" s="4" t="s">
        <v>1049</v>
      </c>
      <c r="F169" t="s">
        <v>1054</v>
      </c>
      <c r="G169" s="138" t="s">
        <v>70</v>
      </c>
      <c r="H169" t="s">
        <v>1052</v>
      </c>
      <c r="I169" t="s">
        <v>4383</v>
      </c>
      <c r="J169" t="s">
        <v>310</v>
      </c>
      <c r="K169" t="s">
        <v>119</v>
      </c>
      <c r="L169" t="s">
        <v>1050</v>
      </c>
      <c r="M169" s="1">
        <v>44992</v>
      </c>
      <c r="N169" s="69">
        <v>0.38041666666666668</v>
      </c>
      <c r="P169" s="17">
        <v>2020</v>
      </c>
      <c r="Q169" s="1">
        <v>156683</v>
      </c>
      <c r="R169" s="1">
        <v>44992</v>
      </c>
      <c r="S169" s="1"/>
      <c r="T169" s="1"/>
      <c r="U169" s="156"/>
      <c r="V169" s="156"/>
      <c r="W169" s="156"/>
      <c r="X169" s="1" t="s">
        <v>21101</v>
      </c>
      <c r="AB169">
        <v>0</v>
      </c>
      <c r="AC169" s="1">
        <v>0</v>
      </c>
      <c r="AD169">
        <v>0</v>
      </c>
      <c r="AE169" s="1">
        <v>44992</v>
      </c>
    </row>
    <row r="170" spans="1:31" hidden="1">
      <c r="A170" s="1">
        <v>44992</v>
      </c>
      <c r="B170" s="16">
        <v>0.375</v>
      </c>
      <c r="C170">
        <v>112515</v>
      </c>
      <c r="D170" t="s">
        <v>99</v>
      </c>
      <c r="E170" s="4" t="s">
        <v>1056</v>
      </c>
      <c r="F170" t="s">
        <v>1061</v>
      </c>
      <c r="G170" s="138" t="s">
        <v>70</v>
      </c>
      <c r="H170" t="s">
        <v>1059</v>
      </c>
      <c r="I170" t="s">
        <v>4383</v>
      </c>
      <c r="J170" t="s">
        <v>223</v>
      </c>
      <c r="K170" t="s">
        <v>118</v>
      </c>
      <c r="L170" t="s">
        <v>1057</v>
      </c>
      <c r="M170" s="1">
        <v>44992</v>
      </c>
      <c r="N170" s="69">
        <v>0.38362268518518516</v>
      </c>
      <c r="P170" s="17">
        <v>2019</v>
      </c>
      <c r="Q170" s="1">
        <v>25167</v>
      </c>
      <c r="R170" s="1">
        <v>44992</v>
      </c>
      <c r="S170" s="1" t="s">
        <v>4384</v>
      </c>
      <c r="T170" s="1"/>
      <c r="U170" s="156"/>
      <c r="V170" s="156"/>
      <c r="W170" s="156" t="s">
        <v>45</v>
      </c>
      <c r="X170" s="1" t="s">
        <v>21101</v>
      </c>
      <c r="AB170">
        <v>0</v>
      </c>
      <c r="AC170" s="1">
        <v>0</v>
      </c>
      <c r="AD170">
        <v>0</v>
      </c>
      <c r="AE170" s="1">
        <v>44992</v>
      </c>
    </row>
    <row r="171" spans="1:31" hidden="1">
      <c r="A171" s="1">
        <v>44992</v>
      </c>
      <c r="B171" s="16">
        <v>0.375</v>
      </c>
      <c r="C171">
        <v>112543</v>
      </c>
      <c r="D171" t="s">
        <v>101</v>
      </c>
      <c r="E171" s="4" t="s">
        <v>1042</v>
      </c>
      <c r="F171" t="s">
        <v>1047</v>
      </c>
      <c r="G171" s="138" t="s">
        <v>70</v>
      </c>
      <c r="H171" t="s">
        <v>3906</v>
      </c>
      <c r="I171" t="s">
        <v>4430</v>
      </c>
      <c r="J171" t="s">
        <v>4431</v>
      </c>
      <c r="K171" t="s">
        <v>120</v>
      </c>
      <c r="L171" t="s">
        <v>1043</v>
      </c>
      <c r="M171" s="1">
        <v>44992</v>
      </c>
      <c r="N171" s="69">
        <v>0.37914351851851852</v>
      </c>
      <c r="P171" s="17">
        <v>2010</v>
      </c>
      <c r="Q171" s="1">
        <v>297469</v>
      </c>
      <c r="R171" s="1">
        <v>44992</v>
      </c>
      <c r="S171" s="1" t="s">
        <v>4384</v>
      </c>
      <c r="T171" s="1"/>
      <c r="U171" s="156"/>
      <c r="V171" s="156"/>
      <c r="W171" s="156"/>
      <c r="X171" s="1" t="s">
        <v>21101</v>
      </c>
      <c r="AB171">
        <v>0</v>
      </c>
      <c r="AC171" s="1">
        <v>0</v>
      </c>
      <c r="AD171">
        <v>0</v>
      </c>
      <c r="AE171" s="1">
        <v>44992</v>
      </c>
    </row>
    <row r="172" spans="1:31" hidden="1">
      <c r="A172" s="1">
        <v>44992</v>
      </c>
      <c r="B172" s="16">
        <v>0.38541666666666669</v>
      </c>
      <c r="C172">
        <v>112422</v>
      </c>
      <c r="D172" t="s">
        <v>103</v>
      </c>
      <c r="E172" s="4" t="s">
        <v>1049</v>
      </c>
      <c r="F172" t="s">
        <v>1054</v>
      </c>
      <c r="G172" s="138" t="s">
        <v>69</v>
      </c>
      <c r="H172" t="s">
        <v>1052</v>
      </c>
      <c r="I172" t="s">
        <v>4383</v>
      </c>
      <c r="J172" t="s">
        <v>310</v>
      </c>
      <c r="K172" t="s">
        <v>119</v>
      </c>
      <c r="L172" t="s">
        <v>3113</v>
      </c>
      <c r="M172" s="1">
        <v>44992</v>
      </c>
      <c r="N172" s="69">
        <v>0.41532407407407407</v>
      </c>
      <c r="P172" s="17">
        <v>2020</v>
      </c>
      <c r="Q172" s="1">
        <v>156683</v>
      </c>
      <c r="R172" s="1">
        <v>44992</v>
      </c>
      <c r="S172" s="1"/>
      <c r="T172" s="1"/>
      <c r="U172" s="156"/>
      <c r="V172" s="156"/>
      <c r="W172" s="156"/>
      <c r="X172" s="1" t="s">
        <v>21101</v>
      </c>
      <c r="AB172">
        <v>0</v>
      </c>
      <c r="AC172" s="1">
        <v>0</v>
      </c>
      <c r="AD172">
        <v>0</v>
      </c>
      <c r="AE172" s="1">
        <v>44992</v>
      </c>
    </row>
    <row r="173" spans="1:31" hidden="1">
      <c r="A173" s="1">
        <v>44992</v>
      </c>
      <c r="B173" s="16">
        <v>0.39583333333333331</v>
      </c>
      <c r="C173">
        <v>112456</v>
      </c>
      <c r="D173" t="s">
        <v>99</v>
      </c>
      <c r="E173" s="4" t="s">
        <v>1070</v>
      </c>
      <c r="F173" t="s">
        <v>1075</v>
      </c>
      <c r="G173" s="138" t="s">
        <v>70</v>
      </c>
      <c r="H173" t="s">
        <v>1073</v>
      </c>
      <c r="I173" t="s">
        <v>4383</v>
      </c>
      <c r="J173" t="s">
        <v>251</v>
      </c>
      <c r="K173" t="s">
        <v>118</v>
      </c>
      <c r="L173" t="s">
        <v>1071</v>
      </c>
      <c r="M173" s="1">
        <v>44992</v>
      </c>
      <c r="N173" s="69">
        <v>0.40354166666666669</v>
      </c>
      <c r="P173" s="17">
        <v>2021</v>
      </c>
      <c r="Q173" s="1">
        <v>110342</v>
      </c>
      <c r="R173" s="1">
        <v>44992</v>
      </c>
      <c r="S173" s="1" t="s">
        <v>4384</v>
      </c>
      <c r="T173" s="1"/>
      <c r="U173" s="156"/>
      <c r="V173" s="156"/>
      <c r="W173" s="156" t="s">
        <v>45</v>
      </c>
      <c r="X173" s="1" t="s">
        <v>21101</v>
      </c>
      <c r="AB173">
        <v>0</v>
      </c>
      <c r="AC173" s="1">
        <v>0</v>
      </c>
      <c r="AD173">
        <v>0</v>
      </c>
      <c r="AE173" s="1">
        <v>44992</v>
      </c>
    </row>
    <row r="174" spans="1:31" hidden="1">
      <c r="A174" s="1">
        <v>44992</v>
      </c>
      <c r="B174" s="16">
        <v>0.39583333333333331</v>
      </c>
      <c r="C174">
        <v>112503</v>
      </c>
      <c r="D174" t="s">
        <v>97</v>
      </c>
      <c r="E174" s="4" t="s">
        <v>1229</v>
      </c>
      <c r="F174" t="s">
        <v>3730</v>
      </c>
      <c r="G174" s="138" t="s">
        <v>71</v>
      </c>
      <c r="H174" t="s">
        <v>1232</v>
      </c>
      <c r="I174" t="s">
        <v>4383</v>
      </c>
      <c r="J174" t="s">
        <v>359</v>
      </c>
      <c r="K174" t="s">
        <v>120</v>
      </c>
      <c r="L174" t="s">
        <v>1230</v>
      </c>
      <c r="M174" s="1">
        <v>44993</v>
      </c>
      <c r="N174" s="69">
        <v>0.39717592592592593</v>
      </c>
      <c r="P174" s="17">
        <v>2023</v>
      </c>
      <c r="Q174" s="1">
        <v>10153</v>
      </c>
      <c r="R174" s="1">
        <v>44993</v>
      </c>
      <c r="S174" s="1" t="s">
        <v>4384</v>
      </c>
      <c r="T174" s="1"/>
      <c r="U174" s="156"/>
      <c r="V174" s="156"/>
      <c r="W174" s="156"/>
      <c r="X174" s="1" t="s">
        <v>21101</v>
      </c>
      <c r="AB174" t="s">
        <v>19950</v>
      </c>
      <c r="AC174" s="1">
        <v>45009</v>
      </c>
      <c r="AD174" t="s">
        <v>21040</v>
      </c>
      <c r="AE174" s="1">
        <v>3</v>
      </c>
    </row>
    <row r="175" spans="1:31" hidden="1">
      <c r="A175" s="1">
        <v>44992</v>
      </c>
      <c r="B175" s="16">
        <v>0.39583333333333331</v>
      </c>
      <c r="C175">
        <v>112551</v>
      </c>
      <c r="D175" t="s">
        <v>103</v>
      </c>
      <c r="E175" s="4" t="s">
        <v>2925</v>
      </c>
      <c r="F175" t="s">
        <v>2930</v>
      </c>
      <c r="G175" s="138" t="s">
        <v>69</v>
      </c>
      <c r="H175" t="s">
        <v>2928</v>
      </c>
      <c r="I175" t="s">
        <v>4383</v>
      </c>
      <c r="J175" t="s">
        <v>517</v>
      </c>
      <c r="K175" t="s">
        <v>120</v>
      </c>
      <c r="L175" t="s">
        <v>2926</v>
      </c>
      <c r="M175" s="1">
        <v>44992</v>
      </c>
      <c r="N175" s="69">
        <v>0.40688657407407408</v>
      </c>
      <c r="P175" s="17">
        <v>2014</v>
      </c>
      <c r="Q175" s="1">
        <v>248444</v>
      </c>
      <c r="R175" s="1">
        <v>44992</v>
      </c>
      <c r="S175" s="1" t="s">
        <v>4384</v>
      </c>
      <c r="T175" s="1"/>
      <c r="U175" s="156"/>
      <c r="V175" s="156"/>
      <c r="W175" s="156"/>
      <c r="X175" s="1" t="s">
        <v>21101</v>
      </c>
      <c r="AB175">
        <v>0</v>
      </c>
      <c r="AC175" s="1">
        <v>0</v>
      </c>
      <c r="AD175">
        <v>0</v>
      </c>
      <c r="AE175" s="1">
        <v>44992</v>
      </c>
    </row>
    <row r="176" spans="1:31" hidden="1">
      <c r="A176" s="1">
        <v>44992</v>
      </c>
      <c r="B176" s="16">
        <v>0.41666666666666669</v>
      </c>
      <c r="C176">
        <v>111895</v>
      </c>
      <c r="D176" t="s">
        <v>101</v>
      </c>
      <c r="E176" s="4" t="s">
        <v>1084</v>
      </c>
      <c r="F176" t="s">
        <v>3730</v>
      </c>
      <c r="G176" s="138" t="s">
        <v>70</v>
      </c>
      <c r="H176" t="s">
        <v>1087</v>
      </c>
      <c r="I176" t="s">
        <v>4383</v>
      </c>
      <c r="J176" t="s">
        <v>425</v>
      </c>
      <c r="K176" t="s">
        <v>120</v>
      </c>
      <c r="L176" t="s">
        <v>1085</v>
      </c>
      <c r="M176" s="1">
        <v>44992</v>
      </c>
      <c r="N176" s="69">
        <v>0.42011574074074076</v>
      </c>
      <c r="P176" s="17">
        <v>2022</v>
      </c>
      <c r="Q176" s="1">
        <v>2278</v>
      </c>
      <c r="R176" s="1">
        <v>44992</v>
      </c>
      <c r="S176" s="1" t="s">
        <v>4384</v>
      </c>
      <c r="T176" s="1"/>
      <c r="U176" s="156"/>
      <c r="V176" s="156"/>
      <c r="W176" s="156"/>
      <c r="X176" s="1" t="s">
        <v>21101</v>
      </c>
      <c r="AB176">
        <v>0</v>
      </c>
      <c r="AC176" s="1">
        <v>0</v>
      </c>
      <c r="AD176">
        <v>0</v>
      </c>
      <c r="AE176" s="1">
        <v>44992</v>
      </c>
    </row>
    <row r="177" spans="1:31" hidden="1">
      <c r="A177" s="1">
        <v>44992</v>
      </c>
      <c r="B177" s="16">
        <v>0.41666666666666669</v>
      </c>
      <c r="C177">
        <v>112025</v>
      </c>
      <c r="D177" t="s">
        <v>101</v>
      </c>
      <c r="E177" s="4" t="s">
        <v>1077</v>
      </c>
      <c r="F177" t="s">
        <v>3910</v>
      </c>
      <c r="G177" s="138" t="s">
        <v>70</v>
      </c>
      <c r="H177" t="s">
        <v>1080</v>
      </c>
      <c r="I177" t="s">
        <v>4383</v>
      </c>
      <c r="J177" t="s">
        <v>425</v>
      </c>
      <c r="K177" t="s">
        <v>119</v>
      </c>
      <c r="L177" t="s">
        <v>1078</v>
      </c>
      <c r="M177" s="1">
        <v>44992</v>
      </c>
      <c r="N177" s="69">
        <v>0.40506944444444443</v>
      </c>
      <c r="P177" s="17">
        <v>2017</v>
      </c>
      <c r="Q177" s="1">
        <v>34443</v>
      </c>
      <c r="R177" s="1">
        <v>44992</v>
      </c>
      <c r="S177" s="1" t="s">
        <v>4384</v>
      </c>
      <c r="T177" s="1"/>
      <c r="U177" s="156"/>
      <c r="V177" s="156"/>
      <c r="W177" s="156"/>
      <c r="X177" s="1" t="s">
        <v>21101</v>
      </c>
      <c r="AB177">
        <v>0</v>
      </c>
      <c r="AC177" s="1">
        <v>0</v>
      </c>
      <c r="AD177">
        <v>0</v>
      </c>
      <c r="AE177" s="1">
        <v>44992</v>
      </c>
    </row>
    <row r="178" spans="1:31" hidden="1">
      <c r="A178" s="1">
        <v>44992</v>
      </c>
      <c r="B178" s="16">
        <v>0.41666666666666669</v>
      </c>
      <c r="C178">
        <v>112444</v>
      </c>
      <c r="D178" t="s">
        <v>103</v>
      </c>
      <c r="E178" s="4" t="s">
        <v>1091</v>
      </c>
      <c r="F178" t="s">
        <v>3911</v>
      </c>
      <c r="G178" s="138" t="s">
        <v>70</v>
      </c>
      <c r="H178" t="s">
        <v>935</v>
      </c>
      <c r="I178" t="s">
        <v>4383</v>
      </c>
      <c r="J178" t="s">
        <v>231</v>
      </c>
      <c r="K178" t="s">
        <v>118</v>
      </c>
      <c r="L178" t="s">
        <v>1092</v>
      </c>
      <c r="M178" s="1">
        <v>44992</v>
      </c>
      <c r="N178" s="69">
        <v>0.42592592592592587</v>
      </c>
      <c r="P178" s="17">
        <v>2017</v>
      </c>
      <c r="Q178" s="1">
        <v>68971</v>
      </c>
      <c r="R178" s="1">
        <v>44992</v>
      </c>
      <c r="S178" s="1" t="s">
        <v>4384</v>
      </c>
      <c r="T178" s="1"/>
      <c r="U178" s="156"/>
      <c r="V178" s="156"/>
      <c r="W178" s="156"/>
      <c r="X178" s="1" t="s">
        <v>21101</v>
      </c>
      <c r="AB178">
        <v>0</v>
      </c>
      <c r="AC178" s="1">
        <v>0</v>
      </c>
      <c r="AD178">
        <v>0</v>
      </c>
      <c r="AE178" s="1">
        <v>44992</v>
      </c>
    </row>
    <row r="179" spans="1:31" hidden="1">
      <c r="A179" s="1">
        <v>44992</v>
      </c>
      <c r="B179" s="16">
        <v>0.4375</v>
      </c>
      <c r="C179">
        <v>112523</v>
      </c>
      <c r="D179" t="s">
        <v>101</v>
      </c>
      <c r="E179" s="4" t="s">
        <v>1103</v>
      </c>
      <c r="F179" t="s">
        <v>1108</v>
      </c>
      <c r="G179" s="138" t="s">
        <v>70</v>
      </c>
      <c r="H179" t="s">
        <v>1106</v>
      </c>
      <c r="I179" t="s">
        <v>4383</v>
      </c>
      <c r="J179" t="s">
        <v>338</v>
      </c>
      <c r="K179" t="s">
        <v>120</v>
      </c>
      <c r="L179" t="s">
        <v>1104</v>
      </c>
      <c r="M179" s="1">
        <v>44992</v>
      </c>
      <c r="N179" s="69">
        <v>0.44042824074074072</v>
      </c>
      <c r="P179" s="17">
        <v>2021</v>
      </c>
      <c r="Q179" s="1">
        <v>21454</v>
      </c>
      <c r="R179" s="1">
        <v>44992</v>
      </c>
      <c r="S179" s="1" t="s">
        <v>4384</v>
      </c>
      <c r="T179" s="1"/>
      <c r="U179" s="156"/>
      <c r="V179" s="156"/>
      <c r="W179" s="156"/>
      <c r="X179" s="1" t="s">
        <v>21101</v>
      </c>
      <c r="AB179">
        <v>0</v>
      </c>
      <c r="AC179" s="1">
        <v>0</v>
      </c>
      <c r="AD179">
        <v>0</v>
      </c>
      <c r="AE179" s="1">
        <v>44992</v>
      </c>
    </row>
    <row r="180" spans="1:31" hidden="1">
      <c r="A180" s="1">
        <v>44992</v>
      </c>
      <c r="B180" s="16">
        <v>0.4375</v>
      </c>
      <c r="C180">
        <v>112525</v>
      </c>
      <c r="D180" t="s">
        <v>101</v>
      </c>
      <c r="E180" s="4" t="s">
        <v>1096</v>
      </c>
      <c r="F180" t="s">
        <v>1101</v>
      </c>
      <c r="G180" s="138" t="s">
        <v>70</v>
      </c>
      <c r="H180" t="s">
        <v>1099</v>
      </c>
      <c r="I180" t="s">
        <v>4383</v>
      </c>
      <c r="J180" t="s">
        <v>451</v>
      </c>
      <c r="K180" t="s">
        <v>118</v>
      </c>
      <c r="L180" t="s">
        <v>1097</v>
      </c>
      <c r="M180" s="1">
        <v>44992</v>
      </c>
      <c r="N180" s="69">
        <v>0.44261574074074073</v>
      </c>
      <c r="P180" s="17">
        <v>2020</v>
      </c>
      <c r="Q180" s="1">
        <v>93355</v>
      </c>
      <c r="R180" s="1">
        <v>44992</v>
      </c>
      <c r="S180" s="1" t="s">
        <v>4384</v>
      </c>
      <c r="T180" s="1"/>
      <c r="U180" s="156"/>
      <c r="V180" s="156"/>
      <c r="W180" s="156"/>
      <c r="X180" s="1" t="s">
        <v>21101</v>
      </c>
      <c r="AB180">
        <v>0</v>
      </c>
      <c r="AC180" s="1">
        <v>0</v>
      </c>
      <c r="AD180">
        <v>0</v>
      </c>
      <c r="AE180" s="1">
        <v>44992</v>
      </c>
    </row>
    <row r="181" spans="1:31" hidden="1">
      <c r="A181" s="1">
        <v>44992</v>
      </c>
      <c r="B181" s="16">
        <v>0.47916666666666669</v>
      </c>
      <c r="C181">
        <v>112491</v>
      </c>
      <c r="D181" t="s">
        <v>101</v>
      </c>
      <c r="E181" s="4" t="s">
        <v>1954</v>
      </c>
      <c r="F181" t="s">
        <v>3730</v>
      </c>
      <c r="G181" s="138" t="s">
        <v>71</v>
      </c>
      <c r="H181" t="s">
        <v>1957</v>
      </c>
      <c r="I181" t="s">
        <v>4383</v>
      </c>
      <c r="J181" t="s">
        <v>231</v>
      </c>
      <c r="K181" t="s">
        <v>118</v>
      </c>
      <c r="M181" s="1"/>
      <c r="N181" s="69"/>
      <c r="O181">
        <v>112589</v>
      </c>
      <c r="P181" s="17">
        <v>2021</v>
      </c>
      <c r="Q181" s="1">
        <v>0</v>
      </c>
      <c r="R181" s="1">
        <v>44204</v>
      </c>
      <c r="S181" s="1" t="s">
        <v>4384</v>
      </c>
      <c r="T181" s="1"/>
      <c r="U181" s="156"/>
      <c r="V181" s="156"/>
      <c r="W181" s="156"/>
      <c r="X181" s="1" t="s">
        <v>21101</v>
      </c>
      <c r="AB181">
        <v>0</v>
      </c>
      <c r="AC181" s="1">
        <v>0</v>
      </c>
      <c r="AD181">
        <v>0</v>
      </c>
      <c r="AE181" s="1">
        <v>44992</v>
      </c>
    </row>
    <row r="182" spans="1:31" hidden="1">
      <c r="A182" s="1">
        <v>44992</v>
      </c>
      <c r="B182" s="16">
        <v>0.47916666666666669</v>
      </c>
      <c r="C182">
        <v>112537</v>
      </c>
      <c r="D182" t="s">
        <v>99</v>
      </c>
      <c r="E182" s="4" t="s">
        <v>3918</v>
      </c>
      <c r="F182" t="s">
        <v>3919</v>
      </c>
      <c r="G182" s="138" t="s">
        <v>70</v>
      </c>
      <c r="H182" t="s">
        <v>3809</v>
      </c>
      <c r="I182" t="s">
        <v>4383</v>
      </c>
      <c r="J182" t="s">
        <v>425</v>
      </c>
      <c r="K182" t="s">
        <v>119</v>
      </c>
      <c r="L182" t="s">
        <v>4432</v>
      </c>
      <c r="M182" s="1">
        <v>44992</v>
      </c>
      <c r="N182" s="69">
        <v>0.45879629629629631</v>
      </c>
      <c r="P182" s="17">
        <v>2021</v>
      </c>
      <c r="Q182" s="1">
        <v>46074</v>
      </c>
      <c r="R182" s="1">
        <v>44992</v>
      </c>
      <c r="S182" s="1" t="s">
        <v>4384</v>
      </c>
      <c r="T182" s="1"/>
      <c r="U182" s="156"/>
      <c r="V182" s="156"/>
      <c r="W182" s="156"/>
      <c r="X182" s="1" t="s">
        <v>21101</v>
      </c>
      <c r="AB182">
        <v>0</v>
      </c>
      <c r="AC182" s="1">
        <v>0</v>
      </c>
      <c r="AD182">
        <v>0</v>
      </c>
      <c r="AE182" s="1">
        <v>44992</v>
      </c>
    </row>
    <row r="183" spans="1:31" hidden="1">
      <c r="A183" s="1">
        <v>44992</v>
      </c>
      <c r="B183" s="16">
        <v>0.5</v>
      </c>
      <c r="C183">
        <v>112504</v>
      </c>
      <c r="D183" t="s">
        <v>97</v>
      </c>
      <c r="E183" s="4" t="s">
        <v>2466</v>
      </c>
      <c r="F183" t="s">
        <v>2470</v>
      </c>
      <c r="G183" s="138" t="s">
        <v>70</v>
      </c>
      <c r="H183" t="s">
        <v>214</v>
      </c>
      <c r="I183" t="s">
        <v>4383</v>
      </c>
      <c r="J183" t="s">
        <v>310</v>
      </c>
      <c r="K183" t="s">
        <v>118</v>
      </c>
      <c r="L183" t="s">
        <v>2467</v>
      </c>
      <c r="M183" s="1">
        <v>44992</v>
      </c>
      <c r="N183" s="69">
        <v>0.50003472222222223</v>
      </c>
      <c r="P183" s="17">
        <v>2022</v>
      </c>
      <c r="Q183" s="1">
        <v>30591</v>
      </c>
      <c r="R183" s="1">
        <v>44992</v>
      </c>
      <c r="S183" s="1" t="s">
        <v>4384</v>
      </c>
      <c r="T183" s="1"/>
      <c r="U183" s="156"/>
      <c r="V183" s="156"/>
      <c r="W183" s="156"/>
      <c r="X183" s="1" t="s">
        <v>21101</v>
      </c>
      <c r="AB183">
        <v>0</v>
      </c>
      <c r="AC183" s="1">
        <v>0</v>
      </c>
      <c r="AD183">
        <v>0</v>
      </c>
      <c r="AE183" s="1">
        <v>44992</v>
      </c>
    </row>
    <row r="184" spans="1:31" hidden="1">
      <c r="A184" s="1">
        <v>44992</v>
      </c>
      <c r="B184" s="16">
        <v>0.52083333333333337</v>
      </c>
      <c r="C184">
        <v>112364</v>
      </c>
      <c r="D184" t="s">
        <v>101</v>
      </c>
      <c r="E184" s="4" t="s">
        <v>1110</v>
      </c>
      <c r="F184" t="s">
        <v>1115</v>
      </c>
      <c r="G184" s="138" t="s">
        <v>70</v>
      </c>
      <c r="H184" t="s">
        <v>1113</v>
      </c>
      <c r="I184" t="s">
        <v>4383</v>
      </c>
      <c r="J184" t="s">
        <v>295</v>
      </c>
      <c r="K184" t="s">
        <v>118</v>
      </c>
      <c r="L184" t="s">
        <v>1111</v>
      </c>
      <c r="M184" s="1">
        <v>44992</v>
      </c>
      <c r="N184" s="69">
        <v>0.51892361111111118</v>
      </c>
      <c r="P184" s="17">
        <v>2015</v>
      </c>
      <c r="Q184" s="1">
        <v>180834</v>
      </c>
      <c r="R184" s="1">
        <v>44992</v>
      </c>
      <c r="S184" s="1" t="s">
        <v>4384</v>
      </c>
      <c r="T184" s="1"/>
      <c r="U184" s="156"/>
      <c r="V184" s="156"/>
      <c r="W184" s="156" t="s">
        <v>45</v>
      </c>
      <c r="X184" s="1" t="s">
        <v>21101</v>
      </c>
      <c r="AB184">
        <v>0</v>
      </c>
      <c r="AC184" s="1">
        <v>0</v>
      </c>
      <c r="AD184">
        <v>0</v>
      </c>
      <c r="AE184" s="1">
        <v>44992</v>
      </c>
    </row>
    <row r="185" spans="1:31" hidden="1">
      <c r="A185" s="1">
        <v>44992</v>
      </c>
      <c r="B185" s="16">
        <v>0.60416666666666663</v>
      </c>
      <c r="C185">
        <v>112532</v>
      </c>
      <c r="D185" t="s">
        <v>99</v>
      </c>
      <c r="E185" s="4" t="s">
        <v>3921</v>
      </c>
      <c r="F185" t="s">
        <v>3922</v>
      </c>
      <c r="G185" s="138" t="s">
        <v>70</v>
      </c>
      <c r="H185" t="s">
        <v>3809</v>
      </c>
      <c r="I185" t="s">
        <v>4383</v>
      </c>
      <c r="J185" t="s">
        <v>223</v>
      </c>
      <c r="K185" t="s">
        <v>119</v>
      </c>
      <c r="L185" t="s">
        <v>4433</v>
      </c>
      <c r="M185" s="1">
        <v>44991</v>
      </c>
      <c r="N185" s="69">
        <v>0.77931712962962962</v>
      </c>
      <c r="P185" s="17">
        <v>2022</v>
      </c>
      <c r="Q185" s="1">
        <v>7734</v>
      </c>
      <c r="R185" s="1">
        <v>44991</v>
      </c>
      <c r="S185" s="1" t="s">
        <v>4384</v>
      </c>
      <c r="T185" s="1"/>
      <c r="U185" s="156"/>
      <c r="V185" s="156"/>
      <c r="W185" s="156"/>
      <c r="X185" s="1" t="s">
        <v>21101</v>
      </c>
      <c r="AB185">
        <v>0</v>
      </c>
      <c r="AC185" s="1">
        <v>0</v>
      </c>
      <c r="AD185">
        <v>0</v>
      </c>
      <c r="AE185" s="1">
        <v>44992</v>
      </c>
    </row>
    <row r="186" spans="1:31" hidden="1">
      <c r="A186" s="1">
        <v>44992</v>
      </c>
      <c r="B186" s="16">
        <v>0.61458333333333337</v>
      </c>
      <c r="C186">
        <v>112535</v>
      </c>
      <c r="D186" t="s">
        <v>99</v>
      </c>
      <c r="E186" s="4" t="s">
        <v>3923</v>
      </c>
      <c r="F186" t="s">
        <v>3924</v>
      </c>
      <c r="G186" s="138" t="s">
        <v>70</v>
      </c>
      <c r="H186" t="s">
        <v>3809</v>
      </c>
      <c r="I186" t="s">
        <v>4383</v>
      </c>
      <c r="J186" t="s">
        <v>223</v>
      </c>
      <c r="K186" t="s">
        <v>119</v>
      </c>
      <c r="L186" t="s">
        <v>4434</v>
      </c>
      <c r="M186" s="1">
        <v>44991</v>
      </c>
      <c r="N186" s="69">
        <v>0.78049768518518514</v>
      </c>
      <c r="P186" s="17">
        <v>2022</v>
      </c>
      <c r="Q186" s="1">
        <v>8559</v>
      </c>
      <c r="R186" s="1">
        <v>44991</v>
      </c>
      <c r="S186" s="1" t="s">
        <v>4384</v>
      </c>
      <c r="T186" s="1"/>
      <c r="U186" s="156"/>
      <c r="V186" s="156"/>
      <c r="W186" s="156"/>
      <c r="X186" s="1" t="s">
        <v>21101</v>
      </c>
      <c r="AB186">
        <v>0</v>
      </c>
      <c r="AC186" s="1">
        <v>0</v>
      </c>
      <c r="AD186">
        <v>0</v>
      </c>
      <c r="AE186" s="1">
        <v>44992</v>
      </c>
    </row>
    <row r="187" spans="1:31" hidden="1">
      <c r="A187" s="1">
        <v>44992</v>
      </c>
      <c r="B187" s="16">
        <v>0.625</v>
      </c>
      <c r="C187">
        <v>112519</v>
      </c>
      <c r="D187" t="s">
        <v>99</v>
      </c>
      <c r="E187" s="4">
        <v>94049736</v>
      </c>
      <c r="F187" t="s">
        <v>3730</v>
      </c>
      <c r="G187" s="138" t="s">
        <v>69</v>
      </c>
      <c r="H187" t="s">
        <v>1438</v>
      </c>
      <c r="I187" t="s">
        <v>4383</v>
      </c>
      <c r="J187" t="s">
        <v>231</v>
      </c>
      <c r="K187" t="s">
        <v>118</v>
      </c>
      <c r="L187" t="s">
        <v>1436</v>
      </c>
      <c r="M187" s="1">
        <v>44992</v>
      </c>
      <c r="N187" s="69">
        <v>0.67335648148148142</v>
      </c>
      <c r="P187" s="17">
        <v>2009</v>
      </c>
      <c r="Q187" s="1">
        <v>186537</v>
      </c>
      <c r="R187" s="1">
        <v>44992</v>
      </c>
      <c r="S187" s="1" t="s">
        <v>4384</v>
      </c>
      <c r="T187" s="1"/>
      <c r="U187" s="156"/>
      <c r="V187" s="156"/>
      <c r="W187" s="156"/>
      <c r="X187" s="1" t="s">
        <v>21101</v>
      </c>
      <c r="AB187">
        <v>0</v>
      </c>
      <c r="AC187" s="1">
        <v>0</v>
      </c>
      <c r="AD187">
        <v>0</v>
      </c>
      <c r="AE187" s="1">
        <v>44992</v>
      </c>
    </row>
    <row r="188" spans="1:31" hidden="1">
      <c r="A188" s="1">
        <v>44992</v>
      </c>
      <c r="B188" s="16">
        <v>0.625</v>
      </c>
      <c r="C188">
        <v>112536</v>
      </c>
      <c r="D188" t="s">
        <v>99</v>
      </c>
      <c r="E188" s="4" t="s">
        <v>3926</v>
      </c>
      <c r="F188" t="s">
        <v>3927</v>
      </c>
      <c r="G188" s="138" t="s">
        <v>70</v>
      </c>
      <c r="H188" t="s">
        <v>3809</v>
      </c>
      <c r="I188" t="s">
        <v>4383</v>
      </c>
      <c r="J188" t="s">
        <v>367</v>
      </c>
      <c r="K188" t="s">
        <v>119</v>
      </c>
      <c r="L188" t="s">
        <v>4435</v>
      </c>
      <c r="M188" s="1">
        <v>44991</v>
      </c>
      <c r="N188" s="69">
        <v>0.78439814814814823</v>
      </c>
      <c r="P188" s="17">
        <v>2019</v>
      </c>
      <c r="Q188" s="1">
        <v>67482</v>
      </c>
      <c r="R188" s="1">
        <v>44991</v>
      </c>
      <c r="S188" s="1" t="s">
        <v>4384</v>
      </c>
      <c r="T188" s="1"/>
      <c r="U188" s="156"/>
      <c r="V188" s="156"/>
      <c r="W188" s="156"/>
      <c r="X188" s="1" t="s">
        <v>21101</v>
      </c>
      <c r="AB188">
        <v>0</v>
      </c>
      <c r="AC188" s="1">
        <v>0</v>
      </c>
      <c r="AD188">
        <v>0</v>
      </c>
      <c r="AE188" s="1">
        <v>44992</v>
      </c>
    </row>
    <row r="189" spans="1:31" hidden="1">
      <c r="A189" s="1">
        <v>44992</v>
      </c>
      <c r="B189" s="16">
        <v>0.63541666666666663</v>
      </c>
      <c r="C189">
        <v>112541</v>
      </c>
      <c r="D189" t="s">
        <v>103</v>
      </c>
      <c r="E189" s="4" t="s">
        <v>3928</v>
      </c>
      <c r="F189" t="s">
        <v>3929</v>
      </c>
      <c r="G189" s="138" t="s">
        <v>70</v>
      </c>
      <c r="H189" t="s">
        <v>3809</v>
      </c>
      <c r="I189" t="s">
        <v>4383</v>
      </c>
      <c r="J189" t="s">
        <v>251</v>
      </c>
      <c r="K189" t="s">
        <v>119</v>
      </c>
      <c r="L189" t="s">
        <v>4436</v>
      </c>
      <c r="M189" s="1">
        <v>44991</v>
      </c>
      <c r="N189" s="69">
        <v>0.78645833333333337</v>
      </c>
      <c r="P189" s="17">
        <v>2021</v>
      </c>
      <c r="Q189" s="1">
        <v>24355</v>
      </c>
      <c r="R189" s="1">
        <v>44991</v>
      </c>
      <c r="S189" s="1" t="s">
        <v>4384</v>
      </c>
      <c r="T189" s="1"/>
      <c r="U189" s="156" t="s">
        <v>4393</v>
      </c>
      <c r="V189" s="156" t="s">
        <v>64</v>
      </c>
      <c r="W189" s="156" t="s">
        <v>4393</v>
      </c>
      <c r="X189" s="1" t="s">
        <v>21101</v>
      </c>
      <c r="AB189">
        <v>0</v>
      </c>
      <c r="AC189" s="1">
        <v>0</v>
      </c>
      <c r="AD189">
        <v>0</v>
      </c>
      <c r="AE189" s="1">
        <v>44992</v>
      </c>
    </row>
    <row r="190" spans="1:31" hidden="1">
      <c r="A190" s="1">
        <v>44992</v>
      </c>
      <c r="B190" s="16">
        <v>0.64583333333333337</v>
      </c>
      <c r="C190">
        <v>112544</v>
      </c>
      <c r="D190" t="s">
        <v>103</v>
      </c>
      <c r="E190" s="4" t="s">
        <v>3930</v>
      </c>
      <c r="F190" t="s">
        <v>3931</v>
      </c>
      <c r="G190" s="138" t="s">
        <v>70</v>
      </c>
      <c r="H190" t="s">
        <v>3809</v>
      </c>
      <c r="I190" t="s">
        <v>4383</v>
      </c>
      <c r="J190" t="s">
        <v>425</v>
      </c>
      <c r="K190" t="s">
        <v>119</v>
      </c>
      <c r="L190" t="s">
        <v>4437</v>
      </c>
      <c r="M190" s="1">
        <v>44991</v>
      </c>
      <c r="N190" s="69">
        <v>0.78828703703703706</v>
      </c>
      <c r="P190" s="17">
        <v>2019</v>
      </c>
      <c r="Q190" s="1">
        <v>66222</v>
      </c>
      <c r="R190" s="1">
        <v>44991</v>
      </c>
      <c r="S190" s="1"/>
      <c r="T190" s="1"/>
      <c r="U190" s="156" t="s">
        <v>4393</v>
      </c>
      <c r="V190" s="156" t="s">
        <v>64</v>
      </c>
      <c r="W190" s="156" t="s">
        <v>4393</v>
      </c>
      <c r="X190" s="1" t="s">
        <v>21101</v>
      </c>
      <c r="AB190">
        <v>0</v>
      </c>
      <c r="AC190" s="1">
        <v>0</v>
      </c>
      <c r="AD190">
        <v>0</v>
      </c>
      <c r="AE190" s="1">
        <v>44992</v>
      </c>
    </row>
    <row r="191" spans="1:31" hidden="1">
      <c r="A191" s="1">
        <v>44992</v>
      </c>
      <c r="B191" s="16">
        <v>0.65625</v>
      </c>
      <c r="C191">
        <v>112539</v>
      </c>
      <c r="D191" t="s">
        <v>103</v>
      </c>
      <c r="E191" s="4" t="s">
        <v>3932</v>
      </c>
      <c r="F191" t="s">
        <v>3933</v>
      </c>
      <c r="G191" s="138" t="s">
        <v>70</v>
      </c>
      <c r="H191" t="s">
        <v>3809</v>
      </c>
      <c r="I191" t="s">
        <v>4383</v>
      </c>
      <c r="J191" t="s">
        <v>223</v>
      </c>
      <c r="K191" t="s">
        <v>119</v>
      </c>
      <c r="L191" t="s">
        <v>4438</v>
      </c>
      <c r="M191" s="1">
        <v>44991</v>
      </c>
      <c r="N191" s="69">
        <v>0.78998842592592589</v>
      </c>
      <c r="P191" s="17">
        <v>2021</v>
      </c>
      <c r="Q191" s="1">
        <v>30085</v>
      </c>
      <c r="R191" s="1">
        <v>44991</v>
      </c>
      <c r="S191" s="1" t="s">
        <v>4384</v>
      </c>
      <c r="T191" s="1"/>
      <c r="U191" s="156" t="s">
        <v>4393</v>
      </c>
      <c r="V191" s="156" t="s">
        <v>64</v>
      </c>
      <c r="W191" s="156" t="s">
        <v>4393</v>
      </c>
      <c r="X191" s="1" t="s">
        <v>21101</v>
      </c>
      <c r="AB191">
        <v>0</v>
      </c>
      <c r="AC191" s="1">
        <v>0</v>
      </c>
      <c r="AD191">
        <v>0</v>
      </c>
      <c r="AE191" s="1">
        <v>44992</v>
      </c>
    </row>
    <row r="192" spans="1:31" hidden="1">
      <c r="A192" s="1">
        <v>44992</v>
      </c>
      <c r="B192" s="16">
        <v>0.66666666666666663</v>
      </c>
      <c r="C192">
        <v>112540</v>
      </c>
      <c r="D192" t="s">
        <v>103</v>
      </c>
      <c r="E192" s="4" t="s">
        <v>3934</v>
      </c>
      <c r="F192" t="s">
        <v>3935</v>
      </c>
      <c r="G192" s="138" t="s">
        <v>70</v>
      </c>
      <c r="H192" t="s">
        <v>3809</v>
      </c>
      <c r="I192" t="s">
        <v>4383</v>
      </c>
      <c r="J192" t="s">
        <v>310</v>
      </c>
      <c r="K192" t="s">
        <v>119</v>
      </c>
      <c r="L192" t="s">
        <v>4439</v>
      </c>
      <c r="M192" s="1">
        <v>44991</v>
      </c>
      <c r="N192" s="69">
        <v>0.79572916666666671</v>
      </c>
      <c r="P192" s="17">
        <v>2021</v>
      </c>
      <c r="Q192" s="1">
        <v>39947</v>
      </c>
      <c r="R192" s="1">
        <v>44991</v>
      </c>
      <c r="S192" s="1" t="s">
        <v>4384</v>
      </c>
      <c r="T192" s="1"/>
      <c r="U192" s="156"/>
      <c r="V192" s="156"/>
      <c r="W192" s="156"/>
      <c r="X192" s="1" t="s">
        <v>21101</v>
      </c>
      <c r="AB192">
        <v>0</v>
      </c>
      <c r="AC192" s="1">
        <v>0</v>
      </c>
      <c r="AD192">
        <v>0</v>
      </c>
      <c r="AE192" s="1">
        <v>44992</v>
      </c>
    </row>
    <row r="193" spans="1:31" hidden="1">
      <c r="A193" s="1">
        <v>44993</v>
      </c>
      <c r="B193" s="16">
        <v>0.33333333333333331</v>
      </c>
      <c r="C193">
        <v>112533</v>
      </c>
      <c r="D193" t="s">
        <v>99</v>
      </c>
      <c r="E193" s="4" t="s">
        <v>1171</v>
      </c>
      <c r="F193" t="s">
        <v>1176</v>
      </c>
      <c r="G193" s="138" t="s">
        <v>70</v>
      </c>
      <c r="H193" t="s">
        <v>1174</v>
      </c>
      <c r="I193" t="s">
        <v>4383</v>
      </c>
      <c r="J193" t="s">
        <v>310</v>
      </c>
      <c r="K193" t="s">
        <v>119</v>
      </c>
      <c r="L193" t="s">
        <v>1172</v>
      </c>
      <c r="M193" s="1">
        <v>44993</v>
      </c>
      <c r="N193" s="69">
        <v>0.33630787037037035</v>
      </c>
      <c r="P193" s="17">
        <v>2020</v>
      </c>
      <c r="Q193" s="1">
        <v>32791</v>
      </c>
      <c r="R193" s="1">
        <v>44993</v>
      </c>
      <c r="S193" s="1" t="s">
        <v>4384</v>
      </c>
      <c r="T193" s="1"/>
      <c r="U193" s="156"/>
      <c r="V193" s="156"/>
      <c r="W193" s="156" t="s">
        <v>45</v>
      </c>
      <c r="X193" s="1" t="s">
        <v>21095</v>
      </c>
      <c r="AB193">
        <v>0</v>
      </c>
      <c r="AC193" s="1">
        <v>0</v>
      </c>
      <c r="AD193">
        <v>0</v>
      </c>
      <c r="AE193" s="1">
        <v>44993</v>
      </c>
    </row>
    <row r="194" spans="1:31" hidden="1">
      <c r="A194" s="1">
        <v>44993</v>
      </c>
      <c r="B194" s="16">
        <v>0.33333333333333331</v>
      </c>
      <c r="C194">
        <v>112534</v>
      </c>
      <c r="D194" t="s">
        <v>101</v>
      </c>
      <c r="E194" s="4" t="s">
        <v>1290</v>
      </c>
      <c r="F194" t="s">
        <v>1295</v>
      </c>
      <c r="G194" s="138" t="s">
        <v>70</v>
      </c>
      <c r="H194" t="s">
        <v>1293</v>
      </c>
      <c r="I194" t="s">
        <v>4383</v>
      </c>
      <c r="J194" t="s">
        <v>251</v>
      </c>
      <c r="K194" t="s">
        <v>118</v>
      </c>
      <c r="L194" t="s">
        <v>1291</v>
      </c>
      <c r="M194" s="1">
        <v>44993</v>
      </c>
      <c r="N194" s="69">
        <v>0.34190972222222221</v>
      </c>
      <c r="P194" s="17">
        <v>2016</v>
      </c>
      <c r="Q194" s="1">
        <v>370187</v>
      </c>
      <c r="R194" s="1">
        <v>44993</v>
      </c>
      <c r="S194" s="1" t="s">
        <v>4384</v>
      </c>
      <c r="T194" s="1"/>
      <c r="U194" s="156"/>
      <c r="V194" s="156"/>
      <c r="W194" s="156" t="s">
        <v>45</v>
      </c>
      <c r="X194" s="1" t="s">
        <v>21095</v>
      </c>
      <c r="AB194">
        <v>0</v>
      </c>
      <c r="AC194" s="1">
        <v>0</v>
      </c>
      <c r="AD194">
        <v>0</v>
      </c>
      <c r="AE194" s="1">
        <v>44993</v>
      </c>
    </row>
    <row r="195" spans="1:31" hidden="1">
      <c r="A195" s="1">
        <v>44993</v>
      </c>
      <c r="B195" s="16">
        <v>0.33333333333333331</v>
      </c>
      <c r="C195">
        <v>112562</v>
      </c>
      <c r="D195" t="s">
        <v>101</v>
      </c>
      <c r="E195" s="4" t="s">
        <v>1185</v>
      </c>
      <c r="F195" t="s">
        <v>1189</v>
      </c>
      <c r="G195" s="138" t="s">
        <v>69</v>
      </c>
      <c r="H195" t="s">
        <v>901</v>
      </c>
      <c r="I195" t="s">
        <v>4383</v>
      </c>
      <c r="J195" t="s">
        <v>359</v>
      </c>
      <c r="K195" t="s">
        <v>120</v>
      </c>
      <c r="L195" t="s">
        <v>1186</v>
      </c>
      <c r="M195" s="1">
        <v>44993</v>
      </c>
      <c r="N195" s="69">
        <v>0.3561111111111111</v>
      </c>
      <c r="P195" s="17">
        <v>2020</v>
      </c>
      <c r="Q195" s="1">
        <v>42398</v>
      </c>
      <c r="R195" s="1">
        <v>44993</v>
      </c>
      <c r="S195" s="1" t="s">
        <v>4384</v>
      </c>
      <c r="T195" s="1"/>
      <c r="U195" s="156"/>
      <c r="V195" s="156"/>
      <c r="W195" s="156"/>
      <c r="X195" s="1" t="s">
        <v>21095</v>
      </c>
      <c r="AB195">
        <v>0</v>
      </c>
      <c r="AC195" s="1">
        <v>0</v>
      </c>
      <c r="AD195">
        <v>0</v>
      </c>
      <c r="AE195" s="1">
        <v>44993</v>
      </c>
    </row>
    <row r="196" spans="1:31" hidden="1">
      <c r="A196" s="1">
        <v>44993</v>
      </c>
      <c r="B196" s="16">
        <v>0.34375</v>
      </c>
      <c r="C196">
        <v>112538</v>
      </c>
      <c r="D196" t="s">
        <v>99</v>
      </c>
      <c r="E196" s="4" t="s">
        <v>3939</v>
      </c>
      <c r="F196" t="s">
        <v>3940</v>
      </c>
      <c r="G196" s="138" t="s">
        <v>70</v>
      </c>
      <c r="H196" t="s">
        <v>3809</v>
      </c>
      <c r="I196" t="s">
        <v>4383</v>
      </c>
      <c r="J196" t="s">
        <v>425</v>
      </c>
      <c r="K196" t="s">
        <v>119</v>
      </c>
      <c r="L196" t="s">
        <v>4440</v>
      </c>
      <c r="M196" s="1">
        <v>44993</v>
      </c>
      <c r="N196" s="69">
        <v>0.34718749999999998</v>
      </c>
      <c r="P196" s="17">
        <v>2021</v>
      </c>
      <c r="Q196" s="1">
        <v>49434</v>
      </c>
      <c r="R196" s="1">
        <v>44993</v>
      </c>
      <c r="S196" s="1" t="s">
        <v>4384</v>
      </c>
      <c r="T196" s="1"/>
      <c r="U196" s="156"/>
      <c r="V196" s="156"/>
      <c r="W196" s="156"/>
      <c r="X196" s="1" t="s">
        <v>21095</v>
      </c>
      <c r="AB196">
        <v>0</v>
      </c>
      <c r="AC196" s="1">
        <v>0</v>
      </c>
      <c r="AD196">
        <v>0</v>
      </c>
      <c r="AE196" s="1">
        <v>44993</v>
      </c>
    </row>
    <row r="197" spans="1:31" hidden="1">
      <c r="A197" s="1">
        <v>44993</v>
      </c>
      <c r="B197" s="16">
        <v>0.34375</v>
      </c>
      <c r="C197">
        <v>112566</v>
      </c>
      <c r="D197" t="s">
        <v>99</v>
      </c>
      <c r="E197" s="4" t="s">
        <v>1178</v>
      </c>
      <c r="F197" t="s">
        <v>1183</v>
      </c>
      <c r="G197" s="138" t="s">
        <v>70</v>
      </c>
      <c r="H197" t="s">
        <v>1181</v>
      </c>
      <c r="I197" t="s">
        <v>4383</v>
      </c>
      <c r="J197" t="s">
        <v>338</v>
      </c>
      <c r="K197" t="s">
        <v>118</v>
      </c>
      <c r="L197" t="s">
        <v>1179</v>
      </c>
      <c r="M197" s="1">
        <v>44993</v>
      </c>
      <c r="N197" s="69">
        <v>0.34910879629629626</v>
      </c>
      <c r="P197" s="17">
        <v>2022</v>
      </c>
      <c r="Q197" s="1">
        <v>40840</v>
      </c>
      <c r="R197" s="1">
        <v>44993</v>
      </c>
      <c r="S197" s="1" t="s">
        <v>4384</v>
      </c>
      <c r="T197" s="1"/>
      <c r="U197" s="156"/>
      <c r="V197" s="156"/>
      <c r="W197" s="156"/>
      <c r="X197" s="1" t="s">
        <v>21095</v>
      </c>
      <c r="AB197">
        <v>0</v>
      </c>
      <c r="AC197" s="1">
        <v>0</v>
      </c>
      <c r="AD197">
        <v>0</v>
      </c>
      <c r="AE197" s="1">
        <v>44993</v>
      </c>
    </row>
    <row r="198" spans="1:31">
      <c r="A198" s="1">
        <v>45006</v>
      </c>
      <c r="B198" s="16">
        <v>0.625</v>
      </c>
      <c r="C198">
        <v>112920</v>
      </c>
      <c r="D198" t="s">
        <v>97</v>
      </c>
      <c r="E198" s="4" t="s">
        <v>4237</v>
      </c>
      <c r="F198" t="s">
        <v>4238</v>
      </c>
      <c r="G198" s="138" t="s">
        <v>1</v>
      </c>
      <c r="H198" t="s">
        <v>4239</v>
      </c>
      <c r="I198" t="s">
        <v>4383</v>
      </c>
      <c r="J198" t="s">
        <v>295</v>
      </c>
      <c r="K198" t="s">
        <v>118</v>
      </c>
      <c r="M198" s="1"/>
      <c r="N198" s="69"/>
      <c r="P198" s="17">
        <v>2017</v>
      </c>
      <c r="Q198" s="1">
        <v>98926</v>
      </c>
      <c r="R198" s="1">
        <v>44894</v>
      </c>
      <c r="S198" s="1" t="s">
        <v>4384</v>
      </c>
      <c r="T198" s="1"/>
      <c r="U198" s="156"/>
      <c r="V198" s="156"/>
      <c r="W198" s="156"/>
      <c r="X198" s="1" t="s">
        <v>21101</v>
      </c>
      <c r="AB198" t="s">
        <v>98</v>
      </c>
      <c r="AC198" s="1">
        <v>45009</v>
      </c>
      <c r="AD198" t="s">
        <v>21069</v>
      </c>
      <c r="AE198" s="1">
        <v>3</v>
      </c>
    </row>
    <row r="199" spans="1:31" hidden="1">
      <c r="A199" s="1">
        <v>44993</v>
      </c>
      <c r="B199" s="16">
        <v>0.35416666666666669</v>
      </c>
      <c r="C199">
        <v>112486</v>
      </c>
      <c r="D199" t="s">
        <v>101</v>
      </c>
      <c r="E199" s="4" t="s">
        <v>1190</v>
      </c>
      <c r="F199" t="s">
        <v>1194</v>
      </c>
      <c r="G199" s="138" t="s">
        <v>69</v>
      </c>
      <c r="H199" t="s">
        <v>309</v>
      </c>
      <c r="I199" t="s">
        <v>4383</v>
      </c>
      <c r="J199" t="s">
        <v>251</v>
      </c>
      <c r="K199" t="s">
        <v>118</v>
      </c>
      <c r="L199" t="s">
        <v>1191</v>
      </c>
      <c r="M199" s="1">
        <v>44993</v>
      </c>
      <c r="N199" s="69">
        <v>0.36535879629629631</v>
      </c>
      <c r="P199" s="17">
        <v>2021</v>
      </c>
      <c r="Q199" s="1">
        <v>25500</v>
      </c>
      <c r="R199" s="1">
        <v>44993</v>
      </c>
      <c r="S199" s="1" t="s">
        <v>4384</v>
      </c>
      <c r="T199" s="1"/>
      <c r="U199" s="156"/>
      <c r="V199" s="156"/>
      <c r="W199" s="156"/>
      <c r="X199" s="1" t="s">
        <v>21095</v>
      </c>
      <c r="AB199">
        <v>0</v>
      </c>
      <c r="AC199" s="1">
        <v>0</v>
      </c>
      <c r="AD199">
        <v>0</v>
      </c>
      <c r="AE199" s="1">
        <v>44993</v>
      </c>
    </row>
    <row r="200" spans="1:31">
      <c r="A200" s="1">
        <v>45013</v>
      </c>
      <c r="B200" s="16">
        <v>0.33333333333333331</v>
      </c>
      <c r="C200">
        <v>113069</v>
      </c>
      <c r="D200" t="s">
        <v>103</v>
      </c>
      <c r="E200" s="4" t="s">
        <v>20113</v>
      </c>
      <c r="F200" t="s">
        <v>20114</v>
      </c>
      <c r="G200" s="138" t="s">
        <v>1</v>
      </c>
      <c r="H200" t="s">
        <v>20115</v>
      </c>
      <c r="I200" t="s">
        <v>4383</v>
      </c>
      <c r="J200" t="s">
        <v>223</v>
      </c>
      <c r="K200" t="s">
        <v>120</v>
      </c>
      <c r="M200" s="1"/>
      <c r="N200" s="69"/>
      <c r="P200" s="17">
        <v>2021</v>
      </c>
      <c r="Q200" s="1">
        <v>20586</v>
      </c>
      <c r="R200" s="1">
        <v>44810</v>
      </c>
      <c r="S200" s="1" t="s">
        <v>4384</v>
      </c>
      <c r="T200" s="1"/>
      <c r="U200" s="156"/>
      <c r="V200" s="156"/>
      <c r="W200" s="156"/>
      <c r="X200" s="1" t="s">
        <v>21101</v>
      </c>
      <c r="AB200" t="s">
        <v>19949</v>
      </c>
      <c r="AC200" s="1">
        <v>45013</v>
      </c>
      <c r="AD200" t="s">
        <v>21082</v>
      </c>
      <c r="AE200" s="1">
        <v>1</v>
      </c>
    </row>
    <row r="201" spans="1:31" hidden="1">
      <c r="A201" s="1">
        <v>44993</v>
      </c>
      <c r="B201" s="16">
        <v>0.36458333333333331</v>
      </c>
      <c r="C201">
        <v>112528</v>
      </c>
      <c r="D201" t="s">
        <v>99</v>
      </c>
      <c r="E201" s="4" t="s">
        <v>1202</v>
      </c>
      <c r="F201" t="s">
        <v>1207</v>
      </c>
      <c r="G201" s="138" t="s">
        <v>69</v>
      </c>
      <c r="H201" t="s">
        <v>1205</v>
      </c>
      <c r="I201" t="s">
        <v>4383</v>
      </c>
      <c r="J201" t="s">
        <v>367</v>
      </c>
      <c r="K201" t="s">
        <v>118</v>
      </c>
      <c r="L201" t="s">
        <v>1203</v>
      </c>
      <c r="M201" s="1">
        <v>44993</v>
      </c>
      <c r="N201" s="69">
        <v>0.37841435185185185</v>
      </c>
      <c r="P201" s="17">
        <v>2017</v>
      </c>
      <c r="Q201" s="1">
        <v>27577</v>
      </c>
      <c r="R201" s="1">
        <v>44993</v>
      </c>
      <c r="S201" s="1" t="s">
        <v>4384</v>
      </c>
      <c r="T201" s="1"/>
      <c r="U201" s="156"/>
      <c r="V201" s="156"/>
      <c r="W201" s="156" t="s">
        <v>45</v>
      </c>
      <c r="X201" s="1" t="s">
        <v>21095</v>
      </c>
      <c r="AB201">
        <v>0</v>
      </c>
      <c r="AC201" s="1">
        <v>0</v>
      </c>
      <c r="AD201">
        <v>0</v>
      </c>
      <c r="AE201" s="1">
        <v>44993</v>
      </c>
    </row>
    <row r="202" spans="1:31" hidden="1">
      <c r="A202" s="1">
        <v>44993</v>
      </c>
      <c r="B202" s="16">
        <v>0.36458333333333331</v>
      </c>
      <c r="C202">
        <v>112542</v>
      </c>
      <c r="D202" t="s">
        <v>101</v>
      </c>
      <c r="E202" s="4" t="s">
        <v>1195</v>
      </c>
      <c r="F202" t="s">
        <v>1200</v>
      </c>
      <c r="G202" s="138" t="s">
        <v>70</v>
      </c>
      <c r="H202" t="s">
        <v>1198</v>
      </c>
      <c r="I202" t="s">
        <v>4383</v>
      </c>
      <c r="J202" t="s">
        <v>425</v>
      </c>
      <c r="K202" t="s">
        <v>119</v>
      </c>
      <c r="L202" t="s">
        <v>1196</v>
      </c>
      <c r="M202" s="1">
        <v>44993</v>
      </c>
      <c r="N202" s="69">
        <v>0.36719907407407404</v>
      </c>
      <c r="P202" s="17">
        <v>2016</v>
      </c>
      <c r="Q202" s="1">
        <v>832277</v>
      </c>
      <c r="R202" s="1">
        <v>44993</v>
      </c>
      <c r="S202" s="1" t="s">
        <v>4384</v>
      </c>
      <c r="T202" s="1"/>
      <c r="U202" s="156"/>
      <c r="V202" s="156"/>
      <c r="W202" s="156" t="s">
        <v>45</v>
      </c>
      <c r="X202" s="1" t="s">
        <v>21095</v>
      </c>
      <c r="AB202">
        <v>0</v>
      </c>
      <c r="AC202" s="1">
        <v>0</v>
      </c>
      <c r="AD202">
        <v>0</v>
      </c>
      <c r="AE202" s="1">
        <v>44993</v>
      </c>
    </row>
    <row r="203" spans="1:31" hidden="1">
      <c r="A203" s="1">
        <v>44993</v>
      </c>
      <c r="B203" s="16">
        <v>0.375</v>
      </c>
      <c r="C203">
        <v>112508</v>
      </c>
      <c r="D203" t="s">
        <v>97</v>
      </c>
      <c r="E203" s="4" t="s">
        <v>1284</v>
      </c>
      <c r="F203" t="s">
        <v>3730</v>
      </c>
      <c r="G203" s="138" t="s">
        <v>70</v>
      </c>
      <c r="H203" t="s">
        <v>1287</v>
      </c>
      <c r="I203" t="s">
        <v>4383</v>
      </c>
      <c r="J203" t="s">
        <v>251</v>
      </c>
      <c r="K203" t="s">
        <v>119</v>
      </c>
      <c r="L203" t="s">
        <v>1285</v>
      </c>
      <c r="M203" s="1">
        <v>44993</v>
      </c>
      <c r="N203" s="69">
        <v>0.3772800925925926</v>
      </c>
      <c r="P203" s="17">
        <v>2020</v>
      </c>
      <c r="Q203" s="1">
        <v>115190</v>
      </c>
      <c r="R203" s="1">
        <v>44993</v>
      </c>
      <c r="S203" s="1" t="s">
        <v>4384</v>
      </c>
      <c r="T203" s="1"/>
      <c r="U203" s="156"/>
      <c r="V203" s="156"/>
      <c r="W203" s="156"/>
      <c r="X203" s="1" t="s">
        <v>21095</v>
      </c>
      <c r="AB203">
        <v>0</v>
      </c>
      <c r="AC203" s="1">
        <v>0</v>
      </c>
      <c r="AD203">
        <v>0</v>
      </c>
      <c r="AE203" s="1">
        <v>44993</v>
      </c>
    </row>
    <row r="204" spans="1:31" hidden="1">
      <c r="A204" s="1">
        <v>44993</v>
      </c>
      <c r="B204" s="16">
        <v>0.375</v>
      </c>
      <c r="C204">
        <v>112556</v>
      </c>
      <c r="D204" t="s">
        <v>103</v>
      </c>
      <c r="E204" s="4" t="s">
        <v>1343</v>
      </c>
      <c r="F204" t="s">
        <v>3981</v>
      </c>
      <c r="G204" s="138" t="s">
        <v>71</v>
      </c>
      <c r="H204" t="s">
        <v>3982</v>
      </c>
      <c r="I204" t="s">
        <v>4383</v>
      </c>
      <c r="J204" t="s">
        <v>251</v>
      </c>
      <c r="K204" t="s">
        <v>120</v>
      </c>
      <c r="M204" s="1"/>
      <c r="N204" s="69"/>
      <c r="O204">
        <v>112590</v>
      </c>
      <c r="P204" s="17">
        <v>2020</v>
      </c>
      <c r="Q204" s="1">
        <v>120767</v>
      </c>
      <c r="R204" s="1">
        <v>44994</v>
      </c>
      <c r="S204" s="1" t="s">
        <v>4384</v>
      </c>
      <c r="T204" s="1"/>
      <c r="U204" s="156"/>
      <c r="V204" s="156"/>
      <c r="W204" s="156"/>
      <c r="X204" s="1" t="s">
        <v>21095</v>
      </c>
      <c r="AB204" t="e">
        <v>#N/A</v>
      </c>
      <c r="AC204" s="1" t="e">
        <v>#N/A</v>
      </c>
      <c r="AD204" t="e">
        <v>#N/A</v>
      </c>
      <c r="AE204" s="1" t="e">
        <v>#N/A</v>
      </c>
    </row>
    <row r="205" spans="1:31" hidden="1">
      <c r="A205" s="1">
        <v>44993</v>
      </c>
      <c r="B205" s="16">
        <v>0.375</v>
      </c>
      <c r="C205">
        <v>112560</v>
      </c>
      <c r="D205" t="s">
        <v>97</v>
      </c>
      <c r="E205" s="4" t="s">
        <v>1629</v>
      </c>
      <c r="F205" t="s">
        <v>1634</v>
      </c>
      <c r="G205" s="138" t="s">
        <v>71</v>
      </c>
      <c r="H205" t="s">
        <v>1632</v>
      </c>
      <c r="I205" t="s">
        <v>4383</v>
      </c>
      <c r="J205" t="s">
        <v>338</v>
      </c>
      <c r="K205" t="s">
        <v>118</v>
      </c>
      <c r="M205" s="1"/>
      <c r="N205" s="69"/>
      <c r="O205">
        <v>112563</v>
      </c>
      <c r="P205" s="17">
        <v>2019</v>
      </c>
      <c r="Q205" s="1">
        <v>246066</v>
      </c>
      <c r="R205" s="1">
        <v>44994</v>
      </c>
      <c r="S205" s="1" t="s">
        <v>4384</v>
      </c>
      <c r="T205" s="1"/>
      <c r="U205" s="156"/>
      <c r="V205" s="156"/>
      <c r="W205" s="156"/>
      <c r="X205" s="1" t="s">
        <v>21095</v>
      </c>
      <c r="AB205" t="e">
        <v>#N/A</v>
      </c>
      <c r="AC205" s="1" t="e">
        <v>#N/A</v>
      </c>
      <c r="AD205" t="e">
        <v>#N/A</v>
      </c>
      <c r="AE205" s="1" t="e">
        <v>#N/A</v>
      </c>
    </row>
    <row r="206" spans="1:31" hidden="1">
      <c r="A206" s="1">
        <v>44993</v>
      </c>
      <c r="B206" s="16">
        <v>0.375</v>
      </c>
      <c r="C206">
        <v>112565</v>
      </c>
      <c r="D206" t="s">
        <v>97</v>
      </c>
      <c r="E206" s="4" t="s">
        <v>1297</v>
      </c>
      <c r="F206" t="s">
        <v>1302</v>
      </c>
      <c r="G206" s="138" t="s">
        <v>71</v>
      </c>
      <c r="H206" t="s">
        <v>1300</v>
      </c>
      <c r="I206" t="s">
        <v>4383</v>
      </c>
      <c r="J206" t="s">
        <v>310</v>
      </c>
      <c r="K206" t="s">
        <v>118</v>
      </c>
      <c r="M206" s="1"/>
      <c r="N206" s="69"/>
      <c r="O206">
        <v>112592</v>
      </c>
      <c r="P206" s="17">
        <v>2019</v>
      </c>
      <c r="Q206" s="1">
        <v>197372</v>
      </c>
      <c r="R206" s="1">
        <v>44993</v>
      </c>
      <c r="S206" s="1" t="s">
        <v>4384</v>
      </c>
      <c r="T206" s="1"/>
      <c r="U206" s="156"/>
      <c r="V206" s="156"/>
      <c r="W206" s="156"/>
      <c r="X206" s="1" t="s">
        <v>21095</v>
      </c>
      <c r="AB206" t="e">
        <v>#N/A</v>
      </c>
      <c r="AC206" s="1" t="e">
        <v>#N/A</v>
      </c>
      <c r="AD206" t="e">
        <v>#N/A</v>
      </c>
      <c r="AE206" s="1" t="e">
        <v>#N/A</v>
      </c>
    </row>
    <row r="207" spans="1:31" hidden="1">
      <c r="A207" s="1">
        <v>44993</v>
      </c>
      <c r="B207" s="16">
        <v>0.375</v>
      </c>
      <c r="C207">
        <v>112591</v>
      </c>
      <c r="D207" t="s">
        <v>101</v>
      </c>
      <c r="E207" s="4" t="s">
        <v>1209</v>
      </c>
      <c r="F207" t="s">
        <v>1214</v>
      </c>
      <c r="G207" s="138" t="s">
        <v>70</v>
      </c>
      <c r="H207" t="s">
        <v>1212</v>
      </c>
      <c r="I207" t="s">
        <v>4383</v>
      </c>
      <c r="J207" t="s">
        <v>251</v>
      </c>
      <c r="K207" t="s">
        <v>120</v>
      </c>
      <c r="L207" t="s">
        <v>1210</v>
      </c>
      <c r="M207" s="1">
        <v>44993</v>
      </c>
      <c r="N207" s="69">
        <v>0.38177083333333334</v>
      </c>
      <c r="P207" s="17">
        <v>2022</v>
      </c>
      <c r="Q207" s="1">
        <v>90230</v>
      </c>
      <c r="R207" s="1">
        <v>44993</v>
      </c>
      <c r="S207" s="1" t="s">
        <v>4384</v>
      </c>
      <c r="T207" s="1"/>
      <c r="U207" s="156"/>
      <c r="V207" s="156"/>
      <c r="W207" s="156"/>
      <c r="X207" s="1" t="s">
        <v>21095</v>
      </c>
      <c r="AB207">
        <v>0</v>
      </c>
      <c r="AC207" s="1">
        <v>0</v>
      </c>
      <c r="AD207">
        <v>0</v>
      </c>
      <c r="AE207" s="1">
        <v>44993</v>
      </c>
    </row>
    <row r="208" spans="1:31" hidden="1">
      <c r="A208" s="1">
        <v>44993</v>
      </c>
      <c r="B208" s="16">
        <v>0.39583333333333331</v>
      </c>
      <c r="C208">
        <v>112564</v>
      </c>
      <c r="D208" t="s">
        <v>99</v>
      </c>
      <c r="E208" s="4" t="s">
        <v>1223</v>
      </c>
      <c r="F208" t="s">
        <v>1228</v>
      </c>
      <c r="G208" s="138" t="s">
        <v>70</v>
      </c>
      <c r="H208" t="s">
        <v>1226</v>
      </c>
      <c r="I208" t="s">
        <v>4383</v>
      </c>
      <c r="J208" t="s">
        <v>509</v>
      </c>
      <c r="K208" t="s">
        <v>118</v>
      </c>
      <c r="L208" t="s">
        <v>1224</v>
      </c>
      <c r="M208" s="1">
        <v>44993</v>
      </c>
      <c r="N208" s="69">
        <v>0.39565972222222223</v>
      </c>
      <c r="P208" s="17">
        <v>2022</v>
      </c>
      <c r="Q208" s="1">
        <v>666980</v>
      </c>
      <c r="R208" s="1">
        <v>44993</v>
      </c>
      <c r="S208" s="1" t="s">
        <v>4384</v>
      </c>
      <c r="T208" s="1"/>
      <c r="U208" s="156"/>
      <c r="V208" s="156"/>
      <c r="W208" s="156" t="s">
        <v>45</v>
      </c>
      <c r="X208" s="1" t="s">
        <v>21095</v>
      </c>
      <c r="AB208">
        <v>0</v>
      </c>
      <c r="AC208" s="1">
        <v>0</v>
      </c>
      <c r="AD208">
        <v>0</v>
      </c>
      <c r="AE208" s="1">
        <v>44993</v>
      </c>
    </row>
    <row r="209" spans="1:31" hidden="1">
      <c r="A209" s="1">
        <v>44993</v>
      </c>
      <c r="B209" s="16">
        <v>0.39583333333333331</v>
      </c>
      <c r="C209">
        <v>112572</v>
      </c>
      <c r="D209" t="s">
        <v>101</v>
      </c>
      <c r="E209" s="4" t="s">
        <v>1216</v>
      </c>
      <c r="F209" t="s">
        <v>1221</v>
      </c>
      <c r="G209" s="138" t="s">
        <v>70</v>
      </c>
      <c r="H209" t="s">
        <v>1219</v>
      </c>
      <c r="I209" t="s">
        <v>4383</v>
      </c>
      <c r="J209" t="s">
        <v>517</v>
      </c>
      <c r="K209" t="s">
        <v>119</v>
      </c>
      <c r="L209" t="s">
        <v>1217</v>
      </c>
      <c r="M209" s="1">
        <v>44993</v>
      </c>
      <c r="N209" s="69">
        <v>0.39129629629629631</v>
      </c>
      <c r="P209" s="17">
        <v>2022</v>
      </c>
      <c r="Q209" s="1">
        <v>20733</v>
      </c>
      <c r="R209" s="1">
        <v>44993</v>
      </c>
      <c r="S209" s="1" t="s">
        <v>4384</v>
      </c>
      <c r="T209" s="1"/>
      <c r="U209" s="156"/>
      <c r="V209" s="156"/>
      <c r="W209" s="156" t="s">
        <v>45</v>
      </c>
      <c r="X209" s="1" t="s">
        <v>21095</v>
      </c>
      <c r="AB209">
        <v>0</v>
      </c>
      <c r="AC209" s="1">
        <v>0</v>
      </c>
      <c r="AD209">
        <v>0</v>
      </c>
      <c r="AE209" s="1">
        <v>44993</v>
      </c>
    </row>
    <row r="210" spans="1:31" hidden="1">
      <c r="A210" s="1">
        <v>44993</v>
      </c>
      <c r="B210" s="16">
        <v>0.39583333333333331</v>
      </c>
      <c r="C210">
        <v>112581</v>
      </c>
      <c r="D210" t="s">
        <v>97</v>
      </c>
      <c r="E210" s="4" t="s">
        <v>1236</v>
      </c>
      <c r="F210" t="s">
        <v>1241</v>
      </c>
      <c r="G210" s="138" t="s">
        <v>69</v>
      </c>
      <c r="H210" t="s">
        <v>1239</v>
      </c>
      <c r="I210" t="s">
        <v>4383</v>
      </c>
      <c r="J210" t="s">
        <v>223</v>
      </c>
      <c r="K210" t="s">
        <v>120</v>
      </c>
      <c r="L210" t="s">
        <v>1237</v>
      </c>
      <c r="M210" s="1">
        <v>44993</v>
      </c>
      <c r="N210" s="69">
        <v>0.41027777777777774</v>
      </c>
      <c r="P210" s="17">
        <v>2021</v>
      </c>
      <c r="Q210" s="1">
        <v>20704</v>
      </c>
      <c r="R210" s="1">
        <v>44993</v>
      </c>
      <c r="S210" s="1" t="s">
        <v>4384</v>
      </c>
      <c r="T210" s="1"/>
      <c r="U210" s="156"/>
      <c r="V210" s="156"/>
      <c r="W210" s="156"/>
      <c r="X210" s="1" t="s">
        <v>21095</v>
      </c>
      <c r="AB210">
        <v>0</v>
      </c>
      <c r="AC210" s="1">
        <v>0</v>
      </c>
      <c r="AD210">
        <v>0</v>
      </c>
      <c r="AE210" s="1">
        <v>44993</v>
      </c>
    </row>
    <row r="211" spans="1:31" hidden="1">
      <c r="A211" s="1">
        <v>44993</v>
      </c>
      <c r="B211" s="16">
        <v>0.41666666666666669</v>
      </c>
      <c r="C211">
        <v>112312</v>
      </c>
      <c r="D211" t="s">
        <v>97</v>
      </c>
      <c r="E211" s="4" t="s">
        <v>1158</v>
      </c>
      <c r="F211" t="s">
        <v>3730</v>
      </c>
      <c r="G211" s="138" t="s">
        <v>70</v>
      </c>
      <c r="H211" t="s">
        <v>1161</v>
      </c>
      <c r="I211" t="s">
        <v>4383</v>
      </c>
      <c r="J211" t="s">
        <v>410</v>
      </c>
      <c r="K211" t="s">
        <v>119</v>
      </c>
      <c r="L211" t="s">
        <v>1159</v>
      </c>
      <c r="M211" s="1">
        <v>44992</v>
      </c>
      <c r="N211" s="69">
        <v>0.77832175925925917</v>
      </c>
      <c r="P211" s="17">
        <v>2021</v>
      </c>
      <c r="Q211" s="1">
        <v>10013</v>
      </c>
      <c r="R211" s="1">
        <v>44992</v>
      </c>
      <c r="S211" s="1" t="s">
        <v>4384</v>
      </c>
      <c r="T211" s="1"/>
      <c r="U211" s="156"/>
      <c r="V211" s="156"/>
      <c r="W211" s="156"/>
      <c r="X211" s="1" t="s">
        <v>21095</v>
      </c>
      <c r="AB211">
        <v>0</v>
      </c>
      <c r="AC211" s="1">
        <v>0</v>
      </c>
      <c r="AD211">
        <v>0</v>
      </c>
      <c r="AE211" s="1">
        <v>44993</v>
      </c>
    </row>
    <row r="212" spans="1:31" hidden="1">
      <c r="A212" s="1">
        <v>44993</v>
      </c>
      <c r="B212" s="16">
        <v>0.41666666666666669</v>
      </c>
      <c r="C212">
        <v>112577</v>
      </c>
      <c r="D212" t="s">
        <v>99</v>
      </c>
      <c r="E212" s="4" t="s">
        <v>1243</v>
      </c>
      <c r="F212" t="s">
        <v>1248</v>
      </c>
      <c r="G212" s="138" t="s">
        <v>70</v>
      </c>
      <c r="H212" t="s">
        <v>1246</v>
      </c>
      <c r="I212" t="s">
        <v>4383</v>
      </c>
      <c r="J212" t="s">
        <v>244</v>
      </c>
      <c r="K212" t="s">
        <v>118</v>
      </c>
      <c r="L212" t="s">
        <v>1244</v>
      </c>
      <c r="M212" s="1">
        <v>44993</v>
      </c>
      <c r="N212" s="69">
        <v>0.42471064814814818</v>
      </c>
      <c r="P212" s="17">
        <v>2021</v>
      </c>
      <c r="Q212" s="1">
        <v>32002</v>
      </c>
      <c r="R212" s="1">
        <v>44993</v>
      </c>
      <c r="S212" s="1" t="s">
        <v>4384</v>
      </c>
      <c r="T212" s="1"/>
      <c r="U212" s="156"/>
      <c r="V212" s="156"/>
      <c r="W212" s="156" t="s">
        <v>45</v>
      </c>
      <c r="X212" s="1" t="s">
        <v>21095</v>
      </c>
      <c r="AB212">
        <v>0</v>
      </c>
      <c r="AC212" s="1">
        <v>0</v>
      </c>
      <c r="AD212">
        <v>0</v>
      </c>
      <c r="AE212" s="1">
        <v>44993</v>
      </c>
    </row>
    <row r="213" spans="1:31" hidden="1">
      <c r="A213" s="1">
        <v>44993</v>
      </c>
      <c r="B213" s="16">
        <v>0.41666666666666669</v>
      </c>
      <c r="C213">
        <v>112578</v>
      </c>
      <c r="D213" t="s">
        <v>101</v>
      </c>
      <c r="E213" s="4" t="s">
        <v>1850</v>
      </c>
      <c r="F213" t="s">
        <v>1855</v>
      </c>
      <c r="G213" s="138" t="s">
        <v>70</v>
      </c>
      <c r="H213" t="s">
        <v>1853</v>
      </c>
      <c r="I213" t="s">
        <v>4383</v>
      </c>
      <c r="J213" t="s">
        <v>223</v>
      </c>
      <c r="K213" t="s">
        <v>120</v>
      </c>
      <c r="L213" t="s">
        <v>1851</v>
      </c>
      <c r="M213" s="1">
        <v>44993</v>
      </c>
      <c r="N213" s="69">
        <v>0.42435185185185187</v>
      </c>
      <c r="P213" s="17">
        <v>2019</v>
      </c>
      <c r="Q213" s="1">
        <v>39549</v>
      </c>
      <c r="R213" s="1">
        <v>44993</v>
      </c>
      <c r="S213" s="1" t="s">
        <v>4384</v>
      </c>
      <c r="T213" s="1"/>
      <c r="U213" s="156"/>
      <c r="V213" s="156"/>
      <c r="W213" s="156" t="s">
        <v>45</v>
      </c>
      <c r="X213" s="1" t="s">
        <v>21095</v>
      </c>
      <c r="AB213">
        <v>0</v>
      </c>
      <c r="AC213" s="1">
        <v>0</v>
      </c>
      <c r="AD213">
        <v>0</v>
      </c>
      <c r="AE213" s="1">
        <v>44993</v>
      </c>
    </row>
    <row r="214" spans="1:31" hidden="1">
      <c r="A214" s="1">
        <v>44993</v>
      </c>
      <c r="B214" s="16">
        <v>0.4375</v>
      </c>
      <c r="C214">
        <v>112362</v>
      </c>
      <c r="D214" t="s">
        <v>97</v>
      </c>
      <c r="E214" s="4" t="s">
        <v>1164</v>
      </c>
      <c r="F214" t="s">
        <v>1169</v>
      </c>
      <c r="G214" s="138" t="s">
        <v>70</v>
      </c>
      <c r="H214" t="s">
        <v>1167</v>
      </c>
      <c r="I214" t="s">
        <v>4383</v>
      </c>
      <c r="J214" t="s">
        <v>367</v>
      </c>
      <c r="K214" t="s">
        <v>120</v>
      </c>
      <c r="L214" t="s">
        <v>1165</v>
      </c>
      <c r="M214" s="1">
        <v>44992</v>
      </c>
      <c r="N214" s="69">
        <v>0.77927083333333336</v>
      </c>
      <c r="P214" s="17">
        <v>2019</v>
      </c>
      <c r="Q214" s="1">
        <v>80287</v>
      </c>
      <c r="R214" s="1">
        <v>44992</v>
      </c>
      <c r="S214" s="1" t="s">
        <v>4384</v>
      </c>
      <c r="T214" s="1"/>
      <c r="U214" s="156" t="s">
        <v>64</v>
      </c>
      <c r="V214" s="156"/>
      <c r="W214" s="156"/>
      <c r="X214" s="1" t="s">
        <v>21095</v>
      </c>
      <c r="AB214">
        <v>0</v>
      </c>
      <c r="AC214" s="1">
        <v>0</v>
      </c>
      <c r="AD214">
        <v>0</v>
      </c>
      <c r="AE214" s="1">
        <v>44993</v>
      </c>
    </row>
    <row r="215" spans="1:31" hidden="1">
      <c r="A215" s="1">
        <v>44993</v>
      </c>
      <c r="B215" s="16">
        <v>0.4375</v>
      </c>
      <c r="C215">
        <v>112529</v>
      </c>
      <c r="D215" t="s">
        <v>101</v>
      </c>
      <c r="E215" s="4" t="s">
        <v>1836</v>
      </c>
      <c r="F215" t="s">
        <v>1841</v>
      </c>
      <c r="G215" s="138" t="s">
        <v>70</v>
      </c>
      <c r="H215" t="s">
        <v>1839</v>
      </c>
      <c r="I215" t="s">
        <v>4383</v>
      </c>
      <c r="J215" t="s">
        <v>367</v>
      </c>
      <c r="K215" t="s">
        <v>118</v>
      </c>
      <c r="L215" t="s">
        <v>2003</v>
      </c>
      <c r="M215" s="1">
        <v>44993</v>
      </c>
      <c r="N215" s="69">
        <v>0.44315972222222227</v>
      </c>
      <c r="P215" s="17">
        <v>2014</v>
      </c>
      <c r="Q215" s="1">
        <v>143848</v>
      </c>
      <c r="R215" s="1">
        <v>44993</v>
      </c>
      <c r="S215" s="1" t="s">
        <v>4384</v>
      </c>
      <c r="T215" s="1"/>
      <c r="U215" s="156"/>
      <c r="V215" s="156"/>
      <c r="W215" s="156"/>
      <c r="X215" s="1" t="s">
        <v>21095</v>
      </c>
      <c r="AB215">
        <v>0</v>
      </c>
      <c r="AC215" s="1">
        <v>0</v>
      </c>
      <c r="AD215">
        <v>0</v>
      </c>
      <c r="AE215" s="1">
        <v>44993</v>
      </c>
    </row>
    <row r="216" spans="1:31" hidden="1">
      <c r="A216" s="1">
        <v>44993</v>
      </c>
      <c r="B216" s="16">
        <v>0.44791666666666669</v>
      </c>
      <c r="C216">
        <v>112531</v>
      </c>
      <c r="D216" t="s">
        <v>101</v>
      </c>
      <c r="E216" s="4" t="s">
        <v>1836</v>
      </c>
      <c r="F216" t="s">
        <v>1841</v>
      </c>
      <c r="G216" s="138" t="s">
        <v>70</v>
      </c>
      <c r="H216" t="s">
        <v>1839</v>
      </c>
      <c r="I216" t="s">
        <v>4383</v>
      </c>
      <c r="J216" t="s">
        <v>367</v>
      </c>
      <c r="K216" t="s">
        <v>118</v>
      </c>
      <c r="L216" t="s">
        <v>1837</v>
      </c>
      <c r="M216" s="1">
        <v>44993</v>
      </c>
      <c r="N216" s="69">
        <v>0.44519675925925922</v>
      </c>
      <c r="P216" s="17">
        <v>2014</v>
      </c>
      <c r="Q216" s="1">
        <v>143848</v>
      </c>
      <c r="R216" s="1">
        <v>44993</v>
      </c>
      <c r="S216" s="1" t="s">
        <v>4384</v>
      </c>
      <c r="T216" s="1"/>
      <c r="U216" s="156"/>
      <c r="V216" s="156"/>
      <c r="W216" s="156"/>
      <c r="X216" s="1" t="s">
        <v>21095</v>
      </c>
      <c r="AB216">
        <v>0</v>
      </c>
      <c r="AC216" s="1">
        <v>0</v>
      </c>
      <c r="AD216">
        <v>0</v>
      </c>
      <c r="AE216" s="1">
        <v>44993</v>
      </c>
    </row>
    <row r="217" spans="1:31" hidden="1">
      <c r="A217" s="1">
        <v>44993</v>
      </c>
      <c r="B217" s="16">
        <v>0.45833333333333331</v>
      </c>
      <c r="C217">
        <v>112405</v>
      </c>
      <c r="D217" t="s">
        <v>103</v>
      </c>
      <c r="E217" s="4" t="s">
        <v>2255</v>
      </c>
      <c r="F217" t="s">
        <v>2259</v>
      </c>
      <c r="G217" s="138" t="s">
        <v>70</v>
      </c>
      <c r="H217" t="s">
        <v>1491</v>
      </c>
      <c r="I217" t="s">
        <v>4383</v>
      </c>
      <c r="J217" t="s">
        <v>244</v>
      </c>
      <c r="K217" t="s">
        <v>119</v>
      </c>
      <c r="L217" t="s">
        <v>4441</v>
      </c>
      <c r="M217" s="1">
        <v>44992</v>
      </c>
      <c r="N217" s="69">
        <v>0.78114583333333332</v>
      </c>
      <c r="P217" s="17">
        <v>2021</v>
      </c>
      <c r="Q217" s="1">
        <v>83953</v>
      </c>
      <c r="R217" s="1">
        <v>44992</v>
      </c>
      <c r="S217" s="1" t="s">
        <v>4384</v>
      </c>
      <c r="T217" s="1"/>
      <c r="U217" s="156" t="s">
        <v>4393</v>
      </c>
      <c r="V217" s="156" t="s">
        <v>64</v>
      </c>
      <c r="W217" s="156" t="s">
        <v>4393</v>
      </c>
      <c r="X217" s="1" t="s">
        <v>21095</v>
      </c>
      <c r="AB217">
        <v>0</v>
      </c>
      <c r="AC217" s="1">
        <v>0</v>
      </c>
      <c r="AD217">
        <v>0</v>
      </c>
      <c r="AE217" s="1">
        <v>44993</v>
      </c>
    </row>
    <row r="218" spans="1:31" hidden="1">
      <c r="A218" s="1">
        <v>44993</v>
      </c>
      <c r="B218" s="16">
        <v>0.45833333333333331</v>
      </c>
      <c r="C218">
        <v>112494</v>
      </c>
      <c r="D218" t="s">
        <v>103</v>
      </c>
      <c r="E218" s="4" t="s">
        <v>1551</v>
      </c>
      <c r="F218" t="s">
        <v>1556</v>
      </c>
      <c r="G218" s="138" t="s">
        <v>71</v>
      </c>
      <c r="H218" t="s">
        <v>1554</v>
      </c>
      <c r="I218" t="s">
        <v>4383</v>
      </c>
      <c r="J218" t="s">
        <v>251</v>
      </c>
      <c r="K218" t="s">
        <v>120</v>
      </c>
      <c r="M218" s="1"/>
      <c r="N218" s="69"/>
      <c r="O218">
        <v>112635</v>
      </c>
      <c r="P218" s="17">
        <v>2016</v>
      </c>
      <c r="Q218" s="1">
        <v>257376</v>
      </c>
      <c r="R218" s="1">
        <v>44811</v>
      </c>
      <c r="S218" s="1" t="s">
        <v>4384</v>
      </c>
      <c r="T218" s="1"/>
      <c r="U218" s="156"/>
      <c r="V218" s="156"/>
      <c r="W218" s="156"/>
      <c r="X218" s="1" t="s">
        <v>21095</v>
      </c>
      <c r="AB218" t="s">
        <v>19949</v>
      </c>
      <c r="AC218" s="1">
        <v>44993</v>
      </c>
      <c r="AD218" t="s">
        <v>21043</v>
      </c>
      <c r="AE218" s="1">
        <v>-2</v>
      </c>
    </row>
    <row r="219" spans="1:31" hidden="1">
      <c r="A219" s="1">
        <v>44993</v>
      </c>
      <c r="B219" s="16">
        <v>0.47916666666666669</v>
      </c>
      <c r="C219">
        <v>112406</v>
      </c>
      <c r="D219" t="s">
        <v>103</v>
      </c>
      <c r="E219" s="4" t="s">
        <v>1488</v>
      </c>
      <c r="F219" t="s">
        <v>3957</v>
      </c>
      <c r="G219" s="138" t="s">
        <v>70</v>
      </c>
      <c r="H219" t="s">
        <v>1491</v>
      </c>
      <c r="I219" t="s">
        <v>4383</v>
      </c>
      <c r="J219" t="s">
        <v>244</v>
      </c>
      <c r="K219" t="s">
        <v>119</v>
      </c>
      <c r="L219" t="s">
        <v>4442</v>
      </c>
      <c r="M219" s="1">
        <v>44992</v>
      </c>
      <c r="N219" s="69">
        <v>0.78288194444444448</v>
      </c>
      <c r="P219" s="17">
        <v>2022</v>
      </c>
      <c r="Q219" s="1">
        <v>30140</v>
      </c>
      <c r="R219" s="1">
        <v>44992</v>
      </c>
      <c r="S219" s="1" t="s">
        <v>4384</v>
      </c>
      <c r="T219" s="1"/>
      <c r="U219" s="156" t="s">
        <v>4393</v>
      </c>
      <c r="V219" s="156" t="s">
        <v>64</v>
      </c>
      <c r="W219" s="156" t="s">
        <v>4393</v>
      </c>
      <c r="X219" s="1" t="s">
        <v>21095</v>
      </c>
      <c r="AB219">
        <v>0</v>
      </c>
      <c r="AC219" s="1">
        <v>0</v>
      </c>
      <c r="AD219">
        <v>0</v>
      </c>
      <c r="AE219" s="1">
        <v>44993</v>
      </c>
    </row>
    <row r="220" spans="1:31" hidden="1">
      <c r="A220" s="1">
        <v>44993</v>
      </c>
      <c r="B220" s="16">
        <v>0.47916666666666669</v>
      </c>
      <c r="C220">
        <v>112516</v>
      </c>
      <c r="D220" t="s">
        <v>101</v>
      </c>
      <c r="E220" s="4" t="s">
        <v>4443</v>
      </c>
      <c r="F220" t="s">
        <v>4444</v>
      </c>
      <c r="G220" s="138" t="s">
        <v>75</v>
      </c>
      <c r="H220" t="s">
        <v>4445</v>
      </c>
      <c r="I220" t="s">
        <v>4383</v>
      </c>
      <c r="J220" t="s">
        <v>425</v>
      </c>
      <c r="K220" t="s">
        <v>118</v>
      </c>
      <c r="M220" s="1"/>
      <c r="N220" s="69"/>
      <c r="P220" s="17">
        <v>2011</v>
      </c>
      <c r="Q220" s="1">
        <v>124909</v>
      </c>
      <c r="R220" s="1">
        <v>42810</v>
      </c>
      <c r="S220" s="1"/>
      <c r="T220" s="1"/>
      <c r="U220" s="156"/>
      <c r="V220" s="156"/>
      <c r="W220" s="156"/>
      <c r="X220" s="1" t="s">
        <v>21095</v>
      </c>
      <c r="AB220" t="e">
        <v>#N/A</v>
      </c>
      <c r="AC220" s="1" t="e">
        <v>#N/A</v>
      </c>
      <c r="AD220" t="e">
        <v>#N/A</v>
      </c>
      <c r="AE220" s="1" t="e">
        <v>#N/A</v>
      </c>
    </row>
    <row r="221" spans="1:31" hidden="1">
      <c r="A221" s="1">
        <v>44993</v>
      </c>
      <c r="B221" s="16">
        <v>0.47916666666666669</v>
      </c>
      <c r="C221">
        <v>112589</v>
      </c>
      <c r="D221" t="s">
        <v>101</v>
      </c>
      <c r="E221" s="4" t="s">
        <v>1954</v>
      </c>
      <c r="F221" t="s">
        <v>3730</v>
      </c>
      <c r="G221" s="138" t="s">
        <v>71</v>
      </c>
      <c r="H221" t="s">
        <v>1957</v>
      </c>
      <c r="I221" t="s">
        <v>4383</v>
      </c>
      <c r="J221" t="s">
        <v>231</v>
      </c>
      <c r="K221" t="s">
        <v>118</v>
      </c>
      <c r="M221" s="1"/>
      <c r="N221" s="69"/>
      <c r="P221" s="17">
        <v>2021</v>
      </c>
      <c r="Q221" s="1">
        <v>0</v>
      </c>
      <c r="R221" s="1">
        <v>44204</v>
      </c>
      <c r="S221" s="1" t="s">
        <v>4384</v>
      </c>
      <c r="T221" s="1"/>
      <c r="U221" s="156"/>
      <c r="V221" s="156"/>
      <c r="W221" s="156" t="s">
        <v>45</v>
      </c>
      <c r="X221" s="1" t="s">
        <v>21095</v>
      </c>
      <c r="AB221" t="s">
        <v>19950</v>
      </c>
      <c r="AC221" s="1">
        <v>44998</v>
      </c>
      <c r="AD221" t="s">
        <v>21044</v>
      </c>
      <c r="AE221" s="1">
        <v>5</v>
      </c>
    </row>
    <row r="222" spans="1:31" hidden="1">
      <c r="A222" s="1">
        <v>44993</v>
      </c>
      <c r="B222" s="16">
        <v>0.5</v>
      </c>
      <c r="C222">
        <v>112587</v>
      </c>
      <c r="D222" t="s">
        <v>101</v>
      </c>
      <c r="E222" s="4" t="s">
        <v>3958</v>
      </c>
      <c r="F222" t="s">
        <v>3959</v>
      </c>
      <c r="G222" s="138" t="s">
        <v>69</v>
      </c>
      <c r="H222" t="s">
        <v>3960</v>
      </c>
      <c r="I222" t="s">
        <v>4383</v>
      </c>
      <c r="J222" t="s">
        <v>451</v>
      </c>
      <c r="K222" t="s">
        <v>118</v>
      </c>
      <c r="L222" t="s">
        <v>4446</v>
      </c>
      <c r="M222" s="1">
        <v>44993</v>
      </c>
      <c r="N222" s="69">
        <v>0.51318287037037036</v>
      </c>
      <c r="P222" s="17">
        <v>2020</v>
      </c>
      <c r="Q222" s="1">
        <v>93914</v>
      </c>
      <c r="R222" s="1">
        <v>44993</v>
      </c>
      <c r="S222" s="1" t="s">
        <v>4384</v>
      </c>
      <c r="T222" s="1"/>
      <c r="U222" s="156"/>
      <c r="V222" s="156"/>
      <c r="W222" s="156"/>
      <c r="X222" s="1" t="s">
        <v>21095</v>
      </c>
      <c r="AB222">
        <v>0</v>
      </c>
      <c r="AC222" s="1">
        <v>0</v>
      </c>
      <c r="AD222">
        <v>0</v>
      </c>
      <c r="AE222" s="1">
        <v>44993</v>
      </c>
    </row>
    <row r="223" spans="1:31" hidden="1">
      <c r="A223" s="1">
        <v>44993</v>
      </c>
      <c r="B223" s="16">
        <v>0.5</v>
      </c>
      <c r="C223">
        <v>112588</v>
      </c>
      <c r="D223" t="s">
        <v>99</v>
      </c>
      <c r="E223" s="4" t="s">
        <v>1250</v>
      </c>
      <c r="F223" t="s">
        <v>3961</v>
      </c>
      <c r="G223" s="138" t="s">
        <v>70</v>
      </c>
      <c r="H223" t="s">
        <v>1253</v>
      </c>
      <c r="I223" t="s">
        <v>4383</v>
      </c>
      <c r="J223" t="s">
        <v>215</v>
      </c>
      <c r="K223" t="s">
        <v>119</v>
      </c>
      <c r="L223" t="s">
        <v>1251</v>
      </c>
      <c r="M223" s="1">
        <v>44993</v>
      </c>
      <c r="N223" s="69">
        <v>0.49752314814814813</v>
      </c>
      <c r="P223" s="17">
        <v>2019</v>
      </c>
      <c r="Q223" s="1">
        <v>86538</v>
      </c>
      <c r="R223" s="1">
        <v>44993</v>
      </c>
      <c r="S223" s="1" t="s">
        <v>4384</v>
      </c>
      <c r="T223" s="1"/>
      <c r="U223" s="156"/>
      <c r="V223" s="156"/>
      <c r="W223" s="156"/>
      <c r="X223" s="1" t="s">
        <v>21095</v>
      </c>
      <c r="AB223">
        <v>0</v>
      </c>
      <c r="AC223" s="1">
        <v>0</v>
      </c>
      <c r="AD223">
        <v>0</v>
      </c>
      <c r="AE223" s="1">
        <v>44993</v>
      </c>
    </row>
    <row r="224" spans="1:31" hidden="1">
      <c r="A224" s="1">
        <v>44993</v>
      </c>
      <c r="B224" s="16">
        <v>0.5</v>
      </c>
      <c r="C224">
        <v>112612</v>
      </c>
      <c r="D224" t="s">
        <v>101</v>
      </c>
      <c r="E224" s="4" t="s">
        <v>1271</v>
      </c>
      <c r="F224" t="s">
        <v>4447</v>
      </c>
      <c r="G224" s="138" t="s">
        <v>69</v>
      </c>
      <c r="H224" t="s">
        <v>1274</v>
      </c>
      <c r="I224" t="s">
        <v>4383</v>
      </c>
      <c r="J224" t="s">
        <v>295</v>
      </c>
      <c r="K224" t="s">
        <v>119</v>
      </c>
      <c r="L224" t="s">
        <v>1272</v>
      </c>
      <c r="M224" s="1">
        <v>44993</v>
      </c>
      <c r="N224" s="69">
        <v>0.59304398148148152</v>
      </c>
      <c r="P224" s="17">
        <v>2018</v>
      </c>
      <c r="Q224" s="1">
        <v>59945</v>
      </c>
      <c r="R224" s="1">
        <v>44993</v>
      </c>
      <c r="S224" s="1"/>
      <c r="T224" s="1"/>
      <c r="U224" s="156"/>
      <c r="V224" s="156"/>
      <c r="W224" s="156"/>
      <c r="X224" s="1" t="s">
        <v>21095</v>
      </c>
      <c r="AB224" t="e">
        <v>#N/A</v>
      </c>
      <c r="AC224" s="1" t="e">
        <v>#N/A</v>
      </c>
      <c r="AD224" t="e">
        <v>#N/A</v>
      </c>
      <c r="AE224" s="1" t="e">
        <v>#N/A</v>
      </c>
    </row>
    <row r="225" spans="1:31" hidden="1">
      <c r="A225" s="1">
        <v>44993</v>
      </c>
      <c r="B225" s="16">
        <v>0.52083333333333337</v>
      </c>
      <c r="C225">
        <v>112584</v>
      </c>
      <c r="D225" t="s">
        <v>99</v>
      </c>
      <c r="E225" s="4" t="s">
        <v>1257</v>
      </c>
      <c r="F225" t="s">
        <v>1262</v>
      </c>
      <c r="G225" s="138" t="s">
        <v>70</v>
      </c>
      <c r="H225" t="s">
        <v>3962</v>
      </c>
      <c r="I225" t="s">
        <v>4448</v>
      </c>
      <c r="J225" t="s">
        <v>251</v>
      </c>
      <c r="K225" t="s">
        <v>118</v>
      </c>
      <c r="L225" t="s">
        <v>1258</v>
      </c>
      <c r="M225" s="1">
        <v>44993</v>
      </c>
      <c r="N225" s="69">
        <v>0.5271527777777778</v>
      </c>
      <c r="P225" s="17">
        <v>2016</v>
      </c>
      <c r="Q225" s="1">
        <v>92870</v>
      </c>
      <c r="R225" s="1">
        <v>44993</v>
      </c>
      <c r="S225" s="1" t="s">
        <v>4384</v>
      </c>
      <c r="T225" s="1"/>
      <c r="U225" s="156"/>
      <c r="V225" s="156"/>
      <c r="W225" s="156"/>
      <c r="X225" s="1" t="s">
        <v>21095</v>
      </c>
      <c r="AB225">
        <v>0</v>
      </c>
      <c r="AC225" s="1">
        <v>0</v>
      </c>
      <c r="AD225">
        <v>0</v>
      </c>
      <c r="AE225" s="1">
        <v>44993</v>
      </c>
    </row>
    <row r="226" spans="1:31" hidden="1">
      <c r="A226" s="1">
        <v>44993</v>
      </c>
      <c r="B226" s="16">
        <v>0.52083333333333337</v>
      </c>
      <c r="C226">
        <v>112594</v>
      </c>
      <c r="D226" t="s">
        <v>101</v>
      </c>
      <c r="E226" s="4" t="s">
        <v>1264</v>
      </c>
      <c r="F226" t="s">
        <v>1269</v>
      </c>
      <c r="G226" s="138" t="s">
        <v>70</v>
      </c>
      <c r="H226" t="s">
        <v>1267</v>
      </c>
      <c r="I226" t="s">
        <v>4383</v>
      </c>
      <c r="J226" t="s">
        <v>274</v>
      </c>
      <c r="K226" t="s">
        <v>119</v>
      </c>
      <c r="L226" t="s">
        <v>1265</v>
      </c>
      <c r="M226" s="1">
        <v>44993</v>
      </c>
      <c r="N226" s="69">
        <v>0.52714120370370365</v>
      </c>
      <c r="P226" s="17">
        <v>2022</v>
      </c>
      <c r="Q226" s="1">
        <v>15575</v>
      </c>
      <c r="R226" s="1">
        <v>44993</v>
      </c>
      <c r="S226" s="1" t="s">
        <v>4384</v>
      </c>
      <c r="T226" s="1"/>
      <c r="U226" s="156"/>
      <c r="V226" s="156"/>
      <c r="W226" s="156" t="s">
        <v>45</v>
      </c>
      <c r="X226" s="1" t="s">
        <v>21095</v>
      </c>
      <c r="AB226">
        <v>0</v>
      </c>
      <c r="AC226" s="1">
        <v>0</v>
      </c>
      <c r="AD226">
        <v>0</v>
      </c>
      <c r="AE226" s="1">
        <v>44993</v>
      </c>
    </row>
    <row r="227" spans="1:31" hidden="1">
      <c r="A227" s="1">
        <v>44993</v>
      </c>
      <c r="B227" s="16">
        <v>0.54166666666666663</v>
      </c>
      <c r="C227">
        <v>112592</v>
      </c>
      <c r="D227" t="s">
        <v>97</v>
      </c>
      <c r="E227" s="4" t="s">
        <v>1297</v>
      </c>
      <c r="F227" t="s">
        <v>1302</v>
      </c>
      <c r="G227" s="138" t="s">
        <v>70</v>
      </c>
      <c r="H227" t="s">
        <v>1300</v>
      </c>
      <c r="I227" t="s">
        <v>4383</v>
      </c>
      <c r="J227" t="s">
        <v>310</v>
      </c>
      <c r="K227" t="s">
        <v>118</v>
      </c>
      <c r="L227" t="s">
        <v>1298</v>
      </c>
      <c r="M227" s="1">
        <v>44993</v>
      </c>
      <c r="N227" s="69">
        <v>0.50234953703703711</v>
      </c>
      <c r="P227" s="17">
        <v>2019</v>
      </c>
      <c r="Q227" s="1">
        <v>197372</v>
      </c>
      <c r="R227" s="1">
        <v>44993</v>
      </c>
      <c r="S227" s="1" t="s">
        <v>4384</v>
      </c>
      <c r="T227" s="1"/>
      <c r="U227" s="156"/>
      <c r="V227" s="156"/>
      <c r="W227" s="156"/>
      <c r="X227" s="1" t="s">
        <v>21095</v>
      </c>
      <c r="AB227">
        <v>0</v>
      </c>
      <c r="AC227" s="1">
        <v>0</v>
      </c>
      <c r="AD227">
        <v>0</v>
      </c>
      <c r="AE227" s="1">
        <v>44993</v>
      </c>
    </row>
    <row r="228" spans="1:31" hidden="1">
      <c r="A228" s="1">
        <v>44993</v>
      </c>
      <c r="B228" s="16">
        <v>0.54166666666666663</v>
      </c>
      <c r="C228">
        <v>112595</v>
      </c>
      <c r="D228" t="s">
        <v>101</v>
      </c>
      <c r="E228" s="4" t="s">
        <v>1304</v>
      </c>
      <c r="F228" t="s">
        <v>3965</v>
      </c>
      <c r="G228" s="138" t="s">
        <v>69</v>
      </c>
      <c r="H228" t="s">
        <v>3966</v>
      </c>
      <c r="I228" t="s">
        <v>4383</v>
      </c>
      <c r="J228" t="s">
        <v>231</v>
      </c>
      <c r="K228" t="s">
        <v>119</v>
      </c>
      <c r="L228" t="s">
        <v>1305</v>
      </c>
      <c r="M228" s="1">
        <v>44993</v>
      </c>
      <c r="N228" s="69">
        <v>0.55593749999999997</v>
      </c>
      <c r="P228" s="17">
        <v>2014</v>
      </c>
      <c r="Q228" s="1">
        <v>340816</v>
      </c>
      <c r="R228" s="1">
        <v>44993</v>
      </c>
      <c r="S228" s="1" t="s">
        <v>4384</v>
      </c>
      <c r="T228" s="1"/>
      <c r="U228" s="156"/>
      <c r="V228" s="156"/>
      <c r="W228" s="156"/>
      <c r="X228" s="1" t="s">
        <v>21095</v>
      </c>
      <c r="AB228">
        <v>0</v>
      </c>
      <c r="AC228" s="1">
        <v>0</v>
      </c>
      <c r="AD228">
        <v>0</v>
      </c>
      <c r="AE228" s="1">
        <v>44993</v>
      </c>
    </row>
    <row r="229" spans="1:31" hidden="1">
      <c r="A229" s="1">
        <v>44993</v>
      </c>
      <c r="B229" s="16">
        <v>0.64583333333333337</v>
      </c>
      <c r="C229">
        <v>112558</v>
      </c>
      <c r="D229" t="s">
        <v>101</v>
      </c>
      <c r="E229" s="4" t="s">
        <v>1277</v>
      </c>
      <c r="F229" t="s">
        <v>1282</v>
      </c>
      <c r="G229" s="138" t="s">
        <v>70</v>
      </c>
      <c r="H229" t="s">
        <v>1280</v>
      </c>
      <c r="I229" t="s">
        <v>4383</v>
      </c>
      <c r="J229" t="s">
        <v>244</v>
      </c>
      <c r="K229" t="s">
        <v>118</v>
      </c>
      <c r="L229" t="s">
        <v>1278</v>
      </c>
      <c r="M229" s="1">
        <v>44993</v>
      </c>
      <c r="N229" s="69">
        <v>0.63421296296296303</v>
      </c>
      <c r="P229" s="17">
        <v>2011</v>
      </c>
      <c r="Q229" s="1">
        <v>191282</v>
      </c>
      <c r="R229" s="1">
        <v>44993</v>
      </c>
      <c r="S229" s="1" t="s">
        <v>4384</v>
      </c>
      <c r="T229" s="1"/>
      <c r="U229" s="156"/>
      <c r="V229" s="156"/>
      <c r="W229" s="156"/>
      <c r="X229" s="1" t="s">
        <v>21095</v>
      </c>
      <c r="AB229">
        <v>0</v>
      </c>
      <c r="AC229" s="1">
        <v>0</v>
      </c>
      <c r="AD229">
        <v>0</v>
      </c>
      <c r="AE229" s="1">
        <v>44993</v>
      </c>
    </row>
    <row r="230" spans="1:31" hidden="1">
      <c r="A230" s="1">
        <v>44994</v>
      </c>
      <c r="B230" s="16">
        <v>0.33333333333333331</v>
      </c>
      <c r="C230">
        <v>112530</v>
      </c>
      <c r="D230" t="s">
        <v>103</v>
      </c>
      <c r="E230" s="4" t="s">
        <v>3773</v>
      </c>
      <c r="F230" t="s">
        <v>3774</v>
      </c>
      <c r="G230" s="138" t="s">
        <v>69</v>
      </c>
      <c r="H230" t="s">
        <v>3775</v>
      </c>
      <c r="I230" t="s">
        <v>4383</v>
      </c>
      <c r="J230" t="s">
        <v>215</v>
      </c>
      <c r="K230" t="s">
        <v>119</v>
      </c>
      <c r="L230" t="s">
        <v>4449</v>
      </c>
      <c r="M230" s="1">
        <v>44994</v>
      </c>
      <c r="N230" s="69">
        <v>0.35089120370370369</v>
      </c>
      <c r="P230" s="17">
        <v>2018</v>
      </c>
      <c r="Q230" s="1" t="s">
        <v>21102</v>
      </c>
      <c r="R230" s="1">
        <v>44994</v>
      </c>
      <c r="S230" s="1" t="s">
        <v>4384</v>
      </c>
      <c r="T230" s="1"/>
      <c r="U230" s="156"/>
      <c r="V230" s="156"/>
      <c r="W230" s="156" t="s">
        <v>45</v>
      </c>
      <c r="X230" s="1" t="s">
        <v>21097</v>
      </c>
      <c r="AB230">
        <v>0</v>
      </c>
      <c r="AC230" s="1">
        <v>0</v>
      </c>
      <c r="AD230">
        <v>0</v>
      </c>
      <c r="AE230" s="1">
        <v>44994</v>
      </c>
    </row>
    <row r="231" spans="1:31" hidden="1">
      <c r="A231" s="1">
        <v>44994</v>
      </c>
      <c r="B231" s="16">
        <v>0.33333333333333331</v>
      </c>
      <c r="C231">
        <v>112561</v>
      </c>
      <c r="D231" t="s">
        <v>97</v>
      </c>
      <c r="E231" s="4" t="s">
        <v>1317</v>
      </c>
      <c r="F231" t="s">
        <v>1322</v>
      </c>
      <c r="G231" s="138" t="s">
        <v>70</v>
      </c>
      <c r="H231" t="s">
        <v>1320</v>
      </c>
      <c r="I231" t="s">
        <v>4383</v>
      </c>
      <c r="J231" t="s">
        <v>251</v>
      </c>
      <c r="K231" t="s">
        <v>118</v>
      </c>
      <c r="L231" t="s">
        <v>1318</v>
      </c>
      <c r="M231" s="1">
        <v>44994</v>
      </c>
      <c r="N231" s="69">
        <v>0.34050925925925929</v>
      </c>
      <c r="P231" s="17">
        <v>2020</v>
      </c>
      <c r="Q231" s="1" t="s">
        <v>21103</v>
      </c>
      <c r="R231" s="1">
        <v>44994</v>
      </c>
      <c r="S231" s="1" t="s">
        <v>4384</v>
      </c>
      <c r="T231" s="1"/>
      <c r="U231" s="156"/>
      <c r="V231" s="156"/>
      <c r="W231" s="156"/>
      <c r="X231" s="1" t="s">
        <v>21097</v>
      </c>
      <c r="AB231">
        <v>0</v>
      </c>
      <c r="AC231" s="1">
        <v>0</v>
      </c>
      <c r="AD231">
        <v>0</v>
      </c>
      <c r="AE231" s="1">
        <v>44994</v>
      </c>
    </row>
    <row r="232" spans="1:31" hidden="1">
      <c r="A232" s="1">
        <v>44994</v>
      </c>
      <c r="B232" s="16">
        <v>0.34375</v>
      </c>
      <c r="C232">
        <v>112567</v>
      </c>
      <c r="D232" t="s">
        <v>99</v>
      </c>
      <c r="E232" s="4" t="s">
        <v>3967</v>
      </c>
      <c r="F232" t="s">
        <v>3968</v>
      </c>
      <c r="G232" s="138" t="s">
        <v>70</v>
      </c>
      <c r="H232" t="s">
        <v>1181</v>
      </c>
      <c r="I232" t="s">
        <v>4383</v>
      </c>
      <c r="J232" t="s">
        <v>338</v>
      </c>
      <c r="K232" t="s">
        <v>118</v>
      </c>
      <c r="L232" t="s">
        <v>4450</v>
      </c>
      <c r="M232" s="1">
        <v>44994</v>
      </c>
      <c r="N232" s="69">
        <v>0.35100694444444441</v>
      </c>
      <c r="P232" s="17">
        <v>2021</v>
      </c>
      <c r="Q232" s="1" t="s">
        <v>21104</v>
      </c>
      <c r="R232" s="1">
        <v>44994</v>
      </c>
      <c r="S232" s="1" t="s">
        <v>4384</v>
      </c>
      <c r="T232" s="1"/>
      <c r="U232" s="156"/>
      <c r="V232" s="156"/>
      <c r="W232" s="156"/>
      <c r="X232" s="1" t="s">
        <v>21097</v>
      </c>
      <c r="AB232">
        <v>0</v>
      </c>
      <c r="AC232" s="1">
        <v>0</v>
      </c>
      <c r="AD232">
        <v>0</v>
      </c>
      <c r="AE232" s="1">
        <v>44994</v>
      </c>
    </row>
    <row r="233" spans="1:31" hidden="1">
      <c r="A233" s="1">
        <v>44994</v>
      </c>
      <c r="B233" s="16">
        <v>0.34375</v>
      </c>
      <c r="C233">
        <v>112615</v>
      </c>
      <c r="D233" t="s">
        <v>99</v>
      </c>
      <c r="E233" s="4" t="s">
        <v>3970</v>
      </c>
      <c r="F233" t="s">
        <v>3971</v>
      </c>
      <c r="G233" s="138" t="s">
        <v>69</v>
      </c>
      <c r="H233" t="s">
        <v>3809</v>
      </c>
      <c r="I233" t="s">
        <v>4383</v>
      </c>
      <c r="J233" t="s">
        <v>310</v>
      </c>
      <c r="K233" t="s">
        <v>119</v>
      </c>
      <c r="L233" t="s">
        <v>4451</v>
      </c>
      <c r="M233" s="1">
        <v>44994</v>
      </c>
      <c r="N233" s="69">
        <v>0.36181712962962959</v>
      </c>
      <c r="P233" s="17">
        <v>2021</v>
      </c>
      <c r="Q233" s="1" t="s">
        <v>21105</v>
      </c>
      <c r="R233" s="1">
        <v>44994</v>
      </c>
      <c r="S233" s="1" t="s">
        <v>4384</v>
      </c>
      <c r="T233" s="1"/>
      <c r="U233" s="156"/>
      <c r="V233" s="156"/>
      <c r="W233" s="156"/>
      <c r="X233" s="1" t="s">
        <v>21097</v>
      </c>
      <c r="AB233">
        <v>0</v>
      </c>
      <c r="AC233" s="1">
        <v>0</v>
      </c>
      <c r="AD233">
        <v>0</v>
      </c>
      <c r="AE233" s="1">
        <v>44994</v>
      </c>
    </row>
    <row r="234" spans="1:31" hidden="1">
      <c r="A234" s="1">
        <v>44994</v>
      </c>
      <c r="B234" s="16">
        <v>0.35416666666666669</v>
      </c>
      <c r="C234">
        <v>112582</v>
      </c>
      <c r="D234" t="s">
        <v>103</v>
      </c>
      <c r="E234" s="4" t="s">
        <v>1324</v>
      </c>
      <c r="F234" t="s">
        <v>1329</v>
      </c>
      <c r="G234" s="138" t="s">
        <v>70</v>
      </c>
      <c r="H234" t="s">
        <v>1327</v>
      </c>
      <c r="I234" t="s">
        <v>4383</v>
      </c>
      <c r="J234" t="s">
        <v>310</v>
      </c>
      <c r="K234" t="s">
        <v>120</v>
      </c>
      <c r="L234" t="s">
        <v>1325</v>
      </c>
      <c r="M234" s="1">
        <v>44994</v>
      </c>
      <c r="N234" s="69">
        <v>0.3565740740740741</v>
      </c>
      <c r="P234" s="17">
        <v>2017</v>
      </c>
      <c r="Q234" s="1" t="s">
        <v>21106</v>
      </c>
      <c r="R234" s="1">
        <v>44994</v>
      </c>
      <c r="S234" s="1" t="s">
        <v>4384</v>
      </c>
      <c r="T234" s="1"/>
      <c r="U234" s="156"/>
      <c r="V234" s="156"/>
      <c r="W234" s="156"/>
      <c r="X234" s="1" t="s">
        <v>21097</v>
      </c>
      <c r="AB234">
        <v>0</v>
      </c>
      <c r="AC234" s="1">
        <v>0</v>
      </c>
      <c r="AD234">
        <v>0</v>
      </c>
      <c r="AE234" s="1">
        <v>44994</v>
      </c>
    </row>
    <row r="235" spans="1:31" hidden="1">
      <c r="A235" s="1">
        <v>44994</v>
      </c>
      <c r="B235" s="16">
        <v>0.35416666666666669</v>
      </c>
      <c r="C235">
        <v>112623</v>
      </c>
      <c r="D235" t="s">
        <v>101</v>
      </c>
      <c r="E235" s="4" t="s">
        <v>1311</v>
      </c>
      <c r="F235" t="s">
        <v>3730</v>
      </c>
      <c r="G235" s="138" t="s">
        <v>70</v>
      </c>
      <c r="H235" t="s">
        <v>3975</v>
      </c>
      <c r="I235" t="s">
        <v>4383</v>
      </c>
      <c r="J235" t="s">
        <v>244</v>
      </c>
      <c r="K235" t="s">
        <v>119</v>
      </c>
      <c r="L235" t="s">
        <v>1312</v>
      </c>
      <c r="M235" s="1">
        <v>44994</v>
      </c>
      <c r="N235" s="69">
        <v>0.33902777777777776</v>
      </c>
      <c r="P235" s="17">
        <v>2021</v>
      </c>
      <c r="Q235" s="1" t="s">
        <v>21107</v>
      </c>
      <c r="R235" s="1">
        <v>44994</v>
      </c>
      <c r="S235" s="1" t="s">
        <v>4384</v>
      </c>
      <c r="T235" s="1"/>
      <c r="U235" s="156"/>
      <c r="V235" s="156"/>
      <c r="W235" s="156" t="s">
        <v>45</v>
      </c>
      <c r="X235" s="1" t="s">
        <v>21097</v>
      </c>
      <c r="AB235">
        <v>0</v>
      </c>
      <c r="AC235" s="1">
        <v>0</v>
      </c>
      <c r="AD235">
        <v>0</v>
      </c>
      <c r="AE235" s="1">
        <v>44994</v>
      </c>
    </row>
    <row r="236" spans="1:31" hidden="1">
      <c r="A236" s="1">
        <v>44994</v>
      </c>
      <c r="B236" s="16">
        <v>0.375</v>
      </c>
      <c r="C236">
        <v>112526</v>
      </c>
      <c r="D236" t="s">
        <v>99</v>
      </c>
      <c r="E236" s="4" t="s">
        <v>2122</v>
      </c>
      <c r="F236" t="s">
        <v>2126</v>
      </c>
      <c r="G236" s="138" t="s">
        <v>71</v>
      </c>
      <c r="H236" t="s">
        <v>4452</v>
      </c>
      <c r="I236" t="s">
        <v>4453</v>
      </c>
      <c r="J236" t="s">
        <v>231</v>
      </c>
      <c r="K236" t="s">
        <v>118</v>
      </c>
      <c r="M236" s="1"/>
      <c r="N236" s="69"/>
      <c r="O236">
        <v>112593</v>
      </c>
      <c r="P236" s="17">
        <v>2018</v>
      </c>
      <c r="Q236" s="1" t="s">
        <v>21108</v>
      </c>
      <c r="R236" s="1">
        <v>44754</v>
      </c>
      <c r="S236" s="1" t="s">
        <v>4384</v>
      </c>
      <c r="T236" s="1"/>
      <c r="U236" s="156"/>
      <c r="V236" s="156"/>
      <c r="W236" s="156" t="s">
        <v>45</v>
      </c>
      <c r="X236" s="1" t="s">
        <v>21097</v>
      </c>
      <c r="AB236" t="e">
        <v>#N/A</v>
      </c>
      <c r="AC236" s="1" t="e">
        <v>#N/A</v>
      </c>
      <c r="AD236" t="e">
        <v>#N/A</v>
      </c>
      <c r="AE236" s="1" t="e">
        <v>#N/A</v>
      </c>
    </row>
    <row r="237" spans="1:31" hidden="1">
      <c r="A237" s="1">
        <v>44994</v>
      </c>
      <c r="B237" s="16">
        <v>0.375</v>
      </c>
      <c r="C237">
        <v>112546</v>
      </c>
      <c r="D237" t="s">
        <v>101</v>
      </c>
      <c r="E237" s="4" t="s">
        <v>1331</v>
      </c>
      <c r="F237" t="s">
        <v>1335</v>
      </c>
      <c r="G237" s="138" t="s">
        <v>70</v>
      </c>
      <c r="H237" t="s">
        <v>4454</v>
      </c>
      <c r="I237" t="s">
        <v>4383</v>
      </c>
      <c r="J237" t="s">
        <v>231</v>
      </c>
      <c r="K237" t="s">
        <v>118</v>
      </c>
      <c r="L237" t="s">
        <v>1332</v>
      </c>
      <c r="M237" s="1">
        <v>44994</v>
      </c>
      <c r="N237" s="69">
        <v>0.36103009259259261</v>
      </c>
      <c r="P237" s="17">
        <v>2022</v>
      </c>
      <c r="Q237" s="1" t="s">
        <v>21109</v>
      </c>
      <c r="R237" s="1">
        <v>44994</v>
      </c>
      <c r="S237" s="1" t="s">
        <v>4384</v>
      </c>
      <c r="T237" s="1"/>
      <c r="U237" s="156"/>
      <c r="V237" s="156"/>
      <c r="W237" s="156" t="s">
        <v>45</v>
      </c>
      <c r="X237" s="1" t="s">
        <v>21097</v>
      </c>
      <c r="AB237">
        <v>0</v>
      </c>
      <c r="AC237" s="1">
        <v>0</v>
      </c>
      <c r="AD237">
        <v>0</v>
      </c>
      <c r="AE237" s="1">
        <v>44994</v>
      </c>
    </row>
    <row r="238" spans="1:31" hidden="1">
      <c r="A238" s="1">
        <v>44994</v>
      </c>
      <c r="B238" s="16">
        <v>0.375</v>
      </c>
      <c r="C238">
        <v>112547</v>
      </c>
      <c r="D238" t="s">
        <v>101</v>
      </c>
      <c r="E238" s="4" t="s">
        <v>1622</v>
      </c>
      <c r="F238" t="s">
        <v>1627</v>
      </c>
      <c r="G238" s="138" t="s">
        <v>69</v>
      </c>
      <c r="H238" t="s">
        <v>1625</v>
      </c>
      <c r="I238" t="s">
        <v>4383</v>
      </c>
      <c r="J238" t="s">
        <v>459</v>
      </c>
      <c r="K238" t="s">
        <v>119</v>
      </c>
      <c r="L238" t="s">
        <v>1623</v>
      </c>
      <c r="M238" s="1">
        <v>44994</v>
      </c>
      <c r="N238" s="69">
        <v>0.39559027777777778</v>
      </c>
      <c r="P238" s="17">
        <v>2022</v>
      </c>
      <c r="Q238" s="1" t="s">
        <v>21110</v>
      </c>
      <c r="R238" s="1">
        <v>44994</v>
      </c>
      <c r="S238" s="1" t="s">
        <v>4384</v>
      </c>
      <c r="T238" s="1"/>
      <c r="U238" s="156"/>
      <c r="V238" s="156"/>
      <c r="W238" s="156"/>
      <c r="X238" s="1" t="s">
        <v>21097</v>
      </c>
      <c r="AB238">
        <v>0</v>
      </c>
      <c r="AC238" s="1">
        <v>0</v>
      </c>
      <c r="AD238">
        <v>0</v>
      </c>
      <c r="AE238" s="1">
        <v>44994</v>
      </c>
    </row>
    <row r="239" spans="1:31" hidden="1">
      <c r="A239" s="1">
        <v>44994</v>
      </c>
      <c r="B239" s="16">
        <v>0.375</v>
      </c>
      <c r="C239">
        <v>112627</v>
      </c>
      <c r="D239" t="s">
        <v>101</v>
      </c>
      <c r="E239" s="4" t="s">
        <v>2031</v>
      </c>
      <c r="F239" t="s">
        <v>3730</v>
      </c>
      <c r="G239" s="138" t="s">
        <v>69</v>
      </c>
      <c r="H239" t="s">
        <v>2034</v>
      </c>
      <c r="I239" t="s">
        <v>4383</v>
      </c>
      <c r="J239" t="s">
        <v>367</v>
      </c>
      <c r="K239" t="s">
        <v>120</v>
      </c>
      <c r="L239" t="s">
        <v>2032</v>
      </c>
      <c r="M239" s="1">
        <v>44994</v>
      </c>
      <c r="N239" s="69">
        <v>0.38744212962962959</v>
      </c>
      <c r="P239" s="17">
        <v>2015</v>
      </c>
      <c r="Q239" s="1" t="s">
        <v>21111</v>
      </c>
      <c r="R239" s="1">
        <v>44994</v>
      </c>
      <c r="S239" s="1" t="s">
        <v>4384</v>
      </c>
      <c r="T239" s="1"/>
      <c r="U239" s="156"/>
      <c r="V239" s="156"/>
      <c r="W239" s="156"/>
      <c r="X239" s="1" t="s">
        <v>21097</v>
      </c>
      <c r="AB239">
        <v>0</v>
      </c>
      <c r="AC239" s="1">
        <v>0</v>
      </c>
      <c r="AD239">
        <v>0</v>
      </c>
      <c r="AE239" s="1">
        <v>44994</v>
      </c>
    </row>
    <row r="240" spans="1:31" hidden="1">
      <c r="A240" s="1">
        <v>44994</v>
      </c>
      <c r="B240" s="16">
        <v>0.38541666666666669</v>
      </c>
      <c r="C240">
        <v>112636</v>
      </c>
      <c r="D240" t="s">
        <v>103</v>
      </c>
      <c r="E240" s="4" t="s">
        <v>1336</v>
      </c>
      <c r="F240" t="s">
        <v>3979</v>
      </c>
      <c r="G240" s="138" t="s">
        <v>70</v>
      </c>
      <c r="H240" t="s">
        <v>1339</v>
      </c>
      <c r="I240" t="s">
        <v>4383</v>
      </c>
      <c r="J240" t="s">
        <v>517</v>
      </c>
      <c r="K240" t="s">
        <v>119</v>
      </c>
      <c r="L240" t="s">
        <v>1337</v>
      </c>
      <c r="M240" s="1">
        <v>44994</v>
      </c>
      <c r="N240" s="69">
        <v>0.37350694444444449</v>
      </c>
      <c r="P240" s="17">
        <v>2013</v>
      </c>
      <c r="Q240" s="1" t="s">
        <v>21112</v>
      </c>
      <c r="R240" s="1">
        <v>44994</v>
      </c>
      <c r="S240" s="1" t="s">
        <v>4384</v>
      </c>
      <c r="T240" s="1"/>
      <c r="U240" s="156"/>
      <c r="V240" s="156"/>
      <c r="W240" s="156"/>
      <c r="X240" s="1" t="s">
        <v>21097</v>
      </c>
      <c r="AB240">
        <v>0</v>
      </c>
      <c r="AC240" s="1">
        <v>0</v>
      </c>
      <c r="AD240">
        <v>0</v>
      </c>
      <c r="AE240" s="1">
        <v>44994</v>
      </c>
    </row>
    <row r="241" spans="1:31" hidden="1">
      <c r="A241" s="1">
        <v>44994</v>
      </c>
      <c r="B241" s="16">
        <v>0.39583333333333331</v>
      </c>
      <c r="C241">
        <v>112502</v>
      </c>
      <c r="D241" t="s">
        <v>101</v>
      </c>
      <c r="E241" s="4" t="s">
        <v>2870</v>
      </c>
      <c r="F241" t="s">
        <v>2875</v>
      </c>
      <c r="G241" s="138" t="s">
        <v>70</v>
      </c>
      <c r="H241" t="s">
        <v>2873</v>
      </c>
      <c r="I241" t="s">
        <v>4383</v>
      </c>
      <c r="J241" t="s">
        <v>1038</v>
      </c>
      <c r="K241" t="s">
        <v>119</v>
      </c>
      <c r="L241" t="s">
        <v>2871</v>
      </c>
      <c r="M241" s="1">
        <v>44994</v>
      </c>
      <c r="N241" s="69">
        <v>0.40561342592592592</v>
      </c>
      <c r="P241" s="17">
        <v>2020</v>
      </c>
      <c r="Q241" s="1" t="s">
        <v>21113</v>
      </c>
      <c r="R241" s="1">
        <v>44994</v>
      </c>
      <c r="S241" s="1" t="s">
        <v>4384</v>
      </c>
      <c r="T241" s="1"/>
      <c r="U241" s="156"/>
      <c r="V241" s="156"/>
      <c r="W241" s="156"/>
      <c r="X241" s="1" t="s">
        <v>21097</v>
      </c>
      <c r="AB241">
        <v>0</v>
      </c>
      <c r="AC241" s="1">
        <v>0</v>
      </c>
      <c r="AD241">
        <v>0</v>
      </c>
      <c r="AE241" s="1">
        <v>44994</v>
      </c>
    </row>
    <row r="242" spans="1:31" hidden="1">
      <c r="A242" s="1">
        <v>44994</v>
      </c>
      <c r="B242" s="16">
        <v>0.39583333333333331</v>
      </c>
      <c r="C242">
        <v>112563</v>
      </c>
      <c r="D242" t="s">
        <v>97</v>
      </c>
      <c r="E242" s="4" t="s">
        <v>1629</v>
      </c>
      <c r="F242" t="s">
        <v>1634</v>
      </c>
      <c r="G242" s="138" t="s">
        <v>69</v>
      </c>
      <c r="H242" t="s">
        <v>1632</v>
      </c>
      <c r="I242" t="s">
        <v>4383</v>
      </c>
      <c r="J242" t="s">
        <v>338</v>
      </c>
      <c r="K242" t="s">
        <v>118</v>
      </c>
      <c r="L242" t="s">
        <v>1630</v>
      </c>
      <c r="M242" s="1">
        <v>44994</v>
      </c>
      <c r="N242" s="69">
        <v>0.42627314814814815</v>
      </c>
      <c r="P242" s="17">
        <v>2019</v>
      </c>
      <c r="Q242" s="1" t="s">
        <v>21114</v>
      </c>
      <c r="R242" s="1">
        <v>44994</v>
      </c>
      <c r="S242" s="1" t="s">
        <v>4384</v>
      </c>
      <c r="T242" s="1"/>
      <c r="U242" s="156"/>
      <c r="V242" s="156"/>
      <c r="W242" s="156"/>
      <c r="X242" s="1" t="s">
        <v>21097</v>
      </c>
      <c r="AB242">
        <v>0</v>
      </c>
      <c r="AC242" s="1">
        <v>0</v>
      </c>
      <c r="AD242">
        <v>0</v>
      </c>
      <c r="AE242" s="1">
        <v>44994</v>
      </c>
    </row>
    <row r="243" spans="1:31" hidden="1">
      <c r="A243" s="1">
        <v>44994</v>
      </c>
      <c r="B243" s="16">
        <v>0.39583333333333331</v>
      </c>
      <c r="C243">
        <v>112590</v>
      </c>
      <c r="D243" t="s">
        <v>103</v>
      </c>
      <c r="E243" s="4" t="s">
        <v>1343</v>
      </c>
      <c r="F243" t="s">
        <v>3981</v>
      </c>
      <c r="G243" s="138" t="s">
        <v>70</v>
      </c>
      <c r="H243" t="s">
        <v>3982</v>
      </c>
      <c r="I243" t="s">
        <v>4383</v>
      </c>
      <c r="J243" t="s">
        <v>251</v>
      </c>
      <c r="K243" t="s">
        <v>120</v>
      </c>
      <c r="L243" t="s">
        <v>1344</v>
      </c>
      <c r="M243" s="1">
        <v>44994</v>
      </c>
      <c r="N243" s="69">
        <v>0.40535879629629629</v>
      </c>
      <c r="P243" s="17">
        <v>2020</v>
      </c>
      <c r="Q243" s="1" t="s">
        <v>21115</v>
      </c>
      <c r="R243" s="1">
        <v>44994</v>
      </c>
      <c r="S243" s="1" t="s">
        <v>4384</v>
      </c>
      <c r="T243" s="1"/>
      <c r="U243" s="156"/>
      <c r="V243" s="156"/>
      <c r="W243" s="156"/>
      <c r="X243" s="1" t="s">
        <v>21097</v>
      </c>
      <c r="AB243">
        <v>0</v>
      </c>
      <c r="AC243" s="1">
        <v>0</v>
      </c>
      <c r="AD243">
        <v>0</v>
      </c>
      <c r="AE243" s="1">
        <v>44994</v>
      </c>
    </row>
    <row r="244" spans="1:31" hidden="1">
      <c r="A244" s="1">
        <v>44994</v>
      </c>
      <c r="B244" s="16">
        <v>0.41666666666666669</v>
      </c>
      <c r="C244">
        <v>112232</v>
      </c>
      <c r="D244" t="s">
        <v>99</v>
      </c>
      <c r="E244" s="4" t="s">
        <v>1350</v>
      </c>
      <c r="F244" t="s">
        <v>1355</v>
      </c>
      <c r="G244" s="138" t="s">
        <v>70</v>
      </c>
      <c r="H244" t="s">
        <v>1353</v>
      </c>
      <c r="I244" t="s">
        <v>4383</v>
      </c>
      <c r="J244" t="s">
        <v>310</v>
      </c>
      <c r="K244" t="s">
        <v>118</v>
      </c>
      <c r="L244" t="s">
        <v>1351</v>
      </c>
      <c r="M244" s="1">
        <v>44994</v>
      </c>
      <c r="N244" s="69">
        <v>0.41825231481481479</v>
      </c>
      <c r="P244" s="17">
        <v>2020</v>
      </c>
      <c r="Q244" s="1" t="s">
        <v>21116</v>
      </c>
      <c r="R244" s="1">
        <v>44994</v>
      </c>
      <c r="S244" s="1" t="s">
        <v>4384</v>
      </c>
      <c r="T244" s="1"/>
      <c r="U244" s="156"/>
      <c r="V244" s="156"/>
      <c r="W244" s="156"/>
      <c r="X244" s="1" t="s">
        <v>21097</v>
      </c>
      <c r="AB244">
        <v>0</v>
      </c>
      <c r="AC244" s="1">
        <v>0</v>
      </c>
      <c r="AD244">
        <v>0</v>
      </c>
      <c r="AE244" s="1">
        <v>44994</v>
      </c>
    </row>
    <row r="245" spans="1:31" hidden="1">
      <c r="A245" s="1">
        <v>44994</v>
      </c>
      <c r="B245" s="16">
        <v>0.41666666666666669</v>
      </c>
      <c r="C245">
        <v>112569</v>
      </c>
      <c r="D245" t="s">
        <v>101</v>
      </c>
      <c r="E245" s="4" t="s">
        <v>1357</v>
      </c>
      <c r="F245" t="s">
        <v>3730</v>
      </c>
      <c r="G245" s="138" t="s">
        <v>70</v>
      </c>
      <c r="H245" t="s">
        <v>1360</v>
      </c>
      <c r="I245" t="s">
        <v>4383</v>
      </c>
      <c r="J245" t="s">
        <v>295</v>
      </c>
      <c r="K245" t="s">
        <v>120</v>
      </c>
      <c r="L245" t="s">
        <v>1358</v>
      </c>
      <c r="M245" s="1">
        <v>44994</v>
      </c>
      <c r="N245" s="69">
        <v>0.4227893518518519</v>
      </c>
      <c r="P245" s="17">
        <v>2012</v>
      </c>
      <c r="Q245" s="1" t="s">
        <v>21117</v>
      </c>
      <c r="R245" s="1">
        <v>44994</v>
      </c>
      <c r="S245" s="1" t="s">
        <v>4384</v>
      </c>
      <c r="T245" s="1"/>
      <c r="U245" s="156"/>
      <c r="V245" s="156"/>
      <c r="W245" s="156" t="s">
        <v>45</v>
      </c>
      <c r="X245" s="1" t="s">
        <v>21097</v>
      </c>
      <c r="AB245">
        <v>0</v>
      </c>
      <c r="AC245" s="1">
        <v>0</v>
      </c>
      <c r="AD245">
        <v>0</v>
      </c>
      <c r="AE245" s="1">
        <v>44994</v>
      </c>
    </row>
    <row r="246" spans="1:31" hidden="1">
      <c r="A246" s="1">
        <v>44994</v>
      </c>
      <c r="B246" s="16">
        <v>0.41666666666666669</v>
      </c>
      <c r="C246">
        <v>112608</v>
      </c>
      <c r="D246" t="s">
        <v>99</v>
      </c>
      <c r="E246" s="4" t="s">
        <v>1364</v>
      </c>
      <c r="F246" t="s">
        <v>3984</v>
      </c>
      <c r="G246" s="138" t="s">
        <v>70</v>
      </c>
      <c r="H246" t="s">
        <v>1367</v>
      </c>
      <c r="I246" t="s">
        <v>4383</v>
      </c>
      <c r="J246" t="s">
        <v>310</v>
      </c>
      <c r="K246" t="s">
        <v>119</v>
      </c>
      <c r="L246" t="s">
        <v>1365</v>
      </c>
      <c r="M246" s="1">
        <v>44994</v>
      </c>
      <c r="N246" s="69">
        <v>0.4247569444444444</v>
      </c>
      <c r="P246" s="17">
        <v>2008</v>
      </c>
      <c r="Q246" s="1" t="s">
        <v>21118</v>
      </c>
      <c r="R246" s="1">
        <v>44994</v>
      </c>
      <c r="S246" s="1" t="s">
        <v>4384</v>
      </c>
      <c r="T246" s="1"/>
      <c r="U246" s="156"/>
      <c r="V246" s="156"/>
      <c r="W246" s="156"/>
      <c r="X246" s="1" t="s">
        <v>21097</v>
      </c>
      <c r="AB246">
        <v>0</v>
      </c>
      <c r="AC246" s="1">
        <v>0</v>
      </c>
      <c r="AD246">
        <v>0</v>
      </c>
      <c r="AE246" s="1">
        <v>44994</v>
      </c>
    </row>
    <row r="247" spans="1:31" hidden="1">
      <c r="A247" s="1">
        <v>44994</v>
      </c>
      <c r="B247" s="16">
        <v>0.4375</v>
      </c>
      <c r="C247">
        <v>112513</v>
      </c>
      <c r="D247" t="s">
        <v>97</v>
      </c>
      <c r="E247" s="4" t="s">
        <v>1371</v>
      </c>
      <c r="F247" t="s">
        <v>3985</v>
      </c>
      <c r="G247" s="138" t="s">
        <v>70</v>
      </c>
      <c r="H247" t="s">
        <v>1374</v>
      </c>
      <c r="I247" t="s">
        <v>4383</v>
      </c>
      <c r="J247" t="s">
        <v>251</v>
      </c>
      <c r="K247" t="s">
        <v>119</v>
      </c>
      <c r="L247" t="s">
        <v>1372</v>
      </c>
      <c r="M247" s="1">
        <v>44994</v>
      </c>
      <c r="N247" s="69">
        <v>0.44127314814814816</v>
      </c>
      <c r="P247" s="17">
        <v>2018</v>
      </c>
      <c r="Q247" s="1" t="s">
        <v>21119</v>
      </c>
      <c r="R247" s="1">
        <v>44994</v>
      </c>
      <c r="S247" s="1"/>
      <c r="T247" s="1"/>
      <c r="U247" s="156"/>
      <c r="V247" s="156"/>
      <c r="W247" s="156"/>
      <c r="X247" s="1" t="s">
        <v>21097</v>
      </c>
      <c r="AB247">
        <v>0</v>
      </c>
      <c r="AC247" s="1">
        <v>0</v>
      </c>
      <c r="AD247">
        <v>0</v>
      </c>
      <c r="AE247" s="1">
        <v>44994</v>
      </c>
    </row>
    <row r="248" spans="1:31" hidden="1">
      <c r="A248" s="1">
        <v>44994</v>
      </c>
      <c r="B248" s="16">
        <v>0.4375</v>
      </c>
      <c r="C248">
        <v>112602</v>
      </c>
      <c r="D248" t="s">
        <v>101</v>
      </c>
      <c r="E248" s="4" t="s">
        <v>1599</v>
      </c>
      <c r="F248" t="s">
        <v>1604</v>
      </c>
      <c r="G248" s="138" t="s">
        <v>69</v>
      </c>
      <c r="H248" t="s">
        <v>1602</v>
      </c>
      <c r="I248" t="s">
        <v>4383</v>
      </c>
      <c r="J248" t="s">
        <v>295</v>
      </c>
      <c r="K248" t="s">
        <v>118</v>
      </c>
      <c r="L248" t="s">
        <v>1600</v>
      </c>
      <c r="M248" s="1">
        <v>44994</v>
      </c>
      <c r="N248" s="69">
        <v>0.45239583333333333</v>
      </c>
      <c r="P248" s="17">
        <v>2015</v>
      </c>
      <c r="Q248" s="1" t="s">
        <v>21120</v>
      </c>
      <c r="R248" s="1">
        <v>44994</v>
      </c>
      <c r="S248" s="1" t="s">
        <v>4384</v>
      </c>
      <c r="T248" s="1"/>
      <c r="U248" s="156"/>
      <c r="V248" s="156"/>
      <c r="W248" s="156"/>
      <c r="X248" s="1" t="s">
        <v>21097</v>
      </c>
      <c r="AB248">
        <v>0</v>
      </c>
      <c r="AC248" s="1">
        <v>0</v>
      </c>
      <c r="AD248">
        <v>0</v>
      </c>
      <c r="AE248" s="1">
        <v>44994</v>
      </c>
    </row>
    <row r="249" spans="1:31" hidden="1">
      <c r="A249" s="1">
        <v>44994</v>
      </c>
      <c r="B249" s="16">
        <v>0.4375</v>
      </c>
      <c r="C249">
        <v>112629</v>
      </c>
      <c r="D249" t="s">
        <v>101</v>
      </c>
      <c r="E249" s="4" t="s">
        <v>3988</v>
      </c>
      <c r="F249" t="s">
        <v>3989</v>
      </c>
      <c r="G249" s="138" t="s">
        <v>75</v>
      </c>
      <c r="H249" t="s">
        <v>4455</v>
      </c>
      <c r="I249" t="s">
        <v>4383</v>
      </c>
      <c r="J249" t="s">
        <v>215</v>
      </c>
      <c r="K249" t="s">
        <v>120</v>
      </c>
      <c r="M249" s="1"/>
      <c r="N249" s="69"/>
      <c r="P249" s="17">
        <v>2020</v>
      </c>
      <c r="Q249" s="1" t="s">
        <v>21121</v>
      </c>
      <c r="R249" s="1">
        <v>44847</v>
      </c>
      <c r="S249" s="1" t="s">
        <v>4384</v>
      </c>
      <c r="T249" s="1"/>
      <c r="U249" s="156"/>
      <c r="V249" s="156"/>
      <c r="W249" s="156"/>
      <c r="X249" s="1" t="s">
        <v>21097</v>
      </c>
      <c r="AB249" t="s">
        <v>19951</v>
      </c>
      <c r="AC249" s="1">
        <v>44994</v>
      </c>
      <c r="AD249" t="s">
        <v>21045</v>
      </c>
      <c r="AE249" s="1">
        <v>0</v>
      </c>
    </row>
    <row r="250" spans="1:31" hidden="1">
      <c r="A250" s="1">
        <v>44994</v>
      </c>
      <c r="B250" s="16">
        <v>0.45833333333333331</v>
      </c>
      <c r="C250">
        <v>112610</v>
      </c>
      <c r="D250" t="s">
        <v>99</v>
      </c>
      <c r="E250" s="4" t="s">
        <v>1467</v>
      </c>
      <c r="F250" t="s">
        <v>3991</v>
      </c>
      <c r="G250" s="138" t="s">
        <v>70</v>
      </c>
      <c r="H250" t="s">
        <v>3992</v>
      </c>
      <c r="I250" t="s">
        <v>4383</v>
      </c>
      <c r="J250" t="s">
        <v>251</v>
      </c>
      <c r="K250" t="s">
        <v>118</v>
      </c>
      <c r="L250" t="s">
        <v>1468</v>
      </c>
      <c r="M250" s="1">
        <v>44994</v>
      </c>
      <c r="N250" s="69">
        <v>0.46402777777777776</v>
      </c>
      <c r="P250" s="17">
        <v>2017</v>
      </c>
      <c r="Q250" s="1" t="s">
        <v>21122</v>
      </c>
      <c r="R250" s="1">
        <v>44994</v>
      </c>
      <c r="S250" s="1" t="s">
        <v>4384</v>
      </c>
      <c r="T250" s="1"/>
      <c r="U250" s="156"/>
      <c r="V250" s="156"/>
      <c r="W250" s="156"/>
      <c r="X250" s="1" t="s">
        <v>21097</v>
      </c>
      <c r="AB250">
        <v>0</v>
      </c>
      <c r="AC250" s="1">
        <v>0</v>
      </c>
      <c r="AD250">
        <v>0</v>
      </c>
      <c r="AE250" s="1">
        <v>44994</v>
      </c>
    </row>
    <row r="251" spans="1:31" hidden="1">
      <c r="A251" s="1">
        <v>44994</v>
      </c>
      <c r="B251" s="16">
        <v>0.45833333333333331</v>
      </c>
      <c r="C251">
        <v>112622</v>
      </c>
      <c r="D251" t="s">
        <v>97</v>
      </c>
      <c r="E251" s="4" t="s">
        <v>1636</v>
      </c>
      <c r="F251" t="s">
        <v>3730</v>
      </c>
      <c r="G251" s="138" t="s">
        <v>70</v>
      </c>
      <c r="H251" t="s">
        <v>1300</v>
      </c>
      <c r="I251" t="s">
        <v>4383</v>
      </c>
      <c r="J251" t="s">
        <v>251</v>
      </c>
      <c r="K251" t="s">
        <v>119</v>
      </c>
      <c r="L251" t="s">
        <v>1637</v>
      </c>
      <c r="M251" s="1">
        <v>44994</v>
      </c>
      <c r="N251" s="69">
        <v>0.45314814814814813</v>
      </c>
      <c r="P251" s="17">
        <v>2023</v>
      </c>
      <c r="Q251" s="1" t="s">
        <v>21123</v>
      </c>
      <c r="R251" s="1">
        <v>44994</v>
      </c>
      <c r="S251" s="1" t="s">
        <v>4384</v>
      </c>
      <c r="T251" s="1"/>
      <c r="U251" s="156"/>
      <c r="V251" s="156"/>
      <c r="W251" s="156"/>
      <c r="X251" s="1" t="s">
        <v>21097</v>
      </c>
      <c r="AB251">
        <v>0</v>
      </c>
      <c r="AC251" s="1">
        <v>0</v>
      </c>
      <c r="AD251">
        <v>0</v>
      </c>
      <c r="AE251" s="1">
        <v>44994</v>
      </c>
    </row>
    <row r="252" spans="1:31" hidden="1">
      <c r="A252" s="1">
        <v>44994</v>
      </c>
      <c r="B252" s="16">
        <v>0.45833333333333331</v>
      </c>
      <c r="C252">
        <v>112634</v>
      </c>
      <c r="D252" t="s">
        <v>101</v>
      </c>
      <c r="E252" s="4" t="s">
        <v>1397</v>
      </c>
      <c r="F252" t="s">
        <v>1402</v>
      </c>
      <c r="G252" s="138" t="s">
        <v>70</v>
      </c>
      <c r="H252" t="s">
        <v>1400</v>
      </c>
      <c r="I252" t="s">
        <v>4383</v>
      </c>
      <c r="J252" t="s">
        <v>231</v>
      </c>
      <c r="K252" t="s">
        <v>120</v>
      </c>
      <c r="L252" t="s">
        <v>1398</v>
      </c>
      <c r="M252" s="1">
        <v>44994</v>
      </c>
      <c r="N252" s="69">
        <v>0.46563657407407405</v>
      </c>
      <c r="P252" s="17">
        <v>2017</v>
      </c>
      <c r="Q252" s="1" t="s">
        <v>21124</v>
      </c>
      <c r="R252" s="1">
        <v>44994</v>
      </c>
      <c r="S252" s="1" t="s">
        <v>4384</v>
      </c>
      <c r="T252" s="1"/>
      <c r="U252" s="156"/>
      <c r="V252" s="156"/>
      <c r="W252" s="156"/>
      <c r="X252" s="1" t="s">
        <v>21097</v>
      </c>
      <c r="AB252">
        <v>0</v>
      </c>
      <c r="AC252" s="1">
        <v>0</v>
      </c>
      <c r="AD252">
        <v>0</v>
      </c>
      <c r="AE252" s="1">
        <v>44994</v>
      </c>
    </row>
    <row r="253" spans="1:31" hidden="1">
      <c r="A253" s="1">
        <v>44994</v>
      </c>
      <c r="B253" s="16">
        <v>0.47916666666666669</v>
      </c>
      <c r="C253">
        <v>112487</v>
      </c>
      <c r="D253" t="s">
        <v>99</v>
      </c>
      <c r="E253" s="4" t="s">
        <v>1641</v>
      </c>
      <c r="F253" t="s">
        <v>1646</v>
      </c>
      <c r="G253" s="138" t="s">
        <v>69</v>
      </c>
      <c r="H253" t="s">
        <v>1644</v>
      </c>
      <c r="I253" t="s">
        <v>4383</v>
      </c>
      <c r="J253" t="s">
        <v>223</v>
      </c>
      <c r="K253" t="s">
        <v>119</v>
      </c>
      <c r="L253" t="s">
        <v>1642</v>
      </c>
      <c r="M253" s="1">
        <v>44994</v>
      </c>
      <c r="N253" s="69">
        <v>0.50726851851851851</v>
      </c>
      <c r="P253" s="17">
        <v>2021</v>
      </c>
      <c r="Q253" s="1" t="s">
        <v>21125</v>
      </c>
      <c r="R253" s="1">
        <v>44994</v>
      </c>
      <c r="S253" s="1" t="s">
        <v>4384</v>
      </c>
      <c r="T253" s="1"/>
      <c r="U253" s="156"/>
      <c r="V253" s="156"/>
      <c r="W253" s="156"/>
      <c r="X253" s="1" t="s">
        <v>21097</v>
      </c>
      <c r="AB253">
        <v>0</v>
      </c>
      <c r="AC253" s="1">
        <v>0</v>
      </c>
      <c r="AD253">
        <v>0</v>
      </c>
      <c r="AE253" s="1">
        <v>44994</v>
      </c>
    </row>
    <row r="254" spans="1:31" hidden="1">
      <c r="A254" s="1">
        <v>44994</v>
      </c>
      <c r="B254" s="16">
        <v>0.47916666666666669</v>
      </c>
      <c r="C254">
        <v>112579</v>
      </c>
      <c r="D254" t="s">
        <v>97</v>
      </c>
      <c r="E254" s="4" t="s">
        <v>1404</v>
      </c>
      <c r="F254" t="s">
        <v>3995</v>
      </c>
      <c r="G254" s="138" t="s">
        <v>70</v>
      </c>
      <c r="H254" t="s">
        <v>1407</v>
      </c>
      <c r="I254" t="s">
        <v>4383</v>
      </c>
      <c r="J254" t="s">
        <v>244</v>
      </c>
      <c r="K254" t="s">
        <v>118</v>
      </c>
      <c r="L254" t="s">
        <v>1405</v>
      </c>
      <c r="M254" s="1">
        <v>44994</v>
      </c>
      <c r="N254" s="69">
        <v>0.48335648148148147</v>
      </c>
      <c r="P254" s="17">
        <v>2021</v>
      </c>
      <c r="Q254" s="1" t="s">
        <v>21126</v>
      </c>
      <c r="R254" s="1">
        <v>44994</v>
      </c>
      <c r="S254" s="1" t="s">
        <v>4384</v>
      </c>
      <c r="T254" s="1"/>
      <c r="U254" s="156"/>
      <c r="V254" s="156"/>
      <c r="W254" s="156"/>
      <c r="X254" s="1" t="s">
        <v>21097</v>
      </c>
      <c r="AB254">
        <v>0</v>
      </c>
      <c r="AC254" s="1">
        <v>0</v>
      </c>
      <c r="AD254">
        <v>0</v>
      </c>
      <c r="AE254" s="1">
        <v>44994</v>
      </c>
    </row>
    <row r="255" spans="1:31" hidden="1">
      <c r="A255" s="1">
        <v>44994</v>
      </c>
      <c r="B255" s="16">
        <v>0.54166666666666663</v>
      </c>
      <c r="C255">
        <v>112559</v>
      </c>
      <c r="D255" t="s">
        <v>101</v>
      </c>
      <c r="E255" s="4" t="s">
        <v>1264</v>
      </c>
      <c r="F255" t="s">
        <v>1269</v>
      </c>
      <c r="G255" s="138" t="s">
        <v>71</v>
      </c>
      <c r="H255" t="s">
        <v>1267</v>
      </c>
      <c r="I255" t="s">
        <v>4383</v>
      </c>
      <c r="J255" t="s">
        <v>274</v>
      </c>
      <c r="K255" t="s">
        <v>119</v>
      </c>
      <c r="M255" s="1"/>
      <c r="N255" s="69"/>
      <c r="O255">
        <v>112594</v>
      </c>
      <c r="P255" s="17">
        <v>2022</v>
      </c>
      <c r="Q255" s="1" t="s">
        <v>21127</v>
      </c>
      <c r="R255" s="1">
        <v>44993</v>
      </c>
      <c r="S255" s="1" t="s">
        <v>4384</v>
      </c>
      <c r="T255" s="1"/>
      <c r="U255" s="156"/>
      <c r="V255" s="156"/>
      <c r="W255" s="156"/>
      <c r="X255" s="1" t="s">
        <v>21097</v>
      </c>
      <c r="AB255" t="e">
        <v>#N/A</v>
      </c>
      <c r="AC255" s="1" t="e">
        <v>#N/A</v>
      </c>
      <c r="AD255" t="e">
        <v>#N/A</v>
      </c>
      <c r="AE255" s="1" t="e">
        <v>#N/A</v>
      </c>
    </row>
    <row r="256" spans="1:31" hidden="1">
      <c r="A256" s="1">
        <v>44994</v>
      </c>
      <c r="B256" s="16">
        <v>0.625</v>
      </c>
      <c r="C256">
        <v>112620</v>
      </c>
      <c r="D256" t="s">
        <v>99</v>
      </c>
      <c r="E256" s="4" t="s">
        <v>3997</v>
      </c>
      <c r="F256" t="s">
        <v>3730</v>
      </c>
      <c r="G256" s="138" t="s">
        <v>69</v>
      </c>
      <c r="H256" t="s">
        <v>3998</v>
      </c>
      <c r="I256" t="s">
        <v>4383</v>
      </c>
      <c r="J256" t="s">
        <v>425</v>
      </c>
      <c r="K256" t="s">
        <v>118</v>
      </c>
      <c r="L256" t="s">
        <v>4456</v>
      </c>
      <c r="M256" s="1">
        <v>44994</v>
      </c>
      <c r="N256" s="69">
        <v>0.64899305555555553</v>
      </c>
      <c r="P256" s="17">
        <v>2020</v>
      </c>
      <c r="Q256" s="1" t="s">
        <v>21128</v>
      </c>
      <c r="R256" s="1">
        <v>44994</v>
      </c>
      <c r="S256" s="1" t="s">
        <v>4384</v>
      </c>
      <c r="T256" s="1"/>
      <c r="U256" s="156"/>
      <c r="V256" s="156"/>
      <c r="W256" s="156"/>
      <c r="X256" s="1" t="s">
        <v>21097</v>
      </c>
      <c r="AB256">
        <v>0</v>
      </c>
      <c r="AC256" s="1">
        <v>0</v>
      </c>
      <c r="AD256">
        <v>0</v>
      </c>
      <c r="AE256" s="1">
        <v>44994</v>
      </c>
    </row>
    <row r="257" spans="1:31" hidden="1">
      <c r="A257" s="1">
        <v>44994</v>
      </c>
      <c r="B257" s="16">
        <v>0.64583333333333337</v>
      </c>
      <c r="C257">
        <v>112598</v>
      </c>
      <c r="D257" t="s">
        <v>99</v>
      </c>
      <c r="E257" s="4" t="s">
        <v>1418</v>
      </c>
      <c r="F257" t="s">
        <v>3730</v>
      </c>
      <c r="G257" s="138" t="s">
        <v>70</v>
      </c>
      <c r="H257" t="s">
        <v>1421</v>
      </c>
      <c r="I257" t="s">
        <v>4383</v>
      </c>
      <c r="J257" t="s">
        <v>231</v>
      </c>
      <c r="K257" t="s">
        <v>118</v>
      </c>
      <c r="L257" t="s">
        <v>1419</v>
      </c>
      <c r="M257" s="1">
        <v>44994</v>
      </c>
      <c r="N257" s="69">
        <v>0.62846064814814817</v>
      </c>
      <c r="P257" s="17">
        <v>2022</v>
      </c>
      <c r="Q257" s="1" t="s">
        <v>21129</v>
      </c>
      <c r="R257" s="1">
        <v>44994</v>
      </c>
      <c r="S257" s="1" t="s">
        <v>4384</v>
      </c>
      <c r="T257" s="1"/>
      <c r="U257" s="156"/>
      <c r="V257" s="156"/>
      <c r="W257" s="156"/>
      <c r="X257" s="1" t="s">
        <v>21097</v>
      </c>
      <c r="AB257">
        <v>0</v>
      </c>
      <c r="AC257" s="1">
        <v>0</v>
      </c>
      <c r="AD257">
        <v>0</v>
      </c>
      <c r="AE257" s="1">
        <v>44994</v>
      </c>
    </row>
    <row r="258" spans="1:31" hidden="1">
      <c r="A258" s="1">
        <v>44994</v>
      </c>
      <c r="B258" s="16">
        <v>0.65625</v>
      </c>
      <c r="C258">
        <v>112599</v>
      </c>
      <c r="D258" t="s">
        <v>99</v>
      </c>
      <c r="E258" s="4" t="s">
        <v>1418</v>
      </c>
      <c r="F258" t="s">
        <v>3730</v>
      </c>
      <c r="G258" s="138" t="s">
        <v>70</v>
      </c>
      <c r="H258" t="s">
        <v>1421</v>
      </c>
      <c r="I258" t="s">
        <v>4383</v>
      </c>
      <c r="J258" t="s">
        <v>231</v>
      </c>
      <c r="K258" t="s">
        <v>118</v>
      </c>
      <c r="L258" t="s">
        <v>4457</v>
      </c>
      <c r="M258" s="1">
        <v>44994</v>
      </c>
      <c r="N258" s="69">
        <v>0.62921296296296292</v>
      </c>
      <c r="P258" s="17">
        <v>2022</v>
      </c>
      <c r="Q258" s="1" t="s">
        <v>21129</v>
      </c>
      <c r="R258" s="1">
        <v>44994</v>
      </c>
      <c r="S258" s="1" t="s">
        <v>4384</v>
      </c>
      <c r="T258" s="1"/>
      <c r="U258" s="156"/>
      <c r="V258" s="156"/>
      <c r="W258" s="156"/>
      <c r="X258" s="1" t="s">
        <v>21097</v>
      </c>
      <c r="AB258">
        <v>0</v>
      </c>
      <c r="AC258" s="1">
        <v>0</v>
      </c>
      <c r="AD258">
        <v>0</v>
      </c>
      <c r="AE258" s="1">
        <v>44994</v>
      </c>
    </row>
    <row r="259" spans="1:31" hidden="1">
      <c r="A259" s="1">
        <v>44995</v>
      </c>
      <c r="B259" s="16">
        <v>0.33333333333333331</v>
      </c>
      <c r="C259">
        <v>111795</v>
      </c>
      <c r="D259" t="s">
        <v>99</v>
      </c>
      <c r="E259" s="4" t="s">
        <v>1502</v>
      </c>
      <c r="F259" t="s">
        <v>1507</v>
      </c>
      <c r="G259" s="138" t="s">
        <v>70</v>
      </c>
      <c r="H259" t="s">
        <v>1505</v>
      </c>
      <c r="I259" t="s">
        <v>4383</v>
      </c>
      <c r="J259" t="s">
        <v>231</v>
      </c>
      <c r="K259" t="s">
        <v>120</v>
      </c>
      <c r="L259" t="s">
        <v>1503</v>
      </c>
      <c r="M259" s="1">
        <v>44995</v>
      </c>
      <c r="N259" s="69">
        <v>0.34010416666666665</v>
      </c>
      <c r="P259" s="17">
        <v>2021</v>
      </c>
      <c r="Q259" s="1" t="s">
        <v>21130</v>
      </c>
      <c r="R259" s="1">
        <v>44995</v>
      </c>
      <c r="S259" s="1" t="s">
        <v>4384</v>
      </c>
      <c r="T259" s="1"/>
      <c r="U259" s="156"/>
      <c r="V259" s="156"/>
      <c r="W259" s="156" t="s">
        <v>45</v>
      </c>
      <c r="X259" s="1" t="s">
        <v>21098</v>
      </c>
      <c r="AB259">
        <v>0</v>
      </c>
      <c r="AC259" s="1">
        <v>0</v>
      </c>
      <c r="AD259">
        <v>0</v>
      </c>
      <c r="AE259" s="1">
        <v>44995</v>
      </c>
    </row>
    <row r="260" spans="1:31" hidden="1">
      <c r="A260" s="1">
        <v>44995</v>
      </c>
      <c r="B260" s="16">
        <v>0.33333333333333331</v>
      </c>
      <c r="C260">
        <v>111887</v>
      </c>
      <c r="D260" t="s">
        <v>99</v>
      </c>
      <c r="E260" s="4" t="s">
        <v>1530</v>
      </c>
      <c r="F260" t="s">
        <v>1535</v>
      </c>
      <c r="G260" s="138" t="s">
        <v>71</v>
      </c>
      <c r="H260" t="s">
        <v>1533</v>
      </c>
      <c r="I260" t="s">
        <v>4383</v>
      </c>
      <c r="J260" t="s">
        <v>310</v>
      </c>
      <c r="K260" t="s">
        <v>118</v>
      </c>
      <c r="M260" s="1"/>
      <c r="N260" s="69"/>
      <c r="O260">
        <v>112665</v>
      </c>
      <c r="P260" s="17">
        <v>2021</v>
      </c>
      <c r="Q260" s="1" t="s">
        <v>21131</v>
      </c>
      <c r="R260" s="1">
        <v>44995</v>
      </c>
      <c r="S260" s="1" t="s">
        <v>4384</v>
      </c>
      <c r="T260" s="1"/>
      <c r="U260" s="156"/>
      <c r="V260" s="156"/>
      <c r="W260" s="156" t="s">
        <v>45</v>
      </c>
      <c r="X260" s="1" t="s">
        <v>21098</v>
      </c>
      <c r="AB260" t="e">
        <v>#N/A</v>
      </c>
      <c r="AC260" s="1" t="e">
        <v>#N/A</v>
      </c>
      <c r="AD260" t="e">
        <v>#N/A</v>
      </c>
      <c r="AE260" s="1" t="e">
        <v>#N/A</v>
      </c>
    </row>
    <row r="261" spans="1:31" hidden="1">
      <c r="A261" s="1">
        <v>44995</v>
      </c>
      <c r="B261" s="16">
        <v>0.33333333333333331</v>
      </c>
      <c r="C261">
        <v>112076</v>
      </c>
      <c r="D261" t="s">
        <v>101</v>
      </c>
      <c r="E261" s="4" t="s">
        <v>1495</v>
      </c>
      <c r="F261" t="s">
        <v>4000</v>
      </c>
      <c r="G261" s="138" t="s">
        <v>70</v>
      </c>
      <c r="H261" t="s">
        <v>1498</v>
      </c>
      <c r="I261" t="s">
        <v>4383</v>
      </c>
      <c r="J261" t="s">
        <v>1038</v>
      </c>
      <c r="K261" t="s">
        <v>119</v>
      </c>
      <c r="L261" t="s">
        <v>1496</v>
      </c>
      <c r="M261" s="1">
        <v>44995</v>
      </c>
      <c r="N261" s="69">
        <v>0.33906249999999999</v>
      </c>
      <c r="P261" s="17">
        <v>2022</v>
      </c>
      <c r="Q261" s="1" t="s">
        <v>21132</v>
      </c>
      <c r="R261" s="1">
        <v>44995</v>
      </c>
      <c r="S261" s="1" t="s">
        <v>4384</v>
      </c>
      <c r="T261" s="1"/>
      <c r="U261" s="156"/>
      <c r="V261" s="156"/>
      <c r="W261" s="156"/>
      <c r="X261" s="1" t="s">
        <v>21098</v>
      </c>
      <c r="AB261">
        <v>0</v>
      </c>
      <c r="AC261" s="1">
        <v>0</v>
      </c>
      <c r="AD261">
        <v>0</v>
      </c>
      <c r="AE261" s="1">
        <v>44995</v>
      </c>
    </row>
    <row r="262" spans="1:31" hidden="1">
      <c r="A262" s="1">
        <v>44995</v>
      </c>
      <c r="B262" s="16">
        <v>0.34375</v>
      </c>
      <c r="C262">
        <v>112571</v>
      </c>
      <c r="D262" t="s">
        <v>99</v>
      </c>
      <c r="E262" s="4" t="s">
        <v>1648</v>
      </c>
      <c r="F262" t="s">
        <v>1652</v>
      </c>
      <c r="G262" s="138" t="s">
        <v>70</v>
      </c>
      <c r="H262" t="s">
        <v>222</v>
      </c>
      <c r="I262" t="s">
        <v>4383</v>
      </c>
      <c r="J262" t="s">
        <v>451</v>
      </c>
      <c r="K262" t="s">
        <v>118</v>
      </c>
      <c r="L262" t="s">
        <v>1649</v>
      </c>
      <c r="M262" s="1">
        <v>44995</v>
      </c>
      <c r="N262" s="69">
        <v>0.34019675925925924</v>
      </c>
      <c r="P262" s="17">
        <v>2020</v>
      </c>
      <c r="Q262" s="1" t="s">
        <v>21133</v>
      </c>
      <c r="R262" s="1">
        <v>44995</v>
      </c>
      <c r="S262" s="1" t="s">
        <v>4384</v>
      </c>
      <c r="T262" s="1"/>
      <c r="U262" s="156"/>
      <c r="V262" s="156"/>
      <c r="W262" s="156"/>
      <c r="X262" s="1" t="s">
        <v>21098</v>
      </c>
      <c r="AB262">
        <v>0</v>
      </c>
      <c r="AC262" s="1">
        <v>0</v>
      </c>
      <c r="AD262">
        <v>0</v>
      </c>
      <c r="AE262" s="1">
        <v>44995</v>
      </c>
    </row>
    <row r="263" spans="1:31" hidden="1">
      <c r="A263" s="1">
        <v>44995</v>
      </c>
      <c r="B263" s="16">
        <v>0.34375</v>
      </c>
      <c r="C263">
        <v>112585</v>
      </c>
      <c r="D263" t="s">
        <v>101</v>
      </c>
      <c r="E263" s="4" t="s">
        <v>1509</v>
      </c>
      <c r="F263" t="s">
        <v>1514</v>
      </c>
      <c r="G263" s="138" t="s">
        <v>69</v>
      </c>
      <c r="H263" t="s">
        <v>1512</v>
      </c>
      <c r="I263" t="s">
        <v>4383</v>
      </c>
      <c r="J263" t="s">
        <v>459</v>
      </c>
      <c r="K263" t="s">
        <v>120</v>
      </c>
      <c r="L263" t="s">
        <v>1510</v>
      </c>
      <c r="M263" s="1">
        <v>44995</v>
      </c>
      <c r="N263" s="69">
        <v>0.35439814814814818</v>
      </c>
      <c r="P263" s="17">
        <v>2021</v>
      </c>
      <c r="Q263" s="1" t="s">
        <v>21134</v>
      </c>
      <c r="R263" s="1">
        <v>44995</v>
      </c>
      <c r="S263" s="1" t="s">
        <v>4384</v>
      </c>
      <c r="T263" s="1"/>
      <c r="U263" s="156"/>
      <c r="V263" s="156"/>
      <c r="W263" s="156"/>
      <c r="X263" s="1" t="s">
        <v>21098</v>
      </c>
      <c r="AB263">
        <v>0</v>
      </c>
      <c r="AC263" s="1">
        <v>0</v>
      </c>
      <c r="AD263">
        <v>0</v>
      </c>
      <c r="AE263" s="1">
        <v>44995</v>
      </c>
    </row>
    <row r="264" spans="1:31" hidden="1">
      <c r="A264" s="1">
        <v>44995</v>
      </c>
      <c r="B264" s="16">
        <v>0.34375</v>
      </c>
      <c r="C264">
        <v>112637</v>
      </c>
      <c r="D264" t="s">
        <v>101</v>
      </c>
      <c r="E264" s="4" t="s">
        <v>1654</v>
      </c>
      <c r="F264" t="s">
        <v>4001</v>
      </c>
      <c r="G264" s="138" t="s">
        <v>70</v>
      </c>
      <c r="H264" t="s">
        <v>1657</v>
      </c>
      <c r="I264" t="s">
        <v>4383</v>
      </c>
      <c r="J264" t="s">
        <v>451</v>
      </c>
      <c r="K264" t="s">
        <v>119</v>
      </c>
      <c r="L264" t="s">
        <v>1655</v>
      </c>
      <c r="M264" s="1">
        <v>44995</v>
      </c>
      <c r="N264" s="69">
        <v>0.34803240740740743</v>
      </c>
      <c r="P264" s="17">
        <v>2021</v>
      </c>
      <c r="Q264" s="1" t="s">
        <v>21135</v>
      </c>
      <c r="R264" s="1">
        <v>44995</v>
      </c>
      <c r="S264" s="1" t="s">
        <v>4384</v>
      </c>
      <c r="T264" s="1"/>
      <c r="U264" s="156"/>
      <c r="V264" s="156"/>
      <c r="W264" s="156"/>
      <c r="X264" s="1" t="s">
        <v>21098</v>
      </c>
      <c r="AB264">
        <v>0</v>
      </c>
      <c r="AC264" s="1">
        <v>0</v>
      </c>
      <c r="AD264">
        <v>0</v>
      </c>
      <c r="AE264" s="1">
        <v>44995</v>
      </c>
    </row>
    <row r="265" spans="1:31" hidden="1">
      <c r="A265" s="1">
        <v>44995</v>
      </c>
      <c r="B265" s="16">
        <v>0.35416666666666669</v>
      </c>
      <c r="C265">
        <v>112548</v>
      </c>
      <c r="D265" t="s">
        <v>101</v>
      </c>
      <c r="E265" s="4" t="s">
        <v>4458</v>
      </c>
      <c r="F265" t="s">
        <v>4459</v>
      </c>
      <c r="G265" s="138" t="s">
        <v>71</v>
      </c>
      <c r="H265" t="s">
        <v>707</v>
      </c>
      <c r="I265" t="s">
        <v>4383</v>
      </c>
      <c r="J265" t="s">
        <v>410</v>
      </c>
      <c r="K265" t="s">
        <v>120</v>
      </c>
      <c r="M265" s="1"/>
      <c r="N265" s="69"/>
      <c r="O265">
        <v>112666</v>
      </c>
      <c r="P265" s="17">
        <v>2022</v>
      </c>
      <c r="Q265" s="1" t="s">
        <v>21136</v>
      </c>
      <c r="R265" s="1">
        <v>44960</v>
      </c>
      <c r="S265" s="1" t="s">
        <v>4384</v>
      </c>
      <c r="T265" s="1"/>
      <c r="U265" s="156"/>
      <c r="V265" s="156"/>
      <c r="W265" s="156"/>
      <c r="X265" s="1" t="s">
        <v>21098</v>
      </c>
      <c r="AB265" t="e">
        <v>#N/A</v>
      </c>
      <c r="AC265" s="1" t="e">
        <v>#N/A</v>
      </c>
      <c r="AD265" t="e">
        <v>#N/A</v>
      </c>
      <c r="AE265" s="1" t="e">
        <v>#N/A</v>
      </c>
    </row>
    <row r="266" spans="1:31" hidden="1">
      <c r="A266" s="1">
        <v>44995</v>
      </c>
      <c r="B266" s="16">
        <v>0.35416666666666669</v>
      </c>
      <c r="C266">
        <v>112609</v>
      </c>
      <c r="D266" t="s">
        <v>103</v>
      </c>
      <c r="E266" s="4" t="s">
        <v>1516</v>
      </c>
      <c r="F266" t="s">
        <v>3730</v>
      </c>
      <c r="G266" s="138" t="s">
        <v>70</v>
      </c>
      <c r="H266" t="s">
        <v>4002</v>
      </c>
      <c r="I266" t="s">
        <v>4383</v>
      </c>
      <c r="J266" t="s">
        <v>223</v>
      </c>
      <c r="K266" t="s">
        <v>119</v>
      </c>
      <c r="L266" t="s">
        <v>1517</v>
      </c>
      <c r="M266" s="1">
        <v>44995</v>
      </c>
      <c r="N266" s="69">
        <v>0.36019675925925926</v>
      </c>
      <c r="P266" s="17">
        <v>2020</v>
      </c>
      <c r="Q266" s="1" t="s">
        <v>21137</v>
      </c>
      <c r="R266" s="1">
        <v>44995</v>
      </c>
      <c r="S266" s="1" t="s">
        <v>4384</v>
      </c>
      <c r="T266" s="1"/>
      <c r="U266" s="156"/>
      <c r="V266" s="156"/>
      <c r="W266" s="156"/>
      <c r="X266" s="1" t="s">
        <v>21098</v>
      </c>
      <c r="AB266">
        <v>0</v>
      </c>
      <c r="AC266" s="1">
        <v>0</v>
      </c>
      <c r="AD266">
        <v>0</v>
      </c>
      <c r="AE266" s="1">
        <v>44995</v>
      </c>
    </row>
    <row r="267" spans="1:31" hidden="1">
      <c r="A267" s="1">
        <v>44995</v>
      </c>
      <c r="B267" s="16">
        <v>0.35416666666666669</v>
      </c>
      <c r="C267">
        <v>112657</v>
      </c>
      <c r="D267" t="s">
        <v>103</v>
      </c>
      <c r="E267" s="4" t="s">
        <v>1446</v>
      </c>
      <c r="F267" t="s">
        <v>1451</v>
      </c>
      <c r="G267" s="138" t="s">
        <v>69</v>
      </c>
      <c r="H267" t="s">
        <v>4005</v>
      </c>
      <c r="I267" t="s">
        <v>4460</v>
      </c>
      <c r="J267" t="s">
        <v>4461</v>
      </c>
      <c r="K267" t="s">
        <v>4462</v>
      </c>
      <c r="L267" t="s">
        <v>1661</v>
      </c>
      <c r="M267" s="1">
        <v>44995</v>
      </c>
      <c r="N267" s="69">
        <v>0.38490740740740742</v>
      </c>
      <c r="P267" s="17">
        <v>2020</v>
      </c>
      <c r="Q267" s="1" t="s">
        <v>21138</v>
      </c>
      <c r="R267" s="1">
        <v>44995</v>
      </c>
      <c r="S267" s="1" t="s">
        <v>4384</v>
      </c>
      <c r="T267" s="1"/>
      <c r="U267" s="156"/>
      <c r="V267" s="156"/>
      <c r="W267" s="156"/>
      <c r="X267" s="1" t="s">
        <v>21098</v>
      </c>
      <c r="AB267">
        <v>0</v>
      </c>
      <c r="AC267" s="1">
        <v>0</v>
      </c>
      <c r="AD267">
        <v>0</v>
      </c>
      <c r="AE267" s="1">
        <v>44995</v>
      </c>
    </row>
    <row r="268" spans="1:31" hidden="1">
      <c r="A268" s="1">
        <v>44995</v>
      </c>
      <c r="B268" s="16">
        <v>0.35416666666666669</v>
      </c>
      <c r="C268">
        <v>112671</v>
      </c>
      <c r="D268" t="s">
        <v>99</v>
      </c>
      <c r="E268" s="4" t="s">
        <v>1523</v>
      </c>
      <c r="F268" t="s">
        <v>1528</v>
      </c>
      <c r="G268" s="138" t="s">
        <v>70</v>
      </c>
      <c r="H268" t="s">
        <v>1526</v>
      </c>
      <c r="I268" t="s">
        <v>4383</v>
      </c>
      <c r="J268" t="s">
        <v>310</v>
      </c>
      <c r="K268" t="s">
        <v>120</v>
      </c>
      <c r="L268" t="s">
        <v>1524</v>
      </c>
      <c r="M268" s="1">
        <v>44995</v>
      </c>
      <c r="N268" s="69">
        <v>0.35952546296296295</v>
      </c>
      <c r="P268" s="17">
        <v>2011</v>
      </c>
      <c r="Q268" s="1" t="s">
        <v>21139</v>
      </c>
      <c r="R268" s="1">
        <v>44995</v>
      </c>
      <c r="S268" s="1" t="s">
        <v>4384</v>
      </c>
      <c r="T268" s="1"/>
      <c r="U268" s="156"/>
      <c r="V268" s="156"/>
      <c r="W268" s="156"/>
      <c r="X268" s="1" t="s">
        <v>21098</v>
      </c>
      <c r="AB268">
        <v>0</v>
      </c>
      <c r="AC268" s="1">
        <v>0</v>
      </c>
      <c r="AD268">
        <v>0</v>
      </c>
      <c r="AE268" s="1">
        <v>44995</v>
      </c>
    </row>
    <row r="269" spans="1:31" hidden="1">
      <c r="A269" s="1">
        <v>44995</v>
      </c>
      <c r="B269" s="16">
        <v>0.36458333333333331</v>
      </c>
      <c r="C269">
        <v>112601</v>
      </c>
      <c r="D269" t="s">
        <v>101</v>
      </c>
      <c r="E269" s="4" t="s">
        <v>1898</v>
      </c>
      <c r="F269" t="s">
        <v>1903</v>
      </c>
      <c r="G269" s="138" t="s">
        <v>71</v>
      </c>
      <c r="H269" t="s">
        <v>1901</v>
      </c>
      <c r="I269" t="s">
        <v>4383</v>
      </c>
      <c r="J269" t="s">
        <v>231</v>
      </c>
      <c r="K269" t="s">
        <v>120</v>
      </c>
      <c r="M269" s="1"/>
      <c r="N269" s="69"/>
      <c r="O269">
        <v>112676</v>
      </c>
      <c r="P269" s="17">
        <v>2021</v>
      </c>
      <c r="Q269" s="1" t="s">
        <v>21140</v>
      </c>
      <c r="R269" s="1">
        <v>44998</v>
      </c>
      <c r="S269" s="1" t="s">
        <v>4384</v>
      </c>
      <c r="T269" s="1"/>
      <c r="U269" s="156"/>
      <c r="V269" s="156"/>
      <c r="W269" s="156"/>
      <c r="X269" s="1" t="s">
        <v>21098</v>
      </c>
      <c r="AB269">
        <v>0</v>
      </c>
      <c r="AC269" s="1">
        <v>0</v>
      </c>
      <c r="AD269">
        <v>0</v>
      </c>
      <c r="AE269" s="1">
        <v>44995</v>
      </c>
    </row>
    <row r="270" spans="1:31" hidden="1">
      <c r="A270" s="1">
        <v>44995</v>
      </c>
      <c r="B270" s="16">
        <v>0.36458333333333331</v>
      </c>
      <c r="C270">
        <v>112659</v>
      </c>
      <c r="D270" t="s">
        <v>103</v>
      </c>
      <c r="E270" s="4" t="s">
        <v>1446</v>
      </c>
      <c r="F270" t="s">
        <v>1451</v>
      </c>
      <c r="G270" s="138" t="s">
        <v>69</v>
      </c>
      <c r="H270" t="s">
        <v>4005</v>
      </c>
      <c r="I270" t="s">
        <v>4460</v>
      </c>
      <c r="J270" t="s">
        <v>4461</v>
      </c>
      <c r="K270" t="s">
        <v>4462</v>
      </c>
      <c r="L270" t="s">
        <v>1447</v>
      </c>
      <c r="M270" s="1">
        <v>44995</v>
      </c>
      <c r="N270" s="69">
        <v>0.38534722222222223</v>
      </c>
      <c r="P270" s="17">
        <v>2020</v>
      </c>
      <c r="Q270" s="1" t="s">
        <v>21138</v>
      </c>
      <c r="R270" s="1">
        <v>44995</v>
      </c>
      <c r="S270" s="1" t="s">
        <v>4384</v>
      </c>
      <c r="T270" s="1"/>
      <c r="U270" s="156"/>
      <c r="V270" s="156"/>
      <c r="W270" s="156"/>
      <c r="X270" s="1" t="s">
        <v>21098</v>
      </c>
      <c r="AB270">
        <v>0</v>
      </c>
      <c r="AC270" s="1">
        <v>0</v>
      </c>
      <c r="AD270">
        <v>0</v>
      </c>
      <c r="AE270" s="1">
        <v>44995</v>
      </c>
    </row>
    <row r="271" spans="1:31" hidden="1">
      <c r="A271" s="1">
        <v>44995</v>
      </c>
      <c r="B271" s="16">
        <v>0.36458333333333331</v>
      </c>
      <c r="C271">
        <v>112665</v>
      </c>
      <c r="D271" t="s">
        <v>99</v>
      </c>
      <c r="E271" s="4" t="s">
        <v>1530</v>
      </c>
      <c r="F271" t="s">
        <v>1535</v>
      </c>
      <c r="G271" s="138" t="s">
        <v>70</v>
      </c>
      <c r="H271" t="s">
        <v>1533</v>
      </c>
      <c r="I271" t="s">
        <v>4383</v>
      </c>
      <c r="J271" t="s">
        <v>310</v>
      </c>
      <c r="K271" t="s">
        <v>119</v>
      </c>
      <c r="L271" t="s">
        <v>1531</v>
      </c>
      <c r="M271" s="1">
        <v>44995</v>
      </c>
      <c r="N271" s="69">
        <v>0.37475694444444446</v>
      </c>
      <c r="P271" s="17">
        <v>2021</v>
      </c>
      <c r="Q271" s="1" t="s">
        <v>21131</v>
      </c>
      <c r="R271" s="1">
        <v>44995</v>
      </c>
      <c r="S271" s="1" t="s">
        <v>4384</v>
      </c>
      <c r="T271" s="1"/>
      <c r="U271" s="156"/>
      <c r="V271" s="156"/>
      <c r="W271" s="156" t="s">
        <v>45</v>
      </c>
      <c r="X271" s="1" t="s">
        <v>21098</v>
      </c>
      <c r="AB271">
        <v>0</v>
      </c>
      <c r="AC271" s="1">
        <v>0</v>
      </c>
      <c r="AD271">
        <v>0</v>
      </c>
      <c r="AE271" s="1">
        <v>44995</v>
      </c>
    </row>
    <row r="272" spans="1:31" hidden="1">
      <c r="A272" s="1">
        <v>44995</v>
      </c>
      <c r="B272" s="16">
        <v>0.375</v>
      </c>
      <c r="C272">
        <v>112402</v>
      </c>
      <c r="D272" t="s">
        <v>99</v>
      </c>
      <c r="E272" s="4" t="s">
        <v>2127</v>
      </c>
      <c r="F272" t="s">
        <v>2131</v>
      </c>
      <c r="G272" s="138" t="s">
        <v>71</v>
      </c>
      <c r="H272" t="s">
        <v>222</v>
      </c>
      <c r="I272" t="s">
        <v>4383</v>
      </c>
      <c r="J272" t="s">
        <v>451</v>
      </c>
      <c r="K272" t="s">
        <v>118</v>
      </c>
      <c r="M272" s="1"/>
      <c r="N272" s="69"/>
      <c r="O272">
        <v>112703</v>
      </c>
      <c r="P272" s="17">
        <v>2020</v>
      </c>
      <c r="Q272" s="1" t="s">
        <v>21141</v>
      </c>
      <c r="R272" s="1">
        <v>44845</v>
      </c>
      <c r="S272" s="1" t="s">
        <v>4384</v>
      </c>
      <c r="T272" s="1"/>
      <c r="U272" s="156"/>
      <c r="V272" s="156"/>
      <c r="W272" s="156"/>
      <c r="X272" s="1" t="s">
        <v>21098</v>
      </c>
      <c r="AB272" t="s">
        <v>19950</v>
      </c>
      <c r="AC272" s="1">
        <v>44995</v>
      </c>
      <c r="AD272" t="s">
        <v>21046</v>
      </c>
      <c r="AE272" s="1">
        <v>1</v>
      </c>
    </row>
    <row r="273" spans="1:31" hidden="1">
      <c r="A273" s="1">
        <v>44995</v>
      </c>
      <c r="B273" s="16">
        <v>0.375</v>
      </c>
      <c r="C273">
        <v>112447</v>
      </c>
      <c r="D273" t="s">
        <v>97</v>
      </c>
      <c r="E273" s="4" t="s">
        <v>1663</v>
      </c>
      <c r="F273" t="s">
        <v>1668</v>
      </c>
      <c r="G273" s="138" t="s">
        <v>69</v>
      </c>
      <c r="H273" t="s">
        <v>1666</v>
      </c>
      <c r="I273" t="s">
        <v>4383</v>
      </c>
      <c r="J273" t="s">
        <v>367</v>
      </c>
      <c r="K273" t="s">
        <v>119</v>
      </c>
      <c r="L273" t="s">
        <v>1664</v>
      </c>
      <c r="M273" s="1">
        <v>44995</v>
      </c>
      <c r="N273" s="69">
        <v>0.38918981481481479</v>
      </c>
      <c r="P273" s="17">
        <v>2016</v>
      </c>
      <c r="Q273" s="1" t="s">
        <v>21142</v>
      </c>
      <c r="R273" s="1">
        <v>44995</v>
      </c>
      <c r="S273" s="1" t="s">
        <v>4384</v>
      </c>
      <c r="T273" s="1"/>
      <c r="U273" s="156"/>
      <c r="V273" s="156"/>
      <c r="W273" s="156" t="s">
        <v>45</v>
      </c>
      <c r="X273" s="1" t="s">
        <v>21098</v>
      </c>
      <c r="AB273">
        <v>0</v>
      </c>
      <c r="AC273" s="1">
        <v>0</v>
      </c>
      <c r="AD273">
        <v>0</v>
      </c>
      <c r="AE273" s="1">
        <v>44995</v>
      </c>
    </row>
    <row r="274" spans="1:31" hidden="1">
      <c r="A274" s="1">
        <v>44995</v>
      </c>
      <c r="B274" s="16">
        <v>0.375</v>
      </c>
      <c r="C274">
        <v>112557</v>
      </c>
      <c r="D274" t="s">
        <v>97</v>
      </c>
      <c r="E274" s="4" t="s">
        <v>4463</v>
      </c>
      <c r="F274" t="s">
        <v>4464</v>
      </c>
      <c r="G274" s="138" t="s">
        <v>75</v>
      </c>
      <c r="H274" t="s">
        <v>4465</v>
      </c>
      <c r="I274" t="s">
        <v>4383</v>
      </c>
      <c r="J274" t="s">
        <v>367</v>
      </c>
      <c r="K274" t="s">
        <v>120</v>
      </c>
      <c r="M274" s="1"/>
      <c r="N274" s="69"/>
      <c r="P274" s="17">
        <v>2017</v>
      </c>
      <c r="Q274" s="1" t="s">
        <v>21143</v>
      </c>
      <c r="R274" s="1">
        <v>43866</v>
      </c>
      <c r="S274" s="1"/>
      <c r="T274" s="1"/>
      <c r="U274" s="156"/>
      <c r="V274" s="156"/>
      <c r="W274" s="156"/>
      <c r="X274" s="1" t="s">
        <v>21098</v>
      </c>
      <c r="AB274" t="e">
        <v>#N/A</v>
      </c>
      <c r="AC274" s="1" t="e">
        <v>#N/A</v>
      </c>
      <c r="AD274" t="e">
        <v>#N/A</v>
      </c>
      <c r="AE274" s="1" t="e">
        <v>#N/A</v>
      </c>
    </row>
    <row r="275" spans="1:31" hidden="1">
      <c r="A275" s="1">
        <v>44995</v>
      </c>
      <c r="B275" s="16">
        <v>0.375</v>
      </c>
      <c r="C275">
        <v>112673</v>
      </c>
      <c r="D275" t="s">
        <v>99</v>
      </c>
      <c r="E275" s="4" t="s">
        <v>1523</v>
      </c>
      <c r="F275" t="s">
        <v>1528</v>
      </c>
      <c r="G275" s="138" t="s">
        <v>70</v>
      </c>
      <c r="H275" t="s">
        <v>1526</v>
      </c>
      <c r="I275" t="s">
        <v>4383</v>
      </c>
      <c r="J275" t="s">
        <v>310</v>
      </c>
      <c r="K275" t="s">
        <v>120</v>
      </c>
      <c r="L275" t="s">
        <v>2901</v>
      </c>
      <c r="M275" s="1">
        <v>44995</v>
      </c>
      <c r="N275" s="69">
        <v>0.37277777777777782</v>
      </c>
      <c r="P275" s="17">
        <v>2011</v>
      </c>
      <c r="Q275" s="1" t="s">
        <v>21139</v>
      </c>
      <c r="R275" s="1">
        <v>44995</v>
      </c>
      <c r="S275" s="1" t="s">
        <v>4384</v>
      </c>
      <c r="T275" s="1"/>
      <c r="U275" s="156"/>
      <c r="V275" s="156"/>
      <c r="W275" s="156"/>
      <c r="X275" s="1" t="s">
        <v>21098</v>
      </c>
      <c r="AB275">
        <v>0</v>
      </c>
      <c r="AC275" s="1">
        <v>0</v>
      </c>
      <c r="AD275">
        <v>0</v>
      </c>
      <c r="AE275" s="1">
        <v>44995</v>
      </c>
    </row>
    <row r="276" spans="1:31" hidden="1">
      <c r="A276" s="1">
        <v>44995</v>
      </c>
      <c r="B276" s="16">
        <v>0.39583333333333331</v>
      </c>
      <c r="C276">
        <v>112549</v>
      </c>
      <c r="D276" t="s">
        <v>97</v>
      </c>
      <c r="E276" s="4" t="s">
        <v>1537</v>
      </c>
      <c r="F276" t="s">
        <v>1542</v>
      </c>
      <c r="G276" s="138" t="s">
        <v>71</v>
      </c>
      <c r="H276" t="s">
        <v>1540</v>
      </c>
      <c r="I276" t="s">
        <v>4383</v>
      </c>
      <c r="J276" t="s">
        <v>410</v>
      </c>
      <c r="K276" t="s">
        <v>119</v>
      </c>
      <c r="M276" s="1"/>
      <c r="N276" s="69"/>
      <c r="O276">
        <v>112597</v>
      </c>
      <c r="P276" s="17">
        <v>2022</v>
      </c>
      <c r="Q276" s="1" t="s">
        <v>21144</v>
      </c>
      <c r="R276" s="1">
        <v>44995</v>
      </c>
      <c r="S276" s="1" t="s">
        <v>4384</v>
      </c>
      <c r="T276" s="1"/>
      <c r="U276" s="156"/>
      <c r="V276" s="156"/>
      <c r="W276" s="156"/>
      <c r="X276" s="1" t="s">
        <v>21098</v>
      </c>
      <c r="AB276" t="e">
        <v>#N/A</v>
      </c>
      <c r="AC276" s="1" t="e">
        <v>#N/A</v>
      </c>
      <c r="AD276" t="e">
        <v>#N/A</v>
      </c>
      <c r="AE276" s="1" t="e">
        <v>#N/A</v>
      </c>
    </row>
    <row r="277" spans="1:31" hidden="1">
      <c r="A277" s="1">
        <v>44995</v>
      </c>
      <c r="B277" s="16">
        <v>0.39583333333333331</v>
      </c>
      <c r="C277">
        <v>112635</v>
      </c>
      <c r="D277" t="s">
        <v>103</v>
      </c>
      <c r="E277" s="4" t="s">
        <v>1551</v>
      </c>
      <c r="F277" t="s">
        <v>1556</v>
      </c>
      <c r="G277" s="138" t="s">
        <v>69</v>
      </c>
      <c r="H277" t="s">
        <v>1554</v>
      </c>
      <c r="I277" t="s">
        <v>4383</v>
      </c>
      <c r="J277" t="s">
        <v>251</v>
      </c>
      <c r="K277" t="s">
        <v>120</v>
      </c>
      <c r="L277" t="s">
        <v>1552</v>
      </c>
      <c r="M277" s="1">
        <v>44995</v>
      </c>
      <c r="N277" s="69">
        <v>0.44253472222222223</v>
      </c>
      <c r="P277" s="17">
        <v>2016</v>
      </c>
      <c r="Q277" s="1" t="s">
        <v>21145</v>
      </c>
      <c r="R277" s="1">
        <v>44995</v>
      </c>
      <c r="S277" s="1" t="s">
        <v>4384</v>
      </c>
      <c r="T277" s="1"/>
      <c r="U277" s="156"/>
      <c r="V277" s="156"/>
      <c r="W277" s="156"/>
      <c r="X277" s="1" t="s">
        <v>21098</v>
      </c>
      <c r="AB277">
        <v>0</v>
      </c>
      <c r="AC277" s="1">
        <v>0</v>
      </c>
      <c r="AD277">
        <v>0</v>
      </c>
      <c r="AE277" s="1">
        <v>44995</v>
      </c>
    </row>
    <row r="278" spans="1:31" hidden="1">
      <c r="A278" s="1">
        <v>44995</v>
      </c>
      <c r="B278" s="16">
        <v>0.41666666666666669</v>
      </c>
      <c r="C278">
        <v>112505</v>
      </c>
      <c r="D278" t="s">
        <v>97</v>
      </c>
      <c r="E278" s="4" t="s">
        <v>1474</v>
      </c>
      <c r="F278" t="s">
        <v>1479</v>
      </c>
      <c r="G278" s="138" t="s">
        <v>70</v>
      </c>
      <c r="H278" t="s">
        <v>1477</v>
      </c>
      <c r="I278" t="s">
        <v>4383</v>
      </c>
      <c r="J278" t="s">
        <v>451</v>
      </c>
      <c r="K278" t="s">
        <v>119</v>
      </c>
      <c r="L278" t="s">
        <v>1475</v>
      </c>
      <c r="M278" s="1">
        <v>44994</v>
      </c>
      <c r="N278" s="69">
        <v>0.78554398148148152</v>
      </c>
      <c r="P278" s="17">
        <v>2020</v>
      </c>
      <c r="Q278" s="1" t="s">
        <v>21146</v>
      </c>
      <c r="R278" s="1">
        <v>44994</v>
      </c>
      <c r="S278" s="1" t="s">
        <v>4384</v>
      </c>
      <c r="T278" s="1"/>
      <c r="U278" s="156" t="s">
        <v>64</v>
      </c>
      <c r="V278" s="156"/>
      <c r="W278" s="156"/>
      <c r="X278" s="1" t="s">
        <v>21098</v>
      </c>
      <c r="AB278">
        <v>0</v>
      </c>
      <c r="AC278" s="1">
        <v>0</v>
      </c>
      <c r="AD278">
        <v>0</v>
      </c>
      <c r="AE278" s="1">
        <v>44995</v>
      </c>
    </row>
    <row r="279" spans="1:31" hidden="1">
      <c r="A279" s="1">
        <v>44995</v>
      </c>
      <c r="B279" s="16">
        <v>0.41666666666666669</v>
      </c>
      <c r="C279">
        <v>112597</v>
      </c>
      <c r="D279" t="s">
        <v>97</v>
      </c>
      <c r="E279" s="4" t="s">
        <v>1537</v>
      </c>
      <c r="F279" t="s">
        <v>1542</v>
      </c>
      <c r="G279" s="138" t="s">
        <v>70</v>
      </c>
      <c r="H279" t="s">
        <v>1540</v>
      </c>
      <c r="I279" t="s">
        <v>4383</v>
      </c>
      <c r="J279" t="s">
        <v>410</v>
      </c>
      <c r="K279" t="s">
        <v>118</v>
      </c>
      <c r="L279" t="s">
        <v>1538</v>
      </c>
      <c r="M279" s="1">
        <v>44995</v>
      </c>
      <c r="N279" s="69">
        <v>0.403287037037037</v>
      </c>
      <c r="P279" s="17">
        <v>2022</v>
      </c>
      <c r="Q279" s="1" t="s">
        <v>21144</v>
      </c>
      <c r="R279" s="1">
        <v>44995</v>
      </c>
      <c r="S279" s="1" t="s">
        <v>4384</v>
      </c>
      <c r="T279" s="1"/>
      <c r="U279" s="156"/>
      <c r="V279" s="156"/>
      <c r="W279" s="156"/>
      <c r="X279" s="1" t="s">
        <v>21098</v>
      </c>
      <c r="AB279">
        <v>0</v>
      </c>
      <c r="AC279" s="1">
        <v>0</v>
      </c>
      <c r="AD279">
        <v>0</v>
      </c>
      <c r="AE279" s="1">
        <v>44995</v>
      </c>
    </row>
    <row r="280" spans="1:31" hidden="1">
      <c r="A280" s="1">
        <v>44995</v>
      </c>
      <c r="B280" s="16">
        <v>0.41666666666666669</v>
      </c>
      <c r="C280">
        <v>112600</v>
      </c>
      <c r="D280" t="s">
        <v>99</v>
      </c>
      <c r="E280" s="4" t="s">
        <v>1544</v>
      </c>
      <c r="F280" t="s">
        <v>1549</v>
      </c>
      <c r="G280" s="138" t="s">
        <v>70</v>
      </c>
      <c r="H280" t="s">
        <v>1547</v>
      </c>
      <c r="I280" t="s">
        <v>4383</v>
      </c>
      <c r="J280" t="s">
        <v>231</v>
      </c>
      <c r="K280" t="s">
        <v>120</v>
      </c>
      <c r="L280" t="s">
        <v>1545</v>
      </c>
      <c r="M280" s="1">
        <v>44995</v>
      </c>
      <c r="N280" s="69">
        <v>0.42238425925925926</v>
      </c>
      <c r="P280" s="17">
        <v>2017</v>
      </c>
      <c r="Q280" s="1" t="s">
        <v>21147</v>
      </c>
      <c r="R280" s="1">
        <v>44995</v>
      </c>
      <c r="S280" s="1" t="s">
        <v>4384</v>
      </c>
      <c r="T280" s="1"/>
      <c r="U280" s="156"/>
      <c r="V280" s="156"/>
      <c r="W280" s="156"/>
      <c r="X280" s="1" t="s">
        <v>21098</v>
      </c>
      <c r="AB280">
        <v>0</v>
      </c>
      <c r="AC280" s="1">
        <v>0</v>
      </c>
      <c r="AD280">
        <v>0</v>
      </c>
      <c r="AE280" s="1">
        <v>44995</v>
      </c>
    </row>
    <row r="281" spans="1:31" hidden="1">
      <c r="A281" s="1">
        <v>44995</v>
      </c>
      <c r="B281" s="16">
        <v>0.4375</v>
      </c>
      <c r="C281">
        <v>112471</v>
      </c>
      <c r="D281" t="s">
        <v>97</v>
      </c>
      <c r="E281" s="4" t="s">
        <v>1608</v>
      </c>
      <c r="F281" t="s">
        <v>1613</v>
      </c>
      <c r="G281" s="138" t="s">
        <v>70</v>
      </c>
      <c r="H281" t="s">
        <v>1611</v>
      </c>
      <c r="I281" t="s">
        <v>4383</v>
      </c>
      <c r="J281" t="s">
        <v>509</v>
      </c>
      <c r="K281" t="s">
        <v>118</v>
      </c>
      <c r="L281" t="s">
        <v>1609</v>
      </c>
      <c r="M281" s="1">
        <v>44994</v>
      </c>
      <c r="N281" s="69">
        <v>0.74944444444444447</v>
      </c>
      <c r="P281" s="17">
        <v>2022</v>
      </c>
      <c r="Q281" s="1" t="s">
        <v>21148</v>
      </c>
      <c r="R281" s="1">
        <v>44994</v>
      </c>
      <c r="S281" s="1" t="s">
        <v>4384</v>
      </c>
      <c r="T281" s="1"/>
      <c r="U281" s="156"/>
      <c r="V281" s="156"/>
      <c r="W281" s="156"/>
      <c r="X281" s="1" t="s">
        <v>21098</v>
      </c>
      <c r="AB281">
        <v>0</v>
      </c>
      <c r="AC281" s="1">
        <v>0</v>
      </c>
      <c r="AD281">
        <v>0</v>
      </c>
      <c r="AE281" s="1">
        <v>44995</v>
      </c>
    </row>
    <row r="282" spans="1:31" hidden="1">
      <c r="A282" s="1">
        <v>44995</v>
      </c>
      <c r="B282" s="16">
        <v>0.45833333333333331</v>
      </c>
      <c r="C282">
        <v>110846</v>
      </c>
      <c r="D282" t="s">
        <v>97</v>
      </c>
      <c r="E282" s="4" t="s">
        <v>1558</v>
      </c>
      <c r="F282" t="s">
        <v>3730</v>
      </c>
      <c r="G282" s="138" t="s">
        <v>70</v>
      </c>
      <c r="H282" t="s">
        <v>1561</v>
      </c>
      <c r="I282" t="s">
        <v>4383</v>
      </c>
      <c r="J282" t="s">
        <v>223</v>
      </c>
      <c r="K282" t="s">
        <v>119</v>
      </c>
      <c r="L282" t="s">
        <v>1559</v>
      </c>
      <c r="M282" s="1">
        <v>44995</v>
      </c>
      <c r="N282" s="69">
        <v>0.45040509259259259</v>
      </c>
      <c r="P282" s="17">
        <v>2022</v>
      </c>
      <c r="Q282" s="1" t="s">
        <v>21149</v>
      </c>
      <c r="R282" s="1">
        <v>44995</v>
      </c>
      <c r="S282" s="1" t="s">
        <v>4384</v>
      </c>
      <c r="T282" s="1"/>
      <c r="U282" s="156"/>
      <c r="V282" s="156"/>
      <c r="W282" s="156"/>
      <c r="X282" s="1" t="s">
        <v>21098</v>
      </c>
      <c r="AB282">
        <v>0</v>
      </c>
      <c r="AC282" s="1">
        <v>0</v>
      </c>
      <c r="AD282">
        <v>0</v>
      </c>
      <c r="AE282" s="1">
        <v>44995</v>
      </c>
    </row>
    <row r="283" spans="1:31" hidden="1">
      <c r="A283" s="1">
        <v>44995</v>
      </c>
      <c r="B283" s="16">
        <v>0.45833333333333331</v>
      </c>
      <c r="C283">
        <v>112613</v>
      </c>
      <c r="D283" t="s">
        <v>103</v>
      </c>
      <c r="E283" s="4" t="s">
        <v>4017</v>
      </c>
      <c r="F283" t="s">
        <v>991</v>
      </c>
      <c r="G283" s="138" t="s">
        <v>69</v>
      </c>
      <c r="H283" t="s">
        <v>2462</v>
      </c>
      <c r="I283" t="s">
        <v>4466</v>
      </c>
      <c r="J283" t="s">
        <v>4018</v>
      </c>
      <c r="K283" t="s">
        <v>4467</v>
      </c>
      <c r="L283" t="s">
        <v>4468</v>
      </c>
      <c r="M283" s="1">
        <v>44995</v>
      </c>
      <c r="N283" s="69">
        <v>0.53719907407407408</v>
      </c>
      <c r="P283" s="17">
        <v>2018</v>
      </c>
      <c r="Q283" s="1" t="s">
        <v>21150</v>
      </c>
      <c r="R283" s="1">
        <v>44995</v>
      </c>
      <c r="S283" s="1"/>
      <c r="T283" s="1"/>
      <c r="U283" s="156"/>
      <c r="V283" s="156"/>
      <c r="W283" s="156"/>
      <c r="X283" s="1" t="s">
        <v>21098</v>
      </c>
      <c r="AB283">
        <v>0</v>
      </c>
      <c r="AC283" s="1">
        <v>0</v>
      </c>
      <c r="AD283">
        <v>0</v>
      </c>
      <c r="AE283" s="1">
        <v>44995</v>
      </c>
    </row>
    <row r="284" spans="1:31" hidden="1">
      <c r="A284" s="1">
        <v>44995</v>
      </c>
      <c r="B284" s="16">
        <v>0.45833333333333331</v>
      </c>
      <c r="C284">
        <v>112638</v>
      </c>
      <c r="D284" t="s">
        <v>101</v>
      </c>
      <c r="E284" s="4" t="s">
        <v>1565</v>
      </c>
      <c r="F284" t="s">
        <v>1570</v>
      </c>
      <c r="G284" s="138" t="s">
        <v>70</v>
      </c>
      <c r="H284" t="s">
        <v>1568</v>
      </c>
      <c r="I284" t="s">
        <v>4383</v>
      </c>
      <c r="J284" t="s">
        <v>231</v>
      </c>
      <c r="K284" t="s">
        <v>120</v>
      </c>
      <c r="L284" t="s">
        <v>1566</v>
      </c>
      <c r="M284" s="1">
        <v>44995</v>
      </c>
      <c r="N284" s="69">
        <v>0.46777777777777779</v>
      </c>
      <c r="P284" s="17">
        <v>2023</v>
      </c>
      <c r="Q284" s="1" t="s">
        <v>21151</v>
      </c>
      <c r="R284" s="1">
        <v>44995</v>
      </c>
      <c r="S284" s="1" t="s">
        <v>4384</v>
      </c>
      <c r="T284" s="1"/>
      <c r="U284" s="156"/>
      <c r="V284" s="156"/>
      <c r="W284" s="156"/>
      <c r="X284" s="1" t="s">
        <v>21098</v>
      </c>
      <c r="AB284">
        <v>0</v>
      </c>
      <c r="AC284" s="1">
        <v>0</v>
      </c>
      <c r="AD284">
        <v>0</v>
      </c>
      <c r="AE284" s="1">
        <v>44995</v>
      </c>
    </row>
    <row r="285" spans="1:31" hidden="1">
      <c r="A285" s="1">
        <v>44995</v>
      </c>
      <c r="B285" s="16">
        <v>0.46875</v>
      </c>
      <c r="C285">
        <v>112570</v>
      </c>
      <c r="D285" t="s">
        <v>101</v>
      </c>
      <c r="E285" s="4" t="s">
        <v>1481</v>
      </c>
      <c r="F285" t="s">
        <v>1486</v>
      </c>
      <c r="G285" s="138" t="s">
        <v>70</v>
      </c>
      <c r="H285" t="s">
        <v>1484</v>
      </c>
      <c r="I285" t="s">
        <v>4383</v>
      </c>
      <c r="J285" t="s">
        <v>295</v>
      </c>
      <c r="K285" t="s">
        <v>119</v>
      </c>
      <c r="L285" t="s">
        <v>1482</v>
      </c>
      <c r="M285" s="1">
        <v>44994</v>
      </c>
      <c r="N285" s="69">
        <v>0.79155092592592602</v>
      </c>
      <c r="P285" s="17">
        <v>2018</v>
      </c>
      <c r="Q285" s="1" t="s">
        <v>21152</v>
      </c>
      <c r="R285" s="1">
        <v>44994</v>
      </c>
      <c r="S285" s="1" t="s">
        <v>4384</v>
      </c>
      <c r="T285" s="1"/>
      <c r="U285" s="156"/>
      <c r="V285" s="156"/>
      <c r="W285" s="156"/>
      <c r="X285" s="1" t="s">
        <v>21098</v>
      </c>
      <c r="AB285">
        <v>0</v>
      </c>
      <c r="AC285" s="1">
        <v>0</v>
      </c>
      <c r="AD285">
        <v>0</v>
      </c>
      <c r="AE285" s="1">
        <v>44995</v>
      </c>
    </row>
    <row r="286" spans="1:31" hidden="1">
      <c r="A286" s="1">
        <v>44995</v>
      </c>
      <c r="B286" s="16">
        <v>0.47916666666666669</v>
      </c>
      <c r="C286">
        <v>112641</v>
      </c>
      <c r="D286" t="s">
        <v>103</v>
      </c>
      <c r="E286" s="4" t="s">
        <v>2255</v>
      </c>
      <c r="F286" t="s">
        <v>2259</v>
      </c>
      <c r="G286" s="138" t="s">
        <v>70</v>
      </c>
      <c r="H286" t="s">
        <v>1491</v>
      </c>
      <c r="I286" t="s">
        <v>4383</v>
      </c>
      <c r="J286" t="s">
        <v>244</v>
      </c>
      <c r="K286" t="s">
        <v>119</v>
      </c>
      <c r="L286" t="s">
        <v>4469</v>
      </c>
      <c r="M286" s="1">
        <v>44994</v>
      </c>
      <c r="N286" s="69">
        <v>0.79306712962962955</v>
      </c>
      <c r="P286" s="17">
        <v>2021</v>
      </c>
      <c r="Q286" s="1" t="s">
        <v>21153</v>
      </c>
      <c r="R286" s="1">
        <v>44994</v>
      </c>
      <c r="S286" s="1" t="s">
        <v>4384</v>
      </c>
      <c r="T286" s="1"/>
      <c r="U286" s="156" t="s">
        <v>4393</v>
      </c>
      <c r="V286" s="156" t="s">
        <v>64</v>
      </c>
      <c r="W286" s="156" t="s">
        <v>4393</v>
      </c>
      <c r="X286" s="1" t="s">
        <v>21098</v>
      </c>
      <c r="AB286">
        <v>0</v>
      </c>
      <c r="AC286" s="1">
        <v>0</v>
      </c>
      <c r="AD286">
        <v>0</v>
      </c>
      <c r="AE286" s="1">
        <v>44995</v>
      </c>
    </row>
    <row r="287" spans="1:31" hidden="1">
      <c r="A287" s="1">
        <v>44995</v>
      </c>
      <c r="B287" s="16">
        <v>0.47916666666666669</v>
      </c>
      <c r="C287">
        <v>112649</v>
      </c>
      <c r="D287" t="s">
        <v>99</v>
      </c>
      <c r="E287" s="4" t="s">
        <v>1670</v>
      </c>
      <c r="F287" t="s">
        <v>1674</v>
      </c>
      <c r="G287" s="138" t="s">
        <v>70</v>
      </c>
      <c r="H287" t="s">
        <v>1456</v>
      </c>
      <c r="I287" t="s">
        <v>4383</v>
      </c>
      <c r="J287" t="s">
        <v>451</v>
      </c>
      <c r="K287" t="s">
        <v>118</v>
      </c>
      <c r="L287" t="s">
        <v>1671</v>
      </c>
      <c r="M287" s="1">
        <v>44995</v>
      </c>
      <c r="N287" s="69">
        <v>0.48765046296296299</v>
      </c>
      <c r="P287" s="17">
        <v>2020</v>
      </c>
      <c r="Q287" s="1" t="s">
        <v>21154</v>
      </c>
      <c r="R287" s="1">
        <v>44995</v>
      </c>
      <c r="S287" s="1" t="s">
        <v>4384</v>
      </c>
      <c r="T287" s="1"/>
      <c r="U287" s="156"/>
      <c r="V287" s="156"/>
      <c r="W287" s="156" t="s">
        <v>45</v>
      </c>
      <c r="X287" s="1" t="s">
        <v>21098</v>
      </c>
      <c r="AB287">
        <v>0</v>
      </c>
      <c r="AC287" s="1">
        <v>0</v>
      </c>
      <c r="AD287">
        <v>0</v>
      </c>
      <c r="AE287" s="1">
        <v>44995</v>
      </c>
    </row>
    <row r="288" spans="1:31" hidden="1">
      <c r="A288" s="1">
        <v>44995</v>
      </c>
      <c r="B288" s="16">
        <v>0.5</v>
      </c>
      <c r="C288">
        <v>112625</v>
      </c>
      <c r="D288" t="s">
        <v>103</v>
      </c>
      <c r="E288" s="4" t="s">
        <v>1579</v>
      </c>
      <c r="F288" t="s">
        <v>1584</v>
      </c>
      <c r="G288" s="138" t="s">
        <v>70</v>
      </c>
      <c r="H288" t="s">
        <v>1582</v>
      </c>
      <c r="I288" t="s">
        <v>4383</v>
      </c>
      <c r="J288" t="s">
        <v>223</v>
      </c>
      <c r="K288" t="s">
        <v>118</v>
      </c>
      <c r="L288" t="s">
        <v>1580</v>
      </c>
      <c r="M288" s="1">
        <v>44995</v>
      </c>
      <c r="N288" s="69">
        <v>0.50123842592592593</v>
      </c>
      <c r="P288" s="17">
        <v>2022</v>
      </c>
      <c r="Q288" s="1" t="s">
        <v>21155</v>
      </c>
      <c r="R288" s="1">
        <v>44995</v>
      </c>
      <c r="S288" s="1" t="s">
        <v>4384</v>
      </c>
      <c r="T288" s="1"/>
      <c r="U288" s="156"/>
      <c r="V288" s="156"/>
      <c r="W288" s="156"/>
      <c r="X288" s="1" t="s">
        <v>21098</v>
      </c>
      <c r="AB288">
        <v>0</v>
      </c>
      <c r="AC288" s="1">
        <v>0</v>
      </c>
      <c r="AD288">
        <v>0</v>
      </c>
      <c r="AE288" s="1">
        <v>44995</v>
      </c>
    </row>
    <row r="289" spans="1:31" hidden="1">
      <c r="A289" s="1">
        <v>44995</v>
      </c>
      <c r="B289" s="16">
        <v>0.5</v>
      </c>
      <c r="C289">
        <v>112639</v>
      </c>
      <c r="D289" t="s">
        <v>103</v>
      </c>
      <c r="E289" s="4" t="s">
        <v>1572</v>
      </c>
      <c r="F289" t="s">
        <v>4020</v>
      </c>
      <c r="G289" s="138" t="s">
        <v>70</v>
      </c>
      <c r="H289" t="s">
        <v>1575</v>
      </c>
      <c r="I289" t="s">
        <v>4383</v>
      </c>
      <c r="J289" t="s">
        <v>215</v>
      </c>
      <c r="K289" t="s">
        <v>120</v>
      </c>
      <c r="L289" t="s">
        <v>1573</v>
      </c>
      <c r="M289" s="1">
        <v>44995</v>
      </c>
      <c r="N289" s="69">
        <v>0.48446759259259259</v>
      </c>
      <c r="P289" s="17">
        <v>2017</v>
      </c>
      <c r="Q289" s="1" t="s">
        <v>21156</v>
      </c>
      <c r="R289" s="1">
        <v>44995</v>
      </c>
      <c r="S289" s="1" t="s">
        <v>4384</v>
      </c>
      <c r="T289" s="1"/>
      <c r="U289" s="156"/>
      <c r="V289" s="156" t="s">
        <v>45</v>
      </c>
      <c r="W289" s="156"/>
      <c r="X289" s="1" t="s">
        <v>21098</v>
      </c>
      <c r="AB289">
        <v>0</v>
      </c>
      <c r="AC289" s="1">
        <v>0</v>
      </c>
      <c r="AD289">
        <v>0</v>
      </c>
      <c r="AE289" s="1">
        <v>44995</v>
      </c>
    </row>
    <row r="290" spans="1:31" hidden="1">
      <c r="A290" s="1">
        <v>44995</v>
      </c>
      <c r="B290" s="16">
        <v>0.5</v>
      </c>
      <c r="C290">
        <v>112651</v>
      </c>
      <c r="D290" t="s">
        <v>103</v>
      </c>
      <c r="E290" s="4" t="s">
        <v>1488</v>
      </c>
      <c r="F290" t="s">
        <v>1493</v>
      </c>
      <c r="G290" s="138" t="s">
        <v>70</v>
      </c>
      <c r="H290" t="s">
        <v>1491</v>
      </c>
      <c r="I290" t="s">
        <v>4383</v>
      </c>
      <c r="J290" t="s">
        <v>244</v>
      </c>
      <c r="K290" t="s">
        <v>119</v>
      </c>
      <c r="L290" t="s">
        <v>1489</v>
      </c>
      <c r="M290" s="1">
        <v>44994</v>
      </c>
      <c r="N290" s="69">
        <v>0.79633101851851851</v>
      </c>
      <c r="P290" s="17">
        <v>2022</v>
      </c>
      <c r="Q290" s="1" t="s">
        <v>21157</v>
      </c>
      <c r="R290" s="1">
        <v>44994</v>
      </c>
      <c r="S290" s="1" t="s">
        <v>4384</v>
      </c>
      <c r="T290" s="1"/>
      <c r="U290" s="156" t="s">
        <v>4393</v>
      </c>
      <c r="V290" s="156" t="s">
        <v>64</v>
      </c>
      <c r="W290" s="156" t="s">
        <v>4393</v>
      </c>
      <c r="X290" s="1" t="s">
        <v>21098</v>
      </c>
      <c r="AB290">
        <v>0</v>
      </c>
      <c r="AC290" s="1">
        <v>0</v>
      </c>
      <c r="AD290">
        <v>0</v>
      </c>
      <c r="AE290" s="1">
        <v>44995</v>
      </c>
    </row>
    <row r="291" spans="1:31" hidden="1">
      <c r="A291" s="1">
        <v>44995</v>
      </c>
      <c r="B291" s="16">
        <v>0.52083333333333337</v>
      </c>
      <c r="C291">
        <v>112643</v>
      </c>
      <c r="D291" t="s">
        <v>103</v>
      </c>
      <c r="E291" s="4" t="s">
        <v>1488</v>
      </c>
      <c r="F291" t="s">
        <v>1493</v>
      </c>
      <c r="G291" s="138" t="s">
        <v>71</v>
      </c>
      <c r="H291" t="s">
        <v>1491</v>
      </c>
      <c r="I291" t="s">
        <v>4383</v>
      </c>
      <c r="J291" t="s">
        <v>244</v>
      </c>
      <c r="K291" t="s">
        <v>119</v>
      </c>
      <c r="M291" s="1"/>
      <c r="N291" s="69"/>
      <c r="O291">
        <v>112651</v>
      </c>
      <c r="P291" s="17">
        <v>2022</v>
      </c>
      <c r="Q291" s="1" t="s">
        <v>21157</v>
      </c>
      <c r="R291" s="1">
        <v>44994</v>
      </c>
      <c r="S291" s="1" t="s">
        <v>4384</v>
      </c>
      <c r="T291" s="1"/>
      <c r="U291" s="156" t="s">
        <v>4393</v>
      </c>
      <c r="V291" s="156" t="s">
        <v>64</v>
      </c>
      <c r="W291" s="156" t="s">
        <v>4393</v>
      </c>
      <c r="X291" s="1" t="s">
        <v>21098</v>
      </c>
      <c r="AB291" t="e">
        <v>#N/A</v>
      </c>
      <c r="AC291" s="1" t="e">
        <v>#N/A</v>
      </c>
      <c r="AD291" t="e">
        <v>#N/A</v>
      </c>
      <c r="AE291" s="1" t="e">
        <v>#N/A</v>
      </c>
    </row>
    <row r="292" spans="1:31" hidden="1">
      <c r="A292" s="1">
        <v>44995</v>
      </c>
      <c r="B292" s="16">
        <v>0.52083333333333337</v>
      </c>
      <c r="C292">
        <v>112662</v>
      </c>
      <c r="D292" t="s">
        <v>99</v>
      </c>
      <c r="E292" s="4" t="s">
        <v>1592</v>
      </c>
      <c r="F292" t="s">
        <v>4022</v>
      </c>
      <c r="G292" s="138" t="s">
        <v>70</v>
      </c>
      <c r="H292" t="s">
        <v>1595</v>
      </c>
      <c r="I292" t="s">
        <v>4383</v>
      </c>
      <c r="J292" t="s">
        <v>244</v>
      </c>
      <c r="K292" t="s">
        <v>119</v>
      </c>
      <c r="L292" t="s">
        <v>1593</v>
      </c>
      <c r="M292" s="1">
        <v>44995</v>
      </c>
      <c r="N292" s="69">
        <v>0.52874999999999994</v>
      </c>
      <c r="P292" s="17">
        <v>2014</v>
      </c>
      <c r="Q292" s="1" t="s">
        <v>21158</v>
      </c>
      <c r="R292" s="1">
        <v>44995</v>
      </c>
      <c r="S292" s="1"/>
      <c r="T292" s="1"/>
      <c r="U292" s="156"/>
      <c r="V292" s="156"/>
      <c r="W292" s="156"/>
      <c r="X292" s="1" t="s">
        <v>21098</v>
      </c>
      <c r="AB292">
        <v>0</v>
      </c>
      <c r="AC292" s="1">
        <v>0</v>
      </c>
      <c r="AD292">
        <v>0</v>
      </c>
      <c r="AE292" s="1">
        <v>44995</v>
      </c>
    </row>
    <row r="293" spans="1:31" hidden="1">
      <c r="A293" s="1">
        <v>44995</v>
      </c>
      <c r="B293" s="16">
        <v>0.52083333333333337</v>
      </c>
      <c r="C293">
        <v>112672</v>
      </c>
      <c r="D293" t="s">
        <v>103</v>
      </c>
      <c r="E293" s="4" t="s">
        <v>4024</v>
      </c>
      <c r="F293" t="s">
        <v>4025</v>
      </c>
      <c r="G293" s="138" t="s">
        <v>70</v>
      </c>
      <c r="H293" t="s">
        <v>4026</v>
      </c>
      <c r="I293" t="s">
        <v>4383</v>
      </c>
      <c r="J293" t="s">
        <v>251</v>
      </c>
      <c r="K293" t="s">
        <v>118</v>
      </c>
      <c r="M293" s="1"/>
      <c r="N293" s="69"/>
      <c r="P293" s="17">
        <v>2016</v>
      </c>
      <c r="Q293" s="1" t="s">
        <v>21159</v>
      </c>
      <c r="R293" s="1">
        <v>44978</v>
      </c>
      <c r="S293" s="1" t="s">
        <v>4384</v>
      </c>
      <c r="T293" s="1"/>
      <c r="U293" s="156"/>
      <c r="V293" s="156"/>
      <c r="W293" s="156"/>
      <c r="X293" s="1" t="s">
        <v>21098</v>
      </c>
      <c r="AB293" t="s">
        <v>19946</v>
      </c>
      <c r="AC293" s="1">
        <v>44995</v>
      </c>
      <c r="AD293" t="s">
        <v>21047</v>
      </c>
      <c r="AE293" s="1">
        <v>0</v>
      </c>
    </row>
    <row r="294" spans="1:31" hidden="1">
      <c r="A294" s="1">
        <v>44995</v>
      </c>
      <c r="B294" s="16">
        <v>0.52083333333333337</v>
      </c>
      <c r="C294">
        <v>112674</v>
      </c>
      <c r="D294" t="s">
        <v>101</v>
      </c>
      <c r="E294" s="4" t="s">
        <v>1586</v>
      </c>
      <c r="G294" s="138" t="s">
        <v>70</v>
      </c>
      <c r="H294" t="s">
        <v>230</v>
      </c>
      <c r="I294" t="s">
        <v>4383</v>
      </c>
      <c r="J294" t="s">
        <v>231</v>
      </c>
      <c r="K294" t="s">
        <v>120</v>
      </c>
      <c r="L294" t="s">
        <v>1587</v>
      </c>
      <c r="M294" s="1">
        <v>44995</v>
      </c>
      <c r="N294" s="69">
        <v>0.52760416666666665</v>
      </c>
      <c r="P294" s="17">
        <v>2019</v>
      </c>
      <c r="Q294" s="1" t="s">
        <v>21160</v>
      </c>
      <c r="R294" s="1">
        <v>44995</v>
      </c>
      <c r="S294" s="1" t="s">
        <v>4384</v>
      </c>
      <c r="T294" s="1"/>
      <c r="U294" s="156"/>
      <c r="V294" s="156"/>
      <c r="W294" s="156"/>
      <c r="X294" s="1" t="s">
        <v>21098</v>
      </c>
      <c r="AB294">
        <v>0</v>
      </c>
      <c r="AC294" s="1">
        <v>0</v>
      </c>
      <c r="AD294">
        <v>0</v>
      </c>
      <c r="AE294" s="1">
        <v>44995</v>
      </c>
    </row>
    <row r="295" spans="1:31" hidden="1">
      <c r="A295" s="1">
        <v>44995</v>
      </c>
      <c r="B295" s="16">
        <v>0.54166666666666663</v>
      </c>
      <c r="C295">
        <v>112628</v>
      </c>
      <c r="D295" t="s">
        <v>99</v>
      </c>
      <c r="E295" s="4" t="s">
        <v>2038</v>
      </c>
      <c r="F295" t="s">
        <v>2043</v>
      </c>
      <c r="G295" s="138" t="s">
        <v>70</v>
      </c>
      <c r="H295" t="s">
        <v>2041</v>
      </c>
      <c r="I295" t="s">
        <v>4383</v>
      </c>
      <c r="J295" t="s">
        <v>310</v>
      </c>
      <c r="K295" t="s">
        <v>119</v>
      </c>
      <c r="L295" t="s">
        <v>2039</v>
      </c>
      <c r="M295" s="1">
        <v>44995</v>
      </c>
      <c r="N295" s="69">
        <v>0.50965277777777784</v>
      </c>
      <c r="P295" s="17">
        <v>2015</v>
      </c>
      <c r="Q295" s="1" t="s">
        <v>21161</v>
      </c>
      <c r="R295" s="1">
        <v>44995</v>
      </c>
      <c r="S295" s="1" t="s">
        <v>4384</v>
      </c>
      <c r="T295" s="1"/>
      <c r="U295" s="156"/>
      <c r="V295" s="156"/>
      <c r="W295" s="156"/>
      <c r="X295" s="1" t="s">
        <v>21098</v>
      </c>
      <c r="AB295">
        <v>0</v>
      </c>
      <c r="AC295" s="1">
        <v>0</v>
      </c>
      <c r="AD295">
        <v>0</v>
      </c>
      <c r="AE295" s="1">
        <v>44995</v>
      </c>
    </row>
    <row r="296" spans="1:31" hidden="1">
      <c r="A296" s="1">
        <v>44996</v>
      </c>
      <c r="B296" s="16">
        <v>0.32291666666666669</v>
      </c>
      <c r="C296">
        <v>112661</v>
      </c>
      <c r="D296" t="s">
        <v>99</v>
      </c>
      <c r="E296" s="4" t="s">
        <v>1682</v>
      </c>
      <c r="F296" t="s">
        <v>1687</v>
      </c>
      <c r="G296" s="138" t="s">
        <v>69</v>
      </c>
      <c r="H296" t="s">
        <v>1685</v>
      </c>
      <c r="I296" t="s">
        <v>4383</v>
      </c>
      <c r="J296" t="s">
        <v>459</v>
      </c>
      <c r="K296" t="s">
        <v>120</v>
      </c>
      <c r="L296" t="s">
        <v>1683</v>
      </c>
      <c r="M296" s="1">
        <v>44996</v>
      </c>
      <c r="N296" s="69">
        <v>0.34024305555555556</v>
      </c>
      <c r="P296" s="17">
        <v>2020</v>
      </c>
      <c r="Q296" s="1" t="s">
        <v>21162</v>
      </c>
      <c r="R296" s="1">
        <v>44996</v>
      </c>
      <c r="S296" s="1" t="s">
        <v>4384</v>
      </c>
      <c r="T296" s="1"/>
      <c r="U296" s="156"/>
      <c r="V296" s="156"/>
      <c r="W296" s="156"/>
      <c r="X296" s="1" t="s">
        <v>21099</v>
      </c>
      <c r="AB296">
        <v>0</v>
      </c>
      <c r="AC296" s="1">
        <v>0</v>
      </c>
      <c r="AD296">
        <v>0</v>
      </c>
      <c r="AE296" s="1">
        <v>44996</v>
      </c>
    </row>
    <row r="297" spans="1:31" hidden="1">
      <c r="A297" s="1">
        <v>44996</v>
      </c>
      <c r="B297" s="16">
        <v>0.33333333333333331</v>
      </c>
      <c r="C297">
        <v>112467</v>
      </c>
      <c r="D297" t="s">
        <v>103</v>
      </c>
      <c r="E297" s="4" t="s">
        <v>4030</v>
      </c>
      <c r="F297" t="s">
        <v>4031</v>
      </c>
      <c r="G297" s="138" t="s">
        <v>71</v>
      </c>
      <c r="H297" t="s">
        <v>4032</v>
      </c>
      <c r="I297" t="s">
        <v>4383</v>
      </c>
      <c r="J297" t="s">
        <v>310</v>
      </c>
      <c r="K297" t="s">
        <v>120</v>
      </c>
      <c r="M297" s="1"/>
      <c r="N297" s="69"/>
      <c r="O297">
        <v>112715</v>
      </c>
      <c r="P297" s="17">
        <v>2013</v>
      </c>
      <c r="Q297" s="1" t="s">
        <v>21163</v>
      </c>
      <c r="R297" s="1">
        <v>43140</v>
      </c>
      <c r="S297" s="1"/>
      <c r="T297" s="1"/>
      <c r="U297" s="156"/>
      <c r="V297" s="156"/>
      <c r="W297" s="156"/>
      <c r="X297" s="1" t="s">
        <v>21099</v>
      </c>
      <c r="AB297" t="s">
        <v>19950</v>
      </c>
      <c r="AC297" s="1">
        <v>44996</v>
      </c>
      <c r="AD297" t="s">
        <v>21048</v>
      </c>
      <c r="AE297" s="1">
        <v>0</v>
      </c>
    </row>
    <row r="298" spans="1:31" hidden="1">
      <c r="A298" s="1">
        <v>44996</v>
      </c>
      <c r="B298" s="16">
        <v>0.33333333333333331</v>
      </c>
      <c r="C298">
        <v>112484</v>
      </c>
      <c r="D298" t="s">
        <v>103</v>
      </c>
      <c r="E298" s="4" t="s">
        <v>4033</v>
      </c>
      <c r="F298" t="s">
        <v>4034</v>
      </c>
      <c r="G298" s="138" t="s">
        <v>71</v>
      </c>
      <c r="H298" t="s">
        <v>4035</v>
      </c>
      <c r="I298" t="s">
        <v>4383</v>
      </c>
      <c r="J298" t="s">
        <v>231</v>
      </c>
      <c r="K298" t="s">
        <v>118</v>
      </c>
      <c r="M298" s="1"/>
      <c r="N298" s="69"/>
      <c r="P298" s="17">
        <v>2022</v>
      </c>
      <c r="Q298" s="1" t="s">
        <v>21164</v>
      </c>
      <c r="R298" s="1">
        <v>44968</v>
      </c>
      <c r="S298" s="1" t="s">
        <v>4384</v>
      </c>
      <c r="T298" s="1"/>
      <c r="U298" s="156"/>
      <c r="V298" s="156"/>
      <c r="W298" s="156"/>
      <c r="X298" s="1" t="s">
        <v>21099</v>
      </c>
      <c r="AB298" t="s">
        <v>19950</v>
      </c>
      <c r="AC298" s="1">
        <v>45014</v>
      </c>
      <c r="AD298" t="s">
        <v>21049</v>
      </c>
      <c r="AE298" s="1">
        <v>8</v>
      </c>
    </row>
    <row r="299" spans="1:31" hidden="1">
      <c r="A299" s="1">
        <v>44996</v>
      </c>
      <c r="B299" s="16">
        <v>0.33333333333333331</v>
      </c>
      <c r="C299">
        <v>112648</v>
      </c>
      <c r="D299" t="s">
        <v>101</v>
      </c>
      <c r="E299" s="4" t="s">
        <v>1864</v>
      </c>
      <c r="F299" t="s">
        <v>1869</v>
      </c>
      <c r="G299" s="138" t="s">
        <v>69</v>
      </c>
      <c r="H299" t="s">
        <v>1867</v>
      </c>
      <c r="I299" t="s">
        <v>4383</v>
      </c>
      <c r="J299" t="s">
        <v>410</v>
      </c>
      <c r="K299" t="s">
        <v>119</v>
      </c>
      <c r="L299" t="s">
        <v>1865</v>
      </c>
      <c r="M299" s="1">
        <v>44996</v>
      </c>
      <c r="N299" s="69">
        <v>0.45949074074074076</v>
      </c>
      <c r="P299" s="17">
        <v>2022</v>
      </c>
      <c r="Q299" s="1" t="s">
        <v>21165</v>
      </c>
      <c r="R299" s="1">
        <v>44996</v>
      </c>
      <c r="S299" s="1" t="s">
        <v>4384</v>
      </c>
      <c r="T299" s="1"/>
      <c r="U299" s="156"/>
      <c r="V299" s="156"/>
      <c r="W299" s="156"/>
      <c r="X299" s="1" t="s">
        <v>21099</v>
      </c>
      <c r="AB299">
        <v>0</v>
      </c>
      <c r="AC299" s="1">
        <v>0</v>
      </c>
      <c r="AD299">
        <v>0</v>
      </c>
      <c r="AE299" s="1">
        <v>44996</v>
      </c>
    </row>
    <row r="300" spans="1:31" hidden="1">
      <c r="A300" s="1">
        <v>44996</v>
      </c>
      <c r="B300" s="16">
        <v>0.34375</v>
      </c>
      <c r="C300">
        <v>112624</v>
      </c>
      <c r="D300" t="s">
        <v>99</v>
      </c>
      <c r="E300" s="4" t="s">
        <v>1696</v>
      </c>
      <c r="F300" t="s">
        <v>1701</v>
      </c>
      <c r="G300" s="138" t="s">
        <v>70</v>
      </c>
      <c r="H300" t="s">
        <v>1699</v>
      </c>
      <c r="I300" t="s">
        <v>4383</v>
      </c>
      <c r="J300" t="s">
        <v>251</v>
      </c>
      <c r="K300" t="s">
        <v>119</v>
      </c>
      <c r="L300" t="s">
        <v>1697</v>
      </c>
      <c r="M300" s="1">
        <v>44996</v>
      </c>
      <c r="N300" s="69">
        <v>0.34284722222222225</v>
      </c>
      <c r="P300" s="17">
        <v>2020</v>
      </c>
      <c r="Q300" s="1" t="s">
        <v>21166</v>
      </c>
      <c r="R300" s="1">
        <v>44996</v>
      </c>
      <c r="S300" s="1" t="s">
        <v>4384</v>
      </c>
      <c r="T300" s="1"/>
      <c r="U300" s="156"/>
      <c r="V300" s="156"/>
      <c r="W300" s="156" t="s">
        <v>45</v>
      </c>
      <c r="X300" s="1" t="s">
        <v>21099</v>
      </c>
      <c r="AB300">
        <v>0</v>
      </c>
      <c r="AC300" s="1">
        <v>0</v>
      </c>
      <c r="AD300">
        <v>0</v>
      </c>
      <c r="AE300" s="1">
        <v>44996</v>
      </c>
    </row>
    <row r="301" spans="1:31" hidden="1">
      <c r="A301" s="1">
        <v>44996</v>
      </c>
      <c r="B301" s="16">
        <v>0.34375</v>
      </c>
      <c r="C301">
        <v>112632</v>
      </c>
      <c r="D301" t="s">
        <v>101</v>
      </c>
      <c r="E301" s="4" t="s">
        <v>1689</v>
      </c>
      <c r="F301" t="s">
        <v>1694</v>
      </c>
      <c r="G301" s="138" t="s">
        <v>70</v>
      </c>
      <c r="H301" t="s">
        <v>1692</v>
      </c>
      <c r="I301" t="s">
        <v>4383</v>
      </c>
      <c r="J301" t="s">
        <v>295</v>
      </c>
      <c r="K301" t="s">
        <v>118</v>
      </c>
      <c r="L301" t="s">
        <v>1690</v>
      </c>
      <c r="M301" s="1">
        <v>44996</v>
      </c>
      <c r="N301" s="69">
        <v>0.34384259259259259</v>
      </c>
      <c r="P301" s="17">
        <v>2012</v>
      </c>
      <c r="Q301" s="1" t="s">
        <v>21167</v>
      </c>
      <c r="R301" s="1">
        <v>44996</v>
      </c>
      <c r="S301" s="1" t="s">
        <v>4384</v>
      </c>
      <c r="T301" s="1"/>
      <c r="U301" s="156"/>
      <c r="V301" s="156"/>
      <c r="W301" s="156"/>
      <c r="X301" s="1" t="s">
        <v>21099</v>
      </c>
      <c r="AB301">
        <v>0</v>
      </c>
      <c r="AC301" s="1">
        <v>0</v>
      </c>
      <c r="AD301">
        <v>0</v>
      </c>
      <c r="AE301" s="1">
        <v>44996</v>
      </c>
    </row>
    <row r="302" spans="1:31" hidden="1">
      <c r="A302" s="1">
        <v>44996</v>
      </c>
      <c r="B302" s="16">
        <v>0.35416666666666669</v>
      </c>
      <c r="C302">
        <v>112465</v>
      </c>
      <c r="D302" t="s">
        <v>97</v>
      </c>
      <c r="E302" s="4" t="s">
        <v>1703</v>
      </c>
      <c r="F302" t="s">
        <v>3730</v>
      </c>
      <c r="G302" s="138" t="s">
        <v>70</v>
      </c>
      <c r="H302" t="s">
        <v>1706</v>
      </c>
      <c r="I302" t="s">
        <v>4383</v>
      </c>
      <c r="J302" t="s">
        <v>310</v>
      </c>
      <c r="K302" t="s">
        <v>119</v>
      </c>
      <c r="L302" t="s">
        <v>1704</v>
      </c>
      <c r="M302" s="1">
        <v>44996</v>
      </c>
      <c r="N302" s="69">
        <v>0.35399305555555555</v>
      </c>
      <c r="P302" s="17">
        <v>2022</v>
      </c>
      <c r="Q302" s="1" t="s">
        <v>21168</v>
      </c>
      <c r="R302" s="1">
        <v>44996</v>
      </c>
      <c r="S302" s="1" t="s">
        <v>4384</v>
      </c>
      <c r="T302" s="1"/>
      <c r="U302" s="156"/>
      <c r="V302" s="156"/>
      <c r="W302" s="156" t="s">
        <v>45</v>
      </c>
      <c r="X302" s="1" t="s">
        <v>21099</v>
      </c>
      <c r="AB302">
        <v>0</v>
      </c>
      <c r="AC302" s="1">
        <v>0</v>
      </c>
      <c r="AD302">
        <v>0</v>
      </c>
      <c r="AE302" s="1">
        <v>44996</v>
      </c>
    </row>
    <row r="303" spans="1:31" hidden="1">
      <c r="A303" s="1">
        <v>44996</v>
      </c>
      <c r="B303" s="16">
        <v>0.35416666666666669</v>
      </c>
      <c r="C303">
        <v>112501</v>
      </c>
      <c r="D303" t="s">
        <v>101</v>
      </c>
      <c r="E303" s="4" t="s">
        <v>1710</v>
      </c>
      <c r="F303" t="s">
        <v>1715</v>
      </c>
      <c r="G303" s="138" t="s">
        <v>70</v>
      </c>
      <c r="H303" t="s">
        <v>1713</v>
      </c>
      <c r="I303" t="s">
        <v>4383</v>
      </c>
      <c r="J303" t="s">
        <v>459</v>
      </c>
      <c r="K303" t="s">
        <v>120</v>
      </c>
      <c r="L303" t="s">
        <v>1711</v>
      </c>
      <c r="M303" s="1">
        <v>44996</v>
      </c>
      <c r="N303" s="69">
        <v>0.3544444444444444</v>
      </c>
      <c r="P303" s="17">
        <v>2021</v>
      </c>
      <c r="Q303" s="1" t="s">
        <v>21169</v>
      </c>
      <c r="R303" s="1">
        <v>44996</v>
      </c>
      <c r="S303" s="1" t="s">
        <v>4384</v>
      </c>
      <c r="T303" s="1"/>
      <c r="U303" s="156"/>
      <c r="V303" s="156"/>
      <c r="W303" s="156"/>
      <c r="X303" s="1" t="s">
        <v>21099</v>
      </c>
      <c r="AB303">
        <v>0</v>
      </c>
      <c r="AC303" s="1">
        <v>0</v>
      </c>
      <c r="AD303">
        <v>0</v>
      </c>
      <c r="AE303" s="1">
        <v>44996</v>
      </c>
    </row>
    <row r="304" spans="1:31" hidden="1">
      <c r="A304" s="1">
        <v>44996</v>
      </c>
      <c r="B304" s="16">
        <v>0.36458333333333331</v>
      </c>
      <c r="C304">
        <v>112573</v>
      </c>
      <c r="D304" t="s">
        <v>99</v>
      </c>
      <c r="E304" s="4" t="s">
        <v>1717</v>
      </c>
      <c r="F304" t="s">
        <v>3730</v>
      </c>
      <c r="G304" s="138" t="s">
        <v>70</v>
      </c>
      <c r="H304" t="s">
        <v>1720</v>
      </c>
      <c r="I304" t="s">
        <v>4383</v>
      </c>
      <c r="J304" t="s">
        <v>231</v>
      </c>
      <c r="K304" t="s">
        <v>118</v>
      </c>
      <c r="L304" t="s">
        <v>1718</v>
      </c>
      <c r="M304" s="1">
        <v>44996</v>
      </c>
      <c r="N304" s="69">
        <v>0.36296296296296293</v>
      </c>
      <c r="P304" s="17">
        <v>2023</v>
      </c>
      <c r="Q304" s="1" t="s">
        <v>21170</v>
      </c>
      <c r="R304" s="1">
        <v>44996</v>
      </c>
      <c r="S304" s="1" t="s">
        <v>4384</v>
      </c>
      <c r="T304" s="1"/>
      <c r="U304" s="156"/>
      <c r="V304" s="156"/>
      <c r="W304" s="156"/>
      <c r="X304" s="1" t="s">
        <v>21099</v>
      </c>
      <c r="AB304">
        <v>0</v>
      </c>
      <c r="AC304" s="1">
        <v>0</v>
      </c>
      <c r="AD304">
        <v>0</v>
      </c>
      <c r="AE304" s="1">
        <v>44996</v>
      </c>
    </row>
    <row r="305" spans="1:31" hidden="1">
      <c r="A305" s="1">
        <v>44996</v>
      </c>
      <c r="B305" s="16">
        <v>0.36458333333333331</v>
      </c>
      <c r="C305">
        <v>112642</v>
      </c>
      <c r="D305" t="s">
        <v>101</v>
      </c>
      <c r="E305" s="4" t="s">
        <v>1724</v>
      </c>
      <c r="F305" t="s">
        <v>1729</v>
      </c>
      <c r="G305" s="138" t="s">
        <v>70</v>
      </c>
      <c r="H305" t="s">
        <v>1727</v>
      </c>
      <c r="I305" t="s">
        <v>4383</v>
      </c>
      <c r="J305" t="s">
        <v>310</v>
      </c>
      <c r="K305" t="s">
        <v>119</v>
      </c>
      <c r="L305" t="s">
        <v>1725</v>
      </c>
      <c r="M305" s="1">
        <v>44996</v>
      </c>
      <c r="N305" s="69">
        <v>0.36670138888888887</v>
      </c>
      <c r="P305" s="17">
        <v>2017</v>
      </c>
      <c r="Q305" s="1" t="s">
        <v>21171</v>
      </c>
      <c r="R305" s="1">
        <v>44996</v>
      </c>
      <c r="S305" s="1"/>
      <c r="T305" s="1"/>
      <c r="U305" s="156"/>
      <c r="V305" s="156"/>
      <c r="W305" s="156"/>
      <c r="X305" s="1" t="s">
        <v>21099</v>
      </c>
      <c r="AB305">
        <v>0</v>
      </c>
      <c r="AC305" s="1">
        <v>0</v>
      </c>
      <c r="AD305">
        <v>0</v>
      </c>
      <c r="AE305" s="1">
        <v>44996</v>
      </c>
    </row>
    <row r="306" spans="1:31" hidden="1">
      <c r="A306" s="1">
        <v>44996</v>
      </c>
      <c r="B306" s="16">
        <v>0.36458333333333331</v>
      </c>
      <c r="C306">
        <v>112646</v>
      </c>
      <c r="D306" t="s">
        <v>101</v>
      </c>
      <c r="E306" s="4" t="s">
        <v>1731</v>
      </c>
      <c r="F306" t="s">
        <v>1736</v>
      </c>
      <c r="G306" s="138" t="s">
        <v>70</v>
      </c>
      <c r="H306" t="s">
        <v>1734</v>
      </c>
      <c r="I306" t="s">
        <v>4383</v>
      </c>
      <c r="J306" t="s">
        <v>310</v>
      </c>
      <c r="K306" t="s">
        <v>120</v>
      </c>
      <c r="L306" t="s">
        <v>1732</v>
      </c>
      <c r="M306" s="1">
        <v>44996</v>
      </c>
      <c r="N306" s="69">
        <v>0.3669560185185185</v>
      </c>
      <c r="P306" s="17">
        <v>2014</v>
      </c>
      <c r="Q306" s="1" t="s">
        <v>21172</v>
      </c>
      <c r="R306" s="1">
        <v>44996</v>
      </c>
      <c r="S306" s="1" t="s">
        <v>4384</v>
      </c>
      <c r="T306" s="1"/>
      <c r="U306" s="156"/>
      <c r="V306" s="156"/>
      <c r="W306" s="156" t="s">
        <v>45</v>
      </c>
      <c r="X306" s="1" t="s">
        <v>21099</v>
      </c>
      <c r="AB306">
        <v>0</v>
      </c>
      <c r="AC306" s="1">
        <v>0</v>
      </c>
      <c r="AD306">
        <v>0</v>
      </c>
      <c r="AE306" s="1">
        <v>44996</v>
      </c>
    </row>
    <row r="307" spans="1:31" hidden="1">
      <c r="A307" s="1">
        <v>44996</v>
      </c>
      <c r="B307" s="16">
        <v>0.375</v>
      </c>
      <c r="C307">
        <v>112463</v>
      </c>
      <c r="D307" t="s">
        <v>97</v>
      </c>
      <c r="E307" s="4" t="s">
        <v>3345</v>
      </c>
      <c r="F307" t="s">
        <v>3730</v>
      </c>
      <c r="G307" s="138" t="s">
        <v>71</v>
      </c>
      <c r="H307" t="s">
        <v>3348</v>
      </c>
      <c r="I307" t="s">
        <v>4383</v>
      </c>
      <c r="J307" t="s">
        <v>367</v>
      </c>
      <c r="K307" t="s">
        <v>119</v>
      </c>
      <c r="M307" s="1"/>
      <c r="N307" s="69"/>
      <c r="O307">
        <v>112730</v>
      </c>
      <c r="P307" s="17">
        <v>2022</v>
      </c>
      <c r="Q307" s="1">
        <v>0</v>
      </c>
      <c r="R307" s="1">
        <v>44832</v>
      </c>
      <c r="S307" s="1" t="s">
        <v>4384</v>
      </c>
      <c r="T307" s="1"/>
      <c r="U307" s="156"/>
      <c r="V307" s="156"/>
      <c r="W307" s="156"/>
      <c r="X307" s="1" t="s">
        <v>21099</v>
      </c>
      <c r="AB307" t="s">
        <v>100</v>
      </c>
      <c r="AC307" s="1">
        <v>45009</v>
      </c>
      <c r="AD307" t="s">
        <v>21050</v>
      </c>
      <c r="AE307" s="1">
        <v>9</v>
      </c>
    </row>
    <row r="308" spans="1:31" hidden="1">
      <c r="A308" s="1">
        <v>44996</v>
      </c>
      <c r="B308" s="16">
        <v>0.375</v>
      </c>
      <c r="C308">
        <v>112478</v>
      </c>
      <c r="D308" t="s">
        <v>101</v>
      </c>
      <c r="E308" s="4" t="s">
        <v>1738</v>
      </c>
      <c r="F308" t="s">
        <v>1743</v>
      </c>
      <c r="G308" s="138" t="s">
        <v>70</v>
      </c>
      <c r="H308" t="s">
        <v>1741</v>
      </c>
      <c r="I308" t="s">
        <v>4383</v>
      </c>
      <c r="J308" t="s">
        <v>231</v>
      </c>
      <c r="K308" t="s">
        <v>118</v>
      </c>
      <c r="L308" t="s">
        <v>1739</v>
      </c>
      <c r="M308" s="1">
        <v>44996</v>
      </c>
      <c r="N308" s="69">
        <v>0.37969907407407405</v>
      </c>
      <c r="P308" s="17">
        <v>2022</v>
      </c>
      <c r="Q308" s="1" t="s">
        <v>21173</v>
      </c>
      <c r="R308" s="1">
        <v>44996</v>
      </c>
      <c r="S308" s="1" t="s">
        <v>4384</v>
      </c>
      <c r="T308" s="1"/>
      <c r="U308" s="156"/>
      <c r="V308" s="156"/>
      <c r="W308" s="156" t="s">
        <v>45</v>
      </c>
      <c r="X308" s="1" t="s">
        <v>21099</v>
      </c>
      <c r="AB308">
        <v>0</v>
      </c>
      <c r="AC308" s="1">
        <v>0</v>
      </c>
      <c r="AD308">
        <v>0</v>
      </c>
      <c r="AE308" s="1">
        <v>44996</v>
      </c>
    </row>
    <row r="309" spans="1:31" hidden="1">
      <c r="A309" s="1">
        <v>44996</v>
      </c>
      <c r="B309" s="16">
        <v>0.375</v>
      </c>
      <c r="C309">
        <v>112507</v>
      </c>
      <c r="D309" t="s">
        <v>101</v>
      </c>
      <c r="E309" s="4" t="s">
        <v>1675</v>
      </c>
      <c r="F309" t="s">
        <v>1680</v>
      </c>
      <c r="G309" s="138" t="s">
        <v>71</v>
      </c>
      <c r="H309" t="s">
        <v>4470</v>
      </c>
      <c r="I309" t="s">
        <v>4383</v>
      </c>
      <c r="J309" t="s">
        <v>338</v>
      </c>
      <c r="K309" t="s">
        <v>120</v>
      </c>
      <c r="M309" s="1"/>
      <c r="N309" s="69"/>
      <c r="O309">
        <v>112710</v>
      </c>
      <c r="P309" s="17">
        <v>2019</v>
      </c>
      <c r="Q309" s="1" t="s">
        <v>21174</v>
      </c>
      <c r="R309" s="1">
        <v>44995</v>
      </c>
      <c r="S309" s="1" t="s">
        <v>4384</v>
      </c>
      <c r="T309" s="1"/>
      <c r="U309" s="156"/>
      <c r="V309" s="156"/>
      <c r="W309" s="156"/>
      <c r="X309" s="1" t="s">
        <v>21099</v>
      </c>
      <c r="AB309" t="e">
        <v>#N/A</v>
      </c>
      <c r="AC309" s="1" t="e">
        <v>#N/A</v>
      </c>
      <c r="AD309" t="e">
        <v>#N/A</v>
      </c>
      <c r="AE309" s="1" t="e">
        <v>#N/A</v>
      </c>
    </row>
    <row r="310" spans="1:31" hidden="1">
      <c r="A310" s="1">
        <v>44996</v>
      </c>
      <c r="B310" s="16">
        <v>0.39583333333333331</v>
      </c>
      <c r="C310">
        <v>112583</v>
      </c>
      <c r="D310" t="s">
        <v>99</v>
      </c>
      <c r="E310" s="4" t="s">
        <v>1745</v>
      </c>
      <c r="F310" t="s">
        <v>1750</v>
      </c>
      <c r="G310" s="138" t="s">
        <v>70</v>
      </c>
      <c r="H310" t="s">
        <v>1748</v>
      </c>
      <c r="I310" t="s">
        <v>4383</v>
      </c>
      <c r="J310" t="s">
        <v>367</v>
      </c>
      <c r="K310" t="s">
        <v>118</v>
      </c>
      <c r="L310" t="s">
        <v>1746</v>
      </c>
      <c r="M310" s="1">
        <v>44996</v>
      </c>
      <c r="N310" s="69">
        <v>0.39862268518518523</v>
      </c>
      <c r="P310" s="17">
        <v>2008</v>
      </c>
      <c r="Q310" s="1" t="s">
        <v>21175</v>
      </c>
      <c r="R310" s="1">
        <v>44996</v>
      </c>
      <c r="S310" s="1" t="s">
        <v>4384</v>
      </c>
      <c r="T310" s="1"/>
      <c r="U310" s="156"/>
      <c r="V310" s="156"/>
      <c r="W310" s="156"/>
      <c r="X310" s="1" t="s">
        <v>21099</v>
      </c>
      <c r="AB310">
        <v>0</v>
      </c>
      <c r="AC310" s="1">
        <v>0</v>
      </c>
      <c r="AD310">
        <v>0</v>
      </c>
      <c r="AE310" s="1">
        <v>44996</v>
      </c>
    </row>
    <row r="311" spans="1:31" hidden="1">
      <c r="A311" s="1">
        <v>44996</v>
      </c>
      <c r="B311" s="16">
        <v>0.39583333333333331</v>
      </c>
      <c r="C311">
        <v>112677</v>
      </c>
      <c r="D311" t="s">
        <v>99</v>
      </c>
      <c r="E311" s="4" t="s">
        <v>2153</v>
      </c>
      <c r="F311" t="s">
        <v>2158</v>
      </c>
      <c r="G311" s="138" t="s">
        <v>71</v>
      </c>
      <c r="H311" t="s">
        <v>2156</v>
      </c>
      <c r="I311" t="s">
        <v>4383</v>
      </c>
      <c r="J311" t="s">
        <v>295</v>
      </c>
      <c r="K311" t="s">
        <v>119</v>
      </c>
      <c r="M311" s="1"/>
      <c r="N311" s="69"/>
      <c r="O311">
        <v>112729</v>
      </c>
      <c r="P311" s="17">
        <v>2014</v>
      </c>
      <c r="Q311" s="1" t="s">
        <v>21176</v>
      </c>
      <c r="R311" s="1">
        <v>44733</v>
      </c>
      <c r="S311" s="1" t="s">
        <v>4384</v>
      </c>
      <c r="T311" s="1"/>
      <c r="U311" s="156"/>
      <c r="V311" s="156"/>
      <c r="W311" s="156"/>
      <c r="X311" s="1" t="s">
        <v>21099</v>
      </c>
      <c r="AB311" t="s">
        <v>19950</v>
      </c>
      <c r="AC311" s="1">
        <v>44996</v>
      </c>
      <c r="AD311" t="s">
        <v>21032</v>
      </c>
      <c r="AE311" s="1">
        <v>1</v>
      </c>
    </row>
    <row r="312" spans="1:31" hidden="1">
      <c r="A312" s="1">
        <v>44996</v>
      </c>
      <c r="B312" s="16">
        <v>0.41666666666666669</v>
      </c>
      <c r="C312">
        <v>112511</v>
      </c>
      <c r="D312" t="s">
        <v>99</v>
      </c>
      <c r="E312" s="4" t="s">
        <v>2673</v>
      </c>
      <c r="F312" t="s">
        <v>2678</v>
      </c>
      <c r="G312" s="138" t="s">
        <v>71</v>
      </c>
      <c r="H312" t="s">
        <v>2676</v>
      </c>
      <c r="I312" t="s">
        <v>4383</v>
      </c>
      <c r="J312" t="s">
        <v>251</v>
      </c>
      <c r="K312" t="s">
        <v>118</v>
      </c>
      <c r="M312" s="1"/>
      <c r="N312" s="69"/>
      <c r="O312">
        <v>112733</v>
      </c>
      <c r="P312" s="17">
        <v>2021</v>
      </c>
      <c r="Q312" s="1" t="s">
        <v>21177</v>
      </c>
      <c r="R312" s="1">
        <v>44828</v>
      </c>
      <c r="S312" s="1" t="s">
        <v>4384</v>
      </c>
      <c r="T312" s="1"/>
      <c r="U312" s="156"/>
      <c r="V312" s="156"/>
      <c r="W312" s="156"/>
      <c r="X312" s="1" t="s">
        <v>21099</v>
      </c>
      <c r="AB312" t="s">
        <v>19950</v>
      </c>
      <c r="AC312" s="1">
        <v>44998</v>
      </c>
      <c r="AD312" t="s">
        <v>21046</v>
      </c>
      <c r="AE312" s="1">
        <v>5</v>
      </c>
    </row>
    <row r="313" spans="1:31" hidden="1">
      <c r="A313" s="1">
        <v>44996</v>
      </c>
      <c r="B313" s="16">
        <v>0.41666666666666669</v>
      </c>
      <c r="C313">
        <v>112553</v>
      </c>
      <c r="D313" t="s">
        <v>97</v>
      </c>
      <c r="E313" s="4" t="s">
        <v>1752</v>
      </c>
      <c r="F313" t="s">
        <v>1757</v>
      </c>
      <c r="G313" s="138" t="s">
        <v>70</v>
      </c>
      <c r="H313" t="s">
        <v>1755</v>
      </c>
      <c r="I313" t="s">
        <v>4383</v>
      </c>
      <c r="J313" t="s">
        <v>1038</v>
      </c>
      <c r="K313" t="s">
        <v>120</v>
      </c>
      <c r="L313" t="s">
        <v>1753</v>
      </c>
      <c r="M313" s="1">
        <v>44996</v>
      </c>
      <c r="N313" s="69">
        <v>0.42225694444444445</v>
      </c>
      <c r="P313" s="17">
        <v>2020</v>
      </c>
      <c r="Q313" s="1" t="s">
        <v>21178</v>
      </c>
      <c r="R313" s="1">
        <v>44996</v>
      </c>
      <c r="S313" s="1" t="s">
        <v>4384</v>
      </c>
      <c r="T313" s="1"/>
      <c r="U313" s="156"/>
      <c r="V313" s="156"/>
      <c r="W313" s="156"/>
      <c r="X313" s="1" t="s">
        <v>21099</v>
      </c>
      <c r="AB313">
        <v>0</v>
      </c>
      <c r="AC313" s="1">
        <v>0</v>
      </c>
      <c r="AD313">
        <v>0</v>
      </c>
      <c r="AE313" s="1">
        <v>44996</v>
      </c>
    </row>
    <row r="314" spans="1:31" hidden="1">
      <c r="A314" s="1">
        <v>44996</v>
      </c>
      <c r="B314" s="16">
        <v>0.41666666666666669</v>
      </c>
      <c r="C314">
        <v>112611</v>
      </c>
      <c r="D314" t="s">
        <v>101</v>
      </c>
      <c r="E314" s="4" t="s">
        <v>1759</v>
      </c>
      <c r="F314" t="s">
        <v>3730</v>
      </c>
      <c r="G314" s="138" t="s">
        <v>70</v>
      </c>
      <c r="H314" t="s">
        <v>1762</v>
      </c>
      <c r="I314" t="s">
        <v>4383</v>
      </c>
      <c r="J314" t="s">
        <v>1038</v>
      </c>
      <c r="K314" t="s">
        <v>119</v>
      </c>
      <c r="L314" t="s">
        <v>1760</v>
      </c>
      <c r="M314" s="1">
        <v>44996</v>
      </c>
      <c r="N314" s="69">
        <v>0.42527777777777781</v>
      </c>
      <c r="P314" s="17">
        <v>2023</v>
      </c>
      <c r="Q314" s="1" t="s">
        <v>21179</v>
      </c>
      <c r="R314" s="1">
        <v>44996</v>
      </c>
      <c r="S314" s="1" t="s">
        <v>4384</v>
      </c>
      <c r="T314" s="1"/>
      <c r="U314" s="156"/>
      <c r="V314" s="156"/>
      <c r="W314" s="156" t="s">
        <v>45</v>
      </c>
      <c r="X314" s="1" t="s">
        <v>21099</v>
      </c>
      <c r="AB314">
        <v>0</v>
      </c>
      <c r="AC314" s="1">
        <v>0</v>
      </c>
      <c r="AD314">
        <v>0</v>
      </c>
      <c r="AE314" s="1">
        <v>44996</v>
      </c>
    </row>
    <row r="315" spans="1:31" hidden="1">
      <c r="A315" s="1">
        <v>44996</v>
      </c>
      <c r="B315" s="16">
        <v>0.4375</v>
      </c>
      <c r="C315">
        <v>112617</v>
      </c>
      <c r="D315" t="s">
        <v>99</v>
      </c>
      <c r="E315" s="4" t="s">
        <v>1766</v>
      </c>
      <c r="F315" t="s">
        <v>4039</v>
      </c>
      <c r="G315" s="138" t="s">
        <v>69</v>
      </c>
      <c r="H315" t="s">
        <v>1769</v>
      </c>
      <c r="I315" t="s">
        <v>4383</v>
      </c>
      <c r="J315" t="s">
        <v>231</v>
      </c>
      <c r="K315" t="s">
        <v>120</v>
      </c>
      <c r="L315" t="s">
        <v>1767</v>
      </c>
      <c r="M315" s="1">
        <v>44996</v>
      </c>
      <c r="N315" s="69">
        <v>0.44792824074074072</v>
      </c>
      <c r="P315" s="17">
        <v>2018</v>
      </c>
      <c r="Q315" s="1" t="s">
        <v>21180</v>
      </c>
      <c r="R315" s="1">
        <v>44996</v>
      </c>
      <c r="S315" s="1" t="s">
        <v>4384</v>
      </c>
      <c r="T315" s="1"/>
      <c r="U315" s="156"/>
      <c r="V315" s="156"/>
      <c r="W315" s="156" t="s">
        <v>45</v>
      </c>
      <c r="X315" s="1" t="s">
        <v>21099</v>
      </c>
      <c r="AB315">
        <v>0</v>
      </c>
      <c r="AC315" s="1">
        <v>0</v>
      </c>
      <c r="AD315">
        <v>0</v>
      </c>
      <c r="AE315" s="1">
        <v>44996</v>
      </c>
    </row>
    <row r="316" spans="1:31" hidden="1">
      <c r="A316" s="1">
        <v>44996</v>
      </c>
      <c r="B316" s="16">
        <v>0.4375</v>
      </c>
      <c r="C316">
        <v>112619</v>
      </c>
      <c r="D316" t="s">
        <v>99</v>
      </c>
      <c r="E316" s="4" t="s">
        <v>2038</v>
      </c>
      <c r="F316" t="s">
        <v>2043</v>
      </c>
      <c r="G316" s="138" t="s">
        <v>71</v>
      </c>
      <c r="H316" t="s">
        <v>2041</v>
      </c>
      <c r="I316" t="s">
        <v>4383</v>
      </c>
      <c r="J316" t="s">
        <v>310</v>
      </c>
      <c r="K316" t="s">
        <v>119</v>
      </c>
      <c r="M316" s="1"/>
      <c r="N316" s="69"/>
      <c r="O316">
        <v>112628</v>
      </c>
      <c r="P316" s="17">
        <v>2015</v>
      </c>
      <c r="Q316" s="1" t="s">
        <v>21161</v>
      </c>
      <c r="R316" s="1">
        <v>44995</v>
      </c>
      <c r="S316" s="1" t="s">
        <v>4384</v>
      </c>
      <c r="T316" s="1"/>
      <c r="U316" s="156"/>
      <c r="V316" s="156"/>
      <c r="W316" s="156"/>
      <c r="X316" s="1" t="s">
        <v>21099</v>
      </c>
      <c r="AB316" t="e">
        <v>#N/A</v>
      </c>
      <c r="AC316" s="1" t="e">
        <v>#N/A</v>
      </c>
      <c r="AD316" t="e">
        <v>#N/A</v>
      </c>
      <c r="AE316" s="1" t="e">
        <v>#N/A</v>
      </c>
    </row>
    <row r="317" spans="1:31" hidden="1">
      <c r="A317" s="1">
        <v>44996</v>
      </c>
      <c r="B317" s="16">
        <v>0.4375</v>
      </c>
      <c r="C317">
        <v>112647</v>
      </c>
      <c r="D317" t="s">
        <v>99</v>
      </c>
      <c r="E317" s="4" t="s">
        <v>4041</v>
      </c>
      <c r="F317" t="s">
        <v>4042</v>
      </c>
      <c r="G317" s="138" t="s">
        <v>71</v>
      </c>
      <c r="H317" t="s">
        <v>4043</v>
      </c>
      <c r="I317" t="s">
        <v>4383</v>
      </c>
      <c r="J317" t="s">
        <v>231</v>
      </c>
      <c r="K317" t="s">
        <v>118</v>
      </c>
      <c r="M317" s="1"/>
      <c r="N317" s="69"/>
      <c r="P317" s="17">
        <v>2019</v>
      </c>
      <c r="Q317" s="1" t="s">
        <v>21181</v>
      </c>
      <c r="R317" s="1">
        <v>44949</v>
      </c>
      <c r="S317" s="1" t="s">
        <v>4384</v>
      </c>
      <c r="T317" s="1"/>
      <c r="U317" s="156"/>
      <c r="V317" s="156"/>
      <c r="W317" s="156"/>
      <c r="X317" s="1" t="s">
        <v>21099</v>
      </c>
      <c r="AB317" t="s">
        <v>19950</v>
      </c>
      <c r="AC317" s="1">
        <v>44998</v>
      </c>
      <c r="AD317" t="s">
        <v>21051</v>
      </c>
      <c r="AE317" s="1">
        <v>2</v>
      </c>
    </row>
    <row r="318" spans="1:31" hidden="1">
      <c r="A318" s="1">
        <v>44996</v>
      </c>
      <c r="B318" s="16">
        <v>0.4375</v>
      </c>
      <c r="C318">
        <v>112689</v>
      </c>
      <c r="D318" t="s">
        <v>99</v>
      </c>
      <c r="E318" s="4" t="s">
        <v>4471</v>
      </c>
      <c r="F318" t="s">
        <v>4472</v>
      </c>
      <c r="G318" s="138" t="s">
        <v>75</v>
      </c>
      <c r="H318" t="s">
        <v>4473</v>
      </c>
      <c r="I318" t="s">
        <v>4383</v>
      </c>
      <c r="J318" t="s">
        <v>338</v>
      </c>
      <c r="K318" t="s">
        <v>120</v>
      </c>
      <c r="M318" s="1"/>
      <c r="N318" s="69"/>
      <c r="P318" s="17">
        <v>2019</v>
      </c>
      <c r="Q318" s="1" t="s">
        <v>21182</v>
      </c>
      <c r="R318" s="1">
        <v>44725</v>
      </c>
      <c r="S318" s="1" t="s">
        <v>4384</v>
      </c>
      <c r="T318" s="1"/>
      <c r="U318" s="156"/>
      <c r="V318" s="156"/>
      <c r="W318" s="156"/>
      <c r="X318" s="1" t="s">
        <v>21099</v>
      </c>
      <c r="AB318" t="e">
        <v>#N/A</v>
      </c>
      <c r="AC318" s="1" t="e">
        <v>#N/A</v>
      </c>
      <c r="AD318" t="e">
        <v>#N/A</v>
      </c>
      <c r="AE318" s="1" t="e">
        <v>#N/A</v>
      </c>
    </row>
    <row r="319" spans="1:31" hidden="1">
      <c r="A319" s="1">
        <v>44996</v>
      </c>
      <c r="B319" s="16">
        <v>0.45833333333333331</v>
      </c>
      <c r="C319">
        <v>112568</v>
      </c>
      <c r="D319" t="s">
        <v>99</v>
      </c>
      <c r="E319" s="4" t="s">
        <v>1780</v>
      </c>
      <c r="F319" t="s">
        <v>4044</v>
      </c>
      <c r="G319" s="138" t="s">
        <v>69</v>
      </c>
      <c r="H319" t="s">
        <v>1783</v>
      </c>
      <c r="I319" t="s">
        <v>4383</v>
      </c>
      <c r="J319" t="s">
        <v>244</v>
      </c>
      <c r="K319" t="s">
        <v>119</v>
      </c>
      <c r="L319" t="s">
        <v>1781</v>
      </c>
      <c r="M319" s="1">
        <v>44996</v>
      </c>
      <c r="N319" s="69">
        <v>0.46937500000000004</v>
      </c>
      <c r="P319" s="17">
        <v>2018</v>
      </c>
      <c r="Q319" s="1" t="s">
        <v>21183</v>
      </c>
      <c r="R319" s="1">
        <v>44996</v>
      </c>
      <c r="S319" s="1" t="s">
        <v>4384</v>
      </c>
      <c r="T319" s="1"/>
      <c r="U319" s="156"/>
      <c r="V319" s="156"/>
      <c r="W319" s="156"/>
      <c r="X319" s="1" t="s">
        <v>21099</v>
      </c>
      <c r="AB319">
        <v>0</v>
      </c>
      <c r="AC319" s="1">
        <v>0</v>
      </c>
      <c r="AD319">
        <v>0</v>
      </c>
      <c r="AE319" s="1">
        <v>44996</v>
      </c>
    </row>
    <row r="320" spans="1:31" hidden="1">
      <c r="A320" s="1">
        <v>44996</v>
      </c>
      <c r="B320" s="16">
        <v>0.45833333333333331</v>
      </c>
      <c r="C320">
        <v>112614</v>
      </c>
      <c r="D320" t="s">
        <v>101</v>
      </c>
      <c r="E320" s="4" t="s">
        <v>1773</v>
      </c>
      <c r="F320" t="s">
        <v>1778</v>
      </c>
      <c r="G320" s="138" t="s">
        <v>70</v>
      </c>
      <c r="H320" t="s">
        <v>1776</v>
      </c>
      <c r="I320" t="s">
        <v>4383</v>
      </c>
      <c r="J320" t="s">
        <v>310</v>
      </c>
      <c r="K320" t="s">
        <v>120</v>
      </c>
      <c r="L320" t="s">
        <v>1774</v>
      </c>
      <c r="M320" s="1">
        <v>44996</v>
      </c>
      <c r="N320" s="69">
        <v>0.46531250000000002</v>
      </c>
      <c r="P320" s="17">
        <v>2017</v>
      </c>
      <c r="Q320" s="1" t="s">
        <v>21184</v>
      </c>
      <c r="R320" s="1">
        <v>44996</v>
      </c>
      <c r="S320" s="1" t="s">
        <v>4384</v>
      </c>
      <c r="T320" s="1"/>
      <c r="U320" s="156"/>
      <c r="V320" s="156"/>
      <c r="W320" s="156" t="s">
        <v>45</v>
      </c>
      <c r="X320" s="1" t="s">
        <v>21099</v>
      </c>
      <c r="AB320">
        <v>0</v>
      </c>
      <c r="AC320" s="1">
        <v>0</v>
      </c>
      <c r="AD320">
        <v>0</v>
      </c>
      <c r="AE320" s="1">
        <v>44996</v>
      </c>
    </row>
    <row r="321" spans="1:31" hidden="1">
      <c r="A321" s="1">
        <v>44996</v>
      </c>
      <c r="B321" s="16">
        <v>0.45833333333333331</v>
      </c>
      <c r="C321">
        <v>112652</v>
      </c>
      <c r="D321" t="s">
        <v>101</v>
      </c>
      <c r="E321" s="4" t="s">
        <v>1787</v>
      </c>
      <c r="F321" t="s">
        <v>1792</v>
      </c>
      <c r="G321" s="138" t="s">
        <v>69</v>
      </c>
      <c r="H321" t="s">
        <v>1790</v>
      </c>
      <c r="I321" t="s">
        <v>4383</v>
      </c>
      <c r="J321" t="s">
        <v>295</v>
      </c>
      <c r="K321" t="s">
        <v>118</v>
      </c>
      <c r="L321" t="s">
        <v>1788</v>
      </c>
      <c r="M321" s="1">
        <v>44996</v>
      </c>
      <c r="N321" s="69">
        <v>0.47505787037037034</v>
      </c>
      <c r="P321" s="17">
        <v>2018</v>
      </c>
      <c r="Q321" s="1" t="s">
        <v>21185</v>
      </c>
      <c r="R321" s="1">
        <v>44996</v>
      </c>
      <c r="S321" s="1" t="s">
        <v>4384</v>
      </c>
      <c r="T321" s="1"/>
      <c r="U321" s="156"/>
      <c r="V321" s="156"/>
      <c r="W321" s="156"/>
      <c r="X321" s="1" t="s">
        <v>21099</v>
      </c>
      <c r="AB321">
        <v>0</v>
      </c>
      <c r="AC321" s="1">
        <v>0</v>
      </c>
      <c r="AD321">
        <v>0</v>
      </c>
      <c r="AE321" s="1">
        <v>44996</v>
      </c>
    </row>
    <row r="322" spans="1:31" hidden="1">
      <c r="A322" s="1">
        <v>44996</v>
      </c>
      <c r="B322" s="16">
        <v>0.47916666666666669</v>
      </c>
      <c r="C322">
        <v>112678</v>
      </c>
      <c r="D322" t="s">
        <v>101</v>
      </c>
      <c r="E322" s="4" t="s">
        <v>1794</v>
      </c>
      <c r="F322" t="s">
        <v>1799</v>
      </c>
      <c r="G322" s="138" t="s">
        <v>70</v>
      </c>
      <c r="H322" t="s">
        <v>1797</v>
      </c>
      <c r="I322" t="s">
        <v>4383</v>
      </c>
      <c r="J322" t="s">
        <v>251</v>
      </c>
      <c r="K322" t="s">
        <v>120</v>
      </c>
      <c r="L322" t="s">
        <v>1795</v>
      </c>
      <c r="M322" s="1">
        <v>44996</v>
      </c>
      <c r="N322" s="69">
        <v>0.47671296296296295</v>
      </c>
      <c r="P322" s="17">
        <v>2018</v>
      </c>
      <c r="Q322" s="1" t="s">
        <v>21186</v>
      </c>
      <c r="R322" s="1">
        <v>44996</v>
      </c>
      <c r="S322" s="1" t="s">
        <v>4384</v>
      </c>
      <c r="T322" s="1"/>
      <c r="U322" s="156"/>
      <c r="V322" s="156"/>
      <c r="W322" s="156"/>
      <c r="X322" s="1" t="s">
        <v>21099</v>
      </c>
      <c r="AB322">
        <v>0</v>
      </c>
      <c r="AC322" s="1">
        <v>0</v>
      </c>
      <c r="AD322">
        <v>0</v>
      </c>
      <c r="AE322" s="1">
        <v>44996</v>
      </c>
    </row>
    <row r="323" spans="1:31" hidden="1">
      <c r="A323" s="1">
        <v>44996</v>
      </c>
      <c r="B323" s="16">
        <v>0.47916666666666669</v>
      </c>
      <c r="C323">
        <v>112681</v>
      </c>
      <c r="D323" t="s">
        <v>97</v>
      </c>
      <c r="E323" s="4" t="s">
        <v>1801</v>
      </c>
      <c r="F323" t="s">
        <v>1806</v>
      </c>
      <c r="G323" s="138" t="s">
        <v>70</v>
      </c>
      <c r="H323" t="s">
        <v>1804</v>
      </c>
      <c r="I323" t="s">
        <v>4383</v>
      </c>
      <c r="J323" t="s">
        <v>215</v>
      </c>
      <c r="K323" t="s">
        <v>118</v>
      </c>
      <c r="L323" t="s">
        <v>1802</v>
      </c>
      <c r="M323" s="1">
        <v>44996</v>
      </c>
      <c r="N323" s="69">
        <v>0.48290509259259262</v>
      </c>
      <c r="P323" s="17">
        <v>2016</v>
      </c>
      <c r="Q323" s="1" t="s">
        <v>21187</v>
      </c>
      <c r="R323" s="1">
        <v>44996</v>
      </c>
      <c r="S323" s="1" t="s">
        <v>4384</v>
      </c>
      <c r="T323" s="1"/>
      <c r="U323" s="156"/>
      <c r="V323" s="156"/>
      <c r="W323" s="156" t="s">
        <v>45</v>
      </c>
      <c r="X323" s="1" t="s">
        <v>21099</v>
      </c>
      <c r="AB323">
        <v>0</v>
      </c>
      <c r="AC323" s="1">
        <v>0</v>
      </c>
      <c r="AD323">
        <v>0</v>
      </c>
      <c r="AE323" s="1">
        <v>44996</v>
      </c>
    </row>
    <row r="324" spans="1:31" hidden="1">
      <c r="A324" s="1">
        <v>44996</v>
      </c>
      <c r="B324" s="16">
        <v>0.47916666666666669</v>
      </c>
      <c r="C324">
        <v>112682</v>
      </c>
      <c r="D324" t="s">
        <v>97</v>
      </c>
      <c r="E324" s="4" t="s">
        <v>1808</v>
      </c>
      <c r="F324" t="s">
        <v>1813</v>
      </c>
      <c r="G324" s="138" t="s">
        <v>70</v>
      </c>
      <c r="H324" t="s">
        <v>1811</v>
      </c>
      <c r="I324" t="s">
        <v>4383</v>
      </c>
      <c r="J324" t="s">
        <v>231</v>
      </c>
      <c r="K324" t="s">
        <v>119</v>
      </c>
      <c r="L324" t="s">
        <v>1809</v>
      </c>
      <c r="M324" s="1">
        <v>44996</v>
      </c>
      <c r="N324" s="69">
        <v>0.48557870370370365</v>
      </c>
      <c r="P324" s="17">
        <v>2020</v>
      </c>
      <c r="Q324" s="1" t="s">
        <v>21188</v>
      </c>
      <c r="R324" s="1">
        <v>44996</v>
      </c>
      <c r="S324" s="1" t="s">
        <v>4384</v>
      </c>
      <c r="T324" s="1"/>
      <c r="U324" s="156"/>
      <c r="V324" s="156"/>
      <c r="W324" s="156"/>
      <c r="X324" s="1" t="s">
        <v>21099</v>
      </c>
      <c r="AB324">
        <v>0</v>
      </c>
      <c r="AC324" s="1">
        <v>0</v>
      </c>
      <c r="AD324">
        <v>0</v>
      </c>
      <c r="AE324" s="1">
        <v>44996</v>
      </c>
    </row>
    <row r="325" spans="1:31" hidden="1">
      <c r="A325" s="1">
        <v>44996</v>
      </c>
      <c r="B325" s="16">
        <v>0.70833333333333337</v>
      </c>
      <c r="C325">
        <v>112710</v>
      </c>
      <c r="D325" t="s">
        <v>101</v>
      </c>
      <c r="E325" s="4" t="s">
        <v>1675</v>
      </c>
      <c r="F325" t="s">
        <v>1680</v>
      </c>
      <c r="G325" s="138" t="s">
        <v>70</v>
      </c>
      <c r="H325" t="s">
        <v>4470</v>
      </c>
      <c r="I325" t="s">
        <v>4383</v>
      </c>
      <c r="J325" t="s">
        <v>338</v>
      </c>
      <c r="K325" t="s">
        <v>118</v>
      </c>
      <c r="L325" t="s">
        <v>1676</v>
      </c>
      <c r="M325" s="1">
        <v>44995</v>
      </c>
      <c r="N325" s="69">
        <v>0.69554398148148155</v>
      </c>
      <c r="P325" s="17">
        <v>2019</v>
      </c>
      <c r="Q325" s="1" t="s">
        <v>21174</v>
      </c>
      <c r="R325" s="1">
        <v>44995</v>
      </c>
      <c r="S325" s="1" t="s">
        <v>4384</v>
      </c>
      <c r="T325" s="1"/>
      <c r="U325" s="156"/>
      <c r="V325" s="156"/>
      <c r="W325" s="156"/>
      <c r="X325" s="1" t="s">
        <v>21099</v>
      </c>
      <c r="AB325" t="e">
        <v>#N/A</v>
      </c>
      <c r="AC325" s="1" t="e">
        <v>#N/A</v>
      </c>
      <c r="AD325" t="e">
        <v>#N/A</v>
      </c>
      <c r="AE325" s="1" t="e">
        <v>#N/A</v>
      </c>
    </row>
    <row r="326" spans="1:31" hidden="1">
      <c r="A326" s="1">
        <v>44998</v>
      </c>
      <c r="B326" s="16">
        <v>0.33333333333333331</v>
      </c>
      <c r="C326">
        <v>111949</v>
      </c>
      <c r="D326" t="s">
        <v>101</v>
      </c>
      <c r="E326" s="4" t="s">
        <v>1878</v>
      </c>
      <c r="F326" t="s">
        <v>1883</v>
      </c>
      <c r="G326" s="138" t="s">
        <v>69</v>
      </c>
      <c r="H326" t="s">
        <v>1881</v>
      </c>
      <c r="I326" t="s">
        <v>4383</v>
      </c>
      <c r="J326" t="s">
        <v>310</v>
      </c>
      <c r="K326" t="s">
        <v>118</v>
      </c>
      <c r="L326" t="s">
        <v>1879</v>
      </c>
      <c r="M326" s="1">
        <v>44998</v>
      </c>
      <c r="N326" s="69">
        <v>0.34883101851851855</v>
      </c>
      <c r="P326" s="17">
        <v>2022</v>
      </c>
      <c r="Q326" s="1">
        <v>28518</v>
      </c>
      <c r="R326" s="1">
        <v>44998</v>
      </c>
      <c r="S326" s="1" t="s">
        <v>4384</v>
      </c>
      <c r="T326" s="1"/>
      <c r="U326" s="156"/>
      <c r="V326" s="156"/>
      <c r="W326" s="156"/>
      <c r="X326" s="1" t="s">
        <v>21100</v>
      </c>
      <c r="AB326">
        <v>0</v>
      </c>
      <c r="AC326" s="1">
        <v>0</v>
      </c>
      <c r="AD326">
        <v>0</v>
      </c>
      <c r="AE326" s="1">
        <v>44998</v>
      </c>
    </row>
    <row r="327" spans="1:31" hidden="1">
      <c r="A327" s="1">
        <v>44998</v>
      </c>
      <c r="B327" s="16">
        <v>0.33333333333333331</v>
      </c>
      <c r="C327">
        <v>112554</v>
      </c>
      <c r="D327" t="s">
        <v>97</v>
      </c>
      <c r="E327" s="4" t="s">
        <v>2471</v>
      </c>
      <c r="F327" t="s">
        <v>2476</v>
      </c>
      <c r="G327" s="138" t="s">
        <v>75</v>
      </c>
      <c r="H327" t="s">
        <v>2474</v>
      </c>
      <c r="I327" t="s">
        <v>4383</v>
      </c>
      <c r="J327" t="s">
        <v>266</v>
      </c>
      <c r="K327" t="s">
        <v>120</v>
      </c>
      <c r="M327" s="1"/>
      <c r="N327" s="69"/>
      <c r="P327" s="17">
        <v>2021</v>
      </c>
      <c r="Q327" s="1">
        <v>40970</v>
      </c>
      <c r="R327" s="1">
        <v>44998</v>
      </c>
      <c r="S327" s="1" t="s">
        <v>4384</v>
      </c>
      <c r="T327" s="1"/>
      <c r="U327" s="156"/>
      <c r="V327" s="156"/>
      <c r="W327" s="156"/>
      <c r="X327" s="1" t="s">
        <v>21100</v>
      </c>
      <c r="AB327" t="e">
        <v>#N/A</v>
      </c>
      <c r="AC327" s="1" t="e">
        <v>#N/A</v>
      </c>
      <c r="AD327" t="e">
        <v>#N/A</v>
      </c>
      <c r="AE327" s="1" t="e">
        <v>#N/A</v>
      </c>
    </row>
    <row r="328" spans="1:31" hidden="1">
      <c r="A328" s="1">
        <v>44998</v>
      </c>
      <c r="B328" s="16">
        <v>0.33333333333333331</v>
      </c>
      <c r="C328">
        <v>112555</v>
      </c>
      <c r="D328" t="s">
        <v>101</v>
      </c>
      <c r="E328" s="4" t="s">
        <v>2471</v>
      </c>
      <c r="F328" t="s">
        <v>2476</v>
      </c>
      <c r="G328" s="138" t="s">
        <v>71</v>
      </c>
      <c r="H328" t="s">
        <v>2474</v>
      </c>
      <c r="I328" t="s">
        <v>4383</v>
      </c>
      <c r="J328" t="s">
        <v>266</v>
      </c>
      <c r="K328" t="s">
        <v>120</v>
      </c>
      <c r="M328" s="1"/>
      <c r="N328" s="69"/>
      <c r="O328">
        <v>112603</v>
      </c>
      <c r="P328" s="17">
        <v>2021</v>
      </c>
      <c r="Q328" s="1">
        <v>40970</v>
      </c>
      <c r="R328" s="1">
        <v>44998</v>
      </c>
      <c r="S328" s="1" t="s">
        <v>4384</v>
      </c>
      <c r="T328" s="1"/>
      <c r="U328" s="156"/>
      <c r="V328" s="156"/>
      <c r="W328" s="156"/>
      <c r="X328" s="1" t="s">
        <v>21100</v>
      </c>
      <c r="AB328" t="e">
        <v>#N/A</v>
      </c>
      <c r="AC328" s="1" t="e">
        <v>#N/A</v>
      </c>
      <c r="AD328" t="e">
        <v>#N/A</v>
      </c>
      <c r="AE328" s="1" t="e">
        <v>#N/A</v>
      </c>
    </row>
    <row r="329" spans="1:31" hidden="1">
      <c r="A329" s="1">
        <v>44998</v>
      </c>
      <c r="B329" s="16">
        <v>0.33333333333333331</v>
      </c>
      <c r="C329">
        <v>112616</v>
      </c>
      <c r="D329" t="s">
        <v>103</v>
      </c>
      <c r="E329" s="4">
        <v>91323313</v>
      </c>
      <c r="F329" t="s">
        <v>2232</v>
      </c>
      <c r="G329" s="138" t="s">
        <v>69</v>
      </c>
      <c r="H329" t="s">
        <v>2230</v>
      </c>
      <c r="I329" t="s">
        <v>4383</v>
      </c>
      <c r="J329" t="s">
        <v>231</v>
      </c>
      <c r="K329" t="s">
        <v>120</v>
      </c>
      <c r="L329" t="s">
        <v>2228</v>
      </c>
      <c r="M329" s="1">
        <v>44998</v>
      </c>
      <c r="N329" s="69">
        <v>0.34456018518518516</v>
      </c>
      <c r="P329" s="17">
        <v>2009</v>
      </c>
      <c r="Q329" s="1">
        <v>69253</v>
      </c>
      <c r="R329" s="1">
        <v>44998</v>
      </c>
      <c r="S329" s="1" t="s">
        <v>4384</v>
      </c>
      <c r="T329" s="1"/>
      <c r="U329" s="156"/>
      <c r="V329" s="156"/>
      <c r="W329" s="156"/>
      <c r="X329" s="1" t="s">
        <v>21100</v>
      </c>
      <c r="AB329">
        <v>0</v>
      </c>
      <c r="AC329" s="1">
        <v>0</v>
      </c>
      <c r="AD329">
        <v>0</v>
      </c>
      <c r="AE329" s="1">
        <v>44998</v>
      </c>
    </row>
    <row r="330" spans="1:31" hidden="1">
      <c r="A330" s="1">
        <v>44998</v>
      </c>
      <c r="B330" s="16">
        <v>0.33333333333333331</v>
      </c>
      <c r="C330">
        <v>112686</v>
      </c>
      <c r="D330" t="s">
        <v>97</v>
      </c>
      <c r="E330" s="4" t="s">
        <v>1961</v>
      </c>
      <c r="F330" t="s">
        <v>1966</v>
      </c>
      <c r="G330" s="138" t="s">
        <v>71</v>
      </c>
      <c r="H330" t="s">
        <v>1964</v>
      </c>
      <c r="I330" t="s">
        <v>4383</v>
      </c>
      <c r="J330" t="s">
        <v>244</v>
      </c>
      <c r="K330" t="s">
        <v>119</v>
      </c>
      <c r="M330" s="1"/>
      <c r="N330" s="69"/>
      <c r="O330">
        <v>112692</v>
      </c>
      <c r="P330" s="17">
        <v>2021</v>
      </c>
      <c r="Q330" s="1">
        <v>73115</v>
      </c>
      <c r="R330" s="1">
        <v>44998</v>
      </c>
      <c r="S330" s="1" t="s">
        <v>4384</v>
      </c>
      <c r="T330" s="1"/>
      <c r="U330" s="156"/>
      <c r="V330" s="156"/>
      <c r="W330" s="156" t="s">
        <v>45</v>
      </c>
      <c r="X330" s="1" t="s">
        <v>21100</v>
      </c>
      <c r="AB330" t="e">
        <v>#N/A</v>
      </c>
      <c r="AC330" s="1" t="e">
        <v>#N/A</v>
      </c>
      <c r="AD330" t="e">
        <v>#N/A</v>
      </c>
      <c r="AE330" s="1" t="e">
        <v>#N/A</v>
      </c>
    </row>
    <row r="331" spans="1:31" hidden="1">
      <c r="A331" s="1">
        <v>44998</v>
      </c>
      <c r="B331" s="16">
        <v>0.34375</v>
      </c>
      <c r="C331">
        <v>112586</v>
      </c>
      <c r="D331" t="s">
        <v>99</v>
      </c>
      <c r="E331" s="4" t="s">
        <v>1871</v>
      </c>
      <c r="F331" t="s">
        <v>1876</v>
      </c>
      <c r="G331" s="138" t="s">
        <v>70</v>
      </c>
      <c r="H331" t="s">
        <v>1874</v>
      </c>
      <c r="I331" t="s">
        <v>4383</v>
      </c>
      <c r="J331" t="s">
        <v>244</v>
      </c>
      <c r="K331" t="s">
        <v>119</v>
      </c>
      <c r="L331" t="s">
        <v>1872</v>
      </c>
      <c r="M331" s="1">
        <v>44998</v>
      </c>
      <c r="N331" s="69">
        <v>0.34079861111111115</v>
      </c>
      <c r="P331" s="17">
        <v>2020</v>
      </c>
      <c r="Q331" s="1">
        <v>44149</v>
      </c>
      <c r="R331" s="1">
        <v>44998</v>
      </c>
      <c r="S331" s="1" t="s">
        <v>4384</v>
      </c>
      <c r="T331" s="1"/>
      <c r="U331" s="156"/>
      <c r="V331" s="156"/>
      <c r="W331" s="156" t="s">
        <v>45</v>
      </c>
      <c r="X331" s="1" t="s">
        <v>21100</v>
      </c>
      <c r="AB331">
        <v>0</v>
      </c>
      <c r="AC331" s="1">
        <v>0</v>
      </c>
      <c r="AD331">
        <v>0</v>
      </c>
      <c r="AE331" s="1">
        <v>44998</v>
      </c>
    </row>
    <row r="332" spans="1:31" hidden="1">
      <c r="A332" s="1">
        <v>44998</v>
      </c>
      <c r="B332" s="16">
        <v>0.34375</v>
      </c>
      <c r="C332">
        <v>112618</v>
      </c>
      <c r="D332" t="s">
        <v>103</v>
      </c>
      <c r="E332" s="4">
        <v>91323313</v>
      </c>
      <c r="F332" t="s">
        <v>2232</v>
      </c>
      <c r="G332" s="138" t="s">
        <v>70</v>
      </c>
      <c r="H332" t="s">
        <v>2230</v>
      </c>
      <c r="I332" t="s">
        <v>4383</v>
      </c>
      <c r="J332" t="s">
        <v>231</v>
      </c>
      <c r="K332" t="s">
        <v>120</v>
      </c>
      <c r="L332" t="s">
        <v>2905</v>
      </c>
      <c r="M332" s="1">
        <v>44998</v>
      </c>
      <c r="N332" s="69">
        <v>0.34824074074074068</v>
      </c>
      <c r="P332" s="17">
        <v>2009</v>
      </c>
      <c r="Q332" s="1">
        <v>69253</v>
      </c>
      <c r="R332" s="1">
        <v>44998</v>
      </c>
      <c r="S332" s="1" t="s">
        <v>4384</v>
      </c>
      <c r="T332" s="1"/>
      <c r="U332" s="156"/>
      <c r="V332" s="156"/>
      <c r="W332" s="156"/>
      <c r="X332" s="1" t="s">
        <v>21100</v>
      </c>
      <c r="AB332">
        <v>0</v>
      </c>
      <c r="AC332" s="1">
        <v>0</v>
      </c>
      <c r="AD332">
        <v>0</v>
      </c>
      <c r="AE332" s="1">
        <v>44998</v>
      </c>
    </row>
    <row r="333" spans="1:31" hidden="1">
      <c r="A333" s="1">
        <v>44998</v>
      </c>
      <c r="B333" s="16">
        <v>0.34375</v>
      </c>
      <c r="C333">
        <v>112675</v>
      </c>
      <c r="D333" t="s">
        <v>99</v>
      </c>
      <c r="E333" s="4" t="s">
        <v>2052</v>
      </c>
      <c r="F333" t="s">
        <v>2056</v>
      </c>
      <c r="G333" s="138" t="s">
        <v>69</v>
      </c>
      <c r="H333" t="s">
        <v>1181</v>
      </c>
      <c r="I333" t="s">
        <v>4383</v>
      </c>
      <c r="J333" t="s">
        <v>338</v>
      </c>
      <c r="K333" t="s">
        <v>118</v>
      </c>
      <c r="L333" t="s">
        <v>2053</v>
      </c>
      <c r="M333" s="1">
        <v>44998</v>
      </c>
      <c r="N333" s="69">
        <v>0.35616898148148146</v>
      </c>
      <c r="P333" s="17">
        <v>2019</v>
      </c>
      <c r="Q333" s="1">
        <v>230829</v>
      </c>
      <c r="R333" s="1">
        <v>44998</v>
      </c>
      <c r="S333" s="1" t="s">
        <v>4384</v>
      </c>
      <c r="T333" s="1"/>
      <c r="U333" s="156"/>
      <c r="V333" s="156"/>
      <c r="W333" s="156"/>
      <c r="X333" s="1" t="s">
        <v>21100</v>
      </c>
      <c r="AB333">
        <v>0</v>
      </c>
      <c r="AC333" s="1">
        <v>0</v>
      </c>
      <c r="AD333">
        <v>0</v>
      </c>
      <c r="AE333" s="1">
        <v>44998</v>
      </c>
    </row>
    <row r="334" spans="1:31" hidden="1">
      <c r="A334" s="1">
        <v>44998</v>
      </c>
      <c r="B334" s="16">
        <v>0.35416666666666669</v>
      </c>
      <c r="C334">
        <v>112603</v>
      </c>
      <c r="D334" t="s">
        <v>101</v>
      </c>
      <c r="E334" s="4" t="s">
        <v>2471</v>
      </c>
      <c r="F334" t="s">
        <v>2476</v>
      </c>
      <c r="G334" s="138" t="s">
        <v>69</v>
      </c>
      <c r="H334" t="s">
        <v>2474</v>
      </c>
      <c r="I334" t="s">
        <v>4383</v>
      </c>
      <c r="J334" t="s">
        <v>266</v>
      </c>
      <c r="K334" t="s">
        <v>120</v>
      </c>
      <c r="L334" t="s">
        <v>2472</v>
      </c>
      <c r="M334" s="1">
        <v>44998</v>
      </c>
      <c r="N334" s="69">
        <v>0.39815972222222223</v>
      </c>
      <c r="P334" s="17">
        <v>2021</v>
      </c>
      <c r="Q334" s="1">
        <v>40970</v>
      </c>
      <c r="R334" s="1">
        <v>44998</v>
      </c>
      <c r="S334" s="1" t="s">
        <v>4384</v>
      </c>
      <c r="T334" s="1"/>
      <c r="U334" s="156"/>
      <c r="V334" s="156"/>
      <c r="W334" s="156"/>
      <c r="X334" s="1" t="s">
        <v>21100</v>
      </c>
      <c r="AB334">
        <v>0</v>
      </c>
      <c r="AC334" s="1">
        <v>0</v>
      </c>
      <c r="AD334">
        <v>0</v>
      </c>
      <c r="AE334" s="1">
        <v>44998</v>
      </c>
    </row>
    <row r="335" spans="1:31" hidden="1">
      <c r="A335" s="1">
        <v>44998</v>
      </c>
      <c r="B335" s="16">
        <v>0.35416666666666669</v>
      </c>
      <c r="C335">
        <v>112654</v>
      </c>
      <c r="D335" t="s">
        <v>99</v>
      </c>
      <c r="E335" s="4" t="s">
        <v>2005</v>
      </c>
      <c r="F335" t="s">
        <v>4051</v>
      </c>
      <c r="G335" s="138" t="s">
        <v>70</v>
      </c>
      <c r="H335" t="s">
        <v>2008</v>
      </c>
      <c r="I335" t="s">
        <v>4383</v>
      </c>
      <c r="J335" t="s">
        <v>295</v>
      </c>
      <c r="K335" t="s">
        <v>118</v>
      </c>
      <c r="L335" t="s">
        <v>2006</v>
      </c>
      <c r="M335" s="1">
        <v>44998</v>
      </c>
      <c r="N335" s="69">
        <v>0.36273148148148149</v>
      </c>
      <c r="P335" s="17">
        <v>2012</v>
      </c>
      <c r="Q335" s="1">
        <v>132059</v>
      </c>
      <c r="R335" s="1">
        <v>44998</v>
      </c>
      <c r="S335" s="1" t="s">
        <v>4384</v>
      </c>
      <c r="T335" s="1"/>
      <c r="U335" s="156"/>
      <c r="V335" s="156"/>
      <c r="W335" s="156"/>
      <c r="X335" s="1" t="s">
        <v>21100</v>
      </c>
      <c r="AB335">
        <v>0</v>
      </c>
      <c r="AC335" s="1">
        <v>0</v>
      </c>
      <c r="AD335">
        <v>0</v>
      </c>
      <c r="AE335" s="1">
        <v>44998</v>
      </c>
    </row>
    <row r="336" spans="1:31" hidden="1">
      <c r="A336" s="1">
        <v>44998</v>
      </c>
      <c r="B336" s="16">
        <v>0.35416666666666669</v>
      </c>
      <c r="C336">
        <v>112663</v>
      </c>
      <c r="D336" t="s">
        <v>99</v>
      </c>
      <c r="E336" s="4" t="s">
        <v>1885</v>
      </c>
      <c r="F336" t="s">
        <v>1889</v>
      </c>
      <c r="G336" s="138" t="s">
        <v>69</v>
      </c>
      <c r="H336" t="s">
        <v>222</v>
      </c>
      <c r="I336" t="s">
        <v>4383</v>
      </c>
      <c r="J336" t="s">
        <v>451</v>
      </c>
      <c r="K336" t="s">
        <v>119</v>
      </c>
      <c r="L336" t="s">
        <v>1886</v>
      </c>
      <c r="M336" s="1">
        <v>44998</v>
      </c>
      <c r="N336" s="69">
        <v>0.36550925925925926</v>
      </c>
      <c r="P336" s="17">
        <v>2021</v>
      </c>
      <c r="Q336" s="1">
        <v>37382</v>
      </c>
      <c r="R336" s="1">
        <v>44998</v>
      </c>
      <c r="S336" s="1" t="s">
        <v>4384</v>
      </c>
      <c r="T336" s="1"/>
      <c r="U336" s="156"/>
      <c r="V336" s="156"/>
      <c r="W336" s="156"/>
      <c r="X336" s="1" t="s">
        <v>21100</v>
      </c>
      <c r="AB336">
        <v>0</v>
      </c>
      <c r="AC336" s="1">
        <v>0</v>
      </c>
      <c r="AD336">
        <v>0</v>
      </c>
      <c r="AE336" s="1">
        <v>44998</v>
      </c>
    </row>
    <row r="337" spans="1:31" hidden="1">
      <c r="A337" s="1">
        <v>44998</v>
      </c>
      <c r="B337" s="16">
        <v>0.36458333333333331</v>
      </c>
      <c r="C337">
        <v>112660</v>
      </c>
      <c r="D337" t="s">
        <v>101</v>
      </c>
      <c r="E337" s="4" t="s">
        <v>1891</v>
      </c>
      <c r="F337" t="s">
        <v>1896</v>
      </c>
      <c r="G337" s="138" t="s">
        <v>70</v>
      </c>
      <c r="H337" t="s">
        <v>1894</v>
      </c>
      <c r="I337" t="s">
        <v>4383</v>
      </c>
      <c r="J337" t="s">
        <v>244</v>
      </c>
      <c r="K337" t="s">
        <v>120</v>
      </c>
      <c r="L337" t="s">
        <v>1892</v>
      </c>
      <c r="M337" s="1">
        <v>44998</v>
      </c>
      <c r="N337" s="69">
        <v>0.37284722222222227</v>
      </c>
      <c r="P337" s="17">
        <v>2020</v>
      </c>
      <c r="Q337" s="1">
        <v>35192</v>
      </c>
      <c r="R337" s="1">
        <v>44998</v>
      </c>
      <c r="S337" s="1" t="s">
        <v>4384</v>
      </c>
      <c r="T337" s="1"/>
      <c r="U337" s="156"/>
      <c r="V337" s="156"/>
      <c r="W337" s="156"/>
      <c r="X337" s="1" t="s">
        <v>21100</v>
      </c>
      <c r="AB337">
        <v>0</v>
      </c>
      <c r="AC337" s="1">
        <v>0</v>
      </c>
      <c r="AD337">
        <v>0</v>
      </c>
      <c r="AE337" s="1">
        <v>44998</v>
      </c>
    </row>
    <row r="338" spans="1:31" hidden="1">
      <c r="A338" s="1">
        <v>44998</v>
      </c>
      <c r="B338" s="16">
        <v>0.36458333333333331</v>
      </c>
      <c r="C338">
        <v>112676</v>
      </c>
      <c r="D338" t="s">
        <v>101</v>
      </c>
      <c r="E338" s="4" t="s">
        <v>1898</v>
      </c>
      <c r="F338" t="s">
        <v>1903</v>
      </c>
      <c r="G338" s="138" t="s">
        <v>69</v>
      </c>
      <c r="H338" t="s">
        <v>1901</v>
      </c>
      <c r="I338" t="s">
        <v>4383</v>
      </c>
      <c r="J338" t="s">
        <v>231</v>
      </c>
      <c r="K338" t="s">
        <v>118</v>
      </c>
      <c r="L338" t="s">
        <v>1899</v>
      </c>
      <c r="M338" s="1">
        <v>44998</v>
      </c>
      <c r="N338" s="69">
        <v>0.3758333333333333</v>
      </c>
      <c r="P338" s="17">
        <v>2021</v>
      </c>
      <c r="Q338" s="1">
        <v>60497</v>
      </c>
      <c r="R338" s="1">
        <v>44998</v>
      </c>
      <c r="S338" s="1" t="s">
        <v>4384</v>
      </c>
      <c r="T338" s="1"/>
      <c r="U338" s="156"/>
      <c r="V338" s="156"/>
      <c r="W338" s="156"/>
      <c r="X338" s="1" t="s">
        <v>21100</v>
      </c>
      <c r="AB338">
        <v>0</v>
      </c>
      <c r="AC338" s="1">
        <v>0</v>
      </c>
      <c r="AD338">
        <v>0</v>
      </c>
      <c r="AE338" s="1">
        <v>44998</v>
      </c>
    </row>
    <row r="339" spans="1:31" hidden="1">
      <c r="A339" s="1">
        <v>44998</v>
      </c>
      <c r="B339" s="16">
        <v>0.36458333333333331</v>
      </c>
      <c r="C339">
        <v>112705</v>
      </c>
      <c r="D339" t="s">
        <v>103</v>
      </c>
      <c r="E339" s="4" t="s">
        <v>1905</v>
      </c>
      <c r="F339" t="s">
        <v>1910</v>
      </c>
      <c r="G339" s="138" t="s">
        <v>69</v>
      </c>
      <c r="H339" t="s">
        <v>1908</v>
      </c>
      <c r="I339" t="s">
        <v>4383</v>
      </c>
      <c r="J339" t="s">
        <v>274</v>
      </c>
      <c r="K339" t="s">
        <v>119</v>
      </c>
      <c r="L339" t="s">
        <v>1906</v>
      </c>
      <c r="M339" s="1">
        <v>44998</v>
      </c>
      <c r="N339" s="69">
        <v>0.37584490740740745</v>
      </c>
      <c r="P339" s="17">
        <v>2022</v>
      </c>
      <c r="Q339" s="1">
        <v>21900</v>
      </c>
      <c r="R339" s="1">
        <v>44998</v>
      </c>
      <c r="S339" s="1" t="s">
        <v>4384</v>
      </c>
      <c r="T339" s="1"/>
      <c r="U339" s="156"/>
      <c r="V339" s="156"/>
      <c r="W339" s="156" t="s">
        <v>45</v>
      </c>
      <c r="X339" s="1" t="s">
        <v>21100</v>
      </c>
      <c r="AB339">
        <v>0</v>
      </c>
      <c r="AC339" s="1">
        <v>0</v>
      </c>
      <c r="AD339">
        <v>0</v>
      </c>
      <c r="AE339" s="1">
        <v>44998</v>
      </c>
    </row>
    <row r="340" spans="1:31" hidden="1">
      <c r="A340" s="1">
        <v>44998</v>
      </c>
      <c r="B340" s="16">
        <v>0.375</v>
      </c>
      <c r="C340">
        <v>112527</v>
      </c>
      <c r="D340" t="s">
        <v>99</v>
      </c>
      <c r="E340" s="4" t="s">
        <v>1912</v>
      </c>
      <c r="F340" t="s">
        <v>4052</v>
      </c>
      <c r="G340" s="138" t="s">
        <v>69</v>
      </c>
      <c r="H340" t="s">
        <v>4452</v>
      </c>
      <c r="I340" t="s">
        <v>4453</v>
      </c>
      <c r="J340" t="s">
        <v>274</v>
      </c>
      <c r="K340" t="s">
        <v>118</v>
      </c>
      <c r="L340" t="s">
        <v>1913</v>
      </c>
      <c r="M340" s="1">
        <v>44998</v>
      </c>
      <c r="N340" s="69">
        <v>0.38552083333333331</v>
      </c>
      <c r="P340" s="17">
        <v>2022</v>
      </c>
      <c r="Q340" s="1">
        <v>10048</v>
      </c>
      <c r="R340" s="1">
        <v>44998</v>
      </c>
      <c r="S340" s="1" t="s">
        <v>4384</v>
      </c>
      <c r="T340" s="1"/>
      <c r="U340" s="156"/>
      <c r="V340" s="156"/>
      <c r="W340" s="156" t="s">
        <v>45</v>
      </c>
      <c r="X340" s="1" t="s">
        <v>21100</v>
      </c>
      <c r="AB340">
        <v>0</v>
      </c>
      <c r="AC340" s="1">
        <v>0</v>
      </c>
      <c r="AD340">
        <v>0</v>
      </c>
      <c r="AE340" s="1">
        <v>44998</v>
      </c>
    </row>
    <row r="341" spans="1:31" hidden="1">
      <c r="A341" s="1">
        <v>44998</v>
      </c>
      <c r="B341" s="16">
        <v>0.375</v>
      </c>
      <c r="C341">
        <v>112575</v>
      </c>
      <c r="D341" t="s">
        <v>97</v>
      </c>
      <c r="E341" s="4" t="s">
        <v>1919</v>
      </c>
      <c r="F341" t="s">
        <v>4054</v>
      </c>
      <c r="G341" s="138" t="s">
        <v>69</v>
      </c>
      <c r="H341" t="s">
        <v>1922</v>
      </c>
      <c r="I341" t="s">
        <v>4383</v>
      </c>
      <c r="J341" t="s">
        <v>367</v>
      </c>
      <c r="K341" t="s">
        <v>119</v>
      </c>
      <c r="L341" t="s">
        <v>1920</v>
      </c>
      <c r="M341" s="1">
        <v>44998</v>
      </c>
      <c r="N341" s="69">
        <v>0.38564814814814818</v>
      </c>
      <c r="P341" s="17">
        <v>2015</v>
      </c>
      <c r="Q341" s="1">
        <v>91407</v>
      </c>
      <c r="R341" s="1">
        <v>44998</v>
      </c>
      <c r="S341" s="1"/>
      <c r="T341" s="1"/>
      <c r="U341" s="156"/>
      <c r="V341" s="156"/>
      <c r="W341" s="156"/>
      <c r="X341" s="1" t="s">
        <v>21100</v>
      </c>
      <c r="AB341">
        <v>0</v>
      </c>
      <c r="AC341" s="1">
        <v>0</v>
      </c>
      <c r="AD341">
        <v>0</v>
      </c>
      <c r="AE341" s="1">
        <v>44998</v>
      </c>
    </row>
    <row r="342" spans="1:31" hidden="1">
      <c r="A342" s="1">
        <v>44998</v>
      </c>
      <c r="B342" s="16">
        <v>0.375</v>
      </c>
      <c r="C342">
        <v>112630</v>
      </c>
      <c r="D342" t="s">
        <v>103</v>
      </c>
      <c r="E342" s="4" t="s">
        <v>2057</v>
      </c>
      <c r="F342" t="s">
        <v>2061</v>
      </c>
      <c r="G342" s="138" t="s">
        <v>70</v>
      </c>
      <c r="H342" t="s">
        <v>4474</v>
      </c>
      <c r="I342" t="s">
        <v>4475</v>
      </c>
      <c r="J342" t="s">
        <v>251</v>
      </c>
      <c r="K342" t="s">
        <v>120</v>
      </c>
      <c r="L342" t="s">
        <v>2058</v>
      </c>
      <c r="M342" s="1">
        <v>44998</v>
      </c>
      <c r="N342" s="69">
        <v>0.38325231481481481</v>
      </c>
      <c r="P342" s="17">
        <v>2022</v>
      </c>
      <c r="Q342" s="1">
        <v>75902</v>
      </c>
      <c r="R342" s="1">
        <v>44998</v>
      </c>
      <c r="S342" s="1" t="s">
        <v>4384</v>
      </c>
      <c r="T342" s="1"/>
      <c r="U342" s="156"/>
      <c r="V342" s="156"/>
      <c r="W342" s="156"/>
      <c r="X342" s="1" t="s">
        <v>21100</v>
      </c>
      <c r="AB342">
        <v>0</v>
      </c>
      <c r="AC342" s="1">
        <v>0</v>
      </c>
      <c r="AD342">
        <v>0</v>
      </c>
      <c r="AE342" s="1">
        <v>44998</v>
      </c>
    </row>
    <row r="343" spans="1:31" hidden="1">
      <c r="A343" s="1">
        <v>44998</v>
      </c>
      <c r="B343" s="16">
        <v>0.39583333333333331</v>
      </c>
      <c r="C343">
        <v>112631</v>
      </c>
      <c r="D343" t="s">
        <v>99</v>
      </c>
      <c r="E343" s="4" t="s">
        <v>2012</v>
      </c>
      <c r="F343" t="s">
        <v>2017</v>
      </c>
      <c r="G343" s="138" t="s">
        <v>69</v>
      </c>
      <c r="H343" t="s">
        <v>4058</v>
      </c>
      <c r="I343" t="s">
        <v>4383</v>
      </c>
      <c r="J343" t="s">
        <v>251</v>
      </c>
      <c r="K343" t="s">
        <v>118</v>
      </c>
      <c r="L343" t="s">
        <v>2013</v>
      </c>
      <c r="M343" s="1">
        <v>44998</v>
      </c>
      <c r="N343" s="69">
        <v>0.40916666666666668</v>
      </c>
      <c r="P343" s="17">
        <v>2016</v>
      </c>
      <c r="Q343" s="1">
        <v>304023</v>
      </c>
      <c r="R343" s="1">
        <v>44998</v>
      </c>
      <c r="S343" s="1" t="s">
        <v>4384</v>
      </c>
      <c r="T343" s="1"/>
      <c r="U343" s="156"/>
      <c r="V343" s="156"/>
      <c r="W343" s="156"/>
      <c r="X343" s="1" t="s">
        <v>21100</v>
      </c>
      <c r="AB343">
        <v>0</v>
      </c>
      <c r="AC343" s="1">
        <v>0</v>
      </c>
      <c r="AD343">
        <v>0</v>
      </c>
      <c r="AE343" s="1">
        <v>44998</v>
      </c>
    </row>
    <row r="344" spans="1:31" hidden="1">
      <c r="A344" s="1">
        <v>44998</v>
      </c>
      <c r="B344" s="16">
        <v>0.39583333333333331</v>
      </c>
      <c r="C344">
        <v>112645</v>
      </c>
      <c r="D344" t="s">
        <v>99</v>
      </c>
      <c r="E344" s="4" t="s">
        <v>2069</v>
      </c>
      <c r="F344" t="s">
        <v>2074</v>
      </c>
      <c r="G344" s="138" t="s">
        <v>70</v>
      </c>
      <c r="H344" t="s">
        <v>2072</v>
      </c>
      <c r="I344" t="s">
        <v>4383</v>
      </c>
      <c r="J344" t="s">
        <v>223</v>
      </c>
      <c r="K344" t="s">
        <v>119</v>
      </c>
      <c r="L344" t="s">
        <v>2070</v>
      </c>
      <c r="M344" s="1">
        <v>44998</v>
      </c>
      <c r="N344" s="69">
        <v>0.39996527777777779</v>
      </c>
      <c r="P344" s="17">
        <v>2021</v>
      </c>
      <c r="Q344" s="1">
        <v>43929</v>
      </c>
      <c r="R344" s="1">
        <v>44998</v>
      </c>
      <c r="S344" s="1" t="s">
        <v>4384</v>
      </c>
      <c r="T344" s="1"/>
      <c r="U344" s="156"/>
      <c r="V344" s="156"/>
      <c r="W344" s="156"/>
      <c r="X344" s="1" t="s">
        <v>21100</v>
      </c>
      <c r="AB344">
        <v>0</v>
      </c>
      <c r="AC344" s="1">
        <v>0</v>
      </c>
      <c r="AD344">
        <v>0</v>
      </c>
      <c r="AE344" s="1">
        <v>44998</v>
      </c>
    </row>
    <row r="345" spans="1:31" hidden="1">
      <c r="A345" s="1">
        <v>44998</v>
      </c>
      <c r="B345" s="16">
        <v>0.39583333333333331</v>
      </c>
      <c r="C345">
        <v>112655</v>
      </c>
      <c r="D345" t="s">
        <v>99</v>
      </c>
      <c r="E345" s="4" t="s">
        <v>1926</v>
      </c>
      <c r="F345" t="s">
        <v>1931</v>
      </c>
      <c r="G345" s="138" t="s">
        <v>70</v>
      </c>
      <c r="H345" t="s">
        <v>1929</v>
      </c>
      <c r="I345" t="s">
        <v>4383</v>
      </c>
      <c r="J345" t="s">
        <v>244</v>
      </c>
      <c r="K345" t="s">
        <v>120</v>
      </c>
      <c r="L345" t="s">
        <v>1927</v>
      </c>
      <c r="M345" s="1">
        <v>44998</v>
      </c>
      <c r="N345" s="69">
        <v>0.4022337962962963</v>
      </c>
      <c r="P345" s="17">
        <v>2020</v>
      </c>
      <c r="Q345" s="1">
        <v>69708</v>
      </c>
      <c r="R345" s="1">
        <v>44998</v>
      </c>
      <c r="S345" s="1" t="s">
        <v>4384</v>
      </c>
      <c r="T345" s="1"/>
      <c r="U345" s="156"/>
      <c r="V345" s="156"/>
      <c r="W345" s="156" t="s">
        <v>45</v>
      </c>
      <c r="X345" s="1" t="s">
        <v>21100</v>
      </c>
      <c r="AB345">
        <v>0</v>
      </c>
      <c r="AC345" s="1">
        <v>0</v>
      </c>
      <c r="AD345">
        <v>0</v>
      </c>
      <c r="AE345" s="1">
        <v>44998</v>
      </c>
    </row>
    <row r="346" spans="1:31" hidden="1">
      <c r="A346" s="1">
        <v>44998</v>
      </c>
      <c r="B346" s="16">
        <v>0.40625</v>
      </c>
      <c r="C346">
        <v>112679</v>
      </c>
      <c r="D346" t="s">
        <v>101</v>
      </c>
      <c r="E346" s="4">
        <v>75034165</v>
      </c>
      <c r="F346" t="s">
        <v>4060</v>
      </c>
      <c r="G346" s="138" t="s">
        <v>70</v>
      </c>
      <c r="H346" t="s">
        <v>4061</v>
      </c>
      <c r="I346" t="s">
        <v>4383</v>
      </c>
      <c r="J346" t="s">
        <v>231</v>
      </c>
      <c r="K346" t="s">
        <v>120</v>
      </c>
      <c r="L346" t="s">
        <v>4476</v>
      </c>
      <c r="M346" s="1">
        <v>44996</v>
      </c>
      <c r="N346" s="69">
        <v>0.65314814814814814</v>
      </c>
      <c r="P346" s="17">
        <v>2007</v>
      </c>
      <c r="Q346" s="1">
        <v>263582</v>
      </c>
      <c r="R346" s="1">
        <v>44996</v>
      </c>
      <c r="S346" s="1" t="s">
        <v>4384</v>
      </c>
      <c r="T346" s="1"/>
      <c r="U346" s="156" t="s">
        <v>4393</v>
      </c>
      <c r="V346" s="156" t="s">
        <v>64</v>
      </c>
      <c r="W346" s="156" t="s">
        <v>4393</v>
      </c>
      <c r="X346" s="1" t="s">
        <v>21100</v>
      </c>
      <c r="AB346">
        <v>0</v>
      </c>
      <c r="AC346" s="1">
        <v>0</v>
      </c>
      <c r="AD346">
        <v>0</v>
      </c>
      <c r="AE346" s="1">
        <v>44998</v>
      </c>
    </row>
    <row r="347" spans="1:31" hidden="1">
      <c r="A347" s="1">
        <v>44998</v>
      </c>
      <c r="B347" s="16">
        <v>0.40625</v>
      </c>
      <c r="C347">
        <v>112736</v>
      </c>
      <c r="D347" t="s">
        <v>103</v>
      </c>
      <c r="E347" s="4" t="s">
        <v>2063</v>
      </c>
      <c r="F347" t="s">
        <v>2067</v>
      </c>
      <c r="G347" s="138" t="s">
        <v>70</v>
      </c>
      <c r="H347" t="s">
        <v>344</v>
      </c>
      <c r="I347" t="s">
        <v>4383</v>
      </c>
      <c r="J347" t="s">
        <v>517</v>
      </c>
      <c r="K347" t="s">
        <v>118</v>
      </c>
      <c r="L347" t="s">
        <v>2064</v>
      </c>
      <c r="M347" s="1">
        <v>44998</v>
      </c>
      <c r="N347" s="69">
        <v>0.39990740740740738</v>
      </c>
      <c r="P347" s="17">
        <v>2022</v>
      </c>
      <c r="Q347" s="1">
        <v>50558</v>
      </c>
      <c r="R347" s="1">
        <v>44998</v>
      </c>
      <c r="S347" s="1" t="s">
        <v>4384</v>
      </c>
      <c r="T347" s="1"/>
      <c r="U347" s="156"/>
      <c r="V347" s="156"/>
      <c r="W347" s="156"/>
      <c r="X347" s="1" t="s">
        <v>21100</v>
      </c>
      <c r="AB347" t="e">
        <v>#N/A</v>
      </c>
      <c r="AC347" s="1" t="e">
        <v>#N/A</v>
      </c>
      <c r="AD347" t="e">
        <v>#N/A</v>
      </c>
      <c r="AE347" s="1" t="e">
        <v>#N/A</v>
      </c>
    </row>
    <row r="348" spans="1:31" hidden="1">
      <c r="A348" s="1">
        <v>44998</v>
      </c>
      <c r="B348" s="16">
        <v>0.41666666666666669</v>
      </c>
      <c r="C348">
        <v>112576</v>
      </c>
      <c r="D348" t="s">
        <v>101</v>
      </c>
      <c r="E348" s="4" t="s">
        <v>1940</v>
      </c>
      <c r="F348" t="s">
        <v>1945</v>
      </c>
      <c r="G348" s="138" t="s">
        <v>69</v>
      </c>
      <c r="H348" t="s">
        <v>1943</v>
      </c>
      <c r="I348" t="s">
        <v>4383</v>
      </c>
      <c r="J348" t="s">
        <v>396</v>
      </c>
      <c r="K348" t="s">
        <v>119</v>
      </c>
      <c r="L348" t="s">
        <v>1941</v>
      </c>
      <c r="M348" s="1">
        <v>44998</v>
      </c>
      <c r="N348" s="69">
        <v>0.4279513888888889</v>
      </c>
      <c r="P348" s="17">
        <v>2016</v>
      </c>
      <c r="Q348" s="1">
        <v>116655</v>
      </c>
      <c r="R348" s="1">
        <v>44998</v>
      </c>
      <c r="S348" s="1" t="s">
        <v>4384</v>
      </c>
      <c r="T348" s="1"/>
      <c r="U348" s="156"/>
      <c r="V348" s="156"/>
      <c r="W348" s="156"/>
      <c r="X348" s="1" t="s">
        <v>21100</v>
      </c>
      <c r="AB348">
        <v>0</v>
      </c>
      <c r="AC348" s="1">
        <v>0</v>
      </c>
      <c r="AD348">
        <v>0</v>
      </c>
      <c r="AE348" s="1">
        <v>44998</v>
      </c>
    </row>
    <row r="349" spans="1:31" hidden="1">
      <c r="A349" s="1">
        <v>44998</v>
      </c>
      <c r="B349" s="16">
        <v>0.41666666666666669</v>
      </c>
      <c r="C349">
        <v>112604</v>
      </c>
      <c r="D349" t="s">
        <v>101</v>
      </c>
      <c r="E349" s="4" t="s">
        <v>321</v>
      </c>
      <c r="F349" t="s">
        <v>326</v>
      </c>
      <c r="G349" s="138" t="s">
        <v>70</v>
      </c>
      <c r="H349" t="s">
        <v>324</v>
      </c>
      <c r="I349" t="s">
        <v>4383</v>
      </c>
      <c r="J349" t="s">
        <v>251</v>
      </c>
      <c r="K349" t="s">
        <v>120</v>
      </c>
      <c r="L349" t="s">
        <v>2215</v>
      </c>
      <c r="M349" s="1">
        <v>44998</v>
      </c>
      <c r="N349" s="69">
        <v>0.42299768518518516</v>
      </c>
      <c r="P349" s="17">
        <v>2017</v>
      </c>
      <c r="Q349" s="1">
        <v>314668</v>
      </c>
      <c r="R349" s="1">
        <v>44998</v>
      </c>
      <c r="S349" s="1" t="s">
        <v>4384</v>
      </c>
      <c r="T349" s="1"/>
      <c r="U349" s="156"/>
      <c r="V349" s="156"/>
      <c r="W349" s="156"/>
      <c r="X349" s="1" t="s">
        <v>21100</v>
      </c>
      <c r="AB349">
        <v>0</v>
      </c>
      <c r="AC349" s="1">
        <v>0</v>
      </c>
      <c r="AD349">
        <v>0</v>
      </c>
      <c r="AE349" s="1">
        <v>44998</v>
      </c>
    </row>
    <row r="350" spans="1:31" hidden="1">
      <c r="A350" s="1">
        <v>44998</v>
      </c>
      <c r="B350" s="16">
        <v>0.41666666666666669</v>
      </c>
      <c r="C350">
        <v>112644</v>
      </c>
      <c r="D350" t="s">
        <v>99</v>
      </c>
      <c r="E350" s="4" t="s">
        <v>2347</v>
      </c>
      <c r="F350" t="s">
        <v>2352</v>
      </c>
      <c r="G350" s="138" t="s">
        <v>71</v>
      </c>
      <c r="H350" t="s">
        <v>2350</v>
      </c>
      <c r="I350" t="s">
        <v>4383</v>
      </c>
      <c r="J350" t="s">
        <v>617</v>
      </c>
      <c r="K350" t="s">
        <v>118</v>
      </c>
      <c r="M350" s="1"/>
      <c r="N350" s="69"/>
      <c r="O350">
        <v>112734</v>
      </c>
      <c r="P350" s="17">
        <v>2019</v>
      </c>
      <c r="Q350" s="1">
        <v>34125</v>
      </c>
      <c r="R350" s="1">
        <v>45000</v>
      </c>
      <c r="S350" s="1" t="s">
        <v>4384</v>
      </c>
      <c r="T350" s="1"/>
      <c r="U350" s="156"/>
      <c r="V350" s="156"/>
      <c r="W350" s="156" t="s">
        <v>45</v>
      </c>
      <c r="X350" s="1" t="s">
        <v>21100</v>
      </c>
      <c r="AB350" t="s">
        <v>19950</v>
      </c>
      <c r="AC350" s="1">
        <v>44998</v>
      </c>
      <c r="AD350" t="s">
        <v>21052</v>
      </c>
      <c r="AE350" s="1">
        <v>4</v>
      </c>
    </row>
    <row r="351" spans="1:31" hidden="1">
      <c r="A351" s="1">
        <v>44998</v>
      </c>
      <c r="B351" s="16">
        <v>0.42708333333333331</v>
      </c>
      <c r="C351">
        <v>112711</v>
      </c>
      <c r="D351" t="s">
        <v>97</v>
      </c>
      <c r="E351" s="4" t="s">
        <v>4063</v>
      </c>
      <c r="F351" t="s">
        <v>3730</v>
      </c>
      <c r="G351" s="138" t="s">
        <v>70</v>
      </c>
      <c r="H351" t="s">
        <v>4064</v>
      </c>
      <c r="I351" t="s">
        <v>4383</v>
      </c>
      <c r="J351" t="s">
        <v>451</v>
      </c>
      <c r="K351" t="s">
        <v>119</v>
      </c>
      <c r="L351" t="s">
        <v>4477</v>
      </c>
      <c r="M351" s="1">
        <v>44998</v>
      </c>
      <c r="N351" s="69">
        <v>0.35229166666666667</v>
      </c>
      <c r="P351" s="17">
        <v>2020</v>
      </c>
      <c r="Q351" s="1">
        <v>0</v>
      </c>
      <c r="R351" s="1">
        <v>44998</v>
      </c>
      <c r="S351" s="1" t="s">
        <v>4384</v>
      </c>
      <c r="T351" s="1"/>
      <c r="U351" s="156" t="s">
        <v>64</v>
      </c>
      <c r="V351" s="156"/>
      <c r="W351" s="156"/>
      <c r="X351" s="1" t="s">
        <v>21100</v>
      </c>
      <c r="AB351">
        <v>0</v>
      </c>
      <c r="AC351" s="1">
        <v>0</v>
      </c>
      <c r="AD351">
        <v>0</v>
      </c>
      <c r="AE351" s="1">
        <v>44998</v>
      </c>
    </row>
    <row r="352" spans="1:31" hidden="1">
      <c r="A352" s="1">
        <v>44998</v>
      </c>
      <c r="B352" s="16">
        <v>0.4375</v>
      </c>
      <c r="C352">
        <v>112658</v>
      </c>
      <c r="D352" t="s">
        <v>99</v>
      </c>
      <c r="E352" s="4" t="s">
        <v>1096</v>
      </c>
      <c r="F352" t="s">
        <v>1101</v>
      </c>
      <c r="G352" s="138" t="s">
        <v>71</v>
      </c>
      <c r="H352" t="s">
        <v>1099</v>
      </c>
      <c r="I352" t="s">
        <v>4383</v>
      </c>
      <c r="J352" t="s">
        <v>451</v>
      </c>
      <c r="K352" t="s">
        <v>118</v>
      </c>
      <c r="M352" s="1"/>
      <c r="N352" s="69"/>
      <c r="O352">
        <v>112731</v>
      </c>
      <c r="P352" s="17">
        <v>2020</v>
      </c>
      <c r="Q352" s="1">
        <v>94459</v>
      </c>
      <c r="R352" s="1">
        <v>44999</v>
      </c>
      <c r="S352" s="1" t="s">
        <v>4384</v>
      </c>
      <c r="T352" s="1"/>
      <c r="U352" s="156"/>
      <c r="V352" s="156"/>
      <c r="W352" s="156"/>
      <c r="X352" s="1" t="s">
        <v>21100</v>
      </c>
      <c r="AB352" t="s">
        <v>19950</v>
      </c>
      <c r="AC352" s="1">
        <v>44998</v>
      </c>
      <c r="AD352" t="s">
        <v>21032</v>
      </c>
      <c r="AE352" s="1">
        <v>4</v>
      </c>
    </row>
    <row r="353" spans="1:31" hidden="1">
      <c r="A353" s="1">
        <v>44998</v>
      </c>
      <c r="B353" s="16">
        <v>0.4375</v>
      </c>
      <c r="C353">
        <v>112685</v>
      </c>
      <c r="D353" t="s">
        <v>103</v>
      </c>
      <c r="E353" s="4" t="s">
        <v>2932</v>
      </c>
      <c r="F353" t="s">
        <v>2936</v>
      </c>
      <c r="G353" s="138" t="s">
        <v>69</v>
      </c>
      <c r="H353" t="s">
        <v>344</v>
      </c>
      <c r="I353" t="s">
        <v>4383</v>
      </c>
      <c r="J353" t="s">
        <v>251</v>
      </c>
      <c r="K353" t="s">
        <v>120</v>
      </c>
      <c r="L353" t="s">
        <v>2933</v>
      </c>
      <c r="M353" s="1">
        <v>44998</v>
      </c>
      <c r="N353" s="69">
        <v>0.45192129629629635</v>
      </c>
      <c r="P353" s="17">
        <v>2018</v>
      </c>
      <c r="Q353" s="1">
        <v>319948</v>
      </c>
      <c r="R353" s="1">
        <v>44998</v>
      </c>
      <c r="S353" s="1" t="s">
        <v>4384</v>
      </c>
      <c r="T353" s="1"/>
      <c r="U353" s="156"/>
      <c r="V353" s="156"/>
      <c r="W353" s="156" t="s">
        <v>45</v>
      </c>
      <c r="X353" s="1" t="s">
        <v>21100</v>
      </c>
      <c r="AB353">
        <v>0</v>
      </c>
      <c r="AC353" s="1">
        <v>0</v>
      </c>
      <c r="AD353">
        <v>0</v>
      </c>
      <c r="AE353" s="1">
        <v>44998</v>
      </c>
    </row>
    <row r="354" spans="1:31" hidden="1">
      <c r="A354" s="1">
        <v>44998</v>
      </c>
      <c r="B354" s="16">
        <v>0.45833333333333331</v>
      </c>
      <c r="C354">
        <v>112684</v>
      </c>
      <c r="D354" t="s">
        <v>101</v>
      </c>
      <c r="E354" s="4" t="s">
        <v>1954</v>
      </c>
      <c r="F354" t="s">
        <v>3730</v>
      </c>
      <c r="G354" s="138" t="s">
        <v>70</v>
      </c>
      <c r="H354" t="s">
        <v>1957</v>
      </c>
      <c r="I354" t="s">
        <v>4383</v>
      </c>
      <c r="J354" t="s">
        <v>231</v>
      </c>
      <c r="K354" t="s">
        <v>118</v>
      </c>
      <c r="L354" t="s">
        <v>1955</v>
      </c>
      <c r="M354" s="1">
        <v>44998</v>
      </c>
      <c r="N354" s="69">
        <v>0.4667824074074074</v>
      </c>
      <c r="P354" s="17">
        <v>2021</v>
      </c>
      <c r="Q354" s="1">
        <v>23025</v>
      </c>
      <c r="R354" s="1">
        <v>44998</v>
      </c>
      <c r="S354" s="1" t="s">
        <v>4384</v>
      </c>
      <c r="T354" s="1"/>
      <c r="U354" s="156"/>
      <c r="V354" s="156"/>
      <c r="W354" s="156"/>
      <c r="X354" s="1" t="s">
        <v>21100</v>
      </c>
      <c r="AB354">
        <v>0</v>
      </c>
      <c r="AC354" s="1">
        <v>0</v>
      </c>
      <c r="AD354">
        <v>0</v>
      </c>
      <c r="AE354" s="1">
        <v>44998</v>
      </c>
    </row>
    <row r="355" spans="1:31" hidden="1">
      <c r="A355" s="1">
        <v>44998</v>
      </c>
      <c r="B355" s="16">
        <v>0.45833333333333331</v>
      </c>
      <c r="C355">
        <v>112744</v>
      </c>
      <c r="D355" t="s">
        <v>99</v>
      </c>
      <c r="E355" s="4" t="s">
        <v>1947</v>
      </c>
      <c r="F355" t="s">
        <v>1952</v>
      </c>
      <c r="G355" s="138" t="s">
        <v>70</v>
      </c>
      <c r="H355" t="s">
        <v>1950</v>
      </c>
      <c r="I355" t="s">
        <v>4383</v>
      </c>
      <c r="J355" t="s">
        <v>231</v>
      </c>
      <c r="K355" t="s">
        <v>120</v>
      </c>
      <c r="L355" t="s">
        <v>1948</v>
      </c>
      <c r="M355" s="1">
        <v>44998</v>
      </c>
      <c r="N355" s="69">
        <v>0.46241898148148147</v>
      </c>
      <c r="P355" s="17">
        <v>2018</v>
      </c>
      <c r="Q355" s="1">
        <v>48759</v>
      </c>
      <c r="R355" s="1">
        <v>44998</v>
      </c>
      <c r="S355" s="1" t="s">
        <v>4384</v>
      </c>
      <c r="T355" s="1"/>
      <c r="U355" s="156"/>
      <c r="V355" s="156"/>
      <c r="W355" s="156"/>
      <c r="X355" s="1" t="s">
        <v>21100</v>
      </c>
      <c r="AB355" t="e">
        <v>#N/A</v>
      </c>
      <c r="AC355" s="1" t="e">
        <v>#N/A</v>
      </c>
      <c r="AD355" t="e">
        <v>#N/A</v>
      </c>
      <c r="AE355" s="1" t="e">
        <v>#N/A</v>
      </c>
    </row>
    <row r="356" spans="1:31" hidden="1">
      <c r="A356" s="1">
        <v>44998</v>
      </c>
      <c r="B356" s="16">
        <v>0.47916666666666669</v>
      </c>
      <c r="C356">
        <v>112692</v>
      </c>
      <c r="D356" t="s">
        <v>97</v>
      </c>
      <c r="E356" s="4" t="s">
        <v>1961</v>
      </c>
      <c r="F356" t="s">
        <v>1966</v>
      </c>
      <c r="G356" s="138" t="s">
        <v>70</v>
      </c>
      <c r="H356" t="s">
        <v>1964</v>
      </c>
      <c r="I356" t="s">
        <v>4383</v>
      </c>
      <c r="J356" t="s">
        <v>244</v>
      </c>
      <c r="K356" t="s">
        <v>120</v>
      </c>
      <c r="L356" t="s">
        <v>1962</v>
      </c>
      <c r="M356" s="1">
        <v>44998</v>
      </c>
      <c r="N356" s="69">
        <v>0.48569444444444443</v>
      </c>
      <c r="P356" s="17">
        <v>2021</v>
      </c>
      <c r="Q356" s="1">
        <v>73115</v>
      </c>
      <c r="R356" s="1">
        <v>44998</v>
      </c>
      <c r="S356" s="1" t="s">
        <v>4384</v>
      </c>
      <c r="T356" s="1"/>
      <c r="U356" s="156"/>
      <c r="V356" s="156"/>
      <c r="W356" s="156"/>
      <c r="X356" s="1" t="s">
        <v>21100</v>
      </c>
      <c r="AB356">
        <v>0</v>
      </c>
      <c r="AC356" s="1">
        <v>0</v>
      </c>
      <c r="AD356">
        <v>0</v>
      </c>
      <c r="AE356" s="1">
        <v>44998</v>
      </c>
    </row>
    <row r="357" spans="1:31" hidden="1">
      <c r="A357" s="1">
        <v>44998</v>
      </c>
      <c r="B357" s="16">
        <v>0.47916666666666669</v>
      </c>
      <c r="C357">
        <v>112709</v>
      </c>
      <c r="D357" t="s">
        <v>99</v>
      </c>
      <c r="E357" s="4" t="s">
        <v>2076</v>
      </c>
      <c r="F357" t="s">
        <v>2081</v>
      </c>
      <c r="G357" s="138" t="s">
        <v>70</v>
      </c>
      <c r="H357" t="s">
        <v>2079</v>
      </c>
      <c r="I357" t="s">
        <v>4383</v>
      </c>
      <c r="J357" t="s">
        <v>251</v>
      </c>
      <c r="K357" t="s">
        <v>118</v>
      </c>
      <c r="L357" t="s">
        <v>2077</v>
      </c>
      <c r="M357" s="1">
        <v>44998</v>
      </c>
      <c r="N357" s="69">
        <v>0.47684027777777777</v>
      </c>
      <c r="P357" s="17">
        <v>2019</v>
      </c>
      <c r="Q357" s="1">
        <v>281691</v>
      </c>
      <c r="R357" s="1">
        <v>44998</v>
      </c>
      <c r="S357" s="1" t="s">
        <v>4384</v>
      </c>
      <c r="T357" s="1"/>
      <c r="U357" s="156"/>
      <c r="V357" s="156"/>
      <c r="W357" s="156" t="s">
        <v>45</v>
      </c>
      <c r="X357" s="1" t="s">
        <v>21100</v>
      </c>
      <c r="AB357">
        <v>0</v>
      </c>
      <c r="AC357" s="1">
        <v>0</v>
      </c>
      <c r="AD357">
        <v>0</v>
      </c>
      <c r="AE357" s="1">
        <v>44998</v>
      </c>
    </row>
    <row r="358" spans="1:31" hidden="1">
      <c r="A358" s="1">
        <v>44998</v>
      </c>
      <c r="B358" s="16">
        <v>0.5</v>
      </c>
      <c r="C358">
        <v>112706</v>
      </c>
      <c r="D358" t="s">
        <v>97</v>
      </c>
      <c r="E358" s="4" t="s">
        <v>1982</v>
      </c>
      <c r="F358" t="s">
        <v>1987</v>
      </c>
      <c r="G358" s="138" t="s">
        <v>69</v>
      </c>
      <c r="H358" t="s">
        <v>1985</v>
      </c>
      <c r="I358" t="s">
        <v>4383</v>
      </c>
      <c r="J358" t="s">
        <v>215</v>
      </c>
      <c r="K358" t="s">
        <v>119</v>
      </c>
      <c r="L358" t="s">
        <v>1983</v>
      </c>
      <c r="M358" s="1">
        <v>44998</v>
      </c>
      <c r="N358" s="69">
        <v>0.52726851851851853</v>
      </c>
      <c r="P358" s="17">
        <v>2018</v>
      </c>
      <c r="Q358" s="1">
        <v>60069</v>
      </c>
      <c r="R358" s="1">
        <v>44998</v>
      </c>
      <c r="S358" s="1" t="s">
        <v>4384</v>
      </c>
      <c r="T358" s="1"/>
      <c r="U358" s="156"/>
      <c r="V358" s="156"/>
      <c r="W358" s="156"/>
      <c r="X358" s="1" t="s">
        <v>21100</v>
      </c>
      <c r="AB358">
        <v>0</v>
      </c>
      <c r="AC358" s="1">
        <v>0</v>
      </c>
      <c r="AD358">
        <v>0</v>
      </c>
      <c r="AE358" s="1">
        <v>44998</v>
      </c>
    </row>
    <row r="359" spans="1:31" hidden="1">
      <c r="A359" s="1">
        <v>44998</v>
      </c>
      <c r="B359" s="16">
        <v>0.52083333333333337</v>
      </c>
      <c r="C359">
        <v>112664</v>
      </c>
      <c r="D359" t="s">
        <v>99</v>
      </c>
      <c r="E359" s="4" t="s">
        <v>4069</v>
      </c>
      <c r="F359" t="s">
        <v>4070</v>
      </c>
      <c r="G359" s="138" t="s">
        <v>71</v>
      </c>
      <c r="H359" t="s">
        <v>4071</v>
      </c>
      <c r="I359" t="s">
        <v>4383</v>
      </c>
      <c r="J359" t="s">
        <v>367</v>
      </c>
      <c r="K359" t="s">
        <v>119</v>
      </c>
      <c r="M359" s="1"/>
      <c r="N359" s="69"/>
      <c r="O359">
        <v>112791</v>
      </c>
      <c r="P359" s="17">
        <v>2017</v>
      </c>
      <c r="Q359" s="1">
        <v>187101</v>
      </c>
      <c r="R359" s="1">
        <v>45006</v>
      </c>
      <c r="S359" s="1" t="s">
        <v>4384</v>
      </c>
      <c r="T359" s="1"/>
      <c r="U359" s="156"/>
      <c r="V359" s="156"/>
      <c r="W359" s="156"/>
      <c r="X359" s="1" t="s">
        <v>21100</v>
      </c>
      <c r="AB359" t="s">
        <v>19950</v>
      </c>
      <c r="AC359" s="1">
        <v>44998</v>
      </c>
      <c r="AD359" t="s">
        <v>21053</v>
      </c>
      <c r="AE359" s="1">
        <v>4</v>
      </c>
    </row>
    <row r="360" spans="1:31" hidden="1">
      <c r="A360" s="1">
        <v>44998</v>
      </c>
      <c r="B360" s="16">
        <v>0.54166666666666663</v>
      </c>
      <c r="C360">
        <v>112720</v>
      </c>
      <c r="D360" t="s">
        <v>99</v>
      </c>
      <c r="E360" s="4" t="s">
        <v>1975</v>
      </c>
      <c r="F360" t="s">
        <v>4073</v>
      </c>
      <c r="G360" s="138" t="s">
        <v>70</v>
      </c>
      <c r="H360" t="s">
        <v>1978</v>
      </c>
      <c r="I360" t="s">
        <v>4383</v>
      </c>
      <c r="J360" t="s">
        <v>310</v>
      </c>
      <c r="K360" t="s">
        <v>118</v>
      </c>
      <c r="L360" t="s">
        <v>1976</v>
      </c>
      <c r="M360" s="1">
        <v>44998</v>
      </c>
      <c r="N360" s="69">
        <v>0.51460648148148147</v>
      </c>
      <c r="P360" s="17">
        <v>2015</v>
      </c>
      <c r="Q360" s="1">
        <v>74698</v>
      </c>
      <c r="R360" s="1">
        <v>44998</v>
      </c>
      <c r="S360" s="1" t="s">
        <v>4384</v>
      </c>
      <c r="T360" s="1"/>
      <c r="U360" s="156"/>
      <c r="V360" s="156"/>
      <c r="W360" s="156"/>
      <c r="X360" s="1" t="s">
        <v>21100</v>
      </c>
      <c r="AB360">
        <v>0</v>
      </c>
      <c r="AC360" s="1">
        <v>0</v>
      </c>
      <c r="AD360">
        <v>0</v>
      </c>
      <c r="AE360" s="1">
        <v>44998</v>
      </c>
    </row>
    <row r="361" spans="1:31" hidden="1">
      <c r="A361" s="1">
        <v>44998</v>
      </c>
      <c r="B361" s="16">
        <v>0.5625</v>
      </c>
      <c r="C361">
        <v>112724</v>
      </c>
      <c r="D361" t="s">
        <v>97</v>
      </c>
      <c r="E361" s="4" t="s">
        <v>1968</v>
      </c>
      <c r="F361" t="s">
        <v>1973</v>
      </c>
      <c r="G361" s="138" t="s">
        <v>70</v>
      </c>
      <c r="H361" t="s">
        <v>1971</v>
      </c>
      <c r="I361" t="s">
        <v>4383</v>
      </c>
      <c r="J361" t="s">
        <v>251</v>
      </c>
      <c r="K361" t="s">
        <v>119</v>
      </c>
      <c r="L361" t="s">
        <v>1969</v>
      </c>
      <c r="M361" s="1">
        <v>44998</v>
      </c>
      <c r="N361" s="69">
        <v>0.50987268518518525</v>
      </c>
      <c r="P361" s="17">
        <v>2022</v>
      </c>
      <c r="Q361" s="1">
        <v>28665</v>
      </c>
      <c r="R361" s="1">
        <v>44998</v>
      </c>
      <c r="S361" s="1" t="s">
        <v>4384</v>
      </c>
      <c r="T361" s="1"/>
      <c r="U361" s="156"/>
      <c r="V361" s="156"/>
      <c r="W361" s="156" t="s">
        <v>45</v>
      </c>
      <c r="X361" s="1" t="s">
        <v>21100</v>
      </c>
      <c r="AB361">
        <v>0</v>
      </c>
      <c r="AC361" s="1">
        <v>0</v>
      </c>
      <c r="AD361">
        <v>0</v>
      </c>
      <c r="AE361" s="1">
        <v>44998</v>
      </c>
    </row>
    <row r="362" spans="1:31" hidden="1">
      <c r="A362" s="1">
        <v>44998</v>
      </c>
      <c r="B362" s="16">
        <v>0.60416666666666663</v>
      </c>
      <c r="C362">
        <v>112688</v>
      </c>
      <c r="D362" t="s">
        <v>99</v>
      </c>
      <c r="E362" s="4" t="s">
        <v>1989</v>
      </c>
      <c r="F362" t="s">
        <v>1994</v>
      </c>
      <c r="G362" s="138" t="s">
        <v>69</v>
      </c>
      <c r="H362" t="s">
        <v>1992</v>
      </c>
      <c r="I362" t="s">
        <v>4383</v>
      </c>
      <c r="J362" t="s">
        <v>251</v>
      </c>
      <c r="K362" t="s">
        <v>120</v>
      </c>
      <c r="L362" t="s">
        <v>1990</v>
      </c>
      <c r="M362" s="1">
        <v>44998</v>
      </c>
      <c r="N362" s="69">
        <v>0.62449074074074074</v>
      </c>
      <c r="P362" s="17">
        <v>2021</v>
      </c>
      <c r="Q362" s="1">
        <v>35901</v>
      </c>
      <c r="R362" s="1">
        <v>44998</v>
      </c>
      <c r="S362" s="1" t="s">
        <v>4384</v>
      </c>
      <c r="T362" s="1"/>
      <c r="U362" s="156"/>
      <c r="V362" s="156"/>
      <c r="W362" s="156"/>
      <c r="X362" s="1" t="s">
        <v>21100</v>
      </c>
      <c r="AB362">
        <v>0</v>
      </c>
      <c r="AC362" s="1">
        <v>0</v>
      </c>
      <c r="AD362">
        <v>0</v>
      </c>
      <c r="AE362" s="1">
        <v>44998</v>
      </c>
    </row>
    <row r="363" spans="1:31" hidden="1">
      <c r="A363" s="1">
        <v>44998</v>
      </c>
      <c r="B363" s="16">
        <v>0.625</v>
      </c>
      <c r="C363">
        <v>112712</v>
      </c>
      <c r="D363" t="s">
        <v>97</v>
      </c>
      <c r="E363" s="4" t="s">
        <v>2019</v>
      </c>
      <c r="F363" t="s">
        <v>2024</v>
      </c>
      <c r="G363" s="138" t="s">
        <v>69</v>
      </c>
      <c r="H363" t="s">
        <v>2022</v>
      </c>
      <c r="I363" t="s">
        <v>4383</v>
      </c>
      <c r="J363" t="s">
        <v>244</v>
      </c>
      <c r="K363" t="s">
        <v>120</v>
      </c>
      <c r="L363" t="s">
        <v>2020</v>
      </c>
      <c r="M363" s="1">
        <v>44998</v>
      </c>
      <c r="N363" s="69">
        <v>0.65100694444444451</v>
      </c>
      <c r="P363" s="17">
        <v>2020</v>
      </c>
      <c r="Q363" s="1">
        <v>24277</v>
      </c>
      <c r="R363" s="1">
        <v>44999</v>
      </c>
      <c r="S363" s="1" t="s">
        <v>4384</v>
      </c>
      <c r="T363" s="1"/>
      <c r="U363" s="156"/>
      <c r="V363" s="156"/>
      <c r="W363" s="156"/>
      <c r="X363" s="1" t="s">
        <v>21100</v>
      </c>
      <c r="AB363">
        <v>0</v>
      </c>
      <c r="AC363" s="1">
        <v>0</v>
      </c>
      <c r="AD363">
        <v>0</v>
      </c>
      <c r="AE363" s="1">
        <v>44998</v>
      </c>
    </row>
    <row r="364" spans="1:31" hidden="1">
      <c r="A364" s="1">
        <v>44998</v>
      </c>
      <c r="B364" s="16">
        <v>0.64583333333333337</v>
      </c>
      <c r="C364">
        <v>112656</v>
      </c>
      <c r="D364" t="s">
        <v>99</v>
      </c>
      <c r="E364" s="4" t="s">
        <v>1996</v>
      </c>
      <c r="F364" t="s">
        <v>2001</v>
      </c>
      <c r="G364" s="138" t="s">
        <v>69</v>
      </c>
      <c r="H364" t="s">
        <v>1999</v>
      </c>
      <c r="I364" t="s">
        <v>4383</v>
      </c>
      <c r="J364" t="s">
        <v>295</v>
      </c>
      <c r="K364" t="s">
        <v>118</v>
      </c>
      <c r="L364" t="s">
        <v>1997</v>
      </c>
      <c r="M364" s="1">
        <v>44998</v>
      </c>
      <c r="N364" s="69">
        <v>0.65793981481481478</v>
      </c>
      <c r="P364" s="17">
        <v>2017</v>
      </c>
      <c r="Q364" s="1">
        <v>62330</v>
      </c>
      <c r="R364" s="1">
        <v>44998</v>
      </c>
      <c r="S364" s="1" t="s">
        <v>4384</v>
      </c>
      <c r="T364" s="1"/>
      <c r="U364" s="156"/>
      <c r="V364" s="156"/>
      <c r="W364" s="156" t="s">
        <v>45</v>
      </c>
      <c r="X364" s="1" t="s">
        <v>21100</v>
      </c>
      <c r="AB364">
        <v>0</v>
      </c>
      <c r="AC364" s="1">
        <v>0</v>
      </c>
      <c r="AD364">
        <v>0</v>
      </c>
      <c r="AE364" s="1">
        <v>44998</v>
      </c>
    </row>
    <row r="365" spans="1:31" hidden="1">
      <c r="A365" s="1">
        <v>44998</v>
      </c>
      <c r="B365" s="16">
        <v>0.70833333333333337</v>
      </c>
      <c r="C365">
        <v>112751</v>
      </c>
      <c r="D365" t="s">
        <v>99</v>
      </c>
      <c r="E365" s="4" t="s">
        <v>2909</v>
      </c>
      <c r="F365" t="s">
        <v>4478</v>
      </c>
      <c r="G365" s="138" t="s">
        <v>69</v>
      </c>
      <c r="H365" t="s">
        <v>2912</v>
      </c>
      <c r="I365" t="s">
        <v>4383</v>
      </c>
      <c r="J365" t="s">
        <v>295</v>
      </c>
      <c r="K365" t="s">
        <v>118</v>
      </c>
      <c r="L365" t="s">
        <v>4479</v>
      </c>
      <c r="M365" s="1">
        <v>44998</v>
      </c>
      <c r="N365" s="69">
        <v>0.71968750000000004</v>
      </c>
      <c r="P365" s="17">
        <v>2010</v>
      </c>
      <c r="Q365" s="1">
        <v>245487</v>
      </c>
      <c r="R365" s="1">
        <v>44998</v>
      </c>
      <c r="S365" s="1" t="s">
        <v>4384</v>
      </c>
      <c r="T365" s="1"/>
      <c r="U365" s="156"/>
      <c r="V365" s="156"/>
      <c r="W365" s="156"/>
      <c r="X365" s="1" t="s">
        <v>21100</v>
      </c>
      <c r="AB365" t="e">
        <v>#N/A</v>
      </c>
      <c r="AC365" s="1" t="e">
        <v>#N/A</v>
      </c>
      <c r="AD365" t="e">
        <v>#N/A</v>
      </c>
      <c r="AE365" s="1" t="e">
        <v>#N/A</v>
      </c>
    </row>
    <row r="366" spans="1:31" hidden="1">
      <c r="A366" s="1">
        <v>44998</v>
      </c>
      <c r="B366" s="16">
        <v>0.71875</v>
      </c>
      <c r="C366">
        <v>112752</v>
      </c>
      <c r="D366" t="s">
        <v>99</v>
      </c>
      <c r="E366" s="4" t="s">
        <v>2909</v>
      </c>
      <c r="F366" t="s">
        <v>4478</v>
      </c>
      <c r="G366" s="138" t="s">
        <v>70</v>
      </c>
      <c r="H366" t="s">
        <v>2912</v>
      </c>
      <c r="I366" t="s">
        <v>4383</v>
      </c>
      <c r="J366" t="s">
        <v>295</v>
      </c>
      <c r="K366" t="s">
        <v>118</v>
      </c>
      <c r="L366" t="s">
        <v>2910</v>
      </c>
      <c r="M366" s="1">
        <v>44998</v>
      </c>
      <c r="N366" s="69">
        <v>0.72171296296296295</v>
      </c>
      <c r="P366" s="17">
        <v>2010</v>
      </c>
      <c r="Q366" s="1">
        <v>245487</v>
      </c>
      <c r="R366" s="1">
        <v>44998</v>
      </c>
      <c r="S366" s="1" t="s">
        <v>4384</v>
      </c>
      <c r="T366" s="1"/>
      <c r="U366" s="156"/>
      <c r="V366" s="156"/>
      <c r="W366" s="156"/>
      <c r="X366" s="1" t="s">
        <v>21100</v>
      </c>
      <c r="AB366" t="e">
        <v>#N/A</v>
      </c>
      <c r="AC366" s="1" t="e">
        <v>#N/A</v>
      </c>
      <c r="AD366" t="e">
        <v>#N/A</v>
      </c>
      <c r="AE366" s="1" t="e">
        <v>#N/A</v>
      </c>
    </row>
    <row r="367" spans="1:31" hidden="1">
      <c r="A367" s="1">
        <v>44999</v>
      </c>
      <c r="B367" s="16">
        <v>0.32291666666666669</v>
      </c>
      <c r="C367">
        <v>112695</v>
      </c>
      <c r="D367" t="s">
        <v>99</v>
      </c>
      <c r="E367" s="4" t="s">
        <v>2083</v>
      </c>
      <c r="F367" t="s">
        <v>4079</v>
      </c>
      <c r="G367" s="138" t="s">
        <v>70</v>
      </c>
      <c r="H367" t="s">
        <v>2086</v>
      </c>
      <c r="I367" t="s">
        <v>4383</v>
      </c>
      <c r="J367" t="s">
        <v>459</v>
      </c>
      <c r="K367" t="s">
        <v>120</v>
      </c>
      <c r="L367" t="s">
        <v>4480</v>
      </c>
      <c r="M367" s="1">
        <v>44999</v>
      </c>
      <c r="N367" s="69">
        <v>0.32959490740740743</v>
      </c>
      <c r="P367" s="17">
        <v>2021</v>
      </c>
      <c r="Q367" s="1">
        <v>47332</v>
      </c>
      <c r="R367" s="1">
        <v>44999</v>
      </c>
      <c r="S367" s="1" t="s">
        <v>4384</v>
      </c>
      <c r="T367" s="1"/>
      <c r="U367" s="156"/>
      <c r="V367" s="156"/>
      <c r="W367" s="156"/>
      <c r="X367" s="1" t="s">
        <v>21101</v>
      </c>
      <c r="AB367">
        <v>0</v>
      </c>
      <c r="AC367" s="1">
        <v>0</v>
      </c>
      <c r="AD367">
        <v>0</v>
      </c>
      <c r="AE367" s="1">
        <v>44999</v>
      </c>
    </row>
    <row r="368" spans="1:31" hidden="1">
      <c r="A368" s="1">
        <v>44999</v>
      </c>
      <c r="B368" s="16">
        <v>0.33333333333333331</v>
      </c>
      <c r="C368">
        <v>112687</v>
      </c>
      <c r="D368" t="s">
        <v>97</v>
      </c>
      <c r="E368" s="4" t="s">
        <v>2090</v>
      </c>
      <c r="F368" t="s">
        <v>4080</v>
      </c>
      <c r="G368" s="138" t="s">
        <v>69</v>
      </c>
      <c r="H368" t="s">
        <v>2093</v>
      </c>
      <c r="I368" t="s">
        <v>4383</v>
      </c>
      <c r="J368" t="s">
        <v>231</v>
      </c>
      <c r="K368" t="s">
        <v>119</v>
      </c>
      <c r="L368" t="s">
        <v>2091</v>
      </c>
      <c r="M368" s="1">
        <v>44999</v>
      </c>
      <c r="N368" s="69">
        <v>0.34430555555555559</v>
      </c>
      <c r="P368" s="17">
        <v>2020</v>
      </c>
      <c r="Q368" s="1">
        <v>23273</v>
      </c>
      <c r="R368" s="1">
        <v>44999</v>
      </c>
      <c r="S368" s="1" t="s">
        <v>4384</v>
      </c>
      <c r="T368" s="1"/>
      <c r="U368" s="156"/>
      <c r="V368" s="156"/>
      <c r="W368" s="156"/>
      <c r="X368" s="1" t="s">
        <v>21101</v>
      </c>
      <c r="AB368">
        <v>0</v>
      </c>
      <c r="AC368" s="1">
        <v>0</v>
      </c>
      <c r="AD368">
        <v>0</v>
      </c>
      <c r="AE368" s="1">
        <v>44999</v>
      </c>
    </row>
    <row r="369" spans="1:31" hidden="1">
      <c r="A369" s="1">
        <v>44999</v>
      </c>
      <c r="B369" s="16">
        <v>0.33333333333333331</v>
      </c>
      <c r="C369">
        <v>112690</v>
      </c>
      <c r="D369" t="s">
        <v>101</v>
      </c>
      <c r="E369" s="4" t="s">
        <v>2402</v>
      </c>
      <c r="F369" t="s">
        <v>4082</v>
      </c>
      <c r="G369" s="138" t="s">
        <v>69</v>
      </c>
      <c r="H369" t="s">
        <v>2405</v>
      </c>
      <c r="I369" t="s">
        <v>4383</v>
      </c>
      <c r="J369" t="s">
        <v>517</v>
      </c>
      <c r="K369" t="s">
        <v>120</v>
      </c>
      <c r="L369" t="s">
        <v>2403</v>
      </c>
      <c r="M369" s="1">
        <v>44999</v>
      </c>
      <c r="N369" s="69">
        <v>0.34562500000000002</v>
      </c>
      <c r="P369" s="17">
        <v>2016</v>
      </c>
      <c r="Q369" s="1">
        <v>47661</v>
      </c>
      <c r="R369" s="1">
        <v>44999</v>
      </c>
      <c r="S369" s="1" t="s">
        <v>4384</v>
      </c>
      <c r="T369" s="1"/>
      <c r="U369" s="156"/>
      <c r="V369" s="156"/>
      <c r="W369" s="156"/>
      <c r="X369" s="1" t="s">
        <v>21101</v>
      </c>
      <c r="AB369">
        <v>0</v>
      </c>
      <c r="AC369" s="1">
        <v>0</v>
      </c>
      <c r="AD369">
        <v>0</v>
      </c>
      <c r="AE369" s="1">
        <v>44999</v>
      </c>
    </row>
    <row r="370" spans="1:31" hidden="1">
      <c r="A370" s="1">
        <v>44999</v>
      </c>
      <c r="B370" s="16">
        <v>0.33333333333333331</v>
      </c>
      <c r="C370">
        <v>112696</v>
      </c>
      <c r="D370" t="s">
        <v>97</v>
      </c>
      <c r="E370" s="4" t="s">
        <v>2110</v>
      </c>
      <c r="F370" t="s">
        <v>2114</v>
      </c>
      <c r="G370" s="138" t="s">
        <v>69</v>
      </c>
      <c r="H370" t="s">
        <v>1853</v>
      </c>
      <c r="I370" t="s">
        <v>4383</v>
      </c>
      <c r="J370" t="s">
        <v>231</v>
      </c>
      <c r="K370" t="s">
        <v>118</v>
      </c>
      <c r="L370" t="s">
        <v>2111</v>
      </c>
      <c r="M370" s="1">
        <v>44999</v>
      </c>
      <c r="N370" s="69">
        <v>0.36145833333333338</v>
      </c>
      <c r="P370" s="17">
        <v>2022</v>
      </c>
      <c r="Q370" s="1">
        <v>19396</v>
      </c>
      <c r="R370" s="1">
        <v>44999</v>
      </c>
      <c r="S370" s="1" t="s">
        <v>4384</v>
      </c>
      <c r="T370" s="1"/>
      <c r="U370" s="156"/>
      <c r="V370" s="156"/>
      <c r="W370" s="156" t="s">
        <v>45</v>
      </c>
      <c r="X370" s="1" t="s">
        <v>21101</v>
      </c>
      <c r="AB370">
        <v>0</v>
      </c>
      <c r="AC370" s="1">
        <v>0</v>
      </c>
      <c r="AD370">
        <v>0</v>
      </c>
      <c r="AE370" s="1">
        <v>44999</v>
      </c>
    </row>
    <row r="371" spans="1:31" hidden="1">
      <c r="A371" s="1">
        <v>44999</v>
      </c>
      <c r="B371" s="16">
        <v>0.34375</v>
      </c>
      <c r="C371">
        <v>112691</v>
      </c>
      <c r="D371" t="s">
        <v>101</v>
      </c>
      <c r="E371" s="4" t="s">
        <v>2402</v>
      </c>
      <c r="F371" t="s">
        <v>4082</v>
      </c>
      <c r="G371" s="138" t="s">
        <v>69</v>
      </c>
      <c r="H371" t="s">
        <v>2405</v>
      </c>
      <c r="I371" t="s">
        <v>4383</v>
      </c>
      <c r="J371" t="s">
        <v>517</v>
      </c>
      <c r="K371" t="s">
        <v>120</v>
      </c>
      <c r="L371" t="s">
        <v>3120</v>
      </c>
      <c r="M371" s="1">
        <v>44999</v>
      </c>
      <c r="N371" s="69">
        <v>0.36584490740740744</v>
      </c>
      <c r="P371" s="17">
        <v>2016</v>
      </c>
      <c r="Q371" s="1">
        <v>47661</v>
      </c>
      <c r="R371" s="1">
        <v>44999</v>
      </c>
      <c r="S371" s="1" t="s">
        <v>4384</v>
      </c>
      <c r="T371" s="1"/>
      <c r="U371" s="156"/>
      <c r="V371" s="156"/>
      <c r="W371" s="156"/>
      <c r="X371" s="1" t="s">
        <v>21101</v>
      </c>
      <c r="AB371">
        <v>0</v>
      </c>
      <c r="AC371" s="1">
        <v>0</v>
      </c>
      <c r="AD371">
        <v>0</v>
      </c>
      <c r="AE371" s="1">
        <v>44999</v>
      </c>
    </row>
    <row r="372" spans="1:31" hidden="1">
      <c r="A372" s="1">
        <v>44999</v>
      </c>
      <c r="B372" s="16">
        <v>0.34375</v>
      </c>
      <c r="C372">
        <v>112737</v>
      </c>
      <c r="D372" t="s">
        <v>97</v>
      </c>
      <c r="E372" s="4" t="s">
        <v>2103</v>
      </c>
      <c r="F372" t="s">
        <v>2108</v>
      </c>
      <c r="G372" s="138" t="s">
        <v>69</v>
      </c>
      <c r="H372" t="s">
        <v>2106</v>
      </c>
      <c r="I372" t="s">
        <v>4383</v>
      </c>
      <c r="J372" t="s">
        <v>244</v>
      </c>
      <c r="K372" t="s">
        <v>119</v>
      </c>
      <c r="L372" t="s">
        <v>2104</v>
      </c>
      <c r="M372" s="1">
        <v>44999</v>
      </c>
      <c r="N372" s="69">
        <v>0.36054398148148148</v>
      </c>
      <c r="P372" s="17">
        <v>2020</v>
      </c>
      <c r="Q372" s="1">
        <v>59619</v>
      </c>
      <c r="R372" s="1">
        <v>44999</v>
      </c>
      <c r="S372" s="1" t="s">
        <v>4384</v>
      </c>
      <c r="T372" s="1"/>
      <c r="U372" s="156"/>
      <c r="V372" s="156"/>
      <c r="W372" s="156"/>
      <c r="X372" s="1" t="s">
        <v>21101</v>
      </c>
      <c r="AB372">
        <v>0</v>
      </c>
      <c r="AC372" s="1">
        <v>0</v>
      </c>
      <c r="AD372">
        <v>0</v>
      </c>
      <c r="AE372" s="1">
        <v>44999</v>
      </c>
    </row>
    <row r="373" spans="1:31" hidden="1">
      <c r="A373" s="1">
        <v>44999</v>
      </c>
      <c r="B373" s="16">
        <v>0.34375</v>
      </c>
      <c r="C373">
        <v>112738</v>
      </c>
      <c r="D373" t="s">
        <v>103</v>
      </c>
      <c r="E373" s="4" t="s">
        <v>2115</v>
      </c>
      <c r="F373" t="s">
        <v>2120</v>
      </c>
      <c r="G373" s="138" t="s">
        <v>69</v>
      </c>
      <c r="H373" t="s">
        <v>2118</v>
      </c>
      <c r="I373" t="s">
        <v>4383</v>
      </c>
      <c r="J373" t="s">
        <v>425</v>
      </c>
      <c r="K373" t="s">
        <v>118</v>
      </c>
      <c r="L373" t="s">
        <v>2116</v>
      </c>
      <c r="M373" s="1">
        <v>44999</v>
      </c>
      <c r="N373" s="69">
        <v>0.37031249999999999</v>
      </c>
      <c r="P373" s="17">
        <v>2021</v>
      </c>
      <c r="Q373" s="1">
        <v>11376</v>
      </c>
      <c r="R373" s="1">
        <v>44999</v>
      </c>
      <c r="S373" s="1" t="s">
        <v>4384</v>
      </c>
      <c r="T373" s="1"/>
      <c r="U373" s="156"/>
      <c r="V373" s="156"/>
      <c r="W373" s="156"/>
      <c r="X373" s="1" t="s">
        <v>21101</v>
      </c>
      <c r="AB373">
        <v>0</v>
      </c>
      <c r="AC373" s="1">
        <v>0</v>
      </c>
      <c r="AD373">
        <v>0</v>
      </c>
      <c r="AE373" s="1">
        <v>44999</v>
      </c>
    </row>
    <row r="374" spans="1:31" hidden="1">
      <c r="A374" s="1">
        <v>44999</v>
      </c>
      <c r="B374" s="16">
        <v>0.35416666666666669</v>
      </c>
      <c r="C374">
        <v>112640</v>
      </c>
      <c r="D374" t="s">
        <v>97</v>
      </c>
      <c r="E374" s="4" t="s">
        <v>2096</v>
      </c>
      <c r="F374" t="s">
        <v>2101</v>
      </c>
      <c r="G374" s="138" t="s">
        <v>70</v>
      </c>
      <c r="H374" t="s">
        <v>2099</v>
      </c>
      <c r="I374" t="s">
        <v>4383</v>
      </c>
      <c r="J374" t="s">
        <v>266</v>
      </c>
      <c r="K374" t="s">
        <v>118</v>
      </c>
      <c r="L374" t="s">
        <v>2097</v>
      </c>
      <c r="M374" s="1">
        <v>44999</v>
      </c>
      <c r="N374" s="69">
        <v>0.35405092592592591</v>
      </c>
      <c r="P374" s="17">
        <v>2022</v>
      </c>
      <c r="Q374" s="1">
        <v>20657</v>
      </c>
      <c r="R374" s="1">
        <v>44999</v>
      </c>
      <c r="S374" s="1" t="s">
        <v>4384</v>
      </c>
      <c r="T374" s="1"/>
      <c r="U374" s="156"/>
      <c r="V374" s="156"/>
      <c r="W374" s="156"/>
      <c r="X374" s="1" t="s">
        <v>21101</v>
      </c>
      <c r="AB374">
        <v>0</v>
      </c>
      <c r="AC374" s="1">
        <v>0</v>
      </c>
      <c r="AD374">
        <v>0</v>
      </c>
      <c r="AE374" s="1">
        <v>44999</v>
      </c>
    </row>
    <row r="375" spans="1:31" hidden="1">
      <c r="A375" s="1">
        <v>44999</v>
      </c>
      <c r="B375" s="16">
        <v>0.35416666666666669</v>
      </c>
      <c r="C375">
        <v>112693</v>
      </c>
      <c r="D375" t="s">
        <v>99</v>
      </c>
      <c r="E375" s="4" t="s">
        <v>2083</v>
      </c>
      <c r="F375" t="s">
        <v>4079</v>
      </c>
      <c r="G375" s="138" t="s">
        <v>71</v>
      </c>
      <c r="H375" t="s">
        <v>2086</v>
      </c>
      <c r="I375" t="s">
        <v>4383</v>
      </c>
      <c r="J375" t="s">
        <v>459</v>
      </c>
      <c r="K375" t="s">
        <v>120</v>
      </c>
      <c r="M375" s="1"/>
      <c r="N375" s="69"/>
      <c r="O375">
        <v>112695</v>
      </c>
      <c r="P375" s="17">
        <v>2021</v>
      </c>
      <c r="Q375" s="1">
        <v>47332</v>
      </c>
      <c r="R375" s="1">
        <v>44999</v>
      </c>
      <c r="S375" s="1" t="s">
        <v>4384</v>
      </c>
      <c r="T375" s="1"/>
      <c r="U375" s="156"/>
      <c r="V375" s="156"/>
      <c r="W375" s="156"/>
      <c r="X375" s="1" t="s">
        <v>21101</v>
      </c>
      <c r="AB375" t="e">
        <v>#N/A</v>
      </c>
      <c r="AC375" s="1" t="e">
        <v>#N/A</v>
      </c>
      <c r="AD375" t="e">
        <v>#N/A</v>
      </c>
      <c r="AE375" s="1" t="e">
        <v>#N/A</v>
      </c>
    </row>
    <row r="376" spans="1:31" hidden="1">
      <c r="A376" s="1">
        <v>44999</v>
      </c>
      <c r="B376" s="16">
        <v>0.375</v>
      </c>
      <c r="C376">
        <v>112593</v>
      </c>
      <c r="D376" t="s">
        <v>99</v>
      </c>
      <c r="E376" s="4" t="s">
        <v>2122</v>
      </c>
      <c r="F376" t="s">
        <v>2126</v>
      </c>
      <c r="G376" s="138" t="s">
        <v>70</v>
      </c>
      <c r="H376" t="s">
        <v>4452</v>
      </c>
      <c r="I376" t="s">
        <v>4453</v>
      </c>
      <c r="J376" t="s">
        <v>231</v>
      </c>
      <c r="K376" t="s">
        <v>118</v>
      </c>
      <c r="L376" t="s">
        <v>2123</v>
      </c>
      <c r="M376" s="1">
        <v>44999</v>
      </c>
      <c r="N376" s="69">
        <v>0.38268518518518518</v>
      </c>
      <c r="P376" s="17">
        <v>2018</v>
      </c>
      <c r="Q376" s="1">
        <v>51984</v>
      </c>
      <c r="R376" s="1">
        <v>44999</v>
      </c>
      <c r="S376" s="1" t="s">
        <v>4384</v>
      </c>
      <c r="T376" s="1"/>
      <c r="U376" s="156"/>
      <c r="V376" s="156"/>
      <c r="W376" s="156" t="s">
        <v>45</v>
      </c>
      <c r="X376" s="1" t="s">
        <v>21101</v>
      </c>
      <c r="AB376">
        <v>0</v>
      </c>
      <c r="AC376" s="1">
        <v>0</v>
      </c>
      <c r="AD376">
        <v>0</v>
      </c>
      <c r="AE376" s="1">
        <v>44999</v>
      </c>
    </row>
    <row r="377" spans="1:31" hidden="1">
      <c r="A377" s="1">
        <v>44999</v>
      </c>
      <c r="B377" s="16">
        <v>0.375</v>
      </c>
      <c r="C377">
        <v>112700</v>
      </c>
      <c r="D377" t="s">
        <v>99</v>
      </c>
      <c r="E377" s="4" t="s">
        <v>2132</v>
      </c>
      <c r="F377" t="s">
        <v>2137</v>
      </c>
      <c r="G377" s="138" t="s">
        <v>69</v>
      </c>
      <c r="H377" t="s">
        <v>2135</v>
      </c>
      <c r="I377" t="s">
        <v>4383</v>
      </c>
      <c r="J377" t="s">
        <v>359</v>
      </c>
      <c r="K377" t="s">
        <v>119</v>
      </c>
      <c r="L377" t="s">
        <v>2133</v>
      </c>
      <c r="M377" s="1">
        <v>44999</v>
      </c>
      <c r="N377" s="69">
        <v>0.39059027777777783</v>
      </c>
      <c r="P377" s="17">
        <v>2019</v>
      </c>
      <c r="Q377" s="1">
        <v>80307</v>
      </c>
      <c r="R377" s="1">
        <v>44999</v>
      </c>
      <c r="S377" s="1" t="s">
        <v>4384</v>
      </c>
      <c r="T377" s="1"/>
      <c r="U377" s="156"/>
      <c r="V377" s="156"/>
      <c r="W377" s="156" t="s">
        <v>45</v>
      </c>
      <c r="X377" s="1" t="s">
        <v>21101</v>
      </c>
      <c r="AB377">
        <v>0</v>
      </c>
      <c r="AC377" s="1">
        <v>0</v>
      </c>
      <c r="AD377">
        <v>0</v>
      </c>
      <c r="AE377" s="1">
        <v>44999</v>
      </c>
    </row>
    <row r="378" spans="1:31" hidden="1">
      <c r="A378" s="1">
        <v>44999</v>
      </c>
      <c r="B378" s="16">
        <v>0.375</v>
      </c>
      <c r="C378">
        <v>112703</v>
      </c>
      <c r="D378" t="s">
        <v>99</v>
      </c>
      <c r="E378" s="4" t="s">
        <v>2127</v>
      </c>
      <c r="F378" t="s">
        <v>2131</v>
      </c>
      <c r="G378" s="138" t="s">
        <v>70</v>
      </c>
      <c r="H378" t="s">
        <v>222</v>
      </c>
      <c r="I378" t="s">
        <v>4383</v>
      </c>
      <c r="J378" t="s">
        <v>451</v>
      </c>
      <c r="K378" t="s">
        <v>120</v>
      </c>
      <c r="L378" t="s">
        <v>2128</v>
      </c>
      <c r="M378" s="1">
        <v>44999</v>
      </c>
      <c r="N378" s="69">
        <v>0.37679398148148152</v>
      </c>
      <c r="P378" s="17">
        <v>2020</v>
      </c>
      <c r="Q378" s="1">
        <v>101927</v>
      </c>
      <c r="R378" s="1">
        <v>44999</v>
      </c>
      <c r="S378" s="1" t="s">
        <v>4384</v>
      </c>
      <c r="T378" s="1"/>
      <c r="U378" s="156"/>
      <c r="V378" s="156"/>
      <c r="W378" s="156"/>
      <c r="X378" s="1" t="s">
        <v>21101</v>
      </c>
      <c r="AB378">
        <v>0</v>
      </c>
      <c r="AC378" s="1">
        <v>0</v>
      </c>
      <c r="AD378">
        <v>0</v>
      </c>
      <c r="AE378" s="1">
        <v>44999</v>
      </c>
    </row>
    <row r="379" spans="1:31" hidden="1">
      <c r="A379" s="1">
        <v>44999</v>
      </c>
      <c r="B379" s="16">
        <v>0.41666666666666669</v>
      </c>
      <c r="C379">
        <v>112545</v>
      </c>
      <c r="D379" t="s">
        <v>101</v>
      </c>
      <c r="E379" s="4" t="s">
        <v>4087</v>
      </c>
      <c r="F379" t="s">
        <v>4088</v>
      </c>
      <c r="G379" s="138" t="s">
        <v>75</v>
      </c>
      <c r="H379" t="s">
        <v>4089</v>
      </c>
      <c r="I379" t="s">
        <v>4383</v>
      </c>
      <c r="J379" t="s">
        <v>451</v>
      </c>
      <c r="K379" t="s">
        <v>118</v>
      </c>
      <c r="M379" s="1"/>
      <c r="N379" s="69"/>
      <c r="P379" s="17">
        <v>2019</v>
      </c>
      <c r="Q379" s="1">
        <v>51870</v>
      </c>
      <c r="R379" s="1">
        <v>44838</v>
      </c>
      <c r="S379" s="1" t="s">
        <v>4384</v>
      </c>
      <c r="T379" s="1"/>
      <c r="U379" s="156"/>
      <c r="V379" s="156"/>
      <c r="W379" s="156" t="s">
        <v>45</v>
      </c>
      <c r="X379" s="1" t="s">
        <v>21101</v>
      </c>
      <c r="AB379">
        <v>0</v>
      </c>
      <c r="AC379" s="1">
        <v>0</v>
      </c>
      <c r="AD379">
        <v>0</v>
      </c>
      <c r="AE379" s="1">
        <v>44999</v>
      </c>
    </row>
    <row r="380" spans="1:31" hidden="1">
      <c r="A380" s="1">
        <v>44999</v>
      </c>
      <c r="B380" s="16">
        <v>0.4375</v>
      </c>
      <c r="C380">
        <v>112667</v>
      </c>
      <c r="D380" t="s">
        <v>103</v>
      </c>
      <c r="E380" s="4" t="s">
        <v>2139</v>
      </c>
      <c r="F380" t="s">
        <v>2144</v>
      </c>
      <c r="G380" s="138" t="s">
        <v>70</v>
      </c>
      <c r="H380" t="s">
        <v>2142</v>
      </c>
      <c r="I380" t="s">
        <v>4383</v>
      </c>
      <c r="J380" t="s">
        <v>359</v>
      </c>
      <c r="K380" t="s">
        <v>118</v>
      </c>
      <c r="L380" t="s">
        <v>2140</v>
      </c>
      <c r="M380" s="1">
        <v>44999</v>
      </c>
      <c r="N380" s="69">
        <v>0.43398148148148147</v>
      </c>
      <c r="P380" s="17">
        <v>2020</v>
      </c>
      <c r="Q380" s="1">
        <v>47315</v>
      </c>
      <c r="R380" s="1">
        <v>44999</v>
      </c>
      <c r="S380" s="1" t="s">
        <v>4384</v>
      </c>
      <c r="T380" s="1"/>
      <c r="U380" s="156"/>
      <c r="V380" s="156"/>
      <c r="W380" s="156"/>
      <c r="X380" s="1" t="s">
        <v>21101</v>
      </c>
      <c r="AB380">
        <v>0</v>
      </c>
      <c r="AC380" s="1">
        <v>0</v>
      </c>
      <c r="AD380">
        <v>0</v>
      </c>
      <c r="AE380" s="1">
        <v>44999</v>
      </c>
    </row>
    <row r="381" spans="1:31" hidden="1">
      <c r="A381" s="1">
        <v>44999</v>
      </c>
      <c r="B381" s="16">
        <v>0.4375</v>
      </c>
      <c r="C381">
        <v>112757</v>
      </c>
      <c r="D381" t="s">
        <v>101</v>
      </c>
      <c r="E381" s="4" t="s">
        <v>2146</v>
      </c>
      <c r="F381" t="s">
        <v>2151</v>
      </c>
      <c r="G381" s="138" t="s">
        <v>70</v>
      </c>
      <c r="H381" t="s">
        <v>2149</v>
      </c>
      <c r="I381" t="s">
        <v>4383</v>
      </c>
      <c r="J381" t="s">
        <v>231</v>
      </c>
      <c r="K381" t="s">
        <v>120</v>
      </c>
      <c r="L381" t="s">
        <v>2147</v>
      </c>
      <c r="M381" s="1">
        <v>44999</v>
      </c>
      <c r="N381" s="69">
        <v>0.43706018518518519</v>
      </c>
      <c r="P381" s="17">
        <v>2021</v>
      </c>
      <c r="Q381" s="1">
        <v>13901</v>
      </c>
      <c r="R381" s="1">
        <v>44999</v>
      </c>
      <c r="S381" s="1" t="s">
        <v>4384</v>
      </c>
      <c r="T381" s="1"/>
      <c r="U381" s="156"/>
      <c r="V381" s="156"/>
      <c r="W381" s="156"/>
      <c r="X381" s="1" t="s">
        <v>21101</v>
      </c>
      <c r="AB381">
        <v>0</v>
      </c>
      <c r="AC381" s="1">
        <v>0</v>
      </c>
      <c r="AD381">
        <v>0</v>
      </c>
      <c r="AE381" s="1">
        <v>44999</v>
      </c>
    </row>
    <row r="382" spans="1:31" hidden="1">
      <c r="A382" s="1">
        <v>44999</v>
      </c>
      <c r="B382" s="16">
        <v>0.45833333333333331</v>
      </c>
      <c r="C382">
        <v>112716</v>
      </c>
      <c r="D382" t="s">
        <v>97</v>
      </c>
      <c r="E382" s="4" t="s">
        <v>4093</v>
      </c>
      <c r="F382" t="s">
        <v>4094</v>
      </c>
      <c r="G382" s="138" t="s">
        <v>75</v>
      </c>
      <c r="H382" t="s">
        <v>3399</v>
      </c>
      <c r="I382" t="s">
        <v>4383</v>
      </c>
      <c r="J382" t="s">
        <v>223</v>
      </c>
      <c r="K382" t="s">
        <v>118</v>
      </c>
      <c r="M382" s="1"/>
      <c r="N382" s="69"/>
      <c r="P382" s="17">
        <v>2019</v>
      </c>
      <c r="Q382" s="1">
        <v>70923</v>
      </c>
      <c r="R382" s="1">
        <v>44873</v>
      </c>
      <c r="S382" s="1" t="s">
        <v>4384</v>
      </c>
      <c r="T382" s="1"/>
      <c r="U382" s="156" t="s">
        <v>64</v>
      </c>
      <c r="V382" s="156"/>
      <c r="W382" s="156" t="s">
        <v>45</v>
      </c>
      <c r="X382" s="1" t="s">
        <v>21101</v>
      </c>
      <c r="AB382" t="s">
        <v>19951</v>
      </c>
      <c r="AC382" s="1">
        <v>45009</v>
      </c>
      <c r="AD382" t="s">
        <v>21054</v>
      </c>
      <c r="AE382" s="1">
        <v>4</v>
      </c>
    </row>
    <row r="383" spans="1:31" hidden="1">
      <c r="A383" s="1">
        <v>44999</v>
      </c>
      <c r="B383" s="16">
        <v>0.47916666666666669</v>
      </c>
      <c r="C383">
        <v>112728</v>
      </c>
      <c r="D383" t="s">
        <v>99</v>
      </c>
      <c r="E383" s="4" t="s">
        <v>1829</v>
      </c>
      <c r="F383" t="s">
        <v>1834</v>
      </c>
      <c r="G383" s="138" t="s">
        <v>75</v>
      </c>
      <c r="H383" t="s">
        <v>1832</v>
      </c>
      <c r="I383" t="s">
        <v>4383</v>
      </c>
      <c r="J383" t="s">
        <v>587</v>
      </c>
      <c r="K383" t="s">
        <v>120</v>
      </c>
      <c r="M383" s="1"/>
      <c r="N383" s="69"/>
      <c r="P383" s="17">
        <v>2022</v>
      </c>
      <c r="Q383" s="1">
        <v>77484</v>
      </c>
      <c r="R383" s="1">
        <v>44996</v>
      </c>
      <c r="S383" s="1" t="s">
        <v>4384</v>
      </c>
      <c r="T383" s="1"/>
      <c r="U383" s="156"/>
      <c r="V383" s="156"/>
      <c r="W383" s="156" t="s">
        <v>45</v>
      </c>
      <c r="X383" s="1" t="s">
        <v>21101</v>
      </c>
      <c r="AB383" t="s">
        <v>19951</v>
      </c>
      <c r="AC383" s="1">
        <v>45000</v>
      </c>
      <c r="AD383" t="s">
        <v>21055</v>
      </c>
      <c r="AE383" s="1">
        <v>3</v>
      </c>
    </row>
    <row r="384" spans="1:31" hidden="1">
      <c r="A384" s="1">
        <v>44999</v>
      </c>
      <c r="B384" s="16">
        <v>0.47916666666666669</v>
      </c>
      <c r="C384">
        <v>112729</v>
      </c>
      <c r="D384" t="s">
        <v>99</v>
      </c>
      <c r="E384" s="4" t="s">
        <v>2153</v>
      </c>
      <c r="F384" t="s">
        <v>2158</v>
      </c>
      <c r="G384" s="138" t="s">
        <v>70</v>
      </c>
      <c r="H384" t="s">
        <v>2156</v>
      </c>
      <c r="I384" t="s">
        <v>4383</v>
      </c>
      <c r="J384" t="s">
        <v>295</v>
      </c>
      <c r="K384" t="s">
        <v>118</v>
      </c>
      <c r="L384" t="s">
        <v>2154</v>
      </c>
      <c r="M384" s="1">
        <v>44999</v>
      </c>
      <c r="N384" s="69">
        <v>0.48562499999999997</v>
      </c>
      <c r="P384" s="17">
        <v>2014</v>
      </c>
      <c r="Q384" s="1">
        <v>161986</v>
      </c>
      <c r="R384" s="1">
        <v>44999</v>
      </c>
      <c r="S384" s="1" t="s">
        <v>4384</v>
      </c>
      <c r="T384" s="1"/>
      <c r="U384" s="156"/>
      <c r="V384" s="156"/>
      <c r="W384" s="156" t="s">
        <v>45</v>
      </c>
      <c r="X384" s="1" t="s">
        <v>21101</v>
      </c>
      <c r="AB384">
        <v>0</v>
      </c>
      <c r="AC384" s="1">
        <v>0</v>
      </c>
      <c r="AD384">
        <v>0</v>
      </c>
      <c r="AE384" s="1">
        <v>44999</v>
      </c>
    </row>
    <row r="385" spans="1:31" hidden="1">
      <c r="A385" s="1">
        <v>44999</v>
      </c>
      <c r="B385" s="16">
        <v>0.5</v>
      </c>
      <c r="C385">
        <v>112653</v>
      </c>
      <c r="D385" t="s">
        <v>103</v>
      </c>
      <c r="E385" s="4" t="s">
        <v>2160</v>
      </c>
      <c r="F385" t="s">
        <v>2165</v>
      </c>
      <c r="G385" s="138" t="s">
        <v>70</v>
      </c>
      <c r="H385" t="s">
        <v>2163</v>
      </c>
      <c r="I385" t="s">
        <v>4383</v>
      </c>
      <c r="J385" t="s">
        <v>451</v>
      </c>
      <c r="K385" t="s">
        <v>119</v>
      </c>
      <c r="L385" t="s">
        <v>2161</v>
      </c>
      <c r="M385" s="1">
        <v>44999</v>
      </c>
      <c r="N385" s="69">
        <v>0.50266203703703705</v>
      </c>
      <c r="P385" s="17">
        <v>2018</v>
      </c>
      <c r="Q385" s="1">
        <v>171853</v>
      </c>
      <c r="R385" s="1">
        <v>44999</v>
      </c>
      <c r="S385" s="1" t="s">
        <v>4384</v>
      </c>
      <c r="T385" s="1"/>
      <c r="U385" s="156"/>
      <c r="V385" s="156"/>
      <c r="W385" s="156"/>
      <c r="X385" s="1" t="s">
        <v>21101</v>
      </c>
      <c r="AB385">
        <v>0</v>
      </c>
      <c r="AC385" s="1">
        <v>0</v>
      </c>
      <c r="AD385">
        <v>0</v>
      </c>
      <c r="AE385" s="1">
        <v>44999</v>
      </c>
    </row>
    <row r="386" spans="1:31" hidden="1">
      <c r="A386" s="1">
        <v>44999</v>
      </c>
      <c r="B386" s="16">
        <v>0.5</v>
      </c>
      <c r="C386">
        <v>112680</v>
      </c>
      <c r="D386" t="s">
        <v>101</v>
      </c>
      <c r="E386" s="4" t="s">
        <v>2217</v>
      </c>
      <c r="F386" t="s">
        <v>2222</v>
      </c>
      <c r="G386" s="138" t="s">
        <v>70</v>
      </c>
      <c r="H386" t="s">
        <v>2220</v>
      </c>
      <c r="I386" t="s">
        <v>4383</v>
      </c>
      <c r="J386" t="s">
        <v>231</v>
      </c>
      <c r="K386" t="s">
        <v>120</v>
      </c>
      <c r="L386" t="s">
        <v>2218</v>
      </c>
      <c r="M386" s="1">
        <v>44999</v>
      </c>
      <c r="N386" s="69">
        <v>0.48973379629629626</v>
      </c>
      <c r="P386" s="17">
        <v>2020</v>
      </c>
      <c r="Q386" s="1">
        <v>39418</v>
      </c>
      <c r="R386" s="1">
        <v>44999</v>
      </c>
      <c r="S386" s="1" t="s">
        <v>4384</v>
      </c>
      <c r="T386" s="1"/>
      <c r="U386" s="156"/>
      <c r="V386" s="156"/>
      <c r="W386" s="156"/>
      <c r="X386" s="1" t="s">
        <v>21101</v>
      </c>
      <c r="AB386">
        <v>0</v>
      </c>
      <c r="AC386" s="1">
        <v>0</v>
      </c>
      <c r="AD386">
        <v>0</v>
      </c>
      <c r="AE386" s="1">
        <v>44999</v>
      </c>
    </row>
    <row r="387" spans="1:31" hidden="1">
      <c r="A387" s="1">
        <v>44999</v>
      </c>
      <c r="B387" s="16">
        <v>0.5</v>
      </c>
      <c r="C387">
        <v>112731</v>
      </c>
      <c r="D387" t="s">
        <v>99</v>
      </c>
      <c r="E387" s="4" t="s">
        <v>1096</v>
      </c>
      <c r="F387" t="s">
        <v>1101</v>
      </c>
      <c r="G387" s="138" t="s">
        <v>69</v>
      </c>
      <c r="H387" t="s">
        <v>1099</v>
      </c>
      <c r="I387" t="s">
        <v>4383</v>
      </c>
      <c r="J387" t="s">
        <v>451</v>
      </c>
      <c r="K387" t="s">
        <v>118</v>
      </c>
      <c r="L387" t="s">
        <v>2877</v>
      </c>
      <c r="M387" s="1">
        <v>44999</v>
      </c>
      <c r="N387" s="69">
        <v>0.52249999999999996</v>
      </c>
      <c r="P387" s="17">
        <v>2020</v>
      </c>
      <c r="Q387" s="1">
        <v>94459</v>
      </c>
      <c r="R387" s="1">
        <v>44999</v>
      </c>
      <c r="S387" s="1" t="s">
        <v>4384</v>
      </c>
      <c r="T387" s="1"/>
      <c r="U387" s="156"/>
      <c r="V387" s="156"/>
      <c r="W387" s="156"/>
      <c r="X387" s="1" t="s">
        <v>21101</v>
      </c>
      <c r="AB387">
        <v>0</v>
      </c>
      <c r="AC387" s="1">
        <v>0</v>
      </c>
      <c r="AD387">
        <v>0</v>
      </c>
      <c r="AE387" s="1">
        <v>44999</v>
      </c>
    </row>
    <row r="388" spans="1:31" hidden="1">
      <c r="A388" s="1">
        <v>44999</v>
      </c>
      <c r="B388" s="16">
        <v>0.52083333333333337</v>
      </c>
      <c r="C388">
        <v>112735</v>
      </c>
      <c r="D388" t="s">
        <v>97</v>
      </c>
      <c r="E388" s="4" t="s">
        <v>4097</v>
      </c>
      <c r="F388" t="s">
        <v>4098</v>
      </c>
      <c r="G388" s="138" t="s">
        <v>75</v>
      </c>
      <c r="H388" t="s">
        <v>4099</v>
      </c>
      <c r="I388" t="s">
        <v>4383</v>
      </c>
      <c r="J388" t="s">
        <v>310</v>
      </c>
      <c r="K388" t="s">
        <v>120</v>
      </c>
      <c r="M388" s="1"/>
      <c r="N388" s="69"/>
      <c r="P388" s="17">
        <v>2020</v>
      </c>
      <c r="Q388" s="1">
        <v>95338</v>
      </c>
      <c r="R388" s="1">
        <v>44889</v>
      </c>
      <c r="S388" s="1" t="s">
        <v>4384</v>
      </c>
      <c r="T388" s="1"/>
      <c r="U388" s="156"/>
      <c r="V388" s="156"/>
      <c r="W388" s="156" t="s">
        <v>4393</v>
      </c>
      <c r="X388" s="1" t="s">
        <v>21101</v>
      </c>
      <c r="AB388" t="s">
        <v>100</v>
      </c>
      <c r="AC388" s="1">
        <v>45014</v>
      </c>
      <c r="AD388" t="s">
        <v>21056</v>
      </c>
      <c r="AE388" s="1">
        <v>1</v>
      </c>
    </row>
    <row r="389" spans="1:31" hidden="1">
      <c r="A389" s="1">
        <v>44999</v>
      </c>
      <c r="B389" s="16">
        <v>0.52083333333333337</v>
      </c>
      <c r="C389">
        <v>112741</v>
      </c>
      <c r="D389" t="s">
        <v>101</v>
      </c>
      <c r="E389" s="4" t="s">
        <v>2167</v>
      </c>
      <c r="F389" t="s">
        <v>2172</v>
      </c>
      <c r="G389" s="138" t="s">
        <v>70</v>
      </c>
      <c r="H389" t="s">
        <v>2170</v>
      </c>
      <c r="I389" t="s">
        <v>4383</v>
      </c>
      <c r="J389" t="s">
        <v>338</v>
      </c>
      <c r="K389" t="s">
        <v>118</v>
      </c>
      <c r="L389" t="s">
        <v>2168</v>
      </c>
      <c r="M389" s="1">
        <v>44999</v>
      </c>
      <c r="N389" s="69">
        <v>0.51057870370370373</v>
      </c>
      <c r="P389" s="17">
        <v>2020</v>
      </c>
      <c r="Q389" s="1">
        <v>87305</v>
      </c>
      <c r="R389" s="1">
        <v>44999</v>
      </c>
      <c r="S389" s="1" t="s">
        <v>4384</v>
      </c>
      <c r="T389" s="1"/>
      <c r="U389" s="156"/>
      <c r="V389" s="156"/>
      <c r="W389" s="156" t="s">
        <v>45</v>
      </c>
      <c r="X389" s="1" t="s">
        <v>21101</v>
      </c>
      <c r="AB389">
        <v>0</v>
      </c>
      <c r="AC389" s="1">
        <v>0</v>
      </c>
      <c r="AD389">
        <v>0</v>
      </c>
      <c r="AE389" s="1">
        <v>44999</v>
      </c>
    </row>
    <row r="390" spans="1:31" hidden="1">
      <c r="A390" s="1">
        <v>44999</v>
      </c>
      <c r="B390" s="16">
        <v>0.52083333333333337</v>
      </c>
      <c r="C390">
        <v>112748</v>
      </c>
      <c r="D390" t="s">
        <v>99</v>
      </c>
      <c r="E390" s="4" t="s">
        <v>2174</v>
      </c>
      <c r="F390" t="s">
        <v>2179</v>
      </c>
      <c r="G390" s="138" t="s">
        <v>70</v>
      </c>
      <c r="H390" t="s">
        <v>2177</v>
      </c>
      <c r="I390" t="s">
        <v>4383</v>
      </c>
      <c r="J390" t="s">
        <v>310</v>
      </c>
      <c r="K390" t="s">
        <v>119</v>
      </c>
      <c r="L390" t="s">
        <v>2175</v>
      </c>
      <c r="M390" s="1">
        <v>44999</v>
      </c>
      <c r="N390" s="69">
        <v>0.51467592592592593</v>
      </c>
      <c r="P390" s="17">
        <v>2021</v>
      </c>
      <c r="Q390" s="1">
        <v>38167</v>
      </c>
      <c r="R390" s="1">
        <v>45001</v>
      </c>
      <c r="S390" s="1" t="s">
        <v>4384</v>
      </c>
      <c r="T390" s="1"/>
      <c r="U390" s="156"/>
      <c r="V390" s="156"/>
      <c r="W390" s="156" t="s">
        <v>45</v>
      </c>
      <c r="X390" s="1" t="s">
        <v>21101</v>
      </c>
      <c r="AB390">
        <v>0</v>
      </c>
      <c r="AC390" s="1">
        <v>0</v>
      </c>
      <c r="AD390">
        <v>0</v>
      </c>
      <c r="AE390" s="1">
        <v>44999</v>
      </c>
    </row>
    <row r="391" spans="1:31" hidden="1">
      <c r="A391" s="1">
        <v>44999</v>
      </c>
      <c r="B391" s="16">
        <v>0.54166666666666663</v>
      </c>
      <c r="C391">
        <v>112747</v>
      </c>
      <c r="D391" t="s">
        <v>97</v>
      </c>
      <c r="E391" s="4" t="s">
        <v>2188</v>
      </c>
      <c r="F391" t="s">
        <v>2193</v>
      </c>
      <c r="G391" s="138" t="s">
        <v>69</v>
      </c>
      <c r="H391" t="s">
        <v>2191</v>
      </c>
      <c r="I391" t="s">
        <v>4383</v>
      </c>
      <c r="J391" t="s">
        <v>459</v>
      </c>
      <c r="K391" t="s">
        <v>119</v>
      </c>
      <c r="L391" t="s">
        <v>2189</v>
      </c>
      <c r="M391" s="1">
        <v>44999</v>
      </c>
      <c r="N391" s="69">
        <v>0.55679398148148151</v>
      </c>
      <c r="P391" s="17">
        <v>2022</v>
      </c>
      <c r="Q391" s="1">
        <v>59702</v>
      </c>
      <c r="R391" s="1">
        <v>44999</v>
      </c>
      <c r="S391" s="1" t="s">
        <v>4384</v>
      </c>
      <c r="T391" s="1"/>
      <c r="U391" s="156"/>
      <c r="V391" s="156"/>
      <c r="W391" s="156"/>
      <c r="X391" s="1" t="s">
        <v>21101</v>
      </c>
      <c r="AB391">
        <v>0</v>
      </c>
      <c r="AC391" s="1">
        <v>0</v>
      </c>
      <c r="AD391">
        <v>0</v>
      </c>
      <c r="AE391" s="1">
        <v>44999</v>
      </c>
    </row>
    <row r="392" spans="1:31" hidden="1">
      <c r="A392" s="1">
        <v>44999</v>
      </c>
      <c r="B392" s="16">
        <v>0.54166666666666663</v>
      </c>
      <c r="C392">
        <v>112755</v>
      </c>
      <c r="D392" t="s">
        <v>99</v>
      </c>
      <c r="E392" s="4" t="s">
        <v>2181</v>
      </c>
      <c r="F392" t="s">
        <v>4100</v>
      </c>
      <c r="G392" s="138" t="s">
        <v>69</v>
      </c>
      <c r="H392" t="s">
        <v>2184</v>
      </c>
      <c r="I392" t="s">
        <v>4383</v>
      </c>
      <c r="J392" t="s">
        <v>215</v>
      </c>
      <c r="K392" t="s">
        <v>118</v>
      </c>
      <c r="L392" t="s">
        <v>2182</v>
      </c>
      <c r="M392" s="1">
        <v>44999</v>
      </c>
      <c r="N392" s="69">
        <v>0.55290509259259257</v>
      </c>
      <c r="P392" s="17">
        <v>2020</v>
      </c>
      <c r="Q392" s="1">
        <v>49816</v>
      </c>
      <c r="R392" s="1">
        <v>44999</v>
      </c>
      <c r="S392" s="1" t="s">
        <v>4384</v>
      </c>
      <c r="T392" s="1"/>
      <c r="U392" s="156"/>
      <c r="V392" s="156"/>
      <c r="W392" s="156"/>
      <c r="X392" s="1" t="s">
        <v>21101</v>
      </c>
      <c r="AB392">
        <v>0</v>
      </c>
      <c r="AC392" s="1">
        <v>0</v>
      </c>
      <c r="AD392">
        <v>0</v>
      </c>
      <c r="AE392" s="1">
        <v>44999</v>
      </c>
    </row>
    <row r="393" spans="1:31" hidden="1">
      <c r="A393" s="1">
        <v>44999</v>
      </c>
      <c r="B393" s="16">
        <v>0.5625</v>
      </c>
      <c r="C393">
        <v>112746</v>
      </c>
      <c r="D393" t="s">
        <v>99</v>
      </c>
      <c r="E393" s="4" t="s">
        <v>2274</v>
      </c>
      <c r="F393" t="s">
        <v>4101</v>
      </c>
      <c r="G393" s="138" t="s">
        <v>71</v>
      </c>
      <c r="H393" t="s">
        <v>2277</v>
      </c>
      <c r="I393" t="s">
        <v>4383</v>
      </c>
      <c r="J393" t="s">
        <v>367</v>
      </c>
      <c r="K393" t="s">
        <v>119</v>
      </c>
      <c r="M393" s="1"/>
      <c r="N393" s="69"/>
      <c r="O393">
        <v>112818</v>
      </c>
      <c r="P393" s="17">
        <v>2020</v>
      </c>
      <c r="Q393" s="1">
        <v>47807</v>
      </c>
      <c r="R393" s="1">
        <v>45000</v>
      </c>
      <c r="S393" s="1" t="s">
        <v>4384</v>
      </c>
      <c r="T393" s="1"/>
      <c r="U393" s="156"/>
      <c r="V393" s="156"/>
      <c r="W393" s="156"/>
      <c r="X393" s="1" t="s">
        <v>21101</v>
      </c>
      <c r="AB393" t="s">
        <v>19950</v>
      </c>
      <c r="AC393" s="1">
        <v>44999</v>
      </c>
      <c r="AD393" t="s">
        <v>21057</v>
      </c>
      <c r="AE393" s="1">
        <v>1</v>
      </c>
    </row>
    <row r="394" spans="1:31" hidden="1">
      <c r="A394" s="1">
        <v>44999</v>
      </c>
      <c r="B394" s="16">
        <v>0.58333333333333337</v>
      </c>
      <c r="C394">
        <v>112707</v>
      </c>
      <c r="D394" t="s">
        <v>101</v>
      </c>
      <c r="E394" s="4" t="s">
        <v>4105</v>
      </c>
      <c r="F394" t="s">
        <v>4106</v>
      </c>
      <c r="G394" s="138" t="s">
        <v>71</v>
      </c>
      <c r="H394" t="s">
        <v>4107</v>
      </c>
      <c r="I394" t="s">
        <v>4383</v>
      </c>
      <c r="J394" t="s">
        <v>367</v>
      </c>
      <c r="K394" t="s">
        <v>119</v>
      </c>
      <c r="M394" s="1"/>
      <c r="N394" s="69"/>
      <c r="O394">
        <v>112708</v>
      </c>
      <c r="P394" s="17">
        <v>2006</v>
      </c>
      <c r="Q394" s="1">
        <v>190471</v>
      </c>
      <c r="R394" s="1">
        <v>44999</v>
      </c>
      <c r="S394" s="1" t="s">
        <v>4423</v>
      </c>
      <c r="T394" s="1"/>
      <c r="U394" s="156"/>
      <c r="V394" s="156"/>
      <c r="W394" s="156"/>
      <c r="X394" s="1" t="s">
        <v>21101</v>
      </c>
      <c r="AB394" t="e">
        <v>#N/A</v>
      </c>
      <c r="AC394" s="1" t="e">
        <v>#N/A</v>
      </c>
      <c r="AD394" t="e">
        <v>#N/A</v>
      </c>
      <c r="AE394" s="1" t="e">
        <v>#N/A</v>
      </c>
    </row>
    <row r="395" spans="1:31" hidden="1">
      <c r="A395" s="1">
        <v>44999</v>
      </c>
      <c r="B395" s="16">
        <v>0.58333333333333337</v>
      </c>
      <c r="C395">
        <v>112780</v>
      </c>
      <c r="D395" t="s">
        <v>99</v>
      </c>
      <c r="E395" s="4" t="s">
        <v>2260</v>
      </c>
      <c r="F395" t="s">
        <v>2265</v>
      </c>
      <c r="G395" s="138" t="s">
        <v>69</v>
      </c>
      <c r="H395" t="s">
        <v>4103</v>
      </c>
      <c r="I395" t="s">
        <v>4383</v>
      </c>
      <c r="J395" t="s">
        <v>338</v>
      </c>
      <c r="K395" t="s">
        <v>119</v>
      </c>
      <c r="L395" t="s">
        <v>2261</v>
      </c>
      <c r="M395" s="1">
        <v>44999</v>
      </c>
      <c r="N395" s="69">
        <v>0.66999999999999993</v>
      </c>
      <c r="P395" s="17">
        <v>2022</v>
      </c>
      <c r="Q395" s="1">
        <v>31305</v>
      </c>
      <c r="R395" s="1">
        <v>44999</v>
      </c>
      <c r="S395" s="1" t="s">
        <v>4384</v>
      </c>
      <c r="T395" s="1"/>
      <c r="U395" s="156"/>
      <c r="V395" s="156"/>
      <c r="W395" s="156" t="s">
        <v>45</v>
      </c>
      <c r="X395" s="1" t="s">
        <v>21101</v>
      </c>
      <c r="AB395">
        <v>0</v>
      </c>
      <c r="AC395" s="1">
        <v>0</v>
      </c>
      <c r="AD395">
        <v>0</v>
      </c>
      <c r="AE395" s="1">
        <v>44999</v>
      </c>
    </row>
    <row r="396" spans="1:31" hidden="1">
      <c r="A396" s="1">
        <v>44999</v>
      </c>
      <c r="B396" s="16">
        <v>0.60416666666666663</v>
      </c>
      <c r="C396">
        <v>112708</v>
      </c>
      <c r="D396" t="s">
        <v>101</v>
      </c>
      <c r="E396" s="4" t="s">
        <v>4105</v>
      </c>
      <c r="F396" t="s">
        <v>4106</v>
      </c>
      <c r="G396" s="138" t="s">
        <v>69</v>
      </c>
      <c r="H396" t="s">
        <v>4107</v>
      </c>
      <c r="I396" t="s">
        <v>4383</v>
      </c>
      <c r="J396" t="s">
        <v>367</v>
      </c>
      <c r="K396" t="s">
        <v>120</v>
      </c>
      <c r="L396" t="s">
        <v>4481</v>
      </c>
      <c r="M396" s="1">
        <v>44999</v>
      </c>
      <c r="N396" s="69">
        <v>0.6156018518518519</v>
      </c>
      <c r="P396" s="17">
        <v>2006</v>
      </c>
      <c r="Q396" s="1">
        <v>190471</v>
      </c>
      <c r="R396" s="1">
        <v>44999</v>
      </c>
      <c r="S396" s="1" t="s">
        <v>4423</v>
      </c>
      <c r="T396" s="1"/>
      <c r="U396" s="156"/>
      <c r="V396" s="156"/>
      <c r="W396" s="156"/>
      <c r="X396" s="1" t="s">
        <v>21101</v>
      </c>
      <c r="AB396">
        <v>0</v>
      </c>
      <c r="AC396" s="1">
        <v>0</v>
      </c>
      <c r="AD396">
        <v>0</v>
      </c>
      <c r="AE396" s="1">
        <v>44999</v>
      </c>
    </row>
    <row r="397" spans="1:31" hidden="1">
      <c r="A397" s="1">
        <v>44999</v>
      </c>
      <c r="B397" s="16">
        <v>0.60416666666666663</v>
      </c>
      <c r="C397">
        <v>112759</v>
      </c>
      <c r="D397" t="s">
        <v>99</v>
      </c>
      <c r="E397" s="4" t="s">
        <v>4108</v>
      </c>
      <c r="F397" t="s">
        <v>4109</v>
      </c>
      <c r="G397" s="138" t="s">
        <v>70</v>
      </c>
      <c r="H397" t="s">
        <v>3809</v>
      </c>
      <c r="I397" t="s">
        <v>4383</v>
      </c>
      <c r="J397" t="s">
        <v>425</v>
      </c>
      <c r="K397" t="s">
        <v>119</v>
      </c>
      <c r="L397" t="s">
        <v>4482</v>
      </c>
      <c r="M397" s="1">
        <v>44998</v>
      </c>
      <c r="N397" s="69">
        <v>0.79576388888888883</v>
      </c>
      <c r="P397" s="17">
        <v>2021</v>
      </c>
      <c r="Q397" s="1">
        <v>40000</v>
      </c>
      <c r="R397" s="1">
        <v>44998</v>
      </c>
      <c r="S397" s="1" t="s">
        <v>4384</v>
      </c>
      <c r="T397" s="1"/>
      <c r="U397" s="156"/>
      <c r="V397" s="156"/>
      <c r="W397" s="156"/>
      <c r="X397" s="1" t="s">
        <v>21101</v>
      </c>
      <c r="AB397">
        <v>0</v>
      </c>
      <c r="AC397" s="1">
        <v>0</v>
      </c>
      <c r="AD397">
        <v>0</v>
      </c>
      <c r="AE397" s="1">
        <v>44999</v>
      </c>
    </row>
    <row r="398" spans="1:31" hidden="1">
      <c r="A398" s="1">
        <v>44999</v>
      </c>
      <c r="B398" s="16">
        <v>0.61458333333333337</v>
      </c>
      <c r="C398">
        <v>112760</v>
      </c>
      <c r="D398" t="s">
        <v>99</v>
      </c>
      <c r="E398" s="4" t="s">
        <v>4110</v>
      </c>
      <c r="F398" t="s">
        <v>4111</v>
      </c>
      <c r="G398" s="138" t="s">
        <v>70</v>
      </c>
      <c r="H398" t="s">
        <v>3809</v>
      </c>
      <c r="I398" t="s">
        <v>4383</v>
      </c>
      <c r="J398" t="s">
        <v>223</v>
      </c>
      <c r="K398" t="s">
        <v>119</v>
      </c>
      <c r="L398" t="s">
        <v>4483</v>
      </c>
      <c r="M398" s="1">
        <v>44998</v>
      </c>
      <c r="N398" s="69">
        <v>0.79746527777777787</v>
      </c>
      <c r="P398" s="17">
        <v>2021</v>
      </c>
      <c r="Q398" s="1">
        <v>40935</v>
      </c>
      <c r="R398" s="1">
        <v>44998</v>
      </c>
      <c r="S398" s="1" t="s">
        <v>4384</v>
      </c>
      <c r="T398" s="1"/>
      <c r="U398" s="156"/>
      <c r="V398" s="156"/>
      <c r="W398" s="156"/>
      <c r="X398" s="1" t="s">
        <v>21101</v>
      </c>
      <c r="AB398">
        <v>0</v>
      </c>
      <c r="AC398" s="1">
        <v>0</v>
      </c>
      <c r="AD398">
        <v>0</v>
      </c>
      <c r="AE398" s="1">
        <v>44999</v>
      </c>
    </row>
    <row r="399" spans="1:31" hidden="1">
      <c r="A399" s="1">
        <v>44999</v>
      </c>
      <c r="B399" s="16">
        <v>0.625</v>
      </c>
      <c r="C399">
        <v>112719</v>
      </c>
      <c r="D399" t="s">
        <v>99</v>
      </c>
      <c r="E399" s="4" t="s">
        <v>4113</v>
      </c>
      <c r="F399" t="s">
        <v>4114</v>
      </c>
      <c r="G399" s="138" t="s">
        <v>70</v>
      </c>
      <c r="H399" t="s">
        <v>4115</v>
      </c>
      <c r="I399" t="s">
        <v>4383</v>
      </c>
      <c r="J399" t="s">
        <v>367</v>
      </c>
      <c r="K399" t="s">
        <v>118</v>
      </c>
      <c r="M399" s="1"/>
      <c r="N399" s="69"/>
      <c r="P399" s="17">
        <v>2014</v>
      </c>
      <c r="Q399" s="1">
        <v>239943</v>
      </c>
      <c r="R399" s="1">
        <v>44529</v>
      </c>
      <c r="S399" s="1" t="s">
        <v>4384</v>
      </c>
      <c r="T399" s="1"/>
      <c r="U399" s="156"/>
      <c r="V399" s="156"/>
      <c r="W399" s="156"/>
      <c r="X399" s="1" t="s">
        <v>21101</v>
      </c>
      <c r="AB399" t="s">
        <v>19946</v>
      </c>
      <c r="AC399" s="1">
        <v>44999</v>
      </c>
      <c r="AD399" t="s">
        <v>21058</v>
      </c>
      <c r="AE399" s="1">
        <v>3</v>
      </c>
    </row>
    <row r="400" spans="1:31" hidden="1">
      <c r="A400" s="1">
        <v>44999</v>
      </c>
      <c r="B400" s="16">
        <v>0.625</v>
      </c>
      <c r="C400">
        <v>112727</v>
      </c>
      <c r="D400" t="s">
        <v>99</v>
      </c>
      <c r="E400" s="4" t="s">
        <v>2202</v>
      </c>
      <c r="F400" t="s">
        <v>2207</v>
      </c>
      <c r="G400" s="138" t="s">
        <v>69</v>
      </c>
      <c r="H400" t="s">
        <v>2205</v>
      </c>
      <c r="I400" t="s">
        <v>4383</v>
      </c>
      <c r="J400" t="s">
        <v>367</v>
      </c>
      <c r="K400" t="s">
        <v>120</v>
      </c>
      <c r="L400" t="s">
        <v>2203</v>
      </c>
      <c r="M400" s="1">
        <v>44999</v>
      </c>
      <c r="N400" s="69">
        <v>0.64515046296296297</v>
      </c>
      <c r="P400" s="17">
        <v>2017</v>
      </c>
      <c r="Q400" s="1">
        <v>44828</v>
      </c>
      <c r="R400" s="1">
        <v>44999</v>
      </c>
      <c r="S400" s="1" t="s">
        <v>4384</v>
      </c>
      <c r="T400" s="1"/>
      <c r="U400" s="156"/>
      <c r="V400" s="156"/>
      <c r="W400" s="156"/>
      <c r="X400" s="1" t="s">
        <v>21101</v>
      </c>
      <c r="AB400">
        <v>0</v>
      </c>
      <c r="AC400" s="1">
        <v>0</v>
      </c>
      <c r="AD400">
        <v>0</v>
      </c>
      <c r="AE400" s="1">
        <v>44999</v>
      </c>
    </row>
    <row r="401" spans="1:31" hidden="1">
      <c r="A401" s="1">
        <v>44999</v>
      </c>
      <c r="B401" s="16">
        <v>0.625</v>
      </c>
      <c r="C401">
        <v>112761</v>
      </c>
      <c r="D401" t="s">
        <v>103</v>
      </c>
      <c r="E401" s="4" t="s">
        <v>4116</v>
      </c>
      <c r="F401" t="s">
        <v>4117</v>
      </c>
      <c r="G401" s="138" t="s">
        <v>70</v>
      </c>
      <c r="H401" t="s">
        <v>3809</v>
      </c>
      <c r="I401" t="s">
        <v>4383</v>
      </c>
      <c r="J401" t="s">
        <v>509</v>
      </c>
      <c r="K401" t="s">
        <v>119</v>
      </c>
      <c r="L401" t="s">
        <v>4484</v>
      </c>
      <c r="M401" s="1">
        <v>44998</v>
      </c>
      <c r="N401" s="69">
        <v>0.80222222222222228</v>
      </c>
      <c r="P401" s="17">
        <v>2021</v>
      </c>
      <c r="Q401" s="1">
        <v>54552</v>
      </c>
      <c r="R401" s="1">
        <v>44998</v>
      </c>
      <c r="S401" s="1" t="s">
        <v>4384</v>
      </c>
      <c r="T401" s="1"/>
      <c r="U401" s="156" t="s">
        <v>4393</v>
      </c>
      <c r="V401" s="156" t="s">
        <v>64</v>
      </c>
      <c r="W401" s="156" t="s">
        <v>4393</v>
      </c>
      <c r="X401" s="1" t="s">
        <v>21101</v>
      </c>
      <c r="AB401">
        <v>0</v>
      </c>
      <c r="AC401" s="1">
        <v>0</v>
      </c>
      <c r="AD401">
        <v>0</v>
      </c>
      <c r="AE401" s="1">
        <v>44999</v>
      </c>
    </row>
    <row r="402" spans="1:31" hidden="1">
      <c r="A402" s="1">
        <v>44999</v>
      </c>
      <c r="B402" s="16">
        <v>0.63541666666666663</v>
      </c>
      <c r="C402">
        <v>112763</v>
      </c>
      <c r="D402" t="s">
        <v>103</v>
      </c>
      <c r="E402" s="4" t="s">
        <v>4118</v>
      </c>
      <c r="F402" t="s">
        <v>4119</v>
      </c>
      <c r="G402" s="138" t="s">
        <v>70</v>
      </c>
      <c r="H402" t="s">
        <v>3809</v>
      </c>
      <c r="I402" t="s">
        <v>4383</v>
      </c>
      <c r="J402" t="s">
        <v>223</v>
      </c>
      <c r="K402" t="s">
        <v>119</v>
      </c>
      <c r="L402" t="s">
        <v>4485</v>
      </c>
      <c r="M402" s="1">
        <v>44998</v>
      </c>
      <c r="N402" s="69">
        <v>0.8082407407407407</v>
      </c>
      <c r="P402" s="17">
        <v>2019</v>
      </c>
      <c r="Q402" s="1">
        <v>80000</v>
      </c>
      <c r="R402" s="1">
        <v>44998</v>
      </c>
      <c r="S402" s="1" t="s">
        <v>4384</v>
      </c>
      <c r="T402" s="1"/>
      <c r="U402" s="156" t="s">
        <v>4393</v>
      </c>
      <c r="V402" s="156" t="s">
        <v>64</v>
      </c>
      <c r="W402" s="156" t="s">
        <v>4393</v>
      </c>
      <c r="X402" s="1" t="s">
        <v>21101</v>
      </c>
      <c r="AB402">
        <v>0</v>
      </c>
      <c r="AC402" s="1">
        <v>0</v>
      </c>
      <c r="AD402">
        <v>0</v>
      </c>
      <c r="AE402" s="1">
        <v>44999</v>
      </c>
    </row>
    <row r="403" spans="1:31" hidden="1">
      <c r="A403" s="1">
        <v>44999</v>
      </c>
      <c r="B403" s="16">
        <v>0.64583333333333337</v>
      </c>
      <c r="C403">
        <v>112739</v>
      </c>
      <c r="D403" t="s">
        <v>101</v>
      </c>
      <c r="E403" s="4" t="s">
        <v>2209</v>
      </c>
      <c r="F403" t="s">
        <v>991</v>
      </c>
      <c r="G403" s="138" t="s">
        <v>69</v>
      </c>
      <c r="H403" t="s">
        <v>2212</v>
      </c>
      <c r="I403" t="s">
        <v>4383</v>
      </c>
      <c r="J403" t="s">
        <v>310</v>
      </c>
      <c r="K403" t="s">
        <v>120</v>
      </c>
      <c r="L403" t="s">
        <v>2210</v>
      </c>
      <c r="M403" s="1">
        <v>44999</v>
      </c>
      <c r="N403" s="69">
        <v>0.6878009259259259</v>
      </c>
      <c r="P403" s="17">
        <v>2018</v>
      </c>
      <c r="Q403" s="1">
        <v>24557</v>
      </c>
      <c r="R403" s="1">
        <v>44999</v>
      </c>
      <c r="S403" s="1" t="s">
        <v>4384</v>
      </c>
      <c r="T403" s="1"/>
      <c r="U403" s="156"/>
      <c r="V403" s="156"/>
      <c r="W403" s="156" t="s">
        <v>45</v>
      </c>
      <c r="X403" s="1" t="s">
        <v>21101</v>
      </c>
      <c r="AB403">
        <v>0</v>
      </c>
      <c r="AC403" s="1">
        <v>0</v>
      </c>
      <c r="AD403">
        <v>0</v>
      </c>
      <c r="AE403" s="1">
        <v>44999</v>
      </c>
    </row>
    <row r="404" spans="1:31" hidden="1">
      <c r="A404" s="1">
        <v>44999</v>
      </c>
      <c r="B404" s="16">
        <v>0.64583333333333337</v>
      </c>
      <c r="C404">
        <v>112766</v>
      </c>
      <c r="D404" t="s">
        <v>99</v>
      </c>
      <c r="E404" s="4" t="s">
        <v>2260</v>
      </c>
      <c r="F404" t="s">
        <v>2265</v>
      </c>
      <c r="G404" s="138" t="s">
        <v>71</v>
      </c>
      <c r="H404" t="s">
        <v>4103</v>
      </c>
      <c r="I404" t="s">
        <v>4383</v>
      </c>
      <c r="J404" t="s">
        <v>338</v>
      </c>
      <c r="K404" t="s">
        <v>119</v>
      </c>
      <c r="M404" s="1"/>
      <c r="N404" s="69"/>
      <c r="O404">
        <v>112780</v>
      </c>
      <c r="P404" s="17">
        <v>2022</v>
      </c>
      <c r="Q404" s="1">
        <v>31305</v>
      </c>
      <c r="R404" s="1">
        <v>44999</v>
      </c>
      <c r="S404" s="1" t="s">
        <v>4384</v>
      </c>
      <c r="T404" s="1"/>
      <c r="U404" s="156"/>
      <c r="V404" s="156"/>
      <c r="W404" s="156" t="s">
        <v>45</v>
      </c>
      <c r="X404" s="1" t="s">
        <v>21101</v>
      </c>
      <c r="AB404" t="e">
        <v>#N/A</v>
      </c>
      <c r="AC404" s="1" t="e">
        <v>#N/A</v>
      </c>
      <c r="AD404" t="e">
        <v>#N/A</v>
      </c>
      <c r="AE404" s="1" t="e">
        <v>#N/A</v>
      </c>
    </row>
    <row r="405" spans="1:31" hidden="1">
      <c r="A405" s="1">
        <v>44999</v>
      </c>
      <c r="B405" s="16">
        <v>0.64583333333333337</v>
      </c>
      <c r="C405">
        <v>112769</v>
      </c>
      <c r="D405" t="s">
        <v>103</v>
      </c>
      <c r="E405" s="4" t="s">
        <v>3932</v>
      </c>
      <c r="F405" t="s">
        <v>3933</v>
      </c>
      <c r="G405" s="138" t="s">
        <v>70</v>
      </c>
      <c r="H405" t="s">
        <v>3809</v>
      </c>
      <c r="I405" t="s">
        <v>4383</v>
      </c>
      <c r="J405" t="s">
        <v>223</v>
      </c>
      <c r="K405" t="s">
        <v>119</v>
      </c>
      <c r="L405" t="s">
        <v>4486</v>
      </c>
      <c r="M405" s="1">
        <v>44998</v>
      </c>
      <c r="N405" s="69">
        <v>0.8118981481481482</v>
      </c>
      <c r="P405" s="17">
        <v>2021</v>
      </c>
      <c r="Q405" s="1">
        <v>30085</v>
      </c>
      <c r="R405" s="1">
        <v>44998</v>
      </c>
      <c r="S405" s="1" t="s">
        <v>4384</v>
      </c>
      <c r="T405" s="1"/>
      <c r="U405" s="156"/>
      <c r="V405" s="156"/>
      <c r="W405" s="156"/>
      <c r="X405" s="1" t="s">
        <v>21101</v>
      </c>
      <c r="AB405">
        <v>0</v>
      </c>
      <c r="AC405" s="1">
        <v>0</v>
      </c>
      <c r="AD405">
        <v>0</v>
      </c>
      <c r="AE405" s="1">
        <v>44999</v>
      </c>
    </row>
    <row r="406" spans="1:31" hidden="1">
      <c r="A406" s="1">
        <v>44999</v>
      </c>
      <c r="B406" s="16">
        <v>0.64583333333333337</v>
      </c>
      <c r="C406">
        <v>112774</v>
      </c>
      <c r="D406" t="s">
        <v>97</v>
      </c>
      <c r="E406" s="4" t="s">
        <v>2195</v>
      </c>
      <c r="F406" t="s">
        <v>2200</v>
      </c>
      <c r="G406" s="138" t="s">
        <v>70</v>
      </c>
      <c r="H406" t="s">
        <v>2198</v>
      </c>
      <c r="I406" t="s">
        <v>4383</v>
      </c>
      <c r="J406" t="s">
        <v>251</v>
      </c>
      <c r="K406" t="s">
        <v>118</v>
      </c>
      <c r="L406" t="s">
        <v>2196</v>
      </c>
      <c r="M406" s="1">
        <v>44999</v>
      </c>
      <c r="N406" s="69">
        <v>0.64322916666666663</v>
      </c>
      <c r="P406" s="17">
        <v>2019</v>
      </c>
      <c r="Q406" s="1">
        <v>94309</v>
      </c>
      <c r="R406" s="1">
        <v>44999</v>
      </c>
      <c r="S406" s="1" t="s">
        <v>4384</v>
      </c>
      <c r="T406" s="1"/>
      <c r="U406" s="156"/>
      <c r="V406" s="156"/>
      <c r="W406" s="156"/>
      <c r="X406" s="1" t="s">
        <v>21101</v>
      </c>
      <c r="AB406">
        <v>0</v>
      </c>
      <c r="AC406" s="1">
        <v>0</v>
      </c>
      <c r="AD406">
        <v>0</v>
      </c>
      <c r="AE406" s="1">
        <v>44999</v>
      </c>
    </row>
    <row r="407" spans="1:31" hidden="1">
      <c r="A407" s="1">
        <v>44999</v>
      </c>
      <c r="B407" s="16">
        <v>0.65625</v>
      </c>
      <c r="C407">
        <v>112768</v>
      </c>
      <c r="D407" t="s">
        <v>99</v>
      </c>
      <c r="E407" s="4" t="s">
        <v>4120</v>
      </c>
      <c r="F407" t="s">
        <v>4121</v>
      </c>
      <c r="G407" s="138" t="s">
        <v>70</v>
      </c>
      <c r="H407" t="s">
        <v>3809</v>
      </c>
      <c r="I407" t="s">
        <v>4383</v>
      </c>
      <c r="J407" t="s">
        <v>367</v>
      </c>
      <c r="K407" t="s">
        <v>119</v>
      </c>
      <c r="L407" t="s">
        <v>4487</v>
      </c>
      <c r="M407" s="1">
        <v>44998</v>
      </c>
      <c r="N407" s="69">
        <v>0.81443287037037038</v>
      </c>
      <c r="P407" s="17">
        <v>2019</v>
      </c>
      <c r="Q407" s="1">
        <v>46754</v>
      </c>
      <c r="R407" s="1">
        <v>44998</v>
      </c>
      <c r="S407" s="1" t="s">
        <v>4384</v>
      </c>
      <c r="T407" s="1"/>
      <c r="U407" s="156"/>
      <c r="V407" s="156"/>
      <c r="W407" s="156"/>
      <c r="X407" s="1" t="s">
        <v>21101</v>
      </c>
      <c r="AB407">
        <v>0</v>
      </c>
      <c r="AC407" s="1">
        <v>0</v>
      </c>
      <c r="AD407">
        <v>0</v>
      </c>
      <c r="AE407" s="1">
        <v>44999</v>
      </c>
    </row>
    <row r="408" spans="1:31" hidden="1">
      <c r="A408" s="1">
        <v>45000</v>
      </c>
      <c r="B408" s="16">
        <v>0.32291666666666669</v>
      </c>
      <c r="C408">
        <v>112797</v>
      </c>
      <c r="D408" t="s">
        <v>103</v>
      </c>
      <c r="E408" s="4" t="s">
        <v>2267</v>
      </c>
      <c r="F408" t="s">
        <v>2272</v>
      </c>
      <c r="G408" s="138" t="s">
        <v>69</v>
      </c>
      <c r="H408" t="s">
        <v>2270</v>
      </c>
      <c r="I408" t="s">
        <v>4383</v>
      </c>
      <c r="J408" t="s">
        <v>251</v>
      </c>
      <c r="K408" t="s">
        <v>119</v>
      </c>
      <c r="L408" t="s">
        <v>2268</v>
      </c>
      <c r="M408" s="1">
        <v>45000</v>
      </c>
      <c r="N408" s="69">
        <v>0.33675925925925926</v>
      </c>
      <c r="P408" s="17">
        <v>2014</v>
      </c>
      <c r="Q408" s="1">
        <v>250527</v>
      </c>
      <c r="R408" s="1">
        <v>45000</v>
      </c>
      <c r="S408" s="1" t="s">
        <v>4384</v>
      </c>
      <c r="T408" s="1"/>
      <c r="U408" s="156"/>
      <c r="V408" s="156"/>
      <c r="W408" s="156"/>
      <c r="X408" s="1" t="s">
        <v>21095</v>
      </c>
      <c r="AB408">
        <v>0</v>
      </c>
      <c r="AC408" s="1">
        <v>0</v>
      </c>
      <c r="AD408">
        <v>0</v>
      </c>
      <c r="AE408" s="1">
        <v>45000</v>
      </c>
    </row>
    <row r="409" spans="1:31" hidden="1">
      <c r="A409" s="1">
        <v>45000</v>
      </c>
      <c r="B409" s="16">
        <v>0.33333333333333331</v>
      </c>
      <c r="C409">
        <v>112669</v>
      </c>
      <c r="D409" t="s">
        <v>99</v>
      </c>
      <c r="E409" s="4" t="s">
        <v>4488</v>
      </c>
      <c r="F409" t="s">
        <v>4489</v>
      </c>
      <c r="G409" s="138" t="s">
        <v>71</v>
      </c>
      <c r="H409" t="s">
        <v>4490</v>
      </c>
      <c r="I409" t="s">
        <v>4383</v>
      </c>
      <c r="J409" t="s">
        <v>310</v>
      </c>
      <c r="K409" t="s">
        <v>118</v>
      </c>
      <c r="M409" s="1"/>
      <c r="N409" s="69"/>
      <c r="O409">
        <v>112704</v>
      </c>
      <c r="P409" s="17">
        <v>2020</v>
      </c>
      <c r="Q409" s="1">
        <v>18895</v>
      </c>
      <c r="R409" s="1">
        <v>44806</v>
      </c>
      <c r="S409" s="1" t="s">
        <v>4384</v>
      </c>
      <c r="T409" s="1"/>
      <c r="U409" s="156"/>
      <c r="V409" s="156"/>
      <c r="W409" s="156" t="s">
        <v>45</v>
      </c>
      <c r="X409" s="1" t="s">
        <v>21095</v>
      </c>
      <c r="AB409" t="e">
        <v>#N/A</v>
      </c>
      <c r="AC409" s="1" t="e">
        <v>#N/A</v>
      </c>
      <c r="AD409" t="e">
        <v>#N/A</v>
      </c>
      <c r="AE409" s="1" t="e">
        <v>#N/A</v>
      </c>
    </row>
    <row r="410" spans="1:31" hidden="1">
      <c r="A410" s="1">
        <v>45000</v>
      </c>
      <c r="B410" s="16">
        <v>0.33333333333333331</v>
      </c>
      <c r="C410">
        <v>112765</v>
      </c>
      <c r="D410" t="s">
        <v>101</v>
      </c>
      <c r="E410" s="4" t="s">
        <v>3122</v>
      </c>
      <c r="F410" t="s">
        <v>3127</v>
      </c>
      <c r="G410" s="138" t="s">
        <v>69</v>
      </c>
      <c r="H410" t="s">
        <v>3125</v>
      </c>
      <c r="I410" t="s">
        <v>4383</v>
      </c>
      <c r="J410" t="s">
        <v>459</v>
      </c>
      <c r="K410" t="s">
        <v>120</v>
      </c>
      <c r="L410" t="s">
        <v>3123</v>
      </c>
      <c r="M410" s="1">
        <v>45000</v>
      </c>
      <c r="N410" s="69">
        <v>0.35599537037037038</v>
      </c>
      <c r="P410" s="17">
        <v>2022</v>
      </c>
      <c r="Q410" s="1">
        <v>31228</v>
      </c>
      <c r="R410" s="1">
        <v>45000</v>
      </c>
      <c r="S410" s="1" t="s">
        <v>4384</v>
      </c>
      <c r="T410" s="1"/>
      <c r="U410" s="156"/>
      <c r="V410" s="156"/>
      <c r="W410" s="156"/>
      <c r="X410" s="1" t="s">
        <v>21095</v>
      </c>
      <c r="AB410">
        <v>0</v>
      </c>
      <c r="AC410" s="1">
        <v>0</v>
      </c>
      <c r="AD410">
        <v>0</v>
      </c>
      <c r="AE410" s="1">
        <v>45000</v>
      </c>
    </row>
    <row r="411" spans="1:31" hidden="1">
      <c r="A411" s="1">
        <v>45000</v>
      </c>
      <c r="B411" s="16">
        <v>0.33333333333333331</v>
      </c>
      <c r="C411">
        <v>112818</v>
      </c>
      <c r="D411" t="s">
        <v>99</v>
      </c>
      <c r="E411" s="4" t="s">
        <v>2274</v>
      </c>
      <c r="F411" t="s">
        <v>4101</v>
      </c>
      <c r="G411" s="138" t="s">
        <v>69</v>
      </c>
      <c r="H411" t="s">
        <v>2277</v>
      </c>
      <c r="I411" t="s">
        <v>4383</v>
      </c>
      <c r="J411" t="s">
        <v>367</v>
      </c>
      <c r="K411" t="s">
        <v>118</v>
      </c>
      <c r="L411" t="s">
        <v>2275</v>
      </c>
      <c r="M411" s="1">
        <v>45000</v>
      </c>
      <c r="N411" s="69">
        <v>0.35168981481481482</v>
      </c>
      <c r="P411" s="17">
        <v>2020</v>
      </c>
      <c r="Q411" s="1">
        <v>47807</v>
      </c>
      <c r="R411" s="1">
        <v>45000</v>
      </c>
      <c r="S411" s="1" t="s">
        <v>4384</v>
      </c>
      <c r="T411" s="1"/>
      <c r="U411" s="156"/>
      <c r="V411" s="156"/>
      <c r="W411" s="156"/>
      <c r="X411" s="1" t="s">
        <v>21095</v>
      </c>
      <c r="AB411">
        <v>0</v>
      </c>
      <c r="AC411" s="1">
        <v>0</v>
      </c>
      <c r="AD411">
        <v>0</v>
      </c>
      <c r="AE411" s="1">
        <v>45000</v>
      </c>
    </row>
    <row r="412" spans="1:31" hidden="1">
      <c r="A412" s="1">
        <v>45000</v>
      </c>
      <c r="B412" s="16">
        <v>0.34375</v>
      </c>
      <c r="C412">
        <v>112776</v>
      </c>
      <c r="D412" t="s">
        <v>97</v>
      </c>
      <c r="E412" s="4" t="s">
        <v>2281</v>
      </c>
      <c r="F412" t="s">
        <v>2286</v>
      </c>
      <c r="G412" s="138" t="s">
        <v>69</v>
      </c>
      <c r="H412" t="s">
        <v>2284</v>
      </c>
      <c r="I412" t="s">
        <v>4383</v>
      </c>
      <c r="J412" t="s">
        <v>367</v>
      </c>
      <c r="K412" t="s">
        <v>119</v>
      </c>
      <c r="L412" t="s">
        <v>2282</v>
      </c>
      <c r="M412" s="1">
        <v>45000</v>
      </c>
      <c r="N412" s="69">
        <v>0.35835648148148147</v>
      </c>
      <c r="P412" s="17">
        <v>2014</v>
      </c>
      <c r="Q412" s="1">
        <v>103430</v>
      </c>
      <c r="R412" s="1">
        <v>45000</v>
      </c>
      <c r="S412" s="1" t="s">
        <v>4384</v>
      </c>
      <c r="T412" s="1"/>
      <c r="U412" s="156"/>
      <c r="V412" s="156"/>
      <c r="W412" s="156"/>
      <c r="X412" s="1" t="s">
        <v>21095</v>
      </c>
      <c r="AB412">
        <v>0</v>
      </c>
      <c r="AC412" s="1">
        <v>0</v>
      </c>
      <c r="AD412">
        <v>0</v>
      </c>
      <c r="AE412" s="1">
        <v>45000</v>
      </c>
    </row>
    <row r="413" spans="1:31" hidden="1">
      <c r="A413" s="1">
        <v>45000</v>
      </c>
      <c r="B413" s="16">
        <v>0.35416666666666669</v>
      </c>
      <c r="C413">
        <v>112250</v>
      </c>
      <c r="D413" t="s">
        <v>101</v>
      </c>
      <c r="E413" s="4" t="s">
        <v>1190</v>
      </c>
      <c r="F413" t="s">
        <v>1194</v>
      </c>
      <c r="G413" s="138" t="s">
        <v>71</v>
      </c>
      <c r="H413" t="s">
        <v>309</v>
      </c>
      <c r="I413" t="s">
        <v>4383</v>
      </c>
      <c r="J413" t="s">
        <v>251</v>
      </c>
      <c r="K413" t="s">
        <v>120</v>
      </c>
      <c r="M413" s="1"/>
      <c r="N413" s="69"/>
      <c r="O413">
        <v>112486</v>
      </c>
      <c r="P413" s="17">
        <v>2021</v>
      </c>
      <c r="Q413" s="1">
        <v>25500</v>
      </c>
      <c r="R413" s="1">
        <v>44993</v>
      </c>
      <c r="S413" s="1" t="s">
        <v>4384</v>
      </c>
      <c r="T413" s="1"/>
      <c r="U413" s="156"/>
      <c r="V413" s="156"/>
      <c r="W413" s="156"/>
      <c r="X413" s="1" t="s">
        <v>21095</v>
      </c>
      <c r="AB413" t="e">
        <v>#N/A</v>
      </c>
      <c r="AC413" s="1" t="e">
        <v>#N/A</v>
      </c>
      <c r="AD413" t="e">
        <v>#N/A</v>
      </c>
      <c r="AE413" s="1" t="e">
        <v>#N/A</v>
      </c>
    </row>
    <row r="414" spans="1:31" hidden="1">
      <c r="A414" s="1">
        <v>45000</v>
      </c>
      <c r="B414" s="16">
        <v>0.35416666666666669</v>
      </c>
      <c r="C414">
        <v>112702</v>
      </c>
      <c r="D414" t="s">
        <v>97</v>
      </c>
      <c r="E414" s="4" t="s">
        <v>4125</v>
      </c>
      <c r="F414" t="s">
        <v>4126</v>
      </c>
      <c r="G414" s="138" t="s">
        <v>71</v>
      </c>
      <c r="H414" t="s">
        <v>4127</v>
      </c>
      <c r="I414" t="s">
        <v>4383</v>
      </c>
      <c r="J414" t="s">
        <v>231</v>
      </c>
      <c r="K414" t="s">
        <v>120</v>
      </c>
      <c r="M414" s="1"/>
      <c r="N414" s="69"/>
      <c r="O414">
        <v>112858</v>
      </c>
      <c r="P414" s="17">
        <v>2021</v>
      </c>
      <c r="Q414" s="1">
        <v>74685</v>
      </c>
      <c r="R414" s="1">
        <v>45006</v>
      </c>
      <c r="S414" s="1" t="s">
        <v>4384</v>
      </c>
      <c r="T414" s="1"/>
      <c r="U414" s="156"/>
      <c r="V414" s="156"/>
      <c r="W414" s="156"/>
      <c r="X414" s="1" t="s">
        <v>21095</v>
      </c>
      <c r="AB414" t="s">
        <v>102</v>
      </c>
      <c r="AC414" s="1">
        <v>45014</v>
      </c>
      <c r="AD414" t="s">
        <v>21059</v>
      </c>
      <c r="AE414" s="1">
        <v>5</v>
      </c>
    </row>
    <row r="415" spans="1:31" hidden="1">
      <c r="A415" s="1">
        <v>45000</v>
      </c>
      <c r="B415" s="16">
        <v>0.36458333333333331</v>
      </c>
      <c r="C415">
        <v>112756</v>
      </c>
      <c r="D415" t="s">
        <v>99</v>
      </c>
      <c r="E415" s="4" t="s">
        <v>2300</v>
      </c>
      <c r="F415" t="s">
        <v>2305</v>
      </c>
      <c r="G415" s="138" t="s">
        <v>69</v>
      </c>
      <c r="H415" t="s">
        <v>2303</v>
      </c>
      <c r="I415" t="s">
        <v>4383</v>
      </c>
      <c r="J415" t="s">
        <v>251</v>
      </c>
      <c r="K415" t="s">
        <v>118</v>
      </c>
      <c r="L415" t="s">
        <v>2301</v>
      </c>
      <c r="M415" s="1">
        <v>45000</v>
      </c>
      <c r="N415" s="69">
        <v>0.37655092592592593</v>
      </c>
      <c r="P415" s="17">
        <v>2023</v>
      </c>
      <c r="Q415" s="1">
        <v>10198</v>
      </c>
      <c r="R415" s="1">
        <v>45000</v>
      </c>
      <c r="S415" s="1" t="s">
        <v>4384</v>
      </c>
      <c r="T415" s="1"/>
      <c r="U415" s="156"/>
      <c r="V415" s="156"/>
      <c r="W415" s="156"/>
      <c r="X415" s="1" t="s">
        <v>21095</v>
      </c>
      <c r="AB415">
        <v>0</v>
      </c>
      <c r="AC415" s="1">
        <v>0</v>
      </c>
      <c r="AD415">
        <v>0</v>
      </c>
      <c r="AE415" s="1">
        <v>45000</v>
      </c>
    </row>
    <row r="416" spans="1:31" hidden="1">
      <c r="A416" s="1">
        <v>45000</v>
      </c>
      <c r="B416" s="16">
        <v>0.36458333333333331</v>
      </c>
      <c r="C416">
        <v>112794</v>
      </c>
      <c r="D416" t="s">
        <v>99</v>
      </c>
      <c r="E416" s="4" t="s">
        <v>2307</v>
      </c>
      <c r="F416" t="s">
        <v>2312</v>
      </c>
      <c r="G416" s="138" t="s">
        <v>70</v>
      </c>
      <c r="H416" t="s">
        <v>2310</v>
      </c>
      <c r="I416" t="s">
        <v>4383</v>
      </c>
      <c r="J416" t="s">
        <v>251</v>
      </c>
      <c r="K416" t="s">
        <v>120</v>
      </c>
      <c r="L416" t="s">
        <v>2308</v>
      </c>
      <c r="M416" s="1">
        <v>45000</v>
      </c>
      <c r="N416" s="69">
        <v>0.37085648148148148</v>
      </c>
      <c r="P416" s="17">
        <v>2020</v>
      </c>
      <c r="Q416" s="1">
        <v>134140</v>
      </c>
      <c r="R416" s="1">
        <v>45000</v>
      </c>
      <c r="S416" s="1" t="s">
        <v>4384</v>
      </c>
      <c r="T416" s="1"/>
      <c r="U416" s="156"/>
      <c r="V416" s="156"/>
      <c r="W416" s="156"/>
      <c r="X416" s="1" t="s">
        <v>21095</v>
      </c>
      <c r="AB416">
        <v>0</v>
      </c>
      <c r="AC416" s="1">
        <v>0</v>
      </c>
      <c r="AD416">
        <v>0</v>
      </c>
      <c r="AE416" s="1">
        <v>45000</v>
      </c>
    </row>
    <row r="417" spans="1:31" hidden="1">
      <c r="A417" s="1">
        <v>45000</v>
      </c>
      <c r="B417" s="16">
        <v>0.375</v>
      </c>
      <c r="C417">
        <v>112626</v>
      </c>
      <c r="D417" t="s">
        <v>101</v>
      </c>
      <c r="E417" s="4" t="s">
        <v>2314</v>
      </c>
      <c r="F417" t="s">
        <v>2319</v>
      </c>
      <c r="G417" s="138" t="s">
        <v>69</v>
      </c>
      <c r="H417" t="s">
        <v>2317</v>
      </c>
      <c r="I417" t="s">
        <v>4383</v>
      </c>
      <c r="J417" t="s">
        <v>310</v>
      </c>
      <c r="K417" t="s">
        <v>120</v>
      </c>
      <c r="L417" t="s">
        <v>2315</v>
      </c>
      <c r="M417" s="1">
        <v>45000</v>
      </c>
      <c r="N417" s="69">
        <v>0.38751157407407405</v>
      </c>
      <c r="P417" s="17">
        <v>2021</v>
      </c>
      <c r="Q417" s="1">
        <v>81459</v>
      </c>
      <c r="R417" s="1">
        <v>45000</v>
      </c>
      <c r="S417" s="1" t="s">
        <v>4384</v>
      </c>
      <c r="T417" s="1"/>
      <c r="U417" s="156"/>
      <c r="V417" s="156"/>
      <c r="W417" s="156" t="s">
        <v>45</v>
      </c>
      <c r="X417" s="1" t="s">
        <v>21095</v>
      </c>
      <c r="AB417">
        <v>0</v>
      </c>
      <c r="AC417" s="1">
        <v>0</v>
      </c>
      <c r="AD417">
        <v>0</v>
      </c>
      <c r="AE417" s="1">
        <v>45000</v>
      </c>
    </row>
    <row r="418" spans="1:31" hidden="1">
      <c r="A418" s="1">
        <v>45000</v>
      </c>
      <c r="B418" s="16">
        <v>0.375</v>
      </c>
      <c r="C418">
        <v>112668</v>
      </c>
      <c r="D418" t="s">
        <v>97</v>
      </c>
      <c r="E418" s="4" t="s">
        <v>2288</v>
      </c>
      <c r="F418" t="s">
        <v>2292</v>
      </c>
      <c r="G418" s="138" t="s">
        <v>75</v>
      </c>
      <c r="H418" t="s">
        <v>222</v>
      </c>
      <c r="I418" t="s">
        <v>4383</v>
      </c>
      <c r="J418" t="s">
        <v>1038</v>
      </c>
      <c r="K418" t="s">
        <v>118</v>
      </c>
      <c r="M418" s="1"/>
      <c r="N418" s="69"/>
      <c r="P418" s="17">
        <v>2021</v>
      </c>
      <c r="Q418" s="1">
        <v>38975</v>
      </c>
      <c r="R418" s="1">
        <v>45000</v>
      </c>
      <c r="S418" s="1" t="s">
        <v>4384</v>
      </c>
      <c r="T418" s="1"/>
      <c r="U418" s="156"/>
      <c r="V418" s="156"/>
      <c r="W418" s="156"/>
      <c r="X418" s="1" t="s">
        <v>21095</v>
      </c>
      <c r="AB418" t="e">
        <v>#N/A</v>
      </c>
      <c r="AC418" s="1" t="e">
        <v>#N/A</v>
      </c>
      <c r="AD418" t="e">
        <v>#N/A</v>
      </c>
      <c r="AE418" s="1" t="e">
        <v>#N/A</v>
      </c>
    </row>
    <row r="419" spans="1:31" hidden="1">
      <c r="A419" s="1">
        <v>45000</v>
      </c>
      <c r="B419" s="16">
        <v>0.375</v>
      </c>
      <c r="C419">
        <v>112670</v>
      </c>
      <c r="D419" t="s">
        <v>101</v>
      </c>
      <c r="E419" s="4" t="s">
        <v>2288</v>
      </c>
      <c r="F419" t="s">
        <v>2292</v>
      </c>
      <c r="G419" s="138" t="s">
        <v>70</v>
      </c>
      <c r="H419" t="s">
        <v>222</v>
      </c>
      <c r="I419" t="s">
        <v>4383</v>
      </c>
      <c r="J419" t="s">
        <v>1038</v>
      </c>
      <c r="K419" t="s">
        <v>118</v>
      </c>
      <c r="L419" t="s">
        <v>2289</v>
      </c>
      <c r="M419" s="1">
        <v>45000</v>
      </c>
      <c r="N419" s="69">
        <v>0.36379629629629634</v>
      </c>
      <c r="P419" s="17">
        <v>2021</v>
      </c>
      <c r="Q419" s="1">
        <v>38975</v>
      </c>
      <c r="R419" s="1">
        <v>45000</v>
      </c>
      <c r="S419" s="1" t="s">
        <v>4384</v>
      </c>
      <c r="T419" s="1"/>
      <c r="U419" s="156"/>
      <c r="V419" s="156"/>
      <c r="W419" s="156" t="s">
        <v>45</v>
      </c>
      <c r="X419" s="1" t="s">
        <v>21095</v>
      </c>
      <c r="AB419">
        <v>0</v>
      </c>
      <c r="AC419" s="1">
        <v>0</v>
      </c>
      <c r="AD419">
        <v>0</v>
      </c>
      <c r="AE419" s="1">
        <v>45000</v>
      </c>
    </row>
    <row r="420" spans="1:31" hidden="1">
      <c r="A420" s="1">
        <v>45000</v>
      </c>
      <c r="B420" s="16">
        <v>0.375</v>
      </c>
      <c r="C420">
        <v>112793</v>
      </c>
      <c r="D420" t="s">
        <v>101</v>
      </c>
      <c r="E420" s="4" t="s">
        <v>2293</v>
      </c>
      <c r="F420" t="s">
        <v>2298</v>
      </c>
      <c r="G420" s="138" t="s">
        <v>70</v>
      </c>
      <c r="H420" t="s">
        <v>2296</v>
      </c>
      <c r="I420" t="s">
        <v>4383</v>
      </c>
      <c r="J420" t="s">
        <v>223</v>
      </c>
      <c r="K420" t="s">
        <v>119</v>
      </c>
      <c r="L420" t="s">
        <v>2294</v>
      </c>
      <c r="M420" s="1">
        <v>45000</v>
      </c>
      <c r="N420" s="69">
        <v>0.37472222222222223</v>
      </c>
      <c r="P420" s="17">
        <v>2021</v>
      </c>
      <c r="Q420" s="1">
        <v>8067</v>
      </c>
      <c r="R420" s="1">
        <v>45000</v>
      </c>
      <c r="S420" s="1" t="s">
        <v>4384</v>
      </c>
      <c r="T420" s="1"/>
      <c r="U420" s="156"/>
      <c r="V420" s="156"/>
      <c r="W420" s="156"/>
      <c r="X420" s="1" t="s">
        <v>21095</v>
      </c>
      <c r="AB420">
        <v>0</v>
      </c>
      <c r="AC420" s="1">
        <v>0</v>
      </c>
      <c r="AD420">
        <v>0</v>
      </c>
      <c r="AE420" s="1">
        <v>45000</v>
      </c>
    </row>
    <row r="421" spans="1:31" hidden="1">
      <c r="A421" s="1">
        <v>45000</v>
      </c>
      <c r="B421" s="16">
        <v>0.39583333333333331</v>
      </c>
      <c r="C421">
        <v>112701</v>
      </c>
      <c r="D421" t="s">
        <v>97</v>
      </c>
      <c r="E421" s="4" t="s">
        <v>2328</v>
      </c>
      <c r="F421" t="s">
        <v>2333</v>
      </c>
      <c r="G421" s="138" t="s">
        <v>70</v>
      </c>
      <c r="H421" t="s">
        <v>2331</v>
      </c>
      <c r="I421" t="s">
        <v>4383</v>
      </c>
      <c r="J421" t="s">
        <v>295</v>
      </c>
      <c r="K421" t="s">
        <v>119</v>
      </c>
      <c r="L421" t="s">
        <v>2329</v>
      </c>
      <c r="M421" s="1">
        <v>45000</v>
      </c>
      <c r="N421" s="69">
        <v>0.3999537037037037</v>
      </c>
      <c r="P421" s="17">
        <v>2016</v>
      </c>
      <c r="Q421" s="1">
        <v>83808</v>
      </c>
      <c r="R421" s="1">
        <v>45000</v>
      </c>
      <c r="S421" s="1" t="s">
        <v>4384</v>
      </c>
      <c r="T421" s="1"/>
      <c r="U421" s="156"/>
      <c r="V421" s="156"/>
      <c r="W421" s="156" t="s">
        <v>45</v>
      </c>
      <c r="X421" s="1" t="s">
        <v>21095</v>
      </c>
      <c r="AB421">
        <v>0</v>
      </c>
      <c r="AC421" s="1">
        <v>0</v>
      </c>
      <c r="AD421">
        <v>0</v>
      </c>
      <c r="AE421" s="1">
        <v>45000</v>
      </c>
    </row>
    <row r="422" spans="1:31" hidden="1">
      <c r="A422" s="1">
        <v>45000</v>
      </c>
      <c r="B422" s="16">
        <v>0.39583333333333331</v>
      </c>
      <c r="C422">
        <v>112715</v>
      </c>
      <c r="D422" t="s">
        <v>103</v>
      </c>
      <c r="E422" s="4" t="s">
        <v>4030</v>
      </c>
      <c r="F422" t="s">
        <v>4031</v>
      </c>
      <c r="G422" s="138" t="s">
        <v>75</v>
      </c>
      <c r="H422" t="s">
        <v>4032</v>
      </c>
      <c r="I422" t="s">
        <v>4383</v>
      </c>
      <c r="J422" t="s">
        <v>310</v>
      </c>
      <c r="K422" t="s">
        <v>120</v>
      </c>
      <c r="M422" s="1"/>
      <c r="N422" s="69"/>
      <c r="P422" s="17">
        <v>2013</v>
      </c>
      <c r="Q422" s="1">
        <v>129287</v>
      </c>
      <c r="R422" s="1">
        <v>43140</v>
      </c>
      <c r="S422" s="1"/>
      <c r="T422" s="1"/>
      <c r="U422" s="156"/>
      <c r="V422" s="156"/>
      <c r="W422" s="156"/>
      <c r="X422" s="1" t="s">
        <v>21095</v>
      </c>
      <c r="AB422" t="s">
        <v>19951</v>
      </c>
      <c r="AC422" s="1">
        <v>45000</v>
      </c>
      <c r="AD422" t="s">
        <v>21060</v>
      </c>
      <c r="AE422" s="1">
        <v>1</v>
      </c>
    </row>
    <row r="423" spans="1:31" hidden="1">
      <c r="A423" s="1">
        <v>45000</v>
      </c>
      <c r="B423" s="16">
        <v>0.39583333333333331</v>
      </c>
      <c r="C423">
        <v>112725</v>
      </c>
      <c r="D423" t="s">
        <v>99</v>
      </c>
      <c r="E423" s="4" t="s">
        <v>4130</v>
      </c>
      <c r="F423" t="s">
        <v>4131</v>
      </c>
      <c r="G423" s="138" t="s">
        <v>69</v>
      </c>
      <c r="H423" t="s">
        <v>222</v>
      </c>
      <c r="I423" t="s">
        <v>4383</v>
      </c>
      <c r="J423" t="s">
        <v>451</v>
      </c>
      <c r="K423" t="s">
        <v>118</v>
      </c>
      <c r="L423" t="s">
        <v>4491</v>
      </c>
      <c r="M423" s="1">
        <v>45000</v>
      </c>
      <c r="N423" s="69">
        <v>0.41085648148148146</v>
      </c>
      <c r="P423" s="17">
        <v>2021</v>
      </c>
      <c r="Q423" s="1">
        <v>49042</v>
      </c>
      <c r="R423" s="1">
        <v>45000</v>
      </c>
      <c r="S423" s="1" t="s">
        <v>4384</v>
      </c>
      <c r="T423" s="1"/>
      <c r="U423" s="156"/>
      <c r="V423" s="156"/>
      <c r="W423" s="156"/>
      <c r="X423" s="1" t="s">
        <v>21095</v>
      </c>
      <c r="AB423">
        <v>0</v>
      </c>
      <c r="AC423" s="1">
        <v>0</v>
      </c>
      <c r="AD423">
        <v>0</v>
      </c>
      <c r="AE423" s="1">
        <v>45000</v>
      </c>
    </row>
    <row r="424" spans="1:31" hidden="1">
      <c r="A424" s="1">
        <v>45000</v>
      </c>
      <c r="B424" s="16">
        <v>0.40625</v>
      </c>
      <c r="C424">
        <v>112699</v>
      </c>
      <c r="D424" t="s">
        <v>97</v>
      </c>
      <c r="E424" s="4" t="s">
        <v>4133</v>
      </c>
      <c r="F424" t="s">
        <v>4134</v>
      </c>
      <c r="G424" s="138" t="s">
        <v>75</v>
      </c>
      <c r="H424" t="s">
        <v>4135</v>
      </c>
      <c r="I424" t="s">
        <v>4383</v>
      </c>
      <c r="J424" t="s">
        <v>359</v>
      </c>
      <c r="K424" t="s">
        <v>119</v>
      </c>
      <c r="M424" s="1"/>
      <c r="N424" s="69"/>
      <c r="P424" s="17">
        <v>2009</v>
      </c>
      <c r="Q424" s="1">
        <v>95778</v>
      </c>
      <c r="R424" s="1">
        <v>44883</v>
      </c>
      <c r="S424" s="1" t="s">
        <v>4384</v>
      </c>
      <c r="T424" s="1"/>
      <c r="U424" s="156"/>
      <c r="V424" s="156"/>
      <c r="W424" s="156"/>
      <c r="X424" s="1" t="s">
        <v>21095</v>
      </c>
      <c r="AB424" t="s">
        <v>100</v>
      </c>
      <c r="AC424" s="1">
        <v>45014</v>
      </c>
      <c r="AD424" t="s">
        <v>21061</v>
      </c>
      <c r="AE424" s="1">
        <v>5</v>
      </c>
    </row>
    <row r="425" spans="1:31" hidden="1">
      <c r="A425" s="1">
        <v>45000</v>
      </c>
      <c r="B425" s="16">
        <v>0.40625</v>
      </c>
      <c r="C425">
        <v>112827</v>
      </c>
      <c r="D425" t="s">
        <v>97</v>
      </c>
      <c r="E425" s="4" t="s">
        <v>2321</v>
      </c>
      <c r="F425" t="s">
        <v>2326</v>
      </c>
      <c r="G425" s="138" t="s">
        <v>70</v>
      </c>
      <c r="H425" t="s">
        <v>2324</v>
      </c>
      <c r="I425" t="s">
        <v>4383</v>
      </c>
      <c r="J425" t="s">
        <v>410</v>
      </c>
      <c r="K425" t="s">
        <v>120</v>
      </c>
      <c r="L425" t="s">
        <v>2322</v>
      </c>
      <c r="M425" s="1">
        <v>45000</v>
      </c>
      <c r="N425" s="69">
        <v>0.40053240740740742</v>
      </c>
      <c r="P425" s="17">
        <v>2022</v>
      </c>
      <c r="Q425" s="1">
        <v>26193</v>
      </c>
      <c r="R425" s="1">
        <v>45000</v>
      </c>
      <c r="S425" s="1" t="s">
        <v>4384</v>
      </c>
      <c r="T425" s="1"/>
      <c r="U425" s="156"/>
      <c r="V425" s="156"/>
      <c r="W425" s="156"/>
      <c r="X425" s="1" t="s">
        <v>21095</v>
      </c>
      <c r="AB425" t="e">
        <v>#N/A</v>
      </c>
      <c r="AC425" s="1" t="e">
        <v>#N/A</v>
      </c>
      <c r="AD425" t="e">
        <v>#N/A</v>
      </c>
      <c r="AE425" s="1" t="e">
        <v>#N/A</v>
      </c>
    </row>
    <row r="426" spans="1:31" hidden="1">
      <c r="A426" s="1">
        <v>45000</v>
      </c>
      <c r="B426" s="16">
        <v>0.41666666666666669</v>
      </c>
      <c r="C426">
        <v>112349</v>
      </c>
      <c r="D426" t="s">
        <v>97</v>
      </c>
      <c r="E426" s="4" t="s">
        <v>2146</v>
      </c>
      <c r="F426" t="s">
        <v>2151</v>
      </c>
      <c r="G426" s="138" t="s">
        <v>75</v>
      </c>
      <c r="H426" t="s">
        <v>2149</v>
      </c>
      <c r="I426" t="s">
        <v>4383</v>
      </c>
      <c r="J426" t="s">
        <v>231</v>
      </c>
      <c r="K426" t="s">
        <v>4492</v>
      </c>
      <c r="M426" s="1"/>
      <c r="N426" s="69"/>
      <c r="P426" s="17">
        <v>2021</v>
      </c>
      <c r="Q426" s="1">
        <v>13901</v>
      </c>
      <c r="R426" s="1">
        <v>44999</v>
      </c>
      <c r="S426" s="1" t="s">
        <v>4384</v>
      </c>
      <c r="T426" s="1"/>
      <c r="U426" s="156"/>
      <c r="V426" s="156"/>
      <c r="W426" s="156"/>
      <c r="X426" s="1" t="s">
        <v>21095</v>
      </c>
      <c r="AB426" t="e">
        <v>#N/A</v>
      </c>
      <c r="AC426" s="1" t="e">
        <v>#N/A</v>
      </c>
      <c r="AD426" t="e">
        <v>#N/A</v>
      </c>
      <c r="AE426" s="1" t="e">
        <v>#N/A</v>
      </c>
    </row>
    <row r="427" spans="1:31" hidden="1">
      <c r="A427" s="1">
        <v>45000</v>
      </c>
      <c r="B427" s="16">
        <v>0.41666666666666669</v>
      </c>
      <c r="C427">
        <v>112377</v>
      </c>
      <c r="D427" t="s">
        <v>97</v>
      </c>
      <c r="E427" s="4" t="s">
        <v>2241</v>
      </c>
      <c r="F427" t="s">
        <v>2246</v>
      </c>
      <c r="G427" s="138" t="s">
        <v>70</v>
      </c>
      <c r="H427" t="s">
        <v>2244</v>
      </c>
      <c r="I427" t="s">
        <v>4383</v>
      </c>
      <c r="J427" t="s">
        <v>215</v>
      </c>
      <c r="K427" t="s">
        <v>119</v>
      </c>
      <c r="L427" t="s">
        <v>2242</v>
      </c>
      <c r="M427" s="1">
        <v>44999</v>
      </c>
      <c r="N427" s="69">
        <v>0.65621527777777777</v>
      </c>
      <c r="P427" s="17">
        <v>2020</v>
      </c>
      <c r="Q427" s="1">
        <v>87339</v>
      </c>
      <c r="R427" s="1">
        <v>44999</v>
      </c>
      <c r="S427" s="1" t="s">
        <v>4384</v>
      </c>
      <c r="T427" s="1"/>
      <c r="U427" s="156" t="s">
        <v>64</v>
      </c>
      <c r="V427" s="156"/>
      <c r="W427" s="156"/>
      <c r="X427" s="1" t="s">
        <v>21095</v>
      </c>
      <c r="AB427">
        <v>0</v>
      </c>
      <c r="AC427" s="1">
        <v>0</v>
      </c>
      <c r="AD427">
        <v>0</v>
      </c>
      <c r="AE427" s="1">
        <v>45000</v>
      </c>
    </row>
    <row r="428" spans="1:31" hidden="1">
      <c r="A428" s="1">
        <v>45000</v>
      </c>
      <c r="B428" s="16">
        <v>0.41666666666666669</v>
      </c>
      <c r="C428">
        <v>112398</v>
      </c>
      <c r="D428" t="s">
        <v>99</v>
      </c>
      <c r="E428" s="4" t="s">
        <v>2988</v>
      </c>
      <c r="F428" t="s">
        <v>3730</v>
      </c>
      <c r="G428" s="138" t="s">
        <v>75</v>
      </c>
      <c r="H428" t="s">
        <v>2991</v>
      </c>
      <c r="I428" t="s">
        <v>4383</v>
      </c>
      <c r="J428" t="s">
        <v>359</v>
      </c>
      <c r="K428" t="s">
        <v>118</v>
      </c>
      <c r="M428" s="1"/>
      <c r="N428" s="69"/>
      <c r="P428" s="17">
        <v>2017</v>
      </c>
      <c r="Q428" s="1">
        <v>106318</v>
      </c>
      <c r="R428" s="1">
        <v>45007</v>
      </c>
      <c r="S428" s="1" t="s">
        <v>4384</v>
      </c>
      <c r="T428" s="1"/>
      <c r="U428" s="156"/>
      <c r="V428" s="156"/>
      <c r="W428" s="156"/>
      <c r="X428" s="1" t="s">
        <v>21095</v>
      </c>
      <c r="AB428" t="s">
        <v>19951</v>
      </c>
      <c r="AC428" s="1">
        <v>45001</v>
      </c>
      <c r="AD428" t="s">
        <v>21062</v>
      </c>
      <c r="AE428" s="1">
        <v>45000</v>
      </c>
    </row>
    <row r="429" spans="1:31" hidden="1">
      <c r="A429" s="1">
        <v>45000</v>
      </c>
      <c r="B429" s="16">
        <v>0.41666666666666669</v>
      </c>
      <c r="C429">
        <v>112790</v>
      </c>
      <c r="D429" t="s">
        <v>101</v>
      </c>
      <c r="E429" s="4" t="s">
        <v>2340</v>
      </c>
      <c r="F429" t="s">
        <v>2345</v>
      </c>
      <c r="G429" s="138" t="s">
        <v>70</v>
      </c>
      <c r="H429" t="s">
        <v>2343</v>
      </c>
      <c r="I429" t="s">
        <v>4383</v>
      </c>
      <c r="J429" t="s">
        <v>251</v>
      </c>
      <c r="K429" t="s">
        <v>120</v>
      </c>
      <c r="L429" t="s">
        <v>2341</v>
      </c>
      <c r="M429" s="1">
        <v>45000</v>
      </c>
      <c r="N429" s="69">
        <v>0.4244560185185185</v>
      </c>
      <c r="P429" s="17">
        <v>2022</v>
      </c>
      <c r="Q429" s="1">
        <v>15055</v>
      </c>
      <c r="R429" s="1">
        <v>45000</v>
      </c>
      <c r="S429" s="1" t="s">
        <v>4384</v>
      </c>
      <c r="T429" s="1"/>
      <c r="U429" s="156"/>
      <c r="V429" s="156"/>
      <c r="W429" s="156"/>
      <c r="X429" s="1" t="s">
        <v>21095</v>
      </c>
      <c r="AB429">
        <v>0</v>
      </c>
      <c r="AC429" s="1">
        <v>0</v>
      </c>
      <c r="AD429">
        <v>0</v>
      </c>
      <c r="AE429" s="1">
        <v>45000</v>
      </c>
    </row>
    <row r="430" spans="1:31" hidden="1">
      <c r="A430" s="1">
        <v>45000</v>
      </c>
      <c r="B430" s="16">
        <v>0.42708333333333331</v>
      </c>
      <c r="C430">
        <v>112767</v>
      </c>
      <c r="D430" t="s">
        <v>97</v>
      </c>
      <c r="E430" s="4" t="s">
        <v>2248</v>
      </c>
      <c r="F430" t="s">
        <v>2253</v>
      </c>
      <c r="G430" s="138" t="s">
        <v>70</v>
      </c>
      <c r="H430" t="s">
        <v>2251</v>
      </c>
      <c r="I430" t="s">
        <v>4383</v>
      </c>
      <c r="J430" t="s">
        <v>223</v>
      </c>
      <c r="K430" t="s">
        <v>119</v>
      </c>
      <c r="L430" t="s">
        <v>2249</v>
      </c>
      <c r="M430" s="1">
        <v>44999</v>
      </c>
      <c r="N430" s="69">
        <v>0.65710648148148143</v>
      </c>
      <c r="P430" s="17">
        <v>2019</v>
      </c>
      <c r="Q430" s="1">
        <v>80000</v>
      </c>
      <c r="R430" s="1">
        <v>44999</v>
      </c>
      <c r="S430" s="1" t="s">
        <v>4384</v>
      </c>
      <c r="T430" s="1"/>
      <c r="U430" s="156" t="s">
        <v>64</v>
      </c>
      <c r="V430" s="156"/>
      <c r="W430" s="156"/>
      <c r="X430" s="1" t="s">
        <v>21095</v>
      </c>
      <c r="AB430">
        <v>0</v>
      </c>
      <c r="AC430" s="1">
        <v>0</v>
      </c>
      <c r="AD430">
        <v>0</v>
      </c>
      <c r="AE430" s="1">
        <v>45000</v>
      </c>
    </row>
    <row r="431" spans="1:31" hidden="1">
      <c r="A431" s="1">
        <v>45000</v>
      </c>
      <c r="B431" s="16">
        <v>0.4375</v>
      </c>
      <c r="C431">
        <v>112717</v>
      </c>
      <c r="D431" t="s">
        <v>103</v>
      </c>
      <c r="E431" s="4" t="s">
        <v>2255</v>
      </c>
      <c r="F431" t="s">
        <v>2259</v>
      </c>
      <c r="G431" s="138" t="s">
        <v>70</v>
      </c>
      <c r="H431" t="s">
        <v>1491</v>
      </c>
      <c r="I431" t="s">
        <v>4383</v>
      </c>
      <c r="J431" t="s">
        <v>244</v>
      </c>
      <c r="K431" t="s">
        <v>119</v>
      </c>
      <c r="L431" t="s">
        <v>2256</v>
      </c>
      <c r="M431" s="1">
        <v>44999</v>
      </c>
      <c r="N431" s="69">
        <v>0.65792824074074074</v>
      </c>
      <c r="P431" s="17">
        <v>2021</v>
      </c>
      <c r="Q431" s="1">
        <v>90000</v>
      </c>
      <c r="R431" s="1">
        <v>44999</v>
      </c>
      <c r="S431" s="1" t="s">
        <v>4384</v>
      </c>
      <c r="T431" s="1"/>
      <c r="U431" s="156" t="s">
        <v>4393</v>
      </c>
      <c r="V431" s="156" t="s">
        <v>64</v>
      </c>
      <c r="W431" s="156" t="s">
        <v>4393</v>
      </c>
      <c r="X431" s="1" t="s">
        <v>21095</v>
      </c>
      <c r="AB431">
        <v>0</v>
      </c>
      <c r="AC431" s="1">
        <v>0</v>
      </c>
      <c r="AD431">
        <v>0</v>
      </c>
      <c r="AE431" s="1">
        <v>45000</v>
      </c>
    </row>
    <row r="432" spans="1:31" hidden="1">
      <c r="A432" s="1">
        <v>45000</v>
      </c>
      <c r="B432" s="16">
        <v>0.4375</v>
      </c>
      <c r="C432">
        <v>112722</v>
      </c>
      <c r="D432" t="s">
        <v>99</v>
      </c>
      <c r="E432" s="4" t="s">
        <v>2360</v>
      </c>
      <c r="F432" t="s">
        <v>2365</v>
      </c>
      <c r="G432" s="138" t="s">
        <v>69</v>
      </c>
      <c r="H432" t="s">
        <v>2363</v>
      </c>
      <c r="I432" t="s">
        <v>4383</v>
      </c>
      <c r="J432" t="s">
        <v>215</v>
      </c>
      <c r="K432" t="s">
        <v>118</v>
      </c>
      <c r="L432" t="s">
        <v>2361</v>
      </c>
      <c r="M432" s="1">
        <v>45000</v>
      </c>
      <c r="N432" s="69">
        <v>0.4667013888888889</v>
      </c>
      <c r="P432" s="17">
        <v>2017</v>
      </c>
      <c r="Q432" s="1">
        <v>73663</v>
      </c>
      <c r="R432" s="1">
        <v>45000</v>
      </c>
      <c r="S432" s="1" t="s">
        <v>4384</v>
      </c>
      <c r="T432" s="1"/>
      <c r="U432" s="156"/>
      <c r="V432" s="156"/>
      <c r="W432" s="156" t="s">
        <v>45</v>
      </c>
      <c r="X432" s="1" t="s">
        <v>21095</v>
      </c>
      <c r="AB432">
        <v>0</v>
      </c>
      <c r="AC432" s="1">
        <v>0</v>
      </c>
      <c r="AD432">
        <v>0</v>
      </c>
      <c r="AE432" s="1">
        <v>45000</v>
      </c>
    </row>
    <row r="433" spans="1:31" hidden="1">
      <c r="A433" s="1">
        <v>45000</v>
      </c>
      <c r="B433" s="16">
        <v>0.4375</v>
      </c>
      <c r="C433">
        <v>112726</v>
      </c>
      <c r="D433" t="s">
        <v>99</v>
      </c>
      <c r="E433" s="4" t="s">
        <v>1731</v>
      </c>
      <c r="F433" t="s">
        <v>1736</v>
      </c>
      <c r="G433" s="138" t="s">
        <v>70</v>
      </c>
      <c r="H433" t="s">
        <v>1734</v>
      </c>
      <c r="I433" t="s">
        <v>4383</v>
      </c>
      <c r="J433" t="s">
        <v>310</v>
      </c>
      <c r="K433" t="s">
        <v>120</v>
      </c>
      <c r="L433" t="s">
        <v>2422</v>
      </c>
      <c r="M433" s="1">
        <v>45000</v>
      </c>
      <c r="N433" s="69">
        <v>0.4357638888888889</v>
      </c>
      <c r="P433" s="17">
        <v>2014</v>
      </c>
      <c r="Q433" s="1">
        <v>154915</v>
      </c>
      <c r="R433" s="1">
        <v>45000</v>
      </c>
      <c r="S433" s="1" t="s">
        <v>4384</v>
      </c>
      <c r="T433" s="1"/>
      <c r="U433" s="156"/>
      <c r="V433" s="156"/>
      <c r="W433" s="156"/>
      <c r="X433" s="1" t="s">
        <v>21095</v>
      </c>
      <c r="AB433">
        <v>0</v>
      </c>
      <c r="AC433" s="1">
        <v>0</v>
      </c>
      <c r="AD433">
        <v>0</v>
      </c>
      <c r="AE433" s="1">
        <v>45000</v>
      </c>
    </row>
    <row r="434" spans="1:31" hidden="1">
      <c r="A434" s="1">
        <v>45000</v>
      </c>
      <c r="B434" s="16">
        <v>0.44791666666666669</v>
      </c>
      <c r="C434">
        <v>112805</v>
      </c>
      <c r="D434" t="s">
        <v>101</v>
      </c>
      <c r="E434" s="4" t="s">
        <v>4137</v>
      </c>
      <c r="F434" t="s">
        <v>4138</v>
      </c>
      <c r="G434" s="138" t="s">
        <v>70</v>
      </c>
      <c r="H434" t="s">
        <v>4139</v>
      </c>
      <c r="I434" t="s">
        <v>4383</v>
      </c>
      <c r="J434" t="s">
        <v>617</v>
      </c>
      <c r="K434" t="s">
        <v>119</v>
      </c>
      <c r="L434" t="s">
        <v>4493</v>
      </c>
      <c r="M434" s="1">
        <v>44999</v>
      </c>
      <c r="N434" s="69">
        <v>0.65865740740740741</v>
      </c>
      <c r="P434" s="17">
        <v>2019</v>
      </c>
      <c r="Q434" s="1">
        <v>67980</v>
      </c>
      <c r="R434" s="1">
        <v>44999</v>
      </c>
      <c r="S434" s="1"/>
      <c r="T434" s="1"/>
      <c r="U434" s="156" t="s">
        <v>4393</v>
      </c>
      <c r="V434" s="156" t="s">
        <v>64</v>
      </c>
      <c r="W434" s="156" t="s">
        <v>4393</v>
      </c>
      <c r="X434" s="1" t="s">
        <v>21095</v>
      </c>
      <c r="AB434">
        <v>0</v>
      </c>
      <c r="AC434" s="1">
        <v>0</v>
      </c>
      <c r="AD434">
        <v>0</v>
      </c>
      <c r="AE434" s="1">
        <v>45000</v>
      </c>
    </row>
    <row r="435" spans="1:31" hidden="1">
      <c r="A435" s="1">
        <v>45000</v>
      </c>
      <c r="B435" s="16">
        <v>0.45833333333333331</v>
      </c>
      <c r="C435">
        <v>112734</v>
      </c>
      <c r="D435" t="s">
        <v>99</v>
      </c>
      <c r="E435" s="4" t="s">
        <v>2347</v>
      </c>
      <c r="F435" t="s">
        <v>2352</v>
      </c>
      <c r="G435" s="138" t="s">
        <v>70</v>
      </c>
      <c r="H435" t="s">
        <v>2350</v>
      </c>
      <c r="I435" t="s">
        <v>4383</v>
      </c>
      <c r="J435" t="s">
        <v>617</v>
      </c>
      <c r="K435" t="s">
        <v>118</v>
      </c>
      <c r="L435" t="s">
        <v>2348</v>
      </c>
      <c r="M435" s="1">
        <v>45000</v>
      </c>
      <c r="N435" s="69">
        <v>0.4560069444444444</v>
      </c>
      <c r="P435" s="17">
        <v>2019</v>
      </c>
      <c r="Q435" s="1">
        <v>34125</v>
      </c>
      <c r="R435" s="1">
        <v>45000</v>
      </c>
      <c r="S435" s="1" t="s">
        <v>4384</v>
      </c>
      <c r="T435" s="1"/>
      <c r="U435" s="156"/>
      <c r="V435" s="156"/>
      <c r="W435" s="156" t="s">
        <v>45</v>
      </c>
      <c r="X435" s="1" t="s">
        <v>21095</v>
      </c>
      <c r="AB435">
        <v>0</v>
      </c>
      <c r="AC435" s="1">
        <v>0</v>
      </c>
      <c r="AD435">
        <v>0</v>
      </c>
      <c r="AE435" s="1">
        <v>45000</v>
      </c>
    </row>
    <row r="436" spans="1:31" hidden="1">
      <c r="A436" s="1">
        <v>45000</v>
      </c>
      <c r="B436" s="16">
        <v>0.45833333333333331</v>
      </c>
      <c r="C436">
        <v>112743</v>
      </c>
      <c r="D436" t="s">
        <v>101</v>
      </c>
      <c r="E436" s="4" t="s">
        <v>4494</v>
      </c>
      <c r="F436" t="s">
        <v>3730</v>
      </c>
      <c r="G436" s="138" t="s">
        <v>71</v>
      </c>
      <c r="H436" t="s">
        <v>4495</v>
      </c>
      <c r="I436" t="s">
        <v>4383</v>
      </c>
      <c r="J436" t="s">
        <v>587</v>
      </c>
      <c r="K436" t="s">
        <v>119</v>
      </c>
      <c r="M436" s="1"/>
      <c r="N436" s="69"/>
      <c r="O436">
        <v>112800</v>
      </c>
      <c r="P436" s="17">
        <v>2021</v>
      </c>
      <c r="Q436" s="1">
        <v>0</v>
      </c>
      <c r="R436" s="1" t="s">
        <v>4385</v>
      </c>
      <c r="S436" s="1" t="s">
        <v>4384</v>
      </c>
      <c r="T436" s="1"/>
      <c r="U436" s="156" t="s">
        <v>4393</v>
      </c>
      <c r="V436" s="156" t="s">
        <v>64</v>
      </c>
      <c r="W436" s="156" t="s">
        <v>4393</v>
      </c>
      <c r="X436" s="1" t="s">
        <v>21095</v>
      </c>
      <c r="AB436" t="e">
        <v>#N/A</v>
      </c>
      <c r="AC436" s="1" t="e">
        <v>#N/A</v>
      </c>
      <c r="AD436" t="e">
        <v>#N/A</v>
      </c>
      <c r="AE436" s="1" t="e">
        <v>#N/A</v>
      </c>
    </row>
    <row r="437" spans="1:31" hidden="1">
      <c r="A437" s="1">
        <v>45000</v>
      </c>
      <c r="B437" s="16">
        <v>0.45833333333333331</v>
      </c>
      <c r="C437">
        <v>112749</v>
      </c>
      <c r="D437" t="s">
        <v>101</v>
      </c>
      <c r="E437" s="4" t="s">
        <v>2353</v>
      </c>
      <c r="F437" t="s">
        <v>2358</v>
      </c>
      <c r="G437" s="138" t="s">
        <v>70</v>
      </c>
      <c r="H437" t="s">
        <v>2356</v>
      </c>
      <c r="I437" t="s">
        <v>4383</v>
      </c>
      <c r="J437" t="s">
        <v>266</v>
      </c>
      <c r="K437" t="s">
        <v>120</v>
      </c>
      <c r="L437" t="s">
        <v>2354</v>
      </c>
      <c r="M437" s="1">
        <v>45000</v>
      </c>
      <c r="N437" s="69">
        <v>0.4614699074074074</v>
      </c>
      <c r="P437" s="17">
        <v>2020</v>
      </c>
      <c r="Q437" s="1">
        <v>90158</v>
      </c>
      <c r="R437" s="1">
        <v>45000</v>
      </c>
      <c r="S437" s="1" t="s">
        <v>4384</v>
      </c>
      <c r="T437" s="1"/>
      <c r="U437" s="156"/>
      <c r="V437" s="156"/>
      <c r="W437" s="156" t="s">
        <v>45</v>
      </c>
      <c r="X437" s="1" t="s">
        <v>21095</v>
      </c>
      <c r="AB437">
        <v>0</v>
      </c>
      <c r="AC437" s="1">
        <v>0</v>
      </c>
      <c r="AD437">
        <v>0</v>
      </c>
      <c r="AE437" s="1">
        <v>45000</v>
      </c>
    </row>
    <row r="438" spans="1:31" hidden="1">
      <c r="A438" s="1">
        <v>45000</v>
      </c>
      <c r="B438" s="16">
        <v>0.45833333333333331</v>
      </c>
      <c r="C438">
        <v>112802</v>
      </c>
      <c r="D438" t="s">
        <v>101</v>
      </c>
      <c r="E438" s="4" t="s">
        <v>2416</v>
      </c>
      <c r="F438" t="s">
        <v>3730</v>
      </c>
      <c r="G438" s="138" t="s">
        <v>70</v>
      </c>
      <c r="H438" t="s">
        <v>2419</v>
      </c>
      <c r="I438" t="s">
        <v>4383</v>
      </c>
      <c r="J438" t="s">
        <v>410</v>
      </c>
      <c r="K438" t="s">
        <v>119</v>
      </c>
      <c r="L438" t="s">
        <v>2417</v>
      </c>
      <c r="M438" s="1">
        <v>44999</v>
      </c>
      <c r="N438" s="69">
        <v>0.66119212962962959</v>
      </c>
      <c r="P438" s="17">
        <v>2022</v>
      </c>
      <c r="Q438" s="1">
        <v>0</v>
      </c>
      <c r="R438" s="1">
        <v>44999</v>
      </c>
      <c r="S438" s="1" t="s">
        <v>4384</v>
      </c>
      <c r="T438" s="1"/>
      <c r="U438" s="156" t="s">
        <v>4393</v>
      </c>
      <c r="V438" s="156" t="s">
        <v>64</v>
      </c>
      <c r="W438" s="156" t="s">
        <v>4393</v>
      </c>
      <c r="X438" s="1" t="s">
        <v>21095</v>
      </c>
      <c r="AB438">
        <v>0</v>
      </c>
      <c r="AC438" s="1">
        <v>0</v>
      </c>
      <c r="AD438">
        <v>0</v>
      </c>
      <c r="AE438" s="1">
        <v>45000</v>
      </c>
    </row>
    <row r="439" spans="1:31" hidden="1">
      <c r="A439" s="1">
        <v>45000</v>
      </c>
      <c r="B439" s="16">
        <v>0.45833333333333331</v>
      </c>
      <c r="C439">
        <v>112839</v>
      </c>
      <c r="D439" t="s">
        <v>101</v>
      </c>
      <c r="E439" s="4" t="s">
        <v>2374</v>
      </c>
      <c r="F439" t="s">
        <v>2379</v>
      </c>
      <c r="G439" s="138" t="s">
        <v>69</v>
      </c>
      <c r="H439" t="s">
        <v>2377</v>
      </c>
      <c r="I439" t="s">
        <v>4383</v>
      </c>
      <c r="J439" t="s">
        <v>244</v>
      </c>
      <c r="K439" t="s">
        <v>119</v>
      </c>
      <c r="L439" t="s">
        <v>2375</v>
      </c>
      <c r="M439" s="1">
        <v>45000</v>
      </c>
      <c r="N439" s="69">
        <v>0.48358796296296297</v>
      </c>
      <c r="P439" s="17">
        <v>2020</v>
      </c>
      <c r="Q439" s="1">
        <v>87339</v>
      </c>
      <c r="R439" s="1">
        <v>45000</v>
      </c>
      <c r="S439" s="1" t="s">
        <v>4384</v>
      </c>
      <c r="T439" s="1"/>
      <c r="U439" s="156"/>
      <c r="V439" s="156"/>
      <c r="W439" s="156"/>
      <c r="X439" s="1" t="s">
        <v>21095</v>
      </c>
      <c r="AB439" t="e">
        <v>#N/A</v>
      </c>
      <c r="AC439" s="1" t="e">
        <v>#N/A</v>
      </c>
      <c r="AD439" t="e">
        <v>#N/A</v>
      </c>
      <c r="AE439" s="1" t="e">
        <v>#N/A</v>
      </c>
    </row>
    <row r="440" spans="1:31" hidden="1">
      <c r="A440" s="1">
        <v>45000</v>
      </c>
      <c r="B440" s="16">
        <v>0.47916666666666669</v>
      </c>
      <c r="C440">
        <v>112762</v>
      </c>
      <c r="D440" t="s">
        <v>101</v>
      </c>
      <c r="E440" s="4" t="s">
        <v>2335</v>
      </c>
      <c r="F440" t="s">
        <v>3730</v>
      </c>
      <c r="G440" s="138" t="s">
        <v>70</v>
      </c>
      <c r="H440" t="s">
        <v>2338</v>
      </c>
      <c r="I440" t="s">
        <v>4383</v>
      </c>
      <c r="J440" t="s">
        <v>223</v>
      </c>
      <c r="K440" t="s">
        <v>119</v>
      </c>
      <c r="L440" t="s">
        <v>2336</v>
      </c>
      <c r="M440" s="1">
        <v>45000</v>
      </c>
      <c r="N440" s="69">
        <v>0.41791666666666666</v>
      </c>
      <c r="P440" s="17">
        <v>2019</v>
      </c>
      <c r="Q440" s="1">
        <v>49219</v>
      </c>
      <c r="R440" s="1">
        <v>45000</v>
      </c>
      <c r="S440" s="1" t="s">
        <v>4384</v>
      </c>
      <c r="T440" s="1"/>
      <c r="U440" s="156" t="s">
        <v>4393</v>
      </c>
      <c r="V440" s="156" t="s">
        <v>64</v>
      </c>
      <c r="W440" s="156" t="s">
        <v>4393</v>
      </c>
      <c r="X440" s="1" t="s">
        <v>21095</v>
      </c>
      <c r="AB440">
        <v>0</v>
      </c>
      <c r="AC440" s="1">
        <v>0</v>
      </c>
      <c r="AD440">
        <v>0</v>
      </c>
      <c r="AE440" s="1">
        <v>45000</v>
      </c>
    </row>
    <row r="441" spans="1:31" hidden="1">
      <c r="A441" s="1">
        <v>45000</v>
      </c>
      <c r="B441" s="16">
        <v>0.52083333333333337</v>
      </c>
      <c r="C441">
        <v>112775</v>
      </c>
      <c r="D441" t="s">
        <v>97</v>
      </c>
      <c r="E441" s="4" t="s">
        <v>2367</v>
      </c>
      <c r="F441" t="s">
        <v>2372</v>
      </c>
      <c r="G441" s="138" t="s">
        <v>70</v>
      </c>
      <c r="H441" t="s">
        <v>2370</v>
      </c>
      <c r="I441" t="s">
        <v>4383</v>
      </c>
      <c r="J441" t="s">
        <v>359</v>
      </c>
      <c r="K441" t="s">
        <v>119</v>
      </c>
      <c r="L441" t="s">
        <v>2368</v>
      </c>
      <c r="M441" s="1">
        <v>45000</v>
      </c>
      <c r="N441" s="69">
        <v>0.47208333333333335</v>
      </c>
      <c r="P441" s="17">
        <v>2020</v>
      </c>
      <c r="Q441" s="1">
        <v>60029</v>
      </c>
      <c r="R441" s="1">
        <v>45000</v>
      </c>
      <c r="S441" s="1" t="s">
        <v>4384</v>
      </c>
      <c r="T441" s="1"/>
      <c r="U441" s="156"/>
      <c r="V441" s="156"/>
      <c r="W441" s="156" t="s">
        <v>45</v>
      </c>
      <c r="X441" s="1" t="s">
        <v>21095</v>
      </c>
      <c r="AB441">
        <v>0</v>
      </c>
      <c r="AC441" s="1">
        <v>0</v>
      </c>
      <c r="AD441">
        <v>0</v>
      </c>
      <c r="AE441" s="1">
        <v>45000</v>
      </c>
    </row>
    <row r="442" spans="1:31" hidden="1">
      <c r="A442" s="1">
        <v>45000</v>
      </c>
      <c r="B442" s="16">
        <v>0.52083333333333337</v>
      </c>
      <c r="C442">
        <v>112796</v>
      </c>
      <c r="D442" t="s">
        <v>99</v>
      </c>
      <c r="E442" s="4" t="s">
        <v>2381</v>
      </c>
      <c r="F442" t="s">
        <v>4141</v>
      </c>
      <c r="G442" s="138" t="s">
        <v>70</v>
      </c>
      <c r="H442" t="s">
        <v>2384</v>
      </c>
      <c r="I442" t="s">
        <v>4383</v>
      </c>
      <c r="J442" t="s">
        <v>231</v>
      </c>
      <c r="K442" t="s">
        <v>118</v>
      </c>
      <c r="L442" t="s">
        <v>2382</v>
      </c>
      <c r="M442" s="1">
        <v>45000</v>
      </c>
      <c r="N442" s="69">
        <v>0.52336805555555554</v>
      </c>
      <c r="P442" s="17">
        <v>2019</v>
      </c>
      <c r="Q442" s="1">
        <v>60093</v>
      </c>
      <c r="R442" s="1">
        <v>45000</v>
      </c>
      <c r="S442" s="1" t="s">
        <v>4384</v>
      </c>
      <c r="T442" s="1"/>
      <c r="U442" s="156"/>
      <c r="V442" s="156"/>
      <c r="W442" s="156"/>
      <c r="X442" s="1" t="s">
        <v>21095</v>
      </c>
      <c r="AB442">
        <v>0</v>
      </c>
      <c r="AC442" s="1">
        <v>0</v>
      </c>
      <c r="AD442">
        <v>0</v>
      </c>
      <c r="AE442" s="1">
        <v>45000</v>
      </c>
    </row>
    <row r="443" spans="1:31" hidden="1">
      <c r="A443" s="1">
        <v>45000</v>
      </c>
      <c r="B443" s="16">
        <v>0.54166666666666663</v>
      </c>
      <c r="C443">
        <v>112777</v>
      </c>
      <c r="D443" t="s">
        <v>103</v>
      </c>
      <c r="E443" s="4" t="s">
        <v>4496</v>
      </c>
      <c r="F443" t="s">
        <v>3730</v>
      </c>
      <c r="G443" s="138" t="s">
        <v>75</v>
      </c>
      <c r="H443" t="s">
        <v>4497</v>
      </c>
      <c r="I443" t="s">
        <v>4383</v>
      </c>
      <c r="J443" t="s">
        <v>251</v>
      </c>
      <c r="K443" t="s">
        <v>118</v>
      </c>
      <c r="M443" s="1"/>
      <c r="N443" s="69"/>
      <c r="P443" s="17">
        <v>2019</v>
      </c>
      <c r="Q443" s="1">
        <v>43474</v>
      </c>
      <c r="R443" s="1">
        <v>44785</v>
      </c>
      <c r="S443" s="1" t="s">
        <v>4384</v>
      </c>
      <c r="T443" s="1"/>
      <c r="U443" s="156"/>
      <c r="V443" s="156"/>
      <c r="W443" s="156"/>
      <c r="X443" s="1" t="s">
        <v>21095</v>
      </c>
      <c r="AB443" t="e">
        <v>#N/A</v>
      </c>
      <c r="AC443" s="1" t="e">
        <v>#N/A</v>
      </c>
      <c r="AD443" t="e">
        <v>#N/A</v>
      </c>
      <c r="AE443" s="1" t="e">
        <v>#N/A</v>
      </c>
    </row>
    <row r="444" spans="1:31" hidden="1">
      <c r="A444" s="1">
        <v>45000</v>
      </c>
      <c r="B444" s="16">
        <v>0.54166666666666663</v>
      </c>
      <c r="C444">
        <v>112811</v>
      </c>
      <c r="D444" t="s">
        <v>99</v>
      </c>
      <c r="E444" s="4" t="s">
        <v>2591</v>
      </c>
      <c r="F444" t="s">
        <v>2595</v>
      </c>
      <c r="G444" s="138" t="s">
        <v>71</v>
      </c>
      <c r="H444" t="s">
        <v>2481</v>
      </c>
      <c r="I444" t="s">
        <v>4383</v>
      </c>
      <c r="J444" t="s">
        <v>410</v>
      </c>
      <c r="K444" t="s">
        <v>119</v>
      </c>
      <c r="L444" t="s">
        <v>2592</v>
      </c>
      <c r="M444" s="1">
        <v>45001</v>
      </c>
      <c r="N444" s="69">
        <v>0.56229166666666663</v>
      </c>
      <c r="P444" s="17">
        <v>2019</v>
      </c>
      <c r="Q444" s="1">
        <v>120222</v>
      </c>
      <c r="R444" s="1">
        <v>45001</v>
      </c>
      <c r="S444" s="1" t="s">
        <v>4423</v>
      </c>
      <c r="T444" s="1"/>
      <c r="U444" s="156"/>
      <c r="V444" s="156"/>
      <c r="W444" s="156"/>
      <c r="X444" s="1" t="s">
        <v>21095</v>
      </c>
      <c r="AB444" t="s">
        <v>19950</v>
      </c>
      <c r="AC444" s="1">
        <v>45000</v>
      </c>
      <c r="AD444" t="s">
        <v>21046</v>
      </c>
      <c r="AE444" s="1">
        <v>1</v>
      </c>
    </row>
    <row r="445" spans="1:31" hidden="1">
      <c r="A445" s="1">
        <v>45000</v>
      </c>
      <c r="B445" s="16">
        <v>0.55208333333333337</v>
      </c>
      <c r="C445">
        <v>112812</v>
      </c>
      <c r="D445" t="s">
        <v>99</v>
      </c>
      <c r="E445" s="4" t="s">
        <v>2478</v>
      </c>
      <c r="F445" t="s">
        <v>2483</v>
      </c>
      <c r="G445" s="138" t="s">
        <v>70</v>
      </c>
      <c r="H445" t="s">
        <v>2481</v>
      </c>
      <c r="I445" t="s">
        <v>4383</v>
      </c>
      <c r="J445" t="s">
        <v>251</v>
      </c>
      <c r="K445" t="s">
        <v>119</v>
      </c>
      <c r="L445" t="s">
        <v>2479</v>
      </c>
      <c r="M445" s="1">
        <v>45000</v>
      </c>
      <c r="N445" s="69">
        <v>0.54863425925925924</v>
      </c>
      <c r="P445" s="17">
        <v>2017</v>
      </c>
      <c r="Q445" s="1">
        <v>128227</v>
      </c>
      <c r="R445" s="1">
        <v>45000</v>
      </c>
      <c r="S445" s="1" t="s">
        <v>4384</v>
      </c>
      <c r="T445" s="1"/>
      <c r="U445" s="156"/>
      <c r="V445" s="156"/>
      <c r="W445" s="156" t="s">
        <v>45</v>
      </c>
      <c r="X445" s="1" t="s">
        <v>21095</v>
      </c>
      <c r="AB445">
        <v>0</v>
      </c>
      <c r="AC445" s="1">
        <v>0</v>
      </c>
      <c r="AD445">
        <v>0</v>
      </c>
      <c r="AE445" s="1">
        <v>45000</v>
      </c>
    </row>
    <row r="446" spans="1:31" hidden="1">
      <c r="A446" s="1">
        <v>45000</v>
      </c>
      <c r="B446" s="16">
        <v>0.5625</v>
      </c>
      <c r="C446">
        <v>112781</v>
      </c>
      <c r="D446" t="s">
        <v>97</v>
      </c>
      <c r="E446" s="4" t="s">
        <v>2937</v>
      </c>
      <c r="F446" t="s">
        <v>2941</v>
      </c>
      <c r="G446" s="138" t="s">
        <v>69</v>
      </c>
      <c r="H446" t="s">
        <v>344</v>
      </c>
      <c r="I446" t="s">
        <v>4383</v>
      </c>
      <c r="J446" t="s">
        <v>251</v>
      </c>
      <c r="K446" t="s">
        <v>119</v>
      </c>
      <c r="L446" t="s">
        <v>2938</v>
      </c>
      <c r="M446" s="1">
        <v>45000</v>
      </c>
      <c r="N446" s="69">
        <v>0.586400462962963</v>
      </c>
      <c r="P446" s="17">
        <v>2022</v>
      </c>
      <c r="Q446" s="1">
        <v>49200</v>
      </c>
      <c r="R446" s="1">
        <v>45000</v>
      </c>
      <c r="S446" s="1" t="s">
        <v>4384</v>
      </c>
      <c r="T446" s="1"/>
      <c r="U446" s="156"/>
      <c r="V446" s="156"/>
      <c r="W446" s="156" t="s">
        <v>45</v>
      </c>
      <c r="X446" s="1" t="s">
        <v>21095</v>
      </c>
      <c r="AB446">
        <v>0</v>
      </c>
      <c r="AC446" s="1">
        <v>0</v>
      </c>
      <c r="AD446">
        <v>0</v>
      </c>
      <c r="AE446" s="1">
        <v>45000</v>
      </c>
    </row>
    <row r="447" spans="1:31" hidden="1">
      <c r="A447" s="1">
        <v>45000</v>
      </c>
      <c r="B447" s="16">
        <v>0.60416666666666663</v>
      </c>
      <c r="C447">
        <v>112742</v>
      </c>
      <c r="D447" t="s">
        <v>97</v>
      </c>
      <c r="E447" s="4" t="s">
        <v>1572</v>
      </c>
      <c r="F447" t="s">
        <v>1577</v>
      </c>
      <c r="G447" s="138" t="s">
        <v>70</v>
      </c>
      <c r="H447" t="s">
        <v>1575</v>
      </c>
      <c r="I447" t="s">
        <v>4383</v>
      </c>
      <c r="J447" t="s">
        <v>215</v>
      </c>
      <c r="K447" t="s">
        <v>120</v>
      </c>
      <c r="L447" t="s">
        <v>3366</v>
      </c>
      <c r="M447" s="1">
        <v>45000</v>
      </c>
      <c r="N447" s="69">
        <v>0.51702546296296303</v>
      </c>
      <c r="P447" s="17">
        <v>2017</v>
      </c>
      <c r="Q447" s="1">
        <v>283487</v>
      </c>
      <c r="R447" s="1">
        <v>45000</v>
      </c>
      <c r="S447" s="1" t="s">
        <v>4384</v>
      </c>
      <c r="T447" s="1"/>
      <c r="U447" s="156"/>
      <c r="V447" s="156"/>
      <c r="W447" s="156"/>
      <c r="X447" s="1" t="s">
        <v>21095</v>
      </c>
      <c r="AB447">
        <v>0</v>
      </c>
      <c r="AC447" s="1">
        <v>0</v>
      </c>
      <c r="AD447">
        <v>0</v>
      </c>
      <c r="AE447" s="1">
        <v>45000</v>
      </c>
    </row>
    <row r="448" spans="1:31" hidden="1">
      <c r="A448" s="1">
        <v>45000</v>
      </c>
      <c r="B448" s="16">
        <v>0.625</v>
      </c>
      <c r="C448">
        <v>112745</v>
      </c>
      <c r="D448" t="s">
        <v>97</v>
      </c>
      <c r="E448" s="4" t="s">
        <v>2388</v>
      </c>
      <c r="F448" t="s">
        <v>4144</v>
      </c>
      <c r="G448" s="138" t="s">
        <v>70</v>
      </c>
      <c r="H448" t="s">
        <v>2391</v>
      </c>
      <c r="I448" t="s">
        <v>4383</v>
      </c>
      <c r="J448" t="s">
        <v>359</v>
      </c>
      <c r="K448" t="s">
        <v>120</v>
      </c>
      <c r="L448" t="s">
        <v>2389</v>
      </c>
      <c r="M448" s="1">
        <v>45000</v>
      </c>
      <c r="N448" s="69">
        <v>0.6283333333333333</v>
      </c>
      <c r="P448" s="17">
        <v>2020</v>
      </c>
      <c r="Q448" s="1">
        <v>42285</v>
      </c>
      <c r="R448" s="1">
        <v>45000</v>
      </c>
      <c r="S448" s="1" t="s">
        <v>4384</v>
      </c>
      <c r="T448" s="1"/>
      <c r="U448" s="156"/>
      <c r="V448" s="156"/>
      <c r="W448" s="156"/>
      <c r="X448" s="1" t="s">
        <v>21095</v>
      </c>
      <c r="AB448">
        <v>0</v>
      </c>
      <c r="AC448" s="1">
        <v>0</v>
      </c>
      <c r="AD448">
        <v>0</v>
      </c>
      <c r="AE448" s="1">
        <v>45000</v>
      </c>
    </row>
    <row r="449" spans="1:31" hidden="1">
      <c r="A449" s="1">
        <v>45000</v>
      </c>
      <c r="B449" s="16">
        <v>0.625</v>
      </c>
      <c r="C449">
        <v>112807</v>
      </c>
      <c r="D449" t="s">
        <v>103</v>
      </c>
      <c r="E449" s="4" t="s">
        <v>4146</v>
      </c>
      <c r="F449" t="s">
        <v>3730</v>
      </c>
      <c r="G449" s="138" t="s">
        <v>69</v>
      </c>
      <c r="H449" t="s">
        <v>4147</v>
      </c>
      <c r="I449" t="s">
        <v>4383</v>
      </c>
      <c r="J449" t="s">
        <v>274</v>
      </c>
      <c r="K449" t="s">
        <v>118</v>
      </c>
      <c r="L449" t="s">
        <v>4498</v>
      </c>
      <c r="M449" s="1">
        <v>45000</v>
      </c>
      <c r="N449" s="69">
        <v>0.7428703703703704</v>
      </c>
      <c r="P449" s="17">
        <v>2023</v>
      </c>
      <c r="Q449" s="1">
        <v>0</v>
      </c>
      <c r="R449" s="1">
        <v>45000</v>
      </c>
      <c r="S449" s="1" t="s">
        <v>4384</v>
      </c>
      <c r="T449" s="1"/>
      <c r="U449" s="156"/>
      <c r="V449" s="156"/>
      <c r="W449" s="156"/>
      <c r="X449" s="1" t="s">
        <v>21095</v>
      </c>
      <c r="AB449">
        <v>0</v>
      </c>
      <c r="AC449" s="1">
        <v>0</v>
      </c>
      <c r="AD449">
        <v>0</v>
      </c>
      <c r="AE449" s="1">
        <v>45000</v>
      </c>
    </row>
    <row r="450" spans="1:31" hidden="1">
      <c r="A450" s="1">
        <v>45000</v>
      </c>
      <c r="B450" s="16">
        <v>0.64583333333333337</v>
      </c>
      <c r="C450">
        <v>112789</v>
      </c>
      <c r="D450" t="s">
        <v>97</v>
      </c>
      <c r="E450" s="4" t="s">
        <v>2395</v>
      </c>
      <c r="F450" t="s">
        <v>2400</v>
      </c>
      <c r="G450" s="138" t="s">
        <v>70</v>
      </c>
      <c r="H450" t="s">
        <v>2398</v>
      </c>
      <c r="I450" t="s">
        <v>4383</v>
      </c>
      <c r="J450" t="s">
        <v>459</v>
      </c>
      <c r="K450" t="s">
        <v>120</v>
      </c>
      <c r="L450" t="s">
        <v>2396</v>
      </c>
      <c r="M450" s="1">
        <v>45000</v>
      </c>
      <c r="N450" s="69">
        <v>0.64177083333333329</v>
      </c>
      <c r="P450" s="17">
        <v>2020</v>
      </c>
      <c r="Q450" s="1">
        <v>46390</v>
      </c>
      <c r="R450" s="1">
        <v>45000</v>
      </c>
      <c r="S450" s="1" t="s">
        <v>4384</v>
      </c>
      <c r="T450" s="1"/>
      <c r="U450" s="156"/>
      <c r="V450" s="156"/>
      <c r="W450" s="156" t="s">
        <v>45</v>
      </c>
      <c r="X450" s="1" t="s">
        <v>21095</v>
      </c>
      <c r="AB450">
        <v>0</v>
      </c>
      <c r="AC450" s="1">
        <v>0</v>
      </c>
      <c r="AD450">
        <v>0</v>
      </c>
      <c r="AE450" s="1">
        <v>45000</v>
      </c>
    </row>
    <row r="451" spans="1:31" hidden="1">
      <c r="A451" s="1">
        <v>45000</v>
      </c>
      <c r="B451" s="16">
        <v>0.70833333333333337</v>
      </c>
      <c r="C451">
        <v>112697</v>
      </c>
      <c r="D451" t="s">
        <v>103</v>
      </c>
      <c r="E451" s="4" t="s">
        <v>684</v>
      </c>
      <c r="F451" t="s">
        <v>689</v>
      </c>
      <c r="G451" s="138" t="s">
        <v>69</v>
      </c>
      <c r="H451" t="s">
        <v>687</v>
      </c>
      <c r="I451" t="s">
        <v>4383</v>
      </c>
      <c r="J451" t="s">
        <v>295</v>
      </c>
      <c r="K451" t="s">
        <v>118</v>
      </c>
      <c r="L451" t="s">
        <v>2487</v>
      </c>
      <c r="M451" s="1">
        <v>45000</v>
      </c>
      <c r="N451" s="69">
        <v>0.74141203703703706</v>
      </c>
      <c r="P451" s="17">
        <v>2012</v>
      </c>
      <c r="Q451" s="1">
        <v>100000</v>
      </c>
      <c r="R451" s="1">
        <v>45000</v>
      </c>
      <c r="S451" s="1"/>
      <c r="T451" s="1"/>
      <c r="U451" s="156" t="s">
        <v>4499</v>
      </c>
      <c r="V451" s="156"/>
      <c r="W451" s="156"/>
      <c r="X451" s="1" t="s">
        <v>21095</v>
      </c>
      <c r="AB451">
        <v>0</v>
      </c>
      <c r="AC451" s="1">
        <v>0</v>
      </c>
      <c r="AD451">
        <v>0</v>
      </c>
      <c r="AE451" s="1">
        <v>45000</v>
      </c>
    </row>
    <row r="452" spans="1:31" hidden="1">
      <c r="A452" s="1">
        <v>45001</v>
      </c>
      <c r="B452" s="16">
        <v>0.32291666666666669</v>
      </c>
      <c r="C452">
        <v>112830</v>
      </c>
      <c r="D452" t="s">
        <v>103</v>
      </c>
      <c r="E452" s="4" t="s">
        <v>2489</v>
      </c>
      <c r="F452" t="s">
        <v>2494</v>
      </c>
      <c r="G452" s="138" t="s">
        <v>70</v>
      </c>
      <c r="H452" t="s">
        <v>2492</v>
      </c>
      <c r="I452" t="s">
        <v>4383</v>
      </c>
      <c r="J452" t="s">
        <v>310</v>
      </c>
      <c r="K452" t="s">
        <v>120</v>
      </c>
      <c r="L452" t="s">
        <v>2490</v>
      </c>
      <c r="M452" s="1">
        <v>45001</v>
      </c>
      <c r="N452" s="69">
        <v>0.3303935185185185</v>
      </c>
      <c r="P452" s="17">
        <v>2017</v>
      </c>
      <c r="Q452" s="1">
        <v>91961</v>
      </c>
      <c r="R452" s="1">
        <v>45001</v>
      </c>
      <c r="S452" s="1" t="s">
        <v>4384</v>
      </c>
      <c r="T452" s="1"/>
      <c r="U452" s="156"/>
      <c r="V452" s="156"/>
      <c r="W452" s="156"/>
      <c r="X452" s="1" t="s">
        <v>21097</v>
      </c>
      <c r="AB452">
        <v>0</v>
      </c>
      <c r="AC452" s="1">
        <v>0</v>
      </c>
      <c r="AD452">
        <v>0</v>
      </c>
      <c r="AE452" s="1">
        <v>45001</v>
      </c>
    </row>
    <row r="453" spans="1:31" hidden="1">
      <c r="A453" s="1">
        <v>45001</v>
      </c>
      <c r="B453" s="16">
        <v>0.33333333333333331</v>
      </c>
      <c r="C453">
        <v>112574</v>
      </c>
      <c r="D453" t="s">
        <v>103</v>
      </c>
      <c r="E453" s="4" t="s">
        <v>2503</v>
      </c>
      <c r="F453" t="s">
        <v>2508</v>
      </c>
      <c r="G453" s="138" t="s">
        <v>70</v>
      </c>
      <c r="H453" t="s">
        <v>2506</v>
      </c>
      <c r="I453" t="s">
        <v>4383</v>
      </c>
      <c r="J453" t="s">
        <v>310</v>
      </c>
      <c r="K453" t="s">
        <v>119</v>
      </c>
      <c r="L453" t="s">
        <v>2504</v>
      </c>
      <c r="M453" s="1">
        <v>45001</v>
      </c>
      <c r="N453" s="69">
        <v>0.34296296296296297</v>
      </c>
      <c r="P453" s="17">
        <v>2016</v>
      </c>
      <c r="Q453" s="1">
        <v>48219</v>
      </c>
      <c r="R453" s="1">
        <v>45001</v>
      </c>
      <c r="S453" s="1" t="s">
        <v>4384</v>
      </c>
      <c r="T453" s="1"/>
      <c r="U453" s="156"/>
      <c r="V453" s="156"/>
      <c r="W453" s="156"/>
      <c r="X453" s="1" t="s">
        <v>21097</v>
      </c>
      <c r="AB453">
        <v>0</v>
      </c>
      <c r="AC453" s="1">
        <v>0</v>
      </c>
      <c r="AD453">
        <v>0</v>
      </c>
      <c r="AE453" s="1">
        <v>45001</v>
      </c>
    </row>
    <row r="454" spans="1:31" hidden="1">
      <c r="A454" s="1">
        <v>45001</v>
      </c>
      <c r="B454" s="16">
        <v>0.33333333333333331</v>
      </c>
      <c r="C454">
        <v>112750</v>
      </c>
      <c r="D454" t="s">
        <v>97</v>
      </c>
      <c r="E454" s="4" t="s">
        <v>3198</v>
      </c>
      <c r="F454" t="s">
        <v>3203</v>
      </c>
      <c r="G454" s="138" t="s">
        <v>71</v>
      </c>
      <c r="H454" t="s">
        <v>3201</v>
      </c>
      <c r="I454" t="s">
        <v>4383</v>
      </c>
      <c r="J454" t="s">
        <v>251</v>
      </c>
      <c r="K454" t="s">
        <v>119</v>
      </c>
      <c r="M454" s="1"/>
      <c r="N454" s="69"/>
      <c r="O454">
        <v>112851</v>
      </c>
      <c r="P454" s="17">
        <v>2020</v>
      </c>
      <c r="Q454" s="1">
        <v>82857</v>
      </c>
      <c r="R454" s="1">
        <v>45008</v>
      </c>
      <c r="S454" s="1" t="s">
        <v>4384</v>
      </c>
      <c r="T454" s="1"/>
      <c r="U454" s="156"/>
      <c r="V454" s="156"/>
      <c r="W454" s="156"/>
      <c r="X454" s="1" t="s">
        <v>21097</v>
      </c>
      <c r="AB454" t="e">
        <v>#N/A</v>
      </c>
      <c r="AC454" s="1" t="e">
        <v>#N/A</v>
      </c>
      <c r="AD454" t="e">
        <v>#N/A</v>
      </c>
      <c r="AE454" s="1" t="e">
        <v>#N/A</v>
      </c>
    </row>
    <row r="455" spans="1:31" hidden="1">
      <c r="A455" s="1">
        <v>45001</v>
      </c>
      <c r="B455" s="16">
        <v>0.33333333333333331</v>
      </c>
      <c r="C455">
        <v>112814</v>
      </c>
      <c r="D455" t="s">
        <v>103</v>
      </c>
      <c r="E455" s="4" t="s">
        <v>2496</v>
      </c>
      <c r="F455" t="s">
        <v>2501</v>
      </c>
      <c r="G455" s="138" t="s">
        <v>70</v>
      </c>
      <c r="H455" t="s">
        <v>4500</v>
      </c>
      <c r="I455" t="s">
        <v>4383</v>
      </c>
      <c r="J455" t="s">
        <v>517</v>
      </c>
      <c r="K455" t="s">
        <v>118</v>
      </c>
      <c r="L455" t="s">
        <v>2497</v>
      </c>
      <c r="M455" s="1">
        <v>45001</v>
      </c>
      <c r="N455" s="69">
        <v>0.34177083333333336</v>
      </c>
      <c r="P455" s="17">
        <v>2015</v>
      </c>
      <c r="Q455" s="1">
        <v>475371</v>
      </c>
      <c r="R455" s="1">
        <v>45001</v>
      </c>
      <c r="S455" s="1" t="s">
        <v>4384</v>
      </c>
      <c r="T455" s="1"/>
      <c r="U455" s="156"/>
      <c r="V455" s="156"/>
      <c r="W455" s="156"/>
      <c r="X455" s="1" t="s">
        <v>21097</v>
      </c>
      <c r="AB455">
        <v>0</v>
      </c>
      <c r="AC455" s="1">
        <v>0</v>
      </c>
      <c r="AD455">
        <v>0</v>
      </c>
      <c r="AE455" s="1">
        <v>45001</v>
      </c>
    </row>
    <row r="456" spans="1:31" hidden="1">
      <c r="A456" s="1">
        <v>45001</v>
      </c>
      <c r="B456" s="16">
        <v>0.34375</v>
      </c>
      <c r="C456">
        <v>112758</v>
      </c>
      <c r="D456" t="s">
        <v>99</v>
      </c>
      <c r="E456" s="4" t="s">
        <v>2510</v>
      </c>
      <c r="F456" t="s">
        <v>4157</v>
      </c>
      <c r="G456" s="138" t="s">
        <v>70</v>
      </c>
      <c r="H456" t="s">
        <v>2513</v>
      </c>
      <c r="I456" t="s">
        <v>4383</v>
      </c>
      <c r="J456" t="s">
        <v>367</v>
      </c>
      <c r="K456" t="s">
        <v>118</v>
      </c>
      <c r="L456" t="s">
        <v>2511</v>
      </c>
      <c r="M456" s="1">
        <v>45001</v>
      </c>
      <c r="N456" s="69">
        <v>0.35090277777777779</v>
      </c>
      <c r="P456" s="17">
        <v>2008</v>
      </c>
      <c r="Q456" s="1">
        <v>155779</v>
      </c>
      <c r="R456" s="1">
        <v>45001</v>
      </c>
      <c r="S456" s="1" t="s">
        <v>4384</v>
      </c>
      <c r="T456" s="1"/>
      <c r="U456" s="156"/>
      <c r="V456" s="156"/>
      <c r="W456" s="156" t="s">
        <v>45</v>
      </c>
      <c r="X456" s="1" t="s">
        <v>21097</v>
      </c>
      <c r="AB456">
        <v>0</v>
      </c>
      <c r="AC456" s="1">
        <v>0</v>
      </c>
      <c r="AD456">
        <v>0</v>
      </c>
      <c r="AE456" s="1">
        <v>45001</v>
      </c>
    </row>
    <row r="457" spans="1:31" hidden="1">
      <c r="A457" s="1">
        <v>45001</v>
      </c>
      <c r="B457" s="16">
        <v>0.35416666666666669</v>
      </c>
      <c r="C457">
        <v>112666</v>
      </c>
      <c r="D457" t="s">
        <v>101</v>
      </c>
      <c r="E457" s="4" t="s">
        <v>4458</v>
      </c>
      <c r="F457" t="s">
        <v>4459</v>
      </c>
      <c r="G457" s="138" t="s">
        <v>71</v>
      </c>
      <c r="H457" t="s">
        <v>707</v>
      </c>
      <c r="I457" t="s">
        <v>4383</v>
      </c>
      <c r="J457" t="s">
        <v>410</v>
      </c>
      <c r="K457" t="s">
        <v>120</v>
      </c>
      <c r="M457" s="1"/>
      <c r="N457" s="69"/>
      <c r="O457">
        <v>112852</v>
      </c>
      <c r="P457" s="17">
        <v>2022</v>
      </c>
      <c r="Q457" s="1">
        <v>102180</v>
      </c>
      <c r="R457" s="1">
        <v>44960</v>
      </c>
      <c r="S457" s="1" t="s">
        <v>4384</v>
      </c>
      <c r="T457" s="1"/>
      <c r="U457" s="156"/>
      <c r="V457" s="156"/>
      <c r="W457" s="156"/>
      <c r="X457" s="1" t="s">
        <v>21097</v>
      </c>
      <c r="AB457" t="e">
        <v>#N/A</v>
      </c>
      <c r="AC457" s="1" t="e">
        <v>#N/A</v>
      </c>
      <c r="AD457" t="e">
        <v>#N/A</v>
      </c>
      <c r="AE457" s="1" t="e">
        <v>#N/A</v>
      </c>
    </row>
    <row r="458" spans="1:31" hidden="1">
      <c r="A458" s="1">
        <v>45001</v>
      </c>
      <c r="B458" s="16">
        <v>0.35416666666666669</v>
      </c>
      <c r="C458">
        <v>112783</v>
      </c>
      <c r="D458" t="s">
        <v>97</v>
      </c>
      <c r="E458" s="4" t="s">
        <v>2522</v>
      </c>
      <c r="F458" t="s">
        <v>3730</v>
      </c>
      <c r="G458" s="138" t="s">
        <v>69</v>
      </c>
      <c r="H458" t="s">
        <v>4501</v>
      </c>
      <c r="I458" t="s">
        <v>4502</v>
      </c>
      <c r="J458" t="s">
        <v>4503</v>
      </c>
      <c r="K458" t="s">
        <v>4504</v>
      </c>
      <c r="L458" t="s">
        <v>4505</v>
      </c>
      <c r="M458" s="1" t="s">
        <v>4506</v>
      </c>
      <c r="N458" s="69">
        <v>0.36655092592592592</v>
      </c>
      <c r="P458" s="17">
        <v>2022</v>
      </c>
      <c r="Q458" s="1">
        <v>10512</v>
      </c>
      <c r="R458" s="1">
        <v>45001</v>
      </c>
      <c r="S458" s="1" t="s">
        <v>4384</v>
      </c>
      <c r="T458" s="1"/>
      <c r="U458" s="156"/>
      <c r="V458" s="156"/>
      <c r="W458" s="156"/>
      <c r="X458" s="1" t="s">
        <v>21097</v>
      </c>
      <c r="AB458">
        <v>0</v>
      </c>
      <c r="AC458" s="1">
        <v>0</v>
      </c>
      <c r="AD458">
        <v>0</v>
      </c>
      <c r="AE458" s="1">
        <v>45001</v>
      </c>
    </row>
    <row r="459" spans="1:31" hidden="1">
      <c r="A459" s="1">
        <v>45001</v>
      </c>
      <c r="B459" s="16">
        <v>0.35416666666666669</v>
      </c>
      <c r="C459">
        <v>112823</v>
      </c>
      <c r="D459" t="s">
        <v>103</v>
      </c>
      <c r="E459" s="4" t="s">
        <v>2536</v>
      </c>
      <c r="F459" t="s">
        <v>2541</v>
      </c>
      <c r="G459" s="138" t="s">
        <v>69</v>
      </c>
      <c r="H459" t="s">
        <v>2539</v>
      </c>
      <c r="I459" t="s">
        <v>4383</v>
      </c>
      <c r="J459" t="s">
        <v>215</v>
      </c>
      <c r="K459" t="s">
        <v>118</v>
      </c>
      <c r="L459" t="s">
        <v>2537</v>
      </c>
      <c r="M459" s="1">
        <v>45001</v>
      </c>
      <c r="N459" s="69">
        <v>0.37910879629629629</v>
      </c>
      <c r="P459" s="17">
        <v>2016</v>
      </c>
      <c r="Q459" s="1">
        <v>279160</v>
      </c>
      <c r="R459" s="1">
        <v>45001</v>
      </c>
      <c r="S459" s="1" t="s">
        <v>4384</v>
      </c>
      <c r="T459" s="1"/>
      <c r="U459" s="156"/>
      <c r="V459" s="156"/>
      <c r="W459" s="156"/>
      <c r="X459" s="1" t="s">
        <v>21097</v>
      </c>
      <c r="AB459">
        <v>0</v>
      </c>
      <c r="AC459" s="1">
        <v>0</v>
      </c>
      <c r="AD459">
        <v>0</v>
      </c>
      <c r="AE459" s="1">
        <v>45001</v>
      </c>
    </row>
    <row r="460" spans="1:31" hidden="1">
      <c r="A460" s="1">
        <v>45001</v>
      </c>
      <c r="B460" s="16">
        <v>0.36458333333333331</v>
      </c>
      <c r="C460">
        <v>112832</v>
      </c>
      <c r="D460" t="s">
        <v>101</v>
      </c>
      <c r="E460" s="4" t="s">
        <v>2517</v>
      </c>
      <c r="F460" t="s">
        <v>2521</v>
      </c>
      <c r="G460" s="138" t="s">
        <v>70</v>
      </c>
      <c r="H460" t="s">
        <v>1293</v>
      </c>
      <c r="I460" t="s">
        <v>4383</v>
      </c>
      <c r="J460" t="s">
        <v>215</v>
      </c>
      <c r="K460" t="s">
        <v>118</v>
      </c>
      <c r="L460" t="s">
        <v>2518</v>
      </c>
      <c r="M460" s="1">
        <v>45001</v>
      </c>
      <c r="N460" s="69">
        <v>0.36043981481481485</v>
      </c>
      <c r="P460" s="17">
        <v>2021</v>
      </c>
      <c r="Q460" s="1">
        <v>70156</v>
      </c>
      <c r="R460" s="1">
        <v>45001</v>
      </c>
      <c r="S460" s="1"/>
      <c r="T460" s="1"/>
      <c r="U460" s="156"/>
      <c r="V460" s="156"/>
      <c r="W460" s="156"/>
      <c r="X460" s="1" t="s">
        <v>21097</v>
      </c>
      <c r="AB460">
        <v>0</v>
      </c>
      <c r="AC460" s="1">
        <v>0</v>
      </c>
      <c r="AD460">
        <v>0</v>
      </c>
      <c r="AE460" s="1">
        <v>45001</v>
      </c>
    </row>
    <row r="461" spans="1:31" hidden="1">
      <c r="A461" s="1">
        <v>45001</v>
      </c>
      <c r="B461" s="16">
        <v>0.36458333333333331</v>
      </c>
      <c r="C461">
        <v>112861</v>
      </c>
      <c r="D461" t="s">
        <v>101</v>
      </c>
      <c r="E461" s="4" t="s">
        <v>2529</v>
      </c>
      <c r="F461" t="s">
        <v>3730</v>
      </c>
      <c r="G461" s="138" t="s">
        <v>70</v>
      </c>
      <c r="H461" t="s">
        <v>2532</v>
      </c>
      <c r="I461" t="s">
        <v>4383</v>
      </c>
      <c r="J461" t="s">
        <v>231</v>
      </c>
      <c r="K461" t="s">
        <v>120</v>
      </c>
      <c r="L461" t="s">
        <v>2530</v>
      </c>
      <c r="M461" s="1">
        <v>45001</v>
      </c>
      <c r="N461" s="69">
        <v>0.37025462962962963</v>
      </c>
      <c r="P461" s="17">
        <v>2023</v>
      </c>
      <c r="Q461" s="1">
        <v>9028</v>
      </c>
      <c r="R461" s="1">
        <v>45001</v>
      </c>
      <c r="S461" s="1" t="s">
        <v>4384</v>
      </c>
      <c r="T461" s="1"/>
      <c r="U461" s="156"/>
      <c r="V461" s="156"/>
      <c r="W461" s="156"/>
      <c r="X461" s="1" t="s">
        <v>21097</v>
      </c>
      <c r="AB461">
        <v>0</v>
      </c>
      <c r="AC461" s="1">
        <v>0</v>
      </c>
      <c r="AD461">
        <v>0</v>
      </c>
      <c r="AE461" s="1">
        <v>45001</v>
      </c>
    </row>
    <row r="462" spans="1:31" hidden="1">
      <c r="A462" s="1">
        <v>45001</v>
      </c>
      <c r="B462" s="16">
        <v>0.375</v>
      </c>
      <c r="C462">
        <v>112683</v>
      </c>
      <c r="D462" t="s">
        <v>101</v>
      </c>
      <c r="E462" s="4" t="s">
        <v>2550</v>
      </c>
      <c r="F462" t="s">
        <v>2555</v>
      </c>
      <c r="G462" s="138" t="s">
        <v>69</v>
      </c>
      <c r="H462" t="s">
        <v>2553</v>
      </c>
      <c r="I462" t="s">
        <v>4383</v>
      </c>
      <c r="J462" t="s">
        <v>223</v>
      </c>
      <c r="K462" t="s">
        <v>119</v>
      </c>
      <c r="L462" t="s">
        <v>2551</v>
      </c>
      <c r="M462" s="1">
        <v>45001</v>
      </c>
      <c r="N462" s="69">
        <v>0.39810185185185182</v>
      </c>
      <c r="P462" s="17">
        <v>2019</v>
      </c>
      <c r="Q462" s="1">
        <v>89619</v>
      </c>
      <c r="R462" s="1">
        <v>45001</v>
      </c>
      <c r="S462" s="1" t="s">
        <v>4384</v>
      </c>
      <c r="T462" s="1"/>
      <c r="U462" s="156"/>
      <c r="V462" s="156"/>
      <c r="W462" s="156"/>
      <c r="X462" s="1" t="s">
        <v>21097</v>
      </c>
      <c r="AB462">
        <v>0</v>
      </c>
      <c r="AC462" s="1">
        <v>0</v>
      </c>
      <c r="AD462">
        <v>0</v>
      </c>
      <c r="AE462" s="1">
        <v>45001</v>
      </c>
    </row>
    <row r="463" spans="1:31" hidden="1">
      <c r="A463" s="1">
        <v>45001</v>
      </c>
      <c r="B463" s="16">
        <v>0.375</v>
      </c>
      <c r="C463">
        <v>112773</v>
      </c>
      <c r="D463" t="s">
        <v>103</v>
      </c>
      <c r="E463" s="4" t="s">
        <v>4507</v>
      </c>
      <c r="F463" t="s">
        <v>4508</v>
      </c>
      <c r="G463" s="138" t="s">
        <v>75</v>
      </c>
      <c r="H463" t="s">
        <v>4509</v>
      </c>
      <c r="I463" t="s">
        <v>4383</v>
      </c>
      <c r="J463" t="s">
        <v>396</v>
      </c>
      <c r="K463" t="s">
        <v>120</v>
      </c>
      <c r="M463" s="1"/>
      <c r="N463" s="69"/>
      <c r="P463" s="17">
        <v>2016</v>
      </c>
      <c r="Q463" s="1">
        <v>125671</v>
      </c>
      <c r="R463" s="1">
        <v>44753</v>
      </c>
      <c r="S463" s="1" t="s">
        <v>4384</v>
      </c>
      <c r="T463" s="1"/>
      <c r="U463" s="156"/>
      <c r="V463" s="156"/>
      <c r="W463" s="156" t="s">
        <v>45</v>
      </c>
      <c r="X463" s="1" t="s">
        <v>21097</v>
      </c>
      <c r="AB463" t="e">
        <v>#N/A</v>
      </c>
      <c r="AC463" s="1" t="e">
        <v>#N/A</v>
      </c>
      <c r="AD463" t="e">
        <v>#N/A</v>
      </c>
      <c r="AE463" s="1" t="e">
        <v>#N/A</v>
      </c>
    </row>
    <row r="464" spans="1:31" hidden="1">
      <c r="A464" s="1">
        <v>45001</v>
      </c>
      <c r="B464" s="16">
        <v>0.375</v>
      </c>
      <c r="C464">
        <v>112821</v>
      </c>
      <c r="D464" t="s">
        <v>101</v>
      </c>
      <c r="E464" s="4" t="s">
        <v>2543</v>
      </c>
      <c r="F464" t="s">
        <v>2548</v>
      </c>
      <c r="G464" s="138" t="s">
        <v>69</v>
      </c>
      <c r="H464" t="s">
        <v>2546</v>
      </c>
      <c r="I464" t="s">
        <v>4383</v>
      </c>
      <c r="J464" t="s">
        <v>215</v>
      </c>
      <c r="K464" t="s">
        <v>118</v>
      </c>
      <c r="L464" t="s">
        <v>2544</v>
      </c>
      <c r="M464" s="1">
        <v>45001</v>
      </c>
      <c r="N464" s="69">
        <v>0.38677083333333334</v>
      </c>
      <c r="P464" s="17">
        <v>2022</v>
      </c>
      <c r="Q464" s="1">
        <v>8488</v>
      </c>
      <c r="R464" s="1">
        <v>45001</v>
      </c>
      <c r="S464" s="1" t="s">
        <v>4384</v>
      </c>
      <c r="T464" s="1"/>
      <c r="U464" s="156"/>
      <c r="V464" s="156"/>
      <c r="W464" s="156"/>
      <c r="X464" s="1" t="s">
        <v>21097</v>
      </c>
      <c r="AB464">
        <v>0</v>
      </c>
      <c r="AC464" s="1">
        <v>0</v>
      </c>
      <c r="AD464">
        <v>0</v>
      </c>
      <c r="AE464" s="1">
        <v>45001</v>
      </c>
    </row>
    <row r="465" spans="1:31" hidden="1">
      <c r="A465" s="1">
        <v>45001</v>
      </c>
      <c r="B465" s="16">
        <v>0.39583333333333331</v>
      </c>
      <c r="C465">
        <v>112770</v>
      </c>
      <c r="D465" t="s">
        <v>97</v>
      </c>
      <c r="E465" s="4" t="s">
        <v>4165</v>
      </c>
      <c r="F465" t="s">
        <v>4166</v>
      </c>
      <c r="G465" s="138" t="s">
        <v>70</v>
      </c>
      <c r="H465" t="s">
        <v>4167</v>
      </c>
      <c r="I465" t="s">
        <v>4383</v>
      </c>
      <c r="J465" t="s">
        <v>410</v>
      </c>
      <c r="K465" t="s">
        <v>118</v>
      </c>
      <c r="L465" t="s">
        <v>4510</v>
      </c>
      <c r="M465" s="1">
        <v>45001</v>
      </c>
      <c r="N465" s="69">
        <v>0.39506944444444447</v>
      </c>
      <c r="P465" s="17">
        <v>2022</v>
      </c>
      <c r="Q465" s="1">
        <v>91546</v>
      </c>
      <c r="R465" s="1">
        <v>45001</v>
      </c>
      <c r="S465" s="1" t="s">
        <v>4384</v>
      </c>
      <c r="T465" s="1"/>
      <c r="U465" s="156"/>
      <c r="V465" s="156"/>
      <c r="W465" s="156" t="s">
        <v>45</v>
      </c>
      <c r="X465" s="1" t="s">
        <v>21097</v>
      </c>
      <c r="AB465">
        <v>0</v>
      </c>
      <c r="AC465" s="1">
        <v>0</v>
      </c>
      <c r="AD465">
        <v>0</v>
      </c>
      <c r="AE465" s="1">
        <v>45001</v>
      </c>
    </row>
    <row r="466" spans="1:31" hidden="1">
      <c r="A466" s="1">
        <v>45001</v>
      </c>
      <c r="B466" s="16">
        <v>0.39583333333333331</v>
      </c>
      <c r="C466">
        <v>112785</v>
      </c>
      <c r="D466" t="s">
        <v>101</v>
      </c>
      <c r="E466" s="4" t="s">
        <v>3033</v>
      </c>
      <c r="F466" t="s">
        <v>3038</v>
      </c>
      <c r="G466" s="138" t="s">
        <v>71</v>
      </c>
      <c r="H466" t="s">
        <v>3036</v>
      </c>
      <c r="I466" t="s">
        <v>4383</v>
      </c>
      <c r="J466" t="s">
        <v>266</v>
      </c>
      <c r="K466" t="s">
        <v>120</v>
      </c>
      <c r="M466" s="1"/>
      <c r="N466" s="69"/>
      <c r="O466">
        <v>112875</v>
      </c>
      <c r="P466" s="17">
        <v>2021</v>
      </c>
      <c r="Q466" s="1">
        <v>129915</v>
      </c>
      <c r="R466" s="1">
        <v>45007</v>
      </c>
      <c r="S466" s="1" t="s">
        <v>4384</v>
      </c>
      <c r="T466" s="1"/>
      <c r="U466" s="156"/>
      <c r="V466" s="156"/>
      <c r="W466" s="156"/>
      <c r="X466" s="1" t="s">
        <v>21097</v>
      </c>
      <c r="AB466">
        <v>0</v>
      </c>
      <c r="AC466" s="1">
        <v>0</v>
      </c>
      <c r="AD466">
        <v>0</v>
      </c>
      <c r="AE466" s="1">
        <v>45001</v>
      </c>
    </row>
    <row r="467" spans="1:31" hidden="1">
      <c r="A467" s="1">
        <v>45001</v>
      </c>
      <c r="B467" s="16">
        <v>0.39583333333333331</v>
      </c>
      <c r="C467">
        <v>112831</v>
      </c>
      <c r="D467" t="s">
        <v>99</v>
      </c>
      <c r="E467" s="4" t="s">
        <v>2557</v>
      </c>
      <c r="F467" t="s">
        <v>3730</v>
      </c>
      <c r="G467" s="138" t="s">
        <v>70</v>
      </c>
      <c r="H467" t="s">
        <v>2560</v>
      </c>
      <c r="I467" t="s">
        <v>4383</v>
      </c>
      <c r="J467" t="s">
        <v>223</v>
      </c>
      <c r="K467" t="s">
        <v>119</v>
      </c>
      <c r="L467" t="s">
        <v>2558</v>
      </c>
      <c r="M467" s="1">
        <v>45001</v>
      </c>
      <c r="N467" s="69">
        <v>0.40254629629629629</v>
      </c>
      <c r="P467" s="17">
        <v>2022</v>
      </c>
      <c r="Q467" s="1">
        <v>8990</v>
      </c>
      <c r="R467" s="1">
        <v>45001</v>
      </c>
      <c r="S467" s="1" t="s">
        <v>4384</v>
      </c>
      <c r="T467" s="1"/>
      <c r="U467" s="156"/>
      <c r="V467" s="156"/>
      <c r="W467" s="156"/>
      <c r="X467" s="1" t="s">
        <v>21097</v>
      </c>
      <c r="AB467">
        <v>0</v>
      </c>
      <c r="AC467" s="1">
        <v>0</v>
      </c>
      <c r="AD467">
        <v>0</v>
      </c>
      <c r="AE467" s="1">
        <v>45001</v>
      </c>
    </row>
    <row r="468" spans="1:31" hidden="1">
      <c r="A468" s="1">
        <v>45001</v>
      </c>
      <c r="B468" s="16">
        <v>0.41666666666666669</v>
      </c>
      <c r="C468">
        <v>112713</v>
      </c>
      <c r="D468" t="s">
        <v>101</v>
      </c>
      <c r="E468" s="4" t="s">
        <v>2736</v>
      </c>
      <c r="F468" t="s">
        <v>2740</v>
      </c>
      <c r="G468" s="138" t="s">
        <v>69</v>
      </c>
      <c r="H468" t="s">
        <v>544</v>
      </c>
      <c r="I468" t="s">
        <v>4383</v>
      </c>
      <c r="J468" t="s">
        <v>223</v>
      </c>
      <c r="K468" t="s">
        <v>118</v>
      </c>
      <c r="L468" t="s">
        <v>2737</v>
      </c>
      <c r="M468" s="1">
        <v>45001</v>
      </c>
      <c r="N468" s="69">
        <v>0.43174768518518519</v>
      </c>
      <c r="P468" s="17">
        <v>2019</v>
      </c>
      <c r="Q468" s="1">
        <v>89645</v>
      </c>
      <c r="R468" s="1">
        <v>45001</v>
      </c>
      <c r="S468" s="1" t="s">
        <v>4384</v>
      </c>
      <c r="T468" s="1"/>
      <c r="U468" s="156"/>
      <c r="V468" s="156"/>
      <c r="W468" s="156"/>
      <c r="X468" s="1" t="s">
        <v>21097</v>
      </c>
      <c r="AB468">
        <v>0</v>
      </c>
      <c r="AC468" s="1">
        <v>0</v>
      </c>
      <c r="AD468">
        <v>0</v>
      </c>
      <c r="AE468" s="1">
        <v>45001</v>
      </c>
    </row>
    <row r="469" spans="1:31" hidden="1">
      <c r="A469" s="1">
        <v>45001</v>
      </c>
      <c r="B469" s="16">
        <v>0.41666666666666669</v>
      </c>
      <c r="C469">
        <v>112787</v>
      </c>
      <c r="D469" t="s">
        <v>103</v>
      </c>
      <c r="E469" s="4" t="s">
        <v>2571</v>
      </c>
      <c r="F469" t="s">
        <v>3730</v>
      </c>
      <c r="G469" s="138" t="s">
        <v>70</v>
      </c>
      <c r="H469" t="s">
        <v>4474</v>
      </c>
      <c r="I469" t="s">
        <v>4475</v>
      </c>
      <c r="J469" t="s">
        <v>223</v>
      </c>
      <c r="K469" t="s">
        <v>119</v>
      </c>
      <c r="L469" t="s">
        <v>2572</v>
      </c>
      <c r="M469" s="1">
        <v>45001</v>
      </c>
      <c r="N469" s="69">
        <v>0.42236111111111113</v>
      </c>
      <c r="P469" s="17">
        <v>2020</v>
      </c>
      <c r="Q469" s="1">
        <v>60076</v>
      </c>
      <c r="R469" s="1">
        <v>45001</v>
      </c>
      <c r="S469" s="1" t="s">
        <v>4384</v>
      </c>
      <c r="T469" s="1"/>
      <c r="U469" s="156"/>
      <c r="V469" s="156"/>
      <c r="W469" s="156"/>
      <c r="X469" s="1" t="s">
        <v>21097</v>
      </c>
      <c r="AB469">
        <v>0</v>
      </c>
      <c r="AC469" s="1">
        <v>0</v>
      </c>
      <c r="AD469">
        <v>0</v>
      </c>
      <c r="AE469" s="1">
        <v>45001</v>
      </c>
    </row>
    <row r="470" spans="1:31" hidden="1">
      <c r="A470" s="1">
        <v>45001</v>
      </c>
      <c r="B470" s="16">
        <v>0.41666666666666669</v>
      </c>
      <c r="C470">
        <v>112853</v>
      </c>
      <c r="D470" t="s">
        <v>97</v>
      </c>
      <c r="E470" s="4" t="s">
        <v>2564</v>
      </c>
      <c r="F470" t="s">
        <v>2569</v>
      </c>
      <c r="G470" s="138" t="s">
        <v>70</v>
      </c>
      <c r="H470" t="s">
        <v>2567</v>
      </c>
      <c r="I470" t="s">
        <v>4383</v>
      </c>
      <c r="J470" t="s">
        <v>451</v>
      </c>
      <c r="K470" t="s">
        <v>120</v>
      </c>
      <c r="L470" t="s">
        <v>2565</v>
      </c>
      <c r="M470" s="1">
        <v>45001</v>
      </c>
      <c r="N470" s="69">
        <v>0.42250000000000004</v>
      </c>
      <c r="P470" s="17">
        <v>2019</v>
      </c>
      <c r="Q470" s="1">
        <v>45925</v>
      </c>
      <c r="R470" s="1">
        <v>45001</v>
      </c>
      <c r="S470" s="1" t="s">
        <v>4384</v>
      </c>
      <c r="T470" s="1"/>
      <c r="U470" s="156"/>
      <c r="V470" s="156"/>
      <c r="W470" s="156"/>
      <c r="X470" s="1" t="s">
        <v>21097</v>
      </c>
      <c r="AB470">
        <v>0</v>
      </c>
      <c r="AC470" s="1">
        <v>0</v>
      </c>
      <c r="AD470">
        <v>0</v>
      </c>
      <c r="AE470" s="1">
        <v>45001</v>
      </c>
    </row>
    <row r="471" spans="1:31" hidden="1">
      <c r="A471" s="1">
        <v>45001</v>
      </c>
      <c r="B471" s="16">
        <v>0.45833333333333331</v>
      </c>
      <c r="C471">
        <v>112580</v>
      </c>
      <c r="D471" t="s">
        <v>101</v>
      </c>
      <c r="E471" s="4" t="s">
        <v>2577</v>
      </c>
      <c r="F471" t="s">
        <v>2582</v>
      </c>
      <c r="G471" s="138" t="s">
        <v>70</v>
      </c>
      <c r="H471" t="s">
        <v>2580</v>
      </c>
      <c r="I471" t="s">
        <v>4383</v>
      </c>
      <c r="J471" t="s">
        <v>244</v>
      </c>
      <c r="K471" t="s">
        <v>120</v>
      </c>
      <c r="L471" t="s">
        <v>2578</v>
      </c>
      <c r="M471" s="1">
        <v>45001</v>
      </c>
      <c r="N471" s="69">
        <v>0.45730324074074075</v>
      </c>
      <c r="P471" s="17">
        <v>2021</v>
      </c>
      <c r="Q471" s="1">
        <v>13339</v>
      </c>
      <c r="R471" s="1">
        <v>45001</v>
      </c>
      <c r="S471" s="1" t="s">
        <v>4384</v>
      </c>
      <c r="T471" s="1"/>
      <c r="U471" s="156"/>
      <c r="V471" s="156"/>
      <c r="W471" s="156"/>
      <c r="X471" s="1" t="s">
        <v>21097</v>
      </c>
      <c r="AB471">
        <v>0</v>
      </c>
      <c r="AC471" s="1">
        <v>0</v>
      </c>
      <c r="AD471">
        <v>0</v>
      </c>
      <c r="AE471" s="1">
        <v>45001</v>
      </c>
    </row>
    <row r="472" spans="1:31" hidden="1">
      <c r="A472" s="1">
        <v>45001</v>
      </c>
      <c r="B472" s="16">
        <v>0.45833333333333331</v>
      </c>
      <c r="C472">
        <v>112732</v>
      </c>
      <c r="D472" t="s">
        <v>97</v>
      </c>
      <c r="E472" s="4" t="s">
        <v>3099</v>
      </c>
      <c r="F472" t="s">
        <v>4174</v>
      </c>
      <c r="G472" s="138" t="s">
        <v>69</v>
      </c>
      <c r="H472" t="s">
        <v>3102</v>
      </c>
      <c r="I472" t="s">
        <v>4383</v>
      </c>
      <c r="J472" t="s">
        <v>338</v>
      </c>
      <c r="K472" t="s">
        <v>119</v>
      </c>
      <c r="L472" t="s">
        <v>3100</v>
      </c>
      <c r="M472" s="1">
        <v>45001</v>
      </c>
      <c r="N472" s="69">
        <v>0.49909722222222225</v>
      </c>
      <c r="P472" s="17">
        <v>2022</v>
      </c>
      <c r="Q472" s="1">
        <v>18740</v>
      </c>
      <c r="R472" s="1">
        <v>45001</v>
      </c>
      <c r="S472" s="1" t="s">
        <v>4384</v>
      </c>
      <c r="T472" s="1"/>
      <c r="U472" s="156"/>
      <c r="V472" s="156"/>
      <c r="W472" s="156"/>
      <c r="X472" s="1" t="s">
        <v>21097</v>
      </c>
      <c r="AB472">
        <v>0</v>
      </c>
      <c r="AC472" s="1">
        <v>0</v>
      </c>
      <c r="AD472">
        <v>0</v>
      </c>
      <c r="AE472" s="1">
        <v>45001</v>
      </c>
    </row>
    <row r="473" spans="1:31" hidden="1">
      <c r="A473" s="1">
        <v>45001</v>
      </c>
      <c r="B473" s="16">
        <v>0.47916666666666669</v>
      </c>
      <c r="C473">
        <v>112828</v>
      </c>
      <c r="D473" t="s">
        <v>99</v>
      </c>
      <c r="E473" s="4" t="s">
        <v>2741</v>
      </c>
      <c r="F473" t="s">
        <v>2746</v>
      </c>
      <c r="G473" s="138" t="s">
        <v>70</v>
      </c>
      <c r="H473" t="s">
        <v>2744</v>
      </c>
      <c r="I473" t="s">
        <v>4383</v>
      </c>
      <c r="J473" t="s">
        <v>310</v>
      </c>
      <c r="K473" t="s">
        <v>120</v>
      </c>
      <c r="L473" t="s">
        <v>2742</v>
      </c>
      <c r="M473" s="1">
        <v>45001</v>
      </c>
      <c r="N473" s="69">
        <v>0.48336805555555556</v>
      </c>
      <c r="P473" s="17">
        <v>2020</v>
      </c>
      <c r="Q473" s="1">
        <v>96057</v>
      </c>
      <c r="R473" s="1">
        <v>45001</v>
      </c>
      <c r="S473" s="1" t="s">
        <v>4384</v>
      </c>
      <c r="T473" s="1"/>
      <c r="U473" s="156"/>
      <c r="V473" s="156"/>
      <c r="W473" s="156" t="s">
        <v>45</v>
      </c>
      <c r="X473" s="1" t="s">
        <v>21097</v>
      </c>
      <c r="AB473">
        <v>0</v>
      </c>
      <c r="AC473" s="1">
        <v>0</v>
      </c>
      <c r="AD473">
        <v>0</v>
      </c>
      <c r="AE473" s="1">
        <v>45001</v>
      </c>
    </row>
    <row r="474" spans="1:31" hidden="1">
      <c r="A474" s="1">
        <v>45001</v>
      </c>
      <c r="B474" s="16">
        <v>0.47916666666666669</v>
      </c>
      <c r="C474">
        <v>112829</v>
      </c>
      <c r="D474" t="s">
        <v>97</v>
      </c>
      <c r="E474" s="4" t="s">
        <v>2584</v>
      </c>
      <c r="F474" t="s">
        <v>2589</v>
      </c>
      <c r="G474" s="138" t="s">
        <v>70</v>
      </c>
      <c r="H474" t="s">
        <v>2587</v>
      </c>
      <c r="I474" t="s">
        <v>4383</v>
      </c>
      <c r="J474" t="s">
        <v>215</v>
      </c>
      <c r="K474" t="s">
        <v>119</v>
      </c>
      <c r="L474" t="s">
        <v>2585</v>
      </c>
      <c r="M474" s="1">
        <v>45001</v>
      </c>
      <c r="N474" s="69">
        <v>0.47732638888888884</v>
      </c>
      <c r="P474" s="17">
        <v>2021</v>
      </c>
      <c r="Q474" s="1">
        <v>29268</v>
      </c>
      <c r="R474" s="1">
        <v>45001</v>
      </c>
      <c r="S474" s="1" t="s">
        <v>4384</v>
      </c>
      <c r="T474" s="1"/>
      <c r="U474" s="156"/>
      <c r="V474" s="156"/>
      <c r="W474" s="156" t="s">
        <v>45</v>
      </c>
      <c r="X474" s="1" t="s">
        <v>21097</v>
      </c>
      <c r="AB474">
        <v>0</v>
      </c>
      <c r="AC474" s="1">
        <v>0</v>
      </c>
      <c r="AD474">
        <v>0</v>
      </c>
      <c r="AE474" s="1">
        <v>45001</v>
      </c>
    </row>
    <row r="475" spans="1:31" hidden="1">
      <c r="A475" s="1">
        <v>45001</v>
      </c>
      <c r="B475" s="16">
        <v>0.5</v>
      </c>
      <c r="C475">
        <v>112820</v>
      </c>
      <c r="D475" t="s">
        <v>99</v>
      </c>
      <c r="E475" s="4" t="s">
        <v>3191</v>
      </c>
      <c r="F475" t="s">
        <v>3196</v>
      </c>
      <c r="G475" s="138" t="s">
        <v>71</v>
      </c>
      <c r="H475" t="s">
        <v>3194</v>
      </c>
      <c r="I475" t="s">
        <v>4383</v>
      </c>
      <c r="J475" t="s">
        <v>266</v>
      </c>
      <c r="K475" t="s">
        <v>120</v>
      </c>
      <c r="M475" s="1"/>
      <c r="N475" s="69"/>
      <c r="O475">
        <v>112931</v>
      </c>
      <c r="P475" s="17">
        <v>2019</v>
      </c>
      <c r="Q475" s="1">
        <v>35990</v>
      </c>
      <c r="R475" s="1">
        <v>45007</v>
      </c>
      <c r="S475" s="1" t="s">
        <v>4384</v>
      </c>
      <c r="T475" s="1"/>
      <c r="U475" s="156"/>
      <c r="V475" s="156"/>
      <c r="W475" s="156"/>
      <c r="X475" s="1" t="s">
        <v>21097</v>
      </c>
      <c r="AB475" t="s">
        <v>19950</v>
      </c>
      <c r="AC475" s="1">
        <v>45001</v>
      </c>
      <c r="AD475" t="s">
        <v>21046</v>
      </c>
      <c r="AE475" s="1">
        <v>2</v>
      </c>
    </row>
    <row r="476" spans="1:31" hidden="1">
      <c r="A476" s="1">
        <v>45001</v>
      </c>
      <c r="B476" s="16">
        <v>0.5</v>
      </c>
      <c r="C476">
        <v>112849</v>
      </c>
      <c r="D476" t="s">
        <v>99</v>
      </c>
      <c r="E476" s="4" t="s">
        <v>2174</v>
      </c>
      <c r="F476" t="s">
        <v>2179</v>
      </c>
      <c r="G476" s="138" t="s">
        <v>69</v>
      </c>
      <c r="H476" t="s">
        <v>2177</v>
      </c>
      <c r="I476" t="s">
        <v>4383</v>
      </c>
      <c r="J476" t="s">
        <v>310</v>
      </c>
      <c r="K476" t="s">
        <v>118</v>
      </c>
      <c r="L476" t="s">
        <v>4511</v>
      </c>
      <c r="M476" s="1">
        <v>45001</v>
      </c>
      <c r="N476" s="69">
        <v>0.53226851851851853</v>
      </c>
      <c r="P476" s="17">
        <v>2021</v>
      </c>
      <c r="Q476" s="1">
        <v>38167</v>
      </c>
      <c r="R476" s="1">
        <v>45001</v>
      </c>
      <c r="S476" s="1" t="s">
        <v>4384</v>
      </c>
      <c r="T476" s="1"/>
      <c r="U476" s="156"/>
      <c r="V476" s="156"/>
      <c r="W476" s="156"/>
      <c r="X476" s="1" t="s">
        <v>21097</v>
      </c>
      <c r="AB476">
        <v>0</v>
      </c>
      <c r="AC476" s="1">
        <v>0</v>
      </c>
      <c r="AD476">
        <v>0</v>
      </c>
      <c r="AE476" s="1">
        <v>45001</v>
      </c>
    </row>
    <row r="477" spans="1:31" hidden="1">
      <c r="A477" s="1">
        <v>45001</v>
      </c>
      <c r="B477" s="16">
        <v>0.54166666666666663</v>
      </c>
      <c r="C477">
        <v>112778</v>
      </c>
      <c r="D477" t="s">
        <v>101</v>
      </c>
      <c r="E477" s="4" t="s">
        <v>4179</v>
      </c>
      <c r="F477" t="s">
        <v>4180</v>
      </c>
      <c r="G477" s="138" t="s">
        <v>70</v>
      </c>
      <c r="H477" t="s">
        <v>2156</v>
      </c>
      <c r="I477" t="s">
        <v>4383</v>
      </c>
      <c r="J477" t="s">
        <v>310</v>
      </c>
      <c r="K477" t="s">
        <v>118</v>
      </c>
      <c r="L477" t="s">
        <v>4512</v>
      </c>
      <c r="M477" s="1">
        <v>45001</v>
      </c>
      <c r="N477" s="69">
        <v>0.48815972222222226</v>
      </c>
      <c r="P477" s="17">
        <v>2010</v>
      </c>
      <c r="Q477" s="1">
        <v>251751</v>
      </c>
      <c r="R477" s="1">
        <v>45007</v>
      </c>
      <c r="S477" s="1" t="s">
        <v>4384</v>
      </c>
      <c r="T477" s="1"/>
      <c r="U477" s="156"/>
      <c r="V477" s="156"/>
      <c r="W477" s="156"/>
      <c r="X477" s="1" t="s">
        <v>21097</v>
      </c>
      <c r="AB477">
        <v>0</v>
      </c>
      <c r="AC477" s="1">
        <v>0</v>
      </c>
      <c r="AD477">
        <v>0</v>
      </c>
      <c r="AE477" s="1">
        <v>45001</v>
      </c>
    </row>
    <row r="478" spans="1:31" hidden="1">
      <c r="A478" s="1">
        <v>45001</v>
      </c>
      <c r="B478" s="16">
        <v>0.58333333333333337</v>
      </c>
      <c r="C478">
        <v>112754</v>
      </c>
      <c r="D478" t="s">
        <v>97</v>
      </c>
      <c r="E478" s="4" t="s">
        <v>4513</v>
      </c>
      <c r="F478" t="s">
        <v>4514</v>
      </c>
      <c r="G478" s="138" t="s">
        <v>75</v>
      </c>
      <c r="H478" t="s">
        <v>4515</v>
      </c>
      <c r="I478" t="s">
        <v>4383</v>
      </c>
      <c r="J478" t="s">
        <v>509</v>
      </c>
      <c r="K478" t="s">
        <v>119</v>
      </c>
      <c r="M478" s="1"/>
      <c r="N478" s="69"/>
      <c r="P478" s="17">
        <v>2021</v>
      </c>
      <c r="Q478" s="1">
        <v>50101</v>
      </c>
      <c r="R478" s="1">
        <v>44942</v>
      </c>
      <c r="S478" s="1" t="s">
        <v>4384</v>
      </c>
      <c r="T478" s="1"/>
      <c r="U478" s="156"/>
      <c r="V478" s="156"/>
      <c r="W478" s="156"/>
      <c r="X478" s="1" t="s">
        <v>21097</v>
      </c>
      <c r="AB478" t="e">
        <v>#N/A</v>
      </c>
      <c r="AC478" s="1" t="e">
        <v>#N/A</v>
      </c>
      <c r="AD478" t="e">
        <v>#N/A</v>
      </c>
      <c r="AE478" s="1" t="e">
        <v>#N/A</v>
      </c>
    </row>
    <row r="479" spans="1:31" hidden="1">
      <c r="A479" s="1">
        <v>45001</v>
      </c>
      <c r="B479" s="16">
        <v>0.58333333333333337</v>
      </c>
      <c r="C479">
        <v>112847</v>
      </c>
      <c r="D479" t="s">
        <v>97</v>
      </c>
      <c r="E479" s="4" t="s">
        <v>4182</v>
      </c>
      <c r="F479" t="s">
        <v>4183</v>
      </c>
      <c r="G479" s="138" t="s">
        <v>69</v>
      </c>
      <c r="H479" t="s">
        <v>4184</v>
      </c>
      <c r="I479" t="s">
        <v>4383</v>
      </c>
      <c r="J479" t="s">
        <v>509</v>
      </c>
      <c r="K479" t="s">
        <v>119</v>
      </c>
      <c r="L479" t="s">
        <v>4516</v>
      </c>
      <c r="M479" s="1">
        <v>45001</v>
      </c>
      <c r="N479" s="69">
        <v>0.59609953703703711</v>
      </c>
      <c r="P479" s="17">
        <v>2022</v>
      </c>
      <c r="Q479" s="1">
        <v>21455</v>
      </c>
      <c r="R479" s="1">
        <v>45001</v>
      </c>
      <c r="S479" s="1" t="s">
        <v>4384</v>
      </c>
      <c r="T479" s="1"/>
      <c r="U479" s="156"/>
      <c r="V479" s="156"/>
      <c r="W479" s="156"/>
      <c r="X479" s="1" t="s">
        <v>21097</v>
      </c>
      <c r="AB479">
        <v>0</v>
      </c>
      <c r="AC479" s="1">
        <v>0</v>
      </c>
      <c r="AD479">
        <v>0</v>
      </c>
      <c r="AE479" s="1">
        <v>45001</v>
      </c>
    </row>
    <row r="480" spans="1:31" hidden="1">
      <c r="A480" s="1">
        <v>45001</v>
      </c>
      <c r="B480" s="16">
        <v>0.59375</v>
      </c>
      <c r="C480">
        <v>112876</v>
      </c>
      <c r="D480" t="s">
        <v>97</v>
      </c>
      <c r="E480" s="4" t="s">
        <v>3510</v>
      </c>
      <c r="F480" t="s">
        <v>3515</v>
      </c>
      <c r="G480" s="138" t="s">
        <v>71</v>
      </c>
      <c r="H480" t="s">
        <v>3513</v>
      </c>
      <c r="I480" t="s">
        <v>4383</v>
      </c>
      <c r="J480" t="s">
        <v>215</v>
      </c>
      <c r="K480" t="s">
        <v>119</v>
      </c>
      <c r="M480" s="1"/>
      <c r="N480" s="69"/>
      <c r="O480">
        <v>113075</v>
      </c>
      <c r="P480" s="17">
        <v>2016</v>
      </c>
      <c r="Q480" s="1">
        <v>69034</v>
      </c>
      <c r="R480" s="1">
        <v>45009</v>
      </c>
      <c r="S480" s="1" t="s">
        <v>4384</v>
      </c>
      <c r="T480" s="1"/>
      <c r="U480" s="156"/>
      <c r="V480" s="156"/>
      <c r="W480" s="156"/>
      <c r="X480" s="1" t="s">
        <v>21097</v>
      </c>
      <c r="AB480" t="e">
        <v>#N/A</v>
      </c>
      <c r="AC480" s="1" t="e">
        <v>#N/A</v>
      </c>
      <c r="AD480" t="e">
        <v>#N/A</v>
      </c>
      <c r="AE480" s="1" t="e">
        <v>#N/A</v>
      </c>
    </row>
    <row r="481" spans="1:31" hidden="1">
      <c r="A481" s="1">
        <v>45001</v>
      </c>
      <c r="B481" s="16">
        <v>0.625</v>
      </c>
      <c r="C481">
        <v>112833</v>
      </c>
      <c r="D481" t="s">
        <v>97</v>
      </c>
      <c r="E481" s="4" t="s">
        <v>2596</v>
      </c>
      <c r="F481" t="s">
        <v>4186</v>
      </c>
      <c r="G481" s="138" t="s">
        <v>69</v>
      </c>
      <c r="H481" t="s">
        <v>2599</v>
      </c>
      <c r="I481" t="s">
        <v>4383</v>
      </c>
      <c r="J481" t="s">
        <v>367</v>
      </c>
      <c r="K481" t="s">
        <v>120</v>
      </c>
      <c r="L481" t="s">
        <v>2597</v>
      </c>
      <c r="M481" s="1">
        <v>45001</v>
      </c>
      <c r="N481" s="69">
        <v>0.6378935185185185</v>
      </c>
      <c r="P481" s="17">
        <v>2014</v>
      </c>
      <c r="Q481" s="1">
        <v>130045</v>
      </c>
      <c r="R481" s="1">
        <v>45003</v>
      </c>
      <c r="S481" s="1" t="s">
        <v>4384</v>
      </c>
      <c r="T481" s="1"/>
      <c r="U481" s="156"/>
      <c r="V481" s="156"/>
      <c r="W481" s="156"/>
      <c r="X481" s="1" t="s">
        <v>21097</v>
      </c>
      <c r="AB481">
        <v>0</v>
      </c>
      <c r="AC481" s="1">
        <v>0</v>
      </c>
      <c r="AD481">
        <v>0</v>
      </c>
      <c r="AE481" s="1">
        <v>45001</v>
      </c>
    </row>
    <row r="482" spans="1:31" hidden="1">
      <c r="A482" s="1">
        <v>45001</v>
      </c>
      <c r="B482" s="16">
        <v>0.69791666666666663</v>
      </c>
      <c r="C482">
        <v>112903</v>
      </c>
      <c r="D482" t="s">
        <v>97</v>
      </c>
      <c r="E482" s="4" t="s">
        <v>2610</v>
      </c>
      <c r="F482" t="s">
        <v>3730</v>
      </c>
      <c r="G482" s="138" t="s">
        <v>70</v>
      </c>
      <c r="H482" t="s">
        <v>2613</v>
      </c>
      <c r="I482" t="s">
        <v>4383</v>
      </c>
      <c r="J482" t="s">
        <v>251</v>
      </c>
      <c r="K482" t="s">
        <v>119</v>
      </c>
      <c r="L482" t="s">
        <v>2611</v>
      </c>
      <c r="M482" s="1">
        <v>45001</v>
      </c>
      <c r="N482" s="69">
        <v>0.68790509259259258</v>
      </c>
      <c r="P482" s="17">
        <v>2023</v>
      </c>
      <c r="Q482" s="1">
        <v>10045</v>
      </c>
      <c r="R482" s="1">
        <v>45001</v>
      </c>
      <c r="S482" s="1" t="s">
        <v>4384</v>
      </c>
      <c r="T482" s="1"/>
      <c r="U482" s="156"/>
      <c r="V482" s="156"/>
      <c r="W482" s="156"/>
      <c r="X482" s="1" t="s">
        <v>21097</v>
      </c>
      <c r="AB482" t="e">
        <v>#N/A</v>
      </c>
      <c r="AC482" s="1" t="e">
        <v>#N/A</v>
      </c>
      <c r="AD482" t="e">
        <v>#N/A</v>
      </c>
      <c r="AE482" s="1" t="e">
        <v>#N/A</v>
      </c>
    </row>
    <row r="483" spans="1:31" hidden="1">
      <c r="A483" s="1">
        <v>45001</v>
      </c>
      <c r="B483" s="16">
        <v>0.70833333333333337</v>
      </c>
      <c r="C483">
        <v>112889</v>
      </c>
      <c r="D483" t="s">
        <v>99</v>
      </c>
      <c r="E483" s="4" t="s">
        <v>2748</v>
      </c>
      <c r="F483" t="s">
        <v>2753</v>
      </c>
      <c r="G483" s="138" t="s">
        <v>69</v>
      </c>
      <c r="H483" t="s">
        <v>2751</v>
      </c>
      <c r="I483" t="s">
        <v>4383</v>
      </c>
      <c r="J483" t="s">
        <v>310</v>
      </c>
      <c r="K483" t="s">
        <v>119</v>
      </c>
      <c r="L483" t="s">
        <v>2749</v>
      </c>
      <c r="M483" s="1">
        <v>45001</v>
      </c>
      <c r="N483" s="69">
        <v>0.72324074074074074</v>
      </c>
      <c r="P483" s="17">
        <v>2019</v>
      </c>
      <c r="Q483" s="1">
        <v>43263</v>
      </c>
      <c r="R483" s="1">
        <v>45001</v>
      </c>
      <c r="S483" s="1" t="s">
        <v>4384</v>
      </c>
      <c r="T483" s="1"/>
      <c r="U483" s="156"/>
      <c r="V483" s="156"/>
      <c r="W483" s="156"/>
      <c r="X483" s="1" t="s">
        <v>21097</v>
      </c>
      <c r="AB483" t="e">
        <v>#N/A</v>
      </c>
      <c r="AC483" s="1" t="e">
        <v>#N/A</v>
      </c>
      <c r="AD483" t="e">
        <v>#N/A</v>
      </c>
      <c r="AE483" s="1" t="e">
        <v>#N/A</v>
      </c>
    </row>
    <row r="484" spans="1:31" hidden="1">
      <c r="A484" s="1">
        <v>45003</v>
      </c>
      <c r="B484" s="16">
        <v>0.33333333333333331</v>
      </c>
      <c r="C484">
        <v>111879</v>
      </c>
      <c r="D484" t="s">
        <v>99</v>
      </c>
      <c r="E484" s="4" t="s">
        <v>4517</v>
      </c>
      <c r="F484" t="s">
        <v>4518</v>
      </c>
      <c r="G484" s="138" t="s">
        <v>71</v>
      </c>
      <c r="H484" t="s">
        <v>4519</v>
      </c>
      <c r="I484" t="s">
        <v>4383</v>
      </c>
      <c r="J484" t="s">
        <v>310</v>
      </c>
      <c r="K484" t="s">
        <v>118</v>
      </c>
      <c r="M484" s="1"/>
      <c r="N484" s="69"/>
      <c r="O484">
        <v>112214</v>
      </c>
      <c r="P484" s="17">
        <v>2015</v>
      </c>
      <c r="Q484" s="1">
        <v>119385</v>
      </c>
      <c r="R484" s="1">
        <v>44819</v>
      </c>
      <c r="S484" s="1" t="s">
        <v>4384</v>
      </c>
      <c r="T484" s="1"/>
      <c r="U484" s="156"/>
      <c r="V484" s="156"/>
      <c r="W484" s="156"/>
      <c r="X484" s="1" t="s">
        <v>21099</v>
      </c>
      <c r="AB484" t="e">
        <v>#N/A</v>
      </c>
      <c r="AC484" s="1" t="e">
        <v>#N/A</v>
      </c>
      <c r="AD484" t="e">
        <v>#N/A</v>
      </c>
      <c r="AE484" s="1" t="e">
        <v>#N/A</v>
      </c>
    </row>
    <row r="485" spans="1:31" hidden="1">
      <c r="A485" s="1">
        <v>45003</v>
      </c>
      <c r="B485" s="16">
        <v>0.33333333333333331</v>
      </c>
      <c r="C485">
        <v>112550</v>
      </c>
      <c r="D485" t="s">
        <v>103</v>
      </c>
      <c r="E485" s="4" t="s">
        <v>2624</v>
      </c>
      <c r="F485" t="s">
        <v>2629</v>
      </c>
      <c r="G485" s="138" t="s">
        <v>69</v>
      </c>
      <c r="H485" t="s">
        <v>2627</v>
      </c>
      <c r="I485" t="s">
        <v>4383</v>
      </c>
      <c r="J485" t="s">
        <v>310</v>
      </c>
      <c r="K485" t="s">
        <v>119</v>
      </c>
      <c r="L485" t="s">
        <v>2625</v>
      </c>
      <c r="M485" s="1">
        <v>45003</v>
      </c>
      <c r="N485" s="69">
        <v>0.35351851851851851</v>
      </c>
      <c r="P485" s="17">
        <v>2018</v>
      </c>
      <c r="Q485" s="1">
        <v>76069</v>
      </c>
      <c r="R485" s="1">
        <v>45003</v>
      </c>
      <c r="S485" s="1" t="s">
        <v>4384</v>
      </c>
      <c r="T485" s="1"/>
      <c r="U485" s="156"/>
      <c r="V485" s="156"/>
      <c r="W485" s="156"/>
      <c r="X485" s="1" t="s">
        <v>21099</v>
      </c>
      <c r="AB485">
        <v>0</v>
      </c>
      <c r="AC485" s="1">
        <v>0</v>
      </c>
      <c r="AD485">
        <v>0</v>
      </c>
      <c r="AE485" s="1">
        <v>45003</v>
      </c>
    </row>
    <row r="486" spans="1:31" hidden="1">
      <c r="A486" s="1">
        <v>45003</v>
      </c>
      <c r="B486" s="16">
        <v>0.33333333333333331</v>
      </c>
      <c r="C486">
        <v>112714</v>
      </c>
      <c r="D486" t="s">
        <v>99</v>
      </c>
      <c r="E486" s="4" t="s">
        <v>2617</v>
      </c>
      <c r="F486" t="s">
        <v>2622</v>
      </c>
      <c r="G486" s="138" t="s">
        <v>70</v>
      </c>
      <c r="H486" t="s">
        <v>2620</v>
      </c>
      <c r="I486" t="s">
        <v>4383</v>
      </c>
      <c r="J486" t="s">
        <v>223</v>
      </c>
      <c r="K486" t="s">
        <v>120</v>
      </c>
      <c r="L486" t="s">
        <v>2618</v>
      </c>
      <c r="M486" s="1">
        <v>45003</v>
      </c>
      <c r="N486" s="69">
        <v>0.33862268518518518</v>
      </c>
      <c r="P486" s="17">
        <v>2020</v>
      </c>
      <c r="Q486" s="1">
        <v>25903</v>
      </c>
      <c r="R486" s="1">
        <v>45003</v>
      </c>
      <c r="S486" s="1" t="s">
        <v>4384</v>
      </c>
      <c r="T486" s="1"/>
      <c r="U486" s="156"/>
      <c r="V486" s="156"/>
      <c r="W486" s="156"/>
      <c r="X486" s="1" t="s">
        <v>21099</v>
      </c>
      <c r="AB486">
        <v>0</v>
      </c>
      <c r="AC486" s="1">
        <v>0</v>
      </c>
      <c r="AD486">
        <v>0</v>
      </c>
      <c r="AE486" s="1">
        <v>45003</v>
      </c>
    </row>
    <row r="487" spans="1:31" hidden="1">
      <c r="A487" s="1">
        <v>45003</v>
      </c>
      <c r="B487" s="16">
        <v>0.34375</v>
      </c>
      <c r="C487">
        <v>112721</v>
      </c>
      <c r="D487" t="s">
        <v>99</v>
      </c>
      <c r="E487" s="4" t="s">
        <v>2360</v>
      </c>
      <c r="F487" t="s">
        <v>2365</v>
      </c>
      <c r="G487" s="138" t="s">
        <v>71</v>
      </c>
      <c r="H487" t="s">
        <v>2363</v>
      </c>
      <c r="I487" t="s">
        <v>4383</v>
      </c>
      <c r="J487" t="s">
        <v>215</v>
      </c>
      <c r="K487" t="s">
        <v>118</v>
      </c>
      <c r="M487" s="1"/>
      <c r="N487" s="69"/>
      <c r="O487">
        <v>112722</v>
      </c>
      <c r="P487" s="17">
        <v>2017</v>
      </c>
      <c r="Q487" s="1">
        <v>73663</v>
      </c>
      <c r="R487" s="1">
        <v>45000</v>
      </c>
      <c r="S487" s="1" t="s">
        <v>4384</v>
      </c>
      <c r="T487" s="1"/>
      <c r="U487" s="156"/>
      <c r="V487" s="156"/>
      <c r="W487" s="156"/>
      <c r="X487" s="1" t="s">
        <v>21099</v>
      </c>
      <c r="AB487" t="e">
        <v>#N/A</v>
      </c>
      <c r="AC487" s="1" t="e">
        <v>#N/A</v>
      </c>
      <c r="AD487" t="e">
        <v>#N/A</v>
      </c>
      <c r="AE487" s="1" t="e">
        <v>#N/A</v>
      </c>
    </row>
    <row r="488" spans="1:31" hidden="1">
      <c r="A488" s="1">
        <v>45003</v>
      </c>
      <c r="B488" s="16">
        <v>0.34375</v>
      </c>
      <c r="C488">
        <v>112723</v>
      </c>
      <c r="D488" t="s">
        <v>99</v>
      </c>
      <c r="E488" s="4" t="s">
        <v>2729</v>
      </c>
      <c r="F488" t="s">
        <v>2734</v>
      </c>
      <c r="G488" s="138" t="s">
        <v>70</v>
      </c>
      <c r="H488" t="s">
        <v>2732</v>
      </c>
      <c r="I488" t="s">
        <v>4383</v>
      </c>
      <c r="J488" t="s">
        <v>310</v>
      </c>
      <c r="K488" t="s">
        <v>119</v>
      </c>
      <c r="L488" t="s">
        <v>2730</v>
      </c>
      <c r="M488" s="1">
        <v>45003</v>
      </c>
      <c r="N488" s="69">
        <v>0.34578703703703706</v>
      </c>
      <c r="P488" s="17">
        <v>2015</v>
      </c>
      <c r="Q488" s="1">
        <v>109959</v>
      </c>
      <c r="R488" s="1">
        <v>45003</v>
      </c>
      <c r="S488" s="1" t="s">
        <v>4384</v>
      </c>
      <c r="T488" s="1"/>
      <c r="U488" s="156"/>
      <c r="V488" s="156"/>
      <c r="W488" s="156"/>
      <c r="X488" s="1" t="s">
        <v>21099</v>
      </c>
      <c r="AB488">
        <v>0</v>
      </c>
      <c r="AC488" s="1">
        <v>0</v>
      </c>
      <c r="AD488">
        <v>0</v>
      </c>
      <c r="AE488" s="1">
        <v>45003</v>
      </c>
    </row>
    <row r="489" spans="1:31" hidden="1">
      <c r="A489" s="1">
        <v>45003</v>
      </c>
      <c r="B489" s="16">
        <v>0.34375</v>
      </c>
      <c r="C489">
        <v>112764</v>
      </c>
      <c r="D489" t="s">
        <v>101</v>
      </c>
      <c r="E489" s="4" t="s">
        <v>3129</v>
      </c>
      <c r="F489" t="s">
        <v>3134</v>
      </c>
      <c r="G489" s="138" t="s">
        <v>70</v>
      </c>
      <c r="H489" t="s">
        <v>3132</v>
      </c>
      <c r="I489" t="s">
        <v>4383</v>
      </c>
      <c r="J489" t="s">
        <v>459</v>
      </c>
      <c r="K489" t="s">
        <v>120</v>
      </c>
      <c r="L489" t="s">
        <v>3130</v>
      </c>
      <c r="M489" s="1">
        <v>45003</v>
      </c>
      <c r="N489" s="69">
        <v>0.34827546296296297</v>
      </c>
      <c r="P489" s="17">
        <v>2021</v>
      </c>
      <c r="Q489" s="1">
        <v>71688</v>
      </c>
      <c r="R489" s="1">
        <v>45003</v>
      </c>
      <c r="S489" s="1" t="s">
        <v>4384</v>
      </c>
      <c r="T489" s="1"/>
      <c r="U489" s="156"/>
      <c r="V489" s="156"/>
      <c r="W489" s="156"/>
      <c r="X489" s="1" t="s">
        <v>21099</v>
      </c>
      <c r="AB489">
        <v>0</v>
      </c>
      <c r="AC489" s="1">
        <v>0</v>
      </c>
      <c r="AD489">
        <v>0</v>
      </c>
      <c r="AE489" s="1">
        <v>45003</v>
      </c>
    </row>
    <row r="490" spans="1:31" hidden="1">
      <c r="A490" s="1">
        <v>45003</v>
      </c>
      <c r="B490" s="16">
        <v>0.35416666666666669</v>
      </c>
      <c r="C490">
        <v>112633</v>
      </c>
      <c r="D490" t="s">
        <v>99</v>
      </c>
      <c r="E490" s="4" t="s">
        <v>2822</v>
      </c>
      <c r="F490" t="s">
        <v>2827</v>
      </c>
      <c r="G490" s="138" t="s">
        <v>71</v>
      </c>
      <c r="H490" t="s">
        <v>2825</v>
      </c>
      <c r="I490" t="s">
        <v>4383</v>
      </c>
      <c r="J490" t="s">
        <v>244</v>
      </c>
      <c r="K490" t="s">
        <v>120</v>
      </c>
      <c r="L490" t="s">
        <v>2823</v>
      </c>
      <c r="M490" s="1">
        <v>45006</v>
      </c>
      <c r="N490" s="69">
        <v>0.39682870370370371</v>
      </c>
      <c r="P490" s="17">
        <v>2016</v>
      </c>
      <c r="Q490" s="1">
        <v>110874</v>
      </c>
      <c r="R490" s="1">
        <v>45006</v>
      </c>
      <c r="S490" s="1" t="s">
        <v>4384</v>
      </c>
      <c r="T490" s="1"/>
      <c r="U490" s="156"/>
      <c r="V490" s="156"/>
      <c r="W490" s="156"/>
      <c r="X490" s="1" t="s">
        <v>21099</v>
      </c>
      <c r="AB490" t="s">
        <v>19950</v>
      </c>
      <c r="AC490" s="1">
        <v>45005</v>
      </c>
      <c r="AD490" t="s">
        <v>21052</v>
      </c>
      <c r="AE490" s="1">
        <v>10</v>
      </c>
    </row>
    <row r="491" spans="1:31" hidden="1">
      <c r="A491" s="1">
        <v>45003</v>
      </c>
      <c r="B491" s="16">
        <v>0.35416666666666669</v>
      </c>
      <c r="C491">
        <v>112900</v>
      </c>
      <c r="D491" t="s">
        <v>103</v>
      </c>
      <c r="E491" s="4" t="s">
        <v>2631</v>
      </c>
      <c r="F491" t="s">
        <v>4189</v>
      </c>
      <c r="G491" s="138" t="s">
        <v>69</v>
      </c>
      <c r="H491" t="s">
        <v>2634</v>
      </c>
      <c r="I491" t="s">
        <v>4383</v>
      </c>
      <c r="J491" t="s">
        <v>251</v>
      </c>
      <c r="K491" t="s">
        <v>119</v>
      </c>
      <c r="L491" t="s">
        <v>2632</v>
      </c>
      <c r="M491" s="1">
        <v>45003</v>
      </c>
      <c r="N491" s="69">
        <v>0.36506944444444445</v>
      </c>
      <c r="P491" s="17">
        <v>2019</v>
      </c>
      <c r="Q491" s="1">
        <v>119629</v>
      </c>
      <c r="R491" s="1">
        <v>45003</v>
      </c>
      <c r="S491" s="1" t="s">
        <v>4384</v>
      </c>
      <c r="T491" s="1"/>
      <c r="U491" s="156"/>
      <c r="V491" s="156"/>
      <c r="W491" s="156"/>
      <c r="X491" s="1" t="s">
        <v>21099</v>
      </c>
      <c r="AB491">
        <v>0</v>
      </c>
      <c r="AC491" s="1">
        <v>0</v>
      </c>
      <c r="AD491">
        <v>0</v>
      </c>
      <c r="AE491" s="1">
        <v>45003</v>
      </c>
    </row>
    <row r="492" spans="1:31" hidden="1">
      <c r="A492" s="1">
        <v>45003</v>
      </c>
      <c r="B492" s="16">
        <v>0.375</v>
      </c>
      <c r="C492">
        <v>112784</v>
      </c>
      <c r="D492" t="s">
        <v>99</v>
      </c>
      <c r="E492" s="4" t="s">
        <v>2652</v>
      </c>
      <c r="F492" t="s">
        <v>2657</v>
      </c>
      <c r="G492" s="138" t="s">
        <v>71</v>
      </c>
      <c r="H492" t="s">
        <v>2655</v>
      </c>
      <c r="I492" t="s">
        <v>4383</v>
      </c>
      <c r="J492" t="s">
        <v>244</v>
      </c>
      <c r="K492" t="s">
        <v>118</v>
      </c>
      <c r="M492" s="1"/>
      <c r="N492" s="69"/>
      <c r="O492">
        <v>112880</v>
      </c>
      <c r="P492" s="17">
        <v>2018</v>
      </c>
      <c r="Q492" s="1">
        <v>57748</v>
      </c>
      <c r="R492" s="1">
        <v>45003</v>
      </c>
      <c r="S492" s="1" t="s">
        <v>4384</v>
      </c>
      <c r="T492" s="1"/>
      <c r="U492" s="156"/>
      <c r="V492" s="156"/>
      <c r="W492" s="156" t="s">
        <v>45</v>
      </c>
      <c r="X492" s="1" t="s">
        <v>21099</v>
      </c>
      <c r="AB492" t="e">
        <v>#N/A</v>
      </c>
      <c r="AC492" s="1" t="e">
        <v>#N/A</v>
      </c>
      <c r="AD492" t="e">
        <v>#N/A</v>
      </c>
      <c r="AE492" s="1" t="e">
        <v>#N/A</v>
      </c>
    </row>
    <row r="493" spans="1:31" hidden="1">
      <c r="A493" s="1">
        <v>45003</v>
      </c>
      <c r="B493" s="16">
        <v>0.375</v>
      </c>
      <c r="C493">
        <v>112808</v>
      </c>
      <c r="D493" t="s">
        <v>97</v>
      </c>
      <c r="E493" s="4" t="s">
        <v>2638</v>
      </c>
      <c r="F493" t="s">
        <v>2643</v>
      </c>
      <c r="G493" s="138" t="s">
        <v>70</v>
      </c>
      <c r="H493" t="s">
        <v>2641</v>
      </c>
      <c r="I493" t="s">
        <v>4383</v>
      </c>
      <c r="J493" t="s">
        <v>310</v>
      </c>
      <c r="K493" t="s">
        <v>120</v>
      </c>
      <c r="L493" t="s">
        <v>2639</v>
      </c>
      <c r="M493" s="1">
        <v>45003</v>
      </c>
      <c r="N493" s="69">
        <v>0.38045138888888891</v>
      </c>
      <c r="P493" s="17">
        <v>2020</v>
      </c>
      <c r="Q493" s="1">
        <v>101019</v>
      </c>
      <c r="R493" s="1">
        <v>45003</v>
      </c>
      <c r="S493" s="1" t="s">
        <v>4384</v>
      </c>
      <c r="T493" s="1"/>
      <c r="U493" s="156"/>
      <c r="V493" s="156"/>
      <c r="W493" s="156"/>
      <c r="X493" s="1" t="s">
        <v>21099</v>
      </c>
      <c r="AB493">
        <v>0</v>
      </c>
      <c r="AC493" s="1">
        <v>0</v>
      </c>
      <c r="AD493">
        <v>0</v>
      </c>
      <c r="AE493" s="1">
        <v>45003</v>
      </c>
    </row>
    <row r="494" spans="1:31" hidden="1">
      <c r="A494" s="1">
        <v>45003</v>
      </c>
      <c r="B494" s="16">
        <v>0.375</v>
      </c>
      <c r="C494">
        <v>112841</v>
      </c>
      <c r="D494" t="s">
        <v>101</v>
      </c>
      <c r="E494" s="4" t="s">
        <v>2645</v>
      </c>
      <c r="F494" t="s">
        <v>2650</v>
      </c>
      <c r="G494" s="138" t="s">
        <v>70</v>
      </c>
      <c r="H494" t="s">
        <v>2648</v>
      </c>
      <c r="I494" t="s">
        <v>4383</v>
      </c>
      <c r="J494" t="s">
        <v>215</v>
      </c>
      <c r="K494" t="s">
        <v>119</v>
      </c>
      <c r="L494" t="s">
        <v>2646</v>
      </c>
      <c r="M494" s="1">
        <v>45003</v>
      </c>
      <c r="N494" s="69">
        <v>0.38381944444444444</v>
      </c>
      <c r="P494" s="17">
        <v>2019</v>
      </c>
      <c r="Q494" s="1">
        <v>50088</v>
      </c>
      <c r="R494" s="1">
        <v>45003</v>
      </c>
      <c r="S494" s="1" t="s">
        <v>4384</v>
      </c>
      <c r="T494" s="1"/>
      <c r="U494" s="156"/>
      <c r="V494" s="156"/>
      <c r="W494" s="156"/>
      <c r="X494" s="1" t="s">
        <v>21099</v>
      </c>
      <c r="AB494">
        <v>0</v>
      </c>
      <c r="AC494" s="1">
        <v>0</v>
      </c>
      <c r="AD494">
        <v>0</v>
      </c>
      <c r="AE494" s="1">
        <v>45003</v>
      </c>
    </row>
    <row r="495" spans="1:31" hidden="1">
      <c r="A495" s="1">
        <v>45003</v>
      </c>
      <c r="B495" s="16">
        <v>0.38541666666666669</v>
      </c>
      <c r="C495">
        <v>112880</v>
      </c>
      <c r="D495" t="s">
        <v>99</v>
      </c>
      <c r="E495" s="4" t="s">
        <v>2652</v>
      </c>
      <c r="F495" t="s">
        <v>2657</v>
      </c>
      <c r="G495" s="138" t="s">
        <v>70</v>
      </c>
      <c r="H495" t="s">
        <v>2655</v>
      </c>
      <c r="I495" t="s">
        <v>4383</v>
      </c>
      <c r="J495" t="s">
        <v>244</v>
      </c>
      <c r="K495" t="s">
        <v>120</v>
      </c>
      <c r="L495" t="s">
        <v>2653</v>
      </c>
      <c r="M495" s="1">
        <v>45003</v>
      </c>
      <c r="N495" s="69">
        <v>0.39018518518518519</v>
      </c>
      <c r="P495" s="17">
        <v>2018</v>
      </c>
      <c r="Q495" s="1">
        <v>57748</v>
      </c>
      <c r="R495" s="1">
        <v>45003</v>
      </c>
      <c r="S495" s="1" t="s">
        <v>4384</v>
      </c>
      <c r="T495" s="1"/>
      <c r="U495" s="156"/>
      <c r="V495" s="156"/>
      <c r="W495" s="156" t="s">
        <v>45</v>
      </c>
      <c r="X495" s="1" t="s">
        <v>21099</v>
      </c>
      <c r="AB495">
        <v>0</v>
      </c>
      <c r="AC495" s="1">
        <v>0</v>
      </c>
      <c r="AD495">
        <v>0</v>
      </c>
      <c r="AE495" s="1">
        <v>45003</v>
      </c>
    </row>
    <row r="496" spans="1:31" hidden="1">
      <c r="A496" s="1">
        <v>45003</v>
      </c>
      <c r="B496" s="16">
        <v>0.39583333333333331</v>
      </c>
      <c r="C496">
        <v>112837</v>
      </c>
      <c r="D496" t="s">
        <v>99</v>
      </c>
      <c r="E496" s="4" t="s">
        <v>2659</v>
      </c>
      <c r="F496" t="s">
        <v>2664</v>
      </c>
      <c r="G496" s="138" t="s">
        <v>70</v>
      </c>
      <c r="H496" t="s">
        <v>4190</v>
      </c>
      <c r="I496" t="s">
        <v>4383</v>
      </c>
      <c r="J496" t="s">
        <v>251</v>
      </c>
      <c r="K496" t="s">
        <v>120</v>
      </c>
      <c r="L496" t="s">
        <v>2660</v>
      </c>
      <c r="M496" s="1">
        <v>45003</v>
      </c>
      <c r="N496" s="69">
        <v>0.40064814814814814</v>
      </c>
      <c r="P496" s="17">
        <v>2020</v>
      </c>
      <c r="Q496" s="1">
        <v>50142</v>
      </c>
      <c r="R496" s="1">
        <v>45003</v>
      </c>
      <c r="S496" s="1" t="s">
        <v>4384</v>
      </c>
      <c r="T496" s="1"/>
      <c r="U496" s="156"/>
      <c r="V496" s="156"/>
      <c r="W496" s="156"/>
      <c r="X496" s="1" t="s">
        <v>21099</v>
      </c>
      <c r="AB496">
        <v>0</v>
      </c>
      <c r="AC496" s="1">
        <v>0</v>
      </c>
      <c r="AD496">
        <v>0</v>
      </c>
      <c r="AE496" s="1">
        <v>45003</v>
      </c>
    </row>
    <row r="497" spans="1:31" hidden="1">
      <c r="A497" s="1">
        <v>45003</v>
      </c>
      <c r="B497" s="16">
        <v>0.39583333333333331</v>
      </c>
      <c r="C497">
        <v>112846</v>
      </c>
      <c r="D497" t="s">
        <v>101</v>
      </c>
      <c r="E497" s="4" t="s">
        <v>3836</v>
      </c>
      <c r="F497" t="s">
        <v>3837</v>
      </c>
      <c r="G497" s="138" t="s">
        <v>71</v>
      </c>
      <c r="H497" t="s">
        <v>3838</v>
      </c>
      <c r="I497" t="s">
        <v>4383</v>
      </c>
      <c r="J497" t="s">
        <v>251</v>
      </c>
      <c r="K497" t="s">
        <v>119</v>
      </c>
      <c r="M497" s="1"/>
      <c r="N497" s="69"/>
      <c r="O497">
        <v>112922</v>
      </c>
      <c r="P497" s="17">
        <v>2021</v>
      </c>
      <c r="Q497" s="1">
        <v>7793</v>
      </c>
      <c r="R497" s="1">
        <v>44827</v>
      </c>
      <c r="S497" s="1" t="s">
        <v>4384</v>
      </c>
      <c r="T497" s="1"/>
      <c r="U497" s="156"/>
      <c r="V497" s="156"/>
      <c r="W497" s="156"/>
      <c r="X497" s="1" t="s">
        <v>21099</v>
      </c>
      <c r="AB497">
        <v>0</v>
      </c>
      <c r="AC497" s="1">
        <v>0</v>
      </c>
      <c r="AD497">
        <v>0</v>
      </c>
      <c r="AE497" s="1">
        <v>45003</v>
      </c>
    </row>
    <row r="498" spans="1:31" hidden="1">
      <c r="A498" s="1">
        <v>45003</v>
      </c>
      <c r="B498" s="16">
        <v>0.41666666666666669</v>
      </c>
      <c r="C498">
        <v>112621</v>
      </c>
      <c r="D498" t="s">
        <v>99</v>
      </c>
      <c r="E498" s="4" t="s">
        <v>2680</v>
      </c>
      <c r="F498" t="s">
        <v>2685</v>
      </c>
      <c r="G498" s="138" t="s">
        <v>71</v>
      </c>
      <c r="H498" t="s">
        <v>2683</v>
      </c>
      <c r="I498" t="s">
        <v>4383</v>
      </c>
      <c r="J498" t="s">
        <v>310</v>
      </c>
      <c r="K498" t="s">
        <v>118</v>
      </c>
      <c r="M498" s="1"/>
      <c r="N498" s="69"/>
      <c r="O498">
        <v>112881</v>
      </c>
      <c r="P498" s="17">
        <v>2015</v>
      </c>
      <c r="Q498" s="1">
        <v>241239</v>
      </c>
      <c r="R498" s="1">
        <v>45003</v>
      </c>
      <c r="S498" s="1" t="s">
        <v>4384</v>
      </c>
      <c r="T498" s="1"/>
      <c r="U498" s="156"/>
      <c r="V498" s="156"/>
      <c r="W498" s="156"/>
      <c r="X498" s="1" t="s">
        <v>21099</v>
      </c>
      <c r="AB498" t="e">
        <v>#N/A</v>
      </c>
      <c r="AC498" s="1" t="e">
        <v>#N/A</v>
      </c>
      <c r="AD498" t="e">
        <v>#N/A</v>
      </c>
      <c r="AE498" s="1" t="e">
        <v>#N/A</v>
      </c>
    </row>
    <row r="499" spans="1:31" hidden="1">
      <c r="A499" s="1">
        <v>45003</v>
      </c>
      <c r="B499" s="16">
        <v>0.41666666666666669</v>
      </c>
      <c r="C499">
        <v>112733</v>
      </c>
      <c r="D499" t="s">
        <v>99</v>
      </c>
      <c r="E499" s="4" t="s">
        <v>2673</v>
      </c>
      <c r="F499" t="s">
        <v>2678</v>
      </c>
      <c r="G499" s="138" t="s">
        <v>70</v>
      </c>
      <c r="H499" t="s">
        <v>2676</v>
      </c>
      <c r="I499" t="s">
        <v>4383</v>
      </c>
      <c r="J499" t="s">
        <v>251</v>
      </c>
      <c r="K499" t="s">
        <v>119</v>
      </c>
      <c r="L499" t="s">
        <v>2674</v>
      </c>
      <c r="M499" s="1">
        <v>45003</v>
      </c>
      <c r="N499" s="69">
        <v>0.42275462962962962</v>
      </c>
      <c r="P499" s="17">
        <v>2021</v>
      </c>
      <c r="Q499" s="1">
        <v>19270</v>
      </c>
      <c r="R499" s="1">
        <v>45003</v>
      </c>
      <c r="S499" s="1" t="s">
        <v>4384</v>
      </c>
      <c r="T499" s="1"/>
      <c r="U499" s="156"/>
      <c r="V499" s="156"/>
      <c r="W499" s="156"/>
      <c r="X499" s="1" t="s">
        <v>21099</v>
      </c>
      <c r="AB499">
        <v>0</v>
      </c>
      <c r="AC499" s="1">
        <v>0</v>
      </c>
      <c r="AD499">
        <v>0</v>
      </c>
      <c r="AE499" s="1">
        <v>45003</v>
      </c>
    </row>
    <row r="500" spans="1:31" hidden="1">
      <c r="A500" s="1">
        <v>45003</v>
      </c>
      <c r="B500" s="16">
        <v>0.41666666666666669</v>
      </c>
      <c r="C500">
        <v>112850</v>
      </c>
      <c r="D500" t="s">
        <v>101</v>
      </c>
      <c r="E500" s="4" t="s">
        <v>2666</v>
      </c>
      <c r="F500" t="s">
        <v>4194</v>
      </c>
      <c r="G500" s="138" t="s">
        <v>70</v>
      </c>
      <c r="H500" t="s">
        <v>2669</v>
      </c>
      <c r="I500" t="s">
        <v>4383</v>
      </c>
      <c r="J500" t="s">
        <v>617</v>
      </c>
      <c r="K500" t="s">
        <v>120</v>
      </c>
      <c r="L500" t="s">
        <v>2667</v>
      </c>
      <c r="M500" s="1">
        <v>45003</v>
      </c>
      <c r="N500" s="69">
        <v>0.41770833333333335</v>
      </c>
      <c r="P500" s="17">
        <v>2020</v>
      </c>
      <c r="Q500" s="1">
        <v>40589</v>
      </c>
      <c r="R500" s="1">
        <v>45003</v>
      </c>
      <c r="S500" s="1" t="s">
        <v>4384</v>
      </c>
      <c r="T500" s="1"/>
      <c r="U500" s="156"/>
      <c r="V500" s="156"/>
      <c r="W500" s="156"/>
      <c r="X500" s="1" t="s">
        <v>21099</v>
      </c>
      <c r="AB500">
        <v>0</v>
      </c>
      <c r="AC500" s="1">
        <v>0</v>
      </c>
      <c r="AD500">
        <v>0</v>
      </c>
      <c r="AE500" s="1">
        <v>45003</v>
      </c>
    </row>
    <row r="501" spans="1:31" hidden="1">
      <c r="A501" s="1">
        <v>45003</v>
      </c>
      <c r="B501" s="16">
        <v>0.42708333333333331</v>
      </c>
      <c r="C501">
        <v>112881</v>
      </c>
      <c r="D501" t="s">
        <v>99</v>
      </c>
      <c r="E501" s="4" t="s">
        <v>2680</v>
      </c>
      <c r="F501" t="s">
        <v>2685</v>
      </c>
      <c r="G501" s="138" t="s">
        <v>70</v>
      </c>
      <c r="H501" t="s">
        <v>2683</v>
      </c>
      <c r="I501" t="s">
        <v>4383</v>
      </c>
      <c r="J501" t="s">
        <v>310</v>
      </c>
      <c r="K501" t="s">
        <v>120</v>
      </c>
      <c r="L501" t="s">
        <v>2681</v>
      </c>
      <c r="M501" s="1">
        <v>45003</v>
      </c>
      <c r="N501" s="69">
        <v>0.43288194444444444</v>
      </c>
      <c r="P501" s="17">
        <v>2015</v>
      </c>
      <c r="Q501" s="1">
        <v>241239</v>
      </c>
      <c r="R501" s="1">
        <v>45003</v>
      </c>
      <c r="S501" s="1" t="s">
        <v>4384</v>
      </c>
      <c r="T501" s="1"/>
      <c r="U501" s="156"/>
      <c r="V501" s="156"/>
      <c r="W501" s="156"/>
      <c r="X501" s="1" t="s">
        <v>21099</v>
      </c>
      <c r="AB501">
        <v>0</v>
      </c>
      <c r="AC501" s="1">
        <v>0</v>
      </c>
      <c r="AD501">
        <v>0</v>
      </c>
      <c r="AE501" s="1">
        <v>45003</v>
      </c>
    </row>
    <row r="502" spans="1:31" hidden="1">
      <c r="A502" s="1">
        <v>45003</v>
      </c>
      <c r="B502" s="16">
        <v>0.4375</v>
      </c>
      <c r="C502">
        <v>112824</v>
      </c>
      <c r="D502" t="s">
        <v>99</v>
      </c>
      <c r="E502" s="4" t="s">
        <v>2701</v>
      </c>
      <c r="F502" t="s">
        <v>2706</v>
      </c>
      <c r="G502" s="138" t="s">
        <v>71</v>
      </c>
      <c r="H502" t="s">
        <v>2704</v>
      </c>
      <c r="I502" t="s">
        <v>4383</v>
      </c>
      <c r="J502" t="s">
        <v>244</v>
      </c>
      <c r="K502" t="s">
        <v>118</v>
      </c>
      <c r="M502" s="1"/>
      <c r="N502" s="69"/>
      <c r="O502">
        <v>112883</v>
      </c>
      <c r="P502" s="17">
        <v>2014</v>
      </c>
      <c r="Q502" s="1">
        <v>189836</v>
      </c>
      <c r="R502" s="1">
        <v>45003</v>
      </c>
      <c r="S502" s="1" t="s">
        <v>4384</v>
      </c>
      <c r="T502" s="1"/>
      <c r="U502" s="156"/>
      <c r="V502" s="156"/>
      <c r="W502" s="156" t="s">
        <v>45</v>
      </c>
      <c r="X502" s="1" t="s">
        <v>21099</v>
      </c>
      <c r="AB502" t="e">
        <v>#N/A</v>
      </c>
      <c r="AC502" s="1" t="e">
        <v>#N/A</v>
      </c>
      <c r="AD502" t="e">
        <v>#N/A</v>
      </c>
      <c r="AE502" s="1" t="e">
        <v>#N/A</v>
      </c>
    </row>
    <row r="503" spans="1:31" hidden="1">
      <c r="A503" s="1">
        <v>45003</v>
      </c>
      <c r="B503" s="16">
        <v>0.4375</v>
      </c>
      <c r="C503">
        <v>112855</v>
      </c>
      <c r="D503" t="s">
        <v>97</v>
      </c>
      <c r="E503" s="4" t="s">
        <v>2687</v>
      </c>
      <c r="F503" t="s">
        <v>2692</v>
      </c>
      <c r="G503" s="138" t="s">
        <v>70</v>
      </c>
      <c r="H503" t="s">
        <v>2690</v>
      </c>
      <c r="I503" t="s">
        <v>4383</v>
      </c>
      <c r="J503" t="s">
        <v>215</v>
      </c>
      <c r="K503" t="s">
        <v>120</v>
      </c>
      <c r="L503" t="s">
        <v>2688</v>
      </c>
      <c r="M503" s="1">
        <v>45003</v>
      </c>
      <c r="N503" s="69">
        <v>0.43888888888888888</v>
      </c>
      <c r="P503" s="17">
        <v>2018</v>
      </c>
      <c r="Q503" s="1">
        <v>107312</v>
      </c>
      <c r="R503" s="1">
        <v>45003</v>
      </c>
      <c r="S503" s="1" t="s">
        <v>4384</v>
      </c>
      <c r="T503" s="1"/>
      <c r="U503" s="156"/>
      <c r="V503" s="156"/>
      <c r="W503" s="156"/>
      <c r="X503" s="1" t="s">
        <v>21099</v>
      </c>
      <c r="AB503">
        <v>0</v>
      </c>
      <c r="AC503" s="1">
        <v>0</v>
      </c>
      <c r="AD503">
        <v>0</v>
      </c>
      <c r="AE503" s="1">
        <v>45003</v>
      </c>
    </row>
    <row r="504" spans="1:31" hidden="1">
      <c r="A504" s="1">
        <v>45003</v>
      </c>
      <c r="B504" s="16">
        <v>0.4375</v>
      </c>
      <c r="C504">
        <v>112863</v>
      </c>
      <c r="D504" t="s">
        <v>101</v>
      </c>
      <c r="E504" s="4" t="s">
        <v>2788</v>
      </c>
      <c r="F504" t="s">
        <v>2793</v>
      </c>
      <c r="G504" s="138" t="s">
        <v>71</v>
      </c>
      <c r="H504" t="s">
        <v>2791</v>
      </c>
      <c r="I504" t="s">
        <v>4383</v>
      </c>
      <c r="J504" t="s">
        <v>251</v>
      </c>
      <c r="K504" t="s">
        <v>119</v>
      </c>
      <c r="M504" s="1"/>
      <c r="N504" s="69"/>
      <c r="O504">
        <v>112891</v>
      </c>
      <c r="P504" s="17">
        <v>2020</v>
      </c>
      <c r="Q504" s="1">
        <v>103033</v>
      </c>
      <c r="R504" s="1">
        <v>45006</v>
      </c>
      <c r="S504" s="1" t="s">
        <v>4384</v>
      </c>
      <c r="T504" s="1"/>
      <c r="U504" s="156"/>
      <c r="V504" s="156"/>
      <c r="W504" s="156"/>
      <c r="X504" s="1" t="s">
        <v>21099</v>
      </c>
      <c r="AB504" t="e">
        <v>#N/A</v>
      </c>
      <c r="AC504" s="1" t="e">
        <v>#N/A</v>
      </c>
      <c r="AD504" t="e">
        <v>#N/A</v>
      </c>
      <c r="AE504" s="1" t="e">
        <v>#N/A</v>
      </c>
    </row>
    <row r="505" spans="1:31" hidden="1">
      <c r="A505" s="1">
        <v>45003</v>
      </c>
      <c r="B505" s="16">
        <v>0.4375</v>
      </c>
      <c r="C505">
        <v>112892</v>
      </c>
      <c r="D505" t="s">
        <v>101</v>
      </c>
      <c r="E505" s="4" t="s">
        <v>4198</v>
      </c>
      <c r="F505" t="s">
        <v>4199</v>
      </c>
      <c r="G505" s="138" t="s">
        <v>75</v>
      </c>
      <c r="H505" t="s">
        <v>4200</v>
      </c>
      <c r="I505" t="s">
        <v>4383</v>
      </c>
      <c r="J505" t="s">
        <v>310</v>
      </c>
      <c r="K505" t="s">
        <v>119</v>
      </c>
      <c r="M505" s="1"/>
      <c r="N505" s="69"/>
      <c r="P505" s="17">
        <v>2022</v>
      </c>
      <c r="Q505" s="1">
        <v>5486</v>
      </c>
      <c r="R505" s="1">
        <v>44803</v>
      </c>
      <c r="S505" s="1" t="s">
        <v>4384</v>
      </c>
      <c r="T505" s="1"/>
      <c r="U505" s="156"/>
      <c r="V505" s="156"/>
      <c r="W505" s="156"/>
      <c r="X505" s="1" t="s">
        <v>21099</v>
      </c>
      <c r="AB505" t="s">
        <v>21067</v>
      </c>
      <c r="AC505" s="1">
        <v>45001</v>
      </c>
      <c r="AD505" t="s">
        <v>21063</v>
      </c>
      <c r="AE505" s="1">
        <v>2</v>
      </c>
    </row>
    <row r="506" spans="1:31" hidden="1">
      <c r="A506" s="1">
        <v>45003</v>
      </c>
      <c r="B506" s="16">
        <v>0.44791666666666669</v>
      </c>
      <c r="C506">
        <v>112883</v>
      </c>
      <c r="D506" t="s">
        <v>99</v>
      </c>
      <c r="E506" s="4" t="s">
        <v>2701</v>
      </c>
      <c r="F506" t="s">
        <v>2706</v>
      </c>
      <c r="G506" s="138" t="s">
        <v>69</v>
      </c>
      <c r="H506" t="s">
        <v>2704</v>
      </c>
      <c r="I506" t="s">
        <v>4383</v>
      </c>
      <c r="J506" t="s">
        <v>244</v>
      </c>
      <c r="K506" t="s">
        <v>119</v>
      </c>
      <c r="L506" t="s">
        <v>2702</v>
      </c>
      <c r="M506" s="1">
        <v>45003</v>
      </c>
      <c r="N506" s="69">
        <v>0.45915509259259263</v>
      </c>
      <c r="P506" s="17">
        <v>2014</v>
      </c>
      <c r="Q506" s="1">
        <v>189836</v>
      </c>
      <c r="R506" s="1">
        <v>45003</v>
      </c>
      <c r="S506" s="1" t="s">
        <v>4384</v>
      </c>
      <c r="T506" s="1"/>
      <c r="U506" s="156"/>
      <c r="V506" s="156"/>
      <c r="W506" s="156" t="s">
        <v>45</v>
      </c>
      <c r="X506" s="1" t="s">
        <v>21099</v>
      </c>
      <c r="AB506">
        <v>0</v>
      </c>
      <c r="AC506" s="1">
        <v>0</v>
      </c>
      <c r="AD506">
        <v>0</v>
      </c>
      <c r="AE506" s="1">
        <v>45003</v>
      </c>
    </row>
    <row r="507" spans="1:31" hidden="1">
      <c r="A507" s="1">
        <v>45003</v>
      </c>
      <c r="B507" s="16">
        <v>0.45833333333333331</v>
      </c>
      <c r="C507">
        <v>112124</v>
      </c>
      <c r="D507" t="s">
        <v>103</v>
      </c>
      <c r="E507" s="4" t="s">
        <v>2708</v>
      </c>
      <c r="F507" t="s">
        <v>3730</v>
      </c>
      <c r="G507" s="138" t="s">
        <v>69</v>
      </c>
      <c r="H507" t="s">
        <v>2711</v>
      </c>
      <c r="I507" t="s">
        <v>4383</v>
      </c>
      <c r="J507" t="s">
        <v>310</v>
      </c>
      <c r="K507" t="s">
        <v>119</v>
      </c>
      <c r="L507" t="s">
        <v>2709</v>
      </c>
      <c r="M507" s="1">
        <v>45003</v>
      </c>
      <c r="N507" s="69">
        <v>0.47230324074074076</v>
      </c>
      <c r="P507" s="17">
        <v>2022</v>
      </c>
      <c r="Q507" s="1">
        <v>5251</v>
      </c>
      <c r="R507" s="1">
        <v>45003</v>
      </c>
      <c r="S507" s="1" t="s">
        <v>4384</v>
      </c>
      <c r="T507" s="1"/>
      <c r="U507" s="156"/>
      <c r="V507" s="156"/>
      <c r="W507" s="156"/>
      <c r="X507" s="1" t="s">
        <v>21099</v>
      </c>
      <c r="AB507">
        <v>0</v>
      </c>
      <c r="AC507" s="1">
        <v>0</v>
      </c>
      <c r="AD507">
        <v>0</v>
      </c>
      <c r="AE507" s="1">
        <v>45003</v>
      </c>
    </row>
    <row r="508" spans="1:31" hidden="1">
      <c r="A508" s="1">
        <v>45003</v>
      </c>
      <c r="B508" s="16">
        <v>0.45833333333333331</v>
      </c>
      <c r="C508">
        <v>112866</v>
      </c>
      <c r="D508" t="s">
        <v>99</v>
      </c>
      <c r="E508" s="4" t="s">
        <v>2694</v>
      </c>
      <c r="F508" t="s">
        <v>2699</v>
      </c>
      <c r="G508" s="138" t="s">
        <v>70</v>
      </c>
      <c r="H508" t="s">
        <v>2697</v>
      </c>
      <c r="I508" t="s">
        <v>4383</v>
      </c>
      <c r="J508" t="s">
        <v>231</v>
      </c>
      <c r="K508" t="s">
        <v>120</v>
      </c>
      <c r="L508" t="s">
        <v>2695</v>
      </c>
      <c r="M508" s="1">
        <v>45003</v>
      </c>
      <c r="N508" s="69">
        <v>0.45789351851851851</v>
      </c>
      <c r="P508" s="17">
        <v>2017</v>
      </c>
      <c r="Q508" s="1">
        <v>76946</v>
      </c>
      <c r="R508" s="1">
        <v>45003</v>
      </c>
      <c r="S508" s="1" t="s">
        <v>4384</v>
      </c>
      <c r="T508" s="1"/>
      <c r="U508" s="156"/>
      <c r="V508" s="156"/>
      <c r="W508" s="156" t="s">
        <v>45</v>
      </c>
      <c r="X508" s="1" t="s">
        <v>21099</v>
      </c>
      <c r="AB508">
        <v>0</v>
      </c>
      <c r="AC508" s="1">
        <v>0</v>
      </c>
      <c r="AD508">
        <v>0</v>
      </c>
      <c r="AE508" s="1">
        <v>45003</v>
      </c>
    </row>
    <row r="509" spans="1:31" hidden="1">
      <c r="A509" s="1">
        <v>45003</v>
      </c>
      <c r="B509" s="16">
        <v>0.46875</v>
      </c>
      <c r="C509">
        <v>112882</v>
      </c>
      <c r="D509" t="s">
        <v>103</v>
      </c>
      <c r="E509" s="4" t="s">
        <v>2715</v>
      </c>
      <c r="F509" t="s">
        <v>2720</v>
      </c>
      <c r="G509" s="138" t="s">
        <v>70</v>
      </c>
      <c r="H509" t="s">
        <v>2718</v>
      </c>
      <c r="I509" t="s">
        <v>4383</v>
      </c>
      <c r="J509" t="s">
        <v>310</v>
      </c>
      <c r="K509" t="s">
        <v>120</v>
      </c>
      <c r="L509" t="s">
        <v>2716</v>
      </c>
      <c r="M509" s="1">
        <v>45003</v>
      </c>
      <c r="N509" s="69">
        <v>0.47498842592592588</v>
      </c>
      <c r="P509" s="17">
        <v>2020</v>
      </c>
      <c r="Q509" s="1">
        <v>40616</v>
      </c>
      <c r="R509" s="1">
        <v>45003</v>
      </c>
      <c r="S509" s="1" t="s">
        <v>4384</v>
      </c>
      <c r="T509" s="1"/>
      <c r="U509" s="156"/>
      <c r="V509" s="156"/>
      <c r="W509" s="156" t="s">
        <v>45</v>
      </c>
      <c r="X509" s="1" t="s">
        <v>21099</v>
      </c>
      <c r="AB509">
        <v>0</v>
      </c>
      <c r="AC509" s="1">
        <v>0</v>
      </c>
      <c r="AD509">
        <v>0</v>
      </c>
      <c r="AE509" s="1">
        <v>45003</v>
      </c>
    </row>
    <row r="510" spans="1:31" hidden="1">
      <c r="A510" s="1">
        <v>45003</v>
      </c>
      <c r="B510" s="16">
        <v>0.47916666666666669</v>
      </c>
      <c r="C510">
        <v>112869</v>
      </c>
      <c r="D510" t="s">
        <v>97</v>
      </c>
      <c r="E510" s="4" t="s">
        <v>4201</v>
      </c>
      <c r="F510" t="s">
        <v>4202</v>
      </c>
      <c r="G510" s="138" t="s">
        <v>71</v>
      </c>
      <c r="H510" t="s">
        <v>4203</v>
      </c>
      <c r="I510" t="s">
        <v>4383</v>
      </c>
      <c r="J510" t="s">
        <v>244</v>
      </c>
      <c r="K510" t="s">
        <v>119</v>
      </c>
      <c r="M510" s="1"/>
      <c r="N510" s="69"/>
      <c r="O510">
        <v>112916</v>
      </c>
      <c r="P510" s="17">
        <v>2022</v>
      </c>
      <c r="Q510" s="1">
        <v>11185</v>
      </c>
      <c r="R510" s="1">
        <v>44826</v>
      </c>
      <c r="S510" s="1" t="s">
        <v>4384</v>
      </c>
      <c r="T510" s="1"/>
      <c r="U510" s="156"/>
      <c r="V510" s="156"/>
      <c r="W510" s="156"/>
      <c r="X510" s="1" t="s">
        <v>21099</v>
      </c>
      <c r="AB510" t="s">
        <v>100</v>
      </c>
      <c r="AC510" s="1">
        <v>45014</v>
      </c>
      <c r="AD510" t="s">
        <v>21064</v>
      </c>
      <c r="AE510" s="1">
        <v>3</v>
      </c>
    </row>
    <row r="511" spans="1:31" hidden="1">
      <c r="A511" s="1">
        <v>45003</v>
      </c>
      <c r="B511" s="16">
        <v>0.47916666666666669</v>
      </c>
      <c r="C511">
        <v>112871</v>
      </c>
      <c r="D511" t="s">
        <v>99</v>
      </c>
      <c r="E511" s="4" t="s">
        <v>3072</v>
      </c>
      <c r="F511" t="s">
        <v>3077</v>
      </c>
      <c r="G511" s="138" t="s">
        <v>71</v>
      </c>
      <c r="H511" t="s">
        <v>3075</v>
      </c>
      <c r="I511" t="s">
        <v>4383</v>
      </c>
      <c r="J511" t="s">
        <v>215</v>
      </c>
      <c r="K511" t="s">
        <v>120</v>
      </c>
      <c r="M511" s="1"/>
      <c r="N511" s="69"/>
      <c r="O511">
        <v>112895</v>
      </c>
      <c r="P511" s="17">
        <v>2021</v>
      </c>
      <c r="Q511" s="1">
        <v>19415</v>
      </c>
      <c r="R511" s="1">
        <v>45007</v>
      </c>
      <c r="S511" s="1" t="s">
        <v>4384</v>
      </c>
      <c r="T511" s="1"/>
      <c r="U511" s="156"/>
      <c r="V511" s="156"/>
      <c r="W511" s="156"/>
      <c r="X511" s="1" t="s">
        <v>21099</v>
      </c>
      <c r="AB511" t="e">
        <v>#N/A</v>
      </c>
      <c r="AC511" s="1" t="e">
        <v>#N/A</v>
      </c>
      <c r="AD511" t="e">
        <v>#N/A</v>
      </c>
      <c r="AE511" s="1" t="e">
        <v>#N/A</v>
      </c>
    </row>
    <row r="512" spans="1:31" hidden="1">
      <c r="A512" s="1">
        <v>45003</v>
      </c>
      <c r="B512" s="16">
        <v>0.47916666666666669</v>
      </c>
      <c r="C512">
        <v>112872</v>
      </c>
      <c r="D512" t="s">
        <v>103</v>
      </c>
      <c r="E512" s="4" t="s">
        <v>2715</v>
      </c>
      <c r="F512" t="s">
        <v>2720</v>
      </c>
      <c r="G512" s="138" t="s">
        <v>71</v>
      </c>
      <c r="H512" t="s">
        <v>2718</v>
      </c>
      <c r="I512" t="s">
        <v>4383</v>
      </c>
      <c r="J512" t="s">
        <v>310</v>
      </c>
      <c r="K512" t="s">
        <v>118</v>
      </c>
      <c r="M512" s="1"/>
      <c r="N512" s="69"/>
      <c r="O512">
        <v>112882</v>
      </c>
      <c r="P512" s="17">
        <v>2020</v>
      </c>
      <c r="Q512" s="1">
        <v>40616</v>
      </c>
      <c r="R512" s="1">
        <v>45003</v>
      </c>
      <c r="S512" s="1" t="s">
        <v>4384</v>
      </c>
      <c r="T512" s="1"/>
      <c r="U512" s="156"/>
      <c r="V512" s="156"/>
      <c r="W512" s="156" t="s">
        <v>45</v>
      </c>
      <c r="X512" s="1" t="s">
        <v>21099</v>
      </c>
      <c r="AB512" t="e">
        <v>#N/A</v>
      </c>
      <c r="AC512" s="1" t="e">
        <v>#N/A</v>
      </c>
      <c r="AD512" t="e">
        <v>#N/A</v>
      </c>
      <c r="AE512" s="1" t="e">
        <v>#N/A</v>
      </c>
    </row>
    <row r="513" spans="1:31" hidden="1">
      <c r="A513" s="1">
        <v>45006</v>
      </c>
      <c r="B513" s="16">
        <v>0.33333333333333331</v>
      </c>
      <c r="C513">
        <v>112840</v>
      </c>
      <c r="D513" t="s">
        <v>103</v>
      </c>
      <c r="E513" s="4" t="s">
        <v>3468</v>
      </c>
      <c r="F513" t="s">
        <v>3473</v>
      </c>
      <c r="G513" s="138" t="s">
        <v>71</v>
      </c>
      <c r="H513" t="s">
        <v>3471</v>
      </c>
      <c r="I513" t="s">
        <v>4383</v>
      </c>
      <c r="J513" t="s">
        <v>310</v>
      </c>
      <c r="K513" t="s">
        <v>119</v>
      </c>
      <c r="M513" s="1"/>
      <c r="N513" s="69"/>
      <c r="O513">
        <v>112976</v>
      </c>
      <c r="P513" s="17">
        <v>2022</v>
      </c>
      <c r="Q513" s="1">
        <v>25173</v>
      </c>
      <c r="R513" s="1">
        <v>45009</v>
      </c>
      <c r="S513" s="1" t="s">
        <v>4384</v>
      </c>
      <c r="T513" s="1"/>
      <c r="U513" s="156"/>
      <c r="V513" s="156"/>
      <c r="W513" s="156"/>
      <c r="X513" s="1" t="s">
        <v>21101</v>
      </c>
      <c r="AB513" t="s">
        <v>100</v>
      </c>
      <c r="AC513" s="1">
        <v>45006</v>
      </c>
      <c r="AD513" t="s">
        <v>21065</v>
      </c>
      <c r="AE513" s="1">
        <v>3</v>
      </c>
    </row>
    <row r="514" spans="1:31" hidden="1">
      <c r="A514" s="1">
        <v>45006</v>
      </c>
      <c r="B514" s="16">
        <v>0.33333333333333331</v>
      </c>
      <c r="C514">
        <v>112854</v>
      </c>
      <c r="D514" t="s">
        <v>103</v>
      </c>
      <c r="E514" s="4" t="s">
        <v>2760</v>
      </c>
      <c r="F514" t="s">
        <v>2765</v>
      </c>
      <c r="G514" s="138" t="s">
        <v>70</v>
      </c>
      <c r="H514" t="s">
        <v>2763</v>
      </c>
      <c r="I514" t="s">
        <v>4383</v>
      </c>
      <c r="J514" t="s">
        <v>244</v>
      </c>
      <c r="K514" t="s">
        <v>118</v>
      </c>
      <c r="L514" t="s">
        <v>2761</v>
      </c>
      <c r="M514" s="1">
        <v>45006</v>
      </c>
      <c r="N514" s="69">
        <v>0.3432291666666667</v>
      </c>
      <c r="P514" s="17">
        <v>2022</v>
      </c>
      <c r="Q514" s="1">
        <v>719</v>
      </c>
      <c r="R514" s="1">
        <v>45006</v>
      </c>
      <c r="S514" s="1" t="s">
        <v>4384</v>
      </c>
      <c r="T514" s="1"/>
      <c r="U514" s="156"/>
      <c r="V514" s="156"/>
      <c r="W514" s="156"/>
      <c r="X514" s="1" t="s">
        <v>21101</v>
      </c>
      <c r="AB514">
        <v>0</v>
      </c>
      <c r="AC514" s="1">
        <v>0</v>
      </c>
      <c r="AD514">
        <v>0</v>
      </c>
      <c r="AE514" s="1">
        <v>45006</v>
      </c>
    </row>
    <row r="515" spans="1:31" hidden="1">
      <c r="A515" s="1">
        <v>45006</v>
      </c>
      <c r="B515" s="16">
        <v>0.33333333333333331</v>
      </c>
      <c r="C515">
        <v>112856</v>
      </c>
      <c r="D515" t="s">
        <v>103</v>
      </c>
      <c r="E515" s="4" t="s">
        <v>2755</v>
      </c>
      <c r="F515" t="s">
        <v>2759</v>
      </c>
      <c r="G515" s="138" t="s">
        <v>70</v>
      </c>
      <c r="H515" t="s">
        <v>458</v>
      </c>
      <c r="I515" t="s">
        <v>4383</v>
      </c>
      <c r="J515" t="s">
        <v>425</v>
      </c>
      <c r="K515" t="s">
        <v>120</v>
      </c>
      <c r="L515" t="s">
        <v>2756</v>
      </c>
      <c r="M515" s="1">
        <v>45006</v>
      </c>
      <c r="N515" s="69">
        <v>0.34127314814814813</v>
      </c>
      <c r="P515" s="17">
        <v>2018</v>
      </c>
      <c r="Q515" s="1">
        <v>55843</v>
      </c>
      <c r="R515" s="1">
        <v>45006</v>
      </c>
      <c r="S515" s="1" t="s">
        <v>4384</v>
      </c>
      <c r="T515" s="1"/>
      <c r="U515" s="156"/>
      <c r="V515" s="156"/>
      <c r="W515" s="156" t="s">
        <v>45</v>
      </c>
      <c r="X515" s="1" t="s">
        <v>21101</v>
      </c>
      <c r="AB515">
        <v>0</v>
      </c>
      <c r="AC515" s="1">
        <v>0</v>
      </c>
      <c r="AD515">
        <v>0</v>
      </c>
      <c r="AE515" s="1">
        <v>45006</v>
      </c>
    </row>
    <row r="516" spans="1:31" hidden="1">
      <c r="A516" s="1">
        <v>45006</v>
      </c>
      <c r="B516" s="16">
        <v>0.34375</v>
      </c>
      <c r="C516">
        <v>112842</v>
      </c>
      <c r="D516" t="s">
        <v>97</v>
      </c>
      <c r="E516" s="4" t="s">
        <v>4287</v>
      </c>
      <c r="F516" t="s">
        <v>4288</v>
      </c>
      <c r="G516" s="138" t="s">
        <v>71</v>
      </c>
      <c r="H516" t="s">
        <v>4289</v>
      </c>
      <c r="I516" t="s">
        <v>4383</v>
      </c>
      <c r="J516" t="s">
        <v>1038</v>
      </c>
      <c r="K516" t="s">
        <v>120</v>
      </c>
      <c r="M516" s="1"/>
      <c r="N516" s="69"/>
      <c r="O516">
        <v>112913</v>
      </c>
      <c r="P516" s="17">
        <v>2021</v>
      </c>
      <c r="Q516" s="1">
        <v>70829</v>
      </c>
      <c r="R516" s="1">
        <v>44818</v>
      </c>
      <c r="S516" s="1" t="s">
        <v>4384</v>
      </c>
      <c r="T516" s="1"/>
      <c r="U516" s="156"/>
      <c r="V516" s="156"/>
      <c r="W516" s="156"/>
      <c r="X516" s="1" t="s">
        <v>21101</v>
      </c>
      <c r="AB516" t="e">
        <v>#N/A</v>
      </c>
      <c r="AC516" s="1" t="e">
        <v>#N/A</v>
      </c>
      <c r="AD516" t="e">
        <v>#N/A</v>
      </c>
      <c r="AE516" s="1" t="e">
        <v>#N/A</v>
      </c>
    </row>
    <row r="517" spans="1:31" hidden="1">
      <c r="A517" s="1">
        <v>45006</v>
      </c>
      <c r="B517" s="16">
        <v>0.34375</v>
      </c>
      <c r="C517">
        <v>112914</v>
      </c>
      <c r="D517" t="s">
        <v>97</v>
      </c>
      <c r="E517" s="4" t="s">
        <v>2802</v>
      </c>
      <c r="F517" t="s">
        <v>3730</v>
      </c>
      <c r="G517" s="138" t="s">
        <v>69</v>
      </c>
      <c r="H517" t="s">
        <v>2805</v>
      </c>
      <c r="I517" t="s">
        <v>4383</v>
      </c>
      <c r="J517" t="s">
        <v>244</v>
      </c>
      <c r="K517" t="s">
        <v>119</v>
      </c>
      <c r="L517" t="s">
        <v>2803</v>
      </c>
      <c r="M517" s="1">
        <v>45006</v>
      </c>
      <c r="N517" s="69">
        <v>0.37710648148148151</v>
      </c>
      <c r="P517" s="17">
        <v>2022</v>
      </c>
      <c r="Q517" s="1">
        <v>10153</v>
      </c>
      <c r="R517" s="1">
        <v>45006</v>
      </c>
      <c r="S517" s="1" t="s">
        <v>4384</v>
      </c>
      <c r="T517" s="1"/>
      <c r="U517" s="156"/>
      <c r="V517" s="156"/>
      <c r="W517" s="156"/>
      <c r="X517" s="1" t="s">
        <v>21101</v>
      </c>
      <c r="AB517">
        <v>0</v>
      </c>
      <c r="AC517" s="1">
        <v>0</v>
      </c>
      <c r="AD517">
        <v>0</v>
      </c>
      <c r="AE517" s="1">
        <v>45006</v>
      </c>
    </row>
    <row r="518" spans="1:31" hidden="1">
      <c r="A518" s="1">
        <v>45006</v>
      </c>
      <c r="B518" s="16">
        <v>0.35416666666666669</v>
      </c>
      <c r="C518">
        <v>112801</v>
      </c>
      <c r="D518" t="s">
        <v>99</v>
      </c>
      <c r="E518" s="4" t="s">
        <v>2767</v>
      </c>
      <c r="F518" t="s">
        <v>2772</v>
      </c>
      <c r="G518" s="138" t="s">
        <v>70</v>
      </c>
      <c r="H518" t="s">
        <v>2770</v>
      </c>
      <c r="I518" t="s">
        <v>4383</v>
      </c>
      <c r="J518" t="s">
        <v>310</v>
      </c>
      <c r="K518" t="s">
        <v>118</v>
      </c>
      <c r="L518" t="s">
        <v>2768</v>
      </c>
      <c r="M518" s="1">
        <v>45006</v>
      </c>
      <c r="N518" s="69">
        <v>0.3520949074074074</v>
      </c>
      <c r="P518" s="17">
        <v>2016</v>
      </c>
      <c r="Q518" s="1">
        <v>185175</v>
      </c>
      <c r="R518" s="1">
        <v>45006</v>
      </c>
      <c r="S518" s="1" t="s">
        <v>4384</v>
      </c>
      <c r="T518" s="1"/>
      <c r="U518" s="156"/>
      <c r="V518" s="156"/>
      <c r="W518" s="156" t="s">
        <v>45</v>
      </c>
      <c r="X518" s="1" t="s">
        <v>21101</v>
      </c>
      <c r="AB518">
        <v>0</v>
      </c>
      <c r="AC518" s="1">
        <v>0</v>
      </c>
      <c r="AD518">
        <v>0</v>
      </c>
      <c r="AE518" s="1">
        <v>45006</v>
      </c>
    </row>
    <row r="519" spans="1:31" hidden="1">
      <c r="A519" s="1">
        <v>45006</v>
      </c>
      <c r="B519" s="16">
        <v>0.35416666666666669</v>
      </c>
      <c r="C519">
        <v>112834</v>
      </c>
      <c r="D519" t="s">
        <v>99</v>
      </c>
      <c r="E519" s="4" t="s">
        <v>2774</v>
      </c>
      <c r="F519" t="s">
        <v>4208</v>
      </c>
      <c r="G519" s="138" t="s">
        <v>70</v>
      </c>
      <c r="H519" t="s">
        <v>2777</v>
      </c>
      <c r="I519" t="s">
        <v>4383</v>
      </c>
      <c r="J519" t="s">
        <v>223</v>
      </c>
      <c r="K519" t="s">
        <v>119</v>
      </c>
      <c r="L519" t="s">
        <v>2775</v>
      </c>
      <c r="M519" s="1">
        <v>45006</v>
      </c>
      <c r="N519" s="69">
        <v>0.35980324074074077</v>
      </c>
      <c r="P519" s="17">
        <v>2022</v>
      </c>
      <c r="Q519" s="1">
        <v>7738</v>
      </c>
      <c r="R519" s="1">
        <v>45006</v>
      </c>
      <c r="S519" s="1" t="s">
        <v>4384</v>
      </c>
      <c r="T519" s="1"/>
      <c r="U519" s="156"/>
      <c r="V519" s="156"/>
      <c r="W519" s="156"/>
      <c r="X519" s="1" t="s">
        <v>21101</v>
      </c>
      <c r="AB519">
        <v>0</v>
      </c>
      <c r="AC519" s="1">
        <v>0</v>
      </c>
      <c r="AD519">
        <v>0</v>
      </c>
      <c r="AE519" s="1">
        <v>45006</v>
      </c>
    </row>
    <row r="520" spans="1:31" hidden="1">
      <c r="A520" s="1">
        <v>45006</v>
      </c>
      <c r="B520" s="16">
        <v>0.35416666666666669</v>
      </c>
      <c r="C520">
        <v>112835</v>
      </c>
      <c r="D520" t="s">
        <v>97</v>
      </c>
      <c r="E520" s="4" t="s">
        <v>2596</v>
      </c>
      <c r="F520" t="s">
        <v>4186</v>
      </c>
      <c r="G520" s="138" t="s">
        <v>75</v>
      </c>
      <c r="H520" t="s">
        <v>2599</v>
      </c>
      <c r="I520" t="s">
        <v>4383</v>
      </c>
      <c r="J520" t="s">
        <v>367</v>
      </c>
      <c r="K520" t="s">
        <v>120</v>
      </c>
      <c r="M520" s="1"/>
      <c r="N520" s="69"/>
      <c r="P520" s="17">
        <v>2014</v>
      </c>
      <c r="Q520" s="1">
        <v>130045</v>
      </c>
      <c r="R520" s="1">
        <v>45003</v>
      </c>
      <c r="S520" s="1" t="s">
        <v>4384</v>
      </c>
      <c r="T520" s="1"/>
      <c r="U520" s="156"/>
      <c r="V520" s="156"/>
      <c r="W520" s="156"/>
      <c r="X520" s="1" t="s">
        <v>21101</v>
      </c>
      <c r="AB520" t="s">
        <v>100</v>
      </c>
      <c r="AC520" s="1">
        <v>45000</v>
      </c>
      <c r="AD520" t="s">
        <v>21062</v>
      </c>
      <c r="AE520" s="1">
        <v>6</v>
      </c>
    </row>
    <row r="521" spans="1:31" hidden="1">
      <c r="A521" s="1">
        <v>45006</v>
      </c>
      <c r="B521" s="16">
        <v>0.36458333333333331</v>
      </c>
      <c r="C521">
        <v>112826</v>
      </c>
      <c r="D521" t="s">
        <v>101</v>
      </c>
      <c r="E521" s="4" t="s">
        <v>2781</v>
      </c>
      <c r="F521" t="s">
        <v>2786</v>
      </c>
      <c r="G521" s="138" t="s">
        <v>70</v>
      </c>
      <c r="H521" t="s">
        <v>2784</v>
      </c>
      <c r="I521" t="s">
        <v>4383</v>
      </c>
      <c r="J521" t="s">
        <v>509</v>
      </c>
      <c r="K521" t="s">
        <v>118</v>
      </c>
      <c r="L521" t="s">
        <v>2782</v>
      </c>
      <c r="M521" s="1">
        <v>45006</v>
      </c>
      <c r="N521" s="69">
        <v>0.3643055555555556</v>
      </c>
      <c r="P521" s="17">
        <v>2021</v>
      </c>
      <c r="Q521" s="1">
        <v>9031</v>
      </c>
      <c r="R521" s="1">
        <v>45006</v>
      </c>
      <c r="S521" s="1" t="s">
        <v>4384</v>
      </c>
      <c r="T521" s="1"/>
      <c r="U521" s="156"/>
      <c r="V521" s="156"/>
      <c r="W521" s="156"/>
      <c r="X521" s="1" t="s">
        <v>21101</v>
      </c>
      <c r="AB521">
        <v>0</v>
      </c>
      <c r="AC521" s="1">
        <v>0</v>
      </c>
      <c r="AD521">
        <v>0</v>
      </c>
      <c r="AE521" s="1">
        <v>45006</v>
      </c>
    </row>
    <row r="522" spans="1:31" hidden="1">
      <c r="A522" s="1">
        <v>45006</v>
      </c>
      <c r="B522" s="16">
        <v>0.36458333333333331</v>
      </c>
      <c r="C522">
        <v>112862</v>
      </c>
      <c r="D522" t="s">
        <v>101</v>
      </c>
      <c r="E522" s="4" t="s">
        <v>2795</v>
      </c>
      <c r="F522" t="s">
        <v>2800</v>
      </c>
      <c r="G522" s="138" t="s">
        <v>69</v>
      </c>
      <c r="H522" t="s">
        <v>2798</v>
      </c>
      <c r="I522" t="s">
        <v>4383</v>
      </c>
      <c r="J522" t="s">
        <v>338</v>
      </c>
      <c r="K522" t="s">
        <v>120</v>
      </c>
      <c r="L522" t="s">
        <v>2796</v>
      </c>
      <c r="M522" s="1">
        <v>45006</v>
      </c>
      <c r="N522" s="69">
        <v>0.37695601851851851</v>
      </c>
      <c r="P522" s="17">
        <v>2020</v>
      </c>
      <c r="Q522" s="1">
        <v>100816</v>
      </c>
      <c r="R522" s="1">
        <v>45006</v>
      </c>
      <c r="S522" s="1" t="s">
        <v>4384</v>
      </c>
      <c r="T522" s="1"/>
      <c r="U522" s="156"/>
      <c r="V522" s="156"/>
      <c r="W522" s="156"/>
      <c r="X522" s="1" t="s">
        <v>21101</v>
      </c>
      <c r="AB522">
        <v>0</v>
      </c>
      <c r="AC522" s="1">
        <v>0</v>
      </c>
      <c r="AD522">
        <v>0</v>
      </c>
      <c r="AE522" s="1">
        <v>45006</v>
      </c>
    </row>
    <row r="523" spans="1:31" hidden="1">
      <c r="A523" s="1">
        <v>45006</v>
      </c>
      <c r="B523" s="16">
        <v>0.36458333333333331</v>
      </c>
      <c r="C523">
        <v>112891</v>
      </c>
      <c r="D523" t="s">
        <v>101</v>
      </c>
      <c r="E523" s="4" t="s">
        <v>2788</v>
      </c>
      <c r="F523" t="s">
        <v>2793</v>
      </c>
      <c r="G523" s="138" t="s">
        <v>70</v>
      </c>
      <c r="H523" t="s">
        <v>2791</v>
      </c>
      <c r="I523" t="s">
        <v>4383</v>
      </c>
      <c r="J523" t="s">
        <v>251</v>
      </c>
      <c r="K523" t="s">
        <v>119</v>
      </c>
      <c r="L523" t="s">
        <v>2789</v>
      </c>
      <c r="M523" s="1">
        <v>45006</v>
      </c>
      <c r="N523" s="69">
        <v>0.37104166666666666</v>
      </c>
      <c r="P523" s="17">
        <v>2020</v>
      </c>
      <c r="Q523" s="1">
        <v>103033</v>
      </c>
      <c r="R523" s="1">
        <v>45006</v>
      </c>
      <c r="S523" s="1" t="s">
        <v>4384</v>
      </c>
      <c r="T523" s="1"/>
      <c r="U523" s="156"/>
      <c r="V523" s="156"/>
      <c r="W523" s="156"/>
      <c r="X523" s="1" t="s">
        <v>21101</v>
      </c>
      <c r="AB523">
        <v>0</v>
      </c>
      <c r="AC523" s="1">
        <v>0</v>
      </c>
      <c r="AD523">
        <v>0</v>
      </c>
      <c r="AE523" s="1">
        <v>45006</v>
      </c>
    </row>
    <row r="524" spans="1:31" hidden="1">
      <c r="A524" s="1">
        <v>45006</v>
      </c>
      <c r="B524" s="16">
        <v>0.375</v>
      </c>
      <c r="C524">
        <v>112779</v>
      </c>
      <c r="D524" t="s">
        <v>103</v>
      </c>
      <c r="E524" s="4" t="s">
        <v>3368</v>
      </c>
      <c r="F524" t="s">
        <v>4212</v>
      </c>
      <c r="G524" s="138" t="s">
        <v>69</v>
      </c>
      <c r="H524" t="s">
        <v>3371</v>
      </c>
      <c r="I524" t="s">
        <v>4383</v>
      </c>
      <c r="J524" t="s">
        <v>425</v>
      </c>
      <c r="K524" t="s">
        <v>119</v>
      </c>
      <c r="L524" t="s">
        <v>3369</v>
      </c>
      <c r="M524" s="1">
        <v>45006</v>
      </c>
      <c r="N524" s="69">
        <v>0.4007060185185185</v>
      </c>
      <c r="P524" s="17">
        <v>2011</v>
      </c>
      <c r="Q524" s="1">
        <v>257965</v>
      </c>
      <c r="R524" s="1">
        <v>45006</v>
      </c>
      <c r="S524" s="1" t="s">
        <v>4384</v>
      </c>
      <c r="T524" s="1"/>
      <c r="U524" s="156"/>
      <c r="V524" s="156"/>
      <c r="W524" s="156"/>
      <c r="X524" s="1" t="s">
        <v>21101</v>
      </c>
      <c r="AB524">
        <v>0</v>
      </c>
      <c r="AC524" s="1">
        <v>0</v>
      </c>
      <c r="AD524">
        <v>0</v>
      </c>
      <c r="AE524" s="1">
        <v>45006</v>
      </c>
    </row>
    <row r="525" spans="1:31" hidden="1">
      <c r="A525" s="1">
        <v>45006</v>
      </c>
      <c r="B525" s="16">
        <v>0.375</v>
      </c>
      <c r="C525">
        <v>112809</v>
      </c>
      <c r="D525" t="s">
        <v>99</v>
      </c>
      <c r="E525" s="4" t="s">
        <v>3240</v>
      </c>
      <c r="F525" t="s">
        <v>3244</v>
      </c>
      <c r="G525" s="138" t="s">
        <v>71</v>
      </c>
      <c r="H525" t="s">
        <v>707</v>
      </c>
      <c r="I525" t="s">
        <v>4383</v>
      </c>
      <c r="J525" t="s">
        <v>251</v>
      </c>
      <c r="K525" t="s">
        <v>118</v>
      </c>
      <c r="M525" s="1"/>
      <c r="N525" s="69"/>
      <c r="O525">
        <v>112934</v>
      </c>
      <c r="P525" s="17">
        <v>2022</v>
      </c>
      <c r="Q525" s="1">
        <v>40574</v>
      </c>
      <c r="R525" s="1">
        <v>45008</v>
      </c>
      <c r="S525" s="1" t="s">
        <v>4384</v>
      </c>
      <c r="T525" s="1"/>
      <c r="U525" s="156"/>
      <c r="V525" s="156"/>
      <c r="W525" s="156" t="s">
        <v>45</v>
      </c>
      <c r="X525" s="1" t="s">
        <v>21101</v>
      </c>
      <c r="AB525" t="s">
        <v>19950</v>
      </c>
      <c r="AC525" s="1">
        <v>45006</v>
      </c>
      <c r="AD525" t="s">
        <v>21066</v>
      </c>
      <c r="AE525" s="1">
        <v>7</v>
      </c>
    </row>
    <row r="526" spans="1:31" hidden="1">
      <c r="A526" s="1">
        <v>45006</v>
      </c>
      <c r="B526" s="16">
        <v>0.375</v>
      </c>
      <c r="C526">
        <v>112816</v>
      </c>
      <c r="D526" t="s">
        <v>99</v>
      </c>
      <c r="E526" s="4" t="s">
        <v>2809</v>
      </c>
      <c r="F526" t="s">
        <v>2814</v>
      </c>
      <c r="G526" s="138" t="s">
        <v>69</v>
      </c>
      <c r="H526" t="s">
        <v>2812</v>
      </c>
      <c r="I526" t="s">
        <v>4383</v>
      </c>
      <c r="J526" t="s">
        <v>231</v>
      </c>
      <c r="K526" t="s">
        <v>120</v>
      </c>
      <c r="L526" t="s">
        <v>2810</v>
      </c>
      <c r="M526" s="1">
        <v>45006</v>
      </c>
      <c r="N526" s="69">
        <v>0.38626157407407408</v>
      </c>
      <c r="P526" s="17">
        <v>2014</v>
      </c>
      <c r="Q526" s="1">
        <v>62710</v>
      </c>
      <c r="R526" s="1">
        <v>45006</v>
      </c>
      <c r="S526" s="1" t="s">
        <v>4384</v>
      </c>
      <c r="T526" s="1"/>
      <c r="U526" s="156"/>
      <c r="V526" s="156"/>
      <c r="W526" s="156"/>
      <c r="X526" s="1" t="s">
        <v>21101</v>
      </c>
      <c r="AB526">
        <v>0</v>
      </c>
      <c r="AC526" s="1">
        <v>0</v>
      </c>
      <c r="AD526">
        <v>0</v>
      </c>
      <c r="AE526" s="1">
        <v>45006</v>
      </c>
    </row>
    <row r="527" spans="1:31" hidden="1">
      <c r="A527" s="1">
        <v>45006</v>
      </c>
      <c r="B527" s="16">
        <v>0.39583333333333331</v>
      </c>
      <c r="C527">
        <v>112740</v>
      </c>
      <c r="D527" t="s">
        <v>97</v>
      </c>
      <c r="E527" s="4" t="s">
        <v>4215</v>
      </c>
      <c r="F527" t="s">
        <v>4216</v>
      </c>
      <c r="G527" s="138" t="s">
        <v>70</v>
      </c>
      <c r="H527" t="s">
        <v>4217</v>
      </c>
      <c r="I527" t="s">
        <v>4383</v>
      </c>
      <c r="J527" t="s">
        <v>223</v>
      </c>
      <c r="K527" t="s">
        <v>120</v>
      </c>
      <c r="L527" t="s">
        <v>4520</v>
      </c>
      <c r="M527" s="1">
        <v>45006</v>
      </c>
      <c r="N527" s="69">
        <v>0.40375</v>
      </c>
      <c r="P527" s="17">
        <v>2019</v>
      </c>
      <c r="Q527" s="1">
        <v>103367</v>
      </c>
      <c r="R527" s="1">
        <v>45008</v>
      </c>
      <c r="S527" s="1" t="s">
        <v>4384</v>
      </c>
      <c r="T527" s="1"/>
      <c r="U527" s="156"/>
      <c r="V527" s="156"/>
      <c r="W527" s="156"/>
      <c r="X527" s="1" t="s">
        <v>21101</v>
      </c>
      <c r="AB527">
        <v>0</v>
      </c>
      <c r="AC527" s="1">
        <v>0</v>
      </c>
      <c r="AD527">
        <v>0</v>
      </c>
      <c r="AE527" s="1">
        <v>45006</v>
      </c>
    </row>
    <row r="528" spans="1:31" hidden="1">
      <c r="A528" s="1">
        <v>45006</v>
      </c>
      <c r="B528" s="16">
        <v>0.39583333333333331</v>
      </c>
      <c r="C528">
        <v>112810</v>
      </c>
      <c r="D528" t="s">
        <v>99</v>
      </c>
      <c r="E528" s="4" t="s">
        <v>2885</v>
      </c>
      <c r="F528" t="s">
        <v>2890</v>
      </c>
      <c r="G528" s="138" t="s">
        <v>71</v>
      </c>
      <c r="H528" t="s">
        <v>2888</v>
      </c>
      <c r="I528" t="s">
        <v>4383</v>
      </c>
      <c r="J528" t="s">
        <v>410</v>
      </c>
      <c r="K528" t="s">
        <v>118</v>
      </c>
      <c r="M528" s="1"/>
      <c r="N528" s="69"/>
      <c r="O528">
        <v>112813</v>
      </c>
      <c r="P528" s="17">
        <v>2022</v>
      </c>
      <c r="Q528" s="1">
        <v>43185</v>
      </c>
      <c r="R528" s="1">
        <v>45006</v>
      </c>
      <c r="S528" s="1" t="s">
        <v>4384</v>
      </c>
      <c r="T528" s="1"/>
      <c r="U528" s="156"/>
      <c r="V528" s="156"/>
      <c r="W528" s="156"/>
      <c r="X528" s="1" t="s">
        <v>21101</v>
      </c>
      <c r="AB528" t="e">
        <v>#N/A</v>
      </c>
      <c r="AC528" s="1" t="e">
        <v>#N/A</v>
      </c>
      <c r="AD528" t="e">
        <v>#N/A</v>
      </c>
      <c r="AE528" s="1" t="e">
        <v>#N/A</v>
      </c>
    </row>
    <row r="529" spans="1:31" hidden="1">
      <c r="A529" s="1">
        <v>45006</v>
      </c>
      <c r="B529" s="16">
        <v>0.39583333333333331</v>
      </c>
      <c r="C529">
        <v>112844</v>
      </c>
      <c r="D529" t="s">
        <v>103</v>
      </c>
      <c r="E529" s="4" t="s">
        <v>2816</v>
      </c>
      <c r="F529" t="s">
        <v>2820</v>
      </c>
      <c r="G529" s="138" t="s">
        <v>70</v>
      </c>
      <c r="H529" t="s">
        <v>222</v>
      </c>
      <c r="I529" t="s">
        <v>4383</v>
      </c>
      <c r="J529" t="s">
        <v>251</v>
      </c>
      <c r="K529" t="s">
        <v>119</v>
      </c>
      <c r="L529" t="s">
        <v>2817</v>
      </c>
      <c r="M529" s="1">
        <v>45006</v>
      </c>
      <c r="N529" s="69">
        <v>0.3910763888888889</v>
      </c>
      <c r="P529" s="17">
        <v>2020</v>
      </c>
      <c r="Q529" s="1">
        <v>158862</v>
      </c>
      <c r="R529" s="1">
        <v>45006</v>
      </c>
      <c r="S529" s="1" t="s">
        <v>4384</v>
      </c>
      <c r="T529" s="1"/>
      <c r="U529" s="156"/>
      <c r="V529" s="156"/>
      <c r="W529" s="156"/>
      <c r="X529" s="1" t="s">
        <v>21101</v>
      </c>
      <c r="AB529">
        <v>0</v>
      </c>
      <c r="AC529" s="1">
        <v>0</v>
      </c>
      <c r="AD529">
        <v>0</v>
      </c>
      <c r="AE529" s="1">
        <v>45006</v>
      </c>
    </row>
    <row r="530" spans="1:31" hidden="1">
      <c r="A530" s="1">
        <v>45006</v>
      </c>
      <c r="B530" s="16">
        <v>0.41666666666666669</v>
      </c>
      <c r="C530">
        <v>112694</v>
      </c>
      <c r="D530" t="s">
        <v>97</v>
      </c>
      <c r="E530" s="4" t="s">
        <v>4521</v>
      </c>
      <c r="F530" t="s">
        <v>4522</v>
      </c>
      <c r="G530" s="138" t="s">
        <v>75</v>
      </c>
      <c r="H530" t="s">
        <v>4523</v>
      </c>
      <c r="I530" t="s">
        <v>4383</v>
      </c>
      <c r="J530" t="s">
        <v>295</v>
      </c>
      <c r="K530" t="s">
        <v>119</v>
      </c>
      <c r="M530" s="1"/>
      <c r="N530" s="69"/>
      <c r="P530" s="17">
        <v>2015</v>
      </c>
      <c r="Q530" s="1">
        <v>21711</v>
      </c>
      <c r="R530" s="1">
        <v>42642</v>
      </c>
      <c r="S530" s="1" t="s">
        <v>4384</v>
      </c>
      <c r="T530" s="1"/>
      <c r="U530" s="156" t="s">
        <v>64</v>
      </c>
      <c r="V530" s="156"/>
      <c r="W530" s="156"/>
      <c r="X530" s="1" t="s">
        <v>21101</v>
      </c>
      <c r="AB530" t="e">
        <v>#N/A</v>
      </c>
      <c r="AC530" s="1" t="e">
        <v>#N/A</v>
      </c>
      <c r="AD530" t="e">
        <v>#N/A</v>
      </c>
      <c r="AE530" s="1" t="e">
        <v>#N/A</v>
      </c>
    </row>
    <row r="531" spans="1:31" hidden="1">
      <c r="A531" s="1">
        <v>45006</v>
      </c>
      <c r="B531" s="16">
        <v>0.41666666666666669</v>
      </c>
      <c r="C531">
        <v>112806</v>
      </c>
      <c r="D531" t="s">
        <v>99</v>
      </c>
      <c r="E531" s="4" t="s">
        <v>2955</v>
      </c>
      <c r="F531" t="s">
        <v>4219</v>
      </c>
      <c r="G531" s="138" t="s">
        <v>69</v>
      </c>
      <c r="H531" t="s">
        <v>2958</v>
      </c>
      <c r="I531" t="s">
        <v>4383</v>
      </c>
      <c r="J531" t="s">
        <v>251</v>
      </c>
      <c r="K531" t="s">
        <v>120</v>
      </c>
      <c r="L531" t="s">
        <v>2956</v>
      </c>
      <c r="M531" s="1">
        <v>45006</v>
      </c>
      <c r="N531" s="69">
        <v>0.42993055555555554</v>
      </c>
      <c r="P531" s="17">
        <v>2017</v>
      </c>
      <c r="Q531" s="1">
        <v>302029</v>
      </c>
      <c r="R531" s="1">
        <v>45006</v>
      </c>
      <c r="S531" s="1" t="s">
        <v>4384</v>
      </c>
      <c r="T531" s="1"/>
      <c r="U531" s="156"/>
      <c r="V531" s="156"/>
      <c r="W531" s="156" t="s">
        <v>45</v>
      </c>
      <c r="X531" s="1" t="s">
        <v>21101</v>
      </c>
      <c r="AB531">
        <v>0</v>
      </c>
      <c r="AC531" s="1">
        <v>0</v>
      </c>
      <c r="AD531">
        <v>0</v>
      </c>
      <c r="AE531" s="1">
        <v>45006</v>
      </c>
    </row>
    <row r="532" spans="1:31" hidden="1">
      <c r="A532" s="1">
        <v>45006</v>
      </c>
      <c r="B532" s="16">
        <v>0.41666666666666669</v>
      </c>
      <c r="C532">
        <v>112919</v>
      </c>
      <c r="D532" t="s">
        <v>101</v>
      </c>
      <c r="E532" s="4" t="s">
        <v>2949</v>
      </c>
      <c r="F532" t="s">
        <v>2954</v>
      </c>
      <c r="G532" s="138" t="s">
        <v>70</v>
      </c>
      <c r="H532" t="s">
        <v>4524</v>
      </c>
      <c r="I532" t="s">
        <v>4525</v>
      </c>
      <c r="J532" t="s">
        <v>231</v>
      </c>
      <c r="K532" t="s">
        <v>118</v>
      </c>
      <c r="L532" t="s">
        <v>2950</v>
      </c>
      <c r="M532" s="1">
        <v>45006</v>
      </c>
      <c r="N532" s="69">
        <v>0.39574074074074073</v>
      </c>
      <c r="P532" s="17">
        <v>2023</v>
      </c>
      <c r="Q532" s="1">
        <v>10359</v>
      </c>
      <c r="R532" s="1">
        <v>45006</v>
      </c>
      <c r="S532" s="1" t="s">
        <v>4384</v>
      </c>
      <c r="T532" s="1"/>
      <c r="U532" s="156"/>
      <c r="V532" s="156"/>
      <c r="W532" s="156" t="s">
        <v>45</v>
      </c>
      <c r="X532" s="1" t="s">
        <v>21101</v>
      </c>
      <c r="AB532">
        <v>0</v>
      </c>
      <c r="AC532" s="1">
        <v>0</v>
      </c>
      <c r="AD532">
        <v>0</v>
      </c>
      <c r="AE532" s="1">
        <v>45006</v>
      </c>
    </row>
    <row r="533" spans="1:31" hidden="1">
      <c r="A533" s="1">
        <v>45006</v>
      </c>
      <c r="B533" s="16">
        <v>0.4375</v>
      </c>
      <c r="C533">
        <v>112859</v>
      </c>
      <c r="D533" t="s">
        <v>99</v>
      </c>
      <c r="E533" s="4" t="s">
        <v>2879</v>
      </c>
      <c r="F533" t="s">
        <v>2883</v>
      </c>
      <c r="G533" s="138" t="s">
        <v>70</v>
      </c>
      <c r="H533" t="s">
        <v>214</v>
      </c>
      <c r="I533" t="s">
        <v>4383</v>
      </c>
      <c r="J533" t="s">
        <v>310</v>
      </c>
      <c r="K533" t="s">
        <v>118</v>
      </c>
      <c r="L533" t="s">
        <v>4526</v>
      </c>
      <c r="M533" s="1">
        <v>45006</v>
      </c>
      <c r="N533" s="69">
        <v>0.42393518518518519</v>
      </c>
      <c r="P533" s="17">
        <v>2020</v>
      </c>
      <c r="Q533" s="1">
        <v>93165</v>
      </c>
      <c r="R533" s="1">
        <v>45006</v>
      </c>
      <c r="S533" s="1" t="s">
        <v>4384</v>
      </c>
      <c r="T533" s="1"/>
      <c r="U533" s="156"/>
      <c r="V533" s="156"/>
      <c r="W533" s="156"/>
      <c r="X533" s="1" t="s">
        <v>21101</v>
      </c>
      <c r="AB533">
        <v>0</v>
      </c>
      <c r="AC533" s="1">
        <v>0</v>
      </c>
      <c r="AD533">
        <v>0</v>
      </c>
      <c r="AE533" s="1">
        <v>45006</v>
      </c>
    </row>
    <row r="534" spans="1:31" hidden="1">
      <c r="A534" s="1">
        <v>45006</v>
      </c>
      <c r="B534" s="16">
        <v>0.4375</v>
      </c>
      <c r="C534">
        <v>112864</v>
      </c>
      <c r="D534" t="s">
        <v>101</v>
      </c>
      <c r="E534" s="4" t="s">
        <v>2835</v>
      </c>
      <c r="F534" t="s">
        <v>2840</v>
      </c>
      <c r="G534" s="138" t="s">
        <v>69</v>
      </c>
      <c r="H534" t="s">
        <v>2838</v>
      </c>
      <c r="I534" t="s">
        <v>4383</v>
      </c>
      <c r="J534" t="s">
        <v>223</v>
      </c>
      <c r="K534" t="s">
        <v>120</v>
      </c>
      <c r="L534" t="s">
        <v>2836</v>
      </c>
      <c r="M534" s="1">
        <v>45006</v>
      </c>
      <c r="N534" s="69">
        <v>0.45372685185185185</v>
      </c>
      <c r="P534" s="17">
        <v>2020</v>
      </c>
      <c r="Q534" s="1">
        <v>90309</v>
      </c>
      <c r="R534" s="1">
        <v>45006</v>
      </c>
      <c r="S534" s="1" t="s">
        <v>4384</v>
      </c>
      <c r="T534" s="1"/>
      <c r="U534" s="156"/>
      <c r="V534" s="156"/>
      <c r="W534" s="156"/>
      <c r="X534" s="1" t="s">
        <v>21101</v>
      </c>
      <c r="AB534">
        <v>0</v>
      </c>
      <c r="AC534" s="1">
        <v>0</v>
      </c>
      <c r="AD534">
        <v>0</v>
      </c>
      <c r="AE534" s="1">
        <v>45006</v>
      </c>
    </row>
    <row r="535" spans="1:31">
      <c r="A535" s="1">
        <v>45006</v>
      </c>
      <c r="B535" s="16">
        <v>0.4375</v>
      </c>
      <c r="C535">
        <v>112916</v>
      </c>
      <c r="D535" t="s">
        <v>97</v>
      </c>
      <c r="E535" s="4" t="s">
        <v>4201</v>
      </c>
      <c r="F535" t="s">
        <v>4202</v>
      </c>
      <c r="G535" s="138" t="s">
        <v>1</v>
      </c>
      <c r="H535" t="s">
        <v>4203</v>
      </c>
      <c r="I535" t="s">
        <v>4383</v>
      </c>
      <c r="J535" t="s">
        <v>244</v>
      </c>
      <c r="K535" t="s">
        <v>119</v>
      </c>
      <c r="M535" s="1"/>
      <c r="N535" s="69"/>
      <c r="P535" s="17">
        <v>2022</v>
      </c>
      <c r="Q535" s="1">
        <v>11185</v>
      </c>
      <c r="R535" s="1">
        <v>44826</v>
      </c>
      <c r="S535" s="1" t="s">
        <v>4384</v>
      </c>
      <c r="T535" s="1"/>
      <c r="U535" s="156"/>
      <c r="V535" s="156"/>
      <c r="W535" s="156"/>
      <c r="X535" s="1" t="s">
        <v>21101</v>
      </c>
      <c r="AB535" t="s">
        <v>100</v>
      </c>
      <c r="AC535" s="1">
        <v>45009</v>
      </c>
      <c r="AD535" t="s">
        <v>21064</v>
      </c>
      <c r="AE535" s="1">
        <v>6</v>
      </c>
    </row>
    <row r="536" spans="1:31" hidden="1">
      <c r="A536" s="1">
        <v>45006</v>
      </c>
      <c r="B536" s="16">
        <v>0.44791666666666669</v>
      </c>
      <c r="C536">
        <v>112860</v>
      </c>
      <c r="D536" t="s">
        <v>99</v>
      </c>
      <c r="E536" s="4" t="s">
        <v>2879</v>
      </c>
      <c r="F536" t="s">
        <v>2883</v>
      </c>
      <c r="G536" s="138" t="s">
        <v>70</v>
      </c>
      <c r="H536" t="s">
        <v>214</v>
      </c>
      <c r="I536" t="s">
        <v>4383</v>
      </c>
      <c r="J536" t="s">
        <v>310</v>
      </c>
      <c r="K536" t="s">
        <v>118</v>
      </c>
      <c r="L536" t="s">
        <v>4527</v>
      </c>
      <c r="M536" s="1">
        <v>45006</v>
      </c>
      <c r="N536" s="69">
        <v>0.42711805555555554</v>
      </c>
      <c r="P536" s="17">
        <v>2020</v>
      </c>
      <c r="Q536" s="1">
        <v>93165</v>
      </c>
      <c r="R536" s="1">
        <v>45006</v>
      </c>
      <c r="S536" s="1" t="s">
        <v>4384</v>
      </c>
      <c r="T536" s="1"/>
      <c r="U536" s="156"/>
      <c r="V536" s="156"/>
      <c r="W536" s="156"/>
      <c r="X536" s="1" t="s">
        <v>21101</v>
      </c>
      <c r="AB536">
        <v>0</v>
      </c>
      <c r="AC536" s="1">
        <v>0</v>
      </c>
      <c r="AD536">
        <v>0</v>
      </c>
      <c r="AE536" s="1">
        <v>45006</v>
      </c>
    </row>
    <row r="537" spans="1:31" hidden="1">
      <c r="A537" s="1">
        <v>45006</v>
      </c>
      <c r="B537" s="16">
        <v>0.45833333333333331</v>
      </c>
      <c r="C537">
        <v>112788</v>
      </c>
      <c r="D537" t="s">
        <v>103</v>
      </c>
      <c r="E537" s="4" t="s">
        <v>3375</v>
      </c>
      <c r="F537" t="s">
        <v>3380</v>
      </c>
      <c r="G537" s="138" t="s">
        <v>70</v>
      </c>
      <c r="H537" t="s">
        <v>3378</v>
      </c>
      <c r="I537" t="s">
        <v>4383</v>
      </c>
      <c r="J537" t="s">
        <v>517</v>
      </c>
      <c r="K537" t="s">
        <v>120</v>
      </c>
      <c r="L537" t="s">
        <v>3376</v>
      </c>
      <c r="M537" s="1">
        <v>45006</v>
      </c>
      <c r="N537" s="69">
        <v>0.46292824074074074</v>
      </c>
      <c r="P537" s="17">
        <v>2012</v>
      </c>
      <c r="Q537" s="1">
        <v>162076</v>
      </c>
      <c r="R537" s="1">
        <v>45006</v>
      </c>
      <c r="S537" s="1" t="s">
        <v>4384</v>
      </c>
      <c r="T537" s="1"/>
      <c r="U537" s="156"/>
      <c r="V537" s="156"/>
      <c r="W537" s="156"/>
      <c r="X537" s="1" t="s">
        <v>21101</v>
      </c>
      <c r="AB537">
        <v>0</v>
      </c>
      <c r="AC537" s="1">
        <v>0</v>
      </c>
      <c r="AD537">
        <v>0</v>
      </c>
      <c r="AE537" s="1">
        <v>45006</v>
      </c>
    </row>
    <row r="538" spans="1:31" hidden="1">
      <c r="A538" s="1">
        <v>45006</v>
      </c>
      <c r="B538" s="16">
        <v>0.45833333333333331</v>
      </c>
      <c r="C538">
        <v>112813</v>
      </c>
      <c r="D538" t="s">
        <v>99</v>
      </c>
      <c r="E538" s="4" t="s">
        <v>2885</v>
      </c>
      <c r="F538" t="s">
        <v>2890</v>
      </c>
      <c r="G538" s="138" t="s">
        <v>69</v>
      </c>
      <c r="H538" t="s">
        <v>2888</v>
      </c>
      <c r="I538" t="s">
        <v>4383</v>
      </c>
      <c r="J538" t="s">
        <v>410</v>
      </c>
      <c r="K538" t="s">
        <v>118</v>
      </c>
      <c r="L538" t="s">
        <v>2886</v>
      </c>
      <c r="M538" s="1">
        <v>45006</v>
      </c>
      <c r="N538" s="69">
        <v>0.47128472222222223</v>
      </c>
      <c r="P538" s="17">
        <v>2022</v>
      </c>
      <c r="Q538" s="1">
        <v>43185</v>
      </c>
      <c r="R538" s="1">
        <v>45006</v>
      </c>
      <c r="S538" s="1" t="s">
        <v>4384</v>
      </c>
      <c r="T538" s="1"/>
      <c r="U538" s="156"/>
      <c r="V538" s="156"/>
      <c r="W538" s="156"/>
      <c r="X538" s="1" t="s">
        <v>21101</v>
      </c>
      <c r="AB538">
        <v>0</v>
      </c>
      <c r="AC538" s="1">
        <v>0</v>
      </c>
      <c r="AD538">
        <v>0</v>
      </c>
      <c r="AE538" s="1">
        <v>45006</v>
      </c>
    </row>
    <row r="539" spans="1:31" hidden="1">
      <c r="A539" s="1">
        <v>45006</v>
      </c>
      <c r="B539" s="16">
        <v>0.45833333333333331</v>
      </c>
      <c r="C539">
        <v>112836</v>
      </c>
      <c r="D539" t="s">
        <v>97</v>
      </c>
      <c r="E539" s="4" t="s">
        <v>4528</v>
      </c>
      <c r="F539" t="s">
        <v>4529</v>
      </c>
      <c r="G539" s="138" t="s">
        <v>75</v>
      </c>
      <c r="H539" t="s">
        <v>4530</v>
      </c>
      <c r="I539" t="s">
        <v>4383</v>
      </c>
      <c r="J539" t="s">
        <v>251</v>
      </c>
      <c r="K539" t="s">
        <v>119</v>
      </c>
      <c r="M539" s="1"/>
      <c r="N539" s="69"/>
      <c r="P539" s="17">
        <v>2014</v>
      </c>
      <c r="Q539" s="1">
        <v>72591</v>
      </c>
      <c r="R539" s="1">
        <v>44824</v>
      </c>
      <c r="S539" s="1" t="s">
        <v>4384</v>
      </c>
      <c r="T539" s="1"/>
      <c r="U539" s="156" t="s">
        <v>64</v>
      </c>
      <c r="V539" s="156"/>
      <c r="W539" s="156"/>
      <c r="X539" s="1" t="s">
        <v>21101</v>
      </c>
      <c r="AB539" t="e">
        <v>#N/A</v>
      </c>
      <c r="AC539" s="1" t="e">
        <v>#N/A</v>
      </c>
      <c r="AD539" t="e">
        <v>#N/A</v>
      </c>
      <c r="AE539" s="1" t="e">
        <v>#N/A</v>
      </c>
    </row>
    <row r="540" spans="1:31" hidden="1">
      <c r="A540" s="1">
        <v>45006</v>
      </c>
      <c r="B540" s="16">
        <v>0.47916666666666669</v>
      </c>
      <c r="C540">
        <v>112791</v>
      </c>
      <c r="D540" t="s">
        <v>99</v>
      </c>
      <c r="E540" s="4" t="s">
        <v>4069</v>
      </c>
      <c r="F540" t="s">
        <v>4070</v>
      </c>
      <c r="G540" s="138" t="s">
        <v>70</v>
      </c>
      <c r="H540" t="s">
        <v>4071</v>
      </c>
      <c r="I540" t="s">
        <v>4383</v>
      </c>
      <c r="J540" t="s">
        <v>367</v>
      </c>
      <c r="K540" t="s">
        <v>119</v>
      </c>
      <c r="L540" t="s">
        <v>4531</v>
      </c>
      <c r="M540" s="1">
        <v>45006</v>
      </c>
      <c r="N540" s="69">
        <v>0.47584490740740737</v>
      </c>
      <c r="P540" s="17">
        <v>2017</v>
      </c>
      <c r="Q540" s="1">
        <v>187101</v>
      </c>
      <c r="R540" s="1">
        <v>45006</v>
      </c>
      <c r="S540" s="1" t="s">
        <v>4384</v>
      </c>
      <c r="T540" s="1"/>
      <c r="U540" s="156"/>
      <c r="V540" s="156"/>
      <c r="W540" s="156"/>
      <c r="X540" s="1" t="s">
        <v>21101</v>
      </c>
      <c r="AB540">
        <v>0</v>
      </c>
      <c r="AC540" s="1">
        <v>0</v>
      </c>
      <c r="AD540">
        <v>0</v>
      </c>
      <c r="AE540" s="1">
        <v>45006</v>
      </c>
    </row>
    <row r="541" spans="1:31" hidden="1">
      <c r="A541" s="1">
        <v>45006</v>
      </c>
      <c r="B541" s="16">
        <v>0.47916666666666669</v>
      </c>
      <c r="C541">
        <v>112874</v>
      </c>
      <c r="D541" t="s">
        <v>99</v>
      </c>
      <c r="E541" s="4" t="s">
        <v>2849</v>
      </c>
      <c r="F541" t="s">
        <v>2854</v>
      </c>
      <c r="G541" s="138" t="s">
        <v>69</v>
      </c>
      <c r="H541" t="s">
        <v>2852</v>
      </c>
      <c r="I541" t="s">
        <v>4383</v>
      </c>
      <c r="J541" t="s">
        <v>223</v>
      </c>
      <c r="K541" t="s">
        <v>120</v>
      </c>
      <c r="L541" t="s">
        <v>2850</v>
      </c>
      <c r="M541" s="1">
        <v>45006</v>
      </c>
      <c r="N541" s="69">
        <v>0.49048611111111112</v>
      </c>
      <c r="P541" s="17">
        <v>2022</v>
      </c>
      <c r="Q541" s="1">
        <v>18723</v>
      </c>
      <c r="R541" s="1">
        <v>45006</v>
      </c>
      <c r="S541" s="1" t="s">
        <v>4384</v>
      </c>
      <c r="T541" s="1"/>
      <c r="U541" s="156"/>
      <c r="V541" s="156"/>
      <c r="W541" s="156"/>
      <c r="X541" s="1" t="s">
        <v>21101</v>
      </c>
      <c r="AB541">
        <v>0</v>
      </c>
      <c r="AC541" s="1">
        <v>0</v>
      </c>
      <c r="AD541">
        <v>0</v>
      </c>
      <c r="AE541" s="1">
        <v>45006</v>
      </c>
    </row>
    <row r="542" spans="1:31" hidden="1">
      <c r="A542" s="1">
        <v>45006</v>
      </c>
      <c r="B542" s="16">
        <v>0.47916666666666669</v>
      </c>
      <c r="C542">
        <v>112877</v>
      </c>
      <c r="D542" t="s">
        <v>99</v>
      </c>
      <c r="E542" s="4" t="s">
        <v>2842</v>
      </c>
      <c r="F542" t="s">
        <v>4228</v>
      </c>
      <c r="G542" s="138" t="s">
        <v>70</v>
      </c>
      <c r="H542" t="s">
        <v>4229</v>
      </c>
      <c r="I542" t="s">
        <v>4383</v>
      </c>
      <c r="J542" t="s">
        <v>244</v>
      </c>
      <c r="K542" t="s">
        <v>118</v>
      </c>
      <c r="L542" t="s">
        <v>2843</v>
      </c>
      <c r="M542" s="1">
        <v>45006</v>
      </c>
      <c r="N542" s="69">
        <v>0.47901620370370374</v>
      </c>
      <c r="P542" s="17">
        <v>2018</v>
      </c>
      <c r="Q542" s="1">
        <v>83191</v>
      </c>
      <c r="R542" s="1">
        <v>45006</v>
      </c>
      <c r="S542" s="1" t="s">
        <v>4384</v>
      </c>
      <c r="T542" s="1"/>
      <c r="U542" s="156"/>
      <c r="V542" s="156"/>
      <c r="W542" s="156" t="s">
        <v>45</v>
      </c>
      <c r="X542" s="1" t="s">
        <v>21101</v>
      </c>
      <c r="AB542">
        <v>0</v>
      </c>
      <c r="AC542" s="1">
        <v>0</v>
      </c>
      <c r="AD542">
        <v>0</v>
      </c>
      <c r="AE542" s="1">
        <v>45006</v>
      </c>
    </row>
    <row r="543" spans="1:31" hidden="1">
      <c r="A543" s="1">
        <v>45006</v>
      </c>
      <c r="B543" s="16">
        <v>0.5</v>
      </c>
      <c r="C543">
        <v>112906</v>
      </c>
      <c r="D543" t="s">
        <v>101</v>
      </c>
      <c r="E543" s="4" t="s">
        <v>3278</v>
      </c>
      <c r="F543" t="s">
        <v>3283</v>
      </c>
      <c r="G543" s="138" t="s">
        <v>75</v>
      </c>
      <c r="H543" t="s">
        <v>4230</v>
      </c>
      <c r="I543" t="s">
        <v>4532</v>
      </c>
      <c r="J543" t="s">
        <v>4231</v>
      </c>
      <c r="K543" t="s">
        <v>120</v>
      </c>
      <c r="M543" s="1"/>
      <c r="N543" s="69"/>
      <c r="P543" s="17">
        <v>2017</v>
      </c>
      <c r="Q543" s="1">
        <v>232906</v>
      </c>
      <c r="R543" s="1">
        <v>45008</v>
      </c>
      <c r="S543" s="1" t="s">
        <v>4384</v>
      </c>
      <c r="T543" s="1"/>
      <c r="U543" s="156"/>
      <c r="V543" s="156"/>
      <c r="W543" s="156"/>
      <c r="X543" s="1" t="s">
        <v>21101</v>
      </c>
      <c r="AB543">
        <v>0</v>
      </c>
      <c r="AC543" s="1">
        <v>0</v>
      </c>
      <c r="AD543">
        <v>0</v>
      </c>
      <c r="AE543" s="1">
        <v>45006</v>
      </c>
    </row>
    <row r="544" spans="1:31" hidden="1">
      <c r="A544" s="1">
        <v>45006</v>
      </c>
      <c r="B544" s="16">
        <v>0.5</v>
      </c>
      <c r="C544">
        <v>112917</v>
      </c>
      <c r="D544" t="s">
        <v>101</v>
      </c>
      <c r="E544" s="4" t="s">
        <v>2856</v>
      </c>
      <c r="F544" t="s">
        <v>2861</v>
      </c>
      <c r="G544" s="138" t="s">
        <v>70</v>
      </c>
      <c r="H544" t="s">
        <v>4533</v>
      </c>
      <c r="I544" t="s">
        <v>4383</v>
      </c>
      <c r="J544" t="s">
        <v>509</v>
      </c>
      <c r="K544" t="s">
        <v>119</v>
      </c>
      <c r="L544" t="s">
        <v>2857</v>
      </c>
      <c r="M544" s="1">
        <v>45006</v>
      </c>
      <c r="N544" s="69">
        <v>0.50050925925925926</v>
      </c>
      <c r="P544" s="17">
        <v>2023</v>
      </c>
      <c r="Q544" s="1">
        <v>10050</v>
      </c>
      <c r="R544" s="1">
        <v>45006</v>
      </c>
      <c r="S544" s="1" t="s">
        <v>4384</v>
      </c>
      <c r="T544" s="1"/>
      <c r="U544" s="156"/>
      <c r="V544" s="156"/>
      <c r="W544" s="156"/>
      <c r="X544" s="1" t="s">
        <v>21101</v>
      </c>
      <c r="AB544">
        <v>0</v>
      </c>
      <c r="AC544" s="1">
        <v>0</v>
      </c>
      <c r="AD544">
        <v>0</v>
      </c>
      <c r="AE544" s="1">
        <v>45006</v>
      </c>
    </row>
    <row r="545" spans="1:31" hidden="1">
      <c r="A545" s="1">
        <v>45006</v>
      </c>
      <c r="B545" s="16">
        <v>0.52083333333333337</v>
      </c>
      <c r="C545">
        <v>112799</v>
      </c>
      <c r="D545" t="s">
        <v>99</v>
      </c>
      <c r="E545" s="4" t="s">
        <v>2090</v>
      </c>
      <c r="F545" t="s">
        <v>2095</v>
      </c>
      <c r="G545" s="138" t="s">
        <v>75</v>
      </c>
      <c r="H545" t="s">
        <v>2093</v>
      </c>
      <c r="I545" t="s">
        <v>4383</v>
      </c>
      <c r="J545" t="s">
        <v>231</v>
      </c>
      <c r="K545" t="s">
        <v>119</v>
      </c>
      <c r="M545" s="1"/>
      <c r="N545" s="69"/>
      <c r="P545" s="17">
        <v>2020</v>
      </c>
      <c r="Q545" s="1">
        <v>23273</v>
      </c>
      <c r="R545" s="1">
        <v>44999</v>
      </c>
      <c r="S545" s="1" t="s">
        <v>4384</v>
      </c>
      <c r="T545" s="1"/>
      <c r="U545" s="156"/>
      <c r="V545" s="156"/>
      <c r="W545" s="156"/>
      <c r="X545" s="1" t="s">
        <v>21101</v>
      </c>
      <c r="AB545" t="s">
        <v>21067</v>
      </c>
      <c r="AC545" s="1">
        <v>45000</v>
      </c>
      <c r="AD545" t="s">
        <v>21068</v>
      </c>
      <c r="AE545" s="1">
        <v>7</v>
      </c>
    </row>
    <row r="546" spans="1:31" hidden="1">
      <c r="A546" s="1">
        <v>45006</v>
      </c>
      <c r="B546" s="16">
        <v>0.54166666666666663</v>
      </c>
      <c r="C546">
        <v>112888</v>
      </c>
      <c r="D546" t="s">
        <v>97</v>
      </c>
      <c r="E546" s="4" t="s">
        <v>4534</v>
      </c>
      <c r="F546" t="s">
        <v>3730</v>
      </c>
      <c r="G546" s="138" t="s">
        <v>71</v>
      </c>
      <c r="H546" t="s">
        <v>4535</v>
      </c>
      <c r="I546" t="s">
        <v>4383</v>
      </c>
      <c r="J546" t="s">
        <v>295</v>
      </c>
      <c r="K546" t="s">
        <v>118</v>
      </c>
      <c r="M546" s="1"/>
      <c r="N546" s="69"/>
      <c r="O546">
        <v>112915</v>
      </c>
      <c r="P546" s="17">
        <v>2017</v>
      </c>
      <c r="Q546" s="1">
        <v>0</v>
      </c>
      <c r="R546" s="1" t="s">
        <v>4385</v>
      </c>
      <c r="S546" s="1"/>
      <c r="T546" s="1"/>
      <c r="U546" s="156"/>
      <c r="V546" s="156"/>
      <c r="W546" s="156"/>
      <c r="X546" s="1" t="s">
        <v>21101</v>
      </c>
      <c r="AB546" t="e">
        <v>#N/A</v>
      </c>
      <c r="AC546" s="1" t="e">
        <v>#N/A</v>
      </c>
      <c r="AD546" t="e">
        <v>#N/A</v>
      </c>
      <c r="AE546" s="1" t="e">
        <v>#N/A</v>
      </c>
    </row>
    <row r="547" spans="1:31" hidden="1">
      <c r="A547" s="1">
        <v>45006</v>
      </c>
      <c r="B547" s="16">
        <v>0.58333333333333337</v>
      </c>
      <c r="C547">
        <v>112907</v>
      </c>
      <c r="D547" t="s">
        <v>97</v>
      </c>
      <c r="E547" s="4" t="s">
        <v>2863</v>
      </c>
      <c r="F547" t="s">
        <v>4235</v>
      </c>
      <c r="G547" s="138" t="s">
        <v>70</v>
      </c>
      <c r="H547" t="s">
        <v>2866</v>
      </c>
      <c r="I547" t="s">
        <v>4383</v>
      </c>
      <c r="J547" t="s">
        <v>295</v>
      </c>
      <c r="K547" t="s">
        <v>119</v>
      </c>
      <c r="L547" t="s">
        <v>2864</v>
      </c>
      <c r="M547" s="1">
        <v>45006</v>
      </c>
      <c r="N547" s="69">
        <v>0.58315972222222223</v>
      </c>
      <c r="P547" s="17">
        <v>2018</v>
      </c>
      <c r="Q547" s="1">
        <v>49903</v>
      </c>
      <c r="R547" s="1">
        <v>45006</v>
      </c>
      <c r="S547" s="1" t="s">
        <v>4384</v>
      </c>
      <c r="T547" s="1"/>
      <c r="U547" s="156"/>
      <c r="V547" s="156"/>
      <c r="W547" s="156"/>
      <c r="X547" s="1" t="s">
        <v>21101</v>
      </c>
      <c r="AB547">
        <v>0</v>
      </c>
      <c r="AC547" s="1">
        <v>0</v>
      </c>
      <c r="AD547">
        <v>0</v>
      </c>
      <c r="AE547" s="1">
        <v>45006</v>
      </c>
    </row>
    <row r="548" spans="1:31">
      <c r="A548" s="1">
        <v>44993</v>
      </c>
      <c r="B548" s="16">
        <v>0.35416666666666669</v>
      </c>
      <c r="C548">
        <v>112411</v>
      </c>
      <c r="D548" t="s">
        <v>97</v>
      </c>
      <c r="E548" s="4" t="s">
        <v>3941</v>
      </c>
      <c r="F548" t="s">
        <v>3942</v>
      </c>
      <c r="G548" s="138" t="s">
        <v>1</v>
      </c>
      <c r="H548" t="s">
        <v>3943</v>
      </c>
      <c r="I548" t="s">
        <v>4383</v>
      </c>
      <c r="J548" t="s">
        <v>367</v>
      </c>
      <c r="K548" t="s">
        <v>120</v>
      </c>
      <c r="M548" s="1"/>
      <c r="N548" s="69"/>
      <c r="P548" s="17">
        <v>2007</v>
      </c>
      <c r="Q548" s="1">
        <v>297875</v>
      </c>
      <c r="R548" s="1">
        <v>44813</v>
      </c>
      <c r="S548" s="1" t="s">
        <v>4384</v>
      </c>
      <c r="T548" s="1"/>
      <c r="U548" s="156"/>
      <c r="V548" s="156"/>
      <c r="W548" s="156"/>
      <c r="X548" s="1" t="s">
        <v>21095</v>
      </c>
      <c r="AB548" t="s">
        <v>100</v>
      </c>
      <c r="AC548" s="1">
        <v>45009</v>
      </c>
      <c r="AD548" t="s">
        <v>21041</v>
      </c>
      <c r="AE548" s="1">
        <v>372</v>
      </c>
    </row>
    <row r="549" spans="1:31" hidden="1">
      <c r="A549" s="1">
        <v>45006</v>
      </c>
      <c r="B549" s="16">
        <v>0.64583333333333337</v>
      </c>
      <c r="C549">
        <v>112858</v>
      </c>
      <c r="D549" t="s">
        <v>97</v>
      </c>
      <c r="E549" s="4" t="s">
        <v>4125</v>
      </c>
      <c r="F549" t="s">
        <v>4126</v>
      </c>
      <c r="G549" s="138" t="s">
        <v>70</v>
      </c>
      <c r="H549" t="s">
        <v>4127</v>
      </c>
      <c r="I549" t="s">
        <v>4383</v>
      </c>
      <c r="J549" t="s">
        <v>231</v>
      </c>
      <c r="K549" t="s">
        <v>120</v>
      </c>
      <c r="L549" t="s">
        <v>4536</v>
      </c>
      <c r="M549" s="1">
        <v>45006</v>
      </c>
      <c r="N549" s="69">
        <v>0.63870370370370366</v>
      </c>
      <c r="P549" s="17">
        <v>2021</v>
      </c>
      <c r="Q549" s="1">
        <v>74685</v>
      </c>
      <c r="R549" s="1">
        <v>45006</v>
      </c>
      <c r="S549" s="1" t="s">
        <v>4384</v>
      </c>
      <c r="T549" s="1"/>
      <c r="U549" s="156"/>
      <c r="V549" s="156"/>
      <c r="W549" s="156"/>
      <c r="X549" s="1" t="s">
        <v>21101</v>
      </c>
      <c r="AB549">
        <v>0</v>
      </c>
      <c r="AC549" s="1">
        <v>0</v>
      </c>
      <c r="AD549">
        <v>0</v>
      </c>
      <c r="AE549" s="1">
        <v>45006</v>
      </c>
    </row>
    <row r="550" spans="1:31" hidden="1">
      <c r="A550" s="1">
        <v>45007</v>
      </c>
      <c r="B550" s="16">
        <v>0.33333333333333331</v>
      </c>
      <c r="C550">
        <v>112169</v>
      </c>
      <c r="D550" t="s">
        <v>101</v>
      </c>
      <c r="E550" s="4" t="s">
        <v>3205</v>
      </c>
      <c r="F550" t="s">
        <v>3210</v>
      </c>
      <c r="G550" s="138" t="s">
        <v>71</v>
      </c>
      <c r="H550" t="s">
        <v>3208</v>
      </c>
      <c r="I550" t="s">
        <v>4383</v>
      </c>
      <c r="J550" t="s">
        <v>295</v>
      </c>
      <c r="K550" t="s">
        <v>120</v>
      </c>
      <c r="M550" s="1"/>
      <c r="N550" s="69"/>
      <c r="O550">
        <v>112499</v>
      </c>
      <c r="P550" s="17">
        <v>2016</v>
      </c>
      <c r="Q550" s="1">
        <v>39409</v>
      </c>
      <c r="R550" s="1">
        <v>45008</v>
      </c>
      <c r="S550" s="1" t="s">
        <v>4384</v>
      </c>
      <c r="T550" s="1"/>
      <c r="U550" s="156"/>
      <c r="V550" s="156"/>
      <c r="W550" s="156"/>
      <c r="X550" s="1" t="s">
        <v>21095</v>
      </c>
      <c r="AB550" t="e">
        <v>#N/A</v>
      </c>
      <c r="AC550" s="1" t="e">
        <v>#N/A</v>
      </c>
      <c r="AD550" t="e">
        <v>#N/A</v>
      </c>
      <c r="AE550" s="1" t="e">
        <v>#N/A</v>
      </c>
    </row>
    <row r="551" spans="1:31" hidden="1">
      <c r="A551" s="1">
        <v>45007</v>
      </c>
      <c r="B551" s="16">
        <v>0.33333333333333331</v>
      </c>
      <c r="C551">
        <v>112782</v>
      </c>
      <c r="D551" t="s">
        <v>101</v>
      </c>
      <c r="E551" s="4" t="s">
        <v>4242</v>
      </c>
      <c r="F551" t="s">
        <v>3730</v>
      </c>
      <c r="G551" s="138" t="s">
        <v>70</v>
      </c>
      <c r="H551" t="s">
        <v>4243</v>
      </c>
      <c r="I551" t="s">
        <v>4383</v>
      </c>
      <c r="J551" t="s">
        <v>509</v>
      </c>
      <c r="K551" t="s">
        <v>119</v>
      </c>
      <c r="L551" t="s">
        <v>4537</v>
      </c>
      <c r="M551" s="1">
        <v>45007</v>
      </c>
      <c r="N551" s="69">
        <v>0.3429976851851852</v>
      </c>
      <c r="P551" s="17">
        <v>2021</v>
      </c>
      <c r="Q551" s="1">
        <v>14338</v>
      </c>
      <c r="R551" s="1">
        <v>45007</v>
      </c>
      <c r="S551" s="1" t="s">
        <v>4384</v>
      </c>
      <c r="T551" s="1"/>
      <c r="U551" s="156"/>
      <c r="V551" s="156"/>
      <c r="W551" s="156"/>
      <c r="X551" s="1" t="s">
        <v>21095</v>
      </c>
      <c r="AB551">
        <v>0</v>
      </c>
      <c r="AC551" s="1">
        <v>0</v>
      </c>
      <c r="AD551">
        <v>0</v>
      </c>
      <c r="AE551" s="1">
        <v>45007</v>
      </c>
    </row>
    <row r="552" spans="1:31" hidden="1">
      <c r="A552" s="1">
        <v>45007</v>
      </c>
      <c r="B552" s="16">
        <v>0.33333333333333331</v>
      </c>
      <c r="C552">
        <v>112865</v>
      </c>
      <c r="D552" t="s">
        <v>103</v>
      </c>
      <c r="E552" s="4" t="s">
        <v>2962</v>
      </c>
      <c r="F552" t="s">
        <v>2967</v>
      </c>
      <c r="G552" s="138" t="s">
        <v>69</v>
      </c>
      <c r="H552" t="s">
        <v>2965</v>
      </c>
      <c r="I552" t="s">
        <v>4383</v>
      </c>
      <c r="J552" t="s">
        <v>251</v>
      </c>
      <c r="K552" t="s">
        <v>118</v>
      </c>
      <c r="L552" t="s">
        <v>2963</v>
      </c>
      <c r="M552" s="1">
        <v>45007</v>
      </c>
      <c r="N552" s="69">
        <v>0.34497685185185184</v>
      </c>
      <c r="P552" s="17">
        <v>2017</v>
      </c>
      <c r="Q552" s="1">
        <v>97288</v>
      </c>
      <c r="R552" s="1">
        <v>45007</v>
      </c>
      <c r="S552" s="1" t="s">
        <v>4384</v>
      </c>
      <c r="T552" s="1"/>
      <c r="U552" s="156"/>
      <c r="V552" s="156"/>
      <c r="W552" s="156" t="s">
        <v>45</v>
      </c>
      <c r="X552" s="1" t="s">
        <v>21095</v>
      </c>
      <c r="AB552">
        <v>0</v>
      </c>
      <c r="AC552" s="1">
        <v>0</v>
      </c>
      <c r="AD552">
        <v>0</v>
      </c>
      <c r="AE552" s="1">
        <v>45007</v>
      </c>
    </row>
    <row r="553" spans="1:31" hidden="1">
      <c r="A553" s="1">
        <v>45007</v>
      </c>
      <c r="B553" s="16">
        <v>0.33333333333333331</v>
      </c>
      <c r="C553">
        <v>112909</v>
      </c>
      <c r="D553" t="s">
        <v>97</v>
      </c>
      <c r="E553" s="4" t="s">
        <v>3177</v>
      </c>
      <c r="F553" t="s">
        <v>3182</v>
      </c>
      <c r="G553" s="138" t="s">
        <v>70</v>
      </c>
      <c r="H553" t="s">
        <v>3180</v>
      </c>
      <c r="I553" t="s">
        <v>4383</v>
      </c>
      <c r="J553" t="s">
        <v>367</v>
      </c>
      <c r="K553" t="s">
        <v>120</v>
      </c>
      <c r="L553" t="s">
        <v>3178</v>
      </c>
      <c r="M553" s="1">
        <v>45007</v>
      </c>
      <c r="N553" s="69">
        <v>0.34339120370370368</v>
      </c>
      <c r="P553" s="17">
        <v>2014</v>
      </c>
      <c r="Q553" s="1">
        <v>72022</v>
      </c>
      <c r="R553" s="1">
        <v>45007</v>
      </c>
      <c r="S553" s="1"/>
      <c r="T553" s="1"/>
      <c r="U553" s="156"/>
      <c r="V553" s="156"/>
      <c r="W553" s="156"/>
      <c r="X553" s="1" t="s">
        <v>21095</v>
      </c>
      <c r="AB553">
        <v>0</v>
      </c>
      <c r="AC553" s="1">
        <v>0</v>
      </c>
      <c r="AD553">
        <v>0</v>
      </c>
      <c r="AE553" s="1">
        <v>45007</v>
      </c>
    </row>
    <row r="554" spans="1:31" hidden="1">
      <c r="A554" s="1">
        <v>45007</v>
      </c>
      <c r="B554" s="16">
        <v>0.34375</v>
      </c>
      <c r="C554">
        <v>112894</v>
      </c>
      <c r="D554" t="s">
        <v>101</v>
      </c>
      <c r="E554" s="4" t="s">
        <v>2969</v>
      </c>
      <c r="F554" t="s">
        <v>2973</v>
      </c>
      <c r="G554" s="138" t="s">
        <v>69</v>
      </c>
      <c r="H554" t="s">
        <v>294</v>
      </c>
      <c r="I554" t="s">
        <v>4383</v>
      </c>
      <c r="J554" t="s">
        <v>410</v>
      </c>
      <c r="K554" t="s">
        <v>120</v>
      </c>
      <c r="L554" t="s">
        <v>2970</v>
      </c>
      <c r="M554" s="1">
        <v>45007</v>
      </c>
      <c r="N554" s="69">
        <v>0.35542824074074075</v>
      </c>
      <c r="P554" s="17">
        <v>2022</v>
      </c>
      <c r="Q554" s="1">
        <v>80638</v>
      </c>
      <c r="R554" s="1">
        <v>45007</v>
      </c>
      <c r="S554" s="1" t="s">
        <v>4384</v>
      </c>
      <c r="T554" s="1"/>
      <c r="U554" s="156"/>
      <c r="V554" s="156"/>
      <c r="W554" s="156" t="s">
        <v>45</v>
      </c>
      <c r="X554" s="1" t="s">
        <v>21095</v>
      </c>
      <c r="AB554">
        <v>0</v>
      </c>
      <c r="AC554" s="1">
        <v>0</v>
      </c>
      <c r="AD554">
        <v>0</v>
      </c>
      <c r="AE554" s="1">
        <v>45007</v>
      </c>
    </row>
    <row r="555" spans="1:31" hidden="1">
      <c r="A555" s="1">
        <v>45007</v>
      </c>
      <c r="B555" s="16">
        <v>0.34375</v>
      </c>
      <c r="C555">
        <v>112921</v>
      </c>
      <c r="D555" t="s">
        <v>101</v>
      </c>
      <c r="E555" s="4" t="s">
        <v>2981</v>
      </c>
      <c r="F555" t="s">
        <v>2986</v>
      </c>
      <c r="G555" s="138" t="s">
        <v>69</v>
      </c>
      <c r="H555" t="s">
        <v>2984</v>
      </c>
      <c r="I555" t="s">
        <v>4383</v>
      </c>
      <c r="J555" t="s">
        <v>310</v>
      </c>
      <c r="K555" t="s">
        <v>119</v>
      </c>
      <c r="L555" t="s">
        <v>2982</v>
      </c>
      <c r="M555" s="1">
        <v>45007</v>
      </c>
      <c r="N555" s="69">
        <v>0.35857638888888888</v>
      </c>
      <c r="P555" s="17">
        <v>2022</v>
      </c>
      <c r="Q555" s="1">
        <v>9885</v>
      </c>
      <c r="R555" s="1">
        <v>45007</v>
      </c>
      <c r="S555" s="1" t="s">
        <v>4384</v>
      </c>
      <c r="T555" s="1"/>
      <c r="U555" s="156"/>
      <c r="V555" s="156"/>
      <c r="W555" s="156"/>
      <c r="X555" s="1" t="s">
        <v>21095</v>
      </c>
      <c r="AB555">
        <v>0</v>
      </c>
      <c r="AC555" s="1">
        <v>0</v>
      </c>
      <c r="AD555">
        <v>0</v>
      </c>
      <c r="AE555" s="1">
        <v>45007</v>
      </c>
    </row>
    <row r="556" spans="1:31" hidden="1">
      <c r="A556" s="1">
        <v>45007</v>
      </c>
      <c r="B556" s="16">
        <v>0.34375</v>
      </c>
      <c r="C556">
        <v>112975</v>
      </c>
      <c r="D556" t="s">
        <v>101</v>
      </c>
      <c r="E556" s="4" t="s">
        <v>2975</v>
      </c>
      <c r="F556" t="s">
        <v>4538</v>
      </c>
      <c r="G556" s="138" t="s">
        <v>70</v>
      </c>
      <c r="H556" t="s">
        <v>4539</v>
      </c>
      <c r="I556" t="s">
        <v>4540</v>
      </c>
      <c r="J556" t="s">
        <v>1038</v>
      </c>
      <c r="K556" t="s">
        <v>118</v>
      </c>
      <c r="L556" t="s">
        <v>2976</v>
      </c>
      <c r="M556" s="1">
        <v>45007</v>
      </c>
      <c r="N556" s="69">
        <v>0.35254629629629625</v>
      </c>
      <c r="P556" s="17">
        <v>2022</v>
      </c>
      <c r="Q556" s="1">
        <v>20242</v>
      </c>
      <c r="R556" s="1">
        <v>45007</v>
      </c>
      <c r="S556" s="1" t="s">
        <v>4384</v>
      </c>
      <c r="T556" s="1"/>
      <c r="U556" s="156"/>
      <c r="V556" s="156"/>
      <c r="W556" s="156"/>
      <c r="X556" s="1" t="s">
        <v>21095</v>
      </c>
      <c r="AB556" t="e">
        <v>#N/A</v>
      </c>
      <c r="AC556" s="1" t="e">
        <v>#N/A</v>
      </c>
      <c r="AD556" t="e">
        <v>#N/A</v>
      </c>
      <c r="AE556" s="1" t="e">
        <v>#N/A</v>
      </c>
    </row>
    <row r="557" spans="1:31">
      <c r="A557" s="1">
        <v>44993</v>
      </c>
      <c r="B557" s="16">
        <v>0.35416666666666669</v>
      </c>
      <c r="C557">
        <v>112521</v>
      </c>
      <c r="D557" t="s">
        <v>101</v>
      </c>
      <c r="E557" s="4" t="s">
        <v>3945</v>
      </c>
      <c r="F557" t="s">
        <v>3946</v>
      </c>
      <c r="G557" s="138" t="s">
        <v>1</v>
      </c>
      <c r="H557" t="s">
        <v>3947</v>
      </c>
      <c r="I557" t="s">
        <v>4383</v>
      </c>
      <c r="J557" t="s">
        <v>295</v>
      </c>
      <c r="K557" t="s">
        <v>119</v>
      </c>
      <c r="M557" s="1"/>
      <c r="N557" s="69"/>
      <c r="P557" s="17">
        <v>2012</v>
      </c>
      <c r="Q557" s="1">
        <v>119358</v>
      </c>
      <c r="R557" s="1">
        <v>44427</v>
      </c>
      <c r="S557" s="1" t="s">
        <v>4384</v>
      </c>
      <c r="T557" s="1"/>
      <c r="U557" s="156"/>
      <c r="V557" s="156"/>
      <c r="W557" s="156"/>
      <c r="X557" s="1" t="s">
        <v>21095</v>
      </c>
      <c r="AB557" t="s">
        <v>100</v>
      </c>
      <c r="AC557" s="1">
        <v>44991</v>
      </c>
      <c r="AD557" t="s">
        <v>21042</v>
      </c>
      <c r="AE557" s="1">
        <v>2</v>
      </c>
    </row>
    <row r="558" spans="1:31" hidden="1">
      <c r="A558" s="1">
        <v>45007</v>
      </c>
      <c r="B558" s="16">
        <v>0.35416666666666669</v>
      </c>
      <c r="C558">
        <v>112868</v>
      </c>
      <c r="D558" t="s">
        <v>99</v>
      </c>
      <c r="E558" s="4" t="s">
        <v>2988</v>
      </c>
      <c r="F558" t="s">
        <v>3730</v>
      </c>
      <c r="G558" s="138" t="s">
        <v>69</v>
      </c>
      <c r="H558" t="s">
        <v>2991</v>
      </c>
      <c r="I558" t="s">
        <v>4383</v>
      </c>
      <c r="J558" t="s">
        <v>359</v>
      </c>
      <c r="K558" t="s">
        <v>119</v>
      </c>
      <c r="L558" t="s">
        <v>2989</v>
      </c>
      <c r="M558" s="1">
        <v>45007</v>
      </c>
      <c r="N558" s="69">
        <v>0.36582175925925925</v>
      </c>
      <c r="P558" s="17">
        <v>2017</v>
      </c>
      <c r="Q558" s="1">
        <v>106318</v>
      </c>
      <c r="R558" s="1">
        <v>45007</v>
      </c>
      <c r="S558" s="1" t="s">
        <v>4384</v>
      </c>
      <c r="T558" s="1"/>
      <c r="U558" s="156"/>
      <c r="V558" s="156"/>
      <c r="W558" s="156"/>
      <c r="X558" s="1" t="s">
        <v>21095</v>
      </c>
      <c r="AB558">
        <v>0</v>
      </c>
      <c r="AC558" s="1">
        <v>0</v>
      </c>
      <c r="AD558">
        <v>0</v>
      </c>
      <c r="AE558" s="1">
        <v>45007</v>
      </c>
    </row>
    <row r="559" spans="1:31" hidden="1">
      <c r="A559" s="1">
        <v>45007</v>
      </c>
      <c r="B559" s="16">
        <v>0.35416666666666669</v>
      </c>
      <c r="C559">
        <v>112884</v>
      </c>
      <c r="D559" t="s">
        <v>97</v>
      </c>
      <c r="E559" s="4" t="s">
        <v>2995</v>
      </c>
      <c r="F559" t="s">
        <v>3000</v>
      </c>
      <c r="G559" s="138" t="s">
        <v>69</v>
      </c>
      <c r="H559" t="s">
        <v>2998</v>
      </c>
      <c r="I559" t="s">
        <v>4383</v>
      </c>
      <c r="J559" t="s">
        <v>517</v>
      </c>
      <c r="K559" t="s">
        <v>120</v>
      </c>
      <c r="L559" t="s">
        <v>2996</v>
      </c>
      <c r="M559" s="1">
        <v>45007</v>
      </c>
      <c r="N559" s="69">
        <v>0.36659722222222224</v>
      </c>
      <c r="P559" s="17">
        <v>2008</v>
      </c>
      <c r="Q559" s="1">
        <v>319701</v>
      </c>
      <c r="R559" s="1">
        <v>45007</v>
      </c>
      <c r="S559" s="1" t="s">
        <v>4384</v>
      </c>
      <c r="T559" s="1"/>
      <c r="U559" s="156"/>
      <c r="V559" s="156"/>
      <c r="W559" s="156"/>
      <c r="X559" s="1" t="s">
        <v>21095</v>
      </c>
      <c r="AB559">
        <v>0</v>
      </c>
      <c r="AC559" s="1">
        <v>0</v>
      </c>
      <c r="AD559">
        <v>0</v>
      </c>
      <c r="AE559" s="1">
        <v>45007</v>
      </c>
    </row>
    <row r="560" spans="1:31" hidden="1">
      <c r="A560" s="1">
        <v>45007</v>
      </c>
      <c r="B560" s="16">
        <v>0.36458333333333331</v>
      </c>
      <c r="C560">
        <v>112934</v>
      </c>
      <c r="D560" t="s">
        <v>99</v>
      </c>
      <c r="E560" s="4" t="s">
        <v>3240</v>
      </c>
      <c r="F560" t="s">
        <v>3244</v>
      </c>
      <c r="G560" s="138" t="s">
        <v>71</v>
      </c>
      <c r="H560" t="s">
        <v>707</v>
      </c>
      <c r="I560" t="s">
        <v>4383</v>
      </c>
      <c r="J560" t="s">
        <v>251</v>
      </c>
      <c r="K560" t="s">
        <v>118</v>
      </c>
      <c r="M560" s="1"/>
      <c r="N560" s="69"/>
      <c r="O560">
        <v>112998</v>
      </c>
      <c r="P560" s="17">
        <v>2022</v>
      </c>
      <c r="Q560" s="1">
        <v>40574</v>
      </c>
      <c r="R560" s="1">
        <v>45008</v>
      </c>
      <c r="S560" s="1" t="s">
        <v>4384</v>
      </c>
      <c r="T560" s="1"/>
      <c r="U560" s="156"/>
      <c r="V560" s="156"/>
      <c r="W560" s="156" t="s">
        <v>45</v>
      </c>
      <c r="X560" s="1" t="s">
        <v>21095</v>
      </c>
      <c r="AB560" t="s">
        <v>19950</v>
      </c>
      <c r="AC560" s="1">
        <v>45007</v>
      </c>
      <c r="AD560" t="s">
        <v>21046</v>
      </c>
      <c r="AE560" s="1">
        <v>8</v>
      </c>
    </row>
    <row r="561" spans="1:31" hidden="1">
      <c r="A561" s="1">
        <v>45007</v>
      </c>
      <c r="B561" s="16">
        <v>0.36458333333333331</v>
      </c>
      <c r="C561">
        <v>112947</v>
      </c>
      <c r="D561" t="s">
        <v>99</v>
      </c>
      <c r="E561" s="4" t="s">
        <v>3184</v>
      </c>
      <c r="F561" t="s">
        <v>3189</v>
      </c>
      <c r="G561" s="138" t="s">
        <v>69</v>
      </c>
      <c r="H561" t="s">
        <v>4249</v>
      </c>
      <c r="I561" t="s">
        <v>4383</v>
      </c>
      <c r="J561" t="s">
        <v>244</v>
      </c>
      <c r="K561" t="s">
        <v>120</v>
      </c>
      <c r="L561" t="s">
        <v>3185</v>
      </c>
      <c r="M561" s="1">
        <v>45007</v>
      </c>
      <c r="N561" s="69">
        <v>0.37829861111111113</v>
      </c>
      <c r="P561" s="17">
        <v>2021</v>
      </c>
      <c r="Q561" s="1">
        <v>50644</v>
      </c>
      <c r="R561" s="1">
        <v>45007</v>
      </c>
      <c r="S561" s="1" t="s">
        <v>4384</v>
      </c>
      <c r="T561" s="1"/>
      <c r="U561" s="156"/>
      <c r="V561" s="156"/>
      <c r="W561" s="156" t="s">
        <v>45</v>
      </c>
      <c r="X561" s="1" t="s">
        <v>21095</v>
      </c>
      <c r="AB561">
        <v>0</v>
      </c>
      <c r="AC561" s="1">
        <v>0</v>
      </c>
      <c r="AD561">
        <v>0</v>
      </c>
      <c r="AE561" s="1">
        <v>45007</v>
      </c>
    </row>
    <row r="562" spans="1:31" hidden="1">
      <c r="A562" s="1">
        <v>45007</v>
      </c>
      <c r="B562" s="16">
        <v>0.375</v>
      </c>
      <c r="C562">
        <v>112059</v>
      </c>
      <c r="D562" t="s">
        <v>101</v>
      </c>
      <c r="E562" s="4" t="s">
        <v>3018</v>
      </c>
      <c r="F562" t="s">
        <v>3023</v>
      </c>
      <c r="G562" s="138" t="s">
        <v>69</v>
      </c>
      <c r="H562" t="s">
        <v>3021</v>
      </c>
      <c r="I562" t="s">
        <v>4383</v>
      </c>
      <c r="J562" t="s">
        <v>295</v>
      </c>
      <c r="K562" t="s">
        <v>118</v>
      </c>
      <c r="L562" t="s">
        <v>3019</v>
      </c>
      <c r="M562" s="1">
        <v>45007</v>
      </c>
      <c r="N562" s="69">
        <v>0.38922453703703702</v>
      </c>
      <c r="P562" s="17">
        <v>2014</v>
      </c>
      <c r="Q562" s="1">
        <v>85797</v>
      </c>
      <c r="R562" s="1">
        <v>45007</v>
      </c>
      <c r="S562" s="1" t="s">
        <v>4384</v>
      </c>
      <c r="T562" s="1"/>
      <c r="U562" s="156"/>
      <c r="V562" s="156"/>
      <c r="W562" s="156"/>
      <c r="X562" s="1" t="s">
        <v>21095</v>
      </c>
      <c r="AB562">
        <v>0</v>
      </c>
      <c r="AC562" s="1">
        <v>0</v>
      </c>
      <c r="AD562">
        <v>0</v>
      </c>
      <c r="AE562" s="1">
        <v>45007</v>
      </c>
    </row>
    <row r="563" spans="1:31" hidden="1">
      <c r="A563" s="1">
        <v>45007</v>
      </c>
      <c r="B563" s="16">
        <v>0.375</v>
      </c>
      <c r="C563">
        <v>112798</v>
      </c>
      <c r="D563" t="s">
        <v>101</v>
      </c>
      <c r="E563" s="4" t="s">
        <v>4251</v>
      </c>
      <c r="F563" t="s">
        <v>4252</v>
      </c>
      <c r="G563" s="138" t="s">
        <v>75</v>
      </c>
      <c r="H563" t="s">
        <v>4253</v>
      </c>
      <c r="I563" t="s">
        <v>4383</v>
      </c>
      <c r="J563" t="s">
        <v>310</v>
      </c>
      <c r="K563" t="s">
        <v>119</v>
      </c>
      <c r="M563" s="1"/>
      <c r="N563" s="69"/>
      <c r="P563" s="17">
        <v>2019</v>
      </c>
      <c r="Q563" s="1">
        <v>54215</v>
      </c>
      <c r="R563" s="1">
        <v>44536</v>
      </c>
      <c r="S563" s="1" t="s">
        <v>4384</v>
      </c>
      <c r="T563" s="1"/>
      <c r="U563" s="156"/>
      <c r="V563" s="156"/>
      <c r="W563" s="156"/>
      <c r="X563" s="1" t="s">
        <v>21095</v>
      </c>
      <c r="AB563" t="s">
        <v>21067</v>
      </c>
      <c r="AC563" s="1">
        <v>44999</v>
      </c>
      <c r="AD563" t="s">
        <v>21071</v>
      </c>
      <c r="AE563" s="1">
        <v>8</v>
      </c>
    </row>
    <row r="564" spans="1:31" hidden="1">
      <c r="A564" s="1">
        <v>45007</v>
      </c>
      <c r="B564" s="16">
        <v>0.375</v>
      </c>
      <c r="C564">
        <v>112867</v>
      </c>
      <c r="D564" t="s">
        <v>97</v>
      </c>
      <c r="E564" s="4" t="s">
        <v>4541</v>
      </c>
      <c r="F564" t="s">
        <v>3730</v>
      </c>
      <c r="G564" s="138" t="s">
        <v>75</v>
      </c>
      <c r="H564" t="s">
        <v>4542</v>
      </c>
      <c r="I564" t="s">
        <v>4383</v>
      </c>
      <c r="J564" t="s">
        <v>251</v>
      </c>
      <c r="K564" t="s">
        <v>120</v>
      </c>
      <c r="M564" s="1"/>
      <c r="N564" s="69"/>
      <c r="P564" s="17">
        <v>2021</v>
      </c>
      <c r="Q564" s="1">
        <v>0</v>
      </c>
      <c r="R564" s="1" t="s">
        <v>4385</v>
      </c>
      <c r="S564" s="1" t="s">
        <v>4384</v>
      </c>
      <c r="T564" s="1"/>
      <c r="U564" s="156"/>
      <c r="V564" s="156"/>
      <c r="W564" s="156"/>
      <c r="X564" s="1" t="s">
        <v>21095</v>
      </c>
      <c r="AB564" t="e">
        <v>#N/A</v>
      </c>
      <c r="AC564" s="1" t="e">
        <v>#N/A</v>
      </c>
      <c r="AD564" t="e">
        <v>#N/A</v>
      </c>
      <c r="AE564" s="1" t="e">
        <v>#N/A</v>
      </c>
    </row>
    <row r="565" spans="1:31" hidden="1">
      <c r="A565" s="1">
        <v>45007</v>
      </c>
      <c r="B565" s="16">
        <v>0.39583333333333331</v>
      </c>
      <c r="C565">
        <v>112875</v>
      </c>
      <c r="D565" t="s">
        <v>101</v>
      </c>
      <c r="E565" s="4" t="s">
        <v>3033</v>
      </c>
      <c r="F565" t="s">
        <v>3038</v>
      </c>
      <c r="G565" s="138" t="s">
        <v>70</v>
      </c>
      <c r="H565" t="s">
        <v>3036</v>
      </c>
      <c r="I565" t="s">
        <v>4383</v>
      </c>
      <c r="J565" t="s">
        <v>266</v>
      </c>
      <c r="K565" t="s">
        <v>120</v>
      </c>
      <c r="L565" t="s">
        <v>3034</v>
      </c>
      <c r="M565" s="1">
        <v>45007</v>
      </c>
      <c r="N565" s="69">
        <v>0.40285879629629634</v>
      </c>
      <c r="P565" s="17">
        <v>2021</v>
      </c>
      <c r="Q565" s="1">
        <v>129915</v>
      </c>
      <c r="R565" s="1">
        <v>45007</v>
      </c>
      <c r="S565" s="1" t="s">
        <v>4384</v>
      </c>
      <c r="T565" s="1"/>
      <c r="U565" s="156"/>
      <c r="V565" s="156"/>
      <c r="W565" s="156" t="s">
        <v>45</v>
      </c>
      <c r="X565" s="1" t="s">
        <v>21095</v>
      </c>
      <c r="AB565">
        <v>0</v>
      </c>
      <c r="AC565" s="1">
        <v>0</v>
      </c>
      <c r="AD565">
        <v>0</v>
      </c>
      <c r="AE565" s="1">
        <v>45007</v>
      </c>
    </row>
    <row r="566" spans="1:31" hidden="1">
      <c r="A566" s="1">
        <v>45007</v>
      </c>
      <c r="B566" s="16">
        <v>0.39583333333333331</v>
      </c>
      <c r="C566">
        <v>112925</v>
      </c>
      <c r="D566" t="s">
        <v>97</v>
      </c>
      <c r="E566" s="4" t="s">
        <v>3040</v>
      </c>
      <c r="F566" t="s">
        <v>3045</v>
      </c>
      <c r="G566" s="138" t="s">
        <v>70</v>
      </c>
      <c r="H566" t="s">
        <v>4543</v>
      </c>
      <c r="I566" t="s">
        <v>4544</v>
      </c>
      <c r="J566" t="s">
        <v>231</v>
      </c>
      <c r="K566" t="s">
        <v>119</v>
      </c>
      <c r="L566" t="s">
        <v>3041</v>
      </c>
      <c r="M566" s="1">
        <v>45007</v>
      </c>
      <c r="N566" s="69">
        <v>0.4051967592592593</v>
      </c>
      <c r="P566" s="17">
        <v>2019</v>
      </c>
      <c r="Q566" s="1">
        <v>55006</v>
      </c>
      <c r="R566" s="1">
        <v>45007</v>
      </c>
      <c r="S566" s="1" t="s">
        <v>4384</v>
      </c>
      <c r="T566" s="1"/>
      <c r="U566" s="156"/>
      <c r="V566" s="156"/>
      <c r="W566" s="156"/>
      <c r="X566" s="1" t="s">
        <v>21095</v>
      </c>
      <c r="AB566">
        <v>0</v>
      </c>
      <c r="AC566" s="1">
        <v>0</v>
      </c>
      <c r="AD566">
        <v>0</v>
      </c>
      <c r="AE566" s="1">
        <v>45007</v>
      </c>
    </row>
    <row r="567" spans="1:31" hidden="1">
      <c r="A567" s="1">
        <v>45007</v>
      </c>
      <c r="B567" s="16">
        <v>0.39583333333333331</v>
      </c>
      <c r="C567">
        <v>112937</v>
      </c>
      <c r="D567" t="s">
        <v>101</v>
      </c>
      <c r="E567" s="4" t="s">
        <v>3026</v>
      </c>
      <c r="F567" t="s">
        <v>4256</v>
      </c>
      <c r="G567" s="138" t="s">
        <v>70</v>
      </c>
      <c r="H567" t="s">
        <v>3029</v>
      </c>
      <c r="I567" t="s">
        <v>4383</v>
      </c>
      <c r="J567" t="s">
        <v>295</v>
      </c>
      <c r="K567" t="s">
        <v>118</v>
      </c>
      <c r="L567" t="s">
        <v>3027</v>
      </c>
      <c r="M567" s="1">
        <v>45007</v>
      </c>
      <c r="N567" s="69">
        <v>0.40049768518518519</v>
      </c>
      <c r="P567" s="17">
        <v>2017</v>
      </c>
      <c r="Q567" s="1">
        <v>75970</v>
      </c>
      <c r="R567" s="1">
        <v>45007</v>
      </c>
      <c r="S567" s="1" t="s">
        <v>4384</v>
      </c>
      <c r="T567" s="1"/>
      <c r="U567" s="156"/>
      <c r="V567" s="156"/>
      <c r="W567" s="156" t="s">
        <v>45</v>
      </c>
      <c r="X567" s="1" t="s">
        <v>21095</v>
      </c>
      <c r="AB567">
        <v>0</v>
      </c>
      <c r="AC567" s="1">
        <v>0</v>
      </c>
      <c r="AD567">
        <v>0</v>
      </c>
      <c r="AE567" s="1">
        <v>45007</v>
      </c>
    </row>
    <row r="568" spans="1:31" hidden="1">
      <c r="A568" s="1">
        <v>45007</v>
      </c>
      <c r="B568" s="16">
        <v>0.41666666666666669</v>
      </c>
      <c r="C568">
        <v>112403</v>
      </c>
      <c r="D568" t="s">
        <v>97</v>
      </c>
      <c r="E568" s="4" t="s">
        <v>3143</v>
      </c>
      <c r="F568" t="s">
        <v>3148</v>
      </c>
      <c r="G568" s="138" t="s">
        <v>70</v>
      </c>
      <c r="H568" t="s">
        <v>4545</v>
      </c>
      <c r="I568" t="s">
        <v>4383</v>
      </c>
      <c r="J568" t="s">
        <v>274</v>
      </c>
      <c r="K568" t="s">
        <v>119</v>
      </c>
      <c r="L568" t="s">
        <v>3144</v>
      </c>
      <c r="M568" s="1">
        <v>45006</v>
      </c>
      <c r="N568" s="69">
        <v>0.77765046296296303</v>
      </c>
      <c r="P568" s="17">
        <v>2022</v>
      </c>
      <c r="Q568" s="1">
        <v>9058</v>
      </c>
      <c r="R568" s="1">
        <v>45006</v>
      </c>
      <c r="S568" s="1" t="s">
        <v>4384</v>
      </c>
      <c r="T568" s="1"/>
      <c r="U568" s="156" t="s">
        <v>64</v>
      </c>
      <c r="V568" s="156"/>
      <c r="W568" s="156"/>
      <c r="X568" s="1" t="s">
        <v>21095</v>
      </c>
      <c r="AB568">
        <v>0</v>
      </c>
      <c r="AC568" s="1">
        <v>0</v>
      </c>
      <c r="AD568">
        <v>0</v>
      </c>
      <c r="AE568" s="1">
        <v>45007</v>
      </c>
    </row>
    <row r="569" spans="1:31" hidden="1">
      <c r="A569" s="1">
        <v>45007</v>
      </c>
      <c r="B569" s="16">
        <v>0.41666666666666669</v>
      </c>
      <c r="C569">
        <v>112825</v>
      </c>
      <c r="D569" t="s">
        <v>97</v>
      </c>
      <c r="E569" s="4" t="s">
        <v>4259</v>
      </c>
      <c r="F569" t="s">
        <v>4260</v>
      </c>
      <c r="G569" s="138" t="s">
        <v>69</v>
      </c>
      <c r="H569" t="s">
        <v>4261</v>
      </c>
      <c r="I569" t="s">
        <v>4383</v>
      </c>
      <c r="J569" t="s">
        <v>266</v>
      </c>
      <c r="K569" t="s">
        <v>118</v>
      </c>
      <c r="L569" t="s">
        <v>4546</v>
      </c>
      <c r="M569" s="1">
        <v>45007</v>
      </c>
      <c r="N569" s="69">
        <v>0.44802083333333331</v>
      </c>
      <c r="P569" s="17">
        <v>2019</v>
      </c>
      <c r="Q569" s="1">
        <v>22394</v>
      </c>
      <c r="R569" s="1">
        <v>45007</v>
      </c>
      <c r="S569" s="1" t="s">
        <v>4384</v>
      </c>
      <c r="T569" s="1"/>
      <c r="U569" s="156"/>
      <c r="V569" s="156"/>
      <c r="W569" s="156"/>
      <c r="X569" s="1" t="s">
        <v>21095</v>
      </c>
      <c r="AB569">
        <v>0</v>
      </c>
      <c r="AC569" s="1">
        <v>0</v>
      </c>
      <c r="AD569">
        <v>0</v>
      </c>
      <c r="AE569" s="1">
        <v>45007</v>
      </c>
    </row>
    <row r="570" spans="1:31" hidden="1">
      <c r="A570" s="1">
        <v>45007</v>
      </c>
      <c r="B570" s="16">
        <v>0.41666666666666669</v>
      </c>
      <c r="C570">
        <v>112899</v>
      </c>
      <c r="D570" t="s">
        <v>101</v>
      </c>
      <c r="E570" s="4" t="s">
        <v>3382</v>
      </c>
      <c r="F570" t="s">
        <v>3387</v>
      </c>
      <c r="G570" s="138" t="s">
        <v>70</v>
      </c>
      <c r="H570" t="s">
        <v>3385</v>
      </c>
      <c r="I570" t="s">
        <v>4383</v>
      </c>
      <c r="J570" t="s">
        <v>367</v>
      </c>
      <c r="K570" t="s">
        <v>120</v>
      </c>
      <c r="L570" t="s">
        <v>3383</v>
      </c>
      <c r="M570" s="1">
        <v>45007</v>
      </c>
      <c r="N570" s="69">
        <v>0.4152777777777778</v>
      </c>
      <c r="P570" s="17">
        <v>2018</v>
      </c>
      <c r="Q570" s="1">
        <v>83356</v>
      </c>
      <c r="R570" s="1">
        <v>45007</v>
      </c>
      <c r="S570" s="1" t="s">
        <v>4384</v>
      </c>
      <c r="T570" s="1"/>
      <c r="U570" s="156"/>
      <c r="V570" s="156"/>
      <c r="W570" s="156"/>
      <c r="X570" s="1" t="s">
        <v>21095</v>
      </c>
      <c r="AB570">
        <v>0</v>
      </c>
      <c r="AC570" s="1">
        <v>0</v>
      </c>
      <c r="AD570">
        <v>0</v>
      </c>
      <c r="AE570" s="1">
        <v>45007</v>
      </c>
    </row>
    <row r="571" spans="1:31" hidden="1">
      <c r="A571" s="1">
        <v>45007</v>
      </c>
      <c r="B571" s="16">
        <v>0.4375</v>
      </c>
      <c r="C571">
        <v>112772</v>
      </c>
      <c r="D571" t="s">
        <v>97</v>
      </c>
      <c r="E571" s="4" t="s">
        <v>3150</v>
      </c>
      <c r="F571" t="s">
        <v>3155</v>
      </c>
      <c r="G571" s="138" t="s">
        <v>70</v>
      </c>
      <c r="H571" t="s">
        <v>3153</v>
      </c>
      <c r="I571" t="s">
        <v>4383</v>
      </c>
      <c r="J571" t="s">
        <v>215</v>
      </c>
      <c r="K571" t="s">
        <v>119</v>
      </c>
      <c r="L571" t="s">
        <v>3151</v>
      </c>
      <c r="M571" s="1">
        <v>45006</v>
      </c>
      <c r="N571" s="69">
        <v>0.78141203703703699</v>
      </c>
      <c r="P571" s="17">
        <v>2020</v>
      </c>
      <c r="Q571" s="1">
        <v>36327</v>
      </c>
      <c r="R571" s="1">
        <v>45006</v>
      </c>
      <c r="S571" s="1" t="s">
        <v>4384</v>
      </c>
      <c r="T571" s="1"/>
      <c r="U571" s="156" t="s">
        <v>64</v>
      </c>
      <c r="V571" s="156"/>
      <c r="W571" s="156"/>
      <c r="X571" s="1" t="s">
        <v>21095</v>
      </c>
      <c r="AB571">
        <v>0</v>
      </c>
      <c r="AC571" s="1">
        <v>0</v>
      </c>
      <c r="AD571">
        <v>0</v>
      </c>
      <c r="AE571" s="1">
        <v>45007</v>
      </c>
    </row>
    <row r="572" spans="1:31" hidden="1">
      <c r="A572" s="1">
        <v>45007</v>
      </c>
      <c r="B572" s="16">
        <v>0.4375</v>
      </c>
      <c r="C572">
        <v>112886</v>
      </c>
      <c r="D572" t="s">
        <v>99</v>
      </c>
      <c r="E572" s="4" t="s">
        <v>3292</v>
      </c>
      <c r="F572" t="s">
        <v>3730</v>
      </c>
      <c r="G572" s="138" t="s">
        <v>71</v>
      </c>
      <c r="H572" t="s">
        <v>3295</v>
      </c>
      <c r="I572" t="s">
        <v>4383</v>
      </c>
      <c r="J572" t="s">
        <v>223</v>
      </c>
      <c r="K572" t="s">
        <v>120</v>
      </c>
      <c r="M572" s="1"/>
      <c r="N572" s="69"/>
      <c r="O572">
        <v>112978</v>
      </c>
      <c r="P572" s="17">
        <v>2022</v>
      </c>
      <c r="Q572" s="1">
        <v>10276</v>
      </c>
      <c r="R572" s="1">
        <v>45008</v>
      </c>
      <c r="S572" s="1" t="s">
        <v>4384</v>
      </c>
      <c r="T572" s="1"/>
      <c r="U572" s="156"/>
      <c r="V572" s="156"/>
      <c r="W572" s="156" t="s">
        <v>45</v>
      </c>
      <c r="X572" s="1" t="s">
        <v>21095</v>
      </c>
      <c r="AB572" t="s">
        <v>19950</v>
      </c>
      <c r="AC572" s="1">
        <v>45007</v>
      </c>
      <c r="AD572" t="s">
        <v>21032</v>
      </c>
      <c r="AE572" s="1">
        <v>6</v>
      </c>
    </row>
    <row r="573" spans="1:31" hidden="1">
      <c r="A573" s="1">
        <v>45007</v>
      </c>
      <c r="B573" s="16">
        <v>0.4375</v>
      </c>
      <c r="C573">
        <v>112904</v>
      </c>
      <c r="D573" t="s">
        <v>97</v>
      </c>
      <c r="E573" s="4" t="s">
        <v>4264</v>
      </c>
      <c r="F573" t="s">
        <v>4265</v>
      </c>
      <c r="G573" s="138" t="s">
        <v>69</v>
      </c>
      <c r="H573" t="s">
        <v>4266</v>
      </c>
      <c r="I573" t="s">
        <v>4383</v>
      </c>
      <c r="J573" t="s">
        <v>274</v>
      </c>
      <c r="K573" t="s">
        <v>118</v>
      </c>
      <c r="L573" t="s">
        <v>4547</v>
      </c>
      <c r="M573" s="1">
        <v>45007</v>
      </c>
      <c r="N573" s="69">
        <v>0.46195601851851853</v>
      </c>
      <c r="P573" s="17">
        <v>2022</v>
      </c>
      <c r="Q573" s="1">
        <v>18696</v>
      </c>
      <c r="R573" s="1">
        <v>45007</v>
      </c>
      <c r="S573" s="1" t="s">
        <v>4384</v>
      </c>
      <c r="T573" s="1"/>
      <c r="U573" s="156"/>
      <c r="V573" s="156"/>
      <c r="W573" s="156"/>
      <c r="X573" s="1" t="s">
        <v>21095</v>
      </c>
      <c r="AB573">
        <v>0</v>
      </c>
      <c r="AC573" s="1">
        <v>0</v>
      </c>
      <c r="AD573">
        <v>0</v>
      </c>
      <c r="AE573" s="1">
        <v>45007</v>
      </c>
    </row>
    <row r="574" spans="1:31" hidden="1">
      <c r="A574" s="1">
        <v>45007</v>
      </c>
      <c r="B574" s="16">
        <v>0.44791666666666669</v>
      </c>
      <c r="C574">
        <v>112908</v>
      </c>
      <c r="D574" t="s">
        <v>101</v>
      </c>
      <c r="E574" s="4" t="s">
        <v>3157</v>
      </c>
      <c r="F574" t="s">
        <v>4267</v>
      </c>
      <c r="G574" s="138" t="s">
        <v>70</v>
      </c>
      <c r="H574" t="s">
        <v>3160</v>
      </c>
      <c r="I574" t="s">
        <v>4383</v>
      </c>
      <c r="J574" t="s">
        <v>517</v>
      </c>
      <c r="K574" t="s">
        <v>119</v>
      </c>
      <c r="L574" t="s">
        <v>3158</v>
      </c>
      <c r="M574" s="1">
        <v>45006</v>
      </c>
      <c r="N574" s="69">
        <v>0.78570601851851851</v>
      </c>
      <c r="P574" s="17">
        <v>2017</v>
      </c>
      <c r="Q574" s="1">
        <v>66936</v>
      </c>
      <c r="R574" s="1">
        <v>45006</v>
      </c>
      <c r="S574" s="1" t="s">
        <v>4384</v>
      </c>
      <c r="T574" s="1"/>
      <c r="U574" s="156" t="s">
        <v>4393</v>
      </c>
      <c r="V574" s="156" t="s">
        <v>64</v>
      </c>
      <c r="W574" s="156" t="s">
        <v>4393</v>
      </c>
      <c r="X574" s="1" t="s">
        <v>21095</v>
      </c>
      <c r="AB574">
        <v>0</v>
      </c>
      <c r="AC574" s="1">
        <v>0</v>
      </c>
      <c r="AD574">
        <v>0</v>
      </c>
      <c r="AE574" s="1">
        <v>45007</v>
      </c>
    </row>
    <row r="575" spans="1:31" hidden="1">
      <c r="A575" s="1">
        <v>45007</v>
      </c>
      <c r="B575" s="16">
        <v>0.45833333333333331</v>
      </c>
      <c r="C575">
        <v>112771</v>
      </c>
      <c r="D575" t="s">
        <v>97</v>
      </c>
      <c r="E575" s="4" t="s">
        <v>4528</v>
      </c>
      <c r="F575" t="s">
        <v>4529</v>
      </c>
      <c r="G575" s="138" t="s">
        <v>71</v>
      </c>
      <c r="H575" t="s">
        <v>4530</v>
      </c>
      <c r="I575" t="s">
        <v>4383</v>
      </c>
      <c r="J575" t="s">
        <v>251</v>
      </c>
      <c r="K575" t="s">
        <v>119</v>
      </c>
      <c r="M575" s="1"/>
      <c r="N575" s="69"/>
      <c r="O575">
        <v>112836</v>
      </c>
      <c r="P575" s="17">
        <v>2014</v>
      </c>
      <c r="Q575" s="1">
        <v>72591</v>
      </c>
      <c r="R575" s="1">
        <v>44824</v>
      </c>
      <c r="S575" s="1" t="s">
        <v>4384</v>
      </c>
      <c r="T575" s="1"/>
      <c r="U575" s="156" t="s">
        <v>64</v>
      </c>
      <c r="V575" s="156"/>
      <c r="W575" s="156"/>
      <c r="X575" s="1" t="s">
        <v>21095</v>
      </c>
      <c r="AB575" t="e">
        <v>#N/A</v>
      </c>
      <c r="AC575" s="1" t="e">
        <v>#N/A</v>
      </c>
      <c r="AD575" t="e">
        <v>#N/A</v>
      </c>
      <c r="AE575" s="1" t="e">
        <v>#N/A</v>
      </c>
    </row>
    <row r="576" spans="1:31" hidden="1">
      <c r="A576" s="1">
        <v>45007</v>
      </c>
      <c r="B576" s="16">
        <v>0.45833333333333331</v>
      </c>
      <c r="C576">
        <v>112896</v>
      </c>
      <c r="D576" t="s">
        <v>103</v>
      </c>
      <c r="E576" s="4" t="s">
        <v>3061</v>
      </c>
      <c r="F576" t="s">
        <v>4269</v>
      </c>
      <c r="G576" s="138" t="s">
        <v>69</v>
      </c>
      <c r="H576" t="s">
        <v>4270</v>
      </c>
      <c r="I576" t="s">
        <v>4383</v>
      </c>
      <c r="J576" t="s">
        <v>359</v>
      </c>
      <c r="K576" t="s">
        <v>120</v>
      </c>
      <c r="L576" t="s">
        <v>3062</v>
      </c>
      <c r="M576" s="1">
        <v>45007</v>
      </c>
      <c r="N576" s="69">
        <v>0.47009259259259256</v>
      </c>
      <c r="P576" s="17">
        <v>2019</v>
      </c>
      <c r="Q576" s="1">
        <v>82864</v>
      </c>
      <c r="R576" s="1">
        <v>45007</v>
      </c>
      <c r="S576" s="1" t="s">
        <v>4384</v>
      </c>
      <c r="T576" s="1"/>
      <c r="U576" s="156"/>
      <c r="V576" s="156"/>
      <c r="W576" s="156"/>
      <c r="X576" s="1" t="s">
        <v>21095</v>
      </c>
      <c r="AB576">
        <v>0</v>
      </c>
      <c r="AC576" s="1">
        <v>0</v>
      </c>
      <c r="AD576">
        <v>0</v>
      </c>
      <c r="AE576" s="1">
        <v>45007</v>
      </c>
    </row>
    <row r="577" spans="1:31" hidden="1">
      <c r="A577" s="1">
        <v>45007</v>
      </c>
      <c r="B577" s="16">
        <v>0.45833333333333331</v>
      </c>
      <c r="C577">
        <v>112923</v>
      </c>
      <c r="D577" t="s">
        <v>101</v>
      </c>
      <c r="E577" s="4" t="s">
        <v>3066</v>
      </c>
      <c r="F577" t="s">
        <v>3070</v>
      </c>
      <c r="G577" s="138" t="s">
        <v>69</v>
      </c>
      <c r="H577" t="s">
        <v>2634</v>
      </c>
      <c r="I577" t="s">
        <v>4383</v>
      </c>
      <c r="J577" t="s">
        <v>251</v>
      </c>
      <c r="K577" t="s">
        <v>118</v>
      </c>
      <c r="L577" t="s">
        <v>3067</v>
      </c>
      <c r="M577" s="1">
        <v>45007</v>
      </c>
      <c r="N577" s="69">
        <v>0.47629629629629627</v>
      </c>
      <c r="P577" s="17">
        <v>2020</v>
      </c>
      <c r="Q577" s="1">
        <v>49221</v>
      </c>
      <c r="R577" s="1">
        <v>45007</v>
      </c>
      <c r="S577" s="1" t="s">
        <v>4384</v>
      </c>
      <c r="T577" s="1"/>
      <c r="U577" s="156"/>
      <c r="V577" s="156"/>
      <c r="W577" s="156" t="s">
        <v>45</v>
      </c>
      <c r="X577" s="1" t="s">
        <v>21095</v>
      </c>
      <c r="AB577">
        <v>0</v>
      </c>
      <c r="AC577" s="1">
        <v>0</v>
      </c>
      <c r="AD577">
        <v>0</v>
      </c>
      <c r="AE577" s="1">
        <v>45007</v>
      </c>
    </row>
    <row r="578" spans="1:31" hidden="1">
      <c r="A578" s="1">
        <v>45007</v>
      </c>
      <c r="B578" s="16">
        <v>0.45833333333333331</v>
      </c>
      <c r="C578">
        <v>112926</v>
      </c>
      <c r="D578" t="s">
        <v>97</v>
      </c>
      <c r="E578" s="4" t="s">
        <v>3136</v>
      </c>
      <c r="F578" t="s">
        <v>4548</v>
      </c>
      <c r="G578" s="138" t="s">
        <v>70</v>
      </c>
      <c r="H578" t="s">
        <v>3139</v>
      </c>
      <c r="I578" t="s">
        <v>4383</v>
      </c>
      <c r="J578" t="s">
        <v>617</v>
      </c>
      <c r="K578" t="s">
        <v>119</v>
      </c>
      <c r="L578" t="s">
        <v>3137</v>
      </c>
      <c r="M578" s="1">
        <v>45006</v>
      </c>
      <c r="N578" s="69">
        <v>0.56890046296296293</v>
      </c>
      <c r="P578" s="17">
        <v>2020</v>
      </c>
      <c r="Q578" s="1">
        <v>88505</v>
      </c>
      <c r="R578" s="1">
        <v>45006</v>
      </c>
      <c r="S578" s="1" t="s">
        <v>4384</v>
      </c>
      <c r="T578" s="1"/>
      <c r="U578" s="156"/>
      <c r="V578" s="156"/>
      <c r="W578" s="156"/>
      <c r="X578" s="1" t="s">
        <v>21095</v>
      </c>
      <c r="AB578" t="e">
        <v>#N/A</v>
      </c>
      <c r="AC578" s="1" t="e">
        <v>#N/A</v>
      </c>
      <c r="AD578" t="e">
        <v>#N/A</v>
      </c>
      <c r="AE578" s="1" t="e">
        <v>#N/A</v>
      </c>
    </row>
    <row r="579" spans="1:31" hidden="1">
      <c r="A579" s="1">
        <v>45007</v>
      </c>
      <c r="B579" s="16">
        <v>0.45833333333333331</v>
      </c>
      <c r="C579">
        <v>112973</v>
      </c>
      <c r="D579" t="s">
        <v>97</v>
      </c>
      <c r="E579" s="4" t="s">
        <v>3054</v>
      </c>
      <c r="F579" t="s">
        <v>3059</v>
      </c>
      <c r="G579" s="138" t="s">
        <v>70</v>
      </c>
      <c r="H579" t="s">
        <v>3057</v>
      </c>
      <c r="I579" t="s">
        <v>4383</v>
      </c>
      <c r="J579" t="s">
        <v>251</v>
      </c>
      <c r="K579" t="s">
        <v>119</v>
      </c>
      <c r="L579" t="s">
        <v>3055</v>
      </c>
      <c r="M579" s="1">
        <v>45007</v>
      </c>
      <c r="N579" s="69">
        <v>0.46107638888888891</v>
      </c>
      <c r="P579" s="17">
        <v>2022</v>
      </c>
      <c r="Q579" s="1">
        <v>40323</v>
      </c>
      <c r="R579" s="1">
        <v>45007</v>
      </c>
      <c r="S579" s="1" t="s">
        <v>4384</v>
      </c>
      <c r="T579" s="1"/>
      <c r="U579" s="156"/>
      <c r="V579" s="156"/>
      <c r="W579" s="156"/>
      <c r="X579" s="1" t="s">
        <v>21095</v>
      </c>
      <c r="AB579">
        <v>0</v>
      </c>
      <c r="AC579" s="1">
        <v>0</v>
      </c>
      <c r="AD579">
        <v>0</v>
      </c>
      <c r="AE579" s="1">
        <v>45007</v>
      </c>
    </row>
    <row r="580" spans="1:31" hidden="1">
      <c r="A580" s="1">
        <v>45007</v>
      </c>
      <c r="B580" s="16">
        <v>0.46875</v>
      </c>
      <c r="C580">
        <v>112897</v>
      </c>
      <c r="D580" t="s">
        <v>103</v>
      </c>
      <c r="E580" s="4" t="s">
        <v>3061</v>
      </c>
      <c r="F580" t="s">
        <v>4269</v>
      </c>
      <c r="G580" s="138" t="s">
        <v>75</v>
      </c>
      <c r="H580" t="s">
        <v>4270</v>
      </c>
      <c r="I580" t="s">
        <v>4383</v>
      </c>
      <c r="J580" t="s">
        <v>359</v>
      </c>
      <c r="K580" t="s">
        <v>120</v>
      </c>
      <c r="M580" s="1"/>
      <c r="N580" s="69"/>
      <c r="P580" s="17">
        <v>2019</v>
      </c>
      <c r="Q580" s="1">
        <v>82864</v>
      </c>
      <c r="R580" s="1">
        <v>45007</v>
      </c>
      <c r="S580" s="1" t="s">
        <v>4384</v>
      </c>
      <c r="T580" s="1"/>
      <c r="U580" s="156"/>
      <c r="V580" s="156"/>
      <c r="W580" s="156"/>
      <c r="X580" s="1" t="s">
        <v>21095</v>
      </c>
      <c r="AB580" t="e">
        <v>#N/A</v>
      </c>
      <c r="AC580" s="1" t="e">
        <v>#N/A</v>
      </c>
      <c r="AD580" t="e">
        <v>#N/A</v>
      </c>
      <c r="AE580" s="1" t="e">
        <v>#N/A</v>
      </c>
    </row>
    <row r="581" spans="1:31" hidden="1">
      <c r="A581" s="1">
        <v>45007</v>
      </c>
      <c r="B581" s="16">
        <v>0.47916666666666669</v>
      </c>
      <c r="C581">
        <v>112857</v>
      </c>
      <c r="D581" t="s">
        <v>99</v>
      </c>
      <c r="E581" s="4">
        <v>75072309</v>
      </c>
      <c r="F581" t="s">
        <v>4272</v>
      </c>
      <c r="G581" s="138" t="s">
        <v>69</v>
      </c>
      <c r="H581" t="s">
        <v>4273</v>
      </c>
      <c r="I581" t="s">
        <v>4383</v>
      </c>
      <c r="J581" t="s">
        <v>231</v>
      </c>
      <c r="K581" t="s">
        <v>120</v>
      </c>
      <c r="L581" t="s">
        <v>4549</v>
      </c>
      <c r="M581" s="1">
        <v>45007</v>
      </c>
      <c r="N581" s="69">
        <v>0.49460648148148145</v>
      </c>
      <c r="P581" s="17">
        <v>2007</v>
      </c>
      <c r="Q581" s="1">
        <v>119658</v>
      </c>
      <c r="R581" s="1">
        <v>45007</v>
      </c>
      <c r="S581" s="1" t="s">
        <v>4384</v>
      </c>
      <c r="T581" s="1"/>
      <c r="U581" s="156"/>
      <c r="V581" s="156"/>
      <c r="W581" s="156"/>
      <c r="X581" s="1" t="s">
        <v>21095</v>
      </c>
      <c r="AB581">
        <v>0</v>
      </c>
      <c r="AC581" s="1">
        <v>0</v>
      </c>
      <c r="AD581">
        <v>0</v>
      </c>
      <c r="AE581" s="1">
        <v>45007</v>
      </c>
    </row>
    <row r="582" spans="1:31" hidden="1">
      <c r="A582" s="1">
        <v>45007</v>
      </c>
      <c r="B582" s="16">
        <v>0.47916666666666669</v>
      </c>
      <c r="C582">
        <v>112887</v>
      </c>
      <c r="D582" t="s">
        <v>101</v>
      </c>
      <c r="E582" s="4" t="s">
        <v>3164</v>
      </c>
      <c r="F582" t="s">
        <v>3169</v>
      </c>
      <c r="G582" s="138" t="s">
        <v>70</v>
      </c>
      <c r="H582" t="s">
        <v>3167</v>
      </c>
      <c r="I582" t="s">
        <v>4383</v>
      </c>
      <c r="J582" t="s">
        <v>509</v>
      </c>
      <c r="K582" t="s">
        <v>119</v>
      </c>
      <c r="L582" t="s">
        <v>3165</v>
      </c>
      <c r="M582" s="1">
        <v>45006</v>
      </c>
      <c r="N582" s="69">
        <v>0.79118055555555555</v>
      </c>
      <c r="P582" s="17">
        <v>2022</v>
      </c>
      <c r="Q582" s="1">
        <v>88721</v>
      </c>
      <c r="R582" s="1">
        <v>45006</v>
      </c>
      <c r="S582" s="1" t="s">
        <v>4384</v>
      </c>
      <c r="T582" s="1"/>
      <c r="U582" s="156" t="s">
        <v>4393</v>
      </c>
      <c r="V582" s="156" t="s">
        <v>64</v>
      </c>
      <c r="W582" s="156" t="s">
        <v>4393</v>
      </c>
      <c r="X582" s="1" t="s">
        <v>21095</v>
      </c>
      <c r="AB582">
        <v>0</v>
      </c>
      <c r="AC582" s="1">
        <v>0</v>
      </c>
      <c r="AD582">
        <v>0</v>
      </c>
      <c r="AE582" s="1">
        <v>45007</v>
      </c>
    </row>
    <row r="583" spans="1:31" hidden="1">
      <c r="A583" s="1">
        <v>45007</v>
      </c>
      <c r="B583" s="16">
        <v>0.47916666666666669</v>
      </c>
      <c r="C583">
        <v>112895</v>
      </c>
      <c r="D583" t="s">
        <v>99</v>
      </c>
      <c r="E583" s="4" t="s">
        <v>3072</v>
      </c>
      <c r="F583" t="s">
        <v>3077</v>
      </c>
      <c r="G583" s="138" t="s">
        <v>69</v>
      </c>
      <c r="H583" t="s">
        <v>3075</v>
      </c>
      <c r="I583" t="s">
        <v>4383</v>
      </c>
      <c r="J583" t="s">
        <v>215</v>
      </c>
      <c r="K583" t="s">
        <v>118</v>
      </c>
      <c r="L583" t="s">
        <v>3073</v>
      </c>
      <c r="M583" s="1">
        <v>45007</v>
      </c>
      <c r="N583" s="69">
        <v>0.49421296296296297</v>
      </c>
      <c r="P583" s="17">
        <v>2021</v>
      </c>
      <c r="Q583" s="1">
        <v>19415</v>
      </c>
      <c r="R583" s="1">
        <v>45007</v>
      </c>
      <c r="S583" s="1" t="s">
        <v>4384</v>
      </c>
      <c r="T583" s="1"/>
      <c r="U583" s="156"/>
      <c r="V583" s="156"/>
      <c r="W583" s="156"/>
      <c r="X583" s="1" t="s">
        <v>21095</v>
      </c>
      <c r="AB583">
        <v>0</v>
      </c>
      <c r="AC583" s="1">
        <v>0</v>
      </c>
      <c r="AD583">
        <v>0</v>
      </c>
      <c r="AE583" s="1">
        <v>45007</v>
      </c>
    </row>
    <row r="584" spans="1:31" hidden="1">
      <c r="A584" s="1">
        <v>45007</v>
      </c>
      <c r="B584" s="16">
        <v>0.48958333333333331</v>
      </c>
      <c r="C584">
        <v>112953</v>
      </c>
      <c r="D584" t="s">
        <v>99</v>
      </c>
      <c r="E584" s="4" t="s">
        <v>4274</v>
      </c>
      <c r="F584" t="s">
        <v>4275</v>
      </c>
      <c r="G584" s="138" t="s">
        <v>70</v>
      </c>
      <c r="H584" t="s">
        <v>4276</v>
      </c>
      <c r="I584" t="s">
        <v>4383</v>
      </c>
      <c r="J584" t="s">
        <v>231</v>
      </c>
      <c r="K584" t="s">
        <v>118</v>
      </c>
      <c r="L584" t="s">
        <v>4550</v>
      </c>
      <c r="M584" s="1">
        <v>45007</v>
      </c>
      <c r="N584" s="69">
        <v>0.48606481481481478</v>
      </c>
      <c r="P584" s="17">
        <v>2019</v>
      </c>
      <c r="Q584" s="1">
        <v>75208</v>
      </c>
      <c r="R584" s="1">
        <v>45007</v>
      </c>
      <c r="S584" s="1"/>
      <c r="T584" s="1"/>
      <c r="U584" s="156"/>
      <c r="V584" s="156"/>
      <c r="W584" s="156"/>
      <c r="X584" s="1" t="s">
        <v>21095</v>
      </c>
      <c r="AB584">
        <v>0</v>
      </c>
      <c r="AC584" s="1">
        <v>0</v>
      </c>
      <c r="AD584">
        <v>0</v>
      </c>
      <c r="AE584" s="1">
        <v>45007</v>
      </c>
    </row>
    <row r="585" spans="1:31" hidden="1">
      <c r="A585" s="1">
        <v>45007</v>
      </c>
      <c r="B585" s="16">
        <v>0.5</v>
      </c>
      <c r="C585">
        <v>112905</v>
      </c>
      <c r="D585" t="s">
        <v>97</v>
      </c>
      <c r="E585" s="4" t="s">
        <v>3171</v>
      </c>
      <c r="F585" t="s">
        <v>3176</v>
      </c>
      <c r="G585" s="138" t="s">
        <v>70</v>
      </c>
      <c r="H585" t="s">
        <v>3174</v>
      </c>
      <c r="I585" t="s">
        <v>4383</v>
      </c>
      <c r="J585" t="s">
        <v>295</v>
      </c>
      <c r="K585" t="s">
        <v>119</v>
      </c>
      <c r="L585" t="s">
        <v>3172</v>
      </c>
      <c r="M585" s="1">
        <v>45006</v>
      </c>
      <c r="N585" s="69">
        <v>0.79932870370370368</v>
      </c>
      <c r="P585" s="17">
        <v>2017</v>
      </c>
      <c r="Q585" s="1">
        <v>47211</v>
      </c>
      <c r="R585" s="1">
        <v>45006</v>
      </c>
      <c r="S585" s="1" t="s">
        <v>4384</v>
      </c>
      <c r="T585" s="1"/>
      <c r="U585" s="156" t="s">
        <v>64</v>
      </c>
      <c r="V585" s="156"/>
      <c r="W585" s="156"/>
      <c r="X585" s="1" t="s">
        <v>21095</v>
      </c>
      <c r="AB585">
        <v>0</v>
      </c>
      <c r="AC585" s="1">
        <v>0</v>
      </c>
      <c r="AD585">
        <v>0</v>
      </c>
      <c r="AE585" s="1">
        <v>45007</v>
      </c>
    </row>
    <row r="586" spans="1:31" hidden="1">
      <c r="A586" s="1">
        <v>45007</v>
      </c>
      <c r="B586" s="16">
        <v>0.5</v>
      </c>
      <c r="C586">
        <v>112931</v>
      </c>
      <c r="D586" t="s">
        <v>99</v>
      </c>
      <c r="E586" s="4" t="s">
        <v>3191</v>
      </c>
      <c r="F586" t="s">
        <v>3196</v>
      </c>
      <c r="G586" s="138" t="s">
        <v>70</v>
      </c>
      <c r="H586" t="s">
        <v>3194</v>
      </c>
      <c r="I586" t="s">
        <v>4383</v>
      </c>
      <c r="J586" t="s">
        <v>266</v>
      </c>
      <c r="K586" t="s">
        <v>120</v>
      </c>
      <c r="L586" t="s">
        <v>3192</v>
      </c>
      <c r="M586" s="1">
        <v>45007</v>
      </c>
      <c r="N586" s="69">
        <v>0.50564814814814818</v>
      </c>
      <c r="P586" s="17">
        <v>2019</v>
      </c>
      <c r="Q586" s="1">
        <v>35990</v>
      </c>
      <c r="R586" s="1">
        <v>45007</v>
      </c>
      <c r="S586" s="1" t="s">
        <v>4384</v>
      </c>
      <c r="T586" s="1"/>
      <c r="U586" s="156"/>
      <c r="V586" s="156"/>
      <c r="W586" s="156"/>
      <c r="X586" s="1" t="s">
        <v>21095</v>
      </c>
      <c r="AB586">
        <v>0</v>
      </c>
      <c r="AC586" s="1">
        <v>0</v>
      </c>
      <c r="AD586">
        <v>0</v>
      </c>
      <c r="AE586" s="1">
        <v>45007</v>
      </c>
    </row>
    <row r="587" spans="1:31" hidden="1">
      <c r="A587" s="1">
        <v>45007</v>
      </c>
      <c r="B587" s="16">
        <v>0.52083333333333337</v>
      </c>
      <c r="C587">
        <v>112933</v>
      </c>
      <c r="D587" t="s">
        <v>97</v>
      </c>
      <c r="E587" s="4" t="s">
        <v>3079</v>
      </c>
      <c r="F587" t="s">
        <v>3084</v>
      </c>
      <c r="G587" s="138" t="s">
        <v>69</v>
      </c>
      <c r="H587" t="s">
        <v>3082</v>
      </c>
      <c r="I587" t="s">
        <v>4383</v>
      </c>
      <c r="J587" t="s">
        <v>310</v>
      </c>
      <c r="K587" t="s">
        <v>119</v>
      </c>
      <c r="L587" t="s">
        <v>3080</v>
      </c>
      <c r="M587" s="1">
        <v>45007</v>
      </c>
      <c r="N587" s="69">
        <v>0.54145833333333326</v>
      </c>
      <c r="P587" s="17">
        <v>2013</v>
      </c>
      <c r="Q587" s="1">
        <v>241411</v>
      </c>
      <c r="R587" s="1">
        <v>45007</v>
      </c>
      <c r="S587" s="1" t="s">
        <v>4384</v>
      </c>
      <c r="T587" s="1"/>
      <c r="U587" s="156"/>
      <c r="V587" s="156"/>
      <c r="W587" s="156"/>
      <c r="X587" s="1" t="s">
        <v>21095</v>
      </c>
      <c r="AB587">
        <v>0</v>
      </c>
      <c r="AC587" s="1">
        <v>0</v>
      </c>
      <c r="AD587">
        <v>0</v>
      </c>
      <c r="AE587" s="1">
        <v>45007</v>
      </c>
    </row>
    <row r="588" spans="1:31" hidden="1">
      <c r="A588" s="1">
        <v>45007</v>
      </c>
      <c r="B588" s="16">
        <v>0.54166666666666663</v>
      </c>
      <c r="C588">
        <v>112970</v>
      </c>
      <c r="D588" t="s">
        <v>101</v>
      </c>
      <c r="E588" s="4" t="s">
        <v>3093</v>
      </c>
      <c r="F588" t="s">
        <v>4277</v>
      </c>
      <c r="G588" s="138" t="s">
        <v>70</v>
      </c>
      <c r="H588" t="s">
        <v>2567</v>
      </c>
      <c r="I588" t="s">
        <v>4383</v>
      </c>
      <c r="J588" t="s">
        <v>367</v>
      </c>
      <c r="K588" t="s">
        <v>118</v>
      </c>
      <c r="L588" t="s">
        <v>3094</v>
      </c>
      <c r="M588" s="1">
        <v>45007</v>
      </c>
      <c r="N588" s="69">
        <v>0.54874999999999996</v>
      </c>
      <c r="P588" s="17">
        <v>2012</v>
      </c>
      <c r="Q588" s="1">
        <v>181674</v>
      </c>
      <c r="R588" s="1">
        <v>45007</v>
      </c>
      <c r="S588" s="1" t="s">
        <v>4384</v>
      </c>
      <c r="T588" s="1"/>
      <c r="U588" s="156"/>
      <c r="V588" s="156"/>
      <c r="W588" s="156"/>
      <c r="X588" s="1" t="s">
        <v>21095</v>
      </c>
      <c r="AB588">
        <v>0</v>
      </c>
      <c r="AC588" s="1">
        <v>0</v>
      </c>
      <c r="AD588">
        <v>0</v>
      </c>
      <c r="AE588" s="1">
        <v>45007</v>
      </c>
    </row>
    <row r="589" spans="1:31" hidden="1">
      <c r="A589" s="1">
        <v>45007</v>
      </c>
      <c r="B589" s="16">
        <v>0.5625</v>
      </c>
      <c r="C589">
        <v>112942</v>
      </c>
      <c r="D589" t="s">
        <v>97</v>
      </c>
      <c r="E589" s="4" t="s">
        <v>3086</v>
      </c>
      <c r="F589" t="s">
        <v>3091</v>
      </c>
      <c r="G589" s="138" t="s">
        <v>70</v>
      </c>
      <c r="H589" t="s">
        <v>3089</v>
      </c>
      <c r="I589" t="s">
        <v>4383</v>
      </c>
      <c r="J589" t="s">
        <v>244</v>
      </c>
      <c r="K589" t="s">
        <v>119</v>
      </c>
      <c r="L589" t="s">
        <v>3087</v>
      </c>
      <c r="M589" s="1">
        <v>45007</v>
      </c>
      <c r="N589" s="69">
        <v>0.54799768518518521</v>
      </c>
      <c r="P589" s="17">
        <v>2022</v>
      </c>
      <c r="Q589" s="1">
        <v>40477</v>
      </c>
      <c r="R589" s="1">
        <v>45007</v>
      </c>
      <c r="S589" s="1" t="s">
        <v>4384</v>
      </c>
      <c r="T589" s="1"/>
      <c r="U589" s="156"/>
      <c r="V589" s="156"/>
      <c r="W589" s="156" t="s">
        <v>45</v>
      </c>
      <c r="X589" s="1" t="s">
        <v>21095</v>
      </c>
      <c r="AB589">
        <v>0</v>
      </c>
      <c r="AC589" s="1">
        <v>0</v>
      </c>
      <c r="AD589">
        <v>0</v>
      </c>
      <c r="AE589" s="1">
        <v>45007</v>
      </c>
    </row>
    <row r="590" spans="1:31">
      <c r="A590" s="1">
        <v>45007</v>
      </c>
      <c r="B590" s="16">
        <v>0.35416666666666669</v>
      </c>
      <c r="C590">
        <v>112843</v>
      </c>
      <c r="D590" t="s">
        <v>97</v>
      </c>
      <c r="E590" s="4" t="s">
        <v>3941</v>
      </c>
      <c r="F590" t="s">
        <v>3942</v>
      </c>
      <c r="G590" s="138" t="s">
        <v>1</v>
      </c>
      <c r="H590" t="s">
        <v>3943</v>
      </c>
      <c r="I590" t="s">
        <v>4383</v>
      </c>
      <c r="J590" t="s">
        <v>367</v>
      </c>
      <c r="K590" t="s">
        <v>118</v>
      </c>
      <c r="M590" s="1"/>
      <c r="N590" s="69"/>
      <c r="P590" s="17">
        <v>2007</v>
      </c>
      <c r="Q590" s="1">
        <v>297875</v>
      </c>
      <c r="R590" s="1">
        <v>44813</v>
      </c>
      <c r="S590" s="1" t="s">
        <v>4384</v>
      </c>
      <c r="T590" s="1"/>
      <c r="U590" s="156"/>
      <c r="V590" s="156"/>
      <c r="W590" s="156"/>
      <c r="X590" s="1" t="s">
        <v>21095</v>
      </c>
      <c r="AB590" t="s">
        <v>100</v>
      </c>
      <c r="AC590" s="1">
        <v>45009</v>
      </c>
      <c r="AD590" t="s">
        <v>21070</v>
      </c>
      <c r="AE590" s="1">
        <v>7</v>
      </c>
    </row>
    <row r="591" spans="1:31" hidden="1">
      <c r="A591" s="1">
        <v>45008</v>
      </c>
      <c r="B591" s="16">
        <v>0.33333333333333331</v>
      </c>
      <c r="C591">
        <v>112499</v>
      </c>
      <c r="D591" t="s">
        <v>101</v>
      </c>
      <c r="E591" s="4" t="s">
        <v>3205</v>
      </c>
      <c r="F591" t="s">
        <v>3210</v>
      </c>
      <c r="G591" s="138" t="s">
        <v>70</v>
      </c>
      <c r="H591" t="s">
        <v>3208</v>
      </c>
      <c r="I591" t="s">
        <v>4383</v>
      </c>
      <c r="J591" t="s">
        <v>295</v>
      </c>
      <c r="K591" t="s">
        <v>120</v>
      </c>
      <c r="L591" t="s">
        <v>3206</v>
      </c>
      <c r="M591" s="1">
        <v>45008</v>
      </c>
      <c r="N591" s="69">
        <v>0.34318287037037037</v>
      </c>
      <c r="P591" s="17">
        <v>2016</v>
      </c>
      <c r="Q591" s="1">
        <v>39409</v>
      </c>
      <c r="R591" s="1">
        <v>45008</v>
      </c>
      <c r="S591" s="1" t="s">
        <v>4384</v>
      </c>
      <c r="T591" s="1"/>
      <c r="U591" s="156"/>
      <c r="V591" s="156"/>
      <c r="W591" s="156"/>
      <c r="X591" s="1" t="s">
        <v>21097</v>
      </c>
      <c r="AB591">
        <v>0</v>
      </c>
      <c r="AC591" s="1">
        <v>0</v>
      </c>
      <c r="AD591">
        <v>0</v>
      </c>
      <c r="AE591" s="1">
        <v>45008</v>
      </c>
    </row>
    <row r="592" spans="1:31" hidden="1">
      <c r="A592" s="1">
        <v>45008</v>
      </c>
      <c r="B592" s="16">
        <v>0.33333333333333331</v>
      </c>
      <c r="C592">
        <v>112851</v>
      </c>
      <c r="D592" t="s">
        <v>97</v>
      </c>
      <c r="E592" s="4" t="s">
        <v>3198</v>
      </c>
      <c r="F592" t="s">
        <v>3203</v>
      </c>
      <c r="G592" s="138" t="s">
        <v>70</v>
      </c>
      <c r="H592" t="s">
        <v>3201</v>
      </c>
      <c r="I592" t="s">
        <v>4383</v>
      </c>
      <c r="J592" t="s">
        <v>251</v>
      </c>
      <c r="K592" t="s">
        <v>119</v>
      </c>
      <c r="L592" t="s">
        <v>3199</v>
      </c>
      <c r="M592" s="1">
        <v>45008</v>
      </c>
      <c r="N592" s="69">
        <v>0.338900462962963</v>
      </c>
      <c r="P592" s="17">
        <v>2020</v>
      </c>
      <c r="Q592" s="1">
        <v>82857</v>
      </c>
      <c r="R592" s="1">
        <v>45008</v>
      </c>
      <c r="S592" s="1" t="s">
        <v>4384</v>
      </c>
      <c r="T592" s="1"/>
      <c r="U592" s="156"/>
      <c r="V592" s="156"/>
      <c r="W592" s="156" t="s">
        <v>45</v>
      </c>
      <c r="X592" s="1" t="s">
        <v>21097</v>
      </c>
      <c r="AB592">
        <v>0</v>
      </c>
      <c r="AC592" s="1">
        <v>0</v>
      </c>
      <c r="AD592">
        <v>0</v>
      </c>
      <c r="AE592" s="1">
        <v>45008</v>
      </c>
    </row>
    <row r="593" spans="1:31">
      <c r="A593" s="1">
        <v>45007</v>
      </c>
      <c r="B593" s="16">
        <v>0.625</v>
      </c>
      <c r="C593">
        <v>112974</v>
      </c>
      <c r="D593" t="s">
        <v>97</v>
      </c>
      <c r="E593" s="4" t="s">
        <v>4278</v>
      </c>
      <c r="F593" t="s">
        <v>4279</v>
      </c>
      <c r="G593" s="138" t="s">
        <v>1</v>
      </c>
      <c r="H593" t="s">
        <v>214</v>
      </c>
      <c r="I593" t="s">
        <v>4383</v>
      </c>
      <c r="J593" t="s">
        <v>231</v>
      </c>
      <c r="K593" t="s">
        <v>118</v>
      </c>
      <c r="M593" s="1"/>
      <c r="N593" s="69"/>
      <c r="P593" s="17">
        <v>2020</v>
      </c>
      <c r="Q593" s="1">
        <v>39889</v>
      </c>
      <c r="R593" s="1">
        <v>44797</v>
      </c>
      <c r="S593" s="1" t="s">
        <v>4384</v>
      </c>
      <c r="T593" s="1"/>
      <c r="U593" s="156"/>
      <c r="V593" s="156"/>
      <c r="W593" s="156"/>
      <c r="X593" s="1" t="s">
        <v>21095</v>
      </c>
      <c r="AB593" t="s">
        <v>100</v>
      </c>
      <c r="AC593" s="1">
        <v>45009</v>
      </c>
      <c r="AD593" t="s">
        <v>21072</v>
      </c>
      <c r="AE593" s="1">
        <v>1</v>
      </c>
    </row>
    <row r="594" spans="1:31" hidden="1">
      <c r="A594" s="1">
        <v>45008</v>
      </c>
      <c r="B594" s="16">
        <v>0.34375</v>
      </c>
      <c r="C594">
        <v>112029</v>
      </c>
      <c r="D594" t="s">
        <v>103</v>
      </c>
      <c r="E594" s="4" t="s">
        <v>3226</v>
      </c>
      <c r="F594" t="s">
        <v>3231</v>
      </c>
      <c r="G594" s="138" t="s">
        <v>69</v>
      </c>
      <c r="H594" t="s">
        <v>3229</v>
      </c>
      <c r="I594" t="s">
        <v>4383</v>
      </c>
      <c r="J594" t="s">
        <v>359</v>
      </c>
      <c r="K594" t="s">
        <v>118</v>
      </c>
      <c r="L594" t="s">
        <v>3227</v>
      </c>
      <c r="M594" s="1">
        <v>45008</v>
      </c>
      <c r="N594" s="69">
        <v>0.36118055555555556</v>
      </c>
      <c r="P594" s="17">
        <v>2021</v>
      </c>
      <c r="Q594" s="1">
        <v>18547</v>
      </c>
      <c r="R594" s="1">
        <v>45008</v>
      </c>
      <c r="S594" s="1" t="s">
        <v>4384</v>
      </c>
      <c r="T594" s="1"/>
      <c r="U594" s="156"/>
      <c r="V594" s="156"/>
      <c r="W594" s="156"/>
      <c r="X594" s="1" t="s">
        <v>21097</v>
      </c>
      <c r="AB594">
        <v>0</v>
      </c>
      <c r="AC594" s="1">
        <v>0</v>
      </c>
      <c r="AD594">
        <v>0</v>
      </c>
      <c r="AE594" s="1">
        <v>45008</v>
      </c>
    </row>
    <row r="595" spans="1:31" hidden="1">
      <c r="A595" s="1">
        <v>45008</v>
      </c>
      <c r="B595" s="16">
        <v>0.34375</v>
      </c>
      <c r="C595">
        <v>112911</v>
      </c>
      <c r="D595" t="s">
        <v>97</v>
      </c>
      <c r="E595" s="4" t="s">
        <v>3233</v>
      </c>
      <c r="F595" t="s">
        <v>3238</v>
      </c>
      <c r="G595" s="138" t="s">
        <v>69</v>
      </c>
      <c r="H595" t="s">
        <v>3236</v>
      </c>
      <c r="I595" t="s">
        <v>4383</v>
      </c>
      <c r="J595" t="s">
        <v>295</v>
      </c>
      <c r="K595" t="s">
        <v>119</v>
      </c>
      <c r="L595" t="s">
        <v>3234</v>
      </c>
      <c r="M595" s="1">
        <v>45008</v>
      </c>
      <c r="N595" s="69">
        <v>0.36863425925925924</v>
      </c>
      <c r="P595" s="17">
        <v>2018</v>
      </c>
      <c r="Q595" s="1">
        <v>159747</v>
      </c>
      <c r="R595" s="1">
        <v>45008</v>
      </c>
      <c r="S595" s="1" t="s">
        <v>4384</v>
      </c>
      <c r="T595" s="1"/>
      <c r="U595" s="156"/>
      <c r="V595" s="156"/>
      <c r="W595" s="156"/>
      <c r="X595" s="1" t="s">
        <v>21097</v>
      </c>
      <c r="AB595">
        <v>0</v>
      </c>
      <c r="AC595" s="1">
        <v>0</v>
      </c>
      <c r="AD595">
        <v>0</v>
      </c>
      <c r="AE595" s="1">
        <v>45008</v>
      </c>
    </row>
    <row r="596" spans="1:31" hidden="1">
      <c r="A596" s="1">
        <v>45008</v>
      </c>
      <c r="B596" s="16">
        <v>0.34375</v>
      </c>
      <c r="C596">
        <v>112938</v>
      </c>
      <c r="D596" t="s">
        <v>101</v>
      </c>
      <c r="E596" s="4" t="s">
        <v>4284</v>
      </c>
      <c r="F596" t="s">
        <v>4285</v>
      </c>
      <c r="G596" s="138" t="s">
        <v>69</v>
      </c>
      <c r="H596" t="s">
        <v>4286</v>
      </c>
      <c r="I596" t="s">
        <v>4383</v>
      </c>
      <c r="J596" t="s">
        <v>215</v>
      </c>
      <c r="K596" t="s">
        <v>120</v>
      </c>
      <c r="L596" t="s">
        <v>4551</v>
      </c>
      <c r="M596" s="1">
        <v>45008</v>
      </c>
      <c r="N596" s="69">
        <v>0.35927083333333337</v>
      </c>
      <c r="P596" s="17">
        <v>2021</v>
      </c>
      <c r="Q596" s="1">
        <v>20640</v>
      </c>
      <c r="R596" s="1">
        <v>45008</v>
      </c>
      <c r="S596" s="1" t="s">
        <v>4384</v>
      </c>
      <c r="T596" s="1"/>
      <c r="U596" s="156"/>
      <c r="V596" s="156"/>
      <c r="W596" s="156" t="s">
        <v>45</v>
      </c>
      <c r="X596" s="1" t="s">
        <v>21097</v>
      </c>
      <c r="AB596">
        <v>0</v>
      </c>
      <c r="AC596" s="1">
        <v>0</v>
      </c>
      <c r="AD596">
        <v>0</v>
      </c>
      <c r="AE596" s="1">
        <v>45008</v>
      </c>
    </row>
    <row r="597" spans="1:31" hidden="1">
      <c r="A597" s="1">
        <v>45008</v>
      </c>
      <c r="B597" s="16">
        <v>0.35416666666666669</v>
      </c>
      <c r="C597">
        <v>112913</v>
      </c>
      <c r="D597" t="s">
        <v>97</v>
      </c>
      <c r="E597" s="4" t="s">
        <v>4287</v>
      </c>
      <c r="F597" t="s">
        <v>4288</v>
      </c>
      <c r="G597" s="138" t="s">
        <v>75</v>
      </c>
      <c r="H597" t="s">
        <v>4289</v>
      </c>
      <c r="I597" t="s">
        <v>4383</v>
      </c>
      <c r="J597" t="s">
        <v>1038</v>
      </c>
      <c r="K597" t="s">
        <v>120</v>
      </c>
      <c r="M597" s="1"/>
      <c r="N597" s="69"/>
      <c r="P597" s="17">
        <v>2021</v>
      </c>
      <c r="Q597" s="1">
        <v>70829</v>
      </c>
      <c r="R597" s="1">
        <v>44818</v>
      </c>
      <c r="S597" s="1" t="s">
        <v>4384</v>
      </c>
      <c r="T597" s="1"/>
      <c r="U597" s="156"/>
      <c r="V597" s="156"/>
      <c r="W597" s="156"/>
      <c r="X597" s="1" t="s">
        <v>21097</v>
      </c>
      <c r="AB597" t="s">
        <v>21067</v>
      </c>
      <c r="AC597" s="1">
        <v>45009</v>
      </c>
      <c r="AD597" t="s">
        <v>21074</v>
      </c>
      <c r="AE597" s="1">
        <v>8</v>
      </c>
    </row>
    <row r="598" spans="1:31" hidden="1">
      <c r="A598" s="1">
        <v>45008</v>
      </c>
      <c r="B598" s="16">
        <v>0.35416666666666669</v>
      </c>
      <c r="C598">
        <v>112952</v>
      </c>
      <c r="D598" t="s">
        <v>103</v>
      </c>
      <c r="E598" s="4" t="s">
        <v>3252</v>
      </c>
      <c r="F598" t="s">
        <v>3257</v>
      </c>
      <c r="G598" s="138" t="s">
        <v>69</v>
      </c>
      <c r="H598" t="s">
        <v>3255</v>
      </c>
      <c r="I598" t="s">
        <v>4383</v>
      </c>
      <c r="J598" t="s">
        <v>266</v>
      </c>
      <c r="K598" t="s">
        <v>118</v>
      </c>
      <c r="L598" t="s">
        <v>3253</v>
      </c>
      <c r="M598" s="1">
        <v>45008</v>
      </c>
      <c r="N598" s="69">
        <v>0.38403935185185184</v>
      </c>
      <c r="P598" s="17">
        <v>2021</v>
      </c>
      <c r="Q598" s="1">
        <v>40987</v>
      </c>
      <c r="R598" s="1">
        <v>45008</v>
      </c>
      <c r="S598" s="1" t="s">
        <v>4384</v>
      </c>
      <c r="T598" s="1"/>
      <c r="U598" s="156"/>
      <c r="V598" s="156"/>
      <c r="W598" s="156"/>
      <c r="X598" s="1" t="s">
        <v>21097</v>
      </c>
      <c r="AB598">
        <v>0</v>
      </c>
      <c r="AC598" s="1">
        <v>0</v>
      </c>
      <c r="AD598">
        <v>0</v>
      </c>
      <c r="AE598" s="1">
        <v>45008</v>
      </c>
    </row>
    <row r="599" spans="1:31" hidden="1">
      <c r="A599" s="1">
        <v>45008</v>
      </c>
      <c r="B599" s="16">
        <v>0.36458333333333331</v>
      </c>
      <c r="C599">
        <v>112795</v>
      </c>
      <c r="D599" t="s">
        <v>97</v>
      </c>
      <c r="E599" s="4" t="s">
        <v>4552</v>
      </c>
      <c r="F599" t="s">
        <v>4553</v>
      </c>
      <c r="G599" s="138" t="s">
        <v>75</v>
      </c>
      <c r="H599" t="s">
        <v>4554</v>
      </c>
      <c r="I599" t="s">
        <v>4383</v>
      </c>
      <c r="J599" t="s">
        <v>367</v>
      </c>
      <c r="K599" t="s">
        <v>118</v>
      </c>
      <c r="M599" s="1"/>
      <c r="N599" s="69"/>
      <c r="P599" s="17">
        <v>2020</v>
      </c>
      <c r="Q599" s="1">
        <v>52076</v>
      </c>
      <c r="R599" s="1">
        <v>44571</v>
      </c>
      <c r="S599" s="1" t="s">
        <v>4384</v>
      </c>
      <c r="T599" s="1"/>
      <c r="U599" s="156"/>
      <c r="V599" s="156"/>
      <c r="W599" s="156"/>
      <c r="X599" s="1" t="s">
        <v>21097</v>
      </c>
      <c r="AB599" t="e">
        <v>#N/A</v>
      </c>
      <c r="AC599" s="1" t="e">
        <v>#N/A</v>
      </c>
      <c r="AD599" t="e">
        <v>#N/A</v>
      </c>
      <c r="AE599" s="1" t="e">
        <v>#N/A</v>
      </c>
    </row>
    <row r="600" spans="1:31" hidden="1">
      <c r="A600" s="1">
        <v>45008</v>
      </c>
      <c r="B600" s="16">
        <v>0.36458333333333331</v>
      </c>
      <c r="C600">
        <v>112803</v>
      </c>
      <c r="D600" t="s">
        <v>97</v>
      </c>
      <c r="E600" s="4" t="s">
        <v>3009</v>
      </c>
      <c r="F600" t="s">
        <v>3014</v>
      </c>
      <c r="G600" s="138" t="s">
        <v>70</v>
      </c>
      <c r="H600" t="s">
        <v>3012</v>
      </c>
      <c r="I600" t="s">
        <v>4383</v>
      </c>
      <c r="J600" t="s">
        <v>509</v>
      </c>
      <c r="K600" t="s">
        <v>118</v>
      </c>
      <c r="L600" t="s">
        <v>3010</v>
      </c>
      <c r="M600" s="1">
        <v>45007</v>
      </c>
      <c r="N600" s="69">
        <v>0.38171296296296298</v>
      </c>
      <c r="P600" s="17">
        <v>2022</v>
      </c>
      <c r="Q600" s="1">
        <v>71341</v>
      </c>
      <c r="R600" s="1">
        <v>45007</v>
      </c>
      <c r="S600" s="1" t="s">
        <v>4384</v>
      </c>
      <c r="T600" s="1"/>
      <c r="U600" s="156"/>
      <c r="V600" s="156"/>
      <c r="W600" s="156"/>
      <c r="X600" s="1" t="s">
        <v>21097</v>
      </c>
      <c r="AB600" t="e">
        <v>#N/A</v>
      </c>
      <c r="AC600" s="1" t="e">
        <v>#N/A</v>
      </c>
      <c r="AD600" t="e">
        <v>#N/A</v>
      </c>
      <c r="AE600" s="1" t="e">
        <v>#N/A</v>
      </c>
    </row>
    <row r="601" spans="1:31" hidden="1">
      <c r="A601" s="1">
        <v>45008</v>
      </c>
      <c r="B601" s="16">
        <v>0.36458333333333331</v>
      </c>
      <c r="C601">
        <v>112961</v>
      </c>
      <c r="D601" t="s">
        <v>99</v>
      </c>
      <c r="E601" s="4" t="s">
        <v>3259</v>
      </c>
      <c r="F601" t="s">
        <v>3263</v>
      </c>
      <c r="G601" s="138" t="s">
        <v>69</v>
      </c>
      <c r="H601" t="s">
        <v>344</v>
      </c>
      <c r="I601" t="s">
        <v>4383</v>
      </c>
      <c r="J601" t="s">
        <v>251</v>
      </c>
      <c r="K601" t="s">
        <v>120</v>
      </c>
      <c r="L601" t="s">
        <v>3260</v>
      </c>
      <c r="M601" s="1">
        <v>45008</v>
      </c>
      <c r="N601" s="69">
        <v>0.38442129629629629</v>
      </c>
      <c r="P601" s="17">
        <v>2022</v>
      </c>
      <c r="Q601" s="1">
        <v>40742</v>
      </c>
      <c r="R601" s="1">
        <v>45008</v>
      </c>
      <c r="S601" s="1" t="s">
        <v>4384</v>
      </c>
      <c r="T601" s="1"/>
      <c r="U601" s="156"/>
      <c r="V601" s="156"/>
      <c r="W601" s="156"/>
      <c r="X601" s="1" t="s">
        <v>21097</v>
      </c>
      <c r="AB601">
        <v>0</v>
      </c>
      <c r="AC601" s="1">
        <v>0</v>
      </c>
      <c r="AD601">
        <v>0</v>
      </c>
      <c r="AE601" s="1">
        <v>45008</v>
      </c>
    </row>
    <row r="602" spans="1:31" hidden="1">
      <c r="A602" s="1">
        <v>45008</v>
      </c>
      <c r="B602" s="16">
        <v>0.36458333333333331</v>
      </c>
      <c r="C602">
        <v>112999</v>
      </c>
      <c r="D602" t="s">
        <v>97</v>
      </c>
      <c r="E602" s="4" t="s">
        <v>3264</v>
      </c>
      <c r="F602" t="s">
        <v>3269</v>
      </c>
      <c r="G602" s="138" t="s">
        <v>69</v>
      </c>
      <c r="H602" t="s">
        <v>3267</v>
      </c>
      <c r="I602" t="s">
        <v>4383</v>
      </c>
      <c r="J602" t="s">
        <v>231</v>
      </c>
      <c r="K602" t="s">
        <v>119</v>
      </c>
      <c r="L602" t="s">
        <v>3265</v>
      </c>
      <c r="M602" s="1">
        <v>45008</v>
      </c>
      <c r="N602" s="69">
        <v>0.3856134259259259</v>
      </c>
      <c r="P602" s="17">
        <v>2017</v>
      </c>
      <c r="Q602" s="1">
        <v>125282</v>
      </c>
      <c r="R602" s="1">
        <v>45008</v>
      </c>
      <c r="S602" s="1" t="s">
        <v>4384</v>
      </c>
      <c r="T602" s="1"/>
      <c r="U602" s="156"/>
      <c r="V602" s="156"/>
      <c r="W602" s="156"/>
      <c r="X602" s="1" t="s">
        <v>21097</v>
      </c>
      <c r="AB602">
        <v>0</v>
      </c>
      <c r="AC602" s="1">
        <v>0</v>
      </c>
      <c r="AD602">
        <v>0</v>
      </c>
      <c r="AE602" s="1">
        <v>45008</v>
      </c>
    </row>
    <row r="603" spans="1:31" hidden="1">
      <c r="A603" s="1">
        <v>45008</v>
      </c>
      <c r="B603" s="16">
        <v>0.375</v>
      </c>
      <c r="C603">
        <v>112084</v>
      </c>
      <c r="D603" t="s">
        <v>103</v>
      </c>
      <c r="E603" s="4" t="s">
        <v>3219</v>
      </c>
      <c r="F603" t="s">
        <v>3730</v>
      </c>
      <c r="G603" s="138" t="s">
        <v>70</v>
      </c>
      <c r="H603" t="s">
        <v>3222</v>
      </c>
      <c r="I603" t="s">
        <v>4383</v>
      </c>
      <c r="J603" t="s">
        <v>359</v>
      </c>
      <c r="K603" t="s">
        <v>119</v>
      </c>
      <c r="L603" t="s">
        <v>3220</v>
      </c>
      <c r="M603" s="1">
        <v>45008</v>
      </c>
      <c r="N603" s="69">
        <v>0.35930555555555554</v>
      </c>
      <c r="P603" s="17">
        <v>2023</v>
      </c>
      <c r="Q603" s="1">
        <v>9784</v>
      </c>
      <c r="R603" s="1">
        <v>45008</v>
      </c>
      <c r="S603" s="1" t="s">
        <v>4384</v>
      </c>
      <c r="T603" s="1"/>
      <c r="U603" s="156"/>
      <c r="V603" s="156"/>
      <c r="W603" s="156"/>
      <c r="X603" s="1" t="s">
        <v>21097</v>
      </c>
      <c r="AB603">
        <v>0</v>
      </c>
      <c r="AC603" s="1">
        <v>0</v>
      </c>
      <c r="AD603">
        <v>0</v>
      </c>
      <c r="AE603" s="1">
        <v>45008</v>
      </c>
    </row>
    <row r="604" spans="1:31" hidden="1">
      <c r="A604" s="1">
        <v>45008</v>
      </c>
      <c r="B604" s="16">
        <v>0.375</v>
      </c>
      <c r="C604">
        <v>112483</v>
      </c>
      <c r="D604" t="s">
        <v>101</v>
      </c>
      <c r="E604" s="4" t="s">
        <v>4555</v>
      </c>
      <c r="F604" t="s">
        <v>4556</v>
      </c>
      <c r="G604" s="138" t="s">
        <v>71</v>
      </c>
      <c r="H604" t="s">
        <v>4557</v>
      </c>
      <c r="I604" t="s">
        <v>4383</v>
      </c>
      <c r="J604" t="s">
        <v>617</v>
      </c>
      <c r="K604" t="s">
        <v>120</v>
      </c>
      <c r="M604" s="1"/>
      <c r="N604" s="69"/>
      <c r="O604">
        <v>113002</v>
      </c>
      <c r="P604" s="17">
        <v>2019</v>
      </c>
      <c r="Q604" s="1">
        <v>95735</v>
      </c>
      <c r="R604" s="1">
        <v>44940</v>
      </c>
      <c r="S604" s="1" t="s">
        <v>4384</v>
      </c>
      <c r="T604" s="1"/>
      <c r="U604" s="156"/>
      <c r="V604" s="156"/>
      <c r="W604" s="156"/>
      <c r="X604" s="1" t="s">
        <v>21097</v>
      </c>
      <c r="AB604" t="e">
        <v>#N/A</v>
      </c>
      <c r="AC604" s="1" t="e">
        <v>#N/A</v>
      </c>
      <c r="AD604" t="e">
        <v>#N/A</v>
      </c>
      <c r="AE604" s="1" t="e">
        <v>#N/A</v>
      </c>
    </row>
    <row r="605" spans="1:31" hidden="1">
      <c r="A605" s="1">
        <v>45008</v>
      </c>
      <c r="B605" s="16">
        <v>0.375</v>
      </c>
      <c r="C605">
        <v>112936</v>
      </c>
      <c r="D605" t="s">
        <v>101</v>
      </c>
      <c r="E605" s="4" t="s">
        <v>3212</v>
      </c>
      <c r="F605" t="s">
        <v>3217</v>
      </c>
      <c r="G605" s="138" t="s">
        <v>70</v>
      </c>
      <c r="H605" t="s">
        <v>3215</v>
      </c>
      <c r="I605" t="s">
        <v>4383</v>
      </c>
      <c r="J605" t="s">
        <v>215</v>
      </c>
      <c r="K605" t="s">
        <v>118</v>
      </c>
      <c r="L605" t="s">
        <v>3213</v>
      </c>
      <c r="M605" s="1">
        <v>45008</v>
      </c>
      <c r="N605" s="69">
        <v>0.35321759259259261</v>
      </c>
      <c r="P605" s="17">
        <v>2017</v>
      </c>
      <c r="Q605" s="1">
        <v>85819</v>
      </c>
      <c r="R605" s="1">
        <v>45008</v>
      </c>
      <c r="S605" s="1" t="s">
        <v>4384</v>
      </c>
      <c r="T605" s="1"/>
      <c r="U605" s="156"/>
      <c r="V605" s="156"/>
      <c r="W605" s="156" t="s">
        <v>45</v>
      </c>
      <c r="X605" s="1" t="s">
        <v>21097</v>
      </c>
      <c r="AB605">
        <v>0</v>
      </c>
      <c r="AC605" s="1">
        <v>0</v>
      </c>
      <c r="AD605">
        <v>0</v>
      </c>
      <c r="AE605" s="1">
        <v>45008</v>
      </c>
    </row>
    <row r="606" spans="1:31" hidden="1">
      <c r="A606" s="1">
        <v>45008</v>
      </c>
      <c r="B606" s="16">
        <v>0.375</v>
      </c>
      <c r="C606">
        <v>113009</v>
      </c>
      <c r="D606" t="s">
        <v>97</v>
      </c>
      <c r="E606" s="4" t="s">
        <v>3245</v>
      </c>
      <c r="F606" t="s">
        <v>3730</v>
      </c>
      <c r="G606" s="138" t="s">
        <v>70</v>
      </c>
      <c r="H606" t="s">
        <v>4290</v>
      </c>
      <c r="I606" t="s">
        <v>4383</v>
      </c>
      <c r="J606" t="s">
        <v>410</v>
      </c>
      <c r="K606" t="s">
        <v>120</v>
      </c>
      <c r="L606" t="s">
        <v>3246</v>
      </c>
      <c r="M606" s="1">
        <v>45008</v>
      </c>
      <c r="N606" s="69">
        <v>0.3744675925925926</v>
      </c>
      <c r="P606" s="17">
        <v>2023</v>
      </c>
      <c r="Q606" s="1">
        <v>9905</v>
      </c>
      <c r="R606" s="1">
        <v>45008</v>
      </c>
      <c r="S606" s="1" t="s">
        <v>4384</v>
      </c>
      <c r="T606" s="1"/>
      <c r="U606" s="156"/>
      <c r="V606" s="156"/>
      <c r="W606" s="156"/>
      <c r="X606" s="1" t="s">
        <v>21097</v>
      </c>
      <c r="AB606">
        <v>0</v>
      </c>
      <c r="AC606" s="1">
        <v>0</v>
      </c>
      <c r="AD606">
        <v>0</v>
      </c>
      <c r="AE606" s="1">
        <v>45008</v>
      </c>
    </row>
    <row r="607" spans="1:31" hidden="1">
      <c r="A607" s="1">
        <v>45008</v>
      </c>
      <c r="B607" s="16">
        <v>0.39583333333333331</v>
      </c>
      <c r="C607">
        <v>112950</v>
      </c>
      <c r="D607" t="s">
        <v>101</v>
      </c>
      <c r="E607" s="4" t="s">
        <v>3278</v>
      </c>
      <c r="F607" t="s">
        <v>3283</v>
      </c>
      <c r="G607" s="138" t="s">
        <v>70</v>
      </c>
      <c r="H607" t="s">
        <v>3281</v>
      </c>
      <c r="I607" t="s">
        <v>4383</v>
      </c>
      <c r="J607" t="s">
        <v>231</v>
      </c>
      <c r="K607" t="s">
        <v>120</v>
      </c>
      <c r="L607" t="s">
        <v>3279</v>
      </c>
      <c r="M607" s="1">
        <v>45008</v>
      </c>
      <c r="N607" s="69">
        <v>0.40030092592592598</v>
      </c>
      <c r="P607" s="17">
        <v>2017</v>
      </c>
      <c r="Q607" s="1">
        <v>232906</v>
      </c>
      <c r="R607" s="1">
        <v>45008</v>
      </c>
      <c r="S607" s="1" t="s">
        <v>4384</v>
      </c>
      <c r="T607" s="1"/>
      <c r="U607" s="156"/>
      <c r="V607" s="156"/>
      <c r="W607" s="156"/>
      <c r="X607" s="1" t="s">
        <v>21097</v>
      </c>
      <c r="AB607">
        <v>0</v>
      </c>
      <c r="AC607" s="1">
        <v>0</v>
      </c>
      <c r="AD607">
        <v>0</v>
      </c>
      <c r="AE607" s="1">
        <v>45008</v>
      </c>
    </row>
    <row r="608" spans="1:31" hidden="1">
      <c r="A608" s="1">
        <v>45008</v>
      </c>
      <c r="B608" s="16">
        <v>0.39583333333333331</v>
      </c>
      <c r="C608">
        <v>112951</v>
      </c>
      <c r="D608" t="s">
        <v>97</v>
      </c>
      <c r="E608" s="4" t="s">
        <v>3322</v>
      </c>
      <c r="F608" t="s">
        <v>3327</v>
      </c>
      <c r="G608" s="138" t="s">
        <v>69</v>
      </c>
      <c r="H608" t="s">
        <v>3325</v>
      </c>
      <c r="I608" t="s">
        <v>4383</v>
      </c>
      <c r="J608" t="s">
        <v>251</v>
      </c>
      <c r="K608" t="s">
        <v>119</v>
      </c>
      <c r="L608" t="s">
        <v>3323</v>
      </c>
      <c r="M608" s="1">
        <v>45008</v>
      </c>
      <c r="N608" s="69">
        <v>0.45033564814814814</v>
      </c>
      <c r="P608" s="17">
        <v>2021</v>
      </c>
      <c r="Q608" s="1">
        <v>44679</v>
      </c>
      <c r="R608" s="1">
        <v>45008</v>
      </c>
      <c r="S608" s="1" t="s">
        <v>4384</v>
      </c>
      <c r="T608" s="1"/>
      <c r="U608" s="156"/>
      <c r="V608" s="156"/>
      <c r="W608" s="156"/>
      <c r="X608" s="1" t="s">
        <v>21097</v>
      </c>
      <c r="AB608">
        <v>0</v>
      </c>
      <c r="AC608" s="1">
        <v>0</v>
      </c>
      <c r="AD608">
        <v>0</v>
      </c>
      <c r="AE608" s="1">
        <v>45008</v>
      </c>
    </row>
    <row r="609" spans="1:31" hidden="1">
      <c r="A609" s="1">
        <v>45008</v>
      </c>
      <c r="B609" s="16">
        <v>0.39583333333333331</v>
      </c>
      <c r="C609">
        <v>112954</v>
      </c>
      <c r="D609" t="s">
        <v>99</v>
      </c>
      <c r="E609" s="4" t="s">
        <v>3271</v>
      </c>
      <c r="F609" t="s">
        <v>3276</v>
      </c>
      <c r="G609" s="138" t="s">
        <v>70</v>
      </c>
      <c r="H609" t="s">
        <v>3274</v>
      </c>
      <c r="I609" t="s">
        <v>4383</v>
      </c>
      <c r="J609" t="s">
        <v>231</v>
      </c>
      <c r="K609" t="s">
        <v>118</v>
      </c>
      <c r="L609" t="s">
        <v>3272</v>
      </c>
      <c r="M609" s="1">
        <v>45008</v>
      </c>
      <c r="N609" s="69">
        <v>0.39583333333333331</v>
      </c>
      <c r="P609" s="17">
        <v>2017</v>
      </c>
      <c r="Q609" s="1">
        <v>31831</v>
      </c>
      <c r="R609" s="1">
        <v>45008</v>
      </c>
      <c r="S609" s="1" t="s">
        <v>4384</v>
      </c>
      <c r="T609" s="1"/>
      <c r="U609" s="156"/>
      <c r="V609" s="156"/>
      <c r="W609" s="156"/>
      <c r="X609" s="1" t="s">
        <v>21097</v>
      </c>
      <c r="AB609">
        <v>0</v>
      </c>
      <c r="AC609" s="1">
        <v>0</v>
      </c>
      <c r="AD609">
        <v>0</v>
      </c>
      <c r="AE609" s="1">
        <v>45008</v>
      </c>
    </row>
    <row r="610" spans="1:31" hidden="1">
      <c r="A610" s="1">
        <v>45008</v>
      </c>
      <c r="B610" s="16">
        <v>0.41666666666666669</v>
      </c>
      <c r="C610">
        <v>112932</v>
      </c>
      <c r="D610" t="s">
        <v>101</v>
      </c>
      <c r="E610" s="4" t="s">
        <v>3299</v>
      </c>
      <c r="F610" t="s">
        <v>3304</v>
      </c>
      <c r="G610" s="138" t="s">
        <v>69</v>
      </c>
      <c r="H610" t="s">
        <v>3302</v>
      </c>
      <c r="I610" t="s">
        <v>4383</v>
      </c>
      <c r="J610" t="s">
        <v>251</v>
      </c>
      <c r="K610" t="s">
        <v>120</v>
      </c>
      <c r="L610" t="s">
        <v>3300</v>
      </c>
      <c r="M610" s="1">
        <v>45008</v>
      </c>
      <c r="N610" s="69">
        <v>0.42978009259259259</v>
      </c>
      <c r="P610" s="17">
        <v>2022</v>
      </c>
      <c r="Q610" s="1">
        <v>29376</v>
      </c>
      <c r="R610" s="1">
        <v>45008</v>
      </c>
      <c r="S610" s="1" t="s">
        <v>4384</v>
      </c>
      <c r="T610" s="1"/>
      <c r="U610" s="156"/>
      <c r="V610" s="156"/>
      <c r="W610" s="156" t="s">
        <v>45</v>
      </c>
      <c r="X610" s="1" t="s">
        <v>21097</v>
      </c>
      <c r="AB610">
        <v>0</v>
      </c>
      <c r="AC610" s="1">
        <v>0</v>
      </c>
      <c r="AD610">
        <v>0</v>
      </c>
      <c r="AE610" s="1">
        <v>45008</v>
      </c>
    </row>
    <row r="611" spans="1:31" hidden="1">
      <c r="A611" s="1">
        <v>45008</v>
      </c>
      <c r="B611" s="16">
        <v>0.41666666666666669</v>
      </c>
      <c r="C611">
        <v>112969</v>
      </c>
      <c r="D611" t="s">
        <v>97</v>
      </c>
      <c r="E611" s="4" t="s">
        <v>3285</v>
      </c>
      <c r="F611" t="s">
        <v>4292</v>
      </c>
      <c r="G611" s="138" t="s">
        <v>70</v>
      </c>
      <c r="H611" t="s">
        <v>3288</v>
      </c>
      <c r="I611" t="s">
        <v>4383</v>
      </c>
      <c r="J611" t="s">
        <v>359</v>
      </c>
      <c r="K611" t="s">
        <v>119</v>
      </c>
      <c r="L611" t="s">
        <v>3286</v>
      </c>
      <c r="M611" s="1">
        <v>45008</v>
      </c>
      <c r="N611" s="69">
        <v>0.42001157407407402</v>
      </c>
      <c r="P611" s="17">
        <v>2015</v>
      </c>
      <c r="Q611" s="1">
        <v>127784</v>
      </c>
      <c r="R611" s="1">
        <v>45008</v>
      </c>
      <c r="S611" s="1" t="s">
        <v>4384</v>
      </c>
      <c r="T611" s="1"/>
      <c r="U611" s="156"/>
      <c r="V611" s="156"/>
      <c r="W611" s="156"/>
      <c r="X611" s="1" t="s">
        <v>21097</v>
      </c>
      <c r="AB611">
        <v>0</v>
      </c>
      <c r="AC611" s="1">
        <v>0</v>
      </c>
      <c r="AD611">
        <v>0</v>
      </c>
      <c r="AE611" s="1">
        <v>45008</v>
      </c>
    </row>
    <row r="612" spans="1:31" hidden="1">
      <c r="A612" s="1">
        <v>45008</v>
      </c>
      <c r="B612" s="16">
        <v>0.41666666666666669</v>
      </c>
      <c r="C612">
        <v>112978</v>
      </c>
      <c r="D612" t="s">
        <v>99</v>
      </c>
      <c r="E612" s="4" t="s">
        <v>3292</v>
      </c>
      <c r="F612" t="s">
        <v>3730</v>
      </c>
      <c r="G612" s="138" t="s">
        <v>70</v>
      </c>
      <c r="H612" t="s">
        <v>3295</v>
      </c>
      <c r="I612" t="s">
        <v>4383</v>
      </c>
      <c r="J612" t="s">
        <v>223</v>
      </c>
      <c r="K612" t="s">
        <v>118</v>
      </c>
      <c r="L612" t="s">
        <v>3293</v>
      </c>
      <c r="M612" s="1">
        <v>45008</v>
      </c>
      <c r="N612" s="69">
        <v>0.42653935185185188</v>
      </c>
      <c r="P612" s="17">
        <v>2022</v>
      </c>
      <c r="Q612" s="1">
        <v>10276</v>
      </c>
      <c r="R612" s="1">
        <v>45008</v>
      </c>
      <c r="S612" s="1" t="s">
        <v>4384</v>
      </c>
      <c r="T612" s="1"/>
      <c r="U612" s="156"/>
      <c r="V612" s="156"/>
      <c r="W612" s="156" t="s">
        <v>45</v>
      </c>
      <c r="X612" s="1" t="s">
        <v>21097</v>
      </c>
      <c r="AB612">
        <v>0</v>
      </c>
      <c r="AC612" s="1">
        <v>0</v>
      </c>
      <c r="AD612">
        <v>0</v>
      </c>
      <c r="AE612" s="1">
        <v>45008</v>
      </c>
    </row>
    <row r="613" spans="1:31" hidden="1">
      <c r="A613" s="1">
        <v>45008</v>
      </c>
      <c r="B613" s="16">
        <v>0.4375</v>
      </c>
      <c r="C613">
        <v>112956</v>
      </c>
      <c r="D613" t="s">
        <v>99</v>
      </c>
      <c r="E613" s="4" t="s">
        <v>4294</v>
      </c>
      <c r="F613" t="s">
        <v>4295</v>
      </c>
      <c r="G613" s="138" t="s">
        <v>70</v>
      </c>
      <c r="H613" t="s">
        <v>4296</v>
      </c>
      <c r="I613" t="s">
        <v>4383</v>
      </c>
      <c r="J613" t="s">
        <v>215</v>
      </c>
      <c r="K613" t="s">
        <v>119</v>
      </c>
      <c r="L613" t="s">
        <v>4558</v>
      </c>
      <c r="M613" s="1">
        <v>45008</v>
      </c>
      <c r="N613" s="69">
        <v>0.43839120370370371</v>
      </c>
      <c r="P613" s="17">
        <v>2021</v>
      </c>
      <c r="Q613" s="1">
        <v>29415</v>
      </c>
      <c r="R613" s="1">
        <v>45008</v>
      </c>
      <c r="S613" s="1" t="s">
        <v>4384</v>
      </c>
      <c r="T613" s="1"/>
      <c r="U613" s="156"/>
      <c r="V613" s="156"/>
      <c r="W613" s="156"/>
      <c r="X613" s="1" t="s">
        <v>21097</v>
      </c>
      <c r="AB613">
        <v>0</v>
      </c>
      <c r="AC613" s="1">
        <v>0</v>
      </c>
      <c r="AD613">
        <v>0</v>
      </c>
      <c r="AE613" s="1">
        <v>45008</v>
      </c>
    </row>
    <row r="614" spans="1:31" hidden="1">
      <c r="A614" s="1">
        <v>45008</v>
      </c>
      <c r="B614" s="16">
        <v>0.4375</v>
      </c>
      <c r="C614">
        <v>112982</v>
      </c>
      <c r="D614" t="s">
        <v>97</v>
      </c>
      <c r="E614" s="4" t="s">
        <v>3306</v>
      </c>
      <c r="F614" t="s">
        <v>3311</v>
      </c>
      <c r="G614" s="138" t="s">
        <v>70</v>
      </c>
      <c r="H614" t="s">
        <v>3309</v>
      </c>
      <c r="I614" t="s">
        <v>4383</v>
      </c>
      <c r="J614" t="s">
        <v>231</v>
      </c>
      <c r="K614" t="s">
        <v>118</v>
      </c>
      <c r="L614" t="s">
        <v>3307</v>
      </c>
      <c r="M614" s="1">
        <v>45008</v>
      </c>
      <c r="N614" s="69">
        <v>0.44365740740740739</v>
      </c>
      <c r="P614" s="17">
        <v>2017</v>
      </c>
      <c r="Q614" s="1">
        <v>83698</v>
      </c>
      <c r="R614" s="1">
        <v>45008</v>
      </c>
      <c r="S614" s="1" t="s">
        <v>4384</v>
      </c>
      <c r="T614" s="1"/>
      <c r="U614" s="156"/>
      <c r="V614" s="156"/>
      <c r="W614" s="156" t="s">
        <v>45</v>
      </c>
      <c r="X614" s="1" t="s">
        <v>21097</v>
      </c>
      <c r="AB614">
        <v>0</v>
      </c>
      <c r="AC614" s="1">
        <v>0</v>
      </c>
      <c r="AD614">
        <v>0</v>
      </c>
      <c r="AE614" s="1">
        <v>45008</v>
      </c>
    </row>
    <row r="615" spans="1:31" hidden="1">
      <c r="A615" s="1">
        <v>45008</v>
      </c>
      <c r="B615" s="16">
        <v>0.4375</v>
      </c>
      <c r="C615">
        <v>112986</v>
      </c>
      <c r="D615" t="s">
        <v>101</v>
      </c>
      <c r="E615" s="4" t="s">
        <v>527</v>
      </c>
      <c r="F615" t="s">
        <v>532</v>
      </c>
      <c r="G615" s="138" t="s">
        <v>71</v>
      </c>
      <c r="H615" t="s">
        <v>530</v>
      </c>
      <c r="I615" t="s">
        <v>4383</v>
      </c>
      <c r="J615" t="s">
        <v>244</v>
      </c>
      <c r="K615" t="s">
        <v>120</v>
      </c>
      <c r="M615" s="1"/>
      <c r="N615" s="69"/>
      <c r="O615">
        <v>112989</v>
      </c>
      <c r="P615" s="17">
        <v>2021</v>
      </c>
      <c r="Q615" s="1">
        <v>249998</v>
      </c>
      <c r="R615" s="1">
        <v>45008</v>
      </c>
      <c r="S615" s="1" t="s">
        <v>4384</v>
      </c>
      <c r="T615" s="1"/>
      <c r="U615" s="156"/>
      <c r="V615" s="156"/>
      <c r="W615" s="156"/>
      <c r="X615" s="1" t="s">
        <v>21097</v>
      </c>
      <c r="AB615" t="e">
        <v>#N/A</v>
      </c>
      <c r="AC615" s="1" t="e">
        <v>#N/A</v>
      </c>
      <c r="AD615" t="e">
        <v>#N/A</v>
      </c>
      <c r="AE615" s="1" t="e">
        <v>#N/A</v>
      </c>
    </row>
    <row r="616" spans="1:31" hidden="1">
      <c r="A616" s="1">
        <v>45008</v>
      </c>
      <c r="B616" s="16">
        <v>0.4375</v>
      </c>
      <c r="C616">
        <v>112990</v>
      </c>
      <c r="D616" t="s">
        <v>103</v>
      </c>
      <c r="E616" s="4" t="s">
        <v>3312</v>
      </c>
      <c r="F616" t="s">
        <v>3316</v>
      </c>
      <c r="G616" s="138" t="s">
        <v>70</v>
      </c>
      <c r="H616" t="s">
        <v>1818</v>
      </c>
      <c r="I616" t="s">
        <v>4383</v>
      </c>
      <c r="J616" t="s">
        <v>338</v>
      </c>
      <c r="K616" t="s">
        <v>120</v>
      </c>
      <c r="L616" t="s">
        <v>3313</v>
      </c>
      <c r="M616" s="1">
        <v>45008</v>
      </c>
      <c r="N616" s="69">
        <v>0.44594907407407408</v>
      </c>
      <c r="P616" s="17">
        <v>2019</v>
      </c>
      <c r="Q616" s="1">
        <v>171146</v>
      </c>
      <c r="R616" s="1">
        <v>45008</v>
      </c>
      <c r="S616" s="1" t="s">
        <v>4384</v>
      </c>
      <c r="T616" s="1"/>
      <c r="U616" s="156"/>
      <c r="V616" s="156"/>
      <c r="W616" s="156"/>
      <c r="X616" s="1" t="s">
        <v>21097</v>
      </c>
      <c r="AB616">
        <v>0</v>
      </c>
      <c r="AC616" s="1">
        <v>0</v>
      </c>
      <c r="AD616">
        <v>0</v>
      </c>
      <c r="AE616" s="1">
        <v>45008</v>
      </c>
    </row>
    <row r="617" spans="1:31" hidden="1">
      <c r="A617" s="1">
        <v>45008</v>
      </c>
      <c r="B617" s="16">
        <v>0.44791666666666669</v>
      </c>
      <c r="C617">
        <v>112992</v>
      </c>
      <c r="D617" t="s">
        <v>103</v>
      </c>
      <c r="E617" s="4" t="s">
        <v>3317</v>
      </c>
      <c r="F617" t="s">
        <v>3321</v>
      </c>
      <c r="G617" s="138" t="s">
        <v>70</v>
      </c>
      <c r="H617" t="s">
        <v>1818</v>
      </c>
      <c r="I617" t="s">
        <v>4383</v>
      </c>
      <c r="J617" t="s">
        <v>338</v>
      </c>
      <c r="K617" t="s">
        <v>120</v>
      </c>
      <c r="L617" t="s">
        <v>3318</v>
      </c>
      <c r="M617" s="1">
        <v>45008</v>
      </c>
      <c r="N617" s="69">
        <v>0.44785879629629632</v>
      </c>
      <c r="P617" s="17">
        <v>2018</v>
      </c>
      <c r="Q617" s="1">
        <v>351809</v>
      </c>
      <c r="R617" s="1">
        <v>45008</v>
      </c>
      <c r="S617" s="1" t="s">
        <v>4384</v>
      </c>
      <c r="T617" s="1"/>
      <c r="U617" s="156"/>
      <c r="V617" s="156"/>
      <c r="W617" s="156"/>
      <c r="X617" s="1" t="s">
        <v>21097</v>
      </c>
      <c r="AB617">
        <v>0</v>
      </c>
      <c r="AC617" s="1">
        <v>0</v>
      </c>
      <c r="AD617">
        <v>0</v>
      </c>
      <c r="AE617" s="1">
        <v>45008</v>
      </c>
    </row>
    <row r="618" spans="1:31" hidden="1">
      <c r="A618" s="1">
        <v>45008</v>
      </c>
      <c r="B618" s="16">
        <v>0.45833333333333331</v>
      </c>
      <c r="C618">
        <v>112981</v>
      </c>
      <c r="D618" t="s">
        <v>97</v>
      </c>
      <c r="E618" s="4">
        <v>64004279</v>
      </c>
      <c r="F618" t="s">
        <v>4559</v>
      </c>
      <c r="G618" s="138" t="s">
        <v>75</v>
      </c>
      <c r="H618" t="s">
        <v>4560</v>
      </c>
      <c r="I618" t="s">
        <v>4383</v>
      </c>
      <c r="J618" t="s">
        <v>251</v>
      </c>
      <c r="K618" t="s">
        <v>119</v>
      </c>
      <c r="M618" s="1"/>
      <c r="N618" s="69"/>
      <c r="P618" s="17">
        <v>2006</v>
      </c>
      <c r="Q618" s="1">
        <v>96327</v>
      </c>
      <c r="R618" s="1">
        <v>41684</v>
      </c>
      <c r="S618" s="1"/>
      <c r="T618" s="1"/>
      <c r="U618" s="156"/>
      <c r="V618" s="156"/>
      <c r="W618" s="156"/>
      <c r="X618" s="1" t="s">
        <v>21097</v>
      </c>
      <c r="AB618" t="e">
        <v>#N/A</v>
      </c>
      <c r="AC618" s="1" t="e">
        <v>#N/A</v>
      </c>
      <c r="AD618" t="e">
        <v>#N/A</v>
      </c>
      <c r="AE618" s="1" t="e">
        <v>#N/A</v>
      </c>
    </row>
    <row r="619" spans="1:31" hidden="1">
      <c r="A619" s="1">
        <v>45008</v>
      </c>
      <c r="B619" s="16">
        <v>0.45833333333333331</v>
      </c>
      <c r="C619">
        <v>112989</v>
      </c>
      <c r="D619" t="s">
        <v>101</v>
      </c>
      <c r="E619" s="4" t="s">
        <v>527</v>
      </c>
      <c r="F619" t="s">
        <v>532</v>
      </c>
      <c r="G619" s="138" t="s">
        <v>70</v>
      </c>
      <c r="H619" t="s">
        <v>530</v>
      </c>
      <c r="I619" t="s">
        <v>4383</v>
      </c>
      <c r="J619" t="s">
        <v>244</v>
      </c>
      <c r="K619" t="s">
        <v>120</v>
      </c>
      <c r="L619" t="s">
        <v>3329</v>
      </c>
      <c r="M619" s="1">
        <v>45008</v>
      </c>
      <c r="N619" s="69">
        <v>0.45886574074074077</v>
      </c>
      <c r="P619" s="17">
        <v>2021</v>
      </c>
      <c r="Q619" s="1">
        <v>249998</v>
      </c>
      <c r="R619" s="1">
        <v>45008</v>
      </c>
      <c r="S619" s="1" t="s">
        <v>4384</v>
      </c>
      <c r="T619" s="1"/>
      <c r="U619" s="156"/>
      <c r="V619" s="156"/>
      <c r="W619" s="156" t="s">
        <v>45</v>
      </c>
      <c r="X619" s="1" t="s">
        <v>21097</v>
      </c>
      <c r="AB619">
        <v>0</v>
      </c>
      <c r="AC619" s="1">
        <v>0</v>
      </c>
      <c r="AD619">
        <v>0</v>
      </c>
      <c r="AE619" s="1">
        <v>45008</v>
      </c>
    </row>
    <row r="620" spans="1:31" hidden="1">
      <c r="A620" s="1">
        <v>45008</v>
      </c>
      <c r="B620" s="16">
        <v>0.45833333333333331</v>
      </c>
      <c r="C620">
        <v>112991</v>
      </c>
      <c r="D620" t="s">
        <v>97</v>
      </c>
      <c r="E620" s="4" t="s">
        <v>3391</v>
      </c>
      <c r="F620" t="s">
        <v>3395</v>
      </c>
      <c r="G620" s="138" t="s">
        <v>69</v>
      </c>
      <c r="H620" t="s">
        <v>214</v>
      </c>
      <c r="I620" t="s">
        <v>4383</v>
      </c>
      <c r="J620" t="s">
        <v>310</v>
      </c>
      <c r="K620" t="s">
        <v>118</v>
      </c>
      <c r="L620" t="s">
        <v>3392</v>
      </c>
      <c r="M620" s="1">
        <v>45008</v>
      </c>
      <c r="N620" s="69">
        <v>0.47989583333333335</v>
      </c>
      <c r="P620" s="17">
        <v>2019</v>
      </c>
      <c r="Q620" s="1">
        <v>94552</v>
      </c>
      <c r="R620" s="1">
        <v>45008</v>
      </c>
      <c r="S620" s="1" t="s">
        <v>4384</v>
      </c>
      <c r="T620" s="1"/>
      <c r="U620" s="156"/>
      <c r="V620" s="156"/>
      <c r="W620" s="156"/>
      <c r="X620" s="1" t="s">
        <v>21097</v>
      </c>
      <c r="AB620">
        <v>0</v>
      </c>
      <c r="AC620" s="1">
        <v>0</v>
      </c>
      <c r="AD620">
        <v>0</v>
      </c>
      <c r="AE620" s="1">
        <v>45008</v>
      </c>
    </row>
    <row r="621" spans="1:31" hidden="1">
      <c r="A621" s="1">
        <v>45008</v>
      </c>
      <c r="B621" s="16">
        <v>0.45833333333333331</v>
      </c>
      <c r="C621">
        <v>113018</v>
      </c>
      <c r="D621" t="s">
        <v>97</v>
      </c>
      <c r="E621" s="4" t="s">
        <v>3406</v>
      </c>
      <c r="F621" t="s">
        <v>4301</v>
      </c>
      <c r="G621" s="138" t="s">
        <v>69</v>
      </c>
      <c r="H621" t="s">
        <v>3409</v>
      </c>
      <c r="I621" t="s">
        <v>4383</v>
      </c>
      <c r="J621" t="s">
        <v>251</v>
      </c>
      <c r="K621" t="s">
        <v>119</v>
      </c>
      <c r="L621" t="s">
        <v>3407</v>
      </c>
      <c r="M621" s="1">
        <v>45008</v>
      </c>
      <c r="N621" s="69">
        <v>0.51086805555555559</v>
      </c>
      <c r="P621" s="17">
        <v>2019</v>
      </c>
      <c r="Q621" s="1">
        <v>41348</v>
      </c>
      <c r="R621" s="1">
        <v>45008</v>
      </c>
      <c r="S621" s="1" t="s">
        <v>4384</v>
      </c>
      <c r="T621" s="1"/>
      <c r="U621" s="156"/>
      <c r="V621" s="156"/>
      <c r="W621" s="156"/>
      <c r="X621" s="1" t="s">
        <v>21097</v>
      </c>
      <c r="AB621">
        <v>0</v>
      </c>
      <c r="AC621" s="1">
        <v>0</v>
      </c>
      <c r="AD621">
        <v>0</v>
      </c>
      <c r="AE621" s="1">
        <v>45008</v>
      </c>
    </row>
    <row r="622" spans="1:31" hidden="1">
      <c r="A622" s="1">
        <v>45008</v>
      </c>
      <c r="B622" s="16">
        <v>0.46875</v>
      </c>
      <c r="C622">
        <v>113029</v>
      </c>
      <c r="D622" t="s">
        <v>97</v>
      </c>
      <c r="E622" s="4" t="s">
        <v>4215</v>
      </c>
      <c r="F622" t="s">
        <v>4216</v>
      </c>
      <c r="G622" s="138" t="s">
        <v>70</v>
      </c>
      <c r="H622" t="s">
        <v>4217</v>
      </c>
      <c r="I622" t="s">
        <v>4383</v>
      </c>
      <c r="J622" t="s">
        <v>223</v>
      </c>
      <c r="K622" t="s">
        <v>120</v>
      </c>
      <c r="L622" t="s">
        <v>4561</v>
      </c>
      <c r="M622" s="1">
        <v>45008</v>
      </c>
      <c r="N622" s="69">
        <v>0.39074074074074078</v>
      </c>
      <c r="P622" s="17">
        <v>2019</v>
      </c>
      <c r="Q622" s="1">
        <v>103367</v>
      </c>
      <c r="R622" s="1">
        <v>45008</v>
      </c>
      <c r="S622" s="1" t="s">
        <v>4384</v>
      </c>
      <c r="T622" s="1"/>
      <c r="U622" s="156"/>
      <c r="V622" s="156"/>
      <c r="W622" s="156"/>
      <c r="X622" s="1" t="s">
        <v>21097</v>
      </c>
      <c r="AB622" t="e">
        <v>#N/A</v>
      </c>
      <c r="AC622" s="1" t="e">
        <v>#N/A</v>
      </c>
      <c r="AD622" t="e">
        <v>#N/A</v>
      </c>
      <c r="AE622" s="1" t="e">
        <v>#N/A</v>
      </c>
    </row>
    <row r="623" spans="1:31" hidden="1">
      <c r="A623" s="1">
        <v>45008</v>
      </c>
      <c r="B623" s="16">
        <v>0.47916666666666669</v>
      </c>
      <c r="C623">
        <v>112944</v>
      </c>
      <c r="D623" t="s">
        <v>99</v>
      </c>
      <c r="E623" s="4" t="s">
        <v>3338</v>
      </c>
      <c r="F623" t="s">
        <v>4302</v>
      </c>
      <c r="G623" s="138" t="s">
        <v>70</v>
      </c>
      <c r="H623" t="s">
        <v>3341</v>
      </c>
      <c r="I623" t="s">
        <v>4383</v>
      </c>
      <c r="J623" t="s">
        <v>295</v>
      </c>
      <c r="K623" t="s">
        <v>120</v>
      </c>
      <c r="L623" t="s">
        <v>3339</v>
      </c>
      <c r="M623" s="1">
        <v>45008</v>
      </c>
      <c r="N623" s="69">
        <v>0.48048611111111111</v>
      </c>
      <c r="P623" s="17">
        <v>2015</v>
      </c>
      <c r="Q623" s="1">
        <v>302143</v>
      </c>
      <c r="R623" s="1">
        <v>45008</v>
      </c>
      <c r="S623" s="1" t="s">
        <v>4384</v>
      </c>
      <c r="T623" s="1"/>
      <c r="U623" s="156"/>
      <c r="V623" s="156"/>
      <c r="W623" s="156"/>
      <c r="X623" s="1" t="s">
        <v>21097</v>
      </c>
      <c r="AB623">
        <v>0</v>
      </c>
      <c r="AC623" s="1">
        <v>0</v>
      </c>
      <c r="AD623">
        <v>0</v>
      </c>
      <c r="AE623" s="1">
        <v>45008</v>
      </c>
    </row>
    <row r="624" spans="1:31" hidden="1">
      <c r="A624" s="1">
        <v>45008</v>
      </c>
      <c r="B624" s="16">
        <v>0.47916666666666669</v>
      </c>
      <c r="C624">
        <v>112998</v>
      </c>
      <c r="D624" t="s">
        <v>99</v>
      </c>
      <c r="E624" s="4" t="s">
        <v>3240</v>
      </c>
      <c r="F624" t="s">
        <v>3244</v>
      </c>
      <c r="G624" s="138" t="s">
        <v>70</v>
      </c>
      <c r="H624" t="s">
        <v>707</v>
      </c>
      <c r="I624" t="s">
        <v>4383</v>
      </c>
      <c r="J624" t="s">
        <v>251</v>
      </c>
      <c r="K624" t="s">
        <v>118</v>
      </c>
      <c r="L624" t="s">
        <v>3241</v>
      </c>
      <c r="M624" s="1">
        <v>45008</v>
      </c>
      <c r="N624" s="69">
        <v>0.37644675925925924</v>
      </c>
      <c r="P624" s="17">
        <v>2022</v>
      </c>
      <c r="Q624" s="1">
        <v>40574</v>
      </c>
      <c r="R624" s="1">
        <v>45008</v>
      </c>
      <c r="S624" s="1" t="s">
        <v>4384</v>
      </c>
      <c r="T624" s="1"/>
      <c r="U624" s="156"/>
      <c r="V624" s="156"/>
      <c r="W624" s="156" t="s">
        <v>45</v>
      </c>
      <c r="X624" s="1" t="s">
        <v>21097</v>
      </c>
      <c r="AB624">
        <v>0</v>
      </c>
      <c r="AC624" s="1">
        <v>0</v>
      </c>
      <c r="AD624">
        <v>0</v>
      </c>
      <c r="AE624" s="1">
        <v>45008</v>
      </c>
    </row>
    <row r="625" spans="1:31" hidden="1">
      <c r="A625" s="1">
        <v>45008</v>
      </c>
      <c r="B625" s="16">
        <v>0.47916666666666669</v>
      </c>
      <c r="C625">
        <v>113006</v>
      </c>
      <c r="D625" t="s">
        <v>103</v>
      </c>
      <c r="E625" s="4" t="s">
        <v>3331</v>
      </c>
      <c r="F625" t="s">
        <v>3730</v>
      </c>
      <c r="G625" s="138" t="s">
        <v>70</v>
      </c>
      <c r="H625" t="s">
        <v>4303</v>
      </c>
      <c r="I625" t="s">
        <v>4383</v>
      </c>
      <c r="J625" t="s">
        <v>215</v>
      </c>
      <c r="K625" t="s">
        <v>119</v>
      </c>
      <c r="L625" t="s">
        <v>3332</v>
      </c>
      <c r="M625" s="1">
        <v>45008</v>
      </c>
      <c r="N625" s="69">
        <v>0.46960648148148149</v>
      </c>
      <c r="P625" s="17">
        <v>2022</v>
      </c>
      <c r="Q625" s="1">
        <v>7848</v>
      </c>
      <c r="R625" s="1">
        <v>45008</v>
      </c>
      <c r="S625" s="1" t="s">
        <v>4384</v>
      </c>
      <c r="T625" s="1"/>
      <c r="U625" s="156"/>
      <c r="V625" s="156"/>
      <c r="W625" s="156"/>
      <c r="X625" s="1" t="s">
        <v>21097</v>
      </c>
      <c r="AB625">
        <v>0</v>
      </c>
      <c r="AC625" s="1">
        <v>0</v>
      </c>
      <c r="AD625">
        <v>0</v>
      </c>
      <c r="AE625" s="1">
        <v>45008</v>
      </c>
    </row>
    <row r="626" spans="1:31" hidden="1">
      <c r="A626" s="1">
        <v>45008</v>
      </c>
      <c r="B626" s="16">
        <v>0.5</v>
      </c>
      <c r="C626">
        <v>113012</v>
      </c>
      <c r="D626" t="s">
        <v>97</v>
      </c>
      <c r="E626" s="4" t="s">
        <v>3359</v>
      </c>
      <c r="F626" t="s">
        <v>3364</v>
      </c>
      <c r="G626" s="138" t="s">
        <v>70</v>
      </c>
      <c r="H626" t="s">
        <v>3362</v>
      </c>
      <c r="I626" t="s">
        <v>4383</v>
      </c>
      <c r="J626" t="s">
        <v>215</v>
      </c>
      <c r="K626" t="s">
        <v>118</v>
      </c>
      <c r="L626" t="s">
        <v>3360</v>
      </c>
      <c r="M626" s="1">
        <v>45008</v>
      </c>
      <c r="N626" s="69">
        <v>0.50494212962962959</v>
      </c>
      <c r="P626" s="17">
        <v>2020</v>
      </c>
      <c r="Q626" s="1">
        <v>150739</v>
      </c>
      <c r="R626" s="1">
        <v>45008</v>
      </c>
      <c r="S626" s="1" t="s">
        <v>4384</v>
      </c>
      <c r="T626" s="1"/>
      <c r="U626" s="156"/>
      <c r="V626" s="156"/>
      <c r="W626" s="156"/>
      <c r="X626" s="1" t="s">
        <v>21097</v>
      </c>
      <c r="AB626">
        <v>0</v>
      </c>
      <c r="AC626" s="1">
        <v>0</v>
      </c>
      <c r="AD626">
        <v>0</v>
      </c>
      <c r="AE626" s="1">
        <v>45008</v>
      </c>
    </row>
    <row r="627" spans="1:31" hidden="1">
      <c r="A627" s="1">
        <v>45008</v>
      </c>
      <c r="B627" s="16">
        <v>0.5</v>
      </c>
      <c r="C627">
        <v>113015</v>
      </c>
      <c r="D627" t="s">
        <v>99</v>
      </c>
      <c r="E627" s="4" t="s">
        <v>3352</v>
      </c>
      <c r="F627" t="s">
        <v>3730</v>
      </c>
      <c r="G627" s="138" t="s">
        <v>70</v>
      </c>
      <c r="H627" t="s">
        <v>3355</v>
      </c>
      <c r="I627" t="s">
        <v>4383</v>
      </c>
      <c r="J627" t="s">
        <v>251</v>
      </c>
      <c r="K627" t="s">
        <v>119</v>
      </c>
      <c r="L627" t="s">
        <v>3353</v>
      </c>
      <c r="M627" s="1">
        <v>45008</v>
      </c>
      <c r="N627" s="69">
        <v>0.49802083333333336</v>
      </c>
      <c r="P627" s="17">
        <v>2023</v>
      </c>
      <c r="Q627" s="1">
        <v>9658</v>
      </c>
      <c r="R627" s="1">
        <v>45008</v>
      </c>
      <c r="S627" s="1" t="s">
        <v>4384</v>
      </c>
      <c r="T627" s="1"/>
      <c r="U627" s="156"/>
      <c r="V627" s="156"/>
      <c r="W627" s="156" t="s">
        <v>45</v>
      </c>
      <c r="X627" s="1" t="s">
        <v>21097</v>
      </c>
      <c r="AB627">
        <v>0</v>
      </c>
      <c r="AC627" s="1">
        <v>0</v>
      </c>
      <c r="AD627">
        <v>0</v>
      </c>
      <c r="AE627" s="1">
        <v>45008</v>
      </c>
    </row>
    <row r="628" spans="1:31" hidden="1">
      <c r="A628" s="1">
        <v>45008</v>
      </c>
      <c r="B628" s="16">
        <v>0.52083333333333337</v>
      </c>
      <c r="C628">
        <v>112963</v>
      </c>
      <c r="D628" t="s">
        <v>97</v>
      </c>
      <c r="E628" s="4" t="s">
        <v>3406</v>
      </c>
      <c r="F628" t="s">
        <v>4301</v>
      </c>
      <c r="G628" s="138" t="s">
        <v>71</v>
      </c>
      <c r="H628" t="s">
        <v>3409</v>
      </c>
      <c r="I628" t="s">
        <v>4383</v>
      </c>
      <c r="J628" t="s">
        <v>251</v>
      </c>
      <c r="K628" t="s">
        <v>118</v>
      </c>
      <c r="M628" s="1"/>
      <c r="N628" s="69"/>
      <c r="O628">
        <v>113018</v>
      </c>
      <c r="P628" s="17">
        <v>2019</v>
      </c>
      <c r="Q628" s="1">
        <v>41348</v>
      </c>
      <c r="R628" s="1">
        <v>45008</v>
      </c>
      <c r="S628" s="1" t="s">
        <v>4384</v>
      </c>
      <c r="T628" s="1"/>
      <c r="U628" s="156"/>
      <c r="V628" s="156"/>
      <c r="W628" s="156"/>
      <c r="X628" s="1" t="s">
        <v>21097</v>
      </c>
      <c r="AB628" t="e">
        <v>#N/A</v>
      </c>
      <c r="AC628" s="1" t="e">
        <v>#N/A</v>
      </c>
      <c r="AD628" t="e">
        <v>#N/A</v>
      </c>
      <c r="AE628" s="1" t="e">
        <v>#N/A</v>
      </c>
    </row>
    <row r="629" spans="1:31" hidden="1">
      <c r="A629" s="1">
        <v>45008</v>
      </c>
      <c r="B629" s="16">
        <v>0.625</v>
      </c>
      <c r="C629">
        <v>112955</v>
      </c>
      <c r="D629" t="s">
        <v>103</v>
      </c>
      <c r="E629" s="4" t="s">
        <v>4305</v>
      </c>
      <c r="F629" t="s">
        <v>4306</v>
      </c>
      <c r="G629" s="138" t="s">
        <v>70</v>
      </c>
      <c r="H629" t="s">
        <v>4307</v>
      </c>
      <c r="I629" t="s">
        <v>4383</v>
      </c>
      <c r="J629" t="s">
        <v>223</v>
      </c>
      <c r="K629" t="s">
        <v>120</v>
      </c>
      <c r="L629" t="s">
        <v>4562</v>
      </c>
      <c r="M629" s="1">
        <v>45008</v>
      </c>
      <c r="N629" s="69">
        <v>0.63083333333333336</v>
      </c>
      <c r="P629" s="17">
        <v>2019</v>
      </c>
      <c r="Q629" s="1">
        <v>53918</v>
      </c>
      <c r="R629" s="1">
        <v>45008</v>
      </c>
      <c r="S629" s="1"/>
      <c r="T629" s="1"/>
      <c r="U629" s="156"/>
      <c r="V629" s="156"/>
      <c r="W629" s="156"/>
      <c r="X629" s="1" t="s">
        <v>21097</v>
      </c>
      <c r="AB629">
        <v>0</v>
      </c>
      <c r="AC629" s="1">
        <v>0</v>
      </c>
      <c r="AD629">
        <v>0</v>
      </c>
      <c r="AE629" s="1">
        <v>45008</v>
      </c>
    </row>
    <row r="630" spans="1:31" hidden="1">
      <c r="A630" s="1">
        <v>45008</v>
      </c>
      <c r="B630" s="16">
        <v>0.625</v>
      </c>
      <c r="C630">
        <v>112957</v>
      </c>
      <c r="D630" t="s">
        <v>103</v>
      </c>
      <c r="E630" s="4" t="s">
        <v>3621</v>
      </c>
      <c r="F630" t="s">
        <v>3626</v>
      </c>
      <c r="G630" s="138" t="s">
        <v>71</v>
      </c>
      <c r="H630" t="s">
        <v>3624</v>
      </c>
      <c r="I630" t="s">
        <v>4383</v>
      </c>
      <c r="J630" t="s">
        <v>231</v>
      </c>
      <c r="K630" t="s">
        <v>118</v>
      </c>
      <c r="M630" s="1"/>
      <c r="N630" s="69"/>
      <c r="O630">
        <v>112958</v>
      </c>
      <c r="P630" s="17">
        <v>2018</v>
      </c>
      <c r="Q630" s="1">
        <v>87528</v>
      </c>
      <c r="R630" s="1">
        <v>44840</v>
      </c>
      <c r="S630" s="1" t="s">
        <v>4384</v>
      </c>
      <c r="T630" s="1"/>
      <c r="U630" s="156"/>
      <c r="V630" s="156"/>
      <c r="W630" s="156"/>
      <c r="X630" s="1" t="s">
        <v>21097</v>
      </c>
      <c r="AB630" t="e">
        <v>#N/A</v>
      </c>
      <c r="AC630" s="1" t="e">
        <v>#N/A</v>
      </c>
      <c r="AD630" t="e">
        <v>#N/A</v>
      </c>
      <c r="AE630" s="1" t="e">
        <v>#N/A</v>
      </c>
    </row>
    <row r="631" spans="1:31" hidden="1">
      <c r="A631" s="1">
        <v>45009</v>
      </c>
      <c r="B631" s="16">
        <v>0.32291666666666669</v>
      </c>
      <c r="C631">
        <v>113051</v>
      </c>
      <c r="D631" t="s">
        <v>103</v>
      </c>
      <c r="E631" s="4" t="s">
        <v>4309</v>
      </c>
      <c r="F631" t="s">
        <v>4310</v>
      </c>
      <c r="G631" s="138" t="s">
        <v>75</v>
      </c>
      <c r="H631" t="s">
        <v>4311</v>
      </c>
      <c r="I631" t="s">
        <v>19953</v>
      </c>
      <c r="J631" t="s">
        <v>231</v>
      </c>
      <c r="K631" t="s">
        <v>120</v>
      </c>
      <c r="M631" s="1"/>
      <c r="N631" s="69"/>
      <c r="P631" s="17">
        <v>2022</v>
      </c>
      <c r="Q631" s="1">
        <v>37868</v>
      </c>
      <c r="R631" s="1">
        <v>44946</v>
      </c>
      <c r="S631" s="1" t="s">
        <v>4384</v>
      </c>
      <c r="T631" s="1"/>
      <c r="U631" s="156"/>
      <c r="V631" s="156"/>
      <c r="W631" s="156"/>
      <c r="X631" s="1" t="s">
        <v>21098</v>
      </c>
      <c r="AB631" t="s">
        <v>19951</v>
      </c>
      <c r="AC631" s="1">
        <v>45009</v>
      </c>
      <c r="AD631" t="s">
        <v>21075</v>
      </c>
      <c r="AE631" s="1">
        <v>0</v>
      </c>
    </row>
    <row r="632" spans="1:31" hidden="1">
      <c r="A632" s="1">
        <v>45009</v>
      </c>
      <c r="B632" s="16">
        <v>0.33333333333333331</v>
      </c>
      <c r="C632">
        <v>112061</v>
      </c>
      <c r="D632" t="s">
        <v>99</v>
      </c>
      <c r="E632" s="4" t="s">
        <v>3433</v>
      </c>
      <c r="F632" t="s">
        <v>4313</v>
      </c>
      <c r="G632" s="138" t="s">
        <v>70</v>
      </c>
      <c r="H632" t="s">
        <v>3436</v>
      </c>
      <c r="I632" t="s">
        <v>4383</v>
      </c>
      <c r="J632" t="s">
        <v>617</v>
      </c>
      <c r="K632" t="s">
        <v>118</v>
      </c>
      <c r="L632" t="s">
        <v>3434</v>
      </c>
      <c r="M632" s="1">
        <v>45009</v>
      </c>
      <c r="N632" s="69">
        <v>0.33484953703703701</v>
      </c>
      <c r="P632" s="17">
        <v>2019</v>
      </c>
      <c r="Q632" s="1">
        <v>26868</v>
      </c>
      <c r="R632" s="1">
        <v>45009</v>
      </c>
      <c r="S632" s="1" t="s">
        <v>4384</v>
      </c>
      <c r="T632" s="1"/>
      <c r="U632" s="156"/>
      <c r="V632" s="156"/>
      <c r="W632" s="156" t="s">
        <v>45</v>
      </c>
      <c r="X632" s="1" t="s">
        <v>21098</v>
      </c>
      <c r="AB632">
        <v>0</v>
      </c>
      <c r="AC632" s="1">
        <v>0</v>
      </c>
      <c r="AD632">
        <v>0</v>
      </c>
      <c r="AE632" s="1">
        <v>45009</v>
      </c>
    </row>
    <row r="633" spans="1:31" hidden="1">
      <c r="A633" s="1">
        <v>45009</v>
      </c>
      <c r="B633" s="16">
        <v>0.33333333333333331</v>
      </c>
      <c r="C633">
        <v>112893</v>
      </c>
      <c r="D633" t="s">
        <v>99</v>
      </c>
      <c r="E633" s="4" t="s">
        <v>1586</v>
      </c>
      <c r="F633" t="s">
        <v>1590</v>
      </c>
      <c r="G633" s="138" t="s">
        <v>75</v>
      </c>
      <c r="H633" t="s">
        <v>230</v>
      </c>
      <c r="I633" t="s">
        <v>4383</v>
      </c>
      <c r="J633" t="s">
        <v>231</v>
      </c>
      <c r="K633" t="s">
        <v>120</v>
      </c>
      <c r="M633" s="1"/>
      <c r="N633" s="69"/>
      <c r="P633" s="17">
        <v>2019</v>
      </c>
      <c r="Q633" s="1">
        <v>133044</v>
      </c>
      <c r="R633" s="1">
        <v>44995</v>
      </c>
      <c r="S633" s="1" t="s">
        <v>4384</v>
      </c>
      <c r="T633" s="1"/>
      <c r="U633" s="156"/>
      <c r="V633" s="156"/>
      <c r="W633" s="156"/>
      <c r="X633" s="1" t="s">
        <v>21098</v>
      </c>
      <c r="AB633" t="e">
        <v>#N/A</v>
      </c>
      <c r="AC633" s="1" t="e">
        <v>#N/A</v>
      </c>
      <c r="AD633" t="e">
        <v>#N/A</v>
      </c>
      <c r="AE633" s="1" t="e">
        <v>#N/A</v>
      </c>
    </row>
    <row r="634" spans="1:31" hidden="1">
      <c r="A634" s="1">
        <v>45009</v>
      </c>
      <c r="B634" s="16">
        <v>0.33333333333333331</v>
      </c>
      <c r="C634">
        <v>112910</v>
      </c>
      <c r="D634" t="s">
        <v>103</v>
      </c>
      <c r="E634" s="4" t="s">
        <v>3586</v>
      </c>
      <c r="F634" t="s">
        <v>3591</v>
      </c>
      <c r="G634" s="138" t="s">
        <v>70</v>
      </c>
      <c r="H634" t="s">
        <v>3589</v>
      </c>
      <c r="I634" t="s">
        <v>4383</v>
      </c>
      <c r="J634" t="s">
        <v>310</v>
      </c>
      <c r="K634" t="s">
        <v>119</v>
      </c>
      <c r="L634" t="s">
        <v>3587</v>
      </c>
      <c r="M634" s="1">
        <v>45009</v>
      </c>
      <c r="N634" s="69">
        <v>0.34226851851851853</v>
      </c>
      <c r="P634" s="17">
        <v>2015</v>
      </c>
      <c r="Q634" s="1">
        <v>167112</v>
      </c>
      <c r="R634" s="1">
        <v>45009</v>
      </c>
      <c r="S634" s="1" t="s">
        <v>4384</v>
      </c>
      <c r="T634" s="1"/>
      <c r="U634" s="156"/>
      <c r="V634" s="156"/>
      <c r="W634" s="156" t="s">
        <v>45</v>
      </c>
      <c r="X634" s="1" t="s">
        <v>21098</v>
      </c>
      <c r="AB634">
        <v>0</v>
      </c>
      <c r="AC634" s="1">
        <v>0</v>
      </c>
      <c r="AD634">
        <v>0</v>
      </c>
      <c r="AE634" s="1">
        <v>45009</v>
      </c>
    </row>
    <row r="635" spans="1:31" hidden="1">
      <c r="A635" s="1">
        <v>45009</v>
      </c>
      <c r="B635" s="16">
        <v>0.34375</v>
      </c>
      <c r="C635">
        <v>112890</v>
      </c>
      <c r="D635" t="s">
        <v>101</v>
      </c>
      <c r="E635" s="4" t="s">
        <v>19954</v>
      </c>
      <c r="F635" t="s">
        <v>19955</v>
      </c>
      <c r="G635" s="138" t="s">
        <v>71</v>
      </c>
      <c r="H635" t="s">
        <v>19956</v>
      </c>
      <c r="I635" t="s">
        <v>4383</v>
      </c>
      <c r="J635" t="s">
        <v>244</v>
      </c>
      <c r="K635" t="s">
        <v>119</v>
      </c>
      <c r="M635" s="1"/>
      <c r="N635" s="69"/>
      <c r="O635">
        <v>112977</v>
      </c>
      <c r="P635" s="17">
        <v>2021</v>
      </c>
      <c r="Q635" s="1">
        <v>21038</v>
      </c>
      <c r="R635" s="1">
        <v>45013</v>
      </c>
      <c r="S635" s="1" t="s">
        <v>4384</v>
      </c>
      <c r="T635" s="1"/>
      <c r="U635" s="156"/>
      <c r="V635" s="156"/>
      <c r="W635" s="156"/>
      <c r="X635" s="1" t="s">
        <v>21098</v>
      </c>
      <c r="AB635" t="e">
        <v>#N/A</v>
      </c>
      <c r="AC635" s="1" t="e">
        <v>#N/A</v>
      </c>
      <c r="AD635" t="e">
        <v>#N/A</v>
      </c>
      <c r="AE635" s="1" t="e">
        <v>#N/A</v>
      </c>
    </row>
    <row r="636" spans="1:31" hidden="1">
      <c r="A636" s="1">
        <v>45009</v>
      </c>
      <c r="B636" s="16">
        <v>0.34375</v>
      </c>
      <c r="C636">
        <v>112980</v>
      </c>
      <c r="D636" t="s">
        <v>97</v>
      </c>
      <c r="E636" s="4" t="s">
        <v>3593</v>
      </c>
      <c r="F636" t="s">
        <v>3598</v>
      </c>
      <c r="G636" s="138" t="s">
        <v>70</v>
      </c>
      <c r="H636" t="s">
        <v>3596</v>
      </c>
      <c r="I636" t="s">
        <v>4383</v>
      </c>
      <c r="J636" t="s">
        <v>451</v>
      </c>
      <c r="K636" t="s">
        <v>120</v>
      </c>
      <c r="L636" t="s">
        <v>3594</v>
      </c>
      <c r="M636" s="1">
        <v>45009</v>
      </c>
      <c r="N636" s="69">
        <v>0.35324074074074074</v>
      </c>
      <c r="P636" s="17">
        <v>2018</v>
      </c>
      <c r="Q636" s="1">
        <v>100472</v>
      </c>
      <c r="R636" s="1">
        <v>45009</v>
      </c>
      <c r="S636" s="1" t="s">
        <v>4384</v>
      </c>
      <c r="T636" s="1"/>
      <c r="U636" s="156"/>
      <c r="V636" s="156"/>
      <c r="W636" s="156"/>
      <c r="X636" s="1" t="s">
        <v>21098</v>
      </c>
      <c r="AB636">
        <v>0</v>
      </c>
      <c r="AC636" s="1">
        <v>0</v>
      </c>
      <c r="AD636">
        <v>0</v>
      </c>
      <c r="AE636" s="1">
        <v>45009</v>
      </c>
    </row>
    <row r="637" spans="1:31" hidden="1">
      <c r="A637" s="1">
        <v>45009</v>
      </c>
      <c r="B637" s="16">
        <v>0.34375</v>
      </c>
      <c r="C637">
        <v>112987</v>
      </c>
      <c r="D637" t="s">
        <v>101</v>
      </c>
      <c r="E637" s="4" t="s">
        <v>3440</v>
      </c>
      <c r="F637" t="s">
        <v>3445</v>
      </c>
      <c r="G637" s="138" t="s">
        <v>69</v>
      </c>
      <c r="H637" t="s">
        <v>3443</v>
      </c>
      <c r="I637" t="s">
        <v>4383</v>
      </c>
      <c r="J637" t="s">
        <v>251</v>
      </c>
      <c r="K637" t="s">
        <v>119</v>
      </c>
      <c r="L637" t="s">
        <v>3441</v>
      </c>
      <c r="M637" s="1">
        <v>45009</v>
      </c>
      <c r="N637" s="69">
        <v>0.35721064814814812</v>
      </c>
      <c r="P637" s="17">
        <v>2018</v>
      </c>
      <c r="Q637" s="1">
        <v>171614</v>
      </c>
      <c r="R637" s="1">
        <v>45009</v>
      </c>
      <c r="S637" s="1" t="s">
        <v>4384</v>
      </c>
      <c r="T637" s="1"/>
      <c r="U637" s="156"/>
      <c r="V637" s="156"/>
      <c r="W637" s="156" t="s">
        <v>45</v>
      </c>
      <c r="X637" s="1" t="s">
        <v>21098</v>
      </c>
      <c r="AB637">
        <v>0</v>
      </c>
      <c r="AC637" s="1">
        <v>0</v>
      </c>
      <c r="AD637">
        <v>0</v>
      </c>
      <c r="AE637" s="1">
        <v>45009</v>
      </c>
    </row>
    <row r="638" spans="1:31" hidden="1">
      <c r="A638" s="1">
        <v>45009</v>
      </c>
      <c r="B638" s="16">
        <v>0.35416666666666669</v>
      </c>
      <c r="C638">
        <v>112819</v>
      </c>
      <c r="D638" t="s">
        <v>97</v>
      </c>
      <c r="E638" s="4" t="s">
        <v>4317</v>
      </c>
      <c r="F638" t="s">
        <v>4318</v>
      </c>
      <c r="G638" s="138" t="s">
        <v>69</v>
      </c>
      <c r="H638" t="s">
        <v>222</v>
      </c>
      <c r="I638" t="s">
        <v>4383</v>
      </c>
      <c r="J638" t="s">
        <v>451</v>
      </c>
      <c r="K638" t="s">
        <v>119</v>
      </c>
      <c r="L638" t="s">
        <v>19957</v>
      </c>
      <c r="M638" s="1">
        <v>45009</v>
      </c>
      <c r="N638" s="69">
        <v>0.36881944444444442</v>
      </c>
      <c r="P638" s="17">
        <v>2020</v>
      </c>
      <c r="Q638" s="1">
        <v>27575</v>
      </c>
      <c r="R638" s="1">
        <v>45009</v>
      </c>
      <c r="S638" s="1" t="s">
        <v>4384</v>
      </c>
      <c r="T638" s="1"/>
      <c r="U638" s="156"/>
      <c r="V638" s="156"/>
      <c r="W638" s="156"/>
      <c r="X638" s="1" t="s">
        <v>21098</v>
      </c>
      <c r="AB638">
        <v>0</v>
      </c>
      <c r="AC638" s="1">
        <v>0</v>
      </c>
      <c r="AD638">
        <v>0</v>
      </c>
      <c r="AE638" s="1">
        <v>45009</v>
      </c>
    </row>
    <row r="639" spans="1:31" hidden="1">
      <c r="A639" s="1">
        <v>45009</v>
      </c>
      <c r="B639" s="16">
        <v>0.35416666666666669</v>
      </c>
      <c r="C639">
        <v>112852</v>
      </c>
      <c r="D639" t="s">
        <v>101</v>
      </c>
      <c r="E639" s="4" t="s">
        <v>4458</v>
      </c>
      <c r="F639" t="s">
        <v>4459</v>
      </c>
      <c r="G639" s="138" t="s">
        <v>71</v>
      </c>
      <c r="H639" t="s">
        <v>707</v>
      </c>
      <c r="I639" t="s">
        <v>4383</v>
      </c>
      <c r="J639" t="s">
        <v>410</v>
      </c>
      <c r="K639" t="s">
        <v>120</v>
      </c>
      <c r="M639" s="1"/>
      <c r="N639" s="69"/>
      <c r="O639">
        <v>113037</v>
      </c>
      <c r="P639" s="17">
        <v>2022</v>
      </c>
      <c r="Q639" s="1">
        <v>102180</v>
      </c>
      <c r="R639" s="1">
        <v>44960</v>
      </c>
      <c r="S639" s="1" t="s">
        <v>4384</v>
      </c>
      <c r="T639" s="1"/>
      <c r="U639" s="156"/>
      <c r="V639" s="156"/>
      <c r="W639" s="156"/>
      <c r="X639" s="1" t="s">
        <v>21098</v>
      </c>
      <c r="AB639" t="e">
        <v>#N/A</v>
      </c>
      <c r="AC639" s="1" t="e">
        <v>#N/A</v>
      </c>
      <c r="AD639" t="e">
        <v>#N/A</v>
      </c>
      <c r="AE639" s="1" t="e">
        <v>#N/A</v>
      </c>
    </row>
    <row r="640" spans="1:31" hidden="1">
      <c r="A640" s="1">
        <v>45009</v>
      </c>
      <c r="B640" s="16">
        <v>0.35416666666666669</v>
      </c>
      <c r="C640">
        <v>113003</v>
      </c>
      <c r="D640" t="s">
        <v>97</v>
      </c>
      <c r="E640" s="4" t="s">
        <v>3454</v>
      </c>
      <c r="F640" t="s">
        <v>4319</v>
      </c>
      <c r="G640" s="138" t="s">
        <v>69</v>
      </c>
      <c r="H640" t="s">
        <v>3457</v>
      </c>
      <c r="I640" t="s">
        <v>4383</v>
      </c>
      <c r="J640" t="s">
        <v>310</v>
      </c>
      <c r="K640" t="s">
        <v>118</v>
      </c>
      <c r="L640" t="s">
        <v>3455</v>
      </c>
      <c r="M640" s="1">
        <v>45009</v>
      </c>
      <c r="N640" s="69">
        <v>0.3654398148148148</v>
      </c>
      <c r="P640" s="17">
        <v>2021</v>
      </c>
      <c r="Q640" s="1">
        <v>12149</v>
      </c>
      <c r="R640" s="1">
        <v>45009</v>
      </c>
      <c r="S640" s="1" t="s">
        <v>4384</v>
      </c>
      <c r="T640" s="1"/>
      <c r="U640" s="156"/>
      <c r="V640" s="156"/>
      <c r="W640" s="156"/>
      <c r="X640" s="1" t="s">
        <v>21098</v>
      </c>
      <c r="AB640">
        <v>0</v>
      </c>
      <c r="AC640" s="1">
        <v>0</v>
      </c>
      <c r="AD640">
        <v>0</v>
      </c>
      <c r="AE640" s="1">
        <v>45009</v>
      </c>
    </row>
    <row r="641" spans="1:31" hidden="1">
      <c r="A641" s="1">
        <v>45009</v>
      </c>
      <c r="B641" s="16">
        <v>0.36458333333333331</v>
      </c>
      <c r="C641">
        <v>112984</v>
      </c>
      <c r="D641" t="s">
        <v>101</v>
      </c>
      <c r="E641" s="4" t="s">
        <v>3461</v>
      </c>
      <c r="F641" t="s">
        <v>3466</v>
      </c>
      <c r="G641" s="138" t="s">
        <v>69</v>
      </c>
      <c r="H641" t="s">
        <v>3464</v>
      </c>
      <c r="I641" t="s">
        <v>4383</v>
      </c>
      <c r="J641" t="s">
        <v>251</v>
      </c>
      <c r="K641" t="s">
        <v>119</v>
      </c>
      <c r="L641" t="s">
        <v>3462</v>
      </c>
      <c r="M641" s="1">
        <v>45009</v>
      </c>
      <c r="N641" s="69">
        <v>0.38015046296296301</v>
      </c>
      <c r="P641" s="17">
        <v>2016</v>
      </c>
      <c r="Q641" s="1">
        <v>354038</v>
      </c>
      <c r="R641" s="1">
        <v>45009</v>
      </c>
      <c r="S641" s="1" t="s">
        <v>4384</v>
      </c>
      <c r="T641" s="1"/>
      <c r="U641" s="156"/>
      <c r="V641" s="156"/>
      <c r="W641" s="156"/>
      <c r="X641" s="1" t="s">
        <v>21098</v>
      </c>
      <c r="AB641">
        <v>0</v>
      </c>
      <c r="AC641" s="1">
        <v>0</v>
      </c>
      <c r="AD641">
        <v>0</v>
      </c>
      <c r="AE641" s="1">
        <v>45009</v>
      </c>
    </row>
    <row r="642" spans="1:31" hidden="1">
      <c r="A642" s="1">
        <v>45009</v>
      </c>
      <c r="B642" s="16">
        <v>0.36458333333333331</v>
      </c>
      <c r="C642">
        <v>112985</v>
      </c>
      <c r="D642" t="s">
        <v>99</v>
      </c>
      <c r="E642" s="4" t="s">
        <v>3447</v>
      </c>
      <c r="F642" t="s">
        <v>3452</v>
      </c>
      <c r="G642" s="138" t="s">
        <v>70</v>
      </c>
      <c r="H642" t="s">
        <v>4320</v>
      </c>
      <c r="I642" t="s">
        <v>4383</v>
      </c>
      <c r="J642" t="s">
        <v>251</v>
      </c>
      <c r="K642" t="s">
        <v>120</v>
      </c>
      <c r="L642" t="s">
        <v>3448</v>
      </c>
      <c r="M642" s="1">
        <v>45009</v>
      </c>
      <c r="N642" s="69">
        <v>0.36506944444444445</v>
      </c>
      <c r="P642" s="17">
        <v>2018</v>
      </c>
      <c r="Q642" s="1">
        <v>189555</v>
      </c>
      <c r="R642" s="1">
        <v>45009</v>
      </c>
      <c r="S642" s="1" t="s">
        <v>4384</v>
      </c>
      <c r="T642" s="1"/>
      <c r="U642" s="156"/>
      <c r="V642" s="156"/>
      <c r="W642" s="156"/>
      <c r="X642" s="1" t="s">
        <v>21098</v>
      </c>
      <c r="AB642">
        <v>0</v>
      </c>
      <c r="AC642" s="1">
        <v>0</v>
      </c>
      <c r="AD642">
        <v>0</v>
      </c>
      <c r="AE642" s="1">
        <v>45009</v>
      </c>
    </row>
    <row r="643" spans="1:31" hidden="1">
      <c r="A643" s="1">
        <v>45009</v>
      </c>
      <c r="B643" s="16">
        <v>0.375</v>
      </c>
      <c r="C643">
        <v>112730</v>
      </c>
      <c r="D643" t="s">
        <v>97</v>
      </c>
      <c r="E643" s="4" t="s">
        <v>3345</v>
      </c>
      <c r="F643" t="s">
        <v>3730</v>
      </c>
      <c r="G643" s="138" t="s">
        <v>70</v>
      </c>
      <c r="H643" t="s">
        <v>3348</v>
      </c>
      <c r="I643" t="s">
        <v>4383</v>
      </c>
      <c r="J643" t="s">
        <v>509</v>
      </c>
      <c r="K643" t="s">
        <v>119</v>
      </c>
      <c r="L643" t="s">
        <v>3346</v>
      </c>
      <c r="M643" s="1">
        <v>45008</v>
      </c>
      <c r="N643" s="69">
        <v>0.48519675925925926</v>
      </c>
      <c r="P643" s="17">
        <v>2022</v>
      </c>
      <c r="Q643" s="1">
        <v>3050</v>
      </c>
      <c r="R643" s="1">
        <v>45008</v>
      </c>
      <c r="S643" s="1" t="s">
        <v>4384</v>
      </c>
      <c r="T643" s="1"/>
      <c r="U643" s="156"/>
      <c r="V643" s="156"/>
      <c r="W643" s="156"/>
      <c r="X643" s="1" t="s">
        <v>21098</v>
      </c>
      <c r="AB643" t="e">
        <v>#N/A</v>
      </c>
      <c r="AC643" s="1" t="e">
        <v>#N/A</v>
      </c>
      <c r="AD643" t="e">
        <v>#N/A</v>
      </c>
      <c r="AE643" s="1" t="e">
        <v>#N/A</v>
      </c>
    </row>
    <row r="644" spans="1:31" hidden="1">
      <c r="A644" s="1">
        <v>45009</v>
      </c>
      <c r="B644" s="16">
        <v>0.375</v>
      </c>
      <c r="C644">
        <v>112815</v>
      </c>
      <c r="D644" t="s">
        <v>101</v>
      </c>
      <c r="E644" s="4" t="s">
        <v>3475</v>
      </c>
      <c r="F644" t="s">
        <v>3480</v>
      </c>
      <c r="G644" s="138" t="s">
        <v>70</v>
      </c>
      <c r="H644" t="s">
        <v>3478</v>
      </c>
      <c r="I644" t="s">
        <v>4383</v>
      </c>
      <c r="J644" t="s">
        <v>310</v>
      </c>
      <c r="K644" t="s">
        <v>120</v>
      </c>
      <c r="L644" t="s">
        <v>3476</v>
      </c>
      <c r="M644" s="1">
        <v>45009</v>
      </c>
      <c r="N644" s="69">
        <v>0.38275462962962964</v>
      </c>
      <c r="P644" s="17">
        <v>2018</v>
      </c>
      <c r="Q644" s="1">
        <v>69369</v>
      </c>
      <c r="R644" s="1">
        <v>45009</v>
      </c>
      <c r="S644" s="1" t="s">
        <v>4384</v>
      </c>
      <c r="T644" s="1"/>
      <c r="U644" s="156"/>
      <c r="V644" s="156"/>
      <c r="W644" s="156"/>
      <c r="X644" s="1" t="s">
        <v>21098</v>
      </c>
      <c r="AB644">
        <v>0</v>
      </c>
      <c r="AC644" s="1">
        <v>0</v>
      </c>
      <c r="AD644">
        <v>0</v>
      </c>
      <c r="AE644" s="1">
        <v>45009</v>
      </c>
    </row>
    <row r="645" spans="1:31" hidden="1">
      <c r="A645" s="1">
        <v>45009</v>
      </c>
      <c r="B645" s="16">
        <v>0.375</v>
      </c>
      <c r="C645">
        <v>112995</v>
      </c>
      <c r="D645" t="s">
        <v>103</v>
      </c>
      <c r="E645" s="4" t="s">
        <v>3468</v>
      </c>
      <c r="F645" t="s">
        <v>3473</v>
      </c>
      <c r="G645" s="138" t="s">
        <v>70</v>
      </c>
      <c r="H645" t="s">
        <v>3471</v>
      </c>
      <c r="I645" t="s">
        <v>4383</v>
      </c>
      <c r="J645" t="s">
        <v>310</v>
      </c>
      <c r="K645" t="s">
        <v>118</v>
      </c>
      <c r="L645" t="s">
        <v>3469</v>
      </c>
      <c r="M645" s="1">
        <v>45009</v>
      </c>
      <c r="N645" s="69">
        <v>0.38173611111111111</v>
      </c>
      <c r="P645" s="17">
        <v>2022</v>
      </c>
      <c r="Q645" s="1">
        <v>25173</v>
      </c>
      <c r="R645" s="1">
        <v>45009</v>
      </c>
      <c r="S645" s="1" t="s">
        <v>4384</v>
      </c>
      <c r="T645" s="1"/>
      <c r="U645" s="156"/>
      <c r="V645" s="156"/>
      <c r="W645" s="156"/>
      <c r="X645" s="1" t="s">
        <v>21098</v>
      </c>
      <c r="AB645">
        <v>0</v>
      </c>
      <c r="AC645" s="1">
        <v>0</v>
      </c>
      <c r="AD645">
        <v>0</v>
      </c>
      <c r="AE645" s="1">
        <v>45009</v>
      </c>
    </row>
    <row r="646" spans="1:31" hidden="1">
      <c r="A646" s="1">
        <v>45009</v>
      </c>
      <c r="B646" s="16">
        <v>0.375</v>
      </c>
      <c r="C646">
        <v>113063</v>
      </c>
      <c r="D646" t="s">
        <v>101</v>
      </c>
      <c r="E646" s="4" t="s">
        <v>3482</v>
      </c>
      <c r="F646" t="s">
        <v>3487</v>
      </c>
      <c r="G646" s="138" t="s">
        <v>69</v>
      </c>
      <c r="H646" t="s">
        <v>3485</v>
      </c>
      <c r="I646" t="s">
        <v>4383</v>
      </c>
      <c r="J646" t="s">
        <v>215</v>
      </c>
      <c r="K646" t="s">
        <v>119</v>
      </c>
      <c r="L646" t="s">
        <v>3483</v>
      </c>
      <c r="M646" s="1">
        <v>45009</v>
      </c>
      <c r="N646" s="69">
        <v>0.38922453703703702</v>
      </c>
      <c r="P646" s="17">
        <v>2018</v>
      </c>
      <c r="Q646" s="1">
        <v>139989</v>
      </c>
      <c r="R646" s="1">
        <v>45009</v>
      </c>
      <c r="S646" s="1" t="s">
        <v>4384</v>
      </c>
      <c r="T646" s="1"/>
      <c r="U646" s="156"/>
      <c r="V646" s="156"/>
      <c r="W646" s="156"/>
      <c r="X646" s="1" t="s">
        <v>21098</v>
      </c>
      <c r="AB646">
        <v>0</v>
      </c>
      <c r="AC646" s="1">
        <v>0</v>
      </c>
      <c r="AD646">
        <v>0</v>
      </c>
      <c r="AE646" s="1">
        <v>45009</v>
      </c>
    </row>
    <row r="647" spans="1:31" hidden="1">
      <c r="A647" s="1">
        <v>45009</v>
      </c>
      <c r="B647" s="16">
        <v>0.39583333333333331</v>
      </c>
      <c r="C647">
        <v>112879</v>
      </c>
      <c r="D647" t="s">
        <v>101</v>
      </c>
      <c r="E647" s="4" t="s">
        <v>3489</v>
      </c>
      <c r="F647" t="s">
        <v>3494</v>
      </c>
      <c r="G647" s="138" t="s">
        <v>70</v>
      </c>
      <c r="H647" t="s">
        <v>3492</v>
      </c>
      <c r="I647" t="s">
        <v>4383</v>
      </c>
      <c r="J647" t="s">
        <v>295</v>
      </c>
      <c r="K647" t="s">
        <v>120</v>
      </c>
      <c r="L647" t="s">
        <v>3490</v>
      </c>
      <c r="M647" s="1">
        <v>45009</v>
      </c>
      <c r="N647" s="69">
        <v>0.39559027777777778</v>
      </c>
      <c r="P647" s="17">
        <v>2017</v>
      </c>
      <c r="Q647" s="1">
        <v>32536</v>
      </c>
      <c r="R647" s="1">
        <v>45009</v>
      </c>
      <c r="S647" s="1" t="s">
        <v>4384</v>
      </c>
      <c r="T647" s="1"/>
      <c r="U647" s="156"/>
      <c r="V647" s="156"/>
      <c r="W647" s="156" t="s">
        <v>45</v>
      </c>
      <c r="X647" s="1" t="s">
        <v>21098</v>
      </c>
      <c r="AB647">
        <v>0</v>
      </c>
      <c r="AC647" s="1">
        <v>0</v>
      </c>
      <c r="AD647">
        <v>0</v>
      </c>
      <c r="AE647" s="1">
        <v>45009</v>
      </c>
    </row>
    <row r="648" spans="1:31" hidden="1">
      <c r="A648" s="1">
        <v>45009</v>
      </c>
      <c r="B648" s="16">
        <v>0.39583333333333331</v>
      </c>
      <c r="C648">
        <v>112967</v>
      </c>
      <c r="D648" t="s">
        <v>99</v>
      </c>
      <c r="E648" s="4" t="s">
        <v>4323</v>
      </c>
      <c r="F648" t="s">
        <v>4324</v>
      </c>
      <c r="G648" s="138" t="s">
        <v>75</v>
      </c>
      <c r="H648" t="s">
        <v>4325</v>
      </c>
      <c r="I648" t="s">
        <v>4383</v>
      </c>
      <c r="J648" t="s">
        <v>367</v>
      </c>
      <c r="K648" t="s">
        <v>119</v>
      </c>
      <c r="M648" s="1"/>
      <c r="N648" s="69"/>
      <c r="P648" s="17">
        <v>2018</v>
      </c>
      <c r="Q648" s="1">
        <v>46200</v>
      </c>
      <c r="R648" s="1">
        <v>44974</v>
      </c>
      <c r="S648" s="1" t="s">
        <v>4384</v>
      </c>
      <c r="T648" s="1"/>
      <c r="U648" s="156"/>
      <c r="V648" s="156"/>
      <c r="W648" s="156"/>
      <c r="X648" s="1" t="s">
        <v>21098</v>
      </c>
      <c r="AB648" t="s">
        <v>19951</v>
      </c>
      <c r="AC648" s="1">
        <v>45009</v>
      </c>
      <c r="AD648" t="s">
        <v>21076</v>
      </c>
      <c r="AE648" s="1">
        <v>45009</v>
      </c>
    </row>
    <row r="649" spans="1:31" hidden="1">
      <c r="A649" s="1">
        <v>45009</v>
      </c>
      <c r="B649" s="16">
        <v>0.39583333333333331</v>
      </c>
      <c r="C649">
        <v>113027</v>
      </c>
      <c r="D649" t="s">
        <v>103</v>
      </c>
      <c r="E649" s="4" t="s">
        <v>3496</v>
      </c>
      <c r="F649" t="s">
        <v>3501</v>
      </c>
      <c r="G649" s="138" t="s">
        <v>70</v>
      </c>
      <c r="H649" t="s">
        <v>3499</v>
      </c>
      <c r="I649" t="s">
        <v>4383</v>
      </c>
      <c r="J649" t="s">
        <v>215</v>
      </c>
      <c r="K649" t="s">
        <v>118</v>
      </c>
      <c r="L649" t="s">
        <v>3497</v>
      </c>
      <c r="M649" s="1">
        <v>45009</v>
      </c>
      <c r="N649" s="69">
        <v>0.40055555555555555</v>
      </c>
      <c r="P649" s="17">
        <v>2022</v>
      </c>
      <c r="Q649" s="1">
        <v>9035</v>
      </c>
      <c r="R649" s="1">
        <v>45009</v>
      </c>
      <c r="S649" s="1" t="s">
        <v>4384</v>
      </c>
      <c r="T649" s="1"/>
      <c r="U649" s="156"/>
      <c r="V649" s="156"/>
      <c r="W649" s="156"/>
      <c r="X649" s="1" t="s">
        <v>21098</v>
      </c>
      <c r="AB649">
        <v>0</v>
      </c>
      <c r="AC649" s="1">
        <v>0</v>
      </c>
      <c r="AD649">
        <v>0</v>
      </c>
      <c r="AE649" s="1">
        <v>45009</v>
      </c>
    </row>
    <row r="650" spans="1:31" hidden="1">
      <c r="A650" s="1">
        <v>45009</v>
      </c>
      <c r="B650" s="16">
        <v>0.39583333333333331</v>
      </c>
      <c r="C650">
        <v>113079</v>
      </c>
      <c r="D650" t="s">
        <v>99</v>
      </c>
      <c r="E650" s="4" t="s">
        <v>19958</v>
      </c>
      <c r="F650" t="s">
        <v>19959</v>
      </c>
      <c r="G650" s="138" t="s">
        <v>69</v>
      </c>
      <c r="H650" t="s">
        <v>4325</v>
      </c>
      <c r="I650" t="s">
        <v>4383</v>
      </c>
      <c r="J650" t="s">
        <v>367</v>
      </c>
      <c r="K650" t="s">
        <v>119</v>
      </c>
      <c r="L650" t="s">
        <v>19960</v>
      </c>
      <c r="M650" s="1">
        <v>45009</v>
      </c>
      <c r="N650" s="69">
        <v>0.4100462962962963</v>
      </c>
      <c r="P650" s="17">
        <v>2012</v>
      </c>
      <c r="Q650" s="1">
        <v>142832</v>
      </c>
      <c r="R650" s="1">
        <v>45009</v>
      </c>
      <c r="S650" s="1" t="s">
        <v>4384</v>
      </c>
      <c r="T650" s="1"/>
      <c r="U650" s="156"/>
      <c r="V650" s="156"/>
      <c r="W650" s="156"/>
      <c r="X650" s="1" t="s">
        <v>21098</v>
      </c>
      <c r="AB650" t="e">
        <v>#N/A</v>
      </c>
      <c r="AC650" s="1" t="e">
        <v>#N/A</v>
      </c>
      <c r="AD650" t="e">
        <v>#N/A</v>
      </c>
      <c r="AE650" s="1" t="e">
        <v>#N/A</v>
      </c>
    </row>
    <row r="651" spans="1:31" hidden="1">
      <c r="A651" s="1">
        <v>45009</v>
      </c>
      <c r="B651" s="16">
        <v>0.41666666666666669</v>
      </c>
      <c r="C651">
        <v>112786</v>
      </c>
      <c r="D651" t="s">
        <v>101</v>
      </c>
      <c r="E651" s="4" t="s">
        <v>19961</v>
      </c>
      <c r="F651" t="s">
        <v>19962</v>
      </c>
      <c r="G651" s="138" t="s">
        <v>71</v>
      </c>
      <c r="H651" t="s">
        <v>19963</v>
      </c>
      <c r="I651" t="s">
        <v>4383</v>
      </c>
      <c r="J651" t="s">
        <v>295</v>
      </c>
      <c r="K651" t="s">
        <v>120</v>
      </c>
      <c r="M651" s="1"/>
      <c r="N651" s="69"/>
      <c r="O651">
        <v>113040</v>
      </c>
      <c r="P651" s="17">
        <v>2016</v>
      </c>
      <c r="Q651" s="1">
        <v>79284</v>
      </c>
      <c r="R651" s="1">
        <v>44806</v>
      </c>
      <c r="S651" s="1" t="s">
        <v>4384</v>
      </c>
      <c r="T651" s="1"/>
      <c r="U651" s="156"/>
      <c r="V651" s="156"/>
      <c r="W651" s="156"/>
      <c r="X651" s="1" t="s">
        <v>21098</v>
      </c>
      <c r="AB651" t="e">
        <v>#N/A</v>
      </c>
      <c r="AC651" s="1" t="e">
        <v>#N/A</v>
      </c>
      <c r="AD651" t="e">
        <v>#N/A</v>
      </c>
      <c r="AE651" s="1" t="e">
        <v>#N/A</v>
      </c>
    </row>
    <row r="652" spans="1:31" hidden="1">
      <c r="A652" s="1">
        <v>45009</v>
      </c>
      <c r="B652" s="16">
        <v>0.41666666666666669</v>
      </c>
      <c r="C652">
        <v>112838</v>
      </c>
      <c r="D652" t="s">
        <v>101</v>
      </c>
      <c r="E652" s="4" t="s">
        <v>3413</v>
      </c>
      <c r="F652" t="s">
        <v>4326</v>
      </c>
      <c r="G652" s="138" t="s">
        <v>70</v>
      </c>
      <c r="H652" t="s">
        <v>3416</v>
      </c>
      <c r="I652" t="s">
        <v>4383</v>
      </c>
      <c r="J652" t="s">
        <v>223</v>
      </c>
      <c r="K652" t="s">
        <v>119</v>
      </c>
      <c r="L652" t="s">
        <v>3414</v>
      </c>
      <c r="M652" s="1">
        <v>45008</v>
      </c>
      <c r="N652" s="69">
        <v>0.77005787037037043</v>
      </c>
      <c r="P652" s="17">
        <v>2020</v>
      </c>
      <c r="Q652" s="1">
        <v>59724</v>
      </c>
      <c r="R652" s="1">
        <v>45008</v>
      </c>
      <c r="S652" s="1" t="s">
        <v>4384</v>
      </c>
      <c r="T652" s="1"/>
      <c r="U652" s="156" t="s">
        <v>4393</v>
      </c>
      <c r="V652" s="156" t="s">
        <v>64</v>
      </c>
      <c r="W652" s="156" t="s">
        <v>4393</v>
      </c>
      <c r="X652" s="1" t="s">
        <v>21098</v>
      </c>
      <c r="AB652">
        <v>0</v>
      </c>
      <c r="AC652" s="1">
        <v>0</v>
      </c>
      <c r="AD652">
        <v>0</v>
      </c>
      <c r="AE652" s="1">
        <v>45009</v>
      </c>
    </row>
    <row r="653" spans="1:31" hidden="1">
      <c r="A653" s="1">
        <v>45009</v>
      </c>
      <c r="B653" s="16">
        <v>0.41666666666666669</v>
      </c>
      <c r="C653">
        <v>112885</v>
      </c>
      <c r="D653" t="s">
        <v>103</v>
      </c>
      <c r="E653" s="4" t="s">
        <v>3503</v>
      </c>
      <c r="F653" t="s">
        <v>3508</v>
      </c>
      <c r="G653" s="138" t="s">
        <v>70</v>
      </c>
      <c r="H653" t="s">
        <v>3506</v>
      </c>
      <c r="I653" t="s">
        <v>4383</v>
      </c>
      <c r="J653" t="s">
        <v>231</v>
      </c>
      <c r="K653" t="s">
        <v>118</v>
      </c>
      <c r="L653" t="s">
        <v>3504</v>
      </c>
      <c r="M653" s="1">
        <v>45009</v>
      </c>
      <c r="N653" s="69">
        <v>0.42459490740740741</v>
      </c>
      <c r="P653" s="17">
        <v>2019</v>
      </c>
      <c r="Q653" s="1">
        <v>28829</v>
      </c>
      <c r="R653" s="1">
        <v>45009</v>
      </c>
      <c r="S653" s="1" t="s">
        <v>4384</v>
      </c>
      <c r="T653" s="1"/>
      <c r="U653" s="156"/>
      <c r="V653" s="156"/>
      <c r="W653" s="156" t="s">
        <v>45</v>
      </c>
      <c r="X653" s="1" t="s">
        <v>21098</v>
      </c>
      <c r="AB653">
        <v>0</v>
      </c>
      <c r="AC653" s="1">
        <v>0</v>
      </c>
      <c r="AD653">
        <v>0</v>
      </c>
      <c r="AE653" s="1">
        <v>45009</v>
      </c>
    </row>
    <row r="654" spans="1:31" hidden="1">
      <c r="A654" s="1">
        <v>45009</v>
      </c>
      <c r="B654" s="16">
        <v>0.41666666666666669</v>
      </c>
      <c r="C654">
        <v>113042</v>
      </c>
      <c r="D654" t="s">
        <v>101</v>
      </c>
      <c r="E654" s="4" t="s">
        <v>4327</v>
      </c>
      <c r="F654" t="s">
        <v>4328</v>
      </c>
      <c r="G654" s="138" t="s">
        <v>71</v>
      </c>
      <c r="H654" t="s">
        <v>4329</v>
      </c>
      <c r="I654" t="s">
        <v>4383</v>
      </c>
      <c r="J654" t="s">
        <v>310</v>
      </c>
      <c r="K654" t="s">
        <v>120</v>
      </c>
      <c r="M654" s="1"/>
      <c r="N654" s="69"/>
      <c r="O654">
        <v>113083</v>
      </c>
      <c r="P654" s="17">
        <v>2021</v>
      </c>
      <c r="Q654" s="1">
        <v>45700</v>
      </c>
      <c r="R654" s="1">
        <v>45013</v>
      </c>
      <c r="S654" s="1" t="s">
        <v>4384</v>
      </c>
      <c r="T654" s="1"/>
      <c r="U654" s="156"/>
      <c r="V654" s="156"/>
      <c r="W654" s="156" t="s">
        <v>45</v>
      </c>
      <c r="X654" s="1" t="s">
        <v>21098</v>
      </c>
      <c r="AB654">
        <v>0</v>
      </c>
      <c r="AC654" s="1">
        <v>0</v>
      </c>
      <c r="AD654">
        <v>0</v>
      </c>
      <c r="AE654" s="1">
        <v>45009</v>
      </c>
    </row>
    <row r="655" spans="1:31" hidden="1">
      <c r="A655" s="1">
        <v>45009</v>
      </c>
      <c r="B655" s="16">
        <v>0.41666666666666669</v>
      </c>
      <c r="C655">
        <v>113075</v>
      </c>
      <c r="D655" t="s">
        <v>97</v>
      </c>
      <c r="E655" s="4" t="s">
        <v>3510</v>
      </c>
      <c r="F655" t="s">
        <v>3515</v>
      </c>
      <c r="G655" s="138" t="s">
        <v>69</v>
      </c>
      <c r="H655" t="s">
        <v>3513</v>
      </c>
      <c r="I655" t="s">
        <v>4383</v>
      </c>
      <c r="J655" t="s">
        <v>215</v>
      </c>
      <c r="K655" t="s">
        <v>119</v>
      </c>
      <c r="L655" t="s">
        <v>3511</v>
      </c>
      <c r="M655" s="1">
        <v>45009</v>
      </c>
      <c r="N655" s="69">
        <v>0.43578703703703708</v>
      </c>
      <c r="P655" s="17">
        <v>2016</v>
      </c>
      <c r="Q655" s="1">
        <v>69034</v>
      </c>
      <c r="R655" s="1">
        <v>45009</v>
      </c>
      <c r="S655" s="1" t="s">
        <v>4384</v>
      </c>
      <c r="T655" s="1"/>
      <c r="U655" s="156"/>
      <c r="V655" s="156"/>
      <c r="W655" s="156"/>
      <c r="X655" s="1" t="s">
        <v>21098</v>
      </c>
      <c r="AB655" t="e">
        <v>#N/A</v>
      </c>
      <c r="AC655" s="1" t="e">
        <v>#N/A</v>
      </c>
      <c r="AD655" t="e">
        <v>#N/A</v>
      </c>
      <c r="AE655" s="1" t="e">
        <v>#N/A</v>
      </c>
    </row>
    <row r="656" spans="1:31" hidden="1">
      <c r="A656" s="1">
        <v>45009</v>
      </c>
      <c r="B656" s="16">
        <v>0.42708333333333331</v>
      </c>
      <c r="C656">
        <v>112873</v>
      </c>
      <c r="D656" t="s">
        <v>101</v>
      </c>
      <c r="E656" s="4" t="s">
        <v>4330</v>
      </c>
      <c r="F656" t="s">
        <v>4331</v>
      </c>
      <c r="G656" s="138" t="s">
        <v>70</v>
      </c>
      <c r="H656" t="s">
        <v>4332</v>
      </c>
      <c r="I656" t="s">
        <v>4383</v>
      </c>
      <c r="J656" t="s">
        <v>295</v>
      </c>
      <c r="K656" t="s">
        <v>119</v>
      </c>
      <c r="L656" t="s">
        <v>19964</v>
      </c>
      <c r="M656" s="1">
        <v>45008</v>
      </c>
      <c r="N656" s="69">
        <v>0.77166666666666661</v>
      </c>
      <c r="P656" s="17">
        <v>2018</v>
      </c>
      <c r="Q656" s="1">
        <v>7389</v>
      </c>
      <c r="R656" s="1">
        <v>45008</v>
      </c>
      <c r="S656" s="1" t="s">
        <v>4384</v>
      </c>
      <c r="T656" s="1"/>
      <c r="U656" s="156"/>
      <c r="V656" s="156"/>
      <c r="W656" s="156"/>
      <c r="X656" s="1" t="s">
        <v>21098</v>
      </c>
      <c r="AB656">
        <v>0</v>
      </c>
      <c r="AC656" s="1">
        <v>0</v>
      </c>
      <c r="AD656">
        <v>0</v>
      </c>
      <c r="AE656" s="1">
        <v>45009</v>
      </c>
    </row>
    <row r="657" spans="1:31" hidden="1">
      <c r="A657" s="1">
        <v>45009</v>
      </c>
      <c r="B657" s="16">
        <v>0.4375</v>
      </c>
      <c r="C657">
        <v>112962</v>
      </c>
      <c r="D657" t="s">
        <v>99</v>
      </c>
      <c r="E657" s="4" t="s">
        <v>3566</v>
      </c>
      <c r="F657" t="s">
        <v>3571</v>
      </c>
      <c r="G657" s="138" t="s">
        <v>70</v>
      </c>
      <c r="H657" t="s">
        <v>3569</v>
      </c>
      <c r="I657" t="s">
        <v>4383</v>
      </c>
      <c r="J657" t="s">
        <v>310</v>
      </c>
      <c r="K657" t="s">
        <v>120</v>
      </c>
      <c r="L657" t="s">
        <v>3567</v>
      </c>
      <c r="M657" s="1">
        <v>45009</v>
      </c>
      <c r="N657" s="69">
        <v>0.42353009259259261</v>
      </c>
      <c r="P657" s="17">
        <v>2016</v>
      </c>
      <c r="Q657" s="1">
        <v>74422</v>
      </c>
      <c r="R657" s="1">
        <v>45009</v>
      </c>
      <c r="S657" s="1" t="s">
        <v>4384</v>
      </c>
      <c r="T657" s="1"/>
      <c r="U657" s="156"/>
      <c r="V657" s="156"/>
      <c r="W657" s="156"/>
      <c r="X657" s="1" t="s">
        <v>21098</v>
      </c>
      <c r="AB657">
        <v>0</v>
      </c>
      <c r="AC657" s="1">
        <v>0</v>
      </c>
      <c r="AD657">
        <v>0</v>
      </c>
      <c r="AE657" s="1">
        <v>45009</v>
      </c>
    </row>
    <row r="658" spans="1:31" hidden="1">
      <c r="A658" s="1">
        <v>45009</v>
      </c>
      <c r="B658" s="16">
        <v>0.4375</v>
      </c>
      <c r="C658">
        <v>112976</v>
      </c>
      <c r="D658" t="s">
        <v>103</v>
      </c>
      <c r="E658" s="4" t="s">
        <v>3468</v>
      </c>
      <c r="F658" t="s">
        <v>3473</v>
      </c>
      <c r="G658" s="138" t="s">
        <v>71</v>
      </c>
      <c r="H658" t="s">
        <v>3471</v>
      </c>
      <c r="I658" t="s">
        <v>4383</v>
      </c>
      <c r="J658" t="s">
        <v>310</v>
      </c>
      <c r="K658" t="s">
        <v>119</v>
      </c>
      <c r="M658" s="1"/>
      <c r="N658" s="69"/>
      <c r="O658">
        <v>112995</v>
      </c>
      <c r="P658" s="17">
        <v>2022</v>
      </c>
      <c r="Q658" s="1">
        <v>25173</v>
      </c>
      <c r="R658" s="1">
        <v>45009</v>
      </c>
      <c r="S658" s="1" t="s">
        <v>4384</v>
      </c>
      <c r="T658" s="1"/>
      <c r="U658" s="156"/>
      <c r="V658" s="156"/>
      <c r="W658" s="156"/>
      <c r="X658" s="1" t="s">
        <v>21098</v>
      </c>
      <c r="AB658" t="e">
        <v>#N/A</v>
      </c>
      <c r="AC658" s="1" t="e">
        <v>#N/A</v>
      </c>
      <c r="AD658" t="e">
        <v>#N/A</v>
      </c>
      <c r="AE658" s="1" t="e">
        <v>#N/A</v>
      </c>
    </row>
    <row r="659" spans="1:31" hidden="1">
      <c r="A659" s="1">
        <v>45009</v>
      </c>
      <c r="B659" s="16">
        <v>0.4375</v>
      </c>
      <c r="C659">
        <v>112983</v>
      </c>
      <c r="D659" t="s">
        <v>97</v>
      </c>
      <c r="E659" s="4" t="s">
        <v>4334</v>
      </c>
      <c r="F659" t="s">
        <v>4335</v>
      </c>
      <c r="G659" s="138" t="s">
        <v>70</v>
      </c>
      <c r="H659" t="s">
        <v>214</v>
      </c>
      <c r="I659" t="s">
        <v>4383</v>
      </c>
      <c r="J659" t="s">
        <v>223</v>
      </c>
      <c r="K659" t="s">
        <v>118</v>
      </c>
      <c r="L659" t="s">
        <v>19965</v>
      </c>
      <c r="M659" s="1">
        <v>45009</v>
      </c>
      <c r="N659" s="69">
        <v>0.44013888888888886</v>
      </c>
      <c r="P659" s="17">
        <v>2019</v>
      </c>
      <c r="Q659" s="1">
        <v>87329</v>
      </c>
      <c r="R659" s="1">
        <v>45009</v>
      </c>
      <c r="S659" s="1" t="s">
        <v>4384</v>
      </c>
      <c r="T659" s="1"/>
      <c r="U659" s="156"/>
      <c r="V659" s="156"/>
      <c r="W659" s="156"/>
      <c r="X659" s="1" t="s">
        <v>21098</v>
      </c>
      <c r="AB659">
        <v>0</v>
      </c>
      <c r="AC659" s="1">
        <v>0</v>
      </c>
      <c r="AD659">
        <v>0</v>
      </c>
      <c r="AE659" s="1">
        <v>45009</v>
      </c>
    </row>
    <row r="660" spans="1:31" hidden="1">
      <c r="A660" s="1">
        <v>45009</v>
      </c>
      <c r="B660" s="16">
        <v>0.45833333333333331</v>
      </c>
      <c r="C660">
        <v>112800</v>
      </c>
      <c r="D660" t="s">
        <v>101</v>
      </c>
      <c r="E660" s="4" t="s">
        <v>4494</v>
      </c>
      <c r="F660" t="s">
        <v>3730</v>
      </c>
      <c r="G660" s="138" t="s">
        <v>71</v>
      </c>
      <c r="H660" t="s">
        <v>4495</v>
      </c>
      <c r="I660" t="s">
        <v>4383</v>
      </c>
      <c r="J660" t="s">
        <v>587</v>
      </c>
      <c r="K660" t="s">
        <v>119</v>
      </c>
      <c r="M660" s="1"/>
      <c r="N660" s="69"/>
      <c r="O660">
        <v>113041</v>
      </c>
      <c r="P660" s="17">
        <v>2021</v>
      </c>
      <c r="Q660" s="1">
        <v>0</v>
      </c>
      <c r="R660" s="1" t="s">
        <v>4385</v>
      </c>
      <c r="S660" s="1" t="s">
        <v>4384</v>
      </c>
      <c r="T660" s="1"/>
      <c r="U660" s="156" t="s">
        <v>4393</v>
      </c>
      <c r="V660" s="156" t="s">
        <v>64</v>
      </c>
      <c r="W660" s="156" t="s">
        <v>4393</v>
      </c>
      <c r="X660" s="1" t="s">
        <v>21098</v>
      </c>
      <c r="AB660" t="e">
        <v>#N/A</v>
      </c>
      <c r="AC660" s="1" t="e">
        <v>#N/A</v>
      </c>
      <c r="AD660" t="e">
        <v>#N/A</v>
      </c>
      <c r="AE660" s="1" t="e">
        <v>#N/A</v>
      </c>
    </row>
    <row r="661" spans="1:31" hidden="1">
      <c r="A661" s="1">
        <v>45009</v>
      </c>
      <c r="B661" s="16">
        <v>0.45833333333333331</v>
      </c>
      <c r="C661">
        <v>112988</v>
      </c>
      <c r="D661" t="s">
        <v>99</v>
      </c>
      <c r="E661" s="4" t="s">
        <v>3705</v>
      </c>
      <c r="F661" t="s">
        <v>3710</v>
      </c>
      <c r="G661" s="138" t="s">
        <v>71</v>
      </c>
      <c r="H661" t="s">
        <v>3708</v>
      </c>
      <c r="I661" t="s">
        <v>4383</v>
      </c>
      <c r="J661" t="s">
        <v>223</v>
      </c>
      <c r="K661" t="s">
        <v>120</v>
      </c>
      <c r="M661" s="1"/>
      <c r="N661" s="69"/>
      <c r="O661">
        <v>113039</v>
      </c>
      <c r="P661" s="17">
        <v>2019</v>
      </c>
      <c r="Q661" s="1">
        <v>49519</v>
      </c>
      <c r="R661" s="1">
        <v>45010</v>
      </c>
      <c r="S661" s="1" t="s">
        <v>4384</v>
      </c>
      <c r="T661" s="1"/>
      <c r="U661" s="156"/>
      <c r="V661" s="156"/>
      <c r="W661" s="156" t="s">
        <v>45</v>
      </c>
      <c r="X661" s="1" t="s">
        <v>21098</v>
      </c>
      <c r="AB661" t="e">
        <v>#N/A</v>
      </c>
      <c r="AC661" s="1" t="e">
        <v>#N/A</v>
      </c>
      <c r="AD661" t="e">
        <v>#N/A</v>
      </c>
      <c r="AE661" s="1" t="e">
        <v>#N/A</v>
      </c>
    </row>
    <row r="662" spans="1:31" hidden="1">
      <c r="A662" s="1">
        <v>45009</v>
      </c>
      <c r="B662" s="16">
        <v>0.45833333333333331</v>
      </c>
      <c r="C662">
        <v>113043</v>
      </c>
      <c r="D662" t="s">
        <v>97</v>
      </c>
      <c r="E662" s="4" t="s">
        <v>3517</v>
      </c>
      <c r="F662" t="s">
        <v>3522</v>
      </c>
      <c r="G662" s="138" t="s">
        <v>70</v>
      </c>
      <c r="H662" t="s">
        <v>3520</v>
      </c>
      <c r="I662" t="s">
        <v>4383</v>
      </c>
      <c r="J662" t="s">
        <v>251</v>
      </c>
      <c r="K662" t="s">
        <v>120</v>
      </c>
      <c r="L662" t="s">
        <v>3518</v>
      </c>
      <c r="M662" s="1">
        <v>45009</v>
      </c>
      <c r="N662" s="69">
        <v>0.43695601851851856</v>
      </c>
      <c r="P662" s="17">
        <v>2022</v>
      </c>
      <c r="Q662" s="1">
        <v>30809</v>
      </c>
      <c r="R662" s="1">
        <v>45009</v>
      </c>
      <c r="S662" s="1" t="s">
        <v>4384</v>
      </c>
      <c r="T662" s="1"/>
      <c r="U662" s="156"/>
      <c r="V662" s="156"/>
      <c r="W662" s="156"/>
      <c r="X662" s="1" t="s">
        <v>21098</v>
      </c>
      <c r="AB662">
        <v>0</v>
      </c>
      <c r="AC662" s="1">
        <v>0</v>
      </c>
      <c r="AD662">
        <v>0</v>
      </c>
      <c r="AE662" s="1">
        <v>45009</v>
      </c>
    </row>
    <row r="663" spans="1:31" hidden="1">
      <c r="A663" s="1">
        <v>45009</v>
      </c>
      <c r="B663" s="16">
        <v>0.45833333333333331</v>
      </c>
      <c r="C663">
        <v>113067</v>
      </c>
      <c r="D663" t="s">
        <v>97</v>
      </c>
      <c r="E663" s="4" t="s">
        <v>3524</v>
      </c>
      <c r="F663" t="s">
        <v>4336</v>
      </c>
      <c r="G663" s="138" t="s">
        <v>70</v>
      </c>
      <c r="H663" t="s">
        <v>3527</v>
      </c>
      <c r="I663" t="s">
        <v>4383</v>
      </c>
      <c r="J663" t="s">
        <v>295</v>
      </c>
      <c r="K663" t="s">
        <v>119</v>
      </c>
      <c r="L663" t="s">
        <v>3525</v>
      </c>
      <c r="M663" s="1">
        <v>45009</v>
      </c>
      <c r="N663" s="69">
        <v>0.46026620370370369</v>
      </c>
      <c r="P663" s="17">
        <v>2015</v>
      </c>
      <c r="Q663" s="1">
        <v>80341</v>
      </c>
      <c r="R663" s="1">
        <v>45009</v>
      </c>
      <c r="S663" s="1" t="s">
        <v>4384</v>
      </c>
      <c r="T663" s="1"/>
      <c r="U663" s="156"/>
      <c r="V663" s="156"/>
      <c r="W663" s="156"/>
      <c r="X663" s="1" t="s">
        <v>21098</v>
      </c>
      <c r="AB663">
        <v>0</v>
      </c>
      <c r="AC663" s="1">
        <v>0</v>
      </c>
      <c r="AD663">
        <v>0</v>
      </c>
      <c r="AE663" s="1">
        <v>45009</v>
      </c>
    </row>
    <row r="664" spans="1:31" hidden="1">
      <c r="A664" s="1">
        <v>45009</v>
      </c>
      <c r="B664" s="16">
        <v>0.46875</v>
      </c>
      <c r="C664">
        <v>112817</v>
      </c>
      <c r="D664" t="s">
        <v>101</v>
      </c>
      <c r="E664" s="4" t="s">
        <v>3420</v>
      </c>
      <c r="F664" t="s">
        <v>4337</v>
      </c>
      <c r="G664" s="138" t="s">
        <v>70</v>
      </c>
      <c r="H664" t="s">
        <v>3423</v>
      </c>
      <c r="I664" t="s">
        <v>4383</v>
      </c>
      <c r="J664" t="s">
        <v>338</v>
      </c>
      <c r="K664" t="s">
        <v>119</v>
      </c>
      <c r="L664" t="s">
        <v>3421</v>
      </c>
      <c r="M664" s="1">
        <v>45008</v>
      </c>
      <c r="N664" s="69">
        <v>0.77784722222222225</v>
      </c>
      <c r="P664" s="17">
        <v>2019</v>
      </c>
      <c r="Q664" s="1">
        <v>75687</v>
      </c>
      <c r="R664" s="1">
        <v>45008</v>
      </c>
      <c r="S664" s="1" t="s">
        <v>4384</v>
      </c>
      <c r="T664" s="1"/>
      <c r="U664" s="156" t="s">
        <v>4393</v>
      </c>
      <c r="V664" s="156" t="s">
        <v>64</v>
      </c>
      <c r="W664" s="156" t="s">
        <v>4393</v>
      </c>
      <c r="X664" s="1" t="s">
        <v>21098</v>
      </c>
      <c r="AB664">
        <v>0</v>
      </c>
      <c r="AC664" s="1">
        <v>0</v>
      </c>
      <c r="AD664">
        <v>0</v>
      </c>
      <c r="AE664" s="1">
        <v>45009</v>
      </c>
    </row>
    <row r="665" spans="1:31" hidden="1">
      <c r="A665" s="1">
        <v>45009</v>
      </c>
      <c r="B665" s="16">
        <v>0.46875</v>
      </c>
      <c r="C665">
        <v>113014</v>
      </c>
      <c r="D665" t="s">
        <v>103</v>
      </c>
      <c r="E665" s="4" t="s">
        <v>4338</v>
      </c>
      <c r="F665" t="s">
        <v>4339</v>
      </c>
      <c r="G665" s="138" t="s">
        <v>75</v>
      </c>
      <c r="H665" t="s">
        <v>4340</v>
      </c>
      <c r="I665" t="s">
        <v>4383</v>
      </c>
      <c r="J665" t="s">
        <v>295</v>
      </c>
      <c r="K665" t="s">
        <v>120</v>
      </c>
      <c r="M665" s="1"/>
      <c r="N665" s="69"/>
      <c r="P665" s="17">
        <v>2014</v>
      </c>
      <c r="Q665" s="1">
        <v>261607</v>
      </c>
      <c r="R665" s="1">
        <v>44932</v>
      </c>
      <c r="S665" s="1" t="s">
        <v>4384</v>
      </c>
      <c r="T665" s="1"/>
      <c r="U665" s="156"/>
      <c r="V665" s="156"/>
      <c r="W665" s="156"/>
      <c r="X665" s="1" t="s">
        <v>21098</v>
      </c>
      <c r="AB665" t="s">
        <v>19951</v>
      </c>
      <c r="AC665" s="1">
        <v>45009</v>
      </c>
      <c r="AD665" t="s">
        <v>21077</v>
      </c>
      <c r="AE665" s="1">
        <v>0</v>
      </c>
    </row>
    <row r="666" spans="1:31" hidden="1">
      <c r="A666" s="1">
        <v>45009</v>
      </c>
      <c r="B666" s="16">
        <v>0.47916666666666669</v>
      </c>
      <c r="C666">
        <v>112965</v>
      </c>
      <c r="D666" t="s">
        <v>101</v>
      </c>
      <c r="E666" s="4" t="s">
        <v>4341</v>
      </c>
      <c r="F666" t="s">
        <v>4342</v>
      </c>
      <c r="G666" s="138" t="s">
        <v>70</v>
      </c>
      <c r="H666" t="s">
        <v>2419</v>
      </c>
      <c r="I666" t="s">
        <v>4383</v>
      </c>
      <c r="J666" t="s">
        <v>251</v>
      </c>
      <c r="K666" t="s">
        <v>119</v>
      </c>
      <c r="L666" t="s">
        <v>19966</v>
      </c>
      <c r="M666" s="1">
        <v>45008</v>
      </c>
      <c r="N666" s="69">
        <v>0.7831597222222223</v>
      </c>
      <c r="P666" s="17">
        <v>2019</v>
      </c>
      <c r="Q666" s="1">
        <v>167449</v>
      </c>
      <c r="R666" s="1">
        <v>45008</v>
      </c>
      <c r="S666" s="1" t="s">
        <v>4384</v>
      </c>
      <c r="T666" s="1"/>
      <c r="U666" s="156" t="s">
        <v>4393</v>
      </c>
      <c r="V666" s="156" t="s">
        <v>64</v>
      </c>
      <c r="W666" s="156" t="s">
        <v>4393</v>
      </c>
      <c r="X666" s="1" t="s">
        <v>21098</v>
      </c>
      <c r="AB666">
        <v>0</v>
      </c>
      <c r="AC666" s="1">
        <v>0</v>
      </c>
      <c r="AD666">
        <v>0</v>
      </c>
      <c r="AE666" s="1">
        <v>45009</v>
      </c>
    </row>
    <row r="667" spans="1:31" hidden="1">
      <c r="A667" s="1">
        <v>45009</v>
      </c>
      <c r="B667" s="16">
        <v>0.47916666666666669</v>
      </c>
      <c r="C667">
        <v>113001</v>
      </c>
      <c r="D667" t="s">
        <v>99</v>
      </c>
      <c r="E667" s="4" t="s">
        <v>4344</v>
      </c>
      <c r="F667" t="s">
        <v>3730</v>
      </c>
      <c r="G667" s="138" t="s">
        <v>70</v>
      </c>
      <c r="H667" t="s">
        <v>4345</v>
      </c>
      <c r="I667" t="s">
        <v>4383</v>
      </c>
      <c r="J667" t="s">
        <v>517</v>
      </c>
      <c r="K667" t="s">
        <v>120</v>
      </c>
      <c r="L667" t="s">
        <v>19967</v>
      </c>
      <c r="M667" s="1">
        <v>45009</v>
      </c>
      <c r="N667" s="69">
        <v>0.47642361111111109</v>
      </c>
      <c r="P667" s="17">
        <v>2023</v>
      </c>
      <c r="Q667" s="1">
        <v>3713</v>
      </c>
      <c r="R667" s="1">
        <v>45009</v>
      </c>
      <c r="S667" s="1" t="s">
        <v>4384</v>
      </c>
      <c r="T667" s="1"/>
      <c r="U667" s="156"/>
      <c r="V667" s="156"/>
      <c r="W667" s="156"/>
      <c r="X667" s="1" t="s">
        <v>21098</v>
      </c>
      <c r="AB667">
        <v>0</v>
      </c>
      <c r="AC667" s="1">
        <v>0</v>
      </c>
      <c r="AD667">
        <v>0</v>
      </c>
      <c r="AE667" s="1">
        <v>45009</v>
      </c>
    </row>
    <row r="668" spans="1:31" hidden="1">
      <c r="A668" s="1">
        <v>45009</v>
      </c>
      <c r="B668" s="16">
        <v>0.48958333333333331</v>
      </c>
      <c r="C668">
        <v>113028</v>
      </c>
      <c r="D668" t="s">
        <v>101</v>
      </c>
      <c r="E668" s="4" t="s">
        <v>4327</v>
      </c>
      <c r="F668" t="s">
        <v>4328</v>
      </c>
      <c r="G668" s="138" t="s">
        <v>71</v>
      </c>
      <c r="H668" t="s">
        <v>4329</v>
      </c>
      <c r="I668" t="s">
        <v>4383</v>
      </c>
      <c r="J668" t="s">
        <v>310</v>
      </c>
      <c r="K668" t="s">
        <v>119</v>
      </c>
      <c r="M668" s="1"/>
      <c r="N668" s="69"/>
      <c r="O668">
        <v>113042</v>
      </c>
      <c r="P668" s="17">
        <v>2021</v>
      </c>
      <c r="Q668" s="1">
        <v>45700</v>
      </c>
      <c r="R668" s="1">
        <v>45013</v>
      </c>
      <c r="S668" s="1" t="s">
        <v>4384</v>
      </c>
      <c r="T668" s="1"/>
      <c r="U668" s="156"/>
      <c r="V668" s="156"/>
      <c r="W668" s="156"/>
      <c r="X668" s="1" t="s">
        <v>21098</v>
      </c>
      <c r="AB668" t="e">
        <v>#N/A</v>
      </c>
      <c r="AC668" s="1" t="e">
        <v>#N/A</v>
      </c>
      <c r="AD668" t="e">
        <v>#N/A</v>
      </c>
      <c r="AE668" s="1" t="e">
        <v>#N/A</v>
      </c>
    </row>
    <row r="669" spans="1:31" hidden="1">
      <c r="A669" s="1">
        <v>45009</v>
      </c>
      <c r="B669" s="16">
        <v>0.5</v>
      </c>
      <c r="C669">
        <v>112929</v>
      </c>
      <c r="D669" t="s">
        <v>101</v>
      </c>
      <c r="E669" s="4" t="s">
        <v>3580</v>
      </c>
      <c r="F669" t="s">
        <v>3585</v>
      </c>
      <c r="G669" s="138" t="s">
        <v>70</v>
      </c>
      <c r="H669" t="s">
        <v>3583</v>
      </c>
      <c r="I669" t="s">
        <v>4383</v>
      </c>
      <c r="J669" t="s">
        <v>244</v>
      </c>
      <c r="K669" t="s">
        <v>119</v>
      </c>
      <c r="L669" t="s">
        <v>3581</v>
      </c>
      <c r="M669" s="1">
        <v>45008</v>
      </c>
      <c r="N669" s="69">
        <v>0.78182870370370372</v>
      </c>
      <c r="P669" s="17">
        <v>2018</v>
      </c>
      <c r="Q669" s="1">
        <v>75561</v>
      </c>
      <c r="R669" s="1">
        <v>45008</v>
      </c>
      <c r="S669" s="1" t="s">
        <v>4384</v>
      </c>
      <c r="T669" s="1"/>
      <c r="U669" s="156" t="s">
        <v>4393</v>
      </c>
      <c r="V669" s="156" t="s">
        <v>64</v>
      </c>
      <c r="W669" s="156" t="s">
        <v>4393</v>
      </c>
      <c r="X669" s="1" t="s">
        <v>21098</v>
      </c>
      <c r="AB669">
        <v>0</v>
      </c>
      <c r="AC669" s="1">
        <v>0</v>
      </c>
      <c r="AD669">
        <v>0</v>
      </c>
      <c r="AE669" s="1">
        <v>45009</v>
      </c>
    </row>
    <row r="670" spans="1:31" hidden="1">
      <c r="A670" s="1">
        <v>45009</v>
      </c>
      <c r="B670" s="16">
        <v>0.5</v>
      </c>
      <c r="C670">
        <v>113016</v>
      </c>
      <c r="D670" t="s">
        <v>101</v>
      </c>
      <c r="E670" s="4" t="s">
        <v>3573</v>
      </c>
      <c r="F670" t="s">
        <v>3578</v>
      </c>
      <c r="G670" s="138" t="s">
        <v>71</v>
      </c>
      <c r="H670" t="s">
        <v>3576</v>
      </c>
      <c r="I670" t="s">
        <v>4383</v>
      </c>
      <c r="J670" t="s">
        <v>231</v>
      </c>
      <c r="K670" t="s">
        <v>120</v>
      </c>
      <c r="M670" s="1"/>
      <c r="N670" s="69"/>
      <c r="O670">
        <v>113019</v>
      </c>
      <c r="P670" s="17">
        <v>2020</v>
      </c>
      <c r="Q670" s="1">
        <v>84017</v>
      </c>
      <c r="R670" s="1">
        <v>45009</v>
      </c>
      <c r="S670" s="1" t="s">
        <v>4384</v>
      </c>
      <c r="T670" s="1"/>
      <c r="U670" s="156"/>
      <c r="V670" s="156"/>
      <c r="W670" s="156"/>
      <c r="X670" s="1" t="s">
        <v>21098</v>
      </c>
      <c r="AB670" t="e">
        <v>#N/A</v>
      </c>
      <c r="AC670" s="1" t="e">
        <v>#N/A</v>
      </c>
      <c r="AD670" t="e">
        <v>#N/A</v>
      </c>
      <c r="AE670" s="1" t="e">
        <v>#N/A</v>
      </c>
    </row>
    <row r="671" spans="1:31" hidden="1">
      <c r="A671" s="1">
        <v>45009</v>
      </c>
      <c r="B671" s="16">
        <v>0.5</v>
      </c>
      <c r="C671">
        <v>113022</v>
      </c>
      <c r="D671" t="s">
        <v>101</v>
      </c>
      <c r="E671" s="4" t="s">
        <v>3573</v>
      </c>
      <c r="F671" t="s">
        <v>3578</v>
      </c>
      <c r="G671" s="138" t="s">
        <v>70</v>
      </c>
      <c r="H671" t="s">
        <v>3576</v>
      </c>
      <c r="I671" t="s">
        <v>4383</v>
      </c>
      <c r="J671" t="s">
        <v>231</v>
      </c>
      <c r="K671" t="s">
        <v>120</v>
      </c>
      <c r="L671" t="s">
        <v>3574</v>
      </c>
      <c r="M671" s="1">
        <v>45009</v>
      </c>
      <c r="N671" s="69">
        <v>0.50134259259259262</v>
      </c>
      <c r="P671" s="17">
        <v>2020</v>
      </c>
      <c r="Q671" s="1">
        <v>84017</v>
      </c>
      <c r="R671" s="1">
        <v>45009</v>
      </c>
      <c r="S671" s="1" t="s">
        <v>4384</v>
      </c>
      <c r="T671" s="1"/>
      <c r="U671" s="156"/>
      <c r="V671" s="156"/>
      <c r="W671" s="156"/>
      <c r="X671" s="1" t="s">
        <v>21098</v>
      </c>
      <c r="AB671">
        <v>0</v>
      </c>
      <c r="AC671" s="1">
        <v>0</v>
      </c>
      <c r="AD671">
        <v>0</v>
      </c>
      <c r="AE671" s="1">
        <v>45009</v>
      </c>
    </row>
    <row r="672" spans="1:31" hidden="1">
      <c r="A672" s="1">
        <v>45009</v>
      </c>
      <c r="B672" s="16">
        <v>0.52083333333333337</v>
      </c>
      <c r="C672">
        <v>112997</v>
      </c>
      <c r="D672" t="s">
        <v>101</v>
      </c>
      <c r="E672" s="4" t="s">
        <v>4349</v>
      </c>
      <c r="F672" t="s">
        <v>4350</v>
      </c>
      <c r="G672" s="138" t="s">
        <v>69</v>
      </c>
      <c r="H672" t="s">
        <v>4351</v>
      </c>
      <c r="I672" t="s">
        <v>4383</v>
      </c>
      <c r="J672" t="s">
        <v>367</v>
      </c>
      <c r="K672" t="s">
        <v>120</v>
      </c>
      <c r="L672" t="s">
        <v>19968</v>
      </c>
      <c r="M672" s="1">
        <v>45009</v>
      </c>
      <c r="N672" s="69">
        <v>0.53623842592592597</v>
      </c>
      <c r="P672" s="17">
        <v>2008</v>
      </c>
      <c r="Q672" s="1">
        <v>156547</v>
      </c>
      <c r="R672" s="1">
        <v>45009</v>
      </c>
      <c r="S672" s="1" t="s">
        <v>4384</v>
      </c>
      <c r="T672" s="1"/>
      <c r="U672" s="156"/>
      <c r="V672" s="156"/>
      <c r="W672" s="156"/>
      <c r="X672" s="1" t="s">
        <v>21098</v>
      </c>
      <c r="AB672">
        <v>0</v>
      </c>
      <c r="AC672" s="1">
        <v>0</v>
      </c>
      <c r="AD672">
        <v>0</v>
      </c>
      <c r="AE672" s="1">
        <v>45009</v>
      </c>
    </row>
    <row r="673" spans="1:31" hidden="1">
      <c r="A673" s="1">
        <v>45009</v>
      </c>
      <c r="B673" s="16">
        <v>0.52083333333333337</v>
      </c>
      <c r="C673">
        <v>113000</v>
      </c>
      <c r="D673" t="s">
        <v>97</v>
      </c>
      <c r="E673" s="4" t="s">
        <v>3427</v>
      </c>
      <c r="F673" t="s">
        <v>3730</v>
      </c>
      <c r="G673" s="138" t="s">
        <v>70</v>
      </c>
      <c r="H673" t="s">
        <v>3430</v>
      </c>
      <c r="I673" t="s">
        <v>4383</v>
      </c>
      <c r="J673" t="s">
        <v>266</v>
      </c>
      <c r="K673" t="s">
        <v>119</v>
      </c>
      <c r="L673" t="s">
        <v>3428</v>
      </c>
      <c r="M673" s="1">
        <v>45008</v>
      </c>
      <c r="N673" s="69">
        <v>0.78446759259259258</v>
      </c>
      <c r="P673" s="17">
        <v>2022</v>
      </c>
      <c r="Q673" s="1">
        <v>3349</v>
      </c>
      <c r="R673" s="1">
        <v>45008</v>
      </c>
      <c r="S673" s="1" t="s">
        <v>4384</v>
      </c>
      <c r="T673" s="1"/>
      <c r="U673" s="156" t="s">
        <v>64</v>
      </c>
      <c r="V673" s="156"/>
      <c r="W673" s="156"/>
      <c r="X673" s="1" t="s">
        <v>21098</v>
      </c>
      <c r="AB673">
        <v>0</v>
      </c>
      <c r="AC673" s="1">
        <v>0</v>
      </c>
      <c r="AD673">
        <v>0</v>
      </c>
      <c r="AE673" s="1">
        <v>45009</v>
      </c>
    </row>
    <row r="674" spans="1:31" hidden="1">
      <c r="A674" s="1">
        <v>45009</v>
      </c>
      <c r="B674" s="16">
        <v>0.54166666666666663</v>
      </c>
      <c r="C674">
        <v>113020</v>
      </c>
      <c r="D674" t="s">
        <v>99</v>
      </c>
      <c r="E674" s="4" t="s">
        <v>3600</v>
      </c>
      <c r="F674" t="s">
        <v>4352</v>
      </c>
      <c r="G674" s="138" t="s">
        <v>69</v>
      </c>
      <c r="H674" t="s">
        <v>3603</v>
      </c>
      <c r="I674" t="s">
        <v>4383</v>
      </c>
      <c r="J674" t="s">
        <v>367</v>
      </c>
      <c r="K674" t="s">
        <v>119</v>
      </c>
      <c r="L674" t="s">
        <v>3601</v>
      </c>
      <c r="M674" s="1">
        <v>45009</v>
      </c>
      <c r="N674" s="69">
        <v>0.55479166666666668</v>
      </c>
      <c r="P674" s="17">
        <v>2012</v>
      </c>
      <c r="Q674" s="1" t="s">
        <v>19969</v>
      </c>
      <c r="R674" s="1">
        <v>45009</v>
      </c>
      <c r="S674" s="1" t="s">
        <v>4384</v>
      </c>
      <c r="T674" s="1"/>
      <c r="U674" s="156"/>
      <c r="V674" s="156"/>
      <c r="W674" s="156"/>
      <c r="X674" s="1" t="s">
        <v>21098</v>
      </c>
      <c r="AB674">
        <v>0</v>
      </c>
      <c r="AC674" s="1">
        <v>0</v>
      </c>
      <c r="AD674">
        <v>0</v>
      </c>
      <c r="AE674" s="1">
        <v>45009</v>
      </c>
    </row>
    <row r="675" spans="1:31" hidden="1">
      <c r="A675" s="1">
        <v>45009</v>
      </c>
      <c r="B675" s="16">
        <v>0.5625</v>
      </c>
      <c r="C675">
        <v>113024</v>
      </c>
      <c r="D675" t="s">
        <v>99</v>
      </c>
      <c r="E675" s="4" t="s">
        <v>3538</v>
      </c>
      <c r="F675" t="s">
        <v>4353</v>
      </c>
      <c r="G675" s="138" t="s">
        <v>70</v>
      </c>
      <c r="H675" t="s">
        <v>3541</v>
      </c>
      <c r="I675" t="s">
        <v>4383</v>
      </c>
      <c r="J675" t="s">
        <v>231</v>
      </c>
      <c r="K675" t="s">
        <v>119</v>
      </c>
      <c r="L675" t="s">
        <v>3539</v>
      </c>
      <c r="M675" s="1">
        <v>45009</v>
      </c>
      <c r="N675" s="69">
        <v>0.56762731481481488</v>
      </c>
      <c r="P675" s="17">
        <v>2015</v>
      </c>
      <c r="Q675" s="1">
        <v>69411</v>
      </c>
      <c r="R675" s="1">
        <v>45009</v>
      </c>
      <c r="S675" s="1" t="s">
        <v>4384</v>
      </c>
      <c r="T675" s="1"/>
      <c r="U675" s="156"/>
      <c r="V675" s="156"/>
      <c r="W675" s="156"/>
      <c r="X675" s="1" t="s">
        <v>21098</v>
      </c>
      <c r="AB675">
        <v>0</v>
      </c>
      <c r="AC675" s="1">
        <v>0</v>
      </c>
      <c r="AD675">
        <v>0</v>
      </c>
      <c r="AE675" s="1">
        <v>45009</v>
      </c>
    </row>
    <row r="676" spans="1:31" hidden="1">
      <c r="A676" s="1">
        <v>45009</v>
      </c>
      <c r="B676" s="16">
        <v>0.58333333333333337</v>
      </c>
      <c r="C676">
        <v>113034</v>
      </c>
      <c r="D676" t="s">
        <v>99</v>
      </c>
      <c r="E676" s="4" t="s">
        <v>3545</v>
      </c>
      <c r="F676" t="s">
        <v>4354</v>
      </c>
      <c r="G676" s="138" t="s">
        <v>70</v>
      </c>
      <c r="H676" t="s">
        <v>3548</v>
      </c>
      <c r="I676" t="s">
        <v>4383</v>
      </c>
      <c r="J676" t="s">
        <v>231</v>
      </c>
      <c r="K676" t="s">
        <v>119</v>
      </c>
      <c r="L676" t="s">
        <v>3546</v>
      </c>
      <c r="M676" s="1">
        <v>45009</v>
      </c>
      <c r="N676" s="69">
        <v>0.58121527777777782</v>
      </c>
      <c r="P676" s="17">
        <v>2017</v>
      </c>
      <c r="Q676" s="1">
        <v>128473</v>
      </c>
      <c r="R676" s="1">
        <v>45009</v>
      </c>
      <c r="S676" s="1" t="s">
        <v>4384</v>
      </c>
      <c r="T676" s="1"/>
      <c r="U676" s="156"/>
      <c r="V676" s="156"/>
      <c r="W676" s="156" t="s">
        <v>45</v>
      </c>
      <c r="X676" s="1" t="s">
        <v>21098</v>
      </c>
      <c r="AB676">
        <v>0</v>
      </c>
      <c r="AC676" s="1">
        <v>0</v>
      </c>
      <c r="AD676">
        <v>0</v>
      </c>
      <c r="AE676" s="1">
        <v>45009</v>
      </c>
    </row>
    <row r="677" spans="1:31" hidden="1">
      <c r="A677" s="1">
        <v>45009</v>
      </c>
      <c r="B677" s="16">
        <v>0.60416666666666663</v>
      </c>
      <c r="C677">
        <v>113055</v>
      </c>
      <c r="D677" t="s">
        <v>99</v>
      </c>
      <c r="E677" s="4" t="s">
        <v>3552</v>
      </c>
      <c r="F677" t="s">
        <v>3557</v>
      </c>
      <c r="G677" s="138" t="s">
        <v>69</v>
      </c>
      <c r="H677" t="s">
        <v>4355</v>
      </c>
      <c r="I677" t="s">
        <v>19970</v>
      </c>
      <c r="J677" t="s">
        <v>425</v>
      </c>
      <c r="K677" t="s">
        <v>120</v>
      </c>
      <c r="L677" t="s">
        <v>3553</v>
      </c>
      <c r="M677" s="1">
        <v>45009</v>
      </c>
      <c r="N677" s="69">
        <v>0.61629629629629623</v>
      </c>
      <c r="P677" s="17">
        <v>2019</v>
      </c>
      <c r="Q677" s="1">
        <v>27152</v>
      </c>
      <c r="R677" s="1">
        <v>45009</v>
      </c>
      <c r="S677" s="1" t="s">
        <v>4384</v>
      </c>
      <c r="T677" s="1"/>
      <c r="U677" s="156"/>
      <c r="V677" s="156"/>
      <c r="W677" s="156"/>
      <c r="X677" s="1" t="s">
        <v>21098</v>
      </c>
      <c r="AB677">
        <v>0</v>
      </c>
      <c r="AC677" s="1">
        <v>0</v>
      </c>
      <c r="AD677">
        <v>0</v>
      </c>
      <c r="AE677" s="1">
        <v>45009</v>
      </c>
    </row>
    <row r="678" spans="1:31" hidden="1">
      <c r="A678" s="1">
        <v>45009</v>
      </c>
      <c r="B678" s="16">
        <v>0.625</v>
      </c>
      <c r="C678">
        <v>113032</v>
      </c>
      <c r="D678" t="s">
        <v>101</v>
      </c>
      <c r="E678" s="4" t="s">
        <v>4357</v>
      </c>
      <c r="F678" t="s">
        <v>991</v>
      </c>
      <c r="G678" s="138" t="s">
        <v>69</v>
      </c>
      <c r="H678" t="s">
        <v>2462</v>
      </c>
      <c r="I678" t="s">
        <v>4383</v>
      </c>
      <c r="J678" t="s">
        <v>223</v>
      </c>
      <c r="K678" t="s">
        <v>120</v>
      </c>
      <c r="L678" t="s">
        <v>19971</v>
      </c>
      <c r="M678" s="1">
        <v>45009</v>
      </c>
      <c r="N678" s="69">
        <v>0.6375925925925926</v>
      </c>
      <c r="P678" s="17">
        <v>2019</v>
      </c>
      <c r="Q678" s="1">
        <v>92111</v>
      </c>
      <c r="R678" s="1">
        <v>45009</v>
      </c>
      <c r="S678" s="1" t="s">
        <v>4384</v>
      </c>
      <c r="T678" s="1"/>
      <c r="U678" s="156"/>
      <c r="V678" s="156"/>
      <c r="W678" s="156"/>
      <c r="X678" s="1" t="s">
        <v>21098</v>
      </c>
      <c r="AB678">
        <v>0</v>
      </c>
      <c r="AC678" s="1">
        <v>0</v>
      </c>
      <c r="AD678">
        <v>0</v>
      </c>
      <c r="AE678" s="1">
        <v>45009</v>
      </c>
    </row>
    <row r="679" spans="1:31" hidden="1">
      <c r="A679" s="1">
        <v>45009</v>
      </c>
      <c r="B679" s="16">
        <v>0.64583333333333337</v>
      </c>
      <c r="C679">
        <v>113065</v>
      </c>
      <c r="D679" t="s">
        <v>97</v>
      </c>
      <c r="E679" s="4" t="s">
        <v>2424</v>
      </c>
      <c r="F679" t="s">
        <v>2429</v>
      </c>
      <c r="G679" s="138" t="s">
        <v>70</v>
      </c>
      <c r="H679" t="s">
        <v>2427</v>
      </c>
      <c r="I679" t="s">
        <v>4383</v>
      </c>
      <c r="J679" t="s">
        <v>410</v>
      </c>
      <c r="K679" t="s">
        <v>120</v>
      </c>
      <c r="L679" t="s">
        <v>19972</v>
      </c>
      <c r="M679" s="1">
        <v>45009</v>
      </c>
      <c r="N679" s="69">
        <v>0.65173611111111118</v>
      </c>
      <c r="P679" s="17">
        <v>2023</v>
      </c>
      <c r="Q679" s="1">
        <v>1290</v>
      </c>
      <c r="R679" s="1">
        <v>45009</v>
      </c>
      <c r="S679" s="1" t="s">
        <v>4384</v>
      </c>
      <c r="T679" s="1"/>
      <c r="U679" s="156"/>
      <c r="V679" s="156"/>
      <c r="W679" s="156"/>
      <c r="X679" s="1" t="s">
        <v>21098</v>
      </c>
      <c r="AB679">
        <v>0</v>
      </c>
      <c r="AC679" s="1">
        <v>0</v>
      </c>
      <c r="AD679">
        <v>0</v>
      </c>
      <c r="AE679" s="1">
        <v>45009</v>
      </c>
    </row>
    <row r="680" spans="1:31" hidden="1">
      <c r="A680" s="1">
        <v>45009</v>
      </c>
      <c r="B680" s="16">
        <v>0.66666666666666663</v>
      </c>
      <c r="C680">
        <v>113036</v>
      </c>
      <c r="D680" t="s">
        <v>103</v>
      </c>
      <c r="E680" s="4" t="s">
        <v>4361</v>
      </c>
      <c r="F680" t="s">
        <v>4362</v>
      </c>
      <c r="G680" s="138" t="s">
        <v>69</v>
      </c>
      <c r="H680" t="s">
        <v>4363</v>
      </c>
      <c r="I680" t="s">
        <v>4383</v>
      </c>
      <c r="J680" t="s">
        <v>517</v>
      </c>
      <c r="K680" t="s">
        <v>119</v>
      </c>
      <c r="L680" t="s">
        <v>19973</v>
      </c>
      <c r="M680" s="1">
        <v>45009</v>
      </c>
      <c r="N680" s="69">
        <v>0.68959490740740748</v>
      </c>
      <c r="P680" s="17">
        <v>2015</v>
      </c>
      <c r="Q680" s="1">
        <v>83369</v>
      </c>
      <c r="R680" s="1">
        <v>45009</v>
      </c>
      <c r="S680" s="1" t="s">
        <v>4384</v>
      </c>
      <c r="T680" s="1"/>
      <c r="U680" s="156"/>
      <c r="V680" s="156"/>
      <c r="W680" s="156"/>
      <c r="X680" s="1" t="s">
        <v>21098</v>
      </c>
      <c r="AB680">
        <v>0</v>
      </c>
      <c r="AC680" s="1">
        <v>0</v>
      </c>
      <c r="AD680">
        <v>0</v>
      </c>
      <c r="AE680" s="1">
        <v>45009</v>
      </c>
    </row>
    <row r="681" spans="1:31" hidden="1">
      <c r="A681" s="1">
        <v>45010</v>
      </c>
      <c r="B681" s="16">
        <v>0.33333333333333331</v>
      </c>
      <c r="C681">
        <v>111977</v>
      </c>
      <c r="D681" t="s">
        <v>101</v>
      </c>
      <c r="E681" s="4" t="s">
        <v>3607</v>
      </c>
      <c r="F681" t="s">
        <v>3612</v>
      </c>
      <c r="G681" s="138" t="s">
        <v>70</v>
      </c>
      <c r="H681" t="s">
        <v>3610</v>
      </c>
      <c r="I681" t="s">
        <v>4383</v>
      </c>
      <c r="J681" t="s">
        <v>251</v>
      </c>
      <c r="K681" t="s">
        <v>119</v>
      </c>
      <c r="L681" t="s">
        <v>3608</v>
      </c>
      <c r="M681" s="1">
        <v>45010</v>
      </c>
      <c r="N681" s="69">
        <v>0.33847222222222223</v>
      </c>
      <c r="P681" s="17">
        <v>2020</v>
      </c>
      <c r="Q681" s="1">
        <v>11740</v>
      </c>
      <c r="R681" s="1">
        <v>45010</v>
      </c>
      <c r="S681" s="1" t="s">
        <v>4384</v>
      </c>
      <c r="T681" s="1"/>
      <c r="U681" s="156"/>
      <c r="V681" s="156"/>
      <c r="W681" s="156"/>
      <c r="X681" s="1" t="s">
        <v>21099</v>
      </c>
      <c r="AB681">
        <v>0</v>
      </c>
      <c r="AC681" s="1">
        <v>0</v>
      </c>
      <c r="AD681">
        <v>0</v>
      </c>
      <c r="AE681" s="1">
        <v>45010</v>
      </c>
    </row>
    <row r="682" spans="1:31" hidden="1">
      <c r="A682" s="1">
        <v>45010</v>
      </c>
      <c r="B682" s="16">
        <v>0.33333333333333331</v>
      </c>
      <c r="C682">
        <v>112335</v>
      </c>
      <c r="D682" t="s">
        <v>103</v>
      </c>
      <c r="E682" s="4" t="s">
        <v>3614</v>
      </c>
      <c r="F682" t="s">
        <v>3619</v>
      </c>
      <c r="G682" s="138" t="s">
        <v>71</v>
      </c>
      <c r="H682" t="s">
        <v>3617</v>
      </c>
      <c r="I682" t="s">
        <v>4383</v>
      </c>
      <c r="J682" t="s">
        <v>231</v>
      </c>
      <c r="K682" t="s">
        <v>120</v>
      </c>
      <c r="M682" s="1"/>
      <c r="N682" s="69"/>
      <c r="O682">
        <v>112342</v>
      </c>
      <c r="P682" s="17">
        <v>2022</v>
      </c>
      <c r="Q682" s="1">
        <v>3974</v>
      </c>
      <c r="R682" s="1">
        <v>45010</v>
      </c>
      <c r="S682" s="1" t="s">
        <v>4384</v>
      </c>
      <c r="T682" s="1"/>
      <c r="U682" s="156"/>
      <c r="V682" s="156"/>
      <c r="W682" s="156"/>
      <c r="X682" s="1" t="s">
        <v>21099</v>
      </c>
      <c r="AB682" t="e">
        <v>#N/A</v>
      </c>
      <c r="AC682" s="1" t="e">
        <v>#N/A</v>
      </c>
      <c r="AD682" t="e">
        <v>#N/A</v>
      </c>
      <c r="AE682" s="1" t="e">
        <v>#N/A</v>
      </c>
    </row>
    <row r="683" spans="1:31" hidden="1">
      <c r="A683" s="1">
        <v>45010</v>
      </c>
      <c r="B683" s="16">
        <v>0.33333333333333331</v>
      </c>
      <c r="C683">
        <v>112343</v>
      </c>
      <c r="D683" t="s">
        <v>103</v>
      </c>
      <c r="E683" s="4" t="s">
        <v>3614</v>
      </c>
      <c r="F683" t="s">
        <v>3619</v>
      </c>
      <c r="G683" s="138" t="s">
        <v>70</v>
      </c>
      <c r="H683" t="s">
        <v>3617</v>
      </c>
      <c r="I683" t="s">
        <v>4383</v>
      </c>
      <c r="J683" t="s">
        <v>231</v>
      </c>
      <c r="K683" t="s">
        <v>120</v>
      </c>
      <c r="L683" t="s">
        <v>3615</v>
      </c>
      <c r="M683" s="1">
        <v>45010</v>
      </c>
      <c r="N683" s="69">
        <v>0.34052083333333333</v>
      </c>
      <c r="P683" s="17">
        <v>2022</v>
      </c>
      <c r="Q683" s="1">
        <v>3974</v>
      </c>
      <c r="R683" s="1">
        <v>45010</v>
      </c>
      <c r="S683" s="1" t="s">
        <v>4384</v>
      </c>
      <c r="T683" s="1"/>
      <c r="U683" s="156"/>
      <c r="V683" s="156"/>
      <c r="W683" s="156"/>
      <c r="X683" s="1" t="s">
        <v>21099</v>
      </c>
      <c r="AB683">
        <v>0</v>
      </c>
      <c r="AC683" s="1">
        <v>0</v>
      </c>
      <c r="AD683">
        <v>0</v>
      </c>
      <c r="AE683" s="1">
        <v>45010</v>
      </c>
    </row>
    <row r="684" spans="1:31" hidden="1">
      <c r="A684" s="1">
        <v>45010</v>
      </c>
      <c r="B684" s="16">
        <v>0.33333333333333331</v>
      </c>
      <c r="C684">
        <v>112958</v>
      </c>
      <c r="D684" t="s">
        <v>103</v>
      </c>
      <c r="E684" s="4" t="s">
        <v>3621</v>
      </c>
      <c r="F684" t="s">
        <v>3626</v>
      </c>
      <c r="G684" s="138" t="s">
        <v>69</v>
      </c>
      <c r="H684" t="s">
        <v>3624</v>
      </c>
      <c r="I684" t="s">
        <v>4383</v>
      </c>
      <c r="J684" t="s">
        <v>231</v>
      </c>
      <c r="K684" t="s">
        <v>118</v>
      </c>
      <c r="L684" t="s">
        <v>3622</v>
      </c>
      <c r="M684" s="1">
        <v>45010</v>
      </c>
      <c r="N684" s="69">
        <v>0.34513888888888888</v>
      </c>
      <c r="P684" s="17">
        <v>2018</v>
      </c>
      <c r="Q684" s="1">
        <v>108495</v>
      </c>
      <c r="R684" s="1">
        <v>45010</v>
      </c>
      <c r="S684" s="1" t="s">
        <v>4384</v>
      </c>
      <c r="T684" s="1"/>
      <c r="U684" s="156"/>
      <c r="V684" s="156"/>
      <c r="W684" s="156" t="s">
        <v>45</v>
      </c>
      <c r="X684" s="1" t="s">
        <v>21099</v>
      </c>
      <c r="AB684">
        <v>0</v>
      </c>
      <c r="AC684" s="1">
        <v>0</v>
      </c>
      <c r="AD684">
        <v>0</v>
      </c>
      <c r="AE684" s="1">
        <v>45010</v>
      </c>
    </row>
    <row r="685" spans="1:31" hidden="1">
      <c r="A685" s="1">
        <v>45010</v>
      </c>
      <c r="B685" s="16">
        <v>0.34375</v>
      </c>
      <c r="C685">
        <v>112342</v>
      </c>
      <c r="D685" t="s">
        <v>103</v>
      </c>
      <c r="E685" s="4" t="s">
        <v>3614</v>
      </c>
      <c r="F685" t="s">
        <v>3619</v>
      </c>
      <c r="G685" s="138" t="s">
        <v>70</v>
      </c>
      <c r="H685" t="s">
        <v>3617</v>
      </c>
      <c r="I685" t="s">
        <v>4383</v>
      </c>
      <c r="J685" t="s">
        <v>231</v>
      </c>
      <c r="K685" t="s">
        <v>120</v>
      </c>
      <c r="L685" t="s">
        <v>19974</v>
      </c>
      <c r="M685" s="1">
        <v>45010</v>
      </c>
      <c r="N685" s="69">
        <v>0.34438657407407408</v>
      </c>
      <c r="P685" s="17">
        <v>2022</v>
      </c>
      <c r="Q685" s="1">
        <v>3974</v>
      </c>
      <c r="R685" s="1">
        <v>45010</v>
      </c>
      <c r="S685" s="1" t="s">
        <v>4384</v>
      </c>
      <c r="T685" s="1"/>
      <c r="U685" s="156"/>
      <c r="V685" s="156"/>
      <c r="W685" s="156"/>
      <c r="X685" s="1" t="s">
        <v>21099</v>
      </c>
      <c r="AB685">
        <v>0</v>
      </c>
      <c r="AC685" s="1">
        <v>0</v>
      </c>
      <c r="AD685">
        <v>0</v>
      </c>
      <c r="AE685" s="1">
        <v>45010</v>
      </c>
    </row>
    <row r="686" spans="1:31" hidden="1">
      <c r="A686" s="1">
        <v>45010</v>
      </c>
      <c r="B686" s="16">
        <v>0.34375</v>
      </c>
      <c r="C686">
        <v>112928</v>
      </c>
      <c r="D686" t="s">
        <v>97</v>
      </c>
      <c r="E686" s="4" t="s">
        <v>3628</v>
      </c>
      <c r="F686" t="s">
        <v>3633</v>
      </c>
      <c r="G686" s="138" t="s">
        <v>70</v>
      </c>
      <c r="H686" t="s">
        <v>3631</v>
      </c>
      <c r="I686" t="s">
        <v>4383</v>
      </c>
      <c r="J686" t="s">
        <v>251</v>
      </c>
      <c r="K686" t="s">
        <v>118</v>
      </c>
      <c r="L686" t="s">
        <v>3629</v>
      </c>
      <c r="M686" s="1">
        <v>45010</v>
      </c>
      <c r="N686" s="69">
        <v>0.35130787037037042</v>
      </c>
      <c r="P686" s="17">
        <v>2022</v>
      </c>
      <c r="Q686" s="1">
        <v>30478</v>
      </c>
      <c r="R686" s="1">
        <v>45010</v>
      </c>
      <c r="S686" s="1" t="s">
        <v>4384</v>
      </c>
      <c r="T686" s="1"/>
      <c r="U686" s="156"/>
      <c r="V686" s="156"/>
      <c r="W686" s="156"/>
      <c r="X686" s="1" t="s">
        <v>21099</v>
      </c>
      <c r="AB686">
        <v>0</v>
      </c>
      <c r="AC686" s="1">
        <v>0</v>
      </c>
      <c r="AD686">
        <v>0</v>
      </c>
      <c r="AE686" s="1">
        <v>45010</v>
      </c>
    </row>
    <row r="687" spans="1:31" hidden="1">
      <c r="A687" s="1">
        <v>45010</v>
      </c>
      <c r="B687" s="16">
        <v>0.34375</v>
      </c>
      <c r="C687">
        <v>112941</v>
      </c>
      <c r="D687" t="s">
        <v>97</v>
      </c>
      <c r="E687" s="4" t="s">
        <v>19975</v>
      </c>
      <c r="F687" t="s">
        <v>19976</v>
      </c>
      <c r="G687" s="138" t="s">
        <v>70</v>
      </c>
      <c r="H687" t="s">
        <v>19977</v>
      </c>
      <c r="I687" t="s">
        <v>4383</v>
      </c>
      <c r="J687" t="s">
        <v>396</v>
      </c>
      <c r="K687" t="s">
        <v>119</v>
      </c>
      <c r="L687" t="s">
        <v>19978</v>
      </c>
      <c r="M687" s="1">
        <v>45010</v>
      </c>
      <c r="N687" s="69">
        <v>0.34873842592592591</v>
      </c>
      <c r="P687" s="17">
        <v>2019</v>
      </c>
      <c r="Q687" s="1">
        <v>92079</v>
      </c>
      <c r="R687" s="1">
        <v>45010</v>
      </c>
      <c r="S687" s="1" t="s">
        <v>4384</v>
      </c>
      <c r="T687" s="1"/>
      <c r="U687" s="156"/>
      <c r="V687" s="156"/>
      <c r="W687" s="156"/>
      <c r="X687" s="1" t="s">
        <v>21099</v>
      </c>
      <c r="AB687">
        <v>0</v>
      </c>
      <c r="AC687" s="1">
        <v>0</v>
      </c>
      <c r="AD687">
        <v>0</v>
      </c>
      <c r="AE687" s="1">
        <v>45010</v>
      </c>
    </row>
    <row r="688" spans="1:31" hidden="1">
      <c r="A688" s="1">
        <v>45010</v>
      </c>
      <c r="B688" s="16">
        <v>0.35416666666666669</v>
      </c>
      <c r="C688">
        <v>112930</v>
      </c>
      <c r="D688" t="s">
        <v>99</v>
      </c>
      <c r="E688" s="4" t="s">
        <v>3635</v>
      </c>
      <c r="F688" t="s">
        <v>3639</v>
      </c>
      <c r="G688" s="138" t="s">
        <v>70</v>
      </c>
      <c r="H688" t="s">
        <v>473</v>
      </c>
      <c r="I688" t="s">
        <v>4383</v>
      </c>
      <c r="J688" t="s">
        <v>310</v>
      </c>
      <c r="K688" t="s">
        <v>118</v>
      </c>
      <c r="L688" t="s">
        <v>3636</v>
      </c>
      <c r="M688" s="1">
        <v>45010</v>
      </c>
      <c r="N688" s="69">
        <v>0.35526620370370371</v>
      </c>
      <c r="P688" s="17">
        <v>2022</v>
      </c>
      <c r="Q688" s="1">
        <v>11867</v>
      </c>
      <c r="R688" s="1">
        <v>45010</v>
      </c>
      <c r="S688" s="1" t="s">
        <v>4384</v>
      </c>
      <c r="T688" s="1"/>
      <c r="U688" s="156"/>
      <c r="V688" s="156"/>
      <c r="W688" s="156" t="s">
        <v>45</v>
      </c>
      <c r="X688" s="1" t="s">
        <v>21099</v>
      </c>
      <c r="AB688">
        <v>0</v>
      </c>
      <c r="AC688" s="1">
        <v>0</v>
      </c>
      <c r="AD688">
        <v>0</v>
      </c>
      <c r="AE688" s="1">
        <v>45010</v>
      </c>
    </row>
    <row r="689" spans="1:31" hidden="1">
      <c r="A689" s="1">
        <v>45010</v>
      </c>
      <c r="B689" s="16">
        <v>0.35416666666666669</v>
      </c>
      <c r="C689">
        <v>112943</v>
      </c>
      <c r="D689" t="s">
        <v>99</v>
      </c>
      <c r="E689" s="4" t="s">
        <v>3648</v>
      </c>
      <c r="F689" t="s">
        <v>3653</v>
      </c>
      <c r="G689" s="138" t="s">
        <v>70</v>
      </c>
      <c r="H689" t="s">
        <v>3651</v>
      </c>
      <c r="I689" t="s">
        <v>4383</v>
      </c>
      <c r="J689" t="s">
        <v>231</v>
      </c>
      <c r="K689" t="s">
        <v>120</v>
      </c>
      <c r="L689" t="s">
        <v>3649</v>
      </c>
      <c r="M689" s="1">
        <v>45010</v>
      </c>
      <c r="N689" s="69">
        <v>0.36296296296296293</v>
      </c>
      <c r="P689" s="17">
        <v>2014</v>
      </c>
      <c r="Q689" s="1">
        <v>137794</v>
      </c>
      <c r="R689" s="1">
        <v>45010</v>
      </c>
      <c r="S689" s="1" t="s">
        <v>4384</v>
      </c>
      <c r="T689" s="1"/>
      <c r="U689" s="156"/>
      <c r="V689" s="156"/>
      <c r="W689" s="156"/>
      <c r="X689" s="1" t="s">
        <v>21099</v>
      </c>
      <c r="AB689">
        <v>0</v>
      </c>
      <c r="AC689" s="1">
        <v>0</v>
      </c>
      <c r="AD689">
        <v>0</v>
      </c>
      <c r="AE689" s="1">
        <v>45010</v>
      </c>
    </row>
    <row r="690" spans="1:31" hidden="1">
      <c r="A690" s="1">
        <v>45010</v>
      </c>
      <c r="B690" s="16">
        <v>0.36458333333333331</v>
      </c>
      <c r="C690">
        <v>112972</v>
      </c>
      <c r="D690" t="s">
        <v>101</v>
      </c>
      <c r="E690" s="4" t="s">
        <v>3655</v>
      </c>
      <c r="F690" t="s">
        <v>3660</v>
      </c>
      <c r="G690" s="138" t="s">
        <v>70</v>
      </c>
      <c r="H690" t="s">
        <v>3658</v>
      </c>
      <c r="I690" t="s">
        <v>4383</v>
      </c>
      <c r="J690" t="s">
        <v>244</v>
      </c>
      <c r="K690" t="s">
        <v>120</v>
      </c>
      <c r="L690" t="s">
        <v>3656</v>
      </c>
      <c r="M690" s="1">
        <v>45010</v>
      </c>
      <c r="N690" s="69">
        <v>0.37177083333333333</v>
      </c>
      <c r="P690" s="17">
        <v>2015</v>
      </c>
      <c r="Q690" s="1">
        <v>179902</v>
      </c>
      <c r="R690" s="1">
        <v>45010</v>
      </c>
      <c r="S690" s="1" t="s">
        <v>4384</v>
      </c>
      <c r="T690" s="1"/>
      <c r="U690" s="156"/>
      <c r="V690" s="156"/>
      <c r="W690" s="156"/>
      <c r="X690" s="1" t="s">
        <v>21099</v>
      </c>
      <c r="AB690">
        <v>0</v>
      </c>
      <c r="AC690" s="1">
        <v>0</v>
      </c>
      <c r="AD690">
        <v>0</v>
      </c>
      <c r="AE690" s="1">
        <v>45010</v>
      </c>
    </row>
    <row r="691" spans="1:31" hidden="1">
      <c r="A691" s="1">
        <v>45010</v>
      </c>
      <c r="B691" s="16">
        <v>0.36458333333333331</v>
      </c>
      <c r="C691">
        <v>113031</v>
      </c>
      <c r="D691" t="s">
        <v>97</v>
      </c>
      <c r="E691" s="4" t="s">
        <v>19979</v>
      </c>
      <c r="F691" t="s">
        <v>19980</v>
      </c>
      <c r="G691" s="138" t="s">
        <v>75</v>
      </c>
      <c r="H691" t="s">
        <v>19981</v>
      </c>
      <c r="I691" t="s">
        <v>4383</v>
      </c>
      <c r="J691" t="s">
        <v>310</v>
      </c>
      <c r="K691" t="s">
        <v>118</v>
      </c>
      <c r="M691" s="1"/>
      <c r="N691" s="69"/>
      <c r="P691" s="17">
        <v>2021</v>
      </c>
      <c r="Q691" s="1">
        <v>55582</v>
      </c>
      <c r="R691" s="1">
        <v>44769</v>
      </c>
      <c r="S691" s="1" t="s">
        <v>4384</v>
      </c>
      <c r="T691" s="1"/>
      <c r="U691" s="156"/>
      <c r="V691" s="156"/>
      <c r="W691" s="156"/>
      <c r="X691" s="1" t="s">
        <v>21099</v>
      </c>
      <c r="AB691" t="e">
        <v>#N/A</v>
      </c>
      <c r="AC691" s="1" t="e">
        <v>#N/A</v>
      </c>
      <c r="AD691" t="e">
        <v>#N/A</v>
      </c>
      <c r="AE691" s="1" t="e">
        <v>#N/A</v>
      </c>
    </row>
    <row r="692" spans="1:31" hidden="1">
      <c r="A692" s="1">
        <v>45010</v>
      </c>
      <c r="B692" s="16">
        <v>0.36458333333333331</v>
      </c>
      <c r="C692">
        <v>113074</v>
      </c>
      <c r="D692" t="s">
        <v>103</v>
      </c>
      <c r="E692" s="4" t="s">
        <v>19982</v>
      </c>
      <c r="F692" t="s">
        <v>19983</v>
      </c>
      <c r="G692" s="138" t="s">
        <v>70</v>
      </c>
      <c r="H692" t="s">
        <v>19984</v>
      </c>
      <c r="I692" t="s">
        <v>4383</v>
      </c>
      <c r="J692" t="s">
        <v>459</v>
      </c>
      <c r="K692" t="s">
        <v>118</v>
      </c>
      <c r="L692" t="s">
        <v>19985</v>
      </c>
      <c r="M692" s="1">
        <v>45010</v>
      </c>
      <c r="N692" s="69">
        <v>0.36917824074074074</v>
      </c>
      <c r="P692" s="17">
        <v>2022</v>
      </c>
      <c r="Q692" s="1">
        <v>30113</v>
      </c>
      <c r="R692" s="1">
        <v>45010</v>
      </c>
      <c r="S692" s="1" t="s">
        <v>4384</v>
      </c>
      <c r="T692" s="1"/>
      <c r="U692" s="156"/>
      <c r="V692" s="156"/>
      <c r="W692" s="156"/>
      <c r="X692" s="1" t="s">
        <v>21099</v>
      </c>
      <c r="AB692">
        <v>0</v>
      </c>
      <c r="AC692" s="1">
        <v>0</v>
      </c>
      <c r="AD692">
        <v>0</v>
      </c>
      <c r="AE692" s="1">
        <v>45010</v>
      </c>
    </row>
    <row r="693" spans="1:31" hidden="1">
      <c r="A693" s="1">
        <v>45010</v>
      </c>
      <c r="B693" s="16">
        <v>0.375</v>
      </c>
      <c r="C693">
        <v>112902</v>
      </c>
      <c r="D693" t="s">
        <v>97</v>
      </c>
      <c r="E693" s="4" t="s">
        <v>19986</v>
      </c>
      <c r="F693" t="s">
        <v>19987</v>
      </c>
      <c r="G693" s="138" t="s">
        <v>71</v>
      </c>
      <c r="H693" t="s">
        <v>19988</v>
      </c>
      <c r="I693" t="s">
        <v>4383</v>
      </c>
      <c r="J693" t="s">
        <v>231</v>
      </c>
      <c r="K693" t="s">
        <v>119</v>
      </c>
      <c r="M693" s="1"/>
      <c r="N693" s="69"/>
      <c r="O693">
        <v>113109</v>
      </c>
      <c r="P693" s="17">
        <v>2010</v>
      </c>
      <c r="Q693" s="1">
        <v>105595</v>
      </c>
      <c r="R693" s="1">
        <v>44827</v>
      </c>
      <c r="S693" s="1" t="s">
        <v>4384</v>
      </c>
      <c r="T693" s="1"/>
      <c r="U693" s="156"/>
      <c r="V693" s="156"/>
      <c r="W693" s="156"/>
      <c r="X693" s="1" t="s">
        <v>21099</v>
      </c>
      <c r="AB693" t="e">
        <v>#N/A</v>
      </c>
      <c r="AC693" s="1" t="e">
        <v>#N/A</v>
      </c>
      <c r="AD693" t="e">
        <v>#N/A</v>
      </c>
      <c r="AE693" s="1" t="e">
        <v>#N/A</v>
      </c>
    </row>
    <row r="694" spans="1:31" hidden="1">
      <c r="A694" s="1">
        <v>45010</v>
      </c>
      <c r="B694" s="16">
        <v>0.375</v>
      </c>
      <c r="C694">
        <v>112912</v>
      </c>
      <c r="D694" t="s">
        <v>97</v>
      </c>
      <c r="E694" s="4" t="s">
        <v>3670</v>
      </c>
      <c r="F694" t="s">
        <v>3675</v>
      </c>
      <c r="G694" s="138" t="s">
        <v>69</v>
      </c>
      <c r="H694" t="s">
        <v>3673</v>
      </c>
      <c r="I694" t="s">
        <v>4383</v>
      </c>
      <c r="J694" t="s">
        <v>310</v>
      </c>
      <c r="K694" t="s">
        <v>120</v>
      </c>
      <c r="L694" t="s">
        <v>3671</v>
      </c>
      <c r="M694" s="1">
        <v>45010</v>
      </c>
      <c r="N694" s="69">
        <v>0.38858796296296294</v>
      </c>
      <c r="P694" s="17">
        <v>2021</v>
      </c>
      <c r="Q694" s="1">
        <v>36563</v>
      </c>
      <c r="R694" s="1">
        <v>45010</v>
      </c>
      <c r="S694" s="1" t="s">
        <v>4384</v>
      </c>
      <c r="T694" s="1"/>
      <c r="U694" s="156"/>
      <c r="V694" s="156"/>
      <c r="W694" s="156"/>
      <c r="X694" s="1" t="s">
        <v>21099</v>
      </c>
      <c r="AB694">
        <v>0</v>
      </c>
      <c r="AC694" s="1">
        <v>0</v>
      </c>
      <c r="AD694">
        <v>0</v>
      </c>
      <c r="AE694" s="1">
        <v>45010</v>
      </c>
    </row>
    <row r="695" spans="1:31" hidden="1">
      <c r="A695" s="1">
        <v>45010</v>
      </c>
      <c r="B695" s="16">
        <v>0.375</v>
      </c>
      <c r="C695">
        <v>112945</v>
      </c>
      <c r="D695" t="s">
        <v>101</v>
      </c>
      <c r="E695" s="4" t="s">
        <v>3662</v>
      </c>
      <c r="F695" t="s">
        <v>3667</v>
      </c>
      <c r="G695" s="138" t="s">
        <v>70</v>
      </c>
      <c r="H695" t="s">
        <v>3665</v>
      </c>
      <c r="I695" t="s">
        <v>4383</v>
      </c>
      <c r="J695" t="s">
        <v>410</v>
      </c>
      <c r="K695" t="s">
        <v>118</v>
      </c>
      <c r="L695" t="s">
        <v>3663</v>
      </c>
      <c r="M695" s="1">
        <v>45010</v>
      </c>
      <c r="N695" s="69">
        <v>0.38018518518518518</v>
      </c>
      <c r="P695" s="17">
        <v>2020</v>
      </c>
      <c r="Q695" s="1">
        <v>90447</v>
      </c>
      <c r="R695" s="1">
        <v>45010</v>
      </c>
      <c r="S695" s="1" t="s">
        <v>4384</v>
      </c>
      <c r="T695" s="1"/>
      <c r="U695" s="156"/>
      <c r="V695" s="156"/>
      <c r="W695" s="156"/>
      <c r="X695" s="1" t="s">
        <v>21099</v>
      </c>
      <c r="AB695">
        <v>0</v>
      </c>
      <c r="AC695" s="1">
        <v>0</v>
      </c>
      <c r="AD695">
        <v>0</v>
      </c>
      <c r="AE695" s="1">
        <v>45010</v>
      </c>
    </row>
    <row r="696" spans="1:31" hidden="1">
      <c r="A696" s="1">
        <v>45010</v>
      </c>
      <c r="B696" s="16">
        <v>0.39583333333333331</v>
      </c>
      <c r="C696">
        <v>112848</v>
      </c>
      <c r="D696" t="s">
        <v>101</v>
      </c>
      <c r="E696" s="4" t="s">
        <v>19989</v>
      </c>
      <c r="F696" t="s">
        <v>19990</v>
      </c>
      <c r="G696" s="138" t="s">
        <v>75</v>
      </c>
      <c r="H696" t="s">
        <v>19991</v>
      </c>
      <c r="I696" t="s">
        <v>4383</v>
      </c>
      <c r="J696" t="s">
        <v>231</v>
      </c>
      <c r="K696" t="s">
        <v>120</v>
      </c>
      <c r="M696" s="1"/>
      <c r="N696" s="69"/>
      <c r="P696" s="17">
        <v>2019</v>
      </c>
      <c r="Q696" s="1">
        <v>15037</v>
      </c>
      <c r="R696" s="1">
        <v>44828</v>
      </c>
      <c r="S696" s="1" t="s">
        <v>4384</v>
      </c>
      <c r="T696" s="1"/>
      <c r="U696" s="156"/>
      <c r="V696" s="156"/>
      <c r="W696" s="156"/>
      <c r="X696" s="1" t="s">
        <v>21099</v>
      </c>
      <c r="AB696" t="s">
        <v>19951</v>
      </c>
      <c r="AC696" s="1">
        <v>44999</v>
      </c>
      <c r="AD696" t="s">
        <v>21078</v>
      </c>
      <c r="AE696" s="1">
        <v>10</v>
      </c>
    </row>
    <row r="697" spans="1:31" hidden="1">
      <c r="A697" s="1">
        <v>45010</v>
      </c>
      <c r="B697" s="16">
        <v>0.39583333333333331</v>
      </c>
      <c r="C697">
        <v>112878</v>
      </c>
      <c r="D697" t="s">
        <v>103</v>
      </c>
      <c r="E697" s="4" t="s">
        <v>19992</v>
      </c>
      <c r="F697" t="s">
        <v>19993</v>
      </c>
      <c r="G697" s="138" t="s">
        <v>75</v>
      </c>
      <c r="H697" t="s">
        <v>19994</v>
      </c>
      <c r="I697" t="s">
        <v>4383</v>
      </c>
      <c r="J697" t="s">
        <v>295</v>
      </c>
      <c r="K697" t="s">
        <v>119</v>
      </c>
      <c r="M697" s="1"/>
      <c r="N697" s="69"/>
      <c r="P697" s="17">
        <v>2011</v>
      </c>
      <c r="Q697" s="1">
        <v>121200</v>
      </c>
      <c r="R697" s="1">
        <v>44814</v>
      </c>
      <c r="S697" s="1" t="s">
        <v>4384</v>
      </c>
      <c r="T697" s="1"/>
      <c r="U697" s="156"/>
      <c r="V697" s="156"/>
      <c r="W697" s="156" t="s">
        <v>45</v>
      </c>
      <c r="X697" s="1" t="s">
        <v>21099</v>
      </c>
      <c r="AB697" t="e">
        <v>#N/A</v>
      </c>
      <c r="AC697" s="1" t="e">
        <v>#N/A</v>
      </c>
      <c r="AD697" t="e">
        <v>#N/A</v>
      </c>
      <c r="AE697" s="1" t="e">
        <v>#N/A</v>
      </c>
    </row>
    <row r="698" spans="1:31" hidden="1">
      <c r="A698" s="1">
        <v>45010</v>
      </c>
      <c r="B698" s="16">
        <v>0.39583333333333331</v>
      </c>
      <c r="C698">
        <v>112922</v>
      </c>
      <c r="D698" t="s">
        <v>101</v>
      </c>
      <c r="E698" s="4" t="s">
        <v>3836</v>
      </c>
      <c r="F698" t="s">
        <v>3837</v>
      </c>
      <c r="G698" s="138" t="s">
        <v>71</v>
      </c>
      <c r="H698" t="s">
        <v>3838</v>
      </c>
      <c r="I698" t="s">
        <v>4383</v>
      </c>
      <c r="J698" t="s">
        <v>251</v>
      </c>
      <c r="K698" t="s">
        <v>118</v>
      </c>
      <c r="M698" s="1"/>
      <c r="N698" s="69"/>
      <c r="O698">
        <v>113130</v>
      </c>
      <c r="P698" s="17">
        <v>2021</v>
      </c>
      <c r="Q698" s="1">
        <v>7793</v>
      </c>
      <c r="R698" s="1">
        <v>44827</v>
      </c>
      <c r="S698" s="1" t="s">
        <v>4384</v>
      </c>
      <c r="T698" s="1"/>
      <c r="U698" s="156"/>
      <c r="V698" s="156"/>
      <c r="W698" s="156"/>
      <c r="X698" s="1" t="s">
        <v>21099</v>
      </c>
      <c r="AB698">
        <v>0</v>
      </c>
      <c r="AC698" s="1">
        <v>0</v>
      </c>
      <c r="AD698">
        <v>0</v>
      </c>
      <c r="AE698" s="1">
        <v>45010</v>
      </c>
    </row>
    <row r="699" spans="1:31" hidden="1">
      <c r="A699" s="1">
        <v>45010</v>
      </c>
      <c r="B699" s="16">
        <v>0.41666666666666669</v>
      </c>
      <c r="C699">
        <v>112935</v>
      </c>
      <c r="D699" t="s">
        <v>99</v>
      </c>
      <c r="E699" s="4" t="s">
        <v>19995</v>
      </c>
      <c r="F699" t="s">
        <v>19996</v>
      </c>
      <c r="G699" s="138" t="s">
        <v>70</v>
      </c>
      <c r="H699" t="s">
        <v>19997</v>
      </c>
      <c r="I699" t="s">
        <v>4383</v>
      </c>
      <c r="J699" t="s">
        <v>266</v>
      </c>
      <c r="K699" t="s">
        <v>118</v>
      </c>
      <c r="L699" t="s">
        <v>19998</v>
      </c>
      <c r="M699" s="1">
        <v>45010</v>
      </c>
      <c r="N699" s="69">
        <v>0.42195601851851849</v>
      </c>
      <c r="P699" s="17">
        <v>2021</v>
      </c>
      <c r="Q699" s="1">
        <v>40317</v>
      </c>
      <c r="R699" s="1">
        <v>45010</v>
      </c>
      <c r="S699" s="1" t="s">
        <v>4384</v>
      </c>
      <c r="T699" s="1"/>
      <c r="U699" s="156"/>
      <c r="V699" s="156"/>
      <c r="W699" s="156" t="s">
        <v>45</v>
      </c>
      <c r="X699" s="1" t="s">
        <v>21099</v>
      </c>
      <c r="AB699">
        <v>0</v>
      </c>
      <c r="AC699" s="1">
        <v>0</v>
      </c>
      <c r="AD699">
        <v>0</v>
      </c>
      <c r="AE699" s="1">
        <v>45010</v>
      </c>
    </row>
    <row r="700" spans="1:31" hidden="1">
      <c r="A700" s="1">
        <v>45010</v>
      </c>
      <c r="B700" s="16">
        <v>0.41666666666666669</v>
      </c>
      <c r="C700">
        <v>112939</v>
      </c>
      <c r="D700" t="s">
        <v>99</v>
      </c>
      <c r="E700" s="4" t="s">
        <v>3677</v>
      </c>
      <c r="F700" t="s">
        <v>19999</v>
      </c>
      <c r="G700" s="138" t="s">
        <v>70</v>
      </c>
      <c r="H700" t="s">
        <v>3680</v>
      </c>
      <c r="I700" t="s">
        <v>4383</v>
      </c>
      <c r="J700" t="s">
        <v>251</v>
      </c>
      <c r="K700" t="s">
        <v>120</v>
      </c>
      <c r="L700" t="s">
        <v>3678</v>
      </c>
      <c r="M700" s="1">
        <v>45010</v>
      </c>
      <c r="N700" s="69">
        <v>0.41758101851851853</v>
      </c>
      <c r="P700" s="17">
        <v>2019</v>
      </c>
      <c r="Q700" s="1">
        <v>123881</v>
      </c>
      <c r="R700" s="1">
        <v>45010</v>
      </c>
      <c r="S700" s="1" t="s">
        <v>4384</v>
      </c>
      <c r="T700" s="1"/>
      <c r="U700" s="156"/>
      <c r="V700" s="156"/>
      <c r="W700" s="156"/>
      <c r="X700" s="1" t="s">
        <v>21099</v>
      </c>
      <c r="AB700">
        <v>0</v>
      </c>
      <c r="AC700" s="1">
        <v>0</v>
      </c>
      <c r="AD700">
        <v>0</v>
      </c>
      <c r="AE700" s="1">
        <v>45010</v>
      </c>
    </row>
    <row r="701" spans="1:31" hidden="1">
      <c r="A701" s="1">
        <v>45010</v>
      </c>
      <c r="B701" s="16">
        <v>0.41666666666666669</v>
      </c>
      <c r="C701">
        <v>112979</v>
      </c>
      <c r="D701" t="s">
        <v>97</v>
      </c>
      <c r="E701" s="4" t="s">
        <v>3684</v>
      </c>
      <c r="F701" t="s">
        <v>3689</v>
      </c>
      <c r="G701" s="138" t="s">
        <v>70</v>
      </c>
      <c r="H701" t="s">
        <v>3687</v>
      </c>
      <c r="I701" t="s">
        <v>4383</v>
      </c>
      <c r="J701" t="s">
        <v>231</v>
      </c>
      <c r="K701" t="s">
        <v>119</v>
      </c>
      <c r="L701" t="s">
        <v>3685</v>
      </c>
      <c r="M701" s="1">
        <v>45010</v>
      </c>
      <c r="N701" s="69">
        <v>0.41997685185185185</v>
      </c>
      <c r="P701" s="17">
        <v>2018</v>
      </c>
      <c r="Q701" s="1">
        <v>52566</v>
      </c>
      <c r="R701" s="1">
        <v>45010</v>
      </c>
      <c r="S701" s="1" t="s">
        <v>4384</v>
      </c>
      <c r="T701" s="1"/>
      <c r="U701" s="156"/>
      <c r="V701" s="156"/>
      <c r="W701" s="156"/>
      <c r="X701" s="1" t="s">
        <v>21099</v>
      </c>
      <c r="AB701">
        <v>0</v>
      </c>
      <c r="AC701" s="1">
        <v>0</v>
      </c>
      <c r="AD701">
        <v>0</v>
      </c>
      <c r="AE701" s="1">
        <v>45010</v>
      </c>
    </row>
    <row r="702" spans="1:31" hidden="1">
      <c r="A702" s="1">
        <v>45010</v>
      </c>
      <c r="B702" s="16">
        <v>0.42708333333333331</v>
      </c>
      <c r="C702">
        <v>113077</v>
      </c>
      <c r="D702" t="s">
        <v>101</v>
      </c>
      <c r="E702" s="4" t="s">
        <v>20000</v>
      </c>
      <c r="F702" t="s">
        <v>3730</v>
      </c>
      <c r="G702" s="138" t="s">
        <v>70</v>
      </c>
      <c r="H702" t="s">
        <v>20001</v>
      </c>
      <c r="I702" t="s">
        <v>4383</v>
      </c>
      <c r="J702" t="s">
        <v>274</v>
      </c>
      <c r="K702" t="s">
        <v>120</v>
      </c>
      <c r="L702" t="s">
        <v>20002</v>
      </c>
      <c r="M702" s="1">
        <v>45010</v>
      </c>
      <c r="N702" s="69">
        <v>0.40585648148148151</v>
      </c>
      <c r="P702" s="17">
        <v>2023</v>
      </c>
      <c r="Q702" s="1">
        <v>0</v>
      </c>
      <c r="R702" s="1">
        <v>45010</v>
      </c>
      <c r="S702" s="1" t="s">
        <v>4384</v>
      </c>
      <c r="T702" s="1"/>
      <c r="U702" s="156"/>
      <c r="V702" s="156"/>
      <c r="W702" s="156"/>
      <c r="X702" s="1" t="s">
        <v>21099</v>
      </c>
      <c r="AB702">
        <v>0</v>
      </c>
      <c r="AC702" s="1">
        <v>0</v>
      </c>
      <c r="AD702">
        <v>0</v>
      </c>
      <c r="AE702" s="1">
        <v>45010</v>
      </c>
    </row>
    <row r="703" spans="1:31" hidden="1">
      <c r="A703" s="1">
        <v>45010</v>
      </c>
      <c r="B703" s="16">
        <v>0.4375</v>
      </c>
      <c r="C703">
        <v>113011</v>
      </c>
      <c r="D703" t="s">
        <v>97</v>
      </c>
      <c r="E703" s="4" t="s">
        <v>20003</v>
      </c>
      <c r="F703" t="s">
        <v>20004</v>
      </c>
      <c r="G703" s="138" t="s">
        <v>70</v>
      </c>
      <c r="H703" t="s">
        <v>2015</v>
      </c>
      <c r="I703" t="s">
        <v>4383</v>
      </c>
      <c r="J703" t="s">
        <v>251</v>
      </c>
      <c r="K703" t="s">
        <v>119</v>
      </c>
      <c r="L703" t="s">
        <v>20005</v>
      </c>
      <c r="M703" s="1">
        <v>45010</v>
      </c>
      <c r="N703" s="69">
        <v>0.44123842592592594</v>
      </c>
      <c r="P703" s="17">
        <v>2020</v>
      </c>
      <c r="Q703" s="1">
        <v>191168</v>
      </c>
      <c r="R703" s="1">
        <v>45010</v>
      </c>
      <c r="S703" s="1" t="s">
        <v>4384</v>
      </c>
      <c r="T703" s="1"/>
      <c r="U703" s="156"/>
      <c r="V703" s="156"/>
      <c r="W703" s="156" t="s">
        <v>45</v>
      </c>
      <c r="X703" s="1" t="s">
        <v>21099</v>
      </c>
      <c r="AB703">
        <v>0</v>
      </c>
      <c r="AC703" s="1">
        <v>0</v>
      </c>
      <c r="AD703">
        <v>0</v>
      </c>
      <c r="AE703" s="1">
        <v>45010</v>
      </c>
    </row>
    <row r="704" spans="1:31" hidden="1">
      <c r="A704" s="1">
        <v>45010</v>
      </c>
      <c r="B704" s="16">
        <v>0.4375</v>
      </c>
      <c r="C704">
        <v>113013</v>
      </c>
      <c r="D704" t="s">
        <v>103</v>
      </c>
      <c r="E704" s="4" t="s">
        <v>3691</v>
      </c>
      <c r="F704" t="s">
        <v>3696</v>
      </c>
      <c r="G704" s="138" t="s">
        <v>69</v>
      </c>
      <c r="H704" t="s">
        <v>3694</v>
      </c>
      <c r="I704" t="s">
        <v>4383</v>
      </c>
      <c r="J704" t="s">
        <v>310</v>
      </c>
      <c r="K704" t="s">
        <v>118</v>
      </c>
      <c r="L704" t="s">
        <v>3692</v>
      </c>
      <c r="M704" s="1">
        <v>45010</v>
      </c>
      <c r="N704" s="69">
        <v>0.45096064814814812</v>
      </c>
      <c r="P704" s="17">
        <v>2011</v>
      </c>
      <c r="Q704" s="1">
        <v>162392</v>
      </c>
      <c r="R704" s="1">
        <v>45010</v>
      </c>
      <c r="S704" s="1" t="s">
        <v>4384</v>
      </c>
      <c r="T704" s="1"/>
      <c r="U704" s="156"/>
      <c r="V704" s="156"/>
      <c r="W704" s="156"/>
      <c r="X704" s="1" t="s">
        <v>21099</v>
      </c>
      <c r="AB704">
        <v>0</v>
      </c>
      <c r="AC704" s="1">
        <v>0</v>
      </c>
      <c r="AD704">
        <v>0</v>
      </c>
      <c r="AE704" s="1">
        <v>45010</v>
      </c>
    </row>
    <row r="705" spans="1:31">
      <c r="A705" s="1">
        <v>45014</v>
      </c>
      <c r="B705" s="16">
        <v>0.39583333333333331</v>
      </c>
      <c r="C705">
        <v>113137</v>
      </c>
      <c r="D705" t="s">
        <v>101</v>
      </c>
      <c r="E705" s="4" t="s">
        <v>20310</v>
      </c>
      <c r="F705" t="s">
        <v>20424</v>
      </c>
      <c r="G705" s="138" t="s">
        <v>1</v>
      </c>
      <c r="H705" t="s">
        <v>20425</v>
      </c>
      <c r="I705" t="s">
        <v>4383</v>
      </c>
      <c r="J705" t="s">
        <v>517</v>
      </c>
      <c r="K705" t="s">
        <v>118</v>
      </c>
      <c r="M705" s="1"/>
      <c r="N705" s="69"/>
      <c r="P705" s="17">
        <v>2006</v>
      </c>
      <c r="Q705" s="1">
        <v>245974</v>
      </c>
      <c r="R705" s="1">
        <v>43836</v>
      </c>
      <c r="S705" s="1" t="s">
        <v>4384</v>
      </c>
      <c r="T705" s="1"/>
      <c r="U705" s="156"/>
      <c r="V705" s="156"/>
      <c r="W705" s="156"/>
      <c r="X705" s="1" t="s">
        <v>21095</v>
      </c>
      <c r="AB705" t="s">
        <v>100</v>
      </c>
      <c r="AC705" s="1">
        <v>45017</v>
      </c>
      <c r="AD705" t="s">
        <v>21087</v>
      </c>
      <c r="AE705" s="1">
        <v>2</v>
      </c>
    </row>
    <row r="706" spans="1:31" hidden="1">
      <c r="A706" s="1">
        <v>45010</v>
      </c>
      <c r="B706" s="16">
        <v>0.45833333333333331</v>
      </c>
      <c r="C706">
        <v>113026</v>
      </c>
      <c r="D706" t="s">
        <v>97</v>
      </c>
      <c r="E706" s="4" t="s">
        <v>3698</v>
      </c>
      <c r="F706" t="s">
        <v>3703</v>
      </c>
      <c r="G706" s="138" t="s">
        <v>70</v>
      </c>
      <c r="H706" t="s">
        <v>3701</v>
      </c>
      <c r="I706" t="s">
        <v>4383</v>
      </c>
      <c r="J706" t="s">
        <v>274</v>
      </c>
      <c r="K706" t="s">
        <v>120</v>
      </c>
      <c r="L706" t="s">
        <v>3699</v>
      </c>
      <c r="M706" s="1">
        <v>45010</v>
      </c>
      <c r="N706" s="69">
        <v>0.46694444444444444</v>
      </c>
      <c r="P706" s="17">
        <v>2022</v>
      </c>
      <c r="Q706" s="1">
        <v>60410</v>
      </c>
      <c r="R706" s="1">
        <v>45010</v>
      </c>
      <c r="S706" s="1" t="s">
        <v>4384</v>
      </c>
      <c r="T706" s="1"/>
      <c r="U706" s="156"/>
      <c r="V706" s="156"/>
      <c r="W706" s="156"/>
      <c r="X706" s="1" t="s">
        <v>21099</v>
      </c>
      <c r="AB706">
        <v>0</v>
      </c>
      <c r="AC706" s="1">
        <v>0</v>
      </c>
      <c r="AD706">
        <v>0</v>
      </c>
      <c r="AE706" s="1">
        <v>45010</v>
      </c>
    </row>
    <row r="707" spans="1:31" hidden="1">
      <c r="A707" s="1">
        <v>45010</v>
      </c>
      <c r="B707" s="16">
        <v>0.45833333333333331</v>
      </c>
      <c r="C707">
        <v>113111</v>
      </c>
      <c r="D707" t="s">
        <v>101</v>
      </c>
      <c r="E707" s="4" t="s">
        <v>20009</v>
      </c>
      <c r="F707" t="s">
        <v>3730</v>
      </c>
      <c r="G707" s="138" t="s">
        <v>70</v>
      </c>
      <c r="H707" t="s">
        <v>20010</v>
      </c>
      <c r="I707" t="s">
        <v>4383</v>
      </c>
      <c r="J707" t="s">
        <v>310</v>
      </c>
      <c r="K707" t="s">
        <v>118</v>
      </c>
      <c r="L707" t="s">
        <v>20011</v>
      </c>
      <c r="M707" s="1">
        <v>45010</v>
      </c>
      <c r="N707" s="69">
        <v>0.44434027777777779</v>
      </c>
      <c r="P707" s="17">
        <v>2023</v>
      </c>
      <c r="Q707" s="1">
        <v>683</v>
      </c>
      <c r="R707" s="1">
        <v>45010</v>
      </c>
      <c r="S707" s="1" t="s">
        <v>4384</v>
      </c>
      <c r="T707" s="1"/>
      <c r="U707" s="156"/>
      <c r="V707" s="156"/>
      <c r="W707" s="156"/>
      <c r="X707" s="1" t="s">
        <v>21099</v>
      </c>
      <c r="AB707">
        <v>0</v>
      </c>
      <c r="AC707" s="1">
        <v>0</v>
      </c>
      <c r="AD707">
        <v>0</v>
      </c>
      <c r="AE707" s="1">
        <v>45010</v>
      </c>
    </row>
    <row r="708" spans="1:31" hidden="1">
      <c r="A708" s="1">
        <v>45010</v>
      </c>
      <c r="B708" s="16">
        <v>0.47916666666666669</v>
      </c>
      <c r="C708">
        <v>113038</v>
      </c>
      <c r="D708" t="s">
        <v>97</v>
      </c>
      <c r="E708" s="4" t="s">
        <v>3641</v>
      </c>
      <c r="F708" t="s">
        <v>3646</v>
      </c>
      <c r="G708" s="138" t="s">
        <v>70</v>
      </c>
      <c r="H708" t="s">
        <v>20012</v>
      </c>
      <c r="I708" t="s">
        <v>4383</v>
      </c>
      <c r="J708" t="s">
        <v>338</v>
      </c>
      <c r="K708" t="s">
        <v>120</v>
      </c>
      <c r="L708" t="s">
        <v>3642</v>
      </c>
      <c r="M708" s="1">
        <v>45010</v>
      </c>
      <c r="N708" s="69">
        <v>0.35503472222222227</v>
      </c>
      <c r="P708" s="17">
        <v>2022</v>
      </c>
      <c r="Q708" s="1">
        <v>32111</v>
      </c>
      <c r="R708" s="1">
        <v>45010</v>
      </c>
      <c r="S708" s="1" t="s">
        <v>4384</v>
      </c>
      <c r="T708" s="1"/>
      <c r="U708" s="156"/>
      <c r="V708" s="156"/>
      <c r="W708" s="156"/>
      <c r="X708" s="1" t="s">
        <v>21099</v>
      </c>
      <c r="AB708">
        <v>0</v>
      </c>
      <c r="AC708" s="1">
        <v>0</v>
      </c>
      <c r="AD708">
        <v>0</v>
      </c>
      <c r="AE708" s="1">
        <v>45010</v>
      </c>
    </row>
    <row r="709" spans="1:31" hidden="1">
      <c r="A709" s="1">
        <v>45010</v>
      </c>
      <c r="B709" s="16">
        <v>0.47916666666666669</v>
      </c>
      <c r="C709">
        <v>113039</v>
      </c>
      <c r="D709" t="s">
        <v>99</v>
      </c>
      <c r="E709" s="4" t="s">
        <v>3705</v>
      </c>
      <c r="F709" t="s">
        <v>3710</v>
      </c>
      <c r="G709" s="138" t="s">
        <v>70</v>
      </c>
      <c r="H709" t="s">
        <v>3708</v>
      </c>
      <c r="I709" t="s">
        <v>4383</v>
      </c>
      <c r="J709" t="s">
        <v>223</v>
      </c>
      <c r="K709" t="s">
        <v>118</v>
      </c>
      <c r="L709" t="s">
        <v>3706</v>
      </c>
      <c r="M709" s="1">
        <v>45010</v>
      </c>
      <c r="N709" s="69">
        <v>0.4762615740740741</v>
      </c>
      <c r="P709" s="17">
        <v>2019</v>
      </c>
      <c r="Q709" s="1">
        <v>49519</v>
      </c>
      <c r="R709" s="1">
        <v>45010</v>
      </c>
      <c r="S709" s="1" t="s">
        <v>4384</v>
      </c>
      <c r="T709" s="1"/>
      <c r="U709" s="156"/>
      <c r="V709" s="156"/>
      <c r="W709" s="156"/>
      <c r="X709" s="1" t="s">
        <v>21099</v>
      </c>
      <c r="AB709">
        <v>0</v>
      </c>
      <c r="AC709" s="1">
        <v>0</v>
      </c>
      <c r="AD709">
        <v>0</v>
      </c>
      <c r="AE709" s="1">
        <v>45010</v>
      </c>
    </row>
    <row r="710" spans="1:31" hidden="1">
      <c r="A710" s="1">
        <v>45010</v>
      </c>
      <c r="B710" s="16">
        <v>0.5</v>
      </c>
      <c r="C710">
        <v>113019</v>
      </c>
      <c r="D710" t="s">
        <v>101</v>
      </c>
      <c r="E710" s="4" t="s">
        <v>3573</v>
      </c>
      <c r="F710" t="s">
        <v>3578</v>
      </c>
      <c r="G710" s="138" t="s">
        <v>71</v>
      </c>
      <c r="H710" t="s">
        <v>3576</v>
      </c>
      <c r="I710" t="s">
        <v>4383</v>
      </c>
      <c r="J710" t="s">
        <v>231</v>
      </c>
      <c r="K710" t="s">
        <v>119</v>
      </c>
      <c r="M710" s="1"/>
      <c r="N710" s="69"/>
      <c r="O710">
        <v>113022</v>
      </c>
      <c r="P710" s="17">
        <v>2020</v>
      </c>
      <c r="Q710" s="1">
        <v>84017</v>
      </c>
      <c r="R710" s="1">
        <v>45009</v>
      </c>
      <c r="S710" s="1" t="s">
        <v>4384</v>
      </c>
      <c r="T710" s="1"/>
      <c r="U710" s="156"/>
      <c r="V710" s="156"/>
      <c r="W710" s="156"/>
      <c r="X710" s="1" t="s">
        <v>21099</v>
      </c>
      <c r="AB710" t="e">
        <v>#N/A</v>
      </c>
      <c r="AC710" s="1" t="e">
        <v>#N/A</v>
      </c>
      <c r="AD710" t="e">
        <v>#N/A</v>
      </c>
      <c r="AE710" s="1" t="e">
        <v>#N/A</v>
      </c>
    </row>
    <row r="711" spans="1:31" hidden="1">
      <c r="A711" s="1">
        <v>45012</v>
      </c>
      <c r="B711" s="16">
        <v>0.33333333333333331</v>
      </c>
      <c r="C711">
        <v>113047</v>
      </c>
      <c r="D711" t="s">
        <v>103</v>
      </c>
      <c r="E711" s="4" t="s">
        <v>20013</v>
      </c>
      <c r="F711" t="s">
        <v>3730</v>
      </c>
      <c r="G711" s="138" t="s">
        <v>71</v>
      </c>
      <c r="H711" t="s">
        <v>20014</v>
      </c>
      <c r="I711" t="s">
        <v>4383</v>
      </c>
      <c r="J711" t="s">
        <v>266</v>
      </c>
      <c r="K711" t="s">
        <v>119</v>
      </c>
      <c r="M711" s="1"/>
      <c r="N711" s="69"/>
      <c r="O711">
        <v>113123</v>
      </c>
      <c r="P711" s="17">
        <v>2022</v>
      </c>
      <c r="Q711" s="1">
        <v>0</v>
      </c>
      <c r="R711" s="1">
        <v>44856</v>
      </c>
      <c r="S711" s="1" t="s">
        <v>4384</v>
      </c>
      <c r="T711" s="1"/>
      <c r="U711" s="156"/>
      <c r="V711" s="156"/>
      <c r="W711" s="156"/>
      <c r="X711" s="1" t="s">
        <v>21100</v>
      </c>
      <c r="AB711" t="e">
        <v>#N/A</v>
      </c>
      <c r="AC711" s="1" t="e">
        <v>#N/A</v>
      </c>
      <c r="AD711" t="e">
        <v>#N/A</v>
      </c>
      <c r="AE711" s="1" t="e">
        <v>#N/A</v>
      </c>
    </row>
    <row r="712" spans="1:31" hidden="1">
      <c r="A712" s="1">
        <v>45012</v>
      </c>
      <c r="B712" s="16">
        <v>0.34375</v>
      </c>
      <c r="C712">
        <v>113044</v>
      </c>
      <c r="D712" t="s">
        <v>99</v>
      </c>
      <c r="E712" s="4" t="s">
        <v>20015</v>
      </c>
      <c r="F712" t="s">
        <v>20016</v>
      </c>
      <c r="G712" s="138" t="s">
        <v>70</v>
      </c>
      <c r="H712" t="s">
        <v>1181</v>
      </c>
      <c r="I712" t="s">
        <v>4383</v>
      </c>
      <c r="J712" t="s">
        <v>338</v>
      </c>
      <c r="K712" t="s">
        <v>118</v>
      </c>
      <c r="L712" t="s">
        <v>20017</v>
      </c>
      <c r="M712" s="1">
        <v>45012</v>
      </c>
      <c r="N712" s="69">
        <v>0.35082175925925929</v>
      </c>
      <c r="P712" s="17">
        <v>2017</v>
      </c>
      <c r="Q712" s="1">
        <v>277512</v>
      </c>
      <c r="R712" s="1">
        <v>45012</v>
      </c>
      <c r="S712" s="1" t="s">
        <v>4384</v>
      </c>
      <c r="T712" s="1"/>
      <c r="U712" s="156"/>
      <c r="V712" s="156"/>
      <c r="W712" s="156" t="s">
        <v>45</v>
      </c>
      <c r="X712" s="1" t="s">
        <v>21100</v>
      </c>
      <c r="AB712">
        <v>0</v>
      </c>
      <c r="AC712" s="1">
        <v>0</v>
      </c>
      <c r="AD712">
        <v>0</v>
      </c>
      <c r="AE712" s="1">
        <v>45012</v>
      </c>
    </row>
    <row r="713" spans="1:31" hidden="1">
      <c r="A713" s="1">
        <v>45012</v>
      </c>
      <c r="B713" s="16">
        <v>0.34375</v>
      </c>
      <c r="C713">
        <v>113097</v>
      </c>
      <c r="D713" t="s">
        <v>97</v>
      </c>
      <c r="E713" s="4" t="s">
        <v>20018</v>
      </c>
      <c r="F713" t="s">
        <v>20019</v>
      </c>
      <c r="G713" s="138" t="s">
        <v>69</v>
      </c>
      <c r="H713" t="s">
        <v>20020</v>
      </c>
      <c r="I713" t="s">
        <v>4383</v>
      </c>
      <c r="J713" t="s">
        <v>410</v>
      </c>
      <c r="K713" t="s">
        <v>119</v>
      </c>
      <c r="L713" t="s">
        <v>20021</v>
      </c>
      <c r="M713" s="1">
        <v>45012</v>
      </c>
      <c r="N713" s="69">
        <v>0.35896990740740736</v>
      </c>
      <c r="P713" s="17">
        <v>2022</v>
      </c>
      <c r="Q713" s="1">
        <v>60841</v>
      </c>
      <c r="R713" s="1">
        <v>45012</v>
      </c>
      <c r="S713" s="1" t="s">
        <v>4384</v>
      </c>
      <c r="T713" s="1"/>
      <c r="U713" s="156"/>
      <c r="V713" s="156"/>
      <c r="W713" s="156"/>
      <c r="X713" s="1" t="s">
        <v>21100</v>
      </c>
      <c r="AB713">
        <v>0</v>
      </c>
      <c r="AC713" s="1">
        <v>0</v>
      </c>
      <c r="AD713">
        <v>0</v>
      </c>
      <c r="AE713" s="1">
        <v>45012</v>
      </c>
    </row>
    <row r="714" spans="1:31" hidden="1">
      <c r="A714" s="1">
        <v>45012</v>
      </c>
      <c r="B714" s="16">
        <v>0.34375</v>
      </c>
      <c r="C714">
        <v>113100</v>
      </c>
      <c r="D714" t="s">
        <v>97</v>
      </c>
      <c r="E714" s="4" t="s">
        <v>20022</v>
      </c>
      <c r="F714" t="s">
        <v>20023</v>
      </c>
      <c r="G714" s="138" t="s">
        <v>70</v>
      </c>
      <c r="H714" t="s">
        <v>20024</v>
      </c>
      <c r="I714" t="s">
        <v>4383</v>
      </c>
      <c r="J714" t="s">
        <v>367</v>
      </c>
      <c r="K714" t="s">
        <v>120</v>
      </c>
      <c r="L714" t="s">
        <v>20025</v>
      </c>
      <c r="M714" s="1">
        <v>45012</v>
      </c>
      <c r="N714" s="69">
        <v>0.35312499999999997</v>
      </c>
      <c r="P714" s="17">
        <v>2014</v>
      </c>
      <c r="Q714" s="1">
        <v>118203</v>
      </c>
      <c r="R714" s="1">
        <v>45012</v>
      </c>
      <c r="S714" s="1" t="s">
        <v>4384</v>
      </c>
      <c r="T714" s="1"/>
      <c r="U714" s="156"/>
      <c r="V714" s="156"/>
      <c r="W714" s="156"/>
      <c r="X714" s="1" t="s">
        <v>21100</v>
      </c>
      <c r="AB714">
        <v>0</v>
      </c>
      <c r="AC714" s="1">
        <v>0</v>
      </c>
      <c r="AD714">
        <v>0</v>
      </c>
      <c r="AE714" s="1">
        <v>45012</v>
      </c>
    </row>
    <row r="715" spans="1:31" hidden="1">
      <c r="A715" s="1">
        <v>45012</v>
      </c>
      <c r="B715" s="16">
        <v>0.35416666666666669</v>
      </c>
      <c r="C715">
        <v>113078</v>
      </c>
      <c r="D715" t="s">
        <v>99</v>
      </c>
      <c r="E715" s="4" t="s">
        <v>20026</v>
      </c>
      <c r="F715" t="s">
        <v>991</v>
      </c>
      <c r="G715" s="138" t="s">
        <v>69</v>
      </c>
      <c r="H715" t="s">
        <v>20027</v>
      </c>
      <c r="I715" t="s">
        <v>4383</v>
      </c>
      <c r="J715" t="s">
        <v>274</v>
      </c>
      <c r="K715" t="s">
        <v>118</v>
      </c>
      <c r="L715" t="s">
        <v>20028</v>
      </c>
      <c r="M715" s="1">
        <v>45012</v>
      </c>
      <c r="N715" s="69">
        <v>0.38040509259259259</v>
      </c>
      <c r="P715" s="17">
        <v>2022</v>
      </c>
      <c r="Q715" s="1">
        <v>12779</v>
      </c>
      <c r="R715" s="1">
        <v>45012</v>
      </c>
      <c r="S715" s="1" t="s">
        <v>4384</v>
      </c>
      <c r="T715" s="1"/>
      <c r="U715" s="156"/>
      <c r="V715" s="156"/>
      <c r="W715" s="156"/>
      <c r="X715" s="1" t="s">
        <v>21100</v>
      </c>
      <c r="AB715">
        <v>0</v>
      </c>
      <c r="AC715" s="1">
        <v>0</v>
      </c>
      <c r="AD715">
        <v>0</v>
      </c>
      <c r="AE715" s="1">
        <v>45012</v>
      </c>
    </row>
    <row r="716" spans="1:31" hidden="1">
      <c r="A716" s="1">
        <v>45012</v>
      </c>
      <c r="B716" s="16">
        <v>0.35416666666666669</v>
      </c>
      <c r="C716">
        <v>113085</v>
      </c>
      <c r="D716" t="s">
        <v>99</v>
      </c>
      <c r="E716" s="4" t="s">
        <v>20029</v>
      </c>
      <c r="F716" t="s">
        <v>20030</v>
      </c>
      <c r="G716" s="138" t="s">
        <v>70</v>
      </c>
      <c r="H716" t="s">
        <v>4320</v>
      </c>
      <c r="I716" t="s">
        <v>4383</v>
      </c>
      <c r="J716" t="s">
        <v>251</v>
      </c>
      <c r="K716" t="s">
        <v>119</v>
      </c>
      <c r="L716" t="s">
        <v>20031</v>
      </c>
      <c r="M716" s="1">
        <v>45012</v>
      </c>
      <c r="N716" s="69">
        <v>0.34984953703703708</v>
      </c>
      <c r="P716" s="17">
        <v>2014</v>
      </c>
      <c r="Q716" s="1">
        <v>389523</v>
      </c>
      <c r="R716" s="1">
        <v>45012</v>
      </c>
      <c r="S716" s="1" t="s">
        <v>4384</v>
      </c>
      <c r="T716" s="1"/>
      <c r="U716" s="156"/>
      <c r="V716" s="156"/>
      <c r="W716" s="156"/>
      <c r="X716" s="1" t="s">
        <v>21100</v>
      </c>
      <c r="AB716">
        <v>0</v>
      </c>
      <c r="AC716" s="1">
        <v>0</v>
      </c>
      <c r="AD716">
        <v>0</v>
      </c>
      <c r="AE716" s="1">
        <v>45012</v>
      </c>
    </row>
    <row r="717" spans="1:31" hidden="1">
      <c r="A717" s="1">
        <v>45012</v>
      </c>
      <c r="B717" s="16">
        <v>0.35416666666666669</v>
      </c>
      <c r="C717">
        <v>113087</v>
      </c>
      <c r="D717" t="s">
        <v>101</v>
      </c>
      <c r="E717" s="4" t="s">
        <v>20032</v>
      </c>
      <c r="F717" t="s">
        <v>20033</v>
      </c>
      <c r="G717" s="138" t="s">
        <v>69</v>
      </c>
      <c r="H717" t="s">
        <v>20034</v>
      </c>
      <c r="I717" t="s">
        <v>4383</v>
      </c>
      <c r="J717" t="s">
        <v>231</v>
      </c>
      <c r="K717" t="s">
        <v>120</v>
      </c>
      <c r="L717" t="s">
        <v>20035</v>
      </c>
      <c r="M717" s="1">
        <v>45012</v>
      </c>
      <c r="N717" s="69">
        <v>0.36843749999999997</v>
      </c>
      <c r="P717" s="17">
        <v>2018</v>
      </c>
      <c r="Q717" s="1">
        <v>57396</v>
      </c>
      <c r="R717" s="1">
        <v>45012</v>
      </c>
      <c r="S717" s="1" t="s">
        <v>4384</v>
      </c>
      <c r="T717" s="1"/>
      <c r="U717" s="156"/>
      <c r="V717" s="156"/>
      <c r="W717" s="156"/>
      <c r="X717" s="1" t="s">
        <v>21100</v>
      </c>
      <c r="AB717">
        <v>0</v>
      </c>
      <c r="AC717" s="1">
        <v>0</v>
      </c>
      <c r="AD717">
        <v>0</v>
      </c>
      <c r="AE717" s="1">
        <v>45012</v>
      </c>
    </row>
    <row r="718" spans="1:31" hidden="1">
      <c r="A718" s="1">
        <v>45012</v>
      </c>
      <c r="B718" s="16">
        <v>0.36458333333333331</v>
      </c>
      <c r="C718">
        <v>113086</v>
      </c>
      <c r="D718" t="s">
        <v>97</v>
      </c>
      <c r="E718" s="4" t="s">
        <v>20036</v>
      </c>
      <c r="F718" t="s">
        <v>20037</v>
      </c>
      <c r="G718" s="138" t="s">
        <v>69</v>
      </c>
      <c r="H718" t="s">
        <v>20038</v>
      </c>
      <c r="I718" t="s">
        <v>4383</v>
      </c>
      <c r="J718" t="s">
        <v>410</v>
      </c>
      <c r="K718" t="s">
        <v>118</v>
      </c>
      <c r="L718" t="s">
        <v>20039</v>
      </c>
      <c r="M718" s="1">
        <v>45012</v>
      </c>
      <c r="N718" s="69">
        <v>0.41814814814814816</v>
      </c>
      <c r="P718" s="17">
        <v>2018</v>
      </c>
      <c r="Q718" s="1">
        <v>176060</v>
      </c>
      <c r="R718" s="1">
        <v>45012</v>
      </c>
      <c r="S718" s="1" t="s">
        <v>4384</v>
      </c>
      <c r="T718" s="1"/>
      <c r="U718" s="156"/>
      <c r="V718" s="156"/>
      <c r="W718" s="156"/>
      <c r="X718" s="1" t="s">
        <v>21100</v>
      </c>
      <c r="AB718">
        <v>0</v>
      </c>
      <c r="AC718" s="1">
        <v>0</v>
      </c>
      <c r="AD718">
        <v>0</v>
      </c>
      <c r="AE718" s="1">
        <v>45012</v>
      </c>
    </row>
    <row r="719" spans="1:31" hidden="1">
      <c r="A719" s="1">
        <v>45012</v>
      </c>
      <c r="B719" s="16">
        <v>0.375</v>
      </c>
      <c r="C719">
        <v>113025</v>
      </c>
      <c r="D719" t="s">
        <v>101</v>
      </c>
      <c r="E719" s="4" t="s">
        <v>20040</v>
      </c>
      <c r="F719" t="s">
        <v>3730</v>
      </c>
      <c r="G719" s="138" t="s">
        <v>70</v>
      </c>
      <c r="H719" t="s">
        <v>20041</v>
      </c>
      <c r="I719" t="s">
        <v>4383</v>
      </c>
      <c r="J719" t="s">
        <v>274</v>
      </c>
      <c r="K719" t="s">
        <v>119</v>
      </c>
      <c r="L719" t="s">
        <v>20042</v>
      </c>
      <c r="M719" s="1">
        <v>45012</v>
      </c>
      <c r="N719" s="69">
        <v>0.38471064814814815</v>
      </c>
      <c r="P719" s="17">
        <v>2023</v>
      </c>
      <c r="Q719" s="1">
        <v>3803</v>
      </c>
      <c r="R719" s="1">
        <v>45012</v>
      </c>
      <c r="S719" s="1" t="s">
        <v>4384</v>
      </c>
      <c r="T719" s="1"/>
      <c r="U719" s="156"/>
      <c r="V719" s="156"/>
      <c r="W719" s="156"/>
      <c r="X719" s="1" t="s">
        <v>21100</v>
      </c>
      <c r="AB719">
        <v>0</v>
      </c>
      <c r="AC719" s="1">
        <v>0</v>
      </c>
      <c r="AD719">
        <v>0</v>
      </c>
      <c r="AE719" s="1">
        <v>45012</v>
      </c>
    </row>
    <row r="720" spans="1:31" hidden="1">
      <c r="A720" s="1">
        <v>45012</v>
      </c>
      <c r="B720" s="16">
        <v>0.375</v>
      </c>
      <c r="C720">
        <v>113070</v>
      </c>
      <c r="D720" t="s">
        <v>101</v>
      </c>
      <c r="E720" s="4" t="s">
        <v>20043</v>
      </c>
      <c r="F720" t="s">
        <v>20044</v>
      </c>
      <c r="G720" s="138" t="s">
        <v>70</v>
      </c>
      <c r="H720" t="s">
        <v>20045</v>
      </c>
      <c r="I720" t="s">
        <v>4383</v>
      </c>
      <c r="J720" t="s">
        <v>244</v>
      </c>
      <c r="K720" t="s">
        <v>120</v>
      </c>
      <c r="L720" t="s">
        <v>20046</v>
      </c>
      <c r="M720" s="1">
        <v>45012</v>
      </c>
      <c r="N720" s="69">
        <v>0.38035879629629626</v>
      </c>
      <c r="P720" s="17">
        <v>2013</v>
      </c>
      <c r="Q720" s="1">
        <v>154509</v>
      </c>
      <c r="R720" s="1">
        <v>45012</v>
      </c>
      <c r="S720" s="1" t="s">
        <v>4384</v>
      </c>
      <c r="T720" s="1"/>
      <c r="U720" s="156"/>
      <c r="V720" s="156"/>
      <c r="W720" s="156"/>
      <c r="X720" s="1" t="s">
        <v>21100</v>
      </c>
      <c r="AB720">
        <v>0</v>
      </c>
      <c r="AC720" s="1">
        <v>0</v>
      </c>
      <c r="AD720">
        <v>0</v>
      </c>
      <c r="AE720" s="1">
        <v>45012</v>
      </c>
    </row>
    <row r="721" spans="1:31" hidden="1">
      <c r="A721" s="1">
        <v>45012</v>
      </c>
      <c r="B721" s="16">
        <v>0.375</v>
      </c>
      <c r="C721">
        <v>113098</v>
      </c>
      <c r="D721" t="s">
        <v>101</v>
      </c>
      <c r="E721" s="4" t="s">
        <v>20047</v>
      </c>
      <c r="F721" t="s">
        <v>3730</v>
      </c>
      <c r="G721" s="138" t="s">
        <v>70</v>
      </c>
      <c r="H721" t="s">
        <v>20048</v>
      </c>
      <c r="I721" t="s">
        <v>4383</v>
      </c>
      <c r="J721" t="s">
        <v>251</v>
      </c>
      <c r="K721" t="s">
        <v>118</v>
      </c>
      <c r="L721" t="s">
        <v>20049</v>
      </c>
      <c r="M721" s="1">
        <v>45012</v>
      </c>
      <c r="N721" s="69">
        <v>0.36918981481481478</v>
      </c>
      <c r="P721" s="17">
        <v>2022</v>
      </c>
      <c r="Q721" s="1">
        <v>22292</v>
      </c>
      <c r="R721" s="1">
        <v>45012</v>
      </c>
      <c r="S721" s="1" t="s">
        <v>4384</v>
      </c>
      <c r="T721" s="1"/>
      <c r="U721" s="156"/>
      <c r="V721" s="156"/>
      <c r="W721" s="156"/>
      <c r="X721" s="1" t="s">
        <v>21100</v>
      </c>
      <c r="AB721">
        <v>0</v>
      </c>
      <c r="AC721" s="1">
        <v>0</v>
      </c>
      <c r="AD721">
        <v>0</v>
      </c>
      <c r="AE721" s="1">
        <v>45012</v>
      </c>
    </row>
    <row r="722" spans="1:31" hidden="1">
      <c r="A722" s="1">
        <v>45012</v>
      </c>
      <c r="B722" s="16">
        <v>0.39583333333333331</v>
      </c>
      <c r="C722">
        <v>113084</v>
      </c>
      <c r="D722" t="s">
        <v>101</v>
      </c>
      <c r="E722" s="4" t="s">
        <v>20050</v>
      </c>
      <c r="F722" t="s">
        <v>20051</v>
      </c>
      <c r="G722" s="138" t="s">
        <v>70</v>
      </c>
      <c r="H722" t="s">
        <v>20052</v>
      </c>
      <c r="I722" t="s">
        <v>4383</v>
      </c>
      <c r="J722" t="s">
        <v>310</v>
      </c>
      <c r="K722" t="s">
        <v>119</v>
      </c>
      <c r="L722" t="s">
        <v>20053</v>
      </c>
      <c r="M722" s="1">
        <v>45012</v>
      </c>
      <c r="N722" s="69">
        <v>0.3923726851851852</v>
      </c>
      <c r="P722" s="17">
        <v>2014</v>
      </c>
      <c r="Q722" s="1">
        <v>118160</v>
      </c>
      <c r="R722" s="1">
        <v>45012</v>
      </c>
      <c r="S722" s="1" t="s">
        <v>4384</v>
      </c>
      <c r="T722" s="1"/>
      <c r="U722" s="156"/>
      <c r="V722" s="156"/>
      <c r="W722" s="156"/>
      <c r="X722" s="1" t="s">
        <v>21100</v>
      </c>
      <c r="AB722">
        <v>0</v>
      </c>
      <c r="AC722" s="1">
        <v>0</v>
      </c>
      <c r="AD722">
        <v>0</v>
      </c>
      <c r="AE722" s="1">
        <v>45012</v>
      </c>
    </row>
    <row r="723" spans="1:31" hidden="1">
      <c r="A723" s="1">
        <v>45012</v>
      </c>
      <c r="B723" s="16">
        <v>0.39583333333333331</v>
      </c>
      <c r="C723">
        <v>113102</v>
      </c>
      <c r="D723" t="s">
        <v>101</v>
      </c>
      <c r="E723" s="4" t="s">
        <v>20054</v>
      </c>
      <c r="F723" t="s">
        <v>20055</v>
      </c>
      <c r="G723" s="138" t="s">
        <v>70</v>
      </c>
      <c r="H723" t="s">
        <v>344</v>
      </c>
      <c r="I723" t="s">
        <v>4383</v>
      </c>
      <c r="J723" t="s">
        <v>251</v>
      </c>
      <c r="K723" t="s">
        <v>120</v>
      </c>
      <c r="L723" t="s">
        <v>20056</v>
      </c>
      <c r="M723" s="1">
        <v>45012</v>
      </c>
      <c r="N723" s="69">
        <v>0.3981365740740741</v>
      </c>
      <c r="P723" s="17">
        <v>2019</v>
      </c>
      <c r="Q723" s="1">
        <v>225759</v>
      </c>
      <c r="R723" s="1">
        <v>45012</v>
      </c>
      <c r="S723" s="1" t="s">
        <v>4384</v>
      </c>
      <c r="T723" s="1"/>
      <c r="U723" s="156"/>
      <c r="V723" s="156"/>
      <c r="W723" s="156"/>
      <c r="X723" s="1" t="s">
        <v>21100</v>
      </c>
      <c r="AB723">
        <v>0</v>
      </c>
      <c r="AC723" s="1">
        <v>0</v>
      </c>
      <c r="AD723">
        <v>0</v>
      </c>
      <c r="AE723" s="1">
        <v>45012</v>
      </c>
    </row>
    <row r="724" spans="1:31" hidden="1">
      <c r="A724" s="1">
        <v>45012</v>
      </c>
      <c r="B724" s="16">
        <v>0.41666666666666669</v>
      </c>
      <c r="C724">
        <v>112966</v>
      </c>
      <c r="D724" t="s">
        <v>103</v>
      </c>
      <c r="E724" s="4" t="s">
        <v>20057</v>
      </c>
      <c r="F724" t="s">
        <v>20058</v>
      </c>
      <c r="G724" s="138" t="s">
        <v>71</v>
      </c>
      <c r="H724" t="s">
        <v>20059</v>
      </c>
      <c r="I724" t="s">
        <v>4383</v>
      </c>
      <c r="J724" t="s">
        <v>425</v>
      </c>
      <c r="K724" t="s">
        <v>120</v>
      </c>
      <c r="M724" s="1"/>
      <c r="N724" s="69"/>
      <c r="O724">
        <v>113142</v>
      </c>
      <c r="P724" s="17">
        <v>2016</v>
      </c>
      <c r="Q724" s="1">
        <v>50064</v>
      </c>
      <c r="R724" s="1">
        <v>44620</v>
      </c>
      <c r="S724" s="1" t="s">
        <v>4384</v>
      </c>
      <c r="T724" s="1"/>
      <c r="U724" s="156"/>
      <c r="V724" s="156"/>
      <c r="W724" s="156" t="s">
        <v>45</v>
      </c>
      <c r="X724" s="1" t="s">
        <v>21100</v>
      </c>
      <c r="AB724" t="s">
        <v>102</v>
      </c>
      <c r="AC724" s="1">
        <v>45012</v>
      </c>
      <c r="AD724" t="s">
        <v>21079</v>
      </c>
      <c r="AE724" s="1">
        <v>6</v>
      </c>
    </row>
    <row r="725" spans="1:31" hidden="1">
      <c r="A725" s="1">
        <v>45012</v>
      </c>
      <c r="B725" s="16">
        <v>0.41666666666666669</v>
      </c>
      <c r="C725">
        <v>113105</v>
      </c>
      <c r="D725" t="s">
        <v>99</v>
      </c>
      <c r="E725" s="4" t="s">
        <v>20060</v>
      </c>
      <c r="F725" t="s">
        <v>20061</v>
      </c>
      <c r="G725" s="138" t="s">
        <v>69</v>
      </c>
      <c r="H725" t="s">
        <v>20062</v>
      </c>
      <c r="I725" t="s">
        <v>4383</v>
      </c>
      <c r="J725" t="s">
        <v>310</v>
      </c>
      <c r="K725" t="s">
        <v>118</v>
      </c>
      <c r="L725" t="s">
        <v>20063</v>
      </c>
      <c r="M725" s="1">
        <v>45012</v>
      </c>
      <c r="N725" s="69">
        <v>0.43254629629629626</v>
      </c>
      <c r="P725" s="17">
        <v>2015</v>
      </c>
      <c r="Q725" s="1">
        <v>88202</v>
      </c>
      <c r="R725" s="1">
        <v>45012</v>
      </c>
      <c r="S725" s="1" t="s">
        <v>4384</v>
      </c>
      <c r="T725" s="1"/>
      <c r="U725" s="156"/>
      <c r="V725" s="156"/>
      <c r="W725" s="156"/>
      <c r="X725" s="1" t="s">
        <v>21100</v>
      </c>
      <c r="AB725">
        <v>0</v>
      </c>
      <c r="AC725" s="1">
        <v>0</v>
      </c>
      <c r="AD725">
        <v>0</v>
      </c>
      <c r="AE725" s="1">
        <v>45012</v>
      </c>
    </row>
    <row r="726" spans="1:31" hidden="1">
      <c r="A726" s="1">
        <v>45012</v>
      </c>
      <c r="B726" s="16">
        <v>0.42708333333333331</v>
      </c>
      <c r="C726">
        <v>113108</v>
      </c>
      <c r="D726" t="s">
        <v>101</v>
      </c>
      <c r="E726" s="4" t="s">
        <v>20064</v>
      </c>
      <c r="F726" t="s">
        <v>20065</v>
      </c>
      <c r="G726" s="138" t="s">
        <v>70</v>
      </c>
      <c r="H726" t="s">
        <v>20062</v>
      </c>
      <c r="I726" t="s">
        <v>4383</v>
      </c>
      <c r="J726" t="s">
        <v>295</v>
      </c>
      <c r="K726" t="s">
        <v>118</v>
      </c>
      <c r="L726" t="s">
        <v>20066</v>
      </c>
      <c r="M726" s="1">
        <v>45012</v>
      </c>
      <c r="N726" s="69">
        <v>0.43082175925925931</v>
      </c>
      <c r="P726" s="17">
        <v>2011</v>
      </c>
      <c r="Q726" s="1">
        <v>282962</v>
      </c>
      <c r="R726" s="1">
        <v>45012</v>
      </c>
      <c r="S726" s="1" t="s">
        <v>4384</v>
      </c>
      <c r="T726" s="1"/>
      <c r="U726" s="156"/>
      <c r="V726" s="156"/>
      <c r="W726" s="156"/>
      <c r="X726" s="1" t="s">
        <v>21100</v>
      </c>
      <c r="AB726">
        <v>0</v>
      </c>
      <c r="AC726" s="1">
        <v>0</v>
      </c>
      <c r="AD726">
        <v>0</v>
      </c>
      <c r="AE726" s="1">
        <v>45012</v>
      </c>
    </row>
    <row r="727" spans="1:31" hidden="1">
      <c r="A727" s="1">
        <v>45012</v>
      </c>
      <c r="B727" s="16">
        <v>0.4375</v>
      </c>
      <c r="C727">
        <v>113045</v>
      </c>
      <c r="D727" t="s">
        <v>99</v>
      </c>
      <c r="E727" s="4" t="s">
        <v>20067</v>
      </c>
      <c r="F727" t="s">
        <v>20068</v>
      </c>
      <c r="G727" s="138" t="s">
        <v>70</v>
      </c>
      <c r="H727" t="s">
        <v>20069</v>
      </c>
      <c r="I727" t="s">
        <v>4383</v>
      </c>
      <c r="J727" t="s">
        <v>310</v>
      </c>
      <c r="K727" t="s">
        <v>118</v>
      </c>
      <c r="L727" t="s">
        <v>20070</v>
      </c>
      <c r="M727" s="1">
        <v>45012</v>
      </c>
      <c r="N727" s="69">
        <v>0.44771990740740741</v>
      </c>
      <c r="P727" s="17">
        <v>2015</v>
      </c>
      <c r="Q727" s="1">
        <v>173170</v>
      </c>
      <c r="R727" s="1">
        <v>45012</v>
      </c>
      <c r="S727" s="1" t="s">
        <v>4384</v>
      </c>
      <c r="T727" s="1"/>
      <c r="U727" s="156"/>
      <c r="V727" s="156"/>
      <c r="W727" s="156"/>
      <c r="X727" s="1" t="s">
        <v>21100</v>
      </c>
      <c r="AB727">
        <v>0</v>
      </c>
      <c r="AC727" s="1">
        <v>0</v>
      </c>
      <c r="AD727">
        <v>0</v>
      </c>
      <c r="AE727" s="1">
        <v>45012</v>
      </c>
    </row>
    <row r="728" spans="1:31" hidden="1">
      <c r="A728" s="1">
        <v>45012</v>
      </c>
      <c r="B728" s="16">
        <v>0.4375</v>
      </c>
      <c r="C728">
        <v>113101</v>
      </c>
      <c r="D728" t="s">
        <v>97</v>
      </c>
      <c r="E728" s="4" t="s">
        <v>20071</v>
      </c>
      <c r="F728" t="s">
        <v>20072</v>
      </c>
      <c r="G728" s="138" t="s">
        <v>70</v>
      </c>
      <c r="H728" t="s">
        <v>20073</v>
      </c>
      <c r="I728" t="s">
        <v>4383</v>
      </c>
      <c r="J728" t="s">
        <v>310</v>
      </c>
      <c r="K728" t="s">
        <v>120</v>
      </c>
      <c r="L728" t="s">
        <v>20074</v>
      </c>
      <c r="M728" s="1">
        <v>45012</v>
      </c>
      <c r="N728" s="69">
        <v>0.44187500000000002</v>
      </c>
      <c r="P728" s="17">
        <v>2014</v>
      </c>
      <c r="Q728" s="1">
        <v>128176</v>
      </c>
      <c r="R728" s="1">
        <v>45012</v>
      </c>
      <c r="S728" s="1" t="s">
        <v>4384</v>
      </c>
      <c r="T728" s="1"/>
      <c r="U728" s="156"/>
      <c r="V728" s="156"/>
      <c r="W728" s="156" t="s">
        <v>45</v>
      </c>
      <c r="X728" s="1" t="s">
        <v>21100</v>
      </c>
      <c r="AB728">
        <v>0</v>
      </c>
      <c r="AC728" s="1">
        <v>0</v>
      </c>
      <c r="AD728">
        <v>0</v>
      </c>
      <c r="AE728" s="1">
        <v>45012</v>
      </c>
    </row>
    <row r="729" spans="1:31" hidden="1">
      <c r="A729" s="1">
        <v>45012</v>
      </c>
      <c r="B729" s="16">
        <v>0.44791666666666669</v>
      </c>
      <c r="C729">
        <v>113046</v>
      </c>
      <c r="D729" t="s">
        <v>99</v>
      </c>
      <c r="E729" s="4" t="s">
        <v>20067</v>
      </c>
      <c r="F729" t="s">
        <v>20068</v>
      </c>
      <c r="G729" s="138" t="s">
        <v>70</v>
      </c>
      <c r="H729" t="s">
        <v>20069</v>
      </c>
      <c r="I729" t="s">
        <v>4383</v>
      </c>
      <c r="J729" t="s">
        <v>310</v>
      </c>
      <c r="K729" t="s">
        <v>118</v>
      </c>
      <c r="L729" t="s">
        <v>20075</v>
      </c>
      <c r="M729" s="1">
        <v>45012</v>
      </c>
      <c r="N729" s="69">
        <v>0.44901620370370371</v>
      </c>
      <c r="P729" s="17">
        <v>2015</v>
      </c>
      <c r="Q729" s="1">
        <v>173170</v>
      </c>
      <c r="R729" s="1">
        <v>45012</v>
      </c>
      <c r="S729" s="1" t="s">
        <v>4384</v>
      </c>
      <c r="T729" s="1"/>
      <c r="U729" s="156"/>
      <c r="V729" s="156"/>
      <c r="W729" s="156"/>
      <c r="X729" s="1" t="s">
        <v>21100</v>
      </c>
      <c r="AB729">
        <v>0</v>
      </c>
      <c r="AC729" s="1">
        <v>0</v>
      </c>
      <c r="AD729">
        <v>0</v>
      </c>
      <c r="AE729" s="1">
        <v>45012</v>
      </c>
    </row>
    <row r="730" spans="1:31" hidden="1">
      <c r="A730" s="1">
        <v>45012</v>
      </c>
      <c r="B730" s="16">
        <v>0.45833333333333331</v>
      </c>
      <c r="C730">
        <v>112994</v>
      </c>
      <c r="D730" t="s">
        <v>101</v>
      </c>
      <c r="E730" s="4" t="s">
        <v>4087</v>
      </c>
      <c r="F730" t="s">
        <v>4088</v>
      </c>
      <c r="G730" s="138" t="s">
        <v>70</v>
      </c>
      <c r="H730" t="s">
        <v>20076</v>
      </c>
      <c r="I730" t="s">
        <v>4383</v>
      </c>
      <c r="J730" t="s">
        <v>451</v>
      </c>
      <c r="K730" t="s">
        <v>120</v>
      </c>
      <c r="L730" t="s">
        <v>20077</v>
      </c>
      <c r="M730" s="1">
        <v>45012</v>
      </c>
      <c r="N730" s="69">
        <v>0.46585648148148145</v>
      </c>
      <c r="P730" s="17">
        <v>2019</v>
      </c>
      <c r="Q730" s="1">
        <v>61911</v>
      </c>
      <c r="R730" s="1">
        <v>45012</v>
      </c>
      <c r="S730" s="1" t="s">
        <v>4384</v>
      </c>
      <c r="T730" s="1"/>
      <c r="U730" s="156"/>
      <c r="V730" s="156"/>
      <c r="W730" s="156"/>
      <c r="X730" s="1" t="s">
        <v>21100</v>
      </c>
      <c r="AB730">
        <v>0</v>
      </c>
      <c r="AC730" s="1">
        <v>0</v>
      </c>
      <c r="AD730">
        <v>0</v>
      </c>
      <c r="AE730" s="1">
        <v>45012</v>
      </c>
    </row>
    <row r="731" spans="1:31" hidden="1">
      <c r="A731" s="1">
        <v>45012</v>
      </c>
      <c r="B731" s="16">
        <v>0.45833333333333331</v>
      </c>
      <c r="C731">
        <v>113083</v>
      </c>
      <c r="D731" t="s">
        <v>101</v>
      </c>
      <c r="E731" s="4" t="s">
        <v>4327</v>
      </c>
      <c r="F731" t="s">
        <v>4328</v>
      </c>
      <c r="G731" s="138" t="s">
        <v>71</v>
      </c>
      <c r="H731" t="s">
        <v>4329</v>
      </c>
      <c r="I731" t="s">
        <v>4383</v>
      </c>
      <c r="J731" t="s">
        <v>310</v>
      </c>
      <c r="K731" t="s">
        <v>119</v>
      </c>
      <c r="M731" s="1"/>
      <c r="N731" s="69"/>
      <c r="O731">
        <v>113186</v>
      </c>
      <c r="P731" s="17">
        <v>2021</v>
      </c>
      <c r="Q731" s="1">
        <v>45700</v>
      </c>
      <c r="R731" s="1">
        <v>45013</v>
      </c>
      <c r="S731" s="1" t="s">
        <v>4384</v>
      </c>
      <c r="T731" s="1"/>
      <c r="U731" s="156"/>
      <c r="V731" s="156"/>
      <c r="W731" s="156" t="s">
        <v>45</v>
      </c>
      <c r="X731" s="1" t="s">
        <v>21100</v>
      </c>
      <c r="AB731">
        <v>0</v>
      </c>
      <c r="AC731" s="1">
        <v>0</v>
      </c>
      <c r="AD731">
        <v>0</v>
      </c>
      <c r="AE731" s="1">
        <v>45012</v>
      </c>
    </row>
    <row r="732" spans="1:31" hidden="1">
      <c r="A732" s="1">
        <v>45012</v>
      </c>
      <c r="B732" s="16">
        <v>0.45833333333333331</v>
      </c>
      <c r="C732">
        <v>113124</v>
      </c>
      <c r="D732" t="s">
        <v>97</v>
      </c>
      <c r="E732" s="4" t="s">
        <v>4093</v>
      </c>
      <c r="F732" t="s">
        <v>4094</v>
      </c>
      <c r="G732" s="138" t="s">
        <v>69</v>
      </c>
      <c r="H732" t="s">
        <v>3399</v>
      </c>
      <c r="I732" t="s">
        <v>4383</v>
      </c>
      <c r="J732" t="s">
        <v>223</v>
      </c>
      <c r="K732" t="s">
        <v>118</v>
      </c>
      <c r="L732" t="s">
        <v>20078</v>
      </c>
      <c r="M732" s="1">
        <v>45012</v>
      </c>
      <c r="N732" s="69">
        <v>0.54576388888888883</v>
      </c>
      <c r="P732" s="17">
        <v>2019</v>
      </c>
      <c r="Q732" s="1">
        <v>80199</v>
      </c>
      <c r="R732" s="1">
        <v>45012</v>
      </c>
      <c r="S732" s="1" t="s">
        <v>4384</v>
      </c>
      <c r="T732" s="1"/>
      <c r="U732" s="156" t="s">
        <v>64</v>
      </c>
      <c r="V732" s="156"/>
      <c r="W732" s="156" t="s">
        <v>45</v>
      </c>
      <c r="X732" s="1" t="s">
        <v>21100</v>
      </c>
      <c r="AB732">
        <v>0</v>
      </c>
      <c r="AC732" s="1">
        <v>0</v>
      </c>
      <c r="AD732">
        <v>0</v>
      </c>
      <c r="AE732" s="1">
        <v>45012</v>
      </c>
    </row>
    <row r="733" spans="1:31" hidden="1">
      <c r="A733" s="1">
        <v>45012</v>
      </c>
      <c r="B733" s="16">
        <v>0.5</v>
      </c>
      <c r="C733">
        <v>113030</v>
      </c>
      <c r="D733" t="s">
        <v>103</v>
      </c>
      <c r="E733" s="4" t="s">
        <v>20013</v>
      </c>
      <c r="F733" t="s">
        <v>3730</v>
      </c>
      <c r="G733" s="138" t="s">
        <v>71</v>
      </c>
      <c r="H733" t="s">
        <v>20014</v>
      </c>
      <c r="I733" t="s">
        <v>4383</v>
      </c>
      <c r="J733" t="s">
        <v>266</v>
      </c>
      <c r="K733" t="s">
        <v>119</v>
      </c>
      <c r="M733" s="1"/>
      <c r="N733" s="69"/>
      <c r="O733">
        <v>113047</v>
      </c>
      <c r="P733" s="17">
        <v>2022</v>
      </c>
      <c r="Q733" s="1">
        <v>0</v>
      </c>
      <c r="R733" s="1">
        <v>44856</v>
      </c>
      <c r="S733" s="1" t="s">
        <v>4384</v>
      </c>
      <c r="T733" s="1"/>
      <c r="U733" s="156"/>
      <c r="V733" s="156"/>
      <c r="W733" s="156"/>
      <c r="X733" s="1" t="s">
        <v>21100</v>
      </c>
      <c r="AB733" t="e">
        <v>#N/A</v>
      </c>
      <c r="AC733" s="1" t="e">
        <v>#N/A</v>
      </c>
      <c r="AD733" t="e">
        <v>#N/A</v>
      </c>
      <c r="AE733" s="1" t="e">
        <v>#N/A</v>
      </c>
    </row>
    <row r="734" spans="1:31" hidden="1">
      <c r="A734" s="1">
        <v>45012</v>
      </c>
      <c r="B734" s="16">
        <v>0.5</v>
      </c>
      <c r="C734">
        <v>113149</v>
      </c>
      <c r="D734" t="s">
        <v>103</v>
      </c>
      <c r="E734" s="4" t="s">
        <v>20079</v>
      </c>
      <c r="F734" t="s">
        <v>20080</v>
      </c>
      <c r="G734" s="138" t="s">
        <v>69</v>
      </c>
      <c r="H734" t="s">
        <v>20081</v>
      </c>
      <c r="I734" t="s">
        <v>4383</v>
      </c>
      <c r="J734" t="s">
        <v>274</v>
      </c>
      <c r="K734" t="s">
        <v>120</v>
      </c>
      <c r="L734" t="s">
        <v>20082</v>
      </c>
      <c r="M734" s="1">
        <v>45012</v>
      </c>
      <c r="N734" s="69">
        <v>0.51534722222222229</v>
      </c>
      <c r="P734" s="17">
        <v>2022</v>
      </c>
      <c r="Q734" s="1">
        <v>40403</v>
      </c>
      <c r="R734" s="1">
        <v>45012</v>
      </c>
      <c r="S734" s="1" t="s">
        <v>4384</v>
      </c>
      <c r="T734" s="1"/>
      <c r="U734" s="156"/>
      <c r="V734" s="156"/>
      <c r="W734" s="156"/>
      <c r="X734" s="1" t="s">
        <v>21100</v>
      </c>
      <c r="AB734" t="e">
        <v>#N/A</v>
      </c>
      <c r="AC734" s="1" t="e">
        <v>#N/A</v>
      </c>
      <c r="AD734" t="e">
        <v>#N/A</v>
      </c>
      <c r="AE734" s="1" t="e">
        <v>#N/A</v>
      </c>
    </row>
    <row r="735" spans="1:31" hidden="1">
      <c r="A735" s="1">
        <v>45012</v>
      </c>
      <c r="B735" s="16">
        <v>0.52083333333333337</v>
      </c>
      <c r="C735">
        <v>113126</v>
      </c>
      <c r="D735" t="s">
        <v>99</v>
      </c>
      <c r="E735" s="4" t="s">
        <v>20083</v>
      </c>
      <c r="F735" t="s">
        <v>20084</v>
      </c>
      <c r="G735" s="138" t="s">
        <v>75</v>
      </c>
      <c r="H735" t="s">
        <v>20085</v>
      </c>
      <c r="I735" t="s">
        <v>4383</v>
      </c>
      <c r="J735" t="s">
        <v>310</v>
      </c>
      <c r="K735" t="s">
        <v>118</v>
      </c>
      <c r="M735" s="1"/>
      <c r="N735" s="69"/>
      <c r="P735" s="17">
        <v>2020</v>
      </c>
      <c r="Q735" s="1">
        <v>5556</v>
      </c>
      <c r="R735" s="1">
        <v>44305</v>
      </c>
      <c r="S735" s="1" t="s">
        <v>4384</v>
      </c>
      <c r="T735" s="1"/>
      <c r="U735" s="156"/>
      <c r="V735" s="156"/>
      <c r="W735" s="156" t="s">
        <v>45</v>
      </c>
      <c r="X735" s="1" t="s">
        <v>21100</v>
      </c>
      <c r="AB735" t="s">
        <v>19951</v>
      </c>
      <c r="AC735" s="1">
        <v>45011</v>
      </c>
      <c r="AD735" t="s">
        <v>21080</v>
      </c>
      <c r="AE735" s="1">
        <v>45012</v>
      </c>
    </row>
    <row r="736" spans="1:31" hidden="1">
      <c r="A736" s="1">
        <v>45012</v>
      </c>
      <c r="B736" s="16">
        <v>0.58333333333333337</v>
      </c>
      <c r="C736">
        <v>113119</v>
      </c>
      <c r="D736" t="s">
        <v>99</v>
      </c>
      <c r="E736" s="4" t="s">
        <v>2816</v>
      </c>
      <c r="F736" t="s">
        <v>2820</v>
      </c>
      <c r="G736" s="138" t="s">
        <v>69</v>
      </c>
      <c r="H736" t="s">
        <v>222</v>
      </c>
      <c r="I736" t="s">
        <v>4383</v>
      </c>
      <c r="J736" t="s">
        <v>251</v>
      </c>
      <c r="K736" t="s">
        <v>119</v>
      </c>
      <c r="L736" t="s">
        <v>20086</v>
      </c>
      <c r="M736" s="1">
        <v>45012</v>
      </c>
      <c r="N736" s="69">
        <v>0.60598379629629628</v>
      </c>
      <c r="P736" s="17">
        <v>2020</v>
      </c>
      <c r="Q736" s="1">
        <v>160293</v>
      </c>
      <c r="R736" s="1">
        <v>45012</v>
      </c>
      <c r="S736" s="1" t="s">
        <v>4384</v>
      </c>
      <c r="T736" s="1"/>
      <c r="U736" s="156"/>
      <c r="V736" s="156"/>
      <c r="W736" s="156"/>
      <c r="X736" s="1" t="s">
        <v>21100</v>
      </c>
      <c r="AB736">
        <v>0</v>
      </c>
      <c r="AC736" s="1">
        <v>0</v>
      </c>
      <c r="AD736">
        <v>0</v>
      </c>
      <c r="AE736" s="1">
        <v>45012</v>
      </c>
    </row>
    <row r="737" spans="1:31" hidden="1">
      <c r="A737" s="1">
        <v>45012</v>
      </c>
      <c r="B737" s="16">
        <v>0.60416666666666663</v>
      </c>
      <c r="C737">
        <v>113004</v>
      </c>
      <c r="D737" t="s">
        <v>99</v>
      </c>
      <c r="E737" s="4" t="s">
        <v>20087</v>
      </c>
      <c r="F737" t="s">
        <v>20088</v>
      </c>
      <c r="G737" s="138" t="s">
        <v>70</v>
      </c>
      <c r="H737" t="s">
        <v>3809</v>
      </c>
      <c r="I737" t="s">
        <v>4383</v>
      </c>
      <c r="J737" t="s">
        <v>223</v>
      </c>
      <c r="K737" t="s">
        <v>119</v>
      </c>
      <c r="L737" t="s">
        <v>20089</v>
      </c>
      <c r="M737" s="1">
        <v>45012</v>
      </c>
      <c r="N737" s="69">
        <v>0.32587962962962963</v>
      </c>
      <c r="P737" s="17">
        <v>2020</v>
      </c>
      <c r="Q737" s="1">
        <v>70225</v>
      </c>
      <c r="R737" s="1">
        <v>45012</v>
      </c>
      <c r="S737" s="1" t="s">
        <v>4384</v>
      </c>
      <c r="T737" s="1"/>
      <c r="U737" s="156"/>
      <c r="V737" s="156"/>
      <c r="W737" s="156"/>
      <c r="X737" s="1" t="s">
        <v>21100</v>
      </c>
      <c r="AB737">
        <v>0</v>
      </c>
      <c r="AC737" s="1">
        <v>0</v>
      </c>
      <c r="AD737">
        <v>0</v>
      </c>
      <c r="AE737" s="1">
        <v>45012</v>
      </c>
    </row>
    <row r="738" spans="1:31" hidden="1">
      <c r="A738" s="1">
        <v>45012</v>
      </c>
      <c r="B738" s="16">
        <v>0.60416666666666663</v>
      </c>
      <c r="C738">
        <v>113023</v>
      </c>
      <c r="D738" t="s">
        <v>97</v>
      </c>
      <c r="E738" s="4" t="s">
        <v>20090</v>
      </c>
      <c r="F738" t="s">
        <v>3730</v>
      </c>
      <c r="G738" s="138" t="s">
        <v>71</v>
      </c>
      <c r="H738" t="s">
        <v>20091</v>
      </c>
      <c r="I738" t="s">
        <v>4383</v>
      </c>
      <c r="J738" t="s">
        <v>274</v>
      </c>
      <c r="K738" t="s">
        <v>120</v>
      </c>
      <c r="M738" s="1"/>
      <c r="N738" s="69"/>
      <c r="O738">
        <v>113157</v>
      </c>
      <c r="P738" s="17">
        <v>2023</v>
      </c>
      <c r="Q738" s="1">
        <v>0</v>
      </c>
      <c r="R738" s="1">
        <v>44946</v>
      </c>
      <c r="S738" s="1" t="s">
        <v>4384</v>
      </c>
      <c r="T738" s="1"/>
      <c r="U738" s="156"/>
      <c r="V738" s="156"/>
      <c r="W738" s="156"/>
      <c r="X738" s="1" t="s">
        <v>21100</v>
      </c>
      <c r="AB738" t="s">
        <v>96</v>
      </c>
      <c r="AC738" s="1">
        <v>45014</v>
      </c>
      <c r="AD738" t="s">
        <v>21081</v>
      </c>
      <c r="AE738" s="1">
        <v>5</v>
      </c>
    </row>
    <row r="739" spans="1:31" hidden="1">
      <c r="A739" s="1">
        <v>45012</v>
      </c>
      <c r="B739" s="16">
        <v>0.61458333333333337</v>
      </c>
      <c r="C739">
        <v>113005</v>
      </c>
      <c r="D739" t="s">
        <v>99</v>
      </c>
      <c r="E739" s="4" t="s">
        <v>20092</v>
      </c>
      <c r="F739" t="s">
        <v>20093</v>
      </c>
      <c r="G739" s="138" t="s">
        <v>70</v>
      </c>
      <c r="H739" t="s">
        <v>3809</v>
      </c>
      <c r="I739" t="s">
        <v>4383</v>
      </c>
      <c r="J739" t="s">
        <v>459</v>
      </c>
      <c r="K739" t="s">
        <v>119</v>
      </c>
      <c r="L739" t="s">
        <v>20094</v>
      </c>
      <c r="M739" s="1">
        <v>45012</v>
      </c>
      <c r="N739" s="69">
        <v>0.32659722222222221</v>
      </c>
      <c r="P739" s="17">
        <v>2022</v>
      </c>
      <c r="Q739" s="1">
        <v>27130</v>
      </c>
      <c r="R739" s="1">
        <v>45012</v>
      </c>
      <c r="S739" s="1" t="s">
        <v>4384</v>
      </c>
      <c r="T739" s="1"/>
      <c r="U739" s="156"/>
      <c r="V739" s="156"/>
      <c r="W739" s="156"/>
      <c r="X739" s="1" t="s">
        <v>21100</v>
      </c>
      <c r="AB739">
        <v>0</v>
      </c>
      <c r="AC739" s="1">
        <v>0</v>
      </c>
      <c r="AD739">
        <v>0</v>
      </c>
      <c r="AE739" s="1">
        <v>45012</v>
      </c>
    </row>
    <row r="740" spans="1:31" hidden="1">
      <c r="A740" s="1">
        <v>45012</v>
      </c>
      <c r="B740" s="16">
        <v>0.625</v>
      </c>
      <c r="C740">
        <v>112698</v>
      </c>
      <c r="D740" t="s">
        <v>99</v>
      </c>
      <c r="E740" s="4" t="s">
        <v>20095</v>
      </c>
      <c r="F740" t="s">
        <v>3730</v>
      </c>
      <c r="G740" s="138" t="s">
        <v>70</v>
      </c>
      <c r="H740" t="s">
        <v>20096</v>
      </c>
      <c r="I740" t="s">
        <v>4383</v>
      </c>
      <c r="J740" t="s">
        <v>274</v>
      </c>
      <c r="K740" t="s">
        <v>120</v>
      </c>
      <c r="L740" t="s">
        <v>20097</v>
      </c>
      <c r="M740" s="1">
        <v>45012</v>
      </c>
      <c r="N740" s="69">
        <v>0.62335648148148148</v>
      </c>
      <c r="P740" s="17">
        <v>2022</v>
      </c>
      <c r="Q740" s="1">
        <v>2361</v>
      </c>
      <c r="R740" s="1">
        <v>45012</v>
      </c>
      <c r="S740" s="1" t="s">
        <v>4384</v>
      </c>
      <c r="T740" s="1"/>
      <c r="U740" s="156"/>
      <c r="V740" s="156"/>
      <c r="W740" s="156"/>
      <c r="X740" s="1" t="s">
        <v>21100</v>
      </c>
      <c r="AB740">
        <v>0</v>
      </c>
      <c r="AC740" s="1">
        <v>0</v>
      </c>
      <c r="AD740">
        <v>0</v>
      </c>
      <c r="AE740" s="1">
        <v>45012</v>
      </c>
    </row>
    <row r="741" spans="1:31" hidden="1">
      <c r="A741" s="1">
        <v>45012</v>
      </c>
      <c r="B741" s="16">
        <v>0.625</v>
      </c>
      <c r="C741">
        <v>113007</v>
      </c>
      <c r="D741" t="s">
        <v>99</v>
      </c>
      <c r="E741" s="4" t="s">
        <v>20098</v>
      </c>
      <c r="F741" t="s">
        <v>20099</v>
      </c>
      <c r="G741" s="138" t="s">
        <v>70</v>
      </c>
      <c r="H741" t="s">
        <v>3809</v>
      </c>
      <c r="I741" t="s">
        <v>4383</v>
      </c>
      <c r="J741" t="s">
        <v>223</v>
      </c>
      <c r="K741" t="s">
        <v>119</v>
      </c>
      <c r="L741" t="s">
        <v>20100</v>
      </c>
      <c r="M741" s="1">
        <v>45012</v>
      </c>
      <c r="N741" s="69">
        <v>0.32734953703703701</v>
      </c>
      <c r="P741" s="17">
        <v>2021</v>
      </c>
      <c r="Q741" s="1">
        <v>40207</v>
      </c>
      <c r="R741" s="1">
        <v>45012</v>
      </c>
      <c r="S741" s="1" t="s">
        <v>4384</v>
      </c>
      <c r="T741" s="1"/>
      <c r="U741" s="156"/>
      <c r="V741" s="156"/>
      <c r="W741" s="156"/>
      <c r="X741" s="1" t="s">
        <v>21100</v>
      </c>
      <c r="AB741">
        <v>0</v>
      </c>
      <c r="AC741" s="1">
        <v>0</v>
      </c>
      <c r="AD741">
        <v>0</v>
      </c>
      <c r="AE741" s="1">
        <v>45012</v>
      </c>
    </row>
    <row r="742" spans="1:31" hidden="1">
      <c r="A742" s="1">
        <v>45012</v>
      </c>
      <c r="B742" s="16">
        <v>0.63541666666666663</v>
      </c>
      <c r="C742">
        <v>113089</v>
      </c>
      <c r="D742" t="s">
        <v>103</v>
      </c>
      <c r="E742" s="4" t="s">
        <v>20101</v>
      </c>
      <c r="F742" t="s">
        <v>20102</v>
      </c>
      <c r="G742" s="138" t="s">
        <v>70</v>
      </c>
      <c r="H742" t="s">
        <v>3809</v>
      </c>
      <c r="I742" t="s">
        <v>4383</v>
      </c>
      <c r="J742" t="s">
        <v>509</v>
      </c>
      <c r="K742" t="s">
        <v>119</v>
      </c>
      <c r="L742" t="s">
        <v>20103</v>
      </c>
      <c r="M742" s="1">
        <v>45012</v>
      </c>
      <c r="N742" s="69">
        <v>0.32797453703703705</v>
      </c>
      <c r="P742" s="17">
        <v>2021</v>
      </c>
      <c r="Q742" s="1">
        <v>40467</v>
      </c>
      <c r="R742" s="1">
        <v>45012</v>
      </c>
      <c r="S742" s="1" t="s">
        <v>4384</v>
      </c>
      <c r="T742" s="1"/>
      <c r="U742" s="156"/>
      <c r="V742" s="156" t="s">
        <v>67</v>
      </c>
      <c r="W742" s="156"/>
      <c r="X742" s="1" t="s">
        <v>21100</v>
      </c>
      <c r="AB742">
        <v>0</v>
      </c>
      <c r="AC742" s="1">
        <v>0</v>
      </c>
      <c r="AD742">
        <v>0</v>
      </c>
      <c r="AE742" s="1">
        <v>45012</v>
      </c>
    </row>
    <row r="743" spans="1:31" hidden="1">
      <c r="A743" s="1">
        <v>45012</v>
      </c>
      <c r="B743" s="16">
        <v>0.65625</v>
      </c>
      <c r="C743">
        <v>113008</v>
      </c>
      <c r="D743" t="s">
        <v>103</v>
      </c>
      <c r="E743" s="4" t="s">
        <v>20104</v>
      </c>
      <c r="F743" t="s">
        <v>20105</v>
      </c>
      <c r="G743" s="138" t="s">
        <v>70</v>
      </c>
      <c r="H743" t="s">
        <v>3809</v>
      </c>
      <c r="I743" t="s">
        <v>4383</v>
      </c>
      <c r="J743" t="s">
        <v>223</v>
      </c>
      <c r="K743" t="s">
        <v>119</v>
      </c>
      <c r="L743" t="s">
        <v>20106</v>
      </c>
      <c r="M743" s="1">
        <v>45012</v>
      </c>
      <c r="N743" s="69">
        <v>0.3301041666666667</v>
      </c>
      <c r="P743" s="17">
        <v>2021</v>
      </c>
      <c r="Q743" s="1">
        <v>29923</v>
      </c>
      <c r="R743" s="1">
        <v>45012</v>
      </c>
      <c r="S743" s="1" t="s">
        <v>4384</v>
      </c>
      <c r="T743" s="1"/>
      <c r="U743" s="156" t="s">
        <v>4393</v>
      </c>
      <c r="V743" s="156" t="s">
        <v>64</v>
      </c>
      <c r="W743" s="156" t="s">
        <v>4393</v>
      </c>
      <c r="X743" s="1" t="s">
        <v>21100</v>
      </c>
      <c r="AB743">
        <v>0</v>
      </c>
      <c r="AC743" s="1">
        <v>0</v>
      </c>
      <c r="AD743">
        <v>0</v>
      </c>
      <c r="AE743" s="1">
        <v>45012</v>
      </c>
    </row>
    <row r="744" spans="1:31" hidden="1">
      <c r="A744" s="1">
        <v>45012</v>
      </c>
      <c r="B744" s="16">
        <v>0.66666666666666663</v>
      </c>
      <c r="C744">
        <v>113118</v>
      </c>
      <c r="D744" t="s">
        <v>103</v>
      </c>
      <c r="E744" s="4" t="s">
        <v>20107</v>
      </c>
      <c r="F744" t="s">
        <v>3730</v>
      </c>
      <c r="G744" s="138" t="s">
        <v>75</v>
      </c>
      <c r="H744" t="s">
        <v>20108</v>
      </c>
      <c r="I744" t="s">
        <v>4383</v>
      </c>
      <c r="J744" t="s">
        <v>244</v>
      </c>
      <c r="K744" t="s">
        <v>120</v>
      </c>
      <c r="M744" s="1"/>
      <c r="N744" s="69"/>
      <c r="P744" s="17">
        <v>2023</v>
      </c>
      <c r="Q744" s="1">
        <v>1306</v>
      </c>
      <c r="R744" s="1">
        <v>45012</v>
      </c>
      <c r="S744" s="1" t="s">
        <v>4384</v>
      </c>
      <c r="T744" s="1"/>
      <c r="U744" s="156"/>
      <c r="V744" s="156"/>
      <c r="W744" s="156"/>
      <c r="X744" s="1" t="s">
        <v>21100</v>
      </c>
      <c r="AB744" t="e">
        <v>#N/A</v>
      </c>
      <c r="AC744" s="1" t="e">
        <v>#N/A</v>
      </c>
      <c r="AD744" t="e">
        <v>#N/A</v>
      </c>
      <c r="AE744" s="1" t="e">
        <v>#N/A</v>
      </c>
    </row>
    <row r="745" spans="1:31" hidden="1">
      <c r="A745" s="1">
        <v>45012</v>
      </c>
      <c r="B745" s="16">
        <v>0.66666666666666663</v>
      </c>
      <c r="C745">
        <v>113122</v>
      </c>
      <c r="D745" t="s">
        <v>103</v>
      </c>
      <c r="E745" s="4" t="s">
        <v>20107</v>
      </c>
      <c r="F745" t="s">
        <v>3730</v>
      </c>
      <c r="G745" s="138" t="s">
        <v>69</v>
      </c>
      <c r="H745" t="s">
        <v>20108</v>
      </c>
      <c r="I745" t="s">
        <v>4383</v>
      </c>
      <c r="J745" t="s">
        <v>244</v>
      </c>
      <c r="K745" t="s">
        <v>120</v>
      </c>
      <c r="L745" t="s">
        <v>20109</v>
      </c>
      <c r="M745" s="1">
        <v>45012</v>
      </c>
      <c r="N745" s="69">
        <v>0.68609953703703708</v>
      </c>
      <c r="P745" s="17">
        <v>2023</v>
      </c>
      <c r="Q745" s="1">
        <v>1306</v>
      </c>
      <c r="R745" s="1">
        <v>45012</v>
      </c>
      <c r="S745" s="1" t="s">
        <v>4384</v>
      </c>
      <c r="T745" s="1"/>
      <c r="U745" s="156"/>
      <c r="V745" s="156"/>
      <c r="W745" s="156"/>
      <c r="X745" s="1" t="s">
        <v>21100</v>
      </c>
      <c r="AB745">
        <v>0</v>
      </c>
      <c r="AC745" s="1">
        <v>0</v>
      </c>
      <c r="AD745">
        <v>0</v>
      </c>
      <c r="AE745" s="1">
        <v>45012</v>
      </c>
    </row>
    <row r="746" spans="1:31" hidden="1">
      <c r="A746" s="1">
        <v>45013</v>
      </c>
      <c r="B746" s="16">
        <v>0.33333333333333331</v>
      </c>
      <c r="C746">
        <v>113052</v>
      </c>
      <c r="D746" t="s">
        <v>99</v>
      </c>
      <c r="E746" s="4" t="s">
        <v>20110</v>
      </c>
      <c r="F746" t="s">
        <v>20111</v>
      </c>
      <c r="G746" s="138" t="s">
        <v>70</v>
      </c>
      <c r="H746" t="s">
        <v>707</v>
      </c>
      <c r="I746" t="s">
        <v>4383</v>
      </c>
      <c r="J746" t="s">
        <v>251</v>
      </c>
      <c r="K746" t="s">
        <v>118</v>
      </c>
      <c r="L746" t="s">
        <v>20112</v>
      </c>
      <c r="M746" s="1">
        <v>45013</v>
      </c>
      <c r="N746" s="69">
        <v>0.33952546296296293</v>
      </c>
      <c r="P746" s="17">
        <v>2023</v>
      </c>
      <c r="Q746" s="1">
        <v>10452</v>
      </c>
      <c r="R746" s="1">
        <v>45013</v>
      </c>
      <c r="S746" s="1" t="s">
        <v>4384</v>
      </c>
      <c r="T746" s="1"/>
      <c r="U746" s="156"/>
      <c r="V746" s="156"/>
      <c r="W746" s="156"/>
      <c r="X746" s="1" t="s">
        <v>21101</v>
      </c>
      <c r="AB746">
        <v>0</v>
      </c>
      <c r="AC746" s="1">
        <v>0</v>
      </c>
      <c r="AD746">
        <v>0</v>
      </c>
      <c r="AE746" s="1">
        <v>45013</v>
      </c>
    </row>
    <row r="747" spans="1:31">
      <c r="A747" s="1">
        <v>45010</v>
      </c>
      <c r="B747" s="16">
        <v>0.45833333333333331</v>
      </c>
      <c r="C747">
        <v>112485</v>
      </c>
      <c r="D747" t="s">
        <v>99</v>
      </c>
      <c r="E747" s="4" t="s">
        <v>20006</v>
      </c>
      <c r="F747" t="s">
        <v>20007</v>
      </c>
      <c r="G747" s="138" t="s">
        <v>1</v>
      </c>
      <c r="H747" t="s">
        <v>20008</v>
      </c>
      <c r="I747" t="s">
        <v>4383</v>
      </c>
      <c r="J747" t="s">
        <v>295</v>
      </c>
      <c r="K747" t="s">
        <v>119</v>
      </c>
      <c r="M747" s="1"/>
      <c r="N747" s="69"/>
      <c r="P747" s="17">
        <v>2014</v>
      </c>
      <c r="Q747" s="1">
        <v>70947</v>
      </c>
      <c r="R747" s="1">
        <v>44813</v>
      </c>
      <c r="S747" s="1" t="s">
        <v>4384</v>
      </c>
      <c r="T747" s="1"/>
      <c r="U747" s="156"/>
      <c r="V747" s="156"/>
      <c r="W747" s="156"/>
      <c r="X747" s="1" t="s">
        <v>21099</v>
      </c>
      <c r="AB747" t="s">
        <v>89</v>
      </c>
      <c r="AC747" s="1">
        <v>45012</v>
      </c>
      <c r="AD747" t="s">
        <v>21077</v>
      </c>
      <c r="AE747" s="1" t="e">
        <v>#N/A</v>
      </c>
    </row>
    <row r="748" spans="1:31" hidden="1">
      <c r="A748" s="1">
        <v>45013</v>
      </c>
      <c r="B748" s="16">
        <v>0.33333333333333331</v>
      </c>
      <c r="C748">
        <v>113155</v>
      </c>
      <c r="D748" t="s">
        <v>97</v>
      </c>
      <c r="E748" s="4" t="s">
        <v>20116</v>
      </c>
      <c r="F748" t="s">
        <v>20117</v>
      </c>
      <c r="G748" s="138" t="s">
        <v>70</v>
      </c>
      <c r="H748" t="s">
        <v>20118</v>
      </c>
      <c r="I748" t="s">
        <v>4383</v>
      </c>
      <c r="J748" t="s">
        <v>517</v>
      </c>
      <c r="K748" t="s">
        <v>119</v>
      </c>
      <c r="L748" t="s">
        <v>20119</v>
      </c>
      <c r="M748" s="1">
        <v>45013</v>
      </c>
      <c r="N748" s="69">
        <v>0.34046296296296297</v>
      </c>
      <c r="P748" s="17">
        <v>2020</v>
      </c>
      <c r="Q748" s="1">
        <v>114223</v>
      </c>
      <c r="R748" s="1">
        <v>45013</v>
      </c>
      <c r="S748" s="1" t="s">
        <v>4384</v>
      </c>
      <c r="T748" s="1"/>
      <c r="U748" s="156"/>
      <c r="V748" s="156"/>
      <c r="W748" s="156"/>
      <c r="X748" s="1" t="s">
        <v>21101</v>
      </c>
      <c r="AB748">
        <v>0</v>
      </c>
      <c r="AC748" s="1">
        <v>0</v>
      </c>
      <c r="AD748">
        <v>0</v>
      </c>
      <c r="AE748" s="1">
        <v>45013</v>
      </c>
    </row>
    <row r="749" spans="1:31" hidden="1">
      <c r="A749" s="1">
        <v>45013</v>
      </c>
      <c r="B749" s="16">
        <v>0.34375</v>
      </c>
      <c r="C749">
        <v>112344</v>
      </c>
      <c r="D749" t="s">
        <v>97</v>
      </c>
      <c r="E749" s="4" t="s">
        <v>20120</v>
      </c>
      <c r="F749" t="s">
        <v>20121</v>
      </c>
      <c r="G749" s="138" t="s">
        <v>71</v>
      </c>
      <c r="H749" t="s">
        <v>20122</v>
      </c>
      <c r="I749" t="s">
        <v>20123</v>
      </c>
      <c r="J749" t="s">
        <v>338</v>
      </c>
      <c r="K749" t="s">
        <v>119</v>
      </c>
      <c r="M749" s="1"/>
      <c r="N749" s="69"/>
      <c r="O749">
        <v>113168</v>
      </c>
      <c r="P749" s="17">
        <v>2019</v>
      </c>
      <c r="Q749" s="1">
        <v>276518</v>
      </c>
      <c r="R749" s="1">
        <v>44782</v>
      </c>
      <c r="S749" s="1" t="s">
        <v>4384</v>
      </c>
      <c r="T749" s="1"/>
      <c r="U749" s="156"/>
      <c r="V749" s="156"/>
      <c r="W749" s="156"/>
      <c r="X749" s="1" t="s">
        <v>21101</v>
      </c>
      <c r="AB749" t="e">
        <v>#N/A</v>
      </c>
      <c r="AC749" s="1" t="e">
        <v>#N/A</v>
      </c>
      <c r="AD749" t="e">
        <v>#N/A</v>
      </c>
      <c r="AE749" s="1" t="e">
        <v>#N/A</v>
      </c>
    </row>
    <row r="750" spans="1:31" hidden="1">
      <c r="A750" s="1">
        <v>45013</v>
      </c>
      <c r="B750" s="16">
        <v>0.34375</v>
      </c>
      <c r="C750">
        <v>112977</v>
      </c>
      <c r="D750" t="s">
        <v>101</v>
      </c>
      <c r="E750" s="4" t="s">
        <v>19954</v>
      </c>
      <c r="F750" t="s">
        <v>19955</v>
      </c>
      <c r="G750" s="138" t="s">
        <v>70</v>
      </c>
      <c r="H750" t="s">
        <v>19956</v>
      </c>
      <c r="I750" t="s">
        <v>4383</v>
      </c>
      <c r="J750" t="s">
        <v>244</v>
      </c>
      <c r="K750" t="s">
        <v>120</v>
      </c>
      <c r="L750" t="s">
        <v>20124</v>
      </c>
      <c r="M750" s="1">
        <v>45013</v>
      </c>
      <c r="N750" s="69">
        <v>0.34414351851851849</v>
      </c>
      <c r="P750" s="17">
        <v>2021</v>
      </c>
      <c r="Q750" s="1">
        <v>21038</v>
      </c>
      <c r="R750" s="1">
        <v>45013</v>
      </c>
      <c r="S750" s="1" t="s">
        <v>4384</v>
      </c>
      <c r="T750" s="1"/>
      <c r="U750" s="156"/>
      <c r="V750" s="156"/>
      <c r="W750" s="156" t="s">
        <v>45</v>
      </c>
      <c r="X750" s="1" t="s">
        <v>21101</v>
      </c>
      <c r="AB750">
        <v>0</v>
      </c>
      <c r="AC750" s="1">
        <v>0</v>
      </c>
      <c r="AD750">
        <v>0</v>
      </c>
      <c r="AE750" s="1">
        <v>45013</v>
      </c>
    </row>
    <row r="751" spans="1:31" hidden="1">
      <c r="A751" s="1">
        <v>45013</v>
      </c>
      <c r="B751" s="16">
        <v>0.34375</v>
      </c>
      <c r="C751">
        <v>113181</v>
      </c>
      <c r="D751" t="s">
        <v>97</v>
      </c>
      <c r="E751" s="4" t="s">
        <v>20125</v>
      </c>
      <c r="F751" t="s">
        <v>20126</v>
      </c>
      <c r="G751" s="138" t="s">
        <v>70</v>
      </c>
      <c r="H751" t="s">
        <v>20127</v>
      </c>
      <c r="I751" t="s">
        <v>4383</v>
      </c>
      <c r="J751" t="s">
        <v>231</v>
      </c>
      <c r="K751" t="s">
        <v>119</v>
      </c>
      <c r="L751" t="s">
        <v>20128</v>
      </c>
      <c r="M751" s="1">
        <v>45013</v>
      </c>
      <c r="N751" s="69">
        <v>0.35162037037037036</v>
      </c>
      <c r="P751" s="17">
        <v>2017</v>
      </c>
      <c r="Q751" s="1">
        <v>185299</v>
      </c>
      <c r="R751" s="1">
        <v>45013</v>
      </c>
      <c r="S751" s="1" t="s">
        <v>4384</v>
      </c>
      <c r="T751" s="1"/>
      <c r="U751" s="156"/>
      <c r="V751" s="156"/>
      <c r="W751" s="156" t="s">
        <v>45</v>
      </c>
      <c r="X751" s="1" t="s">
        <v>21101</v>
      </c>
      <c r="AB751">
        <v>0</v>
      </c>
      <c r="AC751" s="1">
        <v>0</v>
      </c>
      <c r="AD751">
        <v>0</v>
      </c>
      <c r="AE751" s="1">
        <v>45013</v>
      </c>
    </row>
    <row r="752" spans="1:31" hidden="1">
      <c r="A752" s="1">
        <v>45013</v>
      </c>
      <c r="B752" s="16">
        <v>0.35416666666666669</v>
      </c>
      <c r="C752">
        <v>113076</v>
      </c>
      <c r="D752" t="s">
        <v>99</v>
      </c>
      <c r="E752" s="4" t="s">
        <v>20129</v>
      </c>
      <c r="F752" t="s">
        <v>20130</v>
      </c>
      <c r="G752" s="138" t="s">
        <v>70</v>
      </c>
      <c r="H752" t="s">
        <v>20131</v>
      </c>
      <c r="I752" t="s">
        <v>4383</v>
      </c>
      <c r="J752" t="s">
        <v>367</v>
      </c>
      <c r="K752" t="s">
        <v>118</v>
      </c>
      <c r="L752" t="s">
        <v>20132</v>
      </c>
      <c r="M752" s="1">
        <v>45013</v>
      </c>
      <c r="N752" s="69">
        <v>0.35537037037037034</v>
      </c>
      <c r="P752" s="17">
        <v>2008</v>
      </c>
      <c r="Q752" s="1">
        <v>128347</v>
      </c>
      <c r="R752" s="1">
        <v>45013</v>
      </c>
      <c r="S752" s="1" t="s">
        <v>4384</v>
      </c>
      <c r="T752" s="1"/>
      <c r="U752" s="156"/>
      <c r="V752" s="156"/>
      <c r="W752" s="156"/>
      <c r="X752" s="1" t="s">
        <v>21101</v>
      </c>
      <c r="AB752">
        <v>0</v>
      </c>
      <c r="AC752" s="1">
        <v>0</v>
      </c>
      <c r="AD752">
        <v>0</v>
      </c>
      <c r="AE752" s="1">
        <v>45013</v>
      </c>
    </row>
    <row r="753" spans="1:31" hidden="1">
      <c r="A753" s="1">
        <v>45013</v>
      </c>
      <c r="B753" s="16">
        <v>0.35416666666666669</v>
      </c>
      <c r="C753">
        <v>113136</v>
      </c>
      <c r="D753" t="s">
        <v>99</v>
      </c>
      <c r="E753" s="4" t="s">
        <v>20133</v>
      </c>
      <c r="F753" t="s">
        <v>20134</v>
      </c>
      <c r="G753" s="138" t="s">
        <v>69</v>
      </c>
      <c r="H753" t="s">
        <v>20135</v>
      </c>
      <c r="I753" t="s">
        <v>4383</v>
      </c>
      <c r="J753" t="s">
        <v>215</v>
      </c>
      <c r="K753" t="s">
        <v>119</v>
      </c>
      <c r="L753" t="s">
        <v>20136</v>
      </c>
      <c r="M753" s="1">
        <v>45013</v>
      </c>
      <c r="N753" s="69">
        <v>0.37232638888888886</v>
      </c>
      <c r="P753" s="17">
        <v>2017</v>
      </c>
      <c r="Q753" s="1">
        <v>100705</v>
      </c>
      <c r="R753" s="1">
        <v>45013</v>
      </c>
      <c r="S753" s="1"/>
      <c r="T753" s="1"/>
      <c r="U753" s="156"/>
      <c r="V753" s="156"/>
      <c r="W753" s="156"/>
      <c r="X753" s="1" t="s">
        <v>21101</v>
      </c>
      <c r="AB753">
        <v>0</v>
      </c>
      <c r="AC753" s="1">
        <v>0</v>
      </c>
      <c r="AD753">
        <v>0</v>
      </c>
      <c r="AE753" s="1">
        <v>45013</v>
      </c>
    </row>
    <row r="754" spans="1:31" hidden="1">
      <c r="A754" s="1">
        <v>45013</v>
      </c>
      <c r="B754" s="16">
        <v>0.375</v>
      </c>
      <c r="C754">
        <v>113068</v>
      </c>
      <c r="D754" t="s">
        <v>103</v>
      </c>
      <c r="E754" s="4" t="s">
        <v>20137</v>
      </c>
      <c r="F754" t="s">
        <v>20138</v>
      </c>
      <c r="G754" s="138" t="s">
        <v>69</v>
      </c>
      <c r="H754" t="s">
        <v>20139</v>
      </c>
      <c r="I754" t="s">
        <v>4383</v>
      </c>
      <c r="J754" t="s">
        <v>215</v>
      </c>
      <c r="K754" t="s">
        <v>120</v>
      </c>
      <c r="L754" t="s">
        <v>20140</v>
      </c>
      <c r="M754" s="1">
        <v>45013</v>
      </c>
      <c r="N754" s="69">
        <v>0.39380787037037041</v>
      </c>
      <c r="P754" s="17">
        <v>2017</v>
      </c>
      <c r="Q754" s="1">
        <v>124440</v>
      </c>
      <c r="R754" s="1">
        <v>45013</v>
      </c>
      <c r="S754" s="1" t="s">
        <v>4384</v>
      </c>
      <c r="T754" s="1"/>
      <c r="U754" s="156"/>
      <c r="V754" s="156"/>
      <c r="W754" s="156"/>
      <c r="X754" s="1" t="s">
        <v>21101</v>
      </c>
      <c r="AB754">
        <v>0</v>
      </c>
      <c r="AC754" s="1">
        <v>0</v>
      </c>
      <c r="AD754">
        <v>0</v>
      </c>
      <c r="AE754" s="1">
        <v>45013</v>
      </c>
    </row>
    <row r="755" spans="1:31" hidden="1">
      <c r="A755" s="1">
        <v>45013</v>
      </c>
      <c r="B755" s="16">
        <v>0.375</v>
      </c>
      <c r="C755">
        <v>113104</v>
      </c>
      <c r="D755" t="s">
        <v>101</v>
      </c>
      <c r="E755" s="4" t="s">
        <v>20141</v>
      </c>
      <c r="F755" t="s">
        <v>3730</v>
      </c>
      <c r="G755" s="138" t="s">
        <v>70</v>
      </c>
      <c r="H755" t="s">
        <v>20142</v>
      </c>
      <c r="I755" t="s">
        <v>4383</v>
      </c>
      <c r="J755" t="s">
        <v>274</v>
      </c>
      <c r="K755" t="s">
        <v>118</v>
      </c>
      <c r="L755" t="s">
        <v>20143</v>
      </c>
      <c r="M755" s="1">
        <v>45013</v>
      </c>
      <c r="N755" s="69">
        <v>0.38018518518518518</v>
      </c>
      <c r="P755" s="17">
        <v>2023</v>
      </c>
      <c r="Q755" s="1">
        <v>1780</v>
      </c>
      <c r="R755" s="1">
        <v>45013</v>
      </c>
      <c r="S755" s="1" t="s">
        <v>4384</v>
      </c>
      <c r="T755" s="1"/>
      <c r="U755" s="156"/>
      <c r="V755" s="156"/>
      <c r="W755" s="156"/>
      <c r="X755" s="1" t="s">
        <v>21101</v>
      </c>
      <c r="AB755">
        <v>0</v>
      </c>
      <c r="AC755" s="1">
        <v>0</v>
      </c>
      <c r="AD755">
        <v>0</v>
      </c>
      <c r="AE755" s="1">
        <v>45013</v>
      </c>
    </row>
    <row r="756" spans="1:31" hidden="1">
      <c r="A756" s="1">
        <v>45013</v>
      </c>
      <c r="B756" s="16">
        <v>0.375</v>
      </c>
      <c r="C756">
        <v>113125</v>
      </c>
      <c r="D756" t="s">
        <v>103</v>
      </c>
      <c r="E756" s="4" t="s">
        <v>20144</v>
      </c>
      <c r="F756" t="s">
        <v>20145</v>
      </c>
      <c r="G756" s="138" t="s">
        <v>69</v>
      </c>
      <c r="H756" t="s">
        <v>20146</v>
      </c>
      <c r="I756" t="s">
        <v>4383</v>
      </c>
      <c r="J756" t="s">
        <v>20147</v>
      </c>
      <c r="K756" t="s">
        <v>119</v>
      </c>
      <c r="L756" t="s">
        <v>20148</v>
      </c>
      <c r="M756" s="1">
        <v>45013</v>
      </c>
      <c r="N756" s="69">
        <v>0.39430555555555552</v>
      </c>
      <c r="P756" s="17">
        <v>2021</v>
      </c>
      <c r="Q756" s="1">
        <v>11509</v>
      </c>
      <c r="R756" s="1">
        <v>45013</v>
      </c>
      <c r="S756" s="1" t="s">
        <v>4384</v>
      </c>
      <c r="T756" s="1"/>
      <c r="U756" s="156"/>
      <c r="V756" s="156"/>
      <c r="W756" s="156"/>
      <c r="X756" s="1" t="s">
        <v>21101</v>
      </c>
      <c r="AB756">
        <v>0</v>
      </c>
      <c r="AC756" s="1">
        <v>0</v>
      </c>
      <c r="AD756">
        <v>0</v>
      </c>
      <c r="AE756" s="1">
        <v>45013</v>
      </c>
    </row>
    <row r="757" spans="1:31" hidden="1">
      <c r="A757" s="1">
        <v>45013</v>
      </c>
      <c r="B757" s="16">
        <v>0.39583333333333331</v>
      </c>
      <c r="C757">
        <v>113134</v>
      </c>
      <c r="D757" t="s">
        <v>101</v>
      </c>
      <c r="E757" s="4" t="s">
        <v>20149</v>
      </c>
      <c r="F757" t="s">
        <v>20150</v>
      </c>
      <c r="G757" s="138" t="s">
        <v>70</v>
      </c>
      <c r="H757" t="s">
        <v>20151</v>
      </c>
      <c r="I757" t="s">
        <v>4383</v>
      </c>
      <c r="J757" t="s">
        <v>215</v>
      </c>
      <c r="K757" t="s">
        <v>120</v>
      </c>
      <c r="L757" t="s">
        <v>20152</v>
      </c>
      <c r="M757" s="1">
        <v>45013</v>
      </c>
      <c r="N757" s="69">
        <v>0.40479166666666666</v>
      </c>
      <c r="P757" s="17">
        <v>2018</v>
      </c>
      <c r="Q757" s="1">
        <v>121808</v>
      </c>
      <c r="R757" s="1">
        <v>45013</v>
      </c>
      <c r="S757" s="1" t="s">
        <v>4384</v>
      </c>
      <c r="T757" s="1"/>
      <c r="U757" s="156"/>
      <c r="V757" s="156"/>
      <c r="W757" s="156"/>
      <c r="X757" s="1" t="s">
        <v>21101</v>
      </c>
      <c r="AB757">
        <v>0</v>
      </c>
      <c r="AC757" s="1">
        <v>0</v>
      </c>
      <c r="AD757">
        <v>0</v>
      </c>
      <c r="AE757" s="1">
        <v>45013</v>
      </c>
    </row>
    <row r="758" spans="1:31" hidden="1">
      <c r="A758" s="1">
        <v>45013</v>
      </c>
      <c r="B758" s="16">
        <v>0.40625</v>
      </c>
      <c r="C758">
        <v>113115</v>
      </c>
      <c r="D758" t="s">
        <v>99</v>
      </c>
      <c r="E758" s="4" t="s">
        <v>3150</v>
      </c>
      <c r="F758" t="s">
        <v>3155</v>
      </c>
      <c r="G758" s="138" t="s">
        <v>70</v>
      </c>
      <c r="H758" t="s">
        <v>3153</v>
      </c>
      <c r="I758" t="s">
        <v>4383</v>
      </c>
      <c r="J758" t="s">
        <v>215</v>
      </c>
      <c r="K758" t="s">
        <v>119</v>
      </c>
      <c r="L758" t="s">
        <v>20153</v>
      </c>
      <c r="M758" s="1">
        <v>45012</v>
      </c>
      <c r="N758" s="69">
        <v>0.74885416666666671</v>
      </c>
      <c r="P758" s="17">
        <v>2020</v>
      </c>
      <c r="Q758" s="1">
        <v>36492</v>
      </c>
      <c r="R758" s="1">
        <v>45012</v>
      </c>
      <c r="S758" s="1" t="s">
        <v>4384</v>
      </c>
      <c r="T758" s="1"/>
      <c r="U758" s="156"/>
      <c r="V758" s="156"/>
      <c r="W758" s="156"/>
      <c r="X758" s="1" t="s">
        <v>21101</v>
      </c>
      <c r="AB758">
        <v>0</v>
      </c>
      <c r="AC758" s="1">
        <v>0</v>
      </c>
      <c r="AD758">
        <v>0</v>
      </c>
      <c r="AE758" s="1">
        <v>45013</v>
      </c>
    </row>
    <row r="759" spans="1:31" hidden="1">
      <c r="A759" s="1">
        <v>45013</v>
      </c>
      <c r="B759" s="16">
        <v>0.41666666666666669</v>
      </c>
      <c r="C759">
        <v>112940</v>
      </c>
      <c r="D759" t="s">
        <v>99</v>
      </c>
      <c r="E759" s="4" t="s">
        <v>20154</v>
      </c>
      <c r="F759" t="s">
        <v>20155</v>
      </c>
      <c r="G759" s="138" t="s">
        <v>70</v>
      </c>
      <c r="H759" t="s">
        <v>20156</v>
      </c>
      <c r="I759" t="s">
        <v>4383</v>
      </c>
      <c r="J759" t="s">
        <v>410</v>
      </c>
      <c r="K759" t="s">
        <v>118</v>
      </c>
      <c r="L759" t="s">
        <v>20157</v>
      </c>
      <c r="M759" s="1">
        <v>45013</v>
      </c>
      <c r="N759" s="69">
        <v>0.41687500000000005</v>
      </c>
      <c r="P759" s="17">
        <v>2018</v>
      </c>
      <c r="Q759" s="1">
        <v>86552</v>
      </c>
      <c r="R759" s="1">
        <v>45013</v>
      </c>
      <c r="S759" s="1" t="s">
        <v>4384</v>
      </c>
      <c r="T759" s="1"/>
      <c r="U759" s="156"/>
      <c r="V759" s="156"/>
      <c r="W759" s="156" t="s">
        <v>45</v>
      </c>
      <c r="X759" s="1" t="s">
        <v>21101</v>
      </c>
      <c r="AB759">
        <v>0</v>
      </c>
      <c r="AC759" s="1">
        <v>0</v>
      </c>
      <c r="AD759">
        <v>0</v>
      </c>
      <c r="AE759" s="1">
        <v>45013</v>
      </c>
    </row>
    <row r="760" spans="1:31" hidden="1">
      <c r="A760" s="1">
        <v>45013</v>
      </c>
      <c r="B760" s="16">
        <v>0.41666666666666669</v>
      </c>
      <c r="C760">
        <v>113049</v>
      </c>
      <c r="D760" t="s">
        <v>97</v>
      </c>
      <c r="E760" s="4" t="s">
        <v>20158</v>
      </c>
      <c r="F760" t="s">
        <v>3730</v>
      </c>
      <c r="G760" s="138" t="s">
        <v>70</v>
      </c>
      <c r="H760" t="s">
        <v>20159</v>
      </c>
      <c r="I760" t="s">
        <v>4383</v>
      </c>
      <c r="J760" t="s">
        <v>223</v>
      </c>
      <c r="K760" t="s">
        <v>119</v>
      </c>
      <c r="L760" t="s">
        <v>20160</v>
      </c>
      <c r="M760" s="1">
        <v>45012</v>
      </c>
      <c r="N760" s="69">
        <v>0.7572106481481482</v>
      </c>
      <c r="P760" s="17">
        <v>2023</v>
      </c>
      <c r="Q760" s="1">
        <v>49875</v>
      </c>
      <c r="R760" s="1">
        <v>45012</v>
      </c>
      <c r="S760" s="1" t="s">
        <v>4384</v>
      </c>
      <c r="T760" s="1"/>
      <c r="U760" s="156" t="s">
        <v>64</v>
      </c>
      <c r="V760" s="156"/>
      <c r="W760" s="156"/>
      <c r="X760" s="1" t="s">
        <v>21101</v>
      </c>
      <c r="AB760">
        <v>0</v>
      </c>
      <c r="AC760" s="1">
        <v>0</v>
      </c>
      <c r="AD760">
        <v>0</v>
      </c>
      <c r="AE760" s="1">
        <v>45013</v>
      </c>
    </row>
    <row r="761" spans="1:31" hidden="1">
      <c r="A761" s="1">
        <v>45013</v>
      </c>
      <c r="B761" s="16">
        <v>0.41666666666666669</v>
      </c>
      <c r="C761">
        <v>113173</v>
      </c>
      <c r="D761" t="s">
        <v>101</v>
      </c>
      <c r="E761" s="4" t="s">
        <v>20161</v>
      </c>
      <c r="F761" t="s">
        <v>20162</v>
      </c>
      <c r="G761" s="138" t="s">
        <v>70</v>
      </c>
      <c r="H761" t="s">
        <v>20163</v>
      </c>
      <c r="I761" t="s">
        <v>20164</v>
      </c>
      <c r="J761" t="s">
        <v>251</v>
      </c>
      <c r="K761" t="s">
        <v>119</v>
      </c>
      <c r="L761" t="s">
        <v>20165</v>
      </c>
      <c r="M761" s="1">
        <v>45013</v>
      </c>
      <c r="N761" s="69">
        <v>0.41967592592592595</v>
      </c>
      <c r="P761" s="17">
        <v>2022</v>
      </c>
      <c r="Q761" s="1">
        <v>42762</v>
      </c>
      <c r="R761" s="1">
        <v>45013</v>
      </c>
      <c r="S761" s="1" t="s">
        <v>4384</v>
      </c>
      <c r="T761" s="1"/>
      <c r="U761" s="156"/>
      <c r="V761" s="156"/>
      <c r="W761" s="156"/>
      <c r="X761" s="1" t="s">
        <v>21101</v>
      </c>
      <c r="AB761">
        <v>0</v>
      </c>
      <c r="AC761" s="1">
        <v>0</v>
      </c>
      <c r="AD761">
        <v>0</v>
      </c>
      <c r="AE761" s="1">
        <v>45013</v>
      </c>
    </row>
    <row r="762" spans="1:31" hidden="1">
      <c r="A762" s="1">
        <v>45013</v>
      </c>
      <c r="B762" s="16">
        <v>0.42708333333333331</v>
      </c>
      <c r="C762">
        <v>113061</v>
      </c>
      <c r="D762" t="s">
        <v>101</v>
      </c>
      <c r="E762" s="4" t="s">
        <v>20166</v>
      </c>
      <c r="F762" t="s">
        <v>20167</v>
      </c>
      <c r="G762" s="138" t="s">
        <v>70</v>
      </c>
      <c r="H762" t="s">
        <v>20168</v>
      </c>
      <c r="I762" t="s">
        <v>4383</v>
      </c>
      <c r="J762" t="s">
        <v>425</v>
      </c>
      <c r="K762" t="s">
        <v>119</v>
      </c>
      <c r="L762" t="s">
        <v>20169</v>
      </c>
      <c r="M762" s="1">
        <v>45012</v>
      </c>
      <c r="N762" s="69">
        <v>0.76151620370370365</v>
      </c>
      <c r="P762" s="17">
        <v>2018</v>
      </c>
      <c r="Q762" s="1">
        <v>49875</v>
      </c>
      <c r="R762" s="1">
        <v>45012</v>
      </c>
      <c r="S762" s="1" t="s">
        <v>4384</v>
      </c>
      <c r="T762" s="1"/>
      <c r="U762" s="156" t="s">
        <v>4393</v>
      </c>
      <c r="V762" s="156" t="s">
        <v>64</v>
      </c>
      <c r="W762" s="156" t="s">
        <v>4393</v>
      </c>
      <c r="X762" s="1" t="s">
        <v>21101</v>
      </c>
      <c r="AB762">
        <v>0</v>
      </c>
      <c r="AC762" s="1">
        <v>0</v>
      </c>
      <c r="AD762">
        <v>0</v>
      </c>
      <c r="AE762" s="1">
        <v>45013</v>
      </c>
    </row>
    <row r="763" spans="1:31" hidden="1">
      <c r="A763" s="1">
        <v>45013</v>
      </c>
      <c r="B763" s="16">
        <v>0.4375</v>
      </c>
      <c r="C763">
        <v>113062</v>
      </c>
      <c r="D763" t="s">
        <v>101</v>
      </c>
      <c r="E763" s="4" t="s">
        <v>20170</v>
      </c>
      <c r="F763" t="s">
        <v>20171</v>
      </c>
      <c r="G763" s="138" t="s">
        <v>70</v>
      </c>
      <c r="H763" t="s">
        <v>20172</v>
      </c>
      <c r="I763" t="s">
        <v>4383</v>
      </c>
      <c r="J763" t="s">
        <v>251</v>
      </c>
      <c r="K763" t="s">
        <v>119</v>
      </c>
      <c r="L763" t="s">
        <v>20173</v>
      </c>
      <c r="M763" s="1">
        <v>45012</v>
      </c>
      <c r="N763" s="69">
        <v>0.76364583333333336</v>
      </c>
      <c r="P763" s="17">
        <v>2022</v>
      </c>
      <c r="Q763" s="1">
        <v>16481</v>
      </c>
      <c r="R763" s="1">
        <v>45012</v>
      </c>
      <c r="S763" s="1" t="s">
        <v>4384</v>
      </c>
      <c r="T763" s="1"/>
      <c r="U763" s="156" t="s">
        <v>4393</v>
      </c>
      <c r="V763" s="156" t="s">
        <v>64</v>
      </c>
      <c r="W763" s="156" t="s">
        <v>4393</v>
      </c>
      <c r="X763" s="1" t="s">
        <v>21101</v>
      </c>
      <c r="AB763">
        <v>0</v>
      </c>
      <c r="AC763" s="1">
        <v>0</v>
      </c>
      <c r="AD763">
        <v>0</v>
      </c>
      <c r="AE763" s="1">
        <v>45013</v>
      </c>
    </row>
    <row r="764" spans="1:31" hidden="1">
      <c r="A764" s="1">
        <v>45013</v>
      </c>
      <c r="B764" s="16">
        <v>0.4375</v>
      </c>
      <c r="C764">
        <v>113110</v>
      </c>
      <c r="D764" t="s">
        <v>97</v>
      </c>
      <c r="E764" s="4" t="s">
        <v>20174</v>
      </c>
      <c r="F764" t="s">
        <v>20175</v>
      </c>
      <c r="G764" s="138" t="s">
        <v>75</v>
      </c>
      <c r="H764" t="s">
        <v>20176</v>
      </c>
      <c r="I764" t="s">
        <v>4383</v>
      </c>
      <c r="J764" t="s">
        <v>244</v>
      </c>
      <c r="K764" t="s">
        <v>120</v>
      </c>
      <c r="M764" s="1"/>
      <c r="N764" s="69"/>
      <c r="P764" s="17">
        <v>2015</v>
      </c>
      <c r="Q764" s="1">
        <v>72275</v>
      </c>
      <c r="R764" s="1">
        <v>44686</v>
      </c>
      <c r="S764" s="1" t="s">
        <v>4384</v>
      </c>
      <c r="T764" s="1"/>
      <c r="U764" s="156"/>
      <c r="V764" s="156"/>
      <c r="W764" s="156"/>
      <c r="X764" s="1" t="s">
        <v>21101</v>
      </c>
      <c r="AB764" t="e">
        <v>#N/A</v>
      </c>
      <c r="AC764" s="1" t="e">
        <v>#N/A</v>
      </c>
      <c r="AD764" t="e">
        <v>#N/A</v>
      </c>
      <c r="AE764" s="1" t="e">
        <v>#N/A</v>
      </c>
    </row>
    <row r="765" spans="1:31" hidden="1">
      <c r="A765" s="1">
        <v>45013</v>
      </c>
      <c r="B765" s="16">
        <v>0.4375</v>
      </c>
      <c r="C765">
        <v>113175</v>
      </c>
      <c r="D765" t="s">
        <v>99</v>
      </c>
      <c r="E765" s="4" t="s">
        <v>20177</v>
      </c>
      <c r="F765" t="s">
        <v>20178</v>
      </c>
      <c r="G765" s="138" t="s">
        <v>71</v>
      </c>
      <c r="H765" t="s">
        <v>20179</v>
      </c>
      <c r="I765" t="s">
        <v>4383</v>
      </c>
      <c r="J765" t="s">
        <v>425</v>
      </c>
      <c r="K765" t="s">
        <v>118</v>
      </c>
      <c r="M765" s="1"/>
      <c r="N765" s="69"/>
      <c r="O765">
        <v>113233</v>
      </c>
      <c r="P765" s="17">
        <v>2021</v>
      </c>
      <c r="Q765" s="1">
        <v>21433</v>
      </c>
      <c r="R765" s="1">
        <v>44802</v>
      </c>
      <c r="S765" s="1" t="s">
        <v>4384</v>
      </c>
      <c r="T765" s="1"/>
      <c r="U765" s="156"/>
      <c r="V765" s="156"/>
      <c r="W765" s="156" t="s">
        <v>45</v>
      </c>
      <c r="X765" s="1" t="s">
        <v>21101</v>
      </c>
      <c r="AB765" t="s">
        <v>19950</v>
      </c>
      <c r="AC765" s="1">
        <v>45013</v>
      </c>
      <c r="AD765" t="s">
        <v>21083</v>
      </c>
      <c r="AE765" s="1">
        <v>1</v>
      </c>
    </row>
    <row r="766" spans="1:31" hidden="1">
      <c r="A766" s="1">
        <v>45013</v>
      </c>
      <c r="B766" s="16">
        <v>0.4375</v>
      </c>
      <c r="C766">
        <v>113183</v>
      </c>
      <c r="D766" t="s">
        <v>97</v>
      </c>
      <c r="E766" s="4">
        <v>74008085</v>
      </c>
      <c r="F766" t="s">
        <v>20180</v>
      </c>
      <c r="G766" s="138" t="s">
        <v>70</v>
      </c>
      <c r="H766" t="s">
        <v>20176</v>
      </c>
      <c r="I766" t="s">
        <v>4383</v>
      </c>
      <c r="J766" t="s">
        <v>251</v>
      </c>
      <c r="K766" t="s">
        <v>120</v>
      </c>
      <c r="L766" t="s">
        <v>20181</v>
      </c>
      <c r="M766" s="1">
        <v>45013</v>
      </c>
      <c r="N766" s="69">
        <v>0.43892361111111106</v>
      </c>
      <c r="P766" s="17">
        <v>2007</v>
      </c>
      <c r="Q766" s="1">
        <v>237780</v>
      </c>
      <c r="R766" s="1">
        <v>45013</v>
      </c>
      <c r="S766" s="1" t="s">
        <v>4384</v>
      </c>
      <c r="T766" s="1"/>
      <c r="U766" s="156"/>
      <c r="V766" s="156"/>
      <c r="W766" s="156"/>
      <c r="X766" s="1" t="s">
        <v>21101</v>
      </c>
      <c r="AB766">
        <v>0</v>
      </c>
      <c r="AC766" s="1">
        <v>0</v>
      </c>
      <c r="AD766">
        <v>0</v>
      </c>
      <c r="AE766" s="1">
        <v>45013</v>
      </c>
    </row>
    <row r="767" spans="1:31" hidden="1">
      <c r="A767" s="1">
        <v>45013</v>
      </c>
      <c r="B767" s="16">
        <v>0.44791666666666669</v>
      </c>
      <c r="C767">
        <v>113116</v>
      </c>
      <c r="D767" t="s">
        <v>101</v>
      </c>
      <c r="E767" s="4" t="s">
        <v>20182</v>
      </c>
      <c r="F767" t="s">
        <v>3730</v>
      </c>
      <c r="G767" s="138" t="s">
        <v>70</v>
      </c>
      <c r="H767" t="s">
        <v>20183</v>
      </c>
      <c r="I767" t="s">
        <v>4383</v>
      </c>
      <c r="J767" t="s">
        <v>517</v>
      </c>
      <c r="K767" t="s">
        <v>119</v>
      </c>
      <c r="L767" t="s">
        <v>20184</v>
      </c>
      <c r="M767" s="1">
        <v>45012</v>
      </c>
      <c r="N767" s="69">
        <v>0.75951388888888882</v>
      </c>
      <c r="P767" s="17">
        <v>2023</v>
      </c>
      <c r="Q767" s="1">
        <v>5129</v>
      </c>
      <c r="R767" s="1">
        <v>45012</v>
      </c>
      <c r="S767" s="1" t="s">
        <v>4384</v>
      </c>
      <c r="T767" s="1"/>
      <c r="U767" s="156"/>
      <c r="V767" s="156"/>
      <c r="W767" s="156"/>
      <c r="X767" s="1" t="s">
        <v>21101</v>
      </c>
      <c r="AB767">
        <v>0</v>
      </c>
      <c r="AC767" s="1">
        <v>0</v>
      </c>
      <c r="AD767">
        <v>0</v>
      </c>
      <c r="AE767" s="1">
        <v>45013</v>
      </c>
    </row>
    <row r="768" spans="1:31" hidden="1">
      <c r="A768" s="1">
        <v>45013</v>
      </c>
      <c r="B768" s="16">
        <v>0.45833333333333331</v>
      </c>
      <c r="C768">
        <v>113021</v>
      </c>
      <c r="D768" t="s">
        <v>103</v>
      </c>
      <c r="E768" s="4" t="s">
        <v>20185</v>
      </c>
      <c r="F768" t="s">
        <v>3730</v>
      </c>
      <c r="G768" s="138" t="s">
        <v>70</v>
      </c>
      <c r="H768" t="s">
        <v>20186</v>
      </c>
      <c r="I768" t="s">
        <v>4383</v>
      </c>
      <c r="J768" t="s">
        <v>367</v>
      </c>
      <c r="K768" t="s">
        <v>119</v>
      </c>
      <c r="L768" t="s">
        <v>20187</v>
      </c>
      <c r="M768" s="1">
        <v>45012</v>
      </c>
      <c r="N768" s="69">
        <v>0.76633101851851848</v>
      </c>
      <c r="P768" s="17">
        <v>2023</v>
      </c>
      <c r="Q768" s="1">
        <v>4565</v>
      </c>
      <c r="R768" s="1">
        <v>45012</v>
      </c>
      <c r="S768" s="1" t="s">
        <v>4384</v>
      </c>
      <c r="T768" s="1"/>
      <c r="U768" s="156"/>
      <c r="V768" s="156"/>
      <c r="W768" s="156"/>
      <c r="X768" s="1" t="s">
        <v>21101</v>
      </c>
      <c r="AB768">
        <v>0</v>
      </c>
      <c r="AC768" s="1">
        <v>0</v>
      </c>
      <c r="AD768">
        <v>0</v>
      </c>
      <c r="AE768" s="1">
        <v>45013</v>
      </c>
    </row>
    <row r="769" spans="1:31" hidden="1">
      <c r="A769" s="1">
        <v>45013</v>
      </c>
      <c r="B769" s="16">
        <v>0.45833333333333331</v>
      </c>
      <c r="C769">
        <v>113048</v>
      </c>
      <c r="D769" t="s">
        <v>99</v>
      </c>
      <c r="E769" s="4" t="s">
        <v>20188</v>
      </c>
      <c r="F769" t="s">
        <v>20189</v>
      </c>
      <c r="G769" s="138" t="s">
        <v>70</v>
      </c>
      <c r="H769" t="s">
        <v>20190</v>
      </c>
      <c r="I769" t="s">
        <v>4383</v>
      </c>
      <c r="J769" t="s">
        <v>509</v>
      </c>
      <c r="K769" t="s">
        <v>118</v>
      </c>
      <c r="L769" t="s">
        <v>20191</v>
      </c>
      <c r="M769" s="1">
        <v>45013</v>
      </c>
      <c r="N769" s="69">
        <v>0.45346064814814818</v>
      </c>
      <c r="P769" s="17">
        <v>2021</v>
      </c>
      <c r="Q769" s="1">
        <v>6940</v>
      </c>
      <c r="R769" s="1">
        <v>45013</v>
      </c>
      <c r="S769" s="1" t="s">
        <v>4384</v>
      </c>
      <c r="T769" s="1"/>
      <c r="U769" s="156"/>
      <c r="V769" s="156"/>
      <c r="W769" s="156"/>
      <c r="X769" s="1" t="s">
        <v>21101</v>
      </c>
      <c r="AB769">
        <v>0</v>
      </c>
      <c r="AC769" s="1">
        <v>0</v>
      </c>
      <c r="AD769">
        <v>0</v>
      </c>
      <c r="AE769" s="1">
        <v>45013</v>
      </c>
    </row>
    <row r="770" spans="1:31" hidden="1">
      <c r="A770" s="1">
        <v>45013</v>
      </c>
      <c r="B770" s="16">
        <v>0.45833333333333331</v>
      </c>
      <c r="C770">
        <v>113056</v>
      </c>
      <c r="D770" t="s">
        <v>101</v>
      </c>
      <c r="E770" s="4" t="s">
        <v>20192</v>
      </c>
      <c r="F770" t="s">
        <v>3730</v>
      </c>
      <c r="G770" s="138" t="s">
        <v>71</v>
      </c>
      <c r="H770" t="s">
        <v>20193</v>
      </c>
      <c r="I770" t="s">
        <v>4383</v>
      </c>
      <c r="J770" t="s">
        <v>274</v>
      </c>
      <c r="K770" t="s">
        <v>120</v>
      </c>
      <c r="M770" s="1"/>
      <c r="N770" s="69"/>
      <c r="O770">
        <v>113170</v>
      </c>
      <c r="P770" s="17">
        <v>2023</v>
      </c>
      <c r="Q770" s="1">
        <v>5941</v>
      </c>
      <c r="R770" s="1">
        <v>45013</v>
      </c>
      <c r="S770" s="1" t="s">
        <v>4384</v>
      </c>
      <c r="T770" s="1"/>
      <c r="U770" s="156"/>
      <c r="V770" s="156"/>
      <c r="W770" s="156"/>
      <c r="X770" s="1" t="s">
        <v>21101</v>
      </c>
      <c r="AB770" t="e">
        <v>#N/A</v>
      </c>
      <c r="AC770" s="1" t="e">
        <v>#N/A</v>
      </c>
      <c r="AD770" t="e">
        <v>#N/A</v>
      </c>
      <c r="AE770" s="1" t="e">
        <v>#N/A</v>
      </c>
    </row>
    <row r="771" spans="1:31" hidden="1">
      <c r="A771" s="1">
        <v>45013</v>
      </c>
      <c r="B771" s="16">
        <v>0.45833333333333331</v>
      </c>
      <c r="C771">
        <v>113172</v>
      </c>
      <c r="D771" t="s">
        <v>101</v>
      </c>
      <c r="E771" s="4" t="s">
        <v>20192</v>
      </c>
      <c r="F771" t="s">
        <v>3730</v>
      </c>
      <c r="G771" s="138" t="s">
        <v>70</v>
      </c>
      <c r="H771" t="s">
        <v>20193</v>
      </c>
      <c r="I771" t="s">
        <v>4383</v>
      </c>
      <c r="J771" t="s">
        <v>274</v>
      </c>
      <c r="K771" t="s">
        <v>120</v>
      </c>
      <c r="L771" t="s">
        <v>20194</v>
      </c>
      <c r="M771" s="1">
        <v>45013</v>
      </c>
      <c r="N771" s="69">
        <v>0.45653935185185185</v>
      </c>
      <c r="P771" s="17">
        <v>2023</v>
      </c>
      <c r="Q771" s="1">
        <v>5941</v>
      </c>
      <c r="R771" s="1">
        <v>45013</v>
      </c>
      <c r="S771" s="1" t="s">
        <v>4384</v>
      </c>
      <c r="T771" s="1"/>
      <c r="U771" s="156"/>
      <c r="V771" s="156"/>
      <c r="W771" s="156"/>
      <c r="X771" s="1" t="s">
        <v>21101</v>
      </c>
      <c r="AB771">
        <v>0</v>
      </c>
      <c r="AC771" s="1">
        <v>0</v>
      </c>
      <c r="AD771">
        <v>0</v>
      </c>
      <c r="AE771" s="1">
        <v>45013</v>
      </c>
    </row>
    <row r="772" spans="1:31" hidden="1">
      <c r="A772" s="1">
        <v>45013</v>
      </c>
      <c r="B772" s="16">
        <v>0.46875</v>
      </c>
      <c r="C772">
        <v>113050</v>
      </c>
      <c r="D772" t="s">
        <v>101</v>
      </c>
      <c r="E772" s="4" t="s">
        <v>20195</v>
      </c>
      <c r="F772" t="s">
        <v>20196</v>
      </c>
      <c r="G772" s="138" t="s">
        <v>69</v>
      </c>
      <c r="H772" t="s">
        <v>2324</v>
      </c>
      <c r="I772" t="s">
        <v>4383</v>
      </c>
      <c r="J772" t="s">
        <v>251</v>
      </c>
      <c r="K772" t="s">
        <v>119</v>
      </c>
      <c r="L772" t="s">
        <v>20197</v>
      </c>
      <c r="M772" s="1">
        <v>45013</v>
      </c>
      <c r="N772" s="69">
        <v>0.48164351851851855</v>
      </c>
      <c r="P772" s="17">
        <v>2022</v>
      </c>
      <c r="Q772" s="1">
        <v>47784</v>
      </c>
      <c r="R772" s="1">
        <v>45013</v>
      </c>
      <c r="S772" s="1" t="s">
        <v>4384</v>
      </c>
      <c r="T772" s="1"/>
      <c r="U772" s="156" t="s">
        <v>4393</v>
      </c>
      <c r="V772" s="156" t="s">
        <v>64</v>
      </c>
      <c r="W772" s="156" t="s">
        <v>4393</v>
      </c>
      <c r="X772" s="1" t="s">
        <v>21101</v>
      </c>
      <c r="AB772">
        <v>0</v>
      </c>
      <c r="AC772" s="1">
        <v>0</v>
      </c>
      <c r="AD772">
        <v>0</v>
      </c>
      <c r="AE772" s="1">
        <v>45013</v>
      </c>
    </row>
    <row r="773" spans="1:31" hidden="1">
      <c r="A773" s="1">
        <v>45013</v>
      </c>
      <c r="B773" s="16">
        <v>0.47916666666666669</v>
      </c>
      <c r="C773">
        <v>112996</v>
      </c>
      <c r="D773" t="s">
        <v>99</v>
      </c>
      <c r="E773" s="4" t="s">
        <v>20198</v>
      </c>
      <c r="F773" t="s">
        <v>20199</v>
      </c>
      <c r="G773" s="138" t="s">
        <v>70</v>
      </c>
      <c r="H773" t="s">
        <v>3809</v>
      </c>
      <c r="I773" t="s">
        <v>4383</v>
      </c>
      <c r="J773" t="s">
        <v>223</v>
      </c>
      <c r="K773" t="s">
        <v>119</v>
      </c>
      <c r="L773" t="s">
        <v>20200</v>
      </c>
      <c r="M773" s="1">
        <v>45012</v>
      </c>
      <c r="N773" s="69">
        <v>0.76987268518518526</v>
      </c>
      <c r="P773" s="17">
        <v>2021</v>
      </c>
      <c r="Q773" s="1">
        <v>39957</v>
      </c>
      <c r="R773" s="1">
        <v>45012</v>
      </c>
      <c r="S773" s="1" t="s">
        <v>4384</v>
      </c>
      <c r="T773" s="1"/>
      <c r="U773" s="156"/>
      <c r="V773" s="156"/>
      <c r="W773" s="156"/>
      <c r="X773" s="1" t="s">
        <v>21101</v>
      </c>
      <c r="AB773">
        <v>0</v>
      </c>
      <c r="AC773" s="1">
        <v>0</v>
      </c>
      <c r="AD773">
        <v>0</v>
      </c>
      <c r="AE773" s="1">
        <v>45013</v>
      </c>
    </row>
    <row r="774" spans="1:31" hidden="1">
      <c r="A774" s="1">
        <v>45013</v>
      </c>
      <c r="B774" s="16">
        <v>0.47916666666666669</v>
      </c>
      <c r="C774">
        <v>113146</v>
      </c>
      <c r="D774" t="s">
        <v>97</v>
      </c>
      <c r="E774" s="4" t="s">
        <v>4606</v>
      </c>
      <c r="F774" t="s">
        <v>20201</v>
      </c>
      <c r="G774" s="138" t="s">
        <v>75</v>
      </c>
      <c r="H774" t="s">
        <v>4608</v>
      </c>
      <c r="I774" t="s">
        <v>4383</v>
      </c>
      <c r="J774" t="s">
        <v>310</v>
      </c>
      <c r="K774" t="s">
        <v>118</v>
      </c>
      <c r="M774" s="1"/>
      <c r="N774" s="69"/>
      <c r="P774" s="17">
        <v>2015</v>
      </c>
      <c r="Q774" s="1">
        <v>90000</v>
      </c>
      <c r="R774" s="1">
        <v>44853</v>
      </c>
      <c r="S774" s="1" t="s">
        <v>4384</v>
      </c>
      <c r="T774" s="1"/>
      <c r="U774" s="156"/>
      <c r="V774" s="156"/>
      <c r="W774" s="156" t="s">
        <v>45</v>
      </c>
      <c r="X774" s="1" t="s">
        <v>21101</v>
      </c>
      <c r="AB774" t="s">
        <v>100</v>
      </c>
      <c r="AC774" s="1">
        <v>45014</v>
      </c>
      <c r="AD774" t="s">
        <v>21084</v>
      </c>
      <c r="AE774" s="1">
        <v>1</v>
      </c>
    </row>
    <row r="775" spans="1:31" hidden="1">
      <c r="A775" s="1">
        <v>45013</v>
      </c>
      <c r="B775" s="16">
        <v>0.47916666666666669</v>
      </c>
      <c r="C775">
        <v>113151</v>
      </c>
      <c r="D775" t="s">
        <v>97</v>
      </c>
      <c r="E775" s="4" t="s">
        <v>20202</v>
      </c>
      <c r="F775" t="s">
        <v>20203</v>
      </c>
      <c r="G775" s="138" t="s">
        <v>69</v>
      </c>
      <c r="H775" t="s">
        <v>20204</v>
      </c>
      <c r="I775" t="s">
        <v>4383</v>
      </c>
      <c r="J775" t="s">
        <v>215</v>
      </c>
      <c r="K775" t="s">
        <v>120</v>
      </c>
      <c r="L775" t="s">
        <v>20205</v>
      </c>
      <c r="M775" s="1">
        <v>45013</v>
      </c>
      <c r="N775" s="69">
        <v>0.49538194444444444</v>
      </c>
      <c r="P775" s="17">
        <v>2020</v>
      </c>
      <c r="Q775" s="1">
        <v>80463</v>
      </c>
      <c r="R775" s="1">
        <v>45013</v>
      </c>
      <c r="S775" s="1" t="s">
        <v>4384</v>
      </c>
      <c r="T775" s="1"/>
      <c r="U775" s="156"/>
      <c r="V775" s="156"/>
      <c r="W775" s="156" t="s">
        <v>45</v>
      </c>
      <c r="X775" s="1" t="s">
        <v>21101</v>
      </c>
      <c r="AB775">
        <v>0</v>
      </c>
      <c r="AC775" s="1">
        <v>0</v>
      </c>
      <c r="AD775">
        <v>0</v>
      </c>
      <c r="AE775" s="1">
        <v>45013</v>
      </c>
    </row>
    <row r="776" spans="1:31" hidden="1">
      <c r="A776" s="1">
        <v>45013</v>
      </c>
      <c r="B776" s="16">
        <v>0.48958333333333331</v>
      </c>
      <c r="C776">
        <v>113107</v>
      </c>
      <c r="D776" t="s">
        <v>101</v>
      </c>
      <c r="E776" s="4" t="s">
        <v>20206</v>
      </c>
      <c r="G776" s="138" t="s">
        <v>70</v>
      </c>
      <c r="H776" t="s">
        <v>20207</v>
      </c>
      <c r="I776" t="s">
        <v>4383</v>
      </c>
      <c r="J776" t="s">
        <v>338</v>
      </c>
      <c r="K776" t="s">
        <v>119</v>
      </c>
      <c r="L776" t="s">
        <v>20208</v>
      </c>
      <c r="M776" s="1">
        <v>45012</v>
      </c>
      <c r="N776" s="69">
        <v>0.76829861111111108</v>
      </c>
      <c r="P776" s="17">
        <v>2023</v>
      </c>
      <c r="Q776" s="1">
        <v>4097</v>
      </c>
      <c r="R776" s="1">
        <v>45012</v>
      </c>
      <c r="S776" s="1" t="s">
        <v>4384</v>
      </c>
      <c r="T776" s="1"/>
      <c r="U776" s="156"/>
      <c r="V776" s="156"/>
      <c r="W776" s="156"/>
      <c r="X776" s="1" t="s">
        <v>21101</v>
      </c>
      <c r="AB776">
        <v>0</v>
      </c>
      <c r="AC776" s="1">
        <v>0</v>
      </c>
      <c r="AD776">
        <v>0</v>
      </c>
      <c r="AE776" s="1">
        <v>45013</v>
      </c>
    </row>
    <row r="777" spans="1:31" hidden="1">
      <c r="A777" s="1">
        <v>45013</v>
      </c>
      <c r="B777" s="16">
        <v>0.5</v>
      </c>
      <c r="C777">
        <v>113099</v>
      </c>
      <c r="D777" t="s">
        <v>99</v>
      </c>
      <c r="E777" s="4" t="s">
        <v>20209</v>
      </c>
      <c r="F777" t="s">
        <v>3730</v>
      </c>
      <c r="G777" s="138" t="s">
        <v>71</v>
      </c>
      <c r="H777" t="s">
        <v>20210</v>
      </c>
      <c r="I777" t="s">
        <v>4383</v>
      </c>
      <c r="J777" t="s">
        <v>231</v>
      </c>
      <c r="K777" t="s">
        <v>119</v>
      </c>
      <c r="M777" s="1"/>
      <c r="N777" s="69"/>
      <c r="O777">
        <v>113152</v>
      </c>
      <c r="P777" s="17">
        <v>2022</v>
      </c>
      <c r="Q777" s="1">
        <v>8250</v>
      </c>
      <c r="R777" s="1">
        <v>45013</v>
      </c>
      <c r="S777" s="1" t="s">
        <v>4384</v>
      </c>
      <c r="T777" s="1"/>
      <c r="U777" s="156"/>
      <c r="V777" s="156"/>
      <c r="W777" s="156" t="s">
        <v>45</v>
      </c>
      <c r="X777" s="1" t="s">
        <v>21101</v>
      </c>
      <c r="AB777" t="e">
        <v>#N/A</v>
      </c>
      <c r="AC777" s="1" t="e">
        <v>#N/A</v>
      </c>
      <c r="AD777" t="e">
        <v>#N/A</v>
      </c>
      <c r="AE777" s="1" t="e">
        <v>#N/A</v>
      </c>
    </row>
    <row r="778" spans="1:31" hidden="1">
      <c r="A778" s="1">
        <v>45013</v>
      </c>
      <c r="B778" s="16">
        <v>0.5</v>
      </c>
      <c r="C778">
        <v>113106</v>
      </c>
      <c r="D778" t="s">
        <v>101</v>
      </c>
      <c r="E778" s="4" t="s">
        <v>20211</v>
      </c>
      <c r="F778" t="s">
        <v>3730</v>
      </c>
      <c r="G778" s="138" t="s">
        <v>70</v>
      </c>
      <c r="H778" t="s">
        <v>20212</v>
      </c>
      <c r="I778" t="s">
        <v>4383</v>
      </c>
      <c r="J778" t="s">
        <v>274</v>
      </c>
      <c r="K778" t="s">
        <v>120</v>
      </c>
      <c r="L778" t="s">
        <v>20213</v>
      </c>
      <c r="M778" s="1">
        <v>45012</v>
      </c>
      <c r="N778" s="69">
        <v>0.77187499999999998</v>
      </c>
      <c r="P778" s="17">
        <v>2023</v>
      </c>
      <c r="Q778" s="1">
        <v>947</v>
      </c>
      <c r="R778" s="1">
        <v>45012</v>
      </c>
      <c r="S778" s="1" t="s">
        <v>4384</v>
      </c>
      <c r="T778" s="1"/>
      <c r="U778" s="156"/>
      <c r="V778" s="156"/>
      <c r="W778" s="156"/>
      <c r="X778" s="1" t="s">
        <v>21101</v>
      </c>
      <c r="AB778">
        <v>0</v>
      </c>
      <c r="AC778" s="1">
        <v>0</v>
      </c>
      <c r="AD778">
        <v>0</v>
      </c>
      <c r="AE778" s="1">
        <v>45013</v>
      </c>
    </row>
    <row r="779" spans="1:31" hidden="1">
      <c r="A779" s="1">
        <v>45013</v>
      </c>
      <c r="B779" s="16">
        <v>0.5</v>
      </c>
      <c r="C779">
        <v>113170</v>
      </c>
      <c r="D779" t="s">
        <v>101</v>
      </c>
      <c r="E779" s="4" t="s">
        <v>20192</v>
      </c>
      <c r="F779" t="s">
        <v>3730</v>
      </c>
      <c r="G779" s="138" t="s">
        <v>71</v>
      </c>
      <c r="H779" t="s">
        <v>20193</v>
      </c>
      <c r="I779" t="s">
        <v>4383</v>
      </c>
      <c r="J779" t="s">
        <v>274</v>
      </c>
      <c r="K779" t="s">
        <v>119</v>
      </c>
      <c r="M779" s="1"/>
      <c r="N779" s="69"/>
      <c r="O779">
        <v>113172</v>
      </c>
      <c r="P779" s="17">
        <v>2023</v>
      </c>
      <c r="Q779" s="1">
        <v>5941</v>
      </c>
      <c r="R779" s="1">
        <v>45013</v>
      </c>
      <c r="S779" s="1" t="s">
        <v>4384</v>
      </c>
      <c r="T779" s="1"/>
      <c r="U779" s="156"/>
      <c r="V779" s="156"/>
      <c r="W779" s="156"/>
      <c r="X779" s="1" t="s">
        <v>21101</v>
      </c>
      <c r="AB779" t="e">
        <v>#N/A</v>
      </c>
      <c r="AC779" s="1" t="e">
        <v>#N/A</v>
      </c>
      <c r="AD779" t="e">
        <v>#N/A</v>
      </c>
      <c r="AE779" s="1" t="e">
        <v>#N/A</v>
      </c>
    </row>
    <row r="780" spans="1:31" hidden="1">
      <c r="A780" s="1">
        <v>45013</v>
      </c>
      <c r="B780" s="16">
        <v>0.5</v>
      </c>
      <c r="C780">
        <v>113182</v>
      </c>
      <c r="D780" t="s">
        <v>99</v>
      </c>
      <c r="E780" s="4" t="s">
        <v>20214</v>
      </c>
      <c r="F780" t="s">
        <v>20215</v>
      </c>
      <c r="G780" s="138" t="s">
        <v>70</v>
      </c>
      <c r="H780" t="s">
        <v>20216</v>
      </c>
      <c r="I780" t="s">
        <v>4383</v>
      </c>
      <c r="J780" t="s">
        <v>251</v>
      </c>
      <c r="K780" t="s">
        <v>118</v>
      </c>
      <c r="L780" t="s">
        <v>20217</v>
      </c>
      <c r="M780" s="1">
        <v>45013</v>
      </c>
      <c r="N780" s="69">
        <v>0.50162037037037044</v>
      </c>
      <c r="P780" s="17">
        <v>2018</v>
      </c>
      <c r="Q780" s="1">
        <v>260110</v>
      </c>
      <c r="R780" s="1">
        <v>45013</v>
      </c>
      <c r="S780" s="1" t="s">
        <v>4384</v>
      </c>
      <c r="T780" s="1"/>
      <c r="U780" s="156"/>
      <c r="V780" s="156"/>
      <c r="W780" s="156" t="s">
        <v>45</v>
      </c>
      <c r="X780" s="1" t="s">
        <v>21101</v>
      </c>
      <c r="AB780">
        <v>0</v>
      </c>
      <c r="AC780" s="1">
        <v>0</v>
      </c>
      <c r="AD780">
        <v>0</v>
      </c>
      <c r="AE780" s="1">
        <v>45013</v>
      </c>
    </row>
    <row r="781" spans="1:31" hidden="1">
      <c r="A781" s="1">
        <v>45013</v>
      </c>
      <c r="B781" s="16">
        <v>0.52083333333333337</v>
      </c>
      <c r="C781">
        <v>113186</v>
      </c>
      <c r="D781" t="s">
        <v>101</v>
      </c>
      <c r="E781" s="4" t="s">
        <v>4327</v>
      </c>
      <c r="F781" t="s">
        <v>4328</v>
      </c>
      <c r="G781" s="138" t="s">
        <v>70</v>
      </c>
      <c r="H781" t="s">
        <v>4329</v>
      </c>
      <c r="I781" t="s">
        <v>4383</v>
      </c>
      <c r="J781" t="s">
        <v>310</v>
      </c>
      <c r="K781" t="s">
        <v>119</v>
      </c>
      <c r="L781" t="s">
        <v>20218</v>
      </c>
      <c r="M781" s="1">
        <v>45013</v>
      </c>
      <c r="N781" s="69">
        <v>0.52984953703703697</v>
      </c>
      <c r="P781" s="17">
        <v>2021</v>
      </c>
      <c r="Q781" s="1">
        <v>45700</v>
      </c>
      <c r="R781" s="1">
        <v>45013</v>
      </c>
      <c r="S781" s="1" t="s">
        <v>4384</v>
      </c>
      <c r="T781" s="1"/>
      <c r="U781" s="156"/>
      <c r="V781" s="156"/>
      <c r="W781" s="156"/>
      <c r="X781" s="1" t="s">
        <v>21101</v>
      </c>
      <c r="AB781">
        <v>0</v>
      </c>
      <c r="AC781" s="1">
        <v>0</v>
      </c>
      <c r="AD781">
        <v>0</v>
      </c>
      <c r="AE781" s="1">
        <v>45013</v>
      </c>
    </row>
    <row r="782" spans="1:31" hidden="1">
      <c r="A782" s="1">
        <v>45013</v>
      </c>
      <c r="B782" s="16">
        <v>0.54166666666666663</v>
      </c>
      <c r="C782">
        <v>113152</v>
      </c>
      <c r="D782" t="s">
        <v>99</v>
      </c>
      <c r="E782" s="4" t="s">
        <v>20209</v>
      </c>
      <c r="F782" t="s">
        <v>3730</v>
      </c>
      <c r="G782" s="138" t="s">
        <v>70</v>
      </c>
      <c r="H782" t="s">
        <v>20210</v>
      </c>
      <c r="I782" t="s">
        <v>4383</v>
      </c>
      <c r="J782" t="s">
        <v>231</v>
      </c>
      <c r="K782" t="s">
        <v>119</v>
      </c>
      <c r="L782" t="s">
        <v>20219</v>
      </c>
      <c r="M782" s="1">
        <v>45013</v>
      </c>
      <c r="N782" s="69">
        <v>0.54593749999999996</v>
      </c>
      <c r="P782" s="17">
        <v>2022</v>
      </c>
      <c r="Q782" s="1">
        <v>8250</v>
      </c>
      <c r="R782" s="1">
        <v>45013</v>
      </c>
      <c r="S782" s="1" t="s">
        <v>4384</v>
      </c>
      <c r="T782" s="1"/>
      <c r="U782" s="156"/>
      <c r="V782" s="156"/>
      <c r="W782" s="156" t="s">
        <v>45</v>
      </c>
      <c r="X782" s="1" t="s">
        <v>21101</v>
      </c>
      <c r="AB782">
        <v>0</v>
      </c>
      <c r="AC782" s="1">
        <v>0</v>
      </c>
      <c r="AD782">
        <v>0</v>
      </c>
      <c r="AE782" s="1">
        <v>45013</v>
      </c>
    </row>
    <row r="783" spans="1:31" hidden="1">
      <c r="A783" s="1">
        <v>45013</v>
      </c>
      <c r="B783" s="16">
        <v>0.54166666666666663</v>
      </c>
      <c r="C783">
        <v>113165</v>
      </c>
      <c r="D783" t="s">
        <v>101</v>
      </c>
      <c r="E783" s="4" t="s">
        <v>20220</v>
      </c>
      <c r="F783" t="s">
        <v>20221</v>
      </c>
      <c r="G783" s="138" t="s">
        <v>71</v>
      </c>
      <c r="H783" t="s">
        <v>20222</v>
      </c>
      <c r="I783" t="s">
        <v>4383</v>
      </c>
      <c r="J783" t="s">
        <v>517</v>
      </c>
      <c r="K783" t="s">
        <v>118</v>
      </c>
      <c r="M783" s="1"/>
      <c r="N783" s="69"/>
      <c r="O783">
        <v>113225</v>
      </c>
      <c r="P783" s="17">
        <v>2006</v>
      </c>
      <c r="Q783" s="1">
        <v>139217</v>
      </c>
      <c r="R783" s="1">
        <v>44608</v>
      </c>
      <c r="S783" s="1" t="s">
        <v>4384</v>
      </c>
      <c r="T783" s="1"/>
      <c r="U783" s="156"/>
      <c r="V783" s="156"/>
      <c r="W783" s="156"/>
      <c r="X783" s="1" t="s">
        <v>21101</v>
      </c>
      <c r="AB783">
        <v>0</v>
      </c>
      <c r="AC783" s="1">
        <v>0</v>
      </c>
      <c r="AD783">
        <v>0</v>
      </c>
      <c r="AE783" s="1">
        <v>45013</v>
      </c>
    </row>
    <row r="784" spans="1:31" hidden="1">
      <c r="A784" s="1">
        <v>45013</v>
      </c>
      <c r="B784" s="16">
        <v>0.5625</v>
      </c>
      <c r="C784">
        <v>113153</v>
      </c>
      <c r="D784" t="s">
        <v>97</v>
      </c>
      <c r="E784" s="4" t="s">
        <v>20223</v>
      </c>
      <c r="F784" t="s">
        <v>20224</v>
      </c>
      <c r="G784" s="138" t="s">
        <v>70</v>
      </c>
      <c r="H784" t="s">
        <v>20225</v>
      </c>
      <c r="I784" t="s">
        <v>4383</v>
      </c>
      <c r="J784" t="s">
        <v>459</v>
      </c>
      <c r="K784" t="s">
        <v>119</v>
      </c>
      <c r="L784" t="s">
        <v>20226</v>
      </c>
      <c r="M784" s="1">
        <v>45013</v>
      </c>
      <c r="N784" s="69">
        <v>0.56016203703703704</v>
      </c>
      <c r="P784" s="17">
        <v>2022</v>
      </c>
      <c r="Q784" s="1">
        <v>14368</v>
      </c>
      <c r="R784" s="1">
        <v>45013</v>
      </c>
      <c r="S784" s="1" t="s">
        <v>4384</v>
      </c>
      <c r="T784" s="1"/>
      <c r="U784" s="156"/>
      <c r="V784" s="156"/>
      <c r="W784" s="156" t="s">
        <v>45</v>
      </c>
      <c r="X784" s="1" t="s">
        <v>21101</v>
      </c>
      <c r="AB784">
        <v>0</v>
      </c>
      <c r="AC784" s="1">
        <v>0</v>
      </c>
      <c r="AD784">
        <v>0</v>
      </c>
      <c r="AE784" s="1">
        <v>45013</v>
      </c>
    </row>
    <row r="785" spans="1:31" hidden="1">
      <c r="A785" s="1">
        <v>45013</v>
      </c>
      <c r="B785" s="16">
        <v>0.58333333333333337</v>
      </c>
      <c r="C785">
        <v>113160</v>
      </c>
      <c r="D785" t="s">
        <v>99</v>
      </c>
      <c r="E785" s="4" t="s">
        <v>20227</v>
      </c>
      <c r="F785" t="s">
        <v>20228</v>
      </c>
      <c r="G785" s="138" t="s">
        <v>70</v>
      </c>
      <c r="H785" t="s">
        <v>344</v>
      </c>
      <c r="I785" t="s">
        <v>4383</v>
      </c>
      <c r="J785" t="s">
        <v>251</v>
      </c>
      <c r="K785" t="s">
        <v>119</v>
      </c>
      <c r="L785" t="s">
        <v>20229</v>
      </c>
      <c r="M785" s="1">
        <v>45013</v>
      </c>
      <c r="N785" s="69">
        <v>0.58641203703703704</v>
      </c>
      <c r="P785" s="17">
        <v>2020</v>
      </c>
      <c r="Q785" s="1">
        <v>150240</v>
      </c>
      <c r="R785" s="1">
        <v>45013</v>
      </c>
      <c r="S785" s="1" t="s">
        <v>4384</v>
      </c>
      <c r="T785" s="1"/>
      <c r="U785" s="156"/>
      <c r="V785" s="156"/>
      <c r="W785" s="156"/>
      <c r="X785" s="1" t="s">
        <v>21101</v>
      </c>
      <c r="AB785">
        <v>0</v>
      </c>
      <c r="AC785" s="1">
        <v>0</v>
      </c>
      <c r="AD785">
        <v>0</v>
      </c>
      <c r="AE785" s="1">
        <v>45013</v>
      </c>
    </row>
    <row r="786" spans="1:31" hidden="1">
      <c r="A786" s="1">
        <v>45013</v>
      </c>
      <c r="B786" s="16">
        <v>0.60416666666666663</v>
      </c>
      <c r="C786">
        <v>113161</v>
      </c>
      <c r="D786" t="s">
        <v>99</v>
      </c>
      <c r="E786" s="4" t="s">
        <v>20230</v>
      </c>
      <c r="F786" t="s">
        <v>3730</v>
      </c>
      <c r="G786" s="138" t="s">
        <v>70</v>
      </c>
      <c r="H786" t="s">
        <v>20231</v>
      </c>
      <c r="I786" t="s">
        <v>4383</v>
      </c>
      <c r="J786" t="s">
        <v>459</v>
      </c>
      <c r="K786" t="s">
        <v>120</v>
      </c>
      <c r="L786" t="s">
        <v>20232</v>
      </c>
      <c r="M786" s="1">
        <v>45013</v>
      </c>
      <c r="N786" s="69">
        <v>0.60671296296296295</v>
      </c>
      <c r="P786" s="17">
        <v>2022</v>
      </c>
      <c r="Q786" s="1">
        <v>15163</v>
      </c>
      <c r="R786" s="1">
        <v>45013</v>
      </c>
      <c r="S786" s="1" t="s">
        <v>4384</v>
      </c>
      <c r="T786" s="1"/>
      <c r="U786" s="156"/>
      <c r="V786" s="156"/>
      <c r="W786" s="156"/>
      <c r="X786" s="1" t="s">
        <v>21101</v>
      </c>
      <c r="AB786">
        <v>0</v>
      </c>
      <c r="AC786" s="1">
        <v>0</v>
      </c>
      <c r="AD786">
        <v>0</v>
      </c>
      <c r="AE786" s="1">
        <v>45013</v>
      </c>
    </row>
    <row r="787" spans="1:31" hidden="1">
      <c r="A787" s="1">
        <v>45013</v>
      </c>
      <c r="B787" s="16">
        <v>0.625</v>
      </c>
      <c r="C787">
        <v>113073</v>
      </c>
      <c r="D787" t="s">
        <v>99</v>
      </c>
      <c r="E787" s="4" t="s">
        <v>20233</v>
      </c>
      <c r="F787" t="s">
        <v>20234</v>
      </c>
      <c r="G787" s="138" t="s">
        <v>71</v>
      </c>
      <c r="H787" t="s">
        <v>20235</v>
      </c>
      <c r="I787" t="s">
        <v>4383</v>
      </c>
      <c r="J787" t="s">
        <v>231</v>
      </c>
      <c r="K787" t="s">
        <v>120</v>
      </c>
      <c r="M787" s="1"/>
      <c r="N787" s="69"/>
      <c r="O787">
        <v>113185</v>
      </c>
      <c r="P787" s="17">
        <v>2021</v>
      </c>
      <c r="Q787" s="1">
        <v>59718</v>
      </c>
      <c r="R787" s="1">
        <v>44924</v>
      </c>
      <c r="S787" s="1" t="s">
        <v>4384</v>
      </c>
      <c r="T787" s="1"/>
      <c r="U787" s="156"/>
      <c r="V787" s="156"/>
      <c r="W787" s="156" t="s">
        <v>45</v>
      </c>
      <c r="X787" s="1" t="s">
        <v>21101</v>
      </c>
      <c r="AB787" t="s">
        <v>19950</v>
      </c>
      <c r="AC787" s="1">
        <v>45013</v>
      </c>
      <c r="AD787" t="s">
        <v>21085</v>
      </c>
      <c r="AE787" s="1">
        <v>4</v>
      </c>
    </row>
    <row r="788" spans="1:31" hidden="1">
      <c r="A788" s="1">
        <v>45013</v>
      </c>
      <c r="B788" s="16">
        <v>0.625</v>
      </c>
      <c r="C788">
        <v>113179</v>
      </c>
      <c r="D788" t="s">
        <v>97</v>
      </c>
      <c r="E788" s="4" t="s">
        <v>20236</v>
      </c>
      <c r="F788" t="s">
        <v>20237</v>
      </c>
      <c r="G788" s="138" t="s">
        <v>70</v>
      </c>
      <c r="H788" t="s">
        <v>20238</v>
      </c>
      <c r="I788" t="s">
        <v>4383</v>
      </c>
      <c r="J788" t="s">
        <v>359</v>
      </c>
      <c r="K788" t="s">
        <v>118</v>
      </c>
      <c r="L788" t="s">
        <v>20239</v>
      </c>
      <c r="M788" s="1">
        <v>45013</v>
      </c>
      <c r="N788" s="69">
        <v>0.63306712962962963</v>
      </c>
      <c r="P788" s="17">
        <v>2018</v>
      </c>
      <c r="Q788" s="1">
        <v>40026</v>
      </c>
      <c r="R788" s="1">
        <v>45013</v>
      </c>
      <c r="S788" s="1" t="s">
        <v>4384</v>
      </c>
      <c r="T788" s="1"/>
      <c r="U788" s="156"/>
      <c r="V788" s="156"/>
      <c r="W788" s="156" t="s">
        <v>45</v>
      </c>
      <c r="X788" s="1" t="s">
        <v>21101</v>
      </c>
      <c r="AB788">
        <v>0</v>
      </c>
      <c r="AC788" s="1">
        <v>0</v>
      </c>
      <c r="AD788">
        <v>0</v>
      </c>
      <c r="AE788" s="1">
        <v>45013</v>
      </c>
    </row>
    <row r="789" spans="1:31" hidden="1">
      <c r="A789" s="1">
        <v>45014</v>
      </c>
      <c r="B789" s="16">
        <v>0.3125</v>
      </c>
      <c r="C789">
        <v>113130</v>
      </c>
      <c r="D789" t="s">
        <v>101</v>
      </c>
      <c r="E789" s="4" t="s">
        <v>3836</v>
      </c>
      <c r="F789" t="s">
        <v>3837</v>
      </c>
      <c r="G789" s="138" t="s">
        <v>71</v>
      </c>
      <c r="H789" t="s">
        <v>3838</v>
      </c>
      <c r="I789" t="s">
        <v>4383</v>
      </c>
      <c r="J789" t="s">
        <v>251</v>
      </c>
      <c r="K789" t="s">
        <v>120</v>
      </c>
      <c r="M789" s="1"/>
      <c r="N789" s="69"/>
      <c r="O789">
        <v>113220</v>
      </c>
      <c r="P789" s="17">
        <v>2021</v>
      </c>
      <c r="Q789" s="1">
        <v>7793</v>
      </c>
      <c r="R789" s="1">
        <v>44827</v>
      </c>
      <c r="S789" s="1" t="s">
        <v>4384</v>
      </c>
      <c r="T789" s="1"/>
      <c r="U789" s="156"/>
      <c r="V789" s="156"/>
      <c r="W789" s="156"/>
      <c r="X789" s="1" t="s">
        <v>21095</v>
      </c>
      <c r="AB789" t="e">
        <v>#N/A</v>
      </c>
      <c r="AC789" s="1" t="e">
        <v>#N/A</v>
      </c>
      <c r="AD789" t="e">
        <v>#N/A</v>
      </c>
      <c r="AE789" s="1" t="e">
        <v>#N/A</v>
      </c>
    </row>
    <row r="790" spans="1:31" hidden="1">
      <c r="A790" s="1">
        <v>45014</v>
      </c>
      <c r="B790" s="16">
        <v>0.33333333333333331</v>
      </c>
      <c r="C790">
        <v>113148</v>
      </c>
      <c r="D790" t="s">
        <v>99</v>
      </c>
      <c r="E790" s="4" t="s">
        <v>20290</v>
      </c>
      <c r="F790" t="s">
        <v>20401</v>
      </c>
      <c r="G790" s="138" t="s">
        <v>70</v>
      </c>
      <c r="H790" t="s">
        <v>20402</v>
      </c>
      <c r="I790" t="s">
        <v>4383</v>
      </c>
      <c r="J790" t="s">
        <v>244</v>
      </c>
      <c r="K790" t="s">
        <v>118</v>
      </c>
      <c r="L790" t="s">
        <v>20669</v>
      </c>
      <c r="M790" s="1">
        <v>45014</v>
      </c>
      <c r="N790" s="69">
        <v>0.34229166666666666</v>
      </c>
      <c r="P790" s="17">
        <v>2016</v>
      </c>
      <c r="Q790" s="1">
        <v>67563</v>
      </c>
      <c r="R790" s="1">
        <v>45014</v>
      </c>
      <c r="S790" s="1" t="s">
        <v>4384</v>
      </c>
      <c r="T790" s="1"/>
      <c r="U790" s="156"/>
      <c r="V790" s="156"/>
      <c r="W790" s="156" t="s">
        <v>45</v>
      </c>
      <c r="X790" s="1" t="s">
        <v>21095</v>
      </c>
      <c r="AB790">
        <v>0</v>
      </c>
      <c r="AC790" s="1">
        <v>0</v>
      </c>
      <c r="AD790">
        <v>0</v>
      </c>
      <c r="AE790" s="1">
        <v>45014</v>
      </c>
    </row>
    <row r="791" spans="1:31" hidden="1">
      <c r="A791" s="1">
        <v>45014</v>
      </c>
      <c r="B791" s="16">
        <v>0.33333333333333331</v>
      </c>
      <c r="C791">
        <v>113154</v>
      </c>
      <c r="D791" t="s">
        <v>97</v>
      </c>
      <c r="E791" s="4" t="s">
        <v>20291</v>
      </c>
      <c r="F791" t="s">
        <v>20403</v>
      </c>
      <c r="G791" s="138" t="s">
        <v>70</v>
      </c>
      <c r="H791" t="s">
        <v>20404</v>
      </c>
      <c r="I791" t="s">
        <v>4448</v>
      </c>
      <c r="J791" t="s">
        <v>20885</v>
      </c>
      <c r="K791" t="s">
        <v>119</v>
      </c>
      <c r="L791" t="s">
        <v>20672</v>
      </c>
      <c r="M791" s="1">
        <v>45014</v>
      </c>
      <c r="N791" s="69">
        <v>0.34324074074074074</v>
      </c>
      <c r="P791" s="17">
        <v>2022</v>
      </c>
      <c r="Q791" s="1">
        <v>29920</v>
      </c>
      <c r="R791" s="1">
        <v>45014</v>
      </c>
      <c r="S791" s="1" t="s">
        <v>4384</v>
      </c>
      <c r="T791" s="1"/>
      <c r="U791" s="156"/>
      <c r="V791" s="156"/>
      <c r="W791" s="156"/>
      <c r="X791" s="1" t="s">
        <v>21095</v>
      </c>
      <c r="AB791">
        <v>0</v>
      </c>
      <c r="AC791" s="1">
        <v>0</v>
      </c>
      <c r="AD791">
        <v>0</v>
      </c>
      <c r="AE791" s="1">
        <v>45014</v>
      </c>
    </row>
    <row r="792" spans="1:31" hidden="1">
      <c r="A792" s="1">
        <v>45014</v>
      </c>
      <c r="B792" s="16">
        <v>0.33333333333333331</v>
      </c>
      <c r="C792">
        <v>113194</v>
      </c>
      <c r="D792" t="s">
        <v>97</v>
      </c>
      <c r="E792" s="4" t="s">
        <v>20292</v>
      </c>
      <c r="F792" t="s">
        <v>3730</v>
      </c>
      <c r="G792" s="138" t="s">
        <v>69</v>
      </c>
      <c r="H792" t="s">
        <v>20405</v>
      </c>
      <c r="I792" t="s">
        <v>4383</v>
      </c>
      <c r="J792" t="s">
        <v>274</v>
      </c>
      <c r="K792" t="s">
        <v>120</v>
      </c>
      <c r="L792" t="s">
        <v>20676</v>
      </c>
      <c r="M792" s="1">
        <v>45014</v>
      </c>
      <c r="N792" s="69">
        <v>0.34616898148148145</v>
      </c>
      <c r="P792" s="17">
        <v>2023</v>
      </c>
      <c r="Q792" s="1">
        <v>9172</v>
      </c>
      <c r="R792" s="1">
        <v>45014</v>
      </c>
      <c r="S792" s="1" t="s">
        <v>4384</v>
      </c>
      <c r="T792" s="1"/>
      <c r="U792" s="156"/>
      <c r="V792" s="156"/>
      <c r="W792" s="156"/>
      <c r="X792" s="1" t="s">
        <v>21095</v>
      </c>
      <c r="AB792">
        <v>0</v>
      </c>
      <c r="AC792" s="1">
        <v>0</v>
      </c>
      <c r="AD792">
        <v>0</v>
      </c>
      <c r="AE792" s="1">
        <v>45014</v>
      </c>
    </row>
    <row r="793" spans="1:31" hidden="1">
      <c r="A793" s="1">
        <v>45014</v>
      </c>
      <c r="B793" s="16">
        <v>0.34375</v>
      </c>
      <c r="C793">
        <v>113177</v>
      </c>
      <c r="D793" t="s">
        <v>97</v>
      </c>
      <c r="E793" s="4" t="s">
        <v>20293</v>
      </c>
      <c r="F793" t="s">
        <v>20406</v>
      </c>
      <c r="G793" s="138" t="s">
        <v>70</v>
      </c>
      <c r="H793" t="s">
        <v>20407</v>
      </c>
      <c r="I793" t="s">
        <v>4383</v>
      </c>
      <c r="J793" t="s">
        <v>310</v>
      </c>
      <c r="K793" t="s">
        <v>120</v>
      </c>
      <c r="L793" t="s">
        <v>20886</v>
      </c>
      <c r="M793" s="1">
        <v>45014</v>
      </c>
      <c r="N793" s="69">
        <v>0.33945601851851853</v>
      </c>
      <c r="P793" s="17">
        <v>2009</v>
      </c>
      <c r="Q793" s="1">
        <v>93259</v>
      </c>
      <c r="R793" s="1">
        <v>45014</v>
      </c>
      <c r="S793" s="1" t="s">
        <v>4384</v>
      </c>
      <c r="T793" s="1"/>
      <c r="U793" s="156"/>
      <c r="V793" s="156"/>
      <c r="W793" s="156"/>
      <c r="X793" s="1" t="s">
        <v>21095</v>
      </c>
      <c r="AB793">
        <v>0</v>
      </c>
      <c r="AC793" s="1">
        <v>0</v>
      </c>
      <c r="AD793">
        <v>0</v>
      </c>
      <c r="AE793" s="1">
        <v>45014</v>
      </c>
    </row>
    <row r="794" spans="1:31" hidden="1">
      <c r="A794" s="1">
        <v>45014</v>
      </c>
      <c r="B794" s="16">
        <v>0.34375</v>
      </c>
      <c r="C794">
        <v>113207</v>
      </c>
      <c r="D794" t="s">
        <v>99</v>
      </c>
      <c r="E794" s="4" t="s">
        <v>2496</v>
      </c>
      <c r="F794" t="s">
        <v>2501</v>
      </c>
      <c r="G794" s="138" t="s">
        <v>70</v>
      </c>
      <c r="H794" t="s">
        <v>20408</v>
      </c>
      <c r="I794" t="s">
        <v>20887</v>
      </c>
      <c r="J794" t="s">
        <v>517</v>
      </c>
      <c r="K794" t="s">
        <v>119</v>
      </c>
      <c r="L794" t="s">
        <v>20888</v>
      </c>
      <c r="M794" s="1">
        <v>45014</v>
      </c>
      <c r="N794" s="69">
        <v>0.35332175925925924</v>
      </c>
      <c r="P794" s="17">
        <v>2015</v>
      </c>
      <c r="Q794" s="1">
        <v>477439</v>
      </c>
      <c r="R794" s="1">
        <v>45014</v>
      </c>
      <c r="S794" s="1" t="s">
        <v>4384</v>
      </c>
      <c r="T794" s="1"/>
      <c r="U794" s="156"/>
      <c r="V794" s="156"/>
      <c r="W794" s="156"/>
      <c r="X794" s="1" t="s">
        <v>21095</v>
      </c>
      <c r="AB794">
        <v>0</v>
      </c>
      <c r="AC794" s="1">
        <v>0</v>
      </c>
      <c r="AD794">
        <v>0</v>
      </c>
      <c r="AE794" s="1">
        <v>45014</v>
      </c>
    </row>
    <row r="795" spans="1:31" hidden="1">
      <c r="A795" s="1">
        <v>45014</v>
      </c>
      <c r="B795" s="16">
        <v>0.34375</v>
      </c>
      <c r="C795">
        <v>113214</v>
      </c>
      <c r="D795" t="s">
        <v>101</v>
      </c>
      <c r="E795" s="4" t="s">
        <v>20295</v>
      </c>
      <c r="F795" t="s">
        <v>20409</v>
      </c>
      <c r="G795" s="138" t="s">
        <v>69</v>
      </c>
      <c r="H795" t="s">
        <v>20682</v>
      </c>
      <c r="I795" t="s">
        <v>4383</v>
      </c>
      <c r="J795" t="s">
        <v>244</v>
      </c>
      <c r="K795" t="s">
        <v>118</v>
      </c>
      <c r="L795" t="s">
        <v>20680</v>
      </c>
      <c r="M795" s="1">
        <v>45014</v>
      </c>
      <c r="N795" s="69">
        <v>0.3619560185185185</v>
      </c>
      <c r="P795" s="17">
        <v>2011</v>
      </c>
      <c r="Q795" s="1">
        <v>186263</v>
      </c>
      <c r="R795" s="1">
        <v>45014</v>
      </c>
      <c r="S795" s="1" t="s">
        <v>4384</v>
      </c>
      <c r="T795" s="1"/>
      <c r="U795" s="156"/>
      <c r="V795" s="156"/>
      <c r="W795" s="156"/>
      <c r="X795" s="1" t="s">
        <v>21095</v>
      </c>
      <c r="AB795">
        <v>0</v>
      </c>
      <c r="AC795" s="1">
        <v>0</v>
      </c>
      <c r="AD795">
        <v>0</v>
      </c>
      <c r="AE795" s="1">
        <v>45014</v>
      </c>
    </row>
    <row r="796" spans="1:31" hidden="1">
      <c r="A796" s="1">
        <v>45014</v>
      </c>
      <c r="B796" s="16">
        <v>0.35416666666666669</v>
      </c>
      <c r="C796">
        <v>112898</v>
      </c>
      <c r="D796" t="s">
        <v>97</v>
      </c>
      <c r="E796" s="4" t="s">
        <v>20783</v>
      </c>
      <c r="F796" t="s">
        <v>20838</v>
      </c>
      <c r="G796" s="138" t="s">
        <v>75</v>
      </c>
      <c r="H796" t="s">
        <v>20889</v>
      </c>
      <c r="I796" t="s">
        <v>20890</v>
      </c>
      <c r="J796" t="s">
        <v>20891</v>
      </c>
      <c r="K796" t="s">
        <v>119</v>
      </c>
      <c r="M796" s="1"/>
      <c r="N796" s="69"/>
      <c r="P796" s="17">
        <v>2021</v>
      </c>
      <c r="Q796" s="1">
        <v>27995</v>
      </c>
      <c r="R796" s="1">
        <v>45016</v>
      </c>
      <c r="S796" s="1" t="s">
        <v>4384</v>
      </c>
      <c r="T796" s="1"/>
      <c r="U796" s="156"/>
      <c r="V796" s="156"/>
      <c r="W796" s="156"/>
      <c r="X796" s="1" t="s">
        <v>21095</v>
      </c>
      <c r="AB796" t="e">
        <v>#N/A</v>
      </c>
      <c r="AC796" s="1" t="e">
        <v>#N/A</v>
      </c>
      <c r="AD796" t="e">
        <v>#N/A</v>
      </c>
      <c r="AE796" s="1" t="e">
        <v>#N/A</v>
      </c>
    </row>
    <row r="797" spans="1:31" hidden="1">
      <c r="A797" s="1">
        <v>45014</v>
      </c>
      <c r="B797" s="16">
        <v>0.35416666666666669</v>
      </c>
      <c r="C797">
        <v>113144</v>
      </c>
      <c r="D797" t="s">
        <v>99</v>
      </c>
      <c r="E797" s="4" t="s">
        <v>4041</v>
      </c>
      <c r="F797" t="s">
        <v>4042</v>
      </c>
      <c r="G797" s="138" t="s">
        <v>69</v>
      </c>
      <c r="H797" t="s">
        <v>4043</v>
      </c>
      <c r="I797" t="s">
        <v>4383</v>
      </c>
      <c r="J797" t="s">
        <v>231</v>
      </c>
      <c r="K797" t="s">
        <v>118</v>
      </c>
      <c r="L797" t="s">
        <v>20892</v>
      </c>
      <c r="M797" s="1">
        <v>45014</v>
      </c>
      <c r="N797" s="69">
        <v>0.37082175925925925</v>
      </c>
      <c r="P797" s="17">
        <v>2019</v>
      </c>
      <c r="Q797" s="1">
        <v>81286</v>
      </c>
      <c r="R797" s="1">
        <v>45014</v>
      </c>
      <c r="S797" s="1" t="s">
        <v>4384</v>
      </c>
      <c r="T797" s="1"/>
      <c r="U797" s="156"/>
      <c r="V797" s="156"/>
      <c r="W797" s="156"/>
      <c r="X797" s="1" t="s">
        <v>21095</v>
      </c>
      <c r="AB797">
        <v>0</v>
      </c>
      <c r="AC797" s="1">
        <v>0</v>
      </c>
      <c r="AD797">
        <v>0</v>
      </c>
      <c r="AE797" s="1">
        <v>45014</v>
      </c>
    </row>
    <row r="798" spans="1:31" hidden="1">
      <c r="A798" s="1">
        <v>45014</v>
      </c>
      <c r="B798" s="16">
        <v>0.36458333333333331</v>
      </c>
      <c r="C798">
        <v>113150</v>
      </c>
      <c r="D798" t="s">
        <v>101</v>
      </c>
      <c r="E798" s="4" t="s">
        <v>20297</v>
      </c>
      <c r="F798" t="s">
        <v>20411</v>
      </c>
      <c r="G798" s="138" t="s">
        <v>70</v>
      </c>
      <c r="H798" t="s">
        <v>20412</v>
      </c>
      <c r="I798" t="s">
        <v>4383</v>
      </c>
      <c r="J798" t="s">
        <v>215</v>
      </c>
      <c r="K798" t="s">
        <v>120</v>
      </c>
      <c r="L798" t="s">
        <v>20687</v>
      </c>
      <c r="M798" s="1">
        <v>45014</v>
      </c>
      <c r="N798" s="69">
        <v>0.37274305555555554</v>
      </c>
      <c r="P798" s="17">
        <v>2017</v>
      </c>
      <c r="Q798" s="1">
        <v>60066</v>
      </c>
      <c r="R798" s="1">
        <v>45014</v>
      </c>
      <c r="S798" s="1" t="s">
        <v>4384</v>
      </c>
      <c r="T798" s="1"/>
      <c r="U798" s="156"/>
      <c r="V798" s="156"/>
      <c r="W798" s="156"/>
      <c r="X798" s="1" t="s">
        <v>21095</v>
      </c>
      <c r="AB798">
        <v>0</v>
      </c>
      <c r="AC798" s="1">
        <v>0</v>
      </c>
      <c r="AD798">
        <v>0</v>
      </c>
      <c r="AE798" s="1">
        <v>45014</v>
      </c>
    </row>
    <row r="799" spans="1:31" hidden="1">
      <c r="A799" s="1">
        <v>45014</v>
      </c>
      <c r="B799" s="16">
        <v>0.36458333333333331</v>
      </c>
      <c r="C799">
        <v>113202</v>
      </c>
      <c r="D799" t="s">
        <v>97</v>
      </c>
      <c r="E799" s="4" t="s">
        <v>20298</v>
      </c>
      <c r="F799" t="s">
        <v>20413</v>
      </c>
      <c r="G799" s="138" t="s">
        <v>69</v>
      </c>
      <c r="H799" t="s">
        <v>20414</v>
      </c>
      <c r="I799" t="s">
        <v>4383</v>
      </c>
      <c r="J799" t="s">
        <v>367</v>
      </c>
      <c r="K799" t="s">
        <v>118</v>
      </c>
      <c r="L799" t="s">
        <v>20739</v>
      </c>
      <c r="M799" s="1">
        <v>45014</v>
      </c>
      <c r="N799" s="69">
        <v>0.37894675925925925</v>
      </c>
      <c r="P799" s="17">
        <v>2016</v>
      </c>
      <c r="Q799" s="1">
        <v>104619</v>
      </c>
      <c r="R799" s="1">
        <v>45014</v>
      </c>
      <c r="S799" s="1" t="s">
        <v>4384</v>
      </c>
      <c r="T799" s="1"/>
      <c r="U799" s="156"/>
      <c r="V799" s="156"/>
      <c r="W799" s="156"/>
      <c r="X799" s="1" t="s">
        <v>21095</v>
      </c>
      <c r="AB799">
        <v>0</v>
      </c>
      <c r="AC799" s="1">
        <v>0</v>
      </c>
      <c r="AD799">
        <v>0</v>
      </c>
      <c r="AE799" s="1">
        <v>45014</v>
      </c>
    </row>
    <row r="800" spans="1:31" hidden="1">
      <c r="A800" s="1">
        <v>45014</v>
      </c>
      <c r="B800" s="16">
        <v>0.36458333333333331</v>
      </c>
      <c r="C800">
        <v>113210</v>
      </c>
      <c r="D800" t="s">
        <v>97</v>
      </c>
      <c r="E800" s="4" t="s">
        <v>20299</v>
      </c>
      <c r="F800" t="s">
        <v>20415</v>
      </c>
      <c r="G800" s="138" t="s">
        <v>70</v>
      </c>
      <c r="H800" t="s">
        <v>230</v>
      </c>
      <c r="I800" t="s">
        <v>4383</v>
      </c>
      <c r="J800" t="s">
        <v>231</v>
      </c>
      <c r="K800" t="s">
        <v>119</v>
      </c>
      <c r="L800" t="s">
        <v>20684</v>
      </c>
      <c r="M800" s="1">
        <v>45014</v>
      </c>
      <c r="N800" s="69">
        <v>0.36600694444444443</v>
      </c>
      <c r="P800" s="17">
        <v>2019</v>
      </c>
      <c r="Q800" s="1">
        <v>50038</v>
      </c>
      <c r="R800" s="1">
        <v>45014</v>
      </c>
      <c r="S800" s="1" t="s">
        <v>4384</v>
      </c>
      <c r="T800" s="1"/>
      <c r="U800" s="156"/>
      <c r="V800" s="156"/>
      <c r="W800" s="156"/>
      <c r="X800" s="1" t="s">
        <v>21095</v>
      </c>
      <c r="AB800">
        <v>0</v>
      </c>
      <c r="AC800" s="1">
        <v>0</v>
      </c>
      <c r="AD800">
        <v>0</v>
      </c>
      <c r="AE800" s="1">
        <v>45014</v>
      </c>
    </row>
    <row r="801" spans="1:31" hidden="1">
      <c r="A801" s="1">
        <v>45014</v>
      </c>
      <c r="B801" s="16">
        <v>0.375</v>
      </c>
      <c r="C801">
        <v>112948</v>
      </c>
      <c r="D801" t="s">
        <v>103</v>
      </c>
      <c r="E801" s="4" t="s">
        <v>20301</v>
      </c>
      <c r="F801" t="s">
        <v>20416</v>
      </c>
      <c r="G801" s="138" t="s">
        <v>69</v>
      </c>
      <c r="H801" t="s">
        <v>20417</v>
      </c>
      <c r="I801" t="s">
        <v>4383</v>
      </c>
      <c r="J801" t="s">
        <v>295</v>
      </c>
      <c r="K801" t="s">
        <v>118</v>
      </c>
      <c r="L801" t="s">
        <v>20742</v>
      </c>
      <c r="M801" s="1">
        <v>45014</v>
      </c>
      <c r="N801" s="69">
        <v>0.39179398148148148</v>
      </c>
      <c r="P801" s="17">
        <v>2011</v>
      </c>
      <c r="Q801" s="1">
        <v>125765</v>
      </c>
      <c r="R801" s="1">
        <v>45014</v>
      </c>
      <c r="S801" s="1" t="s">
        <v>4384</v>
      </c>
      <c r="T801" s="1"/>
      <c r="U801" s="156"/>
      <c r="V801" s="156"/>
      <c r="W801" s="156"/>
      <c r="X801" s="1" t="s">
        <v>21095</v>
      </c>
      <c r="AB801">
        <v>0</v>
      </c>
      <c r="AC801" s="1">
        <v>0</v>
      </c>
      <c r="AD801">
        <v>0</v>
      </c>
      <c r="AE801" s="1">
        <v>45014</v>
      </c>
    </row>
    <row r="802" spans="1:31" hidden="1">
      <c r="A802" s="1">
        <v>45014</v>
      </c>
      <c r="B802" s="16">
        <v>0.375</v>
      </c>
      <c r="C802">
        <v>113198</v>
      </c>
      <c r="D802" t="s">
        <v>97</v>
      </c>
      <c r="E802" s="4" t="s">
        <v>20893</v>
      </c>
      <c r="F802" t="s">
        <v>20894</v>
      </c>
      <c r="G802" s="138" t="s">
        <v>75</v>
      </c>
      <c r="H802" t="s">
        <v>20421</v>
      </c>
      <c r="I802" t="s">
        <v>4383</v>
      </c>
      <c r="J802" t="s">
        <v>338</v>
      </c>
      <c r="K802" t="s">
        <v>119</v>
      </c>
      <c r="M802" s="1"/>
      <c r="N802" s="69"/>
      <c r="P802" s="17">
        <v>2019</v>
      </c>
      <c r="Q802" s="1">
        <v>170322</v>
      </c>
      <c r="R802" s="1">
        <v>44959</v>
      </c>
      <c r="S802" s="1" t="s">
        <v>4384</v>
      </c>
      <c r="T802" s="1"/>
      <c r="U802" s="156"/>
      <c r="V802" s="156"/>
      <c r="W802" s="156"/>
      <c r="X802" s="1" t="s">
        <v>21095</v>
      </c>
      <c r="AB802" t="e">
        <v>#N/A</v>
      </c>
      <c r="AC802" s="1" t="e">
        <v>#N/A</v>
      </c>
      <c r="AD802" t="e">
        <v>#N/A</v>
      </c>
      <c r="AE802" s="1" t="e">
        <v>#N/A</v>
      </c>
    </row>
    <row r="803" spans="1:31" hidden="1">
      <c r="A803" s="1">
        <v>45014</v>
      </c>
      <c r="B803" s="16">
        <v>0.375</v>
      </c>
      <c r="C803">
        <v>113199</v>
      </c>
      <c r="D803" t="s">
        <v>103</v>
      </c>
      <c r="E803" s="4" t="s">
        <v>20303</v>
      </c>
      <c r="F803" t="s">
        <v>20418</v>
      </c>
      <c r="G803" s="138" t="s">
        <v>70</v>
      </c>
      <c r="H803" t="s">
        <v>20419</v>
      </c>
      <c r="I803" t="s">
        <v>4383</v>
      </c>
      <c r="J803" t="s">
        <v>310</v>
      </c>
      <c r="K803" t="s">
        <v>120</v>
      </c>
      <c r="L803" t="s">
        <v>20895</v>
      </c>
      <c r="M803" s="1">
        <v>45014</v>
      </c>
      <c r="N803" s="69">
        <v>0.38072916666666662</v>
      </c>
      <c r="P803" s="17">
        <v>2023</v>
      </c>
      <c r="Q803" s="1">
        <v>1140</v>
      </c>
      <c r="R803" s="1">
        <v>45014</v>
      </c>
      <c r="S803" s="1" t="s">
        <v>4384</v>
      </c>
      <c r="T803" s="1"/>
      <c r="U803" s="156"/>
      <c r="V803" s="156"/>
      <c r="W803" s="156"/>
      <c r="X803" s="1" t="s">
        <v>21095</v>
      </c>
      <c r="AB803">
        <v>0</v>
      </c>
      <c r="AC803" s="1">
        <v>0</v>
      </c>
      <c r="AD803">
        <v>0</v>
      </c>
      <c r="AE803" s="1">
        <v>45014</v>
      </c>
    </row>
    <row r="804" spans="1:31" hidden="1">
      <c r="A804" s="1">
        <v>45014</v>
      </c>
      <c r="B804" s="16">
        <v>0.375</v>
      </c>
      <c r="C804">
        <v>113224</v>
      </c>
      <c r="D804" t="s">
        <v>97</v>
      </c>
      <c r="E804" s="4" t="s">
        <v>20305</v>
      </c>
      <c r="F804" t="s">
        <v>20420</v>
      </c>
      <c r="G804" s="138" t="s">
        <v>70</v>
      </c>
      <c r="H804" t="s">
        <v>20421</v>
      </c>
      <c r="I804" t="s">
        <v>4383</v>
      </c>
      <c r="J804" t="s">
        <v>338</v>
      </c>
      <c r="K804" t="s">
        <v>119</v>
      </c>
      <c r="L804" t="s">
        <v>20896</v>
      </c>
      <c r="M804" s="1">
        <v>45014</v>
      </c>
      <c r="N804" s="69">
        <v>0.38143518518518515</v>
      </c>
      <c r="P804" s="17">
        <v>2015</v>
      </c>
      <c r="Q804" s="1">
        <v>382955</v>
      </c>
      <c r="R804" s="1">
        <v>45014</v>
      </c>
      <c r="S804" s="1" t="s">
        <v>4384</v>
      </c>
      <c r="T804" s="1"/>
      <c r="U804" s="156"/>
      <c r="V804" s="156"/>
      <c r="W804" s="156"/>
      <c r="X804" s="1" t="s">
        <v>21095</v>
      </c>
      <c r="AB804">
        <v>0</v>
      </c>
      <c r="AC804" s="1">
        <v>0</v>
      </c>
      <c r="AD804">
        <v>0</v>
      </c>
      <c r="AE804" s="1">
        <v>45014</v>
      </c>
    </row>
    <row r="805" spans="1:31" hidden="1">
      <c r="A805" s="1">
        <v>45014</v>
      </c>
      <c r="B805" s="16">
        <v>0.38541666666666669</v>
      </c>
      <c r="C805">
        <v>112949</v>
      </c>
      <c r="D805" t="s">
        <v>103</v>
      </c>
      <c r="E805" s="4" t="s">
        <v>20301</v>
      </c>
      <c r="F805" t="s">
        <v>20416</v>
      </c>
      <c r="G805" s="138" t="s">
        <v>70</v>
      </c>
      <c r="H805" t="s">
        <v>20417</v>
      </c>
      <c r="I805" t="s">
        <v>4383</v>
      </c>
      <c r="J805" t="s">
        <v>295</v>
      </c>
      <c r="K805" t="s">
        <v>118</v>
      </c>
      <c r="L805" t="s">
        <v>20897</v>
      </c>
      <c r="M805" s="1">
        <v>45014</v>
      </c>
      <c r="N805" s="69">
        <v>0.39311342592592591</v>
      </c>
      <c r="P805" s="17">
        <v>2011</v>
      </c>
      <c r="Q805" s="1">
        <v>125765</v>
      </c>
      <c r="R805" s="1">
        <v>45014</v>
      </c>
      <c r="S805" s="1" t="s">
        <v>4384</v>
      </c>
      <c r="T805" s="1"/>
      <c r="U805" s="156"/>
      <c r="V805" s="156"/>
      <c r="W805" s="156"/>
      <c r="X805" s="1" t="s">
        <v>21095</v>
      </c>
      <c r="AB805">
        <v>0</v>
      </c>
      <c r="AC805" s="1">
        <v>0</v>
      </c>
      <c r="AD805">
        <v>0</v>
      </c>
      <c r="AE805" s="1">
        <v>45014</v>
      </c>
    </row>
    <row r="806" spans="1:31" hidden="1">
      <c r="A806" s="1">
        <v>45014</v>
      </c>
      <c r="B806" s="16">
        <v>0.39583333333333331</v>
      </c>
      <c r="C806">
        <v>113131</v>
      </c>
      <c r="D806" t="s">
        <v>103</v>
      </c>
      <c r="E806" s="4" t="s">
        <v>20308</v>
      </c>
      <c r="F806" t="s">
        <v>20422</v>
      </c>
      <c r="G806" s="138" t="s">
        <v>70</v>
      </c>
      <c r="H806" t="s">
        <v>20423</v>
      </c>
      <c r="I806" t="s">
        <v>4383</v>
      </c>
      <c r="J806" t="s">
        <v>244</v>
      </c>
      <c r="K806" t="s">
        <v>120</v>
      </c>
      <c r="M806" s="1"/>
      <c r="N806" s="69"/>
      <c r="P806" s="17">
        <v>2022</v>
      </c>
      <c r="Q806" s="1">
        <v>5919</v>
      </c>
      <c r="R806" s="1">
        <v>44884</v>
      </c>
      <c r="S806" s="1" t="s">
        <v>4384</v>
      </c>
      <c r="T806" s="1"/>
      <c r="U806" s="156"/>
      <c r="V806" s="156"/>
      <c r="W806" s="156"/>
      <c r="X806" s="1" t="s">
        <v>21095</v>
      </c>
      <c r="AB806" t="s">
        <v>19946</v>
      </c>
      <c r="AC806" s="1">
        <v>45014</v>
      </c>
      <c r="AD806" t="s">
        <v>21086</v>
      </c>
      <c r="AE806" s="1">
        <v>2</v>
      </c>
    </row>
    <row r="807" spans="1:31">
      <c r="A807" s="1">
        <v>44988</v>
      </c>
      <c r="B807" s="16">
        <v>0.5625</v>
      </c>
      <c r="C807">
        <v>112233</v>
      </c>
      <c r="D807" t="s">
        <v>103</v>
      </c>
      <c r="E807" s="4" t="s">
        <v>3836</v>
      </c>
      <c r="F807" t="s">
        <v>3837</v>
      </c>
      <c r="G807" s="138" t="s">
        <v>1</v>
      </c>
      <c r="H807" t="s">
        <v>3838</v>
      </c>
      <c r="I807" t="s">
        <v>4383</v>
      </c>
      <c r="J807" t="s">
        <v>251</v>
      </c>
      <c r="K807" t="s">
        <v>119</v>
      </c>
      <c r="M807" s="1"/>
      <c r="N807" s="69"/>
      <c r="P807" s="17">
        <v>2021</v>
      </c>
      <c r="Q807" s="1">
        <v>7793</v>
      </c>
      <c r="R807" s="1">
        <v>44827</v>
      </c>
      <c r="S807" s="1" t="s">
        <v>4384</v>
      </c>
      <c r="T807" s="1"/>
      <c r="U807" s="156"/>
      <c r="V807" s="156"/>
      <c r="W807" s="156"/>
      <c r="X807" s="1" t="s">
        <v>21098</v>
      </c>
      <c r="AB807" t="s">
        <v>89</v>
      </c>
      <c r="AC807" s="1">
        <v>44989</v>
      </c>
      <c r="AD807" t="s">
        <v>21035</v>
      </c>
      <c r="AE807" s="1">
        <v>0</v>
      </c>
    </row>
    <row r="808" spans="1:31" hidden="1">
      <c r="A808" s="1">
        <v>45014</v>
      </c>
      <c r="B808" s="16">
        <v>0.39583333333333331</v>
      </c>
      <c r="C808">
        <v>113176</v>
      </c>
      <c r="D808" t="s">
        <v>103</v>
      </c>
      <c r="E808" s="4" t="s">
        <v>20311</v>
      </c>
      <c r="F808" t="s">
        <v>20426</v>
      </c>
      <c r="G808" s="138" t="s">
        <v>70</v>
      </c>
      <c r="H808" t="s">
        <v>20698</v>
      </c>
      <c r="I808" t="s">
        <v>4383</v>
      </c>
      <c r="J808" t="s">
        <v>251</v>
      </c>
      <c r="K808" t="s">
        <v>119</v>
      </c>
      <c r="L808" t="s">
        <v>20696</v>
      </c>
      <c r="M808" s="1">
        <v>45014</v>
      </c>
      <c r="N808" s="69">
        <v>0.40591435185185182</v>
      </c>
      <c r="P808" s="17">
        <v>2022</v>
      </c>
      <c r="Q808" s="1">
        <v>9214</v>
      </c>
      <c r="R808" s="1">
        <v>45014</v>
      </c>
      <c r="S808" s="1" t="s">
        <v>4384</v>
      </c>
      <c r="T808" s="1"/>
      <c r="U808" s="156"/>
      <c r="V808" s="156"/>
      <c r="W808" s="156"/>
      <c r="X808" s="1" t="s">
        <v>21095</v>
      </c>
      <c r="AB808">
        <v>0</v>
      </c>
      <c r="AC808" s="1">
        <v>0</v>
      </c>
      <c r="AD808">
        <v>0</v>
      </c>
      <c r="AE808" s="1">
        <v>45014</v>
      </c>
    </row>
    <row r="809" spans="1:31" hidden="1">
      <c r="A809" s="1">
        <v>45014</v>
      </c>
      <c r="B809" s="16">
        <v>0.41666666666666669</v>
      </c>
      <c r="C809">
        <v>112964</v>
      </c>
      <c r="D809" t="s">
        <v>101</v>
      </c>
      <c r="E809" s="4" t="s">
        <v>20312</v>
      </c>
      <c r="F809" t="s">
        <v>20428</v>
      </c>
      <c r="G809" s="138" t="s">
        <v>70</v>
      </c>
      <c r="H809" t="s">
        <v>20429</v>
      </c>
      <c r="I809" t="s">
        <v>4383</v>
      </c>
      <c r="J809" t="s">
        <v>459</v>
      </c>
      <c r="K809" t="s">
        <v>119</v>
      </c>
      <c r="L809" t="s">
        <v>20655</v>
      </c>
      <c r="M809" s="1">
        <v>45013</v>
      </c>
      <c r="N809" s="69">
        <v>0.79173611111111108</v>
      </c>
      <c r="P809" s="17">
        <v>2021</v>
      </c>
      <c r="Q809" s="1">
        <v>59424</v>
      </c>
      <c r="R809" s="1">
        <v>45013</v>
      </c>
      <c r="S809" s="1" t="s">
        <v>4384</v>
      </c>
      <c r="T809" s="1"/>
      <c r="U809" s="156" t="s">
        <v>4393</v>
      </c>
      <c r="V809" s="156" t="s">
        <v>64</v>
      </c>
      <c r="W809" s="156" t="s">
        <v>4393</v>
      </c>
      <c r="X809" s="1" t="s">
        <v>21095</v>
      </c>
      <c r="AB809">
        <v>0</v>
      </c>
      <c r="AC809" s="1">
        <v>0</v>
      </c>
      <c r="AD809">
        <v>0</v>
      </c>
      <c r="AE809" s="1">
        <v>45014</v>
      </c>
    </row>
    <row r="810" spans="1:31" hidden="1">
      <c r="A810" s="1">
        <v>45014</v>
      </c>
      <c r="B810" s="16">
        <v>0.41666666666666669</v>
      </c>
      <c r="C810">
        <v>113132</v>
      </c>
      <c r="D810" t="s">
        <v>101</v>
      </c>
      <c r="E810" s="4" t="s">
        <v>20313</v>
      </c>
      <c r="F810" t="s">
        <v>20430</v>
      </c>
      <c r="G810" s="138" t="s">
        <v>70</v>
      </c>
      <c r="H810" t="s">
        <v>20431</v>
      </c>
      <c r="I810" t="s">
        <v>4383</v>
      </c>
      <c r="J810" t="s">
        <v>367</v>
      </c>
      <c r="K810" t="s">
        <v>118</v>
      </c>
      <c r="L810" t="s">
        <v>20701</v>
      </c>
      <c r="M810" s="1">
        <v>45014</v>
      </c>
      <c r="N810" s="69">
        <v>0.41853009259259261</v>
      </c>
      <c r="P810" s="17">
        <v>2014</v>
      </c>
      <c r="Q810" s="1">
        <v>131596</v>
      </c>
      <c r="R810" s="1">
        <v>45014</v>
      </c>
      <c r="S810" s="1" t="s">
        <v>4384</v>
      </c>
      <c r="T810" s="1"/>
      <c r="U810" s="156"/>
      <c r="V810" s="156"/>
      <c r="W810" s="156"/>
      <c r="X810" s="1" t="s">
        <v>21095</v>
      </c>
      <c r="AB810">
        <v>0</v>
      </c>
      <c r="AC810" s="1">
        <v>0</v>
      </c>
      <c r="AD810">
        <v>0</v>
      </c>
      <c r="AE810" s="1">
        <v>45014</v>
      </c>
    </row>
    <row r="811" spans="1:31" hidden="1">
      <c r="A811" s="1">
        <v>45014</v>
      </c>
      <c r="B811" s="16">
        <v>0.41666666666666669</v>
      </c>
      <c r="C811">
        <v>113156</v>
      </c>
      <c r="D811" t="s">
        <v>97</v>
      </c>
      <c r="E811" s="4" t="s">
        <v>20314</v>
      </c>
      <c r="F811" t="s">
        <v>20432</v>
      </c>
      <c r="G811" s="138" t="s">
        <v>70</v>
      </c>
      <c r="H811" t="s">
        <v>20433</v>
      </c>
      <c r="I811" t="s">
        <v>4383</v>
      </c>
      <c r="J811" t="s">
        <v>295</v>
      </c>
      <c r="K811" t="s">
        <v>120</v>
      </c>
      <c r="L811" t="s">
        <v>20704</v>
      </c>
      <c r="M811" s="1">
        <v>45014</v>
      </c>
      <c r="N811" s="69">
        <v>0.4246180555555556</v>
      </c>
      <c r="P811" s="17">
        <v>2016</v>
      </c>
      <c r="Q811" s="1">
        <v>107751</v>
      </c>
      <c r="R811" s="1">
        <v>45014</v>
      </c>
      <c r="S811" s="1" t="s">
        <v>4384</v>
      </c>
      <c r="T811" s="1"/>
      <c r="U811" s="156"/>
      <c r="V811" s="156"/>
      <c r="W811" s="156"/>
      <c r="X811" s="1" t="s">
        <v>21095</v>
      </c>
      <c r="AB811">
        <v>0</v>
      </c>
      <c r="AC811" s="1">
        <v>0</v>
      </c>
      <c r="AD811">
        <v>0</v>
      </c>
      <c r="AE811" s="1">
        <v>45014</v>
      </c>
    </row>
    <row r="812" spans="1:31" hidden="1">
      <c r="A812" s="1">
        <v>45014</v>
      </c>
      <c r="B812" s="16">
        <v>0.42708333333333331</v>
      </c>
      <c r="C812">
        <v>113200</v>
      </c>
      <c r="D812" t="s">
        <v>101</v>
      </c>
      <c r="E812" s="4" t="s">
        <v>20315</v>
      </c>
      <c r="F812" t="s">
        <v>3730</v>
      </c>
      <c r="G812" s="138" t="s">
        <v>70</v>
      </c>
      <c r="H812" t="s">
        <v>20434</v>
      </c>
      <c r="I812" t="s">
        <v>4383</v>
      </c>
      <c r="J812" t="s">
        <v>20435</v>
      </c>
      <c r="K812" t="s">
        <v>119</v>
      </c>
      <c r="L812" t="s">
        <v>20658</v>
      </c>
      <c r="M812" s="1">
        <v>45013</v>
      </c>
      <c r="N812" s="69">
        <v>0.79452546296296289</v>
      </c>
      <c r="P812" s="17">
        <v>2019</v>
      </c>
      <c r="Q812" s="1">
        <v>67717</v>
      </c>
      <c r="R812" s="1">
        <v>45013</v>
      </c>
      <c r="S812" s="1" t="s">
        <v>4384</v>
      </c>
      <c r="T812" s="1"/>
      <c r="U812" s="156" t="s">
        <v>4393</v>
      </c>
      <c r="V812" s="156" t="s">
        <v>64</v>
      </c>
      <c r="W812" s="156" t="s">
        <v>4393</v>
      </c>
      <c r="X812" s="1" t="s">
        <v>21095</v>
      </c>
      <c r="AB812">
        <v>0</v>
      </c>
      <c r="AC812" s="1">
        <v>0</v>
      </c>
      <c r="AD812">
        <v>0</v>
      </c>
      <c r="AE812" s="1">
        <v>45014</v>
      </c>
    </row>
    <row r="813" spans="1:31" hidden="1">
      <c r="A813" s="1">
        <v>45014</v>
      </c>
      <c r="B813" s="16">
        <v>0.42708333333333331</v>
      </c>
      <c r="C813">
        <v>113237</v>
      </c>
      <c r="D813" t="s">
        <v>99</v>
      </c>
      <c r="E813" s="4" t="s">
        <v>20753</v>
      </c>
      <c r="F813" t="s">
        <v>3730</v>
      </c>
      <c r="G813" s="138" t="s">
        <v>70</v>
      </c>
      <c r="H813" t="s">
        <v>20692</v>
      </c>
      <c r="I813" t="s">
        <v>4383</v>
      </c>
      <c r="J813" t="s">
        <v>367</v>
      </c>
      <c r="K813" t="s">
        <v>120</v>
      </c>
      <c r="L813" t="s">
        <v>20690</v>
      </c>
      <c r="M813" s="1">
        <v>45014</v>
      </c>
      <c r="N813" s="69">
        <v>0.39929398148148149</v>
      </c>
      <c r="P813" s="17">
        <v>2019</v>
      </c>
      <c r="Q813" s="1">
        <v>32351</v>
      </c>
      <c r="R813" s="1">
        <v>45014</v>
      </c>
      <c r="S813" s="1" t="s">
        <v>4384</v>
      </c>
      <c r="T813" s="1"/>
      <c r="U813" s="156"/>
      <c r="V813" s="156"/>
      <c r="W813" s="156"/>
      <c r="X813" s="1" t="s">
        <v>21095</v>
      </c>
      <c r="AB813" t="e">
        <v>#N/A</v>
      </c>
      <c r="AC813" s="1" t="e">
        <v>#N/A</v>
      </c>
      <c r="AD813" t="e">
        <v>#N/A</v>
      </c>
      <c r="AE813" s="1" t="e">
        <v>#N/A</v>
      </c>
    </row>
    <row r="814" spans="1:31" hidden="1">
      <c r="A814" s="1">
        <v>45014</v>
      </c>
      <c r="B814" s="16">
        <v>0.4375</v>
      </c>
      <c r="C814">
        <v>113180</v>
      </c>
      <c r="D814" t="s">
        <v>101</v>
      </c>
      <c r="E814" s="4" t="s">
        <v>20316</v>
      </c>
      <c r="F814" t="s">
        <v>20436</v>
      </c>
      <c r="G814" s="138" t="s">
        <v>70</v>
      </c>
      <c r="H814" t="s">
        <v>20437</v>
      </c>
      <c r="I814" t="s">
        <v>4383</v>
      </c>
      <c r="J814" t="s">
        <v>231</v>
      </c>
      <c r="K814" t="s">
        <v>120</v>
      </c>
      <c r="L814" t="s">
        <v>20707</v>
      </c>
      <c r="M814" s="1">
        <v>45014</v>
      </c>
      <c r="N814" s="69">
        <v>0.43843750000000004</v>
      </c>
      <c r="P814" s="17">
        <v>2019</v>
      </c>
      <c r="Q814" s="1">
        <v>28911</v>
      </c>
      <c r="R814" s="1">
        <v>45014</v>
      </c>
      <c r="S814" s="1" t="s">
        <v>4384</v>
      </c>
      <c r="T814" s="1"/>
      <c r="U814" s="156"/>
      <c r="V814" s="156"/>
      <c r="W814" s="156"/>
      <c r="X814" s="1" t="s">
        <v>21095</v>
      </c>
      <c r="AB814">
        <v>0</v>
      </c>
      <c r="AC814" s="1">
        <v>0</v>
      </c>
      <c r="AD814">
        <v>0</v>
      </c>
      <c r="AE814" s="1">
        <v>45014</v>
      </c>
    </row>
    <row r="815" spans="1:31" hidden="1">
      <c r="A815" s="1">
        <v>45014</v>
      </c>
      <c r="B815" s="16">
        <v>0.4375</v>
      </c>
      <c r="C815">
        <v>113187</v>
      </c>
      <c r="D815" t="s">
        <v>97</v>
      </c>
      <c r="E815" s="4" t="s">
        <v>20898</v>
      </c>
      <c r="F815" t="s">
        <v>20899</v>
      </c>
      <c r="G815" s="138" t="s">
        <v>75</v>
      </c>
      <c r="H815" t="s">
        <v>20900</v>
      </c>
      <c r="I815" t="s">
        <v>4383</v>
      </c>
      <c r="J815" t="s">
        <v>244</v>
      </c>
      <c r="K815" t="s">
        <v>119</v>
      </c>
      <c r="M815" s="1"/>
      <c r="N815" s="69"/>
      <c r="P815" s="17">
        <v>2018</v>
      </c>
      <c r="Q815" s="1">
        <v>64720</v>
      </c>
      <c r="R815" s="1">
        <v>44672</v>
      </c>
      <c r="S815" s="1" t="s">
        <v>4423</v>
      </c>
      <c r="T815" s="1"/>
      <c r="U815" s="156"/>
      <c r="V815" s="156"/>
      <c r="W815" s="156"/>
      <c r="X815" s="1" t="s">
        <v>21095</v>
      </c>
      <c r="AB815" t="e">
        <v>#N/A</v>
      </c>
      <c r="AC815" s="1" t="e">
        <v>#N/A</v>
      </c>
      <c r="AD815" t="e">
        <v>#N/A</v>
      </c>
      <c r="AE815" s="1" t="e">
        <v>#N/A</v>
      </c>
    </row>
    <row r="816" spans="1:31" hidden="1">
      <c r="A816" s="1">
        <v>45014</v>
      </c>
      <c r="B816" s="16">
        <v>0.4375</v>
      </c>
      <c r="C816">
        <v>113188</v>
      </c>
      <c r="D816" t="s">
        <v>99</v>
      </c>
      <c r="E816" s="4" t="s">
        <v>20318</v>
      </c>
      <c r="F816" t="s">
        <v>20438</v>
      </c>
      <c r="G816" s="138" t="s">
        <v>70</v>
      </c>
      <c r="H816" t="s">
        <v>20439</v>
      </c>
      <c r="I816" t="s">
        <v>4383</v>
      </c>
      <c r="J816" t="s">
        <v>231</v>
      </c>
      <c r="K816" t="s">
        <v>118</v>
      </c>
      <c r="L816" t="s">
        <v>20745</v>
      </c>
      <c r="M816" s="1">
        <v>45014</v>
      </c>
      <c r="N816" s="69">
        <v>0.4403819444444444</v>
      </c>
      <c r="P816" s="17">
        <v>2016</v>
      </c>
      <c r="Q816" s="1">
        <v>48530</v>
      </c>
      <c r="R816" s="1">
        <v>45014</v>
      </c>
      <c r="S816" s="1" t="s">
        <v>4384</v>
      </c>
      <c r="T816" s="1"/>
      <c r="U816" s="156"/>
      <c r="V816" s="156"/>
      <c r="W816" s="156"/>
      <c r="X816" s="1" t="s">
        <v>21095</v>
      </c>
      <c r="AB816">
        <v>0</v>
      </c>
      <c r="AC816" s="1">
        <v>0</v>
      </c>
      <c r="AD816">
        <v>0</v>
      </c>
      <c r="AE816" s="1">
        <v>45014</v>
      </c>
    </row>
    <row r="817" spans="1:31" hidden="1">
      <c r="A817" s="1">
        <v>45014</v>
      </c>
      <c r="B817" s="16">
        <v>0.4375</v>
      </c>
      <c r="C817">
        <v>113223</v>
      </c>
      <c r="D817" t="s">
        <v>97</v>
      </c>
      <c r="E817" s="4" t="s">
        <v>20305</v>
      </c>
      <c r="F817" t="s">
        <v>20420</v>
      </c>
      <c r="G817" s="138" t="s">
        <v>71</v>
      </c>
      <c r="H817" t="s">
        <v>20421</v>
      </c>
      <c r="I817" t="s">
        <v>4383</v>
      </c>
      <c r="J817" t="s">
        <v>338</v>
      </c>
      <c r="K817" t="s">
        <v>119</v>
      </c>
      <c r="M817" s="1"/>
      <c r="N817" s="69"/>
      <c r="O817">
        <v>113224</v>
      </c>
      <c r="P817" s="17">
        <v>2015</v>
      </c>
      <c r="Q817" s="1">
        <v>382955</v>
      </c>
      <c r="R817" s="1">
        <v>45014</v>
      </c>
      <c r="S817" s="1" t="s">
        <v>4384</v>
      </c>
      <c r="T817" s="1"/>
      <c r="U817" s="156"/>
      <c r="V817" s="156"/>
      <c r="W817" s="156"/>
      <c r="X817" s="1" t="s">
        <v>21095</v>
      </c>
      <c r="AB817" t="e">
        <v>#N/A</v>
      </c>
      <c r="AC817" s="1" t="e">
        <v>#N/A</v>
      </c>
      <c r="AD817" t="e">
        <v>#N/A</v>
      </c>
      <c r="AE817" s="1" t="e">
        <v>#N/A</v>
      </c>
    </row>
    <row r="818" spans="1:31" hidden="1">
      <c r="A818" s="1">
        <v>45014</v>
      </c>
      <c r="B818" s="16">
        <v>0.45833333333333331</v>
      </c>
      <c r="C818">
        <v>112518</v>
      </c>
      <c r="D818" t="s">
        <v>101</v>
      </c>
      <c r="E818" s="4" t="s">
        <v>20319</v>
      </c>
      <c r="F818" t="s">
        <v>20440</v>
      </c>
      <c r="G818" s="138" t="s">
        <v>70</v>
      </c>
      <c r="H818" t="s">
        <v>20441</v>
      </c>
      <c r="I818" t="s">
        <v>4383</v>
      </c>
      <c r="J818" t="s">
        <v>231</v>
      </c>
      <c r="K818" t="s">
        <v>120</v>
      </c>
      <c r="L818" t="s">
        <v>20710</v>
      </c>
      <c r="M818" s="1">
        <v>45014</v>
      </c>
      <c r="N818" s="69">
        <v>0.46247685185185183</v>
      </c>
      <c r="P818" s="17">
        <v>2017</v>
      </c>
      <c r="Q818" s="1">
        <v>139616</v>
      </c>
      <c r="R818" s="1">
        <v>45014</v>
      </c>
      <c r="S818" s="1" t="s">
        <v>4384</v>
      </c>
      <c r="T818" s="1"/>
      <c r="U818" s="156"/>
      <c r="V818" s="156"/>
      <c r="W818" s="156"/>
      <c r="X818" s="1" t="s">
        <v>21095</v>
      </c>
      <c r="AB818">
        <v>0</v>
      </c>
      <c r="AC818" s="1">
        <v>0</v>
      </c>
      <c r="AD818">
        <v>0</v>
      </c>
      <c r="AE818" s="1">
        <v>45014</v>
      </c>
    </row>
    <row r="819" spans="1:31" hidden="1">
      <c r="A819" s="1">
        <v>45014</v>
      </c>
      <c r="B819" s="16">
        <v>0.45833333333333331</v>
      </c>
      <c r="C819">
        <v>112959</v>
      </c>
      <c r="D819" t="s">
        <v>101</v>
      </c>
      <c r="E819" s="4" t="s">
        <v>20320</v>
      </c>
      <c r="F819" t="s">
        <v>20442</v>
      </c>
      <c r="G819" s="138" t="s">
        <v>70</v>
      </c>
      <c r="H819" t="s">
        <v>20443</v>
      </c>
      <c r="I819" t="s">
        <v>4383</v>
      </c>
      <c r="J819" t="s">
        <v>20444</v>
      </c>
      <c r="K819" t="s">
        <v>119</v>
      </c>
      <c r="L819" t="s">
        <v>20661</v>
      </c>
      <c r="M819" s="1">
        <v>45013</v>
      </c>
      <c r="N819" s="69">
        <v>0.79646990740740742</v>
      </c>
      <c r="P819" s="17">
        <v>2008</v>
      </c>
      <c r="Q819" s="1">
        <v>172742</v>
      </c>
      <c r="R819" s="1">
        <v>45014</v>
      </c>
      <c r="S819" s="1" t="s">
        <v>4384</v>
      </c>
      <c r="T819" s="1"/>
      <c r="U819" s="156" t="s">
        <v>4393</v>
      </c>
      <c r="V819" s="156" t="s">
        <v>64</v>
      </c>
      <c r="W819" s="156" t="s">
        <v>4393</v>
      </c>
      <c r="X819" s="1" t="s">
        <v>21095</v>
      </c>
      <c r="AB819">
        <v>0</v>
      </c>
      <c r="AC819" s="1">
        <v>0</v>
      </c>
      <c r="AD819">
        <v>0</v>
      </c>
      <c r="AE819" s="1">
        <v>45014</v>
      </c>
    </row>
    <row r="820" spans="1:31" hidden="1">
      <c r="A820" s="1">
        <v>45014</v>
      </c>
      <c r="B820" s="16">
        <v>0.45833333333333331</v>
      </c>
      <c r="C820">
        <v>113178</v>
      </c>
      <c r="D820" t="s">
        <v>101</v>
      </c>
      <c r="E820" s="4" t="s">
        <v>20322</v>
      </c>
      <c r="F820" t="s">
        <v>3730</v>
      </c>
      <c r="G820" s="138" t="s">
        <v>70</v>
      </c>
      <c r="H820" t="s">
        <v>20445</v>
      </c>
      <c r="I820" t="s">
        <v>4383</v>
      </c>
      <c r="J820" t="s">
        <v>310</v>
      </c>
      <c r="K820" t="s">
        <v>118</v>
      </c>
      <c r="M820" s="1"/>
      <c r="N820" s="69"/>
      <c r="P820" s="17">
        <v>2023</v>
      </c>
      <c r="Q820" s="1">
        <v>310</v>
      </c>
      <c r="R820" s="1">
        <v>45014</v>
      </c>
      <c r="S820" s="1" t="s">
        <v>4384</v>
      </c>
      <c r="T820" s="1"/>
      <c r="U820" s="156"/>
      <c r="V820" s="156"/>
      <c r="W820" s="156"/>
      <c r="X820" s="1" t="s">
        <v>21095</v>
      </c>
      <c r="AB820" t="s">
        <v>19946</v>
      </c>
      <c r="AC820" s="1">
        <v>45017</v>
      </c>
      <c r="AD820" t="s">
        <v>21088</v>
      </c>
      <c r="AE820" s="1">
        <v>45014</v>
      </c>
    </row>
    <row r="821" spans="1:31" hidden="1">
      <c r="A821" s="1">
        <v>45014</v>
      </c>
      <c r="B821" s="16">
        <v>0.46875</v>
      </c>
      <c r="C821">
        <v>113041</v>
      </c>
      <c r="D821" t="s">
        <v>101</v>
      </c>
      <c r="E821" s="4" t="s">
        <v>4494</v>
      </c>
      <c r="F821" t="s">
        <v>3730</v>
      </c>
      <c r="G821" s="138" t="s">
        <v>75</v>
      </c>
      <c r="H821" t="s">
        <v>4495</v>
      </c>
      <c r="I821" t="s">
        <v>4383</v>
      </c>
      <c r="J821" t="s">
        <v>587</v>
      </c>
      <c r="K821" t="s">
        <v>119</v>
      </c>
      <c r="M821" s="1"/>
      <c r="N821" s="69"/>
      <c r="P821" s="17">
        <v>2021</v>
      </c>
      <c r="Q821" s="1">
        <v>0</v>
      </c>
      <c r="R821" s="1" t="s">
        <v>4385</v>
      </c>
      <c r="S821" s="1" t="s">
        <v>4384</v>
      </c>
      <c r="T821" s="1"/>
      <c r="U821" s="156" t="s">
        <v>4393</v>
      </c>
      <c r="V821" s="156" t="s">
        <v>64</v>
      </c>
      <c r="W821" s="156" t="s">
        <v>4393</v>
      </c>
      <c r="X821" s="1" t="s">
        <v>21095</v>
      </c>
      <c r="AB821" t="e">
        <v>#N/A</v>
      </c>
      <c r="AC821" s="1" t="e">
        <v>#N/A</v>
      </c>
      <c r="AD821" t="e">
        <v>#N/A</v>
      </c>
      <c r="AE821" s="1" t="e">
        <v>#N/A</v>
      </c>
    </row>
    <row r="822" spans="1:31" hidden="1">
      <c r="A822" s="1">
        <v>45014</v>
      </c>
      <c r="B822" s="16">
        <v>0.46875</v>
      </c>
      <c r="C822">
        <v>113195</v>
      </c>
      <c r="D822" t="s">
        <v>101</v>
      </c>
      <c r="E822" s="4" t="s">
        <v>20322</v>
      </c>
      <c r="F822" t="s">
        <v>3730</v>
      </c>
      <c r="G822" s="138" t="s">
        <v>70</v>
      </c>
      <c r="H822" t="s">
        <v>20445</v>
      </c>
      <c r="I822" t="s">
        <v>4383</v>
      </c>
      <c r="J822" t="s">
        <v>310</v>
      </c>
      <c r="K822" t="s">
        <v>118</v>
      </c>
      <c r="L822" t="s">
        <v>20901</v>
      </c>
      <c r="M822" s="1">
        <v>45014</v>
      </c>
      <c r="N822" s="69">
        <v>0.46097222222222217</v>
      </c>
      <c r="P822" s="17">
        <v>2023</v>
      </c>
      <c r="Q822" s="1">
        <v>310</v>
      </c>
      <c r="R822" s="1">
        <v>45014</v>
      </c>
      <c r="S822" s="1" t="s">
        <v>4384</v>
      </c>
      <c r="T822" s="1"/>
      <c r="U822" s="156"/>
      <c r="V822" s="156"/>
      <c r="W822" s="156"/>
      <c r="X822" s="1" t="s">
        <v>21095</v>
      </c>
      <c r="AB822">
        <v>0</v>
      </c>
      <c r="AC822" s="1">
        <v>0</v>
      </c>
      <c r="AD822">
        <v>0</v>
      </c>
      <c r="AE822" s="1">
        <v>45014</v>
      </c>
    </row>
    <row r="823" spans="1:31" hidden="1">
      <c r="A823" s="1">
        <v>45014</v>
      </c>
      <c r="B823" s="16">
        <v>0.46875</v>
      </c>
      <c r="C823">
        <v>113205</v>
      </c>
      <c r="D823" t="s">
        <v>101</v>
      </c>
      <c r="E823" s="4" t="s">
        <v>20320</v>
      </c>
      <c r="F823" t="s">
        <v>20442</v>
      </c>
      <c r="G823" s="138" t="s">
        <v>70</v>
      </c>
      <c r="H823" t="s">
        <v>20443</v>
      </c>
      <c r="I823" t="s">
        <v>4383</v>
      </c>
      <c r="J823" t="s">
        <v>20444</v>
      </c>
      <c r="K823" t="s">
        <v>119</v>
      </c>
      <c r="L823" t="s">
        <v>20902</v>
      </c>
      <c r="M823" s="1">
        <v>45013</v>
      </c>
      <c r="N823" s="69">
        <v>0.79743055555555553</v>
      </c>
      <c r="P823" s="17">
        <v>2008</v>
      </c>
      <c r="Q823" s="1">
        <v>172742</v>
      </c>
      <c r="R823" s="1">
        <v>45014</v>
      </c>
      <c r="S823" s="1" t="s">
        <v>4384</v>
      </c>
      <c r="T823" s="1"/>
      <c r="U823" s="156" t="s">
        <v>4393</v>
      </c>
      <c r="V823" s="156" t="s">
        <v>64</v>
      </c>
      <c r="W823" s="156" t="s">
        <v>4393</v>
      </c>
      <c r="X823" s="1" t="s">
        <v>21095</v>
      </c>
      <c r="AB823">
        <v>0</v>
      </c>
      <c r="AC823" s="1">
        <v>0</v>
      </c>
      <c r="AD823">
        <v>0</v>
      </c>
      <c r="AE823" s="1">
        <v>45014</v>
      </c>
    </row>
    <row r="824" spans="1:31" hidden="1">
      <c r="A824" s="1">
        <v>45014</v>
      </c>
      <c r="B824" s="16">
        <v>0.47916666666666669</v>
      </c>
      <c r="C824">
        <v>112971</v>
      </c>
      <c r="D824" t="s">
        <v>99</v>
      </c>
      <c r="E824" s="4" t="s">
        <v>20326</v>
      </c>
      <c r="F824" t="s">
        <v>20446</v>
      </c>
      <c r="G824" s="138" t="s">
        <v>70</v>
      </c>
      <c r="H824" t="s">
        <v>20447</v>
      </c>
      <c r="I824" t="s">
        <v>4383</v>
      </c>
      <c r="J824" t="s">
        <v>244</v>
      </c>
      <c r="K824" t="s">
        <v>118</v>
      </c>
      <c r="L824" t="s">
        <v>20716</v>
      </c>
      <c r="M824" s="1">
        <v>45014</v>
      </c>
      <c r="N824" s="69">
        <v>0.47803240740740738</v>
      </c>
      <c r="P824" s="17">
        <v>2021</v>
      </c>
      <c r="Q824" s="1">
        <v>34896</v>
      </c>
      <c r="R824" s="1">
        <v>45014</v>
      </c>
      <c r="S824" s="1" t="s">
        <v>4384</v>
      </c>
      <c r="T824" s="1"/>
      <c r="U824" s="156"/>
      <c r="V824" s="156"/>
      <c r="W824" s="156" t="s">
        <v>45</v>
      </c>
      <c r="X824" s="1" t="s">
        <v>21095</v>
      </c>
      <c r="AB824">
        <v>0</v>
      </c>
      <c r="AC824" s="1">
        <v>0</v>
      </c>
      <c r="AD824">
        <v>0</v>
      </c>
      <c r="AE824" s="1">
        <v>45014</v>
      </c>
    </row>
    <row r="825" spans="1:31" hidden="1">
      <c r="A825" s="1">
        <v>45014</v>
      </c>
      <c r="B825" s="16">
        <v>0.47916666666666669</v>
      </c>
      <c r="C825">
        <v>113066</v>
      </c>
      <c r="D825" t="s">
        <v>101</v>
      </c>
      <c r="E825" s="4" t="s">
        <v>3988</v>
      </c>
      <c r="F825" t="s">
        <v>3989</v>
      </c>
      <c r="G825" s="138" t="s">
        <v>70</v>
      </c>
      <c r="H825" t="s">
        <v>4455</v>
      </c>
      <c r="I825" t="s">
        <v>4383</v>
      </c>
      <c r="J825" t="s">
        <v>215</v>
      </c>
      <c r="K825" t="s">
        <v>120</v>
      </c>
      <c r="L825" t="s">
        <v>20713</v>
      </c>
      <c r="M825" s="1">
        <v>45014</v>
      </c>
      <c r="N825" s="69">
        <v>0.46890046296296295</v>
      </c>
      <c r="P825" s="17">
        <v>2020</v>
      </c>
      <c r="Q825" s="1">
        <v>80337</v>
      </c>
      <c r="R825" s="1">
        <v>45014</v>
      </c>
      <c r="S825" s="1" t="s">
        <v>4384</v>
      </c>
      <c r="T825" s="1"/>
      <c r="U825" s="156"/>
      <c r="V825" s="156"/>
      <c r="W825" s="156"/>
      <c r="X825" s="1" t="s">
        <v>21095</v>
      </c>
      <c r="AB825">
        <v>0</v>
      </c>
      <c r="AC825" s="1">
        <v>0</v>
      </c>
      <c r="AD825">
        <v>0</v>
      </c>
      <c r="AE825" s="1">
        <v>45014</v>
      </c>
    </row>
    <row r="826" spans="1:31" hidden="1">
      <c r="A826" s="1">
        <v>45014</v>
      </c>
      <c r="B826" s="16">
        <v>0.47916666666666669</v>
      </c>
      <c r="C826">
        <v>113092</v>
      </c>
      <c r="D826" t="s">
        <v>101</v>
      </c>
      <c r="E826" s="4" t="s">
        <v>20327</v>
      </c>
      <c r="F826" t="s">
        <v>20448</v>
      </c>
      <c r="G826" s="138" t="s">
        <v>70</v>
      </c>
      <c r="H826" t="s">
        <v>20449</v>
      </c>
      <c r="I826" t="s">
        <v>4383</v>
      </c>
      <c r="J826" t="s">
        <v>244</v>
      </c>
      <c r="K826" t="s">
        <v>119</v>
      </c>
      <c r="L826" t="s">
        <v>20664</v>
      </c>
      <c r="M826" s="1">
        <v>45013</v>
      </c>
      <c r="N826" s="69">
        <v>0.79877314814814815</v>
      </c>
      <c r="P826" s="17">
        <v>2022</v>
      </c>
      <c r="Q826" s="1">
        <v>16452</v>
      </c>
      <c r="R826" s="1">
        <v>45013</v>
      </c>
      <c r="S826" s="1" t="s">
        <v>4384</v>
      </c>
      <c r="T826" s="1"/>
      <c r="U826" s="156" t="s">
        <v>4393</v>
      </c>
      <c r="V826" s="156" t="s">
        <v>64</v>
      </c>
      <c r="W826" s="156" t="s">
        <v>4393</v>
      </c>
      <c r="X826" s="1" t="s">
        <v>21095</v>
      </c>
      <c r="AB826">
        <v>0</v>
      </c>
      <c r="AC826" s="1">
        <v>0</v>
      </c>
      <c r="AD826">
        <v>0</v>
      </c>
      <c r="AE826" s="1">
        <v>45014</v>
      </c>
    </row>
    <row r="827" spans="1:31" hidden="1">
      <c r="A827" s="1">
        <v>45014</v>
      </c>
      <c r="B827" s="16">
        <v>0.48958333333333331</v>
      </c>
      <c r="C827">
        <v>113094</v>
      </c>
      <c r="D827" t="s">
        <v>101</v>
      </c>
      <c r="E827" s="4" t="s">
        <v>20328</v>
      </c>
      <c r="F827" t="s">
        <v>3730</v>
      </c>
      <c r="G827" s="138" t="s">
        <v>70</v>
      </c>
      <c r="H827" t="s">
        <v>20172</v>
      </c>
      <c r="I827" t="s">
        <v>4383</v>
      </c>
      <c r="J827" t="s">
        <v>223</v>
      </c>
      <c r="K827" t="s">
        <v>119</v>
      </c>
      <c r="L827" t="s">
        <v>20666</v>
      </c>
      <c r="M827" s="1">
        <v>45013</v>
      </c>
      <c r="N827" s="69">
        <v>0.79996527777777782</v>
      </c>
      <c r="P827" s="17">
        <v>2022</v>
      </c>
      <c r="Q827" s="1">
        <v>9491</v>
      </c>
      <c r="R827" s="1">
        <v>45013</v>
      </c>
      <c r="S827" s="1" t="s">
        <v>4384</v>
      </c>
      <c r="T827" s="1"/>
      <c r="U827" s="156" t="s">
        <v>4393</v>
      </c>
      <c r="V827" s="156" t="s">
        <v>64</v>
      </c>
      <c r="W827" s="156" t="s">
        <v>4393</v>
      </c>
      <c r="X827" s="1" t="s">
        <v>21095</v>
      </c>
      <c r="AB827">
        <v>0</v>
      </c>
      <c r="AC827" s="1">
        <v>0</v>
      </c>
      <c r="AD827">
        <v>0</v>
      </c>
      <c r="AE827" s="1">
        <v>45014</v>
      </c>
    </row>
    <row r="828" spans="1:31" hidden="1">
      <c r="A828" s="1">
        <v>45014</v>
      </c>
      <c r="B828" s="16">
        <v>0.51041666666666663</v>
      </c>
      <c r="C828">
        <v>113081</v>
      </c>
      <c r="D828" t="s">
        <v>101</v>
      </c>
      <c r="E828" s="4" t="s">
        <v>20333</v>
      </c>
      <c r="F828" t="s">
        <v>3730</v>
      </c>
      <c r="G828" s="138" t="s">
        <v>70</v>
      </c>
      <c r="H828" t="s">
        <v>3977</v>
      </c>
      <c r="I828" t="s">
        <v>20903</v>
      </c>
      <c r="J828" t="s">
        <v>251</v>
      </c>
      <c r="K828" t="s">
        <v>119</v>
      </c>
      <c r="L828" t="s">
        <v>20904</v>
      </c>
      <c r="M828" s="1">
        <v>45013</v>
      </c>
      <c r="N828" s="69">
        <v>0.80141203703703701</v>
      </c>
      <c r="P828" s="17">
        <v>2023</v>
      </c>
      <c r="Q828" s="1">
        <v>0</v>
      </c>
      <c r="R828" s="1">
        <v>45013</v>
      </c>
      <c r="S828" s="1" t="s">
        <v>4384</v>
      </c>
      <c r="T828" s="1"/>
      <c r="U828" s="156"/>
      <c r="V828" s="156"/>
      <c r="W828" s="156"/>
      <c r="X828" s="1" t="s">
        <v>21095</v>
      </c>
      <c r="AB828">
        <v>0</v>
      </c>
      <c r="AC828" s="1">
        <v>0</v>
      </c>
      <c r="AD828">
        <v>0</v>
      </c>
      <c r="AE828" s="1">
        <v>45014</v>
      </c>
    </row>
    <row r="829" spans="1:31" hidden="1">
      <c r="A829" s="1">
        <v>45014</v>
      </c>
      <c r="B829" s="16">
        <v>0.52083333333333337</v>
      </c>
      <c r="C829">
        <v>112968</v>
      </c>
      <c r="D829" t="s">
        <v>99</v>
      </c>
      <c r="E829" s="4" t="s">
        <v>20326</v>
      </c>
      <c r="F829" t="s">
        <v>20446</v>
      </c>
      <c r="G829" s="138" t="s">
        <v>71</v>
      </c>
      <c r="H829" t="s">
        <v>20447</v>
      </c>
      <c r="I829" t="s">
        <v>4383</v>
      </c>
      <c r="J829" t="s">
        <v>244</v>
      </c>
      <c r="K829" t="s">
        <v>118</v>
      </c>
      <c r="M829" s="1"/>
      <c r="N829" s="69"/>
      <c r="O829">
        <v>112971</v>
      </c>
      <c r="P829" s="17">
        <v>2021</v>
      </c>
      <c r="Q829" s="1">
        <v>34896</v>
      </c>
      <c r="R829" s="1">
        <v>45014</v>
      </c>
      <c r="S829" s="1" t="s">
        <v>4384</v>
      </c>
      <c r="T829" s="1"/>
      <c r="U829" s="156"/>
      <c r="V829" s="156"/>
      <c r="W829" s="156" t="s">
        <v>45</v>
      </c>
      <c r="X829" s="1" t="s">
        <v>21095</v>
      </c>
      <c r="AB829" t="e">
        <v>#N/A</v>
      </c>
      <c r="AC829" s="1" t="e">
        <v>#N/A</v>
      </c>
      <c r="AD829" t="e">
        <v>#N/A</v>
      </c>
      <c r="AE829" s="1" t="e">
        <v>#N/A</v>
      </c>
    </row>
    <row r="830" spans="1:31" hidden="1">
      <c r="A830" s="1">
        <v>45014</v>
      </c>
      <c r="B830" s="16">
        <v>0.52083333333333337</v>
      </c>
      <c r="C830">
        <v>113215</v>
      </c>
      <c r="D830" t="s">
        <v>97</v>
      </c>
      <c r="E830" s="4" t="s">
        <v>20334</v>
      </c>
      <c r="F830" t="s">
        <v>20452</v>
      </c>
      <c r="G830" s="138" t="s">
        <v>70</v>
      </c>
      <c r="H830" t="s">
        <v>20453</v>
      </c>
      <c r="I830" t="s">
        <v>4383</v>
      </c>
      <c r="J830" t="s">
        <v>251</v>
      </c>
      <c r="K830" t="s">
        <v>119</v>
      </c>
      <c r="L830" t="s">
        <v>20719</v>
      </c>
      <c r="M830" s="1">
        <v>45014</v>
      </c>
      <c r="N830" s="69">
        <v>0.52115740740740735</v>
      </c>
      <c r="P830" s="17">
        <v>2021</v>
      </c>
      <c r="Q830" s="1">
        <v>129918</v>
      </c>
      <c r="R830" s="1">
        <v>45014</v>
      </c>
      <c r="S830" s="1" t="s">
        <v>4384</v>
      </c>
      <c r="T830" s="1"/>
      <c r="U830" s="156"/>
      <c r="V830" s="156"/>
      <c r="W830" s="156"/>
      <c r="X830" s="1" t="s">
        <v>21095</v>
      </c>
      <c r="AB830">
        <v>0</v>
      </c>
      <c r="AC830" s="1">
        <v>0</v>
      </c>
      <c r="AD830">
        <v>0</v>
      </c>
      <c r="AE830" s="1">
        <v>45014</v>
      </c>
    </row>
    <row r="831" spans="1:31" hidden="1">
      <c r="A831" s="1">
        <v>45014</v>
      </c>
      <c r="B831" s="16">
        <v>0.52083333333333337</v>
      </c>
      <c r="C831">
        <v>113229</v>
      </c>
      <c r="D831" t="s">
        <v>103</v>
      </c>
      <c r="E831" s="4" t="s">
        <v>20335</v>
      </c>
      <c r="F831" t="s">
        <v>20454</v>
      </c>
      <c r="G831" s="138" t="s">
        <v>69</v>
      </c>
      <c r="H831" t="s">
        <v>20455</v>
      </c>
      <c r="I831" t="s">
        <v>4383</v>
      </c>
      <c r="J831" t="s">
        <v>367</v>
      </c>
      <c r="K831" t="s">
        <v>120</v>
      </c>
      <c r="L831" t="s">
        <v>20723</v>
      </c>
      <c r="M831" s="1">
        <v>45014</v>
      </c>
      <c r="N831" s="69">
        <v>0.5386805555555555</v>
      </c>
      <c r="P831" s="17">
        <v>2016</v>
      </c>
      <c r="Q831" s="1">
        <v>132495</v>
      </c>
      <c r="R831" s="1">
        <v>45014</v>
      </c>
      <c r="S831" s="1" t="s">
        <v>4384</v>
      </c>
      <c r="T831" s="1"/>
      <c r="U831" s="156"/>
      <c r="V831" s="156"/>
      <c r="W831" s="156" t="s">
        <v>45</v>
      </c>
      <c r="X831" s="1" t="s">
        <v>21095</v>
      </c>
      <c r="AB831">
        <v>0</v>
      </c>
      <c r="AC831" s="1">
        <v>0</v>
      </c>
      <c r="AD831">
        <v>0</v>
      </c>
      <c r="AE831" s="1">
        <v>45014</v>
      </c>
    </row>
    <row r="832" spans="1:31" hidden="1">
      <c r="A832" s="1">
        <v>45014</v>
      </c>
      <c r="B832" s="16">
        <v>0.54166666666666663</v>
      </c>
      <c r="C832">
        <v>113216</v>
      </c>
      <c r="D832" t="s">
        <v>97</v>
      </c>
      <c r="E832" s="4" t="s">
        <v>20336</v>
      </c>
      <c r="F832" t="s">
        <v>991</v>
      </c>
      <c r="G832" s="138" t="s">
        <v>70</v>
      </c>
      <c r="H832" t="s">
        <v>20456</v>
      </c>
      <c r="I832" t="s">
        <v>4383</v>
      </c>
      <c r="J832" t="s">
        <v>367</v>
      </c>
      <c r="K832" t="s">
        <v>118</v>
      </c>
      <c r="M832" s="1"/>
      <c r="N832" s="69"/>
      <c r="P832" s="17">
        <v>2022</v>
      </c>
      <c r="Q832" s="1">
        <v>44</v>
      </c>
      <c r="R832" s="1">
        <v>44970</v>
      </c>
      <c r="S832" s="1" t="s">
        <v>4384</v>
      </c>
      <c r="T832" s="1"/>
      <c r="U832" s="156"/>
      <c r="V832" s="156"/>
      <c r="W832" s="156"/>
      <c r="X832" s="1" t="s">
        <v>21095</v>
      </c>
      <c r="AB832" t="s">
        <v>19946</v>
      </c>
      <c r="AC832" s="1">
        <v>45017</v>
      </c>
      <c r="AD832" t="s">
        <v>21089</v>
      </c>
      <c r="AE832" s="1">
        <v>1</v>
      </c>
    </row>
    <row r="833" spans="1:31" hidden="1">
      <c r="A833" s="1">
        <v>45014</v>
      </c>
      <c r="B833" s="16">
        <v>0.5625</v>
      </c>
      <c r="C833">
        <v>113064</v>
      </c>
      <c r="D833" t="s">
        <v>99</v>
      </c>
      <c r="E833" s="4" t="s">
        <v>3785</v>
      </c>
      <c r="F833" t="s">
        <v>3786</v>
      </c>
      <c r="G833" s="138" t="s">
        <v>70</v>
      </c>
      <c r="H833" t="s">
        <v>3787</v>
      </c>
      <c r="I833" t="s">
        <v>4383</v>
      </c>
      <c r="J833" t="s">
        <v>359</v>
      </c>
      <c r="K833" t="s">
        <v>119</v>
      </c>
      <c r="L833" t="s">
        <v>20726</v>
      </c>
      <c r="M833" s="1">
        <v>45014</v>
      </c>
      <c r="N833" s="69">
        <v>0.57142361111111117</v>
      </c>
      <c r="P833" s="17">
        <v>2016</v>
      </c>
      <c r="Q833" s="1">
        <v>120166</v>
      </c>
      <c r="R833" s="1">
        <v>45014</v>
      </c>
      <c r="S833" s="1" t="s">
        <v>4384</v>
      </c>
      <c r="T833" s="1"/>
      <c r="U833" s="156"/>
      <c r="V833" s="156"/>
      <c r="W833" s="156" t="s">
        <v>45</v>
      </c>
      <c r="X833" s="1" t="s">
        <v>21095</v>
      </c>
      <c r="AB833">
        <v>0</v>
      </c>
      <c r="AC833" s="1">
        <v>0</v>
      </c>
      <c r="AD833">
        <v>0</v>
      </c>
      <c r="AE833" s="1">
        <v>45014</v>
      </c>
    </row>
    <row r="834" spans="1:31" hidden="1">
      <c r="A834" s="1">
        <v>45014</v>
      </c>
      <c r="B834" s="16">
        <v>0.58333333333333337</v>
      </c>
      <c r="C834">
        <v>113121</v>
      </c>
      <c r="D834" t="s">
        <v>103</v>
      </c>
      <c r="E834" s="4" t="s">
        <v>20337</v>
      </c>
      <c r="F834" t="s">
        <v>3730</v>
      </c>
      <c r="G834" s="138" t="s">
        <v>75</v>
      </c>
      <c r="H834" t="s">
        <v>214</v>
      </c>
      <c r="I834" t="s">
        <v>4383</v>
      </c>
      <c r="J834" t="s">
        <v>310</v>
      </c>
      <c r="K834" t="s">
        <v>120</v>
      </c>
      <c r="M834" s="1"/>
      <c r="N834" s="69"/>
      <c r="P834" s="17">
        <v>2023</v>
      </c>
      <c r="Q834" s="1">
        <v>0</v>
      </c>
      <c r="R834" s="1">
        <v>44952</v>
      </c>
      <c r="S834" s="1" t="s">
        <v>4384</v>
      </c>
      <c r="T834" s="1"/>
      <c r="U834" s="156"/>
      <c r="V834" s="156"/>
      <c r="W834" s="156"/>
      <c r="X834" s="1" t="s">
        <v>21095</v>
      </c>
      <c r="AB834" t="e">
        <v>#N/A</v>
      </c>
      <c r="AC834" s="1" t="e">
        <v>#N/A</v>
      </c>
      <c r="AD834" t="e">
        <v>#N/A</v>
      </c>
      <c r="AE834" s="1" t="e">
        <v>#N/A</v>
      </c>
    </row>
    <row r="835" spans="1:31" hidden="1">
      <c r="A835" s="1">
        <v>45014</v>
      </c>
      <c r="B835" s="16">
        <v>0.58333333333333337</v>
      </c>
      <c r="C835">
        <v>113129</v>
      </c>
      <c r="D835" t="s">
        <v>103</v>
      </c>
      <c r="E835" s="4" t="s">
        <v>20337</v>
      </c>
      <c r="F835" t="s">
        <v>3730</v>
      </c>
      <c r="G835" s="138" t="s">
        <v>71</v>
      </c>
      <c r="H835" t="s">
        <v>214</v>
      </c>
      <c r="I835" t="s">
        <v>4383</v>
      </c>
      <c r="J835" t="s">
        <v>310</v>
      </c>
      <c r="K835" t="s">
        <v>119</v>
      </c>
      <c r="M835" s="1"/>
      <c r="N835" s="69"/>
      <c r="P835" s="17">
        <v>2023</v>
      </c>
      <c r="Q835" s="1">
        <v>0</v>
      </c>
      <c r="R835" s="1">
        <v>44952</v>
      </c>
      <c r="S835" s="1" t="s">
        <v>4384</v>
      </c>
      <c r="T835" s="1"/>
      <c r="U835" s="156"/>
      <c r="V835" s="156"/>
      <c r="W835" s="156"/>
      <c r="X835" s="1" t="s">
        <v>21095</v>
      </c>
      <c r="AB835" t="s">
        <v>19950</v>
      </c>
      <c r="AC835" s="1">
        <v>45014</v>
      </c>
      <c r="AD835" t="s">
        <v>21090</v>
      </c>
      <c r="AE835" s="1">
        <v>1</v>
      </c>
    </row>
    <row r="836" spans="1:31" hidden="1">
      <c r="A836" s="1">
        <v>45014</v>
      </c>
      <c r="B836" s="16">
        <v>0.60416666666666663</v>
      </c>
      <c r="C836">
        <v>113157</v>
      </c>
      <c r="D836" t="s">
        <v>97</v>
      </c>
      <c r="E836" s="4" t="s">
        <v>20090</v>
      </c>
      <c r="F836" t="s">
        <v>3730</v>
      </c>
      <c r="G836" s="138" t="s">
        <v>70</v>
      </c>
      <c r="H836" t="s">
        <v>20091</v>
      </c>
      <c r="I836" t="s">
        <v>4383</v>
      </c>
      <c r="J836" t="s">
        <v>274</v>
      </c>
      <c r="K836" t="s">
        <v>120</v>
      </c>
      <c r="L836" t="s">
        <v>20905</v>
      </c>
      <c r="M836" s="1">
        <v>45014</v>
      </c>
      <c r="N836" s="69">
        <v>0.60329861111111105</v>
      </c>
      <c r="P836" s="17">
        <v>2023</v>
      </c>
      <c r="Q836" s="1">
        <v>872</v>
      </c>
      <c r="R836" s="1">
        <v>45014</v>
      </c>
      <c r="S836" s="1" t="s">
        <v>4384</v>
      </c>
      <c r="T836" s="1"/>
      <c r="U836" s="156"/>
      <c r="V836" s="156"/>
      <c r="W836" s="156"/>
      <c r="X836" s="1" t="s">
        <v>21095</v>
      </c>
      <c r="AB836">
        <v>0</v>
      </c>
      <c r="AC836" s="1">
        <v>0</v>
      </c>
      <c r="AD836">
        <v>0</v>
      </c>
      <c r="AE836" s="1">
        <v>45014</v>
      </c>
    </row>
    <row r="837" spans="1:31" hidden="1">
      <c r="A837" s="1">
        <v>45014</v>
      </c>
      <c r="B837" s="16">
        <v>0.625</v>
      </c>
      <c r="C837">
        <v>113204</v>
      </c>
      <c r="D837" t="s">
        <v>97</v>
      </c>
      <c r="E837" s="4" t="s">
        <v>20339</v>
      </c>
      <c r="F837" t="s">
        <v>20457</v>
      </c>
      <c r="G837" s="138" t="s">
        <v>70</v>
      </c>
      <c r="H837" t="s">
        <v>20458</v>
      </c>
      <c r="I837" t="s">
        <v>4383</v>
      </c>
      <c r="J837" t="s">
        <v>367</v>
      </c>
      <c r="K837" t="s">
        <v>120</v>
      </c>
      <c r="L837" t="s">
        <v>20906</v>
      </c>
      <c r="M837" s="1">
        <v>45014</v>
      </c>
      <c r="N837" s="69">
        <v>0.63245370370370368</v>
      </c>
      <c r="P837" s="17">
        <v>2016</v>
      </c>
      <c r="Q837" s="1">
        <v>120788</v>
      </c>
      <c r="R837" s="1">
        <v>45014</v>
      </c>
      <c r="S837" s="1" t="s">
        <v>4384</v>
      </c>
      <c r="T837" s="1"/>
      <c r="U837" s="156"/>
      <c r="V837" s="156"/>
      <c r="W837" s="156"/>
      <c r="X837" s="1" t="s">
        <v>21095</v>
      </c>
      <c r="AB837">
        <v>0</v>
      </c>
      <c r="AC837" s="1">
        <v>0</v>
      </c>
      <c r="AD837">
        <v>0</v>
      </c>
      <c r="AE837" s="1">
        <v>45014</v>
      </c>
    </row>
    <row r="838" spans="1:31" hidden="1">
      <c r="A838" s="1">
        <v>45014</v>
      </c>
      <c r="B838" s="16">
        <v>0.625</v>
      </c>
      <c r="C838">
        <v>113230</v>
      </c>
      <c r="D838" t="s">
        <v>101</v>
      </c>
      <c r="E838" s="4" t="s">
        <v>20340</v>
      </c>
      <c r="F838" t="s">
        <v>20459</v>
      </c>
      <c r="G838" s="138" t="s">
        <v>71</v>
      </c>
      <c r="H838" t="s">
        <v>20460</v>
      </c>
      <c r="I838" t="s">
        <v>4383</v>
      </c>
      <c r="J838" t="s">
        <v>310</v>
      </c>
      <c r="K838" t="s">
        <v>118</v>
      </c>
      <c r="M838" s="1"/>
      <c r="N838" s="69"/>
      <c r="O838">
        <v>113294</v>
      </c>
      <c r="P838" s="17">
        <v>2018</v>
      </c>
      <c r="Q838" s="1">
        <v>121411</v>
      </c>
      <c r="R838" s="1">
        <v>44894</v>
      </c>
      <c r="S838" s="1" t="s">
        <v>4384</v>
      </c>
      <c r="T838" s="1"/>
      <c r="U838" s="156"/>
      <c r="V838" s="156"/>
      <c r="W838" s="156"/>
      <c r="X838" s="1" t="s">
        <v>21095</v>
      </c>
      <c r="AB838">
        <v>0</v>
      </c>
      <c r="AC838" s="1">
        <v>0</v>
      </c>
      <c r="AD838">
        <v>0</v>
      </c>
      <c r="AE838" s="1">
        <v>45014</v>
      </c>
    </row>
    <row r="839" spans="1:31" hidden="1">
      <c r="A839" s="1">
        <v>45014</v>
      </c>
      <c r="B839" s="16">
        <v>0.64583333333333337</v>
      </c>
      <c r="C839">
        <v>113197</v>
      </c>
      <c r="D839" t="s">
        <v>101</v>
      </c>
      <c r="E839" s="4" t="s">
        <v>20341</v>
      </c>
      <c r="F839" t="s">
        <v>20461</v>
      </c>
      <c r="G839" s="138" t="s">
        <v>70</v>
      </c>
      <c r="H839" t="s">
        <v>20907</v>
      </c>
      <c r="I839" t="s">
        <v>20908</v>
      </c>
      <c r="J839" t="s">
        <v>20909</v>
      </c>
      <c r="K839" t="s">
        <v>120</v>
      </c>
      <c r="L839" t="s">
        <v>20910</v>
      </c>
      <c r="M839" s="1">
        <v>45014</v>
      </c>
      <c r="N839" s="69">
        <v>0.65053240740740736</v>
      </c>
      <c r="P839" s="17">
        <v>2019</v>
      </c>
      <c r="Q839" s="1">
        <v>80051</v>
      </c>
      <c r="R839" s="1">
        <v>45014</v>
      </c>
      <c r="S839" s="1" t="s">
        <v>4384</v>
      </c>
      <c r="T839" s="1"/>
      <c r="U839" s="156"/>
      <c r="V839" s="156"/>
      <c r="W839" s="156"/>
      <c r="X839" s="1" t="s">
        <v>21095</v>
      </c>
      <c r="AB839">
        <v>0</v>
      </c>
      <c r="AC839" s="1">
        <v>0</v>
      </c>
      <c r="AD839">
        <v>0</v>
      </c>
      <c r="AE839" s="1">
        <v>45014</v>
      </c>
    </row>
    <row r="840" spans="1:31" hidden="1">
      <c r="A840" s="1">
        <v>45015</v>
      </c>
      <c r="B840" s="16">
        <v>0.3125</v>
      </c>
      <c r="C840">
        <v>113292</v>
      </c>
      <c r="D840" t="s">
        <v>97</v>
      </c>
      <c r="E840" s="4" t="s">
        <v>20342</v>
      </c>
      <c r="F840" t="s">
        <v>20463</v>
      </c>
      <c r="G840" s="138" t="s">
        <v>69</v>
      </c>
      <c r="H840" t="s">
        <v>20911</v>
      </c>
      <c r="I840" t="s">
        <v>4584</v>
      </c>
      <c r="J840" t="s">
        <v>231</v>
      </c>
      <c r="K840" t="s">
        <v>119</v>
      </c>
      <c r="L840" t="s">
        <v>20849</v>
      </c>
      <c r="M840" s="1">
        <v>45015</v>
      </c>
      <c r="N840" s="69">
        <v>0.33091435185185186</v>
      </c>
      <c r="P840" s="17">
        <v>2019</v>
      </c>
      <c r="Q840" s="1">
        <v>119305</v>
      </c>
      <c r="R840" s="1">
        <v>45015</v>
      </c>
      <c r="S840" s="1" t="s">
        <v>4384</v>
      </c>
      <c r="T840" s="1"/>
      <c r="U840" s="156"/>
      <c r="V840" s="156"/>
      <c r="W840" s="156"/>
      <c r="X840" s="1" t="s">
        <v>21097</v>
      </c>
      <c r="AB840" t="e">
        <v>#N/A</v>
      </c>
      <c r="AC840" s="1" t="e">
        <v>#N/A</v>
      </c>
      <c r="AD840" t="e">
        <v>#N/A</v>
      </c>
      <c r="AE840" s="1" t="e">
        <v>#N/A</v>
      </c>
    </row>
    <row r="841" spans="1:31" hidden="1">
      <c r="A841" s="1">
        <v>45015</v>
      </c>
      <c r="B841" s="16">
        <v>0.32291666666666669</v>
      </c>
      <c r="C841">
        <v>113289</v>
      </c>
      <c r="D841" t="s">
        <v>103</v>
      </c>
      <c r="E841" s="4" t="s">
        <v>20343</v>
      </c>
      <c r="F841" t="s">
        <v>20465</v>
      </c>
      <c r="G841" s="138" t="s">
        <v>71</v>
      </c>
      <c r="H841" t="s">
        <v>20797</v>
      </c>
      <c r="I841" t="s">
        <v>4383</v>
      </c>
      <c r="J841" t="s">
        <v>425</v>
      </c>
      <c r="K841" t="s">
        <v>120</v>
      </c>
      <c r="M841" s="1"/>
      <c r="N841" s="69"/>
      <c r="O841">
        <v>113298</v>
      </c>
      <c r="P841" s="17">
        <v>2013</v>
      </c>
      <c r="Q841" s="1">
        <v>203944</v>
      </c>
      <c r="R841" s="1">
        <v>45016</v>
      </c>
      <c r="S841" s="1" t="s">
        <v>4384</v>
      </c>
      <c r="T841" s="1"/>
      <c r="U841" s="156"/>
      <c r="V841" s="156"/>
      <c r="W841" s="156"/>
      <c r="X841" s="1" t="s">
        <v>21097</v>
      </c>
      <c r="AB841" t="s">
        <v>100</v>
      </c>
      <c r="AC841" s="1">
        <v>45015</v>
      </c>
      <c r="AD841" t="s">
        <v>21091</v>
      </c>
      <c r="AE841" s="1">
        <v>1</v>
      </c>
    </row>
    <row r="842" spans="1:31" hidden="1">
      <c r="A842" s="1">
        <v>45015</v>
      </c>
      <c r="B842" s="16">
        <v>0.33333333333333331</v>
      </c>
      <c r="C842">
        <v>112993</v>
      </c>
      <c r="D842" t="s">
        <v>101</v>
      </c>
      <c r="E842" s="4" t="s">
        <v>20345</v>
      </c>
      <c r="F842" t="s">
        <v>3730</v>
      </c>
      <c r="G842" s="138" t="s">
        <v>70</v>
      </c>
      <c r="H842" t="s">
        <v>20467</v>
      </c>
      <c r="I842" t="s">
        <v>4383</v>
      </c>
      <c r="J842" t="s">
        <v>359</v>
      </c>
      <c r="K842" t="s">
        <v>119</v>
      </c>
      <c r="L842" t="s">
        <v>20850</v>
      </c>
      <c r="M842" s="1">
        <v>45015</v>
      </c>
      <c r="N842" s="69">
        <v>0.3414699074074074</v>
      </c>
      <c r="P842" s="17">
        <v>2022</v>
      </c>
      <c r="Q842" s="1">
        <v>16910</v>
      </c>
      <c r="R842" s="1">
        <v>45015</v>
      </c>
      <c r="S842" s="1" t="s">
        <v>4384</v>
      </c>
      <c r="T842" s="1"/>
      <c r="U842" s="156"/>
      <c r="V842" s="156"/>
      <c r="W842" s="156" t="s">
        <v>45</v>
      </c>
      <c r="X842" s="1" t="s">
        <v>21097</v>
      </c>
      <c r="AB842">
        <v>0</v>
      </c>
      <c r="AC842" s="1">
        <v>0</v>
      </c>
      <c r="AD842">
        <v>0</v>
      </c>
      <c r="AE842" s="1">
        <v>45015</v>
      </c>
    </row>
    <row r="843" spans="1:31" hidden="1">
      <c r="A843" s="1">
        <v>45015</v>
      </c>
      <c r="B843" s="16">
        <v>0.33333333333333331</v>
      </c>
      <c r="C843">
        <v>113139</v>
      </c>
      <c r="D843" t="s">
        <v>99</v>
      </c>
      <c r="E843" s="4" t="s">
        <v>20347</v>
      </c>
      <c r="F843" t="s">
        <v>20468</v>
      </c>
      <c r="G843" s="138" t="s">
        <v>69</v>
      </c>
      <c r="H843" t="s">
        <v>20469</v>
      </c>
      <c r="I843" t="s">
        <v>4383</v>
      </c>
      <c r="J843" t="s">
        <v>295</v>
      </c>
      <c r="K843" t="s">
        <v>118</v>
      </c>
      <c r="L843" t="s">
        <v>20851</v>
      </c>
      <c r="M843" s="1">
        <v>45015</v>
      </c>
      <c r="N843" s="69">
        <v>0.34395833333333337</v>
      </c>
      <c r="P843" s="17">
        <v>2015</v>
      </c>
      <c r="Q843" s="1">
        <v>124893</v>
      </c>
      <c r="R843" s="1">
        <v>45016</v>
      </c>
      <c r="S843" s="1" t="s">
        <v>4384</v>
      </c>
      <c r="T843" s="1"/>
      <c r="U843" s="156"/>
      <c r="V843" s="156"/>
      <c r="W843" s="156"/>
      <c r="X843" s="1" t="s">
        <v>21097</v>
      </c>
      <c r="AB843">
        <v>0</v>
      </c>
      <c r="AC843" s="1">
        <v>0</v>
      </c>
      <c r="AD843">
        <v>0</v>
      </c>
      <c r="AE843" s="1">
        <v>45015</v>
      </c>
    </row>
    <row r="844" spans="1:31" hidden="1">
      <c r="A844" s="1">
        <v>45015</v>
      </c>
      <c r="B844" s="16">
        <v>0.33333333333333331</v>
      </c>
      <c r="C844">
        <v>113231</v>
      </c>
      <c r="D844" t="s">
        <v>99</v>
      </c>
      <c r="E844" s="4" t="s">
        <v>20349</v>
      </c>
      <c r="F844" t="s">
        <v>20471</v>
      </c>
      <c r="G844" s="138" t="s">
        <v>70</v>
      </c>
      <c r="H844" t="s">
        <v>20472</v>
      </c>
      <c r="I844" t="s">
        <v>4383</v>
      </c>
      <c r="J844" t="s">
        <v>310</v>
      </c>
      <c r="K844" t="s">
        <v>120</v>
      </c>
      <c r="L844" t="s">
        <v>20852</v>
      </c>
      <c r="M844" s="1">
        <v>45015</v>
      </c>
      <c r="N844" s="69">
        <v>0.34219907407407407</v>
      </c>
      <c r="P844" s="17">
        <v>2017</v>
      </c>
      <c r="Q844" s="1">
        <v>140074</v>
      </c>
      <c r="R844" s="1">
        <v>45015</v>
      </c>
      <c r="S844" s="1" t="s">
        <v>4384</v>
      </c>
      <c r="T844" s="1"/>
      <c r="U844" s="156"/>
      <c r="V844" s="156"/>
      <c r="W844" s="156"/>
      <c r="X844" s="1" t="s">
        <v>21097</v>
      </c>
      <c r="AB844">
        <v>0</v>
      </c>
      <c r="AC844" s="1">
        <v>0</v>
      </c>
      <c r="AD844">
        <v>0</v>
      </c>
      <c r="AE844" s="1">
        <v>45015</v>
      </c>
    </row>
    <row r="845" spans="1:31" hidden="1">
      <c r="A845" s="1">
        <v>45015</v>
      </c>
      <c r="B845" s="16">
        <v>0.34375</v>
      </c>
      <c r="C845">
        <v>113241</v>
      </c>
      <c r="D845" t="s">
        <v>99</v>
      </c>
      <c r="E845" s="4" t="s">
        <v>20350</v>
      </c>
      <c r="F845" t="s">
        <v>20474</v>
      </c>
      <c r="G845" s="138" t="s">
        <v>75</v>
      </c>
      <c r="H845" t="s">
        <v>20475</v>
      </c>
      <c r="I845" t="s">
        <v>4383</v>
      </c>
      <c r="J845" t="s">
        <v>244</v>
      </c>
      <c r="K845" t="s">
        <v>118</v>
      </c>
      <c r="M845" s="1"/>
      <c r="N845" s="69"/>
      <c r="P845" s="17">
        <v>2021</v>
      </c>
      <c r="Q845" s="1">
        <v>37406</v>
      </c>
      <c r="R845" s="1">
        <v>44862</v>
      </c>
      <c r="S845" s="1" t="s">
        <v>4384</v>
      </c>
      <c r="T845" s="1"/>
      <c r="U845" s="156"/>
      <c r="V845" s="156"/>
      <c r="W845" s="156" t="s">
        <v>45</v>
      </c>
      <c r="X845" s="1" t="s">
        <v>21097</v>
      </c>
      <c r="AB845" t="s">
        <v>19951</v>
      </c>
      <c r="AC845" s="1">
        <v>45016</v>
      </c>
      <c r="AD845" t="s">
        <v>21077</v>
      </c>
      <c r="AE845" s="1">
        <v>1</v>
      </c>
    </row>
    <row r="846" spans="1:31" hidden="1">
      <c r="A846" s="1">
        <v>45015</v>
      </c>
      <c r="B846" s="16">
        <v>0.34375</v>
      </c>
      <c r="C846">
        <v>113254</v>
      </c>
      <c r="D846" t="s">
        <v>101</v>
      </c>
      <c r="E846" s="4" t="s">
        <v>20351</v>
      </c>
      <c r="F846" t="s">
        <v>20476</v>
      </c>
      <c r="G846" s="138" t="s">
        <v>70</v>
      </c>
      <c r="H846" t="s">
        <v>20477</v>
      </c>
      <c r="I846" t="s">
        <v>4383</v>
      </c>
      <c r="J846" t="s">
        <v>244</v>
      </c>
      <c r="K846" t="s">
        <v>120</v>
      </c>
      <c r="L846" t="s">
        <v>20853</v>
      </c>
      <c r="M846" s="1">
        <v>45015</v>
      </c>
      <c r="N846" s="69">
        <v>0.3505092592592593</v>
      </c>
      <c r="P846" s="17">
        <v>2020</v>
      </c>
      <c r="Q846" s="1">
        <v>149723</v>
      </c>
      <c r="R846" s="1">
        <v>45015</v>
      </c>
      <c r="S846" s="1" t="s">
        <v>4384</v>
      </c>
      <c r="T846" s="1"/>
      <c r="U846" s="156"/>
      <c r="V846" s="156"/>
      <c r="W846" s="156"/>
      <c r="X846" s="1" t="s">
        <v>21097</v>
      </c>
      <c r="AB846">
        <v>0</v>
      </c>
      <c r="AC846" s="1">
        <v>0</v>
      </c>
      <c r="AD846">
        <v>0</v>
      </c>
      <c r="AE846" s="1">
        <v>45015</v>
      </c>
    </row>
    <row r="847" spans="1:31" hidden="1">
      <c r="A847" s="1">
        <v>45015</v>
      </c>
      <c r="B847" s="16">
        <v>0.34375</v>
      </c>
      <c r="C847">
        <v>113279</v>
      </c>
      <c r="D847" t="s">
        <v>97</v>
      </c>
      <c r="E847" s="4" t="s">
        <v>20353</v>
      </c>
      <c r="F847" t="s">
        <v>20478</v>
      </c>
      <c r="G847" s="138" t="s">
        <v>70</v>
      </c>
      <c r="H847" t="s">
        <v>2086</v>
      </c>
      <c r="I847" t="s">
        <v>4383</v>
      </c>
      <c r="J847" t="s">
        <v>459</v>
      </c>
      <c r="K847" t="s">
        <v>119</v>
      </c>
      <c r="L847" t="s">
        <v>20854</v>
      </c>
      <c r="M847" s="1">
        <v>45015</v>
      </c>
      <c r="N847" s="69">
        <v>0.35234953703703703</v>
      </c>
      <c r="P847" s="17">
        <v>2021</v>
      </c>
      <c r="Q847" s="1">
        <v>85873</v>
      </c>
      <c r="R847" s="1">
        <v>45015</v>
      </c>
      <c r="S847" s="1" t="s">
        <v>4384</v>
      </c>
      <c r="T847" s="1"/>
      <c r="U847" s="156"/>
      <c r="V847" s="156"/>
      <c r="W847" s="156"/>
      <c r="X847" s="1" t="s">
        <v>21097</v>
      </c>
      <c r="AB847">
        <v>0</v>
      </c>
      <c r="AC847" s="1">
        <v>0</v>
      </c>
      <c r="AD847">
        <v>0</v>
      </c>
      <c r="AE847" s="1">
        <v>45015</v>
      </c>
    </row>
    <row r="848" spans="1:31" hidden="1">
      <c r="A848" s="1">
        <v>45015</v>
      </c>
      <c r="B848" s="16">
        <v>0.35416666666666669</v>
      </c>
      <c r="C848">
        <v>113103</v>
      </c>
      <c r="D848" t="s">
        <v>101</v>
      </c>
      <c r="E848" s="4" t="s">
        <v>20355</v>
      </c>
      <c r="F848" t="s">
        <v>20480</v>
      </c>
      <c r="G848" s="138" t="s">
        <v>70</v>
      </c>
      <c r="H848" t="s">
        <v>20481</v>
      </c>
      <c r="I848" t="s">
        <v>4383</v>
      </c>
      <c r="J848" t="s">
        <v>215</v>
      </c>
      <c r="K848" t="s">
        <v>120</v>
      </c>
      <c r="L848" t="s">
        <v>20855</v>
      </c>
      <c r="M848" s="1">
        <v>45015</v>
      </c>
      <c r="N848" s="69">
        <v>0.35872685185185182</v>
      </c>
      <c r="P848" s="17">
        <v>2022</v>
      </c>
      <c r="Q848" s="1">
        <v>18562</v>
      </c>
      <c r="R848" s="1">
        <v>45015</v>
      </c>
      <c r="S848" s="1" t="s">
        <v>4384</v>
      </c>
      <c r="T848" s="1"/>
      <c r="U848" s="156"/>
      <c r="V848" s="156"/>
      <c r="W848" s="156" t="s">
        <v>45</v>
      </c>
      <c r="X848" s="1" t="s">
        <v>21097</v>
      </c>
      <c r="AB848">
        <v>0</v>
      </c>
      <c r="AC848" s="1">
        <v>0</v>
      </c>
      <c r="AD848">
        <v>0</v>
      </c>
      <c r="AE848" s="1">
        <v>45015</v>
      </c>
    </row>
    <row r="849" spans="1:31" hidden="1">
      <c r="A849" s="1">
        <v>45015</v>
      </c>
      <c r="B849" s="16">
        <v>0.35416666666666669</v>
      </c>
      <c r="C849">
        <v>113158</v>
      </c>
      <c r="D849" t="s">
        <v>97</v>
      </c>
      <c r="E849" s="4" t="s">
        <v>20356</v>
      </c>
      <c r="F849" t="s">
        <v>20483</v>
      </c>
      <c r="G849" s="138" t="s">
        <v>75</v>
      </c>
      <c r="H849" t="s">
        <v>20484</v>
      </c>
      <c r="I849" t="s">
        <v>4383</v>
      </c>
      <c r="J849" t="s">
        <v>231</v>
      </c>
      <c r="K849" t="s">
        <v>118</v>
      </c>
      <c r="M849" s="1"/>
      <c r="N849" s="69"/>
      <c r="P849" s="17">
        <v>2017</v>
      </c>
      <c r="Q849" s="1">
        <v>59533</v>
      </c>
      <c r="R849" s="1">
        <v>44683</v>
      </c>
      <c r="S849" s="1" t="s">
        <v>4384</v>
      </c>
      <c r="T849" s="1"/>
      <c r="U849" s="156"/>
      <c r="V849" s="156"/>
      <c r="W849" s="156"/>
      <c r="X849" s="1" t="s">
        <v>21097</v>
      </c>
      <c r="AB849" t="s">
        <v>102</v>
      </c>
      <c r="AC849" s="1">
        <v>45017</v>
      </c>
      <c r="AD849" t="s">
        <v>21092</v>
      </c>
      <c r="AE849" s="1">
        <v>3</v>
      </c>
    </row>
    <row r="850" spans="1:31" hidden="1">
      <c r="A850" s="1">
        <v>45015</v>
      </c>
      <c r="B850" s="16">
        <v>0.36458333333333331</v>
      </c>
      <c r="C850">
        <v>113164</v>
      </c>
      <c r="D850" t="s">
        <v>97</v>
      </c>
      <c r="E850" s="4" t="s">
        <v>20357</v>
      </c>
      <c r="F850" t="s">
        <v>20485</v>
      </c>
      <c r="G850" s="138" t="s">
        <v>70</v>
      </c>
      <c r="H850" t="s">
        <v>20486</v>
      </c>
      <c r="I850" t="s">
        <v>4383</v>
      </c>
      <c r="J850" t="s">
        <v>251</v>
      </c>
      <c r="K850" t="s">
        <v>118</v>
      </c>
      <c r="L850" t="s">
        <v>20856</v>
      </c>
      <c r="M850" s="1">
        <v>45015</v>
      </c>
      <c r="N850" s="69">
        <v>0.36041666666666666</v>
      </c>
      <c r="P850" s="17">
        <v>2016</v>
      </c>
      <c r="Q850" s="1">
        <v>83707</v>
      </c>
      <c r="R850" s="1">
        <v>45015</v>
      </c>
      <c r="S850" s="1" t="s">
        <v>4384</v>
      </c>
      <c r="T850" s="1"/>
      <c r="U850" s="156"/>
      <c r="V850" s="156"/>
      <c r="W850" s="156"/>
      <c r="X850" s="1" t="s">
        <v>21097</v>
      </c>
      <c r="AB850">
        <v>0</v>
      </c>
      <c r="AC850" s="1">
        <v>0</v>
      </c>
      <c r="AD850">
        <v>0</v>
      </c>
      <c r="AE850" s="1">
        <v>45015</v>
      </c>
    </row>
    <row r="851" spans="1:31" hidden="1">
      <c r="A851" s="1">
        <v>45015</v>
      </c>
      <c r="B851" s="16">
        <v>0.375</v>
      </c>
      <c r="C851">
        <v>113017</v>
      </c>
      <c r="D851" t="s">
        <v>99</v>
      </c>
      <c r="E851" s="4" t="s">
        <v>20359</v>
      </c>
      <c r="F851" t="s">
        <v>20489</v>
      </c>
      <c r="G851" s="138" t="s">
        <v>75</v>
      </c>
      <c r="H851" t="s">
        <v>20490</v>
      </c>
      <c r="I851" t="s">
        <v>4383</v>
      </c>
      <c r="J851" t="s">
        <v>215</v>
      </c>
      <c r="K851" t="s">
        <v>118</v>
      </c>
      <c r="M851" s="1"/>
      <c r="N851" s="69"/>
      <c r="P851" s="17">
        <v>2018</v>
      </c>
      <c r="Q851" s="1">
        <v>136185</v>
      </c>
      <c r="R851" s="1">
        <v>44805</v>
      </c>
      <c r="S851" s="1" t="s">
        <v>4384</v>
      </c>
      <c r="T851" s="1"/>
      <c r="U851" s="156"/>
      <c r="V851" s="156"/>
      <c r="W851" s="156"/>
      <c r="X851" s="1" t="s">
        <v>21097</v>
      </c>
      <c r="AB851" t="s">
        <v>19951</v>
      </c>
      <c r="AC851" s="1">
        <v>45015</v>
      </c>
      <c r="AD851" t="s">
        <v>21093</v>
      </c>
      <c r="AE851" s="1">
        <v>8</v>
      </c>
    </row>
    <row r="852" spans="1:31" hidden="1">
      <c r="A852" s="1">
        <v>45015</v>
      </c>
      <c r="B852" s="16">
        <v>0.375</v>
      </c>
      <c r="C852">
        <v>113071</v>
      </c>
      <c r="D852" t="s">
        <v>101</v>
      </c>
      <c r="E852" s="4" t="s">
        <v>20768</v>
      </c>
      <c r="F852" t="s">
        <v>20815</v>
      </c>
      <c r="G852" s="138" t="s">
        <v>71</v>
      </c>
      <c r="H852" t="s">
        <v>20816</v>
      </c>
      <c r="I852" t="s">
        <v>4383</v>
      </c>
      <c r="J852" t="s">
        <v>359</v>
      </c>
      <c r="K852" t="s">
        <v>120</v>
      </c>
      <c r="M852" s="1"/>
      <c r="N852" s="69"/>
      <c r="O852">
        <v>113272</v>
      </c>
      <c r="P852" s="17">
        <v>2019</v>
      </c>
      <c r="Q852" s="1">
        <v>221089</v>
      </c>
      <c r="R852" s="1">
        <v>45016</v>
      </c>
      <c r="S852" s="1" t="s">
        <v>4384</v>
      </c>
      <c r="T852" s="1"/>
      <c r="U852" s="156"/>
      <c r="V852" s="156"/>
      <c r="W852" s="156"/>
      <c r="X852" s="1" t="s">
        <v>21097</v>
      </c>
      <c r="AB852" t="e">
        <v>#N/A</v>
      </c>
      <c r="AC852" s="1" t="e">
        <v>#N/A</v>
      </c>
      <c r="AD852" t="e">
        <v>#N/A</v>
      </c>
      <c r="AE852" s="1" t="e">
        <v>#N/A</v>
      </c>
    </row>
    <row r="853" spans="1:31" hidden="1">
      <c r="A853" s="1">
        <v>45015</v>
      </c>
      <c r="B853" s="16">
        <v>0.375</v>
      </c>
      <c r="C853">
        <v>113190</v>
      </c>
      <c r="D853" t="s">
        <v>101</v>
      </c>
      <c r="E853" s="4" t="s">
        <v>19961</v>
      </c>
      <c r="F853" t="s">
        <v>19962</v>
      </c>
      <c r="G853" s="138" t="s">
        <v>70</v>
      </c>
      <c r="H853" t="s">
        <v>19963</v>
      </c>
      <c r="I853" t="s">
        <v>4383</v>
      </c>
      <c r="J853" t="s">
        <v>295</v>
      </c>
      <c r="K853" t="s">
        <v>119</v>
      </c>
      <c r="L853" t="s">
        <v>20857</v>
      </c>
      <c r="M853" s="1">
        <v>45015</v>
      </c>
      <c r="N853" s="69">
        <v>0.36712962962962964</v>
      </c>
      <c r="P853" s="17">
        <v>2016</v>
      </c>
      <c r="Q853" s="1">
        <v>91043</v>
      </c>
      <c r="R853" s="1">
        <v>45015</v>
      </c>
      <c r="S853" s="1" t="s">
        <v>4384</v>
      </c>
      <c r="T853" s="1"/>
      <c r="U853" s="156"/>
      <c r="V853" s="156"/>
      <c r="W853" s="156"/>
      <c r="X853" s="1" t="s">
        <v>21097</v>
      </c>
      <c r="AB853">
        <v>0</v>
      </c>
      <c r="AC853" s="1">
        <v>0</v>
      </c>
      <c r="AD853">
        <v>0</v>
      </c>
      <c r="AE853" s="1">
        <v>45015</v>
      </c>
    </row>
    <row r="854" spans="1:31" hidden="1">
      <c r="A854" s="1">
        <v>45015</v>
      </c>
      <c r="B854" s="16">
        <v>0.375</v>
      </c>
      <c r="C854">
        <v>113276</v>
      </c>
      <c r="D854" t="s">
        <v>101</v>
      </c>
      <c r="E854" s="4" t="s">
        <v>20768</v>
      </c>
      <c r="F854" t="s">
        <v>20815</v>
      </c>
      <c r="G854" s="138" t="s">
        <v>71</v>
      </c>
      <c r="H854" t="s">
        <v>20816</v>
      </c>
      <c r="I854" t="s">
        <v>4383</v>
      </c>
      <c r="J854" t="s">
        <v>359</v>
      </c>
      <c r="K854" t="s">
        <v>120</v>
      </c>
      <c r="M854" s="1"/>
      <c r="N854" s="69"/>
      <c r="O854">
        <v>113280</v>
      </c>
      <c r="P854" s="17">
        <v>2019</v>
      </c>
      <c r="Q854" s="1">
        <v>221089</v>
      </c>
      <c r="R854" s="1">
        <v>45016</v>
      </c>
      <c r="S854" s="1" t="s">
        <v>4384</v>
      </c>
      <c r="T854" s="1"/>
      <c r="U854" s="156"/>
      <c r="V854" s="156"/>
      <c r="W854" s="156"/>
      <c r="X854" s="1" t="s">
        <v>21097</v>
      </c>
      <c r="AB854" t="e">
        <v>#N/A</v>
      </c>
      <c r="AC854" s="1" t="e">
        <v>#N/A</v>
      </c>
      <c r="AD854" t="e">
        <v>#N/A</v>
      </c>
      <c r="AE854" s="1" t="e">
        <v>#N/A</v>
      </c>
    </row>
    <row r="855" spans="1:31" hidden="1">
      <c r="A855" s="1">
        <v>45015</v>
      </c>
      <c r="B855" s="16">
        <v>0.375</v>
      </c>
      <c r="C855">
        <v>113286</v>
      </c>
      <c r="D855" t="s">
        <v>97</v>
      </c>
      <c r="E855" s="4" t="s">
        <v>20358</v>
      </c>
      <c r="F855" t="s">
        <v>20487</v>
      </c>
      <c r="G855" s="138" t="s">
        <v>70</v>
      </c>
      <c r="H855" t="s">
        <v>20858</v>
      </c>
      <c r="I855" t="s">
        <v>4383</v>
      </c>
      <c r="J855" t="s">
        <v>251</v>
      </c>
      <c r="K855" t="s">
        <v>120</v>
      </c>
      <c r="L855" t="s">
        <v>20859</v>
      </c>
      <c r="M855" s="1">
        <v>45015</v>
      </c>
      <c r="N855" s="69">
        <v>0.37913194444444448</v>
      </c>
      <c r="P855" s="17">
        <v>2019</v>
      </c>
      <c r="Q855" s="1">
        <v>186556</v>
      </c>
      <c r="R855" s="1">
        <v>45015</v>
      </c>
      <c r="S855" s="1" t="s">
        <v>4384</v>
      </c>
      <c r="T855" s="1"/>
      <c r="U855" s="156"/>
      <c r="V855" s="156"/>
      <c r="W855" s="156"/>
      <c r="X855" s="1" t="s">
        <v>21097</v>
      </c>
      <c r="AB855">
        <v>0</v>
      </c>
      <c r="AC855" s="1">
        <v>0</v>
      </c>
      <c r="AD855">
        <v>0</v>
      </c>
      <c r="AE855" s="1">
        <v>45015</v>
      </c>
    </row>
    <row r="856" spans="1:31" hidden="1">
      <c r="A856" s="1">
        <v>45015</v>
      </c>
      <c r="B856" s="16">
        <v>0.39583333333333331</v>
      </c>
      <c r="C856">
        <v>113209</v>
      </c>
      <c r="D856" t="s">
        <v>101</v>
      </c>
      <c r="E856" s="4" t="s">
        <v>20362</v>
      </c>
      <c r="F856" t="s">
        <v>20492</v>
      </c>
      <c r="G856" s="138" t="s">
        <v>70</v>
      </c>
      <c r="H856" t="s">
        <v>20493</v>
      </c>
      <c r="I856" t="s">
        <v>4383</v>
      </c>
      <c r="J856" t="s">
        <v>459</v>
      </c>
      <c r="K856" t="s">
        <v>119</v>
      </c>
      <c r="L856" t="s">
        <v>20860</v>
      </c>
      <c r="M856" s="1">
        <v>45015</v>
      </c>
      <c r="N856" s="69">
        <v>0.39910879629629631</v>
      </c>
      <c r="P856" s="17">
        <v>2020</v>
      </c>
      <c r="Q856" s="1">
        <v>230656</v>
      </c>
      <c r="R856" s="1">
        <v>45015</v>
      </c>
      <c r="S856" s="1" t="s">
        <v>4384</v>
      </c>
      <c r="T856" s="1"/>
      <c r="U856" s="156"/>
      <c r="V856" s="156"/>
      <c r="W856" s="156"/>
      <c r="X856" s="1" t="s">
        <v>21097</v>
      </c>
      <c r="AB856">
        <v>0</v>
      </c>
      <c r="AC856" s="1">
        <v>0</v>
      </c>
      <c r="AD856">
        <v>0</v>
      </c>
      <c r="AE856" s="1">
        <v>45015</v>
      </c>
    </row>
    <row r="857" spans="1:31" hidden="1">
      <c r="A857" s="1">
        <v>45015</v>
      </c>
      <c r="B857" s="16">
        <v>0.39583333333333331</v>
      </c>
      <c r="C857">
        <v>113239</v>
      </c>
      <c r="D857" t="s">
        <v>103</v>
      </c>
      <c r="E857" s="4" t="s">
        <v>20363</v>
      </c>
      <c r="F857" t="s">
        <v>20495</v>
      </c>
      <c r="G857" s="138" t="s">
        <v>70</v>
      </c>
      <c r="H857" t="s">
        <v>20496</v>
      </c>
      <c r="I857" t="s">
        <v>4383</v>
      </c>
      <c r="J857" t="s">
        <v>231</v>
      </c>
      <c r="K857" t="s">
        <v>118</v>
      </c>
      <c r="L857" t="s">
        <v>20861</v>
      </c>
      <c r="M857" s="1">
        <v>45015</v>
      </c>
      <c r="N857" s="69">
        <v>0.38223379629629628</v>
      </c>
      <c r="P857" s="17">
        <v>2019</v>
      </c>
      <c r="Q857" s="1">
        <v>46622</v>
      </c>
      <c r="R857" s="1">
        <v>45015</v>
      </c>
      <c r="S857" s="1" t="s">
        <v>4384</v>
      </c>
      <c r="T857" s="1"/>
      <c r="U857" s="156"/>
      <c r="V857" s="156"/>
      <c r="W857" s="156" t="s">
        <v>45</v>
      </c>
      <c r="X857" s="1" t="s">
        <v>21097</v>
      </c>
      <c r="AB857">
        <v>0</v>
      </c>
      <c r="AC857" s="1">
        <v>0</v>
      </c>
      <c r="AD857">
        <v>0</v>
      </c>
      <c r="AE857" s="1">
        <v>45015</v>
      </c>
    </row>
    <row r="858" spans="1:31" hidden="1">
      <c r="A858" s="1">
        <v>45015</v>
      </c>
      <c r="B858" s="16">
        <v>0.41666666666666669</v>
      </c>
      <c r="C858">
        <v>113133</v>
      </c>
      <c r="D858" t="s">
        <v>103</v>
      </c>
      <c r="E858" s="4" t="s">
        <v>20364</v>
      </c>
      <c r="F858" t="s">
        <v>20497</v>
      </c>
      <c r="G858" s="138" t="s">
        <v>70</v>
      </c>
      <c r="H858" t="s">
        <v>20498</v>
      </c>
      <c r="I858" t="s">
        <v>4383</v>
      </c>
      <c r="J858" t="s">
        <v>396</v>
      </c>
      <c r="K858" t="s">
        <v>118</v>
      </c>
      <c r="L858" t="s">
        <v>20862</v>
      </c>
      <c r="M858" s="1">
        <v>45015</v>
      </c>
      <c r="N858" s="69">
        <v>0.42359953703703707</v>
      </c>
      <c r="P858" s="17">
        <v>2016</v>
      </c>
      <c r="Q858" s="1">
        <v>72954</v>
      </c>
      <c r="R858" s="1">
        <v>45015</v>
      </c>
      <c r="S858" s="1" t="s">
        <v>4384</v>
      </c>
      <c r="T858" s="1"/>
      <c r="U858" s="156"/>
      <c r="V858" s="156"/>
      <c r="W858" s="156"/>
      <c r="X858" s="1" t="s">
        <v>21097</v>
      </c>
      <c r="AB858">
        <v>0</v>
      </c>
      <c r="AC858" s="1">
        <v>0</v>
      </c>
      <c r="AD858">
        <v>0</v>
      </c>
      <c r="AE858" s="1">
        <v>45015</v>
      </c>
    </row>
    <row r="859" spans="1:31" hidden="1">
      <c r="A859" s="1">
        <v>45015</v>
      </c>
      <c r="B859" s="16">
        <v>0.41666666666666669</v>
      </c>
      <c r="C859">
        <v>113251</v>
      </c>
      <c r="D859" t="s">
        <v>97</v>
      </c>
      <c r="E859" s="4" t="s">
        <v>20365</v>
      </c>
      <c r="F859" t="s">
        <v>20499</v>
      </c>
      <c r="G859" s="138" t="s">
        <v>69</v>
      </c>
      <c r="H859" t="s">
        <v>20500</v>
      </c>
      <c r="I859" t="s">
        <v>4383</v>
      </c>
      <c r="J859" t="s">
        <v>215</v>
      </c>
      <c r="K859" t="s">
        <v>119</v>
      </c>
      <c r="L859" t="s">
        <v>20863</v>
      </c>
      <c r="M859" s="1">
        <v>45015</v>
      </c>
      <c r="N859" s="69">
        <v>0.43409722222222219</v>
      </c>
      <c r="P859" s="17">
        <v>2020</v>
      </c>
      <c r="Q859" s="1">
        <v>200152</v>
      </c>
      <c r="R859" s="1">
        <v>45015</v>
      </c>
      <c r="S859" s="1" t="s">
        <v>4384</v>
      </c>
      <c r="T859" s="1"/>
      <c r="U859" s="156"/>
      <c r="V859" s="156"/>
      <c r="W859" s="156" t="s">
        <v>45</v>
      </c>
      <c r="X859" s="1" t="s">
        <v>21097</v>
      </c>
      <c r="AB859">
        <v>0</v>
      </c>
      <c r="AC859" s="1">
        <v>0</v>
      </c>
      <c r="AD859">
        <v>0</v>
      </c>
      <c r="AE859" s="1">
        <v>45015</v>
      </c>
    </row>
    <row r="860" spans="1:31" hidden="1">
      <c r="A860" s="1">
        <v>45015</v>
      </c>
      <c r="B860" s="16">
        <v>0.41666666666666669</v>
      </c>
      <c r="C860">
        <v>113258</v>
      </c>
      <c r="D860" t="s">
        <v>97</v>
      </c>
      <c r="E860" s="4" t="s">
        <v>20366</v>
      </c>
      <c r="F860" t="s">
        <v>20501</v>
      </c>
      <c r="G860" s="138" t="s">
        <v>69</v>
      </c>
      <c r="H860" t="s">
        <v>20502</v>
      </c>
      <c r="I860" t="s">
        <v>4383</v>
      </c>
      <c r="J860" t="s">
        <v>459</v>
      </c>
      <c r="K860" t="s">
        <v>120</v>
      </c>
      <c r="L860" t="s">
        <v>20864</v>
      </c>
      <c r="M860" s="1">
        <v>45015</v>
      </c>
      <c r="N860" s="69">
        <v>0.43578703703703708</v>
      </c>
      <c r="P860" s="17">
        <v>2022</v>
      </c>
      <c r="Q860" s="1">
        <v>20759</v>
      </c>
      <c r="R860" s="1">
        <v>45015</v>
      </c>
      <c r="S860" s="1" t="s">
        <v>4384</v>
      </c>
      <c r="T860" s="1"/>
      <c r="U860" s="156"/>
      <c r="V860" s="156"/>
      <c r="W860" s="156"/>
      <c r="X860" s="1" t="s">
        <v>21097</v>
      </c>
      <c r="AB860">
        <v>0</v>
      </c>
      <c r="AC860" s="1">
        <v>0</v>
      </c>
      <c r="AD860">
        <v>0</v>
      </c>
      <c r="AE860" s="1">
        <v>45015</v>
      </c>
    </row>
    <row r="861" spans="1:31" hidden="1">
      <c r="A861" s="1">
        <v>45015</v>
      </c>
      <c r="B861" s="16">
        <v>0.4375</v>
      </c>
      <c r="C861">
        <v>113248</v>
      </c>
      <c r="D861" t="s">
        <v>99</v>
      </c>
      <c r="E861" s="4" t="s">
        <v>20367</v>
      </c>
      <c r="F861" t="s">
        <v>20503</v>
      </c>
      <c r="G861" s="138" t="s">
        <v>70</v>
      </c>
      <c r="H861" t="s">
        <v>20504</v>
      </c>
      <c r="I861" t="s">
        <v>4383</v>
      </c>
      <c r="J861" t="s">
        <v>231</v>
      </c>
      <c r="K861" t="s">
        <v>120</v>
      </c>
      <c r="L861" t="s">
        <v>20865</v>
      </c>
      <c r="M861" s="1">
        <v>45015</v>
      </c>
      <c r="N861" s="69">
        <v>0.44675925925925924</v>
      </c>
      <c r="P861" s="17">
        <v>2014</v>
      </c>
      <c r="Q861" s="1">
        <v>122009</v>
      </c>
      <c r="R861" s="1">
        <v>45015</v>
      </c>
      <c r="S861" s="1" t="s">
        <v>4384</v>
      </c>
      <c r="T861" s="1"/>
      <c r="U861" s="156"/>
      <c r="V861" s="156"/>
      <c r="W861" s="156"/>
      <c r="X861" s="1" t="s">
        <v>21097</v>
      </c>
      <c r="AB861">
        <v>0</v>
      </c>
      <c r="AC861" s="1">
        <v>0</v>
      </c>
      <c r="AD861">
        <v>0</v>
      </c>
      <c r="AE861" s="1">
        <v>45015</v>
      </c>
    </row>
    <row r="862" spans="1:31" hidden="1">
      <c r="A862" s="1">
        <v>45015</v>
      </c>
      <c r="B862" s="16">
        <v>0.4375</v>
      </c>
      <c r="C862">
        <v>113274</v>
      </c>
      <c r="D862" t="s">
        <v>101</v>
      </c>
      <c r="E862" s="4" t="s">
        <v>1171</v>
      </c>
      <c r="F862" t="s">
        <v>1176</v>
      </c>
      <c r="G862" s="138" t="s">
        <v>70</v>
      </c>
      <c r="H862" t="s">
        <v>1174</v>
      </c>
      <c r="I862" t="s">
        <v>4383</v>
      </c>
      <c r="J862" t="s">
        <v>310</v>
      </c>
      <c r="K862" t="s">
        <v>119</v>
      </c>
      <c r="L862" t="s">
        <v>20866</v>
      </c>
      <c r="M862" s="1">
        <v>45015</v>
      </c>
      <c r="N862" s="69">
        <v>0.44787037037037036</v>
      </c>
      <c r="P862" s="17">
        <v>2020</v>
      </c>
      <c r="Q862" s="1">
        <v>32791</v>
      </c>
      <c r="R862" s="1">
        <v>45015</v>
      </c>
      <c r="S862" s="1" t="s">
        <v>4384</v>
      </c>
      <c r="T862" s="1"/>
      <c r="U862" s="156"/>
      <c r="V862" s="156"/>
      <c r="W862" s="156"/>
      <c r="X862" s="1" t="s">
        <v>21097</v>
      </c>
      <c r="AB862">
        <v>0</v>
      </c>
      <c r="AC862" s="1">
        <v>0</v>
      </c>
      <c r="AD862">
        <v>0</v>
      </c>
      <c r="AE862" s="1">
        <v>45015</v>
      </c>
    </row>
    <row r="863" spans="1:31" hidden="1">
      <c r="A863" s="1">
        <v>45015</v>
      </c>
      <c r="B863" s="16">
        <v>0.45833333333333331</v>
      </c>
      <c r="C863">
        <v>113191</v>
      </c>
      <c r="D863" t="s">
        <v>103</v>
      </c>
      <c r="E863" s="4" t="s">
        <v>3093</v>
      </c>
      <c r="F863" t="s">
        <v>3097</v>
      </c>
      <c r="G863" s="138" t="s">
        <v>69</v>
      </c>
      <c r="H863" t="s">
        <v>2567</v>
      </c>
      <c r="I863" t="s">
        <v>4383</v>
      </c>
      <c r="J863" t="s">
        <v>367</v>
      </c>
      <c r="K863" t="s">
        <v>118</v>
      </c>
      <c r="L863" t="s">
        <v>20867</v>
      </c>
      <c r="M863" s="1">
        <v>45015</v>
      </c>
      <c r="N863" s="69">
        <v>0.47244212962962967</v>
      </c>
      <c r="P863" s="17">
        <v>2012</v>
      </c>
      <c r="Q863" s="1">
        <v>181937</v>
      </c>
      <c r="R863" s="1">
        <v>45015</v>
      </c>
      <c r="S863" s="1" t="s">
        <v>4384</v>
      </c>
      <c r="T863" s="1"/>
      <c r="U863" s="156"/>
      <c r="V863" s="156"/>
      <c r="W863" s="156"/>
      <c r="X863" s="1" t="s">
        <v>21097</v>
      </c>
      <c r="AB863">
        <v>0</v>
      </c>
      <c r="AC863" s="1">
        <v>0</v>
      </c>
      <c r="AD863">
        <v>0</v>
      </c>
      <c r="AE863" s="1">
        <v>45015</v>
      </c>
    </row>
    <row r="864" spans="1:31" hidden="1">
      <c r="A864" s="1">
        <v>45015</v>
      </c>
      <c r="B864" s="16">
        <v>0.47916666666666669</v>
      </c>
      <c r="C864">
        <v>113233</v>
      </c>
      <c r="D864" t="s">
        <v>99</v>
      </c>
      <c r="E864" s="4" t="s">
        <v>20177</v>
      </c>
      <c r="F864" t="s">
        <v>20178</v>
      </c>
      <c r="G864" s="138" t="s">
        <v>69</v>
      </c>
      <c r="H864" t="s">
        <v>20179</v>
      </c>
      <c r="I864" t="s">
        <v>4383</v>
      </c>
      <c r="J864" t="s">
        <v>425</v>
      </c>
      <c r="K864" t="s">
        <v>120</v>
      </c>
      <c r="L864" t="s">
        <v>20868</v>
      </c>
      <c r="M864" s="1">
        <v>45015</v>
      </c>
      <c r="N864" s="69">
        <v>0.49881944444444443</v>
      </c>
      <c r="P864" s="17">
        <v>2021</v>
      </c>
      <c r="Q864" s="1">
        <v>32381</v>
      </c>
      <c r="R864" s="1">
        <v>45015</v>
      </c>
      <c r="S864" s="1" t="s">
        <v>4384</v>
      </c>
      <c r="T864" s="1"/>
      <c r="U864" s="156"/>
      <c r="V864" s="156"/>
      <c r="W864" s="156" t="s">
        <v>45</v>
      </c>
      <c r="X864" s="1" t="s">
        <v>21097</v>
      </c>
      <c r="AB864">
        <v>0</v>
      </c>
      <c r="AC864" s="1">
        <v>0</v>
      </c>
      <c r="AD864">
        <v>0</v>
      </c>
      <c r="AE864" s="1">
        <v>45015</v>
      </c>
    </row>
    <row r="865" spans="1:31" hidden="1">
      <c r="A865" s="1">
        <v>45015</v>
      </c>
      <c r="B865" s="16">
        <v>0.47916666666666669</v>
      </c>
      <c r="C865">
        <v>113281</v>
      </c>
      <c r="D865" t="s">
        <v>103</v>
      </c>
      <c r="E865" s="4" t="s">
        <v>20371</v>
      </c>
      <c r="F865" t="s">
        <v>20505</v>
      </c>
      <c r="G865" s="138" t="s">
        <v>70</v>
      </c>
      <c r="H865" t="s">
        <v>20506</v>
      </c>
      <c r="I865" t="s">
        <v>4383</v>
      </c>
      <c r="J865" t="s">
        <v>231</v>
      </c>
      <c r="K865" t="s">
        <v>118</v>
      </c>
      <c r="L865" t="s">
        <v>20869</v>
      </c>
      <c r="M865" s="1">
        <v>45015</v>
      </c>
      <c r="N865" s="69">
        <v>0.48532407407407407</v>
      </c>
      <c r="P865" s="17">
        <v>2020</v>
      </c>
      <c r="Q865" s="1">
        <v>88371</v>
      </c>
      <c r="R865" s="1">
        <v>45015</v>
      </c>
      <c r="S865" s="1" t="s">
        <v>4384</v>
      </c>
      <c r="T865" s="1"/>
      <c r="U865" s="156"/>
      <c r="V865" s="156"/>
      <c r="W865" s="156"/>
      <c r="X865" s="1" t="s">
        <v>21097</v>
      </c>
      <c r="AB865">
        <v>0</v>
      </c>
      <c r="AC865" s="1">
        <v>0</v>
      </c>
      <c r="AD865">
        <v>0</v>
      </c>
      <c r="AE865" s="1">
        <v>45015</v>
      </c>
    </row>
    <row r="866" spans="1:31" hidden="1">
      <c r="A866" s="1">
        <v>45015</v>
      </c>
      <c r="B866" s="16">
        <v>0.5</v>
      </c>
      <c r="C866">
        <v>113135</v>
      </c>
      <c r="D866" t="s">
        <v>101</v>
      </c>
      <c r="E866" s="4" t="s">
        <v>3122</v>
      </c>
      <c r="F866" t="s">
        <v>3127</v>
      </c>
      <c r="G866" s="138" t="s">
        <v>70</v>
      </c>
      <c r="H866" t="s">
        <v>3125</v>
      </c>
      <c r="I866" t="s">
        <v>4383</v>
      </c>
      <c r="J866" t="s">
        <v>459</v>
      </c>
      <c r="K866" t="s">
        <v>119</v>
      </c>
      <c r="M866" s="1"/>
      <c r="N866" s="69"/>
      <c r="P866" s="17">
        <v>2022</v>
      </c>
      <c r="Q866" s="1">
        <v>31228</v>
      </c>
      <c r="R866" s="1">
        <v>45000</v>
      </c>
      <c r="S866" s="1" t="s">
        <v>4384</v>
      </c>
      <c r="T866" s="1"/>
      <c r="U866" s="156"/>
      <c r="V866" s="156"/>
      <c r="W866" s="156"/>
      <c r="X866" s="1" t="s">
        <v>21097</v>
      </c>
      <c r="AB866" t="s">
        <v>19946</v>
      </c>
      <c r="AC866" s="1">
        <v>45017</v>
      </c>
      <c r="AD866" t="s">
        <v>21094</v>
      </c>
      <c r="AE866" s="1">
        <v>45015</v>
      </c>
    </row>
    <row r="867" spans="1:31" hidden="1">
      <c r="A867" s="1">
        <v>45015</v>
      </c>
      <c r="B867" s="16">
        <v>0.5</v>
      </c>
      <c r="C867">
        <v>113243</v>
      </c>
      <c r="D867" t="s">
        <v>99</v>
      </c>
      <c r="E867" s="4" t="s">
        <v>20373</v>
      </c>
      <c r="F867" t="s">
        <v>3730</v>
      </c>
      <c r="G867" s="138" t="s">
        <v>69</v>
      </c>
      <c r="H867" t="s">
        <v>20912</v>
      </c>
      <c r="I867" t="s">
        <v>20913</v>
      </c>
      <c r="J867" t="s">
        <v>244</v>
      </c>
      <c r="K867" t="s">
        <v>120</v>
      </c>
      <c r="L867" t="s">
        <v>20870</v>
      </c>
      <c r="M867" s="1">
        <v>45015</v>
      </c>
      <c r="N867" s="69">
        <v>0.52141203703703709</v>
      </c>
      <c r="P867" s="17">
        <v>2018</v>
      </c>
      <c r="Q867" s="1">
        <v>146260</v>
      </c>
      <c r="R867" s="1">
        <v>45015</v>
      </c>
      <c r="S867" s="1" t="s">
        <v>4384</v>
      </c>
      <c r="T867" s="1"/>
      <c r="U867" s="156"/>
      <c r="V867" s="156"/>
      <c r="W867" s="156"/>
      <c r="X867" s="1" t="s">
        <v>21097</v>
      </c>
      <c r="AB867">
        <v>0</v>
      </c>
      <c r="AC867" s="1">
        <v>0</v>
      </c>
      <c r="AD867">
        <v>0</v>
      </c>
      <c r="AE867" s="1">
        <v>45015</v>
      </c>
    </row>
    <row r="868" spans="1:31" hidden="1">
      <c r="A868" s="1">
        <v>45015</v>
      </c>
      <c r="B868" s="16">
        <v>0.5</v>
      </c>
      <c r="C868">
        <v>113278</v>
      </c>
      <c r="D868" t="s">
        <v>105</v>
      </c>
      <c r="E868" s="4" t="s">
        <v>20375</v>
      </c>
      <c r="G868" s="138" t="s">
        <v>70</v>
      </c>
      <c r="H868" t="s">
        <v>2455</v>
      </c>
      <c r="I868" t="s">
        <v>4383</v>
      </c>
      <c r="J868" t="s">
        <v>231</v>
      </c>
      <c r="K868" t="s">
        <v>118</v>
      </c>
      <c r="L868" t="s">
        <v>20871</v>
      </c>
      <c r="M868" s="1">
        <v>45015</v>
      </c>
      <c r="N868" s="69">
        <v>0.40777777777777779</v>
      </c>
      <c r="P868" s="17">
        <v>2022</v>
      </c>
      <c r="Q868" s="1">
        <v>12134</v>
      </c>
      <c r="R868" s="1">
        <v>45015</v>
      </c>
      <c r="S868" s="1" t="s">
        <v>4384</v>
      </c>
      <c r="T868" s="1"/>
      <c r="U868" s="156"/>
      <c r="V868" s="156"/>
      <c r="W868" s="156"/>
      <c r="X868" s="1" t="s">
        <v>21097</v>
      </c>
      <c r="AB868">
        <v>0</v>
      </c>
      <c r="AC868" s="1">
        <v>0</v>
      </c>
      <c r="AD868">
        <v>0</v>
      </c>
      <c r="AE868" s="1">
        <v>45015</v>
      </c>
    </row>
    <row r="869" spans="1:31" hidden="1">
      <c r="A869" s="1">
        <v>45015</v>
      </c>
      <c r="B869" s="16">
        <v>0.5</v>
      </c>
      <c r="C869">
        <v>113306</v>
      </c>
      <c r="D869" t="s">
        <v>99</v>
      </c>
      <c r="E869" s="4" t="s">
        <v>2466</v>
      </c>
      <c r="F869" t="s">
        <v>2470</v>
      </c>
      <c r="G869" s="138" t="s">
        <v>69</v>
      </c>
      <c r="H869" t="s">
        <v>214</v>
      </c>
      <c r="I869" t="s">
        <v>4383</v>
      </c>
      <c r="J869" t="s">
        <v>310</v>
      </c>
      <c r="K869" t="s">
        <v>118</v>
      </c>
      <c r="L869" t="s">
        <v>20872</v>
      </c>
      <c r="M869" s="1">
        <v>45015</v>
      </c>
      <c r="N869" s="69">
        <v>0.72909722222222229</v>
      </c>
      <c r="P869" s="17">
        <v>2022</v>
      </c>
      <c r="Q869" s="1">
        <v>30591</v>
      </c>
      <c r="R869" s="1">
        <v>45015</v>
      </c>
      <c r="S869" s="1" t="s">
        <v>4384</v>
      </c>
      <c r="T869" s="1"/>
      <c r="U869" s="156"/>
      <c r="V869" s="156"/>
      <c r="W869" s="156"/>
      <c r="X869" s="1" t="s">
        <v>21097</v>
      </c>
      <c r="AB869" t="e">
        <v>#N/A</v>
      </c>
      <c r="AC869" s="1" t="e">
        <v>#N/A</v>
      </c>
      <c r="AD869" t="e">
        <v>#N/A</v>
      </c>
      <c r="AE869" s="1" t="e">
        <v>#N/A</v>
      </c>
    </row>
    <row r="870" spans="1:31" hidden="1">
      <c r="A870" s="1">
        <v>45015</v>
      </c>
      <c r="B870" s="16">
        <v>0.52083333333333337</v>
      </c>
      <c r="C870">
        <v>113225</v>
      </c>
      <c r="D870" t="s">
        <v>101</v>
      </c>
      <c r="E870" s="4" t="s">
        <v>20220</v>
      </c>
      <c r="F870" t="s">
        <v>20221</v>
      </c>
      <c r="G870" s="138" t="s">
        <v>69</v>
      </c>
      <c r="H870" t="s">
        <v>20222</v>
      </c>
      <c r="I870" t="s">
        <v>4383</v>
      </c>
      <c r="J870" t="s">
        <v>517</v>
      </c>
      <c r="K870" t="s">
        <v>118</v>
      </c>
      <c r="L870" t="s">
        <v>20873</v>
      </c>
      <c r="M870" s="1">
        <v>45015</v>
      </c>
      <c r="N870" s="69">
        <v>0.54761574074074071</v>
      </c>
      <c r="P870" s="17">
        <v>2006</v>
      </c>
      <c r="Q870" s="1">
        <v>139217</v>
      </c>
      <c r="R870" s="1">
        <v>45015</v>
      </c>
      <c r="S870" s="1" t="s">
        <v>4384</v>
      </c>
      <c r="T870" s="1"/>
      <c r="U870" s="156"/>
      <c r="V870" s="156"/>
      <c r="W870" s="156"/>
      <c r="X870" s="1" t="s">
        <v>21097</v>
      </c>
      <c r="AB870">
        <v>0</v>
      </c>
      <c r="AC870" s="1">
        <v>0</v>
      </c>
      <c r="AD870">
        <v>0</v>
      </c>
      <c r="AE870" s="1">
        <v>45015</v>
      </c>
    </row>
    <row r="871" spans="1:31" hidden="1">
      <c r="A871" s="1">
        <v>45015</v>
      </c>
      <c r="B871" s="16">
        <v>0.54166666666666663</v>
      </c>
      <c r="C871">
        <v>113290</v>
      </c>
      <c r="D871" t="s">
        <v>101</v>
      </c>
      <c r="E871" s="4" t="s">
        <v>4198</v>
      </c>
      <c r="F871" t="s">
        <v>4199</v>
      </c>
      <c r="G871" s="138" t="s">
        <v>70</v>
      </c>
      <c r="H871" t="s">
        <v>4200</v>
      </c>
      <c r="I871" t="s">
        <v>4383</v>
      </c>
      <c r="J871" t="s">
        <v>310</v>
      </c>
      <c r="K871" t="s">
        <v>118</v>
      </c>
      <c r="L871" t="s">
        <v>20729</v>
      </c>
      <c r="M871" s="1">
        <v>45014</v>
      </c>
      <c r="N871" s="69">
        <v>0.71355324074074078</v>
      </c>
      <c r="P871" s="17">
        <v>2022</v>
      </c>
      <c r="Q871" s="1">
        <v>12975</v>
      </c>
      <c r="R871" s="1">
        <v>45014</v>
      </c>
      <c r="S871" s="1" t="s">
        <v>4384</v>
      </c>
      <c r="T871" s="1"/>
      <c r="U871" s="156"/>
      <c r="V871" s="156"/>
      <c r="W871" s="156"/>
      <c r="X871" s="1" t="s">
        <v>21097</v>
      </c>
      <c r="AB871">
        <v>0</v>
      </c>
      <c r="AC871" s="1">
        <v>0</v>
      </c>
      <c r="AD871">
        <v>0</v>
      </c>
      <c r="AE871" s="1">
        <v>45015</v>
      </c>
    </row>
    <row r="872" spans="1:31" hidden="1">
      <c r="A872" s="1">
        <v>45015</v>
      </c>
      <c r="B872" s="16">
        <v>0.60416666666666663</v>
      </c>
      <c r="C872">
        <v>113163</v>
      </c>
      <c r="D872" t="s">
        <v>103</v>
      </c>
      <c r="E872" s="4" t="s">
        <v>20379</v>
      </c>
      <c r="F872" t="s">
        <v>20512</v>
      </c>
      <c r="G872" s="138" t="s">
        <v>70</v>
      </c>
      <c r="H872" t="s">
        <v>20513</v>
      </c>
      <c r="I872" t="s">
        <v>4383</v>
      </c>
      <c r="J872" t="s">
        <v>396</v>
      </c>
      <c r="K872" t="s">
        <v>120</v>
      </c>
      <c r="L872" t="s">
        <v>20874</v>
      </c>
      <c r="M872" s="1">
        <v>45015</v>
      </c>
      <c r="N872" s="69">
        <v>0.60895833333333338</v>
      </c>
      <c r="P872" s="17">
        <v>2017</v>
      </c>
      <c r="Q872" s="1">
        <v>83818</v>
      </c>
      <c r="R872" s="1">
        <v>45015</v>
      </c>
      <c r="S872" s="1" t="s">
        <v>4384</v>
      </c>
      <c r="T872" s="1"/>
      <c r="U872" s="156"/>
      <c r="V872" s="156"/>
      <c r="W872" s="156"/>
      <c r="X872" s="1" t="s">
        <v>21097</v>
      </c>
      <c r="AB872">
        <v>0</v>
      </c>
      <c r="AC872" s="1">
        <v>0</v>
      </c>
      <c r="AD872">
        <v>0</v>
      </c>
      <c r="AE872" s="1">
        <v>45015</v>
      </c>
    </row>
    <row r="873" spans="1:31" hidden="1">
      <c r="A873" s="1">
        <v>45015</v>
      </c>
      <c r="B873" s="16">
        <v>0.60416666666666663</v>
      </c>
      <c r="C873">
        <v>113253</v>
      </c>
      <c r="D873" t="s">
        <v>99</v>
      </c>
      <c r="E873" s="4" t="s">
        <v>20380</v>
      </c>
      <c r="F873" t="s">
        <v>20514</v>
      </c>
      <c r="G873" s="138" t="s">
        <v>70</v>
      </c>
      <c r="H873" t="s">
        <v>3809</v>
      </c>
      <c r="I873" t="s">
        <v>4383</v>
      </c>
      <c r="J873" t="s">
        <v>425</v>
      </c>
      <c r="K873" t="s">
        <v>119</v>
      </c>
      <c r="L873" t="s">
        <v>20875</v>
      </c>
      <c r="M873" s="1">
        <v>45014</v>
      </c>
      <c r="N873" s="69">
        <v>0.7690393518518519</v>
      </c>
      <c r="P873" s="17">
        <v>2021</v>
      </c>
      <c r="Q873" s="1">
        <v>16577</v>
      </c>
      <c r="R873" s="1">
        <v>45014</v>
      </c>
      <c r="S873" s="1" t="s">
        <v>4384</v>
      </c>
      <c r="T873" s="1"/>
      <c r="U873" s="156"/>
      <c r="V873" s="156"/>
      <c r="W873" s="156"/>
      <c r="X873" s="1" t="s">
        <v>21097</v>
      </c>
      <c r="AB873">
        <v>0</v>
      </c>
      <c r="AC873" s="1">
        <v>0</v>
      </c>
      <c r="AD873">
        <v>0</v>
      </c>
      <c r="AE873" s="1">
        <v>45015</v>
      </c>
    </row>
    <row r="874" spans="1:31" hidden="1">
      <c r="A874" s="1">
        <v>45015</v>
      </c>
      <c r="B874" s="16">
        <v>0.61458333333333337</v>
      </c>
      <c r="C874">
        <v>113255</v>
      </c>
      <c r="D874" t="s">
        <v>99</v>
      </c>
      <c r="E874" s="4" t="s">
        <v>20381</v>
      </c>
      <c r="F874" t="s">
        <v>20515</v>
      </c>
      <c r="G874" s="138" t="s">
        <v>70</v>
      </c>
      <c r="H874" t="s">
        <v>3809</v>
      </c>
      <c r="I874" t="s">
        <v>4383</v>
      </c>
      <c r="J874" t="s">
        <v>425</v>
      </c>
      <c r="K874" t="s">
        <v>119</v>
      </c>
      <c r="L874" t="s">
        <v>20876</v>
      </c>
      <c r="M874" s="1">
        <v>45014</v>
      </c>
      <c r="N874" s="69">
        <v>0.77086805555555549</v>
      </c>
      <c r="P874" s="17">
        <v>2021</v>
      </c>
      <c r="Q874" s="1">
        <v>16577</v>
      </c>
      <c r="R874" s="1">
        <v>45014</v>
      </c>
      <c r="S874" s="1" t="s">
        <v>4384</v>
      </c>
      <c r="T874" s="1"/>
      <c r="U874" s="156"/>
      <c r="V874" s="156"/>
      <c r="W874" s="156"/>
      <c r="X874" s="1" t="s">
        <v>21097</v>
      </c>
      <c r="AB874">
        <v>0</v>
      </c>
      <c r="AC874" s="1">
        <v>0</v>
      </c>
      <c r="AD874">
        <v>0</v>
      </c>
      <c r="AE874" s="1">
        <v>45015</v>
      </c>
    </row>
    <row r="875" spans="1:31" hidden="1">
      <c r="A875" s="1">
        <v>45015</v>
      </c>
      <c r="B875" s="16">
        <v>0.625</v>
      </c>
      <c r="C875">
        <v>113256</v>
      </c>
      <c r="D875" t="s">
        <v>99</v>
      </c>
      <c r="E875" s="4" t="s">
        <v>20382</v>
      </c>
      <c r="F875" t="s">
        <v>20516</v>
      </c>
      <c r="G875" s="138" t="s">
        <v>70</v>
      </c>
      <c r="H875" t="s">
        <v>3809</v>
      </c>
      <c r="I875" t="s">
        <v>4383</v>
      </c>
      <c r="J875" t="s">
        <v>367</v>
      </c>
      <c r="K875" t="s">
        <v>119</v>
      </c>
      <c r="L875" t="s">
        <v>20877</v>
      </c>
      <c r="M875" s="1">
        <v>45014</v>
      </c>
      <c r="N875" s="69">
        <v>0.7721527777777778</v>
      </c>
      <c r="P875" s="17">
        <v>2019</v>
      </c>
      <c r="Q875" s="1">
        <v>79345</v>
      </c>
      <c r="R875" s="1">
        <v>45014</v>
      </c>
      <c r="S875" s="1" t="s">
        <v>4384</v>
      </c>
      <c r="T875" s="1"/>
      <c r="U875" s="156"/>
      <c r="V875" s="156"/>
      <c r="W875" s="156"/>
      <c r="X875" s="1" t="s">
        <v>21097</v>
      </c>
      <c r="AB875">
        <v>0</v>
      </c>
      <c r="AC875" s="1">
        <v>0</v>
      </c>
      <c r="AD875">
        <v>0</v>
      </c>
      <c r="AE875" s="1">
        <v>45015</v>
      </c>
    </row>
    <row r="876" spans="1:31" hidden="1">
      <c r="A876" s="1">
        <v>45015</v>
      </c>
      <c r="B876" s="16">
        <v>0.63541666666666663</v>
      </c>
      <c r="C876">
        <v>113266</v>
      </c>
      <c r="D876" t="s">
        <v>103</v>
      </c>
      <c r="E876" s="4" t="s">
        <v>20383</v>
      </c>
      <c r="F876" t="s">
        <v>20517</v>
      </c>
      <c r="G876" s="138" t="s">
        <v>70</v>
      </c>
      <c r="H876" t="s">
        <v>3809</v>
      </c>
      <c r="I876" t="s">
        <v>4383</v>
      </c>
      <c r="J876" t="s">
        <v>425</v>
      </c>
      <c r="K876" t="s">
        <v>119</v>
      </c>
      <c r="L876" t="s">
        <v>20878</v>
      </c>
      <c r="M876" s="1">
        <v>45014</v>
      </c>
      <c r="N876" s="69">
        <v>0.77608796296296301</v>
      </c>
      <c r="P876" s="17">
        <v>2021</v>
      </c>
      <c r="Q876" s="1">
        <v>19526</v>
      </c>
      <c r="R876" s="1">
        <v>45014</v>
      </c>
      <c r="S876" s="1" t="s">
        <v>4384</v>
      </c>
      <c r="T876" s="1"/>
      <c r="U876" s="156" t="s">
        <v>4393</v>
      </c>
      <c r="V876" s="156" t="s">
        <v>64</v>
      </c>
      <c r="W876" s="156" t="s">
        <v>4393</v>
      </c>
      <c r="X876" s="1" t="s">
        <v>21097</v>
      </c>
      <c r="AB876">
        <v>0</v>
      </c>
      <c r="AC876" s="1">
        <v>0</v>
      </c>
      <c r="AD876">
        <v>0</v>
      </c>
      <c r="AE876" s="1">
        <v>45015</v>
      </c>
    </row>
    <row r="877" spans="1:31" hidden="1">
      <c r="A877" s="1">
        <v>45015</v>
      </c>
      <c r="B877" s="16">
        <v>0.64583333333333337</v>
      </c>
      <c r="C877">
        <v>113267</v>
      </c>
      <c r="D877" t="s">
        <v>103</v>
      </c>
      <c r="E877" s="4" t="s">
        <v>20384</v>
      </c>
      <c r="F877" t="s">
        <v>20518</v>
      </c>
      <c r="G877" s="138" t="s">
        <v>70</v>
      </c>
      <c r="H877" t="s">
        <v>3809</v>
      </c>
      <c r="I877" t="s">
        <v>4383</v>
      </c>
      <c r="J877" t="s">
        <v>223</v>
      </c>
      <c r="K877" t="s">
        <v>119</v>
      </c>
      <c r="L877" t="s">
        <v>20879</v>
      </c>
      <c r="M877" s="1">
        <v>45014</v>
      </c>
      <c r="N877" s="69">
        <v>0.77710648148148154</v>
      </c>
      <c r="P877" s="17">
        <v>2021</v>
      </c>
      <c r="Q877" s="1">
        <v>24897</v>
      </c>
      <c r="R877" s="1">
        <v>45014</v>
      </c>
      <c r="S877" s="1" t="s">
        <v>4384</v>
      </c>
      <c r="T877" s="1"/>
      <c r="U877" s="156" t="s">
        <v>4393</v>
      </c>
      <c r="V877" s="156" t="s">
        <v>64</v>
      </c>
      <c r="W877" s="156" t="s">
        <v>4393</v>
      </c>
      <c r="X877" s="1" t="s">
        <v>21097</v>
      </c>
      <c r="AB877">
        <v>0</v>
      </c>
      <c r="AC877" s="1">
        <v>0</v>
      </c>
      <c r="AD877">
        <v>0</v>
      </c>
      <c r="AE877" s="1">
        <v>45015</v>
      </c>
    </row>
    <row r="878" spans="1:31" hidden="1">
      <c r="A878" s="1">
        <v>45015</v>
      </c>
      <c r="B878" s="16">
        <v>0.65625</v>
      </c>
      <c r="C878">
        <v>113268</v>
      </c>
      <c r="D878" t="s">
        <v>103</v>
      </c>
      <c r="E878" s="4" t="s">
        <v>20385</v>
      </c>
      <c r="F878" t="s">
        <v>20519</v>
      </c>
      <c r="G878" s="138" t="s">
        <v>70</v>
      </c>
      <c r="H878" t="s">
        <v>3809</v>
      </c>
      <c r="I878" t="s">
        <v>4383</v>
      </c>
      <c r="J878" t="s">
        <v>310</v>
      </c>
      <c r="K878" t="s">
        <v>119</v>
      </c>
      <c r="L878" t="s">
        <v>20880</v>
      </c>
      <c r="M878" s="1">
        <v>45014</v>
      </c>
      <c r="N878" s="69">
        <v>0.77831018518518524</v>
      </c>
      <c r="P878" s="17">
        <v>2022</v>
      </c>
      <c r="Q878" s="1">
        <v>41340</v>
      </c>
      <c r="R878" s="1">
        <v>45014</v>
      </c>
      <c r="S878" s="1" t="s">
        <v>4384</v>
      </c>
      <c r="T878" s="1"/>
      <c r="U878" s="156" t="s">
        <v>4393</v>
      </c>
      <c r="V878" s="156" t="s">
        <v>64</v>
      </c>
      <c r="W878" s="156" t="s">
        <v>4393</v>
      </c>
      <c r="X878" s="1" t="s">
        <v>21097</v>
      </c>
      <c r="AB878">
        <v>0</v>
      </c>
      <c r="AC878" s="1">
        <v>0</v>
      </c>
      <c r="AD878">
        <v>0</v>
      </c>
      <c r="AE878" s="1">
        <v>45015</v>
      </c>
    </row>
    <row r="879" spans="1:31" hidden="1">
      <c r="A879" s="1">
        <v>45015</v>
      </c>
      <c r="B879" s="16">
        <v>0.66666666666666663</v>
      </c>
      <c r="C879">
        <v>113312</v>
      </c>
      <c r="D879" t="s">
        <v>101</v>
      </c>
      <c r="E879" s="4" t="s">
        <v>20881</v>
      </c>
      <c r="F879" t="s">
        <v>20882</v>
      </c>
      <c r="G879" s="138" t="s">
        <v>69</v>
      </c>
      <c r="H879" t="s">
        <v>20883</v>
      </c>
      <c r="I879" t="s">
        <v>4383</v>
      </c>
      <c r="J879" t="s">
        <v>20802</v>
      </c>
      <c r="K879" t="s">
        <v>119</v>
      </c>
      <c r="L879" t="s">
        <v>20884</v>
      </c>
      <c r="M879" s="1">
        <v>45015</v>
      </c>
      <c r="N879" s="69">
        <v>0.71060185185185187</v>
      </c>
      <c r="P879" s="17">
        <v>2010</v>
      </c>
      <c r="Q879" s="1">
        <v>241558</v>
      </c>
      <c r="R879" s="1">
        <v>45015</v>
      </c>
      <c r="S879" s="1" t="s">
        <v>4384</v>
      </c>
      <c r="T879" s="1"/>
      <c r="U879" s="156"/>
      <c r="V879" s="156"/>
      <c r="W879" s="156"/>
      <c r="X879" s="1" t="s">
        <v>21097</v>
      </c>
      <c r="AB879" t="e">
        <v>#N/A</v>
      </c>
      <c r="AC879" s="1" t="e">
        <v>#N/A</v>
      </c>
      <c r="AD879" t="e">
        <v>#N/A</v>
      </c>
      <c r="AE879" s="1" t="e">
        <v>#N/A</v>
      </c>
    </row>
  </sheetData>
  <phoneticPr fontId="47" type="noConversion"/>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895AB9EB-1797-4AF0-B264-60FFE12B478A}">
          <x14:formula1>
            <xm:f>LISTA!$A$2:$A$15</xm:f>
          </x14:formula1>
          <xm:sqref>AB2:AB879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5D90-2877-40BE-BD68-1EFB4CEF1FAF}">
  <sheetPr codeName="Hoja12"/>
  <dimension ref="A1:R45"/>
  <sheetViews>
    <sheetView topLeftCell="A6" workbookViewId="0">
      <selection activeCell="H38" sqref="H38"/>
    </sheetView>
  </sheetViews>
  <sheetFormatPr baseColWidth="10" defaultColWidth="11.453125" defaultRowHeight="14.5"/>
  <cols>
    <col min="2" max="2" width="7.81640625" customWidth="1"/>
    <col min="3" max="3" width="10.81640625" customWidth="1"/>
    <col min="4" max="4" width="18.453125" customWidth="1"/>
    <col min="5" max="5" width="8.54296875" customWidth="1"/>
    <col min="8" max="8" width="15.1796875" customWidth="1"/>
    <col min="13" max="13" width="11.7265625" customWidth="1"/>
    <col min="14" max="14" width="14.453125" customWidth="1"/>
  </cols>
  <sheetData>
    <row r="1" spans="1:18">
      <c r="A1" s="1" t="s">
        <v>23</v>
      </c>
      <c r="B1" s="16" t="s">
        <v>4364</v>
      </c>
      <c r="C1" t="s">
        <v>192</v>
      </c>
      <c r="D1" t="s">
        <v>4365</v>
      </c>
      <c r="E1" t="s">
        <v>3715</v>
      </c>
      <c r="F1" t="s">
        <v>203</v>
      </c>
      <c r="G1" t="s">
        <v>80</v>
      </c>
      <c r="H1" t="s">
        <v>4366</v>
      </c>
      <c r="I1" t="s">
        <v>4367</v>
      </c>
      <c r="J1" t="s">
        <v>195</v>
      </c>
      <c r="K1" t="s">
        <v>194</v>
      </c>
      <c r="L1" t="s">
        <v>191</v>
      </c>
      <c r="M1" s="1" t="s">
        <v>4563</v>
      </c>
      <c r="N1" s="69" t="s">
        <v>4564</v>
      </c>
      <c r="O1" t="s">
        <v>4565</v>
      </c>
      <c r="P1" s="1" t="s">
        <v>186</v>
      </c>
      <c r="Q1" t="s">
        <v>4370</v>
      </c>
      <c r="R1" t="s">
        <v>4371</v>
      </c>
    </row>
    <row r="2" spans="1:18">
      <c r="A2" s="1">
        <v>44651</v>
      </c>
      <c r="B2" s="16">
        <v>0.32291666666666669</v>
      </c>
      <c r="C2">
        <v>102524</v>
      </c>
      <c r="D2" t="s">
        <v>101</v>
      </c>
      <c r="E2" t="s">
        <v>4566</v>
      </c>
      <c r="F2" t="s">
        <v>4567</v>
      </c>
      <c r="G2" t="s">
        <v>70</v>
      </c>
      <c r="H2" t="s">
        <v>4568</v>
      </c>
      <c r="I2" t="s">
        <v>4383</v>
      </c>
      <c r="J2" t="s">
        <v>451</v>
      </c>
      <c r="K2" t="s">
        <v>119</v>
      </c>
      <c r="L2" t="s">
        <v>4569</v>
      </c>
      <c r="M2" s="1">
        <v>44651</v>
      </c>
      <c r="N2" s="69">
        <v>0.32557870370370373</v>
      </c>
      <c r="P2" s="1">
        <v>2021</v>
      </c>
      <c r="Q2" s="17">
        <v>52018</v>
      </c>
      <c r="R2" s="1">
        <v>44651</v>
      </c>
    </row>
    <row r="3" spans="1:18">
      <c r="A3" s="1">
        <v>44651</v>
      </c>
      <c r="B3" s="16">
        <v>0.33333333333333331</v>
      </c>
      <c r="C3">
        <v>102345</v>
      </c>
      <c r="D3" t="s">
        <v>101</v>
      </c>
      <c r="E3" t="s">
        <v>4570</v>
      </c>
      <c r="F3" t="s">
        <v>4571</v>
      </c>
      <c r="G3" t="s">
        <v>70</v>
      </c>
      <c r="H3" t="s">
        <v>4572</v>
      </c>
      <c r="I3" t="s">
        <v>4383</v>
      </c>
      <c r="J3" t="s">
        <v>310</v>
      </c>
      <c r="K3" t="s">
        <v>4573</v>
      </c>
      <c r="L3" t="s">
        <v>4574</v>
      </c>
      <c r="M3" s="1">
        <v>44651</v>
      </c>
      <c r="N3" s="69">
        <v>0.33842592592592591</v>
      </c>
      <c r="P3" s="1">
        <v>2015</v>
      </c>
      <c r="Q3" s="17">
        <v>151377</v>
      </c>
      <c r="R3" s="1">
        <v>44651</v>
      </c>
    </row>
    <row r="4" spans="1:18">
      <c r="A4" s="1">
        <v>44651</v>
      </c>
      <c r="B4" s="16">
        <v>0.33333333333333331</v>
      </c>
      <c r="C4">
        <v>102371</v>
      </c>
      <c r="D4" t="s">
        <v>97</v>
      </c>
      <c r="E4" t="s">
        <v>4575</v>
      </c>
      <c r="F4" t="s">
        <v>4576</v>
      </c>
      <c r="G4" t="s">
        <v>70</v>
      </c>
      <c r="H4" t="s">
        <v>4577</v>
      </c>
      <c r="I4" t="s">
        <v>4383</v>
      </c>
      <c r="J4" t="s">
        <v>215</v>
      </c>
      <c r="K4" t="s">
        <v>118</v>
      </c>
      <c r="L4" t="s">
        <v>4578</v>
      </c>
      <c r="M4" s="1">
        <v>44651</v>
      </c>
      <c r="N4" s="69">
        <v>0.3394328703703704</v>
      </c>
      <c r="P4" s="1">
        <v>2017</v>
      </c>
      <c r="Q4" s="17">
        <v>44152</v>
      </c>
      <c r="R4" s="1">
        <v>44651</v>
      </c>
    </row>
    <row r="5" spans="1:18">
      <c r="A5" s="1">
        <v>44651</v>
      </c>
      <c r="B5" s="16">
        <v>0.33333333333333331</v>
      </c>
      <c r="C5">
        <v>102376</v>
      </c>
      <c r="D5" t="s">
        <v>101</v>
      </c>
      <c r="E5" t="s">
        <v>1871</v>
      </c>
      <c r="F5" t="s">
        <v>1876</v>
      </c>
      <c r="G5" t="s">
        <v>71</v>
      </c>
      <c r="H5" t="s">
        <v>1874</v>
      </c>
      <c r="I5" t="s">
        <v>4383</v>
      </c>
      <c r="J5" t="s">
        <v>244</v>
      </c>
      <c r="K5" t="s">
        <v>119</v>
      </c>
      <c r="M5" s="1"/>
      <c r="N5" s="69"/>
      <c r="O5">
        <v>102561</v>
      </c>
      <c r="P5" s="1">
        <v>2020</v>
      </c>
      <c r="Q5" s="17">
        <v>17791</v>
      </c>
      <c r="R5" s="1">
        <v>44480</v>
      </c>
    </row>
    <row r="6" spans="1:18">
      <c r="A6" s="1">
        <v>44651</v>
      </c>
      <c r="B6" s="16">
        <v>0.34375</v>
      </c>
      <c r="C6">
        <v>102388</v>
      </c>
      <c r="D6" t="s">
        <v>99</v>
      </c>
      <c r="E6" t="s">
        <v>4579</v>
      </c>
      <c r="F6" t="s">
        <v>3730</v>
      </c>
      <c r="G6" t="s">
        <v>71</v>
      </c>
      <c r="H6" t="s">
        <v>4580</v>
      </c>
      <c r="I6" t="s">
        <v>4383</v>
      </c>
      <c r="J6" t="s">
        <v>231</v>
      </c>
      <c r="K6" t="s">
        <v>119</v>
      </c>
      <c r="M6" s="1"/>
      <c r="N6" s="69"/>
      <c r="O6">
        <v>102476</v>
      </c>
      <c r="P6" s="1">
        <v>2016</v>
      </c>
      <c r="Q6" s="17">
        <v>58169</v>
      </c>
      <c r="R6" s="1">
        <v>44652</v>
      </c>
    </row>
    <row r="7" spans="1:18">
      <c r="A7" s="1">
        <v>44651</v>
      </c>
      <c r="B7" s="16">
        <v>0.34375</v>
      </c>
      <c r="C7">
        <v>102434</v>
      </c>
      <c r="D7" t="s">
        <v>99</v>
      </c>
      <c r="E7" t="s">
        <v>4581</v>
      </c>
      <c r="F7" t="s">
        <v>4582</v>
      </c>
      <c r="G7" t="s">
        <v>70</v>
      </c>
      <c r="H7" t="s">
        <v>4583</v>
      </c>
      <c r="I7" t="s">
        <v>4584</v>
      </c>
      <c r="J7" t="s">
        <v>295</v>
      </c>
      <c r="K7" t="s">
        <v>4573</v>
      </c>
      <c r="L7" t="s">
        <v>4585</v>
      </c>
      <c r="M7" s="1">
        <v>44651</v>
      </c>
      <c r="N7" s="69">
        <v>0.34634259259259265</v>
      </c>
      <c r="P7" s="1">
        <v>2014</v>
      </c>
      <c r="Q7" s="17">
        <v>103064</v>
      </c>
      <c r="R7" s="1">
        <v>44651</v>
      </c>
    </row>
    <row r="8" spans="1:18">
      <c r="A8" s="1">
        <v>44651</v>
      </c>
      <c r="B8" s="16">
        <v>0.34375</v>
      </c>
      <c r="C8">
        <v>102450</v>
      </c>
      <c r="D8" t="s">
        <v>99</v>
      </c>
      <c r="E8" t="s">
        <v>4280</v>
      </c>
      <c r="F8" t="s">
        <v>4586</v>
      </c>
      <c r="G8" t="s">
        <v>70</v>
      </c>
      <c r="H8" t="s">
        <v>4282</v>
      </c>
      <c r="I8" t="s">
        <v>4383</v>
      </c>
      <c r="J8" t="s">
        <v>367</v>
      </c>
      <c r="K8" t="s">
        <v>118</v>
      </c>
      <c r="L8" t="s">
        <v>4587</v>
      </c>
      <c r="M8" s="1">
        <v>44651</v>
      </c>
      <c r="N8" s="69">
        <v>0.35250000000000004</v>
      </c>
      <c r="P8" s="1">
        <v>2017</v>
      </c>
      <c r="Q8" s="17">
        <v>94880</v>
      </c>
      <c r="R8" s="1">
        <v>44651</v>
      </c>
    </row>
    <row r="9" spans="1:18">
      <c r="A9" s="1">
        <v>44651</v>
      </c>
      <c r="B9" s="16">
        <v>0.34375</v>
      </c>
      <c r="C9">
        <v>102486</v>
      </c>
      <c r="D9" t="s">
        <v>97</v>
      </c>
      <c r="E9">
        <v>40045004</v>
      </c>
      <c r="F9" t="s">
        <v>4588</v>
      </c>
      <c r="G9" t="s">
        <v>70</v>
      </c>
      <c r="H9" t="s">
        <v>4589</v>
      </c>
      <c r="I9" t="s">
        <v>4383</v>
      </c>
      <c r="J9" t="s">
        <v>295</v>
      </c>
      <c r="K9" t="s">
        <v>119</v>
      </c>
      <c r="L9" t="s">
        <v>4590</v>
      </c>
      <c r="M9" s="1">
        <v>44651</v>
      </c>
      <c r="N9" s="69">
        <v>0.35128472222222223</v>
      </c>
      <c r="P9" s="1">
        <v>2004</v>
      </c>
      <c r="Q9" s="17">
        <v>250265</v>
      </c>
      <c r="R9" s="1">
        <v>44651</v>
      </c>
    </row>
    <row r="10" spans="1:18">
      <c r="A10" s="1">
        <v>44651</v>
      </c>
      <c r="B10" s="16">
        <v>0.35416666666666669</v>
      </c>
      <c r="C10">
        <v>101869</v>
      </c>
      <c r="D10" t="s">
        <v>99</v>
      </c>
      <c r="E10" t="s">
        <v>4591</v>
      </c>
      <c r="F10" t="s">
        <v>4592</v>
      </c>
      <c r="G10" t="s">
        <v>71</v>
      </c>
      <c r="H10" t="s">
        <v>4593</v>
      </c>
      <c r="I10" t="s">
        <v>4383</v>
      </c>
      <c r="J10" t="s">
        <v>223</v>
      </c>
      <c r="K10" t="s">
        <v>118</v>
      </c>
      <c r="M10" s="1"/>
      <c r="N10" s="69"/>
      <c r="O10">
        <v>102525</v>
      </c>
      <c r="P10" s="1">
        <v>2020</v>
      </c>
      <c r="Q10" s="17">
        <v>20225</v>
      </c>
      <c r="R10" s="1">
        <v>44454</v>
      </c>
    </row>
    <row r="11" spans="1:18">
      <c r="A11" s="1">
        <v>44651</v>
      </c>
      <c r="B11" s="16">
        <v>0.35416666666666669</v>
      </c>
      <c r="C11">
        <v>102389</v>
      </c>
      <c r="D11" t="s">
        <v>99</v>
      </c>
      <c r="E11" t="s">
        <v>4579</v>
      </c>
      <c r="F11" t="s">
        <v>3730</v>
      </c>
      <c r="G11" t="s">
        <v>71</v>
      </c>
      <c r="H11" t="s">
        <v>4580</v>
      </c>
      <c r="I11" t="s">
        <v>4383</v>
      </c>
      <c r="J11" t="s">
        <v>231</v>
      </c>
      <c r="K11" t="s">
        <v>119</v>
      </c>
      <c r="M11" s="1"/>
      <c r="N11" s="69"/>
      <c r="O11">
        <v>102477</v>
      </c>
      <c r="P11" s="1">
        <v>2016</v>
      </c>
      <c r="Q11" s="17">
        <v>58169</v>
      </c>
      <c r="R11" s="1">
        <v>44652</v>
      </c>
    </row>
    <row r="12" spans="1:18">
      <c r="A12" s="1">
        <v>44651</v>
      </c>
      <c r="B12" s="16">
        <v>0.35416666666666669</v>
      </c>
      <c r="C12">
        <v>102454</v>
      </c>
      <c r="D12" t="s">
        <v>101</v>
      </c>
      <c r="E12" t="s">
        <v>4317</v>
      </c>
      <c r="F12" t="s">
        <v>4318</v>
      </c>
      <c r="G12" t="s">
        <v>69</v>
      </c>
      <c r="H12" t="s">
        <v>222</v>
      </c>
      <c r="I12" t="s">
        <v>4383</v>
      </c>
      <c r="J12" t="s">
        <v>451</v>
      </c>
      <c r="K12" t="s">
        <v>4573</v>
      </c>
      <c r="L12" t="s">
        <v>4594</v>
      </c>
      <c r="M12" s="1">
        <v>44651</v>
      </c>
      <c r="N12" s="69">
        <v>0.37060185185185185</v>
      </c>
      <c r="P12" s="1">
        <v>2020</v>
      </c>
      <c r="Q12" s="17">
        <v>13598</v>
      </c>
      <c r="R12" s="1">
        <v>44651</v>
      </c>
    </row>
    <row r="13" spans="1:18">
      <c r="A13" s="1">
        <v>44651</v>
      </c>
      <c r="B13" s="16">
        <v>0.35416666666666669</v>
      </c>
      <c r="C13">
        <v>102498</v>
      </c>
      <c r="D13" t="s">
        <v>97</v>
      </c>
      <c r="E13" t="s">
        <v>3382</v>
      </c>
      <c r="F13" t="s">
        <v>3387</v>
      </c>
      <c r="G13" t="s">
        <v>70</v>
      </c>
      <c r="H13" t="s">
        <v>3385</v>
      </c>
      <c r="I13" t="s">
        <v>4383</v>
      </c>
      <c r="J13" t="s">
        <v>367</v>
      </c>
      <c r="K13" t="s">
        <v>119</v>
      </c>
      <c r="L13" t="s">
        <v>4595</v>
      </c>
      <c r="M13" s="1">
        <v>44651</v>
      </c>
      <c r="N13" s="69">
        <v>0.36341435185185184</v>
      </c>
      <c r="P13" s="1">
        <v>2018</v>
      </c>
      <c r="Q13" s="17">
        <v>56677</v>
      </c>
      <c r="R13" s="1">
        <v>44651</v>
      </c>
    </row>
    <row r="14" spans="1:18">
      <c r="A14" s="1">
        <v>44651</v>
      </c>
      <c r="B14" s="16">
        <v>0.36458333333333331</v>
      </c>
      <c r="C14">
        <v>102449</v>
      </c>
      <c r="D14" t="s">
        <v>99</v>
      </c>
      <c r="E14" t="s">
        <v>4596</v>
      </c>
      <c r="F14" t="s">
        <v>3730</v>
      </c>
      <c r="G14" t="s">
        <v>71</v>
      </c>
      <c r="H14" t="s">
        <v>4597</v>
      </c>
      <c r="I14" t="s">
        <v>4383</v>
      </c>
      <c r="J14" t="s">
        <v>244</v>
      </c>
      <c r="K14" t="s">
        <v>118</v>
      </c>
      <c r="M14" s="1"/>
      <c r="N14" s="69"/>
      <c r="O14">
        <v>102526</v>
      </c>
      <c r="P14" s="1">
        <v>2021</v>
      </c>
      <c r="Q14">
        <v>0</v>
      </c>
      <c r="R14" s="1">
        <v>44432</v>
      </c>
    </row>
    <row r="15" spans="1:18">
      <c r="A15" s="1">
        <v>44651</v>
      </c>
      <c r="B15" s="16">
        <v>0.36458333333333331</v>
      </c>
      <c r="C15">
        <v>102460</v>
      </c>
      <c r="D15" t="s">
        <v>99</v>
      </c>
      <c r="E15" t="s">
        <v>2767</v>
      </c>
      <c r="F15" t="s">
        <v>2772</v>
      </c>
      <c r="G15" t="s">
        <v>75</v>
      </c>
      <c r="H15" t="s">
        <v>2770</v>
      </c>
      <c r="I15" t="s">
        <v>4383</v>
      </c>
      <c r="J15" t="s">
        <v>310</v>
      </c>
      <c r="K15" t="s">
        <v>119</v>
      </c>
      <c r="M15" s="1"/>
      <c r="N15" s="69"/>
      <c r="P15" s="1">
        <v>2016</v>
      </c>
      <c r="Q15" s="17">
        <v>136363</v>
      </c>
      <c r="R15" s="1">
        <v>44473</v>
      </c>
    </row>
    <row r="16" spans="1:18">
      <c r="A16" s="1">
        <v>44651</v>
      </c>
      <c r="B16" s="16">
        <v>0.36458333333333331</v>
      </c>
      <c r="C16">
        <v>102469</v>
      </c>
      <c r="D16" t="s">
        <v>99</v>
      </c>
      <c r="E16" t="s">
        <v>4598</v>
      </c>
      <c r="F16" t="s">
        <v>4599</v>
      </c>
      <c r="G16" t="s">
        <v>69</v>
      </c>
      <c r="H16" t="s">
        <v>4600</v>
      </c>
      <c r="I16" t="s">
        <v>4383</v>
      </c>
      <c r="J16" t="s">
        <v>231</v>
      </c>
      <c r="K16" t="s">
        <v>4573</v>
      </c>
      <c r="L16" t="s">
        <v>4601</v>
      </c>
      <c r="M16" s="1">
        <v>44651</v>
      </c>
      <c r="N16" s="69">
        <v>0.52604166666666663</v>
      </c>
      <c r="P16" s="1">
        <v>2021</v>
      </c>
      <c r="Q16" s="17">
        <v>18467</v>
      </c>
      <c r="R16" s="1">
        <v>44651</v>
      </c>
    </row>
    <row r="17" spans="1:18">
      <c r="A17" s="1">
        <v>44651</v>
      </c>
      <c r="B17" s="16">
        <v>0.375</v>
      </c>
      <c r="C17">
        <v>102029</v>
      </c>
      <c r="D17" t="s">
        <v>99</v>
      </c>
      <c r="E17" t="s">
        <v>4602</v>
      </c>
      <c r="F17" t="s">
        <v>4603</v>
      </c>
      <c r="G17" t="s">
        <v>69</v>
      </c>
      <c r="H17" t="s">
        <v>4604</v>
      </c>
      <c r="I17" t="s">
        <v>4383</v>
      </c>
      <c r="J17" t="s">
        <v>231</v>
      </c>
      <c r="K17" t="s">
        <v>118</v>
      </c>
      <c r="L17" t="s">
        <v>4605</v>
      </c>
      <c r="M17" s="1">
        <v>44651</v>
      </c>
      <c r="N17" s="69">
        <v>0.50746527777777783</v>
      </c>
      <c r="P17" s="1">
        <v>2021</v>
      </c>
      <c r="Q17" s="17">
        <v>20264</v>
      </c>
      <c r="R17" s="1">
        <v>44651</v>
      </c>
    </row>
    <row r="18" spans="1:18">
      <c r="A18" s="1">
        <v>44651</v>
      </c>
      <c r="B18" s="16">
        <v>0.375</v>
      </c>
      <c r="C18">
        <v>102299</v>
      </c>
      <c r="D18" t="s">
        <v>101</v>
      </c>
      <c r="E18" t="s">
        <v>4606</v>
      </c>
      <c r="F18" t="s">
        <v>4607</v>
      </c>
      <c r="G18" t="s">
        <v>71</v>
      </c>
      <c r="H18" t="s">
        <v>4608</v>
      </c>
      <c r="I18" t="s">
        <v>4383</v>
      </c>
      <c r="J18" t="s">
        <v>310</v>
      </c>
      <c r="K18" t="s">
        <v>4573</v>
      </c>
      <c r="O18">
        <v>102302</v>
      </c>
      <c r="P18">
        <v>2015</v>
      </c>
      <c r="Q18" s="17">
        <v>90000</v>
      </c>
      <c r="R18" s="1">
        <v>44524</v>
      </c>
    </row>
    <row r="19" spans="1:18">
      <c r="A19" s="1">
        <v>44651</v>
      </c>
      <c r="B19" s="16">
        <v>0.375</v>
      </c>
      <c r="C19">
        <v>102375</v>
      </c>
      <c r="D19" t="s">
        <v>97</v>
      </c>
      <c r="E19" t="s">
        <v>4609</v>
      </c>
      <c r="F19" t="s">
        <v>4610</v>
      </c>
      <c r="G19" t="s">
        <v>70</v>
      </c>
      <c r="H19" t="s">
        <v>4611</v>
      </c>
      <c r="I19" t="s">
        <v>4612</v>
      </c>
      <c r="J19" t="s">
        <v>367</v>
      </c>
      <c r="K19" t="s">
        <v>119</v>
      </c>
      <c r="L19" t="s">
        <v>4613</v>
      </c>
      <c r="M19" s="1">
        <v>44651</v>
      </c>
      <c r="N19" s="69">
        <v>0.3830324074074074</v>
      </c>
      <c r="P19">
        <v>2017</v>
      </c>
      <c r="Q19" s="17">
        <v>110612</v>
      </c>
      <c r="R19" s="1">
        <v>44651</v>
      </c>
    </row>
    <row r="20" spans="1:18">
      <c r="A20" s="1">
        <v>44651</v>
      </c>
      <c r="B20" s="16">
        <v>0.375</v>
      </c>
      <c r="C20">
        <v>102411</v>
      </c>
      <c r="D20" t="s">
        <v>101</v>
      </c>
      <c r="E20" t="s">
        <v>4614</v>
      </c>
      <c r="F20" t="s">
        <v>4615</v>
      </c>
      <c r="G20" t="s">
        <v>71</v>
      </c>
      <c r="H20" t="s">
        <v>1943</v>
      </c>
      <c r="I20" t="s">
        <v>4383</v>
      </c>
      <c r="J20" t="s">
        <v>215</v>
      </c>
      <c r="K20" t="s">
        <v>4573</v>
      </c>
      <c r="O20">
        <v>102412</v>
      </c>
      <c r="P20">
        <v>2016</v>
      </c>
      <c r="Q20" s="17">
        <v>225403</v>
      </c>
      <c r="R20" s="1">
        <v>44651</v>
      </c>
    </row>
    <row r="21" spans="1:18">
      <c r="A21" s="1">
        <v>44651</v>
      </c>
      <c r="B21" s="16">
        <v>0.375</v>
      </c>
      <c r="C21">
        <v>102422</v>
      </c>
      <c r="D21" t="s">
        <v>101</v>
      </c>
      <c r="E21" t="s">
        <v>1460</v>
      </c>
      <c r="F21" t="s">
        <v>4616</v>
      </c>
      <c r="G21" t="s">
        <v>69</v>
      </c>
      <c r="H21" t="s">
        <v>1463</v>
      </c>
      <c r="I21" t="s">
        <v>4383</v>
      </c>
      <c r="J21" t="s">
        <v>310</v>
      </c>
      <c r="K21" t="s">
        <v>4573</v>
      </c>
      <c r="L21" t="s">
        <v>4617</v>
      </c>
      <c r="M21" s="1">
        <v>44651</v>
      </c>
      <c r="N21" s="69">
        <v>0.39880787037037035</v>
      </c>
      <c r="P21">
        <v>2007</v>
      </c>
      <c r="Q21" s="17">
        <v>172065</v>
      </c>
      <c r="R21" s="1">
        <v>44651</v>
      </c>
    </row>
    <row r="22" spans="1:18">
      <c r="A22" s="1">
        <v>44651</v>
      </c>
      <c r="B22" s="16">
        <v>0.38541666666666669</v>
      </c>
      <c r="C22">
        <v>102421</v>
      </c>
      <c r="D22" t="s">
        <v>101</v>
      </c>
      <c r="E22" t="s">
        <v>1460</v>
      </c>
      <c r="F22" t="s">
        <v>4616</v>
      </c>
      <c r="G22" t="s">
        <v>71</v>
      </c>
      <c r="H22" t="s">
        <v>1463</v>
      </c>
      <c r="I22" t="s">
        <v>4383</v>
      </c>
      <c r="J22" t="s">
        <v>310</v>
      </c>
      <c r="K22" t="s">
        <v>119</v>
      </c>
      <c r="O22">
        <v>102422</v>
      </c>
      <c r="P22">
        <v>2007</v>
      </c>
      <c r="Q22" s="17">
        <v>172065</v>
      </c>
      <c r="R22" s="1">
        <v>44651</v>
      </c>
    </row>
    <row r="23" spans="1:18">
      <c r="A23" s="1">
        <v>44651</v>
      </c>
      <c r="B23" s="16">
        <v>0.38541666666666669</v>
      </c>
      <c r="C23">
        <v>102471</v>
      </c>
      <c r="D23" t="s">
        <v>99</v>
      </c>
      <c r="E23" t="s">
        <v>4618</v>
      </c>
      <c r="F23" t="s">
        <v>4619</v>
      </c>
      <c r="G23" t="s">
        <v>70</v>
      </c>
      <c r="H23" t="s">
        <v>4620</v>
      </c>
      <c r="I23" t="s">
        <v>4383</v>
      </c>
      <c r="J23" t="s">
        <v>295</v>
      </c>
      <c r="K23" t="s">
        <v>119</v>
      </c>
      <c r="L23" t="s">
        <v>4621</v>
      </c>
      <c r="M23" s="1">
        <v>44651</v>
      </c>
      <c r="N23" s="69">
        <v>0.37495370370370368</v>
      </c>
      <c r="P23">
        <v>2016</v>
      </c>
      <c r="Q23" s="17">
        <v>131801</v>
      </c>
      <c r="R23" s="1">
        <v>44651</v>
      </c>
    </row>
    <row r="24" spans="1:18">
      <c r="A24" s="1">
        <v>44651</v>
      </c>
      <c r="B24" s="16">
        <v>0.38541666666666669</v>
      </c>
      <c r="C24">
        <v>102504</v>
      </c>
      <c r="D24" t="s">
        <v>101</v>
      </c>
      <c r="E24" t="s">
        <v>4622</v>
      </c>
      <c r="F24" t="s">
        <v>3730</v>
      </c>
      <c r="G24" t="s">
        <v>70</v>
      </c>
      <c r="H24" t="s">
        <v>4623</v>
      </c>
      <c r="I24" t="s">
        <v>4383</v>
      </c>
      <c r="J24" t="s">
        <v>295</v>
      </c>
      <c r="K24" t="s">
        <v>4573</v>
      </c>
      <c r="L24" t="s">
        <v>4624</v>
      </c>
      <c r="M24" s="1">
        <v>44651</v>
      </c>
      <c r="N24" s="69">
        <v>0.38928240740740744</v>
      </c>
      <c r="P24">
        <v>2017</v>
      </c>
      <c r="Q24" s="17">
        <v>82098</v>
      </c>
      <c r="R24" s="1">
        <v>44651</v>
      </c>
    </row>
    <row r="25" spans="1:18">
      <c r="A25" s="1">
        <v>44651</v>
      </c>
      <c r="B25" s="16">
        <v>0.38541666666666669</v>
      </c>
      <c r="C25">
        <v>102513</v>
      </c>
      <c r="D25" t="s">
        <v>101</v>
      </c>
      <c r="E25">
        <v>91329048</v>
      </c>
      <c r="F25" t="s">
        <v>4625</v>
      </c>
      <c r="G25" t="s">
        <v>69</v>
      </c>
      <c r="H25" t="s">
        <v>4626</v>
      </c>
      <c r="I25" t="s">
        <v>4383</v>
      </c>
      <c r="J25" t="s">
        <v>231</v>
      </c>
      <c r="K25" t="s">
        <v>118</v>
      </c>
      <c r="L25" t="s">
        <v>4627</v>
      </c>
      <c r="M25" s="1">
        <v>44651</v>
      </c>
      <c r="N25" s="69">
        <v>0.40081018518518513</v>
      </c>
      <c r="P25">
        <v>2009</v>
      </c>
      <c r="Q25" s="17">
        <v>226108</v>
      </c>
      <c r="R25" s="1">
        <v>44651</v>
      </c>
    </row>
    <row r="26" spans="1:18">
      <c r="A26" s="1">
        <v>44651</v>
      </c>
      <c r="B26" s="16">
        <v>0.39583333333333331</v>
      </c>
      <c r="C26">
        <v>102071</v>
      </c>
      <c r="D26" t="s">
        <v>101</v>
      </c>
      <c r="E26" t="s">
        <v>4628</v>
      </c>
      <c r="F26" t="s">
        <v>4629</v>
      </c>
      <c r="G26" t="s">
        <v>70</v>
      </c>
      <c r="H26" t="s">
        <v>4630</v>
      </c>
      <c r="I26" t="s">
        <v>4383</v>
      </c>
      <c r="J26" t="s">
        <v>231</v>
      </c>
      <c r="K26" t="s">
        <v>119</v>
      </c>
      <c r="L26" t="s">
        <v>4631</v>
      </c>
      <c r="M26" s="1">
        <v>44651</v>
      </c>
      <c r="N26" s="69">
        <v>0.39624999999999999</v>
      </c>
      <c r="P26">
        <v>2020</v>
      </c>
      <c r="Q26" s="17">
        <v>18485</v>
      </c>
      <c r="R26" s="1">
        <v>44651</v>
      </c>
    </row>
    <row r="27" spans="1:18">
      <c r="A27" s="1">
        <v>44651</v>
      </c>
      <c r="B27" s="16">
        <v>0.39583333333333331</v>
      </c>
      <c r="C27">
        <v>102318</v>
      </c>
      <c r="D27" t="s">
        <v>101</v>
      </c>
      <c r="E27" t="s">
        <v>2736</v>
      </c>
      <c r="F27" t="s">
        <v>4632</v>
      </c>
      <c r="G27" t="s">
        <v>70</v>
      </c>
      <c r="H27" t="s">
        <v>544</v>
      </c>
      <c r="I27" t="s">
        <v>4383</v>
      </c>
      <c r="J27" t="s">
        <v>223</v>
      </c>
      <c r="K27" t="s">
        <v>118</v>
      </c>
      <c r="L27" t="s">
        <v>4633</v>
      </c>
      <c r="M27" s="1">
        <v>44651</v>
      </c>
      <c r="N27" s="69">
        <v>0.37459490740740736</v>
      </c>
      <c r="P27">
        <v>2019</v>
      </c>
      <c r="Q27" s="17">
        <v>70216</v>
      </c>
      <c r="R27" s="1">
        <v>44651</v>
      </c>
    </row>
    <row r="28" spans="1:18">
      <c r="A28" s="1">
        <v>44651</v>
      </c>
      <c r="B28" s="16">
        <v>0.39583333333333331</v>
      </c>
      <c r="C28">
        <v>102448</v>
      </c>
      <c r="D28" t="s">
        <v>99</v>
      </c>
      <c r="E28" t="s">
        <v>4634</v>
      </c>
      <c r="F28" t="s">
        <v>4635</v>
      </c>
      <c r="G28" t="s">
        <v>69</v>
      </c>
      <c r="H28" t="s">
        <v>4636</v>
      </c>
      <c r="I28" t="s">
        <v>4383</v>
      </c>
      <c r="J28" t="s">
        <v>310</v>
      </c>
      <c r="K28" t="s">
        <v>4573</v>
      </c>
      <c r="L28" t="s">
        <v>4637</v>
      </c>
      <c r="M28" s="1">
        <v>44651</v>
      </c>
      <c r="N28" s="69">
        <v>0.41975694444444445</v>
      </c>
      <c r="P28">
        <v>2020</v>
      </c>
      <c r="Q28" s="17">
        <v>18612</v>
      </c>
      <c r="R28" s="1">
        <v>44651</v>
      </c>
    </row>
    <row r="29" spans="1:18">
      <c r="A29" s="1">
        <v>44651</v>
      </c>
      <c r="B29" s="16">
        <v>0.41666666666666669</v>
      </c>
      <c r="C29">
        <v>102282</v>
      </c>
      <c r="D29" t="s">
        <v>101</v>
      </c>
      <c r="E29" t="s">
        <v>3489</v>
      </c>
      <c r="F29" t="s">
        <v>3494</v>
      </c>
      <c r="G29" t="s">
        <v>70</v>
      </c>
      <c r="H29" t="s">
        <v>3492</v>
      </c>
      <c r="I29" t="s">
        <v>4383</v>
      </c>
      <c r="J29" t="s">
        <v>295</v>
      </c>
      <c r="K29" t="s">
        <v>4573</v>
      </c>
      <c r="L29" t="s">
        <v>4638</v>
      </c>
      <c r="M29" s="1">
        <v>44651</v>
      </c>
      <c r="N29" s="69">
        <v>0.41112268518518519</v>
      </c>
      <c r="P29">
        <v>2017</v>
      </c>
      <c r="Q29" s="17">
        <v>28275</v>
      </c>
      <c r="R29" s="1">
        <v>44651</v>
      </c>
    </row>
    <row r="30" spans="1:18">
      <c r="A30" s="1">
        <v>44651</v>
      </c>
      <c r="B30" s="16">
        <v>0.41666666666666669</v>
      </c>
      <c r="C30">
        <v>102424</v>
      </c>
      <c r="D30" t="s">
        <v>99</v>
      </c>
      <c r="E30" t="s">
        <v>4639</v>
      </c>
      <c r="F30" t="s">
        <v>3730</v>
      </c>
      <c r="G30" t="s">
        <v>1</v>
      </c>
      <c r="H30" t="s">
        <v>4640</v>
      </c>
      <c r="I30" t="s">
        <v>4383</v>
      </c>
      <c r="J30" t="s">
        <v>244</v>
      </c>
      <c r="K30" t="s">
        <v>118</v>
      </c>
      <c r="P30">
        <v>2011</v>
      </c>
      <c r="Q30">
        <v>0</v>
      </c>
      <c r="R30" t="s">
        <v>4385</v>
      </c>
    </row>
    <row r="31" spans="1:18">
      <c r="A31" s="1">
        <v>44651</v>
      </c>
      <c r="B31" s="16">
        <v>0.41666666666666669</v>
      </c>
      <c r="C31">
        <v>102495</v>
      </c>
      <c r="D31" t="s">
        <v>101</v>
      </c>
      <c r="E31" t="s">
        <v>4641</v>
      </c>
      <c r="F31" t="s">
        <v>4642</v>
      </c>
      <c r="G31" t="s">
        <v>71</v>
      </c>
      <c r="H31" t="s">
        <v>4643</v>
      </c>
      <c r="I31" t="s">
        <v>4383</v>
      </c>
      <c r="J31" t="s">
        <v>231</v>
      </c>
      <c r="K31" t="s">
        <v>119</v>
      </c>
      <c r="O31">
        <v>102531</v>
      </c>
      <c r="P31">
        <v>2021</v>
      </c>
      <c r="Q31">
        <v>866</v>
      </c>
      <c r="R31" s="1">
        <v>44524</v>
      </c>
    </row>
    <row r="32" spans="1:18">
      <c r="A32" s="1">
        <v>44651</v>
      </c>
      <c r="B32" s="16">
        <v>0.4375</v>
      </c>
      <c r="C32">
        <v>102481</v>
      </c>
      <c r="D32" t="s">
        <v>99</v>
      </c>
      <c r="E32" t="s">
        <v>4644</v>
      </c>
      <c r="F32" t="s">
        <v>4645</v>
      </c>
      <c r="G32" t="s">
        <v>70</v>
      </c>
      <c r="H32" t="s">
        <v>4646</v>
      </c>
      <c r="I32" t="s">
        <v>4383</v>
      </c>
      <c r="J32" t="s">
        <v>251</v>
      </c>
      <c r="K32" t="s">
        <v>118</v>
      </c>
      <c r="L32" t="s">
        <v>4647</v>
      </c>
      <c r="M32" s="1">
        <v>44651</v>
      </c>
      <c r="N32" s="69">
        <v>0.4440162037037037</v>
      </c>
      <c r="P32">
        <v>2019</v>
      </c>
      <c r="Q32" s="17">
        <v>75605</v>
      </c>
      <c r="R32" s="1">
        <v>44651</v>
      </c>
    </row>
    <row r="33" spans="1:18">
      <c r="A33" s="1">
        <v>44651</v>
      </c>
      <c r="B33" s="16">
        <v>0.4375</v>
      </c>
      <c r="C33">
        <v>102514</v>
      </c>
      <c r="D33" t="s">
        <v>99</v>
      </c>
      <c r="E33" t="s">
        <v>1049</v>
      </c>
      <c r="F33" t="s">
        <v>1054</v>
      </c>
      <c r="G33" t="s">
        <v>75</v>
      </c>
      <c r="H33" t="s">
        <v>1052</v>
      </c>
      <c r="I33" t="s">
        <v>4383</v>
      </c>
      <c r="J33" t="s">
        <v>310</v>
      </c>
      <c r="K33" t="s">
        <v>119</v>
      </c>
      <c r="P33">
        <v>2020</v>
      </c>
      <c r="Q33" s="17">
        <v>130638</v>
      </c>
      <c r="R33" s="1">
        <v>44466</v>
      </c>
    </row>
    <row r="34" spans="1:18">
      <c r="A34" s="1">
        <v>44651</v>
      </c>
      <c r="B34" s="16">
        <v>0.45833333333333331</v>
      </c>
      <c r="C34">
        <v>102325</v>
      </c>
      <c r="D34" t="s">
        <v>101</v>
      </c>
      <c r="E34" t="s">
        <v>4648</v>
      </c>
      <c r="F34" t="s">
        <v>4649</v>
      </c>
      <c r="G34" t="s">
        <v>70</v>
      </c>
      <c r="H34" t="s">
        <v>4650</v>
      </c>
      <c r="I34" t="s">
        <v>4383</v>
      </c>
      <c r="J34" t="s">
        <v>231</v>
      </c>
      <c r="K34" t="s">
        <v>118</v>
      </c>
      <c r="L34" t="s">
        <v>4651</v>
      </c>
      <c r="M34" s="1">
        <v>44651</v>
      </c>
      <c r="N34" s="69">
        <v>0.45474537037037038</v>
      </c>
      <c r="P34">
        <v>2020</v>
      </c>
      <c r="Q34" s="17">
        <v>19332</v>
      </c>
      <c r="R34" s="1">
        <v>44651</v>
      </c>
    </row>
    <row r="35" spans="1:18">
      <c r="A35" s="1">
        <v>44651</v>
      </c>
      <c r="B35" s="16">
        <v>0.45833333333333331</v>
      </c>
      <c r="C35">
        <v>102439</v>
      </c>
      <c r="D35" t="s">
        <v>99</v>
      </c>
      <c r="E35" t="s">
        <v>4598</v>
      </c>
      <c r="F35" t="s">
        <v>4599</v>
      </c>
      <c r="G35" t="s">
        <v>71</v>
      </c>
      <c r="H35" t="s">
        <v>4600</v>
      </c>
      <c r="I35" t="s">
        <v>4383</v>
      </c>
      <c r="J35" t="s">
        <v>231</v>
      </c>
      <c r="K35" t="s">
        <v>4573</v>
      </c>
      <c r="O35">
        <v>102469</v>
      </c>
      <c r="P35">
        <v>2021</v>
      </c>
      <c r="Q35" s="17">
        <v>18467</v>
      </c>
      <c r="R35" s="1">
        <v>44651</v>
      </c>
    </row>
    <row r="36" spans="1:18">
      <c r="A36" s="1">
        <v>44651</v>
      </c>
      <c r="B36" s="16">
        <v>0.47916666666666669</v>
      </c>
      <c r="C36">
        <v>102412</v>
      </c>
      <c r="D36" t="s">
        <v>101</v>
      </c>
      <c r="E36" t="s">
        <v>4614</v>
      </c>
      <c r="F36" t="s">
        <v>4615</v>
      </c>
      <c r="G36" t="s">
        <v>70</v>
      </c>
      <c r="H36" t="s">
        <v>1943</v>
      </c>
      <c r="I36" t="s">
        <v>4383</v>
      </c>
      <c r="J36" t="s">
        <v>215</v>
      </c>
      <c r="K36" t="s">
        <v>4573</v>
      </c>
      <c r="L36" t="s">
        <v>4652</v>
      </c>
      <c r="M36" s="1">
        <v>44651</v>
      </c>
      <c r="N36" s="69">
        <v>0.4836226851851852</v>
      </c>
      <c r="P36">
        <v>2016</v>
      </c>
      <c r="Q36" s="17">
        <v>225403</v>
      </c>
      <c r="R36" s="1">
        <v>44651</v>
      </c>
    </row>
    <row r="37" spans="1:18">
      <c r="A37" s="1">
        <v>44651</v>
      </c>
      <c r="B37" s="16">
        <v>0.47916666666666669</v>
      </c>
      <c r="C37">
        <v>102482</v>
      </c>
      <c r="D37" t="s">
        <v>101</v>
      </c>
      <c r="E37" t="s">
        <v>4653</v>
      </c>
      <c r="F37" t="s">
        <v>4654</v>
      </c>
      <c r="G37" t="s">
        <v>1</v>
      </c>
      <c r="H37" t="s">
        <v>4655</v>
      </c>
      <c r="I37" t="s">
        <v>4383</v>
      </c>
      <c r="J37" t="s">
        <v>223</v>
      </c>
      <c r="K37" t="s">
        <v>119</v>
      </c>
      <c r="P37">
        <v>2021</v>
      </c>
      <c r="Q37" s="17">
        <v>4936</v>
      </c>
      <c r="R37" s="1">
        <v>44613</v>
      </c>
    </row>
    <row r="38" spans="1:18">
      <c r="A38" s="1">
        <v>44651</v>
      </c>
      <c r="B38" s="16">
        <v>0.47916666666666669</v>
      </c>
      <c r="C38">
        <v>102502</v>
      </c>
      <c r="D38" t="s">
        <v>97</v>
      </c>
      <c r="E38" t="s">
        <v>463</v>
      </c>
      <c r="F38" t="s">
        <v>4656</v>
      </c>
      <c r="G38" t="s">
        <v>70</v>
      </c>
      <c r="H38" t="s">
        <v>466</v>
      </c>
      <c r="I38" t="s">
        <v>4383</v>
      </c>
      <c r="J38" t="s">
        <v>310</v>
      </c>
      <c r="K38" t="s">
        <v>118</v>
      </c>
      <c r="L38" t="s">
        <v>4657</v>
      </c>
      <c r="M38" s="1">
        <v>44651</v>
      </c>
      <c r="N38" s="69">
        <v>0.48380787037037037</v>
      </c>
      <c r="P38">
        <v>2021</v>
      </c>
      <c r="Q38" s="17">
        <v>54702</v>
      </c>
      <c r="R38" s="1">
        <v>44651</v>
      </c>
    </row>
    <row r="39" spans="1:18">
      <c r="A39" s="1">
        <v>44651</v>
      </c>
      <c r="B39" s="16">
        <v>0.5</v>
      </c>
      <c r="C39">
        <v>102517</v>
      </c>
      <c r="D39" t="s">
        <v>97</v>
      </c>
      <c r="E39" t="s">
        <v>4658</v>
      </c>
      <c r="F39" t="s">
        <v>4659</v>
      </c>
      <c r="G39" t="s">
        <v>70</v>
      </c>
      <c r="H39" t="s">
        <v>4660</v>
      </c>
      <c r="I39" t="s">
        <v>4383</v>
      </c>
      <c r="J39" t="s">
        <v>338</v>
      </c>
      <c r="K39" t="s">
        <v>119</v>
      </c>
      <c r="L39" t="s">
        <v>4661</v>
      </c>
      <c r="M39" s="1">
        <v>44651</v>
      </c>
      <c r="N39" s="69">
        <v>0.49577546296296293</v>
      </c>
      <c r="P39">
        <v>2019</v>
      </c>
      <c r="Q39" s="17">
        <v>73070</v>
      </c>
      <c r="R39" s="1">
        <v>44651</v>
      </c>
    </row>
    <row r="40" spans="1:18">
      <c r="A40" s="1">
        <v>44651</v>
      </c>
      <c r="B40" s="16">
        <v>0.51041666666666663</v>
      </c>
      <c r="C40">
        <v>102518</v>
      </c>
      <c r="D40" t="s">
        <v>97</v>
      </c>
      <c r="E40" t="s">
        <v>4658</v>
      </c>
      <c r="F40" t="s">
        <v>4659</v>
      </c>
      <c r="G40" t="s">
        <v>69</v>
      </c>
      <c r="H40" t="s">
        <v>4660</v>
      </c>
      <c r="I40" t="s">
        <v>4383</v>
      </c>
      <c r="J40" t="s">
        <v>338</v>
      </c>
      <c r="K40" t="s">
        <v>119</v>
      </c>
      <c r="L40" t="s">
        <v>4662</v>
      </c>
      <c r="M40" s="1">
        <v>44651</v>
      </c>
      <c r="N40" s="69">
        <v>0.54569444444444437</v>
      </c>
      <c r="P40">
        <v>2019</v>
      </c>
      <c r="Q40" s="17">
        <v>73070</v>
      </c>
      <c r="R40" s="1">
        <v>44651</v>
      </c>
    </row>
    <row r="41" spans="1:18">
      <c r="A41" s="1">
        <v>44651</v>
      </c>
      <c r="B41" s="16">
        <v>0.57291666666666663</v>
      </c>
      <c r="C41">
        <v>102488</v>
      </c>
      <c r="D41" t="s">
        <v>97</v>
      </c>
      <c r="E41" t="s">
        <v>4663</v>
      </c>
      <c r="F41" t="s">
        <v>4664</v>
      </c>
      <c r="G41" t="s">
        <v>71</v>
      </c>
      <c r="H41" t="s">
        <v>4665</v>
      </c>
      <c r="I41" t="s">
        <v>4383</v>
      </c>
      <c r="J41" t="s">
        <v>251</v>
      </c>
      <c r="K41" t="s">
        <v>119</v>
      </c>
      <c r="O41">
        <v>102489</v>
      </c>
      <c r="P41">
        <v>2017</v>
      </c>
      <c r="Q41" s="17">
        <v>308677</v>
      </c>
      <c r="R41" s="1">
        <v>44650</v>
      </c>
    </row>
    <row r="42" spans="1:18">
      <c r="A42" s="1">
        <v>44651</v>
      </c>
      <c r="B42" s="16">
        <v>0.58333333333333337</v>
      </c>
      <c r="C42">
        <v>102324</v>
      </c>
      <c r="D42" t="s">
        <v>97</v>
      </c>
      <c r="E42" t="s">
        <v>4666</v>
      </c>
      <c r="F42" t="s">
        <v>4667</v>
      </c>
      <c r="G42" t="s">
        <v>70</v>
      </c>
      <c r="H42" t="s">
        <v>4668</v>
      </c>
      <c r="I42" t="s">
        <v>4383</v>
      </c>
      <c r="J42" t="s">
        <v>244</v>
      </c>
      <c r="K42" t="s">
        <v>119</v>
      </c>
      <c r="L42" t="s">
        <v>4669</v>
      </c>
      <c r="M42" s="1">
        <v>44651</v>
      </c>
      <c r="N42" s="69">
        <v>0.5699305555555555</v>
      </c>
      <c r="P42">
        <v>2018</v>
      </c>
      <c r="Q42" s="17">
        <v>25762</v>
      </c>
      <c r="R42" s="1">
        <v>44651</v>
      </c>
    </row>
    <row r="43" spans="1:18">
      <c r="A43" s="1">
        <v>44651</v>
      </c>
      <c r="B43" s="16">
        <v>0.60416666666666663</v>
      </c>
      <c r="C43">
        <v>102143</v>
      </c>
      <c r="D43" t="s">
        <v>101</v>
      </c>
      <c r="E43" t="s">
        <v>4670</v>
      </c>
      <c r="F43" t="s">
        <v>4671</v>
      </c>
      <c r="G43" t="s">
        <v>75</v>
      </c>
      <c r="H43" t="s">
        <v>4672</v>
      </c>
      <c r="I43" t="s">
        <v>4383</v>
      </c>
      <c r="J43" t="s">
        <v>517</v>
      </c>
      <c r="K43" t="s">
        <v>4573</v>
      </c>
      <c r="P43">
        <v>2006</v>
      </c>
      <c r="Q43" s="17">
        <v>190025</v>
      </c>
      <c r="R43" s="1">
        <v>42891</v>
      </c>
    </row>
    <row r="44" spans="1:18">
      <c r="A44" s="1">
        <v>44651</v>
      </c>
      <c r="B44" s="16">
        <v>0.60416666666666663</v>
      </c>
      <c r="C44">
        <v>102462</v>
      </c>
      <c r="D44" t="s">
        <v>97</v>
      </c>
      <c r="E44" t="s">
        <v>4673</v>
      </c>
      <c r="F44" t="s">
        <v>4674</v>
      </c>
      <c r="G44" t="s">
        <v>69</v>
      </c>
      <c r="H44" t="s">
        <v>4675</v>
      </c>
      <c r="I44" t="s">
        <v>4383</v>
      </c>
      <c r="J44" t="s">
        <v>231</v>
      </c>
      <c r="K44" t="s">
        <v>4573</v>
      </c>
      <c r="L44" t="s">
        <v>4676</v>
      </c>
      <c r="M44" s="1">
        <v>44651</v>
      </c>
      <c r="N44" s="69">
        <v>0.62982638888888887</v>
      </c>
      <c r="P44">
        <v>2017</v>
      </c>
      <c r="Q44" s="17">
        <v>215387</v>
      </c>
      <c r="R44" s="1">
        <v>44651</v>
      </c>
    </row>
    <row r="45" spans="1:18">
      <c r="A45" s="1">
        <v>44651</v>
      </c>
      <c r="B45" s="16">
        <v>0.64583333333333337</v>
      </c>
      <c r="C45">
        <v>102511</v>
      </c>
      <c r="D45" t="s">
        <v>99</v>
      </c>
      <c r="E45" t="s">
        <v>4677</v>
      </c>
      <c r="F45" t="s">
        <v>4678</v>
      </c>
      <c r="G45" t="s">
        <v>69</v>
      </c>
      <c r="H45" t="s">
        <v>4679</v>
      </c>
      <c r="I45" t="s">
        <v>4383</v>
      </c>
      <c r="J45" t="s">
        <v>517</v>
      </c>
      <c r="K45" t="s">
        <v>4573</v>
      </c>
      <c r="L45" t="s">
        <v>4680</v>
      </c>
      <c r="M45" s="1">
        <v>44651</v>
      </c>
      <c r="N45" s="69">
        <v>0.67115740740740737</v>
      </c>
      <c r="P45">
        <v>2021</v>
      </c>
      <c r="Q45" s="17">
        <v>245381</v>
      </c>
      <c r="R45" s="1">
        <v>44651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47E5C-10AF-4D45-AB69-3C767276E06B}">
  <dimension ref="A1:AN4023"/>
  <sheetViews>
    <sheetView showGridLines="0" topLeftCell="A3990" zoomScaleNormal="100" workbookViewId="0">
      <selection activeCell="E31" sqref="E31"/>
    </sheetView>
  </sheetViews>
  <sheetFormatPr baseColWidth="10" defaultColWidth="9.1796875" defaultRowHeight="14.5"/>
  <cols>
    <col min="1" max="1" width="20.453125" bestFit="1" customWidth="1"/>
    <col min="2" max="2" width="18" style="255" customWidth="1"/>
    <col min="3" max="4" width="11.453125" style="255" customWidth="1"/>
    <col min="5" max="5" width="12.54296875" customWidth="1"/>
    <col min="6" max="6" width="11.81640625" bestFit="1" customWidth="1"/>
    <col min="7" max="8" width="11.81640625" customWidth="1"/>
    <col min="9" max="9" width="11.1796875" customWidth="1"/>
    <col min="10" max="10" width="14.1796875" customWidth="1"/>
    <col min="11" max="11" width="18.54296875" customWidth="1"/>
    <col min="12" max="12" width="14" customWidth="1"/>
    <col min="13" max="13" width="16.1796875" customWidth="1"/>
    <col min="14" max="14" width="14.453125" customWidth="1"/>
    <col min="15" max="15" width="20.54296875" customWidth="1"/>
    <col min="16" max="22" width="17.1796875" customWidth="1"/>
    <col min="23" max="24" width="25.453125" customWidth="1"/>
  </cols>
  <sheetData>
    <row r="1" spans="1:40">
      <c r="B1" s="243" t="s">
        <v>4681</v>
      </c>
      <c r="C1" s="359" t="str">
        <f>'[3]Reporte KPIs'!E1</f>
        <v>57040</v>
      </c>
      <c r="D1" s="359"/>
      <c r="E1" s="359"/>
      <c r="F1" s="243" t="s">
        <v>4682</v>
      </c>
      <c r="G1" s="243"/>
      <c r="H1" s="243"/>
      <c r="I1" s="359" t="str">
        <f>'[3]Reporte KPIs'!L1</f>
        <v>Centro</v>
      </c>
      <c r="J1" s="359"/>
      <c r="AM1">
        <f>SUM(Table_ListadoRptClientes[Acciones Pendientes Campañas])</f>
        <v>59</v>
      </c>
      <c r="AN1">
        <f>SUM(Table_ListadoRptClientes[Monto Pendiente Campañas])</f>
        <v>99813.140000000014</v>
      </c>
    </row>
    <row r="2" spans="1:40">
      <c r="B2" s="243" t="s">
        <v>4683</v>
      </c>
      <c r="C2" s="359" t="str">
        <f>'[3]Reporte KPIs'!E2</f>
        <v>Toyota Celaya</v>
      </c>
      <c r="D2" s="359"/>
      <c r="E2" s="359"/>
      <c r="F2" s="243" t="s">
        <v>4684</v>
      </c>
      <c r="G2" s="243"/>
      <c r="H2" s="243"/>
      <c r="I2" s="359" t="str">
        <f>'[3]Reporte KPIs'!L2</f>
        <v>Celaya</v>
      </c>
      <c r="J2" s="359"/>
    </row>
    <row r="3" spans="1:40" ht="8.15" customHeight="1">
      <c r="B3"/>
      <c r="C3"/>
      <c r="D3"/>
    </row>
    <row r="4" spans="1:40" ht="15.5">
      <c r="A4" s="360" t="str">
        <f>'[3]Reporte KPIs'!B4</f>
        <v>Reporte de Servicio Marzo 2022 a Febrero 2023</v>
      </c>
      <c r="B4" s="360"/>
      <c r="C4" s="360"/>
      <c r="D4" s="360"/>
      <c r="E4" s="360"/>
      <c r="F4" s="360"/>
      <c r="G4" s="360"/>
      <c r="H4" s="360"/>
      <c r="I4" s="360"/>
      <c r="J4" s="360"/>
      <c r="K4" s="360"/>
      <c r="L4" s="244"/>
      <c r="M4" s="244"/>
      <c r="N4" s="244"/>
      <c r="O4" s="244"/>
      <c r="P4" s="244"/>
      <c r="Q4" s="244"/>
      <c r="R4" s="244"/>
      <c r="S4" s="244"/>
      <c r="T4" s="244"/>
      <c r="U4" s="244"/>
      <c r="V4" s="244"/>
      <c r="W4" s="245"/>
      <c r="X4" s="245"/>
    </row>
    <row r="5" spans="1:40" ht="15.5">
      <c r="A5" s="246" t="s">
        <v>4685</v>
      </c>
      <c r="B5" s="246"/>
      <c r="C5" s="246"/>
      <c r="D5" s="246"/>
      <c r="E5" s="246"/>
      <c r="F5" s="246"/>
      <c r="G5" s="246"/>
      <c r="H5" s="246"/>
      <c r="I5" s="246"/>
      <c r="J5" s="246"/>
      <c r="K5" s="246"/>
      <c r="L5" s="246"/>
      <c r="M5" s="246"/>
      <c r="N5" s="246"/>
      <c r="O5" s="246"/>
      <c r="P5" s="246"/>
      <c r="Q5" s="246"/>
      <c r="R5" s="246"/>
      <c r="S5" s="246"/>
      <c r="T5" s="246"/>
      <c r="U5" s="246"/>
      <c r="V5" s="246"/>
      <c r="W5" s="247"/>
      <c r="X5" s="247"/>
    </row>
    <row r="6" spans="1:40">
      <c r="A6" s="248" t="s">
        <v>4686</v>
      </c>
      <c r="B6"/>
      <c r="C6"/>
      <c r="D6"/>
      <c r="J6" s="249" t="s">
        <v>4687</v>
      </c>
      <c r="K6" s="250">
        <f>COUNTA(Table_ListadoRptClientes[Vin])</f>
        <v>4012</v>
      </c>
      <c r="L6" s="251"/>
      <c r="M6" s="251"/>
      <c r="N6" s="251"/>
      <c r="O6" s="251"/>
      <c r="P6" s="251"/>
      <c r="Q6" s="251"/>
      <c r="R6" s="251"/>
      <c r="S6" s="251"/>
      <c r="T6" s="251"/>
      <c r="U6" s="251"/>
      <c r="V6" s="251"/>
      <c r="W6" s="251"/>
      <c r="X6" s="251"/>
    </row>
    <row r="7" spans="1:40">
      <c r="A7" s="248"/>
      <c r="B7"/>
      <c r="C7"/>
      <c r="D7"/>
      <c r="J7" s="249" t="s">
        <v>4688</v>
      </c>
      <c r="K7" s="250">
        <f>COUNTIFS(Table_ListadoRptClientes[Edad Vin en Años], "&gt;=0",Table_ListadoRptClientes[Edad Vin en Años], "&lt;7", Table_ListadoRptClientes[Distribuidor Venta], "Vendido por Distribuidor")</f>
        <v>2131</v>
      </c>
      <c r="L7" s="251"/>
      <c r="M7" s="251"/>
      <c r="N7" s="251"/>
      <c r="O7" s="251"/>
      <c r="P7" s="251"/>
      <c r="Q7" s="251"/>
      <c r="R7" s="251"/>
      <c r="S7" s="251"/>
      <c r="T7" s="251"/>
      <c r="U7" s="251"/>
      <c r="V7" s="251"/>
      <c r="W7" s="251"/>
      <c r="X7" s="251"/>
    </row>
    <row r="8" spans="1:40">
      <c r="A8" s="248"/>
      <c r="B8" s="357" t="s">
        <v>4689</v>
      </c>
      <c r="C8"/>
      <c r="D8"/>
      <c r="E8" s="357" t="str">
        <f>CONCATENATE("Desde la venta hasta ",[3]BD!E483, " - ",[3]BD!D483)</f>
        <v>Desde la venta hasta Febrero - 2023</v>
      </c>
    </row>
    <row r="9" spans="1:40" ht="14.5" customHeight="1">
      <c r="A9" s="248"/>
      <c r="B9" s="357"/>
      <c r="C9"/>
      <c r="D9"/>
      <c r="E9" s="357"/>
    </row>
    <row r="10" spans="1:40">
      <c r="B10" s="358"/>
      <c r="C10"/>
      <c r="D10"/>
      <c r="E10" s="358"/>
    </row>
    <row r="11" spans="1:40" s="2" customFormat="1" ht="28.75" customHeight="1">
      <c r="A11" s="2" t="s">
        <v>4690</v>
      </c>
      <c r="B11" s="2" t="s">
        <v>4691</v>
      </c>
      <c r="C11" s="2" t="s">
        <v>4692</v>
      </c>
      <c r="D11" s="2" t="s">
        <v>4693</v>
      </c>
      <c r="E11" s="252" t="s">
        <v>4694</v>
      </c>
      <c r="F11" s="252" t="s">
        <v>4695</v>
      </c>
      <c r="G11" s="252" t="s">
        <v>4696</v>
      </c>
      <c r="H11" s="252" t="s">
        <v>4697</v>
      </c>
      <c r="I11" s="253" t="s">
        <v>4698</v>
      </c>
      <c r="J11" s="254" t="s">
        <v>4699</v>
      </c>
      <c r="K11" s="2" t="s">
        <v>4700</v>
      </c>
      <c r="L11" s="2" t="s">
        <v>4701</v>
      </c>
      <c r="M11" s="2" t="s">
        <v>4702</v>
      </c>
      <c r="N11" s="2" t="s">
        <v>4703</v>
      </c>
      <c r="O11" s="2" t="s">
        <v>4704</v>
      </c>
      <c r="P11" s="2" t="s">
        <v>4705</v>
      </c>
      <c r="Q11" s="2" t="s">
        <v>4706</v>
      </c>
      <c r="R11" s="2" t="s">
        <v>4378</v>
      </c>
      <c r="S11" s="2" t="s">
        <v>4375</v>
      </c>
      <c r="T11" s="2" t="s">
        <v>4376</v>
      </c>
      <c r="U11" s="2" t="s">
        <v>4377</v>
      </c>
      <c r="V11" s="2" t="s">
        <v>4707</v>
      </c>
    </row>
    <row r="12" spans="1:40">
      <c r="A12" t="s">
        <v>4708</v>
      </c>
      <c r="B12" t="s">
        <v>4708</v>
      </c>
      <c r="C12" t="s">
        <v>4709</v>
      </c>
      <c r="D12"/>
      <c r="E12" s="255" t="s">
        <v>4710</v>
      </c>
      <c r="F12" s="255">
        <v>44912.390618055557</v>
      </c>
      <c r="G12" s="255"/>
      <c r="H12" s="255"/>
      <c r="I12" s="256">
        <v>0.16666666666666666</v>
      </c>
      <c r="J12" s="257">
        <v>10016</v>
      </c>
      <c r="K12" t="s">
        <v>4711</v>
      </c>
      <c r="L12">
        <v>0</v>
      </c>
      <c r="M12">
        <v>0</v>
      </c>
      <c r="N12" t="s">
        <v>4712</v>
      </c>
      <c r="O12" t="s">
        <v>4713</v>
      </c>
      <c r="P12" t="s">
        <v>4714</v>
      </c>
      <c r="Q12" t="s">
        <v>4715</v>
      </c>
      <c r="V12" t="s">
        <v>4716</v>
      </c>
    </row>
    <row r="13" spans="1:40">
      <c r="A13" t="s">
        <v>4708</v>
      </c>
      <c r="B13" t="s">
        <v>4708</v>
      </c>
      <c r="C13" t="s">
        <v>4717</v>
      </c>
      <c r="D13"/>
      <c r="E13" s="255" t="s">
        <v>4710</v>
      </c>
      <c r="F13" s="255">
        <v>44897.60881322917</v>
      </c>
      <c r="G13" s="255"/>
      <c r="H13" s="255"/>
      <c r="I13" s="256">
        <v>0.16666666666666666</v>
      </c>
      <c r="J13" s="257">
        <v>10864</v>
      </c>
      <c r="K13" t="s">
        <v>4711</v>
      </c>
      <c r="L13">
        <v>0</v>
      </c>
      <c r="M13">
        <v>0</v>
      </c>
      <c r="N13" t="s">
        <v>4718</v>
      </c>
      <c r="O13" t="s">
        <v>4713</v>
      </c>
      <c r="P13" t="s">
        <v>4719</v>
      </c>
      <c r="Q13" t="s">
        <v>4715</v>
      </c>
      <c r="V13" t="s">
        <v>4716</v>
      </c>
    </row>
    <row r="14" spans="1:40">
      <c r="A14" t="s">
        <v>4708</v>
      </c>
      <c r="B14" t="s">
        <v>4708</v>
      </c>
      <c r="C14" t="s">
        <v>4720</v>
      </c>
      <c r="D14"/>
      <c r="E14" s="255" t="s">
        <v>4721</v>
      </c>
      <c r="F14" s="255">
        <v>44908.659709918982</v>
      </c>
      <c r="G14" s="255"/>
      <c r="H14" s="255"/>
      <c r="I14" s="256">
        <v>0.16666666666666666</v>
      </c>
      <c r="J14" s="257">
        <v>11529</v>
      </c>
      <c r="K14" t="s">
        <v>4711</v>
      </c>
      <c r="L14">
        <v>0</v>
      </c>
      <c r="M14">
        <v>0</v>
      </c>
      <c r="N14" t="s">
        <v>4722</v>
      </c>
      <c r="O14" t="s">
        <v>4713</v>
      </c>
      <c r="P14" t="s">
        <v>4723</v>
      </c>
      <c r="Q14" t="s">
        <v>4715</v>
      </c>
      <c r="V14" t="s">
        <v>4716</v>
      </c>
    </row>
    <row r="15" spans="1:40">
      <c r="A15" t="s">
        <v>4708</v>
      </c>
      <c r="B15" t="s">
        <v>4708</v>
      </c>
      <c r="C15" t="s">
        <v>4724</v>
      </c>
      <c r="D15"/>
      <c r="E15" s="255" t="s">
        <v>4725</v>
      </c>
      <c r="F15" s="255">
        <v>44922.693703969904</v>
      </c>
      <c r="G15" s="255"/>
      <c r="H15" s="255"/>
      <c r="I15" s="256">
        <v>0.16666666666666666</v>
      </c>
      <c r="J15" s="257">
        <v>3075</v>
      </c>
      <c r="K15" t="s">
        <v>4711</v>
      </c>
      <c r="L15">
        <v>0</v>
      </c>
      <c r="M15">
        <v>0</v>
      </c>
      <c r="N15" t="s">
        <v>4722</v>
      </c>
      <c r="O15" t="s">
        <v>4726</v>
      </c>
      <c r="P15" t="s">
        <v>4727</v>
      </c>
      <c r="Q15" t="s">
        <v>4728</v>
      </c>
      <c r="V15" t="s">
        <v>4716</v>
      </c>
    </row>
    <row r="16" spans="1:40">
      <c r="A16" t="s">
        <v>4708</v>
      </c>
      <c r="B16" t="s">
        <v>4708</v>
      </c>
      <c r="C16" t="s">
        <v>4729</v>
      </c>
      <c r="D16"/>
      <c r="E16" s="255" t="s">
        <v>4730</v>
      </c>
      <c r="F16" s="255">
        <v>44887.656933067126</v>
      </c>
      <c r="G16" s="255"/>
      <c r="H16" s="255"/>
      <c r="I16" s="256">
        <v>0.25</v>
      </c>
      <c r="J16" s="257">
        <v>9511</v>
      </c>
      <c r="K16" t="s">
        <v>4711</v>
      </c>
      <c r="L16">
        <v>0</v>
      </c>
      <c r="M16">
        <v>0</v>
      </c>
      <c r="N16" t="s">
        <v>4731</v>
      </c>
      <c r="O16" t="s">
        <v>4713</v>
      </c>
      <c r="P16" t="s">
        <v>4732</v>
      </c>
      <c r="Q16" t="s">
        <v>4715</v>
      </c>
      <c r="V16" t="s">
        <v>4716</v>
      </c>
    </row>
    <row r="17" spans="1:22">
      <c r="A17" t="s">
        <v>4708</v>
      </c>
      <c r="B17" t="s">
        <v>4708</v>
      </c>
      <c r="C17" t="s">
        <v>4733</v>
      </c>
      <c r="D17"/>
      <c r="E17" s="255" t="s">
        <v>4734</v>
      </c>
      <c r="F17" s="255">
        <v>44869.472279942129</v>
      </c>
      <c r="G17" s="255"/>
      <c r="H17" s="255"/>
      <c r="I17" s="256">
        <v>0.25</v>
      </c>
      <c r="J17" s="257">
        <v>9846</v>
      </c>
      <c r="K17" t="s">
        <v>4711</v>
      </c>
      <c r="L17">
        <v>0</v>
      </c>
      <c r="M17">
        <v>0</v>
      </c>
      <c r="N17" t="s">
        <v>4722</v>
      </c>
      <c r="O17" t="s">
        <v>4713</v>
      </c>
      <c r="P17" t="s">
        <v>4735</v>
      </c>
      <c r="Q17" t="s">
        <v>4728</v>
      </c>
      <c r="V17" t="s">
        <v>4716</v>
      </c>
    </row>
    <row r="18" spans="1:22">
      <c r="A18" t="s">
        <v>4708</v>
      </c>
      <c r="B18" t="s">
        <v>4708</v>
      </c>
      <c r="C18" t="s">
        <v>4736</v>
      </c>
      <c r="D18"/>
      <c r="E18" s="255" t="s">
        <v>4737</v>
      </c>
      <c r="F18" s="255">
        <v>44882.403425810182</v>
      </c>
      <c r="G18" s="255"/>
      <c r="H18" s="255"/>
      <c r="I18" s="256">
        <v>0.25</v>
      </c>
      <c r="J18" s="257">
        <v>10060</v>
      </c>
      <c r="K18" t="s">
        <v>4711</v>
      </c>
      <c r="L18">
        <v>0</v>
      </c>
      <c r="M18">
        <v>0</v>
      </c>
      <c r="N18" t="s">
        <v>4722</v>
      </c>
      <c r="O18" t="s">
        <v>4713</v>
      </c>
      <c r="P18" t="s">
        <v>4738</v>
      </c>
      <c r="Q18" t="s">
        <v>4715</v>
      </c>
      <c r="V18" t="s">
        <v>4716</v>
      </c>
    </row>
    <row r="19" spans="1:22">
      <c r="A19" t="s">
        <v>4708</v>
      </c>
      <c r="B19" t="s">
        <v>4708</v>
      </c>
      <c r="C19" t="s">
        <v>4739</v>
      </c>
      <c r="D19"/>
      <c r="E19" s="255" t="s">
        <v>4740</v>
      </c>
      <c r="F19" s="255">
        <v>44895.472743020837</v>
      </c>
      <c r="G19" s="255"/>
      <c r="H19" s="255"/>
      <c r="I19" s="256">
        <v>0.25</v>
      </c>
      <c r="J19" s="257">
        <v>9851</v>
      </c>
      <c r="K19" t="s">
        <v>4711</v>
      </c>
      <c r="L19">
        <v>0</v>
      </c>
      <c r="M19">
        <v>0</v>
      </c>
      <c r="N19" t="s">
        <v>4712</v>
      </c>
      <c r="O19" t="s">
        <v>4713</v>
      </c>
      <c r="P19" t="s">
        <v>4741</v>
      </c>
      <c r="Q19" t="s">
        <v>4715</v>
      </c>
      <c r="V19" t="s">
        <v>4716</v>
      </c>
    </row>
    <row r="20" spans="1:22">
      <c r="A20" t="s">
        <v>4708</v>
      </c>
      <c r="B20" t="s">
        <v>4708</v>
      </c>
      <c r="C20" t="s">
        <v>4742</v>
      </c>
      <c r="D20"/>
      <c r="E20" s="255" t="s">
        <v>4743</v>
      </c>
      <c r="F20" s="255">
        <v>44882.379134490744</v>
      </c>
      <c r="G20" s="255"/>
      <c r="H20" s="255"/>
      <c r="I20" s="256">
        <v>0.25</v>
      </c>
      <c r="J20" s="257">
        <v>10766</v>
      </c>
      <c r="K20" t="s">
        <v>4711</v>
      </c>
      <c r="L20">
        <v>0</v>
      </c>
      <c r="M20">
        <v>0</v>
      </c>
      <c r="N20" t="s">
        <v>4718</v>
      </c>
      <c r="O20" t="s">
        <v>4713</v>
      </c>
      <c r="P20" t="s">
        <v>4744</v>
      </c>
      <c r="Q20" t="s">
        <v>4715</v>
      </c>
      <c r="V20" t="s">
        <v>4716</v>
      </c>
    </row>
    <row r="21" spans="1:22">
      <c r="A21" t="s">
        <v>4708</v>
      </c>
      <c r="B21" t="s">
        <v>4708</v>
      </c>
      <c r="C21" t="s">
        <v>4745</v>
      </c>
      <c r="D21"/>
      <c r="E21" s="255" t="s">
        <v>4746</v>
      </c>
      <c r="F21" s="255">
        <v>44895.481411689812</v>
      </c>
      <c r="G21" s="255"/>
      <c r="H21" s="255"/>
      <c r="I21" s="256">
        <v>0.25</v>
      </c>
      <c r="J21" s="257">
        <v>10912</v>
      </c>
      <c r="K21" t="s">
        <v>4711</v>
      </c>
      <c r="L21">
        <v>0</v>
      </c>
      <c r="M21">
        <v>0</v>
      </c>
      <c r="N21" t="s">
        <v>4722</v>
      </c>
      <c r="O21" t="s">
        <v>4713</v>
      </c>
      <c r="P21" t="s">
        <v>4747</v>
      </c>
      <c r="Q21" t="s">
        <v>4715</v>
      </c>
      <c r="V21" t="s">
        <v>4716</v>
      </c>
    </row>
    <row r="22" spans="1:22">
      <c r="A22" t="s">
        <v>4708</v>
      </c>
      <c r="B22" t="s">
        <v>4708</v>
      </c>
      <c r="C22" t="s">
        <v>4748</v>
      </c>
      <c r="D22"/>
      <c r="E22" s="255" t="s">
        <v>4710</v>
      </c>
      <c r="F22" s="255">
        <v>44887.679429479169</v>
      </c>
      <c r="G22" s="255"/>
      <c r="H22" s="255"/>
      <c r="I22" s="256">
        <v>0.25</v>
      </c>
      <c r="J22" s="257">
        <v>9739</v>
      </c>
      <c r="K22" t="s">
        <v>4711</v>
      </c>
      <c r="L22">
        <v>0</v>
      </c>
      <c r="M22">
        <v>0</v>
      </c>
      <c r="N22" t="s">
        <v>4718</v>
      </c>
      <c r="O22" t="s">
        <v>4713</v>
      </c>
      <c r="P22" t="s">
        <v>4749</v>
      </c>
      <c r="Q22" t="s">
        <v>4715</v>
      </c>
      <c r="V22" t="s">
        <v>4716</v>
      </c>
    </row>
    <row r="23" spans="1:22">
      <c r="A23" t="s">
        <v>4708</v>
      </c>
      <c r="B23" t="s">
        <v>4708</v>
      </c>
      <c r="C23" t="s">
        <v>4750</v>
      </c>
      <c r="D23"/>
      <c r="E23" s="255" t="s">
        <v>4751</v>
      </c>
      <c r="F23" s="255">
        <v>44887.773310335651</v>
      </c>
      <c r="G23" s="255"/>
      <c r="H23" s="255"/>
      <c r="I23" s="256">
        <v>0.25</v>
      </c>
      <c r="J23" s="257">
        <v>9739</v>
      </c>
      <c r="K23" t="s">
        <v>4752</v>
      </c>
      <c r="L23">
        <v>0</v>
      </c>
      <c r="M23">
        <v>0</v>
      </c>
      <c r="N23" t="s">
        <v>4718</v>
      </c>
      <c r="O23" t="s">
        <v>4753</v>
      </c>
      <c r="P23" t="s">
        <v>4753</v>
      </c>
      <c r="Q23" t="s">
        <v>4715</v>
      </c>
      <c r="V23" t="s">
        <v>4754</v>
      </c>
    </row>
    <row r="24" spans="1:22">
      <c r="A24" t="s">
        <v>4708</v>
      </c>
      <c r="B24" t="s">
        <v>4708</v>
      </c>
      <c r="C24" t="s">
        <v>4755</v>
      </c>
      <c r="D24"/>
      <c r="E24" s="255" t="s">
        <v>4756</v>
      </c>
      <c r="F24" s="255">
        <v>44869.635371875003</v>
      </c>
      <c r="G24" s="255"/>
      <c r="H24" s="255"/>
      <c r="I24" s="256">
        <v>0.25</v>
      </c>
      <c r="J24" s="257">
        <v>10211</v>
      </c>
      <c r="K24" t="s">
        <v>4752</v>
      </c>
      <c r="L24">
        <v>0</v>
      </c>
      <c r="M24">
        <v>0</v>
      </c>
      <c r="N24" t="s">
        <v>4718</v>
      </c>
      <c r="O24" t="s">
        <v>4753</v>
      </c>
      <c r="P24" t="s">
        <v>4753</v>
      </c>
      <c r="Q24" t="s">
        <v>4715</v>
      </c>
      <c r="V24" t="s">
        <v>4716</v>
      </c>
    </row>
    <row r="25" spans="1:22">
      <c r="A25" t="s">
        <v>4708</v>
      </c>
      <c r="B25" t="s">
        <v>4708</v>
      </c>
      <c r="C25" t="s">
        <v>4757</v>
      </c>
      <c r="D25"/>
      <c r="E25" s="255" t="s">
        <v>4758</v>
      </c>
      <c r="F25" s="255">
        <v>44839.405808067131</v>
      </c>
      <c r="G25" s="255"/>
      <c r="H25" s="255"/>
      <c r="I25" s="256">
        <v>0.33333333333333331</v>
      </c>
      <c r="J25" s="257">
        <v>9953</v>
      </c>
      <c r="K25" t="s">
        <v>4711</v>
      </c>
      <c r="L25">
        <v>0</v>
      </c>
      <c r="M25">
        <v>0</v>
      </c>
      <c r="N25" t="s">
        <v>4731</v>
      </c>
      <c r="O25" t="s">
        <v>4713</v>
      </c>
      <c r="P25" t="s">
        <v>4759</v>
      </c>
      <c r="Q25" t="s">
        <v>4715</v>
      </c>
      <c r="V25" t="s">
        <v>4716</v>
      </c>
    </row>
    <row r="26" spans="1:22">
      <c r="A26" t="s">
        <v>4708</v>
      </c>
      <c r="B26" t="s">
        <v>4708</v>
      </c>
      <c r="C26" t="s">
        <v>4760</v>
      </c>
      <c r="D26"/>
      <c r="E26" s="255" t="s">
        <v>4710</v>
      </c>
      <c r="F26" s="255">
        <v>44840.373043715277</v>
      </c>
      <c r="G26" s="255"/>
      <c r="H26" s="255"/>
      <c r="I26" s="256">
        <v>0.33333333333333331</v>
      </c>
      <c r="J26" s="257">
        <v>9999</v>
      </c>
      <c r="K26" t="s">
        <v>4711</v>
      </c>
      <c r="L26">
        <v>0</v>
      </c>
      <c r="M26">
        <v>0</v>
      </c>
      <c r="N26" t="s">
        <v>4712</v>
      </c>
      <c r="O26" t="s">
        <v>4713</v>
      </c>
      <c r="P26" t="s">
        <v>4761</v>
      </c>
      <c r="Q26" t="s">
        <v>4728</v>
      </c>
      <c r="V26" t="s">
        <v>4716</v>
      </c>
    </row>
    <row r="27" spans="1:22">
      <c r="A27" t="s">
        <v>4708</v>
      </c>
      <c r="B27" t="s">
        <v>4708</v>
      </c>
      <c r="C27" t="s">
        <v>4762</v>
      </c>
      <c r="D27"/>
      <c r="E27" s="255" t="s">
        <v>4763</v>
      </c>
      <c r="F27" s="255">
        <v>44840.669292673614</v>
      </c>
      <c r="G27" s="255"/>
      <c r="H27" s="255"/>
      <c r="I27" s="256">
        <v>0.33333333333333331</v>
      </c>
      <c r="J27" s="257">
        <v>10479</v>
      </c>
      <c r="K27" t="s">
        <v>4711</v>
      </c>
      <c r="L27">
        <v>0</v>
      </c>
      <c r="M27">
        <v>0</v>
      </c>
      <c r="N27" t="s">
        <v>4712</v>
      </c>
      <c r="O27" t="s">
        <v>4713</v>
      </c>
      <c r="P27" t="s">
        <v>4764</v>
      </c>
      <c r="Q27" t="s">
        <v>4715</v>
      </c>
      <c r="V27" t="s">
        <v>4716</v>
      </c>
    </row>
    <row r="28" spans="1:22">
      <c r="A28" t="s">
        <v>4708</v>
      </c>
      <c r="B28" t="s">
        <v>4708</v>
      </c>
      <c r="C28" t="s">
        <v>4765</v>
      </c>
      <c r="D28"/>
      <c r="E28" s="255" t="s">
        <v>4751</v>
      </c>
      <c r="F28" s="255">
        <v>44860.277729548608</v>
      </c>
      <c r="G28" s="255"/>
      <c r="H28" s="255"/>
      <c r="I28" s="256">
        <v>0.33333333333333331</v>
      </c>
      <c r="J28" s="257">
        <v>10023</v>
      </c>
      <c r="K28" t="s">
        <v>4711</v>
      </c>
      <c r="L28">
        <v>0</v>
      </c>
      <c r="M28">
        <v>0</v>
      </c>
      <c r="N28" t="s">
        <v>4718</v>
      </c>
      <c r="O28" t="s">
        <v>4713</v>
      </c>
      <c r="P28" t="s">
        <v>4766</v>
      </c>
      <c r="Q28" t="s">
        <v>4715</v>
      </c>
      <c r="V28" t="s">
        <v>4716</v>
      </c>
    </row>
    <row r="29" spans="1:22">
      <c r="A29" t="s">
        <v>4708</v>
      </c>
      <c r="B29" t="s">
        <v>4708</v>
      </c>
      <c r="C29" t="s">
        <v>4767</v>
      </c>
      <c r="D29"/>
      <c r="E29" s="255" t="s">
        <v>4768</v>
      </c>
      <c r="F29" s="255">
        <v>44839.325068136575</v>
      </c>
      <c r="G29" s="255"/>
      <c r="H29" s="255"/>
      <c r="I29" s="256">
        <v>0.33333333333333331</v>
      </c>
      <c r="J29" s="257">
        <v>14247</v>
      </c>
      <c r="K29" t="s">
        <v>4711</v>
      </c>
      <c r="L29">
        <v>0</v>
      </c>
      <c r="M29">
        <v>0</v>
      </c>
      <c r="N29" t="s">
        <v>4769</v>
      </c>
      <c r="O29" t="s">
        <v>4713</v>
      </c>
      <c r="P29" t="s">
        <v>4770</v>
      </c>
      <c r="Q29" t="s">
        <v>4715</v>
      </c>
      <c r="V29" t="s">
        <v>4716</v>
      </c>
    </row>
    <row r="30" spans="1:22">
      <c r="A30" t="s">
        <v>4708</v>
      </c>
      <c r="B30" t="s">
        <v>4708</v>
      </c>
      <c r="C30" t="s">
        <v>4771</v>
      </c>
      <c r="D30"/>
      <c r="E30" s="255" t="s">
        <v>4772</v>
      </c>
      <c r="F30" s="255">
        <v>44852.487080520834</v>
      </c>
      <c r="G30" s="255"/>
      <c r="H30" s="255"/>
      <c r="I30" s="256">
        <v>0.33333333333333331</v>
      </c>
      <c r="J30" s="257">
        <v>6665</v>
      </c>
      <c r="K30" t="s">
        <v>4711</v>
      </c>
      <c r="L30">
        <v>0</v>
      </c>
      <c r="M30">
        <v>0</v>
      </c>
      <c r="N30" t="s">
        <v>4718</v>
      </c>
      <c r="O30" t="s">
        <v>4726</v>
      </c>
      <c r="P30" t="s">
        <v>4773</v>
      </c>
      <c r="Q30" t="s">
        <v>4728</v>
      </c>
      <c r="V30" t="s">
        <v>4716</v>
      </c>
    </row>
    <row r="31" spans="1:22">
      <c r="A31" t="s">
        <v>4708</v>
      </c>
      <c r="B31" t="s">
        <v>4708</v>
      </c>
      <c r="C31" t="s">
        <v>4774</v>
      </c>
      <c r="D31"/>
      <c r="E31" s="255" t="s">
        <v>4775</v>
      </c>
      <c r="F31" s="255">
        <v>44851.454187962961</v>
      </c>
      <c r="G31" s="255"/>
      <c r="H31" s="255"/>
      <c r="I31" s="256">
        <v>0.33333333333333331</v>
      </c>
      <c r="J31" s="257">
        <v>16100</v>
      </c>
      <c r="K31" t="s">
        <v>4711</v>
      </c>
      <c r="L31">
        <v>0</v>
      </c>
      <c r="M31">
        <v>0</v>
      </c>
      <c r="N31" t="s">
        <v>4722</v>
      </c>
      <c r="O31" t="s">
        <v>4713</v>
      </c>
      <c r="P31" t="s">
        <v>4776</v>
      </c>
      <c r="Q31" t="s">
        <v>4715</v>
      </c>
      <c r="V31" t="s">
        <v>4716</v>
      </c>
    </row>
    <row r="32" spans="1:22">
      <c r="A32" t="s">
        <v>4708</v>
      </c>
      <c r="B32" t="s">
        <v>4708</v>
      </c>
      <c r="C32" t="s">
        <v>4777</v>
      </c>
      <c r="D32"/>
      <c r="E32" s="255" t="s">
        <v>4778</v>
      </c>
      <c r="F32" s="255">
        <v>44851.710527777781</v>
      </c>
      <c r="G32" s="255"/>
      <c r="H32" s="255"/>
      <c r="I32" s="256">
        <v>0.33333333333333331</v>
      </c>
      <c r="J32" s="257">
        <v>10000</v>
      </c>
      <c r="K32" t="s">
        <v>4752</v>
      </c>
      <c r="L32">
        <v>0</v>
      </c>
      <c r="M32">
        <v>0</v>
      </c>
      <c r="N32" t="s">
        <v>4718</v>
      </c>
      <c r="O32" t="s">
        <v>4753</v>
      </c>
      <c r="P32" t="s">
        <v>4753</v>
      </c>
      <c r="Q32" t="s">
        <v>4728</v>
      </c>
      <c r="V32" t="s">
        <v>4716</v>
      </c>
    </row>
    <row r="33" spans="1:22">
      <c r="A33" t="s">
        <v>4708</v>
      </c>
      <c r="B33" t="s">
        <v>4708</v>
      </c>
      <c r="C33" t="s">
        <v>4779</v>
      </c>
      <c r="D33"/>
      <c r="E33" s="255" t="s">
        <v>4780</v>
      </c>
      <c r="F33" s="255">
        <v>44854.717066122685</v>
      </c>
      <c r="G33" s="255"/>
      <c r="H33" s="255"/>
      <c r="I33" s="256">
        <v>0.33333333333333331</v>
      </c>
      <c r="J33" s="257">
        <v>11054</v>
      </c>
      <c r="K33" t="s">
        <v>4711</v>
      </c>
      <c r="L33">
        <v>0</v>
      </c>
      <c r="M33">
        <v>0</v>
      </c>
      <c r="N33" t="s">
        <v>4712</v>
      </c>
      <c r="O33" t="s">
        <v>4713</v>
      </c>
      <c r="P33" t="s">
        <v>4781</v>
      </c>
      <c r="Q33" t="s">
        <v>4715</v>
      </c>
      <c r="V33" t="s">
        <v>4716</v>
      </c>
    </row>
    <row r="34" spans="1:22">
      <c r="A34" t="s">
        <v>4708</v>
      </c>
      <c r="B34" t="s">
        <v>4708</v>
      </c>
      <c r="C34" t="s">
        <v>4782</v>
      </c>
      <c r="D34"/>
      <c r="E34" s="255" t="s">
        <v>4783</v>
      </c>
      <c r="F34" s="255">
        <v>44862.671823032404</v>
      </c>
      <c r="G34" s="255"/>
      <c r="H34" s="255"/>
      <c r="I34" s="256">
        <v>0.33333333333333331</v>
      </c>
      <c r="J34" s="257">
        <v>10559</v>
      </c>
      <c r="K34" t="s">
        <v>4711</v>
      </c>
      <c r="L34">
        <v>0</v>
      </c>
      <c r="M34">
        <v>0</v>
      </c>
      <c r="N34" t="s">
        <v>4731</v>
      </c>
      <c r="O34" t="s">
        <v>4713</v>
      </c>
      <c r="P34" t="s">
        <v>4784</v>
      </c>
      <c r="Q34" t="s">
        <v>4715</v>
      </c>
      <c r="V34" t="s">
        <v>4716</v>
      </c>
    </row>
    <row r="35" spans="1:22">
      <c r="A35" t="s">
        <v>4708</v>
      </c>
      <c r="B35" t="s">
        <v>4708</v>
      </c>
      <c r="C35" t="s">
        <v>4785</v>
      </c>
      <c r="D35"/>
      <c r="E35" s="255" t="s">
        <v>4786</v>
      </c>
      <c r="F35" s="255">
        <v>44817.30153892361</v>
      </c>
      <c r="G35" s="255"/>
      <c r="H35" s="255"/>
      <c r="I35" s="256">
        <v>0.41666666666666669</v>
      </c>
      <c r="J35" s="257">
        <v>10107</v>
      </c>
      <c r="K35" t="s">
        <v>4711</v>
      </c>
      <c r="L35">
        <v>0</v>
      </c>
      <c r="M35">
        <v>0</v>
      </c>
      <c r="N35" t="s">
        <v>4731</v>
      </c>
      <c r="O35" t="s">
        <v>4713</v>
      </c>
      <c r="P35" t="s">
        <v>4787</v>
      </c>
      <c r="Q35" t="s">
        <v>4715</v>
      </c>
      <c r="V35" t="s">
        <v>4716</v>
      </c>
    </row>
    <row r="36" spans="1:22">
      <c r="A36" t="s">
        <v>4708</v>
      </c>
      <c r="B36" t="s">
        <v>4708</v>
      </c>
      <c r="C36" t="s">
        <v>4788</v>
      </c>
      <c r="D36"/>
      <c r="E36" s="255" t="s">
        <v>4730</v>
      </c>
      <c r="F36" s="255">
        <v>44823.418426157405</v>
      </c>
      <c r="G36" s="255"/>
      <c r="H36" s="255"/>
      <c r="I36" s="256">
        <v>0.41666666666666669</v>
      </c>
      <c r="J36" s="257">
        <v>47269</v>
      </c>
      <c r="K36" t="s">
        <v>4752</v>
      </c>
      <c r="L36">
        <v>0</v>
      </c>
      <c r="M36">
        <v>0</v>
      </c>
      <c r="N36" t="s">
        <v>4718</v>
      </c>
      <c r="O36" t="s">
        <v>4713</v>
      </c>
      <c r="P36" t="s">
        <v>4789</v>
      </c>
      <c r="Q36" t="s">
        <v>4715</v>
      </c>
      <c r="V36" t="s">
        <v>4716</v>
      </c>
    </row>
    <row r="37" spans="1:22">
      <c r="A37" t="s">
        <v>4708</v>
      </c>
      <c r="B37" t="s">
        <v>4708</v>
      </c>
      <c r="C37" t="s">
        <v>4790</v>
      </c>
      <c r="D37"/>
      <c r="E37" s="255" t="s">
        <v>4791</v>
      </c>
      <c r="F37" s="255">
        <v>44818.640084143517</v>
      </c>
      <c r="G37" s="255"/>
      <c r="H37" s="255"/>
      <c r="I37" s="256">
        <v>0.41666666666666669</v>
      </c>
      <c r="J37" s="257">
        <v>10095</v>
      </c>
      <c r="K37" t="s">
        <v>4711</v>
      </c>
      <c r="L37">
        <v>0</v>
      </c>
      <c r="M37">
        <v>0</v>
      </c>
      <c r="N37" t="s">
        <v>4712</v>
      </c>
      <c r="O37" t="s">
        <v>4713</v>
      </c>
      <c r="P37" t="s">
        <v>4792</v>
      </c>
      <c r="Q37" t="s">
        <v>4715</v>
      </c>
      <c r="V37" t="s">
        <v>4716</v>
      </c>
    </row>
    <row r="38" spans="1:22">
      <c r="A38" t="s">
        <v>4708</v>
      </c>
      <c r="B38" t="s">
        <v>4708</v>
      </c>
      <c r="C38" t="s">
        <v>3110</v>
      </c>
      <c r="D38"/>
      <c r="E38" s="255" t="s">
        <v>4751</v>
      </c>
      <c r="F38" s="255">
        <v>44813.319304710647</v>
      </c>
      <c r="G38" s="255"/>
      <c r="H38" s="255"/>
      <c r="I38" s="256">
        <v>0.41666666666666669</v>
      </c>
      <c r="J38" s="257">
        <v>6989</v>
      </c>
      <c r="K38" t="s">
        <v>4711</v>
      </c>
      <c r="L38">
        <v>0</v>
      </c>
      <c r="M38">
        <v>0</v>
      </c>
      <c r="N38" t="s">
        <v>4718</v>
      </c>
      <c r="O38" t="s">
        <v>4713</v>
      </c>
      <c r="P38" t="s">
        <v>4793</v>
      </c>
      <c r="Q38" t="s">
        <v>4715</v>
      </c>
      <c r="V38" t="s">
        <v>4716</v>
      </c>
    </row>
    <row r="39" spans="1:22">
      <c r="A39" t="s">
        <v>4708</v>
      </c>
      <c r="B39" t="s">
        <v>4708</v>
      </c>
      <c r="C39" t="s">
        <v>4794</v>
      </c>
      <c r="D39"/>
      <c r="E39" s="255" t="s">
        <v>4795</v>
      </c>
      <c r="F39" s="255">
        <v>44818.331165011572</v>
      </c>
      <c r="G39" s="255"/>
      <c r="H39" s="255"/>
      <c r="I39" s="256">
        <v>0.41666666666666669</v>
      </c>
      <c r="J39" s="257">
        <v>9829</v>
      </c>
      <c r="K39" t="s">
        <v>4752</v>
      </c>
      <c r="L39">
        <v>0</v>
      </c>
      <c r="M39">
        <v>0</v>
      </c>
      <c r="N39" t="s">
        <v>4722</v>
      </c>
      <c r="O39" t="s">
        <v>4753</v>
      </c>
      <c r="P39" t="s">
        <v>4753</v>
      </c>
      <c r="Q39" t="s">
        <v>4728</v>
      </c>
      <c r="V39" t="s">
        <v>4716</v>
      </c>
    </row>
    <row r="40" spans="1:22">
      <c r="A40" t="s">
        <v>4708</v>
      </c>
      <c r="B40" t="s">
        <v>4708</v>
      </c>
      <c r="C40" t="s">
        <v>4796</v>
      </c>
      <c r="D40"/>
      <c r="E40" s="255" t="s">
        <v>4797</v>
      </c>
      <c r="F40" s="255">
        <v>44805.586226041669</v>
      </c>
      <c r="G40" s="255"/>
      <c r="H40" s="255"/>
      <c r="I40" s="256">
        <v>0.41666666666666669</v>
      </c>
      <c r="J40" s="257">
        <v>8925</v>
      </c>
      <c r="K40" t="s">
        <v>4752</v>
      </c>
      <c r="L40">
        <v>0</v>
      </c>
      <c r="M40">
        <v>0</v>
      </c>
      <c r="N40" t="s">
        <v>4722</v>
      </c>
      <c r="O40" t="s">
        <v>4753</v>
      </c>
      <c r="P40" t="s">
        <v>4753</v>
      </c>
      <c r="Q40" t="s">
        <v>4715</v>
      </c>
      <c r="V40" t="s">
        <v>4716</v>
      </c>
    </row>
    <row r="41" spans="1:22">
      <c r="A41" t="s">
        <v>4708</v>
      </c>
      <c r="B41" t="s">
        <v>4708</v>
      </c>
      <c r="C41" t="s">
        <v>4798</v>
      </c>
      <c r="D41"/>
      <c r="E41" s="255" t="s">
        <v>4799</v>
      </c>
      <c r="F41" s="255">
        <v>44802.636712812498</v>
      </c>
      <c r="G41" s="255"/>
      <c r="H41" s="255"/>
      <c r="I41" s="256">
        <v>0.5</v>
      </c>
      <c r="J41" s="257">
        <v>9774</v>
      </c>
      <c r="K41" t="s">
        <v>4711</v>
      </c>
      <c r="L41">
        <v>0</v>
      </c>
      <c r="M41">
        <v>0</v>
      </c>
      <c r="N41" t="s">
        <v>4718</v>
      </c>
      <c r="O41" t="s">
        <v>4713</v>
      </c>
      <c r="P41" t="s">
        <v>4800</v>
      </c>
      <c r="Q41" t="s">
        <v>4728</v>
      </c>
      <c r="V41" t="s">
        <v>4716</v>
      </c>
    </row>
    <row r="42" spans="1:22">
      <c r="A42" t="s">
        <v>4708</v>
      </c>
      <c r="B42" t="s">
        <v>4708</v>
      </c>
      <c r="C42" t="s">
        <v>4801</v>
      </c>
      <c r="D42"/>
      <c r="E42" s="255" t="s">
        <v>4802</v>
      </c>
      <c r="F42" s="255">
        <v>44798.501075231485</v>
      </c>
      <c r="G42" s="255"/>
      <c r="H42" s="255"/>
      <c r="I42" s="256">
        <v>0.5</v>
      </c>
      <c r="J42" s="257">
        <v>10360</v>
      </c>
      <c r="K42" t="s">
        <v>4711</v>
      </c>
      <c r="L42">
        <v>0</v>
      </c>
      <c r="M42">
        <v>0</v>
      </c>
      <c r="N42" t="s">
        <v>4718</v>
      </c>
      <c r="O42" t="s">
        <v>4713</v>
      </c>
      <c r="P42" t="s">
        <v>4803</v>
      </c>
      <c r="Q42" t="s">
        <v>4715</v>
      </c>
      <c r="V42" t="s">
        <v>4804</v>
      </c>
    </row>
    <row r="43" spans="1:22">
      <c r="A43" t="s">
        <v>4708</v>
      </c>
      <c r="B43" t="s">
        <v>4708</v>
      </c>
      <c r="C43" t="s">
        <v>4805</v>
      </c>
      <c r="D43"/>
      <c r="E43" s="255" t="s">
        <v>4791</v>
      </c>
      <c r="F43" s="255">
        <v>44803.401804131943</v>
      </c>
      <c r="G43" s="255"/>
      <c r="H43" s="255"/>
      <c r="I43" s="256">
        <v>0.5</v>
      </c>
      <c r="J43" s="257">
        <v>10839</v>
      </c>
      <c r="K43" t="s">
        <v>4711</v>
      </c>
      <c r="L43">
        <v>0</v>
      </c>
      <c r="M43">
        <v>0</v>
      </c>
      <c r="N43" t="s">
        <v>4712</v>
      </c>
      <c r="O43" t="s">
        <v>4713</v>
      </c>
      <c r="P43" t="s">
        <v>4806</v>
      </c>
      <c r="Q43" t="s">
        <v>4715</v>
      </c>
      <c r="V43" t="s">
        <v>4716</v>
      </c>
    </row>
    <row r="44" spans="1:22">
      <c r="A44" t="s">
        <v>4708</v>
      </c>
      <c r="B44" t="s">
        <v>4708</v>
      </c>
      <c r="C44" t="s">
        <v>4807</v>
      </c>
      <c r="D44"/>
      <c r="E44" s="255" t="s">
        <v>4799</v>
      </c>
      <c r="F44" s="255">
        <v>44788.477936770832</v>
      </c>
      <c r="G44" s="255"/>
      <c r="H44" s="255"/>
      <c r="I44" s="256">
        <v>0.5</v>
      </c>
      <c r="J44" s="257">
        <v>6507</v>
      </c>
      <c r="K44" t="s">
        <v>4711</v>
      </c>
      <c r="L44">
        <v>0</v>
      </c>
      <c r="M44">
        <v>0</v>
      </c>
      <c r="N44" t="s">
        <v>4718</v>
      </c>
      <c r="O44" t="s">
        <v>4713</v>
      </c>
      <c r="P44" t="s">
        <v>4808</v>
      </c>
      <c r="Q44" t="s">
        <v>4715</v>
      </c>
      <c r="V44" t="s">
        <v>4716</v>
      </c>
    </row>
    <row r="45" spans="1:22">
      <c r="A45" t="s">
        <v>4708</v>
      </c>
      <c r="B45" t="s">
        <v>4708</v>
      </c>
      <c r="C45" t="s">
        <v>4809</v>
      </c>
      <c r="D45"/>
      <c r="E45" s="255" t="s">
        <v>4810</v>
      </c>
      <c r="F45" s="255">
        <v>44802.624241747682</v>
      </c>
      <c r="G45" s="255"/>
      <c r="H45" s="255"/>
      <c r="I45" s="256">
        <v>0.5</v>
      </c>
      <c r="J45" s="257">
        <v>9638</v>
      </c>
      <c r="K45" t="s">
        <v>4711</v>
      </c>
      <c r="L45">
        <v>0</v>
      </c>
      <c r="M45">
        <v>0</v>
      </c>
      <c r="N45" t="s">
        <v>4722</v>
      </c>
      <c r="O45" t="s">
        <v>4713</v>
      </c>
      <c r="P45" t="s">
        <v>4811</v>
      </c>
      <c r="Q45" t="s">
        <v>4728</v>
      </c>
      <c r="V45" t="s">
        <v>4716</v>
      </c>
    </row>
    <row r="46" spans="1:22">
      <c r="A46" t="s">
        <v>4708</v>
      </c>
      <c r="B46" t="s">
        <v>4708</v>
      </c>
      <c r="C46" t="s">
        <v>4812</v>
      </c>
      <c r="D46"/>
      <c r="E46" s="255" t="s">
        <v>4772</v>
      </c>
      <c r="F46" s="255">
        <v>44792.674140393516</v>
      </c>
      <c r="G46" s="255"/>
      <c r="H46" s="255"/>
      <c r="I46" s="256">
        <v>0.5</v>
      </c>
      <c r="J46" s="257">
        <v>30409</v>
      </c>
      <c r="K46" t="s">
        <v>4711</v>
      </c>
      <c r="L46">
        <v>0</v>
      </c>
      <c r="M46">
        <v>0</v>
      </c>
      <c r="N46" t="s">
        <v>4722</v>
      </c>
      <c r="O46" t="s">
        <v>4713</v>
      </c>
      <c r="P46" t="s">
        <v>4813</v>
      </c>
      <c r="Q46" t="s">
        <v>4715</v>
      </c>
      <c r="V46" t="s">
        <v>4716</v>
      </c>
    </row>
    <row r="47" spans="1:22">
      <c r="A47" t="s">
        <v>4708</v>
      </c>
      <c r="B47" t="s">
        <v>4708</v>
      </c>
      <c r="C47" t="s">
        <v>3103</v>
      </c>
      <c r="D47"/>
      <c r="E47" s="255" t="s">
        <v>4814</v>
      </c>
      <c r="F47" s="255">
        <v>44804.618626585645</v>
      </c>
      <c r="G47" s="255"/>
      <c r="H47" s="255"/>
      <c r="I47" s="256">
        <v>0.5</v>
      </c>
      <c r="J47" s="257">
        <v>11689</v>
      </c>
      <c r="K47" t="s">
        <v>4711</v>
      </c>
      <c r="L47">
        <v>0</v>
      </c>
      <c r="M47">
        <v>0</v>
      </c>
      <c r="N47" t="s">
        <v>4718</v>
      </c>
      <c r="O47" t="s">
        <v>4713</v>
      </c>
      <c r="P47" t="s">
        <v>4815</v>
      </c>
      <c r="Q47" t="s">
        <v>4715</v>
      </c>
      <c r="V47" t="s">
        <v>4716</v>
      </c>
    </row>
    <row r="48" spans="1:22">
      <c r="A48" t="s">
        <v>4708</v>
      </c>
      <c r="B48" t="s">
        <v>4708</v>
      </c>
      <c r="C48" t="s">
        <v>4816</v>
      </c>
      <c r="D48"/>
      <c r="E48" s="255" t="s">
        <v>4817</v>
      </c>
      <c r="F48" s="255">
        <v>44795.695558298612</v>
      </c>
      <c r="G48" s="255"/>
      <c r="H48" s="255"/>
      <c r="I48" s="256">
        <v>0.5</v>
      </c>
      <c r="J48" s="257">
        <v>10160</v>
      </c>
      <c r="K48" t="s">
        <v>4711</v>
      </c>
      <c r="L48">
        <v>0</v>
      </c>
      <c r="M48">
        <v>0</v>
      </c>
      <c r="N48" t="s">
        <v>4712</v>
      </c>
      <c r="O48" t="s">
        <v>4713</v>
      </c>
      <c r="P48" t="s">
        <v>4818</v>
      </c>
      <c r="Q48" t="s">
        <v>4715</v>
      </c>
      <c r="V48" t="s">
        <v>4716</v>
      </c>
    </row>
    <row r="49" spans="1:22">
      <c r="A49" t="s">
        <v>4708</v>
      </c>
      <c r="B49" t="s">
        <v>4708</v>
      </c>
      <c r="C49" t="s">
        <v>4819</v>
      </c>
      <c r="D49"/>
      <c r="E49" s="255" t="s">
        <v>4820</v>
      </c>
      <c r="F49" s="255">
        <v>44800.328460300923</v>
      </c>
      <c r="G49" s="255"/>
      <c r="H49" s="255"/>
      <c r="I49" s="256">
        <v>0.5</v>
      </c>
      <c r="J49" s="257">
        <v>21221</v>
      </c>
      <c r="K49" t="s">
        <v>4711</v>
      </c>
      <c r="L49">
        <v>0</v>
      </c>
      <c r="M49">
        <v>0</v>
      </c>
      <c r="N49" t="s">
        <v>4731</v>
      </c>
      <c r="O49" t="s">
        <v>4713</v>
      </c>
      <c r="P49" t="s">
        <v>4821</v>
      </c>
      <c r="Q49" t="s">
        <v>4715</v>
      </c>
      <c r="V49" t="s">
        <v>4716</v>
      </c>
    </row>
    <row r="50" spans="1:22">
      <c r="A50" t="s">
        <v>4708</v>
      </c>
      <c r="B50" t="s">
        <v>4708</v>
      </c>
      <c r="C50" t="s">
        <v>4822</v>
      </c>
      <c r="D50"/>
      <c r="E50" s="255" t="s">
        <v>4756</v>
      </c>
      <c r="F50" s="255">
        <v>44792.640690624998</v>
      </c>
      <c r="G50" s="255"/>
      <c r="H50" s="255"/>
      <c r="I50" s="256">
        <v>0.5</v>
      </c>
      <c r="J50" s="257">
        <v>10256</v>
      </c>
      <c r="K50" t="s">
        <v>4711</v>
      </c>
      <c r="L50">
        <v>0</v>
      </c>
      <c r="M50">
        <v>0</v>
      </c>
      <c r="N50" t="s">
        <v>4712</v>
      </c>
      <c r="O50" t="s">
        <v>4713</v>
      </c>
      <c r="P50" t="s">
        <v>4823</v>
      </c>
      <c r="Q50" t="s">
        <v>4715</v>
      </c>
      <c r="V50" t="s">
        <v>4716</v>
      </c>
    </row>
    <row r="51" spans="1:22">
      <c r="A51" t="s">
        <v>4708</v>
      </c>
      <c r="B51" t="s">
        <v>4708</v>
      </c>
      <c r="C51" t="s">
        <v>3632</v>
      </c>
      <c r="D51"/>
      <c r="E51" s="255" t="s">
        <v>4824</v>
      </c>
      <c r="F51" s="255">
        <v>44796.616893206017</v>
      </c>
      <c r="G51" s="255"/>
      <c r="H51" s="255"/>
      <c r="I51" s="256">
        <v>0.5</v>
      </c>
      <c r="J51" s="257">
        <v>21045</v>
      </c>
      <c r="K51" t="s">
        <v>4711</v>
      </c>
      <c r="L51">
        <v>0</v>
      </c>
      <c r="M51">
        <v>0</v>
      </c>
      <c r="N51" t="s">
        <v>4718</v>
      </c>
      <c r="O51" t="s">
        <v>4713</v>
      </c>
      <c r="P51" t="s">
        <v>4825</v>
      </c>
      <c r="Q51" t="s">
        <v>4715</v>
      </c>
      <c r="V51" t="s">
        <v>4716</v>
      </c>
    </row>
    <row r="52" spans="1:22">
      <c r="A52" t="s">
        <v>4708</v>
      </c>
      <c r="B52" t="s">
        <v>4708</v>
      </c>
      <c r="C52" t="s">
        <v>4826</v>
      </c>
      <c r="D52"/>
      <c r="E52" s="255" t="s">
        <v>4734</v>
      </c>
      <c r="F52" s="255">
        <v>44774.429031099535</v>
      </c>
      <c r="G52" s="255"/>
      <c r="H52" s="255"/>
      <c r="I52" s="256">
        <v>0.5</v>
      </c>
      <c r="J52" s="257">
        <v>29331</v>
      </c>
      <c r="K52" t="s">
        <v>4752</v>
      </c>
      <c r="L52">
        <v>0</v>
      </c>
      <c r="M52">
        <v>0</v>
      </c>
      <c r="N52" t="s">
        <v>4722</v>
      </c>
      <c r="O52" t="s">
        <v>4713</v>
      </c>
      <c r="P52" t="s">
        <v>4827</v>
      </c>
      <c r="Q52" t="s">
        <v>4715</v>
      </c>
      <c r="V52" t="s">
        <v>4716</v>
      </c>
    </row>
    <row r="53" spans="1:22">
      <c r="A53" t="s">
        <v>4708</v>
      </c>
      <c r="B53" t="s">
        <v>4708</v>
      </c>
      <c r="C53" t="s">
        <v>4828</v>
      </c>
      <c r="D53"/>
      <c r="E53" s="255" t="s">
        <v>4829</v>
      </c>
      <c r="F53" s="255">
        <v>44795.701508599537</v>
      </c>
      <c r="G53" s="255"/>
      <c r="H53" s="255"/>
      <c r="I53" s="256">
        <v>0.5</v>
      </c>
      <c r="J53" s="257">
        <v>9871</v>
      </c>
      <c r="K53" t="s">
        <v>4711</v>
      </c>
      <c r="L53">
        <v>0</v>
      </c>
      <c r="M53">
        <v>0</v>
      </c>
      <c r="N53" t="s">
        <v>4722</v>
      </c>
      <c r="O53" t="s">
        <v>4713</v>
      </c>
      <c r="P53" t="s">
        <v>4830</v>
      </c>
      <c r="Q53" t="s">
        <v>4715</v>
      </c>
      <c r="V53" t="s">
        <v>4716</v>
      </c>
    </row>
    <row r="54" spans="1:22">
      <c r="A54" t="s">
        <v>4708</v>
      </c>
      <c r="B54" t="s">
        <v>4708</v>
      </c>
      <c r="C54" t="s">
        <v>4831</v>
      </c>
      <c r="D54"/>
      <c r="E54" s="255" t="s">
        <v>4832</v>
      </c>
      <c r="F54" s="255">
        <v>44781.417939386571</v>
      </c>
      <c r="G54" s="255"/>
      <c r="H54" s="255"/>
      <c r="I54" s="256">
        <v>0.5</v>
      </c>
      <c r="J54" s="257">
        <v>10229</v>
      </c>
      <c r="K54" t="s">
        <v>4711</v>
      </c>
      <c r="L54">
        <v>0</v>
      </c>
      <c r="M54">
        <v>0</v>
      </c>
      <c r="N54" t="s">
        <v>4722</v>
      </c>
      <c r="O54" t="s">
        <v>4713</v>
      </c>
      <c r="P54" t="s">
        <v>4833</v>
      </c>
      <c r="Q54" t="s">
        <v>4728</v>
      </c>
      <c r="V54" t="s">
        <v>4716</v>
      </c>
    </row>
    <row r="55" spans="1:22">
      <c r="A55" t="s">
        <v>4708</v>
      </c>
      <c r="B55" t="s">
        <v>4708</v>
      </c>
      <c r="C55" t="s">
        <v>964</v>
      </c>
      <c r="D55"/>
      <c r="E55" s="255" t="s">
        <v>4834</v>
      </c>
      <c r="F55" s="255">
        <v>44802.614292395832</v>
      </c>
      <c r="G55" s="255"/>
      <c r="H55" s="255"/>
      <c r="I55" s="256">
        <v>0.5</v>
      </c>
      <c r="J55" s="257">
        <v>2516</v>
      </c>
      <c r="K55" t="s">
        <v>4711</v>
      </c>
      <c r="L55">
        <v>0</v>
      </c>
      <c r="M55">
        <v>0</v>
      </c>
      <c r="N55" t="s">
        <v>4731</v>
      </c>
      <c r="O55" t="s">
        <v>4713</v>
      </c>
      <c r="P55" t="s">
        <v>4835</v>
      </c>
      <c r="Q55" t="s">
        <v>4728</v>
      </c>
      <c r="V55" t="s">
        <v>4716</v>
      </c>
    </row>
    <row r="56" spans="1:22">
      <c r="A56" t="s">
        <v>4708</v>
      </c>
      <c r="B56" t="s">
        <v>4708</v>
      </c>
      <c r="C56" t="s">
        <v>4836</v>
      </c>
      <c r="D56"/>
      <c r="E56" s="255" t="s">
        <v>4837</v>
      </c>
      <c r="F56" s="255">
        <v>44804.622958449072</v>
      </c>
      <c r="G56" s="255"/>
      <c r="H56" s="255"/>
      <c r="I56" s="256">
        <v>0.5</v>
      </c>
      <c r="J56" s="257">
        <v>10172</v>
      </c>
      <c r="K56" t="s">
        <v>4711</v>
      </c>
      <c r="L56">
        <v>0</v>
      </c>
      <c r="M56">
        <v>0</v>
      </c>
      <c r="N56" t="s">
        <v>4722</v>
      </c>
      <c r="O56" t="s">
        <v>4713</v>
      </c>
      <c r="P56" t="s">
        <v>4838</v>
      </c>
      <c r="Q56" t="s">
        <v>4715</v>
      </c>
      <c r="V56" t="s">
        <v>4716</v>
      </c>
    </row>
    <row r="57" spans="1:22">
      <c r="A57" t="s">
        <v>4708</v>
      </c>
      <c r="B57" t="s">
        <v>4708</v>
      </c>
      <c r="C57" t="s">
        <v>4839</v>
      </c>
      <c r="D57"/>
      <c r="E57" s="255" t="s">
        <v>4840</v>
      </c>
      <c r="F57" s="255">
        <v>44776.630234606484</v>
      </c>
      <c r="G57" s="255"/>
      <c r="H57" s="255"/>
      <c r="I57" s="256">
        <v>0.5</v>
      </c>
      <c r="J57" s="257">
        <v>4965</v>
      </c>
      <c r="K57" t="s">
        <v>4711</v>
      </c>
      <c r="L57">
        <v>0</v>
      </c>
      <c r="M57">
        <v>0</v>
      </c>
      <c r="N57" t="s">
        <v>4731</v>
      </c>
      <c r="O57" t="s">
        <v>4713</v>
      </c>
      <c r="P57" t="s">
        <v>4841</v>
      </c>
      <c r="Q57" t="s">
        <v>4715</v>
      </c>
      <c r="V57" t="s">
        <v>4716</v>
      </c>
    </row>
    <row r="58" spans="1:22">
      <c r="A58" t="s">
        <v>4708</v>
      </c>
      <c r="B58" t="s">
        <v>4708</v>
      </c>
      <c r="C58" t="s">
        <v>4842</v>
      </c>
      <c r="D58"/>
      <c r="E58" s="255" t="s">
        <v>4725</v>
      </c>
      <c r="F58" s="255">
        <v>44790.364956215279</v>
      </c>
      <c r="G58" s="255"/>
      <c r="H58" s="255"/>
      <c r="I58" s="256">
        <v>0.5</v>
      </c>
      <c r="J58" s="257">
        <v>3573</v>
      </c>
      <c r="K58" t="s">
        <v>4711</v>
      </c>
      <c r="L58">
        <v>0</v>
      </c>
      <c r="M58">
        <v>0</v>
      </c>
      <c r="N58" t="s">
        <v>4722</v>
      </c>
      <c r="O58" t="s">
        <v>4726</v>
      </c>
      <c r="P58" t="s">
        <v>4843</v>
      </c>
      <c r="Q58" t="s">
        <v>4715</v>
      </c>
      <c r="V58" t="s">
        <v>4716</v>
      </c>
    </row>
    <row r="59" spans="1:22">
      <c r="A59" t="s">
        <v>4708</v>
      </c>
      <c r="B59" t="s">
        <v>4708</v>
      </c>
      <c r="C59" t="s">
        <v>4844</v>
      </c>
      <c r="D59"/>
      <c r="E59" s="255" t="s">
        <v>4845</v>
      </c>
      <c r="F59" s="255">
        <v>44792.665586724535</v>
      </c>
      <c r="G59" s="255"/>
      <c r="H59" s="255"/>
      <c r="I59" s="256">
        <v>0.5</v>
      </c>
      <c r="J59" s="257">
        <v>8395</v>
      </c>
      <c r="K59" t="s">
        <v>4711</v>
      </c>
      <c r="L59">
        <v>0</v>
      </c>
      <c r="M59">
        <v>0</v>
      </c>
      <c r="N59" t="s">
        <v>4731</v>
      </c>
      <c r="O59" t="s">
        <v>4713</v>
      </c>
      <c r="P59" t="s">
        <v>4846</v>
      </c>
      <c r="Q59" t="s">
        <v>4715</v>
      </c>
      <c r="V59" t="s">
        <v>4716</v>
      </c>
    </row>
    <row r="60" spans="1:22">
      <c r="A60" t="s">
        <v>4708</v>
      </c>
      <c r="B60" t="s">
        <v>4708</v>
      </c>
      <c r="C60" t="s">
        <v>4847</v>
      </c>
      <c r="D60"/>
      <c r="E60" s="255" t="s">
        <v>4824</v>
      </c>
      <c r="F60" s="255">
        <v>44792.631877314816</v>
      </c>
      <c r="G60" s="255"/>
      <c r="H60" s="255"/>
      <c r="I60" s="256">
        <v>0.5</v>
      </c>
      <c r="J60" s="257">
        <v>1455</v>
      </c>
      <c r="K60" t="s">
        <v>4711</v>
      </c>
      <c r="L60">
        <v>0</v>
      </c>
      <c r="M60">
        <v>0</v>
      </c>
      <c r="N60" t="s">
        <v>4712</v>
      </c>
      <c r="O60" t="s">
        <v>4713</v>
      </c>
      <c r="P60" t="s">
        <v>4848</v>
      </c>
      <c r="Q60" t="s">
        <v>4715</v>
      </c>
      <c r="V60" t="s">
        <v>4716</v>
      </c>
    </row>
    <row r="61" spans="1:22">
      <c r="A61" t="s">
        <v>4708</v>
      </c>
      <c r="B61" t="s">
        <v>4708</v>
      </c>
      <c r="C61" t="s">
        <v>4849</v>
      </c>
      <c r="D61"/>
      <c r="E61" s="255" t="s">
        <v>4730</v>
      </c>
      <c r="F61" s="255">
        <v>44799.484022372686</v>
      </c>
      <c r="G61" s="255"/>
      <c r="H61" s="255"/>
      <c r="I61" s="256">
        <v>0.5</v>
      </c>
      <c r="J61" s="257">
        <v>7131</v>
      </c>
      <c r="K61" t="s">
        <v>4711</v>
      </c>
      <c r="L61">
        <v>0</v>
      </c>
      <c r="M61">
        <v>0</v>
      </c>
      <c r="N61" t="s">
        <v>4731</v>
      </c>
      <c r="O61" t="s">
        <v>4713</v>
      </c>
      <c r="P61" t="s">
        <v>4850</v>
      </c>
      <c r="Q61" t="s">
        <v>4728</v>
      </c>
      <c r="V61" t="s">
        <v>4716</v>
      </c>
    </row>
    <row r="62" spans="1:22">
      <c r="A62" t="s">
        <v>4708</v>
      </c>
      <c r="B62" t="s">
        <v>4708</v>
      </c>
      <c r="C62" t="s">
        <v>4851</v>
      </c>
      <c r="D62"/>
      <c r="E62" s="255" t="s">
        <v>4829</v>
      </c>
      <c r="F62" s="255">
        <v>44795.674630011577</v>
      </c>
      <c r="G62" s="255"/>
      <c r="H62" s="255"/>
      <c r="I62" s="256">
        <v>0.5</v>
      </c>
      <c r="J62" s="257">
        <v>6207</v>
      </c>
      <c r="K62" t="s">
        <v>4711</v>
      </c>
      <c r="L62">
        <v>0</v>
      </c>
      <c r="M62">
        <v>0</v>
      </c>
      <c r="N62" t="s">
        <v>4722</v>
      </c>
      <c r="O62" t="s">
        <v>4713</v>
      </c>
      <c r="P62" t="s">
        <v>4852</v>
      </c>
      <c r="Q62" t="s">
        <v>4715</v>
      </c>
      <c r="V62" t="s">
        <v>4716</v>
      </c>
    </row>
    <row r="63" spans="1:22">
      <c r="A63" t="s">
        <v>4708</v>
      </c>
      <c r="B63" t="s">
        <v>4708</v>
      </c>
      <c r="C63" t="s">
        <v>2435</v>
      </c>
      <c r="D63"/>
      <c r="E63" s="255" t="s">
        <v>4853</v>
      </c>
      <c r="F63" s="255">
        <v>44792.686067476854</v>
      </c>
      <c r="G63" s="255"/>
      <c r="H63" s="255"/>
      <c r="I63" s="256">
        <v>0.5</v>
      </c>
      <c r="J63" s="257">
        <v>10252</v>
      </c>
      <c r="K63" t="s">
        <v>4711</v>
      </c>
      <c r="L63">
        <v>0</v>
      </c>
      <c r="M63">
        <v>0</v>
      </c>
      <c r="N63" t="s">
        <v>4722</v>
      </c>
      <c r="O63" t="s">
        <v>4713</v>
      </c>
      <c r="P63" t="s">
        <v>4854</v>
      </c>
      <c r="Q63" t="s">
        <v>4715</v>
      </c>
      <c r="V63" t="s">
        <v>4716</v>
      </c>
    </row>
    <row r="64" spans="1:22">
      <c r="A64" t="s">
        <v>4708</v>
      </c>
      <c r="B64" t="s">
        <v>4708</v>
      </c>
      <c r="C64" t="s">
        <v>4855</v>
      </c>
      <c r="D64"/>
      <c r="E64" s="255" t="s">
        <v>4734</v>
      </c>
      <c r="F64" s="255">
        <v>44800.362422534723</v>
      </c>
      <c r="G64" s="255"/>
      <c r="H64" s="255"/>
      <c r="I64" s="256">
        <v>0.5</v>
      </c>
      <c r="J64" s="257">
        <v>8538</v>
      </c>
      <c r="K64" t="s">
        <v>4711</v>
      </c>
      <c r="L64">
        <v>0</v>
      </c>
      <c r="M64">
        <v>0</v>
      </c>
      <c r="N64" t="s">
        <v>4712</v>
      </c>
      <c r="O64" t="s">
        <v>4713</v>
      </c>
      <c r="P64" t="s">
        <v>4856</v>
      </c>
      <c r="Q64" t="s">
        <v>4728</v>
      </c>
      <c r="V64" t="s">
        <v>4716</v>
      </c>
    </row>
    <row r="65" spans="1:22">
      <c r="A65" t="s">
        <v>4708</v>
      </c>
      <c r="B65" t="s">
        <v>4708</v>
      </c>
      <c r="C65" t="s">
        <v>4857</v>
      </c>
      <c r="D65"/>
      <c r="E65" s="255" t="s">
        <v>4858</v>
      </c>
      <c r="F65" s="255">
        <v>44774.621420601849</v>
      </c>
      <c r="G65" s="255"/>
      <c r="H65" s="255"/>
      <c r="I65" s="256">
        <v>0.5</v>
      </c>
      <c r="J65" s="257">
        <v>9740</v>
      </c>
      <c r="K65" t="s">
        <v>4752</v>
      </c>
      <c r="L65">
        <v>0</v>
      </c>
      <c r="M65">
        <v>0</v>
      </c>
      <c r="N65" t="s">
        <v>4718</v>
      </c>
      <c r="O65" t="s">
        <v>4753</v>
      </c>
      <c r="P65" t="s">
        <v>4753</v>
      </c>
      <c r="Q65" t="s">
        <v>4715</v>
      </c>
      <c r="V65" t="s">
        <v>4716</v>
      </c>
    </row>
    <row r="66" spans="1:22">
      <c r="A66" t="s">
        <v>4708</v>
      </c>
      <c r="B66" t="s">
        <v>4708</v>
      </c>
      <c r="C66" t="s">
        <v>4859</v>
      </c>
      <c r="D66"/>
      <c r="E66" s="255" t="s">
        <v>4860</v>
      </c>
      <c r="F66" s="255">
        <v>44804.512318090281</v>
      </c>
      <c r="G66" s="255"/>
      <c r="H66" s="255"/>
      <c r="I66" s="256">
        <v>0.5</v>
      </c>
      <c r="J66" s="257">
        <v>11413</v>
      </c>
      <c r="K66" t="s">
        <v>4752</v>
      </c>
      <c r="L66">
        <v>0</v>
      </c>
      <c r="M66">
        <v>0</v>
      </c>
      <c r="N66" t="s">
        <v>4718</v>
      </c>
      <c r="O66" t="s">
        <v>4753</v>
      </c>
      <c r="P66" t="s">
        <v>4753</v>
      </c>
      <c r="Q66" t="s">
        <v>4715</v>
      </c>
      <c r="V66" t="s">
        <v>4716</v>
      </c>
    </row>
    <row r="67" spans="1:22">
      <c r="A67" t="s">
        <v>4708</v>
      </c>
      <c r="B67" t="s">
        <v>4708</v>
      </c>
      <c r="C67" t="s">
        <v>4861</v>
      </c>
      <c r="D67"/>
      <c r="E67" s="255" t="s">
        <v>4751</v>
      </c>
      <c r="F67" s="255">
        <v>44795.618692905089</v>
      </c>
      <c r="G67" s="255"/>
      <c r="H67" s="255"/>
      <c r="I67" s="256">
        <v>0.5</v>
      </c>
      <c r="J67" s="257">
        <v>9335</v>
      </c>
      <c r="K67" t="s">
        <v>4752</v>
      </c>
      <c r="L67">
        <v>0</v>
      </c>
      <c r="M67">
        <v>0</v>
      </c>
      <c r="N67" t="s">
        <v>4731</v>
      </c>
      <c r="O67" t="s">
        <v>4753</v>
      </c>
      <c r="P67" t="s">
        <v>4753</v>
      </c>
      <c r="Q67" t="s">
        <v>4728</v>
      </c>
      <c r="V67" t="s">
        <v>4716</v>
      </c>
    </row>
    <row r="68" spans="1:22">
      <c r="A68" t="s">
        <v>4708</v>
      </c>
      <c r="B68" t="s">
        <v>4708</v>
      </c>
      <c r="C68" t="s">
        <v>4862</v>
      </c>
      <c r="D68"/>
      <c r="E68" s="255" t="s">
        <v>4783</v>
      </c>
      <c r="F68" s="255">
        <v>44797.577844293985</v>
      </c>
      <c r="G68" s="255"/>
      <c r="H68" s="255"/>
      <c r="I68" s="256">
        <v>0.5</v>
      </c>
      <c r="J68" s="257">
        <v>9538</v>
      </c>
      <c r="K68" t="s">
        <v>4752</v>
      </c>
      <c r="L68">
        <v>0</v>
      </c>
      <c r="M68">
        <v>0</v>
      </c>
      <c r="N68" t="s">
        <v>4722</v>
      </c>
      <c r="O68" t="s">
        <v>4753</v>
      </c>
      <c r="P68" t="s">
        <v>4753</v>
      </c>
      <c r="Q68" t="s">
        <v>4715</v>
      </c>
      <c r="V68" t="s">
        <v>4716</v>
      </c>
    </row>
    <row r="69" spans="1:22">
      <c r="A69" t="s">
        <v>4708</v>
      </c>
      <c r="B69" t="s">
        <v>4708</v>
      </c>
      <c r="C69" t="s">
        <v>4863</v>
      </c>
      <c r="D69"/>
      <c r="E69" s="255" t="s">
        <v>4778</v>
      </c>
      <c r="F69" s="255">
        <v>44804.459497453703</v>
      </c>
      <c r="G69" s="255"/>
      <c r="H69" s="255"/>
      <c r="I69" s="256">
        <v>0.5</v>
      </c>
      <c r="J69" s="257">
        <v>10052</v>
      </c>
      <c r="K69" t="s">
        <v>4752</v>
      </c>
      <c r="L69">
        <v>0</v>
      </c>
      <c r="M69">
        <v>0</v>
      </c>
      <c r="N69" t="s">
        <v>4722</v>
      </c>
      <c r="O69" t="s">
        <v>4753</v>
      </c>
      <c r="P69" t="s">
        <v>4753</v>
      </c>
      <c r="Q69" t="s">
        <v>4715</v>
      </c>
      <c r="V69" t="s">
        <v>4716</v>
      </c>
    </row>
    <row r="70" spans="1:22">
      <c r="A70" t="s">
        <v>4708</v>
      </c>
      <c r="B70" t="s">
        <v>4708</v>
      </c>
      <c r="C70" t="s">
        <v>4864</v>
      </c>
      <c r="D70"/>
      <c r="E70" s="255" t="s">
        <v>4783</v>
      </c>
      <c r="F70" s="255">
        <v>44797.578861076392</v>
      </c>
      <c r="G70" s="255"/>
      <c r="H70" s="255"/>
      <c r="I70" s="256">
        <v>0.5</v>
      </c>
      <c r="J70" s="257">
        <v>10019</v>
      </c>
      <c r="K70" t="s">
        <v>4752</v>
      </c>
      <c r="L70">
        <v>0</v>
      </c>
      <c r="M70">
        <v>0</v>
      </c>
      <c r="N70" t="s">
        <v>4722</v>
      </c>
      <c r="O70" t="s">
        <v>4753</v>
      </c>
      <c r="P70" t="s">
        <v>4753</v>
      </c>
      <c r="Q70" t="s">
        <v>4715</v>
      </c>
      <c r="V70" t="s">
        <v>4716</v>
      </c>
    </row>
    <row r="71" spans="1:22">
      <c r="A71" t="s">
        <v>4708</v>
      </c>
      <c r="B71" t="s">
        <v>4708</v>
      </c>
      <c r="C71" t="s">
        <v>4865</v>
      </c>
      <c r="D71"/>
      <c r="E71" s="255" t="s">
        <v>4866</v>
      </c>
      <c r="F71" s="255">
        <v>44803.773160416669</v>
      </c>
      <c r="G71" s="255"/>
      <c r="H71" s="255"/>
      <c r="I71" s="256">
        <v>0.5</v>
      </c>
      <c r="J71" s="257">
        <v>10000</v>
      </c>
      <c r="K71" t="s">
        <v>4752</v>
      </c>
      <c r="L71">
        <v>0</v>
      </c>
      <c r="M71">
        <v>0</v>
      </c>
      <c r="N71" t="s">
        <v>4718</v>
      </c>
      <c r="O71" t="s">
        <v>4753</v>
      </c>
      <c r="P71" t="s">
        <v>4753</v>
      </c>
      <c r="Q71" t="s">
        <v>4715</v>
      </c>
      <c r="V71" t="s">
        <v>4716</v>
      </c>
    </row>
    <row r="72" spans="1:22">
      <c r="A72" t="s">
        <v>4708</v>
      </c>
      <c r="B72" t="s">
        <v>4708</v>
      </c>
      <c r="C72" t="s">
        <v>4867</v>
      </c>
      <c r="D72"/>
      <c r="E72" s="255" t="s">
        <v>4778</v>
      </c>
      <c r="F72" s="255">
        <v>44797.57581091435</v>
      </c>
      <c r="G72" s="255"/>
      <c r="H72" s="255"/>
      <c r="I72" s="256">
        <v>0.5</v>
      </c>
      <c r="J72" s="257">
        <v>10000</v>
      </c>
      <c r="K72" t="s">
        <v>4752</v>
      </c>
      <c r="L72">
        <v>0</v>
      </c>
      <c r="M72">
        <v>0</v>
      </c>
      <c r="N72" t="s">
        <v>4722</v>
      </c>
      <c r="O72" t="s">
        <v>4753</v>
      </c>
      <c r="P72" t="s">
        <v>4753</v>
      </c>
      <c r="Q72" t="s">
        <v>4715</v>
      </c>
      <c r="V72" t="s">
        <v>4716</v>
      </c>
    </row>
    <row r="73" spans="1:22">
      <c r="A73" t="s">
        <v>4708</v>
      </c>
      <c r="B73" t="s">
        <v>4708</v>
      </c>
      <c r="C73" t="s">
        <v>1220</v>
      </c>
      <c r="D73"/>
      <c r="E73" s="255" t="s">
        <v>4868</v>
      </c>
      <c r="F73" s="255">
        <v>44804.504973530093</v>
      </c>
      <c r="G73" s="255"/>
      <c r="H73" s="255"/>
      <c r="I73" s="256">
        <v>0.5</v>
      </c>
      <c r="J73" s="257">
        <v>10876</v>
      </c>
      <c r="K73" t="s">
        <v>4752</v>
      </c>
      <c r="L73">
        <v>0</v>
      </c>
      <c r="M73">
        <v>0</v>
      </c>
      <c r="N73" t="s">
        <v>4718</v>
      </c>
      <c r="O73" t="s">
        <v>4753</v>
      </c>
      <c r="P73" t="s">
        <v>4753</v>
      </c>
      <c r="Q73" t="s">
        <v>4728</v>
      </c>
      <c r="V73" t="s">
        <v>4716</v>
      </c>
    </row>
    <row r="74" spans="1:22">
      <c r="A74" t="s">
        <v>4708</v>
      </c>
      <c r="B74" t="s">
        <v>4708</v>
      </c>
      <c r="C74" t="s">
        <v>4869</v>
      </c>
      <c r="D74"/>
      <c r="E74" s="255" t="s">
        <v>4870</v>
      </c>
      <c r="F74" s="255">
        <v>44774.453626238428</v>
      </c>
      <c r="G74" s="255"/>
      <c r="H74" s="255"/>
      <c r="I74" s="256">
        <v>0.5</v>
      </c>
      <c r="J74" s="257">
        <v>20101</v>
      </c>
      <c r="K74" t="s">
        <v>4752</v>
      </c>
      <c r="L74">
        <v>0</v>
      </c>
      <c r="M74">
        <v>0</v>
      </c>
      <c r="N74" t="s">
        <v>4718</v>
      </c>
      <c r="O74" t="s">
        <v>4753</v>
      </c>
      <c r="P74" t="s">
        <v>4753</v>
      </c>
      <c r="Q74" t="s">
        <v>4728</v>
      </c>
      <c r="V74" t="s">
        <v>4716</v>
      </c>
    </row>
    <row r="75" spans="1:22">
      <c r="A75" t="s">
        <v>4708</v>
      </c>
      <c r="B75" t="s">
        <v>4708</v>
      </c>
      <c r="C75" t="s">
        <v>4871</v>
      </c>
      <c r="D75"/>
      <c r="E75" s="255" t="s">
        <v>4872</v>
      </c>
      <c r="F75" s="255">
        <v>44792.670581828701</v>
      </c>
      <c r="G75" s="255"/>
      <c r="H75" s="255"/>
      <c r="I75" s="256">
        <v>0.5</v>
      </c>
      <c r="J75" s="257">
        <v>11441</v>
      </c>
      <c r="K75" t="s">
        <v>4711</v>
      </c>
      <c r="L75">
        <v>0</v>
      </c>
      <c r="M75">
        <v>0</v>
      </c>
      <c r="N75" t="s">
        <v>4718</v>
      </c>
      <c r="O75" t="s">
        <v>4713</v>
      </c>
      <c r="P75" t="s">
        <v>4873</v>
      </c>
      <c r="Q75" t="s">
        <v>4715</v>
      </c>
      <c r="V75" t="s">
        <v>4716</v>
      </c>
    </row>
    <row r="76" spans="1:22">
      <c r="A76" t="s">
        <v>4708</v>
      </c>
      <c r="B76" t="s">
        <v>4708</v>
      </c>
      <c r="C76" t="s">
        <v>4874</v>
      </c>
      <c r="D76"/>
      <c r="E76" s="255" t="s">
        <v>4866</v>
      </c>
      <c r="F76" s="255">
        <v>44783.469526469904</v>
      </c>
      <c r="G76" s="255"/>
      <c r="H76" s="255"/>
      <c r="I76" s="256">
        <v>0.5</v>
      </c>
      <c r="J76" s="257">
        <v>10000</v>
      </c>
      <c r="K76" t="s">
        <v>4711</v>
      </c>
      <c r="L76">
        <v>0</v>
      </c>
      <c r="M76">
        <v>0</v>
      </c>
      <c r="N76" t="s">
        <v>4718</v>
      </c>
      <c r="O76" t="s">
        <v>4713</v>
      </c>
      <c r="P76" t="s">
        <v>4875</v>
      </c>
      <c r="Q76" t="s">
        <v>4728</v>
      </c>
      <c r="V76" t="s">
        <v>4716</v>
      </c>
    </row>
    <row r="77" spans="1:22">
      <c r="A77" t="s">
        <v>4708</v>
      </c>
      <c r="B77" t="s">
        <v>4708</v>
      </c>
      <c r="C77" t="s">
        <v>4876</v>
      </c>
      <c r="D77"/>
      <c r="E77" s="255" t="s">
        <v>4837</v>
      </c>
      <c r="F77" s="255">
        <v>44771.346060613425</v>
      </c>
      <c r="G77" s="255"/>
      <c r="H77" s="255"/>
      <c r="I77" s="256">
        <v>0.58333333333333337</v>
      </c>
      <c r="J77" s="257">
        <v>5210</v>
      </c>
      <c r="K77" t="s">
        <v>4711</v>
      </c>
      <c r="L77">
        <v>0</v>
      </c>
      <c r="M77">
        <v>0</v>
      </c>
      <c r="N77" t="s">
        <v>4722</v>
      </c>
      <c r="O77" t="s">
        <v>4713</v>
      </c>
      <c r="P77" t="s">
        <v>4877</v>
      </c>
      <c r="Q77" t="s">
        <v>4715</v>
      </c>
      <c r="V77" t="s">
        <v>4716</v>
      </c>
    </row>
    <row r="78" spans="1:22">
      <c r="A78" t="s">
        <v>4708</v>
      </c>
      <c r="B78" t="s">
        <v>4708</v>
      </c>
      <c r="C78" t="s">
        <v>4878</v>
      </c>
      <c r="D78"/>
      <c r="E78" s="255" t="s">
        <v>4879</v>
      </c>
      <c r="F78" s="255">
        <v>44768.374368206016</v>
      </c>
      <c r="G78" s="255"/>
      <c r="H78" s="255"/>
      <c r="I78" s="256">
        <v>0.58333333333333337</v>
      </c>
      <c r="J78" s="257">
        <v>10135</v>
      </c>
      <c r="K78" t="s">
        <v>4711</v>
      </c>
      <c r="L78">
        <v>0</v>
      </c>
      <c r="M78">
        <v>0</v>
      </c>
      <c r="N78" t="s">
        <v>4722</v>
      </c>
      <c r="O78" t="s">
        <v>4713</v>
      </c>
      <c r="P78" t="s">
        <v>4880</v>
      </c>
      <c r="Q78" t="s">
        <v>4715</v>
      </c>
      <c r="V78" t="s">
        <v>4716</v>
      </c>
    </row>
    <row r="79" spans="1:22">
      <c r="A79" t="s">
        <v>4708</v>
      </c>
      <c r="B79" t="s">
        <v>4708</v>
      </c>
      <c r="C79" t="s">
        <v>3090</v>
      </c>
      <c r="D79"/>
      <c r="E79" s="255" t="s">
        <v>4881</v>
      </c>
      <c r="F79" s="255">
        <v>44771.424510960649</v>
      </c>
      <c r="G79" s="255"/>
      <c r="H79" s="255"/>
      <c r="I79" s="256">
        <v>0.58333333333333337</v>
      </c>
      <c r="J79" s="257">
        <v>30560</v>
      </c>
      <c r="K79" t="s">
        <v>4711</v>
      </c>
      <c r="L79">
        <v>0</v>
      </c>
      <c r="M79">
        <v>0</v>
      </c>
      <c r="N79" t="s">
        <v>4712</v>
      </c>
      <c r="O79" t="s">
        <v>4713</v>
      </c>
      <c r="P79" t="s">
        <v>4882</v>
      </c>
      <c r="Q79" t="s">
        <v>4715</v>
      </c>
      <c r="V79" t="s">
        <v>4716</v>
      </c>
    </row>
    <row r="80" spans="1:22">
      <c r="A80" t="s">
        <v>4708</v>
      </c>
      <c r="B80" t="s">
        <v>4708</v>
      </c>
      <c r="C80" t="s">
        <v>4883</v>
      </c>
      <c r="D80"/>
      <c r="E80" s="255" t="s">
        <v>4810</v>
      </c>
      <c r="F80" s="255">
        <v>44757.328021759262</v>
      </c>
      <c r="G80" s="255"/>
      <c r="H80" s="255"/>
      <c r="I80" s="256">
        <v>0.58333333333333337</v>
      </c>
      <c r="J80" s="257">
        <v>9244</v>
      </c>
      <c r="K80" t="s">
        <v>4711</v>
      </c>
      <c r="L80">
        <v>0</v>
      </c>
      <c r="M80">
        <v>0</v>
      </c>
      <c r="N80" t="s">
        <v>4718</v>
      </c>
      <c r="O80" t="s">
        <v>4713</v>
      </c>
      <c r="P80" t="s">
        <v>4884</v>
      </c>
      <c r="Q80" t="s">
        <v>4728</v>
      </c>
      <c r="V80" t="s">
        <v>4716</v>
      </c>
    </row>
    <row r="81" spans="1:22">
      <c r="A81" t="s">
        <v>4708</v>
      </c>
      <c r="B81" t="s">
        <v>4708</v>
      </c>
      <c r="C81" t="s">
        <v>1182</v>
      </c>
      <c r="D81"/>
      <c r="E81" s="255" t="s">
        <v>4885</v>
      </c>
      <c r="F81" s="255">
        <v>44768.381261886578</v>
      </c>
      <c r="G81" s="255"/>
      <c r="H81" s="255"/>
      <c r="I81" s="256">
        <v>0.58333333333333337</v>
      </c>
      <c r="J81" s="257">
        <v>30720</v>
      </c>
      <c r="K81" t="s">
        <v>4711</v>
      </c>
      <c r="L81">
        <v>0</v>
      </c>
      <c r="M81">
        <v>0</v>
      </c>
      <c r="N81" t="s">
        <v>4718</v>
      </c>
      <c r="O81" t="s">
        <v>4713</v>
      </c>
      <c r="P81" t="s">
        <v>4886</v>
      </c>
      <c r="Q81" t="s">
        <v>4715</v>
      </c>
      <c r="V81" t="s">
        <v>4716</v>
      </c>
    </row>
    <row r="82" spans="1:22">
      <c r="A82" t="s">
        <v>4708</v>
      </c>
      <c r="B82" t="s">
        <v>4708</v>
      </c>
      <c r="C82" t="s">
        <v>4887</v>
      </c>
      <c r="D82"/>
      <c r="E82" s="255" t="s">
        <v>4881</v>
      </c>
      <c r="F82" s="255">
        <v>44757.339553900463</v>
      </c>
      <c r="G82" s="255"/>
      <c r="H82" s="255"/>
      <c r="I82" s="256">
        <v>0.58333333333333337</v>
      </c>
      <c r="J82" s="257">
        <v>7736</v>
      </c>
      <c r="K82" t="s">
        <v>4711</v>
      </c>
      <c r="L82">
        <v>0</v>
      </c>
      <c r="M82">
        <v>0</v>
      </c>
      <c r="N82" t="s">
        <v>4769</v>
      </c>
      <c r="O82" t="s">
        <v>4713</v>
      </c>
      <c r="P82" t="s">
        <v>4888</v>
      </c>
      <c r="Q82" t="s">
        <v>4715</v>
      </c>
      <c r="V82" t="s">
        <v>4716</v>
      </c>
    </row>
    <row r="83" spans="1:22">
      <c r="A83" t="s">
        <v>4708</v>
      </c>
      <c r="B83" t="s">
        <v>4708</v>
      </c>
      <c r="C83" t="s">
        <v>4889</v>
      </c>
      <c r="D83"/>
      <c r="E83" s="255" t="s">
        <v>4780</v>
      </c>
      <c r="F83" s="255">
        <v>44756.430499456015</v>
      </c>
      <c r="G83" s="255"/>
      <c r="H83" s="255"/>
      <c r="I83" s="256">
        <v>0.58333333333333337</v>
      </c>
      <c r="J83" s="257">
        <v>8442</v>
      </c>
      <c r="K83" t="s">
        <v>4711</v>
      </c>
      <c r="L83">
        <v>0</v>
      </c>
      <c r="M83">
        <v>0</v>
      </c>
      <c r="N83" t="s">
        <v>4718</v>
      </c>
      <c r="O83" t="s">
        <v>4713</v>
      </c>
      <c r="P83" t="s">
        <v>4890</v>
      </c>
      <c r="Q83" t="s">
        <v>4728</v>
      </c>
      <c r="V83" t="s">
        <v>4716</v>
      </c>
    </row>
    <row r="84" spans="1:22">
      <c r="A84" t="s">
        <v>4708</v>
      </c>
      <c r="B84" t="s">
        <v>4708</v>
      </c>
      <c r="C84" t="s">
        <v>2325</v>
      </c>
      <c r="D84"/>
      <c r="E84" s="255" t="s">
        <v>4891</v>
      </c>
      <c r="F84" s="255">
        <v>44771.483916747682</v>
      </c>
      <c r="G84" s="255"/>
      <c r="H84" s="255"/>
      <c r="I84" s="256">
        <v>0.58333333333333337</v>
      </c>
      <c r="J84" s="257">
        <v>13463</v>
      </c>
      <c r="K84" t="s">
        <v>4711</v>
      </c>
      <c r="L84">
        <v>0</v>
      </c>
      <c r="M84">
        <v>0</v>
      </c>
      <c r="N84" t="s">
        <v>4718</v>
      </c>
      <c r="O84" t="s">
        <v>4713</v>
      </c>
      <c r="P84" t="s">
        <v>4892</v>
      </c>
      <c r="Q84" t="s">
        <v>4715</v>
      </c>
      <c r="V84" t="s">
        <v>4716</v>
      </c>
    </row>
    <row r="85" spans="1:22">
      <c r="A85" t="s">
        <v>4708</v>
      </c>
      <c r="B85" t="s">
        <v>4708</v>
      </c>
      <c r="C85" t="s">
        <v>4893</v>
      </c>
      <c r="D85"/>
      <c r="E85" s="255" t="s">
        <v>4758</v>
      </c>
      <c r="F85" s="255">
        <v>44756.488848298613</v>
      </c>
      <c r="G85" s="255"/>
      <c r="H85" s="255"/>
      <c r="I85" s="256">
        <v>0.58333333333333337</v>
      </c>
      <c r="J85" s="257">
        <v>14019</v>
      </c>
      <c r="K85" t="s">
        <v>4711</v>
      </c>
      <c r="L85">
        <v>0</v>
      </c>
      <c r="M85">
        <v>0</v>
      </c>
      <c r="N85" t="s">
        <v>4722</v>
      </c>
      <c r="O85" t="s">
        <v>4713</v>
      </c>
      <c r="P85" t="s">
        <v>4894</v>
      </c>
      <c r="Q85" t="s">
        <v>4728</v>
      </c>
      <c r="V85" t="s">
        <v>4716</v>
      </c>
    </row>
    <row r="86" spans="1:22">
      <c r="A86" t="s">
        <v>4708</v>
      </c>
      <c r="B86" t="s">
        <v>4708</v>
      </c>
      <c r="C86" t="s">
        <v>4895</v>
      </c>
      <c r="D86"/>
      <c r="E86" s="255" t="s">
        <v>4885</v>
      </c>
      <c r="F86" s="255">
        <v>44747.291801701387</v>
      </c>
      <c r="G86" s="255"/>
      <c r="H86" s="255"/>
      <c r="I86" s="256">
        <v>0.58333333333333337</v>
      </c>
      <c r="J86" s="257">
        <v>9566</v>
      </c>
      <c r="K86" t="s">
        <v>4711</v>
      </c>
      <c r="L86">
        <v>0</v>
      </c>
      <c r="M86">
        <v>0</v>
      </c>
      <c r="N86" t="s">
        <v>4731</v>
      </c>
      <c r="O86" t="s">
        <v>4713</v>
      </c>
      <c r="P86" t="s">
        <v>4896</v>
      </c>
      <c r="Q86" t="s">
        <v>4715</v>
      </c>
      <c r="V86" t="s">
        <v>4716</v>
      </c>
    </row>
    <row r="87" spans="1:22">
      <c r="A87" t="s">
        <v>4708</v>
      </c>
      <c r="B87" t="s">
        <v>4708</v>
      </c>
      <c r="C87" t="s">
        <v>4897</v>
      </c>
      <c r="D87"/>
      <c r="E87" s="255" t="s">
        <v>4797</v>
      </c>
      <c r="F87" s="255">
        <v>44747.468894675927</v>
      </c>
      <c r="G87" s="255"/>
      <c r="H87" s="255"/>
      <c r="I87" s="256">
        <v>0.58333333333333337</v>
      </c>
      <c r="J87" s="257">
        <v>9937</v>
      </c>
      <c r="K87" t="s">
        <v>4711</v>
      </c>
      <c r="L87">
        <v>0</v>
      </c>
      <c r="M87">
        <v>0</v>
      </c>
      <c r="N87" t="s">
        <v>4722</v>
      </c>
      <c r="O87" t="s">
        <v>4713</v>
      </c>
      <c r="P87" t="s">
        <v>4898</v>
      </c>
      <c r="Q87" t="s">
        <v>4715</v>
      </c>
      <c r="V87" t="s">
        <v>4716</v>
      </c>
    </row>
    <row r="88" spans="1:22">
      <c r="A88" t="s">
        <v>4708</v>
      </c>
      <c r="B88" t="s">
        <v>4708</v>
      </c>
      <c r="C88" t="s">
        <v>4899</v>
      </c>
      <c r="D88"/>
      <c r="E88" s="255" t="s">
        <v>4799</v>
      </c>
      <c r="F88" s="255">
        <v>44771.392689351851</v>
      </c>
      <c r="G88" s="255"/>
      <c r="H88" s="255"/>
      <c r="I88" s="256">
        <v>0.58333333333333337</v>
      </c>
      <c r="J88" s="257">
        <v>5084</v>
      </c>
      <c r="K88" t="s">
        <v>4711</v>
      </c>
      <c r="L88">
        <v>0</v>
      </c>
      <c r="M88">
        <v>0</v>
      </c>
      <c r="N88" t="s">
        <v>4722</v>
      </c>
      <c r="O88" t="s">
        <v>4713</v>
      </c>
      <c r="P88" t="s">
        <v>4900</v>
      </c>
      <c r="Q88" t="s">
        <v>4715</v>
      </c>
      <c r="V88" t="s">
        <v>4716</v>
      </c>
    </row>
    <row r="89" spans="1:22">
      <c r="A89" t="s">
        <v>4708</v>
      </c>
      <c r="B89" t="s">
        <v>4708</v>
      </c>
      <c r="C89" t="s">
        <v>4901</v>
      </c>
      <c r="D89"/>
      <c r="E89" s="255" t="s">
        <v>4829</v>
      </c>
      <c r="F89" s="255">
        <v>44768.353658993059</v>
      </c>
      <c r="G89" s="255"/>
      <c r="H89" s="255"/>
      <c r="I89" s="256">
        <v>0.58333333333333337</v>
      </c>
      <c r="J89" s="257">
        <v>19832</v>
      </c>
      <c r="K89" t="s">
        <v>4711</v>
      </c>
      <c r="L89">
        <v>0</v>
      </c>
      <c r="M89">
        <v>0</v>
      </c>
      <c r="N89" t="s">
        <v>4722</v>
      </c>
      <c r="O89" t="s">
        <v>4713</v>
      </c>
      <c r="P89" t="s">
        <v>4902</v>
      </c>
      <c r="Q89" t="s">
        <v>4728</v>
      </c>
      <c r="V89" t="s">
        <v>4716</v>
      </c>
    </row>
    <row r="90" spans="1:22">
      <c r="A90" t="s">
        <v>4708</v>
      </c>
      <c r="B90" t="s">
        <v>4708</v>
      </c>
      <c r="C90" t="s">
        <v>4903</v>
      </c>
      <c r="D90"/>
      <c r="E90" s="255" t="s">
        <v>4775</v>
      </c>
      <c r="F90" s="255">
        <v>44755.599517013892</v>
      </c>
      <c r="G90" s="255"/>
      <c r="H90" s="255"/>
      <c r="I90" s="256">
        <v>0.58333333333333337</v>
      </c>
      <c r="J90" s="257">
        <v>8667</v>
      </c>
      <c r="K90" t="s">
        <v>4711</v>
      </c>
      <c r="L90">
        <v>0</v>
      </c>
      <c r="M90">
        <v>0</v>
      </c>
      <c r="N90" t="s">
        <v>4722</v>
      </c>
      <c r="O90" t="s">
        <v>4713</v>
      </c>
      <c r="P90" t="s">
        <v>4904</v>
      </c>
      <c r="Q90" t="s">
        <v>4715</v>
      </c>
      <c r="V90" t="s">
        <v>4716</v>
      </c>
    </row>
    <row r="91" spans="1:22">
      <c r="A91" t="s">
        <v>4708</v>
      </c>
      <c r="B91" t="s">
        <v>4708</v>
      </c>
      <c r="C91" t="s">
        <v>4905</v>
      </c>
      <c r="D91"/>
      <c r="E91" s="255" t="s">
        <v>4906</v>
      </c>
      <c r="F91" s="255">
        <v>44754.308117708337</v>
      </c>
      <c r="G91" s="255"/>
      <c r="H91" s="255"/>
      <c r="I91" s="256">
        <v>0.58333333333333337</v>
      </c>
      <c r="J91" s="257">
        <v>10711</v>
      </c>
      <c r="K91" t="s">
        <v>4711</v>
      </c>
      <c r="L91">
        <v>0</v>
      </c>
      <c r="M91">
        <v>0</v>
      </c>
      <c r="N91" t="s">
        <v>4718</v>
      </c>
      <c r="O91" t="s">
        <v>4713</v>
      </c>
      <c r="P91" t="s">
        <v>4907</v>
      </c>
      <c r="Q91" t="s">
        <v>4715</v>
      </c>
      <c r="V91" t="s">
        <v>4716</v>
      </c>
    </row>
    <row r="92" spans="1:22">
      <c r="A92" t="s">
        <v>4708</v>
      </c>
      <c r="B92" t="s">
        <v>4708</v>
      </c>
      <c r="C92" t="s">
        <v>4908</v>
      </c>
      <c r="D92"/>
      <c r="E92" s="255" t="s">
        <v>4909</v>
      </c>
      <c r="F92" s="255">
        <v>44771.322582835652</v>
      </c>
      <c r="G92" s="255"/>
      <c r="H92" s="255"/>
      <c r="I92" s="256">
        <v>0.58333333333333337</v>
      </c>
      <c r="J92" s="257">
        <v>9697</v>
      </c>
      <c r="K92" t="s">
        <v>4711</v>
      </c>
      <c r="L92">
        <v>0</v>
      </c>
      <c r="M92">
        <v>0</v>
      </c>
      <c r="N92" t="s">
        <v>4712</v>
      </c>
      <c r="O92" t="s">
        <v>4713</v>
      </c>
      <c r="P92" t="s">
        <v>4910</v>
      </c>
      <c r="Q92" t="s">
        <v>4715</v>
      </c>
      <c r="V92" t="s">
        <v>4716</v>
      </c>
    </row>
    <row r="93" spans="1:22">
      <c r="A93" t="s">
        <v>4708</v>
      </c>
      <c r="B93" t="s">
        <v>4708</v>
      </c>
      <c r="C93" t="s">
        <v>4911</v>
      </c>
      <c r="D93"/>
      <c r="E93" s="255" t="s">
        <v>4912</v>
      </c>
      <c r="F93" s="255">
        <v>44771.357506793982</v>
      </c>
      <c r="G93" s="255"/>
      <c r="H93" s="255"/>
      <c r="I93" s="256">
        <v>0.58333333333333337</v>
      </c>
      <c r="J93" s="257">
        <v>12374</v>
      </c>
      <c r="K93" t="s">
        <v>4711</v>
      </c>
      <c r="L93">
        <v>0</v>
      </c>
      <c r="M93">
        <v>0</v>
      </c>
      <c r="N93" t="s">
        <v>4712</v>
      </c>
      <c r="O93" t="s">
        <v>4713</v>
      </c>
      <c r="P93" t="s">
        <v>4913</v>
      </c>
      <c r="Q93" t="s">
        <v>4715</v>
      </c>
      <c r="V93" t="s">
        <v>4716</v>
      </c>
    </row>
    <row r="94" spans="1:22">
      <c r="A94" t="s">
        <v>4708</v>
      </c>
      <c r="B94" t="s">
        <v>4708</v>
      </c>
      <c r="C94" t="s">
        <v>4914</v>
      </c>
      <c r="D94"/>
      <c r="E94" s="255" t="s">
        <v>4915</v>
      </c>
      <c r="F94" s="255">
        <v>44764.44163429398</v>
      </c>
      <c r="G94" s="255"/>
      <c r="H94" s="255"/>
      <c r="I94" s="256">
        <v>0.58333333333333337</v>
      </c>
      <c r="J94" s="257">
        <v>9830</v>
      </c>
      <c r="K94" t="s">
        <v>4711</v>
      </c>
      <c r="L94">
        <v>0</v>
      </c>
      <c r="M94">
        <v>0</v>
      </c>
      <c r="N94" t="s">
        <v>4722</v>
      </c>
      <c r="O94" t="s">
        <v>4713</v>
      </c>
      <c r="P94" t="s">
        <v>4916</v>
      </c>
      <c r="Q94" t="s">
        <v>4728</v>
      </c>
      <c r="V94" t="s">
        <v>4716</v>
      </c>
    </row>
    <row r="95" spans="1:22">
      <c r="A95" t="s">
        <v>4708</v>
      </c>
      <c r="B95" t="s">
        <v>4708</v>
      </c>
      <c r="C95" t="s">
        <v>4917</v>
      </c>
      <c r="D95"/>
      <c r="E95" s="255" t="s">
        <v>4837</v>
      </c>
      <c r="F95" s="255">
        <v>44754.316212997684</v>
      </c>
      <c r="G95" s="255"/>
      <c r="H95" s="255"/>
      <c r="I95" s="256">
        <v>0.58333333333333337</v>
      </c>
      <c r="J95" s="257">
        <v>10739</v>
      </c>
      <c r="K95" t="s">
        <v>4711</v>
      </c>
      <c r="L95">
        <v>0</v>
      </c>
      <c r="M95">
        <v>0</v>
      </c>
      <c r="N95" t="s">
        <v>4722</v>
      </c>
      <c r="O95" t="s">
        <v>4713</v>
      </c>
      <c r="P95" t="s">
        <v>4918</v>
      </c>
      <c r="Q95" t="s">
        <v>4715</v>
      </c>
      <c r="V95" t="s">
        <v>4716</v>
      </c>
    </row>
    <row r="96" spans="1:22">
      <c r="A96" t="s">
        <v>4708</v>
      </c>
      <c r="B96" t="s">
        <v>4708</v>
      </c>
      <c r="C96" t="s">
        <v>4919</v>
      </c>
      <c r="D96"/>
      <c r="E96" s="255" t="s">
        <v>4778</v>
      </c>
      <c r="F96" s="255">
        <v>44771.423010150465</v>
      </c>
      <c r="G96" s="255"/>
      <c r="H96" s="255"/>
      <c r="I96" s="256">
        <v>0.58333333333333337</v>
      </c>
      <c r="J96" s="257">
        <v>6189</v>
      </c>
      <c r="K96" t="s">
        <v>4711</v>
      </c>
      <c r="L96">
        <v>0</v>
      </c>
      <c r="M96">
        <v>0</v>
      </c>
      <c r="N96" t="s">
        <v>4731</v>
      </c>
      <c r="O96" t="s">
        <v>4713</v>
      </c>
      <c r="P96" t="s">
        <v>4920</v>
      </c>
      <c r="Q96" t="s">
        <v>4715</v>
      </c>
      <c r="V96" t="s">
        <v>4716</v>
      </c>
    </row>
    <row r="97" spans="1:22">
      <c r="A97" t="s">
        <v>4708</v>
      </c>
      <c r="B97" t="s">
        <v>4708</v>
      </c>
      <c r="C97" t="s">
        <v>4921</v>
      </c>
      <c r="D97"/>
      <c r="E97" s="255" t="s">
        <v>4870</v>
      </c>
      <c r="F97" s="255">
        <v>44756.503750659722</v>
      </c>
      <c r="G97" s="255"/>
      <c r="H97" s="255"/>
      <c r="I97" s="256">
        <v>0.58333333333333337</v>
      </c>
      <c r="J97" s="257">
        <v>2432</v>
      </c>
      <c r="K97" t="s">
        <v>4711</v>
      </c>
      <c r="L97">
        <v>0</v>
      </c>
      <c r="M97">
        <v>0</v>
      </c>
      <c r="N97" t="s">
        <v>4718</v>
      </c>
      <c r="O97" t="s">
        <v>4713</v>
      </c>
      <c r="P97" t="s">
        <v>4922</v>
      </c>
      <c r="Q97" t="s">
        <v>4728</v>
      </c>
      <c r="V97" t="s">
        <v>4716</v>
      </c>
    </row>
    <row r="98" spans="1:22">
      <c r="A98" t="s">
        <v>4708</v>
      </c>
      <c r="B98" t="s">
        <v>4708</v>
      </c>
      <c r="C98" t="s">
        <v>4923</v>
      </c>
      <c r="D98"/>
      <c r="E98" s="255" t="s">
        <v>4924</v>
      </c>
      <c r="F98" s="255">
        <v>44753.636282488427</v>
      </c>
      <c r="G98" s="255"/>
      <c r="H98" s="255"/>
      <c r="I98" s="256">
        <v>0.58333333333333337</v>
      </c>
      <c r="J98" s="257">
        <v>3064</v>
      </c>
      <c r="K98" t="s">
        <v>4711</v>
      </c>
      <c r="L98">
        <v>0</v>
      </c>
      <c r="M98">
        <v>0</v>
      </c>
      <c r="N98" t="s">
        <v>4718</v>
      </c>
      <c r="O98" t="s">
        <v>4713</v>
      </c>
      <c r="P98" t="s">
        <v>4925</v>
      </c>
      <c r="Q98" t="s">
        <v>4715</v>
      </c>
      <c r="V98" t="s">
        <v>4716</v>
      </c>
    </row>
    <row r="99" spans="1:22">
      <c r="A99" t="s">
        <v>4708</v>
      </c>
      <c r="B99" t="s">
        <v>4708</v>
      </c>
      <c r="C99" t="s">
        <v>4926</v>
      </c>
      <c r="D99"/>
      <c r="E99" s="255" t="s">
        <v>4837</v>
      </c>
      <c r="F99" s="255">
        <v>44764.438460497688</v>
      </c>
      <c r="G99" s="255"/>
      <c r="H99" s="255"/>
      <c r="I99" s="256">
        <v>0.58333333333333337</v>
      </c>
      <c r="J99" s="257">
        <v>6390</v>
      </c>
      <c r="K99" t="s">
        <v>4711</v>
      </c>
      <c r="L99">
        <v>0</v>
      </c>
      <c r="M99">
        <v>0</v>
      </c>
      <c r="N99" t="s">
        <v>4712</v>
      </c>
      <c r="O99" t="s">
        <v>4713</v>
      </c>
      <c r="P99" t="s">
        <v>4927</v>
      </c>
      <c r="Q99" t="s">
        <v>4715</v>
      </c>
      <c r="V99" t="s">
        <v>4716</v>
      </c>
    </row>
    <row r="100" spans="1:22">
      <c r="A100" t="s">
        <v>4708</v>
      </c>
      <c r="B100" t="s">
        <v>4708</v>
      </c>
      <c r="C100" t="s">
        <v>4928</v>
      </c>
      <c r="D100"/>
      <c r="E100" s="255" t="s">
        <v>4756</v>
      </c>
      <c r="F100" s="255">
        <v>44772.396030208336</v>
      </c>
      <c r="G100" s="255"/>
      <c r="H100" s="255"/>
      <c r="I100" s="256">
        <v>0.58333333333333337</v>
      </c>
      <c r="J100" s="257">
        <v>29340</v>
      </c>
      <c r="K100" t="s">
        <v>4752</v>
      </c>
      <c r="L100">
        <v>0</v>
      </c>
      <c r="M100">
        <v>0</v>
      </c>
      <c r="N100" t="s">
        <v>4722</v>
      </c>
      <c r="O100" t="s">
        <v>4753</v>
      </c>
      <c r="P100" t="s">
        <v>4753</v>
      </c>
      <c r="Q100" t="s">
        <v>4715</v>
      </c>
      <c r="V100" t="s">
        <v>4716</v>
      </c>
    </row>
    <row r="101" spans="1:22">
      <c r="A101" t="s">
        <v>4708</v>
      </c>
      <c r="B101" t="s">
        <v>4708</v>
      </c>
      <c r="C101" t="s">
        <v>4929</v>
      </c>
      <c r="D101"/>
      <c r="E101" s="255" t="s">
        <v>4814</v>
      </c>
      <c r="F101" s="255">
        <v>44747.678236261578</v>
      </c>
      <c r="G101" s="255"/>
      <c r="H101" s="255"/>
      <c r="I101" s="256">
        <v>0.58333333333333337</v>
      </c>
      <c r="J101" s="257">
        <v>8438</v>
      </c>
      <c r="K101" t="s">
        <v>4752</v>
      </c>
      <c r="L101">
        <v>0</v>
      </c>
      <c r="M101">
        <v>0</v>
      </c>
      <c r="N101" t="s">
        <v>4718</v>
      </c>
      <c r="O101" t="s">
        <v>4753</v>
      </c>
      <c r="P101" t="s">
        <v>4753</v>
      </c>
      <c r="Q101" t="s">
        <v>4728</v>
      </c>
      <c r="V101" t="s">
        <v>4716</v>
      </c>
    </row>
    <row r="102" spans="1:22">
      <c r="A102" t="s">
        <v>4708</v>
      </c>
      <c r="B102" t="s">
        <v>4708</v>
      </c>
      <c r="C102" t="s">
        <v>4930</v>
      </c>
      <c r="D102"/>
      <c r="E102" s="255" t="s">
        <v>4860</v>
      </c>
      <c r="F102" s="255">
        <v>44755.444359293979</v>
      </c>
      <c r="G102" s="255"/>
      <c r="H102" s="255"/>
      <c r="I102" s="256">
        <v>0.58333333333333337</v>
      </c>
      <c r="J102" s="257">
        <v>4046</v>
      </c>
      <c r="K102" t="s">
        <v>4711</v>
      </c>
      <c r="L102">
        <v>0</v>
      </c>
      <c r="M102">
        <v>0</v>
      </c>
      <c r="N102" t="s">
        <v>4712</v>
      </c>
      <c r="O102" t="s">
        <v>4713</v>
      </c>
      <c r="P102" t="s">
        <v>4931</v>
      </c>
      <c r="Q102" t="s">
        <v>4715</v>
      </c>
      <c r="V102" t="s">
        <v>4716</v>
      </c>
    </row>
    <row r="103" spans="1:22">
      <c r="A103" t="s">
        <v>4708</v>
      </c>
      <c r="B103" t="s">
        <v>4708</v>
      </c>
      <c r="C103" t="s">
        <v>4932</v>
      </c>
      <c r="D103"/>
      <c r="E103" s="255" t="s">
        <v>4829</v>
      </c>
      <c r="F103" s="255">
        <v>44762.610502083335</v>
      </c>
      <c r="G103" s="255"/>
      <c r="H103" s="255"/>
      <c r="I103" s="256">
        <v>0.58333333333333337</v>
      </c>
      <c r="J103" s="257">
        <v>53302</v>
      </c>
      <c r="K103" t="s">
        <v>4752</v>
      </c>
      <c r="L103">
        <v>0</v>
      </c>
      <c r="M103">
        <v>0</v>
      </c>
      <c r="N103" t="s">
        <v>4722</v>
      </c>
      <c r="O103" t="s">
        <v>4713</v>
      </c>
      <c r="P103" t="s">
        <v>4933</v>
      </c>
      <c r="Q103" t="s">
        <v>4715</v>
      </c>
      <c r="V103" t="s">
        <v>4716</v>
      </c>
    </row>
    <row r="104" spans="1:22">
      <c r="A104" t="s">
        <v>4708</v>
      </c>
      <c r="B104" t="s">
        <v>4708</v>
      </c>
      <c r="C104" t="s">
        <v>4934</v>
      </c>
      <c r="D104"/>
      <c r="E104" s="255" t="s">
        <v>4832</v>
      </c>
      <c r="F104" s="255">
        <v>44767.624428738425</v>
      </c>
      <c r="G104" s="255"/>
      <c r="H104" s="255"/>
      <c r="I104" s="256">
        <v>0.58333333333333337</v>
      </c>
      <c r="J104" s="257">
        <v>3349</v>
      </c>
      <c r="K104" t="s">
        <v>4711</v>
      </c>
      <c r="L104">
        <v>0</v>
      </c>
      <c r="M104">
        <v>0</v>
      </c>
      <c r="N104" t="s">
        <v>4722</v>
      </c>
      <c r="O104" t="s">
        <v>4713</v>
      </c>
      <c r="P104" t="s">
        <v>4935</v>
      </c>
      <c r="Q104" t="s">
        <v>4728</v>
      </c>
      <c r="V104" t="s">
        <v>4716</v>
      </c>
    </row>
    <row r="105" spans="1:22">
      <c r="A105" t="s">
        <v>4708</v>
      </c>
      <c r="B105" t="s">
        <v>4708</v>
      </c>
      <c r="C105" t="s">
        <v>4936</v>
      </c>
      <c r="D105"/>
      <c r="E105" s="255" t="s">
        <v>4937</v>
      </c>
      <c r="F105" s="255">
        <v>44735.55522534722</v>
      </c>
      <c r="G105" s="255"/>
      <c r="H105" s="255"/>
      <c r="I105" s="256">
        <v>0.66666666666666663</v>
      </c>
      <c r="J105" s="257">
        <v>9720</v>
      </c>
      <c r="K105" t="s">
        <v>4711</v>
      </c>
      <c r="L105">
        <v>0</v>
      </c>
      <c r="M105">
        <v>0</v>
      </c>
      <c r="N105" t="s">
        <v>4718</v>
      </c>
      <c r="O105" t="s">
        <v>4713</v>
      </c>
      <c r="P105" t="s">
        <v>4938</v>
      </c>
      <c r="Q105" t="s">
        <v>4715</v>
      </c>
      <c r="V105" t="s">
        <v>4716</v>
      </c>
    </row>
    <row r="106" spans="1:22">
      <c r="A106" t="s">
        <v>4708</v>
      </c>
      <c r="B106" t="s">
        <v>4708</v>
      </c>
      <c r="C106" t="s">
        <v>4939</v>
      </c>
      <c r="D106"/>
      <c r="E106" s="255" t="s">
        <v>4780</v>
      </c>
      <c r="F106" s="255">
        <v>44739.651702118055</v>
      </c>
      <c r="G106" s="255"/>
      <c r="H106" s="255"/>
      <c r="I106" s="256">
        <v>0.66666666666666663</v>
      </c>
      <c r="J106" s="257">
        <v>5882</v>
      </c>
      <c r="K106" t="s">
        <v>4711</v>
      </c>
      <c r="L106">
        <v>0</v>
      </c>
      <c r="M106">
        <v>0</v>
      </c>
      <c r="N106" t="s">
        <v>4731</v>
      </c>
      <c r="O106" t="s">
        <v>4713</v>
      </c>
      <c r="P106" t="s">
        <v>4940</v>
      </c>
      <c r="Q106" t="s">
        <v>4715</v>
      </c>
      <c r="V106" t="s">
        <v>4716</v>
      </c>
    </row>
    <row r="107" spans="1:22">
      <c r="A107" t="s">
        <v>4708</v>
      </c>
      <c r="B107" t="s">
        <v>4708</v>
      </c>
      <c r="C107" t="s">
        <v>4941</v>
      </c>
      <c r="D107"/>
      <c r="E107" s="255" t="s">
        <v>4746</v>
      </c>
      <c r="F107" s="255">
        <v>44726.731295486112</v>
      </c>
      <c r="G107" s="255"/>
      <c r="H107" s="255"/>
      <c r="I107" s="256">
        <v>0.66666666666666663</v>
      </c>
      <c r="J107" s="257">
        <v>20348</v>
      </c>
      <c r="K107" t="s">
        <v>4752</v>
      </c>
      <c r="L107">
        <v>0</v>
      </c>
      <c r="M107">
        <v>0</v>
      </c>
      <c r="N107" t="s">
        <v>4718</v>
      </c>
      <c r="O107" t="s">
        <v>4713</v>
      </c>
      <c r="P107" t="s">
        <v>4942</v>
      </c>
      <c r="Q107" t="s">
        <v>4715</v>
      </c>
      <c r="V107" t="s">
        <v>4716</v>
      </c>
    </row>
    <row r="108" spans="1:22">
      <c r="A108" t="s">
        <v>4708</v>
      </c>
      <c r="B108" t="s">
        <v>4708</v>
      </c>
      <c r="C108" t="s">
        <v>4943</v>
      </c>
      <c r="D108"/>
      <c r="E108" s="255" t="s">
        <v>4944</v>
      </c>
      <c r="F108" s="255">
        <v>44713.406628668985</v>
      </c>
      <c r="G108" s="255"/>
      <c r="H108" s="255"/>
      <c r="I108" s="256">
        <v>0.66666666666666663</v>
      </c>
      <c r="J108" s="257">
        <v>38365</v>
      </c>
      <c r="K108" t="s">
        <v>4711</v>
      </c>
      <c r="L108">
        <v>0</v>
      </c>
      <c r="M108">
        <v>0</v>
      </c>
      <c r="N108" t="s">
        <v>4712</v>
      </c>
      <c r="O108" t="s">
        <v>4713</v>
      </c>
      <c r="P108" t="s">
        <v>4945</v>
      </c>
      <c r="Q108" t="s">
        <v>4715</v>
      </c>
      <c r="V108" t="s">
        <v>4716</v>
      </c>
    </row>
    <row r="109" spans="1:22">
      <c r="A109" t="s">
        <v>4708</v>
      </c>
      <c r="B109" t="s">
        <v>4708</v>
      </c>
      <c r="C109" t="s">
        <v>2113</v>
      </c>
      <c r="D109"/>
      <c r="E109" s="255" t="s">
        <v>4946</v>
      </c>
      <c r="F109" s="255">
        <v>44713.765746064812</v>
      </c>
      <c r="G109" s="255"/>
      <c r="H109" s="255"/>
      <c r="I109" s="256">
        <v>0.66666666666666663</v>
      </c>
      <c r="J109" s="257">
        <v>10954</v>
      </c>
      <c r="K109" t="s">
        <v>4711</v>
      </c>
      <c r="L109">
        <v>0</v>
      </c>
      <c r="M109">
        <v>0</v>
      </c>
      <c r="N109" t="s">
        <v>4718</v>
      </c>
      <c r="O109" t="s">
        <v>4713</v>
      </c>
      <c r="P109" t="s">
        <v>4947</v>
      </c>
      <c r="Q109" t="s">
        <v>4715</v>
      </c>
      <c r="V109" t="s">
        <v>4716</v>
      </c>
    </row>
    <row r="110" spans="1:22">
      <c r="A110" t="s">
        <v>4708</v>
      </c>
      <c r="B110" t="s">
        <v>4708</v>
      </c>
      <c r="C110" t="s">
        <v>4948</v>
      </c>
      <c r="D110"/>
      <c r="E110" s="255" t="s">
        <v>4778</v>
      </c>
      <c r="F110" s="255">
        <v>44732.747332719904</v>
      </c>
      <c r="G110" s="255"/>
      <c r="H110" s="255"/>
      <c r="I110" s="256">
        <v>0.66666666666666663</v>
      </c>
      <c r="J110" s="257">
        <v>19257</v>
      </c>
      <c r="K110" t="s">
        <v>4752</v>
      </c>
      <c r="L110">
        <v>0</v>
      </c>
      <c r="M110">
        <v>0</v>
      </c>
      <c r="N110" t="s">
        <v>4718</v>
      </c>
      <c r="O110" t="s">
        <v>4713</v>
      </c>
      <c r="P110" t="s">
        <v>4949</v>
      </c>
      <c r="Q110" t="s">
        <v>4728</v>
      </c>
      <c r="V110" t="s">
        <v>4716</v>
      </c>
    </row>
    <row r="111" spans="1:22">
      <c r="A111" t="s">
        <v>4708</v>
      </c>
      <c r="B111" t="s">
        <v>4708</v>
      </c>
      <c r="C111" t="s">
        <v>4950</v>
      </c>
      <c r="D111"/>
      <c r="E111" s="255" t="s">
        <v>4924</v>
      </c>
      <c r="F111" s="255">
        <v>44729.500481331015</v>
      </c>
      <c r="G111" s="255"/>
      <c r="H111" s="255"/>
      <c r="I111" s="256">
        <v>0.66666666666666663</v>
      </c>
      <c r="J111" s="257">
        <v>8011</v>
      </c>
      <c r="K111" t="s">
        <v>4711</v>
      </c>
      <c r="L111">
        <v>0</v>
      </c>
      <c r="M111">
        <v>0</v>
      </c>
      <c r="N111" t="s">
        <v>4722</v>
      </c>
      <c r="O111" t="s">
        <v>4713</v>
      </c>
      <c r="P111" t="s">
        <v>4951</v>
      </c>
      <c r="Q111" t="s">
        <v>4715</v>
      </c>
      <c r="V111" t="s">
        <v>4716</v>
      </c>
    </row>
    <row r="112" spans="1:22">
      <c r="A112" t="s">
        <v>4708</v>
      </c>
      <c r="B112" t="s">
        <v>4708</v>
      </c>
      <c r="C112" t="s">
        <v>4952</v>
      </c>
      <c r="D112"/>
      <c r="E112" s="255" t="s">
        <v>4853</v>
      </c>
      <c r="F112" s="255">
        <v>44713.765031909723</v>
      </c>
      <c r="G112" s="255"/>
      <c r="H112" s="255"/>
      <c r="I112" s="256">
        <v>0.66666666666666663</v>
      </c>
      <c r="J112" s="257">
        <v>6023</v>
      </c>
      <c r="K112" t="s">
        <v>4711</v>
      </c>
      <c r="L112">
        <v>0</v>
      </c>
      <c r="M112">
        <v>0</v>
      </c>
      <c r="N112" t="s">
        <v>4712</v>
      </c>
      <c r="O112" t="s">
        <v>4713</v>
      </c>
      <c r="P112" t="s">
        <v>4953</v>
      </c>
      <c r="Q112" t="s">
        <v>4715</v>
      </c>
      <c r="V112" t="s">
        <v>4716</v>
      </c>
    </row>
    <row r="113" spans="1:22">
      <c r="A113" t="s">
        <v>4708</v>
      </c>
      <c r="B113" t="s">
        <v>4708</v>
      </c>
      <c r="C113" t="s">
        <v>4954</v>
      </c>
      <c r="D113"/>
      <c r="E113" s="255" t="s">
        <v>4955</v>
      </c>
      <c r="F113" s="255">
        <v>44726.306503125001</v>
      </c>
      <c r="G113" s="255"/>
      <c r="H113" s="255"/>
      <c r="I113" s="256">
        <v>0.66666666666666663</v>
      </c>
      <c r="J113" s="257">
        <v>9344</v>
      </c>
      <c r="K113" t="s">
        <v>4711</v>
      </c>
      <c r="L113">
        <v>0</v>
      </c>
      <c r="M113">
        <v>0</v>
      </c>
      <c r="N113" t="s">
        <v>4731</v>
      </c>
      <c r="O113" t="s">
        <v>4713</v>
      </c>
      <c r="P113" t="s">
        <v>4956</v>
      </c>
      <c r="Q113" t="s">
        <v>4715</v>
      </c>
      <c r="V113" t="s">
        <v>4716</v>
      </c>
    </row>
    <row r="114" spans="1:22">
      <c r="A114" t="s">
        <v>4708</v>
      </c>
      <c r="B114" t="s">
        <v>4708</v>
      </c>
      <c r="C114" t="s">
        <v>2100</v>
      </c>
      <c r="D114"/>
      <c r="E114" s="255" t="s">
        <v>4957</v>
      </c>
      <c r="F114" s="255">
        <v>44713.809428321758</v>
      </c>
      <c r="G114" s="255"/>
      <c r="H114" s="255"/>
      <c r="I114" s="256">
        <v>0.66666666666666663</v>
      </c>
      <c r="J114" s="257">
        <v>10203</v>
      </c>
      <c r="K114" t="s">
        <v>4711</v>
      </c>
      <c r="L114">
        <v>0</v>
      </c>
      <c r="M114">
        <v>0</v>
      </c>
      <c r="N114" t="s">
        <v>4718</v>
      </c>
      <c r="O114" t="s">
        <v>4713</v>
      </c>
      <c r="P114" t="s">
        <v>4958</v>
      </c>
      <c r="Q114" t="s">
        <v>4728</v>
      </c>
      <c r="V114" t="s">
        <v>4716</v>
      </c>
    </row>
    <row r="115" spans="1:22">
      <c r="A115" t="s">
        <v>4708</v>
      </c>
      <c r="B115" t="s">
        <v>4708</v>
      </c>
      <c r="C115" t="s">
        <v>4959</v>
      </c>
      <c r="D115"/>
      <c r="E115" s="255" t="s">
        <v>4960</v>
      </c>
      <c r="F115" s="255">
        <v>44732.652209988424</v>
      </c>
      <c r="G115" s="255"/>
      <c r="H115" s="255"/>
      <c r="I115" s="256">
        <v>0.66666666666666663</v>
      </c>
      <c r="J115" s="257">
        <v>15964</v>
      </c>
      <c r="K115" t="s">
        <v>4711</v>
      </c>
      <c r="L115">
        <v>0</v>
      </c>
      <c r="M115">
        <v>0</v>
      </c>
      <c r="N115" t="s">
        <v>4722</v>
      </c>
      <c r="O115" t="s">
        <v>4713</v>
      </c>
      <c r="P115" t="s">
        <v>4961</v>
      </c>
      <c r="Q115" t="s">
        <v>4715</v>
      </c>
      <c r="V115" t="s">
        <v>4716</v>
      </c>
    </row>
    <row r="116" spans="1:22">
      <c r="A116" t="s">
        <v>4708</v>
      </c>
      <c r="B116" t="s">
        <v>4708</v>
      </c>
      <c r="C116" t="s">
        <v>2940</v>
      </c>
      <c r="D116"/>
      <c r="E116" s="255" t="s">
        <v>4962</v>
      </c>
      <c r="F116" s="255">
        <v>44728.552822835649</v>
      </c>
      <c r="G116" s="255"/>
      <c r="H116" s="255"/>
      <c r="I116" s="256">
        <v>0.66666666666666663</v>
      </c>
      <c r="J116" s="257">
        <v>30021</v>
      </c>
      <c r="K116" t="s">
        <v>4711</v>
      </c>
      <c r="L116">
        <v>0</v>
      </c>
      <c r="M116">
        <v>0</v>
      </c>
      <c r="N116" t="s">
        <v>4722</v>
      </c>
      <c r="O116" t="s">
        <v>4713</v>
      </c>
      <c r="P116" t="s">
        <v>4963</v>
      </c>
      <c r="Q116" t="s">
        <v>4715</v>
      </c>
      <c r="V116" t="s">
        <v>4716</v>
      </c>
    </row>
    <row r="117" spans="1:22">
      <c r="A117" t="s">
        <v>4708</v>
      </c>
      <c r="B117" t="s">
        <v>4708</v>
      </c>
      <c r="C117" t="s">
        <v>4964</v>
      </c>
      <c r="D117"/>
      <c r="E117" s="255" t="s">
        <v>4965</v>
      </c>
      <c r="F117" s="255">
        <v>44739.600504050926</v>
      </c>
      <c r="G117" s="255"/>
      <c r="H117" s="255"/>
      <c r="I117" s="256">
        <v>0.66666666666666663</v>
      </c>
      <c r="J117" s="257">
        <v>4407</v>
      </c>
      <c r="K117" t="s">
        <v>4711</v>
      </c>
      <c r="L117">
        <v>0</v>
      </c>
      <c r="M117">
        <v>0</v>
      </c>
      <c r="N117" t="s">
        <v>4718</v>
      </c>
      <c r="O117" t="s">
        <v>4713</v>
      </c>
      <c r="P117" t="s">
        <v>4966</v>
      </c>
      <c r="Q117" t="s">
        <v>4715</v>
      </c>
      <c r="V117" t="s">
        <v>4716</v>
      </c>
    </row>
    <row r="118" spans="1:22">
      <c r="A118" t="s">
        <v>4708</v>
      </c>
      <c r="B118" t="s">
        <v>4708</v>
      </c>
      <c r="C118" t="s">
        <v>4967</v>
      </c>
      <c r="D118"/>
      <c r="E118" s="255" t="s">
        <v>4786</v>
      </c>
      <c r="F118" s="255">
        <v>44732.292197256946</v>
      </c>
      <c r="G118" s="255"/>
      <c r="H118" s="255"/>
      <c r="I118" s="256">
        <v>0.66666666666666663</v>
      </c>
      <c r="J118" s="257">
        <v>7774</v>
      </c>
      <c r="K118" t="s">
        <v>4711</v>
      </c>
      <c r="L118">
        <v>0</v>
      </c>
      <c r="M118">
        <v>0</v>
      </c>
      <c r="N118" t="s">
        <v>4718</v>
      </c>
      <c r="O118" t="s">
        <v>4713</v>
      </c>
      <c r="P118" t="s">
        <v>4968</v>
      </c>
      <c r="Q118" t="s">
        <v>4715</v>
      </c>
      <c r="V118" t="s">
        <v>4716</v>
      </c>
    </row>
    <row r="119" spans="1:22">
      <c r="A119" t="s">
        <v>4708</v>
      </c>
      <c r="B119" t="s">
        <v>4708</v>
      </c>
      <c r="C119" t="s">
        <v>4969</v>
      </c>
      <c r="D119"/>
      <c r="E119" s="255" t="s">
        <v>4937</v>
      </c>
      <c r="F119" s="255">
        <v>44741.408768946756</v>
      </c>
      <c r="G119" s="255"/>
      <c r="H119" s="255"/>
      <c r="I119" s="256">
        <v>0.66666666666666663</v>
      </c>
      <c r="J119" s="257">
        <v>7026</v>
      </c>
      <c r="K119" t="s">
        <v>4711</v>
      </c>
      <c r="L119">
        <v>0</v>
      </c>
      <c r="M119">
        <v>0</v>
      </c>
      <c r="N119" t="s">
        <v>4722</v>
      </c>
      <c r="O119" t="s">
        <v>4713</v>
      </c>
      <c r="P119" t="s">
        <v>4970</v>
      </c>
      <c r="Q119" t="s">
        <v>4715</v>
      </c>
      <c r="V119" t="s">
        <v>4716</v>
      </c>
    </row>
    <row r="120" spans="1:22">
      <c r="A120" t="s">
        <v>4708</v>
      </c>
      <c r="B120" t="s">
        <v>4708</v>
      </c>
      <c r="C120" t="s">
        <v>4971</v>
      </c>
      <c r="D120"/>
      <c r="E120" s="255" t="s">
        <v>4972</v>
      </c>
      <c r="F120" s="255">
        <v>44728.548836608796</v>
      </c>
      <c r="G120" s="255"/>
      <c r="H120" s="255"/>
      <c r="I120" s="256">
        <v>0.66666666666666663</v>
      </c>
      <c r="J120" s="257">
        <v>4492</v>
      </c>
      <c r="K120" t="s">
        <v>4711</v>
      </c>
      <c r="L120">
        <v>0</v>
      </c>
      <c r="M120">
        <v>0</v>
      </c>
      <c r="N120" t="s">
        <v>4718</v>
      </c>
      <c r="O120" t="s">
        <v>4713</v>
      </c>
      <c r="P120" t="s">
        <v>4973</v>
      </c>
      <c r="Q120" t="s">
        <v>4715</v>
      </c>
      <c r="V120" t="s">
        <v>4716</v>
      </c>
    </row>
    <row r="121" spans="1:22">
      <c r="A121" t="s">
        <v>4708</v>
      </c>
      <c r="B121" t="s">
        <v>4708</v>
      </c>
      <c r="C121" t="s">
        <v>4974</v>
      </c>
      <c r="D121"/>
      <c r="E121" s="255" t="s">
        <v>4975</v>
      </c>
      <c r="F121" s="255">
        <v>44741.4123716088</v>
      </c>
      <c r="G121" s="255"/>
      <c r="H121" s="255"/>
      <c r="I121" s="256">
        <v>0.66666666666666663</v>
      </c>
      <c r="J121" s="257">
        <v>10724</v>
      </c>
      <c r="K121" t="s">
        <v>4711</v>
      </c>
      <c r="L121">
        <v>0</v>
      </c>
      <c r="M121">
        <v>0</v>
      </c>
      <c r="N121" t="s">
        <v>4718</v>
      </c>
      <c r="O121" t="s">
        <v>4713</v>
      </c>
      <c r="P121" t="s">
        <v>4976</v>
      </c>
      <c r="Q121" t="s">
        <v>4728</v>
      </c>
      <c r="V121" t="s">
        <v>4716</v>
      </c>
    </row>
    <row r="122" spans="1:22">
      <c r="A122" t="s">
        <v>4708</v>
      </c>
      <c r="B122" t="s">
        <v>4708</v>
      </c>
      <c r="C122" t="s">
        <v>4977</v>
      </c>
      <c r="D122"/>
      <c r="E122" s="255" t="s">
        <v>4978</v>
      </c>
      <c r="F122" s="255">
        <v>44734.598026157408</v>
      </c>
      <c r="G122" s="255"/>
      <c r="H122" s="255"/>
      <c r="I122" s="256">
        <v>0.66666666666666663</v>
      </c>
      <c r="J122" s="257">
        <v>-1</v>
      </c>
      <c r="K122" t="s">
        <v>4711</v>
      </c>
      <c r="L122">
        <v>0</v>
      </c>
      <c r="M122">
        <v>0</v>
      </c>
      <c r="N122" t="s">
        <v>4712</v>
      </c>
      <c r="O122" t="s">
        <v>4713</v>
      </c>
      <c r="P122" t="s">
        <v>4979</v>
      </c>
      <c r="Q122" t="s">
        <v>4728</v>
      </c>
      <c r="V122" t="s">
        <v>4716</v>
      </c>
    </row>
    <row r="123" spans="1:22">
      <c r="A123" t="s">
        <v>4708</v>
      </c>
      <c r="B123" t="s">
        <v>4708</v>
      </c>
      <c r="C123" t="s">
        <v>4980</v>
      </c>
      <c r="D123"/>
      <c r="E123" s="255" t="s">
        <v>4909</v>
      </c>
      <c r="F123" s="255">
        <v>44732.661539502318</v>
      </c>
      <c r="G123" s="255"/>
      <c r="H123" s="255"/>
      <c r="I123" s="256">
        <v>0.66666666666666663</v>
      </c>
      <c r="J123" s="257">
        <v>3239</v>
      </c>
      <c r="K123" t="s">
        <v>4711</v>
      </c>
      <c r="L123">
        <v>0</v>
      </c>
      <c r="M123">
        <v>0</v>
      </c>
      <c r="N123" t="s">
        <v>4712</v>
      </c>
      <c r="O123" t="s">
        <v>4713</v>
      </c>
      <c r="P123" t="s">
        <v>4981</v>
      </c>
      <c r="Q123" t="s">
        <v>4715</v>
      </c>
      <c r="V123" t="s">
        <v>4716</v>
      </c>
    </row>
    <row r="124" spans="1:22">
      <c r="A124" t="s">
        <v>4708</v>
      </c>
      <c r="B124" t="s">
        <v>4708</v>
      </c>
      <c r="C124" t="s">
        <v>4982</v>
      </c>
      <c r="D124"/>
      <c r="E124" s="255" t="s">
        <v>4983</v>
      </c>
      <c r="F124" s="255">
        <v>44728.533254780094</v>
      </c>
      <c r="G124" s="255"/>
      <c r="H124" s="255"/>
      <c r="I124" s="256">
        <v>0.66666666666666663</v>
      </c>
      <c r="J124" s="257">
        <v>7428</v>
      </c>
      <c r="K124" t="s">
        <v>4711</v>
      </c>
      <c r="L124">
        <v>0</v>
      </c>
      <c r="M124">
        <v>0</v>
      </c>
      <c r="N124" t="s">
        <v>4712</v>
      </c>
      <c r="O124" t="s">
        <v>4713</v>
      </c>
      <c r="P124" t="s">
        <v>4984</v>
      </c>
      <c r="Q124" t="s">
        <v>4728</v>
      </c>
      <c r="V124" t="s">
        <v>4716</v>
      </c>
    </row>
    <row r="125" spans="1:22">
      <c r="A125" t="s">
        <v>4708</v>
      </c>
      <c r="B125" t="s">
        <v>4708</v>
      </c>
      <c r="C125" t="s">
        <v>4985</v>
      </c>
      <c r="D125"/>
      <c r="E125" s="255" t="s">
        <v>4783</v>
      </c>
      <c r="F125" s="255">
        <v>44728.537232986113</v>
      </c>
      <c r="G125" s="255"/>
      <c r="H125" s="255"/>
      <c r="I125" s="256">
        <v>0.66666666666666663</v>
      </c>
      <c r="J125" s="257">
        <v>30288</v>
      </c>
      <c r="K125" t="s">
        <v>4711</v>
      </c>
      <c r="L125">
        <v>0</v>
      </c>
      <c r="M125">
        <v>0</v>
      </c>
      <c r="N125" t="s">
        <v>4722</v>
      </c>
      <c r="O125" t="s">
        <v>4713</v>
      </c>
      <c r="P125" t="s">
        <v>4986</v>
      </c>
      <c r="Q125" t="s">
        <v>4715</v>
      </c>
      <c r="V125" t="s">
        <v>4987</v>
      </c>
    </row>
    <row r="126" spans="1:22">
      <c r="A126" t="s">
        <v>4708</v>
      </c>
      <c r="B126" t="s">
        <v>4708</v>
      </c>
      <c r="C126" t="s">
        <v>4988</v>
      </c>
      <c r="D126"/>
      <c r="E126" s="255" t="s">
        <v>4820</v>
      </c>
      <c r="F126" s="255">
        <v>44740.604055208336</v>
      </c>
      <c r="G126" s="255"/>
      <c r="H126" s="255"/>
      <c r="I126" s="256">
        <v>0.66666666666666663</v>
      </c>
      <c r="J126" s="257">
        <v>20011</v>
      </c>
      <c r="K126" t="s">
        <v>4752</v>
      </c>
      <c r="L126">
        <v>0</v>
      </c>
      <c r="M126">
        <v>0</v>
      </c>
      <c r="N126" t="s">
        <v>4722</v>
      </c>
      <c r="O126" t="s">
        <v>4713</v>
      </c>
      <c r="P126" t="s">
        <v>4989</v>
      </c>
      <c r="Q126" t="s">
        <v>4715</v>
      </c>
      <c r="V126" t="s">
        <v>4716</v>
      </c>
    </row>
    <row r="127" spans="1:22">
      <c r="A127" t="s">
        <v>4708</v>
      </c>
      <c r="B127" t="s">
        <v>4708</v>
      </c>
      <c r="C127" t="s">
        <v>4990</v>
      </c>
      <c r="D127"/>
      <c r="E127" s="255" t="s">
        <v>4991</v>
      </c>
      <c r="F127" s="255">
        <v>44741.425197256947</v>
      </c>
      <c r="G127" s="255"/>
      <c r="H127" s="255"/>
      <c r="I127" s="256">
        <v>0.66666666666666663</v>
      </c>
      <c r="J127" s="257">
        <v>20159</v>
      </c>
      <c r="K127" t="s">
        <v>4711</v>
      </c>
      <c r="L127">
        <v>0</v>
      </c>
      <c r="M127">
        <v>0</v>
      </c>
      <c r="N127" t="s">
        <v>4731</v>
      </c>
      <c r="O127" t="s">
        <v>4713</v>
      </c>
      <c r="P127" t="s">
        <v>4992</v>
      </c>
      <c r="Q127" t="s">
        <v>4715</v>
      </c>
      <c r="V127" t="s">
        <v>4716</v>
      </c>
    </row>
    <row r="128" spans="1:22">
      <c r="A128" t="s">
        <v>4708</v>
      </c>
      <c r="B128" t="s">
        <v>4708</v>
      </c>
      <c r="C128" t="s">
        <v>1334</v>
      </c>
      <c r="D128"/>
      <c r="E128" s="255" t="s">
        <v>4993</v>
      </c>
      <c r="F128" s="255">
        <v>44734.675715127312</v>
      </c>
      <c r="G128" s="255"/>
      <c r="H128" s="255"/>
      <c r="I128" s="256">
        <v>0.66666666666666663</v>
      </c>
      <c r="J128" s="257">
        <v>39999</v>
      </c>
      <c r="K128" t="s">
        <v>4711</v>
      </c>
      <c r="L128">
        <v>0</v>
      </c>
      <c r="M128">
        <v>0</v>
      </c>
      <c r="N128" t="s">
        <v>4718</v>
      </c>
      <c r="O128" t="s">
        <v>4726</v>
      </c>
      <c r="P128" t="s">
        <v>4994</v>
      </c>
      <c r="Q128" t="s">
        <v>4715</v>
      </c>
      <c r="V128" t="s">
        <v>4995</v>
      </c>
    </row>
    <row r="129" spans="1:22">
      <c r="A129" t="s">
        <v>4708</v>
      </c>
      <c r="B129" t="s">
        <v>4708</v>
      </c>
      <c r="C129" t="s">
        <v>4996</v>
      </c>
      <c r="D129"/>
      <c r="E129" s="255" t="s">
        <v>4868</v>
      </c>
      <c r="F129" s="255">
        <v>44725.602805902781</v>
      </c>
      <c r="G129" s="255"/>
      <c r="H129" s="255"/>
      <c r="I129" s="256">
        <v>0.66666666666666663</v>
      </c>
      <c r="J129" s="257">
        <v>6218</v>
      </c>
      <c r="K129" t="s">
        <v>4711</v>
      </c>
      <c r="L129">
        <v>0</v>
      </c>
      <c r="M129">
        <v>0</v>
      </c>
      <c r="N129" t="s">
        <v>4712</v>
      </c>
      <c r="O129" t="s">
        <v>4713</v>
      </c>
      <c r="P129" t="s">
        <v>4997</v>
      </c>
      <c r="Q129" t="s">
        <v>4715</v>
      </c>
      <c r="V129" t="s">
        <v>4716</v>
      </c>
    </row>
    <row r="130" spans="1:22">
      <c r="A130" t="s">
        <v>4708</v>
      </c>
      <c r="B130" t="s">
        <v>4708</v>
      </c>
      <c r="C130" t="s">
        <v>4998</v>
      </c>
      <c r="D130"/>
      <c r="E130" s="255" t="s">
        <v>4775</v>
      </c>
      <c r="F130" s="255">
        <v>44736.359405243056</v>
      </c>
      <c r="G130" s="255"/>
      <c r="H130" s="255"/>
      <c r="I130" s="256">
        <v>0.66666666666666663</v>
      </c>
      <c r="J130" s="257">
        <v>12571</v>
      </c>
      <c r="K130" t="s">
        <v>4711</v>
      </c>
      <c r="L130">
        <v>0</v>
      </c>
      <c r="M130">
        <v>0</v>
      </c>
      <c r="N130" t="s">
        <v>4712</v>
      </c>
      <c r="O130" t="s">
        <v>4713</v>
      </c>
      <c r="P130" t="s">
        <v>4999</v>
      </c>
      <c r="Q130" t="s">
        <v>4715</v>
      </c>
      <c r="V130" t="s">
        <v>4716</v>
      </c>
    </row>
    <row r="131" spans="1:22">
      <c r="A131" t="s">
        <v>4708</v>
      </c>
      <c r="B131" t="s">
        <v>4708</v>
      </c>
      <c r="C131" t="s">
        <v>5000</v>
      </c>
      <c r="D131"/>
      <c r="E131" s="255" t="s">
        <v>4746</v>
      </c>
      <c r="F131" s="255">
        <v>44739.360208645834</v>
      </c>
      <c r="G131" s="255"/>
      <c r="H131" s="255"/>
      <c r="I131" s="256">
        <v>0.66666666666666663</v>
      </c>
      <c r="J131" s="257">
        <v>8804</v>
      </c>
      <c r="K131" t="s">
        <v>4752</v>
      </c>
      <c r="L131">
        <v>0</v>
      </c>
      <c r="M131">
        <v>0</v>
      </c>
      <c r="N131" t="s">
        <v>4722</v>
      </c>
      <c r="O131" t="s">
        <v>4713</v>
      </c>
      <c r="P131" t="s">
        <v>5001</v>
      </c>
      <c r="Q131" t="s">
        <v>4715</v>
      </c>
      <c r="V131" t="s">
        <v>4716</v>
      </c>
    </row>
    <row r="132" spans="1:22">
      <c r="A132" t="s">
        <v>4708</v>
      </c>
      <c r="B132" t="s">
        <v>4708</v>
      </c>
      <c r="C132" t="s">
        <v>5002</v>
      </c>
      <c r="D132"/>
      <c r="E132" s="255" t="s">
        <v>5003</v>
      </c>
      <c r="F132" s="255">
        <v>44741.638762349539</v>
      </c>
      <c r="G132" s="255"/>
      <c r="H132" s="255"/>
      <c r="I132" s="256">
        <v>0.66666666666666663</v>
      </c>
      <c r="J132" s="257">
        <v>21041</v>
      </c>
      <c r="K132" t="s">
        <v>4752</v>
      </c>
      <c r="L132">
        <v>0</v>
      </c>
      <c r="M132">
        <v>0</v>
      </c>
      <c r="N132" t="s">
        <v>4718</v>
      </c>
      <c r="O132" t="s">
        <v>4713</v>
      </c>
      <c r="P132" t="s">
        <v>5004</v>
      </c>
      <c r="Q132" t="s">
        <v>4715</v>
      </c>
      <c r="V132" t="s">
        <v>4716</v>
      </c>
    </row>
    <row r="133" spans="1:22">
      <c r="A133" t="s">
        <v>4708</v>
      </c>
      <c r="B133" t="s">
        <v>4708</v>
      </c>
      <c r="C133" t="s">
        <v>5005</v>
      </c>
      <c r="D133"/>
      <c r="E133" s="255" t="s">
        <v>5006</v>
      </c>
      <c r="F133" s="255">
        <v>44741.4151528125</v>
      </c>
      <c r="G133" s="255"/>
      <c r="H133" s="255"/>
      <c r="I133" s="256">
        <v>0.66666666666666663</v>
      </c>
      <c r="J133" s="257">
        <v>7477</v>
      </c>
      <c r="K133" t="s">
        <v>4711</v>
      </c>
      <c r="L133">
        <v>0</v>
      </c>
      <c r="M133">
        <v>0</v>
      </c>
      <c r="N133" t="s">
        <v>4722</v>
      </c>
      <c r="O133" t="s">
        <v>4713</v>
      </c>
      <c r="P133" t="s">
        <v>5007</v>
      </c>
      <c r="Q133" t="s">
        <v>4715</v>
      </c>
      <c r="V133" t="s">
        <v>4716</v>
      </c>
    </row>
    <row r="134" spans="1:22">
      <c r="A134" t="s">
        <v>4708</v>
      </c>
      <c r="B134" t="s">
        <v>4708</v>
      </c>
      <c r="C134" t="s">
        <v>5008</v>
      </c>
      <c r="D134"/>
      <c r="E134" s="255" t="s">
        <v>4775</v>
      </c>
      <c r="F134" s="255">
        <v>44726.68614996528</v>
      </c>
      <c r="G134" s="255"/>
      <c r="H134" s="255"/>
      <c r="I134" s="256">
        <v>0.66666666666666663</v>
      </c>
      <c r="J134" s="257">
        <v>33153</v>
      </c>
      <c r="K134" t="s">
        <v>4752</v>
      </c>
      <c r="L134">
        <v>0</v>
      </c>
      <c r="M134">
        <v>0</v>
      </c>
      <c r="N134" t="s">
        <v>4718</v>
      </c>
      <c r="O134" t="s">
        <v>4753</v>
      </c>
      <c r="P134" t="s">
        <v>4753</v>
      </c>
      <c r="Q134" t="s">
        <v>4715</v>
      </c>
      <c r="V134" t="s">
        <v>4716</v>
      </c>
    </row>
    <row r="135" spans="1:22">
      <c r="A135" t="s">
        <v>4708</v>
      </c>
      <c r="B135" t="s">
        <v>4708</v>
      </c>
      <c r="C135" t="s">
        <v>5009</v>
      </c>
      <c r="D135"/>
      <c r="E135" s="255" t="s">
        <v>4853</v>
      </c>
      <c r="F135" s="255">
        <v>44718.690133020835</v>
      </c>
      <c r="G135" s="255"/>
      <c r="H135" s="255"/>
      <c r="I135" s="256">
        <v>0.66666666666666663</v>
      </c>
      <c r="J135" s="257">
        <v>14975</v>
      </c>
      <c r="K135" t="s">
        <v>4752</v>
      </c>
      <c r="L135">
        <v>0</v>
      </c>
      <c r="M135">
        <v>0</v>
      </c>
      <c r="N135" t="s">
        <v>4712</v>
      </c>
      <c r="O135" t="s">
        <v>4753</v>
      </c>
      <c r="P135" t="s">
        <v>4753</v>
      </c>
      <c r="Q135" t="s">
        <v>4715</v>
      </c>
      <c r="V135" t="s">
        <v>4716</v>
      </c>
    </row>
    <row r="136" spans="1:22">
      <c r="A136" t="s">
        <v>4708</v>
      </c>
      <c r="B136" t="s">
        <v>4708</v>
      </c>
      <c r="C136" t="s">
        <v>5010</v>
      </c>
      <c r="D136"/>
      <c r="E136" s="255" t="s">
        <v>4814</v>
      </c>
      <c r="F136" s="255">
        <v>44742.445992592591</v>
      </c>
      <c r="G136" s="255"/>
      <c r="H136" s="255"/>
      <c r="I136" s="256">
        <v>0.66666666666666663</v>
      </c>
      <c r="J136" s="257">
        <v>9654</v>
      </c>
      <c r="K136" t="s">
        <v>4752</v>
      </c>
      <c r="L136">
        <v>0</v>
      </c>
      <c r="M136">
        <v>0</v>
      </c>
      <c r="N136" t="s">
        <v>4731</v>
      </c>
      <c r="O136" t="s">
        <v>4753</v>
      </c>
      <c r="P136" t="s">
        <v>4753</v>
      </c>
      <c r="Q136" t="s">
        <v>4728</v>
      </c>
      <c r="V136" t="s">
        <v>4716</v>
      </c>
    </row>
    <row r="137" spans="1:22">
      <c r="A137" t="s">
        <v>4708</v>
      </c>
      <c r="B137" t="s">
        <v>4708</v>
      </c>
      <c r="C137" t="s">
        <v>5011</v>
      </c>
      <c r="D137"/>
      <c r="E137" s="255" t="s">
        <v>4858</v>
      </c>
      <c r="F137" s="255">
        <v>44732.697277349536</v>
      </c>
      <c r="G137" s="255"/>
      <c r="H137" s="255"/>
      <c r="I137" s="256">
        <v>0.66666666666666663</v>
      </c>
      <c r="J137" s="257">
        <v>30614</v>
      </c>
      <c r="K137" t="s">
        <v>4752</v>
      </c>
      <c r="L137">
        <v>0</v>
      </c>
      <c r="M137">
        <v>0</v>
      </c>
      <c r="N137" t="s">
        <v>4731</v>
      </c>
      <c r="O137" t="s">
        <v>4753</v>
      </c>
      <c r="P137" t="s">
        <v>4753</v>
      </c>
      <c r="Q137" t="s">
        <v>4728</v>
      </c>
      <c r="V137" t="s">
        <v>4716</v>
      </c>
    </row>
    <row r="138" spans="1:22">
      <c r="A138" t="s">
        <v>4708</v>
      </c>
      <c r="B138" t="s">
        <v>4708</v>
      </c>
      <c r="C138" t="s">
        <v>5012</v>
      </c>
      <c r="D138"/>
      <c r="E138" s="255" t="s">
        <v>4730</v>
      </c>
      <c r="F138" s="255">
        <v>44728.53034297454</v>
      </c>
      <c r="G138" s="255"/>
      <c r="H138" s="255"/>
      <c r="I138" s="256">
        <v>0.66666666666666663</v>
      </c>
      <c r="J138" s="257">
        <v>2944</v>
      </c>
      <c r="K138" t="s">
        <v>4711</v>
      </c>
      <c r="L138">
        <v>0</v>
      </c>
      <c r="M138">
        <v>0</v>
      </c>
      <c r="N138" t="s">
        <v>4712</v>
      </c>
      <c r="O138" t="s">
        <v>4713</v>
      </c>
      <c r="P138" t="s">
        <v>5013</v>
      </c>
      <c r="Q138" t="s">
        <v>4715</v>
      </c>
      <c r="V138" t="s">
        <v>4716</v>
      </c>
    </row>
    <row r="139" spans="1:22">
      <c r="A139" t="s">
        <v>4708</v>
      </c>
      <c r="B139" t="s">
        <v>4708</v>
      </c>
      <c r="C139" t="s">
        <v>5014</v>
      </c>
      <c r="D139"/>
      <c r="E139" s="255" t="s">
        <v>4975</v>
      </c>
      <c r="F139" s="255">
        <v>44714.333808564814</v>
      </c>
      <c r="G139" s="255"/>
      <c r="H139" s="255"/>
      <c r="I139" s="256">
        <v>0.66666666666666663</v>
      </c>
      <c r="J139" s="257">
        <v>1837</v>
      </c>
      <c r="K139" t="s">
        <v>4711</v>
      </c>
      <c r="L139">
        <v>0</v>
      </c>
      <c r="M139">
        <v>0</v>
      </c>
      <c r="N139" t="s">
        <v>4712</v>
      </c>
      <c r="O139" t="s">
        <v>4713</v>
      </c>
      <c r="P139" t="s">
        <v>5015</v>
      </c>
      <c r="Q139" t="s">
        <v>4715</v>
      </c>
      <c r="V139" t="s">
        <v>4716</v>
      </c>
    </row>
    <row r="140" spans="1:22">
      <c r="A140" t="s">
        <v>4708</v>
      </c>
      <c r="B140" t="s">
        <v>4708</v>
      </c>
      <c r="C140" t="s">
        <v>5016</v>
      </c>
      <c r="D140"/>
      <c r="E140" s="255" t="s">
        <v>5017</v>
      </c>
      <c r="F140" s="255">
        <v>44741.422204548609</v>
      </c>
      <c r="G140" s="255"/>
      <c r="H140" s="255"/>
      <c r="I140" s="256">
        <v>0.66666666666666663</v>
      </c>
      <c r="J140" s="257">
        <v>10026</v>
      </c>
      <c r="K140" t="s">
        <v>4711</v>
      </c>
      <c r="L140">
        <v>0</v>
      </c>
      <c r="M140">
        <v>0</v>
      </c>
      <c r="N140" t="s">
        <v>4718</v>
      </c>
      <c r="O140" t="s">
        <v>4713</v>
      </c>
      <c r="P140" t="s">
        <v>5018</v>
      </c>
      <c r="Q140" t="s">
        <v>4728</v>
      </c>
      <c r="V140" t="s">
        <v>4716</v>
      </c>
    </row>
    <row r="141" spans="1:22">
      <c r="A141" t="s">
        <v>4708</v>
      </c>
      <c r="B141" t="s">
        <v>4708</v>
      </c>
      <c r="C141" t="s">
        <v>5019</v>
      </c>
      <c r="D141"/>
      <c r="E141" s="255" t="s">
        <v>4837</v>
      </c>
      <c r="F141" s="255">
        <v>44709.46844016204</v>
      </c>
      <c r="G141" s="255"/>
      <c r="H141" s="255"/>
      <c r="I141" s="256">
        <v>0.75</v>
      </c>
      <c r="J141" s="257">
        <v>9765</v>
      </c>
      <c r="K141" t="s">
        <v>4711</v>
      </c>
      <c r="L141">
        <v>0</v>
      </c>
      <c r="M141">
        <v>0</v>
      </c>
      <c r="N141" t="s">
        <v>4718</v>
      </c>
      <c r="O141" t="s">
        <v>4713</v>
      </c>
      <c r="P141" t="s">
        <v>5020</v>
      </c>
      <c r="Q141" t="s">
        <v>4715</v>
      </c>
      <c r="V141" t="s">
        <v>4716</v>
      </c>
    </row>
    <row r="142" spans="1:22">
      <c r="A142" t="s">
        <v>4708</v>
      </c>
      <c r="B142" t="s">
        <v>4708</v>
      </c>
      <c r="C142" t="s">
        <v>5021</v>
      </c>
      <c r="D142"/>
      <c r="E142" s="255" t="s">
        <v>4737</v>
      </c>
      <c r="F142" s="255">
        <v>44698.620657638887</v>
      </c>
      <c r="G142" s="255"/>
      <c r="H142" s="255"/>
      <c r="I142" s="256">
        <v>0.75</v>
      </c>
      <c r="J142" s="257">
        <v>19364</v>
      </c>
      <c r="K142" t="s">
        <v>4711</v>
      </c>
      <c r="L142">
        <v>0</v>
      </c>
      <c r="M142">
        <v>0</v>
      </c>
      <c r="N142" t="s">
        <v>4718</v>
      </c>
      <c r="O142" t="s">
        <v>4713</v>
      </c>
      <c r="P142" t="s">
        <v>5022</v>
      </c>
      <c r="Q142" t="s">
        <v>4728</v>
      </c>
      <c r="V142" t="s">
        <v>4716</v>
      </c>
    </row>
    <row r="143" spans="1:22">
      <c r="A143" t="s">
        <v>4708</v>
      </c>
      <c r="B143" t="s">
        <v>4708</v>
      </c>
      <c r="C143" t="s">
        <v>1492</v>
      </c>
      <c r="D143"/>
      <c r="E143" s="255" t="s">
        <v>4786</v>
      </c>
      <c r="F143" s="255">
        <v>44698.696164155095</v>
      </c>
      <c r="G143" s="255"/>
      <c r="H143" s="255"/>
      <c r="I143" s="256">
        <v>0.75</v>
      </c>
      <c r="J143" s="257">
        <v>30140</v>
      </c>
      <c r="K143" t="s">
        <v>4711</v>
      </c>
      <c r="L143">
        <v>0</v>
      </c>
      <c r="M143">
        <v>0</v>
      </c>
      <c r="N143" t="s">
        <v>4718</v>
      </c>
      <c r="O143" t="s">
        <v>4713</v>
      </c>
      <c r="P143" t="s">
        <v>5023</v>
      </c>
      <c r="Q143" t="s">
        <v>4728</v>
      </c>
      <c r="V143" t="s">
        <v>4716</v>
      </c>
    </row>
    <row r="144" spans="1:22">
      <c r="A144" t="s">
        <v>4708</v>
      </c>
      <c r="B144" t="s">
        <v>4708</v>
      </c>
      <c r="C144" t="s">
        <v>5024</v>
      </c>
      <c r="D144"/>
      <c r="E144" s="255" t="s">
        <v>4872</v>
      </c>
      <c r="F144" s="255">
        <v>44697.732880474534</v>
      </c>
      <c r="G144" s="255"/>
      <c r="H144" s="255"/>
      <c r="I144" s="256">
        <v>0.75</v>
      </c>
      <c r="J144" s="257">
        <v>21094</v>
      </c>
      <c r="K144" t="s">
        <v>4752</v>
      </c>
      <c r="L144">
        <v>0</v>
      </c>
      <c r="M144">
        <v>0</v>
      </c>
      <c r="N144" t="s">
        <v>4722</v>
      </c>
      <c r="O144" t="s">
        <v>4713</v>
      </c>
      <c r="P144" t="s">
        <v>5025</v>
      </c>
      <c r="Q144" t="s">
        <v>4715</v>
      </c>
      <c r="V144" t="s">
        <v>4716</v>
      </c>
    </row>
    <row r="145" spans="1:22">
      <c r="A145" t="s">
        <v>4708</v>
      </c>
      <c r="B145" t="s">
        <v>4708</v>
      </c>
      <c r="C145" t="s">
        <v>5026</v>
      </c>
      <c r="D145"/>
      <c r="E145" s="255" t="s">
        <v>5027</v>
      </c>
      <c r="F145" s="255">
        <v>44683.294386458336</v>
      </c>
      <c r="G145" s="255"/>
      <c r="H145" s="255"/>
      <c r="I145" s="256">
        <v>0.75</v>
      </c>
      <c r="J145" s="257">
        <v>6248</v>
      </c>
      <c r="K145" t="s">
        <v>4711</v>
      </c>
      <c r="L145">
        <v>0</v>
      </c>
      <c r="M145">
        <v>0</v>
      </c>
      <c r="N145" t="s">
        <v>4722</v>
      </c>
      <c r="O145" t="s">
        <v>4713</v>
      </c>
      <c r="P145" t="s">
        <v>5028</v>
      </c>
      <c r="Q145" t="s">
        <v>4715</v>
      </c>
      <c r="V145" t="s">
        <v>4716</v>
      </c>
    </row>
    <row r="146" spans="1:22">
      <c r="A146" t="s">
        <v>4708</v>
      </c>
      <c r="B146" t="s">
        <v>4708</v>
      </c>
      <c r="C146" t="s">
        <v>5029</v>
      </c>
      <c r="D146"/>
      <c r="E146" s="255" t="s">
        <v>4778</v>
      </c>
      <c r="F146" s="255">
        <v>44707.445673032409</v>
      </c>
      <c r="G146" s="255"/>
      <c r="H146" s="255"/>
      <c r="I146" s="256">
        <v>0.75</v>
      </c>
      <c r="J146" s="257">
        <v>14886</v>
      </c>
      <c r="K146" t="s">
        <v>4711</v>
      </c>
      <c r="L146">
        <v>0</v>
      </c>
      <c r="M146">
        <v>0</v>
      </c>
      <c r="N146" t="s">
        <v>4712</v>
      </c>
      <c r="O146" t="s">
        <v>4713</v>
      </c>
      <c r="P146" t="s">
        <v>5030</v>
      </c>
      <c r="Q146" t="s">
        <v>4728</v>
      </c>
      <c r="V146" t="s">
        <v>4716</v>
      </c>
    </row>
    <row r="147" spans="1:22">
      <c r="A147" t="s">
        <v>4708</v>
      </c>
      <c r="B147" t="s">
        <v>4708</v>
      </c>
      <c r="C147" t="s">
        <v>5031</v>
      </c>
      <c r="D147"/>
      <c r="E147" s="255" t="s">
        <v>4983</v>
      </c>
      <c r="F147" s="255">
        <v>44712.690121377316</v>
      </c>
      <c r="G147" s="255"/>
      <c r="H147" s="255"/>
      <c r="I147" s="256">
        <v>0.75</v>
      </c>
      <c r="J147" s="257">
        <v>7610</v>
      </c>
      <c r="K147" t="s">
        <v>4711</v>
      </c>
      <c r="L147">
        <v>0</v>
      </c>
      <c r="M147">
        <v>0</v>
      </c>
      <c r="N147" t="s">
        <v>4731</v>
      </c>
      <c r="O147" t="s">
        <v>4713</v>
      </c>
      <c r="P147" t="s">
        <v>5032</v>
      </c>
      <c r="Q147" t="s">
        <v>4715</v>
      </c>
      <c r="V147" t="s">
        <v>4716</v>
      </c>
    </row>
    <row r="148" spans="1:22">
      <c r="A148" t="s">
        <v>4708</v>
      </c>
      <c r="B148" t="s">
        <v>4708</v>
      </c>
      <c r="C148" t="s">
        <v>5033</v>
      </c>
      <c r="D148"/>
      <c r="E148" s="255" t="s">
        <v>4960</v>
      </c>
      <c r="F148" s="255">
        <v>44697.622702430555</v>
      </c>
      <c r="G148" s="255"/>
      <c r="H148" s="255"/>
      <c r="I148" s="256">
        <v>0.75</v>
      </c>
      <c r="J148" s="257">
        <v>9996</v>
      </c>
      <c r="K148" t="s">
        <v>4711</v>
      </c>
      <c r="L148">
        <v>0</v>
      </c>
      <c r="M148">
        <v>0</v>
      </c>
      <c r="N148" t="s">
        <v>4731</v>
      </c>
      <c r="O148" t="s">
        <v>4713</v>
      </c>
      <c r="P148" t="s">
        <v>5034</v>
      </c>
      <c r="Q148" t="s">
        <v>4715</v>
      </c>
      <c r="V148" t="s">
        <v>4716</v>
      </c>
    </row>
    <row r="149" spans="1:22">
      <c r="A149" t="s">
        <v>4708</v>
      </c>
      <c r="B149" t="s">
        <v>4708</v>
      </c>
      <c r="C149" t="s">
        <v>5035</v>
      </c>
      <c r="D149"/>
      <c r="E149" s="255" t="s">
        <v>5036</v>
      </c>
      <c r="F149" s="255">
        <v>44712.716964664352</v>
      </c>
      <c r="G149" s="255"/>
      <c r="H149" s="255"/>
      <c r="I149" s="256">
        <v>0.75</v>
      </c>
      <c r="J149" s="257">
        <v>6697</v>
      </c>
      <c r="K149" t="s">
        <v>4711</v>
      </c>
      <c r="L149">
        <v>0</v>
      </c>
      <c r="M149">
        <v>0</v>
      </c>
      <c r="N149" t="s">
        <v>4718</v>
      </c>
      <c r="O149" t="s">
        <v>4713</v>
      </c>
      <c r="P149" t="s">
        <v>5037</v>
      </c>
      <c r="Q149" t="s">
        <v>4715</v>
      </c>
      <c r="V149" t="s">
        <v>4716</v>
      </c>
    </row>
    <row r="150" spans="1:22">
      <c r="A150" t="s">
        <v>4708</v>
      </c>
      <c r="B150" t="s">
        <v>4708</v>
      </c>
      <c r="C150" t="s">
        <v>5038</v>
      </c>
      <c r="D150"/>
      <c r="E150" s="255" t="s">
        <v>5039</v>
      </c>
      <c r="F150" s="255">
        <v>44683.595618090279</v>
      </c>
      <c r="G150" s="255"/>
      <c r="H150" s="255"/>
      <c r="I150" s="256">
        <v>0.75</v>
      </c>
      <c r="J150" s="257">
        <v>10204</v>
      </c>
      <c r="K150" t="s">
        <v>4711</v>
      </c>
      <c r="L150">
        <v>0</v>
      </c>
      <c r="M150">
        <v>0</v>
      </c>
      <c r="N150" t="s">
        <v>4712</v>
      </c>
      <c r="O150" t="s">
        <v>4726</v>
      </c>
      <c r="P150" t="s">
        <v>5040</v>
      </c>
      <c r="Q150" t="s">
        <v>4715</v>
      </c>
      <c r="V150" t="s">
        <v>4716</v>
      </c>
    </row>
    <row r="151" spans="1:22">
      <c r="A151" t="s">
        <v>4708</v>
      </c>
      <c r="B151" t="s">
        <v>4708</v>
      </c>
      <c r="C151" t="s">
        <v>5041</v>
      </c>
      <c r="D151"/>
      <c r="E151" s="255" t="s">
        <v>5042</v>
      </c>
      <c r="F151" s="255">
        <v>44683.289612118053</v>
      </c>
      <c r="G151" s="255"/>
      <c r="H151" s="255"/>
      <c r="I151" s="256">
        <v>0.75</v>
      </c>
      <c r="J151" s="257">
        <v>6008</v>
      </c>
      <c r="K151" t="s">
        <v>4711</v>
      </c>
      <c r="L151">
        <v>0</v>
      </c>
      <c r="M151">
        <v>0</v>
      </c>
      <c r="N151" t="s">
        <v>4718</v>
      </c>
      <c r="O151" t="s">
        <v>4726</v>
      </c>
      <c r="P151" t="s">
        <v>5043</v>
      </c>
      <c r="Q151" t="s">
        <v>4715</v>
      </c>
      <c r="V151" t="s">
        <v>4716</v>
      </c>
    </row>
    <row r="152" spans="1:22">
      <c r="A152" t="s">
        <v>4708</v>
      </c>
      <c r="B152" t="s">
        <v>4708</v>
      </c>
      <c r="C152" t="s">
        <v>5044</v>
      </c>
      <c r="D152"/>
      <c r="E152" s="255" t="s">
        <v>4957</v>
      </c>
      <c r="F152" s="255">
        <v>44698.712018437502</v>
      </c>
      <c r="G152" s="255"/>
      <c r="H152" s="255"/>
      <c r="I152" s="256">
        <v>0.75</v>
      </c>
      <c r="J152" s="257">
        <v>9770</v>
      </c>
      <c r="K152" t="s">
        <v>4711</v>
      </c>
      <c r="L152">
        <v>0</v>
      </c>
      <c r="M152">
        <v>0</v>
      </c>
      <c r="N152" t="s">
        <v>4722</v>
      </c>
      <c r="O152" t="s">
        <v>4713</v>
      </c>
      <c r="P152" t="s">
        <v>5045</v>
      </c>
      <c r="Q152" t="s">
        <v>4715</v>
      </c>
      <c r="V152" t="s">
        <v>4716</v>
      </c>
    </row>
    <row r="153" spans="1:22">
      <c r="A153" t="s">
        <v>4708</v>
      </c>
      <c r="B153" t="s">
        <v>4708</v>
      </c>
      <c r="C153" t="s">
        <v>5046</v>
      </c>
      <c r="D153"/>
      <c r="E153" s="255" t="s">
        <v>5047</v>
      </c>
      <c r="F153" s="255">
        <v>44711.607951585647</v>
      </c>
      <c r="G153" s="255"/>
      <c r="H153" s="255"/>
      <c r="I153" s="256">
        <v>0.75</v>
      </c>
      <c r="J153" s="257">
        <v>6192</v>
      </c>
      <c r="K153" t="s">
        <v>4711</v>
      </c>
      <c r="L153">
        <v>0</v>
      </c>
      <c r="M153">
        <v>0</v>
      </c>
      <c r="N153" t="s">
        <v>4731</v>
      </c>
      <c r="O153" t="s">
        <v>4713</v>
      </c>
      <c r="P153" t="s">
        <v>5048</v>
      </c>
      <c r="Q153" t="s">
        <v>4728</v>
      </c>
      <c r="V153" t="s">
        <v>4716</v>
      </c>
    </row>
    <row r="154" spans="1:22">
      <c r="A154" t="s">
        <v>4708</v>
      </c>
      <c r="B154" t="s">
        <v>4708</v>
      </c>
      <c r="C154" t="s">
        <v>5049</v>
      </c>
      <c r="D154"/>
      <c r="E154" s="255" t="s">
        <v>5006</v>
      </c>
      <c r="F154" s="255">
        <v>44702.439953043984</v>
      </c>
      <c r="G154" s="255"/>
      <c r="H154" s="255"/>
      <c r="I154" s="256">
        <v>0.75</v>
      </c>
      <c r="J154" s="257">
        <v>46257</v>
      </c>
      <c r="K154" t="s">
        <v>4752</v>
      </c>
      <c r="L154">
        <v>0</v>
      </c>
      <c r="M154">
        <v>0</v>
      </c>
      <c r="N154" t="s">
        <v>4712</v>
      </c>
      <c r="O154" t="s">
        <v>4713</v>
      </c>
      <c r="P154" t="s">
        <v>5050</v>
      </c>
      <c r="Q154" t="s">
        <v>4715</v>
      </c>
      <c r="V154" t="s">
        <v>4716</v>
      </c>
    </row>
    <row r="155" spans="1:22">
      <c r="A155" t="s">
        <v>4708</v>
      </c>
      <c r="B155" t="s">
        <v>4708</v>
      </c>
      <c r="C155" t="s">
        <v>5051</v>
      </c>
      <c r="D155"/>
      <c r="E155" s="255" t="s">
        <v>4817</v>
      </c>
      <c r="F155" s="255">
        <v>44712.686657673614</v>
      </c>
      <c r="G155" s="255"/>
      <c r="H155" s="255"/>
      <c r="I155" s="256">
        <v>0.75</v>
      </c>
      <c r="J155" s="257">
        <v>8242</v>
      </c>
      <c r="K155" t="s">
        <v>4711</v>
      </c>
      <c r="L155">
        <v>0</v>
      </c>
      <c r="M155">
        <v>0</v>
      </c>
      <c r="N155" t="s">
        <v>4712</v>
      </c>
      <c r="O155" t="s">
        <v>4713</v>
      </c>
      <c r="P155" t="s">
        <v>5052</v>
      </c>
      <c r="Q155" t="s">
        <v>4728</v>
      </c>
      <c r="V155" t="s">
        <v>4716</v>
      </c>
    </row>
    <row r="156" spans="1:22">
      <c r="A156" t="s">
        <v>4708</v>
      </c>
      <c r="B156" t="s">
        <v>4708</v>
      </c>
      <c r="C156" t="s">
        <v>5053</v>
      </c>
      <c r="D156"/>
      <c r="E156" s="255" t="s">
        <v>5054</v>
      </c>
      <c r="F156" s="255">
        <v>44684.123296493053</v>
      </c>
      <c r="G156" s="255"/>
      <c r="H156" s="255"/>
      <c r="I156" s="256">
        <v>0.75</v>
      </c>
      <c r="J156" s="257">
        <v>9361</v>
      </c>
      <c r="K156" t="s">
        <v>4711</v>
      </c>
      <c r="L156">
        <v>0</v>
      </c>
      <c r="M156">
        <v>0</v>
      </c>
      <c r="N156" t="s">
        <v>4769</v>
      </c>
      <c r="O156" t="s">
        <v>4713</v>
      </c>
      <c r="P156" t="s">
        <v>5055</v>
      </c>
      <c r="Q156" t="s">
        <v>4715</v>
      </c>
      <c r="V156" t="s">
        <v>4716</v>
      </c>
    </row>
    <row r="157" spans="1:22">
      <c r="A157" t="s">
        <v>4708</v>
      </c>
      <c r="B157" t="s">
        <v>4708</v>
      </c>
      <c r="C157" t="s">
        <v>5056</v>
      </c>
      <c r="D157"/>
      <c r="E157" s="255" t="s">
        <v>4783</v>
      </c>
      <c r="F157" s="255">
        <v>44708.333167245371</v>
      </c>
      <c r="G157" s="255"/>
      <c r="H157" s="255"/>
      <c r="I157" s="256">
        <v>0.75</v>
      </c>
      <c r="J157" s="257">
        <v>6219</v>
      </c>
      <c r="K157" t="s">
        <v>4711</v>
      </c>
      <c r="L157">
        <v>0</v>
      </c>
      <c r="M157">
        <v>0</v>
      </c>
      <c r="N157" t="s">
        <v>4712</v>
      </c>
      <c r="O157" t="s">
        <v>4713</v>
      </c>
      <c r="P157" t="s">
        <v>5057</v>
      </c>
      <c r="Q157" t="s">
        <v>4715</v>
      </c>
      <c r="V157" t="s">
        <v>4716</v>
      </c>
    </row>
    <row r="158" spans="1:22">
      <c r="A158" t="s">
        <v>4708</v>
      </c>
      <c r="B158" t="s">
        <v>4708</v>
      </c>
      <c r="C158" t="s">
        <v>5058</v>
      </c>
      <c r="D158"/>
      <c r="E158" s="255" t="s">
        <v>4962</v>
      </c>
      <c r="F158" s="255">
        <v>44711.318509641205</v>
      </c>
      <c r="G158" s="255"/>
      <c r="H158" s="255"/>
      <c r="I158" s="256">
        <v>0.75</v>
      </c>
      <c r="J158" s="257">
        <v>6192</v>
      </c>
      <c r="K158" t="s">
        <v>4711</v>
      </c>
      <c r="L158">
        <v>0</v>
      </c>
      <c r="M158">
        <v>0</v>
      </c>
      <c r="N158" t="s">
        <v>4722</v>
      </c>
      <c r="O158" t="s">
        <v>4713</v>
      </c>
      <c r="P158" t="s">
        <v>5059</v>
      </c>
      <c r="Q158" t="s">
        <v>4715</v>
      </c>
      <c r="V158" t="s">
        <v>4716</v>
      </c>
    </row>
    <row r="159" spans="1:22">
      <c r="A159" t="s">
        <v>4708</v>
      </c>
      <c r="B159" t="s">
        <v>4708</v>
      </c>
      <c r="C159" t="s">
        <v>5060</v>
      </c>
      <c r="D159"/>
      <c r="E159" s="255" t="s">
        <v>4885</v>
      </c>
      <c r="F159" s="255">
        <v>44687.412556863426</v>
      </c>
      <c r="G159" s="255"/>
      <c r="H159" s="255"/>
      <c r="I159" s="256">
        <v>0.75</v>
      </c>
      <c r="J159" s="257">
        <v>21233</v>
      </c>
      <c r="K159" t="s">
        <v>4711</v>
      </c>
      <c r="L159">
        <v>0</v>
      </c>
      <c r="M159">
        <v>0</v>
      </c>
      <c r="N159" t="s">
        <v>4722</v>
      </c>
      <c r="O159" t="s">
        <v>4713</v>
      </c>
      <c r="P159" t="s">
        <v>5061</v>
      </c>
      <c r="Q159" t="s">
        <v>4715</v>
      </c>
      <c r="V159" t="s">
        <v>4716</v>
      </c>
    </row>
    <row r="160" spans="1:22">
      <c r="A160" t="s">
        <v>4708</v>
      </c>
      <c r="B160" t="s">
        <v>4708</v>
      </c>
      <c r="C160" t="s">
        <v>5062</v>
      </c>
      <c r="D160"/>
      <c r="E160" s="255" t="s">
        <v>5047</v>
      </c>
      <c r="F160" s="255">
        <v>44691.268355520835</v>
      </c>
      <c r="G160" s="255"/>
      <c r="H160" s="255"/>
      <c r="I160" s="256">
        <v>0.75</v>
      </c>
      <c r="J160" s="257">
        <v>2135</v>
      </c>
      <c r="K160" t="s">
        <v>4711</v>
      </c>
      <c r="L160">
        <v>0</v>
      </c>
      <c r="M160">
        <v>0</v>
      </c>
      <c r="N160" t="s">
        <v>4712</v>
      </c>
      <c r="O160" t="s">
        <v>4713</v>
      </c>
      <c r="P160" t="s">
        <v>5063</v>
      </c>
      <c r="Q160" t="s">
        <v>4728</v>
      </c>
      <c r="V160" t="s">
        <v>4716</v>
      </c>
    </row>
    <row r="161" spans="1:22">
      <c r="A161" t="s">
        <v>4708</v>
      </c>
      <c r="B161" t="s">
        <v>4708</v>
      </c>
      <c r="C161" t="s">
        <v>5064</v>
      </c>
      <c r="D161"/>
      <c r="E161" s="255" t="s">
        <v>5065</v>
      </c>
      <c r="F161" s="255">
        <v>44707.642094594907</v>
      </c>
      <c r="G161" s="255"/>
      <c r="H161" s="255"/>
      <c r="I161" s="256">
        <v>0.75</v>
      </c>
      <c r="J161" s="257">
        <v>5919</v>
      </c>
      <c r="K161" t="s">
        <v>4711</v>
      </c>
      <c r="L161">
        <v>0</v>
      </c>
      <c r="M161">
        <v>0</v>
      </c>
      <c r="N161" t="s">
        <v>4718</v>
      </c>
      <c r="O161" t="s">
        <v>4713</v>
      </c>
      <c r="P161" t="s">
        <v>5066</v>
      </c>
      <c r="Q161" t="s">
        <v>4715</v>
      </c>
      <c r="V161" t="s">
        <v>4716</v>
      </c>
    </row>
    <row r="162" spans="1:22">
      <c r="A162" t="s">
        <v>4708</v>
      </c>
      <c r="B162" t="s">
        <v>4708</v>
      </c>
      <c r="C162" t="s">
        <v>5067</v>
      </c>
      <c r="D162"/>
      <c r="E162" s="255" t="s">
        <v>5054</v>
      </c>
      <c r="F162" s="255">
        <v>44697.657986377315</v>
      </c>
      <c r="G162" s="255"/>
      <c r="H162" s="255"/>
      <c r="I162" s="256">
        <v>0.75</v>
      </c>
      <c r="J162" s="257">
        <v>2754</v>
      </c>
      <c r="K162" t="s">
        <v>4711</v>
      </c>
      <c r="L162">
        <v>0</v>
      </c>
      <c r="M162">
        <v>0</v>
      </c>
      <c r="N162" t="s">
        <v>4712</v>
      </c>
      <c r="O162" t="s">
        <v>4713</v>
      </c>
      <c r="P162" t="s">
        <v>5068</v>
      </c>
      <c r="Q162" t="s">
        <v>4728</v>
      </c>
      <c r="V162" t="s">
        <v>4716</v>
      </c>
    </row>
    <row r="163" spans="1:22">
      <c r="A163" t="s">
        <v>4708</v>
      </c>
      <c r="B163" t="s">
        <v>4708</v>
      </c>
      <c r="C163" t="s">
        <v>5069</v>
      </c>
      <c r="D163"/>
      <c r="E163" s="255" t="s">
        <v>5070</v>
      </c>
      <c r="F163" s="255">
        <v>44687.461986423608</v>
      </c>
      <c r="G163" s="255"/>
      <c r="H163" s="255"/>
      <c r="I163" s="256">
        <v>0.75</v>
      </c>
      <c r="J163" s="257">
        <v>1671</v>
      </c>
      <c r="K163" t="s">
        <v>4711</v>
      </c>
      <c r="L163">
        <v>0</v>
      </c>
      <c r="M163">
        <v>0</v>
      </c>
      <c r="N163" t="s">
        <v>4718</v>
      </c>
      <c r="O163" t="s">
        <v>4713</v>
      </c>
      <c r="P163" t="s">
        <v>5071</v>
      </c>
      <c r="Q163" t="s">
        <v>4715</v>
      </c>
      <c r="V163" t="s">
        <v>4716</v>
      </c>
    </row>
    <row r="164" spans="1:22">
      <c r="A164" t="s">
        <v>4708</v>
      </c>
      <c r="B164" t="s">
        <v>4708</v>
      </c>
      <c r="C164" t="s">
        <v>5072</v>
      </c>
      <c r="D164"/>
      <c r="E164" s="255" t="s">
        <v>4780</v>
      </c>
      <c r="F164" s="255">
        <v>44698.708253206016</v>
      </c>
      <c r="G164" s="255"/>
      <c r="H164" s="255"/>
      <c r="I164" s="256">
        <v>0.75</v>
      </c>
      <c r="J164" s="257">
        <v>18939</v>
      </c>
      <c r="K164" t="s">
        <v>4711</v>
      </c>
      <c r="L164">
        <v>1</v>
      </c>
      <c r="M164">
        <v>556.41999999999996</v>
      </c>
      <c r="N164" t="s">
        <v>4718</v>
      </c>
      <c r="O164" t="s">
        <v>4713</v>
      </c>
      <c r="P164" t="s">
        <v>5073</v>
      </c>
      <c r="Q164" t="s">
        <v>4715</v>
      </c>
      <c r="V164" t="s">
        <v>4716</v>
      </c>
    </row>
    <row r="165" spans="1:22">
      <c r="A165" t="s">
        <v>4708</v>
      </c>
      <c r="B165" t="s">
        <v>4708</v>
      </c>
      <c r="C165" t="s">
        <v>5074</v>
      </c>
      <c r="D165"/>
      <c r="E165" s="255" t="s">
        <v>5036</v>
      </c>
      <c r="F165" s="255">
        <v>44701.509364502315</v>
      </c>
      <c r="G165" s="255"/>
      <c r="H165" s="255"/>
      <c r="I165" s="256">
        <v>0.75</v>
      </c>
      <c r="J165" s="257">
        <v>9058</v>
      </c>
      <c r="K165" t="s">
        <v>4711</v>
      </c>
      <c r="L165">
        <v>0</v>
      </c>
      <c r="M165">
        <v>0</v>
      </c>
      <c r="N165" t="s">
        <v>4712</v>
      </c>
      <c r="O165" t="s">
        <v>4713</v>
      </c>
      <c r="P165" t="s">
        <v>5075</v>
      </c>
      <c r="Q165" t="s">
        <v>4728</v>
      </c>
      <c r="V165" t="s">
        <v>4716</v>
      </c>
    </row>
    <row r="166" spans="1:22">
      <c r="A166" t="s">
        <v>4708</v>
      </c>
      <c r="B166" t="s">
        <v>4708</v>
      </c>
      <c r="C166" t="s">
        <v>5076</v>
      </c>
      <c r="D166"/>
      <c r="E166" s="255" t="s">
        <v>4710</v>
      </c>
      <c r="F166" s="255">
        <v>44698.712593634256</v>
      </c>
      <c r="G166" s="255"/>
      <c r="H166" s="255"/>
      <c r="I166" s="256">
        <v>0.75</v>
      </c>
      <c r="J166" s="257">
        <v>33097</v>
      </c>
      <c r="K166" t="s">
        <v>4711</v>
      </c>
      <c r="L166">
        <v>0</v>
      </c>
      <c r="M166">
        <v>0</v>
      </c>
      <c r="N166" t="s">
        <v>4722</v>
      </c>
      <c r="O166" t="s">
        <v>4713</v>
      </c>
      <c r="P166" t="s">
        <v>5077</v>
      </c>
      <c r="Q166" t="s">
        <v>4715</v>
      </c>
      <c r="V166" t="s">
        <v>4716</v>
      </c>
    </row>
    <row r="167" spans="1:22">
      <c r="A167" t="s">
        <v>4708</v>
      </c>
      <c r="B167" t="s">
        <v>4708</v>
      </c>
      <c r="C167" t="s">
        <v>5078</v>
      </c>
      <c r="D167"/>
      <c r="E167" s="255" t="s">
        <v>5079</v>
      </c>
      <c r="F167" s="255">
        <v>44699.451501157404</v>
      </c>
      <c r="G167" s="255"/>
      <c r="H167" s="255"/>
      <c r="I167" s="256">
        <v>0.75</v>
      </c>
      <c r="J167" s="257">
        <v>9852</v>
      </c>
      <c r="K167" t="s">
        <v>4711</v>
      </c>
      <c r="L167">
        <v>0</v>
      </c>
      <c r="M167">
        <v>0</v>
      </c>
      <c r="N167" t="s">
        <v>4722</v>
      </c>
      <c r="O167" t="s">
        <v>4713</v>
      </c>
      <c r="P167" t="s">
        <v>5080</v>
      </c>
      <c r="Q167" t="s">
        <v>4715</v>
      </c>
      <c r="V167" t="s">
        <v>4716</v>
      </c>
    </row>
    <row r="168" spans="1:22">
      <c r="A168" t="s">
        <v>4708</v>
      </c>
      <c r="B168" t="s">
        <v>4708</v>
      </c>
      <c r="C168" t="s">
        <v>5081</v>
      </c>
      <c r="D168"/>
      <c r="E168" s="255" t="s">
        <v>4737</v>
      </c>
      <c r="F168" s="255">
        <v>44695.435289317131</v>
      </c>
      <c r="G168" s="255"/>
      <c r="H168" s="255"/>
      <c r="I168" s="256">
        <v>0.75</v>
      </c>
      <c r="J168" s="257">
        <v>19976</v>
      </c>
      <c r="K168" t="s">
        <v>4752</v>
      </c>
      <c r="L168">
        <v>0</v>
      </c>
      <c r="M168">
        <v>0</v>
      </c>
      <c r="N168" t="s">
        <v>4722</v>
      </c>
      <c r="O168" t="s">
        <v>4713</v>
      </c>
      <c r="P168" t="s">
        <v>5082</v>
      </c>
      <c r="Q168" t="s">
        <v>4715</v>
      </c>
      <c r="V168" t="s">
        <v>4716</v>
      </c>
    </row>
    <row r="169" spans="1:22">
      <c r="A169" t="s">
        <v>4708</v>
      </c>
      <c r="B169" t="s">
        <v>4708</v>
      </c>
      <c r="C169" t="s">
        <v>5083</v>
      </c>
      <c r="D169"/>
      <c r="E169" s="255" t="s">
        <v>5084</v>
      </c>
      <c r="F169" s="255">
        <v>44686.33672835648</v>
      </c>
      <c r="G169" s="255"/>
      <c r="H169" s="255"/>
      <c r="I169" s="256">
        <v>0.75</v>
      </c>
      <c r="J169" s="257">
        <v>21469</v>
      </c>
      <c r="K169" t="s">
        <v>4752</v>
      </c>
      <c r="L169">
        <v>0</v>
      </c>
      <c r="M169">
        <v>0</v>
      </c>
      <c r="N169" t="s">
        <v>4718</v>
      </c>
      <c r="O169" t="s">
        <v>4713</v>
      </c>
      <c r="P169" t="s">
        <v>5085</v>
      </c>
      <c r="Q169" t="s">
        <v>4728</v>
      </c>
      <c r="V169" t="s">
        <v>4716</v>
      </c>
    </row>
    <row r="170" spans="1:22">
      <c r="A170" t="s">
        <v>4708</v>
      </c>
      <c r="B170" t="s">
        <v>4708</v>
      </c>
      <c r="C170" t="s">
        <v>5086</v>
      </c>
      <c r="D170"/>
      <c r="E170" s="255" t="s">
        <v>4872</v>
      </c>
      <c r="F170" s="255">
        <v>44709.453162731479</v>
      </c>
      <c r="G170" s="255"/>
      <c r="H170" s="255"/>
      <c r="I170" s="256">
        <v>0.75</v>
      </c>
      <c r="J170" s="257">
        <v>8203</v>
      </c>
      <c r="K170" t="s">
        <v>4711</v>
      </c>
      <c r="L170">
        <v>0</v>
      </c>
      <c r="M170">
        <v>0</v>
      </c>
      <c r="N170" t="s">
        <v>4718</v>
      </c>
      <c r="O170" t="s">
        <v>4713</v>
      </c>
      <c r="P170" t="s">
        <v>5087</v>
      </c>
      <c r="Q170" t="s">
        <v>4715</v>
      </c>
      <c r="V170" t="s">
        <v>4716</v>
      </c>
    </row>
    <row r="171" spans="1:22">
      <c r="A171" t="s">
        <v>4708</v>
      </c>
      <c r="B171" t="s">
        <v>4708</v>
      </c>
      <c r="C171" t="s">
        <v>5088</v>
      </c>
      <c r="D171"/>
      <c r="E171" s="255" t="s">
        <v>4840</v>
      </c>
      <c r="F171" s="255">
        <v>44684.123541516201</v>
      </c>
      <c r="G171" s="255"/>
      <c r="H171" s="255"/>
      <c r="I171" s="256">
        <v>0.75</v>
      </c>
      <c r="J171" s="257">
        <v>19110</v>
      </c>
      <c r="K171" t="s">
        <v>4711</v>
      </c>
      <c r="L171">
        <v>0</v>
      </c>
      <c r="M171">
        <v>0</v>
      </c>
      <c r="N171" t="s">
        <v>4718</v>
      </c>
      <c r="O171" t="s">
        <v>4713</v>
      </c>
      <c r="P171" t="s">
        <v>5089</v>
      </c>
      <c r="Q171" t="s">
        <v>4715</v>
      </c>
      <c r="V171" t="s">
        <v>4716</v>
      </c>
    </row>
    <row r="172" spans="1:22">
      <c r="A172" t="s">
        <v>4708</v>
      </c>
      <c r="B172" t="s">
        <v>4708</v>
      </c>
      <c r="C172" t="s">
        <v>5090</v>
      </c>
      <c r="D172"/>
      <c r="E172" s="255" t="s">
        <v>5091</v>
      </c>
      <c r="F172" s="255">
        <v>44684.123031909723</v>
      </c>
      <c r="G172" s="255"/>
      <c r="H172" s="255"/>
      <c r="I172" s="256">
        <v>0.75</v>
      </c>
      <c r="J172" s="257">
        <v>10432</v>
      </c>
      <c r="K172" t="s">
        <v>4711</v>
      </c>
      <c r="L172">
        <v>0</v>
      </c>
      <c r="M172">
        <v>0</v>
      </c>
      <c r="N172" t="s">
        <v>4722</v>
      </c>
      <c r="O172" t="s">
        <v>4713</v>
      </c>
      <c r="P172" t="s">
        <v>5092</v>
      </c>
      <c r="Q172" t="s">
        <v>4715</v>
      </c>
      <c r="V172" t="s">
        <v>4716</v>
      </c>
    </row>
    <row r="173" spans="1:22">
      <c r="A173" t="s">
        <v>4708</v>
      </c>
      <c r="B173" t="s">
        <v>4708</v>
      </c>
      <c r="C173" t="s">
        <v>5093</v>
      </c>
      <c r="D173"/>
      <c r="E173" s="255" t="s">
        <v>4891</v>
      </c>
      <c r="F173" s="255">
        <v>44711.476209375003</v>
      </c>
      <c r="G173" s="255"/>
      <c r="H173" s="255"/>
      <c r="I173" s="256">
        <v>0.75</v>
      </c>
      <c r="J173" s="257">
        <v>4675</v>
      </c>
      <c r="K173" t="s">
        <v>4711</v>
      </c>
      <c r="L173">
        <v>0</v>
      </c>
      <c r="M173">
        <v>0</v>
      </c>
      <c r="N173" t="s">
        <v>4712</v>
      </c>
      <c r="O173" t="s">
        <v>4713</v>
      </c>
      <c r="P173" t="s">
        <v>5094</v>
      </c>
      <c r="Q173" t="s">
        <v>4715</v>
      </c>
      <c r="V173" t="s">
        <v>4716</v>
      </c>
    </row>
    <row r="174" spans="1:22">
      <c r="A174" t="s">
        <v>4708</v>
      </c>
      <c r="B174" t="s">
        <v>4708</v>
      </c>
      <c r="C174" t="s">
        <v>5095</v>
      </c>
      <c r="D174"/>
      <c r="E174" s="255" t="s">
        <v>5096</v>
      </c>
      <c r="F174" s="255">
        <v>44683.311357372688</v>
      </c>
      <c r="G174" s="255"/>
      <c r="H174" s="255"/>
      <c r="I174" s="256">
        <v>0.75</v>
      </c>
      <c r="J174" s="257">
        <v>23175</v>
      </c>
      <c r="K174" t="s">
        <v>4711</v>
      </c>
      <c r="L174">
        <v>0</v>
      </c>
      <c r="M174">
        <v>0</v>
      </c>
      <c r="N174" t="s">
        <v>4731</v>
      </c>
      <c r="O174" t="s">
        <v>4713</v>
      </c>
      <c r="P174" t="s">
        <v>5097</v>
      </c>
      <c r="Q174" t="s">
        <v>4715</v>
      </c>
      <c r="V174" t="s">
        <v>4716</v>
      </c>
    </row>
    <row r="175" spans="1:22">
      <c r="A175" t="s">
        <v>4708</v>
      </c>
      <c r="B175" t="s">
        <v>4708</v>
      </c>
      <c r="C175" t="s">
        <v>5098</v>
      </c>
      <c r="D175"/>
      <c r="E175" s="255" t="s">
        <v>5047</v>
      </c>
      <c r="F175" s="255">
        <v>44706.423952048608</v>
      </c>
      <c r="G175" s="255"/>
      <c r="H175" s="255"/>
      <c r="I175" s="256">
        <v>0.75</v>
      </c>
      <c r="J175" s="257">
        <v>9871</v>
      </c>
      <c r="K175" t="s">
        <v>4711</v>
      </c>
      <c r="L175">
        <v>0</v>
      </c>
      <c r="M175">
        <v>0</v>
      </c>
      <c r="N175" t="s">
        <v>4712</v>
      </c>
      <c r="O175" t="s">
        <v>4713</v>
      </c>
      <c r="P175" t="s">
        <v>5099</v>
      </c>
      <c r="Q175" t="s">
        <v>4715</v>
      </c>
      <c r="V175" t="s">
        <v>4716</v>
      </c>
    </row>
    <row r="176" spans="1:22">
      <c r="A176" t="s">
        <v>4708</v>
      </c>
      <c r="B176" t="s">
        <v>4708</v>
      </c>
      <c r="C176" t="s">
        <v>5100</v>
      </c>
      <c r="D176"/>
      <c r="E176" s="255" t="s">
        <v>4853</v>
      </c>
      <c r="F176" s="255">
        <v>44684.120744247688</v>
      </c>
      <c r="G176" s="255"/>
      <c r="H176" s="255"/>
      <c r="I176" s="256">
        <v>0.75</v>
      </c>
      <c r="J176" s="257">
        <v>5922</v>
      </c>
      <c r="K176" t="s">
        <v>4711</v>
      </c>
      <c r="L176">
        <v>1</v>
      </c>
      <c r="M176">
        <v>556.41999999999996</v>
      </c>
      <c r="N176" t="s">
        <v>4731</v>
      </c>
      <c r="O176" t="s">
        <v>4713</v>
      </c>
      <c r="P176" t="s">
        <v>5101</v>
      </c>
      <c r="Q176" t="s">
        <v>4728</v>
      </c>
      <c r="V176" t="s">
        <v>4716</v>
      </c>
    </row>
    <row r="177" spans="1:22">
      <c r="A177" t="s">
        <v>4708</v>
      </c>
      <c r="B177" t="s">
        <v>4708</v>
      </c>
      <c r="C177" t="s">
        <v>5102</v>
      </c>
      <c r="D177"/>
      <c r="E177" s="255" t="s">
        <v>5103</v>
      </c>
      <c r="F177" s="255">
        <v>44712.680320405096</v>
      </c>
      <c r="G177" s="255"/>
      <c r="H177" s="255"/>
      <c r="I177" s="256">
        <v>0.75</v>
      </c>
      <c r="J177" s="257">
        <v>9098</v>
      </c>
      <c r="K177" t="s">
        <v>4711</v>
      </c>
      <c r="L177">
        <v>0</v>
      </c>
      <c r="M177">
        <v>0</v>
      </c>
      <c r="N177" t="s">
        <v>4718</v>
      </c>
      <c r="O177" t="s">
        <v>4713</v>
      </c>
      <c r="P177" t="s">
        <v>5104</v>
      </c>
      <c r="Q177" t="s">
        <v>4715</v>
      </c>
      <c r="V177" t="s">
        <v>4716</v>
      </c>
    </row>
    <row r="178" spans="1:22">
      <c r="A178" t="s">
        <v>4708</v>
      </c>
      <c r="B178" t="s">
        <v>4708</v>
      </c>
      <c r="C178" t="s">
        <v>5105</v>
      </c>
      <c r="D178"/>
      <c r="E178" s="255" t="s">
        <v>5106</v>
      </c>
      <c r="F178" s="255">
        <v>44712.682305787035</v>
      </c>
      <c r="G178" s="255"/>
      <c r="H178" s="255"/>
      <c r="I178" s="256">
        <v>0.75</v>
      </c>
      <c r="J178" s="257">
        <v>7985</v>
      </c>
      <c r="K178" t="s">
        <v>4711</v>
      </c>
      <c r="L178">
        <v>0</v>
      </c>
      <c r="M178">
        <v>0</v>
      </c>
      <c r="N178" t="s">
        <v>4722</v>
      </c>
      <c r="O178" t="s">
        <v>4713</v>
      </c>
      <c r="P178" t="s">
        <v>5107</v>
      </c>
      <c r="Q178" t="s">
        <v>4715</v>
      </c>
      <c r="V178" t="s">
        <v>4716</v>
      </c>
    </row>
    <row r="179" spans="1:22">
      <c r="A179" t="s">
        <v>4708</v>
      </c>
      <c r="B179" t="s">
        <v>4708</v>
      </c>
      <c r="C179" t="s">
        <v>5108</v>
      </c>
      <c r="D179"/>
      <c r="E179" s="255" t="s">
        <v>4734</v>
      </c>
      <c r="F179" s="255">
        <v>44687.37925740741</v>
      </c>
      <c r="G179" s="255"/>
      <c r="H179" s="255"/>
      <c r="I179" s="256">
        <v>0.75</v>
      </c>
      <c r="J179" s="257">
        <v>20719</v>
      </c>
      <c r="K179" t="s">
        <v>4752</v>
      </c>
      <c r="L179">
        <v>0</v>
      </c>
      <c r="M179">
        <v>0</v>
      </c>
      <c r="N179" t="s">
        <v>4722</v>
      </c>
      <c r="O179" t="s">
        <v>4713</v>
      </c>
      <c r="P179" t="s">
        <v>5109</v>
      </c>
      <c r="Q179" t="s">
        <v>4728</v>
      </c>
      <c r="V179" t="s">
        <v>4716</v>
      </c>
    </row>
    <row r="180" spans="1:22">
      <c r="A180" t="s">
        <v>4708</v>
      </c>
      <c r="B180" t="s">
        <v>4708</v>
      </c>
      <c r="C180" t="s">
        <v>5110</v>
      </c>
      <c r="D180"/>
      <c r="E180" s="255" t="s">
        <v>4786</v>
      </c>
      <c r="F180" s="255">
        <v>44683.605967210649</v>
      </c>
      <c r="G180" s="255"/>
      <c r="H180" s="255"/>
      <c r="I180" s="256">
        <v>0.75</v>
      </c>
      <c r="J180" s="257">
        <v>41636</v>
      </c>
      <c r="K180" t="s">
        <v>4752</v>
      </c>
      <c r="L180">
        <v>0</v>
      </c>
      <c r="M180">
        <v>0</v>
      </c>
      <c r="N180" t="s">
        <v>4722</v>
      </c>
      <c r="O180" t="s">
        <v>4713</v>
      </c>
      <c r="P180" t="s">
        <v>5111</v>
      </c>
      <c r="Q180" t="s">
        <v>4715</v>
      </c>
      <c r="V180" t="s">
        <v>4716</v>
      </c>
    </row>
    <row r="181" spans="1:22">
      <c r="A181" t="s">
        <v>4708</v>
      </c>
      <c r="B181" t="s">
        <v>4708</v>
      </c>
      <c r="C181" t="s">
        <v>5112</v>
      </c>
      <c r="D181"/>
      <c r="E181" s="255" t="s">
        <v>4810</v>
      </c>
      <c r="F181" s="255">
        <v>44712.724410034723</v>
      </c>
      <c r="G181" s="255"/>
      <c r="H181" s="255"/>
      <c r="I181" s="256">
        <v>0.75</v>
      </c>
      <c r="J181" s="257">
        <v>19658</v>
      </c>
      <c r="K181" t="s">
        <v>4752</v>
      </c>
      <c r="L181">
        <v>0</v>
      </c>
      <c r="M181">
        <v>0</v>
      </c>
      <c r="N181" t="s">
        <v>4718</v>
      </c>
      <c r="O181" t="s">
        <v>4713</v>
      </c>
      <c r="P181" t="s">
        <v>5113</v>
      </c>
      <c r="Q181" t="s">
        <v>4715</v>
      </c>
      <c r="V181" t="s">
        <v>4716</v>
      </c>
    </row>
    <row r="182" spans="1:22">
      <c r="A182" t="s">
        <v>4708</v>
      </c>
      <c r="B182" t="s">
        <v>4708</v>
      </c>
      <c r="C182" t="s">
        <v>5114</v>
      </c>
      <c r="D182"/>
      <c r="E182" s="255" t="s">
        <v>4786</v>
      </c>
      <c r="F182" s="255">
        <v>44698.710300775463</v>
      </c>
      <c r="G182" s="255"/>
      <c r="H182" s="255"/>
      <c r="I182" s="256">
        <v>0.75</v>
      </c>
      <c r="J182" s="257">
        <v>6756</v>
      </c>
      <c r="K182" t="s">
        <v>4711</v>
      </c>
      <c r="L182">
        <v>0</v>
      </c>
      <c r="M182">
        <v>0</v>
      </c>
      <c r="N182" t="s">
        <v>4712</v>
      </c>
      <c r="O182" t="s">
        <v>4713</v>
      </c>
      <c r="P182" t="s">
        <v>5115</v>
      </c>
      <c r="Q182" t="s">
        <v>4715</v>
      </c>
      <c r="V182" t="s">
        <v>4716</v>
      </c>
    </row>
    <row r="183" spans="1:22">
      <c r="A183" t="s">
        <v>4708</v>
      </c>
      <c r="B183" t="s">
        <v>4708</v>
      </c>
      <c r="C183" t="s">
        <v>5116</v>
      </c>
      <c r="D183"/>
      <c r="E183" s="255" t="s">
        <v>5047</v>
      </c>
      <c r="F183" s="255">
        <v>44693.439810219905</v>
      </c>
      <c r="G183" s="255"/>
      <c r="H183" s="255"/>
      <c r="I183" s="256">
        <v>0.75</v>
      </c>
      <c r="J183" s="257">
        <v>13142</v>
      </c>
      <c r="K183" t="s">
        <v>4711</v>
      </c>
      <c r="L183">
        <v>0</v>
      </c>
      <c r="M183">
        <v>0</v>
      </c>
      <c r="N183" t="s">
        <v>4718</v>
      </c>
      <c r="O183" t="s">
        <v>4713</v>
      </c>
      <c r="P183" t="s">
        <v>5117</v>
      </c>
      <c r="Q183" t="s">
        <v>4728</v>
      </c>
      <c r="V183" t="s">
        <v>4716</v>
      </c>
    </row>
    <row r="184" spans="1:22">
      <c r="A184" t="s">
        <v>4708</v>
      </c>
      <c r="B184" t="s">
        <v>4708</v>
      </c>
      <c r="C184" t="s">
        <v>5118</v>
      </c>
      <c r="D184"/>
      <c r="E184" s="255" t="s">
        <v>5119</v>
      </c>
      <c r="F184" s="255">
        <v>44698.612601851855</v>
      </c>
      <c r="G184" s="255"/>
      <c r="H184" s="255"/>
      <c r="I184" s="256">
        <v>0.75</v>
      </c>
      <c r="J184" s="257">
        <v>9755</v>
      </c>
      <c r="K184" t="s">
        <v>4711</v>
      </c>
      <c r="L184">
        <v>0</v>
      </c>
      <c r="M184">
        <v>0</v>
      </c>
      <c r="N184" t="s">
        <v>4712</v>
      </c>
      <c r="O184" t="s">
        <v>4713</v>
      </c>
      <c r="P184" t="s">
        <v>5120</v>
      </c>
      <c r="Q184" t="s">
        <v>4715</v>
      </c>
      <c r="V184" t="s">
        <v>4716</v>
      </c>
    </row>
    <row r="185" spans="1:22">
      <c r="A185" t="s">
        <v>4708</v>
      </c>
      <c r="B185" t="s">
        <v>4708</v>
      </c>
      <c r="C185" t="s">
        <v>5121</v>
      </c>
      <c r="D185"/>
      <c r="E185" s="255" t="s">
        <v>4906</v>
      </c>
      <c r="F185" s="255">
        <v>44709.432718750002</v>
      </c>
      <c r="G185" s="255"/>
      <c r="H185" s="255"/>
      <c r="I185" s="256">
        <v>0.75</v>
      </c>
      <c r="J185" s="257">
        <v>4492</v>
      </c>
      <c r="K185" t="s">
        <v>4711</v>
      </c>
      <c r="L185">
        <v>0</v>
      </c>
      <c r="M185">
        <v>0</v>
      </c>
      <c r="N185" t="s">
        <v>4722</v>
      </c>
      <c r="O185" t="s">
        <v>4713</v>
      </c>
      <c r="P185" t="s">
        <v>5122</v>
      </c>
      <c r="Q185" t="s">
        <v>4728</v>
      </c>
      <c r="V185" t="s">
        <v>4716</v>
      </c>
    </row>
    <row r="186" spans="1:22">
      <c r="A186" t="s">
        <v>4708</v>
      </c>
      <c r="B186" t="s">
        <v>4708</v>
      </c>
      <c r="C186" t="s">
        <v>5123</v>
      </c>
      <c r="D186"/>
      <c r="E186" s="255" t="s">
        <v>5124</v>
      </c>
      <c r="F186" s="255">
        <v>44697.663626701389</v>
      </c>
      <c r="G186" s="255"/>
      <c r="H186" s="255"/>
      <c r="I186" s="256">
        <v>0.75</v>
      </c>
      <c r="J186" s="257">
        <v>9812</v>
      </c>
      <c r="K186" t="s">
        <v>4711</v>
      </c>
      <c r="L186">
        <v>0</v>
      </c>
      <c r="M186">
        <v>0</v>
      </c>
      <c r="N186" t="s">
        <v>4731</v>
      </c>
      <c r="O186" t="s">
        <v>4726</v>
      </c>
      <c r="P186" t="s">
        <v>4994</v>
      </c>
      <c r="Q186" t="s">
        <v>4715</v>
      </c>
      <c r="V186" t="s">
        <v>4716</v>
      </c>
    </row>
    <row r="187" spans="1:22">
      <c r="A187" t="s">
        <v>4708</v>
      </c>
      <c r="B187" t="s">
        <v>4708</v>
      </c>
      <c r="C187" t="s">
        <v>5125</v>
      </c>
      <c r="D187"/>
      <c r="E187" s="255" t="s">
        <v>5079</v>
      </c>
      <c r="F187" s="255">
        <v>44687.439359259261</v>
      </c>
      <c r="G187" s="255"/>
      <c r="H187" s="255"/>
      <c r="I187" s="256">
        <v>0.75</v>
      </c>
      <c r="J187" s="257">
        <v>10615</v>
      </c>
      <c r="K187" t="s">
        <v>4711</v>
      </c>
      <c r="L187">
        <v>0</v>
      </c>
      <c r="M187">
        <v>0</v>
      </c>
      <c r="N187" t="s">
        <v>4718</v>
      </c>
      <c r="O187" t="s">
        <v>4713</v>
      </c>
      <c r="P187" t="s">
        <v>5126</v>
      </c>
      <c r="Q187" t="s">
        <v>4715</v>
      </c>
      <c r="V187" t="s">
        <v>4716</v>
      </c>
    </row>
    <row r="188" spans="1:22">
      <c r="A188" t="s">
        <v>4708</v>
      </c>
      <c r="B188" t="s">
        <v>4708</v>
      </c>
      <c r="C188" t="s">
        <v>5127</v>
      </c>
      <c r="D188"/>
      <c r="E188" s="255" t="s">
        <v>4891</v>
      </c>
      <c r="F188" s="255">
        <v>44693.672869131944</v>
      </c>
      <c r="G188" s="255"/>
      <c r="H188" s="255"/>
      <c r="I188" s="256">
        <v>0.75</v>
      </c>
      <c r="J188" s="257">
        <v>7252</v>
      </c>
      <c r="K188" t="s">
        <v>4752</v>
      </c>
      <c r="L188">
        <v>0</v>
      </c>
      <c r="M188">
        <v>0</v>
      </c>
      <c r="N188" t="s">
        <v>4731</v>
      </c>
      <c r="O188" t="s">
        <v>4753</v>
      </c>
      <c r="P188" t="s">
        <v>4753</v>
      </c>
      <c r="Q188" t="s">
        <v>4715</v>
      </c>
      <c r="V188" t="s">
        <v>4716</v>
      </c>
    </row>
    <row r="189" spans="1:22">
      <c r="A189" t="s">
        <v>4708</v>
      </c>
      <c r="B189" t="s">
        <v>4708</v>
      </c>
      <c r="C189" t="s">
        <v>5128</v>
      </c>
      <c r="D189"/>
      <c r="E189" s="255" t="s">
        <v>4912</v>
      </c>
      <c r="F189" s="255">
        <v>44701.324582442132</v>
      </c>
      <c r="G189" s="255"/>
      <c r="H189" s="255"/>
      <c r="I189" s="256">
        <v>0.75</v>
      </c>
      <c r="J189" s="257">
        <v>10066</v>
      </c>
      <c r="K189" t="s">
        <v>4752</v>
      </c>
      <c r="L189">
        <v>0</v>
      </c>
      <c r="M189">
        <v>0</v>
      </c>
      <c r="N189" t="s">
        <v>4722</v>
      </c>
      <c r="O189" t="s">
        <v>4753</v>
      </c>
      <c r="P189" t="s">
        <v>4753</v>
      </c>
      <c r="Q189" t="s">
        <v>4715</v>
      </c>
      <c r="V189" t="s">
        <v>4716</v>
      </c>
    </row>
    <row r="190" spans="1:22">
      <c r="A190" t="s">
        <v>4708</v>
      </c>
      <c r="B190" t="s">
        <v>4708</v>
      </c>
      <c r="C190" t="s">
        <v>5129</v>
      </c>
      <c r="D190"/>
      <c r="E190" s="255" t="s">
        <v>4972</v>
      </c>
      <c r="F190" s="255">
        <v>44704.38720153935</v>
      </c>
      <c r="G190" s="255"/>
      <c r="H190" s="255"/>
      <c r="I190" s="256">
        <v>0.75</v>
      </c>
      <c r="J190" s="257">
        <v>24489</v>
      </c>
      <c r="K190" t="s">
        <v>4752</v>
      </c>
      <c r="L190">
        <v>0</v>
      </c>
      <c r="M190">
        <v>0</v>
      </c>
      <c r="N190" t="s">
        <v>4718</v>
      </c>
      <c r="O190" t="s">
        <v>4753</v>
      </c>
      <c r="P190" t="s">
        <v>4753</v>
      </c>
      <c r="Q190" t="s">
        <v>4715</v>
      </c>
      <c r="V190" t="s">
        <v>4716</v>
      </c>
    </row>
    <row r="191" spans="1:22">
      <c r="A191" t="s">
        <v>4708</v>
      </c>
      <c r="B191" t="s">
        <v>4708</v>
      </c>
      <c r="C191" t="s">
        <v>5130</v>
      </c>
      <c r="D191"/>
      <c r="E191" s="255" t="s">
        <v>5131</v>
      </c>
      <c r="F191" s="255">
        <v>44711.508546608798</v>
      </c>
      <c r="G191" s="255"/>
      <c r="H191" s="255"/>
      <c r="I191" s="256">
        <v>0.75</v>
      </c>
      <c r="J191" s="257">
        <v>9464</v>
      </c>
      <c r="K191" t="s">
        <v>4711</v>
      </c>
      <c r="L191">
        <v>0</v>
      </c>
      <c r="M191">
        <v>0</v>
      </c>
      <c r="N191" t="s">
        <v>4712</v>
      </c>
      <c r="O191" t="s">
        <v>4713</v>
      </c>
      <c r="P191" t="s">
        <v>5132</v>
      </c>
      <c r="Q191" t="s">
        <v>4715</v>
      </c>
      <c r="V191" t="s">
        <v>4716</v>
      </c>
    </row>
    <row r="192" spans="1:22">
      <c r="A192" t="s">
        <v>4708</v>
      </c>
      <c r="B192" t="s">
        <v>4708</v>
      </c>
      <c r="C192" t="s">
        <v>5133</v>
      </c>
      <c r="D192"/>
      <c r="E192" s="255" t="s">
        <v>5042</v>
      </c>
      <c r="F192" s="255">
        <v>44694.654851041669</v>
      </c>
      <c r="G192" s="255"/>
      <c r="H192" s="255"/>
      <c r="I192" s="256">
        <v>0.75</v>
      </c>
      <c r="J192" s="257">
        <v>10002</v>
      </c>
      <c r="K192" t="s">
        <v>4711</v>
      </c>
      <c r="L192">
        <v>0</v>
      </c>
      <c r="M192">
        <v>0</v>
      </c>
      <c r="N192" t="s">
        <v>4718</v>
      </c>
      <c r="O192" t="s">
        <v>4713</v>
      </c>
      <c r="P192" t="s">
        <v>5134</v>
      </c>
      <c r="Q192" t="s">
        <v>4728</v>
      </c>
      <c r="V192" t="s">
        <v>4716</v>
      </c>
    </row>
    <row r="193" spans="1:22">
      <c r="A193" t="s">
        <v>4708</v>
      </c>
      <c r="B193" t="s">
        <v>4708</v>
      </c>
      <c r="C193" t="s">
        <v>5135</v>
      </c>
      <c r="D193"/>
      <c r="E193" s="255" t="s">
        <v>5136</v>
      </c>
      <c r="F193" s="255">
        <v>44697.456819525461</v>
      </c>
      <c r="G193" s="255"/>
      <c r="H193" s="255"/>
      <c r="I193" s="256">
        <v>0.75</v>
      </c>
      <c r="J193" s="257">
        <v>9286</v>
      </c>
      <c r="K193" t="s">
        <v>4711</v>
      </c>
      <c r="L193">
        <v>0</v>
      </c>
      <c r="M193">
        <v>0</v>
      </c>
      <c r="N193" t="s">
        <v>4731</v>
      </c>
      <c r="O193" t="s">
        <v>4713</v>
      </c>
      <c r="P193" t="s">
        <v>5137</v>
      </c>
      <c r="Q193" t="s">
        <v>4715</v>
      </c>
      <c r="V193" t="s">
        <v>4716</v>
      </c>
    </row>
    <row r="194" spans="1:22">
      <c r="A194" t="s">
        <v>4708</v>
      </c>
      <c r="B194" t="s">
        <v>4708</v>
      </c>
      <c r="C194" t="s">
        <v>2853</v>
      </c>
      <c r="D194"/>
      <c r="E194" s="255" t="s">
        <v>5138</v>
      </c>
      <c r="F194" s="255">
        <v>44694.316230636578</v>
      </c>
      <c r="G194" s="255"/>
      <c r="H194" s="255"/>
      <c r="I194" s="256">
        <v>0.75</v>
      </c>
      <c r="J194" s="257">
        <v>9350</v>
      </c>
      <c r="K194" t="s">
        <v>4711</v>
      </c>
      <c r="L194">
        <v>0</v>
      </c>
      <c r="M194">
        <v>0</v>
      </c>
      <c r="N194" t="s">
        <v>4731</v>
      </c>
      <c r="O194" t="s">
        <v>4713</v>
      </c>
      <c r="P194" t="s">
        <v>5139</v>
      </c>
      <c r="Q194" t="s">
        <v>4728</v>
      </c>
      <c r="V194" t="s">
        <v>4716</v>
      </c>
    </row>
    <row r="195" spans="1:22">
      <c r="A195" t="s">
        <v>4708</v>
      </c>
      <c r="B195" t="s">
        <v>4708</v>
      </c>
      <c r="C195" t="s">
        <v>5140</v>
      </c>
      <c r="D195"/>
      <c r="E195" s="255" t="s">
        <v>4756</v>
      </c>
      <c r="F195" s="255">
        <v>44706.362074421297</v>
      </c>
      <c r="G195" s="255"/>
      <c r="H195" s="255"/>
      <c r="I195" s="256">
        <v>0.75</v>
      </c>
      <c r="J195" s="257">
        <v>19675</v>
      </c>
      <c r="K195" t="s">
        <v>4711</v>
      </c>
      <c r="L195">
        <v>0</v>
      </c>
      <c r="M195">
        <v>0</v>
      </c>
      <c r="N195" t="s">
        <v>4712</v>
      </c>
      <c r="O195" t="s">
        <v>4713</v>
      </c>
      <c r="P195" t="s">
        <v>5141</v>
      </c>
      <c r="Q195" t="s">
        <v>4715</v>
      </c>
      <c r="V195" t="s">
        <v>4716</v>
      </c>
    </row>
    <row r="196" spans="1:22">
      <c r="A196" t="s">
        <v>4708</v>
      </c>
      <c r="B196" t="s">
        <v>4708</v>
      </c>
      <c r="C196" t="s">
        <v>5142</v>
      </c>
      <c r="D196"/>
      <c r="E196" s="255" t="s">
        <v>4868</v>
      </c>
      <c r="F196" s="255">
        <v>44699.652373530094</v>
      </c>
      <c r="G196" s="255"/>
      <c r="H196" s="255"/>
      <c r="I196" s="256">
        <v>0.75</v>
      </c>
      <c r="J196" s="257">
        <v>6883</v>
      </c>
      <c r="K196" t="s">
        <v>4711</v>
      </c>
      <c r="L196">
        <v>0</v>
      </c>
      <c r="M196">
        <v>0</v>
      </c>
      <c r="N196" t="s">
        <v>4718</v>
      </c>
      <c r="O196" t="s">
        <v>4713</v>
      </c>
      <c r="P196" t="s">
        <v>5143</v>
      </c>
      <c r="Q196" t="s">
        <v>4715</v>
      </c>
      <c r="V196" t="s">
        <v>4716</v>
      </c>
    </row>
    <row r="197" spans="1:22">
      <c r="A197" t="s">
        <v>4708</v>
      </c>
      <c r="B197" t="s">
        <v>4708</v>
      </c>
      <c r="C197" t="s">
        <v>5144</v>
      </c>
      <c r="D197"/>
      <c r="E197" s="255" t="s">
        <v>4791</v>
      </c>
      <c r="F197" s="255">
        <v>44683.58309753472</v>
      </c>
      <c r="G197" s="255"/>
      <c r="H197" s="255"/>
      <c r="I197" s="256">
        <v>0.75</v>
      </c>
      <c r="J197" s="257">
        <v>10361</v>
      </c>
      <c r="K197" t="s">
        <v>4711</v>
      </c>
      <c r="L197">
        <v>0</v>
      </c>
      <c r="M197">
        <v>0</v>
      </c>
      <c r="N197" t="s">
        <v>4722</v>
      </c>
      <c r="O197" t="s">
        <v>4713</v>
      </c>
      <c r="P197" t="s">
        <v>5145</v>
      </c>
      <c r="Q197" t="s">
        <v>4715</v>
      </c>
      <c r="V197" t="s">
        <v>4716</v>
      </c>
    </row>
    <row r="198" spans="1:22">
      <c r="A198" t="s">
        <v>4708</v>
      </c>
      <c r="B198" t="s">
        <v>4708</v>
      </c>
      <c r="C198" t="s">
        <v>5146</v>
      </c>
      <c r="D198"/>
      <c r="E198" s="255" t="s">
        <v>5119</v>
      </c>
      <c r="F198" s="255">
        <v>44664.531988969909</v>
      </c>
      <c r="G198" s="255"/>
      <c r="H198" s="255"/>
      <c r="I198" s="256">
        <v>0.83333333333333337</v>
      </c>
      <c r="J198" s="257">
        <v>4379</v>
      </c>
      <c r="K198" t="s">
        <v>4711</v>
      </c>
      <c r="L198">
        <v>0</v>
      </c>
      <c r="M198">
        <v>0</v>
      </c>
      <c r="N198" t="s">
        <v>4722</v>
      </c>
      <c r="O198" t="s">
        <v>4726</v>
      </c>
      <c r="P198" t="s">
        <v>5147</v>
      </c>
      <c r="Q198" t="s">
        <v>4728</v>
      </c>
      <c r="V198" t="s">
        <v>4716</v>
      </c>
    </row>
    <row r="199" spans="1:22">
      <c r="A199" t="s">
        <v>4708</v>
      </c>
      <c r="B199" t="s">
        <v>4708</v>
      </c>
      <c r="C199" t="s">
        <v>345</v>
      </c>
      <c r="D199"/>
      <c r="E199" s="255" t="s">
        <v>4866</v>
      </c>
      <c r="F199" s="255">
        <v>44671.342414814811</v>
      </c>
      <c r="G199" s="255"/>
      <c r="H199" s="255"/>
      <c r="I199" s="256">
        <v>0.83333333333333337</v>
      </c>
      <c r="J199" s="257">
        <v>50140</v>
      </c>
      <c r="K199" t="s">
        <v>4711</v>
      </c>
      <c r="L199">
        <v>0</v>
      </c>
      <c r="M199">
        <v>0</v>
      </c>
      <c r="N199" t="s">
        <v>4718</v>
      </c>
      <c r="O199" t="s">
        <v>4713</v>
      </c>
      <c r="P199" t="s">
        <v>5148</v>
      </c>
      <c r="Q199" t="s">
        <v>4715</v>
      </c>
      <c r="V199" t="s">
        <v>4716</v>
      </c>
    </row>
    <row r="200" spans="1:22">
      <c r="A200" t="s">
        <v>4708</v>
      </c>
      <c r="B200" t="s">
        <v>4708</v>
      </c>
      <c r="C200" t="s">
        <v>5149</v>
      </c>
      <c r="D200"/>
      <c r="E200" s="255" t="s">
        <v>4853</v>
      </c>
      <c r="F200" s="255">
        <v>44680.407256365739</v>
      </c>
      <c r="G200" s="255"/>
      <c r="H200" s="255"/>
      <c r="I200" s="256">
        <v>0.83333333333333337</v>
      </c>
      <c r="J200" s="257">
        <v>6566</v>
      </c>
      <c r="K200" t="s">
        <v>4711</v>
      </c>
      <c r="L200">
        <v>0</v>
      </c>
      <c r="M200">
        <v>0</v>
      </c>
      <c r="N200" t="s">
        <v>4718</v>
      </c>
      <c r="O200" t="s">
        <v>4713</v>
      </c>
      <c r="P200" t="s">
        <v>5150</v>
      </c>
      <c r="Q200" t="s">
        <v>4715</v>
      </c>
      <c r="V200" t="s">
        <v>4716</v>
      </c>
    </row>
    <row r="201" spans="1:22">
      <c r="A201" t="s">
        <v>4708</v>
      </c>
      <c r="B201" t="s">
        <v>4708</v>
      </c>
      <c r="C201" t="s">
        <v>5151</v>
      </c>
      <c r="D201"/>
      <c r="E201" s="255" t="s">
        <v>4743</v>
      </c>
      <c r="F201" s="255">
        <v>44673.581103391203</v>
      </c>
      <c r="G201" s="255"/>
      <c r="H201" s="255"/>
      <c r="I201" s="256">
        <v>0.83333333333333337</v>
      </c>
      <c r="J201" s="257">
        <v>39083</v>
      </c>
      <c r="K201" t="s">
        <v>4711</v>
      </c>
      <c r="L201">
        <v>0</v>
      </c>
      <c r="M201">
        <v>0</v>
      </c>
      <c r="N201" t="s">
        <v>4718</v>
      </c>
      <c r="O201" t="s">
        <v>4713</v>
      </c>
      <c r="P201" t="s">
        <v>5152</v>
      </c>
      <c r="Q201" t="s">
        <v>4728</v>
      </c>
      <c r="V201" t="s">
        <v>4716</v>
      </c>
    </row>
    <row r="202" spans="1:22">
      <c r="A202" t="s">
        <v>4708</v>
      </c>
      <c r="B202" t="s">
        <v>4708</v>
      </c>
      <c r="C202" t="s">
        <v>5153</v>
      </c>
      <c r="D202"/>
      <c r="E202" s="255" t="s">
        <v>5154</v>
      </c>
      <c r="F202" s="255">
        <v>44677.611936539353</v>
      </c>
      <c r="G202" s="255"/>
      <c r="H202" s="255"/>
      <c r="I202" s="256">
        <v>0.83333333333333337</v>
      </c>
      <c r="J202" s="257">
        <v>9642</v>
      </c>
      <c r="K202" t="s">
        <v>4711</v>
      </c>
      <c r="L202">
        <v>0</v>
      </c>
      <c r="M202">
        <v>0</v>
      </c>
      <c r="N202" t="s">
        <v>4731</v>
      </c>
      <c r="O202" t="s">
        <v>4713</v>
      </c>
      <c r="P202" t="s">
        <v>5155</v>
      </c>
      <c r="Q202" t="s">
        <v>4728</v>
      </c>
      <c r="V202" t="s">
        <v>4716</v>
      </c>
    </row>
    <row r="203" spans="1:22">
      <c r="A203" t="s">
        <v>4708</v>
      </c>
      <c r="B203" t="s">
        <v>4708</v>
      </c>
      <c r="C203" t="s">
        <v>5156</v>
      </c>
      <c r="D203"/>
      <c r="E203" s="255" t="s">
        <v>5157</v>
      </c>
      <c r="F203" s="255">
        <v>44671.406485914355</v>
      </c>
      <c r="G203" s="255"/>
      <c r="H203" s="255"/>
      <c r="I203" s="256">
        <v>0.83333333333333337</v>
      </c>
      <c r="J203" s="257">
        <v>23146</v>
      </c>
      <c r="K203" t="s">
        <v>4711</v>
      </c>
      <c r="L203">
        <v>0</v>
      </c>
      <c r="M203">
        <v>0</v>
      </c>
      <c r="N203" t="s">
        <v>4718</v>
      </c>
      <c r="O203" t="s">
        <v>4713</v>
      </c>
      <c r="P203" t="s">
        <v>5158</v>
      </c>
      <c r="Q203" t="s">
        <v>4715</v>
      </c>
      <c r="V203" t="s">
        <v>4716</v>
      </c>
    </row>
    <row r="204" spans="1:22">
      <c r="A204" t="s">
        <v>4708</v>
      </c>
      <c r="B204" t="s">
        <v>4708</v>
      </c>
      <c r="C204" t="s">
        <v>5159</v>
      </c>
      <c r="D204"/>
      <c r="E204" s="255" t="s">
        <v>5160</v>
      </c>
      <c r="F204" s="255">
        <v>44664.427262037039</v>
      </c>
      <c r="G204" s="255"/>
      <c r="H204" s="255"/>
      <c r="I204" s="256">
        <v>0.83333333333333337</v>
      </c>
      <c r="J204" s="257">
        <v>8350</v>
      </c>
      <c r="K204" t="s">
        <v>4711</v>
      </c>
      <c r="L204">
        <v>0</v>
      </c>
      <c r="M204">
        <v>0</v>
      </c>
      <c r="N204" t="s">
        <v>4718</v>
      </c>
      <c r="O204" t="s">
        <v>4713</v>
      </c>
      <c r="P204" t="s">
        <v>5161</v>
      </c>
      <c r="Q204" t="s">
        <v>4715</v>
      </c>
      <c r="V204" t="s">
        <v>4716</v>
      </c>
    </row>
    <row r="205" spans="1:22">
      <c r="A205" t="s">
        <v>4708</v>
      </c>
      <c r="B205" t="s">
        <v>4708</v>
      </c>
      <c r="C205" t="s">
        <v>5162</v>
      </c>
      <c r="D205"/>
      <c r="E205" s="255" t="s">
        <v>4802</v>
      </c>
      <c r="F205" s="255">
        <v>44681.567083449074</v>
      </c>
      <c r="G205" s="255"/>
      <c r="H205" s="255"/>
      <c r="I205" s="256">
        <v>0.83333333333333337</v>
      </c>
      <c r="J205" s="257">
        <v>20658</v>
      </c>
      <c r="K205" t="s">
        <v>4752</v>
      </c>
      <c r="L205">
        <v>0</v>
      </c>
      <c r="M205">
        <v>0</v>
      </c>
      <c r="N205" t="s">
        <v>4712</v>
      </c>
      <c r="O205" t="s">
        <v>4713</v>
      </c>
      <c r="P205" t="s">
        <v>5163</v>
      </c>
      <c r="Q205" t="s">
        <v>4715</v>
      </c>
      <c r="V205" t="s">
        <v>4716</v>
      </c>
    </row>
    <row r="206" spans="1:22">
      <c r="A206" t="s">
        <v>4708</v>
      </c>
      <c r="B206" t="s">
        <v>4708</v>
      </c>
      <c r="C206" t="s">
        <v>5164</v>
      </c>
      <c r="D206"/>
      <c r="E206" s="255" t="s">
        <v>5165</v>
      </c>
      <c r="F206" s="255">
        <v>44663.551473726853</v>
      </c>
      <c r="G206" s="255"/>
      <c r="H206" s="255"/>
      <c r="I206" s="256">
        <v>0.83333333333333337</v>
      </c>
      <c r="J206" s="257">
        <v>6253</v>
      </c>
      <c r="K206" t="s">
        <v>4711</v>
      </c>
      <c r="L206">
        <v>0</v>
      </c>
      <c r="M206">
        <v>0</v>
      </c>
      <c r="N206" t="s">
        <v>4712</v>
      </c>
      <c r="O206" t="s">
        <v>4713</v>
      </c>
      <c r="P206" t="s">
        <v>5166</v>
      </c>
      <c r="Q206" t="s">
        <v>4715</v>
      </c>
      <c r="V206" t="s">
        <v>4716</v>
      </c>
    </row>
    <row r="207" spans="1:22">
      <c r="A207" t="s">
        <v>4708</v>
      </c>
      <c r="B207" t="s">
        <v>4708</v>
      </c>
      <c r="C207" t="s">
        <v>5167</v>
      </c>
      <c r="D207"/>
      <c r="E207" s="255" t="s">
        <v>5168</v>
      </c>
      <c r="F207" s="255">
        <v>44673.393447025461</v>
      </c>
      <c r="G207" s="255"/>
      <c r="H207" s="255"/>
      <c r="I207" s="256">
        <v>0.83333333333333337</v>
      </c>
      <c r="J207" s="257">
        <v>977040</v>
      </c>
      <c r="K207" t="s">
        <v>4711</v>
      </c>
      <c r="L207">
        <v>0</v>
      </c>
      <c r="M207">
        <v>0</v>
      </c>
      <c r="N207" t="s">
        <v>4712</v>
      </c>
      <c r="O207" t="s">
        <v>4713</v>
      </c>
      <c r="P207" t="s">
        <v>5169</v>
      </c>
      <c r="Q207" t="s">
        <v>4715</v>
      </c>
      <c r="V207" t="s">
        <v>4716</v>
      </c>
    </row>
    <row r="208" spans="1:22">
      <c r="A208" t="s">
        <v>4708</v>
      </c>
      <c r="B208" t="s">
        <v>4708</v>
      </c>
      <c r="C208" t="s">
        <v>5170</v>
      </c>
      <c r="D208"/>
      <c r="E208" s="255" t="s">
        <v>5171</v>
      </c>
      <c r="F208" s="255">
        <v>44658.355492164352</v>
      </c>
      <c r="G208" s="255"/>
      <c r="H208" s="255"/>
      <c r="I208" s="256">
        <v>0.83333333333333337</v>
      </c>
      <c r="J208" s="257">
        <v>4168</v>
      </c>
      <c r="K208" t="s">
        <v>4711</v>
      </c>
      <c r="L208">
        <v>0</v>
      </c>
      <c r="M208">
        <v>0</v>
      </c>
      <c r="N208" t="s">
        <v>4712</v>
      </c>
      <c r="O208" t="s">
        <v>4713</v>
      </c>
      <c r="P208" t="s">
        <v>5172</v>
      </c>
      <c r="Q208" t="s">
        <v>4728</v>
      </c>
      <c r="V208" t="s">
        <v>4716</v>
      </c>
    </row>
    <row r="209" spans="1:22">
      <c r="A209" t="s">
        <v>4708</v>
      </c>
      <c r="B209" t="s">
        <v>4708</v>
      </c>
      <c r="C209" t="s">
        <v>5173</v>
      </c>
      <c r="D209"/>
      <c r="E209" s="255" t="s">
        <v>5027</v>
      </c>
      <c r="F209" s="255">
        <v>44678.717189502313</v>
      </c>
      <c r="G209" s="255"/>
      <c r="H209" s="255"/>
      <c r="I209" s="256">
        <v>0.83333333333333337</v>
      </c>
      <c r="J209" s="257">
        <v>11116</v>
      </c>
      <c r="K209" t="s">
        <v>4711</v>
      </c>
      <c r="L209">
        <v>0</v>
      </c>
      <c r="M209">
        <v>0</v>
      </c>
      <c r="N209" t="s">
        <v>4712</v>
      </c>
      <c r="O209" t="s">
        <v>4713</v>
      </c>
      <c r="P209" t="s">
        <v>5174</v>
      </c>
      <c r="Q209" t="s">
        <v>4728</v>
      </c>
      <c r="V209" t="s">
        <v>4716</v>
      </c>
    </row>
    <row r="210" spans="1:22">
      <c r="A210" t="s">
        <v>4708</v>
      </c>
      <c r="B210" t="s">
        <v>4708</v>
      </c>
      <c r="C210" t="s">
        <v>5175</v>
      </c>
      <c r="D210"/>
      <c r="E210" s="255" t="s">
        <v>4743</v>
      </c>
      <c r="F210" s="255">
        <v>44676.661443634257</v>
      </c>
      <c r="G210" s="255"/>
      <c r="H210" s="255"/>
      <c r="I210" s="256">
        <v>0.83333333333333337</v>
      </c>
      <c r="J210" s="257">
        <v>21520</v>
      </c>
      <c r="K210" t="s">
        <v>4711</v>
      </c>
      <c r="L210">
        <v>0</v>
      </c>
      <c r="M210">
        <v>0</v>
      </c>
      <c r="N210" t="s">
        <v>4718</v>
      </c>
      <c r="O210" t="s">
        <v>4713</v>
      </c>
      <c r="P210" t="s">
        <v>5176</v>
      </c>
      <c r="Q210" t="s">
        <v>4715</v>
      </c>
      <c r="V210" t="s">
        <v>4716</v>
      </c>
    </row>
    <row r="211" spans="1:22">
      <c r="A211" t="s">
        <v>4708</v>
      </c>
      <c r="B211" t="s">
        <v>4708</v>
      </c>
      <c r="C211" t="s">
        <v>5177</v>
      </c>
      <c r="D211"/>
      <c r="E211" s="255" t="s">
        <v>5178</v>
      </c>
      <c r="F211" s="255">
        <v>44655.322940821759</v>
      </c>
      <c r="G211" s="255"/>
      <c r="H211" s="255"/>
      <c r="I211" s="256">
        <v>0.83333333333333337</v>
      </c>
      <c r="J211" s="257">
        <v>2380</v>
      </c>
      <c r="K211" t="s">
        <v>4711</v>
      </c>
      <c r="L211">
        <v>0</v>
      </c>
      <c r="M211">
        <v>0</v>
      </c>
      <c r="N211" t="s">
        <v>4718</v>
      </c>
      <c r="O211" t="s">
        <v>4713</v>
      </c>
      <c r="P211" t="s">
        <v>5179</v>
      </c>
      <c r="Q211" t="s">
        <v>4728</v>
      </c>
      <c r="V211" t="s">
        <v>4716</v>
      </c>
    </row>
    <row r="212" spans="1:22">
      <c r="A212" t="s">
        <v>4708</v>
      </c>
      <c r="B212" t="s">
        <v>4708</v>
      </c>
      <c r="C212" t="s">
        <v>5180</v>
      </c>
      <c r="D212"/>
      <c r="E212" s="255" t="s">
        <v>5079</v>
      </c>
      <c r="F212" s="255">
        <v>44673.562776469909</v>
      </c>
      <c r="G212" s="255"/>
      <c r="H212" s="255"/>
      <c r="I212" s="256">
        <v>0.83333333333333337</v>
      </c>
      <c r="J212" s="257">
        <v>5683</v>
      </c>
      <c r="K212" t="s">
        <v>4711</v>
      </c>
      <c r="L212">
        <v>0</v>
      </c>
      <c r="M212">
        <v>0</v>
      </c>
      <c r="N212" t="s">
        <v>4731</v>
      </c>
      <c r="O212" t="s">
        <v>4713</v>
      </c>
      <c r="P212" t="s">
        <v>5181</v>
      </c>
      <c r="Q212" t="s">
        <v>4715</v>
      </c>
      <c r="V212" t="s">
        <v>4716</v>
      </c>
    </row>
    <row r="213" spans="1:22">
      <c r="A213" t="s">
        <v>4708</v>
      </c>
      <c r="B213" t="s">
        <v>4708</v>
      </c>
      <c r="C213" t="s">
        <v>5182</v>
      </c>
      <c r="D213"/>
      <c r="E213" s="255" t="s">
        <v>5054</v>
      </c>
      <c r="F213" s="255">
        <v>44673.501432094905</v>
      </c>
      <c r="G213" s="255"/>
      <c r="H213" s="255"/>
      <c r="I213" s="256">
        <v>0.83333333333333337</v>
      </c>
      <c r="J213" s="257">
        <v>10216</v>
      </c>
      <c r="K213" t="s">
        <v>4711</v>
      </c>
      <c r="L213">
        <v>0</v>
      </c>
      <c r="M213">
        <v>0</v>
      </c>
      <c r="N213" t="s">
        <v>4722</v>
      </c>
      <c r="O213" t="s">
        <v>4726</v>
      </c>
      <c r="P213" t="s">
        <v>5183</v>
      </c>
      <c r="Q213" t="s">
        <v>4715</v>
      </c>
      <c r="V213" t="s">
        <v>4716</v>
      </c>
    </row>
    <row r="214" spans="1:22">
      <c r="A214" t="s">
        <v>4708</v>
      </c>
      <c r="B214" t="s">
        <v>4708</v>
      </c>
      <c r="C214" t="s">
        <v>5184</v>
      </c>
      <c r="D214"/>
      <c r="E214" s="255" t="s">
        <v>4881</v>
      </c>
      <c r="F214" s="255">
        <v>44680.711342129631</v>
      </c>
      <c r="G214" s="255"/>
      <c r="H214" s="255"/>
      <c r="I214" s="256">
        <v>0.83333333333333337</v>
      </c>
      <c r="J214" s="257">
        <v>21412</v>
      </c>
      <c r="K214" t="s">
        <v>4752</v>
      </c>
      <c r="L214">
        <v>1</v>
      </c>
      <c r="M214">
        <v>556.41999999999996</v>
      </c>
      <c r="N214" t="s">
        <v>4722</v>
      </c>
      <c r="O214" t="s">
        <v>4713</v>
      </c>
      <c r="P214" t="s">
        <v>5185</v>
      </c>
      <c r="Q214" t="s">
        <v>4728</v>
      </c>
      <c r="V214" t="s">
        <v>4716</v>
      </c>
    </row>
    <row r="215" spans="1:22">
      <c r="A215" t="s">
        <v>4708</v>
      </c>
      <c r="B215" t="s">
        <v>4708</v>
      </c>
      <c r="C215" t="s">
        <v>5186</v>
      </c>
      <c r="D215"/>
      <c r="E215" s="255" t="s">
        <v>5187</v>
      </c>
      <c r="F215" s="255">
        <v>44655.582805405094</v>
      </c>
      <c r="G215" s="255"/>
      <c r="H215" s="255"/>
      <c r="I215" s="256">
        <v>0.83333333333333337</v>
      </c>
      <c r="J215" s="257">
        <v>1957</v>
      </c>
      <c r="K215" t="s">
        <v>4711</v>
      </c>
      <c r="L215">
        <v>0</v>
      </c>
      <c r="M215">
        <v>0</v>
      </c>
      <c r="N215" t="s">
        <v>4718</v>
      </c>
      <c r="O215" t="s">
        <v>4726</v>
      </c>
      <c r="P215" t="s">
        <v>5188</v>
      </c>
      <c r="Q215" t="s">
        <v>4715</v>
      </c>
      <c r="V215" t="s">
        <v>4716</v>
      </c>
    </row>
    <row r="216" spans="1:22">
      <c r="A216" t="s">
        <v>4708</v>
      </c>
      <c r="B216" t="s">
        <v>4708</v>
      </c>
      <c r="C216" t="s">
        <v>5189</v>
      </c>
      <c r="D216"/>
      <c r="E216" s="255" t="s">
        <v>4965</v>
      </c>
      <c r="F216" s="255">
        <v>44673.568290277777</v>
      </c>
      <c r="G216" s="255"/>
      <c r="H216" s="255"/>
      <c r="I216" s="256">
        <v>0.83333333333333337</v>
      </c>
      <c r="J216" s="257">
        <v>50134</v>
      </c>
      <c r="K216" t="s">
        <v>4711</v>
      </c>
      <c r="L216">
        <v>0</v>
      </c>
      <c r="M216">
        <v>0</v>
      </c>
      <c r="N216" t="s">
        <v>4718</v>
      </c>
      <c r="O216" t="s">
        <v>4713</v>
      </c>
      <c r="P216" t="s">
        <v>5190</v>
      </c>
      <c r="Q216" t="s">
        <v>4715</v>
      </c>
      <c r="V216" t="s">
        <v>4716</v>
      </c>
    </row>
    <row r="217" spans="1:22">
      <c r="A217" t="s">
        <v>4708</v>
      </c>
      <c r="B217" t="s">
        <v>4708</v>
      </c>
      <c r="C217" t="s">
        <v>5191</v>
      </c>
      <c r="D217"/>
      <c r="E217" s="255" t="s">
        <v>4955</v>
      </c>
      <c r="F217" s="255">
        <v>44676.651768518517</v>
      </c>
      <c r="G217" s="255"/>
      <c r="H217" s="255"/>
      <c r="I217" s="256">
        <v>0.83333333333333337</v>
      </c>
      <c r="J217" s="257">
        <v>18194</v>
      </c>
      <c r="K217" t="s">
        <v>4711</v>
      </c>
      <c r="L217">
        <v>0</v>
      </c>
      <c r="M217">
        <v>0</v>
      </c>
      <c r="N217" t="s">
        <v>4731</v>
      </c>
      <c r="O217" t="s">
        <v>4713</v>
      </c>
      <c r="P217" t="s">
        <v>5192</v>
      </c>
      <c r="Q217" t="s">
        <v>4715</v>
      </c>
      <c r="V217" t="s">
        <v>4716</v>
      </c>
    </row>
    <row r="218" spans="1:22">
      <c r="A218" t="s">
        <v>4708</v>
      </c>
      <c r="B218" t="s">
        <v>4708</v>
      </c>
      <c r="C218" t="s">
        <v>5193</v>
      </c>
      <c r="D218"/>
      <c r="E218" s="255" t="s">
        <v>5042</v>
      </c>
      <c r="F218" s="255">
        <v>44681.308662650466</v>
      </c>
      <c r="G218" s="255"/>
      <c r="H218" s="255"/>
      <c r="I218" s="256">
        <v>0.83333333333333337</v>
      </c>
      <c r="J218" s="257">
        <v>4598</v>
      </c>
      <c r="K218" t="s">
        <v>4711</v>
      </c>
      <c r="L218">
        <v>0</v>
      </c>
      <c r="M218">
        <v>0</v>
      </c>
      <c r="N218" t="s">
        <v>4722</v>
      </c>
      <c r="O218" t="s">
        <v>4713</v>
      </c>
      <c r="P218" t="s">
        <v>5194</v>
      </c>
      <c r="Q218" t="s">
        <v>4715</v>
      </c>
      <c r="V218" t="s">
        <v>4716</v>
      </c>
    </row>
    <row r="219" spans="1:22">
      <c r="A219" t="s">
        <v>4708</v>
      </c>
      <c r="B219" t="s">
        <v>4708</v>
      </c>
      <c r="C219" t="s">
        <v>5195</v>
      </c>
      <c r="D219"/>
      <c r="E219" s="255" t="s">
        <v>5196</v>
      </c>
      <c r="F219" s="255">
        <v>44664.692288923608</v>
      </c>
      <c r="G219" s="255"/>
      <c r="H219" s="255"/>
      <c r="I219" s="256">
        <v>0.83333333333333337</v>
      </c>
      <c r="J219" s="257">
        <v>9708</v>
      </c>
      <c r="K219" t="s">
        <v>4752</v>
      </c>
      <c r="L219">
        <v>0</v>
      </c>
      <c r="M219">
        <v>0</v>
      </c>
      <c r="N219" t="s">
        <v>4769</v>
      </c>
      <c r="O219" t="s">
        <v>5197</v>
      </c>
      <c r="P219" t="s">
        <v>5198</v>
      </c>
      <c r="Q219" t="s">
        <v>4715</v>
      </c>
      <c r="V219" t="s">
        <v>4716</v>
      </c>
    </row>
    <row r="220" spans="1:22">
      <c r="A220" t="s">
        <v>4708</v>
      </c>
      <c r="B220" t="s">
        <v>4708</v>
      </c>
      <c r="C220" t="s">
        <v>5199</v>
      </c>
      <c r="D220"/>
      <c r="E220" s="255" t="s">
        <v>5200</v>
      </c>
      <c r="F220" s="255">
        <v>44677.49886890046</v>
      </c>
      <c r="G220" s="255"/>
      <c r="H220" s="255"/>
      <c r="I220" s="256">
        <v>0.83333333333333337</v>
      </c>
      <c r="J220" s="257">
        <v>39674</v>
      </c>
      <c r="K220" t="s">
        <v>4752</v>
      </c>
      <c r="L220">
        <v>0</v>
      </c>
      <c r="M220">
        <v>0</v>
      </c>
      <c r="N220" t="s">
        <v>4718</v>
      </c>
      <c r="O220" t="s">
        <v>4713</v>
      </c>
      <c r="P220" t="s">
        <v>5201</v>
      </c>
      <c r="Q220" t="s">
        <v>4715</v>
      </c>
      <c r="V220" t="s">
        <v>4716</v>
      </c>
    </row>
    <row r="221" spans="1:22">
      <c r="A221" t="s">
        <v>4708</v>
      </c>
      <c r="B221" t="s">
        <v>4708</v>
      </c>
      <c r="C221" t="s">
        <v>5202</v>
      </c>
      <c r="D221"/>
      <c r="E221" s="255" t="s">
        <v>5168</v>
      </c>
      <c r="F221" s="255">
        <v>44673.373419363423</v>
      </c>
      <c r="G221" s="255"/>
      <c r="H221" s="255"/>
      <c r="I221" s="256">
        <v>0.83333333333333337</v>
      </c>
      <c r="J221" s="257">
        <v>5044</v>
      </c>
      <c r="K221" t="s">
        <v>4711</v>
      </c>
      <c r="L221">
        <v>0</v>
      </c>
      <c r="M221">
        <v>0</v>
      </c>
      <c r="N221" t="s">
        <v>4712</v>
      </c>
      <c r="O221" t="s">
        <v>4713</v>
      </c>
      <c r="P221" t="s">
        <v>5203</v>
      </c>
      <c r="Q221" t="s">
        <v>4728</v>
      </c>
      <c r="V221" t="s">
        <v>4716</v>
      </c>
    </row>
    <row r="222" spans="1:22">
      <c r="A222" t="s">
        <v>4708</v>
      </c>
      <c r="B222" t="s">
        <v>4708</v>
      </c>
      <c r="C222" t="s">
        <v>5204</v>
      </c>
      <c r="D222"/>
      <c r="E222" s="255" t="s">
        <v>5178</v>
      </c>
      <c r="F222" s="255">
        <v>44665.329523692133</v>
      </c>
      <c r="G222" s="255"/>
      <c r="H222" s="255"/>
      <c r="I222" s="256">
        <v>0.83333333333333337</v>
      </c>
      <c r="J222" s="257">
        <v>9854</v>
      </c>
      <c r="K222" t="s">
        <v>4711</v>
      </c>
      <c r="L222">
        <v>0</v>
      </c>
      <c r="M222">
        <v>0</v>
      </c>
      <c r="N222" t="s">
        <v>4712</v>
      </c>
      <c r="O222" t="s">
        <v>4713</v>
      </c>
      <c r="P222" t="s">
        <v>5205</v>
      </c>
      <c r="Q222" t="s">
        <v>4728</v>
      </c>
      <c r="V222" t="s">
        <v>4716</v>
      </c>
    </row>
    <row r="223" spans="1:22">
      <c r="A223" t="s">
        <v>4708</v>
      </c>
      <c r="B223" t="s">
        <v>4708</v>
      </c>
      <c r="C223" t="s">
        <v>5206</v>
      </c>
      <c r="D223"/>
      <c r="E223" s="255" t="s">
        <v>4802</v>
      </c>
      <c r="F223" s="255">
        <v>44673.573892743058</v>
      </c>
      <c r="G223" s="255"/>
      <c r="H223" s="255"/>
      <c r="I223" s="256">
        <v>0.83333333333333337</v>
      </c>
      <c r="J223" s="257">
        <v>17143</v>
      </c>
      <c r="K223" t="s">
        <v>4711</v>
      </c>
      <c r="L223">
        <v>0</v>
      </c>
      <c r="M223">
        <v>0</v>
      </c>
      <c r="N223" t="s">
        <v>4718</v>
      </c>
      <c r="O223" t="s">
        <v>4713</v>
      </c>
      <c r="P223" t="s">
        <v>5207</v>
      </c>
      <c r="Q223" t="s">
        <v>4715</v>
      </c>
      <c r="V223" t="s">
        <v>4716</v>
      </c>
    </row>
    <row r="224" spans="1:22">
      <c r="A224" t="s">
        <v>4708</v>
      </c>
      <c r="B224" t="s">
        <v>4708</v>
      </c>
      <c r="C224" t="s">
        <v>5208</v>
      </c>
      <c r="D224"/>
      <c r="E224" s="255" t="s">
        <v>5171</v>
      </c>
      <c r="F224" s="255">
        <v>44663.517311145835</v>
      </c>
      <c r="G224" s="255"/>
      <c r="H224" s="255"/>
      <c r="I224" s="256">
        <v>0.83333333333333337</v>
      </c>
      <c r="J224" s="257">
        <v>8385</v>
      </c>
      <c r="K224" t="s">
        <v>4711</v>
      </c>
      <c r="L224">
        <v>0</v>
      </c>
      <c r="M224">
        <v>0</v>
      </c>
      <c r="N224" t="s">
        <v>4712</v>
      </c>
      <c r="O224" t="s">
        <v>4713</v>
      </c>
      <c r="P224" t="s">
        <v>5209</v>
      </c>
      <c r="Q224" t="s">
        <v>4715</v>
      </c>
      <c r="V224" t="s">
        <v>4716</v>
      </c>
    </row>
    <row r="225" spans="1:22">
      <c r="A225" t="s">
        <v>4708</v>
      </c>
      <c r="B225" t="s">
        <v>4708</v>
      </c>
      <c r="C225" t="s">
        <v>3168</v>
      </c>
      <c r="D225"/>
      <c r="E225" s="255" t="s">
        <v>4891</v>
      </c>
      <c r="F225" s="255">
        <v>44673.548244594909</v>
      </c>
      <c r="G225" s="255"/>
      <c r="H225" s="255"/>
      <c r="I225" s="256">
        <v>0.83333333333333337</v>
      </c>
      <c r="J225" s="257">
        <v>65513</v>
      </c>
      <c r="K225" t="s">
        <v>4752</v>
      </c>
      <c r="L225">
        <v>0</v>
      </c>
      <c r="M225">
        <v>0</v>
      </c>
      <c r="N225" t="s">
        <v>4718</v>
      </c>
      <c r="O225" t="s">
        <v>4713</v>
      </c>
      <c r="P225" t="s">
        <v>5210</v>
      </c>
      <c r="Q225" t="s">
        <v>4715</v>
      </c>
      <c r="V225" t="s">
        <v>4716</v>
      </c>
    </row>
    <row r="226" spans="1:22">
      <c r="A226" t="s">
        <v>4708</v>
      </c>
      <c r="B226" t="s">
        <v>4708</v>
      </c>
      <c r="C226" t="s">
        <v>5211</v>
      </c>
      <c r="D226"/>
      <c r="E226" s="255" t="s">
        <v>5212</v>
      </c>
      <c r="F226" s="255">
        <v>44663.679456979167</v>
      </c>
      <c r="G226" s="255"/>
      <c r="H226" s="255"/>
      <c r="I226" s="256">
        <v>0.83333333333333337</v>
      </c>
      <c r="J226" s="257">
        <v>10174</v>
      </c>
      <c r="K226" t="s">
        <v>4752</v>
      </c>
      <c r="L226">
        <v>0</v>
      </c>
      <c r="M226">
        <v>0</v>
      </c>
      <c r="N226" t="s">
        <v>4722</v>
      </c>
      <c r="O226" t="s">
        <v>5197</v>
      </c>
      <c r="P226" t="s">
        <v>5213</v>
      </c>
      <c r="Q226" t="s">
        <v>4728</v>
      </c>
      <c r="V226" t="s">
        <v>4716</v>
      </c>
    </row>
    <row r="227" spans="1:22">
      <c r="A227" t="s">
        <v>4708</v>
      </c>
      <c r="B227" t="s">
        <v>4708</v>
      </c>
      <c r="C227" t="s">
        <v>5214</v>
      </c>
      <c r="D227"/>
      <c r="E227" s="255" t="s">
        <v>5215</v>
      </c>
      <c r="F227" s="255">
        <v>44678.353687152776</v>
      </c>
      <c r="G227" s="255"/>
      <c r="H227" s="255"/>
      <c r="I227" s="256">
        <v>0.83333333333333337</v>
      </c>
      <c r="J227" s="257">
        <v>9036</v>
      </c>
      <c r="K227" t="s">
        <v>4711</v>
      </c>
      <c r="L227">
        <v>0</v>
      </c>
      <c r="M227">
        <v>0</v>
      </c>
      <c r="N227" t="s">
        <v>4769</v>
      </c>
      <c r="O227" t="s">
        <v>4726</v>
      </c>
      <c r="P227" t="s">
        <v>4994</v>
      </c>
      <c r="Q227" t="s">
        <v>4715</v>
      </c>
      <c r="V227" t="s">
        <v>4716</v>
      </c>
    </row>
    <row r="228" spans="1:22">
      <c r="A228" t="s">
        <v>4708</v>
      </c>
      <c r="B228" t="s">
        <v>4708</v>
      </c>
      <c r="C228" t="s">
        <v>5216</v>
      </c>
      <c r="D228"/>
      <c r="E228" s="255" t="s">
        <v>5217</v>
      </c>
      <c r="F228" s="255">
        <v>44680.711608761572</v>
      </c>
      <c r="G228" s="255"/>
      <c r="H228" s="255"/>
      <c r="I228" s="256">
        <v>0.83333333333333337</v>
      </c>
      <c r="J228" s="257">
        <v>30017</v>
      </c>
      <c r="K228" t="s">
        <v>4711</v>
      </c>
      <c r="L228">
        <v>0</v>
      </c>
      <c r="M228">
        <v>0</v>
      </c>
      <c r="N228" t="s">
        <v>4718</v>
      </c>
      <c r="O228" t="s">
        <v>4713</v>
      </c>
      <c r="P228" t="s">
        <v>5218</v>
      </c>
      <c r="Q228" t="s">
        <v>4715</v>
      </c>
      <c r="V228" t="s">
        <v>4716</v>
      </c>
    </row>
    <row r="229" spans="1:22">
      <c r="A229" t="s">
        <v>4708</v>
      </c>
      <c r="B229" t="s">
        <v>4708</v>
      </c>
      <c r="C229" t="s">
        <v>5219</v>
      </c>
      <c r="D229"/>
      <c r="E229" s="255" t="s">
        <v>5217</v>
      </c>
      <c r="F229" s="255">
        <v>44663.278669409723</v>
      </c>
      <c r="G229" s="255"/>
      <c r="H229" s="255"/>
      <c r="I229" s="256">
        <v>0.83333333333333337</v>
      </c>
      <c r="J229" s="257">
        <v>20506</v>
      </c>
      <c r="K229" t="s">
        <v>4711</v>
      </c>
      <c r="L229">
        <v>0</v>
      </c>
      <c r="M229">
        <v>0</v>
      </c>
      <c r="N229" t="s">
        <v>4718</v>
      </c>
      <c r="O229" t="s">
        <v>4713</v>
      </c>
      <c r="P229" t="s">
        <v>5220</v>
      </c>
      <c r="Q229" t="s">
        <v>4715</v>
      </c>
      <c r="V229" t="s">
        <v>4716</v>
      </c>
    </row>
    <row r="230" spans="1:22">
      <c r="A230" t="s">
        <v>4708</v>
      </c>
      <c r="B230" t="s">
        <v>4708</v>
      </c>
      <c r="C230" t="s">
        <v>5221</v>
      </c>
      <c r="D230"/>
      <c r="E230" s="255" t="s">
        <v>4845</v>
      </c>
      <c r="F230" s="255">
        <v>44652.697194363427</v>
      </c>
      <c r="G230" s="255"/>
      <c r="H230" s="255"/>
      <c r="I230" s="256">
        <v>0.83333333333333337</v>
      </c>
      <c r="J230" s="257">
        <v>49829</v>
      </c>
      <c r="K230" t="s">
        <v>4752</v>
      </c>
      <c r="L230">
        <v>0</v>
      </c>
      <c r="M230">
        <v>0</v>
      </c>
      <c r="N230" t="s">
        <v>4722</v>
      </c>
      <c r="O230" t="s">
        <v>4713</v>
      </c>
      <c r="P230" t="s">
        <v>5222</v>
      </c>
      <c r="Q230" t="s">
        <v>4728</v>
      </c>
      <c r="V230" t="s">
        <v>4716</v>
      </c>
    </row>
    <row r="231" spans="1:22">
      <c r="A231" t="s">
        <v>4708</v>
      </c>
      <c r="B231" t="s">
        <v>4708</v>
      </c>
      <c r="C231" t="s">
        <v>5223</v>
      </c>
      <c r="D231"/>
      <c r="E231" s="255" t="s">
        <v>5224</v>
      </c>
      <c r="F231" s="255">
        <v>44656.59569490741</v>
      </c>
      <c r="G231" s="255"/>
      <c r="H231" s="255"/>
      <c r="I231" s="256">
        <v>0.83333333333333337</v>
      </c>
      <c r="J231" s="257">
        <v>8986</v>
      </c>
      <c r="K231" t="s">
        <v>4711</v>
      </c>
      <c r="L231">
        <v>0</v>
      </c>
      <c r="M231">
        <v>0</v>
      </c>
      <c r="N231" t="s">
        <v>4718</v>
      </c>
      <c r="O231" t="s">
        <v>4726</v>
      </c>
      <c r="P231" t="s">
        <v>5225</v>
      </c>
      <c r="Q231" t="s">
        <v>4728</v>
      </c>
      <c r="V231" t="s">
        <v>4716</v>
      </c>
    </row>
    <row r="232" spans="1:22">
      <c r="A232" t="s">
        <v>4708</v>
      </c>
      <c r="B232" t="s">
        <v>4708</v>
      </c>
      <c r="C232" t="s">
        <v>5226</v>
      </c>
      <c r="D232"/>
      <c r="E232" s="255" t="s">
        <v>5227</v>
      </c>
      <c r="F232" s="255">
        <v>44674.442868981481</v>
      </c>
      <c r="G232" s="255"/>
      <c r="H232" s="255"/>
      <c r="I232" s="256">
        <v>0.83333333333333337</v>
      </c>
      <c r="J232" s="257">
        <v>21981</v>
      </c>
      <c r="K232" t="s">
        <v>4752</v>
      </c>
      <c r="L232">
        <v>0</v>
      </c>
      <c r="M232">
        <v>0</v>
      </c>
      <c r="N232" t="s">
        <v>4718</v>
      </c>
      <c r="O232" t="s">
        <v>4726</v>
      </c>
      <c r="P232" t="s">
        <v>5228</v>
      </c>
      <c r="Q232" t="s">
        <v>4715</v>
      </c>
      <c r="V232" t="s">
        <v>4716</v>
      </c>
    </row>
    <row r="233" spans="1:22">
      <c r="A233" t="s">
        <v>4708</v>
      </c>
      <c r="B233" t="s">
        <v>4708</v>
      </c>
      <c r="C233" t="s">
        <v>5229</v>
      </c>
      <c r="D233"/>
      <c r="E233" s="255" t="s">
        <v>4924</v>
      </c>
      <c r="F233" s="255">
        <v>44673.524380243056</v>
      </c>
      <c r="G233" s="255"/>
      <c r="H233" s="255"/>
      <c r="I233" s="256">
        <v>0.83333333333333337</v>
      </c>
      <c r="J233" s="257">
        <v>10953</v>
      </c>
      <c r="K233" t="s">
        <v>4711</v>
      </c>
      <c r="L233">
        <v>0</v>
      </c>
      <c r="M233">
        <v>0</v>
      </c>
      <c r="N233" t="s">
        <v>4718</v>
      </c>
      <c r="O233" t="s">
        <v>4713</v>
      </c>
      <c r="P233" t="s">
        <v>5230</v>
      </c>
      <c r="Q233" t="s">
        <v>4715</v>
      </c>
      <c r="V233" t="s">
        <v>4716</v>
      </c>
    </row>
    <row r="234" spans="1:22">
      <c r="A234" t="s">
        <v>4708</v>
      </c>
      <c r="B234" t="s">
        <v>4708</v>
      </c>
      <c r="C234" t="s">
        <v>5231</v>
      </c>
      <c r="D234"/>
      <c r="E234" s="255" t="s">
        <v>4891</v>
      </c>
      <c r="F234" s="255">
        <v>44680.387007673613</v>
      </c>
      <c r="G234" s="255"/>
      <c r="H234" s="255"/>
      <c r="I234" s="256">
        <v>0.83333333333333337</v>
      </c>
      <c r="J234" s="257">
        <v>20078</v>
      </c>
      <c r="K234" t="s">
        <v>4752</v>
      </c>
      <c r="L234">
        <v>0</v>
      </c>
      <c r="M234">
        <v>0</v>
      </c>
      <c r="N234" t="s">
        <v>4722</v>
      </c>
      <c r="O234" t="s">
        <v>4713</v>
      </c>
      <c r="P234" t="s">
        <v>5232</v>
      </c>
      <c r="Q234" t="s">
        <v>4715</v>
      </c>
      <c r="V234" t="s">
        <v>4716</v>
      </c>
    </row>
    <row r="235" spans="1:22">
      <c r="A235" t="s">
        <v>4708</v>
      </c>
      <c r="B235" t="s">
        <v>4708</v>
      </c>
      <c r="C235" t="s">
        <v>5233</v>
      </c>
      <c r="D235"/>
      <c r="E235" s="255" t="s">
        <v>5234</v>
      </c>
      <c r="F235" s="255">
        <v>44656.684373692129</v>
      </c>
      <c r="G235" s="255"/>
      <c r="H235" s="255"/>
      <c r="I235" s="256">
        <v>0.83333333333333337</v>
      </c>
      <c r="J235" s="257">
        <v>7978</v>
      </c>
      <c r="K235" t="s">
        <v>4752</v>
      </c>
      <c r="L235">
        <v>0</v>
      </c>
      <c r="M235">
        <v>0</v>
      </c>
      <c r="N235" t="s">
        <v>4722</v>
      </c>
      <c r="O235" t="s">
        <v>4753</v>
      </c>
      <c r="P235" t="s">
        <v>4753</v>
      </c>
      <c r="Q235" t="s">
        <v>4715</v>
      </c>
      <c r="V235" t="s">
        <v>4716</v>
      </c>
    </row>
    <row r="236" spans="1:22">
      <c r="A236" t="s">
        <v>4708</v>
      </c>
      <c r="B236" t="s">
        <v>4708</v>
      </c>
      <c r="C236" t="s">
        <v>5235</v>
      </c>
      <c r="D236"/>
      <c r="E236" s="255" t="s">
        <v>4840</v>
      </c>
      <c r="F236" s="255">
        <v>44680.417057141203</v>
      </c>
      <c r="G236" s="255"/>
      <c r="H236" s="255"/>
      <c r="I236" s="256">
        <v>0.83333333333333337</v>
      </c>
      <c r="J236" s="257">
        <v>10114</v>
      </c>
      <c r="K236" t="s">
        <v>4711</v>
      </c>
      <c r="L236">
        <v>0</v>
      </c>
      <c r="M236">
        <v>0</v>
      </c>
      <c r="N236" t="s">
        <v>4712</v>
      </c>
      <c r="O236" t="s">
        <v>4713</v>
      </c>
      <c r="P236" t="s">
        <v>5236</v>
      </c>
      <c r="Q236" t="s">
        <v>4715</v>
      </c>
      <c r="V236" t="s">
        <v>4716</v>
      </c>
    </row>
    <row r="237" spans="1:22">
      <c r="A237" t="s">
        <v>4708</v>
      </c>
      <c r="B237" t="s">
        <v>4708</v>
      </c>
      <c r="C237" t="s">
        <v>5237</v>
      </c>
      <c r="D237"/>
      <c r="E237" s="255" t="s">
        <v>5238</v>
      </c>
      <c r="F237" s="255">
        <v>44680.397198460647</v>
      </c>
      <c r="G237" s="255"/>
      <c r="H237" s="255"/>
      <c r="I237" s="256">
        <v>0.83333333333333337</v>
      </c>
      <c r="J237" s="257">
        <v>9112</v>
      </c>
      <c r="K237" t="s">
        <v>4711</v>
      </c>
      <c r="L237">
        <v>0</v>
      </c>
      <c r="M237">
        <v>0</v>
      </c>
      <c r="N237" t="s">
        <v>4718</v>
      </c>
      <c r="O237" t="s">
        <v>4713</v>
      </c>
      <c r="P237" t="s">
        <v>5239</v>
      </c>
      <c r="Q237" t="s">
        <v>4715</v>
      </c>
      <c r="V237" t="s">
        <v>4716</v>
      </c>
    </row>
    <row r="238" spans="1:22">
      <c r="A238" t="s">
        <v>4708</v>
      </c>
      <c r="B238" t="s">
        <v>4708</v>
      </c>
      <c r="C238" t="s">
        <v>2979</v>
      </c>
      <c r="D238"/>
      <c r="E238" s="255" t="s">
        <v>5240</v>
      </c>
      <c r="F238" s="255">
        <v>44670.614326504627</v>
      </c>
      <c r="G238" s="255"/>
      <c r="H238" s="255"/>
      <c r="I238" s="256">
        <v>0.83333333333333337</v>
      </c>
      <c r="J238" s="257">
        <v>10068</v>
      </c>
      <c r="K238" t="s">
        <v>4711</v>
      </c>
      <c r="L238">
        <v>0</v>
      </c>
      <c r="M238">
        <v>0</v>
      </c>
      <c r="N238" t="s">
        <v>4731</v>
      </c>
      <c r="O238" t="s">
        <v>4713</v>
      </c>
      <c r="P238" t="s">
        <v>5241</v>
      </c>
      <c r="Q238" t="s">
        <v>4728</v>
      </c>
      <c r="V238" t="s">
        <v>4716</v>
      </c>
    </row>
    <row r="239" spans="1:22">
      <c r="A239" t="s">
        <v>4708</v>
      </c>
      <c r="B239" t="s">
        <v>4708</v>
      </c>
      <c r="C239" t="s">
        <v>5242</v>
      </c>
      <c r="D239"/>
      <c r="E239" s="255" t="s">
        <v>5243</v>
      </c>
      <c r="F239" s="255">
        <v>44665.301420682874</v>
      </c>
      <c r="G239" s="255"/>
      <c r="H239" s="255"/>
      <c r="I239" s="256">
        <v>0.83333333333333337</v>
      </c>
      <c r="J239" s="257">
        <v>3861</v>
      </c>
      <c r="K239" t="s">
        <v>4711</v>
      </c>
      <c r="L239">
        <v>0</v>
      </c>
      <c r="M239">
        <v>0</v>
      </c>
      <c r="N239" t="s">
        <v>4722</v>
      </c>
      <c r="O239" t="s">
        <v>4713</v>
      </c>
      <c r="P239" t="s">
        <v>5244</v>
      </c>
      <c r="Q239" t="s">
        <v>4715</v>
      </c>
      <c r="V239" t="s">
        <v>4716</v>
      </c>
    </row>
    <row r="240" spans="1:22">
      <c r="A240" t="s">
        <v>4708</v>
      </c>
      <c r="B240" t="s">
        <v>4708</v>
      </c>
      <c r="C240" t="s">
        <v>5245</v>
      </c>
      <c r="D240"/>
      <c r="E240" s="255" t="s">
        <v>4885</v>
      </c>
      <c r="F240" s="255">
        <v>44645.702938854163</v>
      </c>
      <c r="G240" s="255"/>
      <c r="H240" s="255"/>
      <c r="I240" s="256">
        <v>0.91666666666666663</v>
      </c>
      <c r="J240" s="257">
        <v>18920</v>
      </c>
      <c r="K240" t="s">
        <v>4711</v>
      </c>
      <c r="L240">
        <v>0</v>
      </c>
      <c r="M240">
        <v>0</v>
      </c>
      <c r="N240" t="s">
        <v>4712</v>
      </c>
      <c r="O240" t="s">
        <v>4713</v>
      </c>
      <c r="P240" t="s">
        <v>5246</v>
      </c>
      <c r="Q240" t="s">
        <v>4715</v>
      </c>
      <c r="V240" t="s">
        <v>4716</v>
      </c>
    </row>
    <row r="241" spans="1:22">
      <c r="A241" t="s">
        <v>4708</v>
      </c>
      <c r="B241" t="s">
        <v>4708</v>
      </c>
      <c r="C241" t="s">
        <v>5247</v>
      </c>
      <c r="D241"/>
      <c r="E241" s="255" t="s">
        <v>4778</v>
      </c>
      <c r="F241" s="255">
        <v>44651.736188425923</v>
      </c>
      <c r="G241" s="255"/>
      <c r="H241" s="255"/>
      <c r="I241" s="256">
        <v>0.91666666666666663</v>
      </c>
      <c r="J241" s="257">
        <v>9051</v>
      </c>
      <c r="K241" t="s">
        <v>4711</v>
      </c>
      <c r="L241">
        <v>0</v>
      </c>
      <c r="M241">
        <v>0</v>
      </c>
      <c r="N241" t="s">
        <v>4718</v>
      </c>
      <c r="O241" t="s">
        <v>4713</v>
      </c>
      <c r="P241" t="s">
        <v>5248</v>
      </c>
      <c r="Q241" t="s">
        <v>4728</v>
      </c>
      <c r="V241" t="s">
        <v>4716</v>
      </c>
    </row>
    <row r="242" spans="1:22">
      <c r="A242" t="s">
        <v>4708</v>
      </c>
      <c r="B242" t="s">
        <v>4708</v>
      </c>
      <c r="C242" t="s">
        <v>2764</v>
      </c>
      <c r="D242"/>
      <c r="E242" s="255" t="s">
        <v>5215</v>
      </c>
      <c r="F242" s="255">
        <v>44651.306669178244</v>
      </c>
      <c r="G242" s="255"/>
      <c r="H242" s="255"/>
      <c r="I242" s="256">
        <v>0.91666666666666663</v>
      </c>
      <c r="J242" s="257">
        <v>426</v>
      </c>
      <c r="K242" t="s">
        <v>4711</v>
      </c>
      <c r="L242">
        <v>0</v>
      </c>
      <c r="M242">
        <v>0</v>
      </c>
      <c r="N242" t="s">
        <v>4712</v>
      </c>
      <c r="O242" t="s">
        <v>4726</v>
      </c>
      <c r="P242" t="s">
        <v>5228</v>
      </c>
      <c r="Q242" t="s">
        <v>4728</v>
      </c>
      <c r="V242" t="s">
        <v>4716</v>
      </c>
    </row>
    <row r="243" spans="1:22">
      <c r="A243" t="s">
        <v>4708</v>
      </c>
      <c r="B243" t="s">
        <v>4708</v>
      </c>
      <c r="C243" t="s">
        <v>5249</v>
      </c>
      <c r="D243"/>
      <c r="E243" s="255" t="s">
        <v>4737</v>
      </c>
      <c r="F243" s="255">
        <v>44634.572054432872</v>
      </c>
      <c r="G243" s="255"/>
      <c r="H243" s="255"/>
      <c r="I243" s="256">
        <v>0.91666666666666663</v>
      </c>
      <c r="J243" s="257">
        <v>15537</v>
      </c>
      <c r="K243" t="s">
        <v>4711</v>
      </c>
      <c r="L243">
        <v>0</v>
      </c>
      <c r="M243">
        <v>0</v>
      </c>
      <c r="N243" t="s">
        <v>4718</v>
      </c>
      <c r="O243" t="s">
        <v>4713</v>
      </c>
      <c r="P243" t="s">
        <v>5250</v>
      </c>
      <c r="Q243" t="s">
        <v>4715</v>
      </c>
      <c r="V243" t="s">
        <v>4716</v>
      </c>
    </row>
    <row r="244" spans="1:22">
      <c r="A244" t="s">
        <v>4708</v>
      </c>
      <c r="B244" t="s">
        <v>4708</v>
      </c>
      <c r="C244" t="s">
        <v>5251</v>
      </c>
      <c r="D244"/>
      <c r="E244" s="255" t="s">
        <v>4734</v>
      </c>
      <c r="F244" s="255">
        <v>44634.677978622683</v>
      </c>
      <c r="G244" s="255"/>
      <c r="H244" s="255"/>
      <c r="I244" s="256">
        <v>0.91666666666666663</v>
      </c>
      <c r="J244" s="257">
        <v>8777</v>
      </c>
      <c r="K244" t="s">
        <v>4711</v>
      </c>
      <c r="L244">
        <v>0</v>
      </c>
      <c r="M244">
        <v>0</v>
      </c>
      <c r="N244" t="s">
        <v>4712</v>
      </c>
      <c r="O244" t="s">
        <v>4713</v>
      </c>
      <c r="P244" t="s">
        <v>5252</v>
      </c>
      <c r="Q244" t="s">
        <v>4715</v>
      </c>
      <c r="V244" t="s">
        <v>4716</v>
      </c>
    </row>
    <row r="245" spans="1:22">
      <c r="A245" t="s">
        <v>4708</v>
      </c>
      <c r="B245" t="s">
        <v>4708</v>
      </c>
      <c r="C245" t="s">
        <v>5253</v>
      </c>
      <c r="D245"/>
      <c r="E245" s="255" t="s">
        <v>4743</v>
      </c>
      <c r="F245" s="255">
        <v>44637.505028622683</v>
      </c>
      <c r="G245" s="255"/>
      <c r="H245" s="255"/>
      <c r="I245" s="256">
        <v>0.91666666666666663</v>
      </c>
      <c r="J245" s="257">
        <v>70152</v>
      </c>
      <c r="K245" t="s">
        <v>4752</v>
      </c>
      <c r="L245">
        <v>0</v>
      </c>
      <c r="M245">
        <v>0</v>
      </c>
      <c r="N245" t="s">
        <v>4718</v>
      </c>
      <c r="O245" t="s">
        <v>4713</v>
      </c>
      <c r="P245" t="s">
        <v>5254</v>
      </c>
      <c r="Q245" t="s">
        <v>4715</v>
      </c>
      <c r="V245" t="s">
        <v>4716</v>
      </c>
    </row>
    <row r="246" spans="1:22">
      <c r="A246" t="s">
        <v>4708</v>
      </c>
      <c r="B246" t="s">
        <v>4708</v>
      </c>
      <c r="C246" t="s">
        <v>5255</v>
      </c>
      <c r="D246"/>
      <c r="E246" s="255" t="s">
        <v>5256</v>
      </c>
      <c r="F246" s="255">
        <v>44650.785003703706</v>
      </c>
      <c r="G246" s="255"/>
      <c r="H246" s="255"/>
      <c r="I246" s="256">
        <v>0.91666666666666663</v>
      </c>
      <c r="J246" s="257">
        <v>19464</v>
      </c>
      <c r="K246" t="s">
        <v>4752</v>
      </c>
      <c r="L246">
        <v>0</v>
      </c>
      <c r="M246">
        <v>0</v>
      </c>
      <c r="N246" t="s">
        <v>4718</v>
      </c>
      <c r="O246" t="s">
        <v>4713</v>
      </c>
      <c r="P246" t="s">
        <v>5257</v>
      </c>
      <c r="Q246" t="s">
        <v>4715</v>
      </c>
      <c r="V246" t="s">
        <v>4716</v>
      </c>
    </row>
    <row r="247" spans="1:22">
      <c r="A247" t="s">
        <v>4708</v>
      </c>
      <c r="B247" t="s">
        <v>4708</v>
      </c>
      <c r="C247" t="s">
        <v>5258</v>
      </c>
      <c r="D247"/>
      <c r="E247" s="255" t="s">
        <v>4881</v>
      </c>
      <c r="F247" s="255">
        <v>44648.447031678239</v>
      </c>
      <c r="G247" s="255"/>
      <c r="H247" s="255"/>
      <c r="I247" s="256">
        <v>0.91666666666666663</v>
      </c>
      <c r="J247" s="257">
        <v>32516</v>
      </c>
      <c r="K247" t="s">
        <v>4711</v>
      </c>
      <c r="L247">
        <v>0</v>
      </c>
      <c r="M247">
        <v>0</v>
      </c>
      <c r="N247" t="s">
        <v>4718</v>
      </c>
      <c r="O247" t="s">
        <v>4713</v>
      </c>
      <c r="P247" t="s">
        <v>5259</v>
      </c>
      <c r="Q247" t="s">
        <v>4715</v>
      </c>
      <c r="V247" t="s">
        <v>4716</v>
      </c>
    </row>
    <row r="248" spans="1:22">
      <c r="A248" t="s">
        <v>4708</v>
      </c>
      <c r="B248" t="s">
        <v>4708</v>
      </c>
      <c r="C248" t="s">
        <v>3500</v>
      </c>
      <c r="D248"/>
      <c r="E248" s="255" t="s">
        <v>5157</v>
      </c>
      <c r="F248" s="255">
        <v>44651.315017905094</v>
      </c>
      <c r="G248" s="255"/>
      <c r="H248" s="255"/>
      <c r="I248" s="256">
        <v>0.91666666666666663</v>
      </c>
      <c r="J248" s="257">
        <v>7289</v>
      </c>
      <c r="K248" t="s">
        <v>4711</v>
      </c>
      <c r="L248">
        <v>0</v>
      </c>
      <c r="M248">
        <v>0</v>
      </c>
      <c r="N248" t="s">
        <v>4731</v>
      </c>
      <c r="O248" t="s">
        <v>4713</v>
      </c>
      <c r="P248" t="s">
        <v>5260</v>
      </c>
      <c r="Q248" t="s">
        <v>4728</v>
      </c>
      <c r="V248" t="s">
        <v>4716</v>
      </c>
    </row>
    <row r="249" spans="1:22">
      <c r="A249" t="s">
        <v>4708</v>
      </c>
      <c r="B249" t="s">
        <v>4708</v>
      </c>
      <c r="C249" t="s">
        <v>5261</v>
      </c>
      <c r="D249"/>
      <c r="E249" s="255" t="s">
        <v>4829</v>
      </c>
      <c r="F249" s="255">
        <v>44621.621706828701</v>
      </c>
      <c r="G249" s="255"/>
      <c r="H249" s="255"/>
      <c r="I249" s="256">
        <v>0.91666666666666663</v>
      </c>
      <c r="J249" s="257">
        <v>25460</v>
      </c>
      <c r="K249" t="s">
        <v>4711</v>
      </c>
      <c r="L249">
        <v>0</v>
      </c>
      <c r="M249">
        <v>0</v>
      </c>
      <c r="N249" t="s">
        <v>4712</v>
      </c>
      <c r="O249" t="s">
        <v>4713</v>
      </c>
      <c r="P249" t="s">
        <v>5262</v>
      </c>
      <c r="Q249" t="s">
        <v>4715</v>
      </c>
      <c r="V249" t="s">
        <v>4716</v>
      </c>
    </row>
    <row r="250" spans="1:22">
      <c r="A250" t="s">
        <v>4708</v>
      </c>
      <c r="B250" t="s">
        <v>4708</v>
      </c>
      <c r="C250" t="s">
        <v>5263</v>
      </c>
      <c r="D250"/>
      <c r="E250" s="255" t="s">
        <v>5154</v>
      </c>
      <c r="F250" s="255">
        <v>44635.701265428244</v>
      </c>
      <c r="G250" s="255"/>
      <c r="H250" s="255"/>
      <c r="I250" s="256">
        <v>0.91666666666666663</v>
      </c>
      <c r="J250" s="257">
        <v>11622</v>
      </c>
      <c r="K250" t="s">
        <v>4711</v>
      </c>
      <c r="L250">
        <v>0</v>
      </c>
      <c r="M250">
        <v>0</v>
      </c>
      <c r="N250" t="s">
        <v>4712</v>
      </c>
      <c r="O250" t="s">
        <v>4713</v>
      </c>
      <c r="P250" t="s">
        <v>5264</v>
      </c>
      <c r="Q250" t="s">
        <v>4715</v>
      </c>
      <c r="V250" t="s">
        <v>4716</v>
      </c>
    </row>
    <row r="251" spans="1:22">
      <c r="A251" t="s">
        <v>4708</v>
      </c>
      <c r="B251" t="s">
        <v>4708</v>
      </c>
      <c r="C251" t="s">
        <v>5265</v>
      </c>
      <c r="D251"/>
      <c r="E251" s="255" t="s">
        <v>5171</v>
      </c>
      <c r="F251" s="255">
        <v>44651.489478437499</v>
      </c>
      <c r="G251" s="255"/>
      <c r="H251" s="255"/>
      <c r="I251" s="256">
        <v>0.91666666666666663</v>
      </c>
      <c r="J251" s="257">
        <v>5717</v>
      </c>
      <c r="K251" t="s">
        <v>4711</v>
      </c>
      <c r="L251">
        <v>0</v>
      </c>
      <c r="M251">
        <v>0</v>
      </c>
      <c r="N251" t="s">
        <v>4712</v>
      </c>
      <c r="O251" t="s">
        <v>4713</v>
      </c>
      <c r="P251" t="s">
        <v>5266</v>
      </c>
      <c r="Q251" t="s">
        <v>4715</v>
      </c>
      <c r="V251" t="s">
        <v>4716</v>
      </c>
    </row>
    <row r="252" spans="1:22">
      <c r="A252" t="s">
        <v>4708</v>
      </c>
      <c r="B252" t="s">
        <v>4708</v>
      </c>
      <c r="C252" t="s">
        <v>5267</v>
      </c>
      <c r="D252"/>
      <c r="E252" s="255" t="s">
        <v>4834</v>
      </c>
      <c r="F252" s="255">
        <v>44635.330285960648</v>
      </c>
      <c r="G252" s="255"/>
      <c r="H252" s="255"/>
      <c r="I252" s="256">
        <v>0.91666666666666663</v>
      </c>
      <c r="J252" s="257">
        <v>29267</v>
      </c>
      <c r="K252" t="s">
        <v>4711</v>
      </c>
      <c r="L252">
        <v>0</v>
      </c>
      <c r="M252">
        <v>0</v>
      </c>
      <c r="N252" t="s">
        <v>4718</v>
      </c>
      <c r="O252" t="s">
        <v>4713</v>
      </c>
      <c r="P252" t="s">
        <v>5268</v>
      </c>
      <c r="Q252" t="s">
        <v>4728</v>
      </c>
      <c r="V252" t="s">
        <v>4716</v>
      </c>
    </row>
    <row r="253" spans="1:22">
      <c r="A253" t="s">
        <v>4708</v>
      </c>
      <c r="B253" t="s">
        <v>4708</v>
      </c>
      <c r="C253" t="s">
        <v>5269</v>
      </c>
      <c r="D253"/>
      <c r="E253" s="255" t="s">
        <v>4957</v>
      </c>
      <c r="F253" s="255">
        <v>44645.691926701387</v>
      </c>
      <c r="G253" s="255"/>
      <c r="H253" s="255"/>
      <c r="I253" s="256">
        <v>0.91666666666666663</v>
      </c>
      <c r="J253" s="257">
        <v>21959</v>
      </c>
      <c r="K253" t="s">
        <v>4711</v>
      </c>
      <c r="L253">
        <v>0</v>
      </c>
      <c r="M253">
        <v>0</v>
      </c>
      <c r="N253" t="s">
        <v>4718</v>
      </c>
      <c r="O253" t="s">
        <v>4713</v>
      </c>
      <c r="P253" t="s">
        <v>5270</v>
      </c>
      <c r="Q253" t="s">
        <v>4715</v>
      </c>
      <c r="V253" t="s">
        <v>4716</v>
      </c>
    </row>
    <row r="254" spans="1:22">
      <c r="A254" t="s">
        <v>4708</v>
      </c>
      <c r="B254" t="s">
        <v>4708</v>
      </c>
      <c r="C254" t="s">
        <v>5271</v>
      </c>
      <c r="D254"/>
      <c r="E254" s="255" t="s">
        <v>4725</v>
      </c>
      <c r="F254" s="255">
        <v>44636.327948113423</v>
      </c>
      <c r="G254" s="255"/>
      <c r="H254" s="255"/>
      <c r="I254" s="256">
        <v>0.91666666666666663</v>
      </c>
      <c r="J254" s="257">
        <v>30739</v>
      </c>
      <c r="K254" t="s">
        <v>4711</v>
      </c>
      <c r="L254">
        <v>0</v>
      </c>
      <c r="M254">
        <v>0</v>
      </c>
      <c r="N254" t="s">
        <v>4722</v>
      </c>
      <c r="O254" t="s">
        <v>4713</v>
      </c>
      <c r="P254" t="s">
        <v>5272</v>
      </c>
      <c r="Q254" t="s">
        <v>4715</v>
      </c>
      <c r="V254" t="s">
        <v>4716</v>
      </c>
    </row>
    <row r="255" spans="1:22">
      <c r="A255" t="s">
        <v>4708</v>
      </c>
      <c r="B255" t="s">
        <v>4708</v>
      </c>
      <c r="C255" t="s">
        <v>5273</v>
      </c>
      <c r="D255"/>
      <c r="E255" s="255" t="s">
        <v>5274</v>
      </c>
      <c r="F255" s="255">
        <v>44637.581641122684</v>
      </c>
      <c r="G255" s="255"/>
      <c r="H255" s="255"/>
      <c r="I255" s="256">
        <v>0.91666666666666663</v>
      </c>
      <c r="J255" s="257">
        <v>7046</v>
      </c>
      <c r="K255" t="s">
        <v>4711</v>
      </c>
      <c r="L255">
        <v>0</v>
      </c>
      <c r="M255">
        <v>0</v>
      </c>
      <c r="N255" t="s">
        <v>4718</v>
      </c>
      <c r="O255" t="s">
        <v>4726</v>
      </c>
      <c r="P255" t="s">
        <v>5188</v>
      </c>
      <c r="Q255" t="s">
        <v>4728</v>
      </c>
      <c r="V255" t="s">
        <v>4716</v>
      </c>
    </row>
    <row r="256" spans="1:22">
      <c r="A256" t="s">
        <v>4708</v>
      </c>
      <c r="B256" t="s">
        <v>4708</v>
      </c>
      <c r="C256" t="s">
        <v>5275</v>
      </c>
      <c r="D256"/>
      <c r="E256" s="255" t="s">
        <v>5276</v>
      </c>
      <c r="F256" s="255">
        <v>44645.695787581019</v>
      </c>
      <c r="G256" s="255"/>
      <c r="H256" s="255"/>
      <c r="I256" s="256">
        <v>0.91666666666666663</v>
      </c>
      <c r="J256" s="257">
        <v>6591</v>
      </c>
      <c r="K256" t="s">
        <v>4711</v>
      </c>
      <c r="L256">
        <v>0</v>
      </c>
      <c r="M256">
        <v>0</v>
      </c>
      <c r="N256" t="s">
        <v>4731</v>
      </c>
      <c r="O256" t="s">
        <v>4726</v>
      </c>
      <c r="P256" t="s">
        <v>5188</v>
      </c>
      <c r="Q256" t="s">
        <v>4728</v>
      </c>
      <c r="V256" t="s">
        <v>4716</v>
      </c>
    </row>
    <row r="257" spans="1:22">
      <c r="A257" t="s">
        <v>4708</v>
      </c>
      <c r="B257" t="s">
        <v>4708</v>
      </c>
      <c r="C257" t="s">
        <v>1268</v>
      </c>
      <c r="D257"/>
      <c r="E257" s="255" t="s">
        <v>5224</v>
      </c>
      <c r="F257" s="255">
        <v>44648.378453090278</v>
      </c>
      <c r="G257" s="255"/>
      <c r="H257" s="255"/>
      <c r="I257" s="256">
        <v>0.91666666666666663</v>
      </c>
      <c r="J257" s="257">
        <v>7877</v>
      </c>
      <c r="K257" t="s">
        <v>4711</v>
      </c>
      <c r="L257">
        <v>0</v>
      </c>
      <c r="M257">
        <v>0</v>
      </c>
      <c r="N257" t="s">
        <v>4722</v>
      </c>
      <c r="O257" t="s">
        <v>4726</v>
      </c>
      <c r="P257" t="s">
        <v>4994</v>
      </c>
      <c r="Q257" t="s">
        <v>4728</v>
      </c>
      <c r="V257" t="s">
        <v>4716</v>
      </c>
    </row>
    <row r="258" spans="1:22">
      <c r="A258" t="s">
        <v>4708</v>
      </c>
      <c r="B258" t="s">
        <v>4708</v>
      </c>
      <c r="C258" t="s">
        <v>5277</v>
      </c>
      <c r="D258"/>
      <c r="E258" s="255" t="s">
        <v>4783</v>
      </c>
      <c r="F258" s="255">
        <v>44644.535698842592</v>
      </c>
      <c r="G258" s="255"/>
      <c r="H258" s="255"/>
      <c r="I258" s="256">
        <v>0.91666666666666663</v>
      </c>
      <c r="J258" s="257">
        <v>29365</v>
      </c>
      <c r="K258" t="s">
        <v>4711</v>
      </c>
      <c r="L258">
        <v>0</v>
      </c>
      <c r="M258">
        <v>0</v>
      </c>
      <c r="N258" t="s">
        <v>4722</v>
      </c>
      <c r="O258" t="s">
        <v>4713</v>
      </c>
      <c r="P258" t="s">
        <v>5278</v>
      </c>
      <c r="Q258" t="s">
        <v>4715</v>
      </c>
      <c r="V258" t="s">
        <v>4716</v>
      </c>
    </row>
    <row r="259" spans="1:22">
      <c r="A259" t="s">
        <v>4708</v>
      </c>
      <c r="B259" t="s">
        <v>4708</v>
      </c>
      <c r="C259" t="s">
        <v>5279</v>
      </c>
      <c r="D259"/>
      <c r="E259" s="255" t="s">
        <v>4737</v>
      </c>
      <c r="F259" s="255">
        <v>44644.553246909723</v>
      </c>
      <c r="G259" s="255"/>
      <c r="H259" s="255"/>
      <c r="I259" s="256">
        <v>0.91666666666666663</v>
      </c>
      <c r="J259" s="257">
        <v>32245</v>
      </c>
      <c r="K259" t="s">
        <v>4711</v>
      </c>
      <c r="L259">
        <v>0</v>
      </c>
      <c r="M259">
        <v>0</v>
      </c>
      <c r="N259" t="s">
        <v>4722</v>
      </c>
      <c r="O259" t="s">
        <v>4713</v>
      </c>
      <c r="P259" t="s">
        <v>5280</v>
      </c>
      <c r="Q259" t="s">
        <v>4715</v>
      </c>
      <c r="V259" t="s">
        <v>4716</v>
      </c>
    </row>
    <row r="260" spans="1:22">
      <c r="A260" t="s">
        <v>4708</v>
      </c>
      <c r="B260" t="s">
        <v>4708</v>
      </c>
      <c r="C260" t="s">
        <v>5281</v>
      </c>
      <c r="D260"/>
      <c r="E260" s="255" t="s">
        <v>4872</v>
      </c>
      <c r="F260" s="255">
        <v>44631.41986790509</v>
      </c>
      <c r="G260" s="255"/>
      <c r="H260" s="255"/>
      <c r="I260" s="256">
        <v>0.91666666666666663</v>
      </c>
      <c r="J260" s="257">
        <v>29132</v>
      </c>
      <c r="K260" t="s">
        <v>4711</v>
      </c>
      <c r="L260">
        <v>0</v>
      </c>
      <c r="M260">
        <v>0</v>
      </c>
      <c r="N260" t="s">
        <v>4718</v>
      </c>
      <c r="O260" t="s">
        <v>4713</v>
      </c>
      <c r="P260" t="s">
        <v>5282</v>
      </c>
      <c r="Q260" t="s">
        <v>4715</v>
      </c>
      <c r="V260" t="s">
        <v>4716</v>
      </c>
    </row>
    <row r="261" spans="1:22">
      <c r="A261" t="s">
        <v>4708</v>
      </c>
      <c r="B261" t="s">
        <v>4708</v>
      </c>
      <c r="C261" t="s">
        <v>1645</v>
      </c>
      <c r="D261"/>
      <c r="E261" s="255" t="s">
        <v>5283</v>
      </c>
      <c r="F261" s="255">
        <v>44623.630754826387</v>
      </c>
      <c r="G261" s="255"/>
      <c r="H261" s="255"/>
      <c r="I261" s="256">
        <v>0.91666666666666663</v>
      </c>
      <c r="J261" s="257">
        <v>5438</v>
      </c>
      <c r="K261" t="s">
        <v>4711</v>
      </c>
      <c r="L261">
        <v>0</v>
      </c>
      <c r="M261">
        <v>0</v>
      </c>
      <c r="N261" t="s">
        <v>4718</v>
      </c>
      <c r="O261" t="s">
        <v>4726</v>
      </c>
      <c r="P261" t="s">
        <v>5188</v>
      </c>
      <c r="Q261" t="s">
        <v>4715</v>
      </c>
      <c r="V261" t="s">
        <v>4716</v>
      </c>
    </row>
    <row r="262" spans="1:22">
      <c r="A262" t="s">
        <v>4708</v>
      </c>
      <c r="B262" t="s">
        <v>4708</v>
      </c>
      <c r="C262" t="s">
        <v>1583</v>
      </c>
      <c r="D262"/>
      <c r="E262" s="255" t="s">
        <v>5274</v>
      </c>
      <c r="F262" s="255">
        <v>44624.591285497685</v>
      </c>
      <c r="G262" s="255"/>
      <c r="H262" s="255"/>
      <c r="I262" s="256">
        <v>0.91666666666666663</v>
      </c>
      <c r="J262" s="257">
        <v>7453</v>
      </c>
      <c r="K262" t="s">
        <v>4711</v>
      </c>
      <c r="L262">
        <v>0</v>
      </c>
      <c r="M262">
        <v>0</v>
      </c>
      <c r="N262" t="s">
        <v>4712</v>
      </c>
      <c r="O262" t="s">
        <v>4726</v>
      </c>
      <c r="P262" t="s">
        <v>5188</v>
      </c>
      <c r="Q262" t="s">
        <v>4715</v>
      </c>
      <c r="V262" t="s">
        <v>4716</v>
      </c>
    </row>
    <row r="263" spans="1:22">
      <c r="A263" t="s">
        <v>4708</v>
      </c>
      <c r="B263" t="s">
        <v>4708</v>
      </c>
      <c r="C263" t="s">
        <v>2547</v>
      </c>
      <c r="D263"/>
      <c r="E263" s="255" t="s">
        <v>5284</v>
      </c>
      <c r="F263" s="255">
        <v>44651.319354861109</v>
      </c>
      <c r="G263" s="255"/>
      <c r="H263" s="255"/>
      <c r="I263" s="256">
        <v>0.91666666666666663</v>
      </c>
      <c r="J263" s="257">
        <v>4048</v>
      </c>
      <c r="K263" t="s">
        <v>4711</v>
      </c>
      <c r="L263">
        <v>0</v>
      </c>
      <c r="M263">
        <v>0</v>
      </c>
      <c r="N263" t="s">
        <v>4731</v>
      </c>
      <c r="O263" t="s">
        <v>4726</v>
      </c>
      <c r="P263" t="s">
        <v>5188</v>
      </c>
      <c r="Q263" t="s">
        <v>4715</v>
      </c>
      <c r="V263" t="s">
        <v>4716</v>
      </c>
    </row>
    <row r="264" spans="1:22">
      <c r="A264" t="s">
        <v>4708</v>
      </c>
      <c r="B264" t="s">
        <v>4708</v>
      </c>
      <c r="C264" t="s">
        <v>5285</v>
      </c>
      <c r="D264"/>
      <c r="E264" s="255" t="s">
        <v>4868</v>
      </c>
      <c r="F264" s="255">
        <v>44630.598122303243</v>
      </c>
      <c r="G264" s="255"/>
      <c r="H264" s="255"/>
      <c r="I264" s="256">
        <v>0.91666666666666663</v>
      </c>
      <c r="J264" s="257">
        <v>15350</v>
      </c>
      <c r="K264" t="s">
        <v>4711</v>
      </c>
      <c r="L264">
        <v>0</v>
      </c>
      <c r="M264">
        <v>0</v>
      </c>
      <c r="N264" t="s">
        <v>4722</v>
      </c>
      <c r="O264" t="s">
        <v>4713</v>
      </c>
      <c r="P264" t="s">
        <v>5286</v>
      </c>
      <c r="Q264" t="s">
        <v>4715</v>
      </c>
      <c r="V264" t="s">
        <v>4716</v>
      </c>
    </row>
    <row r="265" spans="1:22">
      <c r="A265" t="s">
        <v>4708</v>
      </c>
      <c r="B265" t="s">
        <v>4708</v>
      </c>
      <c r="C265" t="s">
        <v>5287</v>
      </c>
      <c r="D265"/>
      <c r="E265" s="255" t="s">
        <v>4870</v>
      </c>
      <c r="F265" s="255">
        <v>44650.484005937498</v>
      </c>
      <c r="G265" s="255"/>
      <c r="H265" s="255"/>
      <c r="I265" s="256">
        <v>0.91666666666666663</v>
      </c>
      <c r="J265" s="257">
        <v>42706</v>
      </c>
      <c r="K265" t="s">
        <v>4752</v>
      </c>
      <c r="L265">
        <v>0</v>
      </c>
      <c r="M265">
        <v>0</v>
      </c>
      <c r="N265" t="s">
        <v>4718</v>
      </c>
      <c r="O265" t="s">
        <v>4713</v>
      </c>
      <c r="P265" t="s">
        <v>5288</v>
      </c>
      <c r="Q265" t="s">
        <v>4715</v>
      </c>
      <c r="V265" t="s">
        <v>4716</v>
      </c>
    </row>
    <row r="266" spans="1:22">
      <c r="A266" t="s">
        <v>4708</v>
      </c>
      <c r="B266" t="s">
        <v>4708</v>
      </c>
      <c r="C266" t="s">
        <v>5289</v>
      </c>
      <c r="D266"/>
      <c r="E266" s="255" t="s">
        <v>4965</v>
      </c>
      <c r="F266" s="255">
        <v>44621.646011076387</v>
      </c>
      <c r="G266" s="255"/>
      <c r="H266" s="255"/>
      <c r="I266" s="256">
        <v>0.91666666666666663</v>
      </c>
      <c r="J266" s="257">
        <v>32155</v>
      </c>
      <c r="K266" t="s">
        <v>4711</v>
      </c>
      <c r="L266">
        <v>0</v>
      </c>
      <c r="M266">
        <v>0</v>
      </c>
      <c r="N266" t="s">
        <v>4718</v>
      </c>
      <c r="O266" t="s">
        <v>4713</v>
      </c>
      <c r="P266" t="s">
        <v>5290</v>
      </c>
      <c r="Q266" t="s">
        <v>4715</v>
      </c>
      <c r="V266" t="s">
        <v>4716</v>
      </c>
    </row>
    <row r="267" spans="1:22">
      <c r="A267" t="s">
        <v>4708</v>
      </c>
      <c r="B267" t="s">
        <v>4708</v>
      </c>
      <c r="C267" t="s">
        <v>5291</v>
      </c>
      <c r="D267"/>
      <c r="E267" s="255" t="s">
        <v>5006</v>
      </c>
      <c r="F267" s="255">
        <v>44621.420527048613</v>
      </c>
      <c r="G267" s="255"/>
      <c r="H267" s="255"/>
      <c r="I267" s="256">
        <v>0.91666666666666663</v>
      </c>
      <c r="J267" s="257">
        <v>10341</v>
      </c>
      <c r="K267" t="s">
        <v>4711</v>
      </c>
      <c r="L267">
        <v>0</v>
      </c>
      <c r="M267">
        <v>0</v>
      </c>
      <c r="N267" t="s">
        <v>4731</v>
      </c>
      <c r="O267" t="s">
        <v>4713</v>
      </c>
      <c r="P267" t="s">
        <v>5292</v>
      </c>
      <c r="Q267" t="s">
        <v>4715</v>
      </c>
      <c r="V267" t="s">
        <v>4716</v>
      </c>
    </row>
    <row r="268" spans="1:22">
      <c r="A268" t="s">
        <v>4708</v>
      </c>
      <c r="B268" t="s">
        <v>4708</v>
      </c>
      <c r="C268" t="s">
        <v>5293</v>
      </c>
      <c r="D268"/>
      <c r="E268" s="255" t="s">
        <v>4795</v>
      </c>
      <c r="F268" s="255">
        <v>44621.633955474535</v>
      </c>
      <c r="G268" s="255"/>
      <c r="H268" s="255"/>
      <c r="I268" s="256">
        <v>0.91666666666666663</v>
      </c>
      <c r="J268" s="257">
        <v>40967</v>
      </c>
      <c r="K268" t="s">
        <v>4711</v>
      </c>
      <c r="L268">
        <v>0</v>
      </c>
      <c r="M268">
        <v>0</v>
      </c>
      <c r="N268" t="s">
        <v>4718</v>
      </c>
      <c r="O268" t="s">
        <v>4713</v>
      </c>
      <c r="P268" t="s">
        <v>5294</v>
      </c>
      <c r="Q268" t="s">
        <v>4715</v>
      </c>
      <c r="V268" t="s">
        <v>4716</v>
      </c>
    </row>
    <row r="269" spans="1:22">
      <c r="A269" t="s">
        <v>4708</v>
      </c>
      <c r="B269" t="s">
        <v>4708</v>
      </c>
      <c r="C269" t="s">
        <v>5295</v>
      </c>
      <c r="D269"/>
      <c r="E269" s="255" t="s">
        <v>5003</v>
      </c>
      <c r="F269" s="255">
        <v>44636.387303275464</v>
      </c>
      <c r="G269" s="255"/>
      <c r="H269" s="255"/>
      <c r="I269" s="256">
        <v>0.91666666666666663</v>
      </c>
      <c r="J269" s="257">
        <v>10069</v>
      </c>
      <c r="K269" t="s">
        <v>4711</v>
      </c>
      <c r="L269">
        <v>0</v>
      </c>
      <c r="M269">
        <v>0</v>
      </c>
      <c r="N269" t="s">
        <v>4718</v>
      </c>
      <c r="O269" t="s">
        <v>4713</v>
      </c>
      <c r="P269" t="s">
        <v>5296</v>
      </c>
      <c r="Q269" t="s">
        <v>4715</v>
      </c>
      <c r="V269" t="s">
        <v>4716</v>
      </c>
    </row>
    <row r="270" spans="1:22">
      <c r="A270" t="s">
        <v>4708</v>
      </c>
      <c r="B270" t="s">
        <v>4708</v>
      </c>
      <c r="C270" t="s">
        <v>5297</v>
      </c>
      <c r="D270"/>
      <c r="E270" s="255" t="s">
        <v>4872</v>
      </c>
      <c r="F270" s="255">
        <v>44642.432862002315</v>
      </c>
      <c r="G270" s="255"/>
      <c r="H270" s="255"/>
      <c r="I270" s="256">
        <v>0.91666666666666663</v>
      </c>
      <c r="J270" s="257">
        <v>20402</v>
      </c>
      <c r="K270" t="s">
        <v>4711</v>
      </c>
      <c r="L270">
        <v>0</v>
      </c>
      <c r="M270">
        <v>0</v>
      </c>
      <c r="N270" t="s">
        <v>4731</v>
      </c>
      <c r="O270" t="s">
        <v>4713</v>
      </c>
      <c r="P270" t="s">
        <v>5298</v>
      </c>
      <c r="Q270" t="s">
        <v>4715</v>
      </c>
      <c r="V270" t="s">
        <v>4716</v>
      </c>
    </row>
    <row r="271" spans="1:22">
      <c r="A271" t="s">
        <v>4708</v>
      </c>
      <c r="B271" t="s">
        <v>4708</v>
      </c>
      <c r="C271" t="s">
        <v>5299</v>
      </c>
      <c r="D271"/>
      <c r="E271" s="255" t="s">
        <v>5300</v>
      </c>
      <c r="F271" s="255">
        <v>44634.32991990741</v>
      </c>
      <c r="G271" s="255"/>
      <c r="H271" s="255"/>
      <c r="I271" s="256">
        <v>0.91666666666666663</v>
      </c>
      <c r="J271" s="257">
        <v>6451</v>
      </c>
      <c r="K271" t="s">
        <v>4711</v>
      </c>
      <c r="L271">
        <v>0</v>
      </c>
      <c r="M271">
        <v>0</v>
      </c>
      <c r="N271" t="s">
        <v>4718</v>
      </c>
      <c r="O271" t="s">
        <v>4726</v>
      </c>
      <c r="P271" t="s">
        <v>5228</v>
      </c>
      <c r="Q271" t="s">
        <v>4715</v>
      </c>
      <c r="V271" t="s">
        <v>4716</v>
      </c>
    </row>
    <row r="272" spans="1:22">
      <c r="A272" t="s">
        <v>4708</v>
      </c>
      <c r="B272" t="s">
        <v>4708</v>
      </c>
      <c r="C272" t="s">
        <v>5301</v>
      </c>
      <c r="D272"/>
      <c r="E272" s="255" t="s">
        <v>4872</v>
      </c>
      <c r="F272" s="255">
        <v>44631.725155208333</v>
      </c>
      <c r="G272" s="255"/>
      <c r="H272" s="255"/>
      <c r="I272" s="256">
        <v>0.91666666666666663</v>
      </c>
      <c r="J272" s="257">
        <v>50969</v>
      </c>
      <c r="K272" t="s">
        <v>4752</v>
      </c>
      <c r="L272">
        <v>0</v>
      </c>
      <c r="M272">
        <v>0</v>
      </c>
      <c r="N272" t="s">
        <v>4722</v>
      </c>
      <c r="O272" t="s">
        <v>4713</v>
      </c>
      <c r="P272" t="s">
        <v>5302</v>
      </c>
      <c r="Q272" t="s">
        <v>4728</v>
      </c>
      <c r="V272" t="s">
        <v>4716</v>
      </c>
    </row>
    <row r="273" spans="1:22">
      <c r="A273" t="s">
        <v>4708</v>
      </c>
      <c r="B273" t="s">
        <v>4708</v>
      </c>
      <c r="C273" t="s">
        <v>5303</v>
      </c>
      <c r="D273"/>
      <c r="E273" s="255" t="s">
        <v>4840</v>
      </c>
      <c r="F273" s="255">
        <v>44634.320002928238</v>
      </c>
      <c r="G273" s="255"/>
      <c r="H273" s="255"/>
      <c r="I273" s="256">
        <v>0.91666666666666663</v>
      </c>
      <c r="J273" s="257">
        <v>20169</v>
      </c>
      <c r="K273" t="s">
        <v>4711</v>
      </c>
      <c r="L273">
        <v>0</v>
      </c>
      <c r="M273">
        <v>0</v>
      </c>
      <c r="N273" t="s">
        <v>4718</v>
      </c>
      <c r="O273" t="s">
        <v>4713</v>
      </c>
      <c r="P273" t="s">
        <v>5304</v>
      </c>
      <c r="Q273" t="s">
        <v>4715</v>
      </c>
      <c r="V273" t="s">
        <v>4716</v>
      </c>
    </row>
    <row r="274" spans="1:22">
      <c r="A274" t="s">
        <v>4708</v>
      </c>
      <c r="B274" t="s">
        <v>4708</v>
      </c>
      <c r="C274" t="s">
        <v>1499</v>
      </c>
      <c r="D274"/>
      <c r="E274" s="255" t="s">
        <v>5283</v>
      </c>
      <c r="F274" s="255">
        <v>44630.561106018518</v>
      </c>
      <c r="G274" s="255"/>
      <c r="H274" s="255"/>
      <c r="I274" s="256">
        <v>0.91666666666666663</v>
      </c>
      <c r="J274" s="257">
        <v>2315</v>
      </c>
      <c r="K274" t="s">
        <v>4711</v>
      </c>
      <c r="L274">
        <v>0</v>
      </c>
      <c r="M274">
        <v>0</v>
      </c>
      <c r="N274" t="s">
        <v>4722</v>
      </c>
      <c r="O274" t="s">
        <v>4726</v>
      </c>
      <c r="P274" t="s">
        <v>5225</v>
      </c>
      <c r="Q274" t="s">
        <v>4715</v>
      </c>
      <c r="V274" t="s">
        <v>4716</v>
      </c>
    </row>
    <row r="275" spans="1:22">
      <c r="A275" t="s">
        <v>4708</v>
      </c>
      <c r="B275" t="s">
        <v>4708</v>
      </c>
      <c r="C275" t="s">
        <v>2889</v>
      </c>
      <c r="D275"/>
      <c r="E275" s="255" t="s">
        <v>4710</v>
      </c>
      <c r="F275" s="255">
        <v>44651.567523923608</v>
      </c>
      <c r="G275" s="255"/>
      <c r="H275" s="255"/>
      <c r="I275" s="256">
        <v>0.91666666666666663</v>
      </c>
      <c r="J275" s="257">
        <v>40462</v>
      </c>
      <c r="K275" t="s">
        <v>4711</v>
      </c>
      <c r="L275">
        <v>0</v>
      </c>
      <c r="M275">
        <v>0</v>
      </c>
      <c r="N275" t="s">
        <v>4718</v>
      </c>
      <c r="O275" t="s">
        <v>4713</v>
      </c>
      <c r="P275" t="s">
        <v>5305</v>
      </c>
      <c r="Q275" t="s">
        <v>4715</v>
      </c>
      <c r="V275" t="s">
        <v>4716</v>
      </c>
    </row>
    <row r="276" spans="1:22">
      <c r="A276" t="s">
        <v>4708</v>
      </c>
      <c r="B276" t="s">
        <v>4708</v>
      </c>
      <c r="C276" t="s">
        <v>303</v>
      </c>
      <c r="D276"/>
      <c r="E276" s="255" t="s">
        <v>5091</v>
      </c>
      <c r="F276" s="255">
        <v>44635.770835995369</v>
      </c>
      <c r="G276" s="255"/>
      <c r="H276" s="255"/>
      <c r="I276" s="256">
        <v>0.91666666666666663</v>
      </c>
      <c r="J276" s="257">
        <v>19479</v>
      </c>
      <c r="K276" t="s">
        <v>4752</v>
      </c>
      <c r="L276">
        <v>0</v>
      </c>
      <c r="M276">
        <v>0</v>
      </c>
      <c r="N276" t="s">
        <v>4722</v>
      </c>
      <c r="O276" t="s">
        <v>4713</v>
      </c>
      <c r="P276" t="s">
        <v>5306</v>
      </c>
      <c r="Q276" t="s">
        <v>4728</v>
      </c>
      <c r="V276" t="s">
        <v>4716</v>
      </c>
    </row>
    <row r="277" spans="1:22">
      <c r="A277" t="s">
        <v>4708</v>
      </c>
      <c r="B277" t="s">
        <v>4708</v>
      </c>
      <c r="C277" t="s">
        <v>5307</v>
      </c>
      <c r="D277"/>
      <c r="E277" s="255" t="s">
        <v>4710</v>
      </c>
      <c r="F277" s="255">
        <v>44625.281108483796</v>
      </c>
      <c r="G277" s="255"/>
      <c r="H277" s="255"/>
      <c r="I277" s="256">
        <v>0.91666666666666663</v>
      </c>
      <c r="J277" s="257">
        <v>60484</v>
      </c>
      <c r="K277" t="s">
        <v>4711</v>
      </c>
      <c r="L277">
        <v>0</v>
      </c>
      <c r="M277">
        <v>0</v>
      </c>
      <c r="N277" t="s">
        <v>4718</v>
      </c>
      <c r="O277" t="s">
        <v>4713</v>
      </c>
      <c r="P277" t="s">
        <v>5308</v>
      </c>
      <c r="Q277" t="s">
        <v>4715</v>
      </c>
      <c r="V277" t="s">
        <v>4716</v>
      </c>
    </row>
    <row r="278" spans="1:22">
      <c r="A278" t="s">
        <v>4708</v>
      </c>
      <c r="B278" t="s">
        <v>4708</v>
      </c>
      <c r="C278" t="s">
        <v>5309</v>
      </c>
      <c r="D278"/>
      <c r="E278" s="255" t="s">
        <v>5238</v>
      </c>
      <c r="F278" s="255">
        <v>44651.501684953706</v>
      </c>
      <c r="G278" s="255"/>
      <c r="H278" s="255"/>
      <c r="I278" s="256">
        <v>0.91666666666666663</v>
      </c>
      <c r="J278" s="257">
        <v>5412</v>
      </c>
      <c r="K278" t="s">
        <v>4711</v>
      </c>
      <c r="L278">
        <v>0</v>
      </c>
      <c r="M278">
        <v>0</v>
      </c>
      <c r="N278" t="s">
        <v>4718</v>
      </c>
      <c r="O278" t="s">
        <v>4713</v>
      </c>
      <c r="P278" t="s">
        <v>5310</v>
      </c>
      <c r="Q278" t="s">
        <v>4715</v>
      </c>
      <c r="V278" t="s">
        <v>4716</v>
      </c>
    </row>
    <row r="279" spans="1:22">
      <c r="A279" t="s">
        <v>4708</v>
      </c>
      <c r="B279" t="s">
        <v>4708</v>
      </c>
      <c r="C279" t="s">
        <v>1429</v>
      </c>
      <c r="D279"/>
      <c r="E279" s="255" t="s">
        <v>4834</v>
      </c>
      <c r="F279" s="255">
        <v>44651.495725891204</v>
      </c>
      <c r="G279" s="255"/>
      <c r="H279" s="255"/>
      <c r="I279" s="256">
        <v>0.91666666666666663</v>
      </c>
      <c r="J279" s="257">
        <v>20153</v>
      </c>
      <c r="K279" t="s">
        <v>4711</v>
      </c>
      <c r="L279">
        <v>0</v>
      </c>
      <c r="M279">
        <v>0</v>
      </c>
      <c r="N279" t="s">
        <v>4712</v>
      </c>
      <c r="O279" t="s">
        <v>4726</v>
      </c>
      <c r="P279" t="s">
        <v>4994</v>
      </c>
      <c r="Q279" t="s">
        <v>4728</v>
      </c>
      <c r="V279" t="s">
        <v>4716</v>
      </c>
    </row>
    <row r="280" spans="1:22">
      <c r="A280" t="s">
        <v>4708</v>
      </c>
      <c r="B280" t="s">
        <v>4708</v>
      </c>
      <c r="C280" t="s">
        <v>5311</v>
      </c>
      <c r="D280"/>
      <c r="E280" s="255" t="s">
        <v>5312</v>
      </c>
      <c r="F280" s="255">
        <v>44635.320365127314</v>
      </c>
      <c r="G280" s="255"/>
      <c r="H280" s="255"/>
      <c r="I280" s="256">
        <v>0.91666666666666663</v>
      </c>
      <c r="J280" s="257">
        <v>10129</v>
      </c>
      <c r="K280" t="s">
        <v>4711</v>
      </c>
      <c r="L280">
        <v>0</v>
      </c>
      <c r="M280">
        <v>0</v>
      </c>
      <c r="N280" t="s">
        <v>4722</v>
      </c>
      <c r="O280" t="s">
        <v>4726</v>
      </c>
      <c r="P280" t="s">
        <v>5313</v>
      </c>
      <c r="Q280" t="s">
        <v>4715</v>
      </c>
      <c r="V280" t="s">
        <v>4716</v>
      </c>
    </row>
    <row r="281" spans="1:22">
      <c r="A281" t="s">
        <v>4708</v>
      </c>
      <c r="B281" t="s">
        <v>4708</v>
      </c>
      <c r="C281" t="s">
        <v>1916</v>
      </c>
      <c r="D281"/>
      <c r="E281" s="255" t="s">
        <v>5314</v>
      </c>
      <c r="F281" s="255">
        <v>44636.383171030095</v>
      </c>
      <c r="G281" s="255"/>
      <c r="H281" s="255"/>
      <c r="I281" s="256">
        <v>0.91666666666666663</v>
      </c>
      <c r="J281" s="257">
        <v>7146</v>
      </c>
      <c r="K281" t="s">
        <v>4711</v>
      </c>
      <c r="L281">
        <v>0</v>
      </c>
      <c r="M281">
        <v>0</v>
      </c>
      <c r="N281" t="s">
        <v>4731</v>
      </c>
      <c r="O281" t="s">
        <v>4726</v>
      </c>
      <c r="P281" t="s">
        <v>4994</v>
      </c>
      <c r="Q281" t="s">
        <v>4715</v>
      </c>
      <c r="V281" t="s">
        <v>4716</v>
      </c>
    </row>
    <row r="282" spans="1:22">
      <c r="A282" t="s">
        <v>4708</v>
      </c>
      <c r="B282" t="s">
        <v>4708</v>
      </c>
      <c r="C282" t="s">
        <v>5315</v>
      </c>
      <c r="D282"/>
      <c r="E282" s="255" t="s">
        <v>5284</v>
      </c>
      <c r="F282" s="255">
        <v>44651.732561307872</v>
      </c>
      <c r="G282" s="255"/>
      <c r="H282" s="255"/>
      <c r="I282" s="256">
        <v>0.91666666666666663</v>
      </c>
      <c r="J282" s="257">
        <v>11185</v>
      </c>
      <c r="K282" t="s">
        <v>4711</v>
      </c>
      <c r="L282">
        <v>0</v>
      </c>
      <c r="M282">
        <v>0</v>
      </c>
      <c r="N282" t="s">
        <v>4722</v>
      </c>
      <c r="O282" t="s">
        <v>4726</v>
      </c>
      <c r="P282" t="s">
        <v>5225</v>
      </c>
      <c r="Q282" t="s">
        <v>4715</v>
      </c>
      <c r="V282" t="s">
        <v>4716</v>
      </c>
    </row>
    <row r="283" spans="1:22">
      <c r="A283" t="s">
        <v>4708</v>
      </c>
      <c r="B283" t="s">
        <v>4708</v>
      </c>
      <c r="C283" t="s">
        <v>1612</v>
      </c>
      <c r="D283"/>
      <c r="E283" s="255" t="s">
        <v>5084</v>
      </c>
      <c r="F283" s="255">
        <v>44643.368652395831</v>
      </c>
      <c r="G283" s="255"/>
      <c r="H283" s="255"/>
      <c r="I283" s="256">
        <v>0.91666666666666663</v>
      </c>
      <c r="J283" s="257">
        <v>30341</v>
      </c>
      <c r="K283" t="s">
        <v>4711</v>
      </c>
      <c r="L283">
        <v>0</v>
      </c>
      <c r="M283">
        <v>0</v>
      </c>
      <c r="N283" t="s">
        <v>4718</v>
      </c>
      <c r="O283" t="s">
        <v>4713</v>
      </c>
      <c r="P283" t="s">
        <v>5316</v>
      </c>
      <c r="Q283" t="s">
        <v>4728</v>
      </c>
      <c r="V283" t="s">
        <v>4716</v>
      </c>
    </row>
    <row r="284" spans="1:22">
      <c r="A284" t="s">
        <v>4708</v>
      </c>
      <c r="B284" t="s">
        <v>4708</v>
      </c>
      <c r="C284" t="s">
        <v>5317</v>
      </c>
      <c r="D284"/>
      <c r="E284" s="255" t="s">
        <v>5318</v>
      </c>
      <c r="F284" s="255">
        <v>44631.444563344907</v>
      </c>
      <c r="G284" s="255"/>
      <c r="H284" s="255"/>
      <c r="I284" s="256">
        <v>0.91666666666666663</v>
      </c>
      <c r="J284" s="257">
        <v>5798</v>
      </c>
      <c r="K284" t="s">
        <v>4711</v>
      </c>
      <c r="L284">
        <v>0</v>
      </c>
      <c r="M284">
        <v>0</v>
      </c>
      <c r="N284" t="s">
        <v>4712</v>
      </c>
      <c r="O284" t="s">
        <v>4726</v>
      </c>
      <c r="P284" t="s">
        <v>4994</v>
      </c>
      <c r="Q284" t="s">
        <v>4715</v>
      </c>
      <c r="V284" t="s">
        <v>4716</v>
      </c>
    </row>
    <row r="285" spans="1:22">
      <c r="A285" t="s">
        <v>4708</v>
      </c>
      <c r="B285" t="s">
        <v>4708</v>
      </c>
      <c r="C285" t="s">
        <v>5319</v>
      </c>
      <c r="D285"/>
      <c r="E285" s="255" t="s">
        <v>5320</v>
      </c>
      <c r="F285" s="255">
        <v>44643.325533599535</v>
      </c>
      <c r="G285" s="255"/>
      <c r="H285" s="255"/>
      <c r="I285" s="256">
        <v>0.91666666666666663</v>
      </c>
      <c r="J285" s="257">
        <v>5385</v>
      </c>
      <c r="K285" t="s">
        <v>4711</v>
      </c>
      <c r="L285">
        <v>0</v>
      </c>
      <c r="M285">
        <v>0</v>
      </c>
      <c r="N285" t="s">
        <v>4712</v>
      </c>
      <c r="O285" t="s">
        <v>4726</v>
      </c>
      <c r="P285" t="s">
        <v>5188</v>
      </c>
      <c r="Q285" t="s">
        <v>4715</v>
      </c>
      <c r="V285" t="s">
        <v>4716</v>
      </c>
    </row>
    <row r="286" spans="1:22">
      <c r="A286" t="s">
        <v>4708</v>
      </c>
      <c r="B286" t="s">
        <v>4708</v>
      </c>
      <c r="C286" t="s">
        <v>3013</v>
      </c>
      <c r="D286"/>
      <c r="E286" s="255" t="s">
        <v>4817</v>
      </c>
      <c r="F286" s="255">
        <v>44621.3308372338</v>
      </c>
      <c r="G286" s="255"/>
      <c r="H286" s="255"/>
      <c r="I286" s="256">
        <v>0.91666666666666663</v>
      </c>
      <c r="J286" s="257">
        <v>52079</v>
      </c>
      <c r="K286" t="s">
        <v>4752</v>
      </c>
      <c r="L286">
        <v>0</v>
      </c>
      <c r="M286">
        <v>0</v>
      </c>
      <c r="N286" t="s">
        <v>4722</v>
      </c>
      <c r="O286" t="s">
        <v>4713</v>
      </c>
      <c r="P286" t="s">
        <v>5321</v>
      </c>
      <c r="Q286" t="s">
        <v>4715</v>
      </c>
      <c r="V286" t="s">
        <v>4716</v>
      </c>
    </row>
    <row r="287" spans="1:22">
      <c r="A287" t="s">
        <v>4708</v>
      </c>
      <c r="B287" t="s">
        <v>4708</v>
      </c>
      <c r="C287" t="s">
        <v>5322</v>
      </c>
      <c r="D287"/>
      <c r="E287" s="255" t="s">
        <v>5323</v>
      </c>
      <c r="F287" s="255">
        <v>44621.625703668979</v>
      </c>
      <c r="G287" s="255"/>
      <c r="H287" s="255"/>
      <c r="I287" s="256">
        <v>0.91666666666666663</v>
      </c>
      <c r="J287" s="257">
        <v>3274</v>
      </c>
      <c r="K287" t="s">
        <v>4711</v>
      </c>
      <c r="L287">
        <v>0</v>
      </c>
      <c r="M287">
        <v>0</v>
      </c>
      <c r="N287" t="s">
        <v>4712</v>
      </c>
      <c r="O287" t="s">
        <v>5324</v>
      </c>
      <c r="P287" t="s">
        <v>5325</v>
      </c>
      <c r="Q287" t="s">
        <v>4715</v>
      </c>
      <c r="V287" t="s">
        <v>4716</v>
      </c>
    </row>
    <row r="288" spans="1:22">
      <c r="A288" t="s">
        <v>4708</v>
      </c>
      <c r="B288" t="s">
        <v>4708</v>
      </c>
      <c r="C288" t="s">
        <v>5326</v>
      </c>
      <c r="D288"/>
      <c r="E288" s="255" t="s">
        <v>4814</v>
      </c>
      <c r="F288" s="255">
        <v>44651.458402812503</v>
      </c>
      <c r="G288" s="255"/>
      <c r="H288" s="255"/>
      <c r="I288" s="256">
        <v>0.91666666666666663</v>
      </c>
      <c r="J288" s="257">
        <v>20314</v>
      </c>
      <c r="K288" t="s">
        <v>4752</v>
      </c>
      <c r="L288">
        <v>0</v>
      </c>
      <c r="M288">
        <v>0</v>
      </c>
      <c r="N288" t="s">
        <v>4718</v>
      </c>
      <c r="O288" t="s">
        <v>4753</v>
      </c>
      <c r="P288" t="s">
        <v>4753</v>
      </c>
      <c r="Q288" t="s">
        <v>4728</v>
      </c>
      <c r="V288" t="s">
        <v>4716</v>
      </c>
    </row>
    <row r="289" spans="1:22">
      <c r="A289" t="s">
        <v>4708</v>
      </c>
      <c r="B289" t="s">
        <v>4708</v>
      </c>
      <c r="C289" t="s">
        <v>5327</v>
      </c>
      <c r="D289"/>
      <c r="E289" s="255" t="s">
        <v>5328</v>
      </c>
      <c r="F289" s="255">
        <v>44651.856576307873</v>
      </c>
      <c r="G289" s="255"/>
      <c r="H289" s="255"/>
      <c r="I289" s="256">
        <v>0.91666666666666663</v>
      </c>
      <c r="J289" s="257">
        <v>20852</v>
      </c>
      <c r="K289" t="s">
        <v>4752</v>
      </c>
      <c r="L289">
        <v>0</v>
      </c>
      <c r="M289">
        <v>0</v>
      </c>
      <c r="N289" t="s">
        <v>4718</v>
      </c>
      <c r="O289" t="s">
        <v>4753</v>
      </c>
      <c r="P289" t="s">
        <v>4753</v>
      </c>
      <c r="Q289" t="s">
        <v>4715</v>
      </c>
      <c r="V289" t="s">
        <v>4716</v>
      </c>
    </row>
    <row r="290" spans="1:22">
      <c r="A290" t="s">
        <v>4708</v>
      </c>
      <c r="B290" t="s">
        <v>4708</v>
      </c>
      <c r="C290" t="s">
        <v>3243</v>
      </c>
      <c r="D290"/>
      <c r="E290" s="255" t="s">
        <v>5217</v>
      </c>
      <c r="F290" s="255">
        <v>44649.738084571756</v>
      </c>
      <c r="G290" s="255"/>
      <c r="H290" s="255"/>
      <c r="I290" s="256">
        <v>0.91666666666666663</v>
      </c>
      <c r="J290" s="257">
        <v>31128</v>
      </c>
      <c r="K290" t="s">
        <v>4752</v>
      </c>
      <c r="L290">
        <v>0</v>
      </c>
      <c r="M290">
        <v>0</v>
      </c>
      <c r="N290" t="s">
        <v>4718</v>
      </c>
      <c r="O290" t="s">
        <v>4753</v>
      </c>
      <c r="P290" t="s">
        <v>4753</v>
      </c>
      <c r="Q290" t="s">
        <v>4715</v>
      </c>
      <c r="V290" t="s">
        <v>4716</v>
      </c>
    </row>
    <row r="291" spans="1:22">
      <c r="A291" t="s">
        <v>4708</v>
      </c>
      <c r="B291" t="s">
        <v>4708</v>
      </c>
      <c r="C291" t="s">
        <v>5329</v>
      </c>
      <c r="D291"/>
      <c r="E291" s="255" t="s">
        <v>5330</v>
      </c>
      <c r="F291" s="255">
        <v>44636.689460335649</v>
      </c>
      <c r="G291" s="255"/>
      <c r="H291" s="255"/>
      <c r="I291" s="256">
        <v>0.91666666666666663</v>
      </c>
      <c r="J291" s="257">
        <v>-1</v>
      </c>
      <c r="K291" t="s">
        <v>4752</v>
      </c>
      <c r="L291">
        <v>0</v>
      </c>
      <c r="M291">
        <v>0</v>
      </c>
      <c r="N291" t="s">
        <v>4722</v>
      </c>
      <c r="O291" t="s">
        <v>4753</v>
      </c>
      <c r="P291" t="s">
        <v>4753</v>
      </c>
      <c r="Q291" t="s">
        <v>4715</v>
      </c>
      <c r="V291" t="s">
        <v>4716</v>
      </c>
    </row>
    <row r="292" spans="1:22">
      <c r="A292" t="s">
        <v>4708</v>
      </c>
      <c r="B292" t="s">
        <v>4708</v>
      </c>
      <c r="C292" t="s">
        <v>5331</v>
      </c>
      <c r="D292"/>
      <c r="E292" s="255" t="s">
        <v>4775</v>
      </c>
      <c r="F292" s="255">
        <v>44639.490828969909</v>
      </c>
      <c r="G292" s="255"/>
      <c r="H292" s="255"/>
      <c r="I292" s="256">
        <v>0.91666666666666663</v>
      </c>
      <c r="J292" s="257">
        <v>34018</v>
      </c>
      <c r="K292" t="s">
        <v>4752</v>
      </c>
      <c r="L292">
        <v>0</v>
      </c>
      <c r="M292">
        <v>0</v>
      </c>
      <c r="N292" t="s">
        <v>4718</v>
      </c>
      <c r="O292" t="s">
        <v>4753</v>
      </c>
      <c r="P292" t="s">
        <v>4753</v>
      </c>
      <c r="Q292" t="s">
        <v>4715</v>
      </c>
      <c r="V292" t="s">
        <v>4716</v>
      </c>
    </row>
    <row r="293" spans="1:22">
      <c r="A293" t="s">
        <v>4708</v>
      </c>
      <c r="B293" t="s">
        <v>4708</v>
      </c>
      <c r="C293" t="s">
        <v>5332</v>
      </c>
      <c r="D293"/>
      <c r="E293" s="255" t="s">
        <v>4751</v>
      </c>
      <c r="F293" s="255">
        <v>44645.703875659725</v>
      </c>
      <c r="G293" s="255"/>
      <c r="H293" s="255"/>
      <c r="I293" s="256">
        <v>0.91666666666666663</v>
      </c>
      <c r="J293" s="257">
        <v>20892</v>
      </c>
      <c r="K293" t="s">
        <v>4711</v>
      </c>
      <c r="L293">
        <v>0</v>
      </c>
      <c r="M293">
        <v>0</v>
      </c>
      <c r="N293" t="s">
        <v>4718</v>
      </c>
      <c r="O293" t="s">
        <v>4713</v>
      </c>
      <c r="P293" t="s">
        <v>5333</v>
      </c>
      <c r="Q293" t="s">
        <v>4715</v>
      </c>
      <c r="V293" t="s">
        <v>4716</v>
      </c>
    </row>
    <row r="294" spans="1:22">
      <c r="A294" t="s">
        <v>4708</v>
      </c>
      <c r="B294" t="s">
        <v>4708</v>
      </c>
      <c r="C294" t="s">
        <v>5334</v>
      </c>
      <c r="D294"/>
      <c r="E294" s="255" t="s">
        <v>5335</v>
      </c>
      <c r="F294" s="255">
        <v>44636.39219082176</v>
      </c>
      <c r="G294" s="255"/>
      <c r="H294" s="255"/>
      <c r="I294" s="256">
        <v>0.91666666666666663</v>
      </c>
      <c r="J294" s="257">
        <v>3610</v>
      </c>
      <c r="K294" t="s">
        <v>4711</v>
      </c>
      <c r="L294">
        <v>0</v>
      </c>
      <c r="M294">
        <v>0</v>
      </c>
      <c r="N294" t="s">
        <v>4718</v>
      </c>
      <c r="O294" t="s">
        <v>4713</v>
      </c>
      <c r="P294" t="s">
        <v>5336</v>
      </c>
      <c r="Q294" t="s">
        <v>4715</v>
      </c>
      <c r="V294" t="s">
        <v>4716</v>
      </c>
    </row>
    <row r="295" spans="1:22">
      <c r="A295" t="s">
        <v>4708</v>
      </c>
      <c r="B295" t="s">
        <v>4708</v>
      </c>
      <c r="C295" t="s">
        <v>5337</v>
      </c>
      <c r="D295"/>
      <c r="E295" s="255" t="s">
        <v>5338</v>
      </c>
      <c r="F295" s="255">
        <v>44636.389521145837</v>
      </c>
      <c r="G295" s="255"/>
      <c r="H295" s="255"/>
      <c r="I295" s="256">
        <v>0.91666666666666663</v>
      </c>
      <c r="J295" s="257">
        <v>10037</v>
      </c>
      <c r="K295" t="s">
        <v>4711</v>
      </c>
      <c r="L295">
        <v>0</v>
      </c>
      <c r="M295">
        <v>0</v>
      </c>
      <c r="N295" t="s">
        <v>4718</v>
      </c>
      <c r="O295" t="s">
        <v>4726</v>
      </c>
      <c r="P295" t="s">
        <v>5339</v>
      </c>
      <c r="Q295" t="s">
        <v>4728</v>
      </c>
      <c r="V295" t="s">
        <v>4716</v>
      </c>
    </row>
    <row r="296" spans="1:22">
      <c r="A296" t="s">
        <v>4708</v>
      </c>
      <c r="B296" t="s">
        <v>4708</v>
      </c>
      <c r="C296" t="s">
        <v>5340</v>
      </c>
      <c r="D296"/>
      <c r="E296" s="255" t="s">
        <v>5341</v>
      </c>
      <c r="F296" s="255">
        <v>44621.605943865739</v>
      </c>
      <c r="G296" s="255"/>
      <c r="H296" s="255"/>
      <c r="I296" s="256">
        <v>0.91666666666666663</v>
      </c>
      <c r="J296" s="257">
        <v>9552</v>
      </c>
      <c r="K296" t="s">
        <v>4711</v>
      </c>
      <c r="L296">
        <v>0</v>
      </c>
      <c r="M296">
        <v>0</v>
      </c>
      <c r="N296" t="s">
        <v>4731</v>
      </c>
      <c r="O296" t="s">
        <v>4726</v>
      </c>
      <c r="P296" t="s">
        <v>4994</v>
      </c>
      <c r="Q296" t="s">
        <v>4715</v>
      </c>
      <c r="V296" t="s">
        <v>4716</v>
      </c>
    </row>
    <row r="297" spans="1:22">
      <c r="A297" t="s">
        <v>4708</v>
      </c>
      <c r="B297" t="s">
        <v>4708</v>
      </c>
      <c r="C297" t="s">
        <v>5342</v>
      </c>
      <c r="D297"/>
      <c r="E297" s="255" t="s">
        <v>5343</v>
      </c>
      <c r="F297" s="255">
        <v>44607.647648726852</v>
      </c>
      <c r="G297" s="255"/>
      <c r="H297" s="255"/>
      <c r="I297" s="256">
        <v>1</v>
      </c>
      <c r="J297" s="257">
        <v>10311</v>
      </c>
      <c r="K297" t="s">
        <v>4711</v>
      </c>
      <c r="L297">
        <v>0</v>
      </c>
      <c r="M297">
        <v>0</v>
      </c>
      <c r="N297" t="s">
        <v>4718</v>
      </c>
      <c r="O297" t="s">
        <v>5324</v>
      </c>
      <c r="P297" t="s">
        <v>5344</v>
      </c>
      <c r="Q297" t="s">
        <v>4715</v>
      </c>
      <c r="V297" t="s">
        <v>4716</v>
      </c>
    </row>
    <row r="298" spans="1:22">
      <c r="A298" t="s">
        <v>4708</v>
      </c>
      <c r="B298" t="s">
        <v>4708</v>
      </c>
      <c r="C298" t="s">
        <v>5345</v>
      </c>
      <c r="D298"/>
      <c r="E298" s="255" t="s">
        <v>4780</v>
      </c>
      <c r="F298" s="255">
        <v>44603.592491550924</v>
      </c>
      <c r="G298" s="255"/>
      <c r="H298" s="255"/>
      <c r="I298" s="256">
        <v>1</v>
      </c>
      <c r="J298" s="257">
        <v>12864</v>
      </c>
      <c r="K298" t="s">
        <v>4711</v>
      </c>
      <c r="L298">
        <v>0</v>
      </c>
      <c r="M298">
        <v>0</v>
      </c>
      <c r="N298" t="s">
        <v>4722</v>
      </c>
      <c r="O298" t="s">
        <v>4713</v>
      </c>
      <c r="P298" t="s">
        <v>5346</v>
      </c>
      <c r="Q298" t="s">
        <v>4715</v>
      </c>
      <c r="V298" t="s">
        <v>4716</v>
      </c>
    </row>
    <row r="299" spans="1:22">
      <c r="A299" t="s">
        <v>4708</v>
      </c>
      <c r="B299" t="s">
        <v>4708</v>
      </c>
      <c r="C299" t="s">
        <v>5347</v>
      </c>
      <c r="D299"/>
      <c r="E299" s="255" t="s">
        <v>5348</v>
      </c>
      <c r="F299" s="255">
        <v>44593.689410451392</v>
      </c>
      <c r="G299" s="255"/>
      <c r="H299" s="255"/>
      <c r="I299" s="256">
        <v>1</v>
      </c>
      <c r="J299" s="257">
        <v>19408</v>
      </c>
      <c r="K299" t="s">
        <v>4752</v>
      </c>
      <c r="L299">
        <v>0</v>
      </c>
      <c r="M299">
        <v>0</v>
      </c>
      <c r="N299" t="s">
        <v>4718</v>
      </c>
      <c r="O299" t="s">
        <v>5324</v>
      </c>
      <c r="P299" t="s">
        <v>5349</v>
      </c>
      <c r="Q299" t="s">
        <v>4728</v>
      </c>
      <c r="V299" t="s">
        <v>4716</v>
      </c>
    </row>
    <row r="300" spans="1:22">
      <c r="A300" t="s">
        <v>4708</v>
      </c>
      <c r="B300" t="s">
        <v>4708</v>
      </c>
      <c r="C300" t="s">
        <v>5350</v>
      </c>
      <c r="D300"/>
      <c r="E300" s="255" t="s">
        <v>4758</v>
      </c>
      <c r="F300" s="255">
        <v>44593.633627395837</v>
      </c>
      <c r="G300" s="255"/>
      <c r="H300" s="255"/>
      <c r="I300" s="256">
        <v>1</v>
      </c>
      <c r="J300" s="257">
        <v>31277</v>
      </c>
      <c r="K300" t="s">
        <v>4711</v>
      </c>
      <c r="L300">
        <v>0</v>
      </c>
      <c r="M300">
        <v>0</v>
      </c>
      <c r="N300" t="s">
        <v>4731</v>
      </c>
      <c r="O300" t="s">
        <v>4713</v>
      </c>
      <c r="P300" t="s">
        <v>5351</v>
      </c>
      <c r="Q300" t="s">
        <v>4715</v>
      </c>
      <c r="V300" t="s">
        <v>4716</v>
      </c>
    </row>
    <row r="301" spans="1:22">
      <c r="A301" t="s">
        <v>4708</v>
      </c>
      <c r="B301" t="s">
        <v>4708</v>
      </c>
      <c r="C301" t="s">
        <v>5352</v>
      </c>
      <c r="D301"/>
      <c r="E301" s="255" t="s">
        <v>4802</v>
      </c>
      <c r="F301" s="255">
        <v>44620.499089039353</v>
      </c>
      <c r="G301" s="255"/>
      <c r="H301" s="255"/>
      <c r="I301" s="256">
        <v>1</v>
      </c>
      <c r="J301" s="257">
        <v>16117</v>
      </c>
      <c r="K301" t="s">
        <v>4711</v>
      </c>
      <c r="L301">
        <v>0</v>
      </c>
      <c r="M301">
        <v>0</v>
      </c>
      <c r="N301" t="s">
        <v>4722</v>
      </c>
      <c r="O301" t="s">
        <v>4713</v>
      </c>
      <c r="P301" t="s">
        <v>5353</v>
      </c>
      <c r="Q301" t="s">
        <v>4715</v>
      </c>
      <c r="V301" t="s">
        <v>4716</v>
      </c>
    </row>
    <row r="302" spans="1:22">
      <c r="A302" t="s">
        <v>4708</v>
      </c>
      <c r="B302" t="s">
        <v>4708</v>
      </c>
      <c r="C302" t="s">
        <v>5354</v>
      </c>
      <c r="D302"/>
      <c r="E302" s="255" t="s">
        <v>5355</v>
      </c>
      <c r="F302" s="255">
        <v>44602.4257502662</v>
      </c>
      <c r="G302" s="255"/>
      <c r="H302" s="255"/>
      <c r="I302" s="256">
        <v>1</v>
      </c>
      <c r="J302" s="257">
        <v>19018</v>
      </c>
      <c r="K302" t="s">
        <v>4752</v>
      </c>
      <c r="L302">
        <v>0</v>
      </c>
      <c r="M302">
        <v>0</v>
      </c>
      <c r="N302" t="s">
        <v>4722</v>
      </c>
      <c r="O302" t="s">
        <v>4726</v>
      </c>
      <c r="P302" t="s">
        <v>5356</v>
      </c>
      <c r="Q302" t="s">
        <v>4715</v>
      </c>
      <c r="V302" t="s">
        <v>4716</v>
      </c>
    </row>
    <row r="303" spans="1:22">
      <c r="A303" t="s">
        <v>4708</v>
      </c>
      <c r="B303" t="s">
        <v>4708</v>
      </c>
      <c r="C303" t="s">
        <v>5357</v>
      </c>
      <c r="D303"/>
      <c r="E303" s="255" t="s">
        <v>4866</v>
      </c>
      <c r="F303" s="255">
        <v>44606.628052893517</v>
      </c>
      <c r="G303" s="255"/>
      <c r="H303" s="255"/>
      <c r="I303" s="256">
        <v>1</v>
      </c>
      <c r="J303" s="257">
        <v>19427</v>
      </c>
      <c r="K303" t="s">
        <v>4711</v>
      </c>
      <c r="L303">
        <v>0</v>
      </c>
      <c r="M303">
        <v>0</v>
      </c>
      <c r="N303" t="s">
        <v>4731</v>
      </c>
      <c r="O303" t="s">
        <v>4713</v>
      </c>
      <c r="P303" t="s">
        <v>5358</v>
      </c>
      <c r="Q303" t="s">
        <v>4728</v>
      </c>
      <c r="V303" t="s">
        <v>4716</v>
      </c>
    </row>
    <row r="304" spans="1:22">
      <c r="A304" t="s">
        <v>4708</v>
      </c>
      <c r="B304" t="s">
        <v>4708</v>
      </c>
      <c r="C304" t="s">
        <v>5359</v>
      </c>
      <c r="D304"/>
      <c r="E304" s="255" t="s">
        <v>5084</v>
      </c>
      <c r="F304" s="255">
        <v>44593.634590127316</v>
      </c>
      <c r="G304" s="255"/>
      <c r="H304" s="255"/>
      <c r="I304" s="256">
        <v>1</v>
      </c>
      <c r="J304" s="257">
        <v>2854</v>
      </c>
      <c r="K304" t="s">
        <v>4711</v>
      </c>
      <c r="L304">
        <v>0</v>
      </c>
      <c r="M304">
        <v>0</v>
      </c>
      <c r="N304" t="s">
        <v>4718</v>
      </c>
      <c r="O304" t="s">
        <v>4713</v>
      </c>
      <c r="P304" t="s">
        <v>5360</v>
      </c>
      <c r="Q304" t="s">
        <v>4728</v>
      </c>
      <c r="V304" t="s">
        <v>4716</v>
      </c>
    </row>
    <row r="305" spans="1:22">
      <c r="A305" t="s">
        <v>4708</v>
      </c>
      <c r="B305" t="s">
        <v>4708</v>
      </c>
      <c r="C305" t="s">
        <v>5361</v>
      </c>
      <c r="D305"/>
      <c r="E305" s="255" t="s">
        <v>4743</v>
      </c>
      <c r="F305" s="255">
        <v>44616.442486539352</v>
      </c>
      <c r="G305" s="255"/>
      <c r="H305" s="255"/>
      <c r="I305" s="256">
        <v>1</v>
      </c>
      <c r="J305" s="257">
        <v>19827</v>
      </c>
      <c r="K305" t="s">
        <v>4752</v>
      </c>
      <c r="L305">
        <v>0</v>
      </c>
      <c r="M305">
        <v>0</v>
      </c>
      <c r="N305" t="s">
        <v>4718</v>
      </c>
      <c r="O305" t="s">
        <v>4713</v>
      </c>
      <c r="P305" t="s">
        <v>5362</v>
      </c>
      <c r="Q305" t="s">
        <v>4715</v>
      </c>
      <c r="V305" t="s">
        <v>4716</v>
      </c>
    </row>
    <row r="306" spans="1:22">
      <c r="A306" t="s">
        <v>4708</v>
      </c>
      <c r="B306" t="s">
        <v>4708</v>
      </c>
      <c r="C306" t="s">
        <v>5363</v>
      </c>
      <c r="D306"/>
      <c r="E306" s="255" t="s">
        <v>4734</v>
      </c>
      <c r="F306" s="255">
        <v>44620.681948414349</v>
      </c>
      <c r="G306" s="255"/>
      <c r="H306" s="255"/>
      <c r="I306" s="256">
        <v>1</v>
      </c>
      <c r="J306" s="257">
        <v>39634</v>
      </c>
      <c r="K306" t="s">
        <v>4752</v>
      </c>
      <c r="L306">
        <v>0</v>
      </c>
      <c r="M306">
        <v>0</v>
      </c>
      <c r="N306" t="s">
        <v>4718</v>
      </c>
      <c r="O306" t="s">
        <v>4713</v>
      </c>
      <c r="P306" t="s">
        <v>5364</v>
      </c>
      <c r="Q306" t="s">
        <v>4715</v>
      </c>
      <c r="V306" t="s">
        <v>4716</v>
      </c>
    </row>
    <row r="307" spans="1:22">
      <c r="A307" t="s">
        <v>4708</v>
      </c>
      <c r="B307" t="s">
        <v>4708</v>
      </c>
      <c r="C307" t="s">
        <v>5365</v>
      </c>
      <c r="D307"/>
      <c r="E307" s="255" t="s">
        <v>5017</v>
      </c>
      <c r="F307" s="255">
        <v>44620.49823892361</v>
      </c>
      <c r="G307" s="255"/>
      <c r="H307" s="255"/>
      <c r="I307" s="256">
        <v>1</v>
      </c>
      <c r="J307" s="257">
        <v>9998</v>
      </c>
      <c r="K307" t="s">
        <v>4711</v>
      </c>
      <c r="L307">
        <v>0</v>
      </c>
      <c r="M307">
        <v>0</v>
      </c>
      <c r="N307" t="s">
        <v>4722</v>
      </c>
      <c r="O307" t="s">
        <v>4713</v>
      </c>
      <c r="P307" t="s">
        <v>5366</v>
      </c>
      <c r="Q307" t="s">
        <v>4715</v>
      </c>
      <c r="V307" t="s">
        <v>4716</v>
      </c>
    </row>
    <row r="308" spans="1:22">
      <c r="A308" t="s">
        <v>4708</v>
      </c>
      <c r="B308" t="s">
        <v>4708</v>
      </c>
      <c r="C308" t="s">
        <v>5367</v>
      </c>
      <c r="D308"/>
      <c r="E308" s="255" t="s">
        <v>4845</v>
      </c>
      <c r="F308" s="255">
        <v>44620.786492939813</v>
      </c>
      <c r="G308" s="255"/>
      <c r="H308" s="255"/>
      <c r="I308" s="256">
        <v>1</v>
      </c>
      <c r="J308" s="257">
        <v>12983</v>
      </c>
      <c r="K308" t="s">
        <v>4711</v>
      </c>
      <c r="L308">
        <v>0</v>
      </c>
      <c r="M308">
        <v>0</v>
      </c>
      <c r="N308" t="s">
        <v>4722</v>
      </c>
      <c r="O308" t="s">
        <v>4713</v>
      </c>
      <c r="P308" t="s">
        <v>5368</v>
      </c>
      <c r="Q308" t="s">
        <v>4728</v>
      </c>
      <c r="V308" t="s">
        <v>4716</v>
      </c>
    </row>
    <row r="309" spans="1:22">
      <c r="A309" t="s">
        <v>4708</v>
      </c>
      <c r="B309" t="s">
        <v>4708</v>
      </c>
      <c r="C309" t="s">
        <v>3303</v>
      </c>
      <c r="D309"/>
      <c r="E309" s="255" t="s">
        <v>4868</v>
      </c>
      <c r="F309" s="255">
        <v>44620.567102002315</v>
      </c>
      <c r="G309" s="255"/>
      <c r="H309" s="255"/>
      <c r="I309" s="256">
        <v>1</v>
      </c>
      <c r="J309" s="257">
        <v>16863</v>
      </c>
      <c r="K309" t="s">
        <v>4711</v>
      </c>
      <c r="L309">
        <v>0</v>
      </c>
      <c r="M309">
        <v>0</v>
      </c>
      <c r="N309" t="s">
        <v>4722</v>
      </c>
      <c r="O309" t="s">
        <v>4713</v>
      </c>
      <c r="P309" t="s">
        <v>5369</v>
      </c>
      <c r="Q309" t="s">
        <v>4715</v>
      </c>
      <c r="V309" t="s">
        <v>4716</v>
      </c>
    </row>
    <row r="310" spans="1:22">
      <c r="A310" t="s">
        <v>4708</v>
      </c>
      <c r="B310" t="s">
        <v>4708</v>
      </c>
      <c r="C310" t="s">
        <v>5370</v>
      </c>
      <c r="D310"/>
      <c r="E310" s="255" t="s">
        <v>4756</v>
      </c>
      <c r="F310" s="255">
        <v>44607.610147766201</v>
      </c>
      <c r="G310" s="255"/>
      <c r="H310" s="255"/>
      <c r="I310" s="256">
        <v>1</v>
      </c>
      <c r="J310" s="257">
        <v>15815</v>
      </c>
      <c r="K310" t="s">
        <v>4711</v>
      </c>
      <c r="L310">
        <v>0</v>
      </c>
      <c r="M310">
        <v>0</v>
      </c>
      <c r="N310" t="s">
        <v>4718</v>
      </c>
      <c r="O310" t="s">
        <v>4713</v>
      </c>
      <c r="P310" t="s">
        <v>5371</v>
      </c>
      <c r="Q310" t="s">
        <v>4728</v>
      </c>
      <c r="V310" t="s">
        <v>4716</v>
      </c>
    </row>
    <row r="311" spans="1:22">
      <c r="A311" t="s">
        <v>4708</v>
      </c>
      <c r="B311" t="s">
        <v>4708</v>
      </c>
      <c r="C311" t="s">
        <v>5372</v>
      </c>
      <c r="D311"/>
      <c r="E311" s="255" t="s">
        <v>5373</v>
      </c>
      <c r="F311" s="255">
        <v>44608.561426539352</v>
      </c>
      <c r="G311" s="255"/>
      <c r="H311" s="255"/>
      <c r="I311" s="256">
        <v>1</v>
      </c>
      <c r="J311" s="257">
        <v>10489</v>
      </c>
      <c r="K311" t="s">
        <v>4711</v>
      </c>
      <c r="L311">
        <v>0</v>
      </c>
      <c r="M311">
        <v>0</v>
      </c>
      <c r="N311" t="s">
        <v>4722</v>
      </c>
      <c r="O311" t="s">
        <v>4726</v>
      </c>
      <c r="P311" t="s">
        <v>5374</v>
      </c>
      <c r="Q311" t="s">
        <v>4715</v>
      </c>
      <c r="V311" t="s">
        <v>4716</v>
      </c>
    </row>
    <row r="312" spans="1:22">
      <c r="A312" t="s">
        <v>4708</v>
      </c>
      <c r="B312" t="s">
        <v>4708</v>
      </c>
      <c r="C312" t="s">
        <v>5375</v>
      </c>
      <c r="D312"/>
      <c r="E312" s="255" t="s">
        <v>4944</v>
      </c>
      <c r="F312" s="255">
        <v>44593.632879166667</v>
      </c>
      <c r="G312" s="255"/>
      <c r="H312" s="255"/>
      <c r="I312" s="256">
        <v>1</v>
      </c>
      <c r="J312" s="257">
        <v>9928</v>
      </c>
      <c r="K312" t="s">
        <v>4711</v>
      </c>
      <c r="L312">
        <v>0</v>
      </c>
      <c r="M312">
        <v>0</v>
      </c>
      <c r="N312" t="s">
        <v>4722</v>
      </c>
      <c r="O312" t="s">
        <v>4713</v>
      </c>
      <c r="P312" t="s">
        <v>5376</v>
      </c>
      <c r="Q312" t="s">
        <v>4715</v>
      </c>
      <c r="V312" t="s">
        <v>4716</v>
      </c>
    </row>
    <row r="313" spans="1:22">
      <c r="A313" t="s">
        <v>4708</v>
      </c>
      <c r="B313" t="s">
        <v>4708</v>
      </c>
      <c r="C313" t="s">
        <v>5377</v>
      </c>
      <c r="D313"/>
      <c r="E313" s="255" t="s">
        <v>5378</v>
      </c>
      <c r="F313" s="255">
        <v>44606.361805208333</v>
      </c>
      <c r="G313" s="255"/>
      <c r="H313" s="255"/>
      <c r="I313" s="256">
        <v>1</v>
      </c>
      <c r="J313" s="257">
        <v>6797</v>
      </c>
      <c r="K313" t="s">
        <v>4711</v>
      </c>
      <c r="L313">
        <v>0</v>
      </c>
      <c r="M313">
        <v>0</v>
      </c>
      <c r="N313" t="s">
        <v>4718</v>
      </c>
      <c r="O313" t="s">
        <v>5197</v>
      </c>
      <c r="P313" t="s">
        <v>5379</v>
      </c>
      <c r="Q313" t="s">
        <v>4715</v>
      </c>
      <c r="V313" t="s">
        <v>4716</v>
      </c>
    </row>
    <row r="314" spans="1:22">
      <c r="A314" t="s">
        <v>4708</v>
      </c>
      <c r="B314" t="s">
        <v>4708</v>
      </c>
      <c r="C314" t="s">
        <v>5380</v>
      </c>
      <c r="D314"/>
      <c r="E314" s="255" t="s">
        <v>5381</v>
      </c>
      <c r="F314" s="255">
        <v>44611.458780520836</v>
      </c>
      <c r="G314" s="255"/>
      <c r="H314" s="255"/>
      <c r="I314" s="256">
        <v>1</v>
      </c>
      <c r="J314" s="257">
        <v>10088</v>
      </c>
      <c r="K314" t="s">
        <v>4752</v>
      </c>
      <c r="L314">
        <v>0</v>
      </c>
      <c r="M314">
        <v>0</v>
      </c>
      <c r="N314" t="s">
        <v>4769</v>
      </c>
      <c r="O314" t="s">
        <v>5197</v>
      </c>
      <c r="P314" t="s">
        <v>5382</v>
      </c>
      <c r="Q314" t="s">
        <v>4715</v>
      </c>
      <c r="V314" t="s">
        <v>4716</v>
      </c>
    </row>
    <row r="315" spans="1:22">
      <c r="A315" t="s">
        <v>4708</v>
      </c>
      <c r="B315" t="s">
        <v>4708</v>
      </c>
      <c r="C315" t="s">
        <v>5383</v>
      </c>
      <c r="D315"/>
      <c r="E315" s="255" t="s">
        <v>4978</v>
      </c>
      <c r="F315" s="255">
        <v>44617.514130671298</v>
      </c>
      <c r="G315" s="255"/>
      <c r="H315" s="255"/>
      <c r="I315" s="256">
        <v>1</v>
      </c>
      <c r="J315" s="257">
        <v>20945</v>
      </c>
      <c r="K315" t="s">
        <v>4711</v>
      </c>
      <c r="L315">
        <v>0</v>
      </c>
      <c r="M315">
        <v>0</v>
      </c>
      <c r="N315" t="s">
        <v>4722</v>
      </c>
      <c r="O315" t="s">
        <v>4713</v>
      </c>
      <c r="P315" t="s">
        <v>5384</v>
      </c>
      <c r="Q315" t="s">
        <v>4715</v>
      </c>
      <c r="V315" t="s">
        <v>4716</v>
      </c>
    </row>
    <row r="316" spans="1:22">
      <c r="A316" t="s">
        <v>4708</v>
      </c>
      <c r="B316" t="s">
        <v>4708</v>
      </c>
      <c r="C316" t="s">
        <v>5385</v>
      </c>
      <c r="D316"/>
      <c r="E316" s="255" t="s">
        <v>5386</v>
      </c>
      <c r="F316" s="255">
        <v>44606.61607045139</v>
      </c>
      <c r="G316" s="255"/>
      <c r="H316" s="255"/>
      <c r="I316" s="256">
        <v>1</v>
      </c>
      <c r="J316" s="257">
        <v>80444</v>
      </c>
      <c r="K316" t="s">
        <v>4711</v>
      </c>
      <c r="L316">
        <v>0</v>
      </c>
      <c r="M316">
        <v>0</v>
      </c>
      <c r="N316" t="s">
        <v>4722</v>
      </c>
      <c r="O316" t="s">
        <v>4713</v>
      </c>
      <c r="P316" t="s">
        <v>5387</v>
      </c>
      <c r="Q316" t="s">
        <v>4715</v>
      </c>
      <c r="V316" t="s">
        <v>4716</v>
      </c>
    </row>
    <row r="317" spans="1:22">
      <c r="A317" t="s">
        <v>4708</v>
      </c>
      <c r="B317" t="s">
        <v>4708</v>
      </c>
      <c r="C317" t="s">
        <v>5388</v>
      </c>
      <c r="D317"/>
      <c r="E317" s="255" t="s">
        <v>4957</v>
      </c>
      <c r="F317" s="255">
        <v>44618.509748067132</v>
      </c>
      <c r="G317" s="255"/>
      <c r="H317" s="255"/>
      <c r="I317" s="256">
        <v>1</v>
      </c>
      <c r="J317" s="257">
        <v>10200</v>
      </c>
      <c r="K317" t="s">
        <v>4711</v>
      </c>
      <c r="L317">
        <v>0</v>
      </c>
      <c r="M317">
        <v>0</v>
      </c>
      <c r="N317" t="s">
        <v>4722</v>
      </c>
      <c r="O317" t="s">
        <v>4713</v>
      </c>
      <c r="P317" t="s">
        <v>5389</v>
      </c>
      <c r="Q317" t="s">
        <v>4715</v>
      </c>
      <c r="V317" t="s">
        <v>4716</v>
      </c>
    </row>
    <row r="318" spans="1:22">
      <c r="A318" t="s">
        <v>4708</v>
      </c>
      <c r="B318" t="s">
        <v>4708</v>
      </c>
      <c r="C318" t="s">
        <v>3521</v>
      </c>
      <c r="D318"/>
      <c r="E318" s="255" t="s">
        <v>5390</v>
      </c>
      <c r="F318" s="255">
        <v>44593.620889930557</v>
      </c>
      <c r="G318" s="255"/>
      <c r="H318" s="255"/>
      <c r="I318" s="256">
        <v>1</v>
      </c>
      <c r="J318" s="257">
        <v>20877</v>
      </c>
      <c r="K318" t="s">
        <v>4711</v>
      </c>
      <c r="L318">
        <v>0</v>
      </c>
      <c r="M318">
        <v>0</v>
      </c>
      <c r="N318" t="s">
        <v>4722</v>
      </c>
      <c r="O318" t="s">
        <v>4713</v>
      </c>
      <c r="P318" t="s">
        <v>5391</v>
      </c>
      <c r="Q318" t="s">
        <v>4715</v>
      </c>
      <c r="V318" t="s">
        <v>4716</v>
      </c>
    </row>
    <row r="319" spans="1:22">
      <c r="A319" t="s">
        <v>4708</v>
      </c>
      <c r="B319" t="s">
        <v>4708</v>
      </c>
      <c r="C319" t="s">
        <v>5392</v>
      </c>
      <c r="D319"/>
      <c r="E319" s="255" t="s">
        <v>5393</v>
      </c>
      <c r="F319" s="255">
        <v>44593.631200694443</v>
      </c>
      <c r="G319" s="255"/>
      <c r="H319" s="255"/>
      <c r="I319" s="256">
        <v>1</v>
      </c>
      <c r="J319" s="257">
        <v>42597</v>
      </c>
      <c r="K319" t="s">
        <v>4711</v>
      </c>
      <c r="L319">
        <v>0</v>
      </c>
      <c r="M319">
        <v>0</v>
      </c>
      <c r="N319" t="s">
        <v>4731</v>
      </c>
      <c r="O319" t="s">
        <v>4713</v>
      </c>
      <c r="P319" t="s">
        <v>5394</v>
      </c>
      <c r="Q319" t="s">
        <v>4715</v>
      </c>
      <c r="V319" t="s">
        <v>4716</v>
      </c>
    </row>
    <row r="320" spans="1:22">
      <c r="A320" t="s">
        <v>4708</v>
      </c>
      <c r="B320" t="s">
        <v>4708</v>
      </c>
      <c r="C320" t="s">
        <v>5395</v>
      </c>
      <c r="D320"/>
      <c r="E320" s="255" t="s">
        <v>5136</v>
      </c>
      <c r="F320" s="255">
        <v>44593.624587465281</v>
      </c>
      <c r="G320" s="255"/>
      <c r="H320" s="255"/>
      <c r="I320" s="256">
        <v>1</v>
      </c>
      <c r="J320" s="257">
        <v>37162</v>
      </c>
      <c r="K320" t="s">
        <v>4711</v>
      </c>
      <c r="L320">
        <v>0</v>
      </c>
      <c r="M320">
        <v>0</v>
      </c>
      <c r="N320" t="s">
        <v>4712</v>
      </c>
      <c r="O320" t="s">
        <v>4713</v>
      </c>
      <c r="P320" t="s">
        <v>5396</v>
      </c>
      <c r="Q320" t="s">
        <v>4715</v>
      </c>
      <c r="V320" t="s">
        <v>4716</v>
      </c>
    </row>
    <row r="321" spans="1:22">
      <c r="A321" t="s">
        <v>4708</v>
      </c>
      <c r="B321" t="s">
        <v>4708</v>
      </c>
      <c r="C321" t="s">
        <v>5397</v>
      </c>
      <c r="D321"/>
      <c r="E321" s="255" t="s">
        <v>4937</v>
      </c>
      <c r="F321" s="255">
        <v>44607.666260104168</v>
      </c>
      <c r="G321" s="255"/>
      <c r="H321" s="255"/>
      <c r="I321" s="256">
        <v>1</v>
      </c>
      <c r="J321" s="257">
        <v>42845</v>
      </c>
      <c r="K321" t="s">
        <v>4711</v>
      </c>
      <c r="L321">
        <v>0</v>
      </c>
      <c r="M321">
        <v>0</v>
      </c>
      <c r="N321" t="s">
        <v>4718</v>
      </c>
      <c r="O321" t="s">
        <v>4713</v>
      </c>
      <c r="P321" t="s">
        <v>5398</v>
      </c>
      <c r="Q321" t="s">
        <v>4715</v>
      </c>
      <c r="V321" t="s">
        <v>4716</v>
      </c>
    </row>
    <row r="322" spans="1:22">
      <c r="A322" t="s">
        <v>4708</v>
      </c>
      <c r="B322" t="s">
        <v>4708</v>
      </c>
      <c r="C322" t="s">
        <v>1541</v>
      </c>
      <c r="D322"/>
      <c r="E322" s="255" t="s">
        <v>4721</v>
      </c>
      <c r="F322" s="255">
        <v>44593.630641516203</v>
      </c>
      <c r="G322" s="255"/>
      <c r="H322" s="255"/>
      <c r="I322" s="256">
        <v>1</v>
      </c>
      <c r="J322" s="257">
        <v>61197</v>
      </c>
      <c r="K322" t="s">
        <v>4711</v>
      </c>
      <c r="L322">
        <v>0</v>
      </c>
      <c r="M322">
        <v>0</v>
      </c>
      <c r="N322" t="s">
        <v>4722</v>
      </c>
      <c r="O322" t="s">
        <v>4713</v>
      </c>
      <c r="P322" t="s">
        <v>5399</v>
      </c>
      <c r="Q322" t="s">
        <v>4715</v>
      </c>
      <c r="V322" t="s">
        <v>4716</v>
      </c>
    </row>
    <row r="323" spans="1:22">
      <c r="A323" t="s">
        <v>4708</v>
      </c>
      <c r="B323" t="s">
        <v>4708</v>
      </c>
      <c r="C323" t="s">
        <v>5400</v>
      </c>
      <c r="D323"/>
      <c r="E323" s="255" t="s">
        <v>4778</v>
      </c>
      <c r="F323" s="255">
        <v>44606.351610219906</v>
      </c>
      <c r="G323" s="255"/>
      <c r="H323" s="255"/>
      <c r="I323" s="256">
        <v>1</v>
      </c>
      <c r="J323" s="257">
        <v>13376</v>
      </c>
      <c r="K323" t="s">
        <v>4711</v>
      </c>
      <c r="L323">
        <v>0</v>
      </c>
      <c r="M323">
        <v>0</v>
      </c>
      <c r="N323" t="s">
        <v>4722</v>
      </c>
      <c r="O323" t="s">
        <v>4713</v>
      </c>
      <c r="P323" t="s">
        <v>5401</v>
      </c>
      <c r="Q323" t="s">
        <v>4715</v>
      </c>
      <c r="V323" t="s">
        <v>4716</v>
      </c>
    </row>
    <row r="324" spans="1:22">
      <c r="A324" t="s">
        <v>4708</v>
      </c>
      <c r="B324" t="s">
        <v>4708</v>
      </c>
      <c r="C324" t="s">
        <v>5402</v>
      </c>
      <c r="D324"/>
      <c r="E324" s="255" t="s">
        <v>5403</v>
      </c>
      <c r="F324" s="255">
        <v>44618.507949537037</v>
      </c>
      <c r="G324" s="255"/>
      <c r="H324" s="255"/>
      <c r="I324" s="256">
        <v>1</v>
      </c>
      <c r="J324" s="257">
        <v>19649</v>
      </c>
      <c r="K324" t="s">
        <v>4711</v>
      </c>
      <c r="L324">
        <v>0</v>
      </c>
      <c r="M324">
        <v>0</v>
      </c>
      <c r="N324" t="s">
        <v>4731</v>
      </c>
      <c r="O324" t="s">
        <v>4713</v>
      </c>
      <c r="P324" t="s">
        <v>5404</v>
      </c>
      <c r="Q324" t="s">
        <v>4715</v>
      </c>
      <c r="V324" t="s">
        <v>4716</v>
      </c>
    </row>
    <row r="325" spans="1:22">
      <c r="A325" t="s">
        <v>4708</v>
      </c>
      <c r="B325" t="s">
        <v>4708</v>
      </c>
      <c r="C325" t="s">
        <v>5405</v>
      </c>
      <c r="D325"/>
      <c r="E325" s="255" t="s">
        <v>4795</v>
      </c>
      <c r="F325" s="255">
        <v>44607.68413854167</v>
      </c>
      <c r="G325" s="255"/>
      <c r="H325" s="255"/>
      <c r="I325" s="256">
        <v>1</v>
      </c>
      <c r="J325" s="257">
        <v>37868</v>
      </c>
      <c r="K325" t="s">
        <v>4711</v>
      </c>
      <c r="L325">
        <v>0</v>
      </c>
      <c r="M325">
        <v>0</v>
      </c>
      <c r="N325" t="s">
        <v>4769</v>
      </c>
      <c r="O325" t="s">
        <v>4713</v>
      </c>
      <c r="P325" t="s">
        <v>5406</v>
      </c>
      <c r="Q325" t="s">
        <v>4715</v>
      </c>
      <c r="V325" t="s">
        <v>4716</v>
      </c>
    </row>
    <row r="326" spans="1:22">
      <c r="A326" t="s">
        <v>4708</v>
      </c>
      <c r="B326" t="s">
        <v>4708</v>
      </c>
      <c r="C326" t="s">
        <v>5407</v>
      </c>
      <c r="D326"/>
      <c r="E326" s="255" t="s">
        <v>5408</v>
      </c>
      <c r="F326" s="255">
        <v>44620.586227743057</v>
      </c>
      <c r="G326" s="255"/>
      <c r="H326" s="255"/>
      <c r="I326" s="256">
        <v>1</v>
      </c>
      <c r="J326" s="257">
        <v>3991</v>
      </c>
      <c r="K326" t="s">
        <v>4711</v>
      </c>
      <c r="L326">
        <v>0</v>
      </c>
      <c r="M326">
        <v>0</v>
      </c>
      <c r="N326" t="s">
        <v>4722</v>
      </c>
      <c r="O326" t="s">
        <v>4726</v>
      </c>
      <c r="P326" t="s">
        <v>5225</v>
      </c>
      <c r="Q326" t="s">
        <v>4715</v>
      </c>
      <c r="V326" t="s">
        <v>4716</v>
      </c>
    </row>
    <row r="327" spans="1:22">
      <c r="A327" t="s">
        <v>4708</v>
      </c>
      <c r="B327" t="s">
        <v>4708</v>
      </c>
      <c r="C327" t="s">
        <v>5409</v>
      </c>
      <c r="D327"/>
      <c r="E327" s="255" t="s">
        <v>5335</v>
      </c>
      <c r="F327" s="255">
        <v>44604.417175000002</v>
      </c>
      <c r="G327" s="255"/>
      <c r="H327" s="255"/>
      <c r="I327" s="256">
        <v>1</v>
      </c>
      <c r="J327" s="257">
        <v>19937</v>
      </c>
      <c r="K327" t="s">
        <v>4711</v>
      </c>
      <c r="L327">
        <v>0</v>
      </c>
      <c r="M327">
        <v>0</v>
      </c>
      <c r="N327" t="s">
        <v>4731</v>
      </c>
      <c r="O327" t="s">
        <v>4713</v>
      </c>
      <c r="P327" t="s">
        <v>5410</v>
      </c>
      <c r="Q327" t="s">
        <v>4715</v>
      </c>
      <c r="V327" t="s">
        <v>4716</v>
      </c>
    </row>
    <row r="328" spans="1:22">
      <c r="A328" t="s">
        <v>4708</v>
      </c>
      <c r="B328" t="s">
        <v>4708</v>
      </c>
      <c r="C328" t="s">
        <v>5411</v>
      </c>
      <c r="D328"/>
      <c r="E328" s="255" t="s">
        <v>5054</v>
      </c>
      <c r="F328" s="255">
        <v>44593.63327943287</v>
      </c>
      <c r="G328" s="255"/>
      <c r="H328" s="255"/>
      <c r="I328" s="256">
        <v>1</v>
      </c>
      <c r="J328" s="257">
        <v>7380</v>
      </c>
      <c r="K328" t="s">
        <v>4711</v>
      </c>
      <c r="L328">
        <v>0</v>
      </c>
      <c r="M328">
        <v>0</v>
      </c>
      <c r="N328" t="s">
        <v>4718</v>
      </c>
      <c r="O328" t="s">
        <v>4713</v>
      </c>
      <c r="P328" t="s">
        <v>5412</v>
      </c>
      <c r="Q328" t="s">
        <v>4715</v>
      </c>
      <c r="V328" t="s">
        <v>4716</v>
      </c>
    </row>
    <row r="329" spans="1:22">
      <c r="A329" t="s">
        <v>4708</v>
      </c>
      <c r="B329" t="s">
        <v>4708</v>
      </c>
      <c r="C329" t="s">
        <v>5413</v>
      </c>
      <c r="D329"/>
      <c r="E329" s="255" t="s">
        <v>5414</v>
      </c>
      <c r="F329" s="255">
        <v>44620.728808761574</v>
      </c>
      <c r="G329" s="255"/>
      <c r="H329" s="255"/>
      <c r="I329" s="256">
        <v>1</v>
      </c>
      <c r="J329" s="257">
        <v>7427</v>
      </c>
      <c r="K329" t="s">
        <v>4752</v>
      </c>
      <c r="L329">
        <v>0</v>
      </c>
      <c r="M329">
        <v>0</v>
      </c>
      <c r="N329" t="s">
        <v>4731</v>
      </c>
      <c r="O329" t="s">
        <v>5324</v>
      </c>
      <c r="P329" t="s">
        <v>5415</v>
      </c>
      <c r="Q329" t="s">
        <v>4728</v>
      </c>
      <c r="V329" t="s">
        <v>4716</v>
      </c>
    </row>
    <row r="330" spans="1:22">
      <c r="A330" t="s">
        <v>4708</v>
      </c>
      <c r="B330" t="s">
        <v>4708</v>
      </c>
      <c r="C330" t="s">
        <v>5416</v>
      </c>
      <c r="D330"/>
      <c r="E330" s="255" t="s">
        <v>5256</v>
      </c>
      <c r="F330" s="255">
        <v>44617.504266319447</v>
      </c>
      <c r="G330" s="255"/>
      <c r="H330" s="255"/>
      <c r="I330" s="256">
        <v>1</v>
      </c>
      <c r="J330" s="257">
        <v>15008</v>
      </c>
      <c r="K330" t="s">
        <v>4711</v>
      </c>
      <c r="L330">
        <v>0</v>
      </c>
      <c r="M330">
        <v>0</v>
      </c>
      <c r="N330" t="s">
        <v>4712</v>
      </c>
      <c r="O330" t="s">
        <v>4713</v>
      </c>
      <c r="P330" t="s">
        <v>5417</v>
      </c>
      <c r="Q330" t="s">
        <v>4715</v>
      </c>
      <c r="V330" t="s">
        <v>4716</v>
      </c>
    </row>
    <row r="331" spans="1:22">
      <c r="A331" t="s">
        <v>4708</v>
      </c>
      <c r="B331" t="s">
        <v>4708</v>
      </c>
      <c r="C331" t="s">
        <v>5418</v>
      </c>
      <c r="D331"/>
      <c r="E331" s="255" t="s">
        <v>5215</v>
      </c>
      <c r="F331" s="255">
        <v>44617.715119791668</v>
      </c>
      <c r="G331" s="255"/>
      <c r="H331" s="255"/>
      <c r="I331" s="256">
        <v>1</v>
      </c>
      <c r="J331" s="257">
        <v>9369</v>
      </c>
      <c r="K331" t="s">
        <v>4752</v>
      </c>
      <c r="L331">
        <v>0</v>
      </c>
      <c r="M331">
        <v>0</v>
      </c>
      <c r="N331" t="s">
        <v>4712</v>
      </c>
      <c r="O331" t="s">
        <v>4726</v>
      </c>
      <c r="P331" t="s">
        <v>5188</v>
      </c>
      <c r="Q331" t="s">
        <v>4728</v>
      </c>
      <c r="V331" t="s">
        <v>4716</v>
      </c>
    </row>
    <row r="332" spans="1:22">
      <c r="A332" t="s">
        <v>4708</v>
      </c>
      <c r="B332" t="s">
        <v>4708</v>
      </c>
      <c r="C332" t="s">
        <v>5419</v>
      </c>
      <c r="D332"/>
      <c r="E332" s="255" t="s">
        <v>5378</v>
      </c>
      <c r="F332" s="255">
        <v>44618.489358993058</v>
      </c>
      <c r="G332" s="255"/>
      <c r="H332" s="255"/>
      <c r="I332" s="256">
        <v>1</v>
      </c>
      <c r="J332" s="257">
        <v>20913</v>
      </c>
      <c r="K332" t="s">
        <v>4752</v>
      </c>
      <c r="L332">
        <v>0</v>
      </c>
      <c r="M332">
        <v>0</v>
      </c>
      <c r="N332" t="s">
        <v>4769</v>
      </c>
      <c r="O332" t="s">
        <v>5324</v>
      </c>
      <c r="P332" t="s">
        <v>5420</v>
      </c>
      <c r="Q332" t="s">
        <v>4715</v>
      </c>
      <c r="V332" t="s">
        <v>4716</v>
      </c>
    </row>
    <row r="333" spans="1:22">
      <c r="A333" t="s">
        <v>4708</v>
      </c>
      <c r="B333" t="s">
        <v>4708</v>
      </c>
      <c r="C333" t="s">
        <v>275</v>
      </c>
      <c r="D333"/>
      <c r="E333" s="255" t="s">
        <v>5421</v>
      </c>
      <c r="F333" s="255">
        <v>44606.332573148145</v>
      </c>
      <c r="G333" s="255"/>
      <c r="H333" s="255"/>
      <c r="I333" s="256">
        <v>1</v>
      </c>
      <c r="J333" s="257">
        <v>7931</v>
      </c>
      <c r="K333" t="s">
        <v>4711</v>
      </c>
      <c r="L333">
        <v>0</v>
      </c>
      <c r="M333">
        <v>0</v>
      </c>
      <c r="N333" t="s">
        <v>4718</v>
      </c>
      <c r="O333" t="s">
        <v>4713</v>
      </c>
      <c r="P333" t="s">
        <v>5422</v>
      </c>
      <c r="Q333" t="s">
        <v>4715</v>
      </c>
      <c r="V333" t="s">
        <v>4716</v>
      </c>
    </row>
    <row r="334" spans="1:22">
      <c r="A334" t="s">
        <v>4708</v>
      </c>
      <c r="B334" t="s">
        <v>4708</v>
      </c>
      <c r="C334" t="s">
        <v>3262</v>
      </c>
      <c r="D334"/>
      <c r="E334" s="255" t="s">
        <v>4817</v>
      </c>
      <c r="F334" s="255">
        <v>44611.47440540509</v>
      </c>
      <c r="G334" s="255"/>
      <c r="H334" s="255"/>
      <c r="I334" s="256">
        <v>1</v>
      </c>
      <c r="J334" s="257">
        <v>30045</v>
      </c>
      <c r="K334" t="s">
        <v>4752</v>
      </c>
      <c r="L334">
        <v>0</v>
      </c>
      <c r="M334">
        <v>0</v>
      </c>
      <c r="N334" t="s">
        <v>4722</v>
      </c>
      <c r="O334" t="s">
        <v>4713</v>
      </c>
      <c r="P334" t="s">
        <v>5423</v>
      </c>
      <c r="Q334" t="s">
        <v>4715</v>
      </c>
      <c r="V334" t="s">
        <v>4716</v>
      </c>
    </row>
    <row r="335" spans="1:22">
      <c r="A335" t="s">
        <v>4708</v>
      </c>
      <c r="B335" t="s">
        <v>4708</v>
      </c>
      <c r="C335" t="s">
        <v>5424</v>
      </c>
      <c r="D335"/>
      <c r="E335" s="255" t="s">
        <v>5425</v>
      </c>
      <c r="F335" s="255">
        <v>44601.501168020834</v>
      </c>
      <c r="G335" s="255"/>
      <c r="H335" s="255"/>
      <c r="I335" s="256">
        <v>1</v>
      </c>
      <c r="J335" s="257">
        <v>3604</v>
      </c>
      <c r="K335" t="s">
        <v>4711</v>
      </c>
      <c r="L335">
        <v>0</v>
      </c>
      <c r="M335">
        <v>0</v>
      </c>
      <c r="N335" t="s">
        <v>4722</v>
      </c>
      <c r="O335" t="s">
        <v>4726</v>
      </c>
      <c r="P335" t="s">
        <v>5426</v>
      </c>
      <c r="Q335" t="s">
        <v>4715</v>
      </c>
      <c r="V335" t="s">
        <v>4716</v>
      </c>
    </row>
    <row r="336" spans="1:22">
      <c r="A336" t="s">
        <v>4708</v>
      </c>
      <c r="B336" t="s">
        <v>4708</v>
      </c>
      <c r="C336" t="s">
        <v>403</v>
      </c>
      <c r="D336"/>
      <c r="E336" s="255" t="s">
        <v>5427</v>
      </c>
      <c r="F336" s="255">
        <v>44593.697751967593</v>
      </c>
      <c r="G336" s="255"/>
      <c r="H336" s="255"/>
      <c r="I336" s="256">
        <v>1</v>
      </c>
      <c r="J336" s="257">
        <v>39800</v>
      </c>
      <c r="K336" t="s">
        <v>4711</v>
      </c>
      <c r="L336">
        <v>0</v>
      </c>
      <c r="M336">
        <v>0</v>
      </c>
      <c r="N336" t="s">
        <v>4718</v>
      </c>
      <c r="O336" t="s">
        <v>4713</v>
      </c>
      <c r="P336" t="s">
        <v>5428</v>
      </c>
      <c r="Q336" t="s">
        <v>4715</v>
      </c>
      <c r="V336" t="s">
        <v>4716</v>
      </c>
    </row>
    <row r="337" spans="1:22">
      <c r="A337" t="s">
        <v>4708</v>
      </c>
      <c r="B337" t="s">
        <v>4708</v>
      </c>
      <c r="C337" t="s">
        <v>5429</v>
      </c>
      <c r="D337"/>
      <c r="E337" s="255" t="s">
        <v>4758</v>
      </c>
      <c r="F337" s="255">
        <v>44617.440010613427</v>
      </c>
      <c r="G337" s="255"/>
      <c r="H337" s="255"/>
      <c r="I337" s="256">
        <v>1</v>
      </c>
      <c r="J337" s="257">
        <v>18172</v>
      </c>
      <c r="K337" t="s">
        <v>4711</v>
      </c>
      <c r="L337">
        <v>0</v>
      </c>
      <c r="M337">
        <v>0</v>
      </c>
      <c r="N337" t="s">
        <v>4722</v>
      </c>
      <c r="O337" t="s">
        <v>4713</v>
      </c>
      <c r="P337" t="s">
        <v>5430</v>
      </c>
      <c r="Q337" t="s">
        <v>4715</v>
      </c>
      <c r="V337" t="s">
        <v>4716</v>
      </c>
    </row>
    <row r="338" spans="1:22">
      <c r="A338" t="s">
        <v>4708</v>
      </c>
      <c r="B338" t="s">
        <v>4708</v>
      </c>
      <c r="C338" t="s">
        <v>5431</v>
      </c>
      <c r="D338"/>
      <c r="E338" s="255" t="s">
        <v>4772</v>
      </c>
      <c r="F338" s="255">
        <v>44614.458379861113</v>
      </c>
      <c r="G338" s="255"/>
      <c r="H338" s="255"/>
      <c r="I338" s="256">
        <v>1</v>
      </c>
      <c r="J338" s="257">
        <v>18484</v>
      </c>
      <c r="K338" t="s">
        <v>4711</v>
      </c>
      <c r="L338">
        <v>0</v>
      </c>
      <c r="M338">
        <v>0</v>
      </c>
      <c r="N338" t="s">
        <v>4712</v>
      </c>
      <c r="O338" t="s">
        <v>4713</v>
      </c>
      <c r="P338" t="s">
        <v>5432</v>
      </c>
      <c r="Q338" t="s">
        <v>4715</v>
      </c>
      <c r="V338" t="s">
        <v>4716</v>
      </c>
    </row>
    <row r="339" spans="1:22">
      <c r="A339" t="s">
        <v>4708</v>
      </c>
      <c r="B339" t="s">
        <v>4708</v>
      </c>
      <c r="C339" t="s">
        <v>5433</v>
      </c>
      <c r="D339"/>
      <c r="E339" s="255" t="s">
        <v>4978</v>
      </c>
      <c r="F339" s="255">
        <v>44601.50465949074</v>
      </c>
      <c r="G339" s="255"/>
      <c r="H339" s="255"/>
      <c r="I339" s="256">
        <v>1</v>
      </c>
      <c r="J339" s="257">
        <v>23671</v>
      </c>
      <c r="K339" t="s">
        <v>4711</v>
      </c>
      <c r="L339">
        <v>0</v>
      </c>
      <c r="M339">
        <v>0</v>
      </c>
      <c r="N339" t="s">
        <v>4712</v>
      </c>
      <c r="O339" t="s">
        <v>4713</v>
      </c>
      <c r="P339" t="s">
        <v>5434</v>
      </c>
      <c r="Q339" t="s">
        <v>4715</v>
      </c>
      <c r="V339" t="s">
        <v>4716</v>
      </c>
    </row>
    <row r="340" spans="1:22">
      <c r="A340" t="s">
        <v>4708</v>
      </c>
      <c r="B340" t="s">
        <v>4708</v>
      </c>
      <c r="C340" t="s">
        <v>5435</v>
      </c>
      <c r="D340"/>
      <c r="E340" s="255" t="s">
        <v>5436</v>
      </c>
      <c r="F340" s="255">
        <v>44604.431722569447</v>
      </c>
      <c r="G340" s="255"/>
      <c r="H340" s="255"/>
      <c r="I340" s="256">
        <v>1</v>
      </c>
      <c r="J340" s="257">
        <v>10006</v>
      </c>
      <c r="K340" t="s">
        <v>4711</v>
      </c>
      <c r="L340">
        <v>0</v>
      </c>
      <c r="M340">
        <v>0</v>
      </c>
      <c r="N340" t="s">
        <v>4722</v>
      </c>
      <c r="O340" t="s">
        <v>4726</v>
      </c>
      <c r="P340" t="s">
        <v>4994</v>
      </c>
      <c r="Q340" t="s">
        <v>4715</v>
      </c>
      <c r="V340" t="s">
        <v>4716</v>
      </c>
    </row>
    <row r="341" spans="1:22">
      <c r="A341" t="s">
        <v>4708</v>
      </c>
      <c r="B341" t="s">
        <v>4708</v>
      </c>
      <c r="C341" t="s">
        <v>5437</v>
      </c>
      <c r="D341"/>
      <c r="E341" s="255" t="s">
        <v>4983</v>
      </c>
      <c r="F341" s="255">
        <v>44620.556745254631</v>
      </c>
      <c r="G341" s="255"/>
      <c r="H341" s="255"/>
      <c r="I341" s="256">
        <v>1</v>
      </c>
      <c r="J341" s="257">
        <v>28724</v>
      </c>
      <c r="K341" t="s">
        <v>4711</v>
      </c>
      <c r="L341">
        <v>0</v>
      </c>
      <c r="M341">
        <v>0</v>
      </c>
      <c r="N341" t="s">
        <v>4722</v>
      </c>
      <c r="O341" t="s">
        <v>4713</v>
      </c>
      <c r="P341" t="s">
        <v>5438</v>
      </c>
      <c r="Q341" t="s">
        <v>4715</v>
      </c>
      <c r="V341" t="s">
        <v>4716</v>
      </c>
    </row>
    <row r="342" spans="1:22">
      <c r="A342" t="s">
        <v>4708</v>
      </c>
      <c r="B342" t="s">
        <v>4708</v>
      </c>
      <c r="C342" t="s">
        <v>5439</v>
      </c>
      <c r="D342"/>
      <c r="E342" s="255" t="s">
        <v>5440</v>
      </c>
      <c r="F342" s="255">
        <v>44603.590169675925</v>
      </c>
      <c r="G342" s="255"/>
      <c r="H342" s="255"/>
      <c r="I342" s="256">
        <v>1</v>
      </c>
      <c r="J342" s="257">
        <v>5056</v>
      </c>
      <c r="K342" t="s">
        <v>4711</v>
      </c>
      <c r="L342">
        <v>0</v>
      </c>
      <c r="M342">
        <v>0</v>
      </c>
      <c r="N342" t="s">
        <v>4712</v>
      </c>
      <c r="O342" t="s">
        <v>4726</v>
      </c>
      <c r="P342" t="s">
        <v>5441</v>
      </c>
      <c r="Q342" t="s">
        <v>4715</v>
      </c>
      <c r="V342" t="s">
        <v>4716</v>
      </c>
    </row>
    <row r="343" spans="1:22">
      <c r="A343" t="s">
        <v>4708</v>
      </c>
      <c r="B343" t="s">
        <v>4708</v>
      </c>
      <c r="C343" t="s">
        <v>5442</v>
      </c>
      <c r="D343"/>
      <c r="E343" s="255" t="s">
        <v>5084</v>
      </c>
      <c r="F343" s="255">
        <v>44595.721702465278</v>
      </c>
      <c r="G343" s="255"/>
      <c r="H343" s="255"/>
      <c r="I343" s="256">
        <v>1</v>
      </c>
      <c r="J343" s="257">
        <v>5935</v>
      </c>
      <c r="K343" t="s">
        <v>4752</v>
      </c>
      <c r="L343">
        <v>0</v>
      </c>
      <c r="M343">
        <v>0</v>
      </c>
      <c r="N343" t="s">
        <v>4712</v>
      </c>
      <c r="O343" t="s">
        <v>4713</v>
      </c>
      <c r="P343" t="s">
        <v>5443</v>
      </c>
      <c r="Q343" t="s">
        <v>4715</v>
      </c>
      <c r="V343" t="s">
        <v>4716</v>
      </c>
    </row>
    <row r="344" spans="1:22">
      <c r="A344" t="s">
        <v>4708</v>
      </c>
      <c r="B344" t="s">
        <v>4708</v>
      </c>
      <c r="C344" t="s">
        <v>5444</v>
      </c>
      <c r="D344"/>
      <c r="E344" s="255" t="s">
        <v>4772</v>
      </c>
      <c r="F344" s="255">
        <v>44593.630336226852</v>
      </c>
      <c r="G344" s="255"/>
      <c r="H344" s="255"/>
      <c r="I344" s="256">
        <v>1</v>
      </c>
      <c r="J344" s="257">
        <v>18289</v>
      </c>
      <c r="K344" t="s">
        <v>4711</v>
      </c>
      <c r="L344">
        <v>0</v>
      </c>
      <c r="M344">
        <v>0</v>
      </c>
      <c r="N344" t="s">
        <v>4712</v>
      </c>
      <c r="O344" t="s">
        <v>4713</v>
      </c>
      <c r="P344" t="s">
        <v>5445</v>
      </c>
      <c r="Q344" t="s">
        <v>4715</v>
      </c>
      <c r="V344" t="s">
        <v>4716</v>
      </c>
    </row>
    <row r="345" spans="1:22">
      <c r="A345" t="s">
        <v>4708</v>
      </c>
      <c r="B345" t="s">
        <v>4708</v>
      </c>
      <c r="C345" t="s">
        <v>5446</v>
      </c>
      <c r="D345"/>
      <c r="E345" s="255" t="s">
        <v>4791</v>
      </c>
      <c r="F345" s="255">
        <v>44613.705578506946</v>
      </c>
      <c r="G345" s="255"/>
      <c r="H345" s="255"/>
      <c r="I345" s="256">
        <v>1</v>
      </c>
      <c r="J345" s="257">
        <v>52061</v>
      </c>
      <c r="K345" t="s">
        <v>4752</v>
      </c>
      <c r="L345">
        <v>0</v>
      </c>
      <c r="M345">
        <v>0</v>
      </c>
      <c r="N345" t="s">
        <v>4718</v>
      </c>
      <c r="O345" t="s">
        <v>4713</v>
      </c>
      <c r="P345" t="s">
        <v>5447</v>
      </c>
      <c r="Q345" t="s">
        <v>4715</v>
      </c>
      <c r="V345" t="s">
        <v>4716</v>
      </c>
    </row>
    <row r="346" spans="1:22">
      <c r="A346" t="s">
        <v>4708</v>
      </c>
      <c r="B346" t="s">
        <v>4708</v>
      </c>
      <c r="C346" t="s">
        <v>5448</v>
      </c>
      <c r="D346"/>
      <c r="E346" s="255" t="s">
        <v>4743</v>
      </c>
      <c r="F346" s="255">
        <v>44606.448414386577</v>
      </c>
      <c r="G346" s="255"/>
      <c r="H346" s="255"/>
      <c r="I346" s="256">
        <v>1</v>
      </c>
      <c r="J346" s="257">
        <v>23875</v>
      </c>
      <c r="K346" t="s">
        <v>4711</v>
      </c>
      <c r="L346">
        <v>0</v>
      </c>
      <c r="M346">
        <v>0</v>
      </c>
      <c r="N346" t="s">
        <v>4722</v>
      </c>
      <c r="O346" t="s">
        <v>4713</v>
      </c>
      <c r="P346" t="s">
        <v>5449</v>
      </c>
      <c r="Q346" t="s">
        <v>4715</v>
      </c>
      <c r="V346" t="s">
        <v>4716</v>
      </c>
    </row>
    <row r="347" spans="1:22">
      <c r="A347" t="s">
        <v>4708</v>
      </c>
      <c r="B347" t="s">
        <v>4708</v>
      </c>
      <c r="C347" t="s">
        <v>5450</v>
      </c>
      <c r="D347"/>
      <c r="E347" s="255" t="s">
        <v>4791</v>
      </c>
      <c r="F347" s="255">
        <v>44610.26805864583</v>
      </c>
      <c r="G347" s="255"/>
      <c r="H347" s="255"/>
      <c r="I347" s="256">
        <v>1</v>
      </c>
      <c r="J347" s="257">
        <v>29561</v>
      </c>
      <c r="K347" t="s">
        <v>4711</v>
      </c>
      <c r="L347">
        <v>0</v>
      </c>
      <c r="M347">
        <v>0</v>
      </c>
      <c r="N347" t="s">
        <v>4718</v>
      </c>
      <c r="O347" t="s">
        <v>4713</v>
      </c>
      <c r="P347" t="s">
        <v>5451</v>
      </c>
      <c r="Q347" t="s">
        <v>4715</v>
      </c>
      <c r="V347" t="s">
        <v>4716</v>
      </c>
    </row>
    <row r="348" spans="1:22">
      <c r="A348" t="s">
        <v>4708</v>
      </c>
      <c r="B348" t="s">
        <v>4708</v>
      </c>
      <c r="C348" t="s">
        <v>5452</v>
      </c>
      <c r="D348"/>
      <c r="E348" s="255" t="s">
        <v>5453</v>
      </c>
      <c r="F348" s="255">
        <v>44620.577974074076</v>
      </c>
      <c r="G348" s="255"/>
      <c r="H348" s="255"/>
      <c r="I348" s="256">
        <v>1</v>
      </c>
      <c r="J348" s="257">
        <v>9915</v>
      </c>
      <c r="K348" t="s">
        <v>4711</v>
      </c>
      <c r="L348">
        <v>0</v>
      </c>
      <c r="M348">
        <v>0</v>
      </c>
      <c r="N348" t="s">
        <v>4718</v>
      </c>
      <c r="O348" t="s">
        <v>4713</v>
      </c>
      <c r="P348" t="s">
        <v>5454</v>
      </c>
      <c r="Q348" t="s">
        <v>4715</v>
      </c>
      <c r="V348" t="s">
        <v>4716</v>
      </c>
    </row>
    <row r="349" spans="1:22">
      <c r="A349" t="s">
        <v>4708</v>
      </c>
      <c r="B349" t="s">
        <v>4708</v>
      </c>
      <c r="C349" t="s">
        <v>5455</v>
      </c>
      <c r="D349"/>
      <c r="E349" s="255" t="s">
        <v>5138</v>
      </c>
      <c r="F349" s="255">
        <v>44610.311186886574</v>
      </c>
      <c r="G349" s="255"/>
      <c r="H349" s="255"/>
      <c r="I349" s="256">
        <v>1</v>
      </c>
      <c r="J349" s="257">
        <v>9728</v>
      </c>
      <c r="K349" t="s">
        <v>4711</v>
      </c>
      <c r="L349">
        <v>0</v>
      </c>
      <c r="M349">
        <v>0</v>
      </c>
      <c r="N349" t="s">
        <v>4722</v>
      </c>
      <c r="O349" t="s">
        <v>4713</v>
      </c>
      <c r="P349" t="s">
        <v>5456</v>
      </c>
      <c r="Q349" t="s">
        <v>4715</v>
      </c>
      <c r="V349" t="s">
        <v>4716</v>
      </c>
    </row>
    <row r="350" spans="1:22">
      <c r="A350" t="s">
        <v>4708</v>
      </c>
      <c r="B350" t="s">
        <v>4708</v>
      </c>
      <c r="C350" t="s">
        <v>3645</v>
      </c>
      <c r="D350"/>
      <c r="E350" s="255" t="s">
        <v>5457</v>
      </c>
      <c r="F350" s="255">
        <v>44593.631752430556</v>
      </c>
      <c r="G350" s="255"/>
      <c r="H350" s="255"/>
      <c r="I350" s="256">
        <v>1</v>
      </c>
      <c r="J350" s="257">
        <v>20792</v>
      </c>
      <c r="K350" t="s">
        <v>4711</v>
      </c>
      <c r="L350">
        <v>0</v>
      </c>
      <c r="M350">
        <v>0</v>
      </c>
      <c r="N350" t="s">
        <v>4718</v>
      </c>
      <c r="O350" t="s">
        <v>4713</v>
      </c>
      <c r="P350" t="s">
        <v>5458</v>
      </c>
      <c r="Q350" t="s">
        <v>4715</v>
      </c>
      <c r="V350" t="s">
        <v>4716</v>
      </c>
    </row>
    <row r="351" spans="1:22">
      <c r="A351" t="s">
        <v>4708</v>
      </c>
      <c r="B351" t="s">
        <v>4708</v>
      </c>
      <c r="C351" t="s">
        <v>5459</v>
      </c>
      <c r="D351"/>
      <c r="E351" s="255" t="s">
        <v>4817</v>
      </c>
      <c r="F351" s="255">
        <v>44620.499858993055</v>
      </c>
      <c r="G351" s="255"/>
      <c r="H351" s="255"/>
      <c r="I351" s="256">
        <v>1</v>
      </c>
      <c r="J351" s="257">
        <v>19651</v>
      </c>
      <c r="K351" t="s">
        <v>4711</v>
      </c>
      <c r="L351">
        <v>0</v>
      </c>
      <c r="M351">
        <v>0</v>
      </c>
      <c r="N351" t="s">
        <v>4722</v>
      </c>
      <c r="O351" t="s">
        <v>4713</v>
      </c>
      <c r="P351" t="s">
        <v>5460</v>
      </c>
      <c r="Q351" t="s">
        <v>4728</v>
      </c>
      <c r="V351" t="s">
        <v>4716</v>
      </c>
    </row>
    <row r="352" spans="1:22">
      <c r="A352" t="s">
        <v>4708</v>
      </c>
      <c r="B352" t="s">
        <v>4708</v>
      </c>
      <c r="C352" t="s">
        <v>5461</v>
      </c>
      <c r="D352"/>
      <c r="E352" s="255" t="s">
        <v>4814</v>
      </c>
      <c r="F352" s="255">
        <v>44607.770495983794</v>
      </c>
      <c r="G352" s="255"/>
      <c r="H352" s="255"/>
      <c r="I352" s="256">
        <v>1</v>
      </c>
      <c r="J352" s="257">
        <v>-1</v>
      </c>
      <c r="K352" t="s">
        <v>4752</v>
      </c>
      <c r="L352">
        <v>0</v>
      </c>
      <c r="M352">
        <v>0</v>
      </c>
      <c r="N352" t="s">
        <v>4718</v>
      </c>
      <c r="O352" t="s">
        <v>4753</v>
      </c>
      <c r="P352" t="s">
        <v>4753</v>
      </c>
      <c r="Q352" t="s">
        <v>4728</v>
      </c>
      <c r="V352" t="s">
        <v>4716</v>
      </c>
    </row>
    <row r="353" spans="1:22">
      <c r="A353" t="s">
        <v>4708</v>
      </c>
      <c r="B353" t="s">
        <v>4708</v>
      </c>
      <c r="C353" t="s">
        <v>5462</v>
      </c>
      <c r="D353"/>
      <c r="E353" s="255" t="s">
        <v>4868</v>
      </c>
      <c r="F353" s="255">
        <v>44620.403299421298</v>
      </c>
      <c r="G353" s="255"/>
      <c r="H353" s="255"/>
      <c r="I353" s="256">
        <v>1</v>
      </c>
      <c r="J353" s="257">
        <v>5548</v>
      </c>
      <c r="K353" t="s">
        <v>4752</v>
      </c>
      <c r="L353">
        <v>0</v>
      </c>
      <c r="M353">
        <v>0</v>
      </c>
      <c r="N353" t="s">
        <v>4718</v>
      </c>
      <c r="O353" t="s">
        <v>4753</v>
      </c>
      <c r="P353" t="s">
        <v>4753</v>
      </c>
      <c r="Q353" t="s">
        <v>4715</v>
      </c>
      <c r="V353" t="s">
        <v>4716</v>
      </c>
    </row>
    <row r="354" spans="1:22">
      <c r="A354" t="s">
        <v>4708</v>
      </c>
      <c r="B354" t="s">
        <v>4708</v>
      </c>
      <c r="C354" t="s">
        <v>5463</v>
      </c>
      <c r="D354"/>
      <c r="E354" s="255" t="s">
        <v>5453</v>
      </c>
      <c r="F354" s="255">
        <v>44607.581256134261</v>
      </c>
      <c r="G354" s="255"/>
      <c r="H354" s="255"/>
      <c r="I354" s="256">
        <v>1</v>
      </c>
      <c r="J354" s="257">
        <v>9940</v>
      </c>
      <c r="K354" t="s">
        <v>4711</v>
      </c>
      <c r="L354">
        <v>0</v>
      </c>
      <c r="M354">
        <v>0</v>
      </c>
      <c r="N354" t="s">
        <v>4718</v>
      </c>
      <c r="O354" t="s">
        <v>4726</v>
      </c>
      <c r="P354" t="s">
        <v>5464</v>
      </c>
      <c r="Q354" t="s">
        <v>4715</v>
      </c>
      <c r="V354" t="s">
        <v>4716</v>
      </c>
    </row>
    <row r="355" spans="1:22">
      <c r="A355" t="s">
        <v>4708</v>
      </c>
      <c r="B355" t="s">
        <v>4708</v>
      </c>
      <c r="C355" t="s">
        <v>5465</v>
      </c>
      <c r="D355"/>
      <c r="E355" s="255" t="s">
        <v>4845</v>
      </c>
      <c r="F355" s="255">
        <v>44607.630266817127</v>
      </c>
      <c r="G355" s="255"/>
      <c r="H355" s="255"/>
      <c r="I355" s="256">
        <v>1</v>
      </c>
      <c r="J355" s="257">
        <v>30261</v>
      </c>
      <c r="K355" t="s">
        <v>4752</v>
      </c>
      <c r="L355">
        <v>0</v>
      </c>
      <c r="M355">
        <v>0</v>
      </c>
      <c r="N355" t="s">
        <v>4712</v>
      </c>
      <c r="O355" t="s">
        <v>4713</v>
      </c>
      <c r="P355" t="s">
        <v>5466</v>
      </c>
      <c r="Q355" t="s">
        <v>4715</v>
      </c>
      <c r="V355" t="s">
        <v>4716</v>
      </c>
    </row>
    <row r="356" spans="1:22">
      <c r="A356" t="s">
        <v>4708</v>
      </c>
      <c r="B356" t="s">
        <v>4708</v>
      </c>
      <c r="C356" t="s">
        <v>5467</v>
      </c>
      <c r="D356"/>
      <c r="E356" s="255" t="s">
        <v>4975</v>
      </c>
      <c r="F356" s="255">
        <v>44607.82210193287</v>
      </c>
      <c r="G356" s="255"/>
      <c r="H356" s="255"/>
      <c r="I356" s="256">
        <v>1</v>
      </c>
      <c r="J356" s="257">
        <v>19129</v>
      </c>
      <c r="K356" t="s">
        <v>4752</v>
      </c>
      <c r="L356">
        <v>0</v>
      </c>
      <c r="M356">
        <v>0</v>
      </c>
      <c r="N356" t="s">
        <v>4769</v>
      </c>
      <c r="O356" t="s">
        <v>4713</v>
      </c>
      <c r="P356" t="s">
        <v>5468</v>
      </c>
      <c r="Q356" t="s">
        <v>4715</v>
      </c>
      <c r="V356" t="s">
        <v>4716</v>
      </c>
    </row>
    <row r="357" spans="1:22">
      <c r="A357" t="s">
        <v>4708</v>
      </c>
      <c r="B357" t="s">
        <v>4708</v>
      </c>
      <c r="C357" t="s">
        <v>5469</v>
      </c>
      <c r="D357"/>
      <c r="E357" s="255" t="s">
        <v>4840</v>
      </c>
      <c r="F357" s="255">
        <v>44606.609072071762</v>
      </c>
      <c r="G357" s="255"/>
      <c r="H357" s="255"/>
      <c r="I357" s="256">
        <v>1</v>
      </c>
      <c r="J357" s="257">
        <v>10309</v>
      </c>
      <c r="K357" t="s">
        <v>4711</v>
      </c>
      <c r="L357">
        <v>0</v>
      </c>
      <c r="M357">
        <v>0</v>
      </c>
      <c r="N357" t="s">
        <v>4722</v>
      </c>
      <c r="O357" t="s">
        <v>4713</v>
      </c>
      <c r="P357" t="s">
        <v>5470</v>
      </c>
      <c r="Q357" t="s">
        <v>4715</v>
      </c>
      <c r="V357" t="s">
        <v>4716</v>
      </c>
    </row>
    <row r="358" spans="1:22">
      <c r="A358" t="s">
        <v>4708</v>
      </c>
      <c r="B358" t="s">
        <v>4708</v>
      </c>
      <c r="C358" t="s">
        <v>5471</v>
      </c>
      <c r="D358"/>
      <c r="E358" s="255" t="s">
        <v>4965</v>
      </c>
      <c r="F358" s="255">
        <v>44573.334836458336</v>
      </c>
      <c r="G358" s="255"/>
      <c r="H358" s="255"/>
      <c r="I358" s="256">
        <v>1.0833333333333333</v>
      </c>
      <c r="J358" s="257">
        <v>29039</v>
      </c>
      <c r="K358" t="s">
        <v>4711</v>
      </c>
      <c r="L358">
        <v>0</v>
      </c>
      <c r="M358">
        <v>0</v>
      </c>
      <c r="N358" t="s">
        <v>4731</v>
      </c>
      <c r="O358" t="s">
        <v>4713</v>
      </c>
      <c r="P358" t="s">
        <v>5472</v>
      </c>
      <c r="Q358" t="s">
        <v>4715</v>
      </c>
      <c r="V358" t="s">
        <v>4716</v>
      </c>
    </row>
    <row r="359" spans="1:22">
      <c r="A359" t="s">
        <v>4708</v>
      </c>
      <c r="B359" t="s">
        <v>4708</v>
      </c>
      <c r="C359" t="s">
        <v>5473</v>
      </c>
      <c r="D359"/>
      <c r="E359" s="255" t="s">
        <v>5256</v>
      </c>
      <c r="F359" s="255">
        <v>44578.6718253125</v>
      </c>
      <c r="G359" s="255"/>
      <c r="H359" s="255"/>
      <c r="I359" s="256">
        <v>1.0833333333333333</v>
      </c>
      <c r="J359" s="257">
        <v>15286</v>
      </c>
      <c r="K359" t="s">
        <v>4711</v>
      </c>
      <c r="L359">
        <v>0</v>
      </c>
      <c r="M359">
        <v>0</v>
      </c>
      <c r="N359" t="s">
        <v>4731</v>
      </c>
      <c r="O359" t="s">
        <v>4713</v>
      </c>
      <c r="P359" t="s">
        <v>5474</v>
      </c>
      <c r="Q359" t="s">
        <v>4715</v>
      </c>
      <c r="V359" t="s">
        <v>4716</v>
      </c>
    </row>
    <row r="360" spans="1:22">
      <c r="A360" t="s">
        <v>4708</v>
      </c>
      <c r="B360" t="s">
        <v>4708</v>
      </c>
      <c r="C360" t="s">
        <v>5475</v>
      </c>
      <c r="D360"/>
      <c r="E360" s="255" t="s">
        <v>5457</v>
      </c>
      <c r="F360" s="255">
        <v>44592.850084872684</v>
      </c>
      <c r="G360" s="255"/>
      <c r="H360" s="255"/>
      <c r="I360" s="256">
        <v>1.0833333333333333</v>
      </c>
      <c r="J360" s="257">
        <v>40117</v>
      </c>
      <c r="K360" t="s">
        <v>4752</v>
      </c>
      <c r="L360">
        <v>0</v>
      </c>
      <c r="M360">
        <v>0</v>
      </c>
      <c r="N360" t="s">
        <v>4722</v>
      </c>
      <c r="O360" t="s">
        <v>4713</v>
      </c>
      <c r="P360" t="s">
        <v>5476</v>
      </c>
      <c r="Q360" t="s">
        <v>4715</v>
      </c>
      <c r="V360" t="s">
        <v>4716</v>
      </c>
    </row>
    <row r="361" spans="1:22">
      <c r="A361" t="s">
        <v>4708</v>
      </c>
      <c r="B361" t="s">
        <v>4708</v>
      </c>
      <c r="C361" t="s">
        <v>5477</v>
      </c>
      <c r="D361"/>
      <c r="E361" s="255" t="s">
        <v>4799</v>
      </c>
      <c r="F361" s="255">
        <v>44580.546606284719</v>
      </c>
      <c r="G361" s="255"/>
      <c r="H361" s="255"/>
      <c r="I361" s="256">
        <v>1.0833333333333333</v>
      </c>
      <c r="J361" s="257">
        <v>18005</v>
      </c>
      <c r="K361" t="s">
        <v>4711</v>
      </c>
      <c r="L361">
        <v>0</v>
      </c>
      <c r="M361">
        <v>0</v>
      </c>
      <c r="N361" t="s">
        <v>4718</v>
      </c>
      <c r="O361" t="s">
        <v>4713</v>
      </c>
      <c r="P361" t="s">
        <v>5478</v>
      </c>
      <c r="Q361" t="s">
        <v>4728</v>
      </c>
      <c r="V361" t="s">
        <v>4716</v>
      </c>
    </row>
    <row r="362" spans="1:22">
      <c r="A362" t="s">
        <v>4708</v>
      </c>
      <c r="B362" t="s">
        <v>4708</v>
      </c>
      <c r="C362" t="s">
        <v>1213</v>
      </c>
      <c r="D362"/>
      <c r="E362" s="255" t="s">
        <v>5084</v>
      </c>
      <c r="F362" s="255">
        <v>44587.601043020833</v>
      </c>
      <c r="G362" s="255"/>
      <c r="H362" s="255"/>
      <c r="I362" s="256">
        <v>1.0833333333333333</v>
      </c>
      <c r="J362" s="257">
        <v>84885</v>
      </c>
      <c r="K362" t="s">
        <v>4752</v>
      </c>
      <c r="L362">
        <v>0</v>
      </c>
      <c r="M362">
        <v>0</v>
      </c>
      <c r="N362" t="s">
        <v>4718</v>
      </c>
      <c r="O362" t="s">
        <v>4713</v>
      </c>
      <c r="P362" t="s">
        <v>5479</v>
      </c>
      <c r="Q362" t="s">
        <v>4715</v>
      </c>
      <c r="V362" t="s">
        <v>4716</v>
      </c>
    </row>
    <row r="363" spans="1:22">
      <c r="A363" t="s">
        <v>4708</v>
      </c>
      <c r="B363" t="s">
        <v>4708</v>
      </c>
      <c r="C363" t="s">
        <v>5480</v>
      </c>
      <c r="D363"/>
      <c r="E363" s="255" t="s">
        <v>5217</v>
      </c>
      <c r="F363" s="255">
        <v>44576.473009409725</v>
      </c>
      <c r="G363" s="255"/>
      <c r="H363" s="255"/>
      <c r="I363" s="256">
        <v>1.0833333333333333</v>
      </c>
      <c r="J363" s="257">
        <v>11128</v>
      </c>
      <c r="K363" t="s">
        <v>4711</v>
      </c>
      <c r="L363">
        <v>0</v>
      </c>
      <c r="M363">
        <v>0</v>
      </c>
      <c r="N363" t="s">
        <v>4712</v>
      </c>
      <c r="O363" t="s">
        <v>4713</v>
      </c>
      <c r="P363" t="s">
        <v>5481</v>
      </c>
      <c r="Q363" t="s">
        <v>4715</v>
      </c>
      <c r="V363" t="s">
        <v>4716</v>
      </c>
    </row>
    <row r="364" spans="1:22">
      <c r="A364" t="s">
        <v>4708</v>
      </c>
      <c r="B364" t="s">
        <v>4708</v>
      </c>
      <c r="C364" t="s">
        <v>5482</v>
      </c>
      <c r="D364"/>
      <c r="E364" s="255" t="s">
        <v>5227</v>
      </c>
      <c r="F364" s="255">
        <v>44567.263387037034</v>
      </c>
      <c r="G364" s="255"/>
      <c r="H364" s="255"/>
      <c r="I364" s="256">
        <v>1.0833333333333333</v>
      </c>
      <c r="J364" s="257">
        <v>20143</v>
      </c>
      <c r="K364" t="s">
        <v>4711</v>
      </c>
      <c r="L364">
        <v>0</v>
      </c>
      <c r="M364">
        <v>0</v>
      </c>
      <c r="N364" t="s">
        <v>4722</v>
      </c>
      <c r="O364" t="s">
        <v>4726</v>
      </c>
      <c r="P364" t="s">
        <v>5228</v>
      </c>
      <c r="Q364" t="s">
        <v>4715</v>
      </c>
      <c r="V364" t="s">
        <v>4716</v>
      </c>
    </row>
    <row r="365" spans="1:22">
      <c r="A365" t="s">
        <v>4708</v>
      </c>
      <c r="B365" t="s">
        <v>4708</v>
      </c>
      <c r="C365" t="s">
        <v>5483</v>
      </c>
      <c r="D365"/>
      <c r="E365" s="255" t="s">
        <v>4962</v>
      </c>
      <c r="F365" s="255">
        <v>44568.267142708333</v>
      </c>
      <c r="G365" s="255"/>
      <c r="H365" s="255"/>
      <c r="I365" s="256">
        <v>1.0833333333333333</v>
      </c>
      <c r="J365" s="257">
        <v>5503</v>
      </c>
      <c r="K365" t="s">
        <v>4711</v>
      </c>
      <c r="L365">
        <v>0</v>
      </c>
      <c r="M365">
        <v>0</v>
      </c>
      <c r="N365" t="s">
        <v>4731</v>
      </c>
      <c r="O365" t="s">
        <v>4713</v>
      </c>
      <c r="P365" t="s">
        <v>5484</v>
      </c>
      <c r="Q365" t="s">
        <v>4715</v>
      </c>
      <c r="V365" t="s">
        <v>4716</v>
      </c>
    </row>
    <row r="366" spans="1:22">
      <c r="A366" t="s">
        <v>4708</v>
      </c>
      <c r="B366" t="s">
        <v>4708</v>
      </c>
      <c r="C366" t="s">
        <v>5485</v>
      </c>
      <c r="D366"/>
      <c r="E366" s="255" t="s">
        <v>4824</v>
      </c>
      <c r="F366" s="255">
        <v>44583.351812997687</v>
      </c>
      <c r="G366" s="255"/>
      <c r="H366" s="255"/>
      <c r="I366" s="256">
        <v>1.0833333333333333</v>
      </c>
      <c r="J366" s="257">
        <v>16407</v>
      </c>
      <c r="K366" t="s">
        <v>4711</v>
      </c>
      <c r="L366">
        <v>0</v>
      </c>
      <c r="M366">
        <v>0</v>
      </c>
      <c r="N366" t="s">
        <v>4722</v>
      </c>
      <c r="O366" t="s">
        <v>4713</v>
      </c>
      <c r="P366" t="s">
        <v>5486</v>
      </c>
      <c r="Q366" t="s">
        <v>4715</v>
      </c>
      <c r="V366" t="s">
        <v>4716</v>
      </c>
    </row>
    <row r="367" spans="1:22">
      <c r="A367" t="s">
        <v>4708</v>
      </c>
      <c r="B367" t="s">
        <v>4708</v>
      </c>
      <c r="C367" t="s">
        <v>5487</v>
      </c>
      <c r="D367"/>
      <c r="E367" s="255" t="s">
        <v>4965</v>
      </c>
      <c r="F367" s="255">
        <v>44565.303036655096</v>
      </c>
      <c r="G367" s="255"/>
      <c r="H367" s="255"/>
      <c r="I367" s="256">
        <v>1.0833333333333333</v>
      </c>
      <c r="J367" s="257">
        <v>7351</v>
      </c>
      <c r="K367" t="s">
        <v>4711</v>
      </c>
      <c r="L367">
        <v>0</v>
      </c>
      <c r="M367">
        <v>0</v>
      </c>
      <c r="N367" t="s">
        <v>4731</v>
      </c>
      <c r="O367" t="s">
        <v>4713</v>
      </c>
      <c r="P367" t="s">
        <v>5488</v>
      </c>
      <c r="Q367" t="s">
        <v>4715</v>
      </c>
      <c r="V367" t="s">
        <v>4716</v>
      </c>
    </row>
    <row r="368" spans="1:22">
      <c r="A368" t="s">
        <v>4708</v>
      </c>
      <c r="B368" t="s">
        <v>4708</v>
      </c>
      <c r="C368" t="s">
        <v>5489</v>
      </c>
      <c r="D368"/>
      <c r="E368" s="255" t="s">
        <v>4824</v>
      </c>
      <c r="F368" s="255">
        <v>44592.295346412036</v>
      </c>
      <c r="G368" s="255"/>
      <c r="H368" s="255"/>
      <c r="I368" s="256">
        <v>1.0833333333333333</v>
      </c>
      <c r="J368" s="257">
        <v>4872</v>
      </c>
      <c r="K368" t="s">
        <v>4711</v>
      </c>
      <c r="L368">
        <v>0</v>
      </c>
      <c r="M368">
        <v>0</v>
      </c>
      <c r="N368" t="s">
        <v>4722</v>
      </c>
      <c r="O368" t="s">
        <v>4713</v>
      </c>
      <c r="P368" t="s">
        <v>5490</v>
      </c>
      <c r="Q368" t="s">
        <v>4715</v>
      </c>
      <c r="V368" t="s">
        <v>4716</v>
      </c>
    </row>
    <row r="369" spans="1:22">
      <c r="A369" t="s">
        <v>4708</v>
      </c>
      <c r="B369" t="s">
        <v>4708</v>
      </c>
      <c r="C369" t="s">
        <v>5491</v>
      </c>
      <c r="D369"/>
      <c r="E369" s="255" t="s">
        <v>5457</v>
      </c>
      <c r="F369" s="255">
        <v>44582.369730011575</v>
      </c>
      <c r="G369" s="255"/>
      <c r="H369" s="255"/>
      <c r="I369" s="256">
        <v>1.0833333333333333</v>
      </c>
      <c r="J369" s="257">
        <v>42824</v>
      </c>
      <c r="K369" t="s">
        <v>4752</v>
      </c>
      <c r="L369">
        <v>0</v>
      </c>
      <c r="M369">
        <v>0</v>
      </c>
      <c r="N369" t="s">
        <v>4722</v>
      </c>
      <c r="O369" t="s">
        <v>4713</v>
      </c>
      <c r="P369" t="s">
        <v>5492</v>
      </c>
      <c r="Q369" t="s">
        <v>4715</v>
      </c>
      <c r="V369" t="s">
        <v>4716</v>
      </c>
    </row>
    <row r="370" spans="1:22">
      <c r="A370" t="s">
        <v>4708</v>
      </c>
      <c r="B370" t="s">
        <v>4708</v>
      </c>
      <c r="C370" t="s">
        <v>5493</v>
      </c>
      <c r="D370"/>
      <c r="E370" s="255" t="s">
        <v>5215</v>
      </c>
      <c r="F370" s="255">
        <v>44580.714709918982</v>
      </c>
      <c r="G370" s="255"/>
      <c r="H370" s="255"/>
      <c r="I370" s="256">
        <v>1.0833333333333333</v>
      </c>
      <c r="J370" s="257">
        <v>10600</v>
      </c>
      <c r="K370" t="s">
        <v>4752</v>
      </c>
      <c r="L370">
        <v>0</v>
      </c>
      <c r="M370">
        <v>0</v>
      </c>
      <c r="N370" t="s">
        <v>4722</v>
      </c>
      <c r="O370" t="s">
        <v>4726</v>
      </c>
      <c r="P370" t="s">
        <v>4994</v>
      </c>
      <c r="Q370" t="s">
        <v>4728</v>
      </c>
      <c r="V370" t="s">
        <v>4716</v>
      </c>
    </row>
    <row r="371" spans="1:22">
      <c r="A371" t="s">
        <v>4708</v>
      </c>
      <c r="B371" t="s">
        <v>4708</v>
      </c>
      <c r="C371" t="s">
        <v>5494</v>
      </c>
      <c r="D371"/>
      <c r="E371" s="255" t="s">
        <v>5495</v>
      </c>
      <c r="F371" s="255">
        <v>44572.631995289354</v>
      </c>
      <c r="G371" s="255"/>
      <c r="H371" s="255"/>
      <c r="I371" s="256">
        <v>1.0833333333333333</v>
      </c>
      <c r="J371" s="257">
        <v>9475</v>
      </c>
      <c r="K371" t="s">
        <v>4711</v>
      </c>
      <c r="L371">
        <v>0</v>
      </c>
      <c r="M371">
        <v>0</v>
      </c>
      <c r="N371" t="s">
        <v>4722</v>
      </c>
      <c r="O371" t="s">
        <v>4713</v>
      </c>
      <c r="P371" t="s">
        <v>5496</v>
      </c>
      <c r="Q371" t="s">
        <v>4715</v>
      </c>
      <c r="V371" t="s">
        <v>4716</v>
      </c>
    </row>
    <row r="372" spans="1:22">
      <c r="A372" t="s">
        <v>4708</v>
      </c>
      <c r="B372" t="s">
        <v>4708</v>
      </c>
      <c r="C372" t="s">
        <v>5497</v>
      </c>
      <c r="D372"/>
      <c r="E372" s="255" t="s">
        <v>4768</v>
      </c>
      <c r="F372" s="255">
        <v>44576.445577858794</v>
      </c>
      <c r="G372" s="255"/>
      <c r="H372" s="255"/>
      <c r="I372" s="256">
        <v>1.0833333333333333</v>
      </c>
      <c r="J372" s="257">
        <v>12473</v>
      </c>
      <c r="K372" t="s">
        <v>4711</v>
      </c>
      <c r="L372">
        <v>0</v>
      </c>
      <c r="M372">
        <v>0</v>
      </c>
      <c r="N372" t="s">
        <v>4731</v>
      </c>
      <c r="O372" t="s">
        <v>4713</v>
      </c>
      <c r="P372" t="s">
        <v>5498</v>
      </c>
      <c r="Q372" t="s">
        <v>4715</v>
      </c>
      <c r="V372" t="s">
        <v>4716</v>
      </c>
    </row>
    <row r="373" spans="1:22">
      <c r="A373" t="s">
        <v>4708</v>
      </c>
      <c r="B373" t="s">
        <v>4708</v>
      </c>
      <c r="C373" t="s">
        <v>5499</v>
      </c>
      <c r="D373"/>
      <c r="E373" s="255" t="s">
        <v>5500</v>
      </c>
      <c r="F373" s="255">
        <v>44574.50861045139</v>
      </c>
      <c r="G373" s="255"/>
      <c r="H373" s="255"/>
      <c r="I373" s="256">
        <v>1.0833333333333333</v>
      </c>
      <c r="J373" s="257">
        <v>10626</v>
      </c>
      <c r="K373" t="s">
        <v>4711</v>
      </c>
      <c r="L373">
        <v>0</v>
      </c>
      <c r="M373">
        <v>0</v>
      </c>
      <c r="N373" t="s">
        <v>4718</v>
      </c>
      <c r="O373" t="s">
        <v>5197</v>
      </c>
      <c r="P373" t="s">
        <v>5501</v>
      </c>
      <c r="Q373" t="s">
        <v>4715</v>
      </c>
      <c r="V373" t="s">
        <v>4716</v>
      </c>
    </row>
    <row r="374" spans="1:22">
      <c r="A374" t="s">
        <v>4708</v>
      </c>
      <c r="B374" t="s">
        <v>4708</v>
      </c>
      <c r="C374" t="s">
        <v>5502</v>
      </c>
      <c r="D374"/>
      <c r="E374" s="255" t="s">
        <v>5427</v>
      </c>
      <c r="F374" s="255">
        <v>44575.63618854167</v>
      </c>
      <c r="G374" s="255"/>
      <c r="H374" s="255"/>
      <c r="I374" s="256">
        <v>1.0833333333333333</v>
      </c>
      <c r="J374" s="257">
        <v>40047</v>
      </c>
      <c r="K374" t="s">
        <v>4711</v>
      </c>
      <c r="L374">
        <v>0</v>
      </c>
      <c r="M374">
        <v>0</v>
      </c>
      <c r="N374" t="s">
        <v>4712</v>
      </c>
      <c r="O374" t="s">
        <v>4713</v>
      </c>
      <c r="P374" t="s">
        <v>5503</v>
      </c>
      <c r="Q374" t="s">
        <v>4715</v>
      </c>
      <c r="V374" t="s">
        <v>4716</v>
      </c>
    </row>
    <row r="375" spans="1:22">
      <c r="A375" t="s">
        <v>4708</v>
      </c>
      <c r="B375" t="s">
        <v>4708</v>
      </c>
      <c r="C375" t="s">
        <v>5504</v>
      </c>
      <c r="D375"/>
      <c r="E375" s="255" t="s">
        <v>5505</v>
      </c>
      <c r="F375" s="255">
        <v>44582.398584918985</v>
      </c>
      <c r="G375" s="255"/>
      <c r="H375" s="255"/>
      <c r="I375" s="256">
        <v>1.0833333333333333</v>
      </c>
      <c r="J375" s="257">
        <v>41117</v>
      </c>
      <c r="K375" t="s">
        <v>4752</v>
      </c>
      <c r="L375">
        <v>0</v>
      </c>
      <c r="M375">
        <v>0</v>
      </c>
      <c r="N375" t="s">
        <v>4722</v>
      </c>
      <c r="O375" t="s">
        <v>4713</v>
      </c>
      <c r="P375" t="s">
        <v>5506</v>
      </c>
      <c r="Q375" t="s">
        <v>4715</v>
      </c>
      <c r="V375" t="s">
        <v>4716</v>
      </c>
    </row>
    <row r="376" spans="1:22">
      <c r="A376" t="s">
        <v>4708</v>
      </c>
      <c r="B376" t="s">
        <v>4708</v>
      </c>
      <c r="C376" t="s">
        <v>1868</v>
      </c>
      <c r="D376"/>
      <c r="E376" s="255" t="s">
        <v>4962</v>
      </c>
      <c r="F376" s="255">
        <v>44582.395561689817</v>
      </c>
      <c r="G376" s="255"/>
      <c r="H376" s="255"/>
      <c r="I376" s="256">
        <v>1.0833333333333333</v>
      </c>
      <c r="J376" s="257">
        <v>31902</v>
      </c>
      <c r="K376" t="s">
        <v>4752</v>
      </c>
      <c r="L376">
        <v>0</v>
      </c>
      <c r="M376">
        <v>0</v>
      </c>
      <c r="N376" t="s">
        <v>4722</v>
      </c>
      <c r="O376" t="s">
        <v>4713</v>
      </c>
      <c r="P376" t="s">
        <v>5507</v>
      </c>
      <c r="Q376" t="s">
        <v>4715</v>
      </c>
      <c r="V376" t="s">
        <v>4716</v>
      </c>
    </row>
    <row r="377" spans="1:22">
      <c r="A377" t="s">
        <v>4708</v>
      </c>
      <c r="B377" t="s">
        <v>4708</v>
      </c>
      <c r="C377" t="s">
        <v>1128</v>
      </c>
      <c r="D377"/>
      <c r="E377" s="255" t="s">
        <v>4885</v>
      </c>
      <c r="F377" s="255">
        <v>44592.442812615744</v>
      </c>
      <c r="G377" s="255"/>
      <c r="H377" s="255"/>
      <c r="I377" s="256">
        <v>1.0833333333333333</v>
      </c>
      <c r="J377" s="257">
        <v>31180</v>
      </c>
      <c r="K377" t="s">
        <v>4711</v>
      </c>
      <c r="L377">
        <v>0</v>
      </c>
      <c r="M377">
        <v>0</v>
      </c>
      <c r="N377" t="s">
        <v>4718</v>
      </c>
      <c r="O377" t="s">
        <v>4713</v>
      </c>
      <c r="P377" t="s">
        <v>5508</v>
      </c>
      <c r="Q377" t="s">
        <v>4715</v>
      </c>
      <c r="V377" t="s">
        <v>4716</v>
      </c>
    </row>
    <row r="378" spans="1:22">
      <c r="A378" t="s">
        <v>4708</v>
      </c>
      <c r="B378" t="s">
        <v>4708</v>
      </c>
      <c r="C378" t="s">
        <v>5509</v>
      </c>
      <c r="D378"/>
      <c r="E378" s="255" t="s">
        <v>4756</v>
      </c>
      <c r="F378" s="255">
        <v>44582.37147604167</v>
      </c>
      <c r="G378" s="255"/>
      <c r="H378" s="255"/>
      <c r="I378" s="256">
        <v>1.0833333333333333</v>
      </c>
      <c r="J378" s="257">
        <v>53437</v>
      </c>
      <c r="K378" t="s">
        <v>4752</v>
      </c>
      <c r="L378">
        <v>0</v>
      </c>
      <c r="M378">
        <v>0</v>
      </c>
      <c r="N378" t="s">
        <v>4722</v>
      </c>
      <c r="O378" t="s">
        <v>4713</v>
      </c>
      <c r="P378" t="s">
        <v>5510</v>
      </c>
      <c r="Q378" t="s">
        <v>4715</v>
      </c>
      <c r="V378" t="s">
        <v>4716</v>
      </c>
    </row>
    <row r="379" spans="1:22">
      <c r="A379" t="s">
        <v>4708</v>
      </c>
      <c r="B379" t="s">
        <v>4708</v>
      </c>
      <c r="C379" t="s">
        <v>5511</v>
      </c>
      <c r="D379"/>
      <c r="E379" s="255" t="s">
        <v>5512</v>
      </c>
      <c r="F379" s="255">
        <v>44589.624913807871</v>
      </c>
      <c r="G379" s="255"/>
      <c r="H379" s="255"/>
      <c r="I379" s="256">
        <v>1.0833333333333333</v>
      </c>
      <c r="J379" s="257">
        <v>12669</v>
      </c>
      <c r="K379" t="s">
        <v>4711</v>
      </c>
      <c r="L379">
        <v>0</v>
      </c>
      <c r="M379">
        <v>0</v>
      </c>
      <c r="N379" t="s">
        <v>4718</v>
      </c>
      <c r="O379" t="s">
        <v>4726</v>
      </c>
      <c r="P379" t="s">
        <v>5513</v>
      </c>
      <c r="Q379" t="s">
        <v>4715</v>
      </c>
      <c r="V379" t="s">
        <v>4716</v>
      </c>
    </row>
    <row r="380" spans="1:22">
      <c r="A380" t="s">
        <v>4708</v>
      </c>
      <c r="B380" t="s">
        <v>4708</v>
      </c>
      <c r="C380" t="s">
        <v>1240</v>
      </c>
      <c r="D380"/>
      <c r="E380" s="255" t="s">
        <v>5514</v>
      </c>
      <c r="F380" s="255">
        <v>44578.556243368053</v>
      </c>
      <c r="G380" s="255"/>
      <c r="H380" s="255"/>
      <c r="I380" s="256">
        <v>1.0833333333333333</v>
      </c>
      <c r="J380" s="257">
        <v>10929</v>
      </c>
      <c r="K380" t="s">
        <v>4711</v>
      </c>
      <c r="L380">
        <v>0</v>
      </c>
      <c r="M380">
        <v>0</v>
      </c>
      <c r="N380" t="s">
        <v>4718</v>
      </c>
      <c r="O380" t="s">
        <v>4726</v>
      </c>
      <c r="P380" t="s">
        <v>5515</v>
      </c>
      <c r="Q380" t="s">
        <v>4728</v>
      </c>
      <c r="V380" t="s">
        <v>4716</v>
      </c>
    </row>
    <row r="381" spans="1:22">
      <c r="A381" t="s">
        <v>4708</v>
      </c>
      <c r="B381" t="s">
        <v>4708</v>
      </c>
      <c r="C381" t="s">
        <v>5516</v>
      </c>
      <c r="D381"/>
      <c r="E381" s="255" t="s">
        <v>4924</v>
      </c>
      <c r="F381" s="255">
        <v>44572.316151238425</v>
      </c>
      <c r="G381" s="255"/>
      <c r="H381" s="255"/>
      <c r="I381" s="256">
        <v>1.0833333333333333</v>
      </c>
      <c r="J381" s="257">
        <v>28807</v>
      </c>
      <c r="K381" t="s">
        <v>4711</v>
      </c>
      <c r="L381">
        <v>0</v>
      </c>
      <c r="M381">
        <v>0</v>
      </c>
      <c r="N381" t="s">
        <v>4731</v>
      </c>
      <c r="O381" t="s">
        <v>4713</v>
      </c>
      <c r="P381" t="s">
        <v>5517</v>
      </c>
      <c r="Q381" t="s">
        <v>4728</v>
      </c>
      <c r="V381" t="s">
        <v>4716</v>
      </c>
    </row>
    <row r="382" spans="1:22">
      <c r="A382" t="s">
        <v>4708</v>
      </c>
      <c r="B382" t="s">
        <v>4708</v>
      </c>
      <c r="C382" t="s">
        <v>5518</v>
      </c>
      <c r="D382"/>
      <c r="E382" s="255" t="s">
        <v>5519</v>
      </c>
      <c r="F382" s="255">
        <v>44581.593550543985</v>
      </c>
      <c r="G382" s="255"/>
      <c r="H382" s="255"/>
      <c r="I382" s="256">
        <v>1.0833333333333333</v>
      </c>
      <c r="J382" s="257">
        <v>51127</v>
      </c>
      <c r="K382" t="s">
        <v>4752</v>
      </c>
      <c r="L382">
        <v>0</v>
      </c>
      <c r="M382">
        <v>0</v>
      </c>
      <c r="N382" t="s">
        <v>4722</v>
      </c>
      <c r="O382" t="s">
        <v>4713</v>
      </c>
      <c r="P382" t="s">
        <v>5520</v>
      </c>
      <c r="Q382" t="s">
        <v>4715</v>
      </c>
      <c r="V382" t="s">
        <v>4716</v>
      </c>
    </row>
    <row r="383" spans="1:22">
      <c r="A383" t="s">
        <v>4708</v>
      </c>
      <c r="B383" t="s">
        <v>4708</v>
      </c>
      <c r="C383" t="s">
        <v>5521</v>
      </c>
      <c r="D383"/>
      <c r="E383" s="255" t="s">
        <v>4810</v>
      </c>
      <c r="F383" s="255">
        <v>44573.319997025465</v>
      </c>
      <c r="G383" s="255"/>
      <c r="H383" s="255"/>
      <c r="I383" s="256">
        <v>1.0833333333333333</v>
      </c>
      <c r="J383" s="257">
        <v>14458</v>
      </c>
      <c r="K383" t="s">
        <v>4711</v>
      </c>
      <c r="L383">
        <v>0</v>
      </c>
      <c r="M383">
        <v>0</v>
      </c>
      <c r="N383" t="s">
        <v>4722</v>
      </c>
      <c r="O383" t="s">
        <v>4713</v>
      </c>
      <c r="P383" t="s">
        <v>5522</v>
      </c>
      <c r="Q383" t="s">
        <v>4728</v>
      </c>
      <c r="V383" t="s">
        <v>4716</v>
      </c>
    </row>
    <row r="384" spans="1:22">
      <c r="A384" t="s">
        <v>4708</v>
      </c>
      <c r="B384" t="s">
        <v>4708</v>
      </c>
      <c r="C384" t="s">
        <v>5523</v>
      </c>
      <c r="D384"/>
      <c r="E384" s="255" t="s">
        <v>4743</v>
      </c>
      <c r="F384" s="255">
        <v>44580.461648842589</v>
      </c>
      <c r="G384" s="255"/>
      <c r="H384" s="255"/>
      <c r="I384" s="256">
        <v>1.0833333333333333</v>
      </c>
      <c r="J384" s="257">
        <v>4886</v>
      </c>
      <c r="K384" t="s">
        <v>4752</v>
      </c>
      <c r="L384">
        <v>0</v>
      </c>
      <c r="M384">
        <v>0</v>
      </c>
      <c r="N384" t="s">
        <v>4731</v>
      </c>
      <c r="O384" t="s">
        <v>4713</v>
      </c>
      <c r="P384" t="s">
        <v>5524</v>
      </c>
      <c r="Q384" t="s">
        <v>4715</v>
      </c>
      <c r="V384" t="s">
        <v>4716</v>
      </c>
    </row>
    <row r="385" spans="1:22">
      <c r="A385" t="s">
        <v>4708</v>
      </c>
      <c r="B385" t="s">
        <v>4708</v>
      </c>
      <c r="C385" t="s">
        <v>5525</v>
      </c>
      <c r="D385"/>
      <c r="E385" s="255" t="s">
        <v>4837</v>
      </c>
      <c r="F385" s="255">
        <v>44586.487280636575</v>
      </c>
      <c r="G385" s="255"/>
      <c r="H385" s="255"/>
      <c r="I385" s="256">
        <v>1.0833333333333333</v>
      </c>
      <c r="J385" s="257">
        <v>37956</v>
      </c>
      <c r="K385" t="s">
        <v>4752</v>
      </c>
      <c r="L385">
        <v>0</v>
      </c>
      <c r="M385">
        <v>0</v>
      </c>
      <c r="N385" t="s">
        <v>4722</v>
      </c>
      <c r="O385" t="s">
        <v>4713</v>
      </c>
      <c r="P385" t="s">
        <v>5526</v>
      </c>
      <c r="Q385" t="s">
        <v>4715</v>
      </c>
      <c r="V385" t="s">
        <v>4716</v>
      </c>
    </row>
    <row r="386" spans="1:22">
      <c r="A386" t="s">
        <v>4708</v>
      </c>
      <c r="B386" t="s">
        <v>4708</v>
      </c>
      <c r="C386" t="s">
        <v>2972</v>
      </c>
      <c r="D386"/>
      <c r="E386" s="255" t="s">
        <v>5003</v>
      </c>
      <c r="F386" s="255">
        <v>44592.703414201387</v>
      </c>
      <c r="G386" s="255"/>
      <c r="H386" s="255"/>
      <c r="I386" s="256">
        <v>1.0833333333333333</v>
      </c>
      <c r="J386" s="257">
        <v>71176</v>
      </c>
      <c r="K386" t="s">
        <v>4752</v>
      </c>
      <c r="L386">
        <v>0</v>
      </c>
      <c r="M386">
        <v>0</v>
      </c>
      <c r="N386" t="s">
        <v>4722</v>
      </c>
      <c r="O386" t="s">
        <v>4713</v>
      </c>
      <c r="P386" t="s">
        <v>5527</v>
      </c>
      <c r="Q386" t="s">
        <v>4715</v>
      </c>
      <c r="V386" t="s">
        <v>4716</v>
      </c>
    </row>
    <row r="387" spans="1:22">
      <c r="A387" t="s">
        <v>4708</v>
      </c>
      <c r="B387" t="s">
        <v>4708</v>
      </c>
      <c r="C387" t="s">
        <v>5528</v>
      </c>
      <c r="D387"/>
      <c r="E387" s="255" t="s">
        <v>5283</v>
      </c>
      <c r="F387" s="255">
        <v>44568.310316238429</v>
      </c>
      <c r="G387" s="255"/>
      <c r="H387" s="255"/>
      <c r="I387" s="256">
        <v>1.0833333333333333</v>
      </c>
      <c r="J387" s="257">
        <v>7091</v>
      </c>
      <c r="K387" t="s">
        <v>4711</v>
      </c>
      <c r="L387">
        <v>0</v>
      </c>
      <c r="M387">
        <v>0</v>
      </c>
      <c r="N387" t="s">
        <v>4718</v>
      </c>
      <c r="O387" t="s">
        <v>4713</v>
      </c>
      <c r="P387" t="s">
        <v>5529</v>
      </c>
      <c r="Q387" t="s">
        <v>4715</v>
      </c>
      <c r="V387" t="s">
        <v>4716</v>
      </c>
    </row>
    <row r="388" spans="1:22">
      <c r="A388" t="s">
        <v>4708</v>
      </c>
      <c r="B388" t="s">
        <v>4708</v>
      </c>
      <c r="C388" t="s">
        <v>5530</v>
      </c>
      <c r="D388"/>
      <c r="E388" s="255" t="s">
        <v>4840</v>
      </c>
      <c r="F388" s="255">
        <v>44590.396865740739</v>
      </c>
      <c r="G388" s="255"/>
      <c r="H388" s="255"/>
      <c r="I388" s="256">
        <v>1.0833333333333333</v>
      </c>
      <c r="J388" s="257">
        <v>39137</v>
      </c>
      <c r="K388" t="s">
        <v>4752</v>
      </c>
      <c r="L388">
        <v>0</v>
      </c>
      <c r="M388">
        <v>0</v>
      </c>
      <c r="N388" t="s">
        <v>4718</v>
      </c>
      <c r="O388" t="s">
        <v>4713</v>
      </c>
      <c r="P388" t="s">
        <v>5531</v>
      </c>
      <c r="Q388" t="s">
        <v>4715</v>
      </c>
      <c r="V388" t="s">
        <v>4716</v>
      </c>
    </row>
    <row r="389" spans="1:22">
      <c r="A389" t="s">
        <v>4708</v>
      </c>
      <c r="B389" t="s">
        <v>4708</v>
      </c>
      <c r="C389" t="s">
        <v>5532</v>
      </c>
      <c r="D389"/>
      <c r="E389" s="255" t="s">
        <v>4756</v>
      </c>
      <c r="F389" s="255">
        <v>44578.676363460647</v>
      </c>
      <c r="G389" s="255"/>
      <c r="H389" s="255"/>
      <c r="I389" s="256">
        <v>1.0833333333333333</v>
      </c>
      <c r="J389" s="257">
        <v>20404</v>
      </c>
      <c r="K389" t="s">
        <v>4711</v>
      </c>
      <c r="L389">
        <v>0</v>
      </c>
      <c r="M389">
        <v>0</v>
      </c>
      <c r="N389" t="s">
        <v>4731</v>
      </c>
      <c r="O389" t="s">
        <v>4713</v>
      </c>
      <c r="P389" t="s">
        <v>5533</v>
      </c>
      <c r="Q389" t="s">
        <v>4715</v>
      </c>
      <c r="V389" t="s">
        <v>4716</v>
      </c>
    </row>
    <row r="390" spans="1:22">
      <c r="A390" t="s">
        <v>4708</v>
      </c>
      <c r="B390" t="s">
        <v>4708</v>
      </c>
      <c r="C390" t="s">
        <v>5534</v>
      </c>
      <c r="D390"/>
      <c r="E390" s="255" t="s">
        <v>4780</v>
      </c>
      <c r="F390" s="255">
        <v>44566.717071840278</v>
      </c>
      <c r="G390" s="255"/>
      <c r="H390" s="255"/>
      <c r="I390" s="256">
        <v>1.0833333333333333</v>
      </c>
      <c r="J390" s="257">
        <v>160</v>
      </c>
      <c r="K390" t="s">
        <v>4752</v>
      </c>
      <c r="L390">
        <v>0</v>
      </c>
      <c r="M390">
        <v>0</v>
      </c>
      <c r="N390" t="s">
        <v>4731</v>
      </c>
      <c r="O390" t="s">
        <v>4713</v>
      </c>
      <c r="P390" t="s">
        <v>5535</v>
      </c>
      <c r="Q390" t="s">
        <v>4715</v>
      </c>
      <c r="V390" t="s">
        <v>4716</v>
      </c>
    </row>
    <row r="391" spans="1:22">
      <c r="A391" t="s">
        <v>4708</v>
      </c>
      <c r="B391" t="s">
        <v>4708</v>
      </c>
      <c r="C391" t="s">
        <v>5536</v>
      </c>
      <c r="D391"/>
      <c r="E391" s="255" t="s">
        <v>4868</v>
      </c>
      <c r="F391" s="255">
        <v>44578.708440127317</v>
      </c>
      <c r="G391" s="255"/>
      <c r="H391" s="255"/>
      <c r="I391" s="256">
        <v>1.0833333333333333</v>
      </c>
      <c r="J391" s="257">
        <v>20637</v>
      </c>
      <c r="K391" t="s">
        <v>4752</v>
      </c>
      <c r="L391">
        <v>0</v>
      </c>
      <c r="M391">
        <v>0</v>
      </c>
      <c r="N391" t="s">
        <v>4718</v>
      </c>
      <c r="O391" t="s">
        <v>4713</v>
      </c>
      <c r="P391" t="s">
        <v>5537</v>
      </c>
      <c r="Q391" t="s">
        <v>4715</v>
      </c>
      <c r="V391" t="s">
        <v>4716</v>
      </c>
    </row>
    <row r="392" spans="1:22">
      <c r="A392" t="s">
        <v>4708</v>
      </c>
      <c r="B392" t="s">
        <v>4708</v>
      </c>
      <c r="C392" t="s">
        <v>5538</v>
      </c>
      <c r="D392"/>
      <c r="E392" s="255" t="s">
        <v>5103</v>
      </c>
      <c r="F392" s="255">
        <v>44568.294559259259</v>
      </c>
      <c r="G392" s="255"/>
      <c r="H392" s="255"/>
      <c r="I392" s="256">
        <v>1.0833333333333333</v>
      </c>
      <c r="J392" s="257">
        <v>19094</v>
      </c>
      <c r="K392" t="s">
        <v>4711</v>
      </c>
      <c r="L392">
        <v>0</v>
      </c>
      <c r="M392">
        <v>0</v>
      </c>
      <c r="N392" t="s">
        <v>4712</v>
      </c>
      <c r="O392" t="s">
        <v>4713</v>
      </c>
      <c r="P392" t="s">
        <v>5539</v>
      </c>
      <c r="Q392" t="s">
        <v>4715</v>
      </c>
      <c r="V392" t="s">
        <v>4716</v>
      </c>
    </row>
    <row r="393" spans="1:22">
      <c r="A393" t="s">
        <v>4708</v>
      </c>
      <c r="B393" t="s">
        <v>4708</v>
      </c>
      <c r="C393" t="s">
        <v>5540</v>
      </c>
      <c r="D393"/>
      <c r="E393" s="255" t="s">
        <v>5283</v>
      </c>
      <c r="F393" s="255">
        <v>44578.690367326388</v>
      </c>
      <c r="G393" s="255"/>
      <c r="H393" s="255"/>
      <c r="I393" s="256">
        <v>1.0833333333333333</v>
      </c>
      <c r="J393" s="257">
        <v>7471</v>
      </c>
      <c r="K393" t="s">
        <v>4711</v>
      </c>
      <c r="L393">
        <v>0</v>
      </c>
      <c r="M393">
        <v>0</v>
      </c>
      <c r="N393" t="s">
        <v>4722</v>
      </c>
      <c r="O393" t="s">
        <v>4726</v>
      </c>
      <c r="P393" t="s">
        <v>4994</v>
      </c>
      <c r="Q393" t="s">
        <v>4715</v>
      </c>
      <c r="V393" t="s">
        <v>4716</v>
      </c>
    </row>
    <row r="394" spans="1:22">
      <c r="A394" t="s">
        <v>4708</v>
      </c>
      <c r="B394" t="s">
        <v>4708</v>
      </c>
      <c r="C394" t="s">
        <v>5541</v>
      </c>
      <c r="D394"/>
      <c r="E394" s="255" t="s">
        <v>5457</v>
      </c>
      <c r="F394" s="255">
        <v>44572.329822650463</v>
      </c>
      <c r="G394" s="255"/>
      <c r="H394" s="255"/>
      <c r="I394" s="256">
        <v>1.0833333333333333</v>
      </c>
      <c r="J394" s="257">
        <v>19663</v>
      </c>
      <c r="K394" t="s">
        <v>4711</v>
      </c>
      <c r="L394">
        <v>0</v>
      </c>
      <c r="M394">
        <v>0</v>
      </c>
      <c r="N394" t="s">
        <v>4712</v>
      </c>
      <c r="O394" t="s">
        <v>4713</v>
      </c>
      <c r="P394" t="s">
        <v>5542</v>
      </c>
      <c r="Q394" t="s">
        <v>4715</v>
      </c>
      <c r="V394" t="s">
        <v>4716</v>
      </c>
    </row>
    <row r="395" spans="1:22">
      <c r="A395" t="s">
        <v>4708</v>
      </c>
      <c r="B395" t="s">
        <v>4708</v>
      </c>
      <c r="C395" t="s">
        <v>5543</v>
      </c>
      <c r="D395"/>
      <c r="E395" s="255" t="s">
        <v>5544</v>
      </c>
      <c r="F395" s="255">
        <v>44572.285796608798</v>
      </c>
      <c r="G395" s="255"/>
      <c r="H395" s="255"/>
      <c r="I395" s="256">
        <v>1.0833333333333333</v>
      </c>
      <c r="J395" s="257">
        <v>2737</v>
      </c>
      <c r="K395" t="s">
        <v>4711</v>
      </c>
      <c r="L395">
        <v>0</v>
      </c>
      <c r="M395">
        <v>0</v>
      </c>
      <c r="N395" t="s">
        <v>4722</v>
      </c>
      <c r="O395" t="s">
        <v>5324</v>
      </c>
      <c r="P395" t="s">
        <v>5545</v>
      </c>
      <c r="Q395" t="s">
        <v>4715</v>
      </c>
      <c r="V395" t="s">
        <v>4716</v>
      </c>
    </row>
    <row r="396" spans="1:22">
      <c r="A396" t="s">
        <v>4708</v>
      </c>
      <c r="B396" t="s">
        <v>4708</v>
      </c>
      <c r="C396" t="s">
        <v>5546</v>
      </c>
      <c r="D396"/>
      <c r="E396" s="255" t="s">
        <v>4870</v>
      </c>
      <c r="F396" s="255">
        <v>44573.657029594906</v>
      </c>
      <c r="G396" s="255"/>
      <c r="H396" s="255"/>
      <c r="I396" s="256">
        <v>1.0833333333333333</v>
      </c>
      <c r="J396" s="257">
        <v>9421</v>
      </c>
      <c r="K396" t="s">
        <v>4711</v>
      </c>
      <c r="L396">
        <v>0</v>
      </c>
      <c r="M396">
        <v>0</v>
      </c>
      <c r="N396" t="s">
        <v>4712</v>
      </c>
      <c r="O396" t="s">
        <v>4713</v>
      </c>
      <c r="P396" t="s">
        <v>5547</v>
      </c>
      <c r="Q396" t="s">
        <v>4715</v>
      </c>
      <c r="V396" t="s">
        <v>4716</v>
      </c>
    </row>
    <row r="397" spans="1:22">
      <c r="A397" t="s">
        <v>4708</v>
      </c>
      <c r="B397" t="s">
        <v>4708</v>
      </c>
      <c r="C397" t="s">
        <v>2066</v>
      </c>
      <c r="D397"/>
      <c r="E397" s="255" t="s">
        <v>4721</v>
      </c>
      <c r="F397" s="255">
        <v>44574.444073923609</v>
      </c>
      <c r="G397" s="255"/>
      <c r="H397" s="255"/>
      <c r="I397" s="256">
        <v>1.0833333333333333</v>
      </c>
      <c r="J397" s="257">
        <v>40123</v>
      </c>
      <c r="K397" t="s">
        <v>4711</v>
      </c>
      <c r="L397">
        <v>0</v>
      </c>
      <c r="M397">
        <v>0</v>
      </c>
      <c r="N397" t="s">
        <v>4718</v>
      </c>
      <c r="O397" t="s">
        <v>4713</v>
      </c>
      <c r="P397" t="s">
        <v>5548</v>
      </c>
      <c r="Q397" t="s">
        <v>4715</v>
      </c>
      <c r="V397" t="s">
        <v>4716</v>
      </c>
    </row>
    <row r="398" spans="1:22">
      <c r="A398" t="s">
        <v>4708</v>
      </c>
      <c r="B398" t="s">
        <v>4708</v>
      </c>
      <c r="C398" t="s">
        <v>5549</v>
      </c>
      <c r="D398"/>
      <c r="E398" s="255" t="s">
        <v>4866</v>
      </c>
      <c r="F398" s="255">
        <v>44590.483915277779</v>
      </c>
      <c r="G398" s="255"/>
      <c r="H398" s="255"/>
      <c r="I398" s="256">
        <v>1.0833333333333333</v>
      </c>
      <c r="J398" s="257">
        <v>19500</v>
      </c>
      <c r="K398" t="s">
        <v>4752</v>
      </c>
      <c r="L398">
        <v>0</v>
      </c>
      <c r="M398">
        <v>0</v>
      </c>
      <c r="N398" t="s">
        <v>4718</v>
      </c>
      <c r="O398" t="s">
        <v>4713</v>
      </c>
      <c r="P398" t="s">
        <v>5550</v>
      </c>
      <c r="Q398" t="s">
        <v>4715</v>
      </c>
      <c r="V398" t="s">
        <v>4716</v>
      </c>
    </row>
    <row r="399" spans="1:22">
      <c r="A399" t="s">
        <v>4708</v>
      </c>
      <c r="B399" t="s">
        <v>4708</v>
      </c>
      <c r="C399" t="s">
        <v>5551</v>
      </c>
      <c r="D399"/>
      <c r="E399" s="255" t="s">
        <v>4912</v>
      </c>
      <c r="F399" s="255">
        <v>44573.328942824075</v>
      </c>
      <c r="G399" s="255"/>
      <c r="H399" s="255"/>
      <c r="I399" s="256">
        <v>1.0833333333333333</v>
      </c>
      <c r="J399" s="257">
        <v>12952</v>
      </c>
      <c r="K399" t="s">
        <v>4711</v>
      </c>
      <c r="L399">
        <v>0</v>
      </c>
      <c r="M399">
        <v>0</v>
      </c>
      <c r="N399" t="s">
        <v>4712</v>
      </c>
      <c r="O399" t="s">
        <v>4713</v>
      </c>
      <c r="P399" t="s">
        <v>5552</v>
      </c>
      <c r="Q399" t="s">
        <v>4715</v>
      </c>
      <c r="V399" t="s">
        <v>4716</v>
      </c>
    </row>
    <row r="400" spans="1:22">
      <c r="A400" t="s">
        <v>4708</v>
      </c>
      <c r="B400" t="s">
        <v>4708</v>
      </c>
      <c r="C400" t="s">
        <v>5553</v>
      </c>
      <c r="D400"/>
      <c r="E400" s="255" t="s">
        <v>5006</v>
      </c>
      <c r="F400" s="255">
        <v>44574.656838888892</v>
      </c>
      <c r="G400" s="255"/>
      <c r="H400" s="255"/>
      <c r="I400" s="256">
        <v>1.0833333333333333</v>
      </c>
      <c r="J400" s="257">
        <v>30227</v>
      </c>
      <c r="K400" t="s">
        <v>4711</v>
      </c>
      <c r="L400">
        <v>0</v>
      </c>
      <c r="M400">
        <v>0</v>
      </c>
      <c r="N400" t="s">
        <v>4731</v>
      </c>
      <c r="O400" t="s">
        <v>4713</v>
      </c>
      <c r="P400" t="s">
        <v>5554</v>
      </c>
      <c r="Q400" t="s">
        <v>4715</v>
      </c>
      <c r="V400" t="s">
        <v>4716</v>
      </c>
    </row>
    <row r="401" spans="1:22">
      <c r="A401" t="s">
        <v>4708</v>
      </c>
      <c r="B401" t="s">
        <v>4708</v>
      </c>
      <c r="C401" t="s">
        <v>5555</v>
      </c>
      <c r="D401"/>
      <c r="E401" s="255" t="s">
        <v>5556</v>
      </c>
      <c r="F401" s="255">
        <v>44592.451365011577</v>
      </c>
      <c r="G401" s="255"/>
      <c r="H401" s="255"/>
      <c r="I401" s="256">
        <v>1.0833333333333333</v>
      </c>
      <c r="J401" s="257">
        <v>9978</v>
      </c>
      <c r="K401" t="s">
        <v>4752</v>
      </c>
      <c r="L401">
        <v>0</v>
      </c>
      <c r="M401">
        <v>0</v>
      </c>
      <c r="N401" t="s">
        <v>4722</v>
      </c>
      <c r="O401" t="s">
        <v>4726</v>
      </c>
      <c r="P401" t="s">
        <v>5188</v>
      </c>
      <c r="Q401" t="s">
        <v>4715</v>
      </c>
      <c r="V401" t="s">
        <v>4716</v>
      </c>
    </row>
    <row r="402" spans="1:22">
      <c r="A402" t="s">
        <v>4708</v>
      </c>
      <c r="B402" t="s">
        <v>4708</v>
      </c>
      <c r="C402" t="s">
        <v>5557</v>
      </c>
      <c r="D402"/>
      <c r="E402" s="255" t="s">
        <v>5314</v>
      </c>
      <c r="F402" s="255">
        <v>44578.662440659726</v>
      </c>
      <c r="G402" s="255"/>
      <c r="H402" s="255"/>
      <c r="I402" s="256">
        <v>1.0833333333333333</v>
      </c>
      <c r="J402" s="257">
        <v>11686</v>
      </c>
      <c r="K402" t="s">
        <v>4711</v>
      </c>
      <c r="L402">
        <v>0</v>
      </c>
      <c r="M402">
        <v>0</v>
      </c>
      <c r="N402" t="s">
        <v>4712</v>
      </c>
      <c r="O402" t="s">
        <v>4726</v>
      </c>
      <c r="P402" t="s">
        <v>5225</v>
      </c>
      <c r="Q402" t="s">
        <v>4715</v>
      </c>
      <c r="V402" t="s">
        <v>4716</v>
      </c>
    </row>
    <row r="403" spans="1:22">
      <c r="A403" t="s">
        <v>4708</v>
      </c>
      <c r="B403" t="s">
        <v>4708</v>
      </c>
      <c r="C403" t="s">
        <v>5558</v>
      </c>
      <c r="D403"/>
      <c r="E403" s="255" t="s">
        <v>5215</v>
      </c>
      <c r="F403" s="255">
        <v>44567.262968171293</v>
      </c>
      <c r="G403" s="255"/>
      <c r="H403" s="255"/>
      <c r="I403" s="256">
        <v>1.0833333333333333</v>
      </c>
      <c r="J403" s="257">
        <v>15449</v>
      </c>
      <c r="K403" t="s">
        <v>4711</v>
      </c>
      <c r="L403">
        <v>0</v>
      </c>
      <c r="M403">
        <v>0</v>
      </c>
      <c r="N403" t="s">
        <v>4718</v>
      </c>
      <c r="O403" t="s">
        <v>4726</v>
      </c>
      <c r="P403" t="s">
        <v>5228</v>
      </c>
      <c r="Q403" t="s">
        <v>4715</v>
      </c>
      <c r="V403" t="s">
        <v>4716</v>
      </c>
    </row>
    <row r="404" spans="1:22">
      <c r="A404" t="s">
        <v>4708</v>
      </c>
      <c r="B404" t="s">
        <v>4708</v>
      </c>
      <c r="C404" t="s">
        <v>5559</v>
      </c>
      <c r="D404"/>
      <c r="E404" s="255" t="s">
        <v>5560</v>
      </c>
      <c r="F404" s="255">
        <v>44587.64831704861</v>
      </c>
      <c r="G404" s="255"/>
      <c r="H404" s="255"/>
      <c r="I404" s="256">
        <v>1.0833333333333333</v>
      </c>
      <c r="J404" s="257">
        <v>81952</v>
      </c>
      <c r="K404" t="s">
        <v>4752</v>
      </c>
      <c r="L404">
        <v>0</v>
      </c>
      <c r="M404">
        <v>0</v>
      </c>
      <c r="N404" t="s">
        <v>4718</v>
      </c>
      <c r="O404" t="s">
        <v>4726</v>
      </c>
      <c r="P404" t="s">
        <v>5225</v>
      </c>
      <c r="Q404" t="s">
        <v>4715</v>
      </c>
      <c r="V404" t="s">
        <v>4716</v>
      </c>
    </row>
    <row r="405" spans="1:22">
      <c r="A405" t="s">
        <v>4708</v>
      </c>
      <c r="B405" t="s">
        <v>4708</v>
      </c>
      <c r="C405" t="s">
        <v>5561</v>
      </c>
      <c r="D405"/>
      <c r="E405" s="255" t="s">
        <v>5562</v>
      </c>
      <c r="F405" s="255">
        <v>44564.472175462965</v>
      </c>
      <c r="G405" s="255"/>
      <c r="H405" s="255"/>
      <c r="I405" s="256">
        <v>1.0833333333333333</v>
      </c>
      <c r="J405" s="257">
        <v>42456</v>
      </c>
      <c r="K405" t="s">
        <v>4752</v>
      </c>
      <c r="L405">
        <v>0</v>
      </c>
      <c r="M405">
        <v>0</v>
      </c>
      <c r="N405" t="s">
        <v>4718</v>
      </c>
      <c r="O405" t="s">
        <v>4726</v>
      </c>
      <c r="P405" t="s">
        <v>5563</v>
      </c>
      <c r="Q405" t="s">
        <v>4715</v>
      </c>
      <c r="V405" t="s">
        <v>4716</v>
      </c>
    </row>
    <row r="406" spans="1:22">
      <c r="A406" t="s">
        <v>4708</v>
      </c>
      <c r="B406" t="s">
        <v>4708</v>
      </c>
      <c r="C406" t="s">
        <v>5564</v>
      </c>
      <c r="D406"/>
      <c r="E406" s="255" t="s">
        <v>4763</v>
      </c>
      <c r="F406" s="255">
        <v>44578.451997951386</v>
      </c>
      <c r="G406" s="255"/>
      <c r="H406" s="255"/>
      <c r="I406" s="256">
        <v>1.0833333333333333</v>
      </c>
      <c r="J406" s="257">
        <v>4661</v>
      </c>
      <c r="K406" t="s">
        <v>4711</v>
      </c>
      <c r="L406">
        <v>0</v>
      </c>
      <c r="M406">
        <v>0</v>
      </c>
      <c r="N406" t="s">
        <v>4718</v>
      </c>
      <c r="O406" t="s">
        <v>4713</v>
      </c>
      <c r="P406" t="s">
        <v>5565</v>
      </c>
      <c r="Q406" t="s">
        <v>4715</v>
      </c>
      <c r="V406" t="s">
        <v>4716</v>
      </c>
    </row>
    <row r="407" spans="1:22">
      <c r="A407" t="s">
        <v>4708</v>
      </c>
      <c r="B407" t="s">
        <v>4708</v>
      </c>
      <c r="C407" t="s">
        <v>5566</v>
      </c>
      <c r="D407"/>
      <c r="E407" s="255" t="s">
        <v>4737</v>
      </c>
      <c r="F407" s="255">
        <v>44580.616136377314</v>
      </c>
      <c r="G407" s="255"/>
      <c r="H407" s="255"/>
      <c r="I407" s="256">
        <v>1.0833333333333333</v>
      </c>
      <c r="J407" s="257">
        <v>12382</v>
      </c>
      <c r="K407" t="s">
        <v>4752</v>
      </c>
      <c r="L407">
        <v>0</v>
      </c>
      <c r="M407">
        <v>0</v>
      </c>
      <c r="N407" t="s">
        <v>4722</v>
      </c>
      <c r="O407" t="s">
        <v>4753</v>
      </c>
      <c r="P407" t="s">
        <v>4753</v>
      </c>
      <c r="Q407" t="s">
        <v>4728</v>
      </c>
      <c r="V407" t="s">
        <v>4716</v>
      </c>
    </row>
    <row r="408" spans="1:22">
      <c r="A408" t="s">
        <v>4708</v>
      </c>
      <c r="B408" t="s">
        <v>4708</v>
      </c>
      <c r="C408" t="s">
        <v>5567</v>
      </c>
      <c r="D408"/>
      <c r="E408" s="255" t="s">
        <v>4840</v>
      </c>
      <c r="F408" s="255">
        <v>44573.396336192127</v>
      </c>
      <c r="G408" s="255"/>
      <c r="H408" s="255"/>
      <c r="I408" s="256">
        <v>1.0833333333333333</v>
      </c>
      <c r="J408" s="257">
        <v>11021</v>
      </c>
      <c r="K408" t="s">
        <v>4752</v>
      </c>
      <c r="L408">
        <v>0</v>
      </c>
      <c r="M408">
        <v>0</v>
      </c>
      <c r="N408" t="s">
        <v>4718</v>
      </c>
      <c r="O408" t="s">
        <v>4753</v>
      </c>
      <c r="P408" t="s">
        <v>4753</v>
      </c>
      <c r="Q408" t="s">
        <v>4715</v>
      </c>
      <c r="V408" t="s">
        <v>4716</v>
      </c>
    </row>
    <row r="409" spans="1:22">
      <c r="A409" t="s">
        <v>4708</v>
      </c>
      <c r="B409" t="s">
        <v>4708</v>
      </c>
      <c r="C409" t="s">
        <v>5568</v>
      </c>
      <c r="D409"/>
      <c r="E409" s="255" t="s">
        <v>4872</v>
      </c>
      <c r="F409" s="255">
        <v>44564.61181412037</v>
      </c>
      <c r="G409" s="255"/>
      <c r="H409" s="255"/>
      <c r="I409" s="256">
        <v>1.0833333333333333</v>
      </c>
      <c r="J409" s="257">
        <v>29934</v>
      </c>
      <c r="K409" t="s">
        <v>4752</v>
      </c>
      <c r="L409">
        <v>0</v>
      </c>
      <c r="M409">
        <v>0</v>
      </c>
      <c r="N409" t="s">
        <v>4718</v>
      </c>
      <c r="O409" t="s">
        <v>4753</v>
      </c>
      <c r="P409" t="s">
        <v>4753</v>
      </c>
      <c r="Q409" t="s">
        <v>4715</v>
      </c>
      <c r="V409" t="s">
        <v>4716</v>
      </c>
    </row>
    <row r="410" spans="1:22">
      <c r="A410" t="s">
        <v>4708</v>
      </c>
      <c r="B410" t="s">
        <v>4708</v>
      </c>
      <c r="C410" t="s">
        <v>5569</v>
      </c>
      <c r="D410"/>
      <c r="E410" s="255" t="s">
        <v>4802</v>
      </c>
      <c r="F410" s="255">
        <v>44564.907356863427</v>
      </c>
      <c r="G410" s="255"/>
      <c r="H410" s="255"/>
      <c r="I410" s="256">
        <v>1.0833333333333333</v>
      </c>
      <c r="J410" s="257">
        <v>14383</v>
      </c>
      <c r="K410" t="s">
        <v>4752</v>
      </c>
      <c r="L410">
        <v>0</v>
      </c>
      <c r="M410">
        <v>0</v>
      </c>
      <c r="N410" t="s">
        <v>4712</v>
      </c>
      <c r="O410" t="s">
        <v>4753</v>
      </c>
      <c r="P410" t="s">
        <v>4753</v>
      </c>
      <c r="Q410" t="s">
        <v>4728</v>
      </c>
      <c r="V410" t="s">
        <v>4716</v>
      </c>
    </row>
    <row r="411" spans="1:22">
      <c r="A411" t="s">
        <v>4708</v>
      </c>
      <c r="B411" t="s">
        <v>4708</v>
      </c>
      <c r="C411" t="s">
        <v>5570</v>
      </c>
      <c r="D411"/>
      <c r="E411" s="255" t="s">
        <v>4737</v>
      </c>
      <c r="F411" s="255">
        <v>44566.682615046295</v>
      </c>
      <c r="G411" s="255"/>
      <c r="H411" s="255"/>
      <c r="I411" s="256">
        <v>1.0833333333333333</v>
      </c>
      <c r="J411" s="257">
        <v>31701</v>
      </c>
      <c r="K411" t="s">
        <v>4752</v>
      </c>
      <c r="L411">
        <v>0</v>
      </c>
      <c r="M411">
        <v>0</v>
      </c>
      <c r="N411" t="s">
        <v>4718</v>
      </c>
      <c r="O411" t="s">
        <v>4753</v>
      </c>
      <c r="P411" t="s">
        <v>4753</v>
      </c>
      <c r="Q411" t="s">
        <v>4715</v>
      </c>
      <c r="V411" t="s">
        <v>4716</v>
      </c>
    </row>
    <row r="412" spans="1:22">
      <c r="A412" t="s">
        <v>4708</v>
      </c>
      <c r="B412" t="s">
        <v>4708</v>
      </c>
      <c r="C412" t="s">
        <v>5571</v>
      </c>
      <c r="D412"/>
      <c r="E412" s="255" t="s">
        <v>5036</v>
      </c>
      <c r="F412" s="255">
        <v>44566.4313897338</v>
      </c>
      <c r="G412" s="255"/>
      <c r="H412" s="255"/>
      <c r="I412" s="256">
        <v>1.0833333333333333</v>
      </c>
      <c r="J412" s="257">
        <v>44457</v>
      </c>
      <c r="K412" t="s">
        <v>4711</v>
      </c>
      <c r="L412">
        <v>0</v>
      </c>
      <c r="M412">
        <v>0</v>
      </c>
      <c r="N412" t="s">
        <v>4712</v>
      </c>
      <c r="O412" t="s">
        <v>4713</v>
      </c>
      <c r="P412" t="s">
        <v>5572</v>
      </c>
      <c r="Q412" t="s">
        <v>4715</v>
      </c>
      <c r="V412" t="s">
        <v>4716</v>
      </c>
    </row>
    <row r="413" spans="1:22">
      <c r="A413" t="s">
        <v>4708</v>
      </c>
      <c r="B413" t="s">
        <v>4708</v>
      </c>
      <c r="C413" t="s">
        <v>5573</v>
      </c>
      <c r="D413"/>
      <c r="E413" s="255" t="s">
        <v>4721</v>
      </c>
      <c r="F413" s="255">
        <v>44578.692998113424</v>
      </c>
      <c r="G413" s="255"/>
      <c r="H413" s="255"/>
      <c r="I413" s="256">
        <v>1.0833333333333333</v>
      </c>
      <c r="J413" s="257">
        <v>29892</v>
      </c>
      <c r="K413" t="s">
        <v>4711</v>
      </c>
      <c r="L413">
        <v>0</v>
      </c>
      <c r="M413">
        <v>0</v>
      </c>
      <c r="N413" t="s">
        <v>4722</v>
      </c>
      <c r="O413" t="s">
        <v>4713</v>
      </c>
      <c r="P413" t="s">
        <v>5574</v>
      </c>
      <c r="Q413" t="s">
        <v>4715</v>
      </c>
      <c r="V413" t="s">
        <v>4716</v>
      </c>
    </row>
    <row r="414" spans="1:22">
      <c r="A414" t="s">
        <v>4708</v>
      </c>
      <c r="B414" t="s">
        <v>4708</v>
      </c>
      <c r="C414" t="s">
        <v>5575</v>
      </c>
      <c r="D414"/>
      <c r="E414" s="255" t="s">
        <v>5576</v>
      </c>
      <c r="F414" s="255">
        <v>44564.689919641205</v>
      </c>
      <c r="G414" s="255"/>
      <c r="H414" s="255"/>
      <c r="I414" s="256">
        <v>1.0833333333333333</v>
      </c>
      <c r="J414" s="257">
        <v>20989</v>
      </c>
      <c r="K414" t="s">
        <v>4752</v>
      </c>
      <c r="L414">
        <v>0</v>
      </c>
      <c r="M414">
        <v>0</v>
      </c>
      <c r="N414" t="s">
        <v>4718</v>
      </c>
      <c r="O414" t="s">
        <v>4726</v>
      </c>
      <c r="P414" t="s">
        <v>5577</v>
      </c>
      <c r="Q414" t="s">
        <v>4715</v>
      </c>
      <c r="V414" t="s">
        <v>4716</v>
      </c>
    </row>
    <row r="415" spans="1:22">
      <c r="A415" t="s">
        <v>4708</v>
      </c>
      <c r="B415" t="s">
        <v>4708</v>
      </c>
      <c r="C415" t="s">
        <v>5578</v>
      </c>
      <c r="D415"/>
      <c r="E415" s="255" t="s">
        <v>4829</v>
      </c>
      <c r="F415" s="255">
        <v>44592.452483067129</v>
      </c>
      <c r="G415" s="255"/>
      <c r="H415" s="255"/>
      <c r="I415" s="256">
        <v>1.0833333333333333</v>
      </c>
      <c r="J415" s="257">
        <v>29653</v>
      </c>
      <c r="K415" t="s">
        <v>4752</v>
      </c>
      <c r="L415">
        <v>0</v>
      </c>
      <c r="M415">
        <v>0</v>
      </c>
      <c r="N415" t="s">
        <v>4722</v>
      </c>
      <c r="O415" t="s">
        <v>4713</v>
      </c>
      <c r="P415" t="s">
        <v>5579</v>
      </c>
      <c r="Q415" t="s">
        <v>4715</v>
      </c>
      <c r="V415" t="s">
        <v>4716</v>
      </c>
    </row>
    <row r="416" spans="1:22">
      <c r="A416" t="s">
        <v>4708</v>
      </c>
      <c r="B416" t="s">
        <v>4708</v>
      </c>
      <c r="C416" t="s">
        <v>5580</v>
      </c>
      <c r="D416"/>
      <c r="E416" s="255" t="s">
        <v>5054</v>
      </c>
      <c r="F416" s="255">
        <v>44567.265705590275</v>
      </c>
      <c r="G416" s="255"/>
      <c r="H416" s="255"/>
      <c r="I416" s="256">
        <v>1.0833333333333333</v>
      </c>
      <c r="J416" s="257">
        <v>19695</v>
      </c>
      <c r="K416" t="s">
        <v>4711</v>
      </c>
      <c r="L416">
        <v>0</v>
      </c>
      <c r="M416">
        <v>0</v>
      </c>
      <c r="N416" t="s">
        <v>4718</v>
      </c>
      <c r="O416" t="s">
        <v>4713</v>
      </c>
      <c r="P416" t="s">
        <v>5581</v>
      </c>
      <c r="Q416" t="s">
        <v>4728</v>
      </c>
      <c r="V416" t="s">
        <v>4716</v>
      </c>
    </row>
    <row r="417" spans="1:22">
      <c r="A417" t="s">
        <v>4708</v>
      </c>
      <c r="B417" t="s">
        <v>4708</v>
      </c>
      <c r="C417" t="s">
        <v>1227</v>
      </c>
      <c r="D417"/>
      <c r="E417" s="255" t="s">
        <v>5157</v>
      </c>
      <c r="F417" s="255">
        <v>44572.617061111108</v>
      </c>
      <c r="G417" s="255"/>
      <c r="H417" s="255"/>
      <c r="I417" s="256">
        <v>1.0833333333333333</v>
      </c>
      <c r="J417" s="257">
        <v>66980</v>
      </c>
      <c r="K417" t="s">
        <v>4711</v>
      </c>
      <c r="L417">
        <v>0</v>
      </c>
      <c r="M417">
        <v>0</v>
      </c>
      <c r="N417" t="s">
        <v>4718</v>
      </c>
      <c r="O417" t="s">
        <v>4713</v>
      </c>
      <c r="P417" t="s">
        <v>5582</v>
      </c>
      <c r="Q417" t="s">
        <v>4715</v>
      </c>
      <c r="V417" t="s">
        <v>4716</v>
      </c>
    </row>
    <row r="418" spans="1:22">
      <c r="A418" t="s">
        <v>4708</v>
      </c>
      <c r="B418" t="s">
        <v>4708</v>
      </c>
      <c r="C418" t="s">
        <v>5583</v>
      </c>
      <c r="D418"/>
      <c r="E418" s="255" t="s">
        <v>4978</v>
      </c>
      <c r="F418" s="255">
        <v>44532.387183599538</v>
      </c>
      <c r="G418" s="255"/>
      <c r="H418" s="255"/>
      <c r="I418" s="256">
        <v>1.1666666666666667</v>
      </c>
      <c r="J418" s="257">
        <v>33203</v>
      </c>
      <c r="K418" t="s">
        <v>4711</v>
      </c>
      <c r="L418">
        <v>0</v>
      </c>
      <c r="M418">
        <v>0</v>
      </c>
      <c r="N418" t="s">
        <v>4718</v>
      </c>
      <c r="O418" t="s">
        <v>4713</v>
      </c>
      <c r="P418" t="s">
        <v>5584</v>
      </c>
      <c r="Q418" t="s">
        <v>4715</v>
      </c>
      <c r="V418" t="s">
        <v>4716</v>
      </c>
    </row>
    <row r="419" spans="1:22">
      <c r="A419" t="s">
        <v>4708</v>
      </c>
      <c r="B419" t="s">
        <v>4708</v>
      </c>
      <c r="C419" t="s">
        <v>5585</v>
      </c>
      <c r="D419"/>
      <c r="E419" s="255" t="s">
        <v>5586</v>
      </c>
      <c r="F419" s="255">
        <v>44559.675952349535</v>
      </c>
      <c r="G419" s="255"/>
      <c r="H419" s="255"/>
      <c r="I419" s="256">
        <v>1.1666666666666667</v>
      </c>
      <c r="J419" s="257">
        <v>15798</v>
      </c>
      <c r="K419" t="s">
        <v>4711</v>
      </c>
      <c r="L419">
        <v>0</v>
      </c>
      <c r="M419">
        <v>0</v>
      </c>
      <c r="N419" t="s">
        <v>4722</v>
      </c>
      <c r="O419" t="s">
        <v>4713</v>
      </c>
      <c r="P419" t="s">
        <v>5587</v>
      </c>
      <c r="Q419" t="s">
        <v>4715</v>
      </c>
      <c r="V419" t="s">
        <v>4716</v>
      </c>
    </row>
    <row r="420" spans="1:22">
      <c r="A420" t="s">
        <v>4708</v>
      </c>
      <c r="B420" t="s">
        <v>4708</v>
      </c>
      <c r="C420" t="s">
        <v>5588</v>
      </c>
      <c r="D420"/>
      <c r="E420" s="255" t="s">
        <v>4955</v>
      </c>
      <c r="F420" s="255">
        <v>44546.722718865742</v>
      </c>
      <c r="G420" s="255"/>
      <c r="H420" s="255"/>
      <c r="I420" s="256">
        <v>1.1666666666666667</v>
      </c>
      <c r="J420" s="257">
        <v>21778</v>
      </c>
      <c r="K420" t="s">
        <v>4752</v>
      </c>
      <c r="L420">
        <v>0</v>
      </c>
      <c r="M420">
        <v>0</v>
      </c>
      <c r="N420" t="s">
        <v>4722</v>
      </c>
      <c r="O420" t="s">
        <v>4713</v>
      </c>
      <c r="P420" t="s">
        <v>5589</v>
      </c>
      <c r="Q420" t="s">
        <v>4715</v>
      </c>
      <c r="V420" t="s">
        <v>4716</v>
      </c>
    </row>
    <row r="421" spans="1:22">
      <c r="A421" t="s">
        <v>4708</v>
      </c>
      <c r="B421" t="s">
        <v>4708</v>
      </c>
      <c r="C421" t="s">
        <v>5590</v>
      </c>
      <c r="D421"/>
      <c r="E421" s="255" t="s">
        <v>4746</v>
      </c>
      <c r="F421" s="255">
        <v>44534.267362418985</v>
      </c>
      <c r="G421" s="255"/>
      <c r="H421" s="255"/>
      <c r="I421" s="256">
        <v>1.1666666666666667</v>
      </c>
      <c r="J421" s="257">
        <v>21983</v>
      </c>
      <c r="K421" t="s">
        <v>4711</v>
      </c>
      <c r="L421">
        <v>0</v>
      </c>
      <c r="M421">
        <v>0</v>
      </c>
      <c r="N421" t="s">
        <v>4722</v>
      </c>
      <c r="O421" t="s">
        <v>4713</v>
      </c>
      <c r="P421" t="s">
        <v>5591</v>
      </c>
      <c r="Q421" t="s">
        <v>4715</v>
      </c>
      <c r="V421" t="s">
        <v>4716</v>
      </c>
    </row>
    <row r="422" spans="1:22">
      <c r="A422" t="s">
        <v>4708</v>
      </c>
      <c r="B422" t="s">
        <v>4708</v>
      </c>
      <c r="C422" t="s">
        <v>922</v>
      </c>
      <c r="D422"/>
      <c r="E422" s="255" t="s">
        <v>5256</v>
      </c>
      <c r="F422" s="255">
        <v>44561.468359756946</v>
      </c>
      <c r="G422" s="255"/>
      <c r="H422" s="255"/>
      <c r="I422" s="256">
        <v>1.1666666666666667</v>
      </c>
      <c r="J422" s="257">
        <v>49196</v>
      </c>
      <c r="K422" t="s">
        <v>4752</v>
      </c>
      <c r="L422">
        <v>0</v>
      </c>
      <c r="M422">
        <v>0</v>
      </c>
      <c r="N422" t="s">
        <v>4722</v>
      </c>
      <c r="O422" t="s">
        <v>4713</v>
      </c>
      <c r="P422" t="s">
        <v>5592</v>
      </c>
      <c r="Q422" t="s">
        <v>4715</v>
      </c>
      <c r="V422" t="s">
        <v>4716</v>
      </c>
    </row>
    <row r="423" spans="1:22">
      <c r="A423" t="s">
        <v>4708</v>
      </c>
      <c r="B423" t="s">
        <v>4708</v>
      </c>
      <c r="C423" t="s">
        <v>5593</v>
      </c>
      <c r="D423"/>
      <c r="E423" s="255" t="s">
        <v>5594</v>
      </c>
      <c r="F423" s="255">
        <v>44534.260357025465</v>
      </c>
      <c r="G423" s="255"/>
      <c r="H423" s="255"/>
      <c r="I423" s="256">
        <v>1.1666666666666667</v>
      </c>
      <c r="J423" s="257">
        <v>20314</v>
      </c>
      <c r="K423" t="s">
        <v>4711</v>
      </c>
      <c r="L423">
        <v>0</v>
      </c>
      <c r="M423">
        <v>0</v>
      </c>
      <c r="N423" t="s">
        <v>4718</v>
      </c>
      <c r="O423" t="s">
        <v>5197</v>
      </c>
      <c r="P423" t="s">
        <v>5595</v>
      </c>
      <c r="Q423" t="s">
        <v>4715</v>
      </c>
      <c r="V423" t="s">
        <v>4716</v>
      </c>
    </row>
    <row r="424" spans="1:22">
      <c r="A424" t="s">
        <v>4708</v>
      </c>
      <c r="B424" t="s">
        <v>4708</v>
      </c>
      <c r="C424" t="s">
        <v>5596</v>
      </c>
      <c r="D424"/>
      <c r="E424" s="255" t="s">
        <v>4768</v>
      </c>
      <c r="F424" s="255">
        <v>44559.625805358795</v>
      </c>
      <c r="G424" s="255"/>
      <c r="H424" s="255"/>
      <c r="I424" s="256">
        <v>1.1666666666666667</v>
      </c>
      <c r="J424" s="257">
        <v>19145</v>
      </c>
      <c r="K424" t="s">
        <v>4752</v>
      </c>
      <c r="L424">
        <v>0</v>
      </c>
      <c r="M424">
        <v>0</v>
      </c>
      <c r="N424" t="s">
        <v>4722</v>
      </c>
      <c r="O424" t="s">
        <v>4713</v>
      </c>
      <c r="P424" t="s">
        <v>5597</v>
      </c>
      <c r="Q424" t="s">
        <v>4715</v>
      </c>
      <c r="V424" t="s">
        <v>4716</v>
      </c>
    </row>
    <row r="425" spans="1:22">
      <c r="A425" t="s">
        <v>4708</v>
      </c>
      <c r="B425" t="s">
        <v>4708</v>
      </c>
      <c r="C425" t="s">
        <v>5598</v>
      </c>
      <c r="D425"/>
      <c r="E425" s="255" t="s">
        <v>4795</v>
      </c>
      <c r="F425" s="255">
        <v>44538.459806168983</v>
      </c>
      <c r="G425" s="255"/>
      <c r="H425" s="255"/>
      <c r="I425" s="256">
        <v>1.1666666666666667</v>
      </c>
      <c r="J425" s="257">
        <v>30177</v>
      </c>
      <c r="K425" t="s">
        <v>4711</v>
      </c>
      <c r="L425">
        <v>0</v>
      </c>
      <c r="M425">
        <v>0</v>
      </c>
      <c r="N425" t="s">
        <v>4722</v>
      </c>
      <c r="O425" t="s">
        <v>4713</v>
      </c>
      <c r="P425" t="s">
        <v>5599</v>
      </c>
      <c r="Q425" t="s">
        <v>4715</v>
      </c>
      <c r="V425" t="s">
        <v>4716</v>
      </c>
    </row>
    <row r="426" spans="1:22">
      <c r="A426" t="s">
        <v>4708</v>
      </c>
      <c r="B426" t="s">
        <v>4708</v>
      </c>
      <c r="C426" t="s">
        <v>5600</v>
      </c>
      <c r="D426"/>
      <c r="E426" s="255" t="s">
        <v>5601</v>
      </c>
      <c r="F426" s="255">
        <v>44557.428223576389</v>
      </c>
      <c r="G426" s="255"/>
      <c r="H426" s="255"/>
      <c r="I426" s="256">
        <v>1.1666666666666667</v>
      </c>
      <c r="J426" s="257">
        <v>10324</v>
      </c>
      <c r="K426" t="s">
        <v>4752</v>
      </c>
      <c r="L426">
        <v>0</v>
      </c>
      <c r="M426">
        <v>0</v>
      </c>
      <c r="N426" t="s">
        <v>4722</v>
      </c>
      <c r="O426" t="s">
        <v>4713</v>
      </c>
      <c r="P426" t="s">
        <v>5602</v>
      </c>
      <c r="Q426" t="s">
        <v>4715</v>
      </c>
      <c r="V426" t="s">
        <v>4716</v>
      </c>
    </row>
    <row r="427" spans="1:22">
      <c r="A427" t="s">
        <v>4708</v>
      </c>
      <c r="B427" t="s">
        <v>4708</v>
      </c>
      <c r="C427" t="s">
        <v>5603</v>
      </c>
      <c r="D427"/>
      <c r="E427" s="255" t="s">
        <v>4778</v>
      </c>
      <c r="F427" s="255">
        <v>44551.693570914351</v>
      </c>
      <c r="G427" s="255"/>
      <c r="H427" s="255"/>
      <c r="I427" s="256">
        <v>1.1666666666666667</v>
      </c>
      <c r="J427" s="257">
        <v>27883</v>
      </c>
      <c r="K427" t="s">
        <v>4752</v>
      </c>
      <c r="L427">
        <v>0</v>
      </c>
      <c r="M427">
        <v>0</v>
      </c>
      <c r="N427" t="s">
        <v>4718</v>
      </c>
      <c r="O427" t="s">
        <v>4713</v>
      </c>
      <c r="P427" t="s">
        <v>5604</v>
      </c>
      <c r="Q427" t="s">
        <v>4715</v>
      </c>
      <c r="V427" t="s">
        <v>4716</v>
      </c>
    </row>
    <row r="428" spans="1:22">
      <c r="A428" t="s">
        <v>4708</v>
      </c>
      <c r="B428" t="s">
        <v>4708</v>
      </c>
      <c r="C428" t="s">
        <v>5605</v>
      </c>
      <c r="D428"/>
      <c r="E428" s="255" t="s">
        <v>4775</v>
      </c>
      <c r="F428" s="255">
        <v>44553.43683846065</v>
      </c>
      <c r="G428" s="255"/>
      <c r="H428" s="255"/>
      <c r="I428" s="256">
        <v>1.1666666666666667</v>
      </c>
      <c r="J428" s="257">
        <v>12381</v>
      </c>
      <c r="K428" t="s">
        <v>4711</v>
      </c>
      <c r="L428">
        <v>0</v>
      </c>
      <c r="M428">
        <v>0</v>
      </c>
      <c r="N428" t="s">
        <v>4712</v>
      </c>
      <c r="O428" t="s">
        <v>4713</v>
      </c>
      <c r="P428" t="s">
        <v>5606</v>
      </c>
      <c r="Q428" t="s">
        <v>4715</v>
      </c>
      <c r="V428" t="s">
        <v>4716</v>
      </c>
    </row>
    <row r="429" spans="1:22">
      <c r="A429" t="s">
        <v>4708</v>
      </c>
      <c r="B429" t="s">
        <v>4708</v>
      </c>
      <c r="C429" t="s">
        <v>5607</v>
      </c>
      <c r="D429"/>
      <c r="E429" s="255" t="s">
        <v>5318</v>
      </c>
      <c r="F429" s="255">
        <v>44559.65447184028</v>
      </c>
      <c r="G429" s="255"/>
      <c r="H429" s="255"/>
      <c r="I429" s="256">
        <v>1.1666666666666667</v>
      </c>
      <c r="J429" s="257">
        <v>32050</v>
      </c>
      <c r="K429" t="s">
        <v>4711</v>
      </c>
      <c r="L429">
        <v>0</v>
      </c>
      <c r="M429">
        <v>0</v>
      </c>
      <c r="N429" t="s">
        <v>4722</v>
      </c>
      <c r="O429" t="s">
        <v>4726</v>
      </c>
      <c r="P429" t="s">
        <v>5188</v>
      </c>
      <c r="Q429" t="s">
        <v>4715</v>
      </c>
      <c r="V429" t="s">
        <v>4716</v>
      </c>
    </row>
    <row r="430" spans="1:22">
      <c r="A430" t="s">
        <v>4708</v>
      </c>
      <c r="B430" t="s">
        <v>4708</v>
      </c>
      <c r="C430" t="s">
        <v>5608</v>
      </c>
      <c r="D430"/>
      <c r="E430" s="255" t="s">
        <v>4778</v>
      </c>
      <c r="F430" s="255">
        <v>44557.613221030093</v>
      </c>
      <c r="G430" s="255"/>
      <c r="H430" s="255"/>
      <c r="I430" s="256">
        <v>1.1666666666666667</v>
      </c>
      <c r="J430" s="257">
        <v>41340</v>
      </c>
      <c r="K430" t="s">
        <v>4752</v>
      </c>
      <c r="L430">
        <v>0</v>
      </c>
      <c r="M430">
        <v>0</v>
      </c>
      <c r="N430" t="s">
        <v>4722</v>
      </c>
      <c r="O430" t="s">
        <v>4713</v>
      </c>
      <c r="P430" t="s">
        <v>5609</v>
      </c>
      <c r="Q430" t="s">
        <v>4715</v>
      </c>
      <c r="V430" t="s">
        <v>4716</v>
      </c>
    </row>
    <row r="431" spans="1:22">
      <c r="A431" t="s">
        <v>4708</v>
      </c>
      <c r="B431" t="s">
        <v>4708</v>
      </c>
      <c r="C431" t="s">
        <v>5610</v>
      </c>
      <c r="D431"/>
      <c r="E431" s="255" t="s">
        <v>4780</v>
      </c>
      <c r="F431" s="255">
        <v>44536.662417013889</v>
      </c>
      <c r="G431" s="255"/>
      <c r="H431" s="255"/>
      <c r="I431" s="256">
        <v>1.1666666666666667</v>
      </c>
      <c r="J431" s="257">
        <v>3835</v>
      </c>
      <c r="K431" t="s">
        <v>4711</v>
      </c>
      <c r="L431">
        <v>0</v>
      </c>
      <c r="M431">
        <v>0</v>
      </c>
      <c r="N431" t="s">
        <v>4718</v>
      </c>
      <c r="O431" t="s">
        <v>4713</v>
      </c>
      <c r="P431" t="s">
        <v>5611</v>
      </c>
      <c r="Q431" t="s">
        <v>4715</v>
      </c>
      <c r="V431" t="s">
        <v>5612</v>
      </c>
    </row>
    <row r="432" spans="1:22">
      <c r="A432" t="s">
        <v>4708</v>
      </c>
      <c r="B432" t="s">
        <v>4708</v>
      </c>
      <c r="C432" t="s">
        <v>5613</v>
      </c>
      <c r="D432"/>
      <c r="E432" s="255" t="s">
        <v>5039</v>
      </c>
      <c r="F432" s="255">
        <v>44538.457506168983</v>
      </c>
      <c r="G432" s="255"/>
      <c r="H432" s="255"/>
      <c r="I432" s="256">
        <v>1.1666666666666667</v>
      </c>
      <c r="J432" s="257">
        <v>12526</v>
      </c>
      <c r="K432" t="s">
        <v>4711</v>
      </c>
      <c r="L432">
        <v>0</v>
      </c>
      <c r="M432">
        <v>0</v>
      </c>
      <c r="N432" t="s">
        <v>4722</v>
      </c>
      <c r="O432" t="s">
        <v>4713</v>
      </c>
      <c r="P432" t="s">
        <v>5614</v>
      </c>
      <c r="Q432" t="s">
        <v>4715</v>
      </c>
      <c r="V432" t="s">
        <v>4716</v>
      </c>
    </row>
    <row r="433" spans="1:22">
      <c r="A433" t="s">
        <v>4708</v>
      </c>
      <c r="B433" t="s">
        <v>4708</v>
      </c>
      <c r="C433" t="s">
        <v>1909</v>
      </c>
      <c r="D433"/>
      <c r="E433" s="255" t="s">
        <v>5343</v>
      </c>
      <c r="F433" s="255">
        <v>44543.471875381947</v>
      </c>
      <c r="G433" s="255"/>
      <c r="H433" s="255"/>
      <c r="I433" s="256">
        <v>1.1666666666666667</v>
      </c>
      <c r="J433" s="257">
        <v>11049</v>
      </c>
      <c r="K433" t="s">
        <v>4711</v>
      </c>
      <c r="L433">
        <v>0</v>
      </c>
      <c r="M433">
        <v>0</v>
      </c>
      <c r="N433" t="s">
        <v>4722</v>
      </c>
      <c r="O433" t="s">
        <v>4726</v>
      </c>
      <c r="P433" t="s">
        <v>5615</v>
      </c>
      <c r="Q433" t="s">
        <v>4715</v>
      </c>
      <c r="V433" t="s">
        <v>4716</v>
      </c>
    </row>
    <row r="434" spans="1:22">
      <c r="A434" t="s">
        <v>4708</v>
      </c>
      <c r="B434" t="s">
        <v>4708</v>
      </c>
      <c r="C434" t="s">
        <v>5616</v>
      </c>
      <c r="D434"/>
      <c r="E434" s="255" t="s">
        <v>5617</v>
      </c>
      <c r="F434" s="255">
        <v>44557.409304016204</v>
      </c>
      <c r="G434" s="255"/>
      <c r="H434" s="255"/>
      <c r="I434" s="256">
        <v>1.1666666666666667</v>
      </c>
      <c r="J434" s="257">
        <v>30565</v>
      </c>
      <c r="K434" t="s">
        <v>4752</v>
      </c>
      <c r="L434">
        <v>0</v>
      </c>
      <c r="M434">
        <v>0</v>
      </c>
      <c r="N434" t="s">
        <v>4722</v>
      </c>
      <c r="O434" t="s">
        <v>4713</v>
      </c>
      <c r="P434" t="s">
        <v>5618</v>
      </c>
      <c r="Q434" t="s">
        <v>4715</v>
      </c>
      <c r="V434" t="s">
        <v>4716</v>
      </c>
    </row>
    <row r="435" spans="1:22">
      <c r="A435" t="s">
        <v>4708</v>
      </c>
      <c r="B435" t="s">
        <v>4708</v>
      </c>
      <c r="C435" t="s">
        <v>5619</v>
      </c>
      <c r="D435"/>
      <c r="E435" s="255" t="s">
        <v>4791</v>
      </c>
      <c r="F435" s="255">
        <v>44559.778443553238</v>
      </c>
      <c r="G435" s="255"/>
      <c r="H435" s="255"/>
      <c r="I435" s="256">
        <v>1.1666666666666667</v>
      </c>
      <c r="J435" s="257">
        <v>19207</v>
      </c>
      <c r="K435" t="s">
        <v>4752</v>
      </c>
      <c r="L435">
        <v>0</v>
      </c>
      <c r="M435">
        <v>0</v>
      </c>
      <c r="N435" t="s">
        <v>4712</v>
      </c>
      <c r="O435" t="s">
        <v>4713</v>
      </c>
      <c r="P435" t="s">
        <v>5620</v>
      </c>
      <c r="Q435" t="s">
        <v>4715</v>
      </c>
      <c r="V435" t="s">
        <v>4716</v>
      </c>
    </row>
    <row r="436" spans="1:22">
      <c r="A436" t="s">
        <v>4708</v>
      </c>
      <c r="B436" t="s">
        <v>4708</v>
      </c>
      <c r="C436" t="s">
        <v>5621</v>
      </c>
      <c r="D436"/>
      <c r="E436" s="255" t="s">
        <v>4858</v>
      </c>
      <c r="F436" s="255">
        <v>44551.683409571757</v>
      </c>
      <c r="G436" s="255"/>
      <c r="H436" s="255"/>
      <c r="I436" s="256">
        <v>1.1666666666666667</v>
      </c>
      <c r="J436" s="257">
        <v>7097</v>
      </c>
      <c r="K436" t="s">
        <v>4711</v>
      </c>
      <c r="L436">
        <v>0</v>
      </c>
      <c r="M436">
        <v>0</v>
      </c>
      <c r="N436" t="s">
        <v>4722</v>
      </c>
      <c r="O436" t="s">
        <v>4713</v>
      </c>
      <c r="P436" t="s">
        <v>5622</v>
      </c>
      <c r="Q436" t="s">
        <v>4715</v>
      </c>
      <c r="V436" t="s">
        <v>4716</v>
      </c>
    </row>
    <row r="437" spans="1:22">
      <c r="A437" t="s">
        <v>4708</v>
      </c>
      <c r="B437" t="s">
        <v>4708</v>
      </c>
      <c r="C437" t="s">
        <v>5623</v>
      </c>
      <c r="D437"/>
      <c r="E437" s="255" t="s">
        <v>4780</v>
      </c>
      <c r="F437" s="255">
        <v>44558.406639155095</v>
      </c>
      <c r="G437" s="255"/>
      <c r="H437" s="255"/>
      <c r="I437" s="256">
        <v>1.1666666666666667</v>
      </c>
      <c r="J437" s="257">
        <v>38853</v>
      </c>
      <c r="K437" t="s">
        <v>4752</v>
      </c>
      <c r="L437">
        <v>0</v>
      </c>
      <c r="M437">
        <v>0</v>
      </c>
      <c r="N437" t="s">
        <v>4718</v>
      </c>
      <c r="O437" t="s">
        <v>4713</v>
      </c>
      <c r="P437" t="s">
        <v>5624</v>
      </c>
      <c r="Q437" t="s">
        <v>4715</v>
      </c>
      <c r="V437" t="s">
        <v>4716</v>
      </c>
    </row>
    <row r="438" spans="1:22">
      <c r="A438" t="s">
        <v>4708</v>
      </c>
      <c r="B438" t="s">
        <v>4708</v>
      </c>
      <c r="C438" t="s">
        <v>5625</v>
      </c>
      <c r="D438"/>
      <c r="E438" s="255" t="s">
        <v>4780</v>
      </c>
      <c r="F438" s="255">
        <v>44559.739635914353</v>
      </c>
      <c r="G438" s="255"/>
      <c r="H438" s="255"/>
      <c r="I438" s="256">
        <v>1.1666666666666667</v>
      </c>
      <c r="J438" s="257">
        <v>15637</v>
      </c>
      <c r="K438" t="s">
        <v>4752</v>
      </c>
      <c r="L438">
        <v>0</v>
      </c>
      <c r="M438">
        <v>0</v>
      </c>
      <c r="N438" t="s">
        <v>4722</v>
      </c>
      <c r="O438" t="s">
        <v>4713</v>
      </c>
      <c r="P438" t="s">
        <v>5626</v>
      </c>
      <c r="Q438" t="s">
        <v>4715</v>
      </c>
      <c r="V438" t="s">
        <v>4716</v>
      </c>
    </row>
    <row r="439" spans="1:22">
      <c r="A439" t="s">
        <v>4708</v>
      </c>
      <c r="B439" t="s">
        <v>4708</v>
      </c>
      <c r="C439" t="s">
        <v>5627</v>
      </c>
      <c r="D439"/>
      <c r="E439" s="255" t="s">
        <v>4721</v>
      </c>
      <c r="F439" s="255">
        <v>44545.690546678241</v>
      </c>
      <c r="G439" s="255"/>
      <c r="H439" s="255"/>
      <c r="I439" s="256">
        <v>1.1666666666666667</v>
      </c>
      <c r="J439" s="257">
        <v>79947</v>
      </c>
      <c r="K439" t="s">
        <v>4752</v>
      </c>
      <c r="L439">
        <v>0</v>
      </c>
      <c r="M439">
        <v>0</v>
      </c>
      <c r="N439" t="s">
        <v>4718</v>
      </c>
      <c r="O439" t="s">
        <v>4713</v>
      </c>
      <c r="P439" t="s">
        <v>5628</v>
      </c>
      <c r="Q439" t="s">
        <v>4715</v>
      </c>
      <c r="V439" t="s">
        <v>4716</v>
      </c>
    </row>
    <row r="440" spans="1:22">
      <c r="A440" t="s">
        <v>4708</v>
      </c>
      <c r="B440" t="s">
        <v>4708</v>
      </c>
      <c r="C440" t="s">
        <v>5629</v>
      </c>
      <c r="D440"/>
      <c r="E440" s="255" t="s">
        <v>4955</v>
      </c>
      <c r="F440" s="255">
        <v>44552.371518599539</v>
      </c>
      <c r="G440" s="255"/>
      <c r="H440" s="255"/>
      <c r="I440" s="256">
        <v>1.1666666666666667</v>
      </c>
      <c r="J440" s="257">
        <v>10261</v>
      </c>
      <c r="K440" t="s">
        <v>4711</v>
      </c>
      <c r="L440">
        <v>0</v>
      </c>
      <c r="M440">
        <v>0</v>
      </c>
      <c r="N440" t="s">
        <v>4722</v>
      </c>
      <c r="O440" t="s">
        <v>4713</v>
      </c>
      <c r="P440" t="s">
        <v>5630</v>
      </c>
      <c r="Q440" t="s">
        <v>4728</v>
      </c>
      <c r="V440" t="s">
        <v>4716</v>
      </c>
    </row>
    <row r="441" spans="1:22">
      <c r="A441" t="s">
        <v>4708</v>
      </c>
      <c r="B441" t="s">
        <v>4708</v>
      </c>
      <c r="C441" t="s">
        <v>3702</v>
      </c>
      <c r="D441"/>
      <c r="E441" s="255" t="s">
        <v>4810</v>
      </c>
      <c r="F441" s="255">
        <v>44544.651661458331</v>
      </c>
      <c r="G441" s="255"/>
      <c r="H441" s="255"/>
      <c r="I441" s="256">
        <v>1.1666666666666667</v>
      </c>
      <c r="J441" s="257">
        <v>50021</v>
      </c>
      <c r="K441" t="s">
        <v>4711</v>
      </c>
      <c r="L441">
        <v>1</v>
      </c>
      <c r="M441">
        <v>55.64</v>
      </c>
      <c r="N441" t="s">
        <v>4718</v>
      </c>
      <c r="O441" t="s">
        <v>4713</v>
      </c>
      <c r="P441" t="s">
        <v>5631</v>
      </c>
      <c r="Q441" t="s">
        <v>4715</v>
      </c>
      <c r="V441" t="s">
        <v>4716</v>
      </c>
    </row>
    <row r="442" spans="1:22">
      <c r="A442" t="s">
        <v>4708</v>
      </c>
      <c r="B442" t="s">
        <v>4708</v>
      </c>
      <c r="C442" t="s">
        <v>5632</v>
      </c>
      <c r="D442"/>
      <c r="E442" s="255" t="s">
        <v>4837</v>
      </c>
      <c r="F442" s="255">
        <v>44551.687692476851</v>
      </c>
      <c r="G442" s="255"/>
      <c r="H442" s="255"/>
      <c r="I442" s="256">
        <v>1.1666666666666667</v>
      </c>
      <c r="J442" s="257">
        <v>29594</v>
      </c>
      <c r="K442" t="s">
        <v>4711</v>
      </c>
      <c r="L442">
        <v>0</v>
      </c>
      <c r="M442">
        <v>0</v>
      </c>
      <c r="N442" t="s">
        <v>4731</v>
      </c>
      <c r="O442" t="s">
        <v>4713</v>
      </c>
      <c r="P442" t="s">
        <v>5633</v>
      </c>
      <c r="Q442" t="s">
        <v>4728</v>
      </c>
      <c r="V442" t="s">
        <v>4716</v>
      </c>
    </row>
    <row r="443" spans="1:22">
      <c r="A443" t="s">
        <v>4708</v>
      </c>
      <c r="B443" t="s">
        <v>4708</v>
      </c>
      <c r="C443" t="s">
        <v>5634</v>
      </c>
      <c r="D443"/>
      <c r="E443" s="255" t="s">
        <v>5238</v>
      </c>
      <c r="F443" s="255">
        <v>44557.43356863426</v>
      </c>
      <c r="G443" s="255"/>
      <c r="H443" s="255"/>
      <c r="I443" s="256">
        <v>1.1666666666666667</v>
      </c>
      <c r="J443" s="257">
        <v>20887</v>
      </c>
      <c r="K443" t="s">
        <v>4752</v>
      </c>
      <c r="L443">
        <v>0</v>
      </c>
      <c r="M443">
        <v>0</v>
      </c>
      <c r="N443" t="s">
        <v>4712</v>
      </c>
      <c r="O443" t="s">
        <v>4713</v>
      </c>
      <c r="P443" t="s">
        <v>5635</v>
      </c>
      <c r="Q443" t="s">
        <v>4715</v>
      </c>
      <c r="V443" t="s">
        <v>4716</v>
      </c>
    </row>
    <row r="444" spans="1:22">
      <c r="A444" t="s">
        <v>4708</v>
      </c>
      <c r="B444" t="s">
        <v>4708</v>
      </c>
      <c r="C444" t="s">
        <v>5636</v>
      </c>
      <c r="D444"/>
      <c r="E444" s="255" t="s">
        <v>5017</v>
      </c>
      <c r="F444" s="255">
        <v>44550.572674421295</v>
      </c>
      <c r="G444" s="255"/>
      <c r="H444" s="255"/>
      <c r="I444" s="256">
        <v>1.1666666666666667</v>
      </c>
      <c r="J444" s="257">
        <v>20041</v>
      </c>
      <c r="K444" t="s">
        <v>4711</v>
      </c>
      <c r="L444">
        <v>0</v>
      </c>
      <c r="M444">
        <v>0</v>
      </c>
      <c r="N444" t="s">
        <v>4722</v>
      </c>
      <c r="O444" t="s">
        <v>4713</v>
      </c>
      <c r="P444" t="s">
        <v>5637</v>
      </c>
      <c r="Q444" t="s">
        <v>4715</v>
      </c>
      <c r="V444" t="s">
        <v>4716</v>
      </c>
    </row>
    <row r="445" spans="1:22">
      <c r="A445" t="s">
        <v>4708</v>
      </c>
      <c r="B445" t="s">
        <v>4708</v>
      </c>
      <c r="C445" t="s">
        <v>5638</v>
      </c>
      <c r="D445"/>
      <c r="E445" s="255" t="s">
        <v>5106</v>
      </c>
      <c r="F445" s="255">
        <v>44553.648686840279</v>
      </c>
      <c r="G445" s="255"/>
      <c r="H445" s="255"/>
      <c r="I445" s="256">
        <v>1.1666666666666667</v>
      </c>
      <c r="J445" s="257">
        <v>18435</v>
      </c>
      <c r="K445" t="s">
        <v>4711</v>
      </c>
      <c r="L445">
        <v>0</v>
      </c>
      <c r="M445">
        <v>0</v>
      </c>
      <c r="N445" t="s">
        <v>4718</v>
      </c>
      <c r="O445" t="s">
        <v>4713</v>
      </c>
      <c r="P445" t="s">
        <v>5639</v>
      </c>
      <c r="Q445" t="s">
        <v>4728</v>
      </c>
      <c r="V445" t="s">
        <v>4716</v>
      </c>
    </row>
    <row r="446" spans="1:22">
      <c r="A446" t="s">
        <v>4708</v>
      </c>
      <c r="B446" t="s">
        <v>4708</v>
      </c>
      <c r="C446" t="s">
        <v>5640</v>
      </c>
      <c r="D446"/>
      <c r="E446" s="255" t="s">
        <v>5641</v>
      </c>
      <c r="F446" s="255">
        <v>44543.743862071758</v>
      </c>
      <c r="G446" s="255"/>
      <c r="H446" s="255"/>
      <c r="I446" s="256">
        <v>1.1666666666666667</v>
      </c>
      <c r="J446" s="257">
        <v>9990</v>
      </c>
      <c r="K446" t="s">
        <v>4752</v>
      </c>
      <c r="L446">
        <v>0</v>
      </c>
      <c r="M446">
        <v>0</v>
      </c>
      <c r="N446" t="s">
        <v>4718</v>
      </c>
      <c r="O446" t="s">
        <v>4726</v>
      </c>
      <c r="P446" t="s">
        <v>5642</v>
      </c>
      <c r="Q446" t="s">
        <v>4715</v>
      </c>
      <c r="V446" t="s">
        <v>4716</v>
      </c>
    </row>
    <row r="447" spans="1:22">
      <c r="A447" t="s">
        <v>4708</v>
      </c>
      <c r="B447" t="s">
        <v>4708</v>
      </c>
      <c r="C447" t="s">
        <v>5643</v>
      </c>
      <c r="D447"/>
      <c r="E447" s="255" t="s">
        <v>5017</v>
      </c>
      <c r="F447" s="255">
        <v>44559.678781134258</v>
      </c>
      <c r="G447" s="255"/>
      <c r="H447" s="255"/>
      <c r="I447" s="256">
        <v>1.1666666666666667</v>
      </c>
      <c r="J447" s="257">
        <v>8158</v>
      </c>
      <c r="K447" t="s">
        <v>4711</v>
      </c>
      <c r="L447">
        <v>0</v>
      </c>
      <c r="M447">
        <v>0</v>
      </c>
      <c r="N447" t="s">
        <v>4718</v>
      </c>
      <c r="O447" t="s">
        <v>4713</v>
      </c>
      <c r="P447" t="s">
        <v>5644</v>
      </c>
      <c r="Q447" t="s">
        <v>4715</v>
      </c>
      <c r="V447" t="s">
        <v>4716</v>
      </c>
    </row>
    <row r="448" spans="1:22">
      <c r="A448" t="s">
        <v>4708</v>
      </c>
      <c r="B448" t="s">
        <v>4708</v>
      </c>
      <c r="C448" t="s">
        <v>3126</v>
      </c>
      <c r="D448"/>
      <c r="E448" s="255" t="s">
        <v>5645</v>
      </c>
      <c r="F448" s="255">
        <v>44557.619758368055</v>
      </c>
      <c r="G448" s="255"/>
      <c r="H448" s="255"/>
      <c r="I448" s="256">
        <v>1.1666666666666667</v>
      </c>
      <c r="J448" s="257">
        <v>20977</v>
      </c>
      <c r="K448" t="s">
        <v>4752</v>
      </c>
      <c r="L448">
        <v>0</v>
      </c>
      <c r="M448">
        <v>0</v>
      </c>
      <c r="N448" t="s">
        <v>4731</v>
      </c>
      <c r="O448" t="s">
        <v>4713</v>
      </c>
      <c r="P448" t="s">
        <v>5646</v>
      </c>
      <c r="Q448" t="s">
        <v>4715</v>
      </c>
      <c r="V448" t="s">
        <v>4716</v>
      </c>
    </row>
    <row r="449" spans="1:22">
      <c r="A449" t="s">
        <v>4708</v>
      </c>
      <c r="B449" t="s">
        <v>4708</v>
      </c>
      <c r="C449" t="s">
        <v>1626</v>
      </c>
      <c r="D449"/>
      <c r="E449" s="255" t="s">
        <v>5645</v>
      </c>
      <c r="F449" s="255">
        <v>44551.700189085648</v>
      </c>
      <c r="G449" s="255"/>
      <c r="H449" s="255"/>
      <c r="I449" s="256">
        <v>1.1666666666666667</v>
      </c>
      <c r="J449" s="257">
        <v>20112</v>
      </c>
      <c r="K449" t="s">
        <v>4752</v>
      </c>
      <c r="L449">
        <v>0</v>
      </c>
      <c r="M449">
        <v>0</v>
      </c>
      <c r="N449" t="s">
        <v>4722</v>
      </c>
      <c r="O449" t="s">
        <v>4713</v>
      </c>
      <c r="P449" t="s">
        <v>5647</v>
      </c>
      <c r="Q449" t="s">
        <v>4728</v>
      </c>
      <c r="V449" t="s">
        <v>4716</v>
      </c>
    </row>
    <row r="450" spans="1:22">
      <c r="A450" t="s">
        <v>4708</v>
      </c>
      <c r="B450" t="s">
        <v>4708</v>
      </c>
      <c r="C450" t="s">
        <v>5648</v>
      </c>
      <c r="D450"/>
      <c r="E450" s="255" t="s">
        <v>4797</v>
      </c>
      <c r="F450" s="255">
        <v>44533.578642326385</v>
      </c>
      <c r="G450" s="255"/>
      <c r="H450" s="255"/>
      <c r="I450" s="256">
        <v>1.1666666666666667</v>
      </c>
      <c r="J450" s="257">
        <v>12260</v>
      </c>
      <c r="K450" t="s">
        <v>4711</v>
      </c>
      <c r="L450">
        <v>0</v>
      </c>
      <c r="M450">
        <v>0</v>
      </c>
      <c r="N450" t="s">
        <v>4718</v>
      </c>
      <c r="O450" t="s">
        <v>4713</v>
      </c>
      <c r="P450" t="s">
        <v>5649</v>
      </c>
      <c r="Q450" t="s">
        <v>4715</v>
      </c>
      <c r="V450" t="s">
        <v>4716</v>
      </c>
    </row>
    <row r="451" spans="1:22">
      <c r="A451" t="s">
        <v>4708</v>
      </c>
      <c r="B451" t="s">
        <v>4708</v>
      </c>
      <c r="C451" t="s">
        <v>5650</v>
      </c>
      <c r="D451"/>
      <c r="E451" s="255" t="s">
        <v>5651</v>
      </c>
      <c r="F451" s="255">
        <v>44553.521681099533</v>
      </c>
      <c r="G451" s="255"/>
      <c r="H451" s="255"/>
      <c r="I451" s="256">
        <v>1.1666666666666667</v>
      </c>
      <c r="J451" s="257">
        <v>3241</v>
      </c>
      <c r="K451" t="s">
        <v>4711</v>
      </c>
      <c r="L451">
        <v>0</v>
      </c>
      <c r="M451">
        <v>0</v>
      </c>
      <c r="N451" t="s">
        <v>4712</v>
      </c>
      <c r="O451" t="s">
        <v>4726</v>
      </c>
      <c r="P451" t="s">
        <v>5652</v>
      </c>
      <c r="Q451" t="s">
        <v>4715</v>
      </c>
      <c r="V451" t="s">
        <v>4716</v>
      </c>
    </row>
    <row r="452" spans="1:22">
      <c r="A452" t="s">
        <v>4708</v>
      </c>
      <c r="B452" t="s">
        <v>4708</v>
      </c>
      <c r="C452" t="s">
        <v>5653</v>
      </c>
      <c r="D452"/>
      <c r="E452" s="255" t="s">
        <v>5560</v>
      </c>
      <c r="F452" s="255">
        <v>44544.698533530092</v>
      </c>
      <c r="G452" s="255"/>
      <c r="H452" s="255"/>
      <c r="I452" s="256">
        <v>1.1666666666666667</v>
      </c>
      <c r="J452" s="257">
        <v>65461</v>
      </c>
      <c r="K452" t="s">
        <v>4752</v>
      </c>
      <c r="L452">
        <v>0</v>
      </c>
      <c r="M452">
        <v>0</v>
      </c>
      <c r="N452" t="s">
        <v>4718</v>
      </c>
      <c r="O452" t="s">
        <v>4726</v>
      </c>
      <c r="P452" t="s">
        <v>4994</v>
      </c>
      <c r="Q452" t="s">
        <v>4715</v>
      </c>
      <c r="V452" t="s">
        <v>4716</v>
      </c>
    </row>
    <row r="453" spans="1:22">
      <c r="A453" t="s">
        <v>4708</v>
      </c>
      <c r="B453" t="s">
        <v>4708</v>
      </c>
      <c r="C453" t="s">
        <v>5654</v>
      </c>
      <c r="D453"/>
      <c r="E453" s="255" t="s">
        <v>4915</v>
      </c>
      <c r="F453" s="255">
        <v>44546.287084178242</v>
      </c>
      <c r="G453" s="255"/>
      <c r="H453" s="255"/>
      <c r="I453" s="256">
        <v>1.1666666666666667</v>
      </c>
      <c r="J453" s="257">
        <v>19904</v>
      </c>
      <c r="K453" t="s">
        <v>4711</v>
      </c>
      <c r="L453">
        <v>0</v>
      </c>
      <c r="M453">
        <v>0</v>
      </c>
      <c r="N453" t="s">
        <v>4712</v>
      </c>
      <c r="O453" t="s">
        <v>4713</v>
      </c>
      <c r="P453" t="s">
        <v>5655</v>
      </c>
      <c r="Q453" t="s">
        <v>4715</v>
      </c>
      <c r="V453" t="s">
        <v>4716</v>
      </c>
    </row>
    <row r="454" spans="1:22">
      <c r="A454" t="s">
        <v>4708</v>
      </c>
      <c r="B454" t="s">
        <v>4708</v>
      </c>
      <c r="C454" t="s">
        <v>5656</v>
      </c>
      <c r="D454"/>
      <c r="E454" s="255" t="s">
        <v>5335</v>
      </c>
      <c r="F454" s="255">
        <v>44543.496464664349</v>
      </c>
      <c r="G454" s="255"/>
      <c r="H454" s="255"/>
      <c r="I454" s="256">
        <v>1.1666666666666667</v>
      </c>
      <c r="J454" s="257">
        <v>10335</v>
      </c>
      <c r="K454" t="s">
        <v>4711</v>
      </c>
      <c r="L454">
        <v>0</v>
      </c>
      <c r="M454">
        <v>0</v>
      </c>
      <c r="N454" t="s">
        <v>4712</v>
      </c>
      <c r="O454" t="s">
        <v>4713</v>
      </c>
      <c r="P454" t="s">
        <v>5657</v>
      </c>
      <c r="Q454" t="s">
        <v>4728</v>
      </c>
      <c r="V454" t="s">
        <v>4716</v>
      </c>
    </row>
    <row r="455" spans="1:22">
      <c r="A455" t="s">
        <v>4708</v>
      </c>
      <c r="B455" t="s">
        <v>4708</v>
      </c>
      <c r="C455" t="s">
        <v>5658</v>
      </c>
      <c r="D455"/>
      <c r="E455" s="255" t="s">
        <v>5601</v>
      </c>
      <c r="F455" s="255">
        <v>44559.648686076391</v>
      </c>
      <c r="G455" s="255"/>
      <c r="H455" s="255"/>
      <c r="I455" s="256">
        <v>1.1666666666666667</v>
      </c>
      <c r="J455" s="257">
        <v>25329</v>
      </c>
      <c r="K455" t="s">
        <v>4711</v>
      </c>
      <c r="L455">
        <v>0</v>
      </c>
      <c r="M455">
        <v>0</v>
      </c>
      <c r="N455" t="s">
        <v>4712</v>
      </c>
      <c r="O455" t="s">
        <v>4713</v>
      </c>
      <c r="P455" t="s">
        <v>5659</v>
      </c>
      <c r="Q455" t="s">
        <v>4715</v>
      </c>
      <c r="V455" t="s">
        <v>4716</v>
      </c>
    </row>
    <row r="456" spans="1:22">
      <c r="A456" t="s">
        <v>4708</v>
      </c>
      <c r="B456" t="s">
        <v>4708</v>
      </c>
      <c r="C456" t="s">
        <v>5660</v>
      </c>
      <c r="D456"/>
      <c r="E456" s="255" t="s">
        <v>5240</v>
      </c>
      <c r="F456" s="255">
        <v>44544.399635844908</v>
      </c>
      <c r="G456" s="255"/>
      <c r="H456" s="255"/>
      <c r="I456" s="256">
        <v>1.1666666666666667</v>
      </c>
      <c r="J456" s="257">
        <v>18899</v>
      </c>
      <c r="K456" t="s">
        <v>4711</v>
      </c>
      <c r="L456">
        <v>0</v>
      </c>
      <c r="M456">
        <v>0</v>
      </c>
      <c r="N456" t="s">
        <v>4718</v>
      </c>
      <c r="O456" t="s">
        <v>4713</v>
      </c>
      <c r="P456" t="s">
        <v>5661</v>
      </c>
      <c r="Q456" t="s">
        <v>4715</v>
      </c>
      <c r="V456" t="s">
        <v>4716</v>
      </c>
    </row>
    <row r="457" spans="1:22">
      <c r="A457" t="s">
        <v>4708</v>
      </c>
      <c r="B457" t="s">
        <v>4708</v>
      </c>
      <c r="C457" t="s">
        <v>5662</v>
      </c>
      <c r="D457"/>
      <c r="E457" s="255" t="s">
        <v>5027</v>
      </c>
      <c r="F457" s="255">
        <v>44536.67072908565</v>
      </c>
      <c r="G457" s="255"/>
      <c r="H457" s="255"/>
      <c r="I457" s="256">
        <v>1.1666666666666667</v>
      </c>
      <c r="J457" s="257">
        <v>22504</v>
      </c>
      <c r="K457" t="s">
        <v>4711</v>
      </c>
      <c r="L457">
        <v>0</v>
      </c>
      <c r="M457">
        <v>0</v>
      </c>
      <c r="N457" t="s">
        <v>4712</v>
      </c>
      <c r="O457" t="s">
        <v>4713</v>
      </c>
      <c r="P457" t="s">
        <v>5663</v>
      </c>
      <c r="Q457" t="s">
        <v>4715</v>
      </c>
      <c r="V457" t="s">
        <v>4716</v>
      </c>
    </row>
    <row r="458" spans="1:22">
      <c r="A458" t="s">
        <v>4708</v>
      </c>
      <c r="B458" t="s">
        <v>4708</v>
      </c>
      <c r="C458" t="s">
        <v>610</v>
      </c>
      <c r="D458"/>
      <c r="E458" s="255" t="s">
        <v>5664</v>
      </c>
      <c r="F458" s="255">
        <v>44538.6201</v>
      </c>
      <c r="G458" s="255"/>
      <c r="H458" s="255"/>
      <c r="I458" s="256">
        <v>1.1666666666666667</v>
      </c>
      <c r="J458" s="257">
        <v>3782</v>
      </c>
      <c r="K458" t="s">
        <v>4711</v>
      </c>
      <c r="L458">
        <v>0</v>
      </c>
      <c r="M458">
        <v>0</v>
      </c>
      <c r="N458" t="s">
        <v>4718</v>
      </c>
      <c r="O458" t="s">
        <v>4726</v>
      </c>
      <c r="P458" t="s">
        <v>5665</v>
      </c>
      <c r="Q458" t="s">
        <v>4715</v>
      </c>
      <c r="V458" t="s">
        <v>4716</v>
      </c>
    </row>
    <row r="459" spans="1:22">
      <c r="A459" t="s">
        <v>4708</v>
      </c>
      <c r="B459" t="s">
        <v>4708</v>
      </c>
      <c r="C459" t="s">
        <v>5666</v>
      </c>
      <c r="D459"/>
      <c r="E459" s="255" t="s">
        <v>4983</v>
      </c>
      <c r="F459" s="255">
        <v>44545.497886724537</v>
      </c>
      <c r="G459" s="255"/>
      <c r="H459" s="255"/>
      <c r="I459" s="256">
        <v>1.1666666666666667</v>
      </c>
      <c r="J459" s="257">
        <v>13002</v>
      </c>
      <c r="K459" t="s">
        <v>4711</v>
      </c>
      <c r="L459">
        <v>1</v>
      </c>
      <c r="M459">
        <v>55.64</v>
      </c>
      <c r="N459" t="s">
        <v>4712</v>
      </c>
      <c r="O459" t="s">
        <v>4713</v>
      </c>
      <c r="P459" t="s">
        <v>5667</v>
      </c>
      <c r="Q459" t="s">
        <v>4715</v>
      </c>
      <c r="V459" t="s">
        <v>4716</v>
      </c>
    </row>
    <row r="460" spans="1:22">
      <c r="A460" t="s">
        <v>4708</v>
      </c>
      <c r="B460" t="s">
        <v>4708</v>
      </c>
      <c r="C460" t="s">
        <v>5668</v>
      </c>
      <c r="D460"/>
      <c r="E460" s="255" t="s">
        <v>5669</v>
      </c>
      <c r="F460" s="255">
        <v>44559.670662812503</v>
      </c>
      <c r="G460" s="255"/>
      <c r="H460" s="255"/>
      <c r="I460" s="256">
        <v>1.1666666666666667</v>
      </c>
      <c r="J460" s="257">
        <v>16973</v>
      </c>
      <c r="K460" t="s">
        <v>4711</v>
      </c>
      <c r="L460">
        <v>0</v>
      </c>
      <c r="M460">
        <v>0</v>
      </c>
      <c r="N460" t="s">
        <v>4718</v>
      </c>
      <c r="O460" t="s">
        <v>4726</v>
      </c>
      <c r="P460" t="s">
        <v>5513</v>
      </c>
      <c r="Q460" t="s">
        <v>4715</v>
      </c>
      <c r="V460" t="s">
        <v>4716</v>
      </c>
    </row>
    <row r="461" spans="1:22">
      <c r="A461" t="s">
        <v>4708</v>
      </c>
      <c r="B461" t="s">
        <v>4708</v>
      </c>
      <c r="C461" t="s">
        <v>5670</v>
      </c>
      <c r="D461"/>
      <c r="E461" s="255" t="s">
        <v>4915</v>
      </c>
      <c r="F461" s="255">
        <v>44561.52147068287</v>
      </c>
      <c r="G461" s="255"/>
      <c r="H461" s="255"/>
      <c r="I461" s="256">
        <v>1.1666666666666667</v>
      </c>
      <c r="J461" s="257">
        <v>16358</v>
      </c>
      <c r="K461" t="s">
        <v>4752</v>
      </c>
      <c r="L461">
        <v>0</v>
      </c>
      <c r="M461">
        <v>0</v>
      </c>
      <c r="N461" t="s">
        <v>4712</v>
      </c>
      <c r="O461" t="s">
        <v>4713</v>
      </c>
      <c r="P461" t="s">
        <v>5671</v>
      </c>
      <c r="Q461" t="s">
        <v>4728</v>
      </c>
      <c r="V461" t="s">
        <v>4716</v>
      </c>
    </row>
    <row r="462" spans="1:22">
      <c r="A462" t="s">
        <v>4708</v>
      </c>
      <c r="B462" t="s">
        <v>4708</v>
      </c>
      <c r="C462" t="s">
        <v>5672</v>
      </c>
      <c r="D462"/>
      <c r="E462" s="255" t="s">
        <v>5070</v>
      </c>
      <c r="F462" s="255">
        <v>44536.670168020835</v>
      </c>
      <c r="G462" s="255"/>
      <c r="H462" s="255"/>
      <c r="I462" s="256">
        <v>1.1666666666666667</v>
      </c>
      <c r="J462" s="257">
        <v>14489</v>
      </c>
      <c r="K462" t="s">
        <v>4711</v>
      </c>
      <c r="L462">
        <v>0</v>
      </c>
      <c r="M462">
        <v>0</v>
      </c>
      <c r="N462" t="s">
        <v>4722</v>
      </c>
      <c r="O462" t="s">
        <v>4713</v>
      </c>
      <c r="P462" t="s">
        <v>5673</v>
      </c>
      <c r="Q462" t="s">
        <v>4728</v>
      </c>
      <c r="V462" t="s">
        <v>4716</v>
      </c>
    </row>
    <row r="463" spans="1:22">
      <c r="A463" t="s">
        <v>4708</v>
      </c>
      <c r="B463" t="s">
        <v>4708</v>
      </c>
      <c r="C463" t="s">
        <v>5674</v>
      </c>
      <c r="D463"/>
      <c r="E463" s="255" t="s">
        <v>4829</v>
      </c>
      <c r="F463" s="255">
        <v>44560.570013622688</v>
      </c>
      <c r="G463" s="255"/>
      <c r="H463" s="255"/>
      <c r="I463" s="256">
        <v>1.1666666666666667</v>
      </c>
      <c r="J463" s="257">
        <v>28368</v>
      </c>
      <c r="K463" t="s">
        <v>4752</v>
      </c>
      <c r="L463">
        <v>0</v>
      </c>
      <c r="M463">
        <v>0</v>
      </c>
      <c r="N463" t="s">
        <v>4722</v>
      </c>
      <c r="O463" t="s">
        <v>4713</v>
      </c>
      <c r="P463" t="s">
        <v>5675</v>
      </c>
      <c r="Q463" t="s">
        <v>4715</v>
      </c>
      <c r="V463" t="s">
        <v>4716</v>
      </c>
    </row>
    <row r="464" spans="1:22">
      <c r="A464" t="s">
        <v>4708</v>
      </c>
      <c r="B464" t="s">
        <v>4708</v>
      </c>
      <c r="C464" t="s">
        <v>5676</v>
      </c>
      <c r="D464"/>
      <c r="E464" s="255" t="s">
        <v>5677</v>
      </c>
      <c r="F464" s="255">
        <v>44558.40556871528</v>
      </c>
      <c r="G464" s="255"/>
      <c r="H464" s="255"/>
      <c r="I464" s="256">
        <v>1.1666666666666667</v>
      </c>
      <c r="J464" s="257">
        <v>4027</v>
      </c>
      <c r="K464" t="s">
        <v>4752</v>
      </c>
      <c r="L464">
        <v>0</v>
      </c>
      <c r="M464">
        <v>0</v>
      </c>
      <c r="N464" t="s">
        <v>4712</v>
      </c>
      <c r="O464" t="s">
        <v>4726</v>
      </c>
      <c r="P464" t="s">
        <v>5678</v>
      </c>
      <c r="Q464" t="s">
        <v>4715</v>
      </c>
      <c r="V464" t="s">
        <v>4716</v>
      </c>
    </row>
    <row r="465" spans="1:22">
      <c r="A465" t="s">
        <v>4708</v>
      </c>
      <c r="B465" t="s">
        <v>4708</v>
      </c>
      <c r="C465" t="s">
        <v>5679</v>
      </c>
      <c r="D465"/>
      <c r="E465" s="255" t="s">
        <v>4775</v>
      </c>
      <c r="F465" s="255">
        <v>44545.704144560186</v>
      </c>
      <c r="G465" s="255"/>
      <c r="H465" s="255"/>
      <c r="I465" s="256">
        <v>1.1666666666666667</v>
      </c>
      <c r="J465" s="257">
        <v>21887</v>
      </c>
      <c r="K465" t="s">
        <v>4752</v>
      </c>
      <c r="L465">
        <v>0</v>
      </c>
      <c r="M465">
        <v>0</v>
      </c>
      <c r="N465" t="s">
        <v>4731</v>
      </c>
      <c r="O465" t="s">
        <v>4713</v>
      </c>
      <c r="P465" t="s">
        <v>5680</v>
      </c>
      <c r="Q465" t="s">
        <v>4715</v>
      </c>
      <c r="V465" t="s">
        <v>4716</v>
      </c>
    </row>
    <row r="466" spans="1:22">
      <c r="A466" t="s">
        <v>4708</v>
      </c>
      <c r="B466" t="s">
        <v>4708</v>
      </c>
      <c r="C466" t="s">
        <v>5681</v>
      </c>
      <c r="D466"/>
      <c r="E466" s="255" t="s">
        <v>4797</v>
      </c>
      <c r="F466" s="255">
        <v>44551.691117164351</v>
      </c>
      <c r="G466" s="255"/>
      <c r="H466" s="255"/>
      <c r="I466" s="256">
        <v>1.1666666666666667</v>
      </c>
      <c r="J466" s="257">
        <v>43689</v>
      </c>
      <c r="K466" t="s">
        <v>4711</v>
      </c>
      <c r="L466">
        <v>0</v>
      </c>
      <c r="M466">
        <v>0</v>
      </c>
      <c r="N466" t="s">
        <v>4722</v>
      </c>
      <c r="O466" t="s">
        <v>4713</v>
      </c>
      <c r="P466" t="s">
        <v>5682</v>
      </c>
      <c r="Q466" t="s">
        <v>4715</v>
      </c>
      <c r="V466" t="s">
        <v>4716</v>
      </c>
    </row>
    <row r="467" spans="1:22">
      <c r="A467" t="s">
        <v>4708</v>
      </c>
      <c r="B467" t="s">
        <v>4708</v>
      </c>
      <c r="C467" t="s">
        <v>5683</v>
      </c>
      <c r="D467"/>
      <c r="E467" s="255" t="s">
        <v>5106</v>
      </c>
      <c r="F467" s="255">
        <v>44553.319289270832</v>
      </c>
      <c r="G467" s="255"/>
      <c r="H467" s="255"/>
      <c r="I467" s="256">
        <v>1.1666666666666667</v>
      </c>
      <c r="J467" s="257">
        <v>10484</v>
      </c>
      <c r="K467" t="s">
        <v>4711</v>
      </c>
      <c r="L467">
        <v>0</v>
      </c>
      <c r="M467">
        <v>0</v>
      </c>
      <c r="N467" t="s">
        <v>4712</v>
      </c>
      <c r="O467" t="s">
        <v>4713</v>
      </c>
      <c r="P467" t="s">
        <v>5684</v>
      </c>
      <c r="Q467" t="s">
        <v>4715</v>
      </c>
      <c r="V467" t="s">
        <v>4716</v>
      </c>
    </row>
    <row r="468" spans="1:22">
      <c r="A468" t="s">
        <v>4708</v>
      </c>
      <c r="B468" t="s">
        <v>4708</v>
      </c>
      <c r="C468" t="s">
        <v>5685</v>
      </c>
      <c r="D468"/>
      <c r="E468" s="255" t="s">
        <v>4814</v>
      </c>
      <c r="F468" s="255">
        <v>44558.428589814815</v>
      </c>
      <c r="G468" s="255"/>
      <c r="H468" s="255"/>
      <c r="I468" s="256">
        <v>1.1666666666666667</v>
      </c>
      <c r="J468" s="257">
        <v>17941</v>
      </c>
      <c r="K468" t="s">
        <v>4752</v>
      </c>
      <c r="L468">
        <v>0</v>
      </c>
      <c r="M468">
        <v>0</v>
      </c>
      <c r="N468" t="s">
        <v>4712</v>
      </c>
      <c r="O468" t="s">
        <v>4713</v>
      </c>
      <c r="P468" t="s">
        <v>5686</v>
      </c>
      <c r="Q468" t="s">
        <v>4715</v>
      </c>
      <c r="V468" t="s">
        <v>4716</v>
      </c>
    </row>
    <row r="469" spans="1:22">
      <c r="A469" t="s">
        <v>4708</v>
      </c>
      <c r="B469" t="s">
        <v>4708</v>
      </c>
      <c r="C469" t="s">
        <v>5687</v>
      </c>
      <c r="D469"/>
      <c r="E469" s="255" t="s">
        <v>4924</v>
      </c>
      <c r="F469" s="255">
        <v>44552.29874672454</v>
      </c>
      <c r="G469" s="255"/>
      <c r="H469" s="255"/>
      <c r="I469" s="256">
        <v>1.1666666666666667</v>
      </c>
      <c r="J469" s="257">
        <v>6485</v>
      </c>
      <c r="K469" t="s">
        <v>4711</v>
      </c>
      <c r="L469">
        <v>0</v>
      </c>
      <c r="M469">
        <v>0</v>
      </c>
      <c r="N469" t="s">
        <v>4722</v>
      </c>
      <c r="O469" t="s">
        <v>4713</v>
      </c>
      <c r="P469" t="s">
        <v>5688</v>
      </c>
      <c r="Q469" t="s">
        <v>4715</v>
      </c>
      <c r="V469" t="s">
        <v>4716</v>
      </c>
    </row>
    <row r="470" spans="1:22">
      <c r="A470" t="s">
        <v>4708</v>
      </c>
      <c r="B470" t="s">
        <v>4708</v>
      </c>
      <c r="C470" t="s">
        <v>5689</v>
      </c>
      <c r="D470"/>
      <c r="E470" s="255" t="s">
        <v>5690</v>
      </c>
      <c r="F470" s="255">
        <v>44540.316248877316</v>
      </c>
      <c r="G470" s="255"/>
      <c r="H470" s="255"/>
      <c r="I470" s="256">
        <v>1.1666666666666667</v>
      </c>
      <c r="J470" s="257">
        <v>5577</v>
      </c>
      <c r="K470" t="s">
        <v>4711</v>
      </c>
      <c r="L470">
        <v>0</v>
      </c>
      <c r="M470">
        <v>0</v>
      </c>
      <c r="N470" t="s">
        <v>4718</v>
      </c>
      <c r="O470" t="s">
        <v>4726</v>
      </c>
      <c r="P470" t="s">
        <v>5691</v>
      </c>
      <c r="Q470" t="s">
        <v>4715</v>
      </c>
      <c r="V470" t="s">
        <v>4716</v>
      </c>
    </row>
    <row r="471" spans="1:22">
      <c r="A471" t="s">
        <v>4708</v>
      </c>
      <c r="B471" t="s">
        <v>4708</v>
      </c>
      <c r="C471" t="s">
        <v>5692</v>
      </c>
      <c r="D471"/>
      <c r="E471" s="255" t="s">
        <v>4810</v>
      </c>
      <c r="F471" s="255">
        <v>44557.48314128472</v>
      </c>
      <c r="G471" s="255"/>
      <c r="H471" s="255"/>
      <c r="I471" s="256">
        <v>1.1666666666666667</v>
      </c>
      <c r="J471" s="257">
        <v>6160</v>
      </c>
      <c r="K471" t="s">
        <v>4711</v>
      </c>
      <c r="L471">
        <v>0</v>
      </c>
      <c r="M471">
        <v>0</v>
      </c>
      <c r="N471" t="s">
        <v>4769</v>
      </c>
      <c r="O471" t="s">
        <v>4713</v>
      </c>
      <c r="P471" t="s">
        <v>5693</v>
      </c>
      <c r="Q471" t="s">
        <v>4715</v>
      </c>
      <c r="V471" t="s">
        <v>4716</v>
      </c>
    </row>
    <row r="472" spans="1:22">
      <c r="A472" t="s">
        <v>4708</v>
      </c>
      <c r="B472" t="s">
        <v>4708</v>
      </c>
      <c r="C472" t="s">
        <v>5694</v>
      </c>
      <c r="D472"/>
      <c r="E472" s="255" t="s">
        <v>5256</v>
      </c>
      <c r="F472" s="255">
        <v>44559.4245590625</v>
      </c>
      <c r="G472" s="255"/>
      <c r="H472" s="255"/>
      <c r="I472" s="256">
        <v>1.1666666666666667</v>
      </c>
      <c r="J472" s="257">
        <v>16045</v>
      </c>
      <c r="K472" t="s">
        <v>4711</v>
      </c>
      <c r="L472">
        <v>0</v>
      </c>
      <c r="M472">
        <v>0</v>
      </c>
      <c r="N472" t="s">
        <v>4712</v>
      </c>
      <c r="O472" t="s">
        <v>4713</v>
      </c>
      <c r="P472" t="s">
        <v>5695</v>
      </c>
      <c r="Q472" t="s">
        <v>4715</v>
      </c>
      <c r="V472" t="s">
        <v>4716</v>
      </c>
    </row>
    <row r="473" spans="1:22">
      <c r="A473" t="s">
        <v>4708</v>
      </c>
      <c r="B473" t="s">
        <v>4708</v>
      </c>
      <c r="C473" t="s">
        <v>5696</v>
      </c>
      <c r="D473"/>
      <c r="E473" s="255" t="s">
        <v>4912</v>
      </c>
      <c r="F473" s="255">
        <v>44533.576179594907</v>
      </c>
      <c r="G473" s="255"/>
      <c r="H473" s="255"/>
      <c r="I473" s="256">
        <v>1.1666666666666667</v>
      </c>
      <c r="J473" s="257">
        <v>20209</v>
      </c>
      <c r="K473" t="s">
        <v>4711</v>
      </c>
      <c r="L473">
        <v>0</v>
      </c>
      <c r="M473">
        <v>0</v>
      </c>
      <c r="N473" t="s">
        <v>4718</v>
      </c>
      <c r="O473" t="s">
        <v>4713</v>
      </c>
      <c r="P473" t="s">
        <v>5697</v>
      </c>
      <c r="Q473" t="s">
        <v>4715</v>
      </c>
      <c r="V473" t="s">
        <v>4716</v>
      </c>
    </row>
    <row r="474" spans="1:22">
      <c r="A474" t="s">
        <v>4708</v>
      </c>
      <c r="B474" t="s">
        <v>4708</v>
      </c>
      <c r="C474" t="s">
        <v>5698</v>
      </c>
      <c r="D474"/>
      <c r="E474" s="255" t="s">
        <v>5699</v>
      </c>
      <c r="F474" s="255">
        <v>44543.469765243055</v>
      </c>
      <c r="G474" s="255"/>
      <c r="H474" s="255"/>
      <c r="I474" s="256">
        <v>1.1666666666666667</v>
      </c>
      <c r="J474" s="257">
        <v>13166</v>
      </c>
      <c r="K474" t="s">
        <v>4711</v>
      </c>
      <c r="L474">
        <v>0</v>
      </c>
      <c r="M474">
        <v>0</v>
      </c>
      <c r="N474" t="s">
        <v>4718</v>
      </c>
      <c r="O474" t="s">
        <v>4713</v>
      </c>
      <c r="P474" t="s">
        <v>5700</v>
      </c>
      <c r="Q474" t="s">
        <v>4715</v>
      </c>
      <c r="V474" t="s">
        <v>4716</v>
      </c>
    </row>
    <row r="475" spans="1:22">
      <c r="A475" t="s">
        <v>4708</v>
      </c>
      <c r="B475" t="s">
        <v>4708</v>
      </c>
      <c r="C475" t="s">
        <v>5701</v>
      </c>
      <c r="D475"/>
      <c r="E475" s="255" t="s">
        <v>5669</v>
      </c>
      <c r="F475" s="255">
        <v>44559.673638310182</v>
      </c>
      <c r="G475" s="255"/>
      <c r="H475" s="255"/>
      <c r="I475" s="256">
        <v>1.1666666666666667</v>
      </c>
      <c r="J475" s="257">
        <v>-1</v>
      </c>
      <c r="K475" t="s">
        <v>4711</v>
      </c>
      <c r="L475">
        <v>0</v>
      </c>
      <c r="M475">
        <v>0</v>
      </c>
      <c r="N475" t="s">
        <v>4718</v>
      </c>
      <c r="O475" t="s">
        <v>4726</v>
      </c>
      <c r="P475" t="s">
        <v>5702</v>
      </c>
      <c r="Q475" t="s">
        <v>4715</v>
      </c>
      <c r="V475" t="s">
        <v>4716</v>
      </c>
    </row>
    <row r="476" spans="1:22">
      <c r="A476" t="s">
        <v>4708</v>
      </c>
      <c r="B476" t="s">
        <v>4708</v>
      </c>
      <c r="C476" t="s">
        <v>5703</v>
      </c>
      <c r="D476"/>
      <c r="E476" s="255" t="s">
        <v>5704</v>
      </c>
      <c r="F476" s="255">
        <v>44557.523263738425</v>
      </c>
      <c r="G476" s="255"/>
      <c r="H476" s="255"/>
      <c r="I476" s="256">
        <v>1.1666666666666667</v>
      </c>
      <c r="J476" s="257">
        <v>5486</v>
      </c>
      <c r="K476" t="s">
        <v>4711</v>
      </c>
      <c r="L476">
        <v>0</v>
      </c>
      <c r="M476">
        <v>0</v>
      </c>
      <c r="N476" t="s">
        <v>4718</v>
      </c>
      <c r="O476" t="s">
        <v>4726</v>
      </c>
      <c r="P476" t="s">
        <v>5705</v>
      </c>
      <c r="Q476" t="s">
        <v>4715</v>
      </c>
      <c r="V476" t="s">
        <v>4716</v>
      </c>
    </row>
    <row r="477" spans="1:22">
      <c r="A477" t="s">
        <v>4708</v>
      </c>
      <c r="B477" t="s">
        <v>4708</v>
      </c>
      <c r="C477" t="s">
        <v>5706</v>
      </c>
      <c r="D477"/>
      <c r="E477" s="255" t="s">
        <v>4734</v>
      </c>
      <c r="F477" s="255">
        <v>44536.560241319443</v>
      </c>
      <c r="G477" s="255"/>
      <c r="H477" s="255"/>
      <c r="I477" s="256">
        <v>1.1666666666666667</v>
      </c>
      <c r="J477" s="257">
        <v>40392</v>
      </c>
      <c r="K477" t="s">
        <v>4711</v>
      </c>
      <c r="L477">
        <v>0</v>
      </c>
      <c r="M477">
        <v>0</v>
      </c>
      <c r="N477" t="s">
        <v>4722</v>
      </c>
      <c r="O477" t="s">
        <v>4713</v>
      </c>
      <c r="P477" t="s">
        <v>5707</v>
      </c>
      <c r="Q477" t="s">
        <v>4715</v>
      </c>
      <c r="V477" t="s">
        <v>4716</v>
      </c>
    </row>
    <row r="478" spans="1:22">
      <c r="A478" t="s">
        <v>4708</v>
      </c>
      <c r="B478" t="s">
        <v>4708</v>
      </c>
      <c r="C478" t="s">
        <v>5708</v>
      </c>
      <c r="D478"/>
      <c r="E478" s="255" t="s">
        <v>4799</v>
      </c>
      <c r="F478" s="255">
        <v>44538.411438043979</v>
      </c>
      <c r="G478" s="255"/>
      <c r="H478" s="255"/>
      <c r="I478" s="256">
        <v>1.1666666666666667</v>
      </c>
      <c r="J478" s="257">
        <v>55985</v>
      </c>
      <c r="K478" t="s">
        <v>4752</v>
      </c>
      <c r="L478">
        <v>0</v>
      </c>
      <c r="M478">
        <v>0</v>
      </c>
      <c r="N478" t="s">
        <v>4718</v>
      </c>
      <c r="O478" t="s">
        <v>4713</v>
      </c>
      <c r="P478" t="s">
        <v>5709</v>
      </c>
      <c r="Q478" t="s">
        <v>4715</v>
      </c>
      <c r="V478" t="s">
        <v>4716</v>
      </c>
    </row>
    <row r="479" spans="1:22">
      <c r="A479" t="s">
        <v>4708</v>
      </c>
      <c r="B479" t="s">
        <v>4708</v>
      </c>
      <c r="C479" t="s">
        <v>5710</v>
      </c>
      <c r="D479"/>
      <c r="E479" s="255" t="s">
        <v>4909</v>
      </c>
      <c r="F479" s="255">
        <v>44550.40090922454</v>
      </c>
      <c r="G479" s="255"/>
      <c r="H479" s="255"/>
      <c r="I479" s="256">
        <v>1.1666666666666667</v>
      </c>
      <c r="J479" s="257">
        <v>6518</v>
      </c>
      <c r="K479" t="s">
        <v>4711</v>
      </c>
      <c r="L479">
        <v>0</v>
      </c>
      <c r="M479">
        <v>0</v>
      </c>
      <c r="N479" t="s">
        <v>4718</v>
      </c>
      <c r="O479" t="s">
        <v>4713</v>
      </c>
      <c r="P479" t="s">
        <v>5711</v>
      </c>
      <c r="Q479" t="s">
        <v>4715</v>
      </c>
      <c r="V479" t="s">
        <v>4716</v>
      </c>
    </row>
    <row r="480" spans="1:22">
      <c r="A480" t="s">
        <v>4708</v>
      </c>
      <c r="B480" t="s">
        <v>4708</v>
      </c>
      <c r="C480" t="s">
        <v>5712</v>
      </c>
      <c r="D480"/>
      <c r="E480" s="255" t="s">
        <v>5320</v>
      </c>
      <c r="F480" s="255">
        <v>44544.700590821762</v>
      </c>
      <c r="G480" s="255"/>
      <c r="H480" s="255"/>
      <c r="I480" s="256">
        <v>1.1666666666666667</v>
      </c>
      <c r="J480" s="257">
        <v>73131</v>
      </c>
      <c r="K480" t="s">
        <v>4752</v>
      </c>
      <c r="L480">
        <v>0</v>
      </c>
      <c r="M480">
        <v>0</v>
      </c>
      <c r="N480" t="s">
        <v>4718</v>
      </c>
      <c r="O480" t="s">
        <v>4726</v>
      </c>
      <c r="P480" t="s">
        <v>5225</v>
      </c>
      <c r="Q480" t="s">
        <v>4715</v>
      </c>
      <c r="V480" t="s">
        <v>4716</v>
      </c>
    </row>
    <row r="481" spans="1:22">
      <c r="A481" t="s">
        <v>4708</v>
      </c>
      <c r="B481" t="s">
        <v>4708</v>
      </c>
      <c r="C481" t="s">
        <v>5713</v>
      </c>
      <c r="D481"/>
      <c r="E481" s="255" t="s">
        <v>4879</v>
      </c>
      <c r="F481" s="255">
        <v>44557.461046064818</v>
      </c>
      <c r="G481" s="255"/>
      <c r="H481" s="255"/>
      <c r="I481" s="256">
        <v>1.1666666666666667</v>
      </c>
      <c r="J481" s="257">
        <v>6811</v>
      </c>
      <c r="K481" t="s">
        <v>4711</v>
      </c>
      <c r="L481">
        <v>0</v>
      </c>
      <c r="M481">
        <v>0</v>
      </c>
      <c r="N481" t="s">
        <v>4731</v>
      </c>
      <c r="O481" t="s">
        <v>4713</v>
      </c>
      <c r="P481" t="s">
        <v>5714</v>
      </c>
      <c r="Q481" t="s">
        <v>4715</v>
      </c>
      <c r="V481" t="s">
        <v>4716</v>
      </c>
    </row>
    <row r="482" spans="1:22">
      <c r="A482" t="s">
        <v>4708</v>
      </c>
      <c r="B482" t="s">
        <v>4708</v>
      </c>
      <c r="C482" t="s">
        <v>5715</v>
      </c>
      <c r="D482"/>
      <c r="E482" s="255" t="s">
        <v>5716</v>
      </c>
      <c r="F482" s="255">
        <v>44550.588653437502</v>
      </c>
      <c r="G482" s="255"/>
      <c r="H482" s="255"/>
      <c r="I482" s="256">
        <v>1.1666666666666667</v>
      </c>
      <c r="J482" s="257">
        <v>2628</v>
      </c>
      <c r="K482" t="s">
        <v>4711</v>
      </c>
      <c r="L482">
        <v>0</v>
      </c>
      <c r="M482">
        <v>0</v>
      </c>
      <c r="N482" t="s">
        <v>4731</v>
      </c>
      <c r="O482" t="s">
        <v>4726</v>
      </c>
      <c r="P482" t="s">
        <v>5717</v>
      </c>
      <c r="Q482" t="s">
        <v>4728</v>
      </c>
      <c r="V482" t="s">
        <v>4716</v>
      </c>
    </row>
    <row r="483" spans="1:22">
      <c r="A483" t="s">
        <v>4708</v>
      </c>
      <c r="B483" t="s">
        <v>4708</v>
      </c>
      <c r="C483" t="s">
        <v>5718</v>
      </c>
      <c r="D483"/>
      <c r="E483" s="255" t="s">
        <v>4778</v>
      </c>
      <c r="F483" s="255">
        <v>44548.492234224534</v>
      </c>
      <c r="G483" s="255"/>
      <c r="H483" s="255"/>
      <c r="I483" s="256">
        <v>1.1666666666666667</v>
      </c>
      <c r="J483" s="257">
        <v>16059</v>
      </c>
      <c r="K483" t="s">
        <v>4752</v>
      </c>
      <c r="L483">
        <v>0</v>
      </c>
      <c r="M483">
        <v>0</v>
      </c>
      <c r="N483" t="s">
        <v>4718</v>
      </c>
      <c r="O483" t="s">
        <v>4753</v>
      </c>
      <c r="P483" t="s">
        <v>4753</v>
      </c>
      <c r="Q483" t="s">
        <v>4715</v>
      </c>
      <c r="V483" t="s">
        <v>4716</v>
      </c>
    </row>
    <row r="484" spans="1:22">
      <c r="A484" t="s">
        <v>4708</v>
      </c>
      <c r="B484" t="s">
        <v>4708</v>
      </c>
      <c r="C484" t="s">
        <v>5719</v>
      </c>
      <c r="D484"/>
      <c r="E484" s="255" t="s">
        <v>5042</v>
      </c>
      <c r="F484" s="255">
        <v>44560.575826354165</v>
      </c>
      <c r="G484" s="255"/>
      <c r="H484" s="255"/>
      <c r="I484" s="256">
        <v>1.1666666666666667</v>
      </c>
      <c r="J484" s="257">
        <v>19476</v>
      </c>
      <c r="K484" t="s">
        <v>4752</v>
      </c>
      <c r="L484">
        <v>0</v>
      </c>
      <c r="M484">
        <v>0</v>
      </c>
      <c r="N484" t="s">
        <v>4722</v>
      </c>
      <c r="O484" t="s">
        <v>4753</v>
      </c>
      <c r="P484" t="s">
        <v>4753</v>
      </c>
      <c r="Q484" t="s">
        <v>4715</v>
      </c>
      <c r="V484" t="s">
        <v>4716</v>
      </c>
    </row>
    <row r="485" spans="1:22">
      <c r="A485" t="s">
        <v>4708</v>
      </c>
      <c r="B485" t="s">
        <v>4708</v>
      </c>
      <c r="C485" t="s">
        <v>5720</v>
      </c>
      <c r="D485"/>
      <c r="E485" s="255" t="s">
        <v>4778</v>
      </c>
      <c r="F485" s="255">
        <v>44557.45326091435</v>
      </c>
      <c r="G485" s="255"/>
      <c r="H485" s="255"/>
      <c r="I485" s="256">
        <v>1.1666666666666667</v>
      </c>
      <c r="J485" s="257">
        <v>19175</v>
      </c>
      <c r="K485" t="s">
        <v>4752</v>
      </c>
      <c r="L485">
        <v>0</v>
      </c>
      <c r="M485">
        <v>0</v>
      </c>
      <c r="N485" t="s">
        <v>4722</v>
      </c>
      <c r="O485" t="s">
        <v>4753</v>
      </c>
      <c r="P485" t="s">
        <v>4753</v>
      </c>
      <c r="Q485" t="s">
        <v>4715</v>
      </c>
      <c r="V485" t="s">
        <v>4716</v>
      </c>
    </row>
    <row r="486" spans="1:22">
      <c r="A486" t="s">
        <v>4708</v>
      </c>
      <c r="B486" t="s">
        <v>4708</v>
      </c>
      <c r="C486" t="s">
        <v>5721</v>
      </c>
      <c r="D486"/>
      <c r="E486" s="255" t="s">
        <v>5390</v>
      </c>
      <c r="F486" s="255">
        <v>44557.456639618053</v>
      </c>
      <c r="G486" s="255"/>
      <c r="H486" s="255"/>
      <c r="I486" s="256">
        <v>1.1666666666666667</v>
      </c>
      <c r="J486" s="257">
        <v>16292</v>
      </c>
      <c r="K486" t="s">
        <v>4752</v>
      </c>
      <c r="L486">
        <v>0</v>
      </c>
      <c r="M486">
        <v>0</v>
      </c>
      <c r="N486" t="s">
        <v>4722</v>
      </c>
      <c r="O486" t="s">
        <v>4753</v>
      </c>
      <c r="P486" t="s">
        <v>4753</v>
      </c>
      <c r="Q486" t="s">
        <v>4715</v>
      </c>
      <c r="V486" t="s">
        <v>4716</v>
      </c>
    </row>
    <row r="487" spans="1:22">
      <c r="A487" t="s">
        <v>4708</v>
      </c>
      <c r="B487" t="s">
        <v>4708</v>
      </c>
      <c r="C487" t="s">
        <v>5722</v>
      </c>
      <c r="D487"/>
      <c r="E487" s="255" t="s">
        <v>4763</v>
      </c>
      <c r="F487" s="255">
        <v>44543.735617326391</v>
      </c>
      <c r="G487" s="255"/>
      <c r="H487" s="255"/>
      <c r="I487" s="256">
        <v>1.1666666666666667</v>
      </c>
      <c r="J487" s="257">
        <v>39605</v>
      </c>
      <c r="K487" t="s">
        <v>4752</v>
      </c>
      <c r="L487">
        <v>0</v>
      </c>
      <c r="M487">
        <v>0</v>
      </c>
      <c r="N487" t="s">
        <v>4718</v>
      </c>
      <c r="O487" t="s">
        <v>4753</v>
      </c>
      <c r="P487" t="s">
        <v>4753</v>
      </c>
      <c r="Q487" t="s">
        <v>4715</v>
      </c>
      <c r="V487" t="s">
        <v>4716</v>
      </c>
    </row>
    <row r="488" spans="1:22">
      <c r="A488" t="s">
        <v>4708</v>
      </c>
      <c r="B488" t="s">
        <v>4708</v>
      </c>
      <c r="C488" t="s">
        <v>5723</v>
      </c>
      <c r="D488"/>
      <c r="E488" s="255" t="s">
        <v>5724</v>
      </c>
      <c r="F488" s="255">
        <v>44560.580625347226</v>
      </c>
      <c r="G488" s="255"/>
      <c r="H488" s="255"/>
      <c r="I488" s="256">
        <v>1.1666666666666667</v>
      </c>
      <c r="J488" s="257">
        <v>8986</v>
      </c>
      <c r="K488" t="s">
        <v>4752</v>
      </c>
      <c r="L488">
        <v>0</v>
      </c>
      <c r="M488">
        <v>0</v>
      </c>
      <c r="N488" t="s">
        <v>4722</v>
      </c>
      <c r="O488" t="s">
        <v>4753</v>
      </c>
      <c r="P488" t="s">
        <v>4753</v>
      </c>
      <c r="Q488" t="s">
        <v>4715</v>
      </c>
      <c r="V488" t="s">
        <v>4716</v>
      </c>
    </row>
    <row r="489" spans="1:22">
      <c r="A489" t="s">
        <v>4708</v>
      </c>
      <c r="B489" t="s">
        <v>4708</v>
      </c>
      <c r="C489" t="s">
        <v>5725</v>
      </c>
      <c r="D489"/>
      <c r="E489" s="255" t="s">
        <v>5726</v>
      </c>
      <c r="F489" s="255">
        <v>44560.581879664351</v>
      </c>
      <c r="G489" s="255"/>
      <c r="H489" s="255"/>
      <c r="I489" s="256">
        <v>1.1666666666666667</v>
      </c>
      <c r="J489" s="257">
        <v>11113</v>
      </c>
      <c r="K489" t="s">
        <v>4752</v>
      </c>
      <c r="L489">
        <v>0</v>
      </c>
      <c r="M489">
        <v>0</v>
      </c>
      <c r="N489" t="s">
        <v>4712</v>
      </c>
      <c r="O489" t="s">
        <v>4753</v>
      </c>
      <c r="P489" t="s">
        <v>4753</v>
      </c>
      <c r="Q489" t="s">
        <v>4715</v>
      </c>
      <c r="V489" t="s">
        <v>4716</v>
      </c>
    </row>
    <row r="490" spans="1:22">
      <c r="A490" t="s">
        <v>4708</v>
      </c>
      <c r="B490" t="s">
        <v>4708</v>
      </c>
      <c r="C490" t="s">
        <v>5727</v>
      </c>
      <c r="D490"/>
      <c r="E490" s="255" t="s">
        <v>5728</v>
      </c>
      <c r="F490" s="255">
        <v>44560.700024155092</v>
      </c>
      <c r="G490" s="255"/>
      <c r="H490" s="255"/>
      <c r="I490" s="256">
        <v>1.1666666666666667</v>
      </c>
      <c r="J490" s="257">
        <v>10026</v>
      </c>
      <c r="K490" t="s">
        <v>4752</v>
      </c>
      <c r="L490">
        <v>0</v>
      </c>
      <c r="M490">
        <v>0</v>
      </c>
      <c r="N490" t="s">
        <v>4718</v>
      </c>
      <c r="O490" t="s">
        <v>5197</v>
      </c>
      <c r="P490" t="s">
        <v>5729</v>
      </c>
      <c r="Q490" t="s">
        <v>4715</v>
      </c>
      <c r="V490" t="s">
        <v>4716</v>
      </c>
    </row>
    <row r="491" spans="1:22">
      <c r="A491" t="s">
        <v>4708</v>
      </c>
      <c r="B491" t="s">
        <v>4708</v>
      </c>
      <c r="C491" t="s">
        <v>5730</v>
      </c>
      <c r="D491"/>
      <c r="E491" s="255" t="s">
        <v>4912</v>
      </c>
      <c r="F491" s="255">
        <v>44553.266257870368</v>
      </c>
      <c r="G491" s="255"/>
      <c r="H491" s="255"/>
      <c r="I491" s="256">
        <v>1.1666666666666667</v>
      </c>
      <c r="J491" s="257">
        <v>20010</v>
      </c>
      <c r="K491" t="s">
        <v>4711</v>
      </c>
      <c r="L491">
        <v>0</v>
      </c>
      <c r="M491">
        <v>0</v>
      </c>
      <c r="N491" t="s">
        <v>4718</v>
      </c>
      <c r="O491" t="s">
        <v>4713</v>
      </c>
      <c r="P491" t="s">
        <v>5731</v>
      </c>
      <c r="Q491" t="s">
        <v>4715</v>
      </c>
      <c r="V491" t="s">
        <v>4716</v>
      </c>
    </row>
    <row r="492" spans="1:22">
      <c r="A492" t="s">
        <v>4708</v>
      </c>
      <c r="B492" t="s">
        <v>4708</v>
      </c>
      <c r="C492" t="s">
        <v>5732</v>
      </c>
      <c r="D492"/>
      <c r="E492" s="255" t="s">
        <v>4721</v>
      </c>
      <c r="F492" s="255">
        <v>44560.57868619213</v>
      </c>
      <c r="G492" s="255"/>
      <c r="H492" s="255"/>
      <c r="I492" s="256">
        <v>1.1666666666666667</v>
      </c>
      <c r="J492" s="257">
        <v>31451</v>
      </c>
      <c r="K492" t="s">
        <v>4752</v>
      </c>
      <c r="L492">
        <v>0</v>
      </c>
      <c r="M492">
        <v>0</v>
      </c>
      <c r="N492" t="s">
        <v>4722</v>
      </c>
      <c r="O492" t="s">
        <v>4713</v>
      </c>
      <c r="P492" t="s">
        <v>5733</v>
      </c>
      <c r="Q492" t="s">
        <v>4715</v>
      </c>
      <c r="V492" t="s">
        <v>4716</v>
      </c>
    </row>
    <row r="493" spans="1:22">
      <c r="A493" t="s">
        <v>4708</v>
      </c>
      <c r="B493" t="s">
        <v>4708</v>
      </c>
      <c r="C493" t="s">
        <v>5734</v>
      </c>
      <c r="D493"/>
      <c r="E493" s="255" t="s">
        <v>4737</v>
      </c>
      <c r="F493" s="255">
        <v>44543.712658993056</v>
      </c>
      <c r="G493" s="255"/>
      <c r="H493" s="255"/>
      <c r="I493" s="256">
        <v>1.1666666666666667</v>
      </c>
      <c r="J493" s="257">
        <v>116336</v>
      </c>
      <c r="K493" t="s">
        <v>4752</v>
      </c>
      <c r="L493">
        <v>0</v>
      </c>
      <c r="M493">
        <v>0</v>
      </c>
      <c r="N493" t="s">
        <v>4731</v>
      </c>
      <c r="O493" t="s">
        <v>4713</v>
      </c>
      <c r="P493" t="s">
        <v>5735</v>
      </c>
      <c r="Q493" t="s">
        <v>4715</v>
      </c>
      <c r="V493" t="s">
        <v>4716</v>
      </c>
    </row>
    <row r="494" spans="1:22">
      <c r="A494" t="s">
        <v>4708</v>
      </c>
      <c r="B494" t="s">
        <v>4708</v>
      </c>
      <c r="C494" t="s">
        <v>5736</v>
      </c>
      <c r="D494"/>
      <c r="E494" s="255" t="s">
        <v>4772</v>
      </c>
      <c r="F494" s="255">
        <v>44538.46122380787</v>
      </c>
      <c r="G494" s="255"/>
      <c r="H494" s="255"/>
      <c r="I494" s="256">
        <v>1.1666666666666667</v>
      </c>
      <c r="J494" s="257">
        <v>4972</v>
      </c>
      <c r="K494" t="s">
        <v>4711</v>
      </c>
      <c r="L494">
        <v>0</v>
      </c>
      <c r="M494">
        <v>0</v>
      </c>
      <c r="N494" t="s">
        <v>4722</v>
      </c>
      <c r="O494" t="s">
        <v>4713</v>
      </c>
      <c r="P494" t="s">
        <v>5737</v>
      </c>
      <c r="Q494" t="s">
        <v>4715</v>
      </c>
      <c r="V494" t="s">
        <v>4716</v>
      </c>
    </row>
    <row r="495" spans="1:22">
      <c r="A495" t="s">
        <v>4708</v>
      </c>
      <c r="B495" t="s">
        <v>4708</v>
      </c>
      <c r="C495" t="s">
        <v>5738</v>
      </c>
      <c r="D495"/>
      <c r="E495" s="255" t="s">
        <v>5323</v>
      </c>
      <c r="F495" s="255">
        <v>44536.671786192128</v>
      </c>
      <c r="G495" s="255"/>
      <c r="H495" s="255"/>
      <c r="I495" s="256">
        <v>1.1666666666666667</v>
      </c>
      <c r="J495" s="257">
        <v>15489</v>
      </c>
      <c r="K495" t="s">
        <v>4711</v>
      </c>
      <c r="L495">
        <v>0</v>
      </c>
      <c r="M495">
        <v>0</v>
      </c>
      <c r="N495" t="s">
        <v>4712</v>
      </c>
      <c r="O495" t="s">
        <v>4726</v>
      </c>
      <c r="P495" t="s">
        <v>5739</v>
      </c>
      <c r="Q495" t="s">
        <v>4715</v>
      </c>
      <c r="V495" t="s">
        <v>4716</v>
      </c>
    </row>
    <row r="496" spans="1:22">
      <c r="A496" t="s">
        <v>4708</v>
      </c>
      <c r="B496" t="s">
        <v>4708</v>
      </c>
      <c r="C496" t="s">
        <v>5740</v>
      </c>
      <c r="D496"/>
      <c r="E496" s="255" t="s">
        <v>4756</v>
      </c>
      <c r="F496" s="255">
        <v>44533.577422141207</v>
      </c>
      <c r="G496" s="255"/>
      <c r="H496" s="255"/>
      <c r="I496" s="256">
        <v>1.1666666666666667</v>
      </c>
      <c r="J496" s="257">
        <v>30950</v>
      </c>
      <c r="K496" t="s">
        <v>4711</v>
      </c>
      <c r="L496">
        <v>0</v>
      </c>
      <c r="M496">
        <v>0</v>
      </c>
      <c r="N496" t="s">
        <v>4731</v>
      </c>
      <c r="O496" t="s">
        <v>4713</v>
      </c>
      <c r="P496" t="s">
        <v>5741</v>
      </c>
      <c r="Q496" t="s">
        <v>4728</v>
      </c>
      <c r="V496" t="s">
        <v>4716</v>
      </c>
    </row>
    <row r="497" spans="1:22">
      <c r="A497" t="s">
        <v>4708</v>
      </c>
      <c r="B497" t="s">
        <v>4708</v>
      </c>
      <c r="C497" t="s">
        <v>5742</v>
      </c>
      <c r="D497"/>
      <c r="E497" s="255" t="s">
        <v>5335</v>
      </c>
      <c r="F497" s="255">
        <v>44558.420676307869</v>
      </c>
      <c r="G497" s="255"/>
      <c r="H497" s="255"/>
      <c r="I497" s="256">
        <v>1.1666666666666667</v>
      </c>
      <c r="J497" s="257">
        <v>19067</v>
      </c>
      <c r="K497" t="s">
        <v>4752</v>
      </c>
      <c r="L497">
        <v>0</v>
      </c>
      <c r="M497">
        <v>0</v>
      </c>
      <c r="N497" t="s">
        <v>4712</v>
      </c>
      <c r="O497" t="s">
        <v>4713</v>
      </c>
      <c r="P497" t="s">
        <v>5743</v>
      </c>
      <c r="Q497" t="s">
        <v>4715</v>
      </c>
      <c r="V497" t="s">
        <v>4716</v>
      </c>
    </row>
    <row r="498" spans="1:22">
      <c r="A498" t="s">
        <v>4708</v>
      </c>
      <c r="B498" t="s">
        <v>4708</v>
      </c>
      <c r="C498" t="s">
        <v>5744</v>
      </c>
      <c r="D498"/>
      <c r="E498" s="255" t="s">
        <v>4829</v>
      </c>
      <c r="F498" s="255">
        <v>44552.323525231484</v>
      </c>
      <c r="G498" s="255"/>
      <c r="H498" s="255"/>
      <c r="I498" s="256">
        <v>1.1666666666666667</v>
      </c>
      <c r="J498" s="257">
        <v>27000</v>
      </c>
      <c r="K498" t="s">
        <v>4711</v>
      </c>
      <c r="L498">
        <v>0</v>
      </c>
      <c r="M498">
        <v>0</v>
      </c>
      <c r="N498" t="s">
        <v>4712</v>
      </c>
      <c r="O498" t="s">
        <v>4713</v>
      </c>
      <c r="P498" t="s">
        <v>5745</v>
      </c>
      <c r="Q498" t="s">
        <v>4715</v>
      </c>
      <c r="V498" t="s">
        <v>4716</v>
      </c>
    </row>
    <row r="499" spans="1:22">
      <c r="A499" t="s">
        <v>4708</v>
      </c>
      <c r="B499" t="s">
        <v>4708</v>
      </c>
      <c r="C499" t="s">
        <v>5746</v>
      </c>
      <c r="D499"/>
      <c r="E499" s="255" t="s">
        <v>5716</v>
      </c>
      <c r="F499" s="255">
        <v>44536.563719097219</v>
      </c>
      <c r="G499" s="255"/>
      <c r="H499" s="255"/>
      <c r="I499" s="256">
        <v>1.1666666666666667</v>
      </c>
      <c r="J499" s="257">
        <v>9354</v>
      </c>
      <c r="K499" t="s">
        <v>4711</v>
      </c>
      <c r="L499">
        <v>0</v>
      </c>
      <c r="M499">
        <v>0</v>
      </c>
      <c r="N499" t="s">
        <v>4722</v>
      </c>
      <c r="O499" t="s">
        <v>5197</v>
      </c>
      <c r="P499" t="s">
        <v>5747</v>
      </c>
      <c r="Q499" t="s">
        <v>4715</v>
      </c>
      <c r="V499" t="s">
        <v>4716</v>
      </c>
    </row>
    <row r="500" spans="1:22">
      <c r="A500" t="s">
        <v>4708</v>
      </c>
      <c r="B500" t="s">
        <v>4708</v>
      </c>
      <c r="C500" t="s">
        <v>5748</v>
      </c>
      <c r="D500"/>
      <c r="E500" s="255" t="s">
        <v>5669</v>
      </c>
      <c r="F500" s="255">
        <v>44550.499143368055</v>
      </c>
      <c r="G500" s="255"/>
      <c r="H500" s="255"/>
      <c r="I500" s="256">
        <v>1.1666666666666667</v>
      </c>
      <c r="J500" s="257">
        <v>21949</v>
      </c>
      <c r="K500" t="s">
        <v>4711</v>
      </c>
      <c r="L500">
        <v>0</v>
      </c>
      <c r="M500">
        <v>0</v>
      </c>
      <c r="N500" t="s">
        <v>4718</v>
      </c>
      <c r="O500" t="s">
        <v>4726</v>
      </c>
      <c r="P500" t="s">
        <v>5749</v>
      </c>
      <c r="Q500" t="s">
        <v>4715</v>
      </c>
      <c r="V500" t="s">
        <v>4716</v>
      </c>
    </row>
    <row r="501" spans="1:22">
      <c r="A501" t="s">
        <v>4708</v>
      </c>
      <c r="B501" t="s">
        <v>4708</v>
      </c>
      <c r="C501" t="s">
        <v>5750</v>
      </c>
      <c r="D501"/>
      <c r="E501" s="255" t="s">
        <v>4957</v>
      </c>
      <c r="F501" s="255">
        <v>44557.732651770835</v>
      </c>
      <c r="G501" s="255"/>
      <c r="H501" s="255"/>
      <c r="I501" s="256">
        <v>1.1666666666666667</v>
      </c>
      <c r="J501" s="257">
        <v>30250</v>
      </c>
      <c r="K501" t="s">
        <v>4752</v>
      </c>
      <c r="L501">
        <v>0</v>
      </c>
      <c r="M501">
        <v>0</v>
      </c>
      <c r="N501" t="s">
        <v>4718</v>
      </c>
      <c r="O501" t="s">
        <v>4713</v>
      </c>
      <c r="P501" t="s">
        <v>5751</v>
      </c>
      <c r="Q501" t="s">
        <v>4715</v>
      </c>
      <c r="V501" t="s">
        <v>4716</v>
      </c>
    </row>
    <row r="502" spans="1:22">
      <c r="A502" t="s">
        <v>4708</v>
      </c>
      <c r="B502" t="s">
        <v>4708</v>
      </c>
      <c r="C502" t="s">
        <v>5752</v>
      </c>
      <c r="D502"/>
      <c r="E502" s="255" t="s">
        <v>4802</v>
      </c>
      <c r="F502" s="255">
        <v>44536.56159568287</v>
      </c>
      <c r="G502" s="255"/>
      <c r="H502" s="255"/>
      <c r="I502" s="256">
        <v>1.1666666666666667</v>
      </c>
      <c r="J502" s="257">
        <v>50654</v>
      </c>
      <c r="K502" t="s">
        <v>4711</v>
      </c>
      <c r="L502">
        <v>0</v>
      </c>
      <c r="M502">
        <v>0</v>
      </c>
      <c r="N502" t="s">
        <v>4722</v>
      </c>
      <c r="O502" t="s">
        <v>4713</v>
      </c>
      <c r="P502" t="s">
        <v>5753</v>
      </c>
      <c r="Q502" t="s">
        <v>4715</v>
      </c>
      <c r="V502" t="s">
        <v>4716</v>
      </c>
    </row>
    <row r="503" spans="1:22">
      <c r="A503" t="s">
        <v>4708</v>
      </c>
      <c r="B503" t="s">
        <v>4708</v>
      </c>
      <c r="C503" t="s">
        <v>5754</v>
      </c>
      <c r="D503"/>
      <c r="E503" s="255" t="s">
        <v>4965</v>
      </c>
      <c r="F503" s="255">
        <v>44548.505476932871</v>
      </c>
      <c r="G503" s="255"/>
      <c r="H503" s="255"/>
      <c r="I503" s="256">
        <v>1.1666666666666667</v>
      </c>
      <c r="J503" s="257">
        <v>30712</v>
      </c>
      <c r="K503" t="s">
        <v>4752</v>
      </c>
      <c r="L503">
        <v>0</v>
      </c>
      <c r="M503">
        <v>0</v>
      </c>
      <c r="N503" t="s">
        <v>4718</v>
      </c>
      <c r="O503" t="s">
        <v>4713</v>
      </c>
      <c r="P503" t="s">
        <v>5755</v>
      </c>
      <c r="Q503" t="s">
        <v>4715</v>
      </c>
      <c r="V503" t="s">
        <v>4716</v>
      </c>
    </row>
    <row r="504" spans="1:22">
      <c r="A504" t="s">
        <v>4708</v>
      </c>
      <c r="B504" t="s">
        <v>4708</v>
      </c>
      <c r="C504" t="s">
        <v>5756</v>
      </c>
      <c r="D504"/>
      <c r="E504" s="255" t="s">
        <v>4965</v>
      </c>
      <c r="F504" s="255">
        <v>44557.439645601851</v>
      </c>
      <c r="G504" s="255"/>
      <c r="H504" s="255"/>
      <c r="I504" s="256">
        <v>1.1666666666666667</v>
      </c>
      <c r="J504" s="257">
        <v>21273</v>
      </c>
      <c r="K504" t="s">
        <v>4752</v>
      </c>
      <c r="L504">
        <v>0</v>
      </c>
      <c r="M504">
        <v>0</v>
      </c>
      <c r="N504" t="s">
        <v>4731</v>
      </c>
      <c r="O504" t="s">
        <v>4713</v>
      </c>
      <c r="P504" t="s">
        <v>5757</v>
      </c>
      <c r="Q504" t="s">
        <v>4715</v>
      </c>
      <c r="V504" t="s">
        <v>4716</v>
      </c>
    </row>
    <row r="505" spans="1:22">
      <c r="A505" t="s">
        <v>4708</v>
      </c>
      <c r="B505" t="s">
        <v>4708</v>
      </c>
      <c r="C505" t="s">
        <v>5758</v>
      </c>
      <c r="D505"/>
      <c r="E505" s="255" t="s">
        <v>5091</v>
      </c>
      <c r="F505" s="255">
        <v>44505.722234143519</v>
      </c>
      <c r="G505" s="255"/>
      <c r="H505" s="255"/>
      <c r="I505" s="256">
        <v>1.25</v>
      </c>
      <c r="J505" s="257">
        <v>9104</v>
      </c>
      <c r="K505" t="s">
        <v>4711</v>
      </c>
      <c r="L505">
        <v>0</v>
      </c>
      <c r="M505">
        <v>0</v>
      </c>
      <c r="N505" t="s">
        <v>4722</v>
      </c>
      <c r="O505" t="s">
        <v>4713</v>
      </c>
      <c r="P505" t="s">
        <v>5759</v>
      </c>
      <c r="Q505" t="s">
        <v>4715</v>
      </c>
      <c r="V505" t="s">
        <v>4716</v>
      </c>
    </row>
    <row r="506" spans="1:22">
      <c r="A506" t="s">
        <v>4708</v>
      </c>
      <c r="B506" t="s">
        <v>4708</v>
      </c>
      <c r="C506" t="s">
        <v>5760</v>
      </c>
      <c r="D506"/>
      <c r="E506" s="255" t="s">
        <v>4870</v>
      </c>
      <c r="F506" s="255">
        <v>44520.526260381943</v>
      </c>
      <c r="G506" s="255"/>
      <c r="H506" s="255"/>
      <c r="I506" s="256">
        <v>1.25</v>
      </c>
      <c r="J506" s="257">
        <v>18779</v>
      </c>
      <c r="K506" t="s">
        <v>4752</v>
      </c>
      <c r="L506">
        <v>0</v>
      </c>
      <c r="M506">
        <v>0</v>
      </c>
      <c r="N506" t="s">
        <v>4722</v>
      </c>
      <c r="O506" t="s">
        <v>4713</v>
      </c>
      <c r="P506" t="s">
        <v>5761</v>
      </c>
      <c r="Q506" t="s">
        <v>4728</v>
      </c>
      <c r="V506" t="s">
        <v>4716</v>
      </c>
    </row>
    <row r="507" spans="1:22">
      <c r="A507" t="s">
        <v>4708</v>
      </c>
      <c r="B507" t="s">
        <v>4708</v>
      </c>
      <c r="C507" t="s">
        <v>5762</v>
      </c>
      <c r="D507"/>
      <c r="E507" s="255" t="s">
        <v>5006</v>
      </c>
      <c r="F507" s="255">
        <v>44530.445797835651</v>
      </c>
      <c r="G507" s="255"/>
      <c r="H507" s="255"/>
      <c r="I507" s="256">
        <v>1.25</v>
      </c>
      <c r="J507" s="257">
        <v>8584</v>
      </c>
      <c r="K507" t="s">
        <v>4752</v>
      </c>
      <c r="L507">
        <v>0</v>
      </c>
      <c r="M507">
        <v>0</v>
      </c>
      <c r="N507" t="s">
        <v>4722</v>
      </c>
      <c r="O507" t="s">
        <v>4713</v>
      </c>
      <c r="P507" t="s">
        <v>5763</v>
      </c>
      <c r="Q507" t="s">
        <v>4715</v>
      </c>
      <c r="V507" t="s">
        <v>4716</v>
      </c>
    </row>
    <row r="508" spans="1:22">
      <c r="A508" t="s">
        <v>4708</v>
      </c>
      <c r="B508" t="s">
        <v>4708</v>
      </c>
      <c r="C508" t="s">
        <v>5764</v>
      </c>
      <c r="D508"/>
      <c r="E508" s="255" t="s">
        <v>4814</v>
      </c>
      <c r="F508" s="255">
        <v>44530.407418287039</v>
      </c>
      <c r="G508" s="255"/>
      <c r="H508" s="255"/>
      <c r="I508" s="256">
        <v>1.25</v>
      </c>
      <c r="J508" s="257">
        <v>19180</v>
      </c>
      <c r="K508" t="s">
        <v>4752</v>
      </c>
      <c r="L508">
        <v>0</v>
      </c>
      <c r="M508">
        <v>0</v>
      </c>
      <c r="N508" t="s">
        <v>4722</v>
      </c>
      <c r="O508" t="s">
        <v>4713</v>
      </c>
      <c r="P508" t="s">
        <v>5765</v>
      </c>
      <c r="Q508" t="s">
        <v>4715</v>
      </c>
      <c r="V508" t="s">
        <v>4716</v>
      </c>
    </row>
    <row r="509" spans="1:22">
      <c r="A509" t="s">
        <v>4708</v>
      </c>
      <c r="B509" t="s">
        <v>4708</v>
      </c>
      <c r="C509" t="s">
        <v>5766</v>
      </c>
      <c r="D509"/>
      <c r="E509" s="255" t="s">
        <v>5704</v>
      </c>
      <c r="F509" s="255">
        <v>44508.696902928241</v>
      </c>
      <c r="G509" s="255"/>
      <c r="H509" s="255"/>
      <c r="I509" s="256">
        <v>1.25</v>
      </c>
      <c r="J509" s="257">
        <v>52635</v>
      </c>
      <c r="K509" t="s">
        <v>4752</v>
      </c>
      <c r="L509">
        <v>0</v>
      </c>
      <c r="M509">
        <v>0</v>
      </c>
      <c r="N509" t="s">
        <v>4718</v>
      </c>
      <c r="O509" t="s">
        <v>4726</v>
      </c>
      <c r="P509" t="s">
        <v>5513</v>
      </c>
      <c r="Q509" t="s">
        <v>4715</v>
      </c>
      <c r="V509" t="s">
        <v>4716</v>
      </c>
    </row>
    <row r="510" spans="1:22">
      <c r="A510" t="s">
        <v>4708</v>
      </c>
      <c r="B510" t="s">
        <v>4708</v>
      </c>
      <c r="C510" t="s">
        <v>2060</v>
      </c>
      <c r="D510"/>
      <c r="E510" s="255" t="s">
        <v>4786</v>
      </c>
      <c r="F510" s="255">
        <v>44527.498569791664</v>
      </c>
      <c r="G510" s="255"/>
      <c r="H510" s="255"/>
      <c r="I510" s="256">
        <v>1.25</v>
      </c>
      <c r="J510" s="257">
        <v>63381</v>
      </c>
      <c r="K510" t="s">
        <v>4752</v>
      </c>
      <c r="L510">
        <v>0</v>
      </c>
      <c r="M510">
        <v>0</v>
      </c>
      <c r="N510" t="s">
        <v>4718</v>
      </c>
      <c r="O510" t="s">
        <v>4713</v>
      </c>
      <c r="P510" t="s">
        <v>5767</v>
      </c>
      <c r="Q510" t="s">
        <v>4715</v>
      </c>
      <c r="V510" t="s">
        <v>4716</v>
      </c>
    </row>
    <row r="511" spans="1:22">
      <c r="A511" t="s">
        <v>4708</v>
      </c>
      <c r="B511" t="s">
        <v>4708</v>
      </c>
      <c r="C511" t="s">
        <v>5768</v>
      </c>
      <c r="D511"/>
      <c r="E511" s="255" t="s">
        <v>5769</v>
      </c>
      <c r="F511" s="255">
        <v>44520.484313622685</v>
      </c>
      <c r="G511" s="255"/>
      <c r="H511" s="255"/>
      <c r="I511" s="256">
        <v>1.25</v>
      </c>
      <c r="J511" s="257">
        <v>30674</v>
      </c>
      <c r="K511" t="s">
        <v>4752</v>
      </c>
      <c r="L511">
        <v>0</v>
      </c>
      <c r="M511">
        <v>0</v>
      </c>
      <c r="N511" t="s">
        <v>4722</v>
      </c>
      <c r="O511" t="s">
        <v>4726</v>
      </c>
      <c r="P511" t="s">
        <v>5739</v>
      </c>
      <c r="Q511" t="s">
        <v>4728</v>
      </c>
      <c r="V511" t="s">
        <v>4716</v>
      </c>
    </row>
    <row r="512" spans="1:22">
      <c r="A512" t="s">
        <v>4708</v>
      </c>
      <c r="B512" t="s">
        <v>4708</v>
      </c>
      <c r="C512" t="s">
        <v>5770</v>
      </c>
      <c r="D512"/>
      <c r="E512" s="255" t="s">
        <v>5003</v>
      </c>
      <c r="F512" s="255">
        <v>44516.442108333336</v>
      </c>
      <c r="G512" s="255"/>
      <c r="H512" s="255"/>
      <c r="I512" s="256">
        <v>1.25</v>
      </c>
      <c r="J512" s="257">
        <v>82179</v>
      </c>
      <c r="K512" t="s">
        <v>4711</v>
      </c>
      <c r="L512">
        <v>0</v>
      </c>
      <c r="M512">
        <v>0</v>
      </c>
      <c r="N512" t="s">
        <v>4722</v>
      </c>
      <c r="O512" t="s">
        <v>4713</v>
      </c>
      <c r="P512" t="s">
        <v>5771</v>
      </c>
      <c r="Q512" t="s">
        <v>4715</v>
      </c>
      <c r="V512" t="s">
        <v>4716</v>
      </c>
    </row>
    <row r="513" spans="1:22">
      <c r="A513" t="s">
        <v>4708</v>
      </c>
      <c r="B513" t="s">
        <v>4708</v>
      </c>
      <c r="C513" t="s">
        <v>5772</v>
      </c>
      <c r="D513"/>
      <c r="E513" s="255" t="s">
        <v>4721</v>
      </c>
      <c r="F513" s="255">
        <v>44522.493976423611</v>
      </c>
      <c r="G513" s="255"/>
      <c r="H513" s="255"/>
      <c r="I513" s="256">
        <v>1.25</v>
      </c>
      <c r="J513" s="257">
        <v>33534</v>
      </c>
      <c r="K513" t="s">
        <v>4711</v>
      </c>
      <c r="L513">
        <v>0</v>
      </c>
      <c r="M513">
        <v>0</v>
      </c>
      <c r="N513" t="s">
        <v>4722</v>
      </c>
      <c r="O513" t="s">
        <v>4713</v>
      </c>
      <c r="P513" t="s">
        <v>5773</v>
      </c>
      <c r="Q513" t="s">
        <v>4715</v>
      </c>
      <c r="V513" t="s">
        <v>4716</v>
      </c>
    </row>
    <row r="514" spans="1:22">
      <c r="A514" t="s">
        <v>4708</v>
      </c>
      <c r="B514" t="s">
        <v>4708</v>
      </c>
      <c r="C514" t="s">
        <v>5774</v>
      </c>
      <c r="D514"/>
      <c r="E514" s="255" t="s">
        <v>4983</v>
      </c>
      <c r="F514" s="255">
        <v>44518.385812465276</v>
      </c>
      <c r="G514" s="255"/>
      <c r="H514" s="255"/>
      <c r="I514" s="256">
        <v>1.25</v>
      </c>
      <c r="J514" s="257">
        <v>2738</v>
      </c>
      <c r="K514" t="s">
        <v>4711</v>
      </c>
      <c r="L514">
        <v>0</v>
      </c>
      <c r="M514">
        <v>0</v>
      </c>
      <c r="N514" t="s">
        <v>4718</v>
      </c>
      <c r="O514" t="s">
        <v>4713</v>
      </c>
      <c r="P514" t="s">
        <v>5775</v>
      </c>
      <c r="Q514" t="s">
        <v>4715</v>
      </c>
      <c r="V514" t="s">
        <v>4716</v>
      </c>
    </row>
    <row r="515" spans="1:22">
      <c r="A515" t="s">
        <v>4708</v>
      </c>
      <c r="B515" t="s">
        <v>4708</v>
      </c>
      <c r="C515" t="s">
        <v>5776</v>
      </c>
      <c r="D515"/>
      <c r="E515" s="255" t="s">
        <v>5036</v>
      </c>
      <c r="F515" s="255">
        <v>44518.449328043978</v>
      </c>
      <c r="G515" s="255"/>
      <c r="H515" s="255"/>
      <c r="I515" s="256">
        <v>1.25</v>
      </c>
      <c r="J515" s="257">
        <v>29780</v>
      </c>
      <c r="K515" t="s">
        <v>4711</v>
      </c>
      <c r="L515">
        <v>0</v>
      </c>
      <c r="M515">
        <v>0</v>
      </c>
      <c r="N515" t="s">
        <v>4722</v>
      </c>
      <c r="O515" t="s">
        <v>4713</v>
      </c>
      <c r="P515" t="s">
        <v>5777</v>
      </c>
      <c r="Q515" t="s">
        <v>4715</v>
      </c>
      <c r="V515" t="s">
        <v>4716</v>
      </c>
    </row>
    <row r="516" spans="1:22">
      <c r="A516" t="s">
        <v>4708</v>
      </c>
      <c r="B516" t="s">
        <v>4708</v>
      </c>
      <c r="C516" t="s">
        <v>1965</v>
      </c>
      <c r="D516"/>
      <c r="E516" s="255" t="s">
        <v>5601</v>
      </c>
      <c r="F516" s="255">
        <v>44522.665102974534</v>
      </c>
      <c r="G516" s="255"/>
      <c r="H516" s="255"/>
      <c r="I516" s="256">
        <v>1.25</v>
      </c>
      <c r="J516" s="257">
        <v>60485</v>
      </c>
      <c r="K516" t="s">
        <v>4711</v>
      </c>
      <c r="L516">
        <v>0</v>
      </c>
      <c r="M516">
        <v>0</v>
      </c>
      <c r="N516" t="s">
        <v>4722</v>
      </c>
      <c r="O516" t="s">
        <v>4713</v>
      </c>
      <c r="P516" t="s">
        <v>5778</v>
      </c>
      <c r="Q516" t="s">
        <v>4715</v>
      </c>
      <c r="V516" t="s">
        <v>4716</v>
      </c>
    </row>
    <row r="517" spans="1:22">
      <c r="A517" t="s">
        <v>4708</v>
      </c>
      <c r="B517" t="s">
        <v>4708</v>
      </c>
      <c r="C517" t="s">
        <v>5779</v>
      </c>
      <c r="D517"/>
      <c r="E517" s="255" t="s">
        <v>5780</v>
      </c>
      <c r="F517" s="255">
        <v>44529.683491435186</v>
      </c>
      <c r="G517" s="255"/>
      <c r="H517" s="255"/>
      <c r="I517" s="256">
        <v>1.25</v>
      </c>
      <c r="J517" s="257">
        <v>10022</v>
      </c>
      <c r="K517" t="s">
        <v>4711</v>
      </c>
      <c r="L517">
        <v>0</v>
      </c>
      <c r="M517">
        <v>0</v>
      </c>
      <c r="N517" t="s">
        <v>4712</v>
      </c>
      <c r="O517" t="s">
        <v>4726</v>
      </c>
      <c r="P517" t="s">
        <v>5781</v>
      </c>
      <c r="Q517" t="s">
        <v>4728</v>
      </c>
      <c r="V517" t="s">
        <v>4716</v>
      </c>
    </row>
    <row r="518" spans="1:22">
      <c r="A518" t="s">
        <v>4708</v>
      </c>
      <c r="B518" t="s">
        <v>4708</v>
      </c>
      <c r="C518" t="s">
        <v>5782</v>
      </c>
      <c r="D518"/>
      <c r="E518" s="255" t="s">
        <v>5283</v>
      </c>
      <c r="F518" s="255">
        <v>44530.409473344909</v>
      </c>
      <c r="G518" s="255"/>
      <c r="H518" s="255"/>
      <c r="I518" s="256">
        <v>1.25</v>
      </c>
      <c r="J518" s="257">
        <v>19822</v>
      </c>
      <c r="K518" t="s">
        <v>4752</v>
      </c>
      <c r="L518">
        <v>0</v>
      </c>
      <c r="M518">
        <v>0</v>
      </c>
      <c r="N518" t="s">
        <v>4718</v>
      </c>
      <c r="O518" t="s">
        <v>4726</v>
      </c>
      <c r="P518" t="s">
        <v>5188</v>
      </c>
      <c r="Q518" t="s">
        <v>4715</v>
      </c>
      <c r="V518" t="s">
        <v>4716</v>
      </c>
    </row>
    <row r="519" spans="1:22">
      <c r="A519" t="s">
        <v>4708</v>
      </c>
      <c r="B519" t="s">
        <v>4708</v>
      </c>
      <c r="C519" t="s">
        <v>5783</v>
      </c>
      <c r="D519"/>
      <c r="E519" s="255" t="s">
        <v>4853</v>
      </c>
      <c r="F519" s="255">
        <v>44529.685058564814</v>
      </c>
      <c r="G519" s="255"/>
      <c r="H519" s="255"/>
      <c r="I519" s="256">
        <v>1.25</v>
      </c>
      <c r="J519" s="257">
        <v>4374</v>
      </c>
      <c r="K519" t="s">
        <v>4711</v>
      </c>
      <c r="L519">
        <v>0</v>
      </c>
      <c r="M519">
        <v>0</v>
      </c>
      <c r="N519" t="s">
        <v>4722</v>
      </c>
      <c r="O519" t="s">
        <v>4713</v>
      </c>
      <c r="P519" t="s">
        <v>5784</v>
      </c>
      <c r="Q519" t="s">
        <v>4715</v>
      </c>
      <c r="V519" t="s">
        <v>4716</v>
      </c>
    </row>
    <row r="520" spans="1:22">
      <c r="A520" t="s">
        <v>4708</v>
      </c>
      <c r="B520" t="s">
        <v>4708</v>
      </c>
      <c r="C520" t="s">
        <v>5785</v>
      </c>
      <c r="D520"/>
      <c r="E520" s="255" t="s">
        <v>5070</v>
      </c>
      <c r="F520" s="255">
        <v>44520.284452280095</v>
      </c>
      <c r="G520" s="255"/>
      <c r="H520" s="255"/>
      <c r="I520" s="256">
        <v>1.25</v>
      </c>
      <c r="J520" s="257">
        <v>4465</v>
      </c>
      <c r="K520" t="s">
        <v>4711</v>
      </c>
      <c r="L520">
        <v>0</v>
      </c>
      <c r="M520">
        <v>0</v>
      </c>
      <c r="N520" t="s">
        <v>4712</v>
      </c>
      <c r="O520" t="s">
        <v>4713</v>
      </c>
      <c r="P520" t="s">
        <v>5786</v>
      </c>
      <c r="Q520" t="s">
        <v>4715</v>
      </c>
      <c r="V520" t="s">
        <v>4716</v>
      </c>
    </row>
    <row r="521" spans="1:22">
      <c r="A521" t="s">
        <v>4708</v>
      </c>
      <c r="B521" t="s">
        <v>4708</v>
      </c>
      <c r="C521" t="s">
        <v>5787</v>
      </c>
      <c r="D521"/>
      <c r="E521" s="255" t="s">
        <v>5138</v>
      </c>
      <c r="F521" s="255">
        <v>44505.648670833332</v>
      </c>
      <c r="G521" s="255"/>
      <c r="H521" s="255"/>
      <c r="I521" s="256">
        <v>1.25</v>
      </c>
      <c r="J521" s="257">
        <v>14634</v>
      </c>
      <c r="K521" t="s">
        <v>4711</v>
      </c>
      <c r="L521">
        <v>0</v>
      </c>
      <c r="M521">
        <v>0</v>
      </c>
      <c r="N521" t="s">
        <v>4731</v>
      </c>
      <c r="O521" t="s">
        <v>4713</v>
      </c>
      <c r="P521" t="s">
        <v>5788</v>
      </c>
      <c r="Q521" t="s">
        <v>4715</v>
      </c>
      <c r="V521" t="s">
        <v>4716</v>
      </c>
    </row>
    <row r="522" spans="1:22">
      <c r="A522" t="s">
        <v>4708</v>
      </c>
      <c r="B522" t="s">
        <v>4708</v>
      </c>
      <c r="C522" t="s">
        <v>5789</v>
      </c>
      <c r="D522"/>
      <c r="E522" s="255" t="s">
        <v>4866</v>
      </c>
      <c r="F522" s="255">
        <v>44519.665461655095</v>
      </c>
      <c r="G522" s="255"/>
      <c r="H522" s="255"/>
      <c r="I522" s="256">
        <v>1.25</v>
      </c>
      <c r="J522" s="257">
        <v>51002</v>
      </c>
      <c r="K522" t="s">
        <v>4711</v>
      </c>
      <c r="L522">
        <v>0</v>
      </c>
      <c r="M522">
        <v>0</v>
      </c>
      <c r="N522" t="s">
        <v>4731</v>
      </c>
      <c r="O522" t="s">
        <v>4713</v>
      </c>
      <c r="P522" t="s">
        <v>5790</v>
      </c>
      <c r="Q522" t="s">
        <v>4715</v>
      </c>
      <c r="V522" t="s">
        <v>4716</v>
      </c>
    </row>
    <row r="523" spans="1:22">
      <c r="A523" t="s">
        <v>4708</v>
      </c>
      <c r="B523" t="s">
        <v>4708</v>
      </c>
      <c r="C523" t="s">
        <v>5791</v>
      </c>
      <c r="D523"/>
      <c r="E523" s="255" t="s">
        <v>4962</v>
      </c>
      <c r="F523" s="255">
        <v>44524.721968090278</v>
      </c>
      <c r="G523" s="255"/>
      <c r="H523" s="255"/>
      <c r="I523" s="256">
        <v>1.25</v>
      </c>
      <c r="J523" s="257">
        <v>40215</v>
      </c>
      <c r="K523" t="s">
        <v>4752</v>
      </c>
      <c r="L523">
        <v>0</v>
      </c>
      <c r="M523">
        <v>0</v>
      </c>
      <c r="N523" t="s">
        <v>4718</v>
      </c>
      <c r="O523" t="s">
        <v>4713</v>
      </c>
      <c r="P523" t="s">
        <v>5792</v>
      </c>
      <c r="Q523" t="s">
        <v>4715</v>
      </c>
      <c r="V523" t="s">
        <v>4716</v>
      </c>
    </row>
    <row r="524" spans="1:22">
      <c r="A524" t="s">
        <v>4708</v>
      </c>
      <c r="B524" t="s">
        <v>4708</v>
      </c>
      <c r="C524" t="s">
        <v>1742</v>
      </c>
      <c r="D524"/>
      <c r="E524" s="255" t="s">
        <v>5039</v>
      </c>
      <c r="F524" s="255">
        <v>44529.681936076391</v>
      </c>
      <c r="G524" s="255"/>
      <c r="H524" s="255"/>
      <c r="I524" s="256">
        <v>1.25</v>
      </c>
      <c r="J524" s="257">
        <v>20104</v>
      </c>
      <c r="K524" t="s">
        <v>4711</v>
      </c>
      <c r="L524">
        <v>0</v>
      </c>
      <c r="M524">
        <v>0</v>
      </c>
      <c r="N524" t="s">
        <v>4718</v>
      </c>
      <c r="O524" t="s">
        <v>4713</v>
      </c>
      <c r="P524" t="s">
        <v>5793</v>
      </c>
      <c r="Q524" t="s">
        <v>4715</v>
      </c>
      <c r="V524" t="s">
        <v>4716</v>
      </c>
    </row>
    <row r="525" spans="1:22">
      <c r="A525" t="s">
        <v>4708</v>
      </c>
      <c r="B525" t="s">
        <v>4708</v>
      </c>
      <c r="C525" t="s">
        <v>5794</v>
      </c>
      <c r="D525"/>
      <c r="E525" s="255" t="s">
        <v>5699</v>
      </c>
      <c r="F525" s="255">
        <v>44522.495620138892</v>
      </c>
      <c r="G525" s="255"/>
      <c r="H525" s="255"/>
      <c r="I525" s="256">
        <v>1.25</v>
      </c>
      <c r="J525" s="257">
        <v>9488</v>
      </c>
      <c r="K525" t="s">
        <v>4711</v>
      </c>
      <c r="L525">
        <v>0</v>
      </c>
      <c r="M525">
        <v>0</v>
      </c>
      <c r="N525" t="s">
        <v>4718</v>
      </c>
      <c r="O525" t="s">
        <v>4713</v>
      </c>
      <c r="P525" t="s">
        <v>5795</v>
      </c>
      <c r="Q525" t="s">
        <v>4715</v>
      </c>
      <c r="V525" t="s">
        <v>4716</v>
      </c>
    </row>
    <row r="526" spans="1:22">
      <c r="A526" t="s">
        <v>4708</v>
      </c>
      <c r="B526" t="s">
        <v>4708</v>
      </c>
      <c r="C526" t="s">
        <v>5796</v>
      </c>
      <c r="D526"/>
      <c r="E526" s="255" t="s">
        <v>5328</v>
      </c>
      <c r="F526" s="255">
        <v>44522.598160729169</v>
      </c>
      <c r="G526" s="255"/>
      <c r="H526" s="255"/>
      <c r="I526" s="256">
        <v>1.25</v>
      </c>
      <c r="J526" s="257">
        <v>17020</v>
      </c>
      <c r="K526" t="s">
        <v>4711</v>
      </c>
      <c r="L526">
        <v>0</v>
      </c>
      <c r="M526">
        <v>0</v>
      </c>
      <c r="N526" t="s">
        <v>4712</v>
      </c>
      <c r="O526" t="s">
        <v>4713</v>
      </c>
      <c r="P526" t="s">
        <v>5797</v>
      </c>
      <c r="Q526" t="s">
        <v>4728</v>
      </c>
      <c r="V526" t="s">
        <v>4716</v>
      </c>
    </row>
    <row r="527" spans="1:22">
      <c r="A527" t="s">
        <v>4708</v>
      </c>
      <c r="B527" t="s">
        <v>4708</v>
      </c>
      <c r="C527" t="s">
        <v>5798</v>
      </c>
      <c r="D527"/>
      <c r="E527" s="255" t="s">
        <v>4768</v>
      </c>
      <c r="F527" s="255">
        <v>44529.366267708334</v>
      </c>
      <c r="G527" s="255"/>
      <c r="H527" s="255"/>
      <c r="I527" s="256">
        <v>1.25</v>
      </c>
      <c r="J527" s="257">
        <v>18830</v>
      </c>
      <c r="K527" t="s">
        <v>4752</v>
      </c>
      <c r="L527">
        <v>0</v>
      </c>
      <c r="M527">
        <v>0</v>
      </c>
      <c r="N527" t="s">
        <v>4731</v>
      </c>
      <c r="O527" t="s">
        <v>4713</v>
      </c>
      <c r="P527" t="s">
        <v>5799</v>
      </c>
      <c r="Q527" t="s">
        <v>4728</v>
      </c>
      <c r="V527" t="s">
        <v>4716</v>
      </c>
    </row>
    <row r="528" spans="1:22">
      <c r="A528" t="s">
        <v>4708</v>
      </c>
      <c r="B528" t="s">
        <v>4708</v>
      </c>
      <c r="C528" t="s">
        <v>2264</v>
      </c>
      <c r="D528"/>
      <c r="E528" s="255" t="s">
        <v>5800</v>
      </c>
      <c r="F528" s="255">
        <v>44505.650209027779</v>
      </c>
      <c r="G528" s="255"/>
      <c r="H528" s="255"/>
      <c r="I528" s="256">
        <v>1.25</v>
      </c>
      <c r="J528" s="257">
        <v>20085</v>
      </c>
      <c r="K528" t="s">
        <v>4711</v>
      </c>
      <c r="L528">
        <v>0</v>
      </c>
      <c r="M528">
        <v>0</v>
      </c>
      <c r="N528" t="s">
        <v>4712</v>
      </c>
      <c r="O528" t="s">
        <v>4726</v>
      </c>
      <c r="P528" t="s">
        <v>5801</v>
      </c>
      <c r="Q528" t="s">
        <v>4715</v>
      </c>
      <c r="V528" t="s">
        <v>4716</v>
      </c>
    </row>
    <row r="529" spans="1:22">
      <c r="A529" t="s">
        <v>4708</v>
      </c>
      <c r="B529" t="s">
        <v>4708</v>
      </c>
      <c r="C529" t="s">
        <v>5802</v>
      </c>
      <c r="D529"/>
      <c r="E529" s="255" t="s">
        <v>5136</v>
      </c>
      <c r="F529" s="255">
        <v>44530.767585682872</v>
      </c>
      <c r="G529" s="255"/>
      <c r="H529" s="255"/>
      <c r="I529" s="256">
        <v>1.25</v>
      </c>
      <c r="J529" s="257">
        <v>30200</v>
      </c>
      <c r="K529" t="s">
        <v>4752</v>
      </c>
      <c r="L529">
        <v>0</v>
      </c>
      <c r="M529">
        <v>0</v>
      </c>
      <c r="N529" t="s">
        <v>4718</v>
      </c>
      <c r="O529" t="s">
        <v>4713</v>
      </c>
      <c r="P529" t="s">
        <v>5803</v>
      </c>
      <c r="Q529" t="s">
        <v>4715</v>
      </c>
      <c r="V529" t="s">
        <v>4716</v>
      </c>
    </row>
    <row r="530" spans="1:22">
      <c r="A530" t="s">
        <v>4708</v>
      </c>
      <c r="B530" t="s">
        <v>4708</v>
      </c>
      <c r="C530" t="s">
        <v>5804</v>
      </c>
      <c r="D530"/>
      <c r="E530" s="255" t="s">
        <v>4891</v>
      </c>
      <c r="F530" s="255">
        <v>44519.671738622688</v>
      </c>
      <c r="G530" s="255"/>
      <c r="H530" s="255"/>
      <c r="I530" s="256">
        <v>1.25</v>
      </c>
      <c r="J530" s="257">
        <v>13334</v>
      </c>
      <c r="K530" t="s">
        <v>4752</v>
      </c>
      <c r="L530">
        <v>0</v>
      </c>
      <c r="M530">
        <v>0</v>
      </c>
      <c r="N530" t="s">
        <v>4712</v>
      </c>
      <c r="O530" t="s">
        <v>4713</v>
      </c>
      <c r="P530" t="s">
        <v>5805</v>
      </c>
      <c r="Q530" t="s">
        <v>4715</v>
      </c>
      <c r="V530" t="s">
        <v>4716</v>
      </c>
    </row>
    <row r="531" spans="1:22">
      <c r="A531" t="s">
        <v>4708</v>
      </c>
      <c r="B531" t="s">
        <v>4708</v>
      </c>
      <c r="C531" t="s">
        <v>5806</v>
      </c>
      <c r="D531"/>
      <c r="E531" s="255" t="s">
        <v>5119</v>
      </c>
      <c r="F531" s="255">
        <v>44516.725175844906</v>
      </c>
      <c r="G531" s="255"/>
      <c r="H531" s="255"/>
      <c r="I531" s="256">
        <v>1.25</v>
      </c>
      <c r="J531" s="257">
        <v>12540</v>
      </c>
      <c r="K531" t="s">
        <v>4752</v>
      </c>
      <c r="L531">
        <v>0</v>
      </c>
      <c r="M531">
        <v>0</v>
      </c>
      <c r="N531" t="s">
        <v>4712</v>
      </c>
      <c r="O531" t="s">
        <v>4713</v>
      </c>
      <c r="P531" t="s">
        <v>5807</v>
      </c>
      <c r="Q531" t="s">
        <v>4728</v>
      </c>
      <c r="V531" t="s">
        <v>4716</v>
      </c>
    </row>
    <row r="532" spans="1:22">
      <c r="A532" t="s">
        <v>4708</v>
      </c>
      <c r="B532" t="s">
        <v>4708</v>
      </c>
      <c r="C532" t="s">
        <v>5808</v>
      </c>
      <c r="D532"/>
      <c r="E532" s="255" t="s">
        <v>4795</v>
      </c>
      <c r="F532" s="255">
        <v>44513.42411547454</v>
      </c>
      <c r="G532" s="255"/>
      <c r="H532" s="255"/>
      <c r="I532" s="256">
        <v>1.25</v>
      </c>
      <c r="J532" s="257">
        <v>10896</v>
      </c>
      <c r="K532" t="s">
        <v>4711</v>
      </c>
      <c r="L532">
        <v>0</v>
      </c>
      <c r="M532">
        <v>0</v>
      </c>
      <c r="N532" t="s">
        <v>4718</v>
      </c>
      <c r="O532" t="s">
        <v>4713</v>
      </c>
      <c r="P532" t="s">
        <v>5809</v>
      </c>
      <c r="Q532" t="s">
        <v>4715</v>
      </c>
      <c r="V532" t="s">
        <v>4716</v>
      </c>
    </row>
    <row r="533" spans="1:22">
      <c r="A533" t="s">
        <v>4708</v>
      </c>
      <c r="B533" t="s">
        <v>4708</v>
      </c>
      <c r="C533" t="s">
        <v>5810</v>
      </c>
      <c r="D533"/>
      <c r="E533" s="255" t="s">
        <v>5811</v>
      </c>
      <c r="F533" s="255">
        <v>44505.650715891206</v>
      </c>
      <c r="G533" s="255"/>
      <c r="H533" s="255"/>
      <c r="I533" s="256">
        <v>1.25</v>
      </c>
      <c r="J533" s="257">
        <v>10365</v>
      </c>
      <c r="K533" t="s">
        <v>4711</v>
      </c>
      <c r="L533">
        <v>0</v>
      </c>
      <c r="M533">
        <v>0</v>
      </c>
      <c r="N533" t="s">
        <v>4722</v>
      </c>
      <c r="O533" t="s">
        <v>4726</v>
      </c>
      <c r="P533" t="s">
        <v>5812</v>
      </c>
      <c r="Q533" t="s">
        <v>4715</v>
      </c>
      <c r="V533" t="s">
        <v>4716</v>
      </c>
    </row>
    <row r="534" spans="1:22">
      <c r="A534" t="s">
        <v>4708</v>
      </c>
      <c r="B534" t="s">
        <v>4708</v>
      </c>
      <c r="C534" t="s">
        <v>5813</v>
      </c>
      <c r="D534"/>
      <c r="E534" s="255" t="s">
        <v>4775</v>
      </c>
      <c r="F534" s="255">
        <v>44529.686723993058</v>
      </c>
      <c r="G534" s="255"/>
      <c r="H534" s="255"/>
      <c r="I534" s="256">
        <v>1.25</v>
      </c>
      <c r="J534" s="257">
        <v>143782</v>
      </c>
      <c r="K534" t="s">
        <v>4711</v>
      </c>
      <c r="L534">
        <v>0</v>
      </c>
      <c r="M534">
        <v>0</v>
      </c>
      <c r="N534" t="s">
        <v>4712</v>
      </c>
      <c r="O534" t="s">
        <v>4713</v>
      </c>
      <c r="P534" t="s">
        <v>5814</v>
      </c>
      <c r="Q534" t="s">
        <v>4715</v>
      </c>
      <c r="V534" t="s">
        <v>4716</v>
      </c>
    </row>
    <row r="535" spans="1:22">
      <c r="A535" t="s">
        <v>4708</v>
      </c>
      <c r="B535" t="s">
        <v>4708</v>
      </c>
      <c r="C535" t="s">
        <v>5815</v>
      </c>
      <c r="D535"/>
      <c r="E535" s="255" t="s">
        <v>4783</v>
      </c>
      <c r="F535" s="255">
        <v>44501.810099421295</v>
      </c>
      <c r="G535" s="255"/>
      <c r="H535" s="255"/>
      <c r="I535" s="256">
        <v>1.25</v>
      </c>
      <c r="J535" s="257">
        <v>30666</v>
      </c>
      <c r="K535" t="s">
        <v>4752</v>
      </c>
      <c r="L535">
        <v>0</v>
      </c>
      <c r="M535">
        <v>0</v>
      </c>
      <c r="N535" t="s">
        <v>4722</v>
      </c>
      <c r="O535" t="s">
        <v>4713</v>
      </c>
      <c r="P535" t="s">
        <v>5816</v>
      </c>
      <c r="Q535" t="s">
        <v>4715</v>
      </c>
      <c r="V535" t="s">
        <v>4716</v>
      </c>
    </row>
    <row r="536" spans="1:22">
      <c r="A536" t="s">
        <v>4708</v>
      </c>
      <c r="B536" t="s">
        <v>4708</v>
      </c>
      <c r="C536" t="s">
        <v>2344</v>
      </c>
      <c r="D536"/>
      <c r="E536" s="255" t="s">
        <v>5817</v>
      </c>
      <c r="F536" s="255">
        <v>44517.273262766204</v>
      </c>
      <c r="G536" s="255"/>
      <c r="H536" s="255"/>
      <c r="I536" s="256">
        <v>1.25</v>
      </c>
      <c r="J536" s="257">
        <v>6542</v>
      </c>
      <c r="K536" t="s">
        <v>4711</v>
      </c>
      <c r="L536">
        <v>0</v>
      </c>
      <c r="M536">
        <v>0</v>
      </c>
      <c r="N536" t="s">
        <v>4731</v>
      </c>
      <c r="O536" t="s">
        <v>4726</v>
      </c>
      <c r="P536" t="s">
        <v>5818</v>
      </c>
      <c r="Q536" t="s">
        <v>4715</v>
      </c>
      <c r="V536" t="s">
        <v>4716</v>
      </c>
    </row>
    <row r="537" spans="1:22">
      <c r="A537" t="s">
        <v>4708</v>
      </c>
      <c r="B537" t="s">
        <v>4708</v>
      </c>
      <c r="C537" t="s">
        <v>5819</v>
      </c>
      <c r="D537"/>
      <c r="E537" s="255" t="s">
        <v>5556</v>
      </c>
      <c r="F537" s="255">
        <v>44520.482458564817</v>
      </c>
      <c r="G537" s="255"/>
      <c r="H537" s="255"/>
      <c r="I537" s="256">
        <v>1.25</v>
      </c>
      <c r="J537" s="257">
        <v>56992</v>
      </c>
      <c r="K537" t="s">
        <v>4752</v>
      </c>
      <c r="L537">
        <v>0</v>
      </c>
      <c r="M537">
        <v>0</v>
      </c>
      <c r="N537" t="s">
        <v>4722</v>
      </c>
      <c r="O537" t="s">
        <v>4726</v>
      </c>
      <c r="P537" t="s">
        <v>5188</v>
      </c>
      <c r="Q537" t="s">
        <v>4728</v>
      </c>
      <c r="V537" t="s">
        <v>4716</v>
      </c>
    </row>
    <row r="538" spans="1:22">
      <c r="A538" t="s">
        <v>4708</v>
      </c>
      <c r="B538" t="s">
        <v>4708</v>
      </c>
      <c r="C538" t="s">
        <v>5820</v>
      </c>
      <c r="D538"/>
      <c r="E538" s="255" t="s">
        <v>5586</v>
      </c>
      <c r="F538" s="255">
        <v>44513.426197881941</v>
      </c>
      <c r="G538" s="255"/>
      <c r="H538" s="255"/>
      <c r="I538" s="256">
        <v>1.25</v>
      </c>
      <c r="J538" s="257">
        <v>19992</v>
      </c>
      <c r="K538" t="s">
        <v>4711</v>
      </c>
      <c r="L538">
        <v>0</v>
      </c>
      <c r="M538">
        <v>0</v>
      </c>
      <c r="N538" t="s">
        <v>4722</v>
      </c>
      <c r="O538" t="s">
        <v>4713</v>
      </c>
      <c r="P538" t="s">
        <v>5821</v>
      </c>
      <c r="Q538" t="s">
        <v>4715</v>
      </c>
      <c r="V538" t="s">
        <v>4716</v>
      </c>
    </row>
    <row r="539" spans="1:22">
      <c r="A539" t="s">
        <v>4708</v>
      </c>
      <c r="B539" t="s">
        <v>4708</v>
      </c>
      <c r="C539" t="s">
        <v>5822</v>
      </c>
      <c r="D539"/>
      <c r="E539" s="255" t="s">
        <v>4834</v>
      </c>
      <c r="F539" s="255">
        <v>44529.510381631946</v>
      </c>
      <c r="G539" s="255"/>
      <c r="H539" s="255"/>
      <c r="I539" s="256">
        <v>1.25</v>
      </c>
      <c r="J539" s="257">
        <v>70797</v>
      </c>
      <c r="K539" t="s">
        <v>4711</v>
      </c>
      <c r="L539">
        <v>0</v>
      </c>
      <c r="M539">
        <v>0</v>
      </c>
      <c r="N539" t="s">
        <v>4731</v>
      </c>
      <c r="O539" t="s">
        <v>4713</v>
      </c>
      <c r="P539" t="s">
        <v>5823</v>
      </c>
      <c r="Q539" t="s">
        <v>4715</v>
      </c>
      <c r="V539" t="s">
        <v>4716</v>
      </c>
    </row>
    <row r="540" spans="1:22">
      <c r="A540" t="s">
        <v>4708</v>
      </c>
      <c r="B540" t="s">
        <v>4708</v>
      </c>
      <c r="C540" t="s">
        <v>5824</v>
      </c>
      <c r="D540"/>
      <c r="E540" s="255" t="s">
        <v>5096</v>
      </c>
      <c r="F540" s="255">
        <v>44530.782786030089</v>
      </c>
      <c r="G540" s="255"/>
      <c r="H540" s="255"/>
      <c r="I540" s="256">
        <v>1.25</v>
      </c>
      <c r="J540" s="257">
        <v>19501</v>
      </c>
      <c r="K540" t="s">
        <v>4752</v>
      </c>
      <c r="L540">
        <v>0</v>
      </c>
      <c r="M540">
        <v>0</v>
      </c>
      <c r="N540" t="s">
        <v>4731</v>
      </c>
      <c r="O540" t="s">
        <v>4713</v>
      </c>
      <c r="P540" t="s">
        <v>5825</v>
      </c>
      <c r="Q540" t="s">
        <v>4715</v>
      </c>
      <c r="V540" t="s">
        <v>4716</v>
      </c>
    </row>
    <row r="541" spans="1:22">
      <c r="A541" t="s">
        <v>4708</v>
      </c>
      <c r="B541" t="s">
        <v>4708</v>
      </c>
      <c r="C541" t="s">
        <v>5826</v>
      </c>
      <c r="D541"/>
      <c r="E541" s="255" t="s">
        <v>5217</v>
      </c>
      <c r="F541" s="255">
        <v>44530.601130358795</v>
      </c>
      <c r="G541" s="255"/>
      <c r="H541" s="255"/>
      <c r="I541" s="256">
        <v>1.25</v>
      </c>
      <c r="J541" s="257">
        <v>70636</v>
      </c>
      <c r="K541" t="s">
        <v>4752</v>
      </c>
      <c r="L541">
        <v>0</v>
      </c>
      <c r="M541">
        <v>0</v>
      </c>
      <c r="N541" t="s">
        <v>4722</v>
      </c>
      <c r="O541" t="s">
        <v>4713</v>
      </c>
      <c r="P541" t="s">
        <v>5827</v>
      </c>
      <c r="Q541" t="s">
        <v>4715</v>
      </c>
      <c r="V541" t="s">
        <v>4716</v>
      </c>
    </row>
    <row r="542" spans="1:22">
      <c r="A542" t="s">
        <v>4708</v>
      </c>
      <c r="B542" t="s">
        <v>4708</v>
      </c>
      <c r="C542" t="s">
        <v>916</v>
      </c>
      <c r="D542"/>
      <c r="E542" s="255" t="s">
        <v>5243</v>
      </c>
      <c r="F542" s="255">
        <v>44516.351602002316</v>
      </c>
      <c r="G542" s="255"/>
      <c r="H542" s="255"/>
      <c r="I542" s="256">
        <v>1.25</v>
      </c>
      <c r="J542" s="257">
        <v>23277</v>
      </c>
      <c r="K542" t="s">
        <v>4711</v>
      </c>
      <c r="L542">
        <v>0</v>
      </c>
      <c r="M542">
        <v>0</v>
      </c>
      <c r="N542" t="s">
        <v>4769</v>
      </c>
      <c r="O542" t="s">
        <v>4713</v>
      </c>
      <c r="P542" t="s">
        <v>5828</v>
      </c>
      <c r="Q542" t="s">
        <v>4728</v>
      </c>
      <c r="V542" t="s">
        <v>4716</v>
      </c>
    </row>
    <row r="543" spans="1:22">
      <c r="A543" t="s">
        <v>4708</v>
      </c>
      <c r="B543" t="s">
        <v>4708</v>
      </c>
      <c r="C543" t="s">
        <v>5829</v>
      </c>
      <c r="D543"/>
      <c r="E543" s="255" t="s">
        <v>5457</v>
      </c>
      <c r="F543" s="255">
        <v>44516.33008255787</v>
      </c>
      <c r="G543" s="255"/>
      <c r="H543" s="255"/>
      <c r="I543" s="256">
        <v>1.25</v>
      </c>
      <c r="J543" s="257">
        <v>25605</v>
      </c>
      <c r="K543" t="s">
        <v>4711</v>
      </c>
      <c r="L543">
        <v>0</v>
      </c>
      <c r="M543">
        <v>0</v>
      </c>
      <c r="N543" t="s">
        <v>4731</v>
      </c>
      <c r="O543" t="s">
        <v>5197</v>
      </c>
      <c r="P543" t="s">
        <v>5830</v>
      </c>
      <c r="Q543" t="s">
        <v>4715</v>
      </c>
      <c r="V543" t="s">
        <v>4716</v>
      </c>
    </row>
    <row r="544" spans="1:22">
      <c r="A544" t="s">
        <v>4708</v>
      </c>
      <c r="B544" t="s">
        <v>4708</v>
      </c>
      <c r="C544" t="s">
        <v>5831</v>
      </c>
      <c r="D544"/>
      <c r="E544" s="255" t="s">
        <v>4783</v>
      </c>
      <c r="F544" s="255">
        <v>44522.66581770833</v>
      </c>
      <c r="G544" s="255"/>
      <c r="H544" s="255"/>
      <c r="I544" s="256">
        <v>1.25</v>
      </c>
      <c r="J544" s="257">
        <v>50025</v>
      </c>
      <c r="K544" t="s">
        <v>4711</v>
      </c>
      <c r="L544">
        <v>0</v>
      </c>
      <c r="M544">
        <v>0</v>
      </c>
      <c r="N544" t="s">
        <v>4722</v>
      </c>
      <c r="O544" t="s">
        <v>4713</v>
      </c>
      <c r="P544" t="s">
        <v>5832</v>
      </c>
      <c r="Q544" t="s">
        <v>4715</v>
      </c>
      <c r="V544" t="s">
        <v>4716</v>
      </c>
    </row>
    <row r="545" spans="1:22">
      <c r="A545" t="s">
        <v>4708</v>
      </c>
      <c r="B545" t="s">
        <v>4708</v>
      </c>
      <c r="C545" t="s">
        <v>3058</v>
      </c>
      <c r="D545"/>
      <c r="E545" s="255" t="s">
        <v>4983</v>
      </c>
      <c r="F545" s="255">
        <v>44525.795148761572</v>
      </c>
      <c r="G545" s="255"/>
      <c r="H545" s="255"/>
      <c r="I545" s="256">
        <v>1.25</v>
      </c>
      <c r="J545" s="257">
        <v>30511</v>
      </c>
      <c r="K545" t="s">
        <v>4752</v>
      </c>
      <c r="L545">
        <v>0</v>
      </c>
      <c r="M545">
        <v>0</v>
      </c>
      <c r="N545" t="s">
        <v>4722</v>
      </c>
      <c r="O545" t="s">
        <v>4713</v>
      </c>
      <c r="P545" t="s">
        <v>5833</v>
      </c>
      <c r="Q545" t="s">
        <v>4715</v>
      </c>
      <c r="V545" t="s">
        <v>4716</v>
      </c>
    </row>
    <row r="546" spans="1:22">
      <c r="A546" t="s">
        <v>4708</v>
      </c>
      <c r="B546" t="s">
        <v>4708</v>
      </c>
      <c r="C546" t="s">
        <v>5834</v>
      </c>
      <c r="D546"/>
      <c r="E546" s="255" t="s">
        <v>5323</v>
      </c>
      <c r="F546" s="255">
        <v>44519.280425196761</v>
      </c>
      <c r="G546" s="255"/>
      <c r="H546" s="255"/>
      <c r="I546" s="256">
        <v>1.25</v>
      </c>
      <c r="J546" s="257">
        <v>9045</v>
      </c>
      <c r="K546" t="s">
        <v>4711</v>
      </c>
      <c r="L546">
        <v>0</v>
      </c>
      <c r="M546">
        <v>0</v>
      </c>
      <c r="N546" t="s">
        <v>4722</v>
      </c>
      <c r="O546" t="s">
        <v>4726</v>
      </c>
      <c r="P546" t="s">
        <v>5835</v>
      </c>
      <c r="Q546" t="s">
        <v>4715</v>
      </c>
      <c r="V546" t="s">
        <v>4716</v>
      </c>
    </row>
    <row r="547" spans="1:22">
      <c r="A547" t="s">
        <v>4708</v>
      </c>
      <c r="B547" t="s">
        <v>4708</v>
      </c>
      <c r="C547" t="s">
        <v>5836</v>
      </c>
      <c r="D547"/>
      <c r="E547" s="255" t="s">
        <v>4965</v>
      </c>
      <c r="F547" s="255">
        <v>44513.429570601853</v>
      </c>
      <c r="G547" s="255"/>
      <c r="H547" s="255"/>
      <c r="I547" s="256">
        <v>1.25</v>
      </c>
      <c r="J547" s="257">
        <v>33625</v>
      </c>
      <c r="K547" t="s">
        <v>4711</v>
      </c>
      <c r="L547">
        <v>0</v>
      </c>
      <c r="M547">
        <v>0</v>
      </c>
      <c r="N547" t="s">
        <v>4718</v>
      </c>
      <c r="O547" t="s">
        <v>4713</v>
      </c>
      <c r="P547" t="s">
        <v>5837</v>
      </c>
      <c r="Q547" t="s">
        <v>4715</v>
      </c>
      <c r="V547" t="s">
        <v>4716</v>
      </c>
    </row>
    <row r="548" spans="1:22">
      <c r="A548" t="s">
        <v>4708</v>
      </c>
      <c r="B548" t="s">
        <v>4708</v>
      </c>
      <c r="C548" t="s">
        <v>5838</v>
      </c>
      <c r="D548"/>
      <c r="E548" s="255" t="s">
        <v>4780</v>
      </c>
      <c r="F548" s="255">
        <v>44530.404013391206</v>
      </c>
      <c r="G548" s="255"/>
      <c r="H548" s="255"/>
      <c r="I548" s="256">
        <v>1.25</v>
      </c>
      <c r="J548" s="257">
        <v>16547</v>
      </c>
      <c r="K548" t="s">
        <v>4752</v>
      </c>
      <c r="L548">
        <v>0</v>
      </c>
      <c r="M548">
        <v>0</v>
      </c>
      <c r="N548" t="s">
        <v>4731</v>
      </c>
      <c r="O548" t="s">
        <v>4713</v>
      </c>
      <c r="P548" t="s">
        <v>5839</v>
      </c>
      <c r="Q548" t="s">
        <v>4715</v>
      </c>
      <c r="V548" t="s">
        <v>4716</v>
      </c>
    </row>
    <row r="549" spans="1:22">
      <c r="A549" t="s">
        <v>4708</v>
      </c>
      <c r="B549" t="s">
        <v>4708</v>
      </c>
      <c r="C549" t="s">
        <v>5840</v>
      </c>
      <c r="D549"/>
      <c r="E549" s="255" t="s">
        <v>5699</v>
      </c>
      <c r="F549" s="255">
        <v>44522.686159108795</v>
      </c>
      <c r="G549" s="255"/>
      <c r="H549" s="255"/>
      <c r="I549" s="256">
        <v>1.25</v>
      </c>
      <c r="J549" s="257">
        <v>21081</v>
      </c>
      <c r="K549" t="s">
        <v>4752</v>
      </c>
      <c r="L549">
        <v>0</v>
      </c>
      <c r="M549">
        <v>0</v>
      </c>
      <c r="N549" t="s">
        <v>4718</v>
      </c>
      <c r="O549" t="s">
        <v>4753</v>
      </c>
      <c r="P549" t="s">
        <v>4753</v>
      </c>
      <c r="Q549" t="s">
        <v>4728</v>
      </c>
      <c r="V549" t="s">
        <v>4716</v>
      </c>
    </row>
    <row r="550" spans="1:22">
      <c r="A550" t="s">
        <v>4708</v>
      </c>
      <c r="B550" t="s">
        <v>4708</v>
      </c>
      <c r="C550" t="s">
        <v>5841</v>
      </c>
      <c r="D550"/>
      <c r="E550" s="255" t="s">
        <v>4778</v>
      </c>
      <c r="F550" s="255">
        <v>44517.369751006947</v>
      </c>
      <c r="G550" s="255"/>
      <c r="H550" s="255"/>
      <c r="I550" s="256">
        <v>1.25</v>
      </c>
      <c r="J550" s="257">
        <v>14082</v>
      </c>
      <c r="K550" t="s">
        <v>4752</v>
      </c>
      <c r="L550">
        <v>0</v>
      </c>
      <c r="M550">
        <v>0</v>
      </c>
      <c r="N550" t="s">
        <v>4718</v>
      </c>
      <c r="O550" t="s">
        <v>4753</v>
      </c>
      <c r="P550" t="s">
        <v>4753</v>
      </c>
      <c r="Q550" t="s">
        <v>4715</v>
      </c>
      <c r="V550" t="s">
        <v>4716</v>
      </c>
    </row>
    <row r="551" spans="1:22">
      <c r="A551" t="s">
        <v>4708</v>
      </c>
      <c r="B551" t="s">
        <v>4708</v>
      </c>
      <c r="C551" t="s">
        <v>5842</v>
      </c>
      <c r="D551"/>
      <c r="E551" s="255" t="s">
        <v>5240</v>
      </c>
      <c r="F551" s="255">
        <v>44517.68021327546</v>
      </c>
      <c r="G551" s="255"/>
      <c r="H551" s="255"/>
      <c r="I551" s="256">
        <v>1.25</v>
      </c>
      <c r="J551" s="257">
        <v>40867</v>
      </c>
      <c r="K551" t="s">
        <v>4752</v>
      </c>
      <c r="L551">
        <v>0</v>
      </c>
      <c r="M551">
        <v>0</v>
      </c>
      <c r="N551" t="s">
        <v>4769</v>
      </c>
      <c r="O551" t="s">
        <v>4753</v>
      </c>
      <c r="P551" t="s">
        <v>4753</v>
      </c>
      <c r="Q551" t="s">
        <v>4715</v>
      </c>
      <c r="V551" t="s">
        <v>4716</v>
      </c>
    </row>
    <row r="552" spans="1:22">
      <c r="A552" t="s">
        <v>4708</v>
      </c>
      <c r="B552" t="s">
        <v>4708</v>
      </c>
      <c r="C552" t="s">
        <v>5843</v>
      </c>
      <c r="D552"/>
      <c r="E552" s="255" t="s">
        <v>5780</v>
      </c>
      <c r="F552" s="255">
        <v>44517.266416932871</v>
      </c>
      <c r="G552" s="255"/>
      <c r="H552" s="255"/>
      <c r="I552" s="256">
        <v>1.25</v>
      </c>
      <c r="J552" s="257">
        <v>9944</v>
      </c>
      <c r="K552" t="s">
        <v>4711</v>
      </c>
      <c r="L552">
        <v>0</v>
      </c>
      <c r="M552">
        <v>0</v>
      </c>
      <c r="N552" t="s">
        <v>4712</v>
      </c>
      <c r="O552" t="s">
        <v>5324</v>
      </c>
      <c r="P552" t="s">
        <v>5545</v>
      </c>
      <c r="Q552" t="s">
        <v>4715</v>
      </c>
      <c r="V552" t="s">
        <v>4716</v>
      </c>
    </row>
    <row r="553" spans="1:22">
      <c r="A553" t="s">
        <v>4708</v>
      </c>
      <c r="B553" t="s">
        <v>4708</v>
      </c>
      <c r="C553" t="s">
        <v>5844</v>
      </c>
      <c r="D553"/>
      <c r="E553" s="255" t="s">
        <v>4783</v>
      </c>
      <c r="F553" s="255">
        <v>44501.519051967596</v>
      </c>
      <c r="G553" s="255"/>
      <c r="H553" s="255"/>
      <c r="I553" s="256">
        <v>1.25</v>
      </c>
      <c r="J553" s="257">
        <v>102180</v>
      </c>
      <c r="K553" t="s">
        <v>4752</v>
      </c>
      <c r="L553">
        <v>0</v>
      </c>
      <c r="M553">
        <v>0</v>
      </c>
      <c r="N553" t="s">
        <v>4722</v>
      </c>
      <c r="O553" t="s">
        <v>4713</v>
      </c>
      <c r="P553" t="s">
        <v>5845</v>
      </c>
      <c r="Q553" t="s">
        <v>4715</v>
      </c>
      <c r="V553" t="s">
        <v>4716</v>
      </c>
    </row>
    <row r="554" spans="1:22">
      <c r="A554" t="s">
        <v>4708</v>
      </c>
      <c r="B554" t="s">
        <v>4708</v>
      </c>
      <c r="C554" t="s">
        <v>1972</v>
      </c>
      <c r="D554"/>
      <c r="E554" s="255" t="s">
        <v>5160</v>
      </c>
      <c r="F554" s="255">
        <v>44530.749026354169</v>
      </c>
      <c r="G554" s="255"/>
      <c r="H554" s="255"/>
      <c r="I554" s="256">
        <v>1.25</v>
      </c>
      <c r="J554" s="257">
        <v>21073</v>
      </c>
      <c r="K554" t="s">
        <v>4752</v>
      </c>
      <c r="L554">
        <v>0</v>
      </c>
      <c r="M554">
        <v>0</v>
      </c>
      <c r="N554" t="s">
        <v>4722</v>
      </c>
      <c r="O554" t="s">
        <v>4713</v>
      </c>
      <c r="P554" t="s">
        <v>5846</v>
      </c>
      <c r="Q554" t="s">
        <v>4728</v>
      </c>
      <c r="V554" t="s">
        <v>4716</v>
      </c>
    </row>
    <row r="555" spans="1:22">
      <c r="A555" t="s">
        <v>4708</v>
      </c>
      <c r="B555" t="s">
        <v>4708</v>
      </c>
      <c r="C555" t="s">
        <v>5847</v>
      </c>
      <c r="D555"/>
      <c r="E555" s="255" t="s">
        <v>5848</v>
      </c>
      <c r="F555" s="255">
        <v>44524.657565011577</v>
      </c>
      <c r="G555" s="255"/>
      <c r="H555" s="255"/>
      <c r="I555" s="256">
        <v>1.25</v>
      </c>
      <c r="J555" s="257">
        <v>14791</v>
      </c>
      <c r="K555" t="s">
        <v>4752</v>
      </c>
      <c r="L555">
        <v>0</v>
      </c>
      <c r="M555">
        <v>0</v>
      </c>
      <c r="N555" t="s">
        <v>4718</v>
      </c>
      <c r="O555" t="s">
        <v>4726</v>
      </c>
      <c r="P555" t="s">
        <v>5849</v>
      </c>
      <c r="Q555" t="s">
        <v>4728</v>
      </c>
      <c r="V555" t="s">
        <v>4716</v>
      </c>
    </row>
    <row r="556" spans="1:22">
      <c r="A556" t="s">
        <v>4708</v>
      </c>
      <c r="B556" t="s">
        <v>4708</v>
      </c>
      <c r="C556" t="s">
        <v>5850</v>
      </c>
      <c r="D556"/>
      <c r="E556" s="255" t="s">
        <v>4912</v>
      </c>
      <c r="F556" s="255">
        <v>44522.665334456018</v>
      </c>
      <c r="G556" s="255"/>
      <c r="H556" s="255"/>
      <c r="I556" s="256">
        <v>1.25</v>
      </c>
      <c r="J556" s="257">
        <v>31497</v>
      </c>
      <c r="K556" t="s">
        <v>4711</v>
      </c>
      <c r="L556">
        <v>0</v>
      </c>
      <c r="M556">
        <v>0</v>
      </c>
      <c r="N556" t="s">
        <v>4718</v>
      </c>
      <c r="O556" t="s">
        <v>4713</v>
      </c>
      <c r="P556" t="s">
        <v>5851</v>
      </c>
      <c r="Q556" t="s">
        <v>4715</v>
      </c>
      <c r="V556" t="s">
        <v>4716</v>
      </c>
    </row>
    <row r="557" spans="1:22">
      <c r="A557" t="s">
        <v>4708</v>
      </c>
      <c r="B557" t="s">
        <v>4708</v>
      </c>
      <c r="C557" t="s">
        <v>5852</v>
      </c>
      <c r="D557"/>
      <c r="E557" s="255" t="s">
        <v>5042</v>
      </c>
      <c r="F557" s="255">
        <v>44522.549186342592</v>
      </c>
      <c r="G557" s="255"/>
      <c r="H557" s="255"/>
      <c r="I557" s="256">
        <v>1.25</v>
      </c>
      <c r="J557" s="257">
        <v>3642</v>
      </c>
      <c r="K557" t="s">
        <v>4711</v>
      </c>
      <c r="L557">
        <v>0</v>
      </c>
      <c r="M557">
        <v>0</v>
      </c>
      <c r="N557" t="s">
        <v>4712</v>
      </c>
      <c r="O557" t="s">
        <v>4713</v>
      </c>
      <c r="P557" t="s">
        <v>5853</v>
      </c>
      <c r="Q557" t="s">
        <v>4728</v>
      </c>
      <c r="V557" t="s">
        <v>4716</v>
      </c>
    </row>
    <row r="558" spans="1:22">
      <c r="A558" t="s">
        <v>4708</v>
      </c>
      <c r="B558" t="s">
        <v>4708</v>
      </c>
      <c r="C558" t="s">
        <v>5854</v>
      </c>
      <c r="D558"/>
      <c r="E558" s="255" t="s">
        <v>4983</v>
      </c>
      <c r="F558" s="255">
        <v>44505.694235497685</v>
      </c>
      <c r="G558" s="255"/>
      <c r="H558" s="255"/>
      <c r="I558" s="256">
        <v>1.25</v>
      </c>
      <c r="J558" s="257">
        <v>17621</v>
      </c>
      <c r="K558" t="s">
        <v>4711</v>
      </c>
      <c r="L558">
        <v>0</v>
      </c>
      <c r="M558">
        <v>0</v>
      </c>
      <c r="N558" t="s">
        <v>4718</v>
      </c>
      <c r="O558" t="s">
        <v>4713</v>
      </c>
      <c r="P558" t="s">
        <v>5855</v>
      </c>
      <c r="Q558" t="s">
        <v>4715</v>
      </c>
      <c r="V558" t="s">
        <v>4716</v>
      </c>
    </row>
    <row r="559" spans="1:22">
      <c r="A559" t="s">
        <v>4708</v>
      </c>
      <c r="B559" t="s">
        <v>4708</v>
      </c>
      <c r="C559" t="s">
        <v>5856</v>
      </c>
      <c r="D559"/>
      <c r="E559" s="255" t="s">
        <v>5857</v>
      </c>
      <c r="F559" s="255">
        <v>44517.404587847224</v>
      </c>
      <c r="G559" s="255"/>
      <c r="H559" s="255"/>
      <c r="I559" s="256">
        <v>1.25</v>
      </c>
      <c r="J559" s="257">
        <v>1785</v>
      </c>
      <c r="K559" t="s">
        <v>4711</v>
      </c>
      <c r="L559">
        <v>0</v>
      </c>
      <c r="M559">
        <v>0</v>
      </c>
      <c r="N559" t="s">
        <v>4722</v>
      </c>
      <c r="O559" t="s">
        <v>4726</v>
      </c>
      <c r="P559" t="s">
        <v>5858</v>
      </c>
      <c r="Q559" t="s">
        <v>4715</v>
      </c>
      <c r="V559" t="s">
        <v>4716</v>
      </c>
    </row>
    <row r="560" spans="1:22">
      <c r="A560" t="s">
        <v>4708</v>
      </c>
      <c r="B560" t="s">
        <v>4708</v>
      </c>
      <c r="C560" t="s">
        <v>1902</v>
      </c>
      <c r="D560"/>
      <c r="E560" s="255" t="s">
        <v>5238</v>
      </c>
      <c r="F560" s="255">
        <v>44496.448435150465</v>
      </c>
      <c r="G560" s="255"/>
      <c r="H560" s="255"/>
      <c r="I560" s="256">
        <v>1.3333333333333333</v>
      </c>
      <c r="J560" s="257">
        <v>50875</v>
      </c>
      <c r="K560" t="s">
        <v>4711</v>
      </c>
      <c r="L560">
        <v>0</v>
      </c>
      <c r="M560">
        <v>0</v>
      </c>
      <c r="N560" t="s">
        <v>4722</v>
      </c>
      <c r="O560" t="s">
        <v>4713</v>
      </c>
      <c r="P560" t="s">
        <v>5859</v>
      </c>
      <c r="Q560" t="s">
        <v>4715</v>
      </c>
      <c r="V560" t="s">
        <v>4716</v>
      </c>
    </row>
    <row r="561" spans="1:22">
      <c r="A561" t="s">
        <v>4708</v>
      </c>
      <c r="B561" t="s">
        <v>4708</v>
      </c>
      <c r="C561" t="s">
        <v>5860</v>
      </c>
      <c r="D561"/>
      <c r="E561" s="255" t="s">
        <v>5006</v>
      </c>
      <c r="F561" s="255">
        <v>44499.284138541669</v>
      </c>
      <c r="G561" s="255"/>
      <c r="H561" s="255"/>
      <c r="I561" s="256">
        <v>1.3333333333333333</v>
      </c>
      <c r="J561" s="257">
        <v>21276</v>
      </c>
      <c r="K561" t="s">
        <v>4711</v>
      </c>
      <c r="L561">
        <v>0</v>
      </c>
      <c r="M561">
        <v>0</v>
      </c>
      <c r="N561" t="s">
        <v>4718</v>
      </c>
      <c r="O561" t="s">
        <v>4713</v>
      </c>
      <c r="P561" t="s">
        <v>5861</v>
      </c>
      <c r="Q561" t="s">
        <v>4715</v>
      </c>
      <c r="V561" t="s">
        <v>4716</v>
      </c>
    </row>
    <row r="562" spans="1:22">
      <c r="A562" t="s">
        <v>4708</v>
      </c>
      <c r="B562" t="s">
        <v>4708</v>
      </c>
      <c r="C562" t="s">
        <v>5862</v>
      </c>
      <c r="D562"/>
      <c r="E562" s="255" t="s">
        <v>5863</v>
      </c>
      <c r="F562" s="255">
        <v>44475.57769834491</v>
      </c>
      <c r="G562" s="255"/>
      <c r="H562" s="255"/>
      <c r="I562" s="256">
        <v>1.3333333333333333</v>
      </c>
      <c r="J562" s="257">
        <v>46076</v>
      </c>
      <c r="K562" t="s">
        <v>4752</v>
      </c>
      <c r="L562">
        <v>0</v>
      </c>
      <c r="M562">
        <v>0</v>
      </c>
      <c r="N562" t="s">
        <v>4718</v>
      </c>
      <c r="O562" t="s">
        <v>4726</v>
      </c>
      <c r="P562" t="s">
        <v>5864</v>
      </c>
      <c r="Q562" t="s">
        <v>4715</v>
      </c>
      <c r="V562" t="s">
        <v>4716</v>
      </c>
    </row>
    <row r="563" spans="1:22">
      <c r="A563" t="s">
        <v>4708</v>
      </c>
      <c r="B563" t="s">
        <v>4708</v>
      </c>
      <c r="C563" t="s">
        <v>5865</v>
      </c>
      <c r="D563"/>
      <c r="E563" s="255" t="s">
        <v>5576</v>
      </c>
      <c r="F563" s="255">
        <v>44476.440719212966</v>
      </c>
      <c r="G563" s="255"/>
      <c r="H563" s="255"/>
      <c r="I563" s="256">
        <v>1.3333333333333333</v>
      </c>
      <c r="J563" s="257">
        <v>30112</v>
      </c>
      <c r="K563" t="s">
        <v>4711</v>
      </c>
      <c r="L563">
        <v>0</v>
      </c>
      <c r="M563">
        <v>0</v>
      </c>
      <c r="N563" t="s">
        <v>4718</v>
      </c>
      <c r="O563" t="s">
        <v>5324</v>
      </c>
      <c r="P563" t="s">
        <v>5866</v>
      </c>
      <c r="Q563" t="s">
        <v>4715</v>
      </c>
      <c r="V563" t="s">
        <v>4716</v>
      </c>
    </row>
    <row r="564" spans="1:22">
      <c r="A564" t="s">
        <v>4708</v>
      </c>
      <c r="B564" t="s">
        <v>4708</v>
      </c>
      <c r="C564" t="s">
        <v>5867</v>
      </c>
      <c r="D564"/>
      <c r="E564" s="255" t="s">
        <v>4837</v>
      </c>
      <c r="F564" s="255">
        <v>44499.285323842596</v>
      </c>
      <c r="G564" s="255"/>
      <c r="H564" s="255"/>
      <c r="I564" s="256">
        <v>1.3333333333333333</v>
      </c>
      <c r="J564" s="257">
        <v>40278</v>
      </c>
      <c r="K564" t="s">
        <v>4711</v>
      </c>
      <c r="L564">
        <v>0</v>
      </c>
      <c r="M564">
        <v>0</v>
      </c>
      <c r="N564" t="s">
        <v>4718</v>
      </c>
      <c r="O564" t="s">
        <v>4713</v>
      </c>
      <c r="P564" t="s">
        <v>5868</v>
      </c>
      <c r="Q564" t="s">
        <v>4728</v>
      </c>
      <c r="V564" t="s">
        <v>4716</v>
      </c>
    </row>
    <row r="565" spans="1:22">
      <c r="A565" t="s">
        <v>4708</v>
      </c>
      <c r="B565" t="s">
        <v>4708</v>
      </c>
      <c r="C565" t="s">
        <v>5869</v>
      </c>
      <c r="D565"/>
      <c r="E565" s="255" t="s">
        <v>5178</v>
      </c>
      <c r="F565" s="255">
        <v>44498.613708530094</v>
      </c>
      <c r="G565" s="255"/>
      <c r="H565" s="255"/>
      <c r="I565" s="256">
        <v>1.3333333333333333</v>
      </c>
      <c r="J565" s="257">
        <v>11177</v>
      </c>
      <c r="K565" t="s">
        <v>4711</v>
      </c>
      <c r="L565">
        <v>0</v>
      </c>
      <c r="M565">
        <v>0</v>
      </c>
      <c r="N565" t="s">
        <v>4718</v>
      </c>
      <c r="O565" t="s">
        <v>4713</v>
      </c>
      <c r="P565" t="s">
        <v>5870</v>
      </c>
      <c r="Q565" t="s">
        <v>4715</v>
      </c>
      <c r="V565" t="s">
        <v>4716</v>
      </c>
    </row>
    <row r="566" spans="1:22">
      <c r="A566" t="s">
        <v>4708</v>
      </c>
      <c r="B566" t="s">
        <v>4708</v>
      </c>
      <c r="C566" t="s">
        <v>5871</v>
      </c>
      <c r="D566"/>
      <c r="E566" s="255" t="s">
        <v>5872</v>
      </c>
      <c r="F566" s="255">
        <v>44480.672600266204</v>
      </c>
      <c r="G566" s="255"/>
      <c r="H566" s="255"/>
      <c r="I566" s="256">
        <v>1.3333333333333333</v>
      </c>
      <c r="J566" s="257">
        <v>8490</v>
      </c>
      <c r="K566" t="s">
        <v>4711</v>
      </c>
      <c r="L566">
        <v>0</v>
      </c>
      <c r="M566">
        <v>0</v>
      </c>
      <c r="N566" t="s">
        <v>4712</v>
      </c>
      <c r="O566" t="s">
        <v>4713</v>
      </c>
      <c r="P566" t="s">
        <v>5873</v>
      </c>
      <c r="Q566" t="s">
        <v>4715</v>
      </c>
      <c r="V566" t="s">
        <v>4716</v>
      </c>
    </row>
    <row r="567" spans="1:22">
      <c r="A567" t="s">
        <v>4708</v>
      </c>
      <c r="B567" t="s">
        <v>4708</v>
      </c>
      <c r="C567" t="s">
        <v>1882</v>
      </c>
      <c r="D567"/>
      <c r="E567" s="255" t="s">
        <v>5408</v>
      </c>
      <c r="F567" s="255">
        <v>44480.666497604165</v>
      </c>
      <c r="G567" s="255"/>
      <c r="H567" s="255"/>
      <c r="I567" s="256">
        <v>1.3333333333333333</v>
      </c>
      <c r="J567" s="257">
        <v>19351</v>
      </c>
      <c r="K567" t="s">
        <v>4711</v>
      </c>
      <c r="L567">
        <v>0</v>
      </c>
      <c r="M567">
        <v>0</v>
      </c>
      <c r="N567" t="s">
        <v>4712</v>
      </c>
      <c r="O567" t="s">
        <v>4726</v>
      </c>
      <c r="P567" t="s">
        <v>5188</v>
      </c>
      <c r="Q567" t="s">
        <v>4715</v>
      </c>
      <c r="V567" t="s">
        <v>4716</v>
      </c>
    </row>
    <row r="568" spans="1:22">
      <c r="A568" t="s">
        <v>4708</v>
      </c>
      <c r="B568" t="s">
        <v>4708</v>
      </c>
      <c r="C568" t="s">
        <v>5874</v>
      </c>
      <c r="D568"/>
      <c r="E568" s="255" t="s">
        <v>4972</v>
      </c>
      <c r="F568" s="255">
        <v>44494.680493981483</v>
      </c>
      <c r="G568" s="255"/>
      <c r="H568" s="255"/>
      <c r="I568" s="256">
        <v>1.3333333333333333</v>
      </c>
      <c r="J568" s="257">
        <v>52313</v>
      </c>
      <c r="K568" t="s">
        <v>4752</v>
      </c>
      <c r="L568">
        <v>0</v>
      </c>
      <c r="M568">
        <v>0</v>
      </c>
      <c r="N568" t="s">
        <v>4712</v>
      </c>
      <c r="O568" t="s">
        <v>4713</v>
      </c>
      <c r="P568" t="s">
        <v>5875</v>
      </c>
      <c r="Q568" t="s">
        <v>4728</v>
      </c>
      <c r="V568" t="s">
        <v>4716</v>
      </c>
    </row>
    <row r="569" spans="1:22">
      <c r="A569" t="s">
        <v>4708</v>
      </c>
      <c r="B569" t="s">
        <v>4708</v>
      </c>
      <c r="C569" t="s">
        <v>2581</v>
      </c>
      <c r="D569"/>
      <c r="E569" s="255" t="s">
        <v>5283</v>
      </c>
      <c r="F569" s="255">
        <v>44476.491743368053</v>
      </c>
      <c r="G569" s="255"/>
      <c r="H569" s="255"/>
      <c r="I569" s="256">
        <v>1.3333333333333333</v>
      </c>
      <c r="J569" s="257">
        <v>8549</v>
      </c>
      <c r="K569" t="s">
        <v>4711</v>
      </c>
      <c r="L569">
        <v>0</v>
      </c>
      <c r="M569">
        <v>0</v>
      </c>
      <c r="N569" t="s">
        <v>4718</v>
      </c>
      <c r="O569" t="s">
        <v>4726</v>
      </c>
      <c r="P569" t="s">
        <v>5225</v>
      </c>
      <c r="Q569" t="s">
        <v>4715</v>
      </c>
      <c r="V569" t="s">
        <v>4716</v>
      </c>
    </row>
    <row r="570" spans="1:22">
      <c r="A570" t="s">
        <v>4708</v>
      </c>
      <c r="B570" t="s">
        <v>4708</v>
      </c>
      <c r="C570" t="s">
        <v>5876</v>
      </c>
      <c r="D570"/>
      <c r="E570" s="255" t="s">
        <v>5877</v>
      </c>
      <c r="F570" s="255">
        <v>44475.359018206022</v>
      </c>
      <c r="G570" s="255"/>
      <c r="H570" s="255"/>
      <c r="I570" s="256">
        <v>1.3333333333333333</v>
      </c>
      <c r="J570" s="257">
        <v>10662</v>
      </c>
      <c r="K570" t="s">
        <v>4711</v>
      </c>
      <c r="L570">
        <v>0</v>
      </c>
      <c r="M570">
        <v>0</v>
      </c>
      <c r="N570" t="s">
        <v>4722</v>
      </c>
      <c r="O570" t="s">
        <v>4726</v>
      </c>
      <c r="P570" t="s">
        <v>5188</v>
      </c>
      <c r="Q570" t="s">
        <v>4715</v>
      </c>
      <c r="V570" t="s">
        <v>4716</v>
      </c>
    </row>
    <row r="571" spans="1:22">
      <c r="A571" t="s">
        <v>4708</v>
      </c>
      <c r="B571" t="s">
        <v>4708</v>
      </c>
      <c r="C571" t="s">
        <v>3188</v>
      </c>
      <c r="D571"/>
      <c r="E571" s="255" t="s">
        <v>5070</v>
      </c>
      <c r="F571" s="255">
        <v>44476.496852280092</v>
      </c>
      <c r="G571" s="255"/>
      <c r="H571" s="255"/>
      <c r="I571" s="256">
        <v>1.3333333333333333</v>
      </c>
      <c r="J571" s="257">
        <v>39902</v>
      </c>
      <c r="K571" t="s">
        <v>4711</v>
      </c>
      <c r="L571">
        <v>0</v>
      </c>
      <c r="M571">
        <v>0</v>
      </c>
      <c r="N571" t="s">
        <v>4722</v>
      </c>
      <c r="O571" t="s">
        <v>4713</v>
      </c>
      <c r="P571" t="s">
        <v>5878</v>
      </c>
      <c r="Q571" t="s">
        <v>4715</v>
      </c>
      <c r="V571" t="s">
        <v>4716</v>
      </c>
    </row>
    <row r="572" spans="1:22">
      <c r="A572" t="s">
        <v>4708</v>
      </c>
      <c r="B572" t="s">
        <v>4708</v>
      </c>
      <c r="C572" t="s">
        <v>5879</v>
      </c>
      <c r="D572"/>
      <c r="E572" s="255" t="s">
        <v>5390</v>
      </c>
      <c r="F572" s="255">
        <v>44494.620185266205</v>
      </c>
      <c r="G572" s="255"/>
      <c r="H572" s="255"/>
      <c r="I572" s="256">
        <v>1.3333333333333333</v>
      </c>
      <c r="J572" s="257">
        <v>19820</v>
      </c>
      <c r="K572" t="s">
        <v>4711</v>
      </c>
      <c r="L572">
        <v>0</v>
      </c>
      <c r="M572">
        <v>0</v>
      </c>
      <c r="N572" t="s">
        <v>4718</v>
      </c>
      <c r="O572" t="s">
        <v>4713</v>
      </c>
      <c r="P572" t="s">
        <v>5880</v>
      </c>
      <c r="Q572" t="s">
        <v>4715</v>
      </c>
      <c r="V572" t="s">
        <v>4716</v>
      </c>
    </row>
    <row r="573" spans="1:22">
      <c r="A573" t="s">
        <v>4708</v>
      </c>
      <c r="B573" t="s">
        <v>4708</v>
      </c>
      <c r="C573" t="s">
        <v>5881</v>
      </c>
      <c r="D573"/>
      <c r="E573" s="255" t="s">
        <v>4791</v>
      </c>
      <c r="F573" s="255">
        <v>44489.694883530094</v>
      </c>
      <c r="G573" s="255"/>
      <c r="H573" s="255"/>
      <c r="I573" s="256">
        <v>1.3333333333333333</v>
      </c>
      <c r="J573" s="257">
        <v>44621</v>
      </c>
      <c r="K573" t="s">
        <v>4752</v>
      </c>
      <c r="L573">
        <v>0</v>
      </c>
      <c r="M573">
        <v>0</v>
      </c>
      <c r="N573" t="s">
        <v>4712</v>
      </c>
      <c r="O573" t="s">
        <v>4713</v>
      </c>
      <c r="P573" t="s">
        <v>5882</v>
      </c>
      <c r="Q573" t="s">
        <v>4715</v>
      </c>
      <c r="V573" t="s">
        <v>4716</v>
      </c>
    </row>
    <row r="574" spans="1:22">
      <c r="A574" t="s">
        <v>4708</v>
      </c>
      <c r="B574" t="s">
        <v>4708</v>
      </c>
      <c r="C574" t="s">
        <v>5883</v>
      </c>
      <c r="D574"/>
      <c r="E574" s="255" t="s">
        <v>4772</v>
      </c>
      <c r="F574" s="255">
        <v>44480.663875381942</v>
      </c>
      <c r="G574" s="255"/>
      <c r="H574" s="255"/>
      <c r="I574" s="256">
        <v>1.3333333333333333</v>
      </c>
      <c r="J574" s="257">
        <v>17694</v>
      </c>
      <c r="K574" t="s">
        <v>4711</v>
      </c>
      <c r="L574">
        <v>0</v>
      </c>
      <c r="M574">
        <v>0</v>
      </c>
      <c r="N574" t="s">
        <v>4731</v>
      </c>
      <c r="O574" t="s">
        <v>4713</v>
      </c>
      <c r="P574" t="s">
        <v>5884</v>
      </c>
      <c r="Q574" t="s">
        <v>4715</v>
      </c>
      <c r="V574" t="s">
        <v>4716</v>
      </c>
    </row>
    <row r="575" spans="1:22">
      <c r="A575" t="s">
        <v>4708</v>
      </c>
      <c r="B575" t="s">
        <v>4708</v>
      </c>
      <c r="C575" t="s">
        <v>5885</v>
      </c>
      <c r="D575"/>
      <c r="E575" s="255" t="s">
        <v>5084</v>
      </c>
      <c r="F575" s="255">
        <v>44491.687710798615</v>
      </c>
      <c r="G575" s="255"/>
      <c r="H575" s="255"/>
      <c r="I575" s="256">
        <v>1.3333333333333333</v>
      </c>
      <c r="J575" s="257">
        <v>23036</v>
      </c>
      <c r="K575" t="s">
        <v>4752</v>
      </c>
      <c r="L575">
        <v>0</v>
      </c>
      <c r="M575">
        <v>0</v>
      </c>
      <c r="N575" t="s">
        <v>4722</v>
      </c>
      <c r="O575" t="s">
        <v>4713</v>
      </c>
      <c r="P575" t="s">
        <v>5886</v>
      </c>
      <c r="Q575" t="s">
        <v>4728</v>
      </c>
      <c r="V575" t="s">
        <v>4716</v>
      </c>
    </row>
    <row r="576" spans="1:22">
      <c r="A576" t="s">
        <v>4708</v>
      </c>
      <c r="B576" t="s">
        <v>4708</v>
      </c>
      <c r="C576" t="s">
        <v>5887</v>
      </c>
      <c r="D576"/>
      <c r="E576" s="255" t="s">
        <v>4820</v>
      </c>
      <c r="F576" s="255">
        <v>44475.363220057872</v>
      </c>
      <c r="G576" s="255"/>
      <c r="H576" s="255"/>
      <c r="I576" s="256">
        <v>1.3333333333333333</v>
      </c>
      <c r="J576" s="257">
        <v>29334</v>
      </c>
      <c r="K576" t="s">
        <v>4711</v>
      </c>
      <c r="L576">
        <v>0</v>
      </c>
      <c r="M576">
        <v>0</v>
      </c>
      <c r="N576" t="s">
        <v>4722</v>
      </c>
      <c r="O576" t="s">
        <v>4713</v>
      </c>
      <c r="P576" t="s">
        <v>5888</v>
      </c>
      <c r="Q576" t="s">
        <v>4715</v>
      </c>
      <c r="V576" t="s">
        <v>4716</v>
      </c>
    </row>
    <row r="577" spans="1:22">
      <c r="A577" t="s">
        <v>4708</v>
      </c>
      <c r="B577" t="s">
        <v>4708</v>
      </c>
      <c r="C577" t="s">
        <v>2677</v>
      </c>
      <c r="D577"/>
      <c r="E577" s="255" t="s">
        <v>4993</v>
      </c>
      <c r="F577" s="255">
        <v>44473.410829895831</v>
      </c>
      <c r="G577" s="255"/>
      <c r="H577" s="255"/>
      <c r="I577" s="256">
        <v>1.3333333333333333</v>
      </c>
      <c r="J577" s="257">
        <v>10896</v>
      </c>
      <c r="K577" t="s">
        <v>4752</v>
      </c>
      <c r="L577">
        <v>0</v>
      </c>
      <c r="M577">
        <v>0</v>
      </c>
      <c r="N577" t="s">
        <v>4722</v>
      </c>
      <c r="O577" t="s">
        <v>4726</v>
      </c>
      <c r="P577" t="s">
        <v>5889</v>
      </c>
      <c r="Q577" t="s">
        <v>4715</v>
      </c>
      <c r="V577" t="s">
        <v>4716</v>
      </c>
    </row>
    <row r="578" spans="1:22">
      <c r="A578" t="s">
        <v>4708</v>
      </c>
      <c r="B578" t="s">
        <v>4708</v>
      </c>
      <c r="C578" t="s">
        <v>5890</v>
      </c>
      <c r="D578"/>
      <c r="E578" s="255" t="s">
        <v>4791</v>
      </c>
      <c r="F578" s="255">
        <v>44499.383606215277</v>
      </c>
      <c r="G578" s="255"/>
      <c r="H578" s="255"/>
      <c r="I578" s="256">
        <v>1.3333333333333333</v>
      </c>
      <c r="J578" s="257">
        <v>9679</v>
      </c>
      <c r="K578" t="s">
        <v>4711</v>
      </c>
      <c r="L578">
        <v>0</v>
      </c>
      <c r="M578">
        <v>0</v>
      </c>
      <c r="N578" t="s">
        <v>4718</v>
      </c>
      <c r="O578" t="s">
        <v>4713</v>
      </c>
      <c r="P578" t="s">
        <v>5891</v>
      </c>
      <c r="Q578" t="s">
        <v>4715</v>
      </c>
      <c r="V578" t="s">
        <v>4716</v>
      </c>
    </row>
    <row r="579" spans="1:22">
      <c r="A579" t="s">
        <v>4708</v>
      </c>
      <c r="B579" t="s">
        <v>4708</v>
      </c>
      <c r="C579" t="s">
        <v>2049</v>
      </c>
      <c r="D579"/>
      <c r="E579" s="255" t="s">
        <v>5070</v>
      </c>
      <c r="F579" s="255">
        <v>44476.441465127318</v>
      </c>
      <c r="G579" s="255"/>
      <c r="H579" s="255"/>
      <c r="I579" s="256">
        <v>1.3333333333333333</v>
      </c>
      <c r="J579" s="257">
        <v>51442</v>
      </c>
      <c r="K579" t="s">
        <v>4711</v>
      </c>
      <c r="L579">
        <v>0</v>
      </c>
      <c r="M579">
        <v>0</v>
      </c>
      <c r="N579" t="s">
        <v>4712</v>
      </c>
      <c r="O579" t="s">
        <v>4713</v>
      </c>
      <c r="P579" t="s">
        <v>5892</v>
      </c>
      <c r="Q579" t="s">
        <v>4715</v>
      </c>
      <c r="V579" t="s">
        <v>4716</v>
      </c>
    </row>
    <row r="580" spans="1:22">
      <c r="A580" t="s">
        <v>4708</v>
      </c>
      <c r="B580" t="s">
        <v>4708</v>
      </c>
      <c r="C580" t="s">
        <v>5893</v>
      </c>
      <c r="D580"/>
      <c r="E580" s="255" t="s">
        <v>4758</v>
      </c>
      <c r="F580" s="255">
        <v>44474.485889120369</v>
      </c>
      <c r="G580" s="255"/>
      <c r="H580" s="255"/>
      <c r="I580" s="256">
        <v>1.3333333333333333</v>
      </c>
      <c r="J580" s="257">
        <v>9143</v>
      </c>
      <c r="K580" t="s">
        <v>4711</v>
      </c>
      <c r="L580">
        <v>0</v>
      </c>
      <c r="M580">
        <v>0</v>
      </c>
      <c r="N580" t="s">
        <v>4769</v>
      </c>
      <c r="O580" t="s">
        <v>4713</v>
      </c>
      <c r="P580" t="s">
        <v>5894</v>
      </c>
      <c r="Q580" t="s">
        <v>4715</v>
      </c>
      <c r="V580" t="s">
        <v>4716</v>
      </c>
    </row>
    <row r="581" spans="1:22">
      <c r="A581" t="s">
        <v>4708</v>
      </c>
      <c r="B581" t="s">
        <v>4708</v>
      </c>
      <c r="C581" t="s">
        <v>5895</v>
      </c>
      <c r="D581"/>
      <c r="E581" s="255" t="s">
        <v>4858</v>
      </c>
      <c r="F581" s="255">
        <v>44480.68642820602</v>
      </c>
      <c r="G581" s="255"/>
      <c r="H581" s="255"/>
      <c r="I581" s="256">
        <v>1.3333333333333333</v>
      </c>
      <c r="J581" s="257">
        <v>29902</v>
      </c>
      <c r="K581" t="s">
        <v>4711</v>
      </c>
      <c r="L581">
        <v>0</v>
      </c>
      <c r="M581">
        <v>0</v>
      </c>
      <c r="N581" t="s">
        <v>4718</v>
      </c>
      <c r="O581" t="s">
        <v>4713</v>
      </c>
      <c r="P581" t="s">
        <v>5896</v>
      </c>
      <c r="Q581" t="s">
        <v>4715</v>
      </c>
      <c r="V581" t="s">
        <v>4716</v>
      </c>
    </row>
    <row r="582" spans="1:22">
      <c r="A582" t="s">
        <v>4708</v>
      </c>
      <c r="B582" t="s">
        <v>4708</v>
      </c>
      <c r="C582" t="s">
        <v>5897</v>
      </c>
      <c r="D582"/>
      <c r="E582" s="255" t="s">
        <v>4879</v>
      </c>
      <c r="F582" s="255">
        <v>44497.465062037038</v>
      </c>
      <c r="G582" s="255"/>
      <c r="H582" s="255"/>
      <c r="I582" s="256">
        <v>1.3333333333333333</v>
      </c>
      <c r="J582" s="257">
        <v>37465</v>
      </c>
      <c r="K582" t="s">
        <v>4711</v>
      </c>
      <c r="L582">
        <v>0</v>
      </c>
      <c r="M582">
        <v>0</v>
      </c>
      <c r="N582" t="s">
        <v>4731</v>
      </c>
      <c r="O582" t="s">
        <v>4713</v>
      </c>
      <c r="P582" t="s">
        <v>5898</v>
      </c>
      <c r="Q582" t="s">
        <v>4715</v>
      </c>
      <c r="V582" t="s">
        <v>4716</v>
      </c>
    </row>
    <row r="583" spans="1:22">
      <c r="A583" t="s">
        <v>4708</v>
      </c>
      <c r="B583" t="s">
        <v>4708</v>
      </c>
      <c r="C583" t="s">
        <v>1408</v>
      </c>
      <c r="D583"/>
      <c r="E583" s="255" t="s">
        <v>5601</v>
      </c>
      <c r="F583" s="255">
        <v>44480.688002048613</v>
      </c>
      <c r="G583" s="255"/>
      <c r="H583" s="255"/>
      <c r="I583" s="256">
        <v>1.3333333333333333</v>
      </c>
      <c r="J583" s="257">
        <v>114211</v>
      </c>
      <c r="K583" t="s">
        <v>4711</v>
      </c>
      <c r="L583">
        <v>0</v>
      </c>
      <c r="M583">
        <v>0</v>
      </c>
      <c r="N583" t="s">
        <v>4731</v>
      </c>
      <c r="O583" t="s">
        <v>4713</v>
      </c>
      <c r="P583" t="s">
        <v>5899</v>
      </c>
      <c r="Q583" t="s">
        <v>4715</v>
      </c>
      <c r="V583" t="s">
        <v>4716</v>
      </c>
    </row>
    <row r="584" spans="1:22">
      <c r="A584" t="s">
        <v>4708</v>
      </c>
      <c r="B584" t="s">
        <v>4708</v>
      </c>
      <c r="C584" t="s">
        <v>5900</v>
      </c>
      <c r="D584"/>
      <c r="E584" s="255" t="s">
        <v>4829</v>
      </c>
      <c r="F584" s="255">
        <v>44470.626976539352</v>
      </c>
      <c r="G584" s="255"/>
      <c r="H584" s="255"/>
      <c r="I584" s="256">
        <v>1.3333333333333333</v>
      </c>
      <c r="J584" s="257">
        <v>73189</v>
      </c>
      <c r="K584" t="s">
        <v>4752</v>
      </c>
      <c r="L584">
        <v>0</v>
      </c>
      <c r="M584">
        <v>0</v>
      </c>
      <c r="N584" t="s">
        <v>4722</v>
      </c>
      <c r="O584" t="s">
        <v>4713</v>
      </c>
      <c r="P584" t="s">
        <v>5901</v>
      </c>
      <c r="Q584" t="s">
        <v>4715</v>
      </c>
      <c r="V584" t="s">
        <v>4716</v>
      </c>
    </row>
    <row r="585" spans="1:22">
      <c r="A585" t="s">
        <v>4708</v>
      </c>
      <c r="B585" t="s">
        <v>4708</v>
      </c>
      <c r="C585" t="s">
        <v>5902</v>
      </c>
      <c r="D585"/>
      <c r="E585" s="255" t="s">
        <v>4872</v>
      </c>
      <c r="F585" s="255">
        <v>44494.621555636571</v>
      </c>
      <c r="G585" s="255"/>
      <c r="H585" s="255"/>
      <c r="I585" s="256">
        <v>1.3333333333333333</v>
      </c>
      <c r="J585" s="257">
        <v>51052</v>
      </c>
      <c r="K585" t="s">
        <v>4711</v>
      </c>
      <c r="L585">
        <v>0</v>
      </c>
      <c r="M585">
        <v>0</v>
      </c>
      <c r="N585" t="s">
        <v>4718</v>
      </c>
      <c r="O585" t="s">
        <v>4713</v>
      </c>
      <c r="P585" t="s">
        <v>5903</v>
      </c>
      <c r="Q585" t="s">
        <v>4715</v>
      </c>
      <c r="V585" t="s">
        <v>4716</v>
      </c>
    </row>
    <row r="586" spans="1:22">
      <c r="A586" t="s">
        <v>4708</v>
      </c>
      <c r="B586" t="s">
        <v>4708</v>
      </c>
      <c r="C586" t="s">
        <v>5904</v>
      </c>
      <c r="D586"/>
      <c r="E586" s="255" t="s">
        <v>4870</v>
      </c>
      <c r="F586" s="255">
        <v>44499.505975775464</v>
      </c>
      <c r="G586" s="255"/>
      <c r="H586" s="255"/>
      <c r="I586" s="256">
        <v>1.3333333333333333</v>
      </c>
      <c r="J586" s="257">
        <v>55128</v>
      </c>
      <c r="K586" t="s">
        <v>4752</v>
      </c>
      <c r="L586">
        <v>0</v>
      </c>
      <c r="M586">
        <v>0</v>
      </c>
      <c r="N586" t="s">
        <v>4718</v>
      </c>
      <c r="O586" t="s">
        <v>4753</v>
      </c>
      <c r="P586" t="s">
        <v>4753</v>
      </c>
      <c r="Q586" t="s">
        <v>4715</v>
      </c>
      <c r="V586" t="s">
        <v>4716</v>
      </c>
    </row>
    <row r="587" spans="1:22">
      <c r="A587" t="s">
        <v>4708</v>
      </c>
      <c r="B587" t="s">
        <v>4708</v>
      </c>
      <c r="C587" t="s">
        <v>5905</v>
      </c>
      <c r="D587"/>
      <c r="E587" s="255" t="s">
        <v>4783</v>
      </c>
      <c r="F587" s="255">
        <v>44491.458259340281</v>
      </c>
      <c r="G587" s="255"/>
      <c r="H587" s="255"/>
      <c r="I587" s="256">
        <v>1.3333333333333333</v>
      </c>
      <c r="J587" s="257">
        <v>29785</v>
      </c>
      <c r="K587" t="s">
        <v>4752</v>
      </c>
      <c r="L587">
        <v>0</v>
      </c>
      <c r="M587">
        <v>0</v>
      </c>
      <c r="N587" t="s">
        <v>4722</v>
      </c>
      <c r="O587" t="s">
        <v>4753</v>
      </c>
      <c r="P587" t="s">
        <v>4753</v>
      </c>
      <c r="Q587" t="s">
        <v>4715</v>
      </c>
      <c r="V587" t="s">
        <v>4716</v>
      </c>
    </row>
    <row r="588" spans="1:22">
      <c r="A588" t="s">
        <v>4708</v>
      </c>
      <c r="B588" t="s">
        <v>4708</v>
      </c>
      <c r="C588" t="s">
        <v>5906</v>
      </c>
      <c r="D588"/>
      <c r="E588" s="255" t="s">
        <v>5217</v>
      </c>
      <c r="F588" s="255">
        <v>44490.618351736113</v>
      </c>
      <c r="G588" s="255"/>
      <c r="H588" s="255"/>
      <c r="I588" s="256">
        <v>1.3333333333333333</v>
      </c>
      <c r="J588" s="257">
        <v>36915</v>
      </c>
      <c r="K588" t="s">
        <v>4752</v>
      </c>
      <c r="L588">
        <v>0</v>
      </c>
      <c r="M588">
        <v>0</v>
      </c>
      <c r="N588" t="s">
        <v>4718</v>
      </c>
      <c r="O588" t="s">
        <v>4753</v>
      </c>
      <c r="P588" t="s">
        <v>4753</v>
      </c>
      <c r="Q588" t="s">
        <v>4715</v>
      </c>
      <c r="V588" t="s">
        <v>4716</v>
      </c>
    </row>
    <row r="589" spans="1:22">
      <c r="A589" t="s">
        <v>4708</v>
      </c>
      <c r="B589" t="s">
        <v>4708</v>
      </c>
      <c r="C589" t="s">
        <v>5907</v>
      </c>
      <c r="D589"/>
      <c r="E589" s="255" t="s">
        <v>4829</v>
      </c>
      <c r="F589" s="255">
        <v>44491.453913622689</v>
      </c>
      <c r="G589" s="255"/>
      <c r="H589" s="255"/>
      <c r="I589" s="256">
        <v>1.3333333333333333</v>
      </c>
      <c r="J589" s="257">
        <v>29876</v>
      </c>
      <c r="K589" t="s">
        <v>4752</v>
      </c>
      <c r="L589">
        <v>0</v>
      </c>
      <c r="M589">
        <v>0</v>
      </c>
      <c r="N589" t="s">
        <v>4718</v>
      </c>
      <c r="O589" t="s">
        <v>4753</v>
      </c>
      <c r="P589" t="s">
        <v>4753</v>
      </c>
      <c r="Q589" t="s">
        <v>4715</v>
      </c>
      <c r="V589" t="s">
        <v>4716</v>
      </c>
    </row>
    <row r="590" spans="1:22">
      <c r="A590" t="s">
        <v>4708</v>
      </c>
      <c r="B590" t="s">
        <v>4708</v>
      </c>
      <c r="C590" t="s">
        <v>5908</v>
      </c>
      <c r="D590"/>
      <c r="E590" s="255" t="s">
        <v>5027</v>
      </c>
      <c r="F590" s="255">
        <v>44491.456321331018</v>
      </c>
      <c r="G590" s="255"/>
      <c r="H590" s="255"/>
      <c r="I590" s="256">
        <v>1.3333333333333333</v>
      </c>
      <c r="J590" s="257">
        <v>19782</v>
      </c>
      <c r="K590" t="s">
        <v>4752</v>
      </c>
      <c r="L590">
        <v>0</v>
      </c>
      <c r="M590">
        <v>0</v>
      </c>
      <c r="N590" t="s">
        <v>4722</v>
      </c>
      <c r="O590" t="s">
        <v>4753</v>
      </c>
      <c r="P590" t="s">
        <v>4753</v>
      </c>
      <c r="Q590" t="s">
        <v>4715</v>
      </c>
      <c r="V590" t="s">
        <v>4716</v>
      </c>
    </row>
    <row r="591" spans="1:22">
      <c r="A591" t="s">
        <v>4708</v>
      </c>
      <c r="B591" t="s">
        <v>4708</v>
      </c>
      <c r="C591" t="s">
        <v>5909</v>
      </c>
      <c r="D591"/>
      <c r="E591" s="255" t="s">
        <v>4778</v>
      </c>
      <c r="F591" s="255">
        <v>44491.449176307869</v>
      </c>
      <c r="G591" s="255"/>
      <c r="H591" s="255"/>
      <c r="I591" s="256">
        <v>1.3333333333333333</v>
      </c>
      <c r="J591" s="257">
        <v>17181</v>
      </c>
      <c r="K591" t="s">
        <v>4752</v>
      </c>
      <c r="L591">
        <v>0</v>
      </c>
      <c r="M591">
        <v>0</v>
      </c>
      <c r="N591" t="s">
        <v>4722</v>
      </c>
      <c r="O591" t="s">
        <v>4753</v>
      </c>
      <c r="P591" t="s">
        <v>4753</v>
      </c>
      <c r="Q591" t="s">
        <v>4715</v>
      </c>
      <c r="V591" t="s">
        <v>4716</v>
      </c>
    </row>
    <row r="592" spans="1:22">
      <c r="A592" t="s">
        <v>4708</v>
      </c>
      <c r="B592" t="s">
        <v>4708</v>
      </c>
      <c r="C592" t="s">
        <v>5910</v>
      </c>
      <c r="D592"/>
      <c r="E592" s="255" t="s">
        <v>5403</v>
      </c>
      <c r="F592" s="255">
        <v>44491.460668287036</v>
      </c>
      <c r="G592" s="255"/>
      <c r="H592" s="255"/>
      <c r="I592" s="256">
        <v>1.3333333333333333</v>
      </c>
      <c r="J592" s="257">
        <v>30085</v>
      </c>
      <c r="K592" t="s">
        <v>4752</v>
      </c>
      <c r="L592">
        <v>0</v>
      </c>
      <c r="M592">
        <v>0</v>
      </c>
      <c r="N592" t="s">
        <v>4722</v>
      </c>
      <c r="O592" t="s">
        <v>4753</v>
      </c>
      <c r="P592" t="s">
        <v>4753</v>
      </c>
      <c r="Q592" t="s">
        <v>4715</v>
      </c>
      <c r="V592" t="s">
        <v>4716</v>
      </c>
    </row>
    <row r="593" spans="1:22">
      <c r="A593" t="s">
        <v>4708</v>
      </c>
      <c r="B593" t="s">
        <v>4708</v>
      </c>
      <c r="C593" t="s">
        <v>5911</v>
      </c>
      <c r="D593"/>
      <c r="E593" s="255" t="s">
        <v>5912</v>
      </c>
      <c r="F593" s="255">
        <v>44474.485153391201</v>
      </c>
      <c r="G593" s="255"/>
      <c r="H593" s="255"/>
      <c r="I593" s="256">
        <v>1.3333333333333333</v>
      </c>
      <c r="J593" s="257">
        <v>14647</v>
      </c>
      <c r="K593" t="s">
        <v>4711</v>
      </c>
      <c r="L593">
        <v>0</v>
      </c>
      <c r="M593">
        <v>0</v>
      </c>
      <c r="N593" t="s">
        <v>4718</v>
      </c>
      <c r="O593" t="s">
        <v>5197</v>
      </c>
      <c r="P593" t="s">
        <v>5913</v>
      </c>
      <c r="Q593" t="s">
        <v>4715</v>
      </c>
      <c r="V593" t="s">
        <v>4716</v>
      </c>
    </row>
    <row r="594" spans="1:22">
      <c r="A594" t="s">
        <v>4708</v>
      </c>
      <c r="B594" t="s">
        <v>4708</v>
      </c>
      <c r="C594" t="s">
        <v>5914</v>
      </c>
      <c r="D594"/>
      <c r="E594" s="255" t="s">
        <v>5915</v>
      </c>
      <c r="F594" s="255">
        <v>44475.369883368054</v>
      </c>
      <c r="G594" s="255"/>
      <c r="H594" s="255"/>
      <c r="I594" s="256">
        <v>1.3333333333333333</v>
      </c>
      <c r="J594" s="257">
        <v>30608</v>
      </c>
      <c r="K594" t="s">
        <v>4711</v>
      </c>
      <c r="L594">
        <v>0</v>
      </c>
      <c r="M594">
        <v>0</v>
      </c>
      <c r="N594" t="s">
        <v>4718</v>
      </c>
      <c r="O594" t="s">
        <v>5324</v>
      </c>
      <c r="P594" t="s">
        <v>5916</v>
      </c>
      <c r="Q594" t="s">
        <v>4715</v>
      </c>
      <c r="V594" t="s">
        <v>4716</v>
      </c>
    </row>
    <row r="595" spans="1:22">
      <c r="A595" t="s">
        <v>4708</v>
      </c>
      <c r="B595" t="s">
        <v>4708</v>
      </c>
      <c r="C595" t="s">
        <v>5917</v>
      </c>
      <c r="D595"/>
      <c r="E595" s="255" t="s">
        <v>5918</v>
      </c>
      <c r="F595" s="255">
        <v>44497.465795798613</v>
      </c>
      <c r="G595" s="255"/>
      <c r="H595" s="255"/>
      <c r="I595" s="256">
        <v>1.3333333333333333</v>
      </c>
      <c r="J595" s="257">
        <v>17155</v>
      </c>
      <c r="K595" t="s">
        <v>4711</v>
      </c>
      <c r="L595">
        <v>0</v>
      </c>
      <c r="M595">
        <v>0</v>
      </c>
      <c r="N595" t="s">
        <v>4722</v>
      </c>
      <c r="O595" t="s">
        <v>4713</v>
      </c>
      <c r="P595" t="s">
        <v>5919</v>
      </c>
      <c r="Q595" t="s">
        <v>4715</v>
      </c>
      <c r="V595" t="s">
        <v>4716</v>
      </c>
    </row>
    <row r="596" spans="1:22">
      <c r="A596" t="s">
        <v>4708</v>
      </c>
      <c r="B596" t="s">
        <v>4708</v>
      </c>
      <c r="C596" t="s">
        <v>5920</v>
      </c>
      <c r="D596"/>
      <c r="E596" s="255" t="s">
        <v>5243</v>
      </c>
      <c r="F596" s="255">
        <v>44480.688201192126</v>
      </c>
      <c r="G596" s="255"/>
      <c r="H596" s="255"/>
      <c r="I596" s="256">
        <v>1.3333333333333333</v>
      </c>
      <c r="J596" s="257">
        <v>19884</v>
      </c>
      <c r="K596" t="s">
        <v>4711</v>
      </c>
      <c r="L596">
        <v>0</v>
      </c>
      <c r="M596">
        <v>0</v>
      </c>
      <c r="N596" t="s">
        <v>4718</v>
      </c>
      <c r="O596" t="s">
        <v>4713</v>
      </c>
      <c r="P596" t="s">
        <v>5921</v>
      </c>
      <c r="Q596" t="s">
        <v>4715</v>
      </c>
      <c r="V596" t="s">
        <v>4716</v>
      </c>
    </row>
    <row r="597" spans="1:22">
      <c r="A597" t="s">
        <v>4708</v>
      </c>
      <c r="B597" t="s">
        <v>4708</v>
      </c>
      <c r="C597" t="s">
        <v>1247</v>
      </c>
      <c r="D597"/>
      <c r="E597" s="255" t="s">
        <v>5119</v>
      </c>
      <c r="F597" s="255">
        <v>44480.674542708337</v>
      </c>
      <c r="G597" s="255"/>
      <c r="H597" s="255"/>
      <c r="I597" s="256">
        <v>1.3333333333333333</v>
      </c>
      <c r="J597" s="257">
        <v>21587</v>
      </c>
      <c r="K597" t="s">
        <v>4711</v>
      </c>
      <c r="L597">
        <v>0</v>
      </c>
      <c r="M597">
        <v>0</v>
      </c>
      <c r="N597" t="s">
        <v>4722</v>
      </c>
      <c r="O597" t="s">
        <v>5324</v>
      </c>
      <c r="P597" t="s">
        <v>5922</v>
      </c>
      <c r="Q597" t="s">
        <v>4715</v>
      </c>
      <c r="V597" t="s">
        <v>4716</v>
      </c>
    </row>
    <row r="598" spans="1:22">
      <c r="A598" t="s">
        <v>4708</v>
      </c>
      <c r="B598" t="s">
        <v>4708</v>
      </c>
      <c r="C598" t="s">
        <v>2469</v>
      </c>
      <c r="D598"/>
      <c r="E598" s="255" t="s">
        <v>5300</v>
      </c>
      <c r="F598" s="255">
        <v>44475.588252314818</v>
      </c>
      <c r="G598" s="255"/>
      <c r="H598" s="255"/>
      <c r="I598" s="256">
        <v>1.3333333333333333</v>
      </c>
      <c r="J598" s="257">
        <v>19834</v>
      </c>
      <c r="K598" t="s">
        <v>4752</v>
      </c>
      <c r="L598">
        <v>0</v>
      </c>
      <c r="M598">
        <v>0</v>
      </c>
      <c r="N598" t="s">
        <v>4722</v>
      </c>
      <c r="O598" t="s">
        <v>4726</v>
      </c>
      <c r="P598" t="s">
        <v>4994</v>
      </c>
      <c r="Q598" t="s">
        <v>4715</v>
      </c>
      <c r="V598" t="s">
        <v>4716</v>
      </c>
    </row>
    <row r="599" spans="1:22">
      <c r="A599" t="s">
        <v>4708</v>
      </c>
      <c r="B599" t="s">
        <v>4708</v>
      </c>
      <c r="C599" t="s">
        <v>5923</v>
      </c>
      <c r="D599"/>
      <c r="E599" s="255" t="s">
        <v>5924</v>
      </c>
      <c r="F599" s="255">
        <v>44476.454948067127</v>
      </c>
      <c r="G599" s="255"/>
      <c r="H599" s="255"/>
      <c r="I599" s="256">
        <v>1.3333333333333333</v>
      </c>
      <c r="J599" s="257">
        <v>5874</v>
      </c>
      <c r="K599" t="s">
        <v>4711</v>
      </c>
      <c r="L599">
        <v>0</v>
      </c>
      <c r="M599">
        <v>0</v>
      </c>
      <c r="N599" t="s">
        <v>4731</v>
      </c>
      <c r="O599" t="s">
        <v>5197</v>
      </c>
      <c r="P599" t="s">
        <v>5925</v>
      </c>
      <c r="Q599" t="s">
        <v>4715</v>
      </c>
      <c r="V599" t="s">
        <v>4716</v>
      </c>
    </row>
    <row r="600" spans="1:22">
      <c r="A600" t="s">
        <v>4708</v>
      </c>
      <c r="B600" t="s">
        <v>4708</v>
      </c>
      <c r="C600" t="s">
        <v>5926</v>
      </c>
      <c r="D600"/>
      <c r="E600" s="255" t="s">
        <v>5769</v>
      </c>
      <c r="F600" s="255">
        <v>44476.440070023149</v>
      </c>
      <c r="G600" s="255"/>
      <c r="H600" s="255"/>
      <c r="I600" s="256">
        <v>1.3333333333333333</v>
      </c>
      <c r="J600" s="257">
        <v>50023</v>
      </c>
      <c r="K600" t="s">
        <v>4711</v>
      </c>
      <c r="L600">
        <v>0</v>
      </c>
      <c r="M600">
        <v>0</v>
      </c>
      <c r="N600" t="s">
        <v>4718</v>
      </c>
      <c r="O600" t="s">
        <v>5197</v>
      </c>
      <c r="P600" t="s">
        <v>5927</v>
      </c>
      <c r="Q600" t="s">
        <v>4715</v>
      </c>
      <c r="V600" t="s">
        <v>4716</v>
      </c>
    </row>
    <row r="601" spans="1:22">
      <c r="A601" t="s">
        <v>4708</v>
      </c>
      <c r="B601" t="s">
        <v>4708</v>
      </c>
      <c r="C601" t="s">
        <v>5928</v>
      </c>
      <c r="D601"/>
      <c r="E601" s="255" t="s">
        <v>5256</v>
      </c>
      <c r="F601" s="255">
        <v>44490.495944178241</v>
      </c>
      <c r="G601" s="255"/>
      <c r="H601" s="255"/>
      <c r="I601" s="256">
        <v>1.3333333333333333</v>
      </c>
      <c r="J601" s="257">
        <v>30573</v>
      </c>
      <c r="K601" t="s">
        <v>4711</v>
      </c>
      <c r="L601">
        <v>0</v>
      </c>
      <c r="M601">
        <v>0</v>
      </c>
      <c r="N601" t="s">
        <v>4731</v>
      </c>
      <c r="O601" t="s">
        <v>4713</v>
      </c>
      <c r="P601" t="s">
        <v>5929</v>
      </c>
      <c r="Q601" t="s">
        <v>4715</v>
      </c>
      <c r="V601" t="s">
        <v>4716</v>
      </c>
    </row>
    <row r="602" spans="1:22">
      <c r="A602" t="s">
        <v>4708</v>
      </c>
      <c r="B602" t="s">
        <v>4708</v>
      </c>
      <c r="C602" t="s">
        <v>5930</v>
      </c>
      <c r="D602"/>
      <c r="E602" s="255" t="s">
        <v>5256</v>
      </c>
      <c r="F602" s="255">
        <v>44482.717449849537</v>
      </c>
      <c r="G602" s="255"/>
      <c r="H602" s="255"/>
      <c r="I602" s="256">
        <v>1.3333333333333333</v>
      </c>
      <c r="J602" s="257">
        <v>20306</v>
      </c>
      <c r="K602" t="s">
        <v>4752</v>
      </c>
      <c r="L602">
        <v>0</v>
      </c>
      <c r="M602">
        <v>0</v>
      </c>
      <c r="N602" t="s">
        <v>4769</v>
      </c>
      <c r="O602" t="s">
        <v>4713</v>
      </c>
      <c r="P602" t="s">
        <v>5931</v>
      </c>
      <c r="Q602" t="s">
        <v>4728</v>
      </c>
      <c r="V602" t="s">
        <v>4716</v>
      </c>
    </row>
    <row r="603" spans="1:22">
      <c r="A603" t="s">
        <v>4708</v>
      </c>
      <c r="B603" t="s">
        <v>4708</v>
      </c>
      <c r="C603" t="s">
        <v>5932</v>
      </c>
      <c r="D603"/>
      <c r="E603" s="255" t="s">
        <v>4965</v>
      </c>
      <c r="F603" s="255">
        <v>44454.469240659724</v>
      </c>
      <c r="G603" s="255"/>
      <c r="H603" s="255"/>
      <c r="I603" s="256">
        <v>1.4166666666666667</v>
      </c>
      <c r="J603" s="257">
        <v>32708</v>
      </c>
      <c r="K603" t="s">
        <v>4752</v>
      </c>
      <c r="L603">
        <v>0</v>
      </c>
      <c r="M603">
        <v>0</v>
      </c>
      <c r="N603" t="s">
        <v>4718</v>
      </c>
      <c r="O603" t="s">
        <v>4713</v>
      </c>
      <c r="P603" t="s">
        <v>5933</v>
      </c>
      <c r="Q603" t="s">
        <v>4715</v>
      </c>
      <c r="V603" t="s">
        <v>4716</v>
      </c>
    </row>
    <row r="604" spans="1:22">
      <c r="A604" t="s">
        <v>4708</v>
      </c>
      <c r="B604" t="s">
        <v>4708</v>
      </c>
      <c r="C604" t="s">
        <v>5934</v>
      </c>
      <c r="D604"/>
      <c r="E604" s="255" t="s">
        <v>4743</v>
      </c>
      <c r="F604" s="255">
        <v>44463.430305520837</v>
      </c>
      <c r="G604" s="255"/>
      <c r="H604" s="255"/>
      <c r="I604" s="256">
        <v>1.4166666666666667</v>
      </c>
      <c r="J604" s="257">
        <v>80836</v>
      </c>
      <c r="K604" t="s">
        <v>4752</v>
      </c>
      <c r="L604">
        <v>0</v>
      </c>
      <c r="M604">
        <v>0</v>
      </c>
      <c r="N604" t="s">
        <v>4722</v>
      </c>
      <c r="O604" t="s">
        <v>4713</v>
      </c>
      <c r="P604" t="s">
        <v>5935</v>
      </c>
      <c r="Q604" t="s">
        <v>4715</v>
      </c>
      <c r="V604" t="s">
        <v>4716</v>
      </c>
    </row>
    <row r="605" spans="1:22">
      <c r="A605" t="s">
        <v>4708</v>
      </c>
      <c r="B605" t="s">
        <v>4708</v>
      </c>
      <c r="C605" t="s">
        <v>5936</v>
      </c>
      <c r="D605"/>
      <c r="E605" s="255" t="s">
        <v>5091</v>
      </c>
      <c r="F605" s="255">
        <v>44442.660200543978</v>
      </c>
      <c r="G605" s="255"/>
      <c r="H605" s="255"/>
      <c r="I605" s="256">
        <v>1.4166666666666667</v>
      </c>
      <c r="J605" s="257">
        <v>24750</v>
      </c>
      <c r="K605" t="s">
        <v>4711</v>
      </c>
      <c r="L605">
        <v>0</v>
      </c>
      <c r="M605">
        <v>0</v>
      </c>
      <c r="N605" t="s">
        <v>4718</v>
      </c>
      <c r="O605" t="s">
        <v>4713</v>
      </c>
      <c r="P605" t="s">
        <v>5937</v>
      </c>
      <c r="Q605" t="s">
        <v>4715</v>
      </c>
      <c r="V605" t="s">
        <v>4716</v>
      </c>
    </row>
    <row r="606" spans="1:22">
      <c r="A606" t="s">
        <v>4708</v>
      </c>
      <c r="B606" t="s">
        <v>4708</v>
      </c>
      <c r="C606" t="s">
        <v>5938</v>
      </c>
      <c r="D606"/>
      <c r="E606" s="255" t="s">
        <v>5939</v>
      </c>
      <c r="F606" s="255">
        <v>44443.480837071758</v>
      </c>
      <c r="G606" s="255"/>
      <c r="H606" s="255"/>
      <c r="I606" s="256">
        <v>1.4166666666666667</v>
      </c>
      <c r="J606" s="257">
        <v>29785</v>
      </c>
      <c r="K606" t="s">
        <v>4752</v>
      </c>
      <c r="L606">
        <v>0</v>
      </c>
      <c r="M606">
        <v>0</v>
      </c>
      <c r="N606" t="s">
        <v>4722</v>
      </c>
      <c r="O606" t="s">
        <v>4726</v>
      </c>
      <c r="P606" t="s">
        <v>5940</v>
      </c>
      <c r="Q606" t="s">
        <v>4715</v>
      </c>
      <c r="V606" t="s">
        <v>4716</v>
      </c>
    </row>
    <row r="607" spans="1:22">
      <c r="A607" t="s">
        <v>4708</v>
      </c>
      <c r="B607" t="s">
        <v>4708</v>
      </c>
      <c r="C607" t="s">
        <v>1039</v>
      </c>
      <c r="D607"/>
      <c r="E607" s="255" t="s">
        <v>4868</v>
      </c>
      <c r="F607" s="255">
        <v>44469.471453090278</v>
      </c>
      <c r="G607" s="255"/>
      <c r="H607" s="255"/>
      <c r="I607" s="256">
        <v>1.4166666666666667</v>
      </c>
      <c r="J607" s="257">
        <v>50627</v>
      </c>
      <c r="K607" t="s">
        <v>4752</v>
      </c>
      <c r="L607">
        <v>0</v>
      </c>
      <c r="M607">
        <v>0</v>
      </c>
      <c r="N607" t="s">
        <v>4731</v>
      </c>
      <c r="O607" t="s">
        <v>4713</v>
      </c>
      <c r="P607" t="s">
        <v>5941</v>
      </c>
      <c r="Q607" t="s">
        <v>4728</v>
      </c>
      <c r="V607" t="s">
        <v>4716</v>
      </c>
    </row>
    <row r="608" spans="1:22">
      <c r="A608" t="s">
        <v>4708</v>
      </c>
      <c r="B608" t="s">
        <v>4708</v>
      </c>
      <c r="C608" t="s">
        <v>5942</v>
      </c>
      <c r="D608"/>
      <c r="E608" s="255" t="s">
        <v>4824</v>
      </c>
      <c r="F608" s="255">
        <v>44468.468814583335</v>
      </c>
      <c r="G608" s="255"/>
      <c r="H608" s="255"/>
      <c r="I608" s="256">
        <v>1.4166666666666667</v>
      </c>
      <c r="J608" s="257">
        <v>30645</v>
      </c>
      <c r="K608" t="s">
        <v>4752</v>
      </c>
      <c r="L608">
        <v>0</v>
      </c>
      <c r="M608">
        <v>0</v>
      </c>
      <c r="N608" t="s">
        <v>4722</v>
      </c>
      <c r="O608" t="s">
        <v>4713</v>
      </c>
      <c r="P608" t="s">
        <v>5943</v>
      </c>
      <c r="Q608" t="s">
        <v>4715</v>
      </c>
      <c r="V608" t="s">
        <v>4716</v>
      </c>
    </row>
    <row r="609" spans="1:22">
      <c r="A609" t="s">
        <v>4708</v>
      </c>
      <c r="B609" t="s">
        <v>4708</v>
      </c>
      <c r="C609" t="s">
        <v>5944</v>
      </c>
      <c r="D609"/>
      <c r="E609" s="255" t="s">
        <v>4772</v>
      </c>
      <c r="F609" s="255">
        <v>44445.636126157406</v>
      </c>
      <c r="G609" s="255"/>
      <c r="H609" s="255"/>
      <c r="I609" s="256">
        <v>1.4166666666666667</v>
      </c>
      <c r="J609" s="257">
        <v>29338</v>
      </c>
      <c r="K609" t="s">
        <v>4711</v>
      </c>
      <c r="L609">
        <v>0</v>
      </c>
      <c r="M609">
        <v>0</v>
      </c>
      <c r="N609" t="s">
        <v>4712</v>
      </c>
      <c r="O609" t="s">
        <v>4713</v>
      </c>
      <c r="P609" t="s">
        <v>5945</v>
      </c>
      <c r="Q609" t="s">
        <v>4728</v>
      </c>
      <c r="V609" t="s">
        <v>4716</v>
      </c>
    </row>
    <row r="610" spans="1:22">
      <c r="A610" t="s">
        <v>4708</v>
      </c>
      <c r="B610" t="s">
        <v>4708</v>
      </c>
      <c r="C610" t="s">
        <v>5946</v>
      </c>
      <c r="D610"/>
      <c r="E610" s="255" t="s">
        <v>5157</v>
      </c>
      <c r="F610" s="255">
        <v>44461.669318553242</v>
      </c>
      <c r="G610" s="255"/>
      <c r="H610" s="255"/>
      <c r="I610" s="256">
        <v>1.4166666666666667</v>
      </c>
      <c r="J610" s="257">
        <v>52042</v>
      </c>
      <c r="K610" t="s">
        <v>4711</v>
      </c>
      <c r="L610">
        <v>0</v>
      </c>
      <c r="M610">
        <v>0</v>
      </c>
      <c r="N610" t="s">
        <v>4769</v>
      </c>
      <c r="O610" t="s">
        <v>4713</v>
      </c>
      <c r="P610" t="s">
        <v>5947</v>
      </c>
      <c r="Q610" t="s">
        <v>4715</v>
      </c>
      <c r="V610" t="s">
        <v>4716</v>
      </c>
    </row>
    <row r="611" spans="1:22">
      <c r="A611" t="s">
        <v>4708</v>
      </c>
      <c r="B611" t="s">
        <v>4708</v>
      </c>
      <c r="C611" t="s">
        <v>5948</v>
      </c>
      <c r="D611"/>
      <c r="E611" s="255" t="s">
        <v>4837</v>
      </c>
      <c r="F611" s="255">
        <v>44452.646158333337</v>
      </c>
      <c r="G611" s="255"/>
      <c r="H611" s="255"/>
      <c r="I611" s="256">
        <v>1.4166666666666667</v>
      </c>
      <c r="J611" s="257">
        <v>22297</v>
      </c>
      <c r="K611" t="s">
        <v>4711</v>
      </c>
      <c r="L611">
        <v>0</v>
      </c>
      <c r="M611">
        <v>0</v>
      </c>
      <c r="N611" t="s">
        <v>4731</v>
      </c>
      <c r="O611" t="s">
        <v>4713</v>
      </c>
      <c r="P611" t="s">
        <v>5949</v>
      </c>
      <c r="Q611" t="s">
        <v>4715</v>
      </c>
      <c r="V611" t="s">
        <v>4716</v>
      </c>
    </row>
    <row r="612" spans="1:22">
      <c r="A612" t="s">
        <v>4708</v>
      </c>
      <c r="B612" t="s">
        <v>4708</v>
      </c>
      <c r="C612" t="s">
        <v>5950</v>
      </c>
      <c r="D612"/>
      <c r="E612" s="255" t="s">
        <v>5240</v>
      </c>
      <c r="F612" s="255">
        <v>44448.663569131946</v>
      </c>
      <c r="G612" s="255"/>
      <c r="H612" s="255"/>
      <c r="I612" s="256">
        <v>1.4166666666666667</v>
      </c>
      <c r="J612" s="257">
        <v>36186</v>
      </c>
      <c r="K612" t="s">
        <v>4711</v>
      </c>
      <c r="L612">
        <v>0</v>
      </c>
      <c r="M612">
        <v>0</v>
      </c>
      <c r="N612" t="s">
        <v>4731</v>
      </c>
      <c r="O612" t="s">
        <v>4713</v>
      </c>
      <c r="P612" t="s">
        <v>5951</v>
      </c>
      <c r="Q612" t="s">
        <v>4715</v>
      </c>
      <c r="V612" t="s">
        <v>4716</v>
      </c>
    </row>
    <row r="613" spans="1:22">
      <c r="A613" t="s">
        <v>4708</v>
      </c>
      <c r="B613" t="s">
        <v>4708</v>
      </c>
      <c r="C613" t="s">
        <v>5952</v>
      </c>
      <c r="D613"/>
      <c r="E613" s="255" t="s">
        <v>4906</v>
      </c>
      <c r="F613" s="255">
        <v>44462.515651504633</v>
      </c>
      <c r="G613" s="255"/>
      <c r="H613" s="255"/>
      <c r="I613" s="256">
        <v>1.4166666666666667</v>
      </c>
      <c r="J613" s="257">
        <v>9775</v>
      </c>
      <c r="K613" t="s">
        <v>4711</v>
      </c>
      <c r="L613">
        <v>0</v>
      </c>
      <c r="M613">
        <v>0</v>
      </c>
      <c r="N613" t="s">
        <v>4718</v>
      </c>
      <c r="O613" t="s">
        <v>4713</v>
      </c>
      <c r="P613" t="s">
        <v>5953</v>
      </c>
      <c r="Q613" t="s">
        <v>4728</v>
      </c>
      <c r="V613" t="s">
        <v>4716</v>
      </c>
    </row>
    <row r="614" spans="1:22">
      <c r="A614" t="s">
        <v>4708</v>
      </c>
      <c r="B614" t="s">
        <v>4708</v>
      </c>
      <c r="C614" t="s">
        <v>5954</v>
      </c>
      <c r="D614"/>
      <c r="E614" s="255" t="s">
        <v>4915</v>
      </c>
      <c r="F614" s="255">
        <v>44445.635057094907</v>
      </c>
      <c r="G614" s="255"/>
      <c r="H614" s="255"/>
      <c r="I614" s="256">
        <v>1.4166666666666667</v>
      </c>
      <c r="J614" s="257">
        <v>15322</v>
      </c>
      <c r="K614" t="s">
        <v>4711</v>
      </c>
      <c r="L614">
        <v>0</v>
      </c>
      <c r="M614">
        <v>0</v>
      </c>
      <c r="N614" t="s">
        <v>4731</v>
      </c>
      <c r="O614" t="s">
        <v>4713</v>
      </c>
      <c r="P614" t="s">
        <v>5955</v>
      </c>
      <c r="Q614" t="s">
        <v>4715</v>
      </c>
      <c r="V614" t="s">
        <v>4716</v>
      </c>
    </row>
    <row r="615" spans="1:22">
      <c r="A615" t="s">
        <v>4708</v>
      </c>
      <c r="B615" t="s">
        <v>4708</v>
      </c>
      <c r="C615" t="s">
        <v>5956</v>
      </c>
      <c r="D615"/>
      <c r="E615" s="255" t="s">
        <v>5957</v>
      </c>
      <c r="F615" s="255">
        <v>44462.514623298608</v>
      </c>
      <c r="G615" s="255"/>
      <c r="H615" s="255"/>
      <c r="I615" s="256">
        <v>1.4166666666666667</v>
      </c>
      <c r="J615" s="257">
        <v>5966</v>
      </c>
      <c r="K615" t="s">
        <v>4711</v>
      </c>
      <c r="L615">
        <v>0</v>
      </c>
      <c r="M615">
        <v>0</v>
      </c>
      <c r="N615" t="s">
        <v>4722</v>
      </c>
      <c r="O615" t="s">
        <v>4726</v>
      </c>
      <c r="P615" t="s">
        <v>5958</v>
      </c>
      <c r="Q615" t="s">
        <v>4715</v>
      </c>
      <c r="V615" t="s">
        <v>4716</v>
      </c>
    </row>
    <row r="616" spans="1:22">
      <c r="A616" t="s">
        <v>4708</v>
      </c>
      <c r="B616" t="s">
        <v>4708</v>
      </c>
      <c r="C616" t="s">
        <v>5959</v>
      </c>
      <c r="D616"/>
      <c r="E616" s="255" t="s">
        <v>4832</v>
      </c>
      <c r="F616" s="255">
        <v>44454.473384571756</v>
      </c>
      <c r="G616" s="255"/>
      <c r="H616" s="255"/>
      <c r="I616" s="256">
        <v>1.4166666666666667</v>
      </c>
      <c r="J616" s="257">
        <v>41868</v>
      </c>
      <c r="K616" t="s">
        <v>4752</v>
      </c>
      <c r="L616">
        <v>0</v>
      </c>
      <c r="M616">
        <v>0</v>
      </c>
      <c r="N616" t="s">
        <v>4718</v>
      </c>
      <c r="O616" t="s">
        <v>4713</v>
      </c>
      <c r="P616" t="s">
        <v>5960</v>
      </c>
      <c r="Q616" t="s">
        <v>4715</v>
      </c>
      <c r="V616" t="s">
        <v>4716</v>
      </c>
    </row>
    <row r="617" spans="1:22">
      <c r="A617" t="s">
        <v>4708</v>
      </c>
      <c r="B617" t="s">
        <v>4708</v>
      </c>
      <c r="C617" t="s">
        <v>2785</v>
      </c>
      <c r="D617"/>
      <c r="E617" s="255" t="s">
        <v>5227</v>
      </c>
      <c r="F617" s="255">
        <v>44461.666405057869</v>
      </c>
      <c r="G617" s="255"/>
      <c r="H617" s="255"/>
      <c r="I617" s="256">
        <v>1.4166666666666667</v>
      </c>
      <c r="J617" s="257">
        <v>4892</v>
      </c>
      <c r="K617" t="s">
        <v>4711</v>
      </c>
      <c r="L617">
        <v>0</v>
      </c>
      <c r="M617">
        <v>0</v>
      </c>
      <c r="N617" t="s">
        <v>4712</v>
      </c>
      <c r="O617" t="s">
        <v>4726</v>
      </c>
      <c r="P617" t="s">
        <v>5228</v>
      </c>
      <c r="Q617" t="s">
        <v>4715</v>
      </c>
      <c r="V617" t="s">
        <v>4716</v>
      </c>
    </row>
    <row r="618" spans="1:22">
      <c r="A618" t="s">
        <v>4708</v>
      </c>
      <c r="B618" t="s">
        <v>4708</v>
      </c>
      <c r="C618" t="s">
        <v>5961</v>
      </c>
      <c r="D618"/>
      <c r="E618" s="255" t="s">
        <v>4972</v>
      </c>
      <c r="F618" s="255">
        <v>44469.662727118055</v>
      </c>
      <c r="G618" s="255"/>
      <c r="H618" s="255"/>
      <c r="I618" s="256">
        <v>1.4166666666666667</v>
      </c>
      <c r="J618" s="257">
        <v>40014</v>
      </c>
      <c r="K618" t="s">
        <v>4752</v>
      </c>
      <c r="L618">
        <v>0</v>
      </c>
      <c r="M618">
        <v>0</v>
      </c>
      <c r="N618" t="s">
        <v>4718</v>
      </c>
      <c r="O618" t="s">
        <v>4713</v>
      </c>
      <c r="P618" t="s">
        <v>5962</v>
      </c>
      <c r="Q618" t="s">
        <v>4715</v>
      </c>
      <c r="V618" t="s">
        <v>4716</v>
      </c>
    </row>
    <row r="619" spans="1:22">
      <c r="A619" t="s">
        <v>4708</v>
      </c>
      <c r="B619" t="s">
        <v>4708</v>
      </c>
      <c r="C619" t="s">
        <v>5963</v>
      </c>
      <c r="D619"/>
      <c r="E619" s="255" t="s">
        <v>5091</v>
      </c>
      <c r="F619" s="255">
        <v>44461.671037928238</v>
      </c>
      <c r="G619" s="255"/>
      <c r="H619" s="255"/>
      <c r="I619" s="256">
        <v>1.4166666666666667</v>
      </c>
      <c r="J619" s="257">
        <v>30576</v>
      </c>
      <c r="K619" t="s">
        <v>4711</v>
      </c>
      <c r="L619">
        <v>0</v>
      </c>
      <c r="M619">
        <v>0</v>
      </c>
      <c r="N619" t="s">
        <v>4712</v>
      </c>
      <c r="O619" t="s">
        <v>4713</v>
      </c>
      <c r="P619" t="s">
        <v>5964</v>
      </c>
      <c r="Q619" t="s">
        <v>4715</v>
      </c>
      <c r="V619" t="s">
        <v>4716</v>
      </c>
    </row>
    <row r="620" spans="1:22">
      <c r="A620" t="s">
        <v>4708</v>
      </c>
      <c r="B620" t="s">
        <v>4708</v>
      </c>
      <c r="C620" t="s">
        <v>5965</v>
      </c>
      <c r="D620"/>
      <c r="E620" s="255" t="s">
        <v>5276</v>
      </c>
      <c r="F620" s="255">
        <v>44469.482361770832</v>
      </c>
      <c r="G620" s="255"/>
      <c r="H620" s="255"/>
      <c r="I620" s="256">
        <v>1.4166666666666667</v>
      </c>
      <c r="J620" s="257">
        <v>12922</v>
      </c>
      <c r="K620" t="s">
        <v>4711</v>
      </c>
      <c r="L620">
        <v>0</v>
      </c>
      <c r="M620">
        <v>0</v>
      </c>
      <c r="N620" t="s">
        <v>4722</v>
      </c>
      <c r="O620" t="s">
        <v>4726</v>
      </c>
      <c r="P620" t="s">
        <v>4994</v>
      </c>
      <c r="Q620" t="s">
        <v>4715</v>
      </c>
      <c r="V620" t="s">
        <v>4716</v>
      </c>
    </row>
    <row r="621" spans="1:22">
      <c r="A621" t="s">
        <v>4708</v>
      </c>
      <c r="B621" t="s">
        <v>4708</v>
      </c>
      <c r="C621" t="s">
        <v>5966</v>
      </c>
      <c r="D621"/>
      <c r="E621" s="255" t="s">
        <v>5096</v>
      </c>
      <c r="F621" s="255">
        <v>44452.64119047454</v>
      </c>
      <c r="G621" s="255"/>
      <c r="H621" s="255"/>
      <c r="I621" s="256">
        <v>1.4166666666666667</v>
      </c>
      <c r="J621" s="257">
        <v>25435</v>
      </c>
      <c r="K621" t="s">
        <v>4711</v>
      </c>
      <c r="L621">
        <v>0</v>
      </c>
      <c r="M621">
        <v>0</v>
      </c>
      <c r="N621" t="s">
        <v>4718</v>
      </c>
      <c r="O621" t="s">
        <v>4713</v>
      </c>
      <c r="P621" t="s">
        <v>5967</v>
      </c>
      <c r="Q621" t="s">
        <v>4715</v>
      </c>
      <c r="V621" t="s">
        <v>4716</v>
      </c>
    </row>
    <row r="622" spans="1:22">
      <c r="A622" t="s">
        <v>4708</v>
      </c>
      <c r="B622" t="s">
        <v>4708</v>
      </c>
      <c r="C622" t="s">
        <v>2297</v>
      </c>
      <c r="D622"/>
      <c r="E622" s="255" t="s">
        <v>5341</v>
      </c>
      <c r="F622" s="255">
        <v>44452.647270636575</v>
      </c>
      <c r="G622" s="255"/>
      <c r="H622" s="255"/>
      <c r="I622" s="256">
        <v>1.4166666666666667</v>
      </c>
      <c r="J622" s="257">
        <v>3922</v>
      </c>
      <c r="K622" t="s">
        <v>4711</v>
      </c>
      <c r="L622">
        <v>0</v>
      </c>
      <c r="M622">
        <v>0</v>
      </c>
      <c r="N622" t="s">
        <v>4718</v>
      </c>
      <c r="O622" t="s">
        <v>4726</v>
      </c>
      <c r="P622" t="s">
        <v>5188</v>
      </c>
      <c r="Q622" t="s">
        <v>4715</v>
      </c>
      <c r="V622" t="s">
        <v>4716</v>
      </c>
    </row>
    <row r="623" spans="1:22">
      <c r="A623" t="s">
        <v>4708</v>
      </c>
      <c r="B623" t="s">
        <v>4708</v>
      </c>
      <c r="C623" t="s">
        <v>5968</v>
      </c>
      <c r="D623"/>
      <c r="E623" s="255" t="s">
        <v>4783</v>
      </c>
      <c r="F623" s="255">
        <v>44445.637309259262</v>
      </c>
      <c r="G623" s="255"/>
      <c r="H623" s="255"/>
      <c r="I623" s="256">
        <v>1.4166666666666667</v>
      </c>
      <c r="J623" s="257">
        <v>53240</v>
      </c>
      <c r="K623" t="s">
        <v>4711</v>
      </c>
      <c r="L623">
        <v>0</v>
      </c>
      <c r="M623">
        <v>0</v>
      </c>
      <c r="N623" t="s">
        <v>4718</v>
      </c>
      <c r="O623" t="s">
        <v>4713</v>
      </c>
      <c r="P623" t="s">
        <v>5969</v>
      </c>
      <c r="Q623" t="s">
        <v>4715</v>
      </c>
      <c r="V623" t="s">
        <v>4716</v>
      </c>
    </row>
    <row r="624" spans="1:22">
      <c r="A624" t="s">
        <v>4708</v>
      </c>
      <c r="B624" t="s">
        <v>4708</v>
      </c>
      <c r="C624" t="s">
        <v>5970</v>
      </c>
      <c r="D624"/>
      <c r="E624" s="255" t="s">
        <v>4758</v>
      </c>
      <c r="F624" s="255">
        <v>44446.620775196759</v>
      </c>
      <c r="G624" s="255"/>
      <c r="H624" s="255"/>
      <c r="I624" s="256">
        <v>1.4166666666666667</v>
      </c>
      <c r="J624" s="257">
        <v>13550</v>
      </c>
      <c r="K624" t="s">
        <v>4711</v>
      </c>
      <c r="L624">
        <v>0</v>
      </c>
      <c r="M624">
        <v>0</v>
      </c>
      <c r="N624" t="s">
        <v>4712</v>
      </c>
      <c r="O624" t="s">
        <v>4713</v>
      </c>
      <c r="P624" t="s">
        <v>5971</v>
      </c>
      <c r="Q624" t="s">
        <v>4715</v>
      </c>
      <c r="V624" t="s">
        <v>4716</v>
      </c>
    </row>
    <row r="625" spans="1:22">
      <c r="A625" t="s">
        <v>4708</v>
      </c>
      <c r="B625" t="s">
        <v>4708</v>
      </c>
      <c r="C625" t="s">
        <v>1833</v>
      </c>
      <c r="D625"/>
      <c r="E625" s="255" t="s">
        <v>5912</v>
      </c>
      <c r="F625" s="255">
        <v>44448.68970451389</v>
      </c>
      <c r="G625" s="255"/>
      <c r="H625" s="255"/>
      <c r="I625" s="256">
        <v>1.4166666666666667</v>
      </c>
      <c r="J625" s="257">
        <v>40756</v>
      </c>
      <c r="K625" t="s">
        <v>4752</v>
      </c>
      <c r="L625">
        <v>0</v>
      </c>
      <c r="M625">
        <v>0</v>
      </c>
      <c r="N625" t="s">
        <v>4718</v>
      </c>
      <c r="O625" t="s">
        <v>4726</v>
      </c>
      <c r="P625" t="s">
        <v>5972</v>
      </c>
      <c r="Q625" t="s">
        <v>4715</v>
      </c>
      <c r="V625" t="s">
        <v>4716</v>
      </c>
    </row>
    <row r="626" spans="1:22">
      <c r="A626" t="s">
        <v>4708</v>
      </c>
      <c r="B626" t="s">
        <v>4708</v>
      </c>
      <c r="C626" t="s">
        <v>5973</v>
      </c>
      <c r="D626"/>
      <c r="E626" s="255" t="s">
        <v>5641</v>
      </c>
      <c r="F626" s="255">
        <v>44462.516133368059</v>
      </c>
      <c r="G626" s="255"/>
      <c r="H626" s="255"/>
      <c r="I626" s="256">
        <v>1.4166666666666667</v>
      </c>
      <c r="J626" s="257">
        <v>6948</v>
      </c>
      <c r="K626" t="s">
        <v>4711</v>
      </c>
      <c r="L626">
        <v>0</v>
      </c>
      <c r="M626">
        <v>0</v>
      </c>
      <c r="N626" t="s">
        <v>4718</v>
      </c>
      <c r="O626" t="s">
        <v>4726</v>
      </c>
      <c r="P626" t="s">
        <v>5974</v>
      </c>
      <c r="Q626" t="s">
        <v>4728</v>
      </c>
      <c r="V626" t="s">
        <v>4716</v>
      </c>
    </row>
    <row r="627" spans="1:22">
      <c r="A627" t="s">
        <v>4708</v>
      </c>
      <c r="B627" t="s">
        <v>4708</v>
      </c>
      <c r="C627" t="s">
        <v>5975</v>
      </c>
      <c r="D627"/>
      <c r="E627" s="255" t="s">
        <v>5234</v>
      </c>
      <c r="F627" s="255">
        <v>44461.66079869213</v>
      </c>
      <c r="G627" s="255"/>
      <c r="H627" s="255"/>
      <c r="I627" s="256">
        <v>1.4166666666666667</v>
      </c>
      <c r="J627" s="257">
        <v>92221</v>
      </c>
      <c r="K627" t="s">
        <v>4711</v>
      </c>
      <c r="L627">
        <v>0</v>
      </c>
      <c r="M627">
        <v>0</v>
      </c>
      <c r="N627" t="s">
        <v>4718</v>
      </c>
      <c r="O627" t="s">
        <v>4713</v>
      </c>
      <c r="P627" t="s">
        <v>5976</v>
      </c>
      <c r="Q627" t="s">
        <v>4715</v>
      </c>
      <c r="V627" t="s">
        <v>4716</v>
      </c>
    </row>
    <row r="628" spans="1:22">
      <c r="A628" t="s">
        <v>4708</v>
      </c>
      <c r="B628" t="s">
        <v>4708</v>
      </c>
      <c r="C628" t="s">
        <v>5977</v>
      </c>
      <c r="D628"/>
      <c r="E628" s="255" t="s">
        <v>4993</v>
      </c>
      <c r="F628" s="255">
        <v>44469.484316666669</v>
      </c>
      <c r="G628" s="255"/>
      <c r="H628" s="255"/>
      <c r="I628" s="256">
        <v>1.4166666666666667</v>
      </c>
      <c r="J628" s="257">
        <v>17638</v>
      </c>
      <c r="K628" t="s">
        <v>4711</v>
      </c>
      <c r="L628">
        <v>0</v>
      </c>
      <c r="M628">
        <v>0</v>
      </c>
      <c r="N628" t="s">
        <v>4712</v>
      </c>
      <c r="O628" t="s">
        <v>4726</v>
      </c>
      <c r="P628" t="s">
        <v>4994</v>
      </c>
      <c r="Q628" t="s">
        <v>4715</v>
      </c>
      <c r="V628" t="s">
        <v>4716</v>
      </c>
    </row>
    <row r="629" spans="1:22">
      <c r="A629" t="s">
        <v>4708</v>
      </c>
      <c r="B629" t="s">
        <v>4708</v>
      </c>
      <c r="C629" t="s">
        <v>5978</v>
      </c>
      <c r="D629"/>
      <c r="E629" s="255" t="s">
        <v>5979</v>
      </c>
      <c r="F629" s="255">
        <v>44448.663191087966</v>
      </c>
      <c r="G629" s="255"/>
      <c r="H629" s="255"/>
      <c r="I629" s="256">
        <v>1.4166666666666667</v>
      </c>
      <c r="J629" s="257">
        <v>20091</v>
      </c>
      <c r="K629" t="s">
        <v>4711</v>
      </c>
      <c r="L629">
        <v>0</v>
      </c>
      <c r="M629">
        <v>0</v>
      </c>
      <c r="N629" t="s">
        <v>4712</v>
      </c>
      <c r="O629" t="s">
        <v>4726</v>
      </c>
      <c r="P629" t="s">
        <v>5980</v>
      </c>
      <c r="Q629" t="s">
        <v>4715</v>
      </c>
      <c r="V629" t="s">
        <v>4716</v>
      </c>
    </row>
    <row r="630" spans="1:22">
      <c r="A630" t="s">
        <v>4708</v>
      </c>
      <c r="B630" t="s">
        <v>4708</v>
      </c>
      <c r="C630" t="s">
        <v>5981</v>
      </c>
      <c r="D630"/>
      <c r="E630" s="255" t="s">
        <v>5556</v>
      </c>
      <c r="F630" s="255">
        <v>44469.871850150463</v>
      </c>
      <c r="G630" s="255"/>
      <c r="H630" s="255"/>
      <c r="I630" s="256">
        <v>1.4166666666666667</v>
      </c>
      <c r="J630" s="257">
        <v>23705</v>
      </c>
      <c r="K630" t="s">
        <v>4752</v>
      </c>
      <c r="L630">
        <v>0</v>
      </c>
      <c r="M630">
        <v>0</v>
      </c>
      <c r="N630" t="s">
        <v>4718</v>
      </c>
      <c r="O630" t="s">
        <v>4726</v>
      </c>
      <c r="P630" t="s">
        <v>5188</v>
      </c>
      <c r="Q630" t="s">
        <v>4715</v>
      </c>
      <c r="V630" t="s">
        <v>4716</v>
      </c>
    </row>
    <row r="631" spans="1:22">
      <c r="A631" t="s">
        <v>4708</v>
      </c>
      <c r="B631" t="s">
        <v>4708</v>
      </c>
      <c r="C631" t="s">
        <v>5982</v>
      </c>
      <c r="D631"/>
      <c r="E631" s="255" t="s">
        <v>5601</v>
      </c>
      <c r="F631" s="255">
        <v>44442.661131909721</v>
      </c>
      <c r="G631" s="255"/>
      <c r="H631" s="255"/>
      <c r="I631" s="256">
        <v>1.4166666666666667</v>
      </c>
      <c r="J631" s="257">
        <v>41703</v>
      </c>
      <c r="K631" t="s">
        <v>4711</v>
      </c>
      <c r="L631">
        <v>0</v>
      </c>
      <c r="M631">
        <v>0</v>
      </c>
      <c r="N631" t="s">
        <v>4712</v>
      </c>
      <c r="O631" t="s">
        <v>4713</v>
      </c>
      <c r="P631" t="s">
        <v>5983</v>
      </c>
      <c r="Q631" t="s">
        <v>4715</v>
      </c>
      <c r="V631" t="s">
        <v>4716</v>
      </c>
    </row>
    <row r="632" spans="1:22">
      <c r="A632" t="s">
        <v>4708</v>
      </c>
      <c r="B632" t="s">
        <v>4708</v>
      </c>
      <c r="C632" t="s">
        <v>602</v>
      </c>
      <c r="D632"/>
      <c r="E632" s="255" t="s">
        <v>5039</v>
      </c>
      <c r="F632" s="255">
        <v>44443.457971840275</v>
      </c>
      <c r="G632" s="255"/>
      <c r="H632" s="255"/>
      <c r="I632" s="256">
        <v>1.4166666666666667</v>
      </c>
      <c r="J632" s="257">
        <v>29681</v>
      </c>
      <c r="K632" t="s">
        <v>4711</v>
      </c>
      <c r="L632">
        <v>0</v>
      </c>
      <c r="M632">
        <v>0</v>
      </c>
      <c r="N632" t="s">
        <v>4712</v>
      </c>
      <c r="O632" t="s">
        <v>4713</v>
      </c>
      <c r="P632" t="s">
        <v>5984</v>
      </c>
      <c r="Q632" t="s">
        <v>4728</v>
      </c>
      <c r="V632" t="s">
        <v>4716</v>
      </c>
    </row>
    <row r="633" spans="1:22">
      <c r="A633" t="s">
        <v>4708</v>
      </c>
      <c r="B633" t="s">
        <v>4708</v>
      </c>
      <c r="C633" t="s">
        <v>5985</v>
      </c>
      <c r="D633"/>
      <c r="E633" s="255" t="s">
        <v>5300</v>
      </c>
      <c r="F633" s="255">
        <v>44452.641838738426</v>
      </c>
      <c r="G633" s="255"/>
      <c r="H633" s="255"/>
      <c r="I633" s="256">
        <v>1.4166666666666667</v>
      </c>
      <c r="J633" s="257">
        <v>9212</v>
      </c>
      <c r="K633" t="s">
        <v>4711</v>
      </c>
      <c r="L633">
        <v>0</v>
      </c>
      <c r="M633">
        <v>0</v>
      </c>
      <c r="N633" t="s">
        <v>4718</v>
      </c>
      <c r="O633" t="s">
        <v>4726</v>
      </c>
      <c r="P633" t="s">
        <v>5188</v>
      </c>
      <c r="Q633" t="s">
        <v>4728</v>
      </c>
      <c r="V633" t="s">
        <v>4716</v>
      </c>
    </row>
    <row r="634" spans="1:22">
      <c r="A634" t="s">
        <v>4708</v>
      </c>
      <c r="B634" t="s">
        <v>4708</v>
      </c>
      <c r="C634" t="s">
        <v>5986</v>
      </c>
      <c r="D634"/>
      <c r="E634" s="255" t="s">
        <v>5234</v>
      </c>
      <c r="F634" s="255">
        <v>44469.555883067129</v>
      </c>
      <c r="G634" s="255"/>
      <c r="H634" s="255"/>
      <c r="I634" s="256">
        <v>1.4166666666666667</v>
      </c>
      <c r="J634" s="257">
        <v>30887</v>
      </c>
      <c r="K634" t="s">
        <v>4711</v>
      </c>
      <c r="L634">
        <v>0</v>
      </c>
      <c r="M634">
        <v>0</v>
      </c>
      <c r="N634" t="s">
        <v>4731</v>
      </c>
      <c r="O634" t="s">
        <v>4713</v>
      </c>
      <c r="P634" t="s">
        <v>5987</v>
      </c>
      <c r="Q634" t="s">
        <v>4715</v>
      </c>
      <c r="V634" t="s">
        <v>4716</v>
      </c>
    </row>
    <row r="635" spans="1:22">
      <c r="A635" t="s">
        <v>4708</v>
      </c>
      <c r="B635" t="s">
        <v>4708</v>
      </c>
      <c r="C635" t="s">
        <v>5988</v>
      </c>
      <c r="D635"/>
      <c r="E635" s="255" t="s">
        <v>5586</v>
      </c>
      <c r="F635" s="255">
        <v>44464.509907835651</v>
      </c>
      <c r="G635" s="255"/>
      <c r="H635" s="255"/>
      <c r="I635" s="256">
        <v>1.4166666666666667</v>
      </c>
      <c r="J635" s="257">
        <v>48430</v>
      </c>
      <c r="K635" t="s">
        <v>4752</v>
      </c>
      <c r="L635">
        <v>0</v>
      </c>
      <c r="M635">
        <v>0</v>
      </c>
      <c r="N635" t="s">
        <v>4718</v>
      </c>
      <c r="O635" t="s">
        <v>4713</v>
      </c>
      <c r="P635" t="s">
        <v>5989</v>
      </c>
      <c r="Q635" t="s">
        <v>4715</v>
      </c>
      <c r="V635" t="s">
        <v>4716</v>
      </c>
    </row>
    <row r="636" spans="1:22">
      <c r="A636" t="s">
        <v>4708</v>
      </c>
      <c r="B636" t="s">
        <v>4708</v>
      </c>
      <c r="C636" t="s">
        <v>5990</v>
      </c>
      <c r="D636"/>
      <c r="E636" s="255" t="s">
        <v>5991</v>
      </c>
      <c r="F636" s="255">
        <v>44468.6798877662</v>
      </c>
      <c r="G636" s="255"/>
      <c r="H636" s="255"/>
      <c r="I636" s="256">
        <v>1.4166666666666667</v>
      </c>
      <c r="J636" s="257">
        <v>20694</v>
      </c>
      <c r="K636" t="s">
        <v>4752</v>
      </c>
      <c r="L636">
        <v>0</v>
      </c>
      <c r="M636">
        <v>0</v>
      </c>
      <c r="N636" t="s">
        <v>4718</v>
      </c>
      <c r="O636" t="s">
        <v>4713</v>
      </c>
      <c r="P636" t="s">
        <v>5992</v>
      </c>
      <c r="Q636" t="s">
        <v>4715</v>
      </c>
      <c r="V636" t="s">
        <v>4716</v>
      </c>
    </row>
    <row r="637" spans="1:22">
      <c r="A637" t="s">
        <v>4708</v>
      </c>
      <c r="B637" t="s">
        <v>4708</v>
      </c>
      <c r="C637" t="s">
        <v>1193</v>
      </c>
      <c r="D637"/>
      <c r="E637" s="255" t="s">
        <v>5341</v>
      </c>
      <c r="F637" s="255">
        <v>44443.456288622685</v>
      </c>
      <c r="G637" s="255"/>
      <c r="H637" s="255"/>
      <c r="I637" s="256">
        <v>1.4166666666666667</v>
      </c>
      <c r="J637" s="257">
        <v>19660</v>
      </c>
      <c r="K637" t="s">
        <v>4711</v>
      </c>
      <c r="L637">
        <v>0</v>
      </c>
      <c r="M637">
        <v>0</v>
      </c>
      <c r="N637" t="s">
        <v>4722</v>
      </c>
      <c r="O637" t="s">
        <v>4726</v>
      </c>
      <c r="P637" t="s">
        <v>5188</v>
      </c>
      <c r="Q637" t="s">
        <v>4715</v>
      </c>
      <c r="V637" t="s">
        <v>4716</v>
      </c>
    </row>
    <row r="638" spans="1:22">
      <c r="A638" t="s">
        <v>4708</v>
      </c>
      <c r="B638" t="s">
        <v>4708</v>
      </c>
      <c r="C638" t="s">
        <v>5993</v>
      </c>
      <c r="D638"/>
      <c r="E638" s="255" t="s">
        <v>4955</v>
      </c>
      <c r="F638" s="255">
        <v>44462.658166863424</v>
      </c>
      <c r="G638" s="255"/>
      <c r="H638" s="255"/>
      <c r="I638" s="256">
        <v>1.4166666666666667</v>
      </c>
      <c r="J638" s="257">
        <v>58044</v>
      </c>
      <c r="K638" t="s">
        <v>4711</v>
      </c>
      <c r="L638">
        <v>0</v>
      </c>
      <c r="M638">
        <v>0</v>
      </c>
      <c r="N638" t="s">
        <v>4718</v>
      </c>
      <c r="O638" t="s">
        <v>4713</v>
      </c>
      <c r="P638" t="s">
        <v>5994</v>
      </c>
      <c r="Q638" t="s">
        <v>4728</v>
      </c>
      <c r="V638" t="s">
        <v>4716</v>
      </c>
    </row>
    <row r="639" spans="1:22">
      <c r="A639" t="s">
        <v>4708</v>
      </c>
      <c r="B639" t="s">
        <v>4708</v>
      </c>
      <c r="C639" t="s">
        <v>5995</v>
      </c>
      <c r="D639"/>
      <c r="E639" s="255" t="s">
        <v>5617</v>
      </c>
      <c r="F639" s="255">
        <v>44445.636667627317</v>
      </c>
      <c r="G639" s="255"/>
      <c r="H639" s="255"/>
      <c r="I639" s="256">
        <v>1.4166666666666667</v>
      </c>
      <c r="J639" s="257">
        <v>17270</v>
      </c>
      <c r="K639" t="s">
        <v>4711</v>
      </c>
      <c r="L639">
        <v>0</v>
      </c>
      <c r="M639">
        <v>0</v>
      </c>
      <c r="N639" t="s">
        <v>4712</v>
      </c>
      <c r="O639" t="s">
        <v>4713</v>
      </c>
      <c r="P639" t="s">
        <v>5996</v>
      </c>
      <c r="Q639" t="s">
        <v>4728</v>
      </c>
      <c r="V639" t="s">
        <v>4716</v>
      </c>
    </row>
    <row r="640" spans="1:22">
      <c r="A640" t="s">
        <v>4708</v>
      </c>
      <c r="B640" t="s">
        <v>4708</v>
      </c>
      <c r="C640" t="s">
        <v>5997</v>
      </c>
      <c r="D640"/>
      <c r="E640" s="255" t="s">
        <v>5215</v>
      </c>
      <c r="F640" s="255">
        <v>44452.643533449074</v>
      </c>
      <c r="G640" s="255"/>
      <c r="H640" s="255"/>
      <c r="I640" s="256">
        <v>1.4166666666666667</v>
      </c>
      <c r="J640" s="257">
        <v>20586</v>
      </c>
      <c r="K640" t="s">
        <v>4711</v>
      </c>
      <c r="L640">
        <v>0</v>
      </c>
      <c r="M640">
        <v>0</v>
      </c>
      <c r="N640" t="s">
        <v>4712</v>
      </c>
      <c r="O640" t="s">
        <v>4726</v>
      </c>
      <c r="P640" t="s">
        <v>5228</v>
      </c>
      <c r="Q640" t="s">
        <v>4715</v>
      </c>
      <c r="V640" t="s">
        <v>4716</v>
      </c>
    </row>
    <row r="641" spans="1:22">
      <c r="A641" t="s">
        <v>4708</v>
      </c>
      <c r="B641" t="s">
        <v>4708</v>
      </c>
      <c r="C641" t="s">
        <v>3638</v>
      </c>
      <c r="D641"/>
      <c r="E641" s="255" t="s">
        <v>4993</v>
      </c>
      <c r="F641" s="255">
        <v>44469.605284872683</v>
      </c>
      <c r="G641" s="255"/>
      <c r="H641" s="255"/>
      <c r="I641" s="256">
        <v>1.4166666666666667</v>
      </c>
      <c r="J641" s="257">
        <v>7601</v>
      </c>
      <c r="K641" t="s">
        <v>4752</v>
      </c>
      <c r="L641">
        <v>0</v>
      </c>
      <c r="M641">
        <v>0</v>
      </c>
      <c r="N641" t="s">
        <v>4712</v>
      </c>
      <c r="O641" t="s">
        <v>4726</v>
      </c>
      <c r="P641" t="s">
        <v>5225</v>
      </c>
      <c r="Q641" t="s">
        <v>4715</v>
      </c>
      <c r="V641" t="s">
        <v>4716</v>
      </c>
    </row>
    <row r="642" spans="1:22">
      <c r="A642" t="s">
        <v>4708</v>
      </c>
      <c r="B642" t="s">
        <v>4708</v>
      </c>
      <c r="C642" t="s">
        <v>5998</v>
      </c>
      <c r="D642"/>
      <c r="E642" s="255" t="s">
        <v>4791</v>
      </c>
      <c r="F642" s="255">
        <v>44462.510410613424</v>
      </c>
      <c r="G642" s="255"/>
      <c r="H642" s="255"/>
      <c r="I642" s="256">
        <v>1.4166666666666667</v>
      </c>
      <c r="J642" s="257">
        <v>67332</v>
      </c>
      <c r="K642" t="s">
        <v>4752</v>
      </c>
      <c r="L642">
        <v>0</v>
      </c>
      <c r="M642">
        <v>0</v>
      </c>
      <c r="N642" t="s">
        <v>4718</v>
      </c>
      <c r="O642" t="s">
        <v>4713</v>
      </c>
      <c r="P642" t="s">
        <v>5999</v>
      </c>
      <c r="Q642" t="s">
        <v>4728</v>
      </c>
      <c r="V642" t="s">
        <v>4716</v>
      </c>
    </row>
    <row r="643" spans="1:22">
      <c r="A643" t="s">
        <v>4708</v>
      </c>
      <c r="B643" t="s">
        <v>4708</v>
      </c>
      <c r="C643" t="s">
        <v>3472</v>
      </c>
      <c r="D643"/>
      <c r="E643" s="255" t="s">
        <v>5877</v>
      </c>
      <c r="F643" s="255">
        <v>44448.665272488426</v>
      </c>
      <c r="G643" s="255"/>
      <c r="H643" s="255"/>
      <c r="I643" s="256">
        <v>1.4166666666666667</v>
      </c>
      <c r="J643" s="257">
        <v>17576</v>
      </c>
      <c r="K643" t="s">
        <v>4711</v>
      </c>
      <c r="L643">
        <v>0</v>
      </c>
      <c r="M643">
        <v>0</v>
      </c>
      <c r="N643" t="s">
        <v>4718</v>
      </c>
      <c r="O643" t="s">
        <v>4726</v>
      </c>
      <c r="P643" t="s">
        <v>5225</v>
      </c>
      <c r="Q643" t="s">
        <v>4728</v>
      </c>
      <c r="V643" t="s">
        <v>4716</v>
      </c>
    </row>
    <row r="644" spans="1:22">
      <c r="A644" t="s">
        <v>4708</v>
      </c>
      <c r="B644" t="s">
        <v>4708</v>
      </c>
      <c r="C644" t="s">
        <v>6000</v>
      </c>
      <c r="D644"/>
      <c r="E644" s="255" t="s">
        <v>5408</v>
      </c>
      <c r="F644" s="255">
        <v>44461.689604282408</v>
      </c>
      <c r="G644" s="255"/>
      <c r="H644" s="255"/>
      <c r="I644" s="256">
        <v>1.4166666666666667</v>
      </c>
      <c r="J644" s="257">
        <v>29884</v>
      </c>
      <c r="K644" t="s">
        <v>4752</v>
      </c>
      <c r="L644">
        <v>0</v>
      </c>
      <c r="M644">
        <v>0</v>
      </c>
      <c r="N644" t="s">
        <v>4722</v>
      </c>
      <c r="O644" t="s">
        <v>4726</v>
      </c>
      <c r="P644" t="s">
        <v>4994</v>
      </c>
      <c r="Q644" t="s">
        <v>4715</v>
      </c>
      <c r="V644" t="s">
        <v>4716</v>
      </c>
    </row>
    <row r="645" spans="1:22">
      <c r="A645" t="s">
        <v>4708</v>
      </c>
      <c r="B645" t="s">
        <v>4708</v>
      </c>
      <c r="C645" t="s">
        <v>6001</v>
      </c>
      <c r="D645"/>
      <c r="E645" s="255" t="s">
        <v>4799</v>
      </c>
      <c r="F645" s="255">
        <v>44442.659545104165</v>
      </c>
      <c r="G645" s="255"/>
      <c r="H645" s="255"/>
      <c r="I645" s="256">
        <v>1.4166666666666667</v>
      </c>
      <c r="J645" s="257">
        <v>30112</v>
      </c>
      <c r="K645" t="s">
        <v>4711</v>
      </c>
      <c r="L645">
        <v>0</v>
      </c>
      <c r="M645">
        <v>0</v>
      </c>
      <c r="N645" t="s">
        <v>4712</v>
      </c>
      <c r="O645" t="s">
        <v>4713</v>
      </c>
      <c r="P645" t="s">
        <v>6002</v>
      </c>
      <c r="Q645" t="s">
        <v>4715</v>
      </c>
      <c r="V645" t="s">
        <v>4716</v>
      </c>
    </row>
    <row r="646" spans="1:22">
      <c r="A646" t="s">
        <v>4708</v>
      </c>
      <c r="B646" t="s">
        <v>4708</v>
      </c>
      <c r="C646" t="s">
        <v>6003</v>
      </c>
      <c r="D646"/>
      <c r="E646" s="255" t="s">
        <v>4783</v>
      </c>
      <c r="F646" s="255">
        <v>44442.660772569441</v>
      </c>
      <c r="G646" s="255"/>
      <c r="H646" s="255"/>
      <c r="I646" s="256">
        <v>1.4166666666666667</v>
      </c>
      <c r="J646" s="257">
        <v>22221</v>
      </c>
      <c r="K646" t="s">
        <v>4711</v>
      </c>
      <c r="L646">
        <v>0</v>
      </c>
      <c r="M646">
        <v>0</v>
      </c>
      <c r="N646" t="s">
        <v>4731</v>
      </c>
      <c r="O646" t="s">
        <v>4713</v>
      </c>
      <c r="P646" t="s">
        <v>6004</v>
      </c>
      <c r="Q646" t="s">
        <v>4715</v>
      </c>
      <c r="V646" t="s">
        <v>4716</v>
      </c>
    </row>
    <row r="647" spans="1:22">
      <c r="A647" t="s">
        <v>4708</v>
      </c>
      <c r="B647" t="s">
        <v>4708</v>
      </c>
      <c r="C647" t="s">
        <v>6005</v>
      </c>
      <c r="D647"/>
      <c r="E647" s="255" t="s">
        <v>5243</v>
      </c>
      <c r="F647" s="255">
        <v>44466.770755439815</v>
      </c>
      <c r="G647" s="255"/>
      <c r="H647" s="255"/>
      <c r="I647" s="256">
        <v>1.4166666666666667</v>
      </c>
      <c r="J647" s="257">
        <v>24987</v>
      </c>
      <c r="K647" t="s">
        <v>4752</v>
      </c>
      <c r="L647">
        <v>0</v>
      </c>
      <c r="M647">
        <v>0</v>
      </c>
      <c r="N647" t="s">
        <v>4722</v>
      </c>
      <c r="O647" t="s">
        <v>4753</v>
      </c>
      <c r="P647" t="s">
        <v>4753</v>
      </c>
      <c r="Q647" t="s">
        <v>4715</v>
      </c>
      <c r="V647" t="s">
        <v>4716</v>
      </c>
    </row>
    <row r="648" spans="1:22">
      <c r="A648" t="s">
        <v>4708</v>
      </c>
      <c r="B648" t="s">
        <v>4708</v>
      </c>
      <c r="C648" t="s">
        <v>6006</v>
      </c>
      <c r="D648"/>
      <c r="E648" s="255" t="s">
        <v>4820</v>
      </c>
      <c r="F648" s="255">
        <v>44469.742449652775</v>
      </c>
      <c r="G648" s="255"/>
      <c r="H648" s="255"/>
      <c r="I648" s="256">
        <v>1.4166666666666667</v>
      </c>
      <c r="J648" s="257">
        <v>41347</v>
      </c>
      <c r="K648" t="s">
        <v>4752</v>
      </c>
      <c r="L648">
        <v>0</v>
      </c>
      <c r="M648">
        <v>0</v>
      </c>
      <c r="N648" t="s">
        <v>4722</v>
      </c>
      <c r="O648" t="s">
        <v>4753</v>
      </c>
      <c r="P648" t="s">
        <v>4753</v>
      </c>
      <c r="Q648" t="s">
        <v>4715</v>
      </c>
      <c r="V648" t="s">
        <v>4716</v>
      </c>
    </row>
    <row r="649" spans="1:22">
      <c r="A649" t="s">
        <v>4708</v>
      </c>
      <c r="B649" t="s">
        <v>4708</v>
      </c>
      <c r="C649" t="s">
        <v>6007</v>
      </c>
      <c r="D649"/>
      <c r="E649" s="255" t="s">
        <v>5704</v>
      </c>
      <c r="F649" s="255">
        <v>44460.655450694445</v>
      </c>
      <c r="G649" s="255"/>
      <c r="H649" s="255"/>
      <c r="I649" s="256">
        <v>1.4166666666666667</v>
      </c>
      <c r="J649" s="257">
        <v>50600</v>
      </c>
      <c r="K649" t="s">
        <v>4711</v>
      </c>
      <c r="L649">
        <v>0</v>
      </c>
      <c r="M649">
        <v>0</v>
      </c>
      <c r="N649" t="s">
        <v>4718</v>
      </c>
      <c r="O649" t="s">
        <v>4753</v>
      </c>
      <c r="P649" t="s">
        <v>4753</v>
      </c>
      <c r="Q649" t="s">
        <v>4715</v>
      </c>
      <c r="V649" t="s">
        <v>4716</v>
      </c>
    </row>
    <row r="650" spans="1:22">
      <c r="A650" t="s">
        <v>4708</v>
      </c>
      <c r="B650" t="s">
        <v>4708</v>
      </c>
      <c r="C650" t="s">
        <v>6008</v>
      </c>
      <c r="D650"/>
      <c r="E650" s="255" t="s">
        <v>4768</v>
      </c>
      <c r="F650" s="255">
        <v>44449.500068287038</v>
      </c>
      <c r="G650" s="255"/>
      <c r="H650" s="255"/>
      <c r="I650" s="256">
        <v>1.4166666666666667</v>
      </c>
      <c r="J650" s="257">
        <v>25705</v>
      </c>
      <c r="K650" t="s">
        <v>4752</v>
      </c>
      <c r="L650">
        <v>0</v>
      </c>
      <c r="M650">
        <v>0</v>
      </c>
      <c r="N650" t="s">
        <v>4712</v>
      </c>
      <c r="O650" t="s">
        <v>4753</v>
      </c>
      <c r="P650" t="s">
        <v>4753</v>
      </c>
      <c r="Q650" t="s">
        <v>4715</v>
      </c>
      <c r="V650" t="s">
        <v>4716</v>
      </c>
    </row>
    <row r="651" spans="1:22">
      <c r="A651" t="s">
        <v>4708</v>
      </c>
      <c r="B651" t="s">
        <v>4708</v>
      </c>
      <c r="C651" t="s">
        <v>6009</v>
      </c>
      <c r="D651"/>
      <c r="E651" s="255" t="s">
        <v>4962</v>
      </c>
      <c r="F651" s="255">
        <v>44445.635588541663</v>
      </c>
      <c r="G651" s="255"/>
      <c r="H651" s="255"/>
      <c r="I651" s="256">
        <v>1.4166666666666667</v>
      </c>
      <c r="J651" s="257">
        <v>196125</v>
      </c>
      <c r="K651" t="s">
        <v>4711</v>
      </c>
      <c r="L651">
        <v>0</v>
      </c>
      <c r="M651">
        <v>0</v>
      </c>
      <c r="N651" t="s">
        <v>4718</v>
      </c>
      <c r="O651" t="s">
        <v>4753</v>
      </c>
      <c r="P651" t="s">
        <v>4753</v>
      </c>
      <c r="Q651" t="s">
        <v>4715</v>
      </c>
      <c r="V651" t="s">
        <v>4716</v>
      </c>
    </row>
    <row r="652" spans="1:22">
      <c r="A652" t="s">
        <v>4708</v>
      </c>
      <c r="B652" t="s">
        <v>4708</v>
      </c>
      <c r="C652" t="s">
        <v>6010</v>
      </c>
      <c r="D652"/>
      <c r="E652" s="255" t="s">
        <v>5724</v>
      </c>
      <c r="F652" s="255">
        <v>44469.612146180552</v>
      </c>
      <c r="G652" s="255"/>
      <c r="H652" s="255"/>
      <c r="I652" s="256">
        <v>1.4166666666666667</v>
      </c>
      <c r="J652" s="257">
        <v>6918</v>
      </c>
      <c r="K652" t="s">
        <v>4752</v>
      </c>
      <c r="L652">
        <v>0</v>
      </c>
      <c r="M652">
        <v>0</v>
      </c>
      <c r="N652" t="s">
        <v>4722</v>
      </c>
      <c r="O652" t="s">
        <v>4753</v>
      </c>
      <c r="P652" t="s">
        <v>4753</v>
      </c>
      <c r="Q652" t="s">
        <v>4715</v>
      </c>
      <c r="V652" t="s">
        <v>4716</v>
      </c>
    </row>
    <row r="653" spans="1:22">
      <c r="A653" t="s">
        <v>4708</v>
      </c>
      <c r="B653" t="s">
        <v>4708</v>
      </c>
      <c r="C653" t="s">
        <v>6011</v>
      </c>
      <c r="D653"/>
      <c r="E653" s="255" t="s">
        <v>6012</v>
      </c>
      <c r="F653" s="255">
        <v>44453.694281979166</v>
      </c>
      <c r="G653" s="255"/>
      <c r="H653" s="255"/>
      <c r="I653" s="256">
        <v>1.4166666666666667</v>
      </c>
      <c r="J653" s="257">
        <v>10487</v>
      </c>
      <c r="K653" t="s">
        <v>4752</v>
      </c>
      <c r="L653">
        <v>0</v>
      </c>
      <c r="M653">
        <v>0</v>
      </c>
      <c r="N653" t="s">
        <v>4718</v>
      </c>
      <c r="O653" t="s">
        <v>4753</v>
      </c>
      <c r="P653" t="s">
        <v>4753</v>
      </c>
      <c r="Q653" t="s">
        <v>4728</v>
      </c>
      <c r="V653" t="s">
        <v>4716</v>
      </c>
    </row>
    <row r="654" spans="1:22">
      <c r="A654" t="s">
        <v>4708</v>
      </c>
      <c r="B654" t="s">
        <v>4708</v>
      </c>
      <c r="C654" t="s">
        <v>6013</v>
      </c>
      <c r="D654"/>
      <c r="E654" s="255" t="s">
        <v>4810</v>
      </c>
      <c r="F654" s="255">
        <v>44469.631700497688</v>
      </c>
      <c r="G654" s="255"/>
      <c r="H654" s="255"/>
      <c r="I654" s="256">
        <v>1.4166666666666667</v>
      </c>
      <c r="J654" s="257">
        <v>22480</v>
      </c>
      <c r="K654" t="s">
        <v>4752</v>
      </c>
      <c r="L654">
        <v>0</v>
      </c>
      <c r="M654">
        <v>0</v>
      </c>
      <c r="N654" t="s">
        <v>4718</v>
      </c>
      <c r="O654" t="s">
        <v>4713</v>
      </c>
      <c r="P654" t="s">
        <v>6014</v>
      </c>
      <c r="Q654" t="s">
        <v>4715</v>
      </c>
      <c r="V654" t="s">
        <v>4716</v>
      </c>
    </row>
    <row r="655" spans="1:22">
      <c r="A655" t="s">
        <v>4708</v>
      </c>
      <c r="B655" t="s">
        <v>4708</v>
      </c>
      <c r="C655" t="s">
        <v>6015</v>
      </c>
      <c r="D655"/>
      <c r="E655" s="255" t="s">
        <v>5939</v>
      </c>
      <c r="F655" s="255">
        <v>44445.412773229167</v>
      </c>
      <c r="G655" s="255"/>
      <c r="H655" s="255"/>
      <c r="I655" s="256">
        <v>1.4166666666666667</v>
      </c>
      <c r="J655" s="257">
        <v>1336</v>
      </c>
      <c r="K655" t="s">
        <v>4711</v>
      </c>
      <c r="L655">
        <v>0</v>
      </c>
      <c r="M655">
        <v>0</v>
      </c>
      <c r="N655" t="s">
        <v>4718</v>
      </c>
      <c r="O655" t="s">
        <v>4726</v>
      </c>
      <c r="P655" t="s">
        <v>6016</v>
      </c>
      <c r="Q655" t="s">
        <v>4715</v>
      </c>
      <c r="V655" t="s">
        <v>4716</v>
      </c>
    </row>
    <row r="656" spans="1:22">
      <c r="A656" t="s">
        <v>4708</v>
      </c>
      <c r="B656" t="s">
        <v>4708</v>
      </c>
      <c r="C656" t="s">
        <v>6017</v>
      </c>
      <c r="D656"/>
      <c r="E656" s="255" t="s">
        <v>4797</v>
      </c>
      <c r="F656" s="255">
        <v>44452.38912010417</v>
      </c>
      <c r="G656" s="255"/>
      <c r="H656" s="255"/>
      <c r="I656" s="256">
        <v>1.4166666666666667</v>
      </c>
      <c r="J656" s="257">
        <v>41271</v>
      </c>
      <c r="K656" t="s">
        <v>4752</v>
      </c>
      <c r="L656">
        <v>0</v>
      </c>
      <c r="M656">
        <v>0</v>
      </c>
      <c r="N656" t="s">
        <v>4712</v>
      </c>
      <c r="O656" t="s">
        <v>4713</v>
      </c>
      <c r="P656" t="s">
        <v>6018</v>
      </c>
      <c r="Q656" t="s">
        <v>4715</v>
      </c>
      <c r="V656" t="s">
        <v>4716</v>
      </c>
    </row>
    <row r="657" spans="1:22">
      <c r="A657" t="s">
        <v>4708</v>
      </c>
      <c r="B657" t="s">
        <v>4708</v>
      </c>
      <c r="C657" t="s">
        <v>6019</v>
      </c>
      <c r="D657"/>
      <c r="E657" s="255" t="s">
        <v>4791</v>
      </c>
      <c r="F657" s="255">
        <v>44442.661634641205</v>
      </c>
      <c r="G657" s="255"/>
      <c r="H657" s="255"/>
      <c r="I657" s="256">
        <v>1.4166666666666667</v>
      </c>
      <c r="J657" s="257">
        <v>15265</v>
      </c>
      <c r="K657" t="s">
        <v>4711</v>
      </c>
      <c r="L657">
        <v>0</v>
      </c>
      <c r="M657">
        <v>0</v>
      </c>
      <c r="N657" t="s">
        <v>4722</v>
      </c>
      <c r="O657" t="s">
        <v>4713</v>
      </c>
      <c r="P657" t="s">
        <v>6020</v>
      </c>
      <c r="Q657" t="s">
        <v>4715</v>
      </c>
      <c r="V657" t="s">
        <v>4716</v>
      </c>
    </row>
    <row r="658" spans="1:22">
      <c r="A658" t="s">
        <v>4708</v>
      </c>
      <c r="B658" t="s">
        <v>4708</v>
      </c>
      <c r="C658" t="s">
        <v>6021</v>
      </c>
      <c r="D658"/>
      <c r="E658" s="255" t="s">
        <v>4791</v>
      </c>
      <c r="F658" s="255">
        <v>44446.619410729167</v>
      </c>
      <c r="G658" s="255"/>
      <c r="H658" s="255"/>
      <c r="I658" s="256">
        <v>1.4166666666666667</v>
      </c>
      <c r="J658" s="257">
        <v>40472</v>
      </c>
      <c r="K658" t="s">
        <v>4711</v>
      </c>
      <c r="L658">
        <v>0</v>
      </c>
      <c r="M658">
        <v>0</v>
      </c>
      <c r="N658" t="s">
        <v>4712</v>
      </c>
      <c r="O658" t="s">
        <v>4713</v>
      </c>
      <c r="P658" t="s">
        <v>6022</v>
      </c>
      <c r="Q658" t="s">
        <v>4715</v>
      </c>
      <c r="V658" t="s">
        <v>4716</v>
      </c>
    </row>
    <row r="659" spans="1:22">
      <c r="A659" t="s">
        <v>4708</v>
      </c>
      <c r="B659" t="s">
        <v>4708</v>
      </c>
      <c r="C659" t="s">
        <v>6023</v>
      </c>
      <c r="D659"/>
      <c r="E659" s="255" t="s">
        <v>6024</v>
      </c>
      <c r="F659" s="255">
        <v>44452.645094247688</v>
      </c>
      <c r="G659" s="255"/>
      <c r="H659" s="255"/>
      <c r="I659" s="256">
        <v>1.4166666666666667</v>
      </c>
      <c r="J659" s="257">
        <v>25792</v>
      </c>
      <c r="K659" t="s">
        <v>4711</v>
      </c>
      <c r="L659">
        <v>0</v>
      </c>
      <c r="M659">
        <v>0</v>
      </c>
      <c r="N659" t="s">
        <v>4722</v>
      </c>
      <c r="O659" t="s">
        <v>4726</v>
      </c>
      <c r="P659" t="s">
        <v>6025</v>
      </c>
      <c r="Q659" t="s">
        <v>4715</v>
      </c>
      <c r="V659" t="s">
        <v>4716</v>
      </c>
    </row>
    <row r="660" spans="1:22">
      <c r="A660" t="s">
        <v>4708</v>
      </c>
      <c r="B660" t="s">
        <v>4708</v>
      </c>
      <c r="C660" t="s">
        <v>6026</v>
      </c>
      <c r="D660"/>
      <c r="E660" s="255" t="s">
        <v>5283</v>
      </c>
      <c r="F660" s="255">
        <v>44448.466976122683</v>
      </c>
      <c r="G660" s="255"/>
      <c r="H660" s="255"/>
      <c r="I660" s="256">
        <v>1.4166666666666667</v>
      </c>
      <c r="J660" s="257">
        <v>10147</v>
      </c>
      <c r="K660" t="s">
        <v>4752</v>
      </c>
      <c r="L660">
        <v>0</v>
      </c>
      <c r="M660">
        <v>0</v>
      </c>
      <c r="N660" t="s">
        <v>4769</v>
      </c>
      <c r="O660" t="s">
        <v>4726</v>
      </c>
      <c r="P660" t="s">
        <v>4994</v>
      </c>
      <c r="Q660" t="s">
        <v>4715</v>
      </c>
      <c r="V660" t="s">
        <v>4716</v>
      </c>
    </row>
    <row r="661" spans="1:22">
      <c r="A661" t="s">
        <v>4708</v>
      </c>
      <c r="B661" t="s">
        <v>4708</v>
      </c>
      <c r="C661" t="s">
        <v>2258</v>
      </c>
      <c r="D661"/>
      <c r="E661" s="255" t="s">
        <v>4820</v>
      </c>
      <c r="F661" s="255">
        <v>44460.434303090275</v>
      </c>
      <c r="G661" s="255"/>
      <c r="H661" s="255"/>
      <c r="I661" s="256">
        <v>1.4166666666666667</v>
      </c>
      <c r="J661" s="257">
        <v>83953</v>
      </c>
      <c r="K661" t="s">
        <v>4711</v>
      </c>
      <c r="L661">
        <v>0</v>
      </c>
      <c r="M661">
        <v>0</v>
      </c>
      <c r="N661" t="s">
        <v>4718</v>
      </c>
      <c r="O661" t="s">
        <v>4713</v>
      </c>
      <c r="P661" t="s">
        <v>6027</v>
      </c>
      <c r="Q661" t="s">
        <v>4728</v>
      </c>
      <c r="V661" t="s">
        <v>4716</v>
      </c>
    </row>
    <row r="662" spans="1:22">
      <c r="A662" t="s">
        <v>4708</v>
      </c>
      <c r="B662" t="s">
        <v>4708</v>
      </c>
      <c r="C662" t="s">
        <v>3326</v>
      </c>
      <c r="D662"/>
      <c r="E662" s="255" t="s">
        <v>5036</v>
      </c>
      <c r="F662" s="255">
        <v>44433.679996296298</v>
      </c>
      <c r="G662" s="255"/>
      <c r="H662" s="255"/>
      <c r="I662" s="256">
        <v>1.5</v>
      </c>
      <c r="J662" s="257">
        <v>36253</v>
      </c>
      <c r="K662" t="s">
        <v>4711</v>
      </c>
      <c r="L662">
        <v>0</v>
      </c>
      <c r="M662">
        <v>0</v>
      </c>
      <c r="N662" t="s">
        <v>4718</v>
      </c>
      <c r="O662" t="s">
        <v>4713</v>
      </c>
      <c r="P662" t="s">
        <v>6028</v>
      </c>
      <c r="Q662" t="s">
        <v>4715</v>
      </c>
      <c r="V662" t="s">
        <v>4716</v>
      </c>
    </row>
    <row r="663" spans="1:22">
      <c r="A663" t="s">
        <v>4708</v>
      </c>
      <c r="B663" t="s">
        <v>4708</v>
      </c>
      <c r="C663" t="s">
        <v>6029</v>
      </c>
      <c r="D663"/>
      <c r="E663" s="255" t="s">
        <v>4879</v>
      </c>
      <c r="F663" s="255">
        <v>44414.659211539351</v>
      </c>
      <c r="G663" s="255"/>
      <c r="H663" s="255"/>
      <c r="I663" s="256">
        <v>1.5</v>
      </c>
      <c r="J663" s="257">
        <v>7464</v>
      </c>
      <c r="K663" t="s">
        <v>4711</v>
      </c>
      <c r="L663">
        <v>0</v>
      </c>
      <c r="M663">
        <v>0</v>
      </c>
      <c r="N663" t="s">
        <v>4731</v>
      </c>
      <c r="O663" t="s">
        <v>4713</v>
      </c>
      <c r="P663" t="s">
        <v>6030</v>
      </c>
      <c r="Q663" t="s">
        <v>4715</v>
      </c>
      <c r="V663" t="s">
        <v>4716</v>
      </c>
    </row>
    <row r="664" spans="1:22">
      <c r="A664" t="s">
        <v>4708</v>
      </c>
      <c r="B664" t="s">
        <v>4708</v>
      </c>
      <c r="C664" t="s">
        <v>6031</v>
      </c>
      <c r="D664"/>
      <c r="E664" s="255" t="s">
        <v>5006</v>
      </c>
      <c r="F664" s="255">
        <v>44439.502380555554</v>
      </c>
      <c r="G664" s="255"/>
      <c r="H664" s="255"/>
      <c r="I664" s="256">
        <v>1.5</v>
      </c>
      <c r="J664" s="257">
        <v>26409</v>
      </c>
      <c r="K664" t="s">
        <v>4711</v>
      </c>
      <c r="L664">
        <v>0</v>
      </c>
      <c r="M664">
        <v>0</v>
      </c>
      <c r="N664" t="s">
        <v>4718</v>
      </c>
      <c r="O664" t="s">
        <v>4713</v>
      </c>
      <c r="P664" t="s">
        <v>6032</v>
      </c>
      <c r="Q664" t="s">
        <v>4715</v>
      </c>
      <c r="V664" t="s">
        <v>4716</v>
      </c>
    </row>
    <row r="665" spans="1:22">
      <c r="A665" t="s">
        <v>4708</v>
      </c>
      <c r="B665" t="s">
        <v>4708</v>
      </c>
      <c r="C665" t="s">
        <v>6033</v>
      </c>
      <c r="D665"/>
      <c r="E665" s="255" t="s">
        <v>5957</v>
      </c>
      <c r="F665" s="255">
        <v>44410.671414039352</v>
      </c>
      <c r="G665" s="255"/>
      <c r="H665" s="255"/>
      <c r="I665" s="256">
        <v>1.5</v>
      </c>
      <c r="J665" s="257">
        <v>29378</v>
      </c>
      <c r="K665" t="s">
        <v>4711</v>
      </c>
      <c r="L665">
        <v>0</v>
      </c>
      <c r="M665">
        <v>0</v>
      </c>
      <c r="N665" t="s">
        <v>4731</v>
      </c>
      <c r="O665" t="s">
        <v>4726</v>
      </c>
      <c r="P665" t="s">
        <v>6034</v>
      </c>
      <c r="Q665" t="s">
        <v>4715</v>
      </c>
      <c r="V665" t="s">
        <v>4716</v>
      </c>
    </row>
    <row r="666" spans="1:22">
      <c r="A666" t="s">
        <v>4708</v>
      </c>
      <c r="B666" t="s">
        <v>4708</v>
      </c>
      <c r="C666" t="s">
        <v>3256</v>
      </c>
      <c r="D666"/>
      <c r="E666" s="255" t="s">
        <v>5036</v>
      </c>
      <c r="F666" s="255">
        <v>44438.44353113426</v>
      </c>
      <c r="G666" s="255"/>
      <c r="H666" s="255"/>
      <c r="I666" s="256">
        <v>1.5</v>
      </c>
      <c r="J666" s="257">
        <v>30925</v>
      </c>
      <c r="K666" t="s">
        <v>4752</v>
      </c>
      <c r="L666">
        <v>0</v>
      </c>
      <c r="M666">
        <v>0</v>
      </c>
      <c r="N666" t="s">
        <v>4769</v>
      </c>
      <c r="O666" t="s">
        <v>4713</v>
      </c>
      <c r="P666" t="s">
        <v>6035</v>
      </c>
      <c r="Q666" t="s">
        <v>4715</v>
      </c>
      <c r="V666" t="s">
        <v>4716</v>
      </c>
    </row>
    <row r="667" spans="1:22">
      <c r="A667" t="s">
        <v>4708</v>
      </c>
      <c r="B667" t="s">
        <v>4708</v>
      </c>
      <c r="C667" t="s">
        <v>2192</v>
      </c>
      <c r="D667"/>
      <c r="E667" s="255" t="s">
        <v>4983</v>
      </c>
      <c r="F667" s="255">
        <v>44414.662243784725</v>
      </c>
      <c r="G667" s="255"/>
      <c r="H667" s="255"/>
      <c r="I667" s="256">
        <v>1.5</v>
      </c>
      <c r="J667" s="257">
        <v>49226</v>
      </c>
      <c r="K667" t="s">
        <v>4711</v>
      </c>
      <c r="L667">
        <v>0</v>
      </c>
      <c r="M667">
        <v>0</v>
      </c>
      <c r="N667" t="s">
        <v>4712</v>
      </c>
      <c r="O667" t="s">
        <v>4713</v>
      </c>
      <c r="P667" t="s">
        <v>6036</v>
      </c>
      <c r="Q667" t="s">
        <v>4715</v>
      </c>
      <c r="V667" t="s">
        <v>4716</v>
      </c>
    </row>
    <row r="668" spans="1:22">
      <c r="A668" t="s">
        <v>4708</v>
      </c>
      <c r="B668" t="s">
        <v>4708</v>
      </c>
      <c r="C668" t="s">
        <v>6037</v>
      </c>
      <c r="D668"/>
      <c r="E668" s="255" t="s">
        <v>5234</v>
      </c>
      <c r="F668" s="255">
        <v>44410.499364664349</v>
      </c>
      <c r="G668" s="255"/>
      <c r="H668" s="255"/>
      <c r="I668" s="256">
        <v>1.5</v>
      </c>
      <c r="J668" s="257">
        <v>28969</v>
      </c>
      <c r="K668" t="s">
        <v>4752</v>
      </c>
      <c r="L668">
        <v>0</v>
      </c>
      <c r="M668">
        <v>0</v>
      </c>
      <c r="N668" t="s">
        <v>4718</v>
      </c>
      <c r="O668" t="s">
        <v>4713</v>
      </c>
      <c r="P668" t="s">
        <v>6038</v>
      </c>
      <c r="Q668" t="s">
        <v>4715</v>
      </c>
      <c r="V668" t="s">
        <v>4716</v>
      </c>
    </row>
    <row r="669" spans="1:22">
      <c r="A669" t="s">
        <v>4708</v>
      </c>
      <c r="B669" t="s">
        <v>4708</v>
      </c>
      <c r="C669" t="s">
        <v>6039</v>
      </c>
      <c r="D669"/>
      <c r="E669" s="255" t="s">
        <v>6024</v>
      </c>
      <c r="F669" s="255">
        <v>44418.410997372688</v>
      </c>
      <c r="G669" s="255"/>
      <c r="H669" s="255"/>
      <c r="I669" s="256">
        <v>1.5</v>
      </c>
      <c r="J669" s="257">
        <v>40323</v>
      </c>
      <c r="K669" t="s">
        <v>4711</v>
      </c>
      <c r="L669">
        <v>0</v>
      </c>
      <c r="M669">
        <v>0</v>
      </c>
      <c r="N669" t="s">
        <v>4718</v>
      </c>
      <c r="O669" t="s">
        <v>4726</v>
      </c>
      <c r="P669" t="s">
        <v>6040</v>
      </c>
      <c r="Q669" t="s">
        <v>4715</v>
      </c>
      <c r="V669" t="s">
        <v>4716</v>
      </c>
    </row>
    <row r="670" spans="1:22">
      <c r="A670" t="s">
        <v>4708</v>
      </c>
      <c r="B670" t="s">
        <v>4708</v>
      </c>
      <c r="C670" t="s">
        <v>6041</v>
      </c>
      <c r="D670"/>
      <c r="E670" s="255" t="s">
        <v>5617</v>
      </c>
      <c r="F670" s="255">
        <v>44414.684700266203</v>
      </c>
      <c r="G670" s="255"/>
      <c r="H670" s="255"/>
      <c r="I670" s="256">
        <v>1.5</v>
      </c>
      <c r="J670" s="257">
        <v>23921</v>
      </c>
      <c r="K670" t="s">
        <v>4752</v>
      </c>
      <c r="L670">
        <v>0</v>
      </c>
      <c r="M670">
        <v>0</v>
      </c>
      <c r="N670" t="s">
        <v>4731</v>
      </c>
      <c r="O670" t="s">
        <v>4713</v>
      </c>
      <c r="P670" t="s">
        <v>6042</v>
      </c>
      <c r="Q670" t="s">
        <v>4715</v>
      </c>
      <c r="V670" t="s">
        <v>4716</v>
      </c>
    </row>
    <row r="671" spans="1:22">
      <c r="A671" t="s">
        <v>4708</v>
      </c>
      <c r="B671" t="s">
        <v>4708</v>
      </c>
      <c r="C671" t="s">
        <v>6043</v>
      </c>
      <c r="D671"/>
      <c r="E671" s="255" t="s">
        <v>5017</v>
      </c>
      <c r="F671" s="255">
        <v>44417.654702430555</v>
      </c>
      <c r="G671" s="255"/>
      <c r="H671" s="255"/>
      <c r="I671" s="256">
        <v>1.5</v>
      </c>
      <c r="J671" s="257">
        <v>23217</v>
      </c>
      <c r="K671" t="s">
        <v>4711</v>
      </c>
      <c r="L671">
        <v>0</v>
      </c>
      <c r="M671">
        <v>0</v>
      </c>
      <c r="N671" t="s">
        <v>4731</v>
      </c>
      <c r="O671" t="s">
        <v>4713</v>
      </c>
      <c r="P671" t="s">
        <v>6044</v>
      </c>
      <c r="Q671" t="s">
        <v>4715</v>
      </c>
      <c r="V671" t="s">
        <v>4716</v>
      </c>
    </row>
    <row r="672" spans="1:22">
      <c r="A672" t="s">
        <v>4708</v>
      </c>
      <c r="B672" t="s">
        <v>4708</v>
      </c>
      <c r="C672" t="s">
        <v>6045</v>
      </c>
      <c r="D672"/>
      <c r="E672" s="255" t="s">
        <v>4829</v>
      </c>
      <c r="F672" s="255">
        <v>44422.513392905093</v>
      </c>
      <c r="G672" s="255"/>
      <c r="H672" s="255"/>
      <c r="I672" s="256">
        <v>1.5</v>
      </c>
      <c r="J672" s="257">
        <v>17750</v>
      </c>
      <c r="K672" t="s">
        <v>4752</v>
      </c>
      <c r="L672">
        <v>0</v>
      </c>
      <c r="M672">
        <v>0</v>
      </c>
      <c r="N672" t="s">
        <v>4718</v>
      </c>
      <c r="O672" t="s">
        <v>4713</v>
      </c>
      <c r="P672" t="s">
        <v>6046</v>
      </c>
      <c r="Q672" t="s">
        <v>4715</v>
      </c>
      <c r="V672" t="s">
        <v>4716</v>
      </c>
    </row>
    <row r="673" spans="1:22">
      <c r="A673" t="s">
        <v>4708</v>
      </c>
      <c r="B673" t="s">
        <v>4708</v>
      </c>
      <c r="C673" t="s">
        <v>6047</v>
      </c>
      <c r="D673"/>
      <c r="E673" s="255" t="s">
        <v>4710</v>
      </c>
      <c r="F673" s="255">
        <v>44425.731328437498</v>
      </c>
      <c r="G673" s="255"/>
      <c r="H673" s="255"/>
      <c r="I673" s="256">
        <v>1.5</v>
      </c>
      <c r="J673" s="257">
        <v>85677</v>
      </c>
      <c r="K673" t="s">
        <v>4752</v>
      </c>
      <c r="L673">
        <v>0</v>
      </c>
      <c r="M673">
        <v>0</v>
      </c>
      <c r="N673" t="s">
        <v>4718</v>
      </c>
      <c r="O673" t="s">
        <v>4713</v>
      </c>
      <c r="P673" t="s">
        <v>6048</v>
      </c>
      <c r="Q673" t="s">
        <v>4715</v>
      </c>
      <c r="V673" t="s">
        <v>4716</v>
      </c>
    </row>
    <row r="674" spans="1:22">
      <c r="A674" t="s">
        <v>4708</v>
      </c>
      <c r="B674" t="s">
        <v>4708</v>
      </c>
      <c r="C674" t="s">
        <v>6049</v>
      </c>
      <c r="D674"/>
      <c r="E674" s="255" t="s">
        <v>4802</v>
      </c>
      <c r="F674" s="255">
        <v>44418.710428622682</v>
      </c>
      <c r="G674" s="255"/>
      <c r="H674" s="255"/>
      <c r="I674" s="256">
        <v>1.5</v>
      </c>
      <c r="J674" s="257">
        <v>23030</v>
      </c>
      <c r="K674" t="s">
        <v>4752</v>
      </c>
      <c r="L674">
        <v>0</v>
      </c>
      <c r="M674">
        <v>0</v>
      </c>
      <c r="N674" t="s">
        <v>4712</v>
      </c>
      <c r="O674" t="s">
        <v>4713</v>
      </c>
      <c r="P674" t="s">
        <v>6050</v>
      </c>
      <c r="Q674" t="s">
        <v>4715</v>
      </c>
      <c r="V674" t="s">
        <v>4716</v>
      </c>
    </row>
    <row r="675" spans="1:22">
      <c r="A675" t="s">
        <v>4708</v>
      </c>
      <c r="B675" t="s">
        <v>4708</v>
      </c>
      <c r="C675" t="s">
        <v>6051</v>
      </c>
      <c r="D675"/>
      <c r="E675" s="255" t="s">
        <v>4870</v>
      </c>
      <c r="F675" s="255">
        <v>44412.725742245369</v>
      </c>
      <c r="G675" s="255"/>
      <c r="H675" s="255"/>
      <c r="I675" s="256">
        <v>1.5</v>
      </c>
      <c r="J675" s="257">
        <v>70938</v>
      </c>
      <c r="K675" t="s">
        <v>4752</v>
      </c>
      <c r="L675">
        <v>0</v>
      </c>
      <c r="M675">
        <v>0</v>
      </c>
      <c r="N675" t="s">
        <v>4718</v>
      </c>
      <c r="O675" t="s">
        <v>4713</v>
      </c>
      <c r="P675" t="s">
        <v>6052</v>
      </c>
      <c r="Q675" t="s">
        <v>4715</v>
      </c>
      <c r="V675" t="s">
        <v>4716</v>
      </c>
    </row>
    <row r="676" spans="1:22">
      <c r="A676" t="s">
        <v>4708</v>
      </c>
      <c r="B676" t="s">
        <v>4708</v>
      </c>
      <c r="C676" t="s">
        <v>6053</v>
      </c>
      <c r="D676"/>
      <c r="E676" s="255" t="s">
        <v>4751</v>
      </c>
      <c r="F676" s="255">
        <v>44418.408119525462</v>
      </c>
      <c r="G676" s="255"/>
      <c r="H676" s="255"/>
      <c r="I676" s="256">
        <v>1.5</v>
      </c>
      <c r="J676" s="257">
        <v>27089</v>
      </c>
      <c r="K676" t="s">
        <v>4711</v>
      </c>
      <c r="L676">
        <v>0</v>
      </c>
      <c r="M676">
        <v>0</v>
      </c>
      <c r="N676" t="s">
        <v>4712</v>
      </c>
      <c r="O676" t="s">
        <v>4713</v>
      </c>
      <c r="P676" t="s">
        <v>6054</v>
      </c>
      <c r="Q676" t="s">
        <v>4715</v>
      </c>
      <c r="V676" t="s">
        <v>4716</v>
      </c>
    </row>
    <row r="677" spans="1:22">
      <c r="A677" t="s">
        <v>4708</v>
      </c>
      <c r="B677" t="s">
        <v>4708</v>
      </c>
      <c r="C677" t="s">
        <v>6055</v>
      </c>
      <c r="D677"/>
      <c r="E677" s="255" t="s">
        <v>4802</v>
      </c>
      <c r="F677" s="255">
        <v>44431.356051585652</v>
      </c>
      <c r="G677" s="255"/>
      <c r="H677" s="255"/>
      <c r="I677" s="256">
        <v>1.5</v>
      </c>
      <c r="J677" s="257">
        <v>18840</v>
      </c>
      <c r="K677" t="s">
        <v>4711</v>
      </c>
      <c r="L677">
        <v>0</v>
      </c>
      <c r="M677">
        <v>0</v>
      </c>
      <c r="N677" t="s">
        <v>4712</v>
      </c>
      <c r="O677" t="s">
        <v>4713</v>
      </c>
      <c r="P677" t="s">
        <v>6056</v>
      </c>
      <c r="Q677" t="s">
        <v>4715</v>
      </c>
      <c r="V677" t="s">
        <v>4716</v>
      </c>
    </row>
    <row r="678" spans="1:22">
      <c r="A678" t="s">
        <v>4708</v>
      </c>
      <c r="B678" t="s">
        <v>4708</v>
      </c>
      <c r="C678" t="s">
        <v>6057</v>
      </c>
      <c r="D678"/>
      <c r="E678" s="255" t="s">
        <v>4758</v>
      </c>
      <c r="F678" s="255">
        <v>44439.275103854168</v>
      </c>
      <c r="G678" s="255"/>
      <c r="H678" s="255"/>
      <c r="I678" s="256">
        <v>1.5</v>
      </c>
      <c r="J678" s="257">
        <v>24013</v>
      </c>
      <c r="K678" t="s">
        <v>4711</v>
      </c>
      <c r="L678">
        <v>0</v>
      </c>
      <c r="M678">
        <v>0</v>
      </c>
      <c r="N678" t="s">
        <v>4731</v>
      </c>
      <c r="O678" t="s">
        <v>4713</v>
      </c>
      <c r="P678" t="s">
        <v>6058</v>
      </c>
      <c r="Q678" t="s">
        <v>4715</v>
      </c>
      <c r="V678" t="s">
        <v>4716</v>
      </c>
    </row>
    <row r="679" spans="1:22">
      <c r="A679" t="s">
        <v>4708</v>
      </c>
      <c r="B679" t="s">
        <v>4708</v>
      </c>
      <c r="C679" t="s">
        <v>997</v>
      </c>
      <c r="D679"/>
      <c r="E679" s="255" t="s">
        <v>5227</v>
      </c>
      <c r="F679" s="255">
        <v>44434.507785648151</v>
      </c>
      <c r="G679" s="255"/>
      <c r="H679" s="255"/>
      <c r="I679" s="256">
        <v>1.5</v>
      </c>
      <c r="J679" s="257">
        <v>30540</v>
      </c>
      <c r="K679" t="s">
        <v>4752</v>
      </c>
      <c r="L679">
        <v>0</v>
      </c>
      <c r="M679">
        <v>0</v>
      </c>
      <c r="N679" t="s">
        <v>4722</v>
      </c>
      <c r="O679" t="s">
        <v>4726</v>
      </c>
      <c r="P679" t="s">
        <v>5225</v>
      </c>
      <c r="Q679" t="s">
        <v>4715</v>
      </c>
      <c r="V679" t="s">
        <v>4716</v>
      </c>
    </row>
    <row r="680" spans="1:22">
      <c r="A680" t="s">
        <v>4708</v>
      </c>
      <c r="B680" t="s">
        <v>4708</v>
      </c>
      <c r="C680" t="s">
        <v>6059</v>
      </c>
      <c r="D680"/>
      <c r="E680" s="255" t="s">
        <v>4820</v>
      </c>
      <c r="F680" s="255">
        <v>44436.487957210651</v>
      </c>
      <c r="G680" s="255"/>
      <c r="H680" s="255"/>
      <c r="I680" s="256">
        <v>1.5</v>
      </c>
      <c r="J680" s="257">
        <v>10319</v>
      </c>
      <c r="K680" t="s">
        <v>4711</v>
      </c>
      <c r="L680">
        <v>0</v>
      </c>
      <c r="M680">
        <v>0</v>
      </c>
      <c r="N680" t="s">
        <v>4722</v>
      </c>
      <c r="O680" t="s">
        <v>4713</v>
      </c>
      <c r="P680" t="s">
        <v>6060</v>
      </c>
      <c r="Q680" t="s">
        <v>4715</v>
      </c>
      <c r="V680" t="s">
        <v>4716</v>
      </c>
    </row>
    <row r="681" spans="1:22">
      <c r="A681" t="s">
        <v>4708</v>
      </c>
      <c r="B681" t="s">
        <v>4708</v>
      </c>
      <c r="C681" t="s">
        <v>6061</v>
      </c>
      <c r="D681"/>
      <c r="E681" s="255" t="s">
        <v>4737</v>
      </c>
      <c r="F681" s="255">
        <v>44439.267012962962</v>
      </c>
      <c r="G681" s="255"/>
      <c r="H681" s="255"/>
      <c r="I681" s="256">
        <v>1.5</v>
      </c>
      <c r="J681" s="257">
        <v>15209</v>
      </c>
      <c r="K681" t="s">
        <v>4711</v>
      </c>
      <c r="L681">
        <v>0</v>
      </c>
      <c r="M681">
        <v>0</v>
      </c>
      <c r="N681" t="s">
        <v>4722</v>
      </c>
      <c r="O681" t="s">
        <v>4713</v>
      </c>
      <c r="P681" t="s">
        <v>6062</v>
      </c>
      <c r="Q681" t="s">
        <v>4715</v>
      </c>
      <c r="V681" t="s">
        <v>4716</v>
      </c>
    </row>
    <row r="682" spans="1:22">
      <c r="A682" t="s">
        <v>4708</v>
      </c>
      <c r="B682" t="s">
        <v>4708</v>
      </c>
      <c r="C682" t="s">
        <v>6063</v>
      </c>
      <c r="D682"/>
      <c r="E682" s="255" t="s">
        <v>5084</v>
      </c>
      <c r="F682" s="255">
        <v>44433.679605821759</v>
      </c>
      <c r="G682" s="255"/>
      <c r="H682" s="255"/>
      <c r="I682" s="256">
        <v>1.5</v>
      </c>
      <c r="J682" s="257">
        <v>22776</v>
      </c>
      <c r="K682" t="s">
        <v>4711</v>
      </c>
      <c r="L682">
        <v>0</v>
      </c>
      <c r="M682">
        <v>0</v>
      </c>
      <c r="N682" t="s">
        <v>4769</v>
      </c>
      <c r="O682" t="s">
        <v>4713</v>
      </c>
      <c r="P682" t="s">
        <v>6064</v>
      </c>
      <c r="Q682" t="s">
        <v>4715</v>
      </c>
      <c r="V682" t="s">
        <v>4716</v>
      </c>
    </row>
    <row r="683" spans="1:22">
      <c r="A683" t="s">
        <v>4708</v>
      </c>
      <c r="B683" t="s">
        <v>4708</v>
      </c>
      <c r="C683" t="s">
        <v>6065</v>
      </c>
      <c r="D683"/>
      <c r="E683" s="255" t="s">
        <v>4710</v>
      </c>
      <c r="F683" s="255">
        <v>44410.609535960648</v>
      </c>
      <c r="G683" s="255"/>
      <c r="H683" s="255"/>
      <c r="I683" s="256">
        <v>1.5</v>
      </c>
      <c r="J683" s="257">
        <v>18226</v>
      </c>
      <c r="K683" t="s">
        <v>4711</v>
      </c>
      <c r="L683">
        <v>0</v>
      </c>
      <c r="M683">
        <v>0</v>
      </c>
      <c r="N683" t="s">
        <v>4731</v>
      </c>
      <c r="O683" t="s">
        <v>4713</v>
      </c>
      <c r="P683" t="s">
        <v>6066</v>
      </c>
      <c r="Q683" t="s">
        <v>4715</v>
      </c>
      <c r="V683" t="s">
        <v>4716</v>
      </c>
    </row>
    <row r="684" spans="1:22">
      <c r="A684" t="s">
        <v>4708</v>
      </c>
      <c r="B684" t="s">
        <v>4708</v>
      </c>
      <c r="C684" t="s">
        <v>411</v>
      </c>
      <c r="D684"/>
      <c r="E684" s="255" t="s">
        <v>4737</v>
      </c>
      <c r="F684" s="255">
        <v>44428.404074687503</v>
      </c>
      <c r="G684" s="255"/>
      <c r="H684" s="255"/>
      <c r="I684" s="256">
        <v>1.5</v>
      </c>
      <c r="J684" s="257">
        <v>131419</v>
      </c>
      <c r="K684" t="s">
        <v>4711</v>
      </c>
      <c r="L684">
        <v>0</v>
      </c>
      <c r="M684">
        <v>0</v>
      </c>
      <c r="N684" t="s">
        <v>4712</v>
      </c>
      <c r="O684" t="s">
        <v>4713</v>
      </c>
      <c r="P684" t="s">
        <v>6067</v>
      </c>
      <c r="Q684" t="s">
        <v>4715</v>
      </c>
      <c r="V684" t="s">
        <v>4716</v>
      </c>
    </row>
    <row r="685" spans="1:22">
      <c r="A685" t="s">
        <v>4708</v>
      </c>
      <c r="B685" t="s">
        <v>4708</v>
      </c>
      <c r="C685" t="s">
        <v>6068</v>
      </c>
      <c r="D685"/>
      <c r="E685" s="255" t="s">
        <v>5617</v>
      </c>
      <c r="F685" s="255">
        <v>44439.50772415509</v>
      </c>
      <c r="G685" s="255"/>
      <c r="H685" s="255"/>
      <c r="I685" s="256">
        <v>1.5</v>
      </c>
      <c r="J685" s="257">
        <v>3250</v>
      </c>
      <c r="K685" t="s">
        <v>4711</v>
      </c>
      <c r="L685">
        <v>0</v>
      </c>
      <c r="M685">
        <v>0</v>
      </c>
      <c r="N685" t="s">
        <v>4718</v>
      </c>
      <c r="O685" t="s">
        <v>4713</v>
      </c>
      <c r="P685" t="s">
        <v>6069</v>
      </c>
      <c r="Q685" t="s">
        <v>4715</v>
      </c>
      <c r="V685" t="s">
        <v>4716</v>
      </c>
    </row>
    <row r="686" spans="1:22">
      <c r="A686" t="s">
        <v>4708</v>
      </c>
      <c r="B686" t="s">
        <v>4708</v>
      </c>
      <c r="C686" t="s">
        <v>6070</v>
      </c>
      <c r="D686"/>
      <c r="E686" s="255" t="s">
        <v>5403</v>
      </c>
      <c r="F686" s="255">
        <v>44438.599689351853</v>
      </c>
      <c r="G686" s="255"/>
      <c r="H686" s="255"/>
      <c r="I686" s="256">
        <v>1.5</v>
      </c>
      <c r="J686" s="257">
        <v>32054</v>
      </c>
      <c r="K686" t="s">
        <v>4752</v>
      </c>
      <c r="L686">
        <v>0</v>
      </c>
      <c r="M686">
        <v>0</v>
      </c>
      <c r="N686" t="s">
        <v>4722</v>
      </c>
      <c r="O686" t="s">
        <v>4713</v>
      </c>
      <c r="P686" t="s">
        <v>6071</v>
      </c>
      <c r="Q686" t="s">
        <v>4715</v>
      </c>
      <c r="V686" t="s">
        <v>4716</v>
      </c>
    </row>
    <row r="687" spans="1:22">
      <c r="A687" t="s">
        <v>4708</v>
      </c>
      <c r="B687" t="s">
        <v>4708</v>
      </c>
      <c r="C687" t="s">
        <v>6072</v>
      </c>
      <c r="D687"/>
      <c r="E687" s="255" t="s">
        <v>4912</v>
      </c>
      <c r="F687" s="255">
        <v>44434.507074421294</v>
      </c>
      <c r="G687" s="255"/>
      <c r="H687" s="255"/>
      <c r="I687" s="256">
        <v>1.5</v>
      </c>
      <c r="J687" s="257">
        <v>47017</v>
      </c>
      <c r="K687" t="s">
        <v>4752</v>
      </c>
      <c r="L687">
        <v>0</v>
      </c>
      <c r="M687">
        <v>0</v>
      </c>
      <c r="N687" t="s">
        <v>4722</v>
      </c>
      <c r="O687" t="s">
        <v>4713</v>
      </c>
      <c r="P687" t="s">
        <v>6073</v>
      </c>
      <c r="Q687" t="s">
        <v>4715</v>
      </c>
      <c r="V687" t="s">
        <v>4716</v>
      </c>
    </row>
    <row r="688" spans="1:22">
      <c r="A688" t="s">
        <v>4708</v>
      </c>
      <c r="B688" t="s">
        <v>4708</v>
      </c>
      <c r="C688" t="s">
        <v>6074</v>
      </c>
      <c r="D688"/>
      <c r="E688" s="255" t="s">
        <v>4912</v>
      </c>
      <c r="F688" s="255">
        <v>44417.690243784724</v>
      </c>
      <c r="G688" s="255"/>
      <c r="H688" s="255"/>
      <c r="I688" s="256">
        <v>1.5</v>
      </c>
      <c r="J688" s="257">
        <v>89627</v>
      </c>
      <c r="K688" t="s">
        <v>4711</v>
      </c>
      <c r="L688">
        <v>0</v>
      </c>
      <c r="M688">
        <v>0</v>
      </c>
      <c r="N688" t="s">
        <v>4718</v>
      </c>
      <c r="O688" t="s">
        <v>4713</v>
      </c>
      <c r="P688" t="s">
        <v>6075</v>
      </c>
      <c r="Q688" t="s">
        <v>4715</v>
      </c>
      <c r="V688" t="s">
        <v>4716</v>
      </c>
    </row>
    <row r="689" spans="1:22">
      <c r="A689" t="s">
        <v>4708</v>
      </c>
      <c r="B689" t="s">
        <v>4708</v>
      </c>
      <c r="C689" t="s">
        <v>6076</v>
      </c>
      <c r="D689"/>
      <c r="E689" s="255" t="s">
        <v>4957</v>
      </c>
      <c r="F689" s="255">
        <v>44436.489503738427</v>
      </c>
      <c r="G689" s="255"/>
      <c r="H689" s="255"/>
      <c r="I689" s="256">
        <v>1.5</v>
      </c>
      <c r="J689" s="257">
        <v>29420</v>
      </c>
      <c r="K689" t="s">
        <v>4711</v>
      </c>
      <c r="L689">
        <v>0</v>
      </c>
      <c r="M689">
        <v>0</v>
      </c>
      <c r="N689" t="s">
        <v>4731</v>
      </c>
      <c r="O689" t="s">
        <v>4713</v>
      </c>
      <c r="P689" t="s">
        <v>6077</v>
      </c>
      <c r="Q689" t="s">
        <v>4728</v>
      </c>
      <c r="V689" t="s">
        <v>4716</v>
      </c>
    </row>
    <row r="690" spans="1:22">
      <c r="A690" t="s">
        <v>4708</v>
      </c>
      <c r="B690" t="s">
        <v>4708</v>
      </c>
      <c r="C690" t="s">
        <v>580</v>
      </c>
      <c r="D690"/>
      <c r="E690" s="255" t="s">
        <v>5136</v>
      </c>
      <c r="F690" s="255">
        <v>44427.5260221875</v>
      </c>
      <c r="G690" s="255"/>
      <c r="H690" s="255"/>
      <c r="I690" s="256">
        <v>1.5</v>
      </c>
      <c r="J690" s="257">
        <v>32224</v>
      </c>
      <c r="K690" t="s">
        <v>4752</v>
      </c>
      <c r="L690">
        <v>0</v>
      </c>
      <c r="M690">
        <v>0</v>
      </c>
      <c r="N690" t="s">
        <v>4712</v>
      </c>
      <c r="O690" t="s">
        <v>4713</v>
      </c>
      <c r="P690" t="s">
        <v>6078</v>
      </c>
      <c r="Q690" t="s">
        <v>4715</v>
      </c>
      <c r="V690" t="s">
        <v>4716</v>
      </c>
    </row>
    <row r="691" spans="1:22">
      <c r="A691" t="s">
        <v>4708</v>
      </c>
      <c r="B691" t="s">
        <v>4708</v>
      </c>
      <c r="C691" t="s">
        <v>2073</v>
      </c>
      <c r="D691"/>
      <c r="E691" s="255" t="s">
        <v>5103</v>
      </c>
      <c r="F691" s="255">
        <v>44438.550498067132</v>
      </c>
      <c r="G691" s="255"/>
      <c r="H691" s="255"/>
      <c r="I691" s="256">
        <v>1.5</v>
      </c>
      <c r="J691" s="257">
        <v>31952</v>
      </c>
      <c r="K691" t="s">
        <v>4752</v>
      </c>
      <c r="L691">
        <v>0</v>
      </c>
      <c r="M691">
        <v>0</v>
      </c>
      <c r="N691" t="s">
        <v>4718</v>
      </c>
      <c r="O691" t="s">
        <v>4713</v>
      </c>
      <c r="P691" t="s">
        <v>6079</v>
      </c>
      <c r="Q691" t="s">
        <v>4715</v>
      </c>
      <c r="V691" t="s">
        <v>4716</v>
      </c>
    </row>
    <row r="692" spans="1:22">
      <c r="A692" t="s">
        <v>4708</v>
      </c>
      <c r="B692" t="s">
        <v>4708</v>
      </c>
      <c r="C692" t="s">
        <v>6080</v>
      </c>
      <c r="D692"/>
      <c r="E692" s="255" t="s">
        <v>5312</v>
      </c>
      <c r="F692" s="255">
        <v>44417.661411145833</v>
      </c>
      <c r="G692" s="255"/>
      <c r="H692" s="255"/>
      <c r="I692" s="256">
        <v>1.5</v>
      </c>
      <c r="J692" s="257">
        <v>7945</v>
      </c>
      <c r="K692" t="s">
        <v>4711</v>
      </c>
      <c r="L692">
        <v>0</v>
      </c>
      <c r="M692">
        <v>0</v>
      </c>
      <c r="N692" t="s">
        <v>4712</v>
      </c>
      <c r="O692" t="s">
        <v>4726</v>
      </c>
      <c r="P692" t="s">
        <v>6081</v>
      </c>
      <c r="Q692" t="s">
        <v>4715</v>
      </c>
      <c r="V692" t="s">
        <v>4716</v>
      </c>
    </row>
    <row r="693" spans="1:22">
      <c r="A693" t="s">
        <v>4708</v>
      </c>
      <c r="B693" t="s">
        <v>4708</v>
      </c>
      <c r="C693" t="s">
        <v>6082</v>
      </c>
      <c r="D693"/>
      <c r="E693" s="255" t="s">
        <v>4810</v>
      </c>
      <c r="F693" s="255">
        <v>44428.719402974537</v>
      </c>
      <c r="G693" s="255"/>
      <c r="H693" s="255"/>
      <c r="I693" s="256">
        <v>1.5</v>
      </c>
      <c r="J693" s="257">
        <v>24905</v>
      </c>
      <c r="K693" t="s">
        <v>4752</v>
      </c>
      <c r="L693">
        <v>0</v>
      </c>
      <c r="M693">
        <v>0</v>
      </c>
      <c r="N693" t="s">
        <v>4718</v>
      </c>
      <c r="O693" t="s">
        <v>4713</v>
      </c>
      <c r="P693" t="s">
        <v>6083</v>
      </c>
      <c r="Q693" t="s">
        <v>4728</v>
      </c>
      <c r="V693" t="s">
        <v>4716</v>
      </c>
    </row>
    <row r="694" spans="1:22">
      <c r="A694" t="s">
        <v>4708</v>
      </c>
      <c r="B694" t="s">
        <v>4708</v>
      </c>
      <c r="C694" t="s">
        <v>6084</v>
      </c>
      <c r="D694"/>
      <c r="E694" s="255" t="s">
        <v>5200</v>
      </c>
      <c r="F694" s="255">
        <v>44414.657901006947</v>
      </c>
      <c r="G694" s="255"/>
      <c r="H694" s="255"/>
      <c r="I694" s="256">
        <v>1.5</v>
      </c>
      <c r="J694" s="257">
        <v>10795</v>
      </c>
      <c r="K694" t="s">
        <v>4711</v>
      </c>
      <c r="L694">
        <v>0</v>
      </c>
      <c r="M694">
        <v>0</v>
      </c>
      <c r="N694" t="s">
        <v>4731</v>
      </c>
      <c r="O694" t="s">
        <v>4713</v>
      </c>
      <c r="P694" t="s">
        <v>6085</v>
      </c>
      <c r="Q694" t="s">
        <v>4715</v>
      </c>
      <c r="V694" t="s">
        <v>4716</v>
      </c>
    </row>
    <row r="695" spans="1:22">
      <c r="A695" t="s">
        <v>4708</v>
      </c>
      <c r="B695" t="s">
        <v>4708</v>
      </c>
      <c r="C695" t="s">
        <v>6086</v>
      </c>
      <c r="D695"/>
      <c r="E695" s="255" t="s">
        <v>4870</v>
      </c>
      <c r="F695" s="255">
        <v>44439.488810416668</v>
      </c>
      <c r="G695" s="255"/>
      <c r="H695" s="255"/>
      <c r="I695" s="256">
        <v>1.5</v>
      </c>
      <c r="J695" s="257">
        <v>22744</v>
      </c>
      <c r="K695" t="s">
        <v>4711</v>
      </c>
      <c r="L695">
        <v>0</v>
      </c>
      <c r="M695">
        <v>0</v>
      </c>
      <c r="N695" t="s">
        <v>4718</v>
      </c>
      <c r="O695" t="s">
        <v>4713</v>
      </c>
      <c r="P695" t="s">
        <v>6087</v>
      </c>
      <c r="Q695" t="s">
        <v>4728</v>
      </c>
      <c r="V695" t="s">
        <v>4716</v>
      </c>
    </row>
    <row r="696" spans="1:22">
      <c r="A696" t="s">
        <v>4708</v>
      </c>
      <c r="B696" t="s">
        <v>4708</v>
      </c>
      <c r="C696" t="s">
        <v>6088</v>
      </c>
      <c r="D696"/>
      <c r="E696" s="255" t="s">
        <v>4885</v>
      </c>
      <c r="F696" s="255">
        <v>44431.362286076386</v>
      </c>
      <c r="G696" s="255"/>
      <c r="H696" s="255"/>
      <c r="I696" s="256">
        <v>1.5</v>
      </c>
      <c r="J696" s="257">
        <v>22270</v>
      </c>
      <c r="K696" t="s">
        <v>4711</v>
      </c>
      <c r="L696">
        <v>0</v>
      </c>
      <c r="M696">
        <v>0</v>
      </c>
      <c r="N696" t="s">
        <v>4718</v>
      </c>
      <c r="O696" t="s">
        <v>4713</v>
      </c>
      <c r="P696" t="s">
        <v>6089</v>
      </c>
      <c r="Q696" t="s">
        <v>4715</v>
      </c>
      <c r="V696" t="s">
        <v>4716</v>
      </c>
    </row>
    <row r="697" spans="1:22">
      <c r="A697" t="s">
        <v>4708</v>
      </c>
      <c r="B697" t="s">
        <v>4708</v>
      </c>
      <c r="C697" t="s">
        <v>6090</v>
      </c>
      <c r="D697"/>
      <c r="E697" s="255" t="s">
        <v>5912</v>
      </c>
      <c r="F697" s="255">
        <v>44410.613438194443</v>
      </c>
      <c r="G697" s="255"/>
      <c r="H697" s="255"/>
      <c r="I697" s="256">
        <v>1.5</v>
      </c>
      <c r="J697" s="257">
        <v>3196</v>
      </c>
      <c r="K697" t="s">
        <v>4711</v>
      </c>
      <c r="L697">
        <v>0</v>
      </c>
      <c r="M697">
        <v>0</v>
      </c>
      <c r="N697" t="s">
        <v>4712</v>
      </c>
      <c r="O697" t="s">
        <v>4726</v>
      </c>
      <c r="P697" t="s">
        <v>6091</v>
      </c>
      <c r="Q697" t="s">
        <v>4728</v>
      </c>
      <c r="V697" t="s">
        <v>4716</v>
      </c>
    </row>
    <row r="698" spans="1:22">
      <c r="A698" t="s">
        <v>4708</v>
      </c>
      <c r="B698" t="s">
        <v>4708</v>
      </c>
      <c r="C698" t="s">
        <v>2898</v>
      </c>
      <c r="D698"/>
      <c r="E698" s="255" t="s">
        <v>4737</v>
      </c>
      <c r="F698" s="255">
        <v>44439.602477048611</v>
      </c>
      <c r="G698" s="255"/>
      <c r="H698" s="255"/>
      <c r="I698" s="256">
        <v>1.5</v>
      </c>
      <c r="J698" s="257">
        <v>29506</v>
      </c>
      <c r="K698" t="s">
        <v>4752</v>
      </c>
      <c r="L698">
        <v>0</v>
      </c>
      <c r="M698">
        <v>0</v>
      </c>
      <c r="N698" t="s">
        <v>4722</v>
      </c>
      <c r="O698" t="s">
        <v>4713</v>
      </c>
      <c r="P698" t="s">
        <v>6092</v>
      </c>
      <c r="Q698" t="s">
        <v>4715</v>
      </c>
      <c r="V698" t="s">
        <v>4716</v>
      </c>
    </row>
    <row r="699" spans="1:22">
      <c r="A699" t="s">
        <v>4708</v>
      </c>
      <c r="B699" t="s">
        <v>4708</v>
      </c>
      <c r="C699" t="s">
        <v>6093</v>
      </c>
      <c r="D699"/>
      <c r="E699" s="255" t="s">
        <v>4740</v>
      </c>
      <c r="F699" s="255">
        <v>44439.65570142361</v>
      </c>
      <c r="G699" s="255"/>
      <c r="H699" s="255"/>
      <c r="I699" s="256">
        <v>1.5</v>
      </c>
      <c r="J699" s="257">
        <v>60982</v>
      </c>
      <c r="K699" t="s">
        <v>4711</v>
      </c>
      <c r="L699">
        <v>0</v>
      </c>
      <c r="M699">
        <v>0</v>
      </c>
      <c r="N699" t="s">
        <v>4722</v>
      </c>
      <c r="O699" t="s">
        <v>4713</v>
      </c>
      <c r="P699" t="s">
        <v>6094</v>
      </c>
      <c r="Q699" t="s">
        <v>4715</v>
      </c>
      <c r="V699" t="s">
        <v>4716</v>
      </c>
    </row>
    <row r="700" spans="1:22">
      <c r="A700" t="s">
        <v>4708</v>
      </c>
      <c r="B700" t="s">
        <v>4708</v>
      </c>
      <c r="C700" t="s">
        <v>6095</v>
      </c>
      <c r="D700"/>
      <c r="E700" s="255" t="s">
        <v>4791</v>
      </c>
      <c r="F700" s="255">
        <v>44419.704051620371</v>
      </c>
      <c r="G700" s="255"/>
      <c r="H700" s="255"/>
      <c r="I700" s="256">
        <v>1.5</v>
      </c>
      <c r="J700" s="257">
        <v>80498</v>
      </c>
      <c r="K700" t="s">
        <v>4711</v>
      </c>
      <c r="L700">
        <v>0</v>
      </c>
      <c r="M700">
        <v>0</v>
      </c>
      <c r="N700" t="s">
        <v>4718</v>
      </c>
      <c r="O700" t="s">
        <v>4713</v>
      </c>
      <c r="P700" t="s">
        <v>6067</v>
      </c>
      <c r="Q700" t="s">
        <v>4715</v>
      </c>
      <c r="V700" t="s">
        <v>4716</v>
      </c>
    </row>
    <row r="701" spans="1:22">
      <c r="A701" t="s">
        <v>4708</v>
      </c>
      <c r="B701" t="s">
        <v>4708</v>
      </c>
      <c r="C701" t="s">
        <v>6096</v>
      </c>
      <c r="D701"/>
      <c r="E701" s="255" t="s">
        <v>5924</v>
      </c>
      <c r="F701" s="255">
        <v>44427.689789849537</v>
      </c>
      <c r="G701" s="255"/>
      <c r="H701" s="255"/>
      <c r="I701" s="256">
        <v>1.5</v>
      </c>
      <c r="J701" s="257">
        <v>26279</v>
      </c>
      <c r="K701" t="s">
        <v>4752</v>
      </c>
      <c r="L701">
        <v>0</v>
      </c>
      <c r="M701">
        <v>0</v>
      </c>
      <c r="N701" t="s">
        <v>4718</v>
      </c>
      <c r="O701" t="s">
        <v>4726</v>
      </c>
      <c r="P701" t="s">
        <v>6097</v>
      </c>
      <c r="Q701" t="s">
        <v>4728</v>
      </c>
      <c r="V701" t="s">
        <v>4716</v>
      </c>
    </row>
    <row r="702" spans="1:22">
      <c r="A702" t="s">
        <v>4708</v>
      </c>
      <c r="B702" t="s">
        <v>4708</v>
      </c>
      <c r="C702" t="s">
        <v>6098</v>
      </c>
      <c r="D702"/>
      <c r="E702" s="255" t="s">
        <v>5457</v>
      </c>
      <c r="F702" s="255">
        <v>44433.454490312499</v>
      </c>
      <c r="G702" s="255"/>
      <c r="H702" s="255"/>
      <c r="I702" s="256">
        <v>1.5</v>
      </c>
      <c r="J702" s="257">
        <v>41699</v>
      </c>
      <c r="K702" t="s">
        <v>4752</v>
      </c>
      <c r="L702">
        <v>0</v>
      </c>
      <c r="M702">
        <v>0</v>
      </c>
      <c r="N702" t="s">
        <v>4712</v>
      </c>
      <c r="O702" t="s">
        <v>4713</v>
      </c>
      <c r="P702" t="s">
        <v>6099</v>
      </c>
      <c r="Q702" t="s">
        <v>4715</v>
      </c>
      <c r="V702" t="s">
        <v>4716</v>
      </c>
    </row>
    <row r="703" spans="1:22">
      <c r="A703" t="s">
        <v>4708</v>
      </c>
      <c r="B703" t="s">
        <v>4708</v>
      </c>
      <c r="C703" t="s">
        <v>460</v>
      </c>
      <c r="D703"/>
      <c r="E703" s="255" t="s">
        <v>4768</v>
      </c>
      <c r="F703" s="255">
        <v>44417.686495868053</v>
      </c>
      <c r="G703" s="255"/>
      <c r="H703" s="255"/>
      <c r="I703" s="256">
        <v>1.5</v>
      </c>
      <c r="J703" s="257">
        <v>50763</v>
      </c>
      <c r="K703" t="s">
        <v>4711</v>
      </c>
      <c r="L703">
        <v>0</v>
      </c>
      <c r="M703">
        <v>0</v>
      </c>
      <c r="N703" t="s">
        <v>4712</v>
      </c>
      <c r="O703" t="s">
        <v>4713</v>
      </c>
      <c r="P703" t="s">
        <v>6100</v>
      </c>
      <c r="Q703" t="s">
        <v>4715</v>
      </c>
      <c r="V703" t="s">
        <v>4716</v>
      </c>
    </row>
    <row r="704" spans="1:22">
      <c r="A704" t="s">
        <v>4708</v>
      </c>
      <c r="B704" t="s">
        <v>4708</v>
      </c>
      <c r="C704" t="s">
        <v>6101</v>
      </c>
      <c r="D704"/>
      <c r="E704" s="255" t="s">
        <v>4775</v>
      </c>
      <c r="F704" s="255">
        <v>44412.674094710645</v>
      </c>
      <c r="G704" s="255"/>
      <c r="H704" s="255"/>
      <c r="I704" s="256">
        <v>1.5</v>
      </c>
      <c r="J704" s="257">
        <v>16473</v>
      </c>
      <c r="K704" t="s">
        <v>4752</v>
      </c>
      <c r="L704">
        <v>1</v>
      </c>
      <c r="M704">
        <v>389.49</v>
      </c>
      <c r="N704" t="s">
        <v>4718</v>
      </c>
      <c r="O704" t="s">
        <v>4713</v>
      </c>
      <c r="P704" t="s">
        <v>6102</v>
      </c>
      <c r="Q704" t="s">
        <v>4715</v>
      </c>
      <c r="V704" t="s">
        <v>4716</v>
      </c>
    </row>
    <row r="705" spans="1:22">
      <c r="A705" t="s">
        <v>4708</v>
      </c>
      <c r="B705" t="s">
        <v>4708</v>
      </c>
      <c r="C705" t="s">
        <v>6103</v>
      </c>
      <c r="D705"/>
      <c r="E705" s="255" t="s">
        <v>4778</v>
      </c>
      <c r="F705" s="255">
        <v>44433.467515127311</v>
      </c>
      <c r="G705" s="255"/>
      <c r="H705" s="255"/>
      <c r="I705" s="256">
        <v>1.5</v>
      </c>
      <c r="J705" s="257">
        <v>8741</v>
      </c>
      <c r="K705" t="s">
        <v>4752</v>
      </c>
      <c r="L705">
        <v>0</v>
      </c>
      <c r="M705">
        <v>0</v>
      </c>
      <c r="N705" t="s">
        <v>4722</v>
      </c>
      <c r="O705" t="s">
        <v>4753</v>
      </c>
      <c r="P705" t="s">
        <v>4753</v>
      </c>
      <c r="Q705" t="s">
        <v>4715</v>
      </c>
      <c r="V705" t="s">
        <v>4716</v>
      </c>
    </row>
    <row r="706" spans="1:22">
      <c r="A706" t="s">
        <v>4708</v>
      </c>
      <c r="B706" t="s">
        <v>4708</v>
      </c>
      <c r="C706" t="s">
        <v>6104</v>
      </c>
      <c r="D706"/>
      <c r="E706" s="255" t="s">
        <v>5042</v>
      </c>
      <c r="F706" s="255">
        <v>44438.602544791669</v>
      </c>
      <c r="G706" s="255"/>
      <c r="H706" s="255"/>
      <c r="I706" s="256">
        <v>1.5</v>
      </c>
      <c r="J706" s="257">
        <v>41242</v>
      </c>
      <c r="K706" t="s">
        <v>4752</v>
      </c>
      <c r="L706">
        <v>0</v>
      </c>
      <c r="M706">
        <v>0</v>
      </c>
      <c r="N706" t="s">
        <v>4722</v>
      </c>
      <c r="O706" t="s">
        <v>4753</v>
      </c>
      <c r="P706" t="s">
        <v>4753</v>
      </c>
      <c r="Q706" t="s">
        <v>4715</v>
      </c>
      <c r="V706" t="s">
        <v>4716</v>
      </c>
    </row>
    <row r="707" spans="1:22">
      <c r="A707" t="s">
        <v>4708</v>
      </c>
      <c r="B707" t="s">
        <v>4708</v>
      </c>
      <c r="C707" t="s">
        <v>6105</v>
      </c>
      <c r="D707"/>
      <c r="E707" s="255" t="s">
        <v>4778</v>
      </c>
      <c r="F707" s="255">
        <v>44433.576333831021</v>
      </c>
      <c r="G707" s="255"/>
      <c r="H707" s="255"/>
      <c r="I707" s="256">
        <v>1.5</v>
      </c>
      <c r="J707" s="257">
        <v>24510</v>
      </c>
      <c r="K707" t="s">
        <v>4752</v>
      </c>
      <c r="L707">
        <v>0</v>
      </c>
      <c r="M707">
        <v>0</v>
      </c>
      <c r="N707" t="s">
        <v>4722</v>
      </c>
      <c r="O707" t="s">
        <v>4753</v>
      </c>
      <c r="P707" t="s">
        <v>4753</v>
      </c>
      <c r="Q707" t="s">
        <v>4715</v>
      </c>
      <c r="V707" t="s">
        <v>4716</v>
      </c>
    </row>
    <row r="708" spans="1:22">
      <c r="A708" t="s">
        <v>4708</v>
      </c>
      <c r="B708" t="s">
        <v>4708</v>
      </c>
      <c r="C708" t="s">
        <v>6106</v>
      </c>
      <c r="D708"/>
      <c r="E708" s="255" t="s">
        <v>4778</v>
      </c>
      <c r="F708" s="255">
        <v>44438.603608020836</v>
      </c>
      <c r="G708" s="255"/>
      <c r="H708" s="255"/>
      <c r="I708" s="256">
        <v>1.5</v>
      </c>
      <c r="J708" s="257">
        <v>30847</v>
      </c>
      <c r="K708" t="s">
        <v>4752</v>
      </c>
      <c r="L708">
        <v>0</v>
      </c>
      <c r="M708">
        <v>0</v>
      </c>
      <c r="N708" t="s">
        <v>4722</v>
      </c>
      <c r="O708" t="s">
        <v>4753</v>
      </c>
      <c r="P708" t="s">
        <v>4753</v>
      </c>
      <c r="Q708" t="s">
        <v>4715</v>
      </c>
      <c r="V708" t="s">
        <v>4716</v>
      </c>
    </row>
    <row r="709" spans="1:22">
      <c r="A709" t="s">
        <v>4708</v>
      </c>
      <c r="B709" t="s">
        <v>4708</v>
      </c>
      <c r="C709" t="s">
        <v>6107</v>
      </c>
      <c r="D709"/>
      <c r="E709" s="255" t="s">
        <v>5390</v>
      </c>
      <c r="F709" s="255">
        <v>44438.5987622338</v>
      </c>
      <c r="G709" s="255"/>
      <c r="H709" s="255"/>
      <c r="I709" s="256">
        <v>1.5</v>
      </c>
      <c r="J709" s="257">
        <v>17309</v>
      </c>
      <c r="K709" t="s">
        <v>4752</v>
      </c>
      <c r="L709">
        <v>0</v>
      </c>
      <c r="M709">
        <v>0</v>
      </c>
      <c r="N709" t="s">
        <v>4722</v>
      </c>
      <c r="O709" t="s">
        <v>4753</v>
      </c>
      <c r="P709" t="s">
        <v>4753</v>
      </c>
      <c r="Q709" t="s">
        <v>4715</v>
      </c>
      <c r="V709" t="s">
        <v>4716</v>
      </c>
    </row>
    <row r="710" spans="1:22">
      <c r="A710" t="s">
        <v>4708</v>
      </c>
      <c r="B710" t="s">
        <v>4708</v>
      </c>
      <c r="C710" t="s">
        <v>6108</v>
      </c>
      <c r="D710"/>
      <c r="E710" s="255" t="s">
        <v>5403</v>
      </c>
      <c r="F710" s="255">
        <v>44433.468760034724</v>
      </c>
      <c r="G710" s="255"/>
      <c r="H710" s="255"/>
      <c r="I710" s="256">
        <v>1.5</v>
      </c>
      <c r="J710" s="257">
        <v>12037</v>
      </c>
      <c r="K710" t="s">
        <v>4752</v>
      </c>
      <c r="L710">
        <v>0</v>
      </c>
      <c r="M710">
        <v>0</v>
      </c>
      <c r="N710" t="s">
        <v>4722</v>
      </c>
      <c r="O710" t="s">
        <v>4753</v>
      </c>
      <c r="P710" t="s">
        <v>4753</v>
      </c>
      <c r="Q710" t="s">
        <v>4715</v>
      </c>
      <c r="V710" t="s">
        <v>4716</v>
      </c>
    </row>
    <row r="711" spans="1:22">
      <c r="A711" t="s">
        <v>4708</v>
      </c>
      <c r="B711" t="s">
        <v>4708</v>
      </c>
      <c r="C711" t="s">
        <v>6109</v>
      </c>
      <c r="D711"/>
      <c r="E711" s="255" t="s">
        <v>4783</v>
      </c>
      <c r="F711" s="255">
        <v>44433.578282025461</v>
      </c>
      <c r="G711" s="255"/>
      <c r="H711" s="255"/>
      <c r="I711" s="256">
        <v>1.5</v>
      </c>
      <c r="J711" s="257">
        <v>29495</v>
      </c>
      <c r="K711" t="s">
        <v>4752</v>
      </c>
      <c r="L711">
        <v>0</v>
      </c>
      <c r="M711">
        <v>0</v>
      </c>
      <c r="N711" t="s">
        <v>4722</v>
      </c>
      <c r="O711" t="s">
        <v>4753</v>
      </c>
      <c r="P711" t="s">
        <v>4753</v>
      </c>
      <c r="Q711" t="s">
        <v>4715</v>
      </c>
      <c r="V711" t="s">
        <v>4716</v>
      </c>
    </row>
    <row r="712" spans="1:22">
      <c r="A712" t="s">
        <v>4708</v>
      </c>
      <c r="B712" t="s">
        <v>4708</v>
      </c>
      <c r="C712" t="s">
        <v>6110</v>
      </c>
      <c r="D712"/>
      <c r="E712" s="255" t="s">
        <v>4778</v>
      </c>
      <c r="F712" s="255">
        <v>44438.601446909721</v>
      </c>
      <c r="G712" s="255"/>
      <c r="H712" s="255"/>
      <c r="I712" s="256">
        <v>1.5</v>
      </c>
      <c r="J712" s="257">
        <v>16864</v>
      </c>
      <c r="K712" t="s">
        <v>4752</v>
      </c>
      <c r="L712">
        <v>0</v>
      </c>
      <c r="M712">
        <v>0</v>
      </c>
      <c r="N712" t="s">
        <v>4722</v>
      </c>
      <c r="O712" t="s">
        <v>4753</v>
      </c>
      <c r="P712" t="s">
        <v>4753</v>
      </c>
      <c r="Q712" t="s">
        <v>4715</v>
      </c>
      <c r="V712" t="s">
        <v>4716</v>
      </c>
    </row>
    <row r="713" spans="1:22">
      <c r="A713" t="s">
        <v>4708</v>
      </c>
      <c r="B713" t="s">
        <v>4708</v>
      </c>
      <c r="C713" t="s">
        <v>6111</v>
      </c>
      <c r="D713"/>
      <c r="E713" s="255" t="s">
        <v>4983</v>
      </c>
      <c r="F713" s="255">
        <v>44438.451699502315</v>
      </c>
      <c r="G713" s="255"/>
      <c r="H713" s="255"/>
      <c r="I713" s="256">
        <v>1.5</v>
      </c>
      <c r="J713" s="257">
        <v>15578</v>
      </c>
      <c r="K713" t="s">
        <v>4752</v>
      </c>
      <c r="L713">
        <v>0</v>
      </c>
      <c r="M713">
        <v>0</v>
      </c>
      <c r="N713" t="s">
        <v>4722</v>
      </c>
      <c r="O713" t="s">
        <v>4753</v>
      </c>
      <c r="P713" t="s">
        <v>4753</v>
      </c>
      <c r="Q713" t="s">
        <v>4715</v>
      </c>
      <c r="V713" t="s">
        <v>4716</v>
      </c>
    </row>
    <row r="714" spans="1:22">
      <c r="A714" t="s">
        <v>4708</v>
      </c>
      <c r="B714" t="s">
        <v>4708</v>
      </c>
      <c r="C714" t="s">
        <v>6112</v>
      </c>
      <c r="D714"/>
      <c r="E714" s="255" t="s">
        <v>4778</v>
      </c>
      <c r="F714" s="255">
        <v>44433.464120682867</v>
      </c>
      <c r="G714" s="255"/>
      <c r="H714" s="255"/>
      <c r="I714" s="256">
        <v>1.5</v>
      </c>
      <c r="J714" s="257">
        <v>28064</v>
      </c>
      <c r="K714" t="s">
        <v>4752</v>
      </c>
      <c r="L714">
        <v>0</v>
      </c>
      <c r="M714">
        <v>0</v>
      </c>
      <c r="N714" t="s">
        <v>4722</v>
      </c>
      <c r="O714" t="s">
        <v>4753</v>
      </c>
      <c r="P714" t="s">
        <v>4753</v>
      </c>
      <c r="Q714" t="s">
        <v>4715</v>
      </c>
      <c r="V714" t="s">
        <v>4716</v>
      </c>
    </row>
    <row r="715" spans="1:22">
      <c r="A715" t="s">
        <v>4708</v>
      </c>
      <c r="B715" t="s">
        <v>4708</v>
      </c>
      <c r="C715" t="s">
        <v>6113</v>
      </c>
      <c r="D715"/>
      <c r="E715" s="255" t="s">
        <v>6114</v>
      </c>
      <c r="F715" s="255">
        <v>44428.475335069445</v>
      </c>
      <c r="G715" s="255"/>
      <c r="H715" s="255"/>
      <c r="I715" s="256">
        <v>1.5</v>
      </c>
      <c r="J715" s="257">
        <v>10736</v>
      </c>
      <c r="K715" t="s">
        <v>4752</v>
      </c>
      <c r="L715">
        <v>0</v>
      </c>
      <c r="M715">
        <v>0</v>
      </c>
      <c r="N715" t="s">
        <v>4769</v>
      </c>
      <c r="O715" t="s">
        <v>5197</v>
      </c>
      <c r="P715" t="s">
        <v>6115</v>
      </c>
      <c r="Q715" t="s">
        <v>4715</v>
      </c>
      <c r="V715" t="s">
        <v>4716</v>
      </c>
    </row>
    <row r="716" spans="1:22">
      <c r="A716" t="s">
        <v>4708</v>
      </c>
      <c r="B716" t="s">
        <v>4708</v>
      </c>
      <c r="C716" t="s">
        <v>6116</v>
      </c>
      <c r="D716"/>
      <c r="E716" s="255" t="s">
        <v>4710</v>
      </c>
      <c r="F716" s="255">
        <v>44425.664479166669</v>
      </c>
      <c r="G716" s="255"/>
      <c r="H716" s="255"/>
      <c r="I716" s="256">
        <v>1.5</v>
      </c>
      <c r="J716" s="257">
        <v>44968</v>
      </c>
      <c r="K716" t="s">
        <v>4711</v>
      </c>
      <c r="L716">
        <v>0</v>
      </c>
      <c r="M716">
        <v>0</v>
      </c>
      <c r="N716" t="s">
        <v>4718</v>
      </c>
      <c r="O716" t="s">
        <v>4713</v>
      </c>
      <c r="P716" t="s">
        <v>6117</v>
      </c>
      <c r="Q716" t="s">
        <v>4715</v>
      </c>
      <c r="V716" t="s">
        <v>4716</v>
      </c>
    </row>
    <row r="717" spans="1:22">
      <c r="A717" t="s">
        <v>4708</v>
      </c>
      <c r="B717" t="s">
        <v>4708</v>
      </c>
      <c r="C717" t="s">
        <v>6118</v>
      </c>
      <c r="D717"/>
      <c r="E717" s="255" t="s">
        <v>5343</v>
      </c>
      <c r="F717" s="255">
        <v>44428.408486805558</v>
      </c>
      <c r="G717" s="255"/>
      <c r="H717" s="255"/>
      <c r="I717" s="256">
        <v>1.5</v>
      </c>
      <c r="J717" s="257">
        <v>20364</v>
      </c>
      <c r="K717" t="s">
        <v>4711</v>
      </c>
      <c r="L717">
        <v>0</v>
      </c>
      <c r="M717">
        <v>0</v>
      </c>
      <c r="N717" t="s">
        <v>4718</v>
      </c>
      <c r="O717" t="s">
        <v>4726</v>
      </c>
      <c r="P717" t="s">
        <v>6119</v>
      </c>
      <c r="Q717" t="s">
        <v>4715</v>
      </c>
      <c r="V717" t="s">
        <v>4716</v>
      </c>
    </row>
    <row r="718" spans="1:22">
      <c r="A718" t="s">
        <v>4708</v>
      </c>
      <c r="B718" t="s">
        <v>4708</v>
      </c>
      <c r="C718" t="s">
        <v>6120</v>
      </c>
      <c r="D718"/>
      <c r="E718" s="255" t="s">
        <v>4975</v>
      </c>
      <c r="F718" s="255">
        <v>44414.66084074074</v>
      </c>
      <c r="G718" s="255"/>
      <c r="H718" s="255"/>
      <c r="I718" s="256">
        <v>1.5</v>
      </c>
      <c r="J718" s="257">
        <v>28820</v>
      </c>
      <c r="K718" t="s">
        <v>4711</v>
      </c>
      <c r="L718">
        <v>0</v>
      </c>
      <c r="M718">
        <v>0</v>
      </c>
      <c r="N718" t="s">
        <v>4718</v>
      </c>
      <c r="O718" t="s">
        <v>4713</v>
      </c>
      <c r="P718" t="s">
        <v>6121</v>
      </c>
      <c r="Q718" t="s">
        <v>4715</v>
      </c>
      <c r="V718" t="s">
        <v>4716</v>
      </c>
    </row>
    <row r="719" spans="1:22">
      <c r="A719" t="s">
        <v>4708</v>
      </c>
      <c r="B719" t="s">
        <v>4708</v>
      </c>
      <c r="C719" t="s">
        <v>6122</v>
      </c>
      <c r="D719"/>
      <c r="E719" s="255" t="s">
        <v>4993</v>
      </c>
      <c r="F719" s="255">
        <v>44433.678726620368</v>
      </c>
      <c r="G719" s="255"/>
      <c r="H719" s="255"/>
      <c r="I719" s="256">
        <v>1.5</v>
      </c>
      <c r="J719" s="257">
        <v>7793</v>
      </c>
      <c r="K719" t="s">
        <v>4711</v>
      </c>
      <c r="L719">
        <v>0</v>
      </c>
      <c r="M719">
        <v>0</v>
      </c>
      <c r="N719" t="s">
        <v>4722</v>
      </c>
      <c r="O719" t="s">
        <v>4726</v>
      </c>
      <c r="P719" t="s">
        <v>5188</v>
      </c>
      <c r="Q719" t="s">
        <v>4715</v>
      </c>
      <c r="V719" t="s">
        <v>4716</v>
      </c>
    </row>
    <row r="720" spans="1:22">
      <c r="A720" t="s">
        <v>4708</v>
      </c>
      <c r="B720" t="s">
        <v>4708</v>
      </c>
      <c r="C720" t="s">
        <v>708</v>
      </c>
      <c r="D720"/>
      <c r="E720" s="255" t="s">
        <v>5256</v>
      </c>
      <c r="F720" s="255">
        <v>44393.624899074071</v>
      </c>
      <c r="G720" s="255"/>
      <c r="H720" s="255"/>
      <c r="I720" s="256">
        <v>1.5833333333333333</v>
      </c>
      <c r="J720" s="257">
        <v>91900</v>
      </c>
      <c r="K720" t="s">
        <v>4752</v>
      </c>
      <c r="L720">
        <v>0</v>
      </c>
      <c r="M720">
        <v>0</v>
      </c>
      <c r="N720" t="s">
        <v>4722</v>
      </c>
      <c r="O720" t="s">
        <v>4713</v>
      </c>
      <c r="P720" t="s">
        <v>6123</v>
      </c>
      <c r="Q720" t="s">
        <v>4715</v>
      </c>
      <c r="V720" t="s">
        <v>4716</v>
      </c>
    </row>
    <row r="721" spans="1:22">
      <c r="A721" t="s">
        <v>4708</v>
      </c>
      <c r="B721" t="s">
        <v>4708</v>
      </c>
      <c r="C721" t="s">
        <v>6124</v>
      </c>
      <c r="D721"/>
      <c r="E721" s="255" t="s">
        <v>5256</v>
      </c>
      <c r="F721" s="255">
        <v>44383.702064351855</v>
      </c>
      <c r="G721" s="255"/>
      <c r="H721" s="255"/>
      <c r="I721" s="256">
        <v>1.5833333333333333</v>
      </c>
      <c r="J721" s="257">
        <v>26637</v>
      </c>
      <c r="K721" t="s">
        <v>4711</v>
      </c>
      <c r="L721">
        <v>0</v>
      </c>
      <c r="M721">
        <v>0</v>
      </c>
      <c r="N721" t="s">
        <v>4712</v>
      </c>
      <c r="O721" t="s">
        <v>4713</v>
      </c>
      <c r="P721" t="s">
        <v>6125</v>
      </c>
      <c r="Q721" t="s">
        <v>4715</v>
      </c>
      <c r="V721" t="s">
        <v>4716</v>
      </c>
    </row>
    <row r="722" spans="1:22">
      <c r="A722" t="s">
        <v>4708</v>
      </c>
      <c r="B722" t="s">
        <v>4708</v>
      </c>
      <c r="C722" t="s">
        <v>6126</v>
      </c>
      <c r="D722"/>
      <c r="E722" s="255" t="s">
        <v>4799</v>
      </c>
      <c r="F722" s="255">
        <v>44383.677501423612</v>
      </c>
      <c r="G722" s="255"/>
      <c r="H722" s="255"/>
      <c r="I722" s="256">
        <v>1.5833333333333333</v>
      </c>
      <c r="J722" s="257">
        <v>50101</v>
      </c>
      <c r="K722" t="s">
        <v>4711</v>
      </c>
      <c r="L722">
        <v>0</v>
      </c>
      <c r="M722">
        <v>0</v>
      </c>
      <c r="N722" t="s">
        <v>4769</v>
      </c>
      <c r="O722" t="s">
        <v>4713</v>
      </c>
      <c r="P722" t="s">
        <v>6127</v>
      </c>
      <c r="Q722" t="s">
        <v>4728</v>
      </c>
      <c r="V722" t="s">
        <v>4716</v>
      </c>
    </row>
    <row r="723" spans="1:22">
      <c r="A723" t="s">
        <v>4708</v>
      </c>
      <c r="B723" t="s">
        <v>4708</v>
      </c>
      <c r="C723" t="s">
        <v>6128</v>
      </c>
      <c r="D723"/>
      <c r="E723" s="255" t="s">
        <v>4737</v>
      </c>
      <c r="F723" s="255">
        <v>44407.359284027778</v>
      </c>
      <c r="G723" s="255"/>
      <c r="H723" s="255"/>
      <c r="I723" s="256">
        <v>1.5833333333333333</v>
      </c>
      <c r="J723" s="257">
        <v>4095</v>
      </c>
      <c r="K723" t="s">
        <v>4711</v>
      </c>
      <c r="L723">
        <v>0</v>
      </c>
      <c r="M723">
        <v>0</v>
      </c>
      <c r="N723" t="s">
        <v>4718</v>
      </c>
      <c r="O723" t="s">
        <v>5197</v>
      </c>
      <c r="P723" t="s">
        <v>6129</v>
      </c>
      <c r="Q723" t="s">
        <v>4715</v>
      </c>
      <c r="V723" t="s">
        <v>4716</v>
      </c>
    </row>
    <row r="724" spans="1:22">
      <c r="A724" t="s">
        <v>4708</v>
      </c>
      <c r="B724" t="s">
        <v>4708</v>
      </c>
      <c r="C724" t="s">
        <v>6130</v>
      </c>
      <c r="D724"/>
      <c r="E724" s="255" t="s">
        <v>4799</v>
      </c>
      <c r="F724" s="255">
        <v>44383.690261539348</v>
      </c>
      <c r="G724" s="255"/>
      <c r="H724" s="255"/>
      <c r="I724" s="256">
        <v>1.5833333333333333</v>
      </c>
      <c r="J724" s="257">
        <v>52956</v>
      </c>
      <c r="K724" t="s">
        <v>4711</v>
      </c>
      <c r="L724">
        <v>0</v>
      </c>
      <c r="M724">
        <v>0</v>
      </c>
      <c r="N724" t="s">
        <v>4718</v>
      </c>
      <c r="O724" t="s">
        <v>4713</v>
      </c>
      <c r="P724" t="s">
        <v>6131</v>
      </c>
      <c r="Q724" t="s">
        <v>4715</v>
      </c>
      <c r="V724" t="s">
        <v>4716</v>
      </c>
    </row>
    <row r="725" spans="1:22">
      <c r="A725" t="s">
        <v>4708</v>
      </c>
      <c r="B725" t="s">
        <v>4708</v>
      </c>
      <c r="C725" t="s">
        <v>6132</v>
      </c>
      <c r="D725"/>
      <c r="E725" s="255" t="s">
        <v>4810</v>
      </c>
      <c r="F725" s="255">
        <v>44399.51241570602</v>
      </c>
      <c r="G725" s="255"/>
      <c r="H725" s="255"/>
      <c r="I725" s="256">
        <v>1.5833333333333333</v>
      </c>
      <c r="J725" s="257">
        <v>16401</v>
      </c>
      <c r="K725" t="s">
        <v>4752</v>
      </c>
      <c r="L725">
        <v>0</v>
      </c>
      <c r="M725">
        <v>0</v>
      </c>
      <c r="N725" t="s">
        <v>4722</v>
      </c>
      <c r="O725" t="s">
        <v>4713</v>
      </c>
      <c r="P725" t="s">
        <v>6133</v>
      </c>
      <c r="Q725" t="s">
        <v>4715</v>
      </c>
      <c r="V725" t="s">
        <v>4716</v>
      </c>
    </row>
    <row r="726" spans="1:22">
      <c r="A726" t="s">
        <v>4708</v>
      </c>
      <c r="B726" t="s">
        <v>4708</v>
      </c>
      <c r="C726" t="s">
        <v>6134</v>
      </c>
      <c r="D726"/>
      <c r="E726" s="255" t="s">
        <v>4746</v>
      </c>
      <c r="F726" s="255">
        <v>44383.674805405091</v>
      </c>
      <c r="G726" s="255"/>
      <c r="H726" s="255"/>
      <c r="I726" s="256">
        <v>1.5833333333333333</v>
      </c>
      <c r="J726" s="257">
        <v>11356</v>
      </c>
      <c r="K726" t="s">
        <v>4711</v>
      </c>
      <c r="L726">
        <v>0</v>
      </c>
      <c r="M726">
        <v>0</v>
      </c>
      <c r="N726" t="s">
        <v>4718</v>
      </c>
      <c r="O726" t="s">
        <v>4713</v>
      </c>
      <c r="P726" t="s">
        <v>6135</v>
      </c>
      <c r="Q726" t="s">
        <v>4715</v>
      </c>
      <c r="V726" t="s">
        <v>4716</v>
      </c>
    </row>
    <row r="727" spans="1:22">
      <c r="A727" t="s">
        <v>4708</v>
      </c>
      <c r="B727" t="s">
        <v>4708</v>
      </c>
      <c r="C727" t="s">
        <v>6136</v>
      </c>
      <c r="D727"/>
      <c r="E727" s="255" t="s">
        <v>4810</v>
      </c>
      <c r="F727" s="255">
        <v>44391.338274652779</v>
      </c>
      <c r="G727" s="255"/>
      <c r="H727" s="255"/>
      <c r="I727" s="256">
        <v>1.5833333333333333</v>
      </c>
      <c r="J727" s="257">
        <v>12547</v>
      </c>
      <c r="K727" t="s">
        <v>4711</v>
      </c>
      <c r="L727">
        <v>0</v>
      </c>
      <c r="M727">
        <v>0</v>
      </c>
      <c r="N727" t="s">
        <v>4731</v>
      </c>
      <c r="O727" t="s">
        <v>4713</v>
      </c>
      <c r="P727" t="s">
        <v>6137</v>
      </c>
      <c r="Q727" t="s">
        <v>4715</v>
      </c>
      <c r="V727" t="s">
        <v>4716</v>
      </c>
    </row>
    <row r="728" spans="1:22">
      <c r="A728" t="s">
        <v>4708</v>
      </c>
      <c r="B728" t="s">
        <v>4708</v>
      </c>
      <c r="C728" t="s">
        <v>6138</v>
      </c>
      <c r="D728"/>
      <c r="E728" s="255" t="s">
        <v>4866</v>
      </c>
      <c r="F728" s="255">
        <v>44407.642975694442</v>
      </c>
      <c r="G728" s="255"/>
      <c r="H728" s="255"/>
      <c r="I728" s="256">
        <v>1.5833333333333333</v>
      </c>
      <c r="J728" s="257">
        <v>22077</v>
      </c>
      <c r="K728" t="s">
        <v>4711</v>
      </c>
      <c r="L728">
        <v>0</v>
      </c>
      <c r="M728">
        <v>0</v>
      </c>
      <c r="N728" t="s">
        <v>4731</v>
      </c>
      <c r="O728" t="s">
        <v>4713</v>
      </c>
      <c r="P728" t="s">
        <v>6139</v>
      </c>
      <c r="Q728" t="s">
        <v>4715</v>
      </c>
      <c r="V728" t="s">
        <v>4716</v>
      </c>
    </row>
    <row r="729" spans="1:22">
      <c r="A729" t="s">
        <v>4708</v>
      </c>
      <c r="B729" t="s">
        <v>4708</v>
      </c>
      <c r="C729" t="s">
        <v>6140</v>
      </c>
      <c r="D729"/>
      <c r="E729" s="255" t="s">
        <v>4786</v>
      </c>
      <c r="F729" s="255">
        <v>44393.483092048613</v>
      </c>
      <c r="G729" s="255"/>
      <c r="H729" s="255"/>
      <c r="I729" s="256">
        <v>1.5833333333333333</v>
      </c>
      <c r="J729" s="257">
        <v>24977</v>
      </c>
      <c r="K729" t="s">
        <v>4711</v>
      </c>
      <c r="L729">
        <v>0</v>
      </c>
      <c r="M729">
        <v>0</v>
      </c>
      <c r="N729" t="s">
        <v>4712</v>
      </c>
      <c r="O729" t="s">
        <v>4713</v>
      </c>
      <c r="P729" t="s">
        <v>6141</v>
      </c>
      <c r="Q729" t="s">
        <v>4715</v>
      </c>
      <c r="V729" t="s">
        <v>4716</v>
      </c>
    </row>
    <row r="730" spans="1:22">
      <c r="A730" t="s">
        <v>4708</v>
      </c>
      <c r="B730" t="s">
        <v>4708</v>
      </c>
      <c r="C730" t="s">
        <v>6142</v>
      </c>
      <c r="D730"/>
      <c r="E730" s="255" t="s">
        <v>5054</v>
      </c>
      <c r="F730" s="255">
        <v>44394.368747719906</v>
      </c>
      <c r="G730" s="255"/>
      <c r="H730" s="255"/>
      <c r="I730" s="256">
        <v>1.5833333333333333</v>
      </c>
      <c r="J730" s="257">
        <v>29789</v>
      </c>
      <c r="K730" t="s">
        <v>4752</v>
      </c>
      <c r="L730">
        <v>0</v>
      </c>
      <c r="M730">
        <v>0</v>
      </c>
      <c r="N730" t="s">
        <v>4718</v>
      </c>
      <c r="O730" t="s">
        <v>4713</v>
      </c>
      <c r="P730" t="s">
        <v>6143</v>
      </c>
      <c r="Q730" t="s">
        <v>4728</v>
      </c>
      <c r="V730" t="s">
        <v>4716</v>
      </c>
    </row>
    <row r="731" spans="1:22">
      <c r="A731" t="s">
        <v>4708</v>
      </c>
      <c r="B731" t="s">
        <v>4708</v>
      </c>
      <c r="C731" t="s">
        <v>6144</v>
      </c>
      <c r="D731"/>
      <c r="E731" s="255" t="s">
        <v>6145</v>
      </c>
      <c r="F731" s="255">
        <v>44386.701259606481</v>
      </c>
      <c r="G731" s="255"/>
      <c r="H731" s="255"/>
      <c r="I731" s="256">
        <v>1.5833333333333333</v>
      </c>
      <c r="J731" s="257">
        <v>9345</v>
      </c>
      <c r="K731" t="s">
        <v>4711</v>
      </c>
      <c r="L731">
        <v>0</v>
      </c>
      <c r="M731">
        <v>0</v>
      </c>
      <c r="N731" t="s">
        <v>4712</v>
      </c>
      <c r="O731" t="s">
        <v>4726</v>
      </c>
      <c r="P731" t="s">
        <v>6146</v>
      </c>
      <c r="Q731" t="s">
        <v>4715</v>
      </c>
      <c r="V731" t="s">
        <v>4716</v>
      </c>
    </row>
    <row r="732" spans="1:22">
      <c r="A732" t="s">
        <v>4708</v>
      </c>
      <c r="B732" t="s">
        <v>4708</v>
      </c>
      <c r="C732" t="s">
        <v>1506</v>
      </c>
      <c r="D732"/>
      <c r="E732" s="255" t="s">
        <v>5124</v>
      </c>
      <c r="F732" s="255">
        <v>44408.449719525466</v>
      </c>
      <c r="G732" s="255"/>
      <c r="H732" s="255"/>
      <c r="I732" s="256">
        <v>1.5833333333333333</v>
      </c>
      <c r="J732" s="257">
        <v>13930</v>
      </c>
      <c r="K732" t="s">
        <v>4711</v>
      </c>
      <c r="L732">
        <v>0</v>
      </c>
      <c r="M732">
        <v>0</v>
      </c>
      <c r="N732" t="s">
        <v>4731</v>
      </c>
      <c r="O732" t="s">
        <v>4726</v>
      </c>
      <c r="P732" t="s">
        <v>5188</v>
      </c>
      <c r="Q732" t="s">
        <v>4715</v>
      </c>
      <c r="V732" t="s">
        <v>4716</v>
      </c>
    </row>
    <row r="733" spans="1:22">
      <c r="A733" t="s">
        <v>4708</v>
      </c>
      <c r="B733" t="s">
        <v>4708</v>
      </c>
      <c r="C733" t="s">
        <v>2150</v>
      </c>
      <c r="D733"/>
      <c r="E733" s="255" t="s">
        <v>6147</v>
      </c>
      <c r="F733" s="255">
        <v>44404.752728356485</v>
      </c>
      <c r="G733" s="255"/>
      <c r="H733" s="255"/>
      <c r="I733" s="256">
        <v>1.5833333333333333</v>
      </c>
      <c r="J733" s="257">
        <v>10176</v>
      </c>
      <c r="K733" t="s">
        <v>4711</v>
      </c>
      <c r="L733">
        <v>0</v>
      </c>
      <c r="M733">
        <v>0</v>
      </c>
      <c r="N733" t="s">
        <v>4769</v>
      </c>
      <c r="O733" t="s">
        <v>4726</v>
      </c>
      <c r="P733" t="s">
        <v>6148</v>
      </c>
      <c r="Q733" t="s">
        <v>4728</v>
      </c>
      <c r="V733" t="s">
        <v>4716</v>
      </c>
    </row>
    <row r="734" spans="1:22">
      <c r="A734" t="s">
        <v>4708</v>
      </c>
      <c r="B734" t="s">
        <v>4708</v>
      </c>
      <c r="C734" t="s">
        <v>6149</v>
      </c>
      <c r="D734"/>
      <c r="E734" s="255" t="s">
        <v>6150</v>
      </c>
      <c r="F734" s="255">
        <v>44393.630409375</v>
      </c>
      <c r="G734" s="255"/>
      <c r="H734" s="255"/>
      <c r="I734" s="256">
        <v>1.5833333333333333</v>
      </c>
      <c r="J734" s="257">
        <v>50343</v>
      </c>
      <c r="K734" t="s">
        <v>4752</v>
      </c>
      <c r="L734">
        <v>0</v>
      </c>
      <c r="M734">
        <v>0</v>
      </c>
      <c r="N734" t="s">
        <v>4722</v>
      </c>
      <c r="O734" t="s">
        <v>5197</v>
      </c>
      <c r="P734" t="s">
        <v>6151</v>
      </c>
      <c r="Q734" t="s">
        <v>4715</v>
      </c>
      <c r="V734" t="s">
        <v>4716</v>
      </c>
    </row>
    <row r="735" spans="1:22">
      <c r="A735" t="s">
        <v>4708</v>
      </c>
      <c r="B735" t="s">
        <v>4708</v>
      </c>
      <c r="C735" t="s">
        <v>6152</v>
      </c>
      <c r="D735"/>
      <c r="E735" s="255" t="s">
        <v>5215</v>
      </c>
      <c r="F735" s="255">
        <v>44389.629473807872</v>
      </c>
      <c r="G735" s="255"/>
      <c r="H735" s="255"/>
      <c r="I735" s="256">
        <v>1.5833333333333333</v>
      </c>
      <c r="J735" s="257">
        <v>81252</v>
      </c>
      <c r="K735" t="s">
        <v>4752</v>
      </c>
      <c r="L735">
        <v>0</v>
      </c>
      <c r="M735">
        <v>0</v>
      </c>
      <c r="N735" t="s">
        <v>4718</v>
      </c>
      <c r="O735" t="s">
        <v>4726</v>
      </c>
      <c r="P735" t="s">
        <v>5188</v>
      </c>
      <c r="Q735" t="s">
        <v>4715</v>
      </c>
      <c r="V735" t="s">
        <v>4716</v>
      </c>
    </row>
    <row r="736" spans="1:22">
      <c r="A736" t="s">
        <v>4708</v>
      </c>
      <c r="B736" t="s">
        <v>4708</v>
      </c>
      <c r="C736" t="s">
        <v>6153</v>
      </c>
      <c r="D736"/>
      <c r="E736" s="255" t="s">
        <v>4791</v>
      </c>
      <c r="F736" s="255">
        <v>44407.349370104166</v>
      </c>
      <c r="G736" s="255"/>
      <c r="H736" s="255"/>
      <c r="I736" s="256">
        <v>1.5833333333333333</v>
      </c>
      <c r="J736" s="257">
        <v>58866</v>
      </c>
      <c r="K736" t="s">
        <v>4711</v>
      </c>
      <c r="L736">
        <v>0</v>
      </c>
      <c r="M736">
        <v>0</v>
      </c>
      <c r="N736" t="s">
        <v>4731</v>
      </c>
      <c r="O736" t="s">
        <v>4713</v>
      </c>
      <c r="P736" t="s">
        <v>6154</v>
      </c>
      <c r="Q736" t="s">
        <v>4715</v>
      </c>
      <c r="V736" t="s">
        <v>4716</v>
      </c>
    </row>
    <row r="737" spans="1:22">
      <c r="A737" t="s">
        <v>4708</v>
      </c>
      <c r="B737" t="s">
        <v>4708</v>
      </c>
      <c r="C737" t="s">
        <v>6155</v>
      </c>
      <c r="D737"/>
      <c r="E737" s="255" t="s">
        <v>4909</v>
      </c>
      <c r="F737" s="255">
        <v>44403.396479050927</v>
      </c>
      <c r="G737" s="255"/>
      <c r="H737" s="255"/>
      <c r="I737" s="256">
        <v>1.5833333333333333</v>
      </c>
      <c r="J737" s="257">
        <v>23411</v>
      </c>
      <c r="K737" t="s">
        <v>4752</v>
      </c>
      <c r="L737">
        <v>0</v>
      </c>
      <c r="M737">
        <v>0</v>
      </c>
      <c r="N737" t="s">
        <v>4718</v>
      </c>
      <c r="O737" t="s">
        <v>4713</v>
      </c>
      <c r="P737" t="s">
        <v>6156</v>
      </c>
      <c r="Q737" t="s">
        <v>4715</v>
      </c>
      <c r="V737" t="s">
        <v>4716</v>
      </c>
    </row>
    <row r="738" spans="1:22">
      <c r="A738" t="s">
        <v>4708</v>
      </c>
      <c r="B738" t="s">
        <v>4708</v>
      </c>
      <c r="C738" t="s">
        <v>6157</v>
      </c>
      <c r="D738"/>
      <c r="E738" s="255" t="s">
        <v>4814</v>
      </c>
      <c r="F738" s="255">
        <v>44405.475493171296</v>
      </c>
      <c r="G738" s="255"/>
      <c r="H738" s="255"/>
      <c r="I738" s="256">
        <v>1.5833333333333333</v>
      </c>
      <c r="J738" s="257">
        <v>10312</v>
      </c>
      <c r="K738" t="s">
        <v>4711</v>
      </c>
      <c r="L738">
        <v>0</v>
      </c>
      <c r="M738">
        <v>0</v>
      </c>
      <c r="N738" t="s">
        <v>4718</v>
      </c>
      <c r="O738" t="s">
        <v>4713</v>
      </c>
      <c r="P738" t="s">
        <v>6158</v>
      </c>
      <c r="Q738" t="s">
        <v>4715</v>
      </c>
      <c r="V738" t="s">
        <v>4716</v>
      </c>
    </row>
    <row r="739" spans="1:22">
      <c r="A739" t="s">
        <v>4708</v>
      </c>
      <c r="B739" t="s">
        <v>4708</v>
      </c>
      <c r="C739" t="s">
        <v>6159</v>
      </c>
      <c r="D739"/>
      <c r="E739" s="255" t="s">
        <v>5070</v>
      </c>
      <c r="F739" s="255">
        <v>44407.353405983798</v>
      </c>
      <c r="G739" s="255"/>
      <c r="H739" s="255"/>
      <c r="I739" s="256">
        <v>1.5833333333333333</v>
      </c>
      <c r="J739" s="257">
        <v>49659</v>
      </c>
      <c r="K739" t="s">
        <v>4711</v>
      </c>
      <c r="L739">
        <v>0</v>
      </c>
      <c r="M739">
        <v>0</v>
      </c>
      <c r="N739" t="s">
        <v>4718</v>
      </c>
      <c r="O739" t="s">
        <v>4713</v>
      </c>
      <c r="P739" t="s">
        <v>6160</v>
      </c>
      <c r="Q739" t="s">
        <v>4728</v>
      </c>
      <c r="V739" t="s">
        <v>4716</v>
      </c>
    </row>
    <row r="740" spans="1:22">
      <c r="A740" t="s">
        <v>4708</v>
      </c>
      <c r="B740" t="s">
        <v>4708</v>
      </c>
      <c r="C740" t="s">
        <v>6161</v>
      </c>
      <c r="D740"/>
      <c r="E740" s="255" t="s">
        <v>6162</v>
      </c>
      <c r="F740" s="255">
        <v>44403.685286307867</v>
      </c>
      <c r="G740" s="255"/>
      <c r="H740" s="255"/>
      <c r="I740" s="256">
        <v>1.5833333333333333</v>
      </c>
      <c r="J740" s="257">
        <v>6018</v>
      </c>
      <c r="K740" t="s">
        <v>4711</v>
      </c>
      <c r="L740">
        <v>0</v>
      </c>
      <c r="M740">
        <v>0</v>
      </c>
      <c r="N740" t="s">
        <v>4718</v>
      </c>
      <c r="O740" t="s">
        <v>4726</v>
      </c>
      <c r="P740" t="s">
        <v>6119</v>
      </c>
      <c r="Q740" t="s">
        <v>4715</v>
      </c>
      <c r="V740" t="s">
        <v>4716</v>
      </c>
    </row>
    <row r="741" spans="1:22">
      <c r="A741" t="s">
        <v>4708</v>
      </c>
      <c r="B741" t="s">
        <v>4708</v>
      </c>
      <c r="C741" t="s">
        <v>6163</v>
      </c>
      <c r="D741"/>
      <c r="E741" s="255" t="s">
        <v>5425</v>
      </c>
      <c r="F741" s="255">
        <v>44397.495728240741</v>
      </c>
      <c r="G741" s="255"/>
      <c r="H741" s="255"/>
      <c r="I741" s="256">
        <v>1.5833333333333333</v>
      </c>
      <c r="J741" s="257">
        <v>16974</v>
      </c>
      <c r="K741" t="s">
        <v>4711</v>
      </c>
      <c r="L741">
        <v>0</v>
      </c>
      <c r="M741">
        <v>0</v>
      </c>
      <c r="N741" t="s">
        <v>4718</v>
      </c>
      <c r="O741" t="s">
        <v>4713</v>
      </c>
      <c r="P741" t="s">
        <v>6164</v>
      </c>
      <c r="Q741" t="s">
        <v>4715</v>
      </c>
      <c r="V741" t="s">
        <v>4716</v>
      </c>
    </row>
    <row r="742" spans="1:22">
      <c r="A742" t="s">
        <v>4708</v>
      </c>
      <c r="B742" t="s">
        <v>4708</v>
      </c>
      <c r="C742" t="s">
        <v>6165</v>
      </c>
      <c r="D742"/>
      <c r="E742" s="255" t="s">
        <v>5343</v>
      </c>
      <c r="F742" s="255">
        <v>44383.676162534721</v>
      </c>
      <c r="G742" s="255"/>
      <c r="H742" s="255"/>
      <c r="I742" s="256">
        <v>1.5833333333333333</v>
      </c>
      <c r="J742" s="257">
        <v>55582</v>
      </c>
      <c r="K742" t="s">
        <v>4711</v>
      </c>
      <c r="L742">
        <v>0</v>
      </c>
      <c r="M742">
        <v>0</v>
      </c>
      <c r="N742" t="s">
        <v>4718</v>
      </c>
      <c r="O742" t="s">
        <v>5324</v>
      </c>
      <c r="P742" t="s">
        <v>6166</v>
      </c>
      <c r="Q742" t="s">
        <v>4715</v>
      </c>
      <c r="V742" t="s">
        <v>4716</v>
      </c>
    </row>
    <row r="743" spans="1:22">
      <c r="A743" t="s">
        <v>4708</v>
      </c>
      <c r="B743" t="s">
        <v>4708</v>
      </c>
      <c r="C743" t="s">
        <v>6167</v>
      </c>
      <c r="D743"/>
      <c r="E743" s="255" t="s">
        <v>5544</v>
      </c>
      <c r="F743" s="255">
        <v>44407.751827395834</v>
      </c>
      <c r="G743" s="255"/>
      <c r="H743" s="255"/>
      <c r="I743" s="256">
        <v>1.5833333333333333</v>
      </c>
      <c r="J743" s="257">
        <v>11825</v>
      </c>
      <c r="K743" t="s">
        <v>4711</v>
      </c>
      <c r="L743">
        <v>0</v>
      </c>
      <c r="M743">
        <v>0</v>
      </c>
      <c r="N743" t="s">
        <v>4718</v>
      </c>
      <c r="O743" t="s">
        <v>4726</v>
      </c>
      <c r="P743" t="s">
        <v>6168</v>
      </c>
      <c r="Q743" t="s">
        <v>4715</v>
      </c>
      <c r="V743" t="s">
        <v>4716</v>
      </c>
    </row>
    <row r="744" spans="1:22">
      <c r="A744" t="s">
        <v>4708</v>
      </c>
      <c r="B744" t="s">
        <v>4708</v>
      </c>
      <c r="C744" t="s">
        <v>6169</v>
      </c>
      <c r="D744"/>
      <c r="E744" s="255" t="s">
        <v>4881</v>
      </c>
      <c r="F744" s="255">
        <v>44383.686683796295</v>
      </c>
      <c r="G744" s="255"/>
      <c r="H744" s="255"/>
      <c r="I744" s="256">
        <v>1.5833333333333333</v>
      </c>
      <c r="J744" s="257">
        <v>24119</v>
      </c>
      <c r="K744" t="s">
        <v>4711</v>
      </c>
      <c r="L744">
        <v>0</v>
      </c>
      <c r="M744">
        <v>0</v>
      </c>
      <c r="N744" t="s">
        <v>4718</v>
      </c>
      <c r="O744" t="s">
        <v>4713</v>
      </c>
      <c r="P744" t="s">
        <v>6170</v>
      </c>
      <c r="Q744" t="s">
        <v>4715</v>
      </c>
      <c r="V744" t="s">
        <v>4716</v>
      </c>
    </row>
    <row r="745" spans="1:22">
      <c r="A745" t="s">
        <v>4708</v>
      </c>
      <c r="B745" t="s">
        <v>4708</v>
      </c>
      <c r="C745" t="s">
        <v>510</v>
      </c>
      <c r="D745"/>
      <c r="E745" s="255" t="s">
        <v>5196</v>
      </c>
      <c r="F745" s="255">
        <v>44403.699837233798</v>
      </c>
      <c r="G745" s="255"/>
      <c r="H745" s="255"/>
      <c r="I745" s="256">
        <v>1.5833333333333333</v>
      </c>
      <c r="J745" s="257">
        <v>12481</v>
      </c>
      <c r="K745" t="s">
        <v>4711</v>
      </c>
      <c r="L745">
        <v>0</v>
      </c>
      <c r="M745">
        <v>0</v>
      </c>
      <c r="N745" t="s">
        <v>4712</v>
      </c>
      <c r="O745" t="s">
        <v>6171</v>
      </c>
      <c r="P745" t="s">
        <v>6172</v>
      </c>
      <c r="Q745" t="s">
        <v>4715</v>
      </c>
      <c r="V745" t="s">
        <v>4716</v>
      </c>
    </row>
    <row r="746" spans="1:22">
      <c r="A746" t="s">
        <v>4708</v>
      </c>
      <c r="B746" t="s">
        <v>4708</v>
      </c>
      <c r="C746" t="s">
        <v>6173</v>
      </c>
      <c r="D746"/>
      <c r="E746" s="255" t="s">
        <v>4937</v>
      </c>
      <c r="F746" s="255">
        <v>44391.334587268517</v>
      </c>
      <c r="G746" s="255"/>
      <c r="H746" s="255"/>
      <c r="I746" s="256">
        <v>1.5833333333333333</v>
      </c>
      <c r="J746" s="257">
        <v>5588</v>
      </c>
      <c r="K746" t="s">
        <v>4711</v>
      </c>
      <c r="L746">
        <v>0</v>
      </c>
      <c r="M746">
        <v>0</v>
      </c>
      <c r="N746" t="s">
        <v>4731</v>
      </c>
      <c r="O746" t="s">
        <v>4713</v>
      </c>
      <c r="P746" t="s">
        <v>6174</v>
      </c>
      <c r="Q746" t="s">
        <v>4715</v>
      </c>
      <c r="V746" t="s">
        <v>4716</v>
      </c>
    </row>
    <row r="747" spans="1:22">
      <c r="A747" t="s">
        <v>4708</v>
      </c>
      <c r="B747" t="s">
        <v>4708</v>
      </c>
      <c r="C747" t="s">
        <v>6175</v>
      </c>
      <c r="D747"/>
      <c r="E747" s="255" t="s">
        <v>4891</v>
      </c>
      <c r="F747" s="255">
        <v>44403.420580092592</v>
      </c>
      <c r="G747" s="255"/>
      <c r="H747" s="255"/>
      <c r="I747" s="256">
        <v>1.5833333333333333</v>
      </c>
      <c r="J747" s="257">
        <v>42519</v>
      </c>
      <c r="K747" t="s">
        <v>4752</v>
      </c>
      <c r="L747">
        <v>0</v>
      </c>
      <c r="M747">
        <v>0</v>
      </c>
      <c r="N747" t="s">
        <v>4731</v>
      </c>
      <c r="O747" t="s">
        <v>4713</v>
      </c>
      <c r="P747" t="s">
        <v>6176</v>
      </c>
      <c r="Q747" t="s">
        <v>4715</v>
      </c>
      <c r="V747" t="s">
        <v>4716</v>
      </c>
    </row>
    <row r="748" spans="1:22">
      <c r="A748" t="s">
        <v>4708</v>
      </c>
      <c r="B748" t="s">
        <v>4708</v>
      </c>
      <c r="C748" t="s">
        <v>6177</v>
      </c>
      <c r="D748"/>
      <c r="E748" s="255" t="s">
        <v>4858</v>
      </c>
      <c r="F748" s="255">
        <v>44403.679601122683</v>
      </c>
      <c r="G748" s="255"/>
      <c r="H748" s="255"/>
      <c r="I748" s="256">
        <v>1.5833333333333333</v>
      </c>
      <c r="J748" s="257">
        <v>29145</v>
      </c>
      <c r="K748" t="s">
        <v>4711</v>
      </c>
      <c r="L748">
        <v>0</v>
      </c>
      <c r="M748">
        <v>0</v>
      </c>
      <c r="N748" t="s">
        <v>4718</v>
      </c>
      <c r="O748" t="s">
        <v>4713</v>
      </c>
      <c r="P748" t="s">
        <v>6178</v>
      </c>
      <c r="Q748" t="s">
        <v>4715</v>
      </c>
      <c r="V748" t="s">
        <v>4716</v>
      </c>
    </row>
    <row r="749" spans="1:22">
      <c r="A749" t="s">
        <v>4708</v>
      </c>
      <c r="B749" t="s">
        <v>4708</v>
      </c>
      <c r="C749" t="s">
        <v>6179</v>
      </c>
      <c r="D749"/>
      <c r="E749" s="255" t="s">
        <v>4829</v>
      </c>
      <c r="F749" s="255">
        <v>44399.627360104168</v>
      </c>
      <c r="G749" s="255"/>
      <c r="H749" s="255"/>
      <c r="I749" s="256">
        <v>1.5833333333333333</v>
      </c>
      <c r="J749" s="257">
        <v>61188</v>
      </c>
      <c r="K749" t="s">
        <v>4752</v>
      </c>
      <c r="L749">
        <v>0</v>
      </c>
      <c r="M749">
        <v>0</v>
      </c>
      <c r="N749" t="s">
        <v>4722</v>
      </c>
      <c r="O749" t="s">
        <v>4713</v>
      </c>
      <c r="P749" t="s">
        <v>6180</v>
      </c>
      <c r="Q749" t="s">
        <v>4715</v>
      </c>
      <c r="V749" t="s">
        <v>4716</v>
      </c>
    </row>
    <row r="750" spans="1:22">
      <c r="A750" t="s">
        <v>4708</v>
      </c>
      <c r="B750" t="s">
        <v>4708</v>
      </c>
      <c r="C750" t="s">
        <v>6181</v>
      </c>
      <c r="D750"/>
      <c r="E750" s="255" t="s">
        <v>4797</v>
      </c>
      <c r="F750" s="255">
        <v>44406.708259490741</v>
      </c>
      <c r="G750" s="255"/>
      <c r="H750" s="255"/>
      <c r="I750" s="256">
        <v>1.5833333333333333</v>
      </c>
      <c r="J750" s="257">
        <v>29442</v>
      </c>
      <c r="K750" t="s">
        <v>4752</v>
      </c>
      <c r="L750">
        <v>0</v>
      </c>
      <c r="M750">
        <v>0</v>
      </c>
      <c r="N750" t="s">
        <v>4718</v>
      </c>
      <c r="O750" t="s">
        <v>4713</v>
      </c>
      <c r="P750" t="s">
        <v>6182</v>
      </c>
      <c r="Q750" t="s">
        <v>4728</v>
      </c>
      <c r="V750" t="s">
        <v>4716</v>
      </c>
    </row>
    <row r="751" spans="1:22">
      <c r="A751" t="s">
        <v>4708</v>
      </c>
      <c r="B751" t="s">
        <v>4708</v>
      </c>
      <c r="C751" t="s">
        <v>1888</v>
      </c>
      <c r="D751"/>
      <c r="E751" s="255" t="s">
        <v>5320</v>
      </c>
      <c r="F751" s="255">
        <v>44379.564946643521</v>
      </c>
      <c r="G751" s="255"/>
      <c r="H751" s="255"/>
      <c r="I751" s="256">
        <v>1.5833333333333333</v>
      </c>
      <c r="J751" s="257">
        <v>28872</v>
      </c>
      <c r="K751" t="s">
        <v>4752</v>
      </c>
      <c r="L751">
        <v>0</v>
      </c>
      <c r="M751">
        <v>0</v>
      </c>
      <c r="N751" t="s">
        <v>4718</v>
      </c>
      <c r="O751" t="s">
        <v>4726</v>
      </c>
      <c r="P751" t="s">
        <v>5889</v>
      </c>
      <c r="Q751" t="s">
        <v>4715</v>
      </c>
      <c r="V751" t="s">
        <v>4716</v>
      </c>
    </row>
    <row r="752" spans="1:22">
      <c r="A752" t="s">
        <v>4708</v>
      </c>
      <c r="B752" t="s">
        <v>4708</v>
      </c>
      <c r="C752" t="s">
        <v>6183</v>
      </c>
      <c r="D752"/>
      <c r="E752" s="255" t="s">
        <v>4834</v>
      </c>
      <c r="F752" s="255">
        <v>44397.492468946759</v>
      </c>
      <c r="G752" s="255"/>
      <c r="H752" s="255"/>
      <c r="I752" s="256">
        <v>1.5833333333333333</v>
      </c>
      <c r="J752" s="257">
        <v>70067</v>
      </c>
      <c r="K752" t="s">
        <v>4711</v>
      </c>
      <c r="L752">
        <v>0</v>
      </c>
      <c r="M752">
        <v>0</v>
      </c>
      <c r="N752" t="s">
        <v>4731</v>
      </c>
      <c r="O752" t="s">
        <v>4713</v>
      </c>
      <c r="P752" t="s">
        <v>6184</v>
      </c>
      <c r="Q752" t="s">
        <v>4715</v>
      </c>
      <c r="V752" t="s">
        <v>4716</v>
      </c>
    </row>
    <row r="753" spans="1:22">
      <c r="A753" t="s">
        <v>4708</v>
      </c>
      <c r="B753" t="s">
        <v>4708</v>
      </c>
      <c r="C753" t="s">
        <v>639</v>
      </c>
      <c r="D753"/>
      <c r="E753" s="255" t="s">
        <v>5103</v>
      </c>
      <c r="F753" s="255">
        <v>44406.630614895832</v>
      </c>
      <c r="G753" s="255"/>
      <c r="H753" s="255"/>
      <c r="I753" s="256">
        <v>1.5833333333333333</v>
      </c>
      <c r="J753" s="257">
        <v>69302</v>
      </c>
      <c r="K753" t="s">
        <v>4752</v>
      </c>
      <c r="L753">
        <v>0</v>
      </c>
      <c r="M753">
        <v>0</v>
      </c>
      <c r="N753" t="s">
        <v>4718</v>
      </c>
      <c r="O753" t="s">
        <v>4753</v>
      </c>
      <c r="P753" t="s">
        <v>4753</v>
      </c>
      <c r="Q753" t="s">
        <v>4728</v>
      </c>
      <c r="V753" t="s">
        <v>4716</v>
      </c>
    </row>
    <row r="754" spans="1:22">
      <c r="A754" t="s">
        <v>4708</v>
      </c>
      <c r="B754" t="s">
        <v>4708</v>
      </c>
      <c r="C754" t="s">
        <v>6185</v>
      </c>
      <c r="D754"/>
      <c r="E754" s="255" t="s">
        <v>5403</v>
      </c>
      <c r="F754" s="255">
        <v>44403.435683645832</v>
      </c>
      <c r="G754" s="255"/>
      <c r="H754" s="255"/>
      <c r="I754" s="256">
        <v>1.5833333333333333</v>
      </c>
      <c r="J754" s="257">
        <v>19926</v>
      </c>
      <c r="K754" t="s">
        <v>4752</v>
      </c>
      <c r="L754">
        <v>0</v>
      </c>
      <c r="M754">
        <v>0</v>
      </c>
      <c r="N754" t="s">
        <v>4718</v>
      </c>
      <c r="O754" t="s">
        <v>4753</v>
      </c>
      <c r="P754" t="s">
        <v>4753</v>
      </c>
      <c r="Q754" t="s">
        <v>4715</v>
      </c>
      <c r="V754" t="s">
        <v>4716</v>
      </c>
    </row>
    <row r="755" spans="1:22">
      <c r="A755" t="s">
        <v>4708</v>
      </c>
      <c r="B755" t="s">
        <v>4708</v>
      </c>
      <c r="C755" t="s">
        <v>6186</v>
      </c>
      <c r="D755"/>
      <c r="E755" s="255" t="s">
        <v>4983</v>
      </c>
      <c r="F755" s="255">
        <v>44405.596125312499</v>
      </c>
      <c r="G755" s="255"/>
      <c r="H755" s="255"/>
      <c r="I755" s="256">
        <v>1.5833333333333333</v>
      </c>
      <c r="J755" s="257">
        <v>19338</v>
      </c>
      <c r="K755" t="s">
        <v>4752</v>
      </c>
      <c r="L755">
        <v>0</v>
      </c>
      <c r="M755">
        <v>0</v>
      </c>
      <c r="N755" t="s">
        <v>4722</v>
      </c>
      <c r="O755" t="s">
        <v>4753</v>
      </c>
      <c r="P755" t="s">
        <v>4753</v>
      </c>
      <c r="Q755" t="s">
        <v>4715</v>
      </c>
      <c r="V755" t="s">
        <v>4716</v>
      </c>
    </row>
    <row r="756" spans="1:22">
      <c r="A756" t="s">
        <v>4708</v>
      </c>
      <c r="B756" t="s">
        <v>4708</v>
      </c>
      <c r="C756" t="s">
        <v>6187</v>
      </c>
      <c r="D756"/>
      <c r="E756" s="255" t="s">
        <v>4780</v>
      </c>
      <c r="F756" s="255">
        <v>44405.441640856479</v>
      </c>
      <c r="G756" s="255"/>
      <c r="H756" s="255"/>
      <c r="I756" s="256">
        <v>1.5833333333333333</v>
      </c>
      <c r="J756" s="257">
        <v>121769</v>
      </c>
      <c r="K756" t="s">
        <v>4752</v>
      </c>
      <c r="L756">
        <v>0</v>
      </c>
      <c r="M756">
        <v>0</v>
      </c>
      <c r="N756" t="s">
        <v>4718</v>
      </c>
      <c r="O756" t="s">
        <v>4753</v>
      </c>
      <c r="P756" t="s">
        <v>4753</v>
      </c>
      <c r="Q756" t="s">
        <v>4728</v>
      </c>
      <c r="V756" t="s">
        <v>4716</v>
      </c>
    </row>
    <row r="757" spans="1:22">
      <c r="A757" t="s">
        <v>4708</v>
      </c>
      <c r="B757" t="s">
        <v>4708</v>
      </c>
      <c r="C757" t="s">
        <v>6188</v>
      </c>
      <c r="D757"/>
      <c r="E757" s="255" t="s">
        <v>5403</v>
      </c>
      <c r="F757" s="255">
        <v>44399.623641550927</v>
      </c>
      <c r="G757" s="255"/>
      <c r="H757" s="255"/>
      <c r="I757" s="256">
        <v>1.5833333333333333</v>
      </c>
      <c r="J757" s="257">
        <v>50584</v>
      </c>
      <c r="K757" t="s">
        <v>4752</v>
      </c>
      <c r="L757">
        <v>0</v>
      </c>
      <c r="M757">
        <v>0</v>
      </c>
      <c r="N757" t="s">
        <v>4722</v>
      </c>
      <c r="O757" t="s">
        <v>4753</v>
      </c>
      <c r="P757" t="s">
        <v>4753</v>
      </c>
      <c r="Q757" t="s">
        <v>4715</v>
      </c>
      <c r="V757" t="s">
        <v>4716</v>
      </c>
    </row>
    <row r="758" spans="1:22">
      <c r="A758" t="s">
        <v>4708</v>
      </c>
      <c r="B758" t="s">
        <v>4708</v>
      </c>
      <c r="C758" t="s">
        <v>6189</v>
      </c>
      <c r="D758"/>
      <c r="E758" s="255" t="s">
        <v>4906</v>
      </c>
      <c r="F758" s="255">
        <v>44403.393899155089</v>
      </c>
      <c r="G758" s="255"/>
      <c r="H758" s="255"/>
      <c r="I758" s="256">
        <v>1.5833333333333333</v>
      </c>
      <c r="J758" s="257">
        <v>18563</v>
      </c>
      <c r="K758" t="s">
        <v>4752</v>
      </c>
      <c r="L758">
        <v>0</v>
      </c>
      <c r="M758">
        <v>0</v>
      </c>
      <c r="N758" t="s">
        <v>4712</v>
      </c>
      <c r="O758" t="s">
        <v>4753</v>
      </c>
      <c r="P758" t="s">
        <v>4753</v>
      </c>
      <c r="Q758" t="s">
        <v>4715</v>
      </c>
      <c r="V758" t="s">
        <v>4716</v>
      </c>
    </row>
    <row r="759" spans="1:22">
      <c r="A759" t="s">
        <v>4708</v>
      </c>
      <c r="B759" t="s">
        <v>4708</v>
      </c>
      <c r="C759" t="s">
        <v>6190</v>
      </c>
      <c r="D759"/>
      <c r="E759" s="255" t="s">
        <v>5335</v>
      </c>
      <c r="F759" s="255">
        <v>44403.676485266202</v>
      </c>
      <c r="G759" s="255"/>
      <c r="H759" s="255"/>
      <c r="I759" s="256">
        <v>1.5833333333333333</v>
      </c>
      <c r="J759" s="257">
        <v>15217</v>
      </c>
      <c r="K759" t="s">
        <v>4752</v>
      </c>
      <c r="L759">
        <v>0</v>
      </c>
      <c r="M759">
        <v>0</v>
      </c>
      <c r="N759" t="s">
        <v>4722</v>
      </c>
      <c r="O759" t="s">
        <v>4753</v>
      </c>
      <c r="P759" t="s">
        <v>4753</v>
      </c>
      <c r="Q759" t="s">
        <v>4715</v>
      </c>
      <c r="V759" t="s">
        <v>4716</v>
      </c>
    </row>
    <row r="760" spans="1:22">
      <c r="A760" t="s">
        <v>4708</v>
      </c>
      <c r="B760" t="s">
        <v>4708</v>
      </c>
      <c r="C760" t="s">
        <v>6191</v>
      </c>
      <c r="D760"/>
      <c r="E760" s="255" t="s">
        <v>6192</v>
      </c>
      <c r="F760" s="255">
        <v>44403.685449571756</v>
      </c>
      <c r="G760" s="255"/>
      <c r="H760" s="255"/>
      <c r="I760" s="256">
        <v>1.5833333333333333</v>
      </c>
      <c r="J760" s="257">
        <v>60611</v>
      </c>
      <c r="K760" t="s">
        <v>4752</v>
      </c>
      <c r="L760">
        <v>0</v>
      </c>
      <c r="M760">
        <v>0</v>
      </c>
      <c r="N760" t="s">
        <v>4718</v>
      </c>
      <c r="O760" t="s">
        <v>4726</v>
      </c>
      <c r="P760" t="s">
        <v>6193</v>
      </c>
      <c r="Q760" t="s">
        <v>4715</v>
      </c>
      <c r="V760" t="s">
        <v>4716</v>
      </c>
    </row>
    <row r="761" spans="1:22">
      <c r="A761" t="s">
        <v>4708</v>
      </c>
      <c r="B761" t="s">
        <v>4708</v>
      </c>
      <c r="C761" t="s">
        <v>6194</v>
      </c>
      <c r="D761"/>
      <c r="E761" s="255" t="s">
        <v>4860</v>
      </c>
      <c r="F761" s="255">
        <v>44406.638398645831</v>
      </c>
      <c r="G761" s="255"/>
      <c r="H761" s="255"/>
      <c r="I761" s="256">
        <v>1.5833333333333333</v>
      </c>
      <c r="J761" s="257">
        <v>5030</v>
      </c>
      <c r="K761" t="s">
        <v>4752</v>
      </c>
      <c r="L761">
        <v>0</v>
      </c>
      <c r="M761">
        <v>0</v>
      </c>
      <c r="N761" t="s">
        <v>4718</v>
      </c>
      <c r="O761" t="s">
        <v>4713</v>
      </c>
      <c r="P761" t="s">
        <v>6195</v>
      </c>
      <c r="Q761" t="s">
        <v>4728</v>
      </c>
      <c r="V761" t="s">
        <v>4716</v>
      </c>
    </row>
    <row r="762" spans="1:22">
      <c r="A762" t="s">
        <v>4708</v>
      </c>
      <c r="B762" t="s">
        <v>4708</v>
      </c>
      <c r="C762" t="s">
        <v>6196</v>
      </c>
      <c r="D762"/>
      <c r="E762" s="255" t="s">
        <v>6197</v>
      </c>
      <c r="F762" s="255">
        <v>44393.479354050927</v>
      </c>
      <c r="G762" s="255"/>
      <c r="H762" s="255"/>
      <c r="I762" s="256">
        <v>1.5833333333333333</v>
      </c>
      <c r="J762" s="257">
        <v>37835</v>
      </c>
      <c r="K762" t="s">
        <v>4711</v>
      </c>
      <c r="L762">
        <v>0</v>
      </c>
      <c r="M762">
        <v>0</v>
      </c>
      <c r="N762" t="s">
        <v>4731</v>
      </c>
      <c r="O762" t="s">
        <v>4726</v>
      </c>
      <c r="P762" t="s">
        <v>6198</v>
      </c>
      <c r="Q762" t="s">
        <v>4715</v>
      </c>
      <c r="V762" t="s">
        <v>4716</v>
      </c>
    </row>
    <row r="763" spans="1:22">
      <c r="A763" t="s">
        <v>4708</v>
      </c>
      <c r="B763" t="s">
        <v>4708</v>
      </c>
      <c r="C763" t="s">
        <v>6199</v>
      </c>
      <c r="D763"/>
      <c r="E763" s="255" t="s">
        <v>5817</v>
      </c>
      <c r="F763" s="255">
        <v>44403.693177511574</v>
      </c>
      <c r="G763" s="255"/>
      <c r="H763" s="255"/>
      <c r="I763" s="256">
        <v>1.5833333333333333</v>
      </c>
      <c r="J763" s="257">
        <v>24940</v>
      </c>
      <c r="K763" t="s">
        <v>4711</v>
      </c>
      <c r="L763">
        <v>0</v>
      </c>
      <c r="M763">
        <v>0</v>
      </c>
      <c r="N763" t="s">
        <v>4712</v>
      </c>
      <c r="O763" t="s">
        <v>4726</v>
      </c>
      <c r="P763" t="s">
        <v>6200</v>
      </c>
      <c r="Q763" t="s">
        <v>4715</v>
      </c>
      <c r="V763" t="s">
        <v>4716</v>
      </c>
    </row>
    <row r="764" spans="1:22">
      <c r="A764" t="s">
        <v>4708</v>
      </c>
      <c r="B764" t="s">
        <v>4708</v>
      </c>
      <c r="C764" t="s">
        <v>6201</v>
      </c>
      <c r="D764"/>
      <c r="E764" s="255" t="s">
        <v>6202</v>
      </c>
      <c r="F764" s="255">
        <v>44406.756794247682</v>
      </c>
      <c r="G764" s="255"/>
      <c r="H764" s="255"/>
      <c r="I764" s="256">
        <v>1.5833333333333333</v>
      </c>
      <c r="J764" s="257">
        <v>33792</v>
      </c>
      <c r="K764" t="s">
        <v>4752</v>
      </c>
      <c r="L764">
        <v>0</v>
      </c>
      <c r="M764">
        <v>0</v>
      </c>
      <c r="N764" t="s">
        <v>4718</v>
      </c>
      <c r="O764" t="s">
        <v>4726</v>
      </c>
      <c r="P764" t="s">
        <v>6203</v>
      </c>
      <c r="Q764" t="s">
        <v>4715</v>
      </c>
      <c r="V764" t="s">
        <v>4716</v>
      </c>
    </row>
    <row r="765" spans="1:22">
      <c r="A765" t="s">
        <v>4708</v>
      </c>
      <c r="B765" t="s">
        <v>4708</v>
      </c>
      <c r="C765" t="s">
        <v>6204</v>
      </c>
      <c r="D765"/>
      <c r="E765" s="255" t="s">
        <v>4840</v>
      </c>
      <c r="F765" s="255">
        <v>44399.467633761575</v>
      </c>
      <c r="G765" s="255"/>
      <c r="H765" s="255"/>
      <c r="I765" s="256">
        <v>1.5833333333333333</v>
      </c>
      <c r="J765" s="257">
        <v>26321</v>
      </c>
      <c r="K765" t="s">
        <v>4752</v>
      </c>
      <c r="L765">
        <v>0</v>
      </c>
      <c r="M765">
        <v>0</v>
      </c>
      <c r="N765" t="s">
        <v>4731</v>
      </c>
      <c r="O765" t="s">
        <v>4713</v>
      </c>
      <c r="P765" t="s">
        <v>6205</v>
      </c>
      <c r="Q765" t="s">
        <v>4715</v>
      </c>
      <c r="V765" t="s">
        <v>4716</v>
      </c>
    </row>
    <row r="766" spans="1:22">
      <c r="A766" t="s">
        <v>4708</v>
      </c>
      <c r="B766" t="s">
        <v>4708</v>
      </c>
      <c r="C766" t="s">
        <v>6206</v>
      </c>
      <c r="D766"/>
      <c r="E766" s="255" t="s">
        <v>4810</v>
      </c>
      <c r="F766" s="255">
        <v>44403.403987881946</v>
      </c>
      <c r="G766" s="255"/>
      <c r="H766" s="255"/>
      <c r="I766" s="256">
        <v>1.5833333333333333</v>
      </c>
      <c r="J766" s="257">
        <v>28823</v>
      </c>
      <c r="K766" t="s">
        <v>4752</v>
      </c>
      <c r="L766">
        <v>0</v>
      </c>
      <c r="M766">
        <v>0</v>
      </c>
      <c r="N766" t="s">
        <v>4718</v>
      </c>
      <c r="O766" t="s">
        <v>4713</v>
      </c>
      <c r="P766" t="s">
        <v>6207</v>
      </c>
      <c r="Q766" t="s">
        <v>4715</v>
      </c>
      <c r="V766" t="s">
        <v>4716</v>
      </c>
    </row>
    <row r="767" spans="1:22">
      <c r="A767" t="s">
        <v>4708</v>
      </c>
      <c r="B767" t="s">
        <v>4708</v>
      </c>
      <c r="C767" t="s">
        <v>6208</v>
      </c>
      <c r="D767"/>
      <c r="E767" s="255" t="s">
        <v>5390</v>
      </c>
      <c r="F767" s="255">
        <v>44386.696734756944</v>
      </c>
      <c r="G767" s="255"/>
      <c r="H767" s="255"/>
      <c r="I767" s="256">
        <v>1.5833333333333333</v>
      </c>
      <c r="J767" s="257">
        <v>8925</v>
      </c>
      <c r="K767" t="s">
        <v>4711</v>
      </c>
      <c r="L767">
        <v>0</v>
      </c>
      <c r="M767">
        <v>0</v>
      </c>
      <c r="N767" t="s">
        <v>4718</v>
      </c>
      <c r="O767" t="s">
        <v>4713</v>
      </c>
      <c r="P767" t="s">
        <v>6209</v>
      </c>
      <c r="Q767" t="s">
        <v>4715</v>
      </c>
      <c r="V767" t="s">
        <v>4716</v>
      </c>
    </row>
    <row r="768" spans="1:22">
      <c r="A768" t="s">
        <v>4708</v>
      </c>
      <c r="B768" t="s">
        <v>4708</v>
      </c>
      <c r="C768" t="s">
        <v>6210</v>
      </c>
      <c r="D768"/>
      <c r="E768" s="255" t="s">
        <v>6211</v>
      </c>
      <c r="F768" s="255">
        <v>44372.637878738424</v>
      </c>
      <c r="G768" s="255"/>
      <c r="H768" s="255"/>
      <c r="I768" s="256">
        <v>1.6666666666666667</v>
      </c>
      <c r="J768" s="257">
        <v>3833</v>
      </c>
      <c r="K768" t="s">
        <v>4711</v>
      </c>
      <c r="L768">
        <v>0</v>
      </c>
      <c r="M768">
        <v>0</v>
      </c>
      <c r="N768" t="s">
        <v>4712</v>
      </c>
      <c r="O768" t="s">
        <v>4726</v>
      </c>
      <c r="P768" t="s">
        <v>6212</v>
      </c>
      <c r="Q768" t="s">
        <v>4715</v>
      </c>
      <c r="V768" t="s">
        <v>4716</v>
      </c>
    </row>
    <row r="769" spans="1:22">
      <c r="A769" t="s">
        <v>4708</v>
      </c>
      <c r="B769" t="s">
        <v>4708</v>
      </c>
      <c r="C769" t="s">
        <v>6213</v>
      </c>
      <c r="D769"/>
      <c r="E769" s="255" t="s">
        <v>4972</v>
      </c>
      <c r="F769" s="255">
        <v>44377.739096793979</v>
      </c>
      <c r="G769" s="255"/>
      <c r="H769" s="255"/>
      <c r="I769" s="256">
        <v>1.6666666666666667</v>
      </c>
      <c r="J769" s="257">
        <v>34770</v>
      </c>
      <c r="K769" t="s">
        <v>4711</v>
      </c>
      <c r="L769">
        <v>0</v>
      </c>
      <c r="M769">
        <v>0</v>
      </c>
      <c r="N769" t="s">
        <v>4731</v>
      </c>
      <c r="O769" t="s">
        <v>4713</v>
      </c>
      <c r="P769" t="s">
        <v>6214</v>
      </c>
      <c r="Q769" t="s">
        <v>4728</v>
      </c>
      <c r="V769" t="s">
        <v>4716</v>
      </c>
    </row>
    <row r="770" spans="1:22">
      <c r="A770" t="s">
        <v>4708</v>
      </c>
      <c r="B770" t="s">
        <v>4708</v>
      </c>
      <c r="C770" t="s">
        <v>6215</v>
      </c>
      <c r="D770"/>
      <c r="E770" s="255" t="s">
        <v>4814</v>
      </c>
      <c r="F770" s="255">
        <v>44358.320776932873</v>
      </c>
      <c r="G770" s="255"/>
      <c r="H770" s="255"/>
      <c r="I770" s="256">
        <v>1.6666666666666667</v>
      </c>
      <c r="J770" s="257">
        <v>51978</v>
      </c>
      <c r="K770" t="s">
        <v>4711</v>
      </c>
      <c r="L770">
        <v>0</v>
      </c>
      <c r="M770">
        <v>0</v>
      </c>
      <c r="N770" t="s">
        <v>4731</v>
      </c>
      <c r="O770" t="s">
        <v>4713</v>
      </c>
      <c r="P770" t="s">
        <v>6216</v>
      </c>
      <c r="Q770" t="s">
        <v>4715</v>
      </c>
      <c r="V770" t="s">
        <v>4716</v>
      </c>
    </row>
    <row r="771" spans="1:22">
      <c r="A771" t="s">
        <v>4708</v>
      </c>
      <c r="B771" t="s">
        <v>4708</v>
      </c>
      <c r="C771" t="s">
        <v>6217</v>
      </c>
      <c r="D771"/>
      <c r="E771" s="255" t="s">
        <v>5103</v>
      </c>
      <c r="F771" s="255">
        <v>44377.734230937502</v>
      </c>
      <c r="G771" s="255"/>
      <c r="H771" s="255"/>
      <c r="I771" s="256">
        <v>1.6666666666666667</v>
      </c>
      <c r="J771" s="257">
        <v>22437</v>
      </c>
      <c r="K771" t="s">
        <v>4711</v>
      </c>
      <c r="L771">
        <v>0</v>
      </c>
      <c r="M771">
        <v>0</v>
      </c>
      <c r="N771" t="s">
        <v>4731</v>
      </c>
      <c r="O771" t="s">
        <v>4713</v>
      </c>
      <c r="P771" t="s">
        <v>6218</v>
      </c>
      <c r="Q771" t="s">
        <v>4715</v>
      </c>
      <c r="V771" t="s">
        <v>4716</v>
      </c>
    </row>
    <row r="772" spans="1:22">
      <c r="A772" t="s">
        <v>4708</v>
      </c>
      <c r="B772" t="s">
        <v>4708</v>
      </c>
      <c r="C772" t="s">
        <v>6219</v>
      </c>
      <c r="D772"/>
      <c r="E772" s="255" t="s">
        <v>4983</v>
      </c>
      <c r="F772" s="255">
        <v>44358.404445335647</v>
      </c>
      <c r="G772" s="255"/>
      <c r="H772" s="255"/>
      <c r="I772" s="256">
        <v>1.6666666666666667</v>
      </c>
      <c r="J772" s="257">
        <v>27271</v>
      </c>
      <c r="K772" t="s">
        <v>4711</v>
      </c>
      <c r="L772">
        <v>0</v>
      </c>
      <c r="M772">
        <v>0</v>
      </c>
      <c r="N772" t="s">
        <v>4712</v>
      </c>
      <c r="O772" t="s">
        <v>4713</v>
      </c>
      <c r="P772" t="s">
        <v>6220</v>
      </c>
      <c r="Q772" t="s">
        <v>4715</v>
      </c>
      <c r="V772" t="s">
        <v>4716</v>
      </c>
    </row>
    <row r="773" spans="1:22">
      <c r="A773" t="s">
        <v>4708</v>
      </c>
      <c r="B773" t="s">
        <v>4708</v>
      </c>
      <c r="C773" t="s">
        <v>6221</v>
      </c>
      <c r="D773"/>
      <c r="E773" s="255" t="s">
        <v>4909</v>
      </c>
      <c r="F773" s="255">
        <v>44356.393191863426</v>
      </c>
      <c r="G773" s="255"/>
      <c r="H773" s="255"/>
      <c r="I773" s="256">
        <v>1.6666666666666667</v>
      </c>
      <c r="J773" s="257">
        <v>79136</v>
      </c>
      <c r="K773" t="s">
        <v>4711</v>
      </c>
      <c r="L773">
        <v>0</v>
      </c>
      <c r="M773">
        <v>0</v>
      </c>
      <c r="N773" t="s">
        <v>4731</v>
      </c>
      <c r="O773" t="s">
        <v>4713</v>
      </c>
      <c r="P773" t="s">
        <v>6222</v>
      </c>
      <c r="Q773" t="s">
        <v>4715</v>
      </c>
      <c r="V773" t="s">
        <v>4716</v>
      </c>
    </row>
    <row r="774" spans="1:22">
      <c r="A774" t="s">
        <v>4708</v>
      </c>
      <c r="B774" t="s">
        <v>4708</v>
      </c>
      <c r="C774" t="s">
        <v>6223</v>
      </c>
      <c r="D774"/>
      <c r="E774" s="255" t="s">
        <v>4768</v>
      </c>
      <c r="F774" s="255">
        <v>44354.673311145831</v>
      </c>
      <c r="G774" s="255"/>
      <c r="H774" s="255"/>
      <c r="I774" s="256">
        <v>1.6666666666666667</v>
      </c>
      <c r="J774" s="257">
        <v>12389</v>
      </c>
      <c r="K774" t="s">
        <v>4752</v>
      </c>
      <c r="L774">
        <v>0</v>
      </c>
      <c r="M774">
        <v>0</v>
      </c>
      <c r="N774" t="s">
        <v>4712</v>
      </c>
      <c r="O774" t="s">
        <v>4713</v>
      </c>
      <c r="P774" t="s">
        <v>6224</v>
      </c>
      <c r="Q774" t="s">
        <v>4715</v>
      </c>
      <c r="V774" t="s">
        <v>4716</v>
      </c>
    </row>
    <row r="775" spans="1:22">
      <c r="A775" t="s">
        <v>4708</v>
      </c>
      <c r="B775" t="s">
        <v>4708</v>
      </c>
      <c r="C775" t="s">
        <v>6225</v>
      </c>
      <c r="D775"/>
      <c r="E775" s="255" t="s">
        <v>5131</v>
      </c>
      <c r="F775" s="255">
        <v>44365.483864201386</v>
      </c>
      <c r="G775" s="255"/>
      <c r="H775" s="255"/>
      <c r="I775" s="256">
        <v>1.6666666666666667</v>
      </c>
      <c r="J775" s="257">
        <v>8823</v>
      </c>
      <c r="K775" t="s">
        <v>4711</v>
      </c>
      <c r="L775">
        <v>0</v>
      </c>
      <c r="M775">
        <v>0</v>
      </c>
      <c r="N775" t="s">
        <v>4712</v>
      </c>
      <c r="O775" t="s">
        <v>4713</v>
      </c>
      <c r="P775" t="s">
        <v>6226</v>
      </c>
      <c r="Q775" t="s">
        <v>4728</v>
      </c>
      <c r="V775" t="s">
        <v>4716</v>
      </c>
    </row>
    <row r="776" spans="1:22">
      <c r="A776" t="s">
        <v>4708</v>
      </c>
      <c r="B776" t="s">
        <v>4708</v>
      </c>
      <c r="C776" t="s">
        <v>6227</v>
      </c>
      <c r="D776"/>
      <c r="E776" s="255" t="s">
        <v>4866</v>
      </c>
      <c r="F776" s="255">
        <v>44376.619899039353</v>
      </c>
      <c r="G776" s="255"/>
      <c r="H776" s="255"/>
      <c r="I776" s="256">
        <v>1.6666666666666667</v>
      </c>
      <c r="J776" s="257">
        <v>47238</v>
      </c>
      <c r="K776" t="s">
        <v>4711</v>
      </c>
      <c r="L776">
        <v>0</v>
      </c>
      <c r="M776">
        <v>0</v>
      </c>
      <c r="N776" t="s">
        <v>4731</v>
      </c>
      <c r="O776" t="s">
        <v>4713</v>
      </c>
      <c r="P776" t="s">
        <v>6228</v>
      </c>
      <c r="Q776" t="s">
        <v>4728</v>
      </c>
      <c r="V776" t="s">
        <v>4716</v>
      </c>
    </row>
    <row r="777" spans="1:22">
      <c r="A777" t="s">
        <v>4708</v>
      </c>
      <c r="B777" t="s">
        <v>4708</v>
      </c>
      <c r="C777" t="s">
        <v>6229</v>
      </c>
      <c r="D777"/>
      <c r="E777" s="255" t="s">
        <v>6230</v>
      </c>
      <c r="F777" s="255">
        <v>44349.462197141205</v>
      </c>
      <c r="G777" s="255"/>
      <c r="H777" s="255"/>
      <c r="I777" s="256">
        <v>1.6666666666666667</v>
      </c>
      <c r="J777" s="257">
        <v>27293</v>
      </c>
      <c r="K777" t="s">
        <v>4752</v>
      </c>
      <c r="L777">
        <v>0</v>
      </c>
      <c r="M777">
        <v>0</v>
      </c>
      <c r="N777" t="s">
        <v>4718</v>
      </c>
      <c r="O777" t="s">
        <v>4713</v>
      </c>
      <c r="P777" t="s">
        <v>6231</v>
      </c>
      <c r="Q777" t="s">
        <v>4715</v>
      </c>
      <c r="V777" t="s">
        <v>4716</v>
      </c>
    </row>
    <row r="778" spans="1:22">
      <c r="A778" t="s">
        <v>4708</v>
      </c>
      <c r="B778" t="s">
        <v>4708</v>
      </c>
      <c r="C778" t="s">
        <v>6232</v>
      </c>
      <c r="D778"/>
      <c r="E778" s="255" t="s">
        <v>4870</v>
      </c>
      <c r="F778" s="255">
        <v>44358.351805706021</v>
      </c>
      <c r="G778" s="255"/>
      <c r="H778" s="255"/>
      <c r="I778" s="256">
        <v>1.6666666666666667</v>
      </c>
      <c r="J778" s="257">
        <v>45496</v>
      </c>
      <c r="K778" t="s">
        <v>4711</v>
      </c>
      <c r="L778">
        <v>0</v>
      </c>
      <c r="M778">
        <v>0</v>
      </c>
      <c r="N778" t="s">
        <v>4712</v>
      </c>
      <c r="O778" t="s">
        <v>4713</v>
      </c>
      <c r="P778" t="s">
        <v>6233</v>
      </c>
      <c r="Q778" t="s">
        <v>4715</v>
      </c>
      <c r="V778" t="s">
        <v>4716</v>
      </c>
    </row>
    <row r="779" spans="1:22">
      <c r="A779" t="s">
        <v>4708</v>
      </c>
      <c r="B779" t="s">
        <v>4708</v>
      </c>
      <c r="C779" t="s">
        <v>6234</v>
      </c>
      <c r="D779"/>
      <c r="E779" s="255" t="s">
        <v>5200</v>
      </c>
      <c r="F779" s="255">
        <v>44376.687449456018</v>
      </c>
      <c r="G779" s="255"/>
      <c r="H779" s="255"/>
      <c r="I779" s="256">
        <v>1.6666666666666667</v>
      </c>
      <c r="J779" s="257">
        <v>20068</v>
      </c>
      <c r="K779" t="s">
        <v>4711</v>
      </c>
      <c r="L779">
        <v>0</v>
      </c>
      <c r="M779">
        <v>0</v>
      </c>
      <c r="N779" t="s">
        <v>4731</v>
      </c>
      <c r="O779" t="s">
        <v>4713</v>
      </c>
      <c r="P779" t="s">
        <v>6235</v>
      </c>
      <c r="Q779" t="s">
        <v>4715</v>
      </c>
      <c r="V779" t="s">
        <v>4716</v>
      </c>
    </row>
    <row r="780" spans="1:22">
      <c r="A780" t="s">
        <v>4708</v>
      </c>
      <c r="B780" t="s">
        <v>4708</v>
      </c>
      <c r="C780" t="s">
        <v>6236</v>
      </c>
      <c r="D780"/>
      <c r="E780" s="255" t="s">
        <v>6192</v>
      </c>
      <c r="F780" s="255">
        <v>44377.434658831022</v>
      </c>
      <c r="G780" s="255"/>
      <c r="H780" s="255"/>
      <c r="I780" s="256">
        <v>1.6666666666666667</v>
      </c>
      <c r="J780" s="257">
        <v>19745</v>
      </c>
      <c r="K780" t="s">
        <v>4711</v>
      </c>
      <c r="L780">
        <v>0</v>
      </c>
      <c r="M780">
        <v>0</v>
      </c>
      <c r="N780" t="s">
        <v>4712</v>
      </c>
      <c r="O780" t="s">
        <v>4726</v>
      </c>
      <c r="P780" t="s">
        <v>6237</v>
      </c>
      <c r="Q780" t="s">
        <v>4715</v>
      </c>
      <c r="V780" t="s">
        <v>4716</v>
      </c>
    </row>
    <row r="781" spans="1:22">
      <c r="A781" t="s">
        <v>4708</v>
      </c>
      <c r="B781" t="s">
        <v>4708</v>
      </c>
      <c r="C781" t="s">
        <v>2291</v>
      </c>
      <c r="D781"/>
      <c r="E781" s="255" t="s">
        <v>5645</v>
      </c>
      <c r="F781" s="255">
        <v>44372.582634918981</v>
      </c>
      <c r="G781" s="255"/>
      <c r="H781" s="255"/>
      <c r="I781" s="256">
        <v>1.6666666666666667</v>
      </c>
      <c r="J781" s="257">
        <v>29887</v>
      </c>
      <c r="K781" t="s">
        <v>4752</v>
      </c>
      <c r="L781">
        <v>0</v>
      </c>
      <c r="M781">
        <v>0</v>
      </c>
      <c r="N781" t="s">
        <v>4722</v>
      </c>
      <c r="O781" t="s">
        <v>4713</v>
      </c>
      <c r="P781" t="s">
        <v>6238</v>
      </c>
      <c r="Q781" t="s">
        <v>4715</v>
      </c>
      <c r="V781" t="s">
        <v>4716</v>
      </c>
    </row>
    <row r="782" spans="1:22">
      <c r="A782" t="s">
        <v>4708</v>
      </c>
      <c r="B782" t="s">
        <v>4708</v>
      </c>
      <c r="C782" t="s">
        <v>6239</v>
      </c>
      <c r="D782"/>
      <c r="E782" s="255" t="s">
        <v>5320</v>
      </c>
      <c r="F782" s="255">
        <v>44375.589156018519</v>
      </c>
      <c r="G782" s="255"/>
      <c r="H782" s="255"/>
      <c r="I782" s="256">
        <v>1.6666666666666667</v>
      </c>
      <c r="J782" s="257">
        <v>21782</v>
      </c>
      <c r="K782" t="s">
        <v>4752</v>
      </c>
      <c r="L782">
        <v>0</v>
      </c>
      <c r="M782">
        <v>0</v>
      </c>
      <c r="N782" t="s">
        <v>4722</v>
      </c>
      <c r="O782" t="s">
        <v>4726</v>
      </c>
      <c r="P782" t="s">
        <v>4994</v>
      </c>
      <c r="Q782" t="s">
        <v>4715</v>
      </c>
      <c r="V782" t="s">
        <v>4716</v>
      </c>
    </row>
    <row r="783" spans="1:22">
      <c r="A783" t="s">
        <v>4708</v>
      </c>
      <c r="B783" t="s">
        <v>4708</v>
      </c>
      <c r="C783" t="s">
        <v>6240</v>
      </c>
      <c r="D783"/>
      <c r="E783" s="255" t="s">
        <v>5283</v>
      </c>
      <c r="F783" s="255">
        <v>44356.37974502315</v>
      </c>
      <c r="G783" s="255"/>
      <c r="H783" s="255"/>
      <c r="I783" s="256">
        <v>1.6666666666666667</v>
      </c>
      <c r="J783" s="257">
        <v>30158</v>
      </c>
      <c r="K783" t="s">
        <v>4711</v>
      </c>
      <c r="L783">
        <v>0</v>
      </c>
      <c r="M783">
        <v>0</v>
      </c>
      <c r="N783" t="s">
        <v>4718</v>
      </c>
      <c r="O783" t="s">
        <v>5324</v>
      </c>
      <c r="P783" t="s">
        <v>6241</v>
      </c>
      <c r="Q783" t="s">
        <v>4728</v>
      </c>
      <c r="V783" t="s">
        <v>4716</v>
      </c>
    </row>
    <row r="784" spans="1:22">
      <c r="A784" t="s">
        <v>4708</v>
      </c>
      <c r="B784" t="s">
        <v>4708</v>
      </c>
      <c r="C784" t="s">
        <v>6242</v>
      </c>
      <c r="D784"/>
      <c r="E784" s="255" t="s">
        <v>5769</v>
      </c>
      <c r="F784" s="255">
        <v>44363.637386226852</v>
      </c>
      <c r="G784" s="255"/>
      <c r="H784" s="255"/>
      <c r="I784" s="256">
        <v>1.6666666666666667</v>
      </c>
      <c r="J784" s="257">
        <v>21433</v>
      </c>
      <c r="K784" t="s">
        <v>4711</v>
      </c>
      <c r="L784">
        <v>0</v>
      </c>
      <c r="M784">
        <v>0</v>
      </c>
      <c r="N784" t="s">
        <v>4712</v>
      </c>
      <c r="O784" t="s">
        <v>5324</v>
      </c>
      <c r="P784" t="s">
        <v>6243</v>
      </c>
      <c r="Q784" t="s">
        <v>4728</v>
      </c>
      <c r="V784" t="s">
        <v>4716</v>
      </c>
    </row>
    <row r="785" spans="1:22">
      <c r="A785" t="s">
        <v>4708</v>
      </c>
      <c r="B785" t="s">
        <v>4708</v>
      </c>
      <c r="C785" t="s">
        <v>6244</v>
      </c>
      <c r="D785"/>
      <c r="E785" s="255" t="s">
        <v>4866</v>
      </c>
      <c r="F785" s="255">
        <v>44365.602477118053</v>
      </c>
      <c r="G785" s="255"/>
      <c r="H785" s="255"/>
      <c r="I785" s="256">
        <v>1.6666666666666667</v>
      </c>
      <c r="J785" s="257">
        <v>40</v>
      </c>
      <c r="K785" t="s">
        <v>4711</v>
      </c>
      <c r="L785">
        <v>0</v>
      </c>
      <c r="M785">
        <v>0</v>
      </c>
      <c r="N785" t="s">
        <v>4718</v>
      </c>
      <c r="O785" t="s">
        <v>4713</v>
      </c>
      <c r="P785" t="s">
        <v>6245</v>
      </c>
      <c r="Q785" t="s">
        <v>4715</v>
      </c>
      <c r="V785" t="s">
        <v>4716</v>
      </c>
    </row>
    <row r="786" spans="1:22">
      <c r="A786" t="s">
        <v>4708</v>
      </c>
      <c r="B786" t="s">
        <v>4708</v>
      </c>
      <c r="C786" t="s">
        <v>6246</v>
      </c>
      <c r="D786"/>
      <c r="E786" s="255" t="s">
        <v>4783</v>
      </c>
      <c r="F786" s="255">
        <v>44375.587706134262</v>
      </c>
      <c r="G786" s="255"/>
      <c r="H786" s="255"/>
      <c r="I786" s="256">
        <v>1.6666666666666667</v>
      </c>
      <c r="J786" s="257">
        <v>61223</v>
      </c>
      <c r="K786" t="s">
        <v>4752</v>
      </c>
      <c r="L786">
        <v>0</v>
      </c>
      <c r="M786">
        <v>0</v>
      </c>
      <c r="N786" t="s">
        <v>4722</v>
      </c>
      <c r="O786" t="s">
        <v>4713</v>
      </c>
      <c r="P786" t="s">
        <v>6247</v>
      </c>
      <c r="Q786" t="s">
        <v>4715</v>
      </c>
      <c r="V786" t="s">
        <v>4716</v>
      </c>
    </row>
    <row r="787" spans="1:22">
      <c r="A787" t="s">
        <v>4708</v>
      </c>
      <c r="B787" t="s">
        <v>4708</v>
      </c>
      <c r="C787" t="s">
        <v>6248</v>
      </c>
      <c r="D787"/>
      <c r="E787" s="255" t="s">
        <v>4924</v>
      </c>
      <c r="F787" s="255">
        <v>44356.375345370368</v>
      </c>
      <c r="G787" s="255"/>
      <c r="H787" s="255"/>
      <c r="I787" s="256">
        <v>1.6666666666666667</v>
      </c>
      <c r="J787" s="257">
        <v>21716</v>
      </c>
      <c r="K787" t="s">
        <v>4711</v>
      </c>
      <c r="L787">
        <v>0</v>
      </c>
      <c r="M787">
        <v>0</v>
      </c>
      <c r="N787" t="s">
        <v>4722</v>
      </c>
      <c r="O787" t="s">
        <v>4713</v>
      </c>
      <c r="P787" t="s">
        <v>6249</v>
      </c>
      <c r="Q787" t="s">
        <v>4728</v>
      </c>
      <c r="V787" t="s">
        <v>4716</v>
      </c>
    </row>
    <row r="788" spans="1:22">
      <c r="A788" t="s">
        <v>4708</v>
      </c>
      <c r="B788" t="s">
        <v>4708</v>
      </c>
      <c r="C788" t="s">
        <v>6250</v>
      </c>
      <c r="D788"/>
      <c r="E788" s="255" t="s">
        <v>5054</v>
      </c>
      <c r="F788" s="255">
        <v>44358.327105902776</v>
      </c>
      <c r="G788" s="255"/>
      <c r="H788" s="255"/>
      <c r="I788" s="256">
        <v>1.6666666666666667</v>
      </c>
      <c r="J788" s="257">
        <v>22825</v>
      </c>
      <c r="K788" t="s">
        <v>4711</v>
      </c>
      <c r="L788">
        <v>0</v>
      </c>
      <c r="M788">
        <v>0</v>
      </c>
      <c r="N788" t="s">
        <v>4769</v>
      </c>
      <c r="O788" t="s">
        <v>4713</v>
      </c>
      <c r="P788" t="s">
        <v>6251</v>
      </c>
      <c r="Q788" t="s">
        <v>4715</v>
      </c>
      <c r="V788" t="s">
        <v>4716</v>
      </c>
    </row>
    <row r="789" spans="1:22">
      <c r="A789" t="s">
        <v>4708</v>
      </c>
      <c r="B789" t="s">
        <v>4708</v>
      </c>
      <c r="C789" t="s">
        <v>6252</v>
      </c>
      <c r="D789"/>
      <c r="E789" s="255" t="s">
        <v>4915</v>
      </c>
      <c r="F789" s="255">
        <v>44377.701201701391</v>
      </c>
      <c r="G789" s="255"/>
      <c r="H789" s="255"/>
      <c r="I789" s="256">
        <v>1.6666666666666667</v>
      </c>
      <c r="J789" s="257">
        <v>23139</v>
      </c>
      <c r="K789" t="s">
        <v>4711</v>
      </c>
      <c r="L789">
        <v>0</v>
      </c>
      <c r="M789">
        <v>0</v>
      </c>
      <c r="N789" t="s">
        <v>4712</v>
      </c>
      <c r="O789" t="s">
        <v>4713</v>
      </c>
      <c r="P789" t="s">
        <v>6253</v>
      </c>
      <c r="Q789" t="s">
        <v>4715</v>
      </c>
      <c r="V789" t="s">
        <v>4716</v>
      </c>
    </row>
    <row r="790" spans="1:22">
      <c r="A790" t="s">
        <v>4708</v>
      </c>
      <c r="B790" t="s">
        <v>4708</v>
      </c>
      <c r="C790" t="s">
        <v>6254</v>
      </c>
      <c r="D790"/>
      <c r="E790" s="255" t="s">
        <v>4853</v>
      </c>
      <c r="F790" s="255">
        <v>44365.48976423611</v>
      </c>
      <c r="G790" s="255"/>
      <c r="H790" s="255"/>
      <c r="I790" s="256">
        <v>1.6666666666666667</v>
      </c>
      <c r="J790" s="257">
        <v>33158</v>
      </c>
      <c r="K790" t="s">
        <v>4711</v>
      </c>
      <c r="L790">
        <v>0</v>
      </c>
      <c r="M790">
        <v>0</v>
      </c>
      <c r="N790" t="s">
        <v>4712</v>
      </c>
      <c r="O790" t="s">
        <v>4713</v>
      </c>
      <c r="P790" t="s">
        <v>6255</v>
      </c>
      <c r="Q790" t="s">
        <v>4715</v>
      </c>
      <c r="V790" t="s">
        <v>4716</v>
      </c>
    </row>
    <row r="791" spans="1:22">
      <c r="A791" t="s">
        <v>4708</v>
      </c>
      <c r="B791" t="s">
        <v>4708</v>
      </c>
      <c r="C791" t="s">
        <v>6256</v>
      </c>
      <c r="D791"/>
      <c r="E791" s="255" t="s">
        <v>4879</v>
      </c>
      <c r="F791" s="255">
        <v>44368.681000543984</v>
      </c>
      <c r="G791" s="255"/>
      <c r="H791" s="255"/>
      <c r="I791" s="256">
        <v>1.6666666666666667</v>
      </c>
      <c r="J791" s="257">
        <v>25855</v>
      </c>
      <c r="K791" t="s">
        <v>4711</v>
      </c>
      <c r="L791">
        <v>0</v>
      </c>
      <c r="M791">
        <v>0</v>
      </c>
      <c r="N791" t="s">
        <v>4769</v>
      </c>
      <c r="O791" t="s">
        <v>4713</v>
      </c>
      <c r="P791" t="s">
        <v>6257</v>
      </c>
      <c r="Q791" t="s">
        <v>4728</v>
      </c>
      <c r="V791" t="s">
        <v>4716</v>
      </c>
    </row>
    <row r="792" spans="1:22">
      <c r="A792" t="s">
        <v>4708</v>
      </c>
      <c r="B792" t="s">
        <v>4708</v>
      </c>
      <c r="C792" t="s">
        <v>6258</v>
      </c>
      <c r="D792"/>
      <c r="E792" s="255" t="s">
        <v>4834</v>
      </c>
      <c r="F792" s="255">
        <v>44351.592442476853</v>
      </c>
      <c r="G792" s="255"/>
      <c r="H792" s="255"/>
      <c r="I792" s="256">
        <v>1.6666666666666667</v>
      </c>
      <c r="J792" s="257">
        <v>72007</v>
      </c>
      <c r="K792" t="s">
        <v>4711</v>
      </c>
      <c r="L792">
        <v>0</v>
      </c>
      <c r="M792">
        <v>0</v>
      </c>
      <c r="N792" t="s">
        <v>4731</v>
      </c>
      <c r="O792" t="s">
        <v>4713</v>
      </c>
      <c r="P792" t="s">
        <v>6259</v>
      </c>
      <c r="Q792" t="s">
        <v>4728</v>
      </c>
      <c r="V792" t="s">
        <v>4716</v>
      </c>
    </row>
    <row r="793" spans="1:22">
      <c r="A793" t="s">
        <v>4708</v>
      </c>
      <c r="B793" t="s">
        <v>4708</v>
      </c>
      <c r="C793" t="s">
        <v>6260</v>
      </c>
      <c r="D793"/>
      <c r="E793" s="255" t="s">
        <v>6261</v>
      </c>
      <c r="F793" s="255">
        <v>44376.44041909722</v>
      </c>
      <c r="G793" s="255"/>
      <c r="H793" s="255"/>
      <c r="I793" s="256">
        <v>1.6666666666666667</v>
      </c>
      <c r="J793" s="257">
        <v>40380</v>
      </c>
      <c r="K793" t="s">
        <v>4752</v>
      </c>
      <c r="L793">
        <v>0</v>
      </c>
      <c r="M793">
        <v>0</v>
      </c>
      <c r="N793" t="s">
        <v>4718</v>
      </c>
      <c r="O793" t="s">
        <v>4726</v>
      </c>
      <c r="P793" t="s">
        <v>6262</v>
      </c>
      <c r="Q793" t="s">
        <v>4715</v>
      </c>
      <c r="V793" t="s">
        <v>4716</v>
      </c>
    </row>
    <row r="794" spans="1:22">
      <c r="A794" t="s">
        <v>4708</v>
      </c>
      <c r="B794" t="s">
        <v>4708</v>
      </c>
      <c r="C794" t="s">
        <v>6263</v>
      </c>
      <c r="D794"/>
      <c r="E794" s="255" t="s">
        <v>5036</v>
      </c>
      <c r="F794" s="255">
        <v>44356.373349733796</v>
      </c>
      <c r="G794" s="255"/>
      <c r="H794" s="255"/>
      <c r="I794" s="256">
        <v>1.6666666666666667</v>
      </c>
      <c r="J794" s="257">
        <v>22355</v>
      </c>
      <c r="K794" t="s">
        <v>4711</v>
      </c>
      <c r="L794">
        <v>0</v>
      </c>
      <c r="M794">
        <v>0</v>
      </c>
      <c r="N794" t="s">
        <v>4712</v>
      </c>
      <c r="O794" t="s">
        <v>4713</v>
      </c>
      <c r="P794" t="s">
        <v>6264</v>
      </c>
      <c r="Q794" t="s">
        <v>4728</v>
      </c>
      <c r="V794" t="s">
        <v>4716</v>
      </c>
    </row>
    <row r="795" spans="1:22">
      <c r="A795" t="s">
        <v>4708</v>
      </c>
      <c r="B795" t="s">
        <v>4708</v>
      </c>
      <c r="C795" t="s">
        <v>6265</v>
      </c>
      <c r="D795"/>
      <c r="E795" s="255" t="s">
        <v>6266</v>
      </c>
      <c r="F795" s="255">
        <v>44352.405809178243</v>
      </c>
      <c r="G795" s="255"/>
      <c r="H795" s="255"/>
      <c r="I795" s="256">
        <v>1.6666666666666667</v>
      </c>
      <c r="J795" s="257">
        <v>41441</v>
      </c>
      <c r="K795" t="s">
        <v>4752</v>
      </c>
      <c r="L795">
        <v>0</v>
      </c>
      <c r="M795">
        <v>0</v>
      </c>
      <c r="N795" t="s">
        <v>4722</v>
      </c>
      <c r="O795" t="s">
        <v>4726</v>
      </c>
      <c r="P795" t="s">
        <v>6267</v>
      </c>
      <c r="Q795" t="s">
        <v>4728</v>
      </c>
      <c r="V795" t="s">
        <v>4716</v>
      </c>
    </row>
    <row r="796" spans="1:22">
      <c r="A796" t="s">
        <v>4708</v>
      </c>
      <c r="B796" t="s">
        <v>4708</v>
      </c>
      <c r="C796" t="s">
        <v>6268</v>
      </c>
      <c r="D796"/>
      <c r="E796" s="255" t="s">
        <v>5217</v>
      </c>
      <c r="F796" s="255">
        <v>44376.608226273151</v>
      </c>
      <c r="G796" s="255"/>
      <c r="H796" s="255"/>
      <c r="I796" s="256">
        <v>1.6666666666666667</v>
      </c>
      <c r="J796" s="257">
        <v>15199</v>
      </c>
      <c r="K796" t="s">
        <v>4711</v>
      </c>
      <c r="L796">
        <v>0</v>
      </c>
      <c r="M796">
        <v>0</v>
      </c>
      <c r="N796" t="s">
        <v>4731</v>
      </c>
      <c r="O796" t="s">
        <v>4713</v>
      </c>
      <c r="P796" t="s">
        <v>6269</v>
      </c>
      <c r="Q796" t="s">
        <v>4715</v>
      </c>
      <c r="V796" t="s">
        <v>4716</v>
      </c>
    </row>
    <row r="797" spans="1:22">
      <c r="A797" t="s">
        <v>4708</v>
      </c>
      <c r="B797" t="s">
        <v>4708</v>
      </c>
      <c r="C797" t="s">
        <v>6270</v>
      </c>
      <c r="D797"/>
      <c r="E797" s="255" t="s">
        <v>4972</v>
      </c>
      <c r="F797" s="255">
        <v>44377.447971030095</v>
      </c>
      <c r="G797" s="255"/>
      <c r="H797" s="255"/>
      <c r="I797" s="256">
        <v>1.6666666666666667</v>
      </c>
      <c r="J797" s="257">
        <v>286548</v>
      </c>
      <c r="K797" t="s">
        <v>4711</v>
      </c>
      <c r="L797">
        <v>0</v>
      </c>
      <c r="M797">
        <v>0</v>
      </c>
      <c r="N797" t="s">
        <v>4722</v>
      </c>
      <c r="O797" t="s">
        <v>4713</v>
      </c>
      <c r="P797" t="s">
        <v>6271</v>
      </c>
      <c r="Q797" t="s">
        <v>4715</v>
      </c>
      <c r="V797" t="s">
        <v>4716</v>
      </c>
    </row>
    <row r="798" spans="1:22">
      <c r="A798" t="s">
        <v>4708</v>
      </c>
      <c r="B798" t="s">
        <v>4708</v>
      </c>
      <c r="C798" t="s">
        <v>6272</v>
      </c>
      <c r="D798"/>
      <c r="E798" s="255" t="s">
        <v>5991</v>
      </c>
      <c r="F798" s="255">
        <v>44376.624382638889</v>
      </c>
      <c r="G798" s="255"/>
      <c r="H798" s="255"/>
      <c r="I798" s="256">
        <v>1.6666666666666667</v>
      </c>
      <c r="J798" s="257">
        <v>23849</v>
      </c>
      <c r="K798" t="s">
        <v>4711</v>
      </c>
      <c r="L798">
        <v>0</v>
      </c>
      <c r="M798">
        <v>0</v>
      </c>
      <c r="N798" t="s">
        <v>4731</v>
      </c>
      <c r="O798" t="s">
        <v>4713</v>
      </c>
      <c r="P798" t="s">
        <v>6273</v>
      </c>
      <c r="Q798" t="s">
        <v>4728</v>
      </c>
      <c r="V798" t="s">
        <v>4716</v>
      </c>
    </row>
    <row r="799" spans="1:22">
      <c r="A799" t="s">
        <v>4708</v>
      </c>
      <c r="B799" t="s">
        <v>4708</v>
      </c>
      <c r="C799" t="s">
        <v>6274</v>
      </c>
      <c r="D799"/>
      <c r="E799" s="255" t="s">
        <v>5915</v>
      </c>
      <c r="F799" s="255">
        <v>44358.407225034724</v>
      </c>
      <c r="G799" s="255"/>
      <c r="H799" s="255"/>
      <c r="I799" s="256">
        <v>1.6666666666666667</v>
      </c>
      <c r="J799" s="257">
        <v>20631</v>
      </c>
      <c r="K799" t="s">
        <v>4711</v>
      </c>
      <c r="L799">
        <v>0</v>
      </c>
      <c r="M799">
        <v>0</v>
      </c>
      <c r="N799" t="s">
        <v>4722</v>
      </c>
      <c r="O799" t="s">
        <v>4726</v>
      </c>
      <c r="P799" t="s">
        <v>6275</v>
      </c>
      <c r="Q799" t="s">
        <v>4728</v>
      </c>
      <c r="V799" t="s">
        <v>4716</v>
      </c>
    </row>
    <row r="800" spans="1:22">
      <c r="A800" t="s">
        <v>4708</v>
      </c>
      <c r="B800" t="s">
        <v>4708</v>
      </c>
      <c r="C800" t="s">
        <v>2119</v>
      </c>
      <c r="D800"/>
      <c r="E800" s="255" t="s">
        <v>5215</v>
      </c>
      <c r="F800" s="255">
        <v>44376.61250142361</v>
      </c>
      <c r="G800" s="255"/>
      <c r="H800" s="255"/>
      <c r="I800" s="256">
        <v>1.6666666666666667</v>
      </c>
      <c r="J800" s="257">
        <v>7138</v>
      </c>
      <c r="K800" t="s">
        <v>4711</v>
      </c>
      <c r="L800">
        <v>0</v>
      </c>
      <c r="M800">
        <v>0</v>
      </c>
      <c r="N800" t="s">
        <v>4718</v>
      </c>
      <c r="O800" t="s">
        <v>4726</v>
      </c>
      <c r="P800" t="s">
        <v>4994</v>
      </c>
      <c r="Q800" t="s">
        <v>4728</v>
      </c>
      <c r="V800" t="s">
        <v>4716</v>
      </c>
    </row>
    <row r="801" spans="1:22">
      <c r="A801" t="s">
        <v>4708</v>
      </c>
      <c r="B801" t="s">
        <v>4708</v>
      </c>
      <c r="C801" t="s">
        <v>6276</v>
      </c>
      <c r="D801"/>
      <c r="E801" s="255" t="s">
        <v>5227</v>
      </c>
      <c r="F801" s="255">
        <v>44376.682636608799</v>
      </c>
      <c r="G801" s="255"/>
      <c r="H801" s="255"/>
      <c r="I801" s="256">
        <v>1.6666666666666667</v>
      </c>
      <c r="J801" s="257">
        <v>21031</v>
      </c>
      <c r="K801" t="s">
        <v>4711</v>
      </c>
      <c r="L801">
        <v>0</v>
      </c>
      <c r="M801">
        <v>0</v>
      </c>
      <c r="N801" t="s">
        <v>4712</v>
      </c>
      <c r="O801" t="s">
        <v>4726</v>
      </c>
      <c r="P801" t="s">
        <v>5225</v>
      </c>
      <c r="Q801" t="s">
        <v>4715</v>
      </c>
      <c r="V801" t="s">
        <v>4716</v>
      </c>
    </row>
    <row r="802" spans="1:22">
      <c r="A802" t="s">
        <v>4708</v>
      </c>
      <c r="B802" t="s">
        <v>4708</v>
      </c>
      <c r="C802" t="s">
        <v>6277</v>
      </c>
      <c r="D802"/>
      <c r="E802" s="255" t="s">
        <v>4721</v>
      </c>
      <c r="F802" s="255">
        <v>44370.451525381941</v>
      </c>
      <c r="G802" s="255"/>
      <c r="H802" s="255"/>
      <c r="I802" s="256">
        <v>1.6666666666666667</v>
      </c>
      <c r="J802" s="257">
        <v>17695</v>
      </c>
      <c r="K802" t="s">
        <v>4752</v>
      </c>
      <c r="L802">
        <v>0</v>
      </c>
      <c r="M802">
        <v>0</v>
      </c>
      <c r="N802" t="s">
        <v>4718</v>
      </c>
      <c r="O802" t="s">
        <v>4713</v>
      </c>
      <c r="P802" t="s">
        <v>6278</v>
      </c>
      <c r="Q802" t="s">
        <v>4715</v>
      </c>
      <c r="V802" t="s">
        <v>4716</v>
      </c>
    </row>
    <row r="803" spans="1:22">
      <c r="A803" t="s">
        <v>4708</v>
      </c>
      <c r="B803" t="s">
        <v>4708</v>
      </c>
      <c r="C803" t="s">
        <v>6279</v>
      </c>
      <c r="D803"/>
      <c r="E803" s="255" t="s">
        <v>6261</v>
      </c>
      <c r="F803" s="255">
        <v>44376.607075694446</v>
      </c>
      <c r="G803" s="255"/>
      <c r="H803" s="255"/>
      <c r="I803" s="256">
        <v>1.6666666666666667</v>
      </c>
      <c r="J803" s="257">
        <v>29429</v>
      </c>
      <c r="K803" t="s">
        <v>4752</v>
      </c>
      <c r="L803">
        <v>0</v>
      </c>
      <c r="M803">
        <v>0</v>
      </c>
      <c r="N803" t="s">
        <v>4718</v>
      </c>
      <c r="O803" t="s">
        <v>4726</v>
      </c>
      <c r="P803" t="s">
        <v>6280</v>
      </c>
      <c r="Q803" t="s">
        <v>4715</v>
      </c>
      <c r="V803" t="s">
        <v>4716</v>
      </c>
    </row>
    <row r="804" spans="1:22">
      <c r="A804" t="s">
        <v>4708</v>
      </c>
      <c r="B804" t="s">
        <v>4708</v>
      </c>
      <c r="C804" t="s">
        <v>6281</v>
      </c>
      <c r="D804"/>
      <c r="E804" s="255" t="s">
        <v>4955</v>
      </c>
      <c r="F804" s="255">
        <v>44365.671421956016</v>
      </c>
      <c r="G804" s="255"/>
      <c r="H804" s="255"/>
      <c r="I804" s="256">
        <v>1.6666666666666667</v>
      </c>
      <c r="J804" s="257">
        <v>30077</v>
      </c>
      <c r="K804" t="s">
        <v>4711</v>
      </c>
      <c r="L804">
        <v>0</v>
      </c>
      <c r="M804">
        <v>0</v>
      </c>
      <c r="N804" t="s">
        <v>4769</v>
      </c>
      <c r="O804" t="s">
        <v>4713</v>
      </c>
      <c r="P804" t="s">
        <v>6282</v>
      </c>
      <c r="Q804" t="s">
        <v>4715</v>
      </c>
      <c r="V804" t="s">
        <v>4716</v>
      </c>
    </row>
    <row r="805" spans="1:22">
      <c r="A805" t="s">
        <v>4708</v>
      </c>
      <c r="B805" t="s">
        <v>4708</v>
      </c>
      <c r="C805" t="s">
        <v>6283</v>
      </c>
      <c r="D805"/>
      <c r="E805" s="255" t="s">
        <v>5096</v>
      </c>
      <c r="F805" s="255">
        <v>44377.276534293982</v>
      </c>
      <c r="G805" s="255"/>
      <c r="H805" s="255"/>
      <c r="I805" s="256">
        <v>1.6666666666666667</v>
      </c>
      <c r="J805" s="257">
        <v>41332</v>
      </c>
      <c r="K805" t="s">
        <v>4711</v>
      </c>
      <c r="L805">
        <v>0</v>
      </c>
      <c r="M805">
        <v>0</v>
      </c>
      <c r="N805" t="s">
        <v>4718</v>
      </c>
      <c r="O805" t="s">
        <v>4713</v>
      </c>
      <c r="P805" t="s">
        <v>6284</v>
      </c>
      <c r="Q805" t="s">
        <v>4715</v>
      </c>
      <c r="V805" t="s">
        <v>4716</v>
      </c>
    </row>
    <row r="806" spans="1:22">
      <c r="A806" t="s">
        <v>4708</v>
      </c>
      <c r="B806" t="s">
        <v>4708</v>
      </c>
      <c r="C806" t="s">
        <v>6285</v>
      </c>
      <c r="D806"/>
      <c r="E806" s="255" t="s">
        <v>5314</v>
      </c>
      <c r="F806" s="255">
        <v>44370.65112376157</v>
      </c>
      <c r="G806" s="255"/>
      <c r="H806" s="255"/>
      <c r="I806" s="256">
        <v>1.6666666666666667</v>
      </c>
      <c r="J806" s="257">
        <v>20836</v>
      </c>
      <c r="K806" t="s">
        <v>4711</v>
      </c>
      <c r="L806">
        <v>0</v>
      </c>
      <c r="M806">
        <v>0</v>
      </c>
      <c r="N806" t="s">
        <v>4718</v>
      </c>
      <c r="O806" t="s">
        <v>4726</v>
      </c>
      <c r="P806" t="s">
        <v>5188</v>
      </c>
      <c r="Q806" t="s">
        <v>4715</v>
      </c>
      <c r="V806" t="s">
        <v>4716</v>
      </c>
    </row>
    <row r="807" spans="1:22">
      <c r="A807" t="s">
        <v>4708</v>
      </c>
      <c r="B807" t="s">
        <v>4708</v>
      </c>
      <c r="C807" t="s">
        <v>6286</v>
      </c>
      <c r="D807"/>
      <c r="E807" s="255" t="s">
        <v>4775</v>
      </c>
      <c r="F807" s="255">
        <v>44356.367810185184</v>
      </c>
      <c r="G807" s="255"/>
      <c r="H807" s="255"/>
      <c r="I807" s="256">
        <v>1.6666666666666667</v>
      </c>
      <c r="J807" s="257">
        <v>17605</v>
      </c>
      <c r="K807" t="s">
        <v>4711</v>
      </c>
      <c r="L807">
        <v>0</v>
      </c>
      <c r="M807">
        <v>0</v>
      </c>
      <c r="N807" t="s">
        <v>4722</v>
      </c>
      <c r="O807" t="s">
        <v>4713</v>
      </c>
      <c r="P807" t="s">
        <v>6287</v>
      </c>
      <c r="Q807" t="s">
        <v>4715</v>
      </c>
      <c r="V807" t="s">
        <v>4716</v>
      </c>
    </row>
    <row r="808" spans="1:22">
      <c r="A808" t="s">
        <v>4708</v>
      </c>
      <c r="B808" t="s">
        <v>4708</v>
      </c>
      <c r="C808" t="s">
        <v>6288</v>
      </c>
      <c r="D808"/>
      <c r="E808" s="255" t="s">
        <v>4783</v>
      </c>
      <c r="F808" s="255">
        <v>44376.620029664351</v>
      </c>
      <c r="G808" s="255"/>
      <c r="H808" s="255"/>
      <c r="I808" s="256">
        <v>1.6666666666666667</v>
      </c>
      <c r="J808" s="257">
        <v>60706</v>
      </c>
      <c r="K808" t="s">
        <v>4752</v>
      </c>
      <c r="L808">
        <v>0</v>
      </c>
      <c r="M808">
        <v>0</v>
      </c>
      <c r="N808" t="s">
        <v>4722</v>
      </c>
      <c r="O808" t="s">
        <v>4753</v>
      </c>
      <c r="P808" t="s">
        <v>4753</v>
      </c>
      <c r="Q808" t="s">
        <v>4715</v>
      </c>
      <c r="V808" t="s">
        <v>4716</v>
      </c>
    </row>
    <row r="809" spans="1:22">
      <c r="A809" t="s">
        <v>4708</v>
      </c>
      <c r="B809" t="s">
        <v>4708</v>
      </c>
      <c r="C809" t="s">
        <v>6289</v>
      </c>
      <c r="D809"/>
      <c r="E809" s="255" t="s">
        <v>5390</v>
      </c>
      <c r="F809" s="255">
        <v>44376.618935879633</v>
      </c>
      <c r="G809" s="255"/>
      <c r="H809" s="255"/>
      <c r="I809" s="256">
        <v>1.6666666666666667</v>
      </c>
      <c r="J809" s="257">
        <v>19526</v>
      </c>
      <c r="K809" t="s">
        <v>4752</v>
      </c>
      <c r="L809">
        <v>0</v>
      </c>
      <c r="M809">
        <v>0</v>
      </c>
      <c r="N809" t="s">
        <v>4722</v>
      </c>
      <c r="O809" t="s">
        <v>4753</v>
      </c>
      <c r="P809" t="s">
        <v>4753</v>
      </c>
      <c r="Q809" t="s">
        <v>4715</v>
      </c>
      <c r="V809" t="s">
        <v>4716</v>
      </c>
    </row>
    <row r="810" spans="1:22">
      <c r="A810" t="s">
        <v>4708</v>
      </c>
      <c r="B810" t="s">
        <v>4708</v>
      </c>
      <c r="C810" t="s">
        <v>6290</v>
      </c>
      <c r="D810"/>
      <c r="E810" s="255" t="s">
        <v>4824</v>
      </c>
      <c r="F810" s="255">
        <v>44376.395170370371</v>
      </c>
      <c r="G810" s="255"/>
      <c r="H810" s="255"/>
      <c r="I810" s="256">
        <v>1.6666666666666667</v>
      </c>
      <c r="J810" s="257">
        <v>15859</v>
      </c>
      <c r="K810" t="s">
        <v>4752</v>
      </c>
      <c r="L810">
        <v>0</v>
      </c>
      <c r="M810">
        <v>0</v>
      </c>
      <c r="N810" t="s">
        <v>4718</v>
      </c>
      <c r="O810" t="s">
        <v>4753</v>
      </c>
      <c r="P810" t="s">
        <v>4753</v>
      </c>
      <c r="Q810" t="s">
        <v>4715</v>
      </c>
      <c r="V810" t="s">
        <v>4716</v>
      </c>
    </row>
    <row r="811" spans="1:22">
      <c r="A811" t="s">
        <v>4708</v>
      </c>
      <c r="B811" t="s">
        <v>4708</v>
      </c>
      <c r="C811" t="s">
        <v>6291</v>
      </c>
      <c r="D811"/>
      <c r="E811" s="255" t="s">
        <v>5390</v>
      </c>
      <c r="F811" s="255">
        <v>44376.621194988424</v>
      </c>
      <c r="G811" s="255"/>
      <c r="H811" s="255"/>
      <c r="I811" s="256">
        <v>1.6666666666666667</v>
      </c>
      <c r="J811" s="257">
        <v>20123</v>
      </c>
      <c r="K811" t="s">
        <v>4752</v>
      </c>
      <c r="L811">
        <v>0</v>
      </c>
      <c r="M811">
        <v>0</v>
      </c>
      <c r="N811" t="s">
        <v>4722</v>
      </c>
      <c r="O811" t="s">
        <v>4753</v>
      </c>
      <c r="P811" t="s">
        <v>4753</v>
      </c>
      <c r="Q811" t="s">
        <v>4715</v>
      </c>
      <c r="V811" t="s">
        <v>4716</v>
      </c>
    </row>
    <row r="812" spans="1:22">
      <c r="A812" t="s">
        <v>4708</v>
      </c>
      <c r="B812" t="s">
        <v>4708</v>
      </c>
      <c r="C812" t="s">
        <v>6292</v>
      </c>
      <c r="D812"/>
      <c r="E812" s="255" t="s">
        <v>6192</v>
      </c>
      <c r="F812" s="255">
        <v>44356.625002777779</v>
      </c>
      <c r="G812" s="255"/>
      <c r="H812" s="255"/>
      <c r="I812" s="256">
        <v>1.6666666666666667</v>
      </c>
      <c r="J812" s="257">
        <v>4344</v>
      </c>
      <c r="K812" t="s">
        <v>4711</v>
      </c>
      <c r="L812">
        <v>0</v>
      </c>
      <c r="M812">
        <v>0</v>
      </c>
      <c r="N812" t="s">
        <v>4769</v>
      </c>
      <c r="O812" t="s">
        <v>4726</v>
      </c>
      <c r="P812" t="s">
        <v>6293</v>
      </c>
      <c r="Q812" t="s">
        <v>4715</v>
      </c>
      <c r="V812" t="s">
        <v>4716</v>
      </c>
    </row>
    <row r="813" spans="1:22">
      <c r="A813" t="s">
        <v>4708</v>
      </c>
      <c r="B813" t="s">
        <v>4708</v>
      </c>
      <c r="C813" t="s">
        <v>6294</v>
      </c>
      <c r="D813"/>
      <c r="E813" s="255" t="s">
        <v>5036</v>
      </c>
      <c r="F813" s="255">
        <v>44365.493188854169</v>
      </c>
      <c r="G813" s="255"/>
      <c r="H813" s="255"/>
      <c r="I813" s="256">
        <v>1.6666666666666667</v>
      </c>
      <c r="J813" s="257">
        <v>47731</v>
      </c>
      <c r="K813" t="s">
        <v>4711</v>
      </c>
      <c r="L813">
        <v>0</v>
      </c>
      <c r="M813">
        <v>0</v>
      </c>
      <c r="N813" t="s">
        <v>4712</v>
      </c>
      <c r="O813" t="s">
        <v>4713</v>
      </c>
      <c r="P813" t="s">
        <v>6295</v>
      </c>
      <c r="Q813" t="s">
        <v>4715</v>
      </c>
      <c r="V813" t="s">
        <v>4716</v>
      </c>
    </row>
    <row r="814" spans="1:22">
      <c r="A814" t="s">
        <v>4708</v>
      </c>
      <c r="B814" t="s">
        <v>4708</v>
      </c>
      <c r="C814" t="s">
        <v>6296</v>
      </c>
      <c r="D814"/>
      <c r="E814" s="255" t="s">
        <v>6297</v>
      </c>
      <c r="F814" s="255">
        <v>44376.433052743057</v>
      </c>
      <c r="G814" s="255"/>
      <c r="H814" s="255"/>
      <c r="I814" s="256">
        <v>1.6666666666666667</v>
      </c>
      <c r="J814" s="257">
        <v>30549</v>
      </c>
      <c r="K814" t="s">
        <v>4752</v>
      </c>
      <c r="L814">
        <v>0</v>
      </c>
      <c r="M814">
        <v>0</v>
      </c>
      <c r="N814" t="s">
        <v>4718</v>
      </c>
      <c r="O814" t="s">
        <v>5324</v>
      </c>
      <c r="P814" t="s">
        <v>6298</v>
      </c>
      <c r="Q814" t="s">
        <v>4715</v>
      </c>
      <c r="V814" t="s">
        <v>4716</v>
      </c>
    </row>
    <row r="815" spans="1:22">
      <c r="A815" t="s">
        <v>4708</v>
      </c>
      <c r="B815" t="s">
        <v>4708</v>
      </c>
      <c r="C815" t="s">
        <v>6299</v>
      </c>
      <c r="D815"/>
      <c r="E815" s="255" t="s">
        <v>6300</v>
      </c>
      <c r="F815" s="255">
        <v>44358.334365509261</v>
      </c>
      <c r="G815" s="255"/>
      <c r="H815" s="255"/>
      <c r="I815" s="256">
        <v>1.6666666666666667</v>
      </c>
      <c r="J815" s="257">
        <v>13888</v>
      </c>
      <c r="K815" t="s">
        <v>4711</v>
      </c>
      <c r="L815">
        <v>0</v>
      </c>
      <c r="M815">
        <v>0</v>
      </c>
      <c r="N815" t="s">
        <v>4718</v>
      </c>
      <c r="O815" t="s">
        <v>5324</v>
      </c>
      <c r="P815" t="s">
        <v>6301</v>
      </c>
      <c r="Q815" t="s">
        <v>4715</v>
      </c>
      <c r="V815" t="s">
        <v>4716</v>
      </c>
    </row>
    <row r="816" spans="1:22">
      <c r="A816" t="s">
        <v>4708</v>
      </c>
      <c r="B816" t="s">
        <v>4708</v>
      </c>
      <c r="C816" t="s">
        <v>6302</v>
      </c>
      <c r="D816"/>
      <c r="E816" s="255" t="s">
        <v>4721</v>
      </c>
      <c r="F816" s="255">
        <v>44347.760297418979</v>
      </c>
      <c r="G816" s="255"/>
      <c r="H816" s="255"/>
      <c r="I816" s="256">
        <v>1.75</v>
      </c>
      <c r="J816" s="257">
        <v>22026</v>
      </c>
      <c r="K816" t="s">
        <v>4752</v>
      </c>
      <c r="L816">
        <v>0</v>
      </c>
      <c r="M816">
        <v>0</v>
      </c>
      <c r="N816" t="s">
        <v>4722</v>
      </c>
      <c r="O816" t="s">
        <v>4713</v>
      </c>
      <c r="P816" t="s">
        <v>6303</v>
      </c>
      <c r="Q816" t="s">
        <v>4728</v>
      </c>
      <c r="V816" t="s">
        <v>4716</v>
      </c>
    </row>
    <row r="817" spans="1:22">
      <c r="A817" t="s">
        <v>4708</v>
      </c>
      <c r="B817" t="s">
        <v>4708</v>
      </c>
      <c r="C817" t="s">
        <v>6304</v>
      </c>
      <c r="D817"/>
      <c r="E817" s="255" t="s">
        <v>4909</v>
      </c>
      <c r="F817" s="255">
        <v>44343.583624537037</v>
      </c>
      <c r="G817" s="255"/>
      <c r="H817" s="255"/>
      <c r="I817" s="256">
        <v>1.75</v>
      </c>
      <c r="J817" s="257">
        <v>39564</v>
      </c>
      <c r="K817" t="s">
        <v>4752</v>
      </c>
      <c r="L817">
        <v>0</v>
      </c>
      <c r="M817">
        <v>0</v>
      </c>
      <c r="N817" t="s">
        <v>4718</v>
      </c>
      <c r="O817" t="s">
        <v>4713</v>
      </c>
      <c r="P817" t="s">
        <v>6305</v>
      </c>
      <c r="Q817" t="s">
        <v>4715</v>
      </c>
      <c r="V817" t="s">
        <v>4716</v>
      </c>
    </row>
    <row r="818" spans="1:22">
      <c r="A818" t="s">
        <v>4708</v>
      </c>
      <c r="B818" t="s">
        <v>4708</v>
      </c>
      <c r="C818" t="s">
        <v>6306</v>
      </c>
      <c r="D818"/>
      <c r="E818" s="255" t="s">
        <v>4866</v>
      </c>
      <c r="F818" s="255">
        <v>44322.73193321759</v>
      </c>
      <c r="G818" s="255"/>
      <c r="H818" s="255"/>
      <c r="I818" s="256">
        <v>1.75</v>
      </c>
      <c r="J818" s="257">
        <v>51378</v>
      </c>
      <c r="K818" t="s">
        <v>4711</v>
      </c>
      <c r="L818">
        <v>0</v>
      </c>
      <c r="M818">
        <v>0</v>
      </c>
      <c r="N818" t="s">
        <v>4718</v>
      </c>
      <c r="O818" t="s">
        <v>4713</v>
      </c>
      <c r="P818" t="s">
        <v>6307</v>
      </c>
      <c r="Q818" t="s">
        <v>4715</v>
      </c>
      <c r="V818" t="s">
        <v>4716</v>
      </c>
    </row>
    <row r="819" spans="1:22">
      <c r="A819" t="s">
        <v>4708</v>
      </c>
      <c r="B819" t="s">
        <v>4708</v>
      </c>
      <c r="C819" t="s">
        <v>6308</v>
      </c>
      <c r="D819"/>
      <c r="E819" s="255" t="s">
        <v>5505</v>
      </c>
      <c r="F819" s="255">
        <v>44343.429113888888</v>
      </c>
      <c r="G819" s="255"/>
      <c r="H819" s="255"/>
      <c r="I819" s="256">
        <v>1.75</v>
      </c>
      <c r="J819" s="257">
        <v>32291</v>
      </c>
      <c r="K819" t="s">
        <v>4752</v>
      </c>
      <c r="L819">
        <v>0</v>
      </c>
      <c r="M819">
        <v>0</v>
      </c>
      <c r="N819" t="s">
        <v>4722</v>
      </c>
      <c r="O819" t="s">
        <v>4713</v>
      </c>
      <c r="P819" t="s">
        <v>6309</v>
      </c>
      <c r="Q819" t="s">
        <v>4715</v>
      </c>
      <c r="V819" t="s">
        <v>4716</v>
      </c>
    </row>
    <row r="820" spans="1:22">
      <c r="A820" t="s">
        <v>4708</v>
      </c>
      <c r="B820" t="s">
        <v>4708</v>
      </c>
      <c r="C820" t="s">
        <v>6310</v>
      </c>
      <c r="D820"/>
      <c r="E820" s="255" t="s">
        <v>4834</v>
      </c>
      <c r="F820" s="255">
        <v>44329.43503572917</v>
      </c>
      <c r="G820" s="255"/>
      <c r="H820" s="255"/>
      <c r="I820" s="256">
        <v>1.75</v>
      </c>
      <c r="J820" s="257">
        <v>79430</v>
      </c>
      <c r="K820" t="s">
        <v>4752</v>
      </c>
      <c r="L820">
        <v>0</v>
      </c>
      <c r="M820">
        <v>0</v>
      </c>
      <c r="N820" t="s">
        <v>4722</v>
      </c>
      <c r="O820" t="s">
        <v>4713</v>
      </c>
      <c r="P820" t="s">
        <v>6311</v>
      </c>
      <c r="Q820" t="s">
        <v>4715</v>
      </c>
      <c r="V820" t="s">
        <v>4716</v>
      </c>
    </row>
    <row r="821" spans="1:22">
      <c r="A821" t="s">
        <v>4708</v>
      </c>
      <c r="B821" t="s">
        <v>4708</v>
      </c>
      <c r="C821" t="s">
        <v>6312</v>
      </c>
      <c r="D821"/>
      <c r="E821" s="255" t="s">
        <v>4775</v>
      </c>
      <c r="F821" s="255">
        <v>44329.737450312503</v>
      </c>
      <c r="G821" s="255"/>
      <c r="H821" s="255"/>
      <c r="I821" s="256">
        <v>1.75</v>
      </c>
      <c r="J821" s="257">
        <v>61582</v>
      </c>
      <c r="K821" t="s">
        <v>4711</v>
      </c>
      <c r="L821">
        <v>0</v>
      </c>
      <c r="M821">
        <v>0</v>
      </c>
      <c r="N821" t="s">
        <v>4718</v>
      </c>
      <c r="O821" t="s">
        <v>4713</v>
      </c>
      <c r="P821" t="s">
        <v>6313</v>
      </c>
      <c r="Q821" t="s">
        <v>4715</v>
      </c>
      <c r="V821" t="s">
        <v>4716</v>
      </c>
    </row>
    <row r="822" spans="1:22">
      <c r="A822" t="s">
        <v>4708</v>
      </c>
      <c r="B822" t="s">
        <v>4708</v>
      </c>
      <c r="C822" t="s">
        <v>6314</v>
      </c>
      <c r="D822"/>
      <c r="E822" s="255" t="s">
        <v>4778</v>
      </c>
      <c r="F822" s="255">
        <v>44343.612487650462</v>
      </c>
      <c r="G822" s="255"/>
      <c r="H822" s="255"/>
      <c r="I822" s="256">
        <v>1.75</v>
      </c>
      <c r="J822" s="257">
        <v>39957</v>
      </c>
      <c r="K822" t="s">
        <v>4752</v>
      </c>
      <c r="L822">
        <v>0</v>
      </c>
      <c r="M822">
        <v>0</v>
      </c>
      <c r="N822" t="s">
        <v>4722</v>
      </c>
      <c r="O822" t="s">
        <v>4713</v>
      </c>
      <c r="P822" t="s">
        <v>6315</v>
      </c>
      <c r="Q822" t="s">
        <v>4715</v>
      </c>
      <c r="V822" t="s">
        <v>4716</v>
      </c>
    </row>
    <row r="823" spans="1:22">
      <c r="A823" t="s">
        <v>4708</v>
      </c>
      <c r="B823" t="s">
        <v>4708</v>
      </c>
      <c r="C823" t="s">
        <v>6316</v>
      </c>
      <c r="D823"/>
      <c r="E823" s="255" t="s">
        <v>4837</v>
      </c>
      <c r="F823" s="255">
        <v>44347.642638275465</v>
      </c>
      <c r="G823" s="255"/>
      <c r="H823" s="255"/>
      <c r="I823" s="256">
        <v>1.75</v>
      </c>
      <c r="J823" s="257">
        <v>31483</v>
      </c>
      <c r="K823" t="s">
        <v>4711</v>
      </c>
      <c r="L823">
        <v>0</v>
      </c>
      <c r="M823">
        <v>0</v>
      </c>
      <c r="N823" t="s">
        <v>4718</v>
      </c>
      <c r="O823" t="s">
        <v>4713</v>
      </c>
      <c r="P823" t="s">
        <v>6317</v>
      </c>
      <c r="Q823" t="s">
        <v>4715</v>
      </c>
      <c r="V823" t="s">
        <v>4716</v>
      </c>
    </row>
    <row r="824" spans="1:22">
      <c r="A824" t="s">
        <v>4708</v>
      </c>
      <c r="B824" t="s">
        <v>4708</v>
      </c>
      <c r="C824" t="s">
        <v>6318</v>
      </c>
      <c r="D824"/>
      <c r="E824" s="255" t="s">
        <v>4725</v>
      </c>
      <c r="F824" s="255">
        <v>44347.69911454861</v>
      </c>
      <c r="G824" s="255"/>
      <c r="H824" s="255"/>
      <c r="I824" s="256">
        <v>1.75</v>
      </c>
      <c r="J824" s="257">
        <v>20367</v>
      </c>
      <c r="K824" t="s">
        <v>4711</v>
      </c>
      <c r="L824">
        <v>0</v>
      </c>
      <c r="M824">
        <v>0</v>
      </c>
      <c r="N824" t="s">
        <v>4718</v>
      </c>
      <c r="O824" t="s">
        <v>4713</v>
      </c>
      <c r="P824" t="s">
        <v>6319</v>
      </c>
      <c r="Q824" t="s">
        <v>4715</v>
      </c>
      <c r="V824" t="s">
        <v>4716</v>
      </c>
    </row>
    <row r="825" spans="1:22">
      <c r="A825" t="s">
        <v>4708</v>
      </c>
      <c r="B825" t="s">
        <v>4708</v>
      </c>
      <c r="C825" t="s">
        <v>6320</v>
      </c>
      <c r="D825"/>
      <c r="E825" s="255" t="s">
        <v>5131</v>
      </c>
      <c r="F825" s="255">
        <v>44343.64527184028</v>
      </c>
      <c r="G825" s="255"/>
      <c r="H825" s="255"/>
      <c r="I825" s="256">
        <v>1.75</v>
      </c>
      <c r="J825" s="257">
        <v>33120</v>
      </c>
      <c r="K825" t="s">
        <v>4752</v>
      </c>
      <c r="L825">
        <v>0</v>
      </c>
      <c r="M825">
        <v>0</v>
      </c>
      <c r="N825" t="s">
        <v>4722</v>
      </c>
      <c r="O825" t="s">
        <v>4713</v>
      </c>
      <c r="P825" t="s">
        <v>6321</v>
      </c>
      <c r="Q825" t="s">
        <v>4715</v>
      </c>
      <c r="V825" t="s">
        <v>4716</v>
      </c>
    </row>
    <row r="826" spans="1:22">
      <c r="A826" t="s">
        <v>4708</v>
      </c>
      <c r="B826" t="s">
        <v>4708</v>
      </c>
      <c r="C826" t="s">
        <v>6322</v>
      </c>
      <c r="D826"/>
      <c r="E826" s="255" t="s">
        <v>4725</v>
      </c>
      <c r="F826" s="255">
        <v>44343.427391435187</v>
      </c>
      <c r="G826" s="255"/>
      <c r="H826" s="255"/>
      <c r="I826" s="256">
        <v>1.75</v>
      </c>
      <c r="J826" s="257">
        <v>40710</v>
      </c>
      <c r="K826" t="s">
        <v>4752</v>
      </c>
      <c r="L826">
        <v>0</v>
      </c>
      <c r="M826">
        <v>0</v>
      </c>
      <c r="N826" t="s">
        <v>4731</v>
      </c>
      <c r="O826" t="s">
        <v>4713</v>
      </c>
      <c r="P826" t="s">
        <v>6323</v>
      </c>
      <c r="Q826" t="s">
        <v>4715</v>
      </c>
      <c r="V826" t="s">
        <v>4716</v>
      </c>
    </row>
    <row r="827" spans="1:22">
      <c r="A827" t="s">
        <v>4708</v>
      </c>
      <c r="B827" t="s">
        <v>4708</v>
      </c>
      <c r="C827" t="s">
        <v>6324</v>
      </c>
      <c r="D827"/>
      <c r="E827" s="255" t="s">
        <v>5699</v>
      </c>
      <c r="F827" s="255">
        <v>44327.417069479168</v>
      </c>
      <c r="G827" s="255"/>
      <c r="H827" s="255"/>
      <c r="I827" s="256">
        <v>1.75</v>
      </c>
      <c r="J827" s="257">
        <v>27388</v>
      </c>
      <c r="K827" t="s">
        <v>4752</v>
      </c>
      <c r="L827">
        <v>0</v>
      </c>
      <c r="M827">
        <v>0</v>
      </c>
      <c r="N827" t="s">
        <v>4718</v>
      </c>
      <c r="O827" t="s">
        <v>4713</v>
      </c>
      <c r="P827" t="s">
        <v>6325</v>
      </c>
      <c r="Q827" t="s">
        <v>4715</v>
      </c>
      <c r="V827" t="s">
        <v>4716</v>
      </c>
    </row>
    <row r="828" spans="1:22">
      <c r="A828" t="s">
        <v>4708</v>
      </c>
      <c r="B828" t="s">
        <v>4708</v>
      </c>
      <c r="C828" t="s">
        <v>6326</v>
      </c>
      <c r="D828"/>
      <c r="E828" s="255" t="s">
        <v>5256</v>
      </c>
      <c r="F828" s="255">
        <v>44342.387742708335</v>
      </c>
      <c r="G828" s="255"/>
      <c r="H828" s="255"/>
      <c r="I828" s="256">
        <v>1.75</v>
      </c>
      <c r="J828" s="257">
        <v>135604</v>
      </c>
      <c r="K828" t="s">
        <v>4711</v>
      </c>
      <c r="L828">
        <v>0</v>
      </c>
      <c r="M828">
        <v>0</v>
      </c>
      <c r="N828" t="s">
        <v>4718</v>
      </c>
      <c r="O828" t="s">
        <v>4713</v>
      </c>
      <c r="P828" t="s">
        <v>6327</v>
      </c>
      <c r="Q828" t="s">
        <v>4715</v>
      </c>
      <c r="V828" t="s">
        <v>4716</v>
      </c>
    </row>
    <row r="829" spans="1:22">
      <c r="A829" t="s">
        <v>4708</v>
      </c>
      <c r="B829" t="s">
        <v>4708</v>
      </c>
      <c r="C829" t="s">
        <v>6328</v>
      </c>
      <c r="D829"/>
      <c r="E829" s="255" t="s">
        <v>4915</v>
      </c>
      <c r="F829" s="255">
        <v>44336.651844594904</v>
      </c>
      <c r="G829" s="255"/>
      <c r="H829" s="255"/>
      <c r="I829" s="256">
        <v>1.75</v>
      </c>
      <c r="J829" s="257">
        <v>52225</v>
      </c>
      <c r="K829" t="s">
        <v>4711</v>
      </c>
      <c r="L829">
        <v>0</v>
      </c>
      <c r="M829">
        <v>0</v>
      </c>
      <c r="N829" t="s">
        <v>4731</v>
      </c>
      <c r="O829" t="s">
        <v>4713</v>
      </c>
      <c r="P829" t="s">
        <v>6329</v>
      </c>
      <c r="Q829" t="s">
        <v>4728</v>
      </c>
      <c r="V829" t="s">
        <v>4716</v>
      </c>
    </row>
    <row r="830" spans="1:22">
      <c r="A830" t="s">
        <v>4708</v>
      </c>
      <c r="B830" t="s">
        <v>4708</v>
      </c>
      <c r="C830" t="s">
        <v>6330</v>
      </c>
      <c r="D830"/>
      <c r="E830" s="255" t="s">
        <v>5157</v>
      </c>
      <c r="F830" s="255">
        <v>44335.673367048614</v>
      </c>
      <c r="G830" s="255"/>
      <c r="H830" s="255"/>
      <c r="I830" s="256">
        <v>1.75</v>
      </c>
      <c r="J830" s="257">
        <v>62249</v>
      </c>
      <c r="K830" t="s">
        <v>4711</v>
      </c>
      <c r="L830">
        <v>0</v>
      </c>
      <c r="M830">
        <v>0</v>
      </c>
      <c r="N830" t="s">
        <v>4718</v>
      </c>
      <c r="O830" t="s">
        <v>4713</v>
      </c>
      <c r="P830" t="s">
        <v>6331</v>
      </c>
      <c r="Q830" t="s">
        <v>4715</v>
      </c>
      <c r="V830" t="s">
        <v>4716</v>
      </c>
    </row>
    <row r="831" spans="1:22">
      <c r="A831" t="s">
        <v>4708</v>
      </c>
      <c r="B831" t="s">
        <v>4708</v>
      </c>
      <c r="C831" t="s">
        <v>6332</v>
      </c>
      <c r="D831"/>
      <c r="E831" s="255" t="s">
        <v>5136</v>
      </c>
      <c r="F831" s="255">
        <v>44343.34470775463</v>
      </c>
      <c r="G831" s="255"/>
      <c r="H831" s="255"/>
      <c r="I831" s="256">
        <v>1.75</v>
      </c>
      <c r="J831" s="257">
        <v>19131</v>
      </c>
      <c r="K831" t="s">
        <v>4711</v>
      </c>
      <c r="L831">
        <v>0</v>
      </c>
      <c r="M831">
        <v>0</v>
      </c>
      <c r="N831" t="s">
        <v>4712</v>
      </c>
      <c r="O831" t="s">
        <v>4713</v>
      </c>
      <c r="P831" t="s">
        <v>6333</v>
      </c>
      <c r="Q831" t="s">
        <v>4728</v>
      </c>
      <c r="V831" t="s">
        <v>4716</v>
      </c>
    </row>
    <row r="832" spans="1:22">
      <c r="A832" t="s">
        <v>4708</v>
      </c>
      <c r="B832" t="s">
        <v>4708</v>
      </c>
      <c r="C832" t="s">
        <v>6334</v>
      </c>
      <c r="D832"/>
      <c r="E832" s="255" t="s">
        <v>4912</v>
      </c>
      <c r="F832" s="255">
        <v>44342.603677430554</v>
      </c>
      <c r="G832" s="255"/>
      <c r="H832" s="255"/>
      <c r="I832" s="256">
        <v>1.75</v>
      </c>
      <c r="J832" s="257">
        <v>29692</v>
      </c>
      <c r="K832" t="s">
        <v>4752</v>
      </c>
      <c r="L832">
        <v>0</v>
      </c>
      <c r="M832">
        <v>0</v>
      </c>
      <c r="N832" t="s">
        <v>4712</v>
      </c>
      <c r="O832" t="s">
        <v>4713</v>
      </c>
      <c r="P832" t="s">
        <v>6335</v>
      </c>
      <c r="Q832" t="s">
        <v>4715</v>
      </c>
      <c r="V832" t="s">
        <v>4716</v>
      </c>
    </row>
    <row r="833" spans="1:22">
      <c r="A833" t="s">
        <v>4708</v>
      </c>
      <c r="B833" t="s">
        <v>4708</v>
      </c>
      <c r="C833" t="s">
        <v>6336</v>
      </c>
      <c r="D833"/>
      <c r="E833" s="255" t="s">
        <v>4840</v>
      </c>
      <c r="F833" s="255">
        <v>44347.68418556713</v>
      </c>
      <c r="G833" s="255"/>
      <c r="H833" s="255"/>
      <c r="I833" s="256">
        <v>1.75</v>
      </c>
      <c r="J833" s="257">
        <v>99462</v>
      </c>
      <c r="K833" t="s">
        <v>4711</v>
      </c>
      <c r="L833">
        <v>0</v>
      </c>
      <c r="M833">
        <v>0</v>
      </c>
      <c r="N833" t="s">
        <v>4718</v>
      </c>
      <c r="O833" t="s">
        <v>4713</v>
      </c>
      <c r="P833" t="s">
        <v>6337</v>
      </c>
      <c r="Q833" t="s">
        <v>4715</v>
      </c>
      <c r="V833" t="s">
        <v>4716</v>
      </c>
    </row>
    <row r="834" spans="1:22">
      <c r="A834" t="s">
        <v>4708</v>
      </c>
      <c r="B834" t="s">
        <v>4708</v>
      </c>
      <c r="C834" t="s">
        <v>3674</v>
      </c>
      <c r="D834"/>
      <c r="E834" s="255" t="s">
        <v>6338</v>
      </c>
      <c r="F834" s="255">
        <v>44333.66679984954</v>
      </c>
      <c r="G834" s="255"/>
      <c r="H834" s="255"/>
      <c r="I834" s="256">
        <v>1.75</v>
      </c>
      <c r="J834" s="257">
        <v>28008</v>
      </c>
      <c r="K834" t="s">
        <v>4711</v>
      </c>
      <c r="L834">
        <v>0</v>
      </c>
      <c r="M834">
        <v>0</v>
      </c>
      <c r="N834" t="s">
        <v>4718</v>
      </c>
      <c r="O834" t="s">
        <v>5324</v>
      </c>
      <c r="P834" t="s">
        <v>6339</v>
      </c>
      <c r="Q834" t="s">
        <v>4715</v>
      </c>
      <c r="V834" t="s">
        <v>4716</v>
      </c>
    </row>
    <row r="835" spans="1:22">
      <c r="A835" t="s">
        <v>4708</v>
      </c>
      <c r="B835" t="s">
        <v>4708</v>
      </c>
      <c r="C835" t="s">
        <v>6340</v>
      </c>
      <c r="D835"/>
      <c r="E835" s="255" t="s">
        <v>4845</v>
      </c>
      <c r="F835" s="255">
        <v>44347.657435960646</v>
      </c>
      <c r="G835" s="255"/>
      <c r="H835" s="255"/>
      <c r="I835" s="256">
        <v>1.75</v>
      </c>
      <c r="J835" s="257">
        <v>14659</v>
      </c>
      <c r="K835" t="s">
        <v>4711</v>
      </c>
      <c r="L835">
        <v>0</v>
      </c>
      <c r="M835">
        <v>0</v>
      </c>
      <c r="N835" t="s">
        <v>4731</v>
      </c>
      <c r="O835" t="s">
        <v>4713</v>
      </c>
      <c r="P835" t="s">
        <v>6341</v>
      </c>
      <c r="Q835" t="s">
        <v>4715</v>
      </c>
      <c r="V835" t="s">
        <v>4716</v>
      </c>
    </row>
    <row r="836" spans="1:22">
      <c r="A836" t="s">
        <v>4708</v>
      </c>
      <c r="B836" t="s">
        <v>4708</v>
      </c>
      <c r="C836" t="s">
        <v>983</v>
      </c>
      <c r="D836"/>
      <c r="E836" s="255" t="s">
        <v>4983</v>
      </c>
      <c r="F836" s="255">
        <v>44345.531259027775</v>
      </c>
      <c r="G836" s="255"/>
      <c r="H836" s="255"/>
      <c r="I836" s="256">
        <v>1.75</v>
      </c>
      <c r="J836" s="257">
        <v>63481</v>
      </c>
      <c r="K836" t="s">
        <v>4752</v>
      </c>
      <c r="L836">
        <v>0</v>
      </c>
      <c r="M836">
        <v>0</v>
      </c>
      <c r="N836" t="s">
        <v>4718</v>
      </c>
      <c r="O836" t="s">
        <v>4713</v>
      </c>
      <c r="P836" t="s">
        <v>6342</v>
      </c>
      <c r="Q836" t="s">
        <v>4715</v>
      </c>
      <c r="V836" t="s">
        <v>4716</v>
      </c>
    </row>
    <row r="837" spans="1:22">
      <c r="A837" t="s">
        <v>4708</v>
      </c>
      <c r="B837" t="s">
        <v>4708</v>
      </c>
      <c r="C837" t="s">
        <v>566</v>
      </c>
      <c r="D837"/>
      <c r="E837" s="255" t="s">
        <v>4868</v>
      </c>
      <c r="F837" s="255">
        <v>44344.762507638887</v>
      </c>
      <c r="G837" s="255"/>
      <c r="H837" s="255"/>
      <c r="I837" s="256">
        <v>1.75</v>
      </c>
      <c r="J837" s="257">
        <v>44382</v>
      </c>
      <c r="K837" t="s">
        <v>4752</v>
      </c>
      <c r="L837">
        <v>0</v>
      </c>
      <c r="M837">
        <v>0</v>
      </c>
      <c r="N837" t="s">
        <v>4718</v>
      </c>
      <c r="O837" t="s">
        <v>4713</v>
      </c>
      <c r="P837" t="s">
        <v>6343</v>
      </c>
      <c r="Q837" t="s">
        <v>4715</v>
      </c>
      <c r="V837" t="s">
        <v>4716</v>
      </c>
    </row>
    <row r="838" spans="1:22">
      <c r="A838" t="s">
        <v>4708</v>
      </c>
      <c r="B838" t="s">
        <v>4708</v>
      </c>
      <c r="C838" t="s">
        <v>6344</v>
      </c>
      <c r="D838"/>
      <c r="E838" s="255" t="s">
        <v>4795</v>
      </c>
      <c r="F838" s="255">
        <v>44329.742998807873</v>
      </c>
      <c r="G838" s="255"/>
      <c r="H838" s="255"/>
      <c r="I838" s="256">
        <v>1.75</v>
      </c>
      <c r="J838" s="257">
        <v>9793</v>
      </c>
      <c r="K838" t="s">
        <v>4711</v>
      </c>
      <c r="L838">
        <v>0</v>
      </c>
      <c r="M838">
        <v>0</v>
      </c>
      <c r="N838" t="s">
        <v>4718</v>
      </c>
      <c r="O838" t="s">
        <v>4713</v>
      </c>
      <c r="P838" t="s">
        <v>6345</v>
      </c>
      <c r="Q838" t="s">
        <v>4728</v>
      </c>
      <c r="V838" t="s">
        <v>4716</v>
      </c>
    </row>
    <row r="839" spans="1:22">
      <c r="A839" t="s">
        <v>4708</v>
      </c>
      <c r="B839" t="s">
        <v>4708</v>
      </c>
      <c r="C839" t="s">
        <v>6346</v>
      </c>
      <c r="D839"/>
      <c r="E839" s="255" t="s">
        <v>5817</v>
      </c>
      <c r="F839" s="255">
        <v>44347.671293981482</v>
      </c>
      <c r="G839" s="255"/>
      <c r="H839" s="255"/>
      <c r="I839" s="256">
        <v>1.75</v>
      </c>
      <c r="J839" s="257">
        <v>16329</v>
      </c>
      <c r="K839" t="s">
        <v>4711</v>
      </c>
      <c r="L839">
        <v>0</v>
      </c>
      <c r="M839">
        <v>0</v>
      </c>
      <c r="N839" t="s">
        <v>4718</v>
      </c>
      <c r="O839" t="s">
        <v>4726</v>
      </c>
      <c r="P839" t="s">
        <v>5972</v>
      </c>
      <c r="Q839" t="s">
        <v>4715</v>
      </c>
      <c r="V839" t="s">
        <v>4716</v>
      </c>
    </row>
    <row r="840" spans="1:22">
      <c r="A840" t="s">
        <v>4708</v>
      </c>
      <c r="B840" t="s">
        <v>4708</v>
      </c>
      <c r="C840" t="s">
        <v>6347</v>
      </c>
      <c r="D840"/>
      <c r="E840" s="255" t="s">
        <v>4829</v>
      </c>
      <c r="F840" s="255">
        <v>44343.609133645834</v>
      </c>
      <c r="G840" s="255"/>
      <c r="H840" s="255"/>
      <c r="I840" s="256">
        <v>1.75</v>
      </c>
      <c r="J840" s="257">
        <v>24201</v>
      </c>
      <c r="K840" t="s">
        <v>4752</v>
      </c>
      <c r="L840">
        <v>0</v>
      </c>
      <c r="M840">
        <v>0</v>
      </c>
      <c r="N840" t="s">
        <v>4722</v>
      </c>
      <c r="O840" t="s">
        <v>4713</v>
      </c>
      <c r="P840" t="s">
        <v>6348</v>
      </c>
      <c r="Q840" t="s">
        <v>4715</v>
      </c>
      <c r="V840" t="s">
        <v>4716</v>
      </c>
    </row>
    <row r="841" spans="1:22">
      <c r="A841" t="s">
        <v>4708</v>
      </c>
      <c r="B841" t="s">
        <v>4708</v>
      </c>
      <c r="C841" t="s">
        <v>2442</v>
      </c>
      <c r="D841"/>
      <c r="E841" s="255" t="s">
        <v>5124</v>
      </c>
      <c r="F841" s="255">
        <v>44347.674748611113</v>
      </c>
      <c r="G841" s="255"/>
      <c r="H841" s="255"/>
      <c r="I841" s="256">
        <v>1.75</v>
      </c>
      <c r="J841" s="257">
        <v>29545</v>
      </c>
      <c r="K841" t="s">
        <v>4711</v>
      </c>
      <c r="L841">
        <v>0</v>
      </c>
      <c r="M841">
        <v>0</v>
      </c>
      <c r="N841" t="s">
        <v>4712</v>
      </c>
      <c r="O841" t="s">
        <v>4726</v>
      </c>
      <c r="P841" t="s">
        <v>5188</v>
      </c>
      <c r="Q841" t="s">
        <v>4728</v>
      </c>
      <c r="V841" t="s">
        <v>4716</v>
      </c>
    </row>
    <row r="842" spans="1:22">
      <c r="A842" t="s">
        <v>4708</v>
      </c>
      <c r="B842" t="s">
        <v>4708</v>
      </c>
      <c r="C842" t="s">
        <v>6349</v>
      </c>
      <c r="D842"/>
      <c r="E842" s="255" t="s">
        <v>6350</v>
      </c>
      <c r="F842" s="255">
        <v>44347.655381944445</v>
      </c>
      <c r="G842" s="255"/>
      <c r="H842" s="255"/>
      <c r="I842" s="256">
        <v>1.75</v>
      </c>
      <c r="J842" s="257">
        <v>59573</v>
      </c>
      <c r="K842" t="s">
        <v>4711</v>
      </c>
      <c r="L842">
        <v>0</v>
      </c>
      <c r="M842">
        <v>0</v>
      </c>
      <c r="N842" t="s">
        <v>4731</v>
      </c>
      <c r="O842" t="s">
        <v>4726</v>
      </c>
      <c r="P842" t="s">
        <v>6351</v>
      </c>
      <c r="Q842" t="s">
        <v>4715</v>
      </c>
      <c r="V842" t="s">
        <v>4716</v>
      </c>
    </row>
    <row r="843" spans="1:22">
      <c r="A843" t="s">
        <v>4708</v>
      </c>
      <c r="B843" t="s">
        <v>4708</v>
      </c>
      <c r="C843" t="s">
        <v>6352</v>
      </c>
      <c r="D843"/>
      <c r="E843" s="255" t="s">
        <v>5991</v>
      </c>
      <c r="F843" s="255">
        <v>44347.567636655091</v>
      </c>
      <c r="G843" s="255"/>
      <c r="H843" s="255"/>
      <c r="I843" s="256">
        <v>1.75</v>
      </c>
      <c r="J843" s="257">
        <v>89483</v>
      </c>
      <c r="K843" t="s">
        <v>4752</v>
      </c>
      <c r="L843">
        <v>0</v>
      </c>
      <c r="M843">
        <v>0</v>
      </c>
      <c r="N843" t="s">
        <v>4718</v>
      </c>
      <c r="O843" t="s">
        <v>4713</v>
      </c>
      <c r="P843" t="s">
        <v>6353</v>
      </c>
      <c r="Q843" t="s">
        <v>4715</v>
      </c>
      <c r="V843" t="s">
        <v>4716</v>
      </c>
    </row>
    <row r="844" spans="1:22">
      <c r="A844" t="s">
        <v>4708</v>
      </c>
      <c r="B844" t="s">
        <v>4708</v>
      </c>
      <c r="C844" t="s">
        <v>6354</v>
      </c>
      <c r="D844"/>
      <c r="E844" s="255" t="s">
        <v>4937</v>
      </c>
      <c r="F844" s="255">
        <v>44333.661604895831</v>
      </c>
      <c r="G844" s="255"/>
      <c r="H844" s="255"/>
      <c r="I844" s="256">
        <v>1.75</v>
      </c>
      <c r="J844" s="257">
        <v>19965</v>
      </c>
      <c r="K844" t="s">
        <v>4711</v>
      </c>
      <c r="L844">
        <v>0</v>
      </c>
      <c r="M844">
        <v>0</v>
      </c>
      <c r="N844" t="s">
        <v>4718</v>
      </c>
      <c r="O844" t="s">
        <v>4713</v>
      </c>
      <c r="P844" t="s">
        <v>6355</v>
      </c>
      <c r="Q844" t="s">
        <v>4728</v>
      </c>
      <c r="V844" t="s">
        <v>4716</v>
      </c>
    </row>
    <row r="845" spans="1:22">
      <c r="A845" t="s">
        <v>4708</v>
      </c>
      <c r="B845" t="s">
        <v>4708</v>
      </c>
      <c r="C845" t="s">
        <v>6356</v>
      </c>
      <c r="D845"/>
      <c r="E845" s="255" t="s">
        <v>5872</v>
      </c>
      <c r="F845" s="255">
        <v>44343.64205292824</v>
      </c>
      <c r="G845" s="255"/>
      <c r="H845" s="255"/>
      <c r="I845" s="256">
        <v>1.75</v>
      </c>
      <c r="J845" s="257">
        <v>52397</v>
      </c>
      <c r="K845" t="s">
        <v>4752</v>
      </c>
      <c r="L845">
        <v>0</v>
      </c>
      <c r="M845">
        <v>0</v>
      </c>
      <c r="N845" t="s">
        <v>4718</v>
      </c>
      <c r="O845" t="s">
        <v>4713</v>
      </c>
      <c r="P845" t="s">
        <v>6357</v>
      </c>
      <c r="Q845" t="s">
        <v>4715</v>
      </c>
      <c r="V845" t="s">
        <v>4716</v>
      </c>
    </row>
    <row r="846" spans="1:22">
      <c r="A846" t="s">
        <v>4708</v>
      </c>
      <c r="B846" t="s">
        <v>4708</v>
      </c>
      <c r="C846" t="s">
        <v>3230</v>
      </c>
      <c r="D846"/>
      <c r="E846" s="255" t="s">
        <v>5276</v>
      </c>
      <c r="F846" s="255">
        <v>44344.613421562499</v>
      </c>
      <c r="G846" s="255"/>
      <c r="H846" s="255"/>
      <c r="I846" s="256">
        <v>1.75</v>
      </c>
      <c r="J846" s="257">
        <v>11180</v>
      </c>
      <c r="K846" t="s">
        <v>4752</v>
      </c>
      <c r="L846">
        <v>0</v>
      </c>
      <c r="M846">
        <v>0</v>
      </c>
      <c r="N846" t="s">
        <v>4731</v>
      </c>
      <c r="O846" t="s">
        <v>4726</v>
      </c>
      <c r="P846" t="s">
        <v>4994</v>
      </c>
      <c r="Q846" t="s">
        <v>4715</v>
      </c>
      <c r="V846" t="s">
        <v>4716</v>
      </c>
    </row>
    <row r="847" spans="1:22">
      <c r="A847" t="s">
        <v>4708</v>
      </c>
      <c r="B847" t="s">
        <v>4708</v>
      </c>
      <c r="C847" t="s">
        <v>6358</v>
      </c>
      <c r="D847"/>
      <c r="E847" s="255" t="s">
        <v>5243</v>
      </c>
      <c r="F847" s="255">
        <v>44329.74021640046</v>
      </c>
      <c r="G847" s="255"/>
      <c r="H847" s="255"/>
      <c r="I847" s="256">
        <v>1.75</v>
      </c>
      <c r="J847" s="257">
        <v>10526</v>
      </c>
      <c r="K847" t="s">
        <v>4711</v>
      </c>
      <c r="L847">
        <v>0</v>
      </c>
      <c r="M847">
        <v>0</v>
      </c>
      <c r="N847" t="s">
        <v>4718</v>
      </c>
      <c r="O847" t="s">
        <v>4713</v>
      </c>
      <c r="P847" t="s">
        <v>6359</v>
      </c>
      <c r="Q847" t="s">
        <v>4715</v>
      </c>
      <c r="V847" t="s">
        <v>4716</v>
      </c>
    </row>
    <row r="848" spans="1:22">
      <c r="A848" t="s">
        <v>4708</v>
      </c>
      <c r="B848" t="s">
        <v>4708</v>
      </c>
      <c r="C848" t="s">
        <v>6360</v>
      </c>
      <c r="D848"/>
      <c r="E848" s="255" t="s">
        <v>6361</v>
      </c>
      <c r="F848" s="255">
        <v>44347.746522187503</v>
      </c>
      <c r="G848" s="255"/>
      <c r="H848" s="255"/>
      <c r="I848" s="256">
        <v>1.75</v>
      </c>
      <c r="J848" s="257">
        <v>51358</v>
      </c>
      <c r="K848" t="s">
        <v>4752</v>
      </c>
      <c r="L848">
        <v>0</v>
      </c>
      <c r="M848">
        <v>0</v>
      </c>
      <c r="N848" t="s">
        <v>4718</v>
      </c>
      <c r="O848" t="s">
        <v>4726</v>
      </c>
      <c r="P848" t="s">
        <v>5972</v>
      </c>
      <c r="Q848" t="s">
        <v>4715</v>
      </c>
      <c r="V848" t="s">
        <v>4716</v>
      </c>
    </row>
    <row r="849" spans="1:22">
      <c r="A849" t="s">
        <v>4708</v>
      </c>
      <c r="B849" t="s">
        <v>4708</v>
      </c>
      <c r="C849" t="s">
        <v>6362</v>
      </c>
      <c r="D849"/>
      <c r="E849" s="255" t="s">
        <v>4955</v>
      </c>
      <c r="F849" s="255">
        <v>44335.671324386574</v>
      </c>
      <c r="G849" s="255"/>
      <c r="H849" s="255"/>
      <c r="I849" s="256">
        <v>1.75</v>
      </c>
      <c r="J849" s="257">
        <v>39767</v>
      </c>
      <c r="K849" t="s">
        <v>4711</v>
      </c>
      <c r="L849">
        <v>0</v>
      </c>
      <c r="M849">
        <v>0</v>
      </c>
      <c r="N849" t="s">
        <v>4718</v>
      </c>
      <c r="O849" t="s">
        <v>4713</v>
      </c>
      <c r="P849" t="s">
        <v>6363</v>
      </c>
      <c r="Q849" t="s">
        <v>4715</v>
      </c>
      <c r="V849" t="s">
        <v>4716</v>
      </c>
    </row>
    <row r="850" spans="1:22">
      <c r="A850" t="s">
        <v>4708</v>
      </c>
      <c r="B850" t="s">
        <v>4708</v>
      </c>
      <c r="C850" t="s">
        <v>6364</v>
      </c>
      <c r="D850"/>
      <c r="E850" s="255" t="s">
        <v>5912</v>
      </c>
      <c r="F850" s="255">
        <v>44347.679793252311</v>
      </c>
      <c r="G850" s="255"/>
      <c r="H850" s="255"/>
      <c r="I850" s="256">
        <v>1.75</v>
      </c>
      <c r="J850" s="257">
        <v>12894</v>
      </c>
      <c r="K850" t="s">
        <v>4711</v>
      </c>
      <c r="L850">
        <v>0</v>
      </c>
      <c r="M850">
        <v>0</v>
      </c>
      <c r="N850" t="s">
        <v>4769</v>
      </c>
      <c r="O850" t="s">
        <v>4726</v>
      </c>
      <c r="P850" t="s">
        <v>6365</v>
      </c>
      <c r="Q850" t="s">
        <v>4715</v>
      </c>
      <c r="V850" t="s">
        <v>4716</v>
      </c>
    </row>
    <row r="851" spans="1:22">
      <c r="A851" t="s">
        <v>4708</v>
      </c>
      <c r="B851" t="s">
        <v>4708</v>
      </c>
      <c r="C851" t="s">
        <v>6366</v>
      </c>
      <c r="D851"/>
      <c r="E851" s="255" t="s">
        <v>4751</v>
      </c>
      <c r="F851" s="255">
        <v>44336.658291747684</v>
      </c>
      <c r="G851" s="255"/>
      <c r="H851" s="255"/>
      <c r="I851" s="256">
        <v>1.75</v>
      </c>
      <c r="J851" s="257">
        <v>58796</v>
      </c>
      <c r="K851" t="s">
        <v>4711</v>
      </c>
      <c r="L851">
        <v>0</v>
      </c>
      <c r="M851">
        <v>0</v>
      </c>
      <c r="N851" t="s">
        <v>4731</v>
      </c>
      <c r="O851" t="s">
        <v>4713</v>
      </c>
      <c r="P851" t="s">
        <v>6367</v>
      </c>
      <c r="Q851" t="s">
        <v>4715</v>
      </c>
      <c r="V851" t="s">
        <v>4716</v>
      </c>
    </row>
    <row r="852" spans="1:22">
      <c r="A852" t="s">
        <v>4708</v>
      </c>
      <c r="B852" t="s">
        <v>4708</v>
      </c>
      <c r="C852" t="s">
        <v>6368</v>
      </c>
      <c r="D852"/>
      <c r="E852" s="255" t="s">
        <v>5505</v>
      </c>
      <c r="F852" s="255">
        <v>44341.636379895834</v>
      </c>
      <c r="G852" s="255"/>
      <c r="H852" s="255"/>
      <c r="I852" s="256">
        <v>1.75</v>
      </c>
      <c r="J852" s="257">
        <v>16885</v>
      </c>
      <c r="K852" t="s">
        <v>4752</v>
      </c>
      <c r="L852">
        <v>0</v>
      </c>
      <c r="M852">
        <v>0</v>
      </c>
      <c r="N852" t="s">
        <v>4718</v>
      </c>
      <c r="O852" t="s">
        <v>4713</v>
      </c>
      <c r="P852" t="s">
        <v>6369</v>
      </c>
      <c r="Q852" t="s">
        <v>4728</v>
      </c>
      <c r="V852" t="s">
        <v>4716</v>
      </c>
    </row>
    <row r="853" spans="1:22">
      <c r="A853" t="s">
        <v>4708</v>
      </c>
      <c r="B853" t="s">
        <v>4708</v>
      </c>
      <c r="C853" t="s">
        <v>6370</v>
      </c>
      <c r="D853"/>
      <c r="E853" s="255" t="s">
        <v>5065</v>
      </c>
      <c r="F853" s="255">
        <v>44322.719358530092</v>
      </c>
      <c r="G853" s="255"/>
      <c r="H853" s="255"/>
      <c r="I853" s="256">
        <v>1.75</v>
      </c>
      <c r="J853" s="257">
        <v>24284</v>
      </c>
      <c r="K853" t="s">
        <v>4711</v>
      </c>
      <c r="L853">
        <v>0</v>
      </c>
      <c r="M853">
        <v>0</v>
      </c>
      <c r="N853" t="s">
        <v>4712</v>
      </c>
      <c r="O853" t="s">
        <v>4713</v>
      </c>
      <c r="P853" t="s">
        <v>6371</v>
      </c>
      <c r="Q853" t="s">
        <v>4715</v>
      </c>
      <c r="V853" t="s">
        <v>4716</v>
      </c>
    </row>
    <row r="854" spans="1:22">
      <c r="A854" t="s">
        <v>4708</v>
      </c>
      <c r="B854" t="s">
        <v>4708</v>
      </c>
      <c r="C854" t="s">
        <v>6372</v>
      </c>
      <c r="D854"/>
      <c r="E854" s="255" t="s">
        <v>6373</v>
      </c>
      <c r="F854" s="255">
        <v>44347.457210451386</v>
      </c>
      <c r="G854" s="255"/>
      <c r="H854" s="255"/>
      <c r="I854" s="256">
        <v>1.75</v>
      </c>
      <c r="J854" s="257">
        <v>22618</v>
      </c>
      <c r="K854" t="s">
        <v>4752</v>
      </c>
      <c r="L854">
        <v>0</v>
      </c>
      <c r="M854">
        <v>0</v>
      </c>
      <c r="N854" t="s">
        <v>4722</v>
      </c>
      <c r="O854" t="s">
        <v>4726</v>
      </c>
      <c r="P854" t="s">
        <v>6374</v>
      </c>
      <c r="Q854" t="s">
        <v>4728</v>
      </c>
      <c r="V854" t="s">
        <v>4716</v>
      </c>
    </row>
    <row r="855" spans="1:22">
      <c r="A855" t="s">
        <v>4708</v>
      </c>
      <c r="B855" t="s">
        <v>4708</v>
      </c>
      <c r="C855" t="s">
        <v>6375</v>
      </c>
      <c r="D855"/>
      <c r="E855" s="255" t="s">
        <v>5594</v>
      </c>
      <c r="F855" s="255">
        <v>44347.457667361108</v>
      </c>
      <c r="G855" s="255"/>
      <c r="H855" s="255"/>
      <c r="I855" s="256">
        <v>1.75</v>
      </c>
      <c r="J855" s="257">
        <v>19940</v>
      </c>
      <c r="K855" t="s">
        <v>4752</v>
      </c>
      <c r="L855">
        <v>0</v>
      </c>
      <c r="M855">
        <v>0</v>
      </c>
      <c r="N855" t="s">
        <v>4718</v>
      </c>
      <c r="O855" t="s">
        <v>4726</v>
      </c>
      <c r="P855" t="s">
        <v>6376</v>
      </c>
      <c r="Q855" t="s">
        <v>4728</v>
      </c>
      <c r="V855" t="s">
        <v>4716</v>
      </c>
    </row>
    <row r="856" spans="1:22">
      <c r="A856" t="s">
        <v>4708</v>
      </c>
      <c r="B856" t="s">
        <v>4708</v>
      </c>
      <c r="C856" t="s">
        <v>6377</v>
      </c>
      <c r="D856"/>
      <c r="E856" s="255" t="s">
        <v>4912</v>
      </c>
      <c r="F856" s="255">
        <v>44336.337568518516</v>
      </c>
      <c r="G856" s="255"/>
      <c r="H856" s="255"/>
      <c r="I856" s="256">
        <v>1.75</v>
      </c>
      <c r="J856" s="257">
        <v>32545</v>
      </c>
      <c r="K856" t="s">
        <v>4752</v>
      </c>
      <c r="L856">
        <v>0</v>
      </c>
      <c r="M856">
        <v>0</v>
      </c>
      <c r="N856" t="s">
        <v>4718</v>
      </c>
      <c r="O856" t="s">
        <v>4713</v>
      </c>
      <c r="P856" t="s">
        <v>6378</v>
      </c>
      <c r="Q856" t="s">
        <v>4715</v>
      </c>
      <c r="V856" t="s">
        <v>4716</v>
      </c>
    </row>
    <row r="857" spans="1:22">
      <c r="A857" t="s">
        <v>4708</v>
      </c>
      <c r="B857" t="s">
        <v>4708</v>
      </c>
      <c r="C857" t="s">
        <v>6379</v>
      </c>
      <c r="D857"/>
      <c r="E857" s="255" t="s">
        <v>5699</v>
      </c>
      <c r="F857" s="255">
        <v>44335.68074984954</v>
      </c>
      <c r="G857" s="255"/>
      <c r="H857" s="255"/>
      <c r="I857" s="256">
        <v>1.75</v>
      </c>
      <c r="J857" s="257">
        <v>30634</v>
      </c>
      <c r="K857" t="s">
        <v>4711</v>
      </c>
      <c r="L857">
        <v>0</v>
      </c>
      <c r="M857">
        <v>0</v>
      </c>
      <c r="N857" t="s">
        <v>4722</v>
      </c>
      <c r="O857" t="s">
        <v>4713</v>
      </c>
      <c r="P857" t="s">
        <v>6380</v>
      </c>
      <c r="Q857" t="s">
        <v>4715</v>
      </c>
      <c r="V857" t="s">
        <v>4716</v>
      </c>
    </row>
    <row r="858" spans="1:22">
      <c r="A858" t="s">
        <v>4708</v>
      </c>
      <c r="B858" t="s">
        <v>4708</v>
      </c>
      <c r="C858" t="s">
        <v>6381</v>
      </c>
      <c r="D858"/>
      <c r="E858" s="255" t="s">
        <v>4721</v>
      </c>
      <c r="F858" s="255">
        <v>44343.627561226851</v>
      </c>
      <c r="G858" s="255"/>
      <c r="H858" s="255"/>
      <c r="I858" s="256">
        <v>1.75</v>
      </c>
      <c r="J858" s="257">
        <v>53866</v>
      </c>
      <c r="K858" t="s">
        <v>4752</v>
      </c>
      <c r="L858">
        <v>0</v>
      </c>
      <c r="M858">
        <v>0</v>
      </c>
      <c r="N858" t="s">
        <v>4722</v>
      </c>
      <c r="O858" t="s">
        <v>4753</v>
      </c>
      <c r="P858" t="s">
        <v>4753</v>
      </c>
      <c r="Q858" t="s">
        <v>4715</v>
      </c>
      <c r="V858" t="s">
        <v>4716</v>
      </c>
    </row>
    <row r="859" spans="1:22">
      <c r="A859" t="s">
        <v>4708</v>
      </c>
      <c r="B859" t="s">
        <v>4708</v>
      </c>
      <c r="C859" t="s">
        <v>6382</v>
      </c>
      <c r="D859"/>
      <c r="E859" s="255" t="s">
        <v>5403</v>
      </c>
      <c r="F859" s="255">
        <v>44343.626709374999</v>
      </c>
      <c r="G859" s="255"/>
      <c r="H859" s="255"/>
      <c r="I859" s="256">
        <v>1.75</v>
      </c>
      <c r="J859" s="257">
        <v>29915</v>
      </c>
      <c r="K859" t="s">
        <v>4752</v>
      </c>
      <c r="L859">
        <v>0</v>
      </c>
      <c r="M859">
        <v>0</v>
      </c>
      <c r="N859" t="s">
        <v>4722</v>
      </c>
      <c r="O859" t="s">
        <v>4753</v>
      </c>
      <c r="P859" t="s">
        <v>4753</v>
      </c>
      <c r="Q859" t="s">
        <v>4715</v>
      </c>
      <c r="V859" t="s">
        <v>4716</v>
      </c>
    </row>
    <row r="860" spans="1:22">
      <c r="A860" t="s">
        <v>4708</v>
      </c>
      <c r="B860" t="s">
        <v>4708</v>
      </c>
      <c r="C860" t="s">
        <v>6383</v>
      </c>
      <c r="D860"/>
      <c r="E860" s="255" t="s">
        <v>4924</v>
      </c>
      <c r="F860" s="255">
        <v>44343.605407291667</v>
      </c>
      <c r="G860" s="255"/>
      <c r="H860" s="255"/>
      <c r="I860" s="256">
        <v>1.75</v>
      </c>
      <c r="J860" s="257">
        <v>28838</v>
      </c>
      <c r="K860" t="s">
        <v>4752</v>
      </c>
      <c r="L860">
        <v>0</v>
      </c>
      <c r="M860">
        <v>0</v>
      </c>
      <c r="N860" t="s">
        <v>4718</v>
      </c>
      <c r="O860" t="s">
        <v>4753</v>
      </c>
      <c r="P860" t="s">
        <v>4753</v>
      </c>
      <c r="Q860" t="s">
        <v>4715</v>
      </c>
      <c r="V860" t="s">
        <v>4716</v>
      </c>
    </row>
    <row r="861" spans="1:22">
      <c r="A861" t="s">
        <v>4708</v>
      </c>
      <c r="B861" t="s">
        <v>4708</v>
      </c>
      <c r="C861" t="s">
        <v>6384</v>
      </c>
      <c r="D861"/>
      <c r="E861" s="255" t="s">
        <v>5390</v>
      </c>
      <c r="F861" s="255">
        <v>44343.611347106482</v>
      </c>
      <c r="G861" s="255"/>
      <c r="H861" s="255"/>
      <c r="I861" s="256">
        <v>1.75</v>
      </c>
      <c r="J861" s="257">
        <v>38639</v>
      </c>
      <c r="K861" t="s">
        <v>4752</v>
      </c>
      <c r="L861">
        <v>0</v>
      </c>
      <c r="M861">
        <v>0</v>
      </c>
      <c r="N861" t="s">
        <v>4722</v>
      </c>
      <c r="O861" t="s">
        <v>4753</v>
      </c>
      <c r="P861" t="s">
        <v>4753</v>
      </c>
      <c r="Q861" t="s">
        <v>4715</v>
      </c>
      <c r="V861" t="s">
        <v>4716</v>
      </c>
    </row>
    <row r="862" spans="1:22">
      <c r="A862" t="s">
        <v>4708</v>
      </c>
      <c r="B862" t="s">
        <v>4708</v>
      </c>
      <c r="C862" t="s">
        <v>6385</v>
      </c>
      <c r="D862"/>
      <c r="E862" s="255" t="s">
        <v>5042</v>
      </c>
      <c r="F862" s="255">
        <v>44343.620577662034</v>
      </c>
      <c r="G862" s="255"/>
      <c r="H862" s="255"/>
      <c r="I862" s="256">
        <v>1.75</v>
      </c>
      <c r="J862" s="257">
        <v>39942</v>
      </c>
      <c r="K862" t="s">
        <v>4752</v>
      </c>
      <c r="L862">
        <v>0</v>
      </c>
      <c r="M862">
        <v>0</v>
      </c>
      <c r="N862" t="s">
        <v>4722</v>
      </c>
      <c r="O862" t="s">
        <v>4753</v>
      </c>
      <c r="P862" t="s">
        <v>4753</v>
      </c>
      <c r="Q862" t="s">
        <v>4715</v>
      </c>
      <c r="V862" t="s">
        <v>4716</v>
      </c>
    </row>
    <row r="863" spans="1:22">
      <c r="A863" t="s">
        <v>4708</v>
      </c>
      <c r="B863" t="s">
        <v>4708</v>
      </c>
      <c r="C863" t="s">
        <v>6386</v>
      </c>
      <c r="D863"/>
      <c r="E863" s="255" t="s">
        <v>5027</v>
      </c>
      <c r="F863" s="255">
        <v>44343.618556134257</v>
      </c>
      <c r="G863" s="255"/>
      <c r="H863" s="255"/>
      <c r="I863" s="256">
        <v>1.75</v>
      </c>
      <c r="J863" s="257">
        <v>19412</v>
      </c>
      <c r="K863" t="s">
        <v>4752</v>
      </c>
      <c r="L863">
        <v>0</v>
      </c>
      <c r="M863">
        <v>0</v>
      </c>
      <c r="N863" t="s">
        <v>4722</v>
      </c>
      <c r="O863" t="s">
        <v>4753</v>
      </c>
      <c r="P863" t="s">
        <v>4753</v>
      </c>
      <c r="Q863" t="s">
        <v>4715</v>
      </c>
      <c r="V863" t="s">
        <v>4716</v>
      </c>
    </row>
    <row r="864" spans="1:22">
      <c r="A864" t="s">
        <v>4708</v>
      </c>
      <c r="B864" t="s">
        <v>4708</v>
      </c>
      <c r="C864" t="s">
        <v>6387</v>
      </c>
      <c r="D864"/>
      <c r="E864" s="255" t="s">
        <v>4763</v>
      </c>
      <c r="F864" s="255">
        <v>44320.650702199076</v>
      </c>
      <c r="G864" s="255"/>
      <c r="H864" s="255"/>
      <c r="I864" s="256">
        <v>1.75</v>
      </c>
      <c r="J864" s="257">
        <v>35015</v>
      </c>
      <c r="K864" t="s">
        <v>4752</v>
      </c>
      <c r="L864">
        <v>0</v>
      </c>
      <c r="M864">
        <v>0</v>
      </c>
      <c r="N864" t="s">
        <v>4712</v>
      </c>
      <c r="O864" t="s">
        <v>4753</v>
      </c>
      <c r="P864" t="s">
        <v>4753</v>
      </c>
      <c r="Q864" t="s">
        <v>4715</v>
      </c>
      <c r="V864" t="s">
        <v>4716</v>
      </c>
    </row>
    <row r="865" spans="1:22">
      <c r="A865" t="s">
        <v>4708</v>
      </c>
      <c r="B865" t="s">
        <v>4708</v>
      </c>
      <c r="C865" t="s">
        <v>6388</v>
      </c>
      <c r="D865"/>
      <c r="E865" s="255" t="s">
        <v>5335</v>
      </c>
      <c r="F865" s="255">
        <v>44347.678263773145</v>
      </c>
      <c r="G865" s="255"/>
      <c r="H865" s="255"/>
      <c r="I865" s="256">
        <v>1.75</v>
      </c>
      <c r="J865" s="257">
        <v>60356</v>
      </c>
      <c r="K865" t="s">
        <v>4752</v>
      </c>
      <c r="L865">
        <v>0</v>
      </c>
      <c r="M865">
        <v>0</v>
      </c>
      <c r="N865" t="s">
        <v>4722</v>
      </c>
      <c r="O865" t="s">
        <v>4753</v>
      </c>
      <c r="P865" t="s">
        <v>4753</v>
      </c>
      <c r="Q865" t="s">
        <v>4715</v>
      </c>
      <c r="V865" t="s">
        <v>4716</v>
      </c>
    </row>
    <row r="866" spans="1:22">
      <c r="A866" t="s">
        <v>4708</v>
      </c>
      <c r="B866" t="s">
        <v>4708</v>
      </c>
      <c r="C866" t="s">
        <v>6389</v>
      </c>
      <c r="D866"/>
      <c r="E866" s="255" t="s">
        <v>4824</v>
      </c>
      <c r="F866" s="255">
        <v>44347.751865196762</v>
      </c>
      <c r="G866" s="255"/>
      <c r="H866" s="255"/>
      <c r="I866" s="256">
        <v>1.75</v>
      </c>
      <c r="J866" s="257">
        <v>78799</v>
      </c>
      <c r="K866" t="s">
        <v>4752</v>
      </c>
      <c r="L866">
        <v>0</v>
      </c>
      <c r="M866">
        <v>0</v>
      </c>
      <c r="N866" t="s">
        <v>4718</v>
      </c>
      <c r="O866" t="s">
        <v>4753</v>
      </c>
      <c r="P866" t="s">
        <v>4753</v>
      </c>
      <c r="Q866" t="s">
        <v>4715</v>
      </c>
      <c r="V866" t="s">
        <v>4716</v>
      </c>
    </row>
    <row r="867" spans="1:22">
      <c r="A867" t="s">
        <v>4708</v>
      </c>
      <c r="B867" t="s">
        <v>4708</v>
      </c>
      <c r="C867" t="s">
        <v>6390</v>
      </c>
      <c r="D867"/>
      <c r="E867" s="255" t="s">
        <v>4783</v>
      </c>
      <c r="F867" s="255">
        <v>44343.662367708333</v>
      </c>
      <c r="G867" s="255"/>
      <c r="H867" s="255"/>
      <c r="I867" s="256">
        <v>1.75</v>
      </c>
      <c r="J867" s="257">
        <v>43093</v>
      </c>
      <c r="K867" t="s">
        <v>4752</v>
      </c>
      <c r="L867">
        <v>0</v>
      </c>
      <c r="M867">
        <v>0</v>
      </c>
      <c r="N867" t="s">
        <v>4722</v>
      </c>
      <c r="O867" t="s">
        <v>4753</v>
      </c>
      <c r="P867" t="s">
        <v>4753</v>
      </c>
      <c r="Q867" t="s">
        <v>4715</v>
      </c>
      <c r="V867" t="s">
        <v>4716</v>
      </c>
    </row>
    <row r="868" spans="1:22">
      <c r="A868" t="s">
        <v>4708</v>
      </c>
      <c r="B868" t="s">
        <v>4708</v>
      </c>
      <c r="C868" t="s">
        <v>6391</v>
      </c>
      <c r="D868"/>
      <c r="E868" s="255" t="s">
        <v>5669</v>
      </c>
      <c r="F868" s="255">
        <v>44335.683802002313</v>
      </c>
      <c r="G868" s="255"/>
      <c r="H868" s="255"/>
      <c r="I868" s="256">
        <v>1.75</v>
      </c>
      <c r="J868" s="257">
        <v>80158</v>
      </c>
      <c r="K868" t="s">
        <v>4711</v>
      </c>
      <c r="L868">
        <v>0</v>
      </c>
      <c r="M868">
        <v>0</v>
      </c>
      <c r="N868" t="s">
        <v>4718</v>
      </c>
      <c r="O868" t="s">
        <v>4726</v>
      </c>
      <c r="P868" t="s">
        <v>6392</v>
      </c>
      <c r="Q868" t="s">
        <v>4715</v>
      </c>
      <c r="V868" t="s">
        <v>4716</v>
      </c>
    </row>
    <row r="869" spans="1:22">
      <c r="A869" t="s">
        <v>4708</v>
      </c>
      <c r="B869" t="s">
        <v>4708</v>
      </c>
      <c r="C869" t="s">
        <v>559</v>
      </c>
      <c r="D869"/>
      <c r="E869" s="255" t="s">
        <v>5560</v>
      </c>
      <c r="F869" s="255">
        <v>44347.639984918984</v>
      </c>
      <c r="G869" s="255"/>
      <c r="H869" s="255"/>
      <c r="I869" s="256">
        <v>1.75</v>
      </c>
      <c r="J869" s="257">
        <v>19443</v>
      </c>
      <c r="K869" t="s">
        <v>4711</v>
      </c>
      <c r="L869">
        <v>0</v>
      </c>
      <c r="M869">
        <v>0</v>
      </c>
      <c r="N869" t="s">
        <v>4718</v>
      </c>
      <c r="O869" t="s">
        <v>4726</v>
      </c>
      <c r="P869" t="s">
        <v>5188</v>
      </c>
      <c r="Q869" t="s">
        <v>4715</v>
      </c>
      <c r="V869" t="s">
        <v>4716</v>
      </c>
    </row>
    <row r="870" spans="1:22">
      <c r="A870" t="s">
        <v>4708</v>
      </c>
      <c r="B870" t="s">
        <v>4708</v>
      </c>
      <c r="C870" t="s">
        <v>6393</v>
      </c>
      <c r="D870"/>
      <c r="E870" s="255" t="s">
        <v>4740</v>
      </c>
      <c r="F870" s="255">
        <v>44344.632780752312</v>
      </c>
      <c r="G870" s="255"/>
      <c r="H870" s="255"/>
      <c r="I870" s="256">
        <v>1.75</v>
      </c>
      <c r="J870" s="257">
        <v>8379</v>
      </c>
      <c r="K870" t="s">
        <v>4711</v>
      </c>
      <c r="L870">
        <v>0</v>
      </c>
      <c r="M870">
        <v>0</v>
      </c>
      <c r="N870" t="s">
        <v>4722</v>
      </c>
      <c r="O870" t="s">
        <v>4713</v>
      </c>
      <c r="P870" t="s">
        <v>6394</v>
      </c>
      <c r="Q870" t="s">
        <v>4728</v>
      </c>
      <c r="V870" t="s">
        <v>4716</v>
      </c>
    </row>
    <row r="871" spans="1:22">
      <c r="A871" t="s">
        <v>4708</v>
      </c>
      <c r="B871" t="s">
        <v>4708</v>
      </c>
      <c r="C871" t="s">
        <v>6395</v>
      </c>
      <c r="D871"/>
      <c r="E871" s="255" t="s">
        <v>5136</v>
      </c>
      <c r="F871" s="255">
        <v>44344.635436574077</v>
      </c>
      <c r="G871" s="255"/>
      <c r="H871" s="255"/>
      <c r="I871" s="256">
        <v>1.75</v>
      </c>
      <c r="J871" s="257">
        <v>12450</v>
      </c>
      <c r="K871" t="s">
        <v>4711</v>
      </c>
      <c r="L871">
        <v>0</v>
      </c>
      <c r="M871">
        <v>0</v>
      </c>
      <c r="N871" t="s">
        <v>4731</v>
      </c>
      <c r="O871" t="s">
        <v>4713</v>
      </c>
      <c r="P871" t="s">
        <v>6396</v>
      </c>
      <c r="Q871" t="s">
        <v>4728</v>
      </c>
      <c r="V871" t="s">
        <v>4716</v>
      </c>
    </row>
    <row r="872" spans="1:22">
      <c r="A872" t="s">
        <v>4708</v>
      </c>
      <c r="B872" t="s">
        <v>4708</v>
      </c>
      <c r="C872" t="s">
        <v>6397</v>
      </c>
      <c r="D872"/>
      <c r="E872" s="255" t="s">
        <v>5178</v>
      </c>
      <c r="F872" s="255">
        <v>44343.579478240739</v>
      </c>
      <c r="G872" s="255"/>
      <c r="H872" s="255"/>
      <c r="I872" s="256">
        <v>1.75</v>
      </c>
      <c r="J872" s="257">
        <v>30631</v>
      </c>
      <c r="K872" t="s">
        <v>4752</v>
      </c>
      <c r="L872">
        <v>0</v>
      </c>
      <c r="M872">
        <v>0</v>
      </c>
      <c r="N872" t="s">
        <v>4712</v>
      </c>
      <c r="O872" t="s">
        <v>4713</v>
      </c>
      <c r="P872" t="s">
        <v>6398</v>
      </c>
      <c r="Q872" t="s">
        <v>4715</v>
      </c>
      <c r="V872" t="s">
        <v>4716</v>
      </c>
    </row>
    <row r="873" spans="1:22">
      <c r="A873" t="s">
        <v>4708</v>
      </c>
      <c r="B873" t="s">
        <v>4708</v>
      </c>
      <c r="C873" t="s">
        <v>6399</v>
      </c>
      <c r="D873"/>
      <c r="E873" s="255" t="s">
        <v>6230</v>
      </c>
      <c r="F873" s="255">
        <v>44343.349761493053</v>
      </c>
      <c r="G873" s="255"/>
      <c r="H873" s="255"/>
      <c r="I873" s="256">
        <v>1.75</v>
      </c>
      <c r="J873" s="257">
        <v>11046</v>
      </c>
      <c r="K873" t="s">
        <v>4711</v>
      </c>
      <c r="L873">
        <v>0</v>
      </c>
      <c r="M873">
        <v>0</v>
      </c>
      <c r="N873" t="s">
        <v>4712</v>
      </c>
      <c r="O873" t="s">
        <v>4713</v>
      </c>
      <c r="P873" t="s">
        <v>6400</v>
      </c>
      <c r="Q873" t="s">
        <v>4715</v>
      </c>
      <c r="V873" t="s">
        <v>4716</v>
      </c>
    </row>
    <row r="874" spans="1:22">
      <c r="A874" t="s">
        <v>4708</v>
      </c>
      <c r="B874" t="s">
        <v>4708</v>
      </c>
      <c r="C874" t="s">
        <v>6401</v>
      </c>
      <c r="D874"/>
      <c r="E874" s="255" t="s">
        <v>5323</v>
      </c>
      <c r="F874" s="255">
        <v>44334.660037037036</v>
      </c>
      <c r="G874" s="255"/>
      <c r="H874" s="255"/>
      <c r="I874" s="256">
        <v>1.75</v>
      </c>
      <c r="J874" s="257">
        <v>8447</v>
      </c>
      <c r="K874" t="s">
        <v>4752</v>
      </c>
      <c r="L874">
        <v>0</v>
      </c>
      <c r="M874">
        <v>0</v>
      </c>
      <c r="N874" t="s">
        <v>4718</v>
      </c>
      <c r="O874" t="s">
        <v>4726</v>
      </c>
      <c r="P874" t="s">
        <v>6402</v>
      </c>
      <c r="Q874" t="s">
        <v>4715</v>
      </c>
      <c r="V874" t="s">
        <v>4716</v>
      </c>
    </row>
    <row r="875" spans="1:22">
      <c r="A875" t="s">
        <v>4708</v>
      </c>
      <c r="B875" t="s">
        <v>4708</v>
      </c>
      <c r="C875" t="s">
        <v>6403</v>
      </c>
      <c r="D875"/>
      <c r="E875" s="255" t="s">
        <v>4868</v>
      </c>
      <c r="F875" s="255">
        <v>44322.738027858795</v>
      </c>
      <c r="G875" s="255"/>
      <c r="H875" s="255"/>
      <c r="I875" s="256">
        <v>1.75</v>
      </c>
      <c r="J875" s="257">
        <v>7743</v>
      </c>
      <c r="K875" t="s">
        <v>4711</v>
      </c>
      <c r="L875">
        <v>0</v>
      </c>
      <c r="M875">
        <v>0</v>
      </c>
      <c r="N875" t="s">
        <v>4718</v>
      </c>
      <c r="O875" t="s">
        <v>4713</v>
      </c>
      <c r="P875" t="s">
        <v>6404</v>
      </c>
      <c r="Q875" t="s">
        <v>4728</v>
      </c>
      <c r="V875" t="s">
        <v>4716</v>
      </c>
    </row>
    <row r="876" spans="1:22">
      <c r="A876" t="s">
        <v>4708</v>
      </c>
      <c r="B876" t="s">
        <v>4708</v>
      </c>
      <c r="C876" t="s">
        <v>6405</v>
      </c>
      <c r="D876"/>
      <c r="E876" s="255" t="s">
        <v>5084</v>
      </c>
      <c r="F876" s="255">
        <v>44329.437992939813</v>
      </c>
      <c r="G876" s="255"/>
      <c r="H876" s="255"/>
      <c r="I876" s="256">
        <v>1.75</v>
      </c>
      <c r="J876" s="257">
        <v>111311</v>
      </c>
      <c r="K876" t="s">
        <v>4752</v>
      </c>
      <c r="L876">
        <v>0</v>
      </c>
      <c r="M876">
        <v>0</v>
      </c>
      <c r="N876" t="s">
        <v>4722</v>
      </c>
      <c r="O876" t="s">
        <v>4713</v>
      </c>
      <c r="P876" t="s">
        <v>6406</v>
      </c>
      <c r="Q876" t="s">
        <v>4715</v>
      </c>
      <c r="V876" t="s">
        <v>4716</v>
      </c>
    </row>
    <row r="877" spans="1:22">
      <c r="A877" t="s">
        <v>4708</v>
      </c>
      <c r="B877" t="s">
        <v>4708</v>
      </c>
      <c r="C877" t="s">
        <v>6407</v>
      </c>
      <c r="D877"/>
      <c r="E877" s="255" t="s">
        <v>4721</v>
      </c>
      <c r="F877" s="255">
        <v>44316.392365856482</v>
      </c>
      <c r="G877" s="255"/>
      <c r="H877" s="255"/>
      <c r="I877" s="256">
        <v>1.8333333333333333</v>
      </c>
      <c r="J877" s="257">
        <v>26320</v>
      </c>
      <c r="K877" t="s">
        <v>4752</v>
      </c>
      <c r="L877">
        <v>0</v>
      </c>
      <c r="M877">
        <v>0</v>
      </c>
      <c r="N877" t="s">
        <v>4722</v>
      </c>
      <c r="O877" t="s">
        <v>4713</v>
      </c>
      <c r="P877" t="s">
        <v>6408</v>
      </c>
      <c r="Q877" t="s">
        <v>4715</v>
      </c>
      <c r="V877" t="s">
        <v>4716</v>
      </c>
    </row>
    <row r="878" spans="1:22">
      <c r="A878" t="s">
        <v>4708</v>
      </c>
      <c r="B878" t="s">
        <v>4708</v>
      </c>
      <c r="C878" t="s">
        <v>6409</v>
      </c>
      <c r="D878"/>
      <c r="E878" s="255" t="s">
        <v>4743</v>
      </c>
      <c r="F878" s="255">
        <v>44312.71328541667</v>
      </c>
      <c r="G878" s="255"/>
      <c r="H878" s="255"/>
      <c r="I878" s="256">
        <v>1.8333333333333333</v>
      </c>
      <c r="J878" s="257">
        <v>50218</v>
      </c>
      <c r="K878" t="s">
        <v>4711</v>
      </c>
      <c r="L878">
        <v>0</v>
      </c>
      <c r="M878">
        <v>0</v>
      </c>
      <c r="N878" t="s">
        <v>4731</v>
      </c>
      <c r="O878" t="s">
        <v>4713</v>
      </c>
      <c r="P878" t="s">
        <v>6410</v>
      </c>
      <c r="Q878" t="s">
        <v>4728</v>
      </c>
      <c r="V878" t="s">
        <v>4716</v>
      </c>
    </row>
    <row r="879" spans="1:22">
      <c r="A879" t="s">
        <v>4708</v>
      </c>
      <c r="B879" t="s">
        <v>4708</v>
      </c>
      <c r="C879" t="s">
        <v>467</v>
      </c>
      <c r="D879"/>
      <c r="E879" s="255" t="s">
        <v>4868</v>
      </c>
      <c r="F879" s="255">
        <v>44316.722001886577</v>
      </c>
      <c r="G879" s="255"/>
      <c r="H879" s="255"/>
      <c r="I879" s="256">
        <v>1.8333333333333333</v>
      </c>
      <c r="J879" s="257">
        <v>96202</v>
      </c>
      <c r="K879" t="s">
        <v>4711</v>
      </c>
      <c r="L879">
        <v>0</v>
      </c>
      <c r="M879">
        <v>0</v>
      </c>
      <c r="N879" t="s">
        <v>4712</v>
      </c>
      <c r="O879" t="s">
        <v>4713</v>
      </c>
      <c r="P879" t="s">
        <v>6411</v>
      </c>
      <c r="Q879" t="s">
        <v>4715</v>
      </c>
      <c r="V879" t="s">
        <v>4716</v>
      </c>
    </row>
    <row r="880" spans="1:22">
      <c r="A880" t="s">
        <v>4708</v>
      </c>
      <c r="B880" t="s">
        <v>4708</v>
      </c>
      <c r="C880" t="s">
        <v>6412</v>
      </c>
      <c r="D880"/>
      <c r="E880" s="255" t="s">
        <v>5386</v>
      </c>
      <c r="F880" s="255">
        <v>44315.567392673613</v>
      </c>
      <c r="G880" s="255"/>
      <c r="H880" s="255"/>
      <c r="I880" s="256">
        <v>1.8333333333333333</v>
      </c>
      <c r="J880" s="257">
        <v>40557</v>
      </c>
      <c r="K880" t="s">
        <v>4752</v>
      </c>
      <c r="L880">
        <v>0</v>
      </c>
      <c r="M880">
        <v>0</v>
      </c>
      <c r="N880" t="s">
        <v>4722</v>
      </c>
      <c r="O880" t="s">
        <v>4713</v>
      </c>
      <c r="P880" t="s">
        <v>6413</v>
      </c>
      <c r="Q880" t="s">
        <v>4715</v>
      </c>
      <c r="V880" t="s">
        <v>4716</v>
      </c>
    </row>
    <row r="881" spans="1:22">
      <c r="A881" t="s">
        <v>4708</v>
      </c>
      <c r="B881" t="s">
        <v>4708</v>
      </c>
      <c r="C881" t="s">
        <v>6414</v>
      </c>
      <c r="D881"/>
      <c r="E881" s="255" t="s">
        <v>4832</v>
      </c>
      <c r="F881" s="255">
        <v>44313.659977743053</v>
      </c>
      <c r="G881" s="255"/>
      <c r="H881" s="255"/>
      <c r="I881" s="256">
        <v>1.8333333333333333</v>
      </c>
      <c r="J881" s="257">
        <v>41527</v>
      </c>
      <c r="K881" t="s">
        <v>4711</v>
      </c>
      <c r="L881">
        <v>0</v>
      </c>
      <c r="M881">
        <v>0</v>
      </c>
      <c r="N881" t="s">
        <v>4769</v>
      </c>
      <c r="O881" t="s">
        <v>4713</v>
      </c>
      <c r="P881" t="s">
        <v>6415</v>
      </c>
      <c r="Q881" t="s">
        <v>4728</v>
      </c>
      <c r="V881" t="s">
        <v>4716</v>
      </c>
    </row>
    <row r="882" spans="1:22">
      <c r="A882" t="s">
        <v>4708</v>
      </c>
      <c r="B882" t="s">
        <v>4708</v>
      </c>
      <c r="C882" t="s">
        <v>6416</v>
      </c>
      <c r="D882"/>
      <c r="E882" s="255" t="s">
        <v>4915</v>
      </c>
      <c r="F882" s="255">
        <v>44305.626597997689</v>
      </c>
      <c r="G882" s="255"/>
      <c r="H882" s="255"/>
      <c r="I882" s="256">
        <v>1.8333333333333333</v>
      </c>
      <c r="J882" s="257">
        <v>10060</v>
      </c>
      <c r="K882" t="s">
        <v>4711</v>
      </c>
      <c r="L882">
        <v>0</v>
      </c>
      <c r="M882">
        <v>0</v>
      </c>
      <c r="N882" t="s">
        <v>4718</v>
      </c>
      <c r="O882" t="s">
        <v>4713</v>
      </c>
      <c r="P882" t="s">
        <v>6417</v>
      </c>
      <c r="Q882" t="s">
        <v>4715</v>
      </c>
      <c r="V882" t="s">
        <v>4716</v>
      </c>
    </row>
    <row r="883" spans="1:22">
      <c r="A883" t="s">
        <v>4708</v>
      </c>
      <c r="B883" t="s">
        <v>4708</v>
      </c>
      <c r="C883" t="s">
        <v>6418</v>
      </c>
      <c r="D883"/>
      <c r="E883" s="255" t="s">
        <v>4795</v>
      </c>
      <c r="F883" s="255">
        <v>44295.630398263886</v>
      </c>
      <c r="G883" s="255"/>
      <c r="H883" s="255"/>
      <c r="I883" s="256">
        <v>1.8333333333333333</v>
      </c>
      <c r="J883" s="257">
        <v>116303</v>
      </c>
      <c r="K883" t="s">
        <v>4711</v>
      </c>
      <c r="L883">
        <v>0</v>
      </c>
      <c r="M883">
        <v>0</v>
      </c>
      <c r="N883" t="s">
        <v>4722</v>
      </c>
      <c r="O883" t="s">
        <v>4713</v>
      </c>
      <c r="P883" t="s">
        <v>6419</v>
      </c>
      <c r="Q883" t="s">
        <v>4715</v>
      </c>
      <c r="V883" t="s">
        <v>4716</v>
      </c>
    </row>
    <row r="884" spans="1:22">
      <c r="A884" t="s">
        <v>4708</v>
      </c>
      <c r="B884" t="s">
        <v>4708</v>
      </c>
      <c r="C884" t="s">
        <v>6420</v>
      </c>
      <c r="D884"/>
      <c r="E884" s="255" t="s">
        <v>6421</v>
      </c>
      <c r="F884" s="255">
        <v>44310.47179664352</v>
      </c>
      <c r="G884" s="255"/>
      <c r="H884" s="255"/>
      <c r="I884" s="256">
        <v>1.8333333333333333</v>
      </c>
      <c r="J884" s="257">
        <v>14956</v>
      </c>
      <c r="K884" t="s">
        <v>4752</v>
      </c>
      <c r="L884">
        <v>0</v>
      </c>
      <c r="M884">
        <v>0</v>
      </c>
      <c r="N884" t="s">
        <v>4718</v>
      </c>
      <c r="O884" t="s">
        <v>4726</v>
      </c>
      <c r="P884" t="s">
        <v>6422</v>
      </c>
      <c r="Q884" t="s">
        <v>4715</v>
      </c>
      <c r="V884" t="s">
        <v>4716</v>
      </c>
    </row>
    <row r="885" spans="1:22">
      <c r="A885" t="s">
        <v>4708</v>
      </c>
      <c r="B885" t="s">
        <v>4708</v>
      </c>
      <c r="C885" t="s">
        <v>6423</v>
      </c>
      <c r="D885"/>
      <c r="E885" s="255" t="s">
        <v>5393</v>
      </c>
      <c r="F885" s="255">
        <v>44316.683141203706</v>
      </c>
      <c r="G885" s="255"/>
      <c r="H885" s="255"/>
      <c r="I885" s="256">
        <v>1.8333333333333333</v>
      </c>
      <c r="J885" s="257">
        <v>59246</v>
      </c>
      <c r="K885" t="s">
        <v>4752</v>
      </c>
      <c r="L885">
        <v>0</v>
      </c>
      <c r="M885">
        <v>0</v>
      </c>
      <c r="N885" t="s">
        <v>4722</v>
      </c>
      <c r="O885" t="s">
        <v>4713</v>
      </c>
      <c r="P885" t="s">
        <v>6424</v>
      </c>
      <c r="Q885" t="s">
        <v>4715</v>
      </c>
      <c r="V885" t="s">
        <v>4716</v>
      </c>
    </row>
    <row r="886" spans="1:22">
      <c r="A886" t="s">
        <v>4708</v>
      </c>
      <c r="B886" t="s">
        <v>4708</v>
      </c>
      <c r="C886" t="s">
        <v>6425</v>
      </c>
      <c r="D886"/>
      <c r="E886" s="255" t="s">
        <v>5160</v>
      </c>
      <c r="F886" s="255">
        <v>44312.721898842596</v>
      </c>
      <c r="G886" s="255"/>
      <c r="H886" s="255"/>
      <c r="I886" s="256">
        <v>1.8333333333333333</v>
      </c>
      <c r="J886" s="257">
        <v>21447</v>
      </c>
      <c r="K886" t="s">
        <v>4711</v>
      </c>
      <c r="L886">
        <v>0</v>
      </c>
      <c r="M886">
        <v>0</v>
      </c>
      <c r="N886" t="s">
        <v>4718</v>
      </c>
      <c r="O886" t="s">
        <v>4713</v>
      </c>
      <c r="P886" t="s">
        <v>6426</v>
      </c>
      <c r="Q886" t="s">
        <v>4715</v>
      </c>
      <c r="V886" t="s">
        <v>4716</v>
      </c>
    </row>
    <row r="887" spans="1:22">
      <c r="A887" t="s">
        <v>4708</v>
      </c>
      <c r="B887" t="s">
        <v>4708</v>
      </c>
      <c r="C887" t="s">
        <v>6427</v>
      </c>
      <c r="D887"/>
      <c r="E887" s="255" t="s">
        <v>5171</v>
      </c>
      <c r="F887" s="255">
        <v>44314.607413692131</v>
      </c>
      <c r="G887" s="255"/>
      <c r="H887" s="255"/>
      <c r="I887" s="256">
        <v>1.8333333333333333</v>
      </c>
      <c r="J887" s="257">
        <v>18380</v>
      </c>
      <c r="K887" t="s">
        <v>4711</v>
      </c>
      <c r="L887">
        <v>0</v>
      </c>
      <c r="M887">
        <v>0</v>
      </c>
      <c r="N887" t="s">
        <v>4718</v>
      </c>
      <c r="O887" t="s">
        <v>4713</v>
      </c>
      <c r="P887" t="s">
        <v>6428</v>
      </c>
      <c r="Q887" t="s">
        <v>4715</v>
      </c>
      <c r="V887" t="s">
        <v>4716</v>
      </c>
    </row>
    <row r="888" spans="1:22">
      <c r="A888" t="s">
        <v>4708</v>
      </c>
      <c r="B888" t="s">
        <v>4708</v>
      </c>
      <c r="C888" t="s">
        <v>6429</v>
      </c>
      <c r="D888"/>
      <c r="E888" s="255" t="s">
        <v>5165</v>
      </c>
      <c r="F888" s="255">
        <v>44306.600769988429</v>
      </c>
      <c r="G888" s="255"/>
      <c r="H888" s="255"/>
      <c r="I888" s="256">
        <v>1.8333333333333333</v>
      </c>
      <c r="J888" s="257">
        <v>20905</v>
      </c>
      <c r="K888" t="s">
        <v>4711</v>
      </c>
      <c r="L888">
        <v>0</v>
      </c>
      <c r="M888">
        <v>0</v>
      </c>
      <c r="N888" t="s">
        <v>4712</v>
      </c>
      <c r="O888" t="s">
        <v>4713</v>
      </c>
      <c r="P888" t="s">
        <v>6430</v>
      </c>
      <c r="Q888" t="s">
        <v>4715</v>
      </c>
      <c r="V888" t="s">
        <v>4716</v>
      </c>
    </row>
    <row r="889" spans="1:22">
      <c r="A889" t="s">
        <v>4708</v>
      </c>
      <c r="B889" t="s">
        <v>4708</v>
      </c>
      <c r="C889" t="s">
        <v>6431</v>
      </c>
      <c r="D889"/>
      <c r="E889" s="255" t="s">
        <v>5136</v>
      </c>
      <c r="F889" s="255">
        <v>44306.635940162036</v>
      </c>
      <c r="G889" s="255"/>
      <c r="H889" s="255"/>
      <c r="I889" s="256">
        <v>1.8333333333333333</v>
      </c>
      <c r="J889" s="257">
        <v>9446</v>
      </c>
      <c r="K889" t="s">
        <v>4711</v>
      </c>
      <c r="L889">
        <v>0</v>
      </c>
      <c r="M889">
        <v>0</v>
      </c>
      <c r="N889" t="s">
        <v>4731</v>
      </c>
      <c r="O889" t="s">
        <v>4713</v>
      </c>
      <c r="P889" t="s">
        <v>6432</v>
      </c>
      <c r="Q889" t="s">
        <v>4715</v>
      </c>
      <c r="V889" t="s">
        <v>4716</v>
      </c>
    </row>
    <row r="890" spans="1:22">
      <c r="A890" t="s">
        <v>4708</v>
      </c>
      <c r="B890" t="s">
        <v>4708</v>
      </c>
      <c r="C890" t="s">
        <v>6433</v>
      </c>
      <c r="D890"/>
      <c r="E890" s="255" t="s">
        <v>6434</v>
      </c>
      <c r="F890" s="255">
        <v>44315.658092708334</v>
      </c>
      <c r="G890" s="255"/>
      <c r="H890" s="255"/>
      <c r="I890" s="256">
        <v>1.8333333333333333</v>
      </c>
      <c r="J890" s="257">
        <v>28595</v>
      </c>
      <c r="K890" t="s">
        <v>4711</v>
      </c>
      <c r="L890">
        <v>0</v>
      </c>
      <c r="M890">
        <v>0</v>
      </c>
      <c r="N890" t="s">
        <v>4718</v>
      </c>
      <c r="O890" t="s">
        <v>4726</v>
      </c>
      <c r="P890" t="s">
        <v>5225</v>
      </c>
      <c r="Q890" t="s">
        <v>4728</v>
      </c>
      <c r="V890" t="s">
        <v>4716</v>
      </c>
    </row>
    <row r="891" spans="1:22">
      <c r="A891" t="s">
        <v>4708</v>
      </c>
      <c r="B891" t="s">
        <v>4708</v>
      </c>
      <c r="C891" t="s">
        <v>6435</v>
      </c>
      <c r="D891"/>
      <c r="E891" s="255" t="s">
        <v>5003</v>
      </c>
      <c r="F891" s="255">
        <v>44302.719007175925</v>
      </c>
      <c r="G891" s="255"/>
      <c r="H891" s="255"/>
      <c r="I891" s="256">
        <v>1.8333333333333333</v>
      </c>
      <c r="J891" s="257">
        <v>16169</v>
      </c>
      <c r="K891" t="s">
        <v>4711</v>
      </c>
      <c r="L891">
        <v>0</v>
      </c>
      <c r="M891">
        <v>0</v>
      </c>
      <c r="N891" t="s">
        <v>4712</v>
      </c>
      <c r="O891" t="s">
        <v>4713</v>
      </c>
      <c r="P891" t="s">
        <v>6436</v>
      </c>
      <c r="Q891" t="s">
        <v>4728</v>
      </c>
      <c r="V891" t="s">
        <v>4716</v>
      </c>
    </row>
    <row r="892" spans="1:22">
      <c r="A892" t="s">
        <v>4708</v>
      </c>
      <c r="B892" t="s">
        <v>4708</v>
      </c>
      <c r="C892" t="s">
        <v>6437</v>
      </c>
      <c r="D892"/>
      <c r="E892" s="255" t="s">
        <v>4721</v>
      </c>
      <c r="F892" s="255">
        <v>44306.611063807868</v>
      </c>
      <c r="G892" s="255"/>
      <c r="H892" s="255"/>
      <c r="I892" s="256">
        <v>1.8333333333333333</v>
      </c>
      <c r="J892" s="257">
        <v>15696</v>
      </c>
      <c r="K892" t="s">
        <v>4711</v>
      </c>
      <c r="L892">
        <v>0</v>
      </c>
      <c r="M892">
        <v>0</v>
      </c>
      <c r="N892" t="s">
        <v>4718</v>
      </c>
      <c r="O892" t="s">
        <v>4713</v>
      </c>
      <c r="P892" t="s">
        <v>6438</v>
      </c>
      <c r="Q892" t="s">
        <v>4728</v>
      </c>
      <c r="V892" t="s">
        <v>4716</v>
      </c>
    </row>
    <row r="893" spans="1:22">
      <c r="A893" t="s">
        <v>4708</v>
      </c>
      <c r="B893" t="s">
        <v>4708</v>
      </c>
      <c r="C893" t="s">
        <v>2475</v>
      </c>
      <c r="D893"/>
      <c r="E893" s="255" t="s">
        <v>5918</v>
      </c>
      <c r="F893" s="255">
        <v>44314.643009872685</v>
      </c>
      <c r="G893" s="255"/>
      <c r="H893" s="255"/>
      <c r="I893" s="256">
        <v>1.8333333333333333</v>
      </c>
      <c r="J893" s="257">
        <v>33015</v>
      </c>
      <c r="K893" t="s">
        <v>4711</v>
      </c>
      <c r="L893">
        <v>0</v>
      </c>
      <c r="M893">
        <v>0</v>
      </c>
      <c r="N893" t="s">
        <v>4712</v>
      </c>
      <c r="O893" t="s">
        <v>4713</v>
      </c>
      <c r="P893" t="s">
        <v>6439</v>
      </c>
      <c r="Q893" t="s">
        <v>4715</v>
      </c>
      <c r="V893" t="s">
        <v>4716</v>
      </c>
    </row>
    <row r="894" spans="1:22">
      <c r="A894" t="s">
        <v>4708</v>
      </c>
      <c r="B894" t="s">
        <v>4708</v>
      </c>
      <c r="C894" t="s">
        <v>6440</v>
      </c>
      <c r="D894"/>
      <c r="E894" s="255" t="s">
        <v>4783</v>
      </c>
      <c r="F894" s="255">
        <v>44300.668496909719</v>
      </c>
      <c r="G894" s="255"/>
      <c r="H894" s="255"/>
      <c r="I894" s="256">
        <v>1.8333333333333333</v>
      </c>
      <c r="J894" s="257">
        <v>81311</v>
      </c>
      <c r="K894" t="s">
        <v>4752</v>
      </c>
      <c r="L894">
        <v>0</v>
      </c>
      <c r="M894">
        <v>0</v>
      </c>
      <c r="N894" t="s">
        <v>4718</v>
      </c>
      <c r="O894" t="s">
        <v>4713</v>
      </c>
      <c r="P894" t="s">
        <v>6441</v>
      </c>
      <c r="Q894" t="s">
        <v>4715</v>
      </c>
      <c r="V894" t="s">
        <v>4716</v>
      </c>
    </row>
    <row r="895" spans="1:22">
      <c r="A895" t="s">
        <v>4708</v>
      </c>
      <c r="B895" t="s">
        <v>4708</v>
      </c>
      <c r="C895" t="s">
        <v>6442</v>
      </c>
      <c r="D895"/>
      <c r="E895" s="255" t="s">
        <v>4972</v>
      </c>
      <c r="F895" s="255">
        <v>44305.631691238428</v>
      </c>
      <c r="G895" s="255"/>
      <c r="H895" s="255"/>
      <c r="I895" s="256">
        <v>1.8333333333333333</v>
      </c>
      <c r="J895" s="257">
        <v>41422</v>
      </c>
      <c r="K895" t="s">
        <v>4711</v>
      </c>
      <c r="L895">
        <v>0</v>
      </c>
      <c r="M895">
        <v>0</v>
      </c>
      <c r="N895" t="s">
        <v>4718</v>
      </c>
      <c r="O895" t="s">
        <v>4713</v>
      </c>
      <c r="P895" t="s">
        <v>6443</v>
      </c>
      <c r="Q895" t="s">
        <v>4728</v>
      </c>
      <c r="V895" t="s">
        <v>4716</v>
      </c>
    </row>
    <row r="896" spans="1:22">
      <c r="A896" t="s">
        <v>4708</v>
      </c>
      <c r="B896" t="s">
        <v>4708</v>
      </c>
      <c r="C896" t="s">
        <v>6444</v>
      </c>
      <c r="D896"/>
      <c r="E896" s="255" t="s">
        <v>5091</v>
      </c>
      <c r="F896" s="255">
        <v>44316.832666932867</v>
      </c>
      <c r="G896" s="255"/>
      <c r="H896" s="255"/>
      <c r="I896" s="256">
        <v>1.8333333333333333</v>
      </c>
      <c r="J896" s="257">
        <v>16197</v>
      </c>
      <c r="K896" t="s">
        <v>4752</v>
      </c>
      <c r="L896">
        <v>0</v>
      </c>
      <c r="M896">
        <v>0</v>
      </c>
      <c r="N896" t="s">
        <v>4731</v>
      </c>
      <c r="O896" t="s">
        <v>4713</v>
      </c>
      <c r="P896" t="s">
        <v>6445</v>
      </c>
      <c r="Q896" t="s">
        <v>4728</v>
      </c>
      <c r="V896" t="s">
        <v>4716</v>
      </c>
    </row>
    <row r="897" spans="1:22">
      <c r="A897" t="s">
        <v>4708</v>
      </c>
      <c r="B897" t="s">
        <v>4708</v>
      </c>
      <c r="C897" t="s">
        <v>2463</v>
      </c>
      <c r="D897"/>
      <c r="E897" s="255" t="s">
        <v>4814</v>
      </c>
      <c r="F897" s="255">
        <v>44314.636415011577</v>
      </c>
      <c r="G897" s="255"/>
      <c r="H897" s="255"/>
      <c r="I897" s="256">
        <v>1.8333333333333333</v>
      </c>
      <c r="J897" s="257">
        <v>60765</v>
      </c>
      <c r="K897" t="s">
        <v>4711</v>
      </c>
      <c r="L897">
        <v>0</v>
      </c>
      <c r="M897">
        <v>0</v>
      </c>
      <c r="N897" t="s">
        <v>4718</v>
      </c>
      <c r="O897" t="s">
        <v>4713</v>
      </c>
      <c r="P897" t="s">
        <v>6446</v>
      </c>
      <c r="Q897" t="s">
        <v>4715</v>
      </c>
      <c r="V897" t="s">
        <v>4716</v>
      </c>
    </row>
    <row r="898" spans="1:22">
      <c r="A898" t="s">
        <v>4708</v>
      </c>
      <c r="B898" t="s">
        <v>4708</v>
      </c>
      <c r="C898" t="s">
        <v>6447</v>
      </c>
      <c r="D898"/>
      <c r="E898" s="255" t="s">
        <v>5918</v>
      </c>
      <c r="F898" s="255">
        <v>44305.368586921293</v>
      </c>
      <c r="G898" s="255"/>
      <c r="H898" s="255"/>
      <c r="I898" s="256">
        <v>1.8333333333333333</v>
      </c>
      <c r="J898" s="257">
        <v>24812</v>
      </c>
      <c r="K898" t="s">
        <v>4752</v>
      </c>
      <c r="L898">
        <v>0</v>
      </c>
      <c r="M898">
        <v>0</v>
      </c>
      <c r="N898" t="s">
        <v>4722</v>
      </c>
      <c r="O898" t="s">
        <v>4713</v>
      </c>
      <c r="P898" t="s">
        <v>6448</v>
      </c>
      <c r="Q898" t="s">
        <v>4715</v>
      </c>
      <c r="V898" t="s">
        <v>4716</v>
      </c>
    </row>
    <row r="899" spans="1:22">
      <c r="A899" t="s">
        <v>4708</v>
      </c>
      <c r="B899" t="s">
        <v>4708</v>
      </c>
      <c r="C899" t="s">
        <v>1513</v>
      </c>
      <c r="D899"/>
      <c r="E899" s="255" t="s">
        <v>5300</v>
      </c>
      <c r="F899" s="255">
        <v>44316.471943599536</v>
      </c>
      <c r="G899" s="255"/>
      <c r="H899" s="255"/>
      <c r="I899" s="256">
        <v>1.8333333333333333</v>
      </c>
      <c r="J899" s="257">
        <v>39890</v>
      </c>
      <c r="K899" t="s">
        <v>4711</v>
      </c>
      <c r="L899">
        <v>0</v>
      </c>
      <c r="M899">
        <v>0</v>
      </c>
      <c r="N899" t="s">
        <v>4731</v>
      </c>
      <c r="O899" t="s">
        <v>4726</v>
      </c>
      <c r="P899" t="s">
        <v>5188</v>
      </c>
      <c r="Q899" t="s">
        <v>4728</v>
      </c>
      <c r="V899" t="s">
        <v>4716</v>
      </c>
    </row>
    <row r="900" spans="1:22">
      <c r="A900" t="s">
        <v>4708</v>
      </c>
      <c r="B900" t="s">
        <v>4708</v>
      </c>
      <c r="C900" t="s">
        <v>6449</v>
      </c>
      <c r="D900"/>
      <c r="E900" s="255" t="s">
        <v>4834</v>
      </c>
      <c r="F900" s="255">
        <v>44295.610205983794</v>
      </c>
      <c r="G900" s="255"/>
      <c r="H900" s="255"/>
      <c r="I900" s="256">
        <v>1.8333333333333333</v>
      </c>
      <c r="J900" s="257">
        <v>94793</v>
      </c>
      <c r="K900" t="s">
        <v>4711</v>
      </c>
      <c r="L900">
        <v>0</v>
      </c>
      <c r="M900">
        <v>0</v>
      </c>
      <c r="N900" t="s">
        <v>4718</v>
      </c>
      <c r="O900" t="s">
        <v>4713</v>
      </c>
      <c r="P900" t="s">
        <v>6450</v>
      </c>
      <c r="Q900" t="s">
        <v>4715</v>
      </c>
      <c r="V900" t="s">
        <v>4716</v>
      </c>
    </row>
    <row r="901" spans="1:22">
      <c r="A901" t="s">
        <v>4708</v>
      </c>
      <c r="B901" t="s">
        <v>4708</v>
      </c>
      <c r="C901" t="s">
        <v>6451</v>
      </c>
      <c r="D901"/>
      <c r="E901" s="255" t="s">
        <v>5171</v>
      </c>
      <c r="F901" s="255">
        <v>44306.605178437501</v>
      </c>
      <c r="G901" s="255"/>
      <c r="H901" s="255"/>
      <c r="I901" s="256">
        <v>1.8333333333333333</v>
      </c>
      <c r="J901" s="257">
        <v>11954</v>
      </c>
      <c r="K901" t="s">
        <v>4711</v>
      </c>
      <c r="L901">
        <v>0</v>
      </c>
      <c r="M901">
        <v>0</v>
      </c>
      <c r="N901" t="s">
        <v>4712</v>
      </c>
      <c r="O901" t="s">
        <v>4713</v>
      </c>
      <c r="P901" t="s">
        <v>6452</v>
      </c>
      <c r="Q901" t="s">
        <v>4728</v>
      </c>
      <c r="V901" t="s">
        <v>4716</v>
      </c>
    </row>
    <row r="902" spans="1:22">
      <c r="A902" t="s">
        <v>4708</v>
      </c>
      <c r="B902" t="s">
        <v>4708</v>
      </c>
      <c r="C902" t="s">
        <v>6453</v>
      </c>
      <c r="D902"/>
      <c r="E902" s="255" t="s">
        <v>5160</v>
      </c>
      <c r="F902" s="255">
        <v>44305.622945405092</v>
      </c>
      <c r="G902" s="255"/>
      <c r="H902" s="255"/>
      <c r="I902" s="256">
        <v>1.8333333333333333</v>
      </c>
      <c r="J902" s="257">
        <v>26476</v>
      </c>
      <c r="K902" t="s">
        <v>4711</v>
      </c>
      <c r="L902">
        <v>0</v>
      </c>
      <c r="M902">
        <v>0</v>
      </c>
      <c r="N902" t="s">
        <v>4718</v>
      </c>
      <c r="O902" t="s">
        <v>4713</v>
      </c>
      <c r="P902" t="s">
        <v>6454</v>
      </c>
      <c r="Q902" t="s">
        <v>4728</v>
      </c>
      <c r="V902" t="s">
        <v>4716</v>
      </c>
    </row>
    <row r="903" spans="1:22">
      <c r="A903" t="s">
        <v>4708</v>
      </c>
      <c r="B903" t="s">
        <v>4708</v>
      </c>
      <c r="C903" t="s">
        <v>6455</v>
      </c>
      <c r="D903"/>
      <c r="E903" s="255" t="s">
        <v>5544</v>
      </c>
      <c r="F903" s="255">
        <v>44294.6080534375</v>
      </c>
      <c r="G903" s="255"/>
      <c r="H903" s="255"/>
      <c r="I903" s="256">
        <v>1.8333333333333333</v>
      </c>
      <c r="J903" s="257">
        <v>70146</v>
      </c>
      <c r="K903" t="s">
        <v>4752</v>
      </c>
      <c r="L903">
        <v>0</v>
      </c>
      <c r="M903">
        <v>0</v>
      </c>
      <c r="N903" t="s">
        <v>4718</v>
      </c>
      <c r="O903" t="s">
        <v>4726</v>
      </c>
      <c r="P903" t="s">
        <v>6456</v>
      </c>
      <c r="Q903" t="s">
        <v>4715</v>
      </c>
      <c r="V903" t="s">
        <v>4716</v>
      </c>
    </row>
    <row r="904" spans="1:22">
      <c r="A904" t="s">
        <v>4708</v>
      </c>
      <c r="B904" t="s">
        <v>4708</v>
      </c>
      <c r="C904" t="s">
        <v>6457</v>
      </c>
      <c r="D904"/>
      <c r="E904" s="255" t="s">
        <v>6458</v>
      </c>
      <c r="F904" s="255">
        <v>44299.667117094905</v>
      </c>
      <c r="G904" s="255"/>
      <c r="H904" s="255"/>
      <c r="I904" s="256">
        <v>1.8333333333333333</v>
      </c>
      <c r="J904" s="257">
        <v>50240</v>
      </c>
      <c r="K904" t="s">
        <v>4752</v>
      </c>
      <c r="L904">
        <v>0</v>
      </c>
      <c r="M904">
        <v>0</v>
      </c>
      <c r="N904" t="s">
        <v>4722</v>
      </c>
      <c r="O904" t="s">
        <v>4726</v>
      </c>
      <c r="P904" t="s">
        <v>4994</v>
      </c>
      <c r="Q904" t="s">
        <v>4715</v>
      </c>
      <c r="V904" t="s">
        <v>4716</v>
      </c>
    </row>
    <row r="905" spans="1:22">
      <c r="A905" t="s">
        <v>4708</v>
      </c>
      <c r="B905" t="s">
        <v>4708</v>
      </c>
      <c r="C905" t="s">
        <v>6459</v>
      </c>
      <c r="D905"/>
      <c r="E905" s="255" t="s">
        <v>4820</v>
      </c>
      <c r="F905" s="255">
        <v>44302.498477314817</v>
      </c>
      <c r="G905" s="255"/>
      <c r="H905" s="255"/>
      <c r="I905" s="256">
        <v>1.8333333333333333</v>
      </c>
      <c r="J905" s="257">
        <v>59323</v>
      </c>
      <c r="K905" t="s">
        <v>4711</v>
      </c>
      <c r="L905">
        <v>0</v>
      </c>
      <c r="M905">
        <v>0</v>
      </c>
      <c r="N905" t="s">
        <v>4718</v>
      </c>
      <c r="O905" t="s">
        <v>4713</v>
      </c>
      <c r="P905" t="s">
        <v>6460</v>
      </c>
      <c r="Q905" t="s">
        <v>4715</v>
      </c>
      <c r="V905" t="s">
        <v>4716</v>
      </c>
    </row>
    <row r="906" spans="1:22">
      <c r="A906" t="s">
        <v>4708</v>
      </c>
      <c r="B906" t="s">
        <v>4708</v>
      </c>
      <c r="C906" t="s">
        <v>6461</v>
      </c>
      <c r="D906"/>
      <c r="E906" s="255" t="s">
        <v>5106</v>
      </c>
      <c r="F906" s="255">
        <v>44316.72088364583</v>
      </c>
      <c r="G906" s="255"/>
      <c r="H906" s="255"/>
      <c r="I906" s="256">
        <v>1.8333333333333333</v>
      </c>
      <c r="J906" s="257">
        <v>23676</v>
      </c>
      <c r="K906" t="s">
        <v>4711</v>
      </c>
      <c r="L906">
        <v>0</v>
      </c>
      <c r="M906">
        <v>0</v>
      </c>
      <c r="N906" t="s">
        <v>4731</v>
      </c>
      <c r="O906" t="s">
        <v>4713</v>
      </c>
      <c r="P906" t="s">
        <v>6462</v>
      </c>
      <c r="Q906" t="s">
        <v>4715</v>
      </c>
      <c r="V906" t="s">
        <v>4716</v>
      </c>
    </row>
    <row r="907" spans="1:22">
      <c r="A907" t="s">
        <v>4708</v>
      </c>
      <c r="B907" t="s">
        <v>4708</v>
      </c>
      <c r="C907" t="s">
        <v>6463</v>
      </c>
      <c r="D907"/>
      <c r="E907" s="255" t="s">
        <v>5617</v>
      </c>
      <c r="F907" s="255">
        <v>44295.724046643518</v>
      </c>
      <c r="G907" s="255"/>
      <c r="H907" s="255"/>
      <c r="I907" s="256">
        <v>1.8333333333333333</v>
      </c>
      <c r="J907" s="257">
        <v>29041</v>
      </c>
      <c r="K907" t="s">
        <v>4711</v>
      </c>
      <c r="L907">
        <v>0</v>
      </c>
      <c r="M907">
        <v>0</v>
      </c>
      <c r="N907" t="s">
        <v>4712</v>
      </c>
      <c r="O907" t="s">
        <v>4713</v>
      </c>
      <c r="P907" t="s">
        <v>6464</v>
      </c>
      <c r="Q907" t="s">
        <v>4715</v>
      </c>
      <c r="V907" t="s">
        <v>4716</v>
      </c>
    </row>
    <row r="908" spans="1:22">
      <c r="A908" t="s">
        <v>4708</v>
      </c>
      <c r="B908" t="s">
        <v>4708</v>
      </c>
      <c r="C908" t="s">
        <v>6465</v>
      </c>
      <c r="D908"/>
      <c r="E908" s="255" t="s">
        <v>4858</v>
      </c>
      <c r="F908" s="255">
        <v>44299.45265871528</v>
      </c>
      <c r="G908" s="255"/>
      <c r="H908" s="255"/>
      <c r="I908" s="256">
        <v>1.8333333333333333</v>
      </c>
      <c r="J908" s="257">
        <v>29663</v>
      </c>
      <c r="K908" t="s">
        <v>4752</v>
      </c>
      <c r="L908">
        <v>0</v>
      </c>
      <c r="M908">
        <v>0</v>
      </c>
      <c r="N908" t="s">
        <v>4718</v>
      </c>
      <c r="O908" t="s">
        <v>4713</v>
      </c>
      <c r="P908" t="s">
        <v>6466</v>
      </c>
      <c r="Q908" t="s">
        <v>4715</v>
      </c>
      <c r="V908" t="s">
        <v>4716</v>
      </c>
    </row>
    <row r="909" spans="1:22">
      <c r="A909" t="s">
        <v>4708</v>
      </c>
      <c r="B909" t="s">
        <v>4708</v>
      </c>
      <c r="C909" t="s">
        <v>6467</v>
      </c>
      <c r="D909"/>
      <c r="E909" s="255" t="s">
        <v>4946</v>
      </c>
      <c r="F909" s="255">
        <v>44306.618927777781</v>
      </c>
      <c r="G909" s="255"/>
      <c r="H909" s="255"/>
      <c r="I909" s="256">
        <v>1.8333333333333333</v>
      </c>
      <c r="J909" s="257">
        <v>23062</v>
      </c>
      <c r="K909" t="s">
        <v>4711</v>
      </c>
      <c r="L909">
        <v>0</v>
      </c>
      <c r="M909">
        <v>0</v>
      </c>
      <c r="N909" t="s">
        <v>4718</v>
      </c>
      <c r="O909" t="s">
        <v>4713</v>
      </c>
      <c r="P909" t="s">
        <v>6468</v>
      </c>
      <c r="Q909" t="s">
        <v>4715</v>
      </c>
      <c r="V909" t="s">
        <v>4716</v>
      </c>
    </row>
    <row r="910" spans="1:22">
      <c r="A910" t="s">
        <v>4708</v>
      </c>
      <c r="B910" t="s">
        <v>4708</v>
      </c>
      <c r="C910" t="s">
        <v>6469</v>
      </c>
      <c r="D910"/>
      <c r="E910" s="255" t="s">
        <v>4946</v>
      </c>
      <c r="F910" s="255">
        <v>44316.474458993056</v>
      </c>
      <c r="G910" s="255"/>
      <c r="H910" s="255"/>
      <c r="I910" s="256">
        <v>1.8333333333333333</v>
      </c>
      <c r="J910" s="257">
        <v>13211</v>
      </c>
      <c r="K910" t="s">
        <v>4711</v>
      </c>
      <c r="L910">
        <v>0</v>
      </c>
      <c r="M910">
        <v>0</v>
      </c>
      <c r="N910" t="s">
        <v>4722</v>
      </c>
      <c r="O910" t="s">
        <v>4726</v>
      </c>
      <c r="P910" t="s">
        <v>6470</v>
      </c>
      <c r="Q910" t="s">
        <v>4715</v>
      </c>
      <c r="V910" t="s">
        <v>4716</v>
      </c>
    </row>
    <row r="911" spans="1:22">
      <c r="A911" t="s">
        <v>4708</v>
      </c>
      <c r="B911" t="s">
        <v>4708</v>
      </c>
      <c r="C911" t="s">
        <v>6471</v>
      </c>
      <c r="D911"/>
      <c r="E911" s="255" t="s">
        <v>5335</v>
      </c>
      <c r="F911" s="255">
        <v>44295.606059803242</v>
      </c>
      <c r="G911" s="255"/>
      <c r="H911" s="255"/>
      <c r="I911" s="256">
        <v>1.8333333333333333</v>
      </c>
      <c r="J911" s="257">
        <v>24351</v>
      </c>
      <c r="K911" t="s">
        <v>4711</v>
      </c>
      <c r="L911">
        <v>0</v>
      </c>
      <c r="M911">
        <v>0</v>
      </c>
      <c r="N911" t="s">
        <v>4712</v>
      </c>
      <c r="O911" t="s">
        <v>4713</v>
      </c>
      <c r="P911" t="s">
        <v>6472</v>
      </c>
      <c r="Q911" t="s">
        <v>4715</v>
      </c>
      <c r="V911" t="s">
        <v>4716</v>
      </c>
    </row>
    <row r="912" spans="1:22">
      <c r="A912" t="s">
        <v>4708</v>
      </c>
      <c r="B912" t="s">
        <v>4708</v>
      </c>
      <c r="C912" t="s">
        <v>6473</v>
      </c>
      <c r="D912"/>
      <c r="E912" s="255" t="s">
        <v>4983</v>
      </c>
      <c r="F912" s="255">
        <v>44302.714699733799</v>
      </c>
      <c r="G912" s="255"/>
      <c r="H912" s="255"/>
      <c r="I912" s="256">
        <v>1.8333333333333333</v>
      </c>
      <c r="J912" s="257">
        <v>20738</v>
      </c>
      <c r="K912" t="s">
        <v>4711</v>
      </c>
      <c r="L912">
        <v>0</v>
      </c>
      <c r="M912">
        <v>0</v>
      </c>
      <c r="N912" t="s">
        <v>4731</v>
      </c>
      <c r="O912" t="s">
        <v>4713</v>
      </c>
      <c r="P912" t="s">
        <v>6474</v>
      </c>
      <c r="Q912" t="s">
        <v>4728</v>
      </c>
      <c r="V912" t="s">
        <v>4716</v>
      </c>
    </row>
    <row r="913" spans="1:22">
      <c r="A913" t="s">
        <v>4708</v>
      </c>
      <c r="B913" t="s">
        <v>4708</v>
      </c>
      <c r="C913" t="s">
        <v>6475</v>
      </c>
      <c r="D913"/>
      <c r="E913" s="255" t="s">
        <v>5238</v>
      </c>
      <c r="F913" s="255">
        <v>44306.623486226854</v>
      </c>
      <c r="G913" s="255"/>
      <c r="H913" s="255"/>
      <c r="I913" s="256">
        <v>1.8333333333333333</v>
      </c>
      <c r="J913" s="257">
        <v>22297</v>
      </c>
      <c r="K913" t="s">
        <v>4711</v>
      </c>
      <c r="L913">
        <v>0</v>
      </c>
      <c r="M913">
        <v>0</v>
      </c>
      <c r="N913" t="s">
        <v>4712</v>
      </c>
      <c r="O913" t="s">
        <v>4713</v>
      </c>
      <c r="P913" t="s">
        <v>6476</v>
      </c>
      <c r="Q913" t="s">
        <v>4715</v>
      </c>
      <c r="V913" t="s">
        <v>4716</v>
      </c>
    </row>
    <row r="914" spans="1:22">
      <c r="A914" t="s">
        <v>4708</v>
      </c>
      <c r="B914" t="s">
        <v>4708</v>
      </c>
      <c r="C914" t="s">
        <v>6477</v>
      </c>
      <c r="D914"/>
      <c r="E914" s="255" t="s">
        <v>5256</v>
      </c>
      <c r="F914" s="255">
        <v>44309.727892858798</v>
      </c>
      <c r="G914" s="255"/>
      <c r="H914" s="255"/>
      <c r="I914" s="256">
        <v>1.8333333333333333</v>
      </c>
      <c r="J914" s="257">
        <v>60887</v>
      </c>
      <c r="K914" t="s">
        <v>4752</v>
      </c>
      <c r="L914">
        <v>0</v>
      </c>
      <c r="M914">
        <v>0</v>
      </c>
      <c r="N914" t="s">
        <v>4722</v>
      </c>
      <c r="O914" t="s">
        <v>4713</v>
      </c>
      <c r="P914" t="s">
        <v>6478</v>
      </c>
      <c r="Q914" t="s">
        <v>4715</v>
      </c>
      <c r="V914" t="s">
        <v>4716</v>
      </c>
    </row>
    <row r="915" spans="1:22">
      <c r="A915" t="s">
        <v>4708</v>
      </c>
      <c r="B915" t="s">
        <v>4708</v>
      </c>
      <c r="C915" t="s">
        <v>3037</v>
      </c>
      <c r="D915"/>
      <c r="E915" s="255" t="s">
        <v>4866</v>
      </c>
      <c r="F915" s="255">
        <v>44305.628469710646</v>
      </c>
      <c r="G915" s="255"/>
      <c r="H915" s="255"/>
      <c r="I915" s="256">
        <v>1.8333333333333333</v>
      </c>
      <c r="J915" s="257">
        <v>116019</v>
      </c>
      <c r="K915" t="s">
        <v>4752</v>
      </c>
      <c r="L915">
        <v>0</v>
      </c>
      <c r="M915">
        <v>0</v>
      </c>
      <c r="N915" t="s">
        <v>4718</v>
      </c>
      <c r="O915" t="s">
        <v>4713</v>
      </c>
      <c r="P915" t="s">
        <v>6479</v>
      </c>
      <c r="Q915" t="s">
        <v>4715</v>
      </c>
      <c r="V915" t="s">
        <v>4716</v>
      </c>
    </row>
    <row r="916" spans="1:22">
      <c r="A916" t="s">
        <v>4708</v>
      </c>
      <c r="B916" t="s">
        <v>4708</v>
      </c>
      <c r="C916" t="s">
        <v>6480</v>
      </c>
      <c r="D916"/>
      <c r="E916" s="255" t="s">
        <v>5196</v>
      </c>
      <c r="F916" s="255">
        <v>44296.495632638886</v>
      </c>
      <c r="G916" s="255"/>
      <c r="H916" s="255"/>
      <c r="I916" s="256">
        <v>1.8333333333333333</v>
      </c>
      <c r="J916" s="257">
        <v>22159</v>
      </c>
      <c r="K916" t="s">
        <v>4752</v>
      </c>
      <c r="L916">
        <v>0</v>
      </c>
      <c r="M916">
        <v>0</v>
      </c>
      <c r="N916" t="s">
        <v>4718</v>
      </c>
      <c r="O916" t="s">
        <v>5324</v>
      </c>
      <c r="P916" t="s">
        <v>6481</v>
      </c>
      <c r="Q916" t="s">
        <v>4715</v>
      </c>
      <c r="V916" t="s">
        <v>4716</v>
      </c>
    </row>
    <row r="917" spans="1:22">
      <c r="A917" t="s">
        <v>4708</v>
      </c>
      <c r="B917" t="s">
        <v>4708</v>
      </c>
      <c r="C917" t="s">
        <v>1534</v>
      </c>
      <c r="D917"/>
      <c r="E917" s="255" t="s">
        <v>5330</v>
      </c>
      <c r="F917" s="255">
        <v>44312.718153668982</v>
      </c>
      <c r="G917" s="255"/>
      <c r="H917" s="255"/>
      <c r="I917" s="256">
        <v>1.8333333333333333</v>
      </c>
      <c r="J917" s="257">
        <v>18888</v>
      </c>
      <c r="K917" t="s">
        <v>4711</v>
      </c>
      <c r="L917">
        <v>0</v>
      </c>
      <c r="M917">
        <v>0</v>
      </c>
      <c r="N917" t="s">
        <v>4712</v>
      </c>
      <c r="O917" t="s">
        <v>4726</v>
      </c>
      <c r="P917" t="s">
        <v>4994</v>
      </c>
      <c r="Q917" t="s">
        <v>4715</v>
      </c>
      <c r="V917" t="s">
        <v>4716</v>
      </c>
    </row>
    <row r="918" spans="1:22">
      <c r="A918" t="s">
        <v>4708</v>
      </c>
      <c r="B918" t="s">
        <v>4708</v>
      </c>
      <c r="C918" t="s">
        <v>6482</v>
      </c>
      <c r="D918"/>
      <c r="E918" s="255" t="s">
        <v>4915</v>
      </c>
      <c r="F918" s="255">
        <v>44313.654421145831</v>
      </c>
      <c r="G918" s="255"/>
      <c r="H918" s="255"/>
      <c r="I918" s="256">
        <v>1.8333333333333333</v>
      </c>
      <c r="J918" s="257">
        <v>38163</v>
      </c>
      <c r="K918" t="s">
        <v>4711</v>
      </c>
      <c r="L918">
        <v>0</v>
      </c>
      <c r="M918">
        <v>0</v>
      </c>
      <c r="N918" t="s">
        <v>4718</v>
      </c>
      <c r="O918" t="s">
        <v>4713</v>
      </c>
      <c r="P918" t="s">
        <v>6483</v>
      </c>
      <c r="Q918" t="s">
        <v>4715</v>
      </c>
      <c r="V918" t="s">
        <v>4716</v>
      </c>
    </row>
    <row r="919" spans="1:22">
      <c r="A919" t="s">
        <v>4708</v>
      </c>
      <c r="B919" t="s">
        <v>4708</v>
      </c>
      <c r="C919" t="s">
        <v>6484</v>
      </c>
      <c r="D919"/>
      <c r="E919" s="255" t="s">
        <v>5390</v>
      </c>
      <c r="F919" s="255">
        <v>44316.389136886573</v>
      </c>
      <c r="G919" s="255"/>
      <c r="H919" s="255"/>
      <c r="I919" s="256">
        <v>1.8333333333333333</v>
      </c>
      <c r="J919" s="257">
        <v>19042</v>
      </c>
      <c r="K919" t="s">
        <v>4752</v>
      </c>
      <c r="L919">
        <v>0</v>
      </c>
      <c r="M919">
        <v>0</v>
      </c>
      <c r="N919" t="s">
        <v>4722</v>
      </c>
      <c r="O919" t="s">
        <v>4753</v>
      </c>
      <c r="P919" t="s">
        <v>4753</v>
      </c>
      <c r="Q919" t="s">
        <v>4715</v>
      </c>
      <c r="V919" t="s">
        <v>4716</v>
      </c>
    </row>
    <row r="920" spans="1:22">
      <c r="A920" t="s">
        <v>4708</v>
      </c>
      <c r="B920" t="s">
        <v>4708</v>
      </c>
      <c r="C920" t="s">
        <v>6485</v>
      </c>
      <c r="D920"/>
      <c r="E920" s="255" t="s">
        <v>4778</v>
      </c>
      <c r="F920" s="255">
        <v>44316.390486655095</v>
      </c>
      <c r="G920" s="255"/>
      <c r="H920" s="255"/>
      <c r="I920" s="256">
        <v>1.8333333333333333</v>
      </c>
      <c r="J920" s="257">
        <v>18551</v>
      </c>
      <c r="K920" t="s">
        <v>4752</v>
      </c>
      <c r="L920">
        <v>0</v>
      </c>
      <c r="M920">
        <v>0</v>
      </c>
      <c r="N920" t="s">
        <v>4722</v>
      </c>
      <c r="O920" t="s">
        <v>4753</v>
      </c>
      <c r="P920" t="s">
        <v>4753</v>
      </c>
      <c r="Q920" t="s">
        <v>4715</v>
      </c>
      <c r="V920" t="s">
        <v>4716</v>
      </c>
    </row>
    <row r="921" spans="1:22">
      <c r="A921" t="s">
        <v>4708</v>
      </c>
      <c r="B921" t="s">
        <v>4708</v>
      </c>
      <c r="C921" t="s">
        <v>6486</v>
      </c>
      <c r="D921"/>
      <c r="E921" s="255" t="s">
        <v>5330</v>
      </c>
      <c r="F921" s="255">
        <v>44314.709705983798</v>
      </c>
      <c r="G921" s="255"/>
      <c r="H921" s="255"/>
      <c r="I921" s="256">
        <v>1.8333333333333333</v>
      </c>
      <c r="J921" s="257">
        <v>21350</v>
      </c>
      <c r="K921" t="s">
        <v>4752</v>
      </c>
      <c r="L921">
        <v>0</v>
      </c>
      <c r="M921">
        <v>0</v>
      </c>
      <c r="N921" t="s">
        <v>4718</v>
      </c>
      <c r="O921" t="s">
        <v>4753</v>
      </c>
      <c r="P921" t="s">
        <v>4753</v>
      </c>
      <c r="Q921" t="s">
        <v>4715</v>
      </c>
      <c r="V921" t="s">
        <v>4716</v>
      </c>
    </row>
    <row r="922" spans="1:22">
      <c r="A922" t="s">
        <v>4708</v>
      </c>
      <c r="B922" t="s">
        <v>4708</v>
      </c>
      <c r="C922" t="s">
        <v>6487</v>
      </c>
      <c r="D922"/>
      <c r="E922" s="255" t="s">
        <v>5096</v>
      </c>
      <c r="F922" s="255">
        <v>44314.692141979169</v>
      </c>
      <c r="G922" s="255"/>
      <c r="H922" s="255"/>
      <c r="I922" s="256">
        <v>1.8333333333333333</v>
      </c>
      <c r="J922" s="257">
        <v>-1</v>
      </c>
      <c r="K922" t="s">
        <v>4752</v>
      </c>
      <c r="L922">
        <v>0</v>
      </c>
      <c r="M922">
        <v>0</v>
      </c>
      <c r="N922" t="s">
        <v>4718</v>
      </c>
      <c r="O922" t="s">
        <v>4753</v>
      </c>
      <c r="P922" t="s">
        <v>4753</v>
      </c>
      <c r="Q922" t="s">
        <v>4715</v>
      </c>
      <c r="V922" t="s">
        <v>4716</v>
      </c>
    </row>
    <row r="923" spans="1:22">
      <c r="A923" t="s">
        <v>4708</v>
      </c>
      <c r="B923" t="s">
        <v>4708</v>
      </c>
      <c r="C923" t="s">
        <v>6488</v>
      </c>
      <c r="D923"/>
      <c r="E923" s="255" t="s">
        <v>5091</v>
      </c>
      <c r="F923" s="255">
        <v>44313.676662650461</v>
      </c>
      <c r="G923" s="255"/>
      <c r="H923" s="255"/>
      <c r="I923" s="256">
        <v>1.8333333333333333</v>
      </c>
      <c r="J923" s="257">
        <v>49602</v>
      </c>
      <c r="K923" t="s">
        <v>4752</v>
      </c>
      <c r="L923">
        <v>0</v>
      </c>
      <c r="M923">
        <v>0</v>
      </c>
      <c r="N923" t="s">
        <v>4718</v>
      </c>
      <c r="O923" t="s">
        <v>4753</v>
      </c>
      <c r="P923" t="s">
        <v>4753</v>
      </c>
      <c r="Q923" t="s">
        <v>4715</v>
      </c>
      <c r="V923" t="s">
        <v>4716</v>
      </c>
    </row>
    <row r="924" spans="1:22">
      <c r="A924" t="s">
        <v>4708</v>
      </c>
      <c r="B924" t="s">
        <v>4708</v>
      </c>
      <c r="C924" t="s">
        <v>6489</v>
      </c>
      <c r="D924"/>
      <c r="E924" s="255" t="s">
        <v>5042</v>
      </c>
      <c r="F924" s="255">
        <v>44316.391468402777</v>
      </c>
      <c r="G924" s="255"/>
      <c r="H924" s="255"/>
      <c r="I924" s="256">
        <v>1.8333333333333333</v>
      </c>
      <c r="J924" s="257">
        <v>50062</v>
      </c>
      <c r="K924" t="s">
        <v>4752</v>
      </c>
      <c r="L924">
        <v>0</v>
      </c>
      <c r="M924">
        <v>0</v>
      </c>
      <c r="N924" t="s">
        <v>4722</v>
      </c>
      <c r="O924" t="s">
        <v>4753</v>
      </c>
      <c r="P924" t="s">
        <v>4753</v>
      </c>
      <c r="Q924" t="s">
        <v>4715</v>
      </c>
      <c r="V924" t="s">
        <v>4716</v>
      </c>
    </row>
    <row r="925" spans="1:22">
      <c r="A925" t="s">
        <v>4708</v>
      </c>
      <c r="B925" t="s">
        <v>4708</v>
      </c>
      <c r="C925" t="s">
        <v>6490</v>
      </c>
      <c r="D925"/>
      <c r="E925" s="255" t="s">
        <v>5084</v>
      </c>
      <c r="F925" s="255">
        <v>44316.80898927083</v>
      </c>
      <c r="G925" s="255"/>
      <c r="H925" s="255"/>
      <c r="I925" s="256">
        <v>1.8333333333333333</v>
      </c>
      <c r="J925" s="257">
        <v>58927</v>
      </c>
      <c r="K925" t="s">
        <v>4752</v>
      </c>
      <c r="L925">
        <v>0</v>
      </c>
      <c r="M925">
        <v>0</v>
      </c>
      <c r="N925" t="s">
        <v>4718</v>
      </c>
      <c r="O925" t="s">
        <v>4753</v>
      </c>
      <c r="P925" t="s">
        <v>4753</v>
      </c>
      <c r="Q925" t="s">
        <v>4715</v>
      </c>
      <c r="V925" t="s">
        <v>4716</v>
      </c>
    </row>
    <row r="926" spans="1:22">
      <c r="A926" t="s">
        <v>4708</v>
      </c>
      <c r="B926" t="s">
        <v>4708</v>
      </c>
      <c r="C926" t="s">
        <v>6491</v>
      </c>
      <c r="D926"/>
      <c r="E926" s="255" t="s">
        <v>4772</v>
      </c>
      <c r="F926" s="255">
        <v>44316.728257789349</v>
      </c>
      <c r="G926" s="255"/>
      <c r="H926" s="255"/>
      <c r="I926" s="256">
        <v>1.8333333333333333</v>
      </c>
      <c r="J926" s="257">
        <v>50050</v>
      </c>
      <c r="K926" t="s">
        <v>4711</v>
      </c>
      <c r="L926">
        <v>0</v>
      </c>
      <c r="M926">
        <v>0</v>
      </c>
      <c r="N926" t="s">
        <v>4712</v>
      </c>
      <c r="O926" t="s">
        <v>4713</v>
      </c>
      <c r="P926" t="s">
        <v>6492</v>
      </c>
      <c r="Q926" t="s">
        <v>4715</v>
      </c>
      <c r="V926" t="s">
        <v>4716</v>
      </c>
    </row>
    <row r="927" spans="1:22">
      <c r="A927" t="s">
        <v>4708</v>
      </c>
      <c r="B927" t="s">
        <v>4708</v>
      </c>
      <c r="C927" t="s">
        <v>6493</v>
      </c>
      <c r="D927"/>
      <c r="E927" s="255" t="s">
        <v>4797</v>
      </c>
      <c r="F927" s="255">
        <v>44305.629186840277</v>
      </c>
      <c r="G927" s="255"/>
      <c r="H927" s="255"/>
      <c r="I927" s="256">
        <v>1.8333333333333333</v>
      </c>
      <c r="J927" s="257">
        <v>69853</v>
      </c>
      <c r="K927" t="s">
        <v>4711</v>
      </c>
      <c r="L927">
        <v>0</v>
      </c>
      <c r="M927">
        <v>0</v>
      </c>
      <c r="N927" t="s">
        <v>4718</v>
      </c>
      <c r="O927" t="s">
        <v>4713</v>
      </c>
      <c r="P927" t="s">
        <v>6494</v>
      </c>
      <c r="Q927" t="s">
        <v>4728</v>
      </c>
      <c r="V927" t="s">
        <v>4716</v>
      </c>
    </row>
    <row r="928" spans="1:22">
      <c r="A928" t="s">
        <v>4708</v>
      </c>
      <c r="B928" t="s">
        <v>4708</v>
      </c>
      <c r="C928" t="s">
        <v>6495</v>
      </c>
      <c r="D928"/>
      <c r="E928" s="255" t="s">
        <v>4912</v>
      </c>
      <c r="F928" s="255">
        <v>44316.612791284722</v>
      </c>
      <c r="G928" s="255"/>
      <c r="H928" s="255"/>
      <c r="I928" s="256">
        <v>1.8333333333333333</v>
      </c>
      <c r="J928" s="257">
        <v>10924</v>
      </c>
      <c r="K928" t="s">
        <v>4752</v>
      </c>
      <c r="L928">
        <v>0</v>
      </c>
      <c r="M928">
        <v>0</v>
      </c>
      <c r="N928" t="s">
        <v>4718</v>
      </c>
      <c r="O928" t="s">
        <v>4713</v>
      </c>
      <c r="P928" t="s">
        <v>6496</v>
      </c>
      <c r="Q928" t="s">
        <v>4715</v>
      </c>
      <c r="V928" t="s">
        <v>4716</v>
      </c>
    </row>
    <row r="929" spans="1:22">
      <c r="A929" t="s">
        <v>4708</v>
      </c>
      <c r="B929" t="s">
        <v>4708</v>
      </c>
      <c r="C929" t="s">
        <v>6497</v>
      </c>
      <c r="D929"/>
      <c r="E929" s="255" t="s">
        <v>5238</v>
      </c>
      <c r="F929" s="255">
        <v>44315.681050081017</v>
      </c>
      <c r="G929" s="255"/>
      <c r="H929" s="255"/>
      <c r="I929" s="256">
        <v>1.8333333333333333</v>
      </c>
      <c r="J929" s="257">
        <v>29703</v>
      </c>
      <c r="K929" t="s">
        <v>4711</v>
      </c>
      <c r="L929">
        <v>0</v>
      </c>
      <c r="M929">
        <v>0</v>
      </c>
      <c r="N929" t="s">
        <v>4718</v>
      </c>
      <c r="O929" t="s">
        <v>4713</v>
      </c>
      <c r="P929" t="s">
        <v>6498</v>
      </c>
      <c r="Q929" t="s">
        <v>4715</v>
      </c>
      <c r="V929" t="s">
        <v>4716</v>
      </c>
    </row>
    <row r="930" spans="1:22">
      <c r="A930" t="s">
        <v>4708</v>
      </c>
      <c r="B930" t="s">
        <v>4708</v>
      </c>
      <c r="C930" t="s">
        <v>6499</v>
      </c>
      <c r="D930"/>
      <c r="E930" s="255" t="s">
        <v>5003</v>
      </c>
      <c r="F930" s="255">
        <v>44275.437215625003</v>
      </c>
      <c r="G930" s="255"/>
      <c r="H930" s="255"/>
      <c r="I930" s="256">
        <v>1.9166666666666667</v>
      </c>
      <c r="J930" s="257">
        <v>47492</v>
      </c>
      <c r="K930" t="s">
        <v>4711</v>
      </c>
      <c r="L930">
        <v>0</v>
      </c>
      <c r="M930">
        <v>0</v>
      </c>
      <c r="N930" t="s">
        <v>4731</v>
      </c>
      <c r="O930" t="s">
        <v>4713</v>
      </c>
      <c r="P930" t="s">
        <v>6500</v>
      </c>
      <c r="Q930" t="s">
        <v>4715</v>
      </c>
      <c r="V930" t="s">
        <v>4716</v>
      </c>
    </row>
    <row r="931" spans="1:22">
      <c r="A931" t="s">
        <v>4708</v>
      </c>
      <c r="B931" t="s">
        <v>4708</v>
      </c>
      <c r="C931" t="s">
        <v>6501</v>
      </c>
      <c r="D931"/>
      <c r="E931" s="255" t="s">
        <v>5027</v>
      </c>
      <c r="F931" s="255">
        <v>44275.445458761576</v>
      </c>
      <c r="G931" s="255"/>
      <c r="H931" s="255"/>
      <c r="I931" s="256">
        <v>1.9166666666666667</v>
      </c>
      <c r="J931" s="257">
        <v>25134</v>
      </c>
      <c r="K931" t="s">
        <v>4711</v>
      </c>
      <c r="L931">
        <v>0</v>
      </c>
      <c r="M931">
        <v>0</v>
      </c>
      <c r="N931" t="s">
        <v>4769</v>
      </c>
      <c r="O931" t="s">
        <v>4713</v>
      </c>
      <c r="P931" t="s">
        <v>6502</v>
      </c>
      <c r="Q931" t="s">
        <v>4728</v>
      </c>
      <c r="V931" t="s">
        <v>4716</v>
      </c>
    </row>
    <row r="932" spans="1:22">
      <c r="A932" t="s">
        <v>4708</v>
      </c>
      <c r="B932" t="s">
        <v>4708</v>
      </c>
      <c r="C932" t="s">
        <v>6503</v>
      </c>
      <c r="D932"/>
      <c r="E932" s="255" t="s">
        <v>5027</v>
      </c>
      <c r="F932" s="255">
        <v>44284.515211493053</v>
      </c>
      <c r="G932" s="255"/>
      <c r="H932" s="255"/>
      <c r="I932" s="256">
        <v>1.9166666666666667</v>
      </c>
      <c r="J932" s="257">
        <v>21086</v>
      </c>
      <c r="K932" t="s">
        <v>4711</v>
      </c>
      <c r="L932">
        <v>0</v>
      </c>
      <c r="M932">
        <v>0</v>
      </c>
      <c r="N932" t="s">
        <v>4718</v>
      </c>
      <c r="O932" t="s">
        <v>5324</v>
      </c>
      <c r="P932" t="s">
        <v>6504</v>
      </c>
      <c r="Q932" t="s">
        <v>4715</v>
      </c>
      <c r="V932" t="s">
        <v>4716</v>
      </c>
    </row>
    <row r="933" spans="1:22">
      <c r="A933" t="s">
        <v>4708</v>
      </c>
      <c r="B933" t="s">
        <v>4708</v>
      </c>
      <c r="C933" t="s">
        <v>6505</v>
      </c>
      <c r="D933"/>
      <c r="E933" s="255" t="s">
        <v>4962</v>
      </c>
      <c r="F933" s="255">
        <v>44267.32290644676</v>
      </c>
      <c r="G933" s="255"/>
      <c r="H933" s="255"/>
      <c r="I933" s="256">
        <v>1.9166666666666667</v>
      </c>
      <c r="J933" s="257">
        <v>49684</v>
      </c>
      <c r="K933" t="s">
        <v>4711</v>
      </c>
      <c r="L933">
        <v>0</v>
      </c>
      <c r="M933">
        <v>0</v>
      </c>
      <c r="N933" t="s">
        <v>4712</v>
      </c>
      <c r="O933" t="s">
        <v>4713</v>
      </c>
      <c r="P933" t="s">
        <v>6506</v>
      </c>
      <c r="Q933" t="s">
        <v>4715</v>
      </c>
      <c r="V933" t="s">
        <v>4716</v>
      </c>
    </row>
    <row r="934" spans="1:22">
      <c r="A934" t="s">
        <v>4708</v>
      </c>
      <c r="B934" t="s">
        <v>4708</v>
      </c>
      <c r="C934" t="s">
        <v>6507</v>
      </c>
      <c r="D934"/>
      <c r="E934" s="255" t="s">
        <v>5157</v>
      </c>
      <c r="F934" s="255">
        <v>44286.726097719904</v>
      </c>
      <c r="G934" s="255"/>
      <c r="H934" s="255"/>
      <c r="I934" s="256">
        <v>1.9166666666666667</v>
      </c>
      <c r="J934" s="257">
        <v>20198</v>
      </c>
      <c r="K934" t="s">
        <v>4711</v>
      </c>
      <c r="L934">
        <v>0</v>
      </c>
      <c r="M934">
        <v>0</v>
      </c>
      <c r="N934" t="s">
        <v>4712</v>
      </c>
      <c r="O934" t="s">
        <v>4713</v>
      </c>
      <c r="P934" t="s">
        <v>6508</v>
      </c>
      <c r="Q934" t="s">
        <v>4715</v>
      </c>
      <c r="V934" t="s">
        <v>4716</v>
      </c>
    </row>
    <row r="935" spans="1:22">
      <c r="A935" t="s">
        <v>4708</v>
      </c>
      <c r="B935" t="s">
        <v>4708</v>
      </c>
      <c r="C935" t="s">
        <v>6509</v>
      </c>
      <c r="D935"/>
      <c r="E935" s="255" t="s">
        <v>4866</v>
      </c>
      <c r="F935" s="255">
        <v>44274.506536608795</v>
      </c>
      <c r="G935" s="255"/>
      <c r="H935" s="255"/>
      <c r="I935" s="256">
        <v>1.9166666666666667</v>
      </c>
      <c r="J935" s="257">
        <v>47436</v>
      </c>
      <c r="K935" t="s">
        <v>4711</v>
      </c>
      <c r="L935">
        <v>0</v>
      </c>
      <c r="M935">
        <v>0</v>
      </c>
      <c r="N935" t="s">
        <v>4731</v>
      </c>
      <c r="O935" t="s">
        <v>4713</v>
      </c>
      <c r="P935" t="s">
        <v>6510</v>
      </c>
      <c r="Q935" t="s">
        <v>4728</v>
      </c>
      <c r="V935" t="s">
        <v>4716</v>
      </c>
    </row>
    <row r="936" spans="1:22">
      <c r="A936" t="s">
        <v>4708</v>
      </c>
      <c r="B936" t="s">
        <v>4708</v>
      </c>
      <c r="C936" t="s">
        <v>6511</v>
      </c>
      <c r="D936"/>
      <c r="E936" s="255" t="s">
        <v>6512</v>
      </c>
      <c r="F936" s="255">
        <v>44286.695975891205</v>
      </c>
      <c r="G936" s="255"/>
      <c r="H936" s="255"/>
      <c r="I936" s="256">
        <v>1.9166666666666667</v>
      </c>
      <c r="J936" s="257">
        <v>6298</v>
      </c>
      <c r="K936" t="s">
        <v>4711</v>
      </c>
      <c r="L936">
        <v>0</v>
      </c>
      <c r="M936">
        <v>0</v>
      </c>
      <c r="N936" t="s">
        <v>4712</v>
      </c>
      <c r="O936" t="s">
        <v>4713</v>
      </c>
      <c r="P936" t="s">
        <v>6513</v>
      </c>
      <c r="Q936" t="s">
        <v>4715</v>
      </c>
      <c r="V936" t="s">
        <v>4716</v>
      </c>
    </row>
    <row r="937" spans="1:22">
      <c r="A937" t="s">
        <v>4708</v>
      </c>
      <c r="B937" t="s">
        <v>4708</v>
      </c>
      <c r="C937" t="s">
        <v>6514</v>
      </c>
      <c r="D937"/>
      <c r="E937" s="255" t="s">
        <v>6515</v>
      </c>
      <c r="F937" s="255">
        <v>44284.715344212964</v>
      </c>
      <c r="G937" s="255"/>
      <c r="H937" s="255"/>
      <c r="I937" s="256">
        <v>1.9166666666666667</v>
      </c>
      <c r="J937" s="257">
        <v>31780</v>
      </c>
      <c r="K937" t="s">
        <v>4711</v>
      </c>
      <c r="L937">
        <v>0</v>
      </c>
      <c r="M937">
        <v>0</v>
      </c>
      <c r="N937" t="s">
        <v>4731</v>
      </c>
      <c r="O937" t="s">
        <v>4726</v>
      </c>
      <c r="P937" t="s">
        <v>6516</v>
      </c>
      <c r="Q937" t="s">
        <v>4715</v>
      </c>
      <c r="V937" t="s">
        <v>4716</v>
      </c>
    </row>
    <row r="938" spans="1:22">
      <c r="A938" t="s">
        <v>4708</v>
      </c>
      <c r="B938" t="s">
        <v>4708</v>
      </c>
      <c r="C938" t="s">
        <v>6517</v>
      </c>
      <c r="D938"/>
      <c r="E938" s="255" t="s">
        <v>4721</v>
      </c>
      <c r="F938" s="255">
        <v>44286.768367627315</v>
      </c>
      <c r="G938" s="255"/>
      <c r="H938" s="255"/>
      <c r="I938" s="256">
        <v>1.9166666666666667</v>
      </c>
      <c r="J938" s="257">
        <v>30286</v>
      </c>
      <c r="K938" t="s">
        <v>4711</v>
      </c>
      <c r="L938">
        <v>0</v>
      </c>
      <c r="M938">
        <v>0</v>
      </c>
      <c r="N938" t="s">
        <v>4712</v>
      </c>
      <c r="O938" t="s">
        <v>4713</v>
      </c>
      <c r="P938" t="s">
        <v>6518</v>
      </c>
      <c r="Q938" t="s">
        <v>4715</v>
      </c>
      <c r="V938" t="s">
        <v>4716</v>
      </c>
    </row>
    <row r="939" spans="1:22">
      <c r="A939" t="s">
        <v>4708</v>
      </c>
      <c r="B939" t="s">
        <v>4708</v>
      </c>
      <c r="C939" t="s">
        <v>6519</v>
      </c>
      <c r="D939"/>
      <c r="E939" s="255" t="s">
        <v>5006</v>
      </c>
      <c r="F939" s="255">
        <v>44274.50290644676</v>
      </c>
      <c r="G939" s="255"/>
      <c r="H939" s="255"/>
      <c r="I939" s="256">
        <v>1.9166666666666667</v>
      </c>
      <c r="J939" s="257">
        <v>50022</v>
      </c>
      <c r="K939" t="s">
        <v>4711</v>
      </c>
      <c r="L939">
        <v>0</v>
      </c>
      <c r="M939">
        <v>0</v>
      </c>
      <c r="N939" t="s">
        <v>4722</v>
      </c>
      <c r="O939" t="s">
        <v>4713</v>
      </c>
      <c r="P939" t="s">
        <v>6520</v>
      </c>
      <c r="Q939" t="s">
        <v>4728</v>
      </c>
      <c r="V939" t="s">
        <v>4716</v>
      </c>
    </row>
    <row r="940" spans="1:22">
      <c r="A940" t="s">
        <v>4708</v>
      </c>
      <c r="B940" t="s">
        <v>4708</v>
      </c>
      <c r="C940" t="s">
        <v>6521</v>
      </c>
      <c r="D940"/>
      <c r="E940" s="255" t="s">
        <v>5131</v>
      </c>
      <c r="F940" s="255">
        <v>44275.442263657409</v>
      </c>
      <c r="G940" s="255"/>
      <c r="H940" s="255"/>
      <c r="I940" s="256">
        <v>1.9166666666666667</v>
      </c>
      <c r="J940" s="257">
        <v>12120</v>
      </c>
      <c r="K940" t="s">
        <v>4711</v>
      </c>
      <c r="L940">
        <v>0</v>
      </c>
      <c r="M940">
        <v>0</v>
      </c>
      <c r="N940" t="s">
        <v>4731</v>
      </c>
      <c r="O940" t="s">
        <v>4713</v>
      </c>
      <c r="P940" t="s">
        <v>6522</v>
      </c>
      <c r="Q940" t="s">
        <v>4715</v>
      </c>
      <c r="V940" t="s">
        <v>4716</v>
      </c>
    </row>
    <row r="941" spans="1:22">
      <c r="A941" t="s">
        <v>4708</v>
      </c>
      <c r="B941" t="s">
        <v>4708</v>
      </c>
      <c r="C941" t="s">
        <v>6523</v>
      </c>
      <c r="D941"/>
      <c r="E941" s="255" t="s">
        <v>5514</v>
      </c>
      <c r="F941" s="255">
        <v>44285.64543005787</v>
      </c>
      <c r="G941" s="255"/>
      <c r="H941" s="255"/>
      <c r="I941" s="256">
        <v>1.9166666666666667</v>
      </c>
      <c r="J941" s="257">
        <v>8063</v>
      </c>
      <c r="K941" t="s">
        <v>4711</v>
      </c>
      <c r="L941">
        <v>0</v>
      </c>
      <c r="M941">
        <v>0</v>
      </c>
      <c r="N941" t="s">
        <v>4718</v>
      </c>
      <c r="O941" t="s">
        <v>4726</v>
      </c>
      <c r="P941" t="s">
        <v>6524</v>
      </c>
      <c r="Q941" t="s">
        <v>4715</v>
      </c>
      <c r="V941" t="s">
        <v>4716</v>
      </c>
    </row>
    <row r="942" spans="1:22">
      <c r="A942" t="s">
        <v>4708</v>
      </c>
      <c r="B942" t="s">
        <v>4708</v>
      </c>
      <c r="C942" t="s">
        <v>1658</v>
      </c>
      <c r="D942"/>
      <c r="E942" s="255" t="s">
        <v>4780</v>
      </c>
      <c r="F942" s="255">
        <v>44279.463799803241</v>
      </c>
      <c r="G942" s="255"/>
      <c r="H942" s="255"/>
      <c r="I942" s="256">
        <v>1.9166666666666667</v>
      </c>
      <c r="J942" s="257">
        <v>74022</v>
      </c>
      <c r="K942" t="s">
        <v>4752</v>
      </c>
      <c r="L942">
        <v>0</v>
      </c>
      <c r="M942">
        <v>0</v>
      </c>
      <c r="N942" t="s">
        <v>4718</v>
      </c>
      <c r="O942" t="s">
        <v>4713</v>
      </c>
      <c r="P942" t="s">
        <v>6525</v>
      </c>
      <c r="Q942" t="s">
        <v>4715</v>
      </c>
      <c r="V942" t="s">
        <v>4716</v>
      </c>
    </row>
    <row r="943" spans="1:22">
      <c r="A943" t="s">
        <v>4708</v>
      </c>
      <c r="B943" t="s">
        <v>4708</v>
      </c>
      <c r="C943" t="s">
        <v>6526</v>
      </c>
      <c r="D943"/>
      <c r="E943" s="255" t="s">
        <v>5054</v>
      </c>
      <c r="F943" s="255">
        <v>44275.432624652778</v>
      </c>
      <c r="G943" s="255"/>
      <c r="H943" s="255"/>
      <c r="I943" s="256">
        <v>1.9166666666666667</v>
      </c>
      <c r="J943" s="257">
        <v>21261</v>
      </c>
      <c r="K943" t="s">
        <v>4711</v>
      </c>
      <c r="L943">
        <v>0</v>
      </c>
      <c r="M943">
        <v>0</v>
      </c>
      <c r="N943" t="s">
        <v>4722</v>
      </c>
      <c r="O943" t="s">
        <v>4713</v>
      </c>
      <c r="P943" t="s">
        <v>6527</v>
      </c>
      <c r="Q943" t="s">
        <v>4715</v>
      </c>
      <c r="V943" t="s">
        <v>4716</v>
      </c>
    </row>
    <row r="944" spans="1:22">
      <c r="A944" t="s">
        <v>4708</v>
      </c>
      <c r="B944" t="s">
        <v>4708</v>
      </c>
      <c r="C944" t="s">
        <v>6528</v>
      </c>
      <c r="D944"/>
      <c r="E944" s="255" t="s">
        <v>5390</v>
      </c>
      <c r="F944" s="255">
        <v>44284.710889699076</v>
      </c>
      <c r="G944" s="255"/>
      <c r="H944" s="255"/>
      <c r="I944" s="256">
        <v>1.9166666666666667</v>
      </c>
      <c r="J944" s="257">
        <v>14888</v>
      </c>
      <c r="K944" t="s">
        <v>4711</v>
      </c>
      <c r="L944">
        <v>0</v>
      </c>
      <c r="M944">
        <v>0</v>
      </c>
      <c r="N944" t="s">
        <v>4722</v>
      </c>
      <c r="O944" t="s">
        <v>5197</v>
      </c>
      <c r="P944" t="s">
        <v>6529</v>
      </c>
      <c r="Q944" t="s">
        <v>4715</v>
      </c>
      <c r="V944" t="s">
        <v>4716</v>
      </c>
    </row>
    <row r="945" spans="1:22">
      <c r="A945" t="s">
        <v>4708</v>
      </c>
      <c r="B945" t="s">
        <v>4708</v>
      </c>
      <c r="C945" t="s">
        <v>6530</v>
      </c>
      <c r="D945"/>
      <c r="E945" s="255" t="s">
        <v>6531</v>
      </c>
      <c r="F945" s="255">
        <v>44279.727082673613</v>
      </c>
      <c r="G945" s="255"/>
      <c r="H945" s="255"/>
      <c r="I945" s="256">
        <v>1.9166666666666667</v>
      </c>
      <c r="J945" s="257">
        <v>52018</v>
      </c>
      <c r="K945" t="s">
        <v>4752</v>
      </c>
      <c r="L945">
        <v>0</v>
      </c>
      <c r="M945">
        <v>0</v>
      </c>
      <c r="N945" t="s">
        <v>4731</v>
      </c>
      <c r="O945" t="s">
        <v>5324</v>
      </c>
      <c r="P945" t="s">
        <v>6532</v>
      </c>
      <c r="Q945" t="s">
        <v>4715</v>
      </c>
      <c r="V945" t="s">
        <v>4716</v>
      </c>
    </row>
    <row r="946" spans="1:22">
      <c r="A946" t="s">
        <v>4708</v>
      </c>
      <c r="B946" t="s">
        <v>4708</v>
      </c>
      <c r="C946" t="s">
        <v>6533</v>
      </c>
      <c r="D946"/>
      <c r="E946" s="255" t="s">
        <v>5178</v>
      </c>
      <c r="F946" s="255">
        <v>44272.506541319446</v>
      </c>
      <c r="G946" s="255"/>
      <c r="H946" s="255"/>
      <c r="I946" s="256">
        <v>1.9166666666666667</v>
      </c>
      <c r="J946" s="257">
        <v>39214</v>
      </c>
      <c r="K946" t="s">
        <v>4752</v>
      </c>
      <c r="L946">
        <v>0</v>
      </c>
      <c r="M946">
        <v>0</v>
      </c>
      <c r="N946" t="s">
        <v>4722</v>
      </c>
      <c r="O946" t="s">
        <v>5324</v>
      </c>
      <c r="P946" t="s">
        <v>6534</v>
      </c>
      <c r="Q946" t="s">
        <v>4715</v>
      </c>
      <c r="V946" t="s">
        <v>4716</v>
      </c>
    </row>
    <row r="947" spans="1:22">
      <c r="A947" t="s">
        <v>4708</v>
      </c>
      <c r="B947" t="s">
        <v>4708</v>
      </c>
      <c r="C947" t="s">
        <v>6535</v>
      </c>
      <c r="D947"/>
      <c r="E947" s="255" t="s">
        <v>4837</v>
      </c>
      <c r="F947" s="255">
        <v>44286.712199571761</v>
      </c>
      <c r="G947" s="255"/>
      <c r="H947" s="255"/>
      <c r="I947" s="256">
        <v>1.9166666666666667</v>
      </c>
      <c r="J947" s="257">
        <v>20064</v>
      </c>
      <c r="K947" t="s">
        <v>4711</v>
      </c>
      <c r="L947">
        <v>0</v>
      </c>
      <c r="M947">
        <v>0</v>
      </c>
      <c r="N947" t="s">
        <v>4718</v>
      </c>
      <c r="O947" t="s">
        <v>4713</v>
      </c>
      <c r="P947" t="s">
        <v>6536</v>
      </c>
      <c r="Q947" t="s">
        <v>4715</v>
      </c>
      <c r="V947" t="s">
        <v>4716</v>
      </c>
    </row>
    <row r="948" spans="1:22">
      <c r="A948" t="s">
        <v>4708</v>
      </c>
      <c r="B948" t="s">
        <v>4708</v>
      </c>
      <c r="C948" t="s">
        <v>6537</v>
      </c>
      <c r="D948"/>
      <c r="E948" s="255" t="s">
        <v>5300</v>
      </c>
      <c r="F948" s="255">
        <v>44285.665389895832</v>
      </c>
      <c r="G948" s="255"/>
      <c r="H948" s="255"/>
      <c r="I948" s="256">
        <v>1.9166666666666667</v>
      </c>
      <c r="J948" s="257">
        <v>23420</v>
      </c>
      <c r="K948" t="s">
        <v>4711</v>
      </c>
      <c r="L948">
        <v>0</v>
      </c>
      <c r="M948">
        <v>0</v>
      </c>
      <c r="N948" t="s">
        <v>4722</v>
      </c>
      <c r="O948" t="s">
        <v>4726</v>
      </c>
      <c r="P948" t="s">
        <v>4994</v>
      </c>
      <c r="Q948" t="s">
        <v>4715</v>
      </c>
      <c r="V948" t="s">
        <v>4716</v>
      </c>
    </row>
    <row r="949" spans="1:22">
      <c r="A949" t="s">
        <v>4708</v>
      </c>
      <c r="B949" t="s">
        <v>4708</v>
      </c>
      <c r="C949" t="s">
        <v>6538</v>
      </c>
      <c r="D949"/>
      <c r="E949" s="255" t="s">
        <v>6024</v>
      </c>
      <c r="F949" s="255">
        <v>44275.447312847224</v>
      </c>
      <c r="G949" s="255"/>
      <c r="H949" s="255"/>
      <c r="I949" s="256">
        <v>1.9166666666666667</v>
      </c>
      <c r="J949" s="257">
        <v>30074</v>
      </c>
      <c r="K949" t="s">
        <v>4711</v>
      </c>
      <c r="L949">
        <v>0</v>
      </c>
      <c r="M949">
        <v>0</v>
      </c>
      <c r="N949" t="s">
        <v>4731</v>
      </c>
      <c r="O949" t="s">
        <v>5197</v>
      </c>
      <c r="P949" t="s">
        <v>6539</v>
      </c>
      <c r="Q949" t="s">
        <v>4715</v>
      </c>
      <c r="V949" t="s">
        <v>4716</v>
      </c>
    </row>
    <row r="950" spans="1:22">
      <c r="A950" t="s">
        <v>4708</v>
      </c>
      <c r="B950" t="s">
        <v>4708</v>
      </c>
      <c r="C950" t="s">
        <v>6540</v>
      </c>
      <c r="D950"/>
      <c r="E950" s="255" t="s">
        <v>4721</v>
      </c>
      <c r="F950" s="255">
        <v>44280.608488692131</v>
      </c>
      <c r="G950" s="255"/>
      <c r="H950" s="255"/>
      <c r="I950" s="256">
        <v>1.9166666666666667</v>
      </c>
      <c r="J950" s="257">
        <v>40211</v>
      </c>
      <c r="K950" t="s">
        <v>4752</v>
      </c>
      <c r="L950">
        <v>0</v>
      </c>
      <c r="M950">
        <v>0</v>
      </c>
      <c r="N950" t="s">
        <v>4722</v>
      </c>
      <c r="O950" t="s">
        <v>4713</v>
      </c>
      <c r="P950" t="s">
        <v>6541</v>
      </c>
      <c r="Q950" t="s">
        <v>4715</v>
      </c>
      <c r="V950" t="s">
        <v>4716</v>
      </c>
    </row>
    <row r="951" spans="1:22">
      <c r="A951" t="s">
        <v>4708</v>
      </c>
      <c r="B951" t="s">
        <v>4708</v>
      </c>
      <c r="C951" t="s">
        <v>6542</v>
      </c>
      <c r="D951"/>
      <c r="E951" s="255" t="s">
        <v>5330</v>
      </c>
      <c r="F951" s="255">
        <v>44280.631677280093</v>
      </c>
      <c r="G951" s="255"/>
      <c r="H951" s="255"/>
      <c r="I951" s="256">
        <v>1.9166666666666667</v>
      </c>
      <c r="J951" s="257">
        <v>39987</v>
      </c>
      <c r="K951" t="s">
        <v>4752</v>
      </c>
      <c r="L951">
        <v>0</v>
      </c>
      <c r="M951">
        <v>0</v>
      </c>
      <c r="N951" t="s">
        <v>4712</v>
      </c>
      <c r="O951" t="s">
        <v>4726</v>
      </c>
      <c r="P951" t="s">
        <v>5188</v>
      </c>
      <c r="Q951" t="s">
        <v>4715</v>
      </c>
      <c r="V951" t="s">
        <v>4716</v>
      </c>
    </row>
    <row r="952" spans="1:22">
      <c r="A952" t="s">
        <v>4708</v>
      </c>
      <c r="B952" t="s">
        <v>4708</v>
      </c>
      <c r="C952" t="s">
        <v>3458</v>
      </c>
      <c r="D952"/>
      <c r="E952" s="255" t="s">
        <v>5323</v>
      </c>
      <c r="F952" s="255">
        <v>44275.434651157404</v>
      </c>
      <c r="G952" s="255"/>
      <c r="H952" s="255"/>
      <c r="I952" s="256">
        <v>1.9166666666666667</v>
      </c>
      <c r="J952" s="257">
        <v>8177</v>
      </c>
      <c r="K952" t="s">
        <v>4711</v>
      </c>
      <c r="L952">
        <v>0</v>
      </c>
      <c r="M952">
        <v>0</v>
      </c>
      <c r="N952" t="s">
        <v>4731</v>
      </c>
      <c r="O952" t="s">
        <v>4726</v>
      </c>
      <c r="P952" t="s">
        <v>6543</v>
      </c>
      <c r="Q952" t="s">
        <v>4715</v>
      </c>
      <c r="V952" t="s">
        <v>4716</v>
      </c>
    </row>
    <row r="953" spans="1:22">
      <c r="A953" t="s">
        <v>4708</v>
      </c>
      <c r="B953" t="s">
        <v>4708</v>
      </c>
      <c r="C953" t="s">
        <v>2178</v>
      </c>
      <c r="D953"/>
      <c r="E953" s="255" t="s">
        <v>5877</v>
      </c>
      <c r="F953" s="255">
        <v>44285.45370416667</v>
      </c>
      <c r="G953" s="255"/>
      <c r="H953" s="255"/>
      <c r="I953" s="256">
        <v>1.9166666666666667</v>
      </c>
      <c r="J953" s="257">
        <v>28153</v>
      </c>
      <c r="K953" t="s">
        <v>4711</v>
      </c>
      <c r="L953">
        <v>0</v>
      </c>
      <c r="M953">
        <v>0</v>
      </c>
      <c r="N953" t="s">
        <v>4731</v>
      </c>
      <c r="O953" t="s">
        <v>4726</v>
      </c>
      <c r="P953" t="s">
        <v>4994</v>
      </c>
      <c r="Q953" t="s">
        <v>4715</v>
      </c>
      <c r="V953" t="s">
        <v>4716</v>
      </c>
    </row>
    <row r="954" spans="1:22">
      <c r="A954" t="s">
        <v>4708</v>
      </c>
      <c r="B954" t="s">
        <v>4708</v>
      </c>
      <c r="C954" t="s">
        <v>1457</v>
      </c>
      <c r="D954"/>
      <c r="E954" s="255" t="s">
        <v>5276</v>
      </c>
      <c r="F954" s="255">
        <v>44279.377690243055</v>
      </c>
      <c r="G954" s="255"/>
      <c r="H954" s="255"/>
      <c r="I954" s="256">
        <v>1.9166666666666667</v>
      </c>
      <c r="J954" s="257">
        <v>19756</v>
      </c>
      <c r="K954" t="s">
        <v>4752</v>
      </c>
      <c r="L954">
        <v>0</v>
      </c>
      <c r="M954">
        <v>0</v>
      </c>
      <c r="N954" t="s">
        <v>4718</v>
      </c>
      <c r="O954" t="s">
        <v>4726</v>
      </c>
      <c r="P954" t="s">
        <v>5188</v>
      </c>
      <c r="Q954" t="s">
        <v>4715</v>
      </c>
      <c r="V954" t="s">
        <v>4716</v>
      </c>
    </row>
    <row r="955" spans="1:22">
      <c r="A955" t="s">
        <v>4708</v>
      </c>
      <c r="B955" t="s">
        <v>4708</v>
      </c>
      <c r="C955" t="s">
        <v>6544</v>
      </c>
      <c r="D955"/>
      <c r="E955" s="255" t="s">
        <v>6202</v>
      </c>
      <c r="F955" s="255">
        <v>44286.729390011576</v>
      </c>
      <c r="G955" s="255"/>
      <c r="H955" s="255"/>
      <c r="I955" s="256">
        <v>1.9166666666666667</v>
      </c>
      <c r="J955" s="257">
        <v>16524</v>
      </c>
      <c r="K955" t="s">
        <v>4711</v>
      </c>
      <c r="L955">
        <v>0</v>
      </c>
      <c r="M955">
        <v>0</v>
      </c>
      <c r="N955" t="s">
        <v>4718</v>
      </c>
      <c r="O955" t="s">
        <v>4726</v>
      </c>
      <c r="P955" t="s">
        <v>6545</v>
      </c>
      <c r="Q955" t="s">
        <v>4715</v>
      </c>
      <c r="V955" t="s">
        <v>4716</v>
      </c>
    </row>
    <row r="956" spans="1:22">
      <c r="A956" t="s">
        <v>4708</v>
      </c>
      <c r="B956" t="s">
        <v>4708</v>
      </c>
      <c r="C956" t="s">
        <v>6546</v>
      </c>
      <c r="D956"/>
      <c r="E956" s="255" t="s">
        <v>6547</v>
      </c>
      <c r="F956" s="255">
        <v>44260.701935729165</v>
      </c>
      <c r="G956" s="255"/>
      <c r="H956" s="255"/>
      <c r="I956" s="256">
        <v>1.9166666666666667</v>
      </c>
      <c r="J956" s="257">
        <v>10034</v>
      </c>
      <c r="K956" t="s">
        <v>4711</v>
      </c>
      <c r="L956">
        <v>0</v>
      </c>
      <c r="M956">
        <v>0</v>
      </c>
      <c r="N956" t="s">
        <v>4718</v>
      </c>
      <c r="O956" t="s">
        <v>4726</v>
      </c>
      <c r="P956" t="s">
        <v>6548</v>
      </c>
      <c r="Q956" t="s">
        <v>4715</v>
      </c>
      <c r="V956" t="s">
        <v>4716</v>
      </c>
    </row>
    <row r="957" spans="1:22">
      <c r="A957" t="s">
        <v>4708</v>
      </c>
      <c r="B957" t="s">
        <v>4708</v>
      </c>
      <c r="C957" t="s">
        <v>6549</v>
      </c>
      <c r="D957"/>
      <c r="E957" s="255" t="s">
        <v>4834</v>
      </c>
      <c r="F957" s="255">
        <v>44285.450527627312</v>
      </c>
      <c r="G957" s="255"/>
      <c r="H957" s="255"/>
      <c r="I957" s="256">
        <v>1.9166666666666667</v>
      </c>
      <c r="J957" s="257">
        <v>150409</v>
      </c>
      <c r="K957" t="s">
        <v>4711</v>
      </c>
      <c r="L957">
        <v>0</v>
      </c>
      <c r="M957">
        <v>0</v>
      </c>
      <c r="N957" t="s">
        <v>4712</v>
      </c>
      <c r="O957" t="s">
        <v>4713</v>
      </c>
      <c r="P957" t="s">
        <v>6550</v>
      </c>
      <c r="Q957" t="s">
        <v>4715</v>
      </c>
      <c r="V957" t="s">
        <v>4716</v>
      </c>
    </row>
    <row r="958" spans="1:22">
      <c r="A958" t="s">
        <v>4708</v>
      </c>
      <c r="B958" t="s">
        <v>4708</v>
      </c>
      <c r="C958" t="s">
        <v>2456</v>
      </c>
      <c r="D958"/>
      <c r="E958" s="255" t="s">
        <v>4814</v>
      </c>
      <c r="F958" s="255">
        <v>44256.647950844905</v>
      </c>
      <c r="G958" s="255"/>
      <c r="H958" s="255"/>
      <c r="I958" s="256">
        <v>1.9166666666666667</v>
      </c>
      <c r="J958" s="257">
        <v>79947</v>
      </c>
      <c r="K958" t="s">
        <v>4711</v>
      </c>
      <c r="L958">
        <v>1</v>
      </c>
      <c r="M958">
        <v>389.49</v>
      </c>
      <c r="N958" t="s">
        <v>4718</v>
      </c>
      <c r="O958" t="s">
        <v>4713</v>
      </c>
      <c r="P958" t="s">
        <v>6551</v>
      </c>
      <c r="Q958" t="s">
        <v>4715</v>
      </c>
      <c r="V958" t="s">
        <v>4716</v>
      </c>
    </row>
    <row r="959" spans="1:22">
      <c r="A959" t="s">
        <v>4708</v>
      </c>
      <c r="B959" t="s">
        <v>4708</v>
      </c>
      <c r="C959" t="s">
        <v>6552</v>
      </c>
      <c r="D959"/>
      <c r="E959" s="255" t="s">
        <v>5106</v>
      </c>
      <c r="F959" s="255">
        <v>44256.601176701392</v>
      </c>
      <c r="G959" s="255"/>
      <c r="H959" s="255"/>
      <c r="I959" s="256">
        <v>1.9166666666666667</v>
      </c>
      <c r="J959" s="257">
        <v>30283</v>
      </c>
      <c r="K959" t="s">
        <v>4711</v>
      </c>
      <c r="L959">
        <v>0</v>
      </c>
      <c r="M959">
        <v>0</v>
      </c>
      <c r="N959" t="s">
        <v>4731</v>
      </c>
      <c r="O959" t="s">
        <v>4713</v>
      </c>
      <c r="P959" t="s">
        <v>6553</v>
      </c>
      <c r="Q959" t="s">
        <v>4715</v>
      </c>
      <c r="V959" t="s">
        <v>4716</v>
      </c>
    </row>
    <row r="960" spans="1:22">
      <c r="A960" t="s">
        <v>4708</v>
      </c>
      <c r="B960" t="s">
        <v>4708</v>
      </c>
      <c r="C960" t="s">
        <v>6554</v>
      </c>
      <c r="D960"/>
      <c r="E960" s="255" t="s">
        <v>4860</v>
      </c>
      <c r="F960" s="255">
        <v>44256.618428437498</v>
      </c>
      <c r="G960" s="255"/>
      <c r="H960" s="255"/>
      <c r="I960" s="256">
        <v>1.9166666666666667</v>
      </c>
      <c r="J960" s="257">
        <v>24626</v>
      </c>
      <c r="K960" t="s">
        <v>4711</v>
      </c>
      <c r="L960">
        <v>0</v>
      </c>
      <c r="M960">
        <v>0</v>
      </c>
      <c r="N960" t="s">
        <v>4731</v>
      </c>
      <c r="O960" t="s">
        <v>4713</v>
      </c>
      <c r="P960" t="s">
        <v>6555</v>
      </c>
      <c r="Q960" t="s">
        <v>4715</v>
      </c>
      <c r="V960" t="s">
        <v>4716</v>
      </c>
    </row>
    <row r="961" spans="1:22">
      <c r="A961" t="s">
        <v>4708</v>
      </c>
      <c r="B961" t="s">
        <v>4708</v>
      </c>
      <c r="C961" t="s">
        <v>6556</v>
      </c>
      <c r="D961"/>
      <c r="E961" s="255" t="s">
        <v>4783</v>
      </c>
      <c r="F961" s="255">
        <v>44260.695659178244</v>
      </c>
      <c r="G961" s="255"/>
      <c r="H961" s="255"/>
      <c r="I961" s="256">
        <v>1.9166666666666667</v>
      </c>
      <c r="J961" s="257">
        <v>71119</v>
      </c>
      <c r="K961" t="s">
        <v>4711</v>
      </c>
      <c r="L961">
        <v>0</v>
      </c>
      <c r="M961">
        <v>0</v>
      </c>
      <c r="N961" t="s">
        <v>4718</v>
      </c>
      <c r="O961" t="s">
        <v>4713</v>
      </c>
      <c r="P961" t="s">
        <v>6557</v>
      </c>
      <c r="Q961" t="s">
        <v>4715</v>
      </c>
      <c r="V961" t="s">
        <v>4716</v>
      </c>
    </row>
    <row r="962" spans="1:22">
      <c r="A962" t="s">
        <v>4708</v>
      </c>
      <c r="B962" t="s">
        <v>4708</v>
      </c>
      <c r="C962" t="s">
        <v>6558</v>
      </c>
      <c r="D962"/>
      <c r="E962" s="255" t="s">
        <v>4791</v>
      </c>
      <c r="F962" s="255">
        <v>44274.510419444443</v>
      </c>
      <c r="G962" s="255"/>
      <c r="H962" s="255"/>
      <c r="I962" s="256">
        <v>1.9166666666666667</v>
      </c>
      <c r="J962" s="257">
        <v>22333</v>
      </c>
      <c r="K962" t="s">
        <v>4711</v>
      </c>
      <c r="L962">
        <v>0</v>
      </c>
      <c r="M962">
        <v>0</v>
      </c>
      <c r="N962" t="s">
        <v>4718</v>
      </c>
      <c r="O962" t="s">
        <v>4713</v>
      </c>
      <c r="P962" t="s">
        <v>6559</v>
      </c>
      <c r="Q962" t="s">
        <v>4715</v>
      </c>
      <c r="V962" t="s">
        <v>4716</v>
      </c>
    </row>
    <row r="963" spans="1:22">
      <c r="A963" t="s">
        <v>4708</v>
      </c>
      <c r="B963" t="s">
        <v>4708</v>
      </c>
      <c r="C963" t="s">
        <v>6560</v>
      </c>
      <c r="D963"/>
      <c r="E963" s="255" t="s">
        <v>4768</v>
      </c>
      <c r="F963" s="255">
        <v>44286.71583912037</v>
      </c>
      <c r="G963" s="255"/>
      <c r="H963" s="255"/>
      <c r="I963" s="256">
        <v>1.9166666666666667</v>
      </c>
      <c r="J963" s="257">
        <v>53896</v>
      </c>
      <c r="K963" t="s">
        <v>4711</v>
      </c>
      <c r="L963">
        <v>0</v>
      </c>
      <c r="M963">
        <v>0</v>
      </c>
      <c r="N963" t="s">
        <v>4722</v>
      </c>
      <c r="O963" t="s">
        <v>4713</v>
      </c>
      <c r="P963" t="s">
        <v>6561</v>
      </c>
      <c r="Q963" t="s">
        <v>4715</v>
      </c>
      <c r="V963" t="s">
        <v>4716</v>
      </c>
    </row>
    <row r="964" spans="1:22">
      <c r="A964" t="s">
        <v>4708</v>
      </c>
      <c r="B964" t="s">
        <v>4708</v>
      </c>
      <c r="C964" t="s">
        <v>6562</v>
      </c>
      <c r="D964"/>
      <c r="E964" s="255" t="s">
        <v>6563</v>
      </c>
      <c r="F964" s="255">
        <v>44258.588657719905</v>
      </c>
      <c r="G964" s="255"/>
      <c r="H964" s="255"/>
      <c r="I964" s="256">
        <v>1.9166666666666667</v>
      </c>
      <c r="J964" s="257">
        <v>39812</v>
      </c>
      <c r="K964" t="s">
        <v>4752</v>
      </c>
      <c r="L964">
        <v>0</v>
      </c>
      <c r="M964">
        <v>0</v>
      </c>
      <c r="N964" t="s">
        <v>4769</v>
      </c>
      <c r="O964" t="s">
        <v>4726</v>
      </c>
      <c r="P964" t="s">
        <v>6564</v>
      </c>
      <c r="Q964" t="s">
        <v>4715</v>
      </c>
      <c r="V964" t="s">
        <v>4716</v>
      </c>
    </row>
    <row r="965" spans="1:22">
      <c r="A965" t="s">
        <v>4708</v>
      </c>
      <c r="B965" t="s">
        <v>4708</v>
      </c>
      <c r="C965" t="s">
        <v>6565</v>
      </c>
      <c r="D965"/>
      <c r="E965" s="255" t="s">
        <v>4725</v>
      </c>
      <c r="F965" s="255">
        <v>44285.384763159724</v>
      </c>
      <c r="G965" s="255"/>
      <c r="H965" s="255"/>
      <c r="I965" s="256">
        <v>1.9166666666666667</v>
      </c>
      <c r="J965" s="257">
        <v>46620</v>
      </c>
      <c r="K965" t="s">
        <v>4752</v>
      </c>
      <c r="L965">
        <v>0</v>
      </c>
      <c r="M965">
        <v>0</v>
      </c>
      <c r="N965" t="s">
        <v>4722</v>
      </c>
      <c r="O965" t="s">
        <v>4713</v>
      </c>
      <c r="P965" t="s">
        <v>6566</v>
      </c>
      <c r="Q965" t="s">
        <v>4715</v>
      </c>
      <c r="V965" t="s">
        <v>4716</v>
      </c>
    </row>
    <row r="966" spans="1:22">
      <c r="A966" t="s">
        <v>4708</v>
      </c>
      <c r="B966" t="s">
        <v>4708</v>
      </c>
      <c r="C966" t="s">
        <v>6567</v>
      </c>
      <c r="D966"/>
      <c r="E966" s="255" t="s">
        <v>6568</v>
      </c>
      <c r="F966" s="255">
        <v>44284.502236145832</v>
      </c>
      <c r="G966" s="255"/>
      <c r="H966" s="255"/>
      <c r="I966" s="256">
        <v>1.9166666666666667</v>
      </c>
      <c r="J966" s="257">
        <v>51360</v>
      </c>
      <c r="K966" t="s">
        <v>4711</v>
      </c>
      <c r="L966">
        <v>0</v>
      </c>
      <c r="M966">
        <v>0</v>
      </c>
      <c r="N966" t="s">
        <v>4718</v>
      </c>
      <c r="O966" t="s">
        <v>4726</v>
      </c>
      <c r="P966" t="s">
        <v>6569</v>
      </c>
      <c r="Q966" t="s">
        <v>4715</v>
      </c>
      <c r="V966" t="s">
        <v>4716</v>
      </c>
    </row>
    <row r="967" spans="1:22">
      <c r="A967" t="s">
        <v>4708</v>
      </c>
      <c r="B967" t="s">
        <v>4708</v>
      </c>
      <c r="C967" t="s">
        <v>6570</v>
      </c>
      <c r="D967"/>
      <c r="E967" s="255" t="s">
        <v>5560</v>
      </c>
      <c r="F967" s="255">
        <v>44275.43483445602</v>
      </c>
      <c r="G967" s="255"/>
      <c r="H967" s="255"/>
      <c r="I967" s="256">
        <v>1.9166666666666667</v>
      </c>
      <c r="J967" s="257">
        <v>16143</v>
      </c>
      <c r="K967" t="s">
        <v>4711</v>
      </c>
      <c r="L967">
        <v>0</v>
      </c>
      <c r="M967">
        <v>0</v>
      </c>
      <c r="N967" t="s">
        <v>4712</v>
      </c>
      <c r="O967" t="s">
        <v>4726</v>
      </c>
      <c r="P967" t="s">
        <v>5188</v>
      </c>
      <c r="Q967" t="s">
        <v>4715</v>
      </c>
      <c r="V967" t="s">
        <v>4716</v>
      </c>
    </row>
    <row r="968" spans="1:22">
      <c r="A968" t="s">
        <v>4708</v>
      </c>
      <c r="B968" t="s">
        <v>4708</v>
      </c>
      <c r="C968" t="s">
        <v>6571</v>
      </c>
      <c r="D968"/>
      <c r="E968" s="255" t="s">
        <v>4763</v>
      </c>
      <c r="F968" s="255">
        <v>44285.655911111113</v>
      </c>
      <c r="G968" s="255"/>
      <c r="H968" s="255"/>
      <c r="I968" s="256">
        <v>1.9166666666666667</v>
      </c>
      <c r="J968" s="257">
        <v>81062</v>
      </c>
      <c r="K968" t="s">
        <v>4711</v>
      </c>
      <c r="L968">
        <v>0</v>
      </c>
      <c r="M968">
        <v>0</v>
      </c>
      <c r="N968" t="s">
        <v>4718</v>
      </c>
      <c r="O968" t="s">
        <v>4713</v>
      </c>
      <c r="P968" t="s">
        <v>6572</v>
      </c>
      <c r="Q968" t="s">
        <v>4715</v>
      </c>
      <c r="V968" t="s">
        <v>4716</v>
      </c>
    </row>
    <row r="969" spans="1:22">
      <c r="A969" t="s">
        <v>4708</v>
      </c>
      <c r="B969" t="s">
        <v>4708</v>
      </c>
      <c r="C969" t="s">
        <v>6573</v>
      </c>
      <c r="D969"/>
      <c r="E969" s="255" t="s">
        <v>5403</v>
      </c>
      <c r="F969" s="255">
        <v>44284.720051238422</v>
      </c>
      <c r="G969" s="255"/>
      <c r="H969" s="255"/>
      <c r="I969" s="256">
        <v>1.9166666666666667</v>
      </c>
      <c r="J969" s="257">
        <v>40133</v>
      </c>
      <c r="K969" t="s">
        <v>4711</v>
      </c>
      <c r="L969">
        <v>0</v>
      </c>
      <c r="M969">
        <v>0</v>
      </c>
      <c r="N969" t="s">
        <v>4712</v>
      </c>
      <c r="O969" t="s">
        <v>4713</v>
      </c>
      <c r="P969" t="s">
        <v>6574</v>
      </c>
      <c r="Q969" t="s">
        <v>4715</v>
      </c>
      <c r="V969" t="s">
        <v>4716</v>
      </c>
    </row>
    <row r="970" spans="1:22">
      <c r="A970" t="s">
        <v>4708</v>
      </c>
      <c r="B970" t="s">
        <v>4708</v>
      </c>
      <c r="C970" t="s">
        <v>6575</v>
      </c>
      <c r="D970"/>
      <c r="E970" s="255" t="s">
        <v>4866</v>
      </c>
      <c r="F970" s="255">
        <v>44272.650904942129</v>
      </c>
      <c r="G970" s="255"/>
      <c r="H970" s="255"/>
      <c r="I970" s="256">
        <v>1.9166666666666667</v>
      </c>
      <c r="J970" s="257">
        <v>61441</v>
      </c>
      <c r="K970" t="s">
        <v>4711</v>
      </c>
      <c r="L970">
        <v>0</v>
      </c>
      <c r="M970">
        <v>0</v>
      </c>
      <c r="N970" t="s">
        <v>4722</v>
      </c>
      <c r="O970" t="s">
        <v>4713</v>
      </c>
      <c r="P970" t="s">
        <v>6576</v>
      </c>
      <c r="Q970" t="s">
        <v>4715</v>
      </c>
      <c r="V970" t="s">
        <v>4716</v>
      </c>
    </row>
    <row r="971" spans="1:22">
      <c r="A971" t="s">
        <v>4708</v>
      </c>
      <c r="B971" t="s">
        <v>4708</v>
      </c>
      <c r="C971" t="s">
        <v>6577</v>
      </c>
      <c r="D971"/>
      <c r="E971" s="255" t="s">
        <v>6147</v>
      </c>
      <c r="F971" s="255">
        <v>44286.759588923611</v>
      </c>
      <c r="G971" s="255"/>
      <c r="H971" s="255"/>
      <c r="I971" s="256">
        <v>1.9166666666666667</v>
      </c>
      <c r="J971" s="257">
        <v>46236</v>
      </c>
      <c r="K971" t="s">
        <v>4711</v>
      </c>
      <c r="L971">
        <v>0</v>
      </c>
      <c r="M971">
        <v>0</v>
      </c>
      <c r="N971" t="s">
        <v>4722</v>
      </c>
      <c r="O971" t="s">
        <v>4726</v>
      </c>
      <c r="P971" t="s">
        <v>6578</v>
      </c>
      <c r="Q971" t="s">
        <v>4715</v>
      </c>
      <c r="V971" t="s">
        <v>4716</v>
      </c>
    </row>
    <row r="972" spans="1:22">
      <c r="A972" t="s">
        <v>4708</v>
      </c>
      <c r="B972" t="s">
        <v>4708</v>
      </c>
      <c r="C972" t="s">
        <v>6579</v>
      </c>
      <c r="D972"/>
      <c r="E972" s="255" t="s">
        <v>4756</v>
      </c>
      <c r="F972" s="255">
        <v>44256.595663969907</v>
      </c>
      <c r="G972" s="255"/>
      <c r="H972" s="255"/>
      <c r="I972" s="256">
        <v>1.9166666666666667</v>
      </c>
      <c r="J972" s="257">
        <v>13297</v>
      </c>
      <c r="K972" t="s">
        <v>4711</v>
      </c>
      <c r="L972">
        <v>0</v>
      </c>
      <c r="M972">
        <v>0</v>
      </c>
      <c r="N972" t="s">
        <v>4731</v>
      </c>
      <c r="O972" t="s">
        <v>4713</v>
      </c>
      <c r="P972" t="s">
        <v>6580</v>
      </c>
      <c r="Q972" t="s">
        <v>4715</v>
      </c>
      <c r="V972" t="s">
        <v>4716</v>
      </c>
    </row>
    <row r="973" spans="1:22">
      <c r="A973" t="s">
        <v>4708</v>
      </c>
      <c r="B973" t="s">
        <v>4708</v>
      </c>
      <c r="C973" t="s">
        <v>6581</v>
      </c>
      <c r="D973"/>
      <c r="E973" s="255" t="s">
        <v>5006</v>
      </c>
      <c r="F973" s="255">
        <v>44286.763751273145</v>
      </c>
      <c r="G973" s="255"/>
      <c r="H973" s="255"/>
      <c r="I973" s="256">
        <v>1.9166666666666667</v>
      </c>
      <c r="J973" s="257">
        <v>19302</v>
      </c>
      <c r="K973" t="s">
        <v>4711</v>
      </c>
      <c r="L973">
        <v>0</v>
      </c>
      <c r="M973">
        <v>0</v>
      </c>
      <c r="N973" t="s">
        <v>4712</v>
      </c>
      <c r="O973" t="s">
        <v>4713</v>
      </c>
      <c r="P973" t="s">
        <v>6582</v>
      </c>
      <c r="Q973" t="s">
        <v>4715</v>
      </c>
      <c r="V973" t="s">
        <v>4716</v>
      </c>
    </row>
    <row r="974" spans="1:22">
      <c r="A974" t="s">
        <v>4708</v>
      </c>
      <c r="B974" t="s">
        <v>4708</v>
      </c>
      <c r="C974" t="s">
        <v>6583</v>
      </c>
      <c r="D974"/>
      <c r="E974" s="255" t="s">
        <v>5991</v>
      </c>
      <c r="F974" s="255">
        <v>44267.332161886574</v>
      </c>
      <c r="G974" s="255"/>
      <c r="H974" s="255"/>
      <c r="I974" s="256">
        <v>1.9166666666666667</v>
      </c>
      <c r="J974" s="257">
        <v>37299</v>
      </c>
      <c r="K974" t="s">
        <v>4711</v>
      </c>
      <c r="L974">
        <v>0</v>
      </c>
      <c r="M974">
        <v>0</v>
      </c>
      <c r="N974" t="s">
        <v>4722</v>
      </c>
      <c r="O974" t="s">
        <v>4713</v>
      </c>
      <c r="P974" t="s">
        <v>6584</v>
      </c>
      <c r="Q974" t="s">
        <v>4728</v>
      </c>
      <c r="V974" t="s">
        <v>4716</v>
      </c>
    </row>
    <row r="975" spans="1:22">
      <c r="A975" t="s">
        <v>4708</v>
      </c>
      <c r="B975" t="s">
        <v>4708</v>
      </c>
      <c r="C975" t="s">
        <v>6585</v>
      </c>
      <c r="D975"/>
      <c r="E975" s="255" t="s">
        <v>4775</v>
      </c>
      <c r="F975" s="255">
        <v>44286.727820717591</v>
      </c>
      <c r="G975" s="255"/>
      <c r="H975" s="255"/>
      <c r="I975" s="256">
        <v>1.9166666666666667</v>
      </c>
      <c r="J975" s="257">
        <v>29323</v>
      </c>
      <c r="K975" t="s">
        <v>4711</v>
      </c>
      <c r="L975">
        <v>0</v>
      </c>
      <c r="M975">
        <v>0</v>
      </c>
      <c r="N975" t="s">
        <v>4718</v>
      </c>
      <c r="O975" t="s">
        <v>4713</v>
      </c>
      <c r="P975" t="s">
        <v>6586</v>
      </c>
      <c r="Q975" t="s">
        <v>4715</v>
      </c>
      <c r="V975" t="s">
        <v>4716</v>
      </c>
    </row>
    <row r="976" spans="1:22">
      <c r="A976" t="s">
        <v>4708</v>
      </c>
      <c r="B976" t="s">
        <v>4708</v>
      </c>
      <c r="C976" t="s">
        <v>6587</v>
      </c>
      <c r="D976"/>
      <c r="E976" s="255" t="s">
        <v>5800</v>
      </c>
      <c r="F976" s="255">
        <v>44280.691541817127</v>
      </c>
      <c r="G976" s="255"/>
      <c r="H976" s="255"/>
      <c r="I976" s="256">
        <v>1.9166666666666667</v>
      </c>
      <c r="J976" s="257">
        <v>41896</v>
      </c>
      <c r="K976" t="s">
        <v>4752</v>
      </c>
      <c r="L976">
        <v>0</v>
      </c>
      <c r="M976">
        <v>0</v>
      </c>
      <c r="N976" t="s">
        <v>4722</v>
      </c>
      <c r="O976" t="s">
        <v>4753</v>
      </c>
      <c r="P976" t="s">
        <v>4753</v>
      </c>
      <c r="Q976" t="s">
        <v>4728</v>
      </c>
      <c r="V976" t="s">
        <v>4716</v>
      </c>
    </row>
    <row r="977" spans="1:22">
      <c r="A977" t="s">
        <v>4708</v>
      </c>
      <c r="B977" t="s">
        <v>4708</v>
      </c>
      <c r="C977" t="s">
        <v>6588</v>
      </c>
      <c r="D977"/>
      <c r="E977" s="255" t="s">
        <v>6589</v>
      </c>
      <c r="F977" s="255">
        <v>44273.426822488429</v>
      </c>
      <c r="G977" s="255"/>
      <c r="H977" s="255"/>
      <c r="I977" s="256">
        <v>1.9166666666666667</v>
      </c>
      <c r="J977" s="257">
        <v>28902</v>
      </c>
      <c r="K977" t="s">
        <v>4752</v>
      </c>
      <c r="L977">
        <v>0</v>
      </c>
      <c r="M977">
        <v>0</v>
      </c>
      <c r="N977" t="s">
        <v>4718</v>
      </c>
      <c r="O977" t="s">
        <v>4753</v>
      </c>
      <c r="P977" t="s">
        <v>4753</v>
      </c>
      <c r="Q977" t="s">
        <v>4715</v>
      </c>
      <c r="V977" t="s">
        <v>4716</v>
      </c>
    </row>
    <row r="978" spans="1:22">
      <c r="A978" t="s">
        <v>4708</v>
      </c>
      <c r="B978" t="s">
        <v>4708</v>
      </c>
      <c r="C978" t="s">
        <v>6590</v>
      </c>
      <c r="D978"/>
      <c r="E978" s="255" t="s">
        <v>4912</v>
      </c>
      <c r="F978" s="255">
        <v>44266.403456215281</v>
      </c>
      <c r="G978" s="255"/>
      <c r="H978" s="255"/>
      <c r="I978" s="256">
        <v>1.9166666666666667</v>
      </c>
      <c r="J978" s="257">
        <v>13797</v>
      </c>
      <c r="K978" t="s">
        <v>4752</v>
      </c>
      <c r="L978">
        <v>0</v>
      </c>
      <c r="M978">
        <v>0</v>
      </c>
      <c r="N978" t="s">
        <v>4712</v>
      </c>
      <c r="O978" t="s">
        <v>4753</v>
      </c>
      <c r="P978" t="s">
        <v>4753</v>
      </c>
      <c r="Q978" t="s">
        <v>4715</v>
      </c>
      <c r="V978" t="s">
        <v>4716</v>
      </c>
    </row>
    <row r="979" spans="1:22">
      <c r="A979" t="s">
        <v>4708</v>
      </c>
      <c r="B979" t="s">
        <v>4708</v>
      </c>
      <c r="C979" t="s">
        <v>6591</v>
      </c>
      <c r="D979"/>
      <c r="E979" s="255" t="s">
        <v>4778</v>
      </c>
      <c r="F979" s="255">
        <v>44280.600512731478</v>
      </c>
      <c r="G979" s="255"/>
      <c r="H979" s="255"/>
      <c r="I979" s="256">
        <v>1.9166666666666667</v>
      </c>
      <c r="J979" s="257">
        <v>44950</v>
      </c>
      <c r="K979" t="s">
        <v>4752</v>
      </c>
      <c r="L979">
        <v>0</v>
      </c>
      <c r="M979">
        <v>0</v>
      </c>
      <c r="N979" t="s">
        <v>4722</v>
      </c>
      <c r="O979" t="s">
        <v>4753</v>
      </c>
      <c r="P979" t="s">
        <v>4753</v>
      </c>
      <c r="Q979" t="s">
        <v>4715</v>
      </c>
      <c r="V979" t="s">
        <v>4716</v>
      </c>
    </row>
    <row r="980" spans="1:22">
      <c r="A980" t="s">
        <v>4708</v>
      </c>
      <c r="B980" t="s">
        <v>4708</v>
      </c>
      <c r="C980" t="s">
        <v>6592</v>
      </c>
      <c r="D980"/>
      <c r="E980" s="255" t="s">
        <v>4983</v>
      </c>
      <c r="F980" s="255">
        <v>44280.601982604167</v>
      </c>
      <c r="G980" s="255"/>
      <c r="H980" s="255"/>
      <c r="I980" s="256">
        <v>1.9166666666666667</v>
      </c>
      <c r="J980" s="257">
        <v>40935</v>
      </c>
      <c r="K980" t="s">
        <v>4752</v>
      </c>
      <c r="L980">
        <v>0</v>
      </c>
      <c r="M980">
        <v>0</v>
      </c>
      <c r="N980" t="s">
        <v>4722</v>
      </c>
      <c r="O980" t="s">
        <v>4753</v>
      </c>
      <c r="P980" t="s">
        <v>4753</v>
      </c>
      <c r="Q980" t="s">
        <v>4715</v>
      </c>
      <c r="V980" t="s">
        <v>4716</v>
      </c>
    </row>
    <row r="981" spans="1:22">
      <c r="A981" t="s">
        <v>4708</v>
      </c>
      <c r="B981" t="s">
        <v>4708</v>
      </c>
      <c r="C981" t="s">
        <v>6593</v>
      </c>
      <c r="D981"/>
      <c r="E981" s="255" t="s">
        <v>6589</v>
      </c>
      <c r="F981" s="255">
        <v>44285.703601469904</v>
      </c>
      <c r="G981" s="255"/>
      <c r="H981" s="255"/>
      <c r="I981" s="256">
        <v>1.9166666666666667</v>
      </c>
      <c r="J981" s="257">
        <v>34451</v>
      </c>
      <c r="K981" t="s">
        <v>4752</v>
      </c>
      <c r="L981">
        <v>0</v>
      </c>
      <c r="M981">
        <v>0</v>
      </c>
      <c r="N981" t="s">
        <v>4718</v>
      </c>
      <c r="O981" t="s">
        <v>4753</v>
      </c>
      <c r="P981" t="s">
        <v>4753</v>
      </c>
      <c r="Q981" t="s">
        <v>4715</v>
      </c>
      <c r="V981" t="s">
        <v>4716</v>
      </c>
    </row>
    <row r="982" spans="1:22">
      <c r="A982" t="s">
        <v>4708</v>
      </c>
      <c r="B982" t="s">
        <v>4708</v>
      </c>
      <c r="C982" t="s">
        <v>6594</v>
      </c>
      <c r="D982"/>
      <c r="E982" s="255" t="s">
        <v>4829</v>
      </c>
      <c r="F982" s="255">
        <v>44285.372566747683</v>
      </c>
      <c r="G982" s="255"/>
      <c r="H982" s="255"/>
      <c r="I982" s="256">
        <v>1.9166666666666667</v>
      </c>
      <c r="J982" s="257">
        <v>35471</v>
      </c>
      <c r="K982" t="s">
        <v>4752</v>
      </c>
      <c r="L982">
        <v>0</v>
      </c>
      <c r="M982">
        <v>0</v>
      </c>
      <c r="N982" t="s">
        <v>4722</v>
      </c>
      <c r="O982" t="s">
        <v>4753</v>
      </c>
      <c r="P982" t="s">
        <v>4753</v>
      </c>
      <c r="Q982" t="s">
        <v>4715</v>
      </c>
      <c r="V982" t="s">
        <v>4716</v>
      </c>
    </row>
    <row r="983" spans="1:22">
      <c r="A983" t="s">
        <v>4708</v>
      </c>
      <c r="B983" t="s">
        <v>4708</v>
      </c>
      <c r="C983" t="s">
        <v>6595</v>
      </c>
      <c r="D983"/>
      <c r="E983" s="255" t="s">
        <v>4829</v>
      </c>
      <c r="F983" s="255">
        <v>44280.603245219907</v>
      </c>
      <c r="G983" s="255"/>
      <c r="H983" s="255"/>
      <c r="I983" s="256">
        <v>1.9166666666666667</v>
      </c>
      <c r="J983" s="257">
        <v>28815</v>
      </c>
      <c r="K983" t="s">
        <v>4752</v>
      </c>
      <c r="L983">
        <v>0</v>
      </c>
      <c r="M983">
        <v>0</v>
      </c>
      <c r="N983" t="s">
        <v>4722</v>
      </c>
      <c r="O983" t="s">
        <v>4753</v>
      </c>
      <c r="P983" t="s">
        <v>4753</v>
      </c>
      <c r="Q983" t="s">
        <v>4715</v>
      </c>
      <c r="V983" t="s">
        <v>4716</v>
      </c>
    </row>
    <row r="984" spans="1:22">
      <c r="A984" t="s">
        <v>4708</v>
      </c>
      <c r="B984" t="s">
        <v>4708</v>
      </c>
      <c r="C984" t="s">
        <v>6596</v>
      </c>
      <c r="D984"/>
      <c r="E984" s="255" t="s">
        <v>4957</v>
      </c>
      <c r="F984" s="255">
        <v>44280.598608136577</v>
      </c>
      <c r="G984" s="255"/>
      <c r="H984" s="255"/>
      <c r="I984" s="256">
        <v>1.9166666666666667</v>
      </c>
      <c r="J984" s="257">
        <v>29214</v>
      </c>
      <c r="K984" t="s">
        <v>4752</v>
      </c>
      <c r="L984">
        <v>0</v>
      </c>
      <c r="M984">
        <v>0</v>
      </c>
      <c r="N984" t="s">
        <v>4731</v>
      </c>
      <c r="O984" t="s">
        <v>4753</v>
      </c>
      <c r="P984" t="s">
        <v>4753</v>
      </c>
      <c r="Q984" t="s">
        <v>4715</v>
      </c>
      <c r="V984" t="s">
        <v>4716</v>
      </c>
    </row>
    <row r="985" spans="1:22">
      <c r="A985" t="s">
        <v>4708</v>
      </c>
      <c r="B985" t="s">
        <v>4708</v>
      </c>
      <c r="C985" t="s">
        <v>6597</v>
      </c>
      <c r="D985"/>
      <c r="E985" s="255" t="s">
        <v>5556</v>
      </c>
      <c r="F985" s="255">
        <v>44284.723270601855</v>
      </c>
      <c r="G985" s="255"/>
      <c r="H985" s="255"/>
      <c r="I985" s="256">
        <v>1.9166666666666667</v>
      </c>
      <c r="J985" s="257">
        <v>18764</v>
      </c>
      <c r="K985" t="s">
        <v>4711</v>
      </c>
      <c r="L985">
        <v>0</v>
      </c>
      <c r="M985">
        <v>0</v>
      </c>
      <c r="N985" t="s">
        <v>4712</v>
      </c>
      <c r="O985" t="s">
        <v>4726</v>
      </c>
      <c r="P985" t="s">
        <v>5188</v>
      </c>
      <c r="Q985" t="s">
        <v>4715</v>
      </c>
      <c r="V985" t="s">
        <v>4716</v>
      </c>
    </row>
    <row r="986" spans="1:22">
      <c r="A986" t="s">
        <v>4708</v>
      </c>
      <c r="B986" t="s">
        <v>4708</v>
      </c>
      <c r="C986" t="s">
        <v>6598</v>
      </c>
      <c r="D986"/>
      <c r="E986" s="255" t="s">
        <v>6599</v>
      </c>
      <c r="F986" s="255">
        <v>44267.328104745371</v>
      </c>
      <c r="G986" s="255"/>
      <c r="H986" s="255"/>
      <c r="I986" s="256">
        <v>1.9166666666666667</v>
      </c>
      <c r="J986" s="257">
        <v>84049</v>
      </c>
      <c r="K986" t="s">
        <v>4711</v>
      </c>
      <c r="L986">
        <v>0</v>
      </c>
      <c r="M986">
        <v>0</v>
      </c>
      <c r="N986" t="s">
        <v>4718</v>
      </c>
      <c r="O986" t="s">
        <v>5324</v>
      </c>
      <c r="P986" t="s">
        <v>6600</v>
      </c>
      <c r="Q986" t="s">
        <v>4715</v>
      </c>
      <c r="V986" t="s">
        <v>4716</v>
      </c>
    </row>
    <row r="987" spans="1:22">
      <c r="A987" t="s">
        <v>4708</v>
      </c>
      <c r="B987" t="s">
        <v>4708</v>
      </c>
      <c r="C987" t="s">
        <v>6601</v>
      </c>
      <c r="D987"/>
      <c r="E987" s="255" t="s">
        <v>4802</v>
      </c>
      <c r="F987" s="255">
        <v>44260.689036956021</v>
      </c>
      <c r="G987" s="255"/>
      <c r="H987" s="255"/>
      <c r="I987" s="256">
        <v>1.9166666666666667</v>
      </c>
      <c r="J987" s="257">
        <v>26638</v>
      </c>
      <c r="K987" t="s">
        <v>4711</v>
      </c>
      <c r="L987">
        <v>0</v>
      </c>
      <c r="M987">
        <v>0</v>
      </c>
      <c r="N987" t="s">
        <v>4722</v>
      </c>
      <c r="O987" t="s">
        <v>4713</v>
      </c>
      <c r="P987" t="s">
        <v>6602</v>
      </c>
      <c r="Q987" t="s">
        <v>4715</v>
      </c>
      <c r="V987" t="s">
        <v>4716</v>
      </c>
    </row>
    <row r="988" spans="1:22">
      <c r="A988" t="s">
        <v>4708</v>
      </c>
      <c r="B988" t="s">
        <v>4708</v>
      </c>
      <c r="C988" t="s">
        <v>6603</v>
      </c>
      <c r="D988"/>
      <c r="E988" s="255" t="s">
        <v>4845</v>
      </c>
      <c r="F988" s="255">
        <v>44267.522912696761</v>
      </c>
      <c r="G988" s="255"/>
      <c r="H988" s="255"/>
      <c r="I988" s="256">
        <v>1.9166666666666667</v>
      </c>
      <c r="J988" s="257">
        <v>60271</v>
      </c>
      <c r="K988" t="s">
        <v>4752</v>
      </c>
      <c r="L988">
        <v>0</v>
      </c>
      <c r="M988">
        <v>0</v>
      </c>
      <c r="N988" t="s">
        <v>4718</v>
      </c>
      <c r="O988" t="s">
        <v>4713</v>
      </c>
      <c r="P988" t="s">
        <v>6604</v>
      </c>
      <c r="Q988" t="s">
        <v>4715</v>
      </c>
      <c r="V988" t="s">
        <v>4716</v>
      </c>
    </row>
    <row r="989" spans="1:22">
      <c r="A989" t="s">
        <v>4708</v>
      </c>
      <c r="B989" t="s">
        <v>4708</v>
      </c>
      <c r="C989" t="s">
        <v>6605</v>
      </c>
      <c r="D989"/>
      <c r="E989" s="255" t="s">
        <v>6606</v>
      </c>
      <c r="F989" s="255">
        <v>44261.450744988426</v>
      </c>
      <c r="G989" s="255"/>
      <c r="H989" s="255"/>
      <c r="I989" s="256">
        <v>1.9166666666666667</v>
      </c>
      <c r="J989" s="257">
        <v>20512</v>
      </c>
      <c r="K989" t="s">
        <v>4752</v>
      </c>
      <c r="L989">
        <v>0</v>
      </c>
      <c r="M989">
        <v>0</v>
      </c>
      <c r="N989" t="s">
        <v>4718</v>
      </c>
      <c r="O989" t="s">
        <v>5197</v>
      </c>
      <c r="P989" t="s">
        <v>6607</v>
      </c>
      <c r="Q989" t="s">
        <v>4728</v>
      </c>
      <c r="V989" t="s">
        <v>4716</v>
      </c>
    </row>
    <row r="990" spans="1:22">
      <c r="A990" t="s">
        <v>4708</v>
      </c>
      <c r="B990" t="s">
        <v>4708</v>
      </c>
      <c r="C990" t="s">
        <v>6608</v>
      </c>
      <c r="D990"/>
      <c r="E990" s="255" t="s">
        <v>6609</v>
      </c>
      <c r="F990" s="255">
        <v>44284.704565509259</v>
      </c>
      <c r="G990" s="255"/>
      <c r="H990" s="255"/>
      <c r="I990" s="256">
        <v>1.9166666666666667</v>
      </c>
      <c r="J990" s="257">
        <v>54968</v>
      </c>
      <c r="K990" t="s">
        <v>4711</v>
      </c>
      <c r="L990">
        <v>0</v>
      </c>
      <c r="M990">
        <v>0</v>
      </c>
      <c r="N990" t="s">
        <v>4718</v>
      </c>
      <c r="O990" t="s">
        <v>4726</v>
      </c>
      <c r="P990" t="s">
        <v>6610</v>
      </c>
      <c r="Q990" t="s">
        <v>4715</v>
      </c>
      <c r="V990" t="s">
        <v>4716</v>
      </c>
    </row>
    <row r="991" spans="1:22">
      <c r="A991" t="s">
        <v>4708</v>
      </c>
      <c r="B991" t="s">
        <v>4708</v>
      </c>
      <c r="C991" t="s">
        <v>6611</v>
      </c>
      <c r="D991"/>
      <c r="E991" s="255" t="s">
        <v>5457</v>
      </c>
      <c r="F991" s="255">
        <v>44250.476724386572</v>
      </c>
      <c r="G991" s="255"/>
      <c r="H991" s="255"/>
      <c r="I991" s="256">
        <v>2</v>
      </c>
      <c r="J991" s="257">
        <v>27671</v>
      </c>
      <c r="K991" t="s">
        <v>4711</v>
      </c>
      <c r="L991">
        <v>0</v>
      </c>
      <c r="M991">
        <v>0</v>
      </c>
      <c r="N991" t="s">
        <v>4731</v>
      </c>
      <c r="O991" t="s">
        <v>4713</v>
      </c>
      <c r="P991" t="s">
        <v>6612</v>
      </c>
      <c r="Q991" t="s">
        <v>4728</v>
      </c>
      <c r="V991" t="s">
        <v>4716</v>
      </c>
    </row>
    <row r="992" spans="1:22">
      <c r="A992" t="s">
        <v>4708</v>
      </c>
      <c r="B992" t="s">
        <v>4708</v>
      </c>
      <c r="C992" t="s">
        <v>6613</v>
      </c>
      <c r="D992"/>
      <c r="E992" s="255" t="s">
        <v>4860</v>
      </c>
      <c r="F992" s="255">
        <v>44245.664667708334</v>
      </c>
      <c r="G992" s="255"/>
      <c r="H992" s="255"/>
      <c r="I992" s="256">
        <v>2</v>
      </c>
      <c r="J992" s="257">
        <v>37361</v>
      </c>
      <c r="K992" t="s">
        <v>4711</v>
      </c>
      <c r="L992">
        <v>0</v>
      </c>
      <c r="M992">
        <v>0</v>
      </c>
      <c r="N992" t="s">
        <v>4718</v>
      </c>
      <c r="O992" t="s">
        <v>4713</v>
      </c>
      <c r="P992" t="s">
        <v>6614</v>
      </c>
      <c r="Q992" t="s">
        <v>4715</v>
      </c>
      <c r="V992" t="s">
        <v>4716</v>
      </c>
    </row>
    <row r="993" spans="1:22">
      <c r="A993" t="s">
        <v>4708</v>
      </c>
      <c r="B993" t="s">
        <v>4708</v>
      </c>
      <c r="C993" t="s">
        <v>6615</v>
      </c>
      <c r="D993"/>
      <c r="E993" s="255" t="s">
        <v>4965</v>
      </c>
      <c r="F993" s="255">
        <v>44237.725541516207</v>
      </c>
      <c r="G993" s="255"/>
      <c r="H993" s="255"/>
      <c r="I993" s="256">
        <v>2</v>
      </c>
      <c r="J993" s="257">
        <v>61056</v>
      </c>
      <c r="K993" t="s">
        <v>4711</v>
      </c>
      <c r="L993">
        <v>0</v>
      </c>
      <c r="M993">
        <v>0</v>
      </c>
      <c r="N993" t="s">
        <v>4718</v>
      </c>
      <c r="O993" t="s">
        <v>4713</v>
      </c>
      <c r="P993" t="s">
        <v>6616</v>
      </c>
      <c r="Q993" t="s">
        <v>4715</v>
      </c>
      <c r="V993" t="s">
        <v>4716</v>
      </c>
    </row>
    <row r="994" spans="1:22">
      <c r="A994" t="s">
        <v>4708</v>
      </c>
      <c r="B994" t="s">
        <v>4708</v>
      </c>
      <c r="C994" t="s">
        <v>6617</v>
      </c>
      <c r="D994"/>
      <c r="E994" s="255" t="s">
        <v>4965</v>
      </c>
      <c r="F994" s="255">
        <v>44250.334890428239</v>
      </c>
      <c r="G994" s="255"/>
      <c r="H994" s="255"/>
      <c r="I994" s="256">
        <v>2</v>
      </c>
      <c r="J994" s="257">
        <v>47434</v>
      </c>
      <c r="K994" t="s">
        <v>4752</v>
      </c>
      <c r="L994">
        <v>0</v>
      </c>
      <c r="M994">
        <v>0</v>
      </c>
      <c r="N994" t="s">
        <v>4712</v>
      </c>
      <c r="O994" t="s">
        <v>4713</v>
      </c>
      <c r="P994" t="s">
        <v>6618</v>
      </c>
      <c r="Q994" t="s">
        <v>4715</v>
      </c>
      <c r="V994" t="s">
        <v>4716</v>
      </c>
    </row>
    <row r="995" spans="1:22">
      <c r="A995" t="s">
        <v>4708</v>
      </c>
      <c r="B995" t="s">
        <v>4708</v>
      </c>
      <c r="C995" t="s">
        <v>6619</v>
      </c>
      <c r="D995"/>
      <c r="E995" s="255" t="s">
        <v>5103</v>
      </c>
      <c r="F995" s="255">
        <v>44251.673023530093</v>
      </c>
      <c r="G995" s="255"/>
      <c r="H995" s="255"/>
      <c r="I995" s="256">
        <v>2</v>
      </c>
      <c r="J995" s="257">
        <v>19948</v>
      </c>
      <c r="K995" t="s">
        <v>4711</v>
      </c>
      <c r="L995">
        <v>0</v>
      </c>
      <c r="M995">
        <v>0</v>
      </c>
      <c r="N995" t="s">
        <v>4718</v>
      </c>
      <c r="O995" t="s">
        <v>4713</v>
      </c>
      <c r="P995" t="s">
        <v>6620</v>
      </c>
      <c r="Q995" t="s">
        <v>4715</v>
      </c>
      <c r="V995" t="s">
        <v>4716</v>
      </c>
    </row>
    <row r="996" spans="1:22">
      <c r="A996" t="s">
        <v>4708</v>
      </c>
      <c r="B996" t="s">
        <v>4708</v>
      </c>
      <c r="C996" t="s">
        <v>6621</v>
      </c>
      <c r="D996"/>
      <c r="E996" s="255" t="s">
        <v>4810</v>
      </c>
      <c r="F996" s="255">
        <v>44250.481100775462</v>
      </c>
      <c r="G996" s="255"/>
      <c r="H996" s="255"/>
      <c r="I996" s="256">
        <v>2</v>
      </c>
      <c r="J996" s="257">
        <v>23122</v>
      </c>
      <c r="K996" t="s">
        <v>4711</v>
      </c>
      <c r="L996">
        <v>0</v>
      </c>
      <c r="M996">
        <v>0</v>
      </c>
      <c r="N996" t="s">
        <v>4718</v>
      </c>
      <c r="O996" t="s">
        <v>4713</v>
      </c>
      <c r="P996" t="s">
        <v>6622</v>
      </c>
      <c r="Q996" t="s">
        <v>4715</v>
      </c>
      <c r="V996" t="s">
        <v>4716</v>
      </c>
    </row>
    <row r="997" spans="1:22">
      <c r="A997" t="s">
        <v>4708</v>
      </c>
      <c r="B997" t="s">
        <v>4708</v>
      </c>
      <c r="C997" t="s">
        <v>6623</v>
      </c>
      <c r="D997"/>
      <c r="E997" s="255" t="s">
        <v>4872</v>
      </c>
      <c r="F997" s="255">
        <v>44252.404499918979</v>
      </c>
      <c r="G997" s="255"/>
      <c r="H997" s="255"/>
      <c r="I997" s="256">
        <v>2</v>
      </c>
      <c r="J997" s="257">
        <v>89215</v>
      </c>
      <c r="K997" t="s">
        <v>4752</v>
      </c>
      <c r="L997">
        <v>0</v>
      </c>
      <c r="M997">
        <v>0</v>
      </c>
      <c r="N997" t="s">
        <v>4718</v>
      </c>
      <c r="O997" t="s">
        <v>4713</v>
      </c>
      <c r="P997" t="s">
        <v>6624</v>
      </c>
      <c r="Q997" t="s">
        <v>4715</v>
      </c>
      <c r="V997" t="s">
        <v>4716</v>
      </c>
    </row>
    <row r="998" spans="1:22">
      <c r="A998" t="s">
        <v>4708</v>
      </c>
      <c r="B998" t="s">
        <v>4708</v>
      </c>
      <c r="C998" t="s">
        <v>1107</v>
      </c>
      <c r="D998"/>
      <c r="E998" s="255" t="s">
        <v>5283</v>
      </c>
      <c r="F998" s="255">
        <v>44250.461779710648</v>
      </c>
      <c r="G998" s="255"/>
      <c r="H998" s="255"/>
      <c r="I998" s="256">
        <v>2</v>
      </c>
      <c r="J998" s="257">
        <v>19170</v>
      </c>
      <c r="K998" t="s">
        <v>4711</v>
      </c>
      <c r="L998">
        <v>0</v>
      </c>
      <c r="M998">
        <v>0</v>
      </c>
      <c r="N998" t="s">
        <v>4712</v>
      </c>
      <c r="O998" t="s">
        <v>4726</v>
      </c>
      <c r="P998" t="s">
        <v>4994</v>
      </c>
      <c r="Q998" t="s">
        <v>4715</v>
      </c>
      <c r="V998" t="s">
        <v>4716</v>
      </c>
    </row>
    <row r="999" spans="1:22">
      <c r="A999" t="s">
        <v>4708</v>
      </c>
      <c r="B999" t="s">
        <v>4708</v>
      </c>
      <c r="C999" t="s">
        <v>6625</v>
      </c>
      <c r="D999"/>
      <c r="E999" s="255" t="s">
        <v>4879</v>
      </c>
      <c r="F999" s="255">
        <v>44237.72944383102</v>
      </c>
      <c r="G999" s="255"/>
      <c r="H999" s="255"/>
      <c r="I999" s="256">
        <v>2</v>
      </c>
      <c r="J999" s="257">
        <v>61006</v>
      </c>
      <c r="K999" t="s">
        <v>4711</v>
      </c>
      <c r="L999">
        <v>0</v>
      </c>
      <c r="M999">
        <v>0</v>
      </c>
      <c r="N999" t="s">
        <v>4718</v>
      </c>
      <c r="O999" t="s">
        <v>4713</v>
      </c>
      <c r="P999" t="s">
        <v>6626</v>
      </c>
      <c r="Q999" t="s">
        <v>4715</v>
      </c>
      <c r="V999" t="s">
        <v>4716</v>
      </c>
    </row>
    <row r="1000" spans="1:22">
      <c r="A1000" t="s">
        <v>4708</v>
      </c>
      <c r="B1000" t="s">
        <v>4708</v>
      </c>
      <c r="C1000" t="s">
        <v>6627</v>
      </c>
      <c r="D1000"/>
      <c r="E1000" s="255" t="s">
        <v>6628</v>
      </c>
      <c r="F1000" s="255">
        <v>44246.667103391206</v>
      </c>
      <c r="G1000" s="255"/>
      <c r="H1000" s="255"/>
      <c r="I1000" s="256">
        <v>2</v>
      </c>
      <c r="J1000" s="257">
        <v>18395</v>
      </c>
      <c r="K1000" t="s">
        <v>4711</v>
      </c>
      <c r="L1000">
        <v>0</v>
      </c>
      <c r="M1000">
        <v>0</v>
      </c>
      <c r="N1000" t="s">
        <v>4718</v>
      </c>
      <c r="O1000" t="s">
        <v>4726</v>
      </c>
      <c r="P1000" t="s">
        <v>4994</v>
      </c>
      <c r="Q1000" t="s">
        <v>4715</v>
      </c>
      <c r="V1000" t="s">
        <v>4716</v>
      </c>
    </row>
    <row r="1001" spans="1:22">
      <c r="A1001" t="s">
        <v>4708</v>
      </c>
      <c r="B1001" t="s">
        <v>4708</v>
      </c>
      <c r="C1001" t="s">
        <v>6629</v>
      </c>
      <c r="D1001"/>
      <c r="E1001" s="255" t="s">
        <v>5003</v>
      </c>
      <c r="F1001" s="255">
        <v>44252.456153356485</v>
      </c>
      <c r="G1001" s="255"/>
      <c r="H1001" s="255"/>
      <c r="I1001" s="256">
        <v>2</v>
      </c>
      <c r="J1001" s="257">
        <v>73300</v>
      </c>
      <c r="K1001" t="s">
        <v>4752</v>
      </c>
      <c r="L1001">
        <v>0</v>
      </c>
      <c r="M1001">
        <v>0</v>
      </c>
      <c r="N1001" t="s">
        <v>4718</v>
      </c>
      <c r="O1001" t="s">
        <v>4713</v>
      </c>
      <c r="P1001" t="s">
        <v>6630</v>
      </c>
      <c r="Q1001" t="s">
        <v>4715</v>
      </c>
      <c r="V1001" t="s">
        <v>4716</v>
      </c>
    </row>
    <row r="1002" spans="1:22">
      <c r="A1002" t="s">
        <v>4708</v>
      </c>
      <c r="B1002" t="s">
        <v>4708</v>
      </c>
      <c r="C1002" t="s">
        <v>6631</v>
      </c>
      <c r="D1002"/>
      <c r="E1002" s="255" t="s">
        <v>6632</v>
      </c>
      <c r="F1002" s="255">
        <v>44243.563491863424</v>
      </c>
      <c r="G1002" s="255"/>
      <c r="H1002" s="255"/>
      <c r="I1002" s="256">
        <v>2</v>
      </c>
      <c r="J1002" s="257">
        <v>28797</v>
      </c>
      <c r="K1002" t="s">
        <v>4752</v>
      </c>
      <c r="L1002">
        <v>0</v>
      </c>
      <c r="M1002">
        <v>0</v>
      </c>
      <c r="N1002" t="s">
        <v>4718</v>
      </c>
      <c r="O1002" t="s">
        <v>4726</v>
      </c>
      <c r="P1002" t="s">
        <v>6633</v>
      </c>
      <c r="Q1002" t="s">
        <v>4715</v>
      </c>
      <c r="V1002" t="s">
        <v>4716</v>
      </c>
    </row>
    <row r="1003" spans="1:22">
      <c r="A1003" t="s">
        <v>4708</v>
      </c>
      <c r="B1003" t="s">
        <v>4708</v>
      </c>
      <c r="C1003" t="s">
        <v>6634</v>
      </c>
      <c r="D1003"/>
      <c r="E1003" s="255" t="s">
        <v>5453</v>
      </c>
      <c r="F1003" s="255">
        <v>44230.440384409725</v>
      </c>
      <c r="G1003" s="255"/>
      <c r="H1003" s="255"/>
      <c r="I1003" s="256">
        <v>2</v>
      </c>
      <c r="J1003" s="257">
        <v>24766</v>
      </c>
      <c r="K1003" t="s">
        <v>4752</v>
      </c>
      <c r="L1003">
        <v>0</v>
      </c>
      <c r="M1003">
        <v>0</v>
      </c>
      <c r="N1003" t="s">
        <v>4718</v>
      </c>
      <c r="O1003" t="s">
        <v>4726</v>
      </c>
      <c r="P1003" t="s">
        <v>6635</v>
      </c>
      <c r="Q1003" t="s">
        <v>4715</v>
      </c>
      <c r="V1003" t="s">
        <v>4716</v>
      </c>
    </row>
    <row r="1004" spans="1:22">
      <c r="A1004" t="s">
        <v>4708</v>
      </c>
      <c r="B1004" t="s">
        <v>4708</v>
      </c>
      <c r="C1004" t="s">
        <v>6636</v>
      </c>
      <c r="D1004"/>
      <c r="E1004" s="255" t="s">
        <v>5243</v>
      </c>
      <c r="F1004" s="255">
        <v>44232.345534641201</v>
      </c>
      <c r="G1004" s="255"/>
      <c r="H1004" s="255"/>
      <c r="I1004" s="256">
        <v>2</v>
      </c>
      <c r="J1004" s="257">
        <v>29844</v>
      </c>
      <c r="K1004" t="s">
        <v>4752</v>
      </c>
      <c r="L1004">
        <v>0</v>
      </c>
      <c r="M1004">
        <v>0</v>
      </c>
      <c r="N1004" t="s">
        <v>4718</v>
      </c>
      <c r="O1004" t="s">
        <v>4713</v>
      </c>
      <c r="P1004" t="s">
        <v>6637</v>
      </c>
      <c r="Q1004" t="s">
        <v>4715</v>
      </c>
      <c r="V1004" t="s">
        <v>4716</v>
      </c>
    </row>
    <row r="1005" spans="1:22">
      <c r="A1005" t="s">
        <v>4708</v>
      </c>
      <c r="B1005" t="s">
        <v>4708</v>
      </c>
      <c r="C1005" t="s">
        <v>6638</v>
      </c>
      <c r="D1005"/>
      <c r="E1005" s="255" t="s">
        <v>5136</v>
      </c>
      <c r="F1005" s="255">
        <v>44250.556514930555</v>
      </c>
      <c r="G1005" s="255"/>
      <c r="H1005" s="255"/>
      <c r="I1005" s="256">
        <v>2</v>
      </c>
      <c r="J1005" s="257">
        <v>26096</v>
      </c>
      <c r="K1005" t="s">
        <v>4752</v>
      </c>
      <c r="L1005">
        <v>0</v>
      </c>
      <c r="M1005">
        <v>0</v>
      </c>
      <c r="N1005" t="s">
        <v>4712</v>
      </c>
      <c r="O1005" t="s">
        <v>4713</v>
      </c>
      <c r="P1005" t="s">
        <v>6639</v>
      </c>
      <c r="Q1005" t="s">
        <v>4715</v>
      </c>
      <c r="V1005" t="s">
        <v>4716</v>
      </c>
    </row>
    <row r="1006" spans="1:22">
      <c r="A1006" t="s">
        <v>4708</v>
      </c>
      <c r="B1006" t="s">
        <v>4708</v>
      </c>
      <c r="C1006" t="s">
        <v>6640</v>
      </c>
      <c r="D1006"/>
      <c r="E1006" s="255" t="s">
        <v>5556</v>
      </c>
      <c r="F1006" s="255">
        <v>44237.355188506946</v>
      </c>
      <c r="G1006" s="255"/>
      <c r="H1006" s="255"/>
      <c r="I1006" s="256">
        <v>2</v>
      </c>
      <c r="J1006" s="257">
        <v>51960</v>
      </c>
      <c r="K1006" t="s">
        <v>4711</v>
      </c>
      <c r="L1006">
        <v>0</v>
      </c>
      <c r="M1006">
        <v>0</v>
      </c>
      <c r="N1006" t="s">
        <v>4718</v>
      </c>
      <c r="O1006" t="s">
        <v>4726</v>
      </c>
      <c r="P1006" t="s">
        <v>5188</v>
      </c>
      <c r="Q1006" t="s">
        <v>4728</v>
      </c>
      <c r="V1006" t="s">
        <v>4716</v>
      </c>
    </row>
    <row r="1007" spans="1:22">
      <c r="A1007" t="s">
        <v>4708</v>
      </c>
      <c r="B1007" t="s">
        <v>4708</v>
      </c>
      <c r="C1007" t="s">
        <v>6641</v>
      </c>
      <c r="D1007"/>
      <c r="E1007" s="255" t="s">
        <v>5769</v>
      </c>
      <c r="F1007" s="255">
        <v>44245.66199641204</v>
      </c>
      <c r="G1007" s="255"/>
      <c r="H1007" s="255"/>
      <c r="I1007" s="256">
        <v>2</v>
      </c>
      <c r="J1007" s="257">
        <v>54262</v>
      </c>
      <c r="K1007" t="s">
        <v>4711</v>
      </c>
      <c r="L1007">
        <v>0</v>
      </c>
      <c r="M1007">
        <v>0</v>
      </c>
      <c r="N1007" t="s">
        <v>4722</v>
      </c>
      <c r="O1007" t="s">
        <v>4726</v>
      </c>
      <c r="P1007" t="s">
        <v>6642</v>
      </c>
      <c r="Q1007" t="s">
        <v>4715</v>
      </c>
      <c r="V1007" t="s">
        <v>4716</v>
      </c>
    </row>
    <row r="1008" spans="1:22">
      <c r="A1008" t="s">
        <v>4708</v>
      </c>
      <c r="B1008" t="s">
        <v>4708</v>
      </c>
      <c r="C1008" t="s">
        <v>6643</v>
      </c>
      <c r="D1008"/>
      <c r="E1008" s="255" t="s">
        <v>4912</v>
      </c>
      <c r="F1008" s="255">
        <v>44243.654556678244</v>
      </c>
      <c r="G1008" s="255"/>
      <c r="H1008" s="255"/>
      <c r="I1008" s="256">
        <v>2</v>
      </c>
      <c r="J1008" s="257">
        <v>20617</v>
      </c>
      <c r="K1008" t="s">
        <v>4752</v>
      </c>
      <c r="L1008">
        <v>0</v>
      </c>
      <c r="M1008">
        <v>0</v>
      </c>
      <c r="N1008" t="s">
        <v>4731</v>
      </c>
      <c r="O1008" t="s">
        <v>4713</v>
      </c>
      <c r="P1008" t="s">
        <v>6644</v>
      </c>
      <c r="Q1008" t="s">
        <v>4715</v>
      </c>
      <c r="V1008" t="s">
        <v>4716</v>
      </c>
    </row>
    <row r="1009" spans="1:22">
      <c r="A1009" t="s">
        <v>4708</v>
      </c>
      <c r="B1009" t="s">
        <v>4708</v>
      </c>
      <c r="C1009" t="s">
        <v>6645</v>
      </c>
      <c r="D1009"/>
      <c r="E1009" s="255" t="s">
        <v>4730</v>
      </c>
      <c r="F1009" s="255">
        <v>44251.672003206018</v>
      </c>
      <c r="G1009" s="255"/>
      <c r="H1009" s="255"/>
      <c r="I1009" s="256">
        <v>2</v>
      </c>
      <c r="J1009" s="257">
        <v>23328</v>
      </c>
      <c r="K1009" t="s">
        <v>4711</v>
      </c>
      <c r="L1009">
        <v>0</v>
      </c>
      <c r="M1009">
        <v>0</v>
      </c>
      <c r="N1009" t="s">
        <v>4718</v>
      </c>
      <c r="O1009" t="s">
        <v>4713</v>
      </c>
      <c r="P1009" t="s">
        <v>6646</v>
      </c>
      <c r="Q1009" t="s">
        <v>4715</v>
      </c>
      <c r="V1009" t="s">
        <v>4716</v>
      </c>
    </row>
    <row r="1010" spans="1:22">
      <c r="A1010" t="s">
        <v>4708</v>
      </c>
      <c r="B1010" t="s">
        <v>4708</v>
      </c>
      <c r="C1010" t="s">
        <v>2922</v>
      </c>
      <c r="D1010"/>
      <c r="E1010" s="255" t="s">
        <v>5877</v>
      </c>
      <c r="F1010" s="255">
        <v>44250.32670258102</v>
      </c>
      <c r="G1010" s="255"/>
      <c r="H1010" s="255"/>
      <c r="I1010" s="256">
        <v>2</v>
      </c>
      <c r="J1010" s="257">
        <v>31729</v>
      </c>
      <c r="K1010" t="s">
        <v>4752</v>
      </c>
      <c r="L1010">
        <v>0</v>
      </c>
      <c r="M1010">
        <v>0</v>
      </c>
      <c r="N1010" t="s">
        <v>4712</v>
      </c>
      <c r="O1010" t="s">
        <v>4726</v>
      </c>
      <c r="P1010" t="s">
        <v>5188</v>
      </c>
      <c r="Q1010" t="s">
        <v>4715</v>
      </c>
      <c r="V1010" t="s">
        <v>4716</v>
      </c>
    </row>
    <row r="1011" spans="1:22">
      <c r="A1011" t="s">
        <v>4708</v>
      </c>
      <c r="B1011" t="s">
        <v>4708</v>
      </c>
      <c r="C1011" t="s">
        <v>6647</v>
      </c>
      <c r="D1011"/>
      <c r="E1011" s="255" t="s">
        <v>5330</v>
      </c>
      <c r="F1011" s="255">
        <v>44237.653991435189</v>
      </c>
      <c r="G1011" s="255"/>
      <c r="H1011" s="255"/>
      <c r="I1011" s="256">
        <v>2</v>
      </c>
      <c r="J1011" s="257">
        <v>29922</v>
      </c>
      <c r="K1011" t="s">
        <v>4752</v>
      </c>
      <c r="L1011">
        <v>0</v>
      </c>
      <c r="M1011">
        <v>0</v>
      </c>
      <c r="N1011" t="s">
        <v>4731</v>
      </c>
      <c r="O1011" t="s">
        <v>4726</v>
      </c>
      <c r="P1011" t="s">
        <v>5225</v>
      </c>
      <c r="Q1011" t="s">
        <v>4715</v>
      </c>
      <c r="V1011" t="s">
        <v>4716</v>
      </c>
    </row>
    <row r="1012" spans="1:22">
      <c r="A1012" t="s">
        <v>4708</v>
      </c>
      <c r="B1012" t="s">
        <v>4708</v>
      </c>
      <c r="C1012" t="s">
        <v>6648</v>
      </c>
      <c r="D1012"/>
      <c r="E1012" s="255" t="s">
        <v>6609</v>
      </c>
      <c r="F1012" s="255">
        <v>44253.347791354165</v>
      </c>
      <c r="G1012" s="255"/>
      <c r="H1012" s="255"/>
      <c r="I1012" s="256">
        <v>2</v>
      </c>
      <c r="J1012" s="257">
        <v>50019</v>
      </c>
      <c r="K1012" t="s">
        <v>4711</v>
      </c>
      <c r="L1012">
        <v>0</v>
      </c>
      <c r="M1012">
        <v>0</v>
      </c>
      <c r="N1012" t="s">
        <v>4718</v>
      </c>
      <c r="O1012" t="s">
        <v>4726</v>
      </c>
      <c r="P1012" t="s">
        <v>6649</v>
      </c>
      <c r="Q1012" t="s">
        <v>4715</v>
      </c>
      <c r="V1012" t="s">
        <v>4716</v>
      </c>
    </row>
    <row r="1013" spans="1:22">
      <c r="A1013" t="s">
        <v>4708</v>
      </c>
      <c r="B1013" t="s">
        <v>4708</v>
      </c>
      <c r="C1013" t="s">
        <v>6650</v>
      </c>
      <c r="D1013"/>
      <c r="E1013" s="255" t="s">
        <v>5440</v>
      </c>
      <c r="F1013" s="255">
        <v>44253.45316582176</v>
      </c>
      <c r="G1013" s="255"/>
      <c r="H1013" s="255"/>
      <c r="I1013" s="256">
        <v>2</v>
      </c>
      <c r="J1013" s="257">
        <v>89940</v>
      </c>
      <c r="K1013" t="s">
        <v>4752</v>
      </c>
      <c r="L1013">
        <v>0</v>
      </c>
      <c r="M1013">
        <v>0</v>
      </c>
      <c r="N1013" t="s">
        <v>4718</v>
      </c>
      <c r="O1013" t="s">
        <v>4726</v>
      </c>
      <c r="P1013" t="s">
        <v>6651</v>
      </c>
      <c r="Q1013" t="s">
        <v>4728</v>
      </c>
      <c r="V1013" t="s">
        <v>4716</v>
      </c>
    </row>
    <row r="1014" spans="1:22">
      <c r="A1014" t="s">
        <v>4708</v>
      </c>
      <c r="B1014" t="s">
        <v>4708</v>
      </c>
      <c r="C1014" t="s">
        <v>6652</v>
      </c>
      <c r="D1014"/>
      <c r="E1014" s="255" t="s">
        <v>5414</v>
      </c>
      <c r="F1014" s="255">
        <v>44238.660561192133</v>
      </c>
      <c r="G1014" s="255"/>
      <c r="H1014" s="255"/>
      <c r="I1014" s="256">
        <v>2</v>
      </c>
      <c r="J1014" s="257">
        <v>13829</v>
      </c>
      <c r="K1014" t="s">
        <v>4711</v>
      </c>
      <c r="L1014">
        <v>0</v>
      </c>
      <c r="M1014">
        <v>0</v>
      </c>
      <c r="N1014" t="s">
        <v>4718</v>
      </c>
      <c r="O1014" t="s">
        <v>4726</v>
      </c>
      <c r="P1014" t="s">
        <v>6653</v>
      </c>
      <c r="Q1014" t="s">
        <v>4715</v>
      </c>
      <c r="V1014" t="s">
        <v>4716</v>
      </c>
    </row>
    <row r="1015" spans="1:22">
      <c r="A1015" t="s">
        <v>4708</v>
      </c>
      <c r="B1015" t="s">
        <v>4708</v>
      </c>
      <c r="C1015" t="s">
        <v>6654</v>
      </c>
      <c r="D1015"/>
      <c r="E1015" s="255" t="s">
        <v>5131</v>
      </c>
      <c r="F1015" s="255">
        <v>44238.659048032408</v>
      </c>
      <c r="G1015" s="255"/>
      <c r="H1015" s="255"/>
      <c r="I1015" s="256">
        <v>2</v>
      </c>
      <c r="J1015" s="257">
        <v>27021</v>
      </c>
      <c r="K1015" t="s">
        <v>4711</v>
      </c>
      <c r="L1015">
        <v>0</v>
      </c>
      <c r="M1015">
        <v>0</v>
      </c>
      <c r="N1015" t="s">
        <v>4712</v>
      </c>
      <c r="O1015" t="s">
        <v>4713</v>
      </c>
      <c r="P1015" t="s">
        <v>6655</v>
      </c>
      <c r="Q1015" t="s">
        <v>4715</v>
      </c>
      <c r="V1015" t="s">
        <v>4716</v>
      </c>
    </row>
    <row r="1016" spans="1:22">
      <c r="A1016" t="s">
        <v>4708</v>
      </c>
      <c r="B1016" t="s">
        <v>4708</v>
      </c>
      <c r="C1016" t="s">
        <v>6656</v>
      </c>
      <c r="D1016"/>
      <c r="E1016" s="255" t="s">
        <v>4906</v>
      </c>
      <c r="F1016" s="255">
        <v>44247.397751238423</v>
      </c>
      <c r="G1016" s="255"/>
      <c r="H1016" s="255"/>
      <c r="I1016" s="256">
        <v>2</v>
      </c>
      <c r="J1016" s="257">
        <v>83584</v>
      </c>
      <c r="K1016" t="s">
        <v>4711</v>
      </c>
      <c r="L1016">
        <v>0</v>
      </c>
      <c r="M1016">
        <v>0</v>
      </c>
      <c r="N1016" t="s">
        <v>4722</v>
      </c>
      <c r="O1016" t="s">
        <v>4713</v>
      </c>
      <c r="P1016" t="s">
        <v>6657</v>
      </c>
      <c r="Q1016" t="s">
        <v>4715</v>
      </c>
      <c r="V1016" t="s">
        <v>4716</v>
      </c>
    </row>
    <row r="1017" spans="1:22">
      <c r="A1017" t="s">
        <v>4708</v>
      </c>
      <c r="B1017" t="s">
        <v>4708</v>
      </c>
      <c r="C1017" t="s">
        <v>6658</v>
      </c>
      <c r="D1017"/>
      <c r="E1017" s="255" t="s">
        <v>6659</v>
      </c>
      <c r="F1017" s="255">
        <v>44249.541201655091</v>
      </c>
      <c r="G1017" s="255"/>
      <c r="H1017" s="255"/>
      <c r="I1017" s="256">
        <v>2</v>
      </c>
      <c r="J1017" s="257">
        <v>40551</v>
      </c>
      <c r="K1017" t="s">
        <v>4752</v>
      </c>
      <c r="L1017">
        <v>0</v>
      </c>
      <c r="M1017">
        <v>0</v>
      </c>
      <c r="N1017" t="s">
        <v>4722</v>
      </c>
      <c r="O1017" t="s">
        <v>5324</v>
      </c>
      <c r="P1017" t="s">
        <v>6660</v>
      </c>
      <c r="Q1017" t="s">
        <v>4715</v>
      </c>
      <c r="V1017" t="s">
        <v>4716</v>
      </c>
    </row>
    <row r="1018" spans="1:22">
      <c r="A1018" t="s">
        <v>4708</v>
      </c>
      <c r="B1018" t="s">
        <v>4708</v>
      </c>
      <c r="C1018" t="s">
        <v>6661</v>
      </c>
      <c r="D1018"/>
      <c r="E1018" s="255" t="s">
        <v>5408</v>
      </c>
      <c r="F1018" s="255">
        <v>44253.34427804398</v>
      </c>
      <c r="G1018" s="255"/>
      <c r="H1018" s="255"/>
      <c r="I1018" s="256">
        <v>2</v>
      </c>
      <c r="J1018" s="257">
        <v>25372</v>
      </c>
      <c r="K1018" t="s">
        <v>4711</v>
      </c>
      <c r="L1018">
        <v>0</v>
      </c>
      <c r="M1018">
        <v>0</v>
      </c>
      <c r="N1018" t="s">
        <v>4718</v>
      </c>
      <c r="O1018" t="s">
        <v>4726</v>
      </c>
      <c r="P1018" t="s">
        <v>4994</v>
      </c>
      <c r="Q1018" t="s">
        <v>4715</v>
      </c>
      <c r="V1018" t="s">
        <v>4716</v>
      </c>
    </row>
    <row r="1019" spans="1:22">
      <c r="A1019" t="s">
        <v>4708</v>
      </c>
      <c r="B1019" t="s">
        <v>4708</v>
      </c>
      <c r="C1019" t="s">
        <v>6662</v>
      </c>
      <c r="D1019"/>
      <c r="E1019" s="255" t="s">
        <v>4879</v>
      </c>
      <c r="F1019" s="255">
        <v>44252.41346585648</v>
      </c>
      <c r="G1019" s="255"/>
      <c r="H1019" s="255"/>
      <c r="I1019" s="256">
        <v>2</v>
      </c>
      <c r="J1019" s="257">
        <v>90318</v>
      </c>
      <c r="K1019" t="s">
        <v>4752</v>
      </c>
      <c r="L1019">
        <v>0</v>
      </c>
      <c r="M1019">
        <v>0</v>
      </c>
      <c r="N1019" t="s">
        <v>4712</v>
      </c>
      <c r="O1019" t="s">
        <v>4713</v>
      </c>
      <c r="P1019" t="s">
        <v>6663</v>
      </c>
      <c r="Q1019" t="s">
        <v>4715</v>
      </c>
      <c r="V1019" t="s">
        <v>4716</v>
      </c>
    </row>
    <row r="1020" spans="1:22">
      <c r="A1020" t="s">
        <v>4708</v>
      </c>
      <c r="B1020" t="s">
        <v>4708</v>
      </c>
      <c r="C1020" t="s">
        <v>6664</v>
      </c>
      <c r="D1020"/>
      <c r="E1020" s="255" t="s">
        <v>4909</v>
      </c>
      <c r="F1020" s="255">
        <v>44249.524595601855</v>
      </c>
      <c r="G1020" s="255"/>
      <c r="H1020" s="255"/>
      <c r="I1020" s="256">
        <v>2</v>
      </c>
      <c r="J1020" s="257">
        <v>40671</v>
      </c>
      <c r="K1020" t="s">
        <v>4752</v>
      </c>
      <c r="L1020">
        <v>0</v>
      </c>
      <c r="M1020">
        <v>0</v>
      </c>
      <c r="N1020" t="s">
        <v>4722</v>
      </c>
      <c r="O1020" t="s">
        <v>4713</v>
      </c>
      <c r="P1020" t="s">
        <v>6665</v>
      </c>
      <c r="Q1020" t="s">
        <v>4715</v>
      </c>
      <c r="V1020" t="s">
        <v>4716</v>
      </c>
    </row>
    <row r="1021" spans="1:22">
      <c r="A1021" t="s">
        <v>4708</v>
      </c>
      <c r="B1021" t="s">
        <v>4708</v>
      </c>
      <c r="C1021" t="s">
        <v>6666</v>
      </c>
      <c r="D1021"/>
      <c r="E1021" s="255" t="s">
        <v>4866</v>
      </c>
      <c r="F1021" s="255">
        <v>44253.659515937499</v>
      </c>
      <c r="G1021" s="255"/>
      <c r="H1021" s="255"/>
      <c r="I1021" s="256">
        <v>2</v>
      </c>
      <c r="J1021" s="257">
        <v>19545</v>
      </c>
      <c r="K1021" t="s">
        <v>4711</v>
      </c>
      <c r="L1021">
        <v>0</v>
      </c>
      <c r="M1021">
        <v>0</v>
      </c>
      <c r="N1021" t="s">
        <v>4718</v>
      </c>
      <c r="O1021" t="s">
        <v>4713</v>
      </c>
      <c r="P1021" t="s">
        <v>6667</v>
      </c>
      <c r="Q1021" t="s">
        <v>4715</v>
      </c>
      <c r="V1021" t="s">
        <v>4716</v>
      </c>
    </row>
    <row r="1022" spans="1:22">
      <c r="A1022" t="s">
        <v>4708</v>
      </c>
      <c r="B1022" t="s">
        <v>4708</v>
      </c>
      <c r="C1022" t="s">
        <v>6668</v>
      </c>
      <c r="D1022"/>
      <c r="E1022" s="255" t="s">
        <v>4872</v>
      </c>
      <c r="F1022" s="255">
        <v>44232.726592013889</v>
      </c>
      <c r="G1022" s="255"/>
      <c r="H1022" s="255"/>
      <c r="I1022" s="256">
        <v>2</v>
      </c>
      <c r="J1022" s="257">
        <v>37917</v>
      </c>
      <c r="K1022" t="s">
        <v>4752</v>
      </c>
      <c r="L1022">
        <v>0</v>
      </c>
      <c r="M1022">
        <v>0</v>
      </c>
      <c r="N1022" t="s">
        <v>4718</v>
      </c>
      <c r="O1022" t="s">
        <v>4713</v>
      </c>
      <c r="P1022" t="s">
        <v>6669</v>
      </c>
      <c r="Q1022" t="s">
        <v>4728</v>
      </c>
      <c r="V1022" t="s">
        <v>4716</v>
      </c>
    </row>
    <row r="1023" spans="1:22">
      <c r="A1023" t="s">
        <v>4708</v>
      </c>
      <c r="B1023" t="s">
        <v>4708</v>
      </c>
      <c r="C1023" t="s">
        <v>6670</v>
      </c>
      <c r="D1023"/>
      <c r="E1023" s="255" t="s">
        <v>4840</v>
      </c>
      <c r="F1023" s="255">
        <v>44249.52053425926</v>
      </c>
      <c r="G1023" s="255"/>
      <c r="H1023" s="255"/>
      <c r="I1023" s="256">
        <v>2</v>
      </c>
      <c r="J1023" s="257">
        <v>49894</v>
      </c>
      <c r="K1023" t="s">
        <v>4752</v>
      </c>
      <c r="L1023">
        <v>0</v>
      </c>
      <c r="M1023">
        <v>0</v>
      </c>
      <c r="N1023" t="s">
        <v>4712</v>
      </c>
      <c r="O1023" t="s">
        <v>4713</v>
      </c>
      <c r="P1023" t="s">
        <v>6671</v>
      </c>
      <c r="Q1023" t="s">
        <v>4715</v>
      </c>
      <c r="V1023" t="s">
        <v>4716</v>
      </c>
    </row>
    <row r="1024" spans="1:22">
      <c r="A1024" t="s">
        <v>4708</v>
      </c>
      <c r="B1024" t="s">
        <v>4708</v>
      </c>
      <c r="C1024" t="s">
        <v>6672</v>
      </c>
      <c r="D1024"/>
      <c r="E1024" s="255" t="s">
        <v>5157</v>
      </c>
      <c r="F1024" s="255">
        <v>44250.478914039355</v>
      </c>
      <c r="G1024" s="255"/>
      <c r="H1024" s="255"/>
      <c r="I1024" s="256">
        <v>2</v>
      </c>
      <c r="J1024" s="257">
        <v>40252</v>
      </c>
      <c r="K1024" t="s">
        <v>4711</v>
      </c>
      <c r="L1024">
        <v>0</v>
      </c>
      <c r="M1024">
        <v>0</v>
      </c>
      <c r="N1024" t="s">
        <v>4712</v>
      </c>
      <c r="O1024" t="s">
        <v>4713</v>
      </c>
      <c r="P1024" t="s">
        <v>6673</v>
      </c>
      <c r="Q1024" t="s">
        <v>4715</v>
      </c>
      <c r="V1024" t="s">
        <v>4716</v>
      </c>
    </row>
    <row r="1025" spans="1:22">
      <c r="A1025" t="s">
        <v>4708</v>
      </c>
      <c r="B1025" t="s">
        <v>4708</v>
      </c>
      <c r="C1025" t="s">
        <v>6674</v>
      </c>
      <c r="D1025"/>
      <c r="E1025" s="255" t="s">
        <v>5724</v>
      </c>
      <c r="F1025" s="255">
        <v>44253.649613969908</v>
      </c>
      <c r="G1025" s="255"/>
      <c r="H1025" s="255"/>
      <c r="I1025" s="256">
        <v>2</v>
      </c>
      <c r="J1025" s="257">
        <v>22246</v>
      </c>
      <c r="K1025" t="s">
        <v>4711</v>
      </c>
      <c r="L1025">
        <v>0</v>
      </c>
      <c r="M1025">
        <v>0</v>
      </c>
      <c r="N1025" t="s">
        <v>4722</v>
      </c>
      <c r="O1025" t="s">
        <v>5197</v>
      </c>
      <c r="P1025" t="s">
        <v>6675</v>
      </c>
      <c r="Q1025" t="s">
        <v>4715</v>
      </c>
      <c r="V1025" t="s">
        <v>4716</v>
      </c>
    </row>
    <row r="1026" spans="1:22">
      <c r="A1026" t="s">
        <v>4708</v>
      </c>
      <c r="B1026" t="s">
        <v>4708</v>
      </c>
      <c r="C1026" t="s">
        <v>6676</v>
      </c>
      <c r="D1026"/>
      <c r="E1026" s="255" t="s">
        <v>4860</v>
      </c>
      <c r="F1026" s="255">
        <v>44235.647535300923</v>
      </c>
      <c r="G1026" s="255"/>
      <c r="H1026" s="255"/>
      <c r="I1026" s="256">
        <v>2</v>
      </c>
      <c r="J1026" s="257">
        <v>71102</v>
      </c>
      <c r="K1026" t="s">
        <v>4752</v>
      </c>
      <c r="L1026">
        <v>0</v>
      </c>
      <c r="M1026">
        <v>0</v>
      </c>
      <c r="N1026" t="s">
        <v>4722</v>
      </c>
      <c r="O1026" t="s">
        <v>4753</v>
      </c>
      <c r="P1026" t="s">
        <v>4753</v>
      </c>
      <c r="Q1026" t="s">
        <v>4715</v>
      </c>
      <c r="V1026" t="s">
        <v>4716</v>
      </c>
    </row>
    <row r="1027" spans="1:22">
      <c r="A1027" t="s">
        <v>4708</v>
      </c>
      <c r="B1027" t="s">
        <v>4708</v>
      </c>
      <c r="C1027" t="s">
        <v>6677</v>
      </c>
      <c r="D1027"/>
      <c r="E1027" s="255" t="s">
        <v>4983</v>
      </c>
      <c r="F1027" s="255">
        <v>44249.582758761571</v>
      </c>
      <c r="G1027" s="255"/>
      <c r="H1027" s="255"/>
      <c r="I1027" s="256">
        <v>2</v>
      </c>
      <c r="J1027" s="257">
        <v>24457</v>
      </c>
      <c r="K1027" t="s">
        <v>4752</v>
      </c>
      <c r="L1027">
        <v>0</v>
      </c>
      <c r="M1027">
        <v>0</v>
      </c>
      <c r="N1027" t="s">
        <v>4722</v>
      </c>
      <c r="O1027" t="s">
        <v>4753</v>
      </c>
      <c r="P1027" t="s">
        <v>4753</v>
      </c>
      <c r="Q1027" t="s">
        <v>4715</v>
      </c>
      <c r="V1027" t="s">
        <v>4716</v>
      </c>
    </row>
    <row r="1028" spans="1:22">
      <c r="A1028" t="s">
        <v>4708</v>
      </c>
      <c r="B1028" t="s">
        <v>4708</v>
      </c>
      <c r="C1028" t="s">
        <v>6678</v>
      </c>
      <c r="D1028"/>
      <c r="E1028" s="255" t="s">
        <v>5403</v>
      </c>
      <c r="F1028" s="255">
        <v>44249.579195833336</v>
      </c>
      <c r="G1028" s="255"/>
      <c r="H1028" s="255"/>
      <c r="I1028" s="256">
        <v>2</v>
      </c>
      <c r="J1028" s="257">
        <v>30828</v>
      </c>
      <c r="K1028" t="s">
        <v>4752</v>
      </c>
      <c r="L1028">
        <v>0</v>
      </c>
      <c r="M1028">
        <v>0</v>
      </c>
      <c r="N1028" t="s">
        <v>4722</v>
      </c>
      <c r="O1028" t="s">
        <v>4753</v>
      </c>
      <c r="P1028" t="s">
        <v>4753</v>
      </c>
      <c r="Q1028" t="s">
        <v>4715</v>
      </c>
      <c r="V1028" t="s">
        <v>4716</v>
      </c>
    </row>
    <row r="1029" spans="1:22">
      <c r="A1029" t="s">
        <v>4708</v>
      </c>
      <c r="B1029" t="s">
        <v>4708</v>
      </c>
      <c r="C1029" t="s">
        <v>6679</v>
      </c>
      <c r="D1029"/>
      <c r="E1029" s="255" t="s">
        <v>4778</v>
      </c>
      <c r="F1029" s="255">
        <v>44249.580144907406</v>
      </c>
      <c r="G1029" s="255"/>
      <c r="H1029" s="255"/>
      <c r="I1029" s="256">
        <v>2</v>
      </c>
      <c r="J1029" s="257">
        <v>30208</v>
      </c>
      <c r="K1029" t="s">
        <v>4752</v>
      </c>
      <c r="L1029">
        <v>0</v>
      </c>
      <c r="M1029">
        <v>0</v>
      </c>
      <c r="N1029" t="s">
        <v>4722</v>
      </c>
      <c r="O1029" t="s">
        <v>4753</v>
      </c>
      <c r="P1029" t="s">
        <v>4753</v>
      </c>
      <c r="Q1029" t="s">
        <v>4715</v>
      </c>
      <c r="V1029" t="s">
        <v>4716</v>
      </c>
    </row>
    <row r="1030" spans="1:22">
      <c r="A1030" t="s">
        <v>4708</v>
      </c>
      <c r="B1030" t="s">
        <v>4708</v>
      </c>
      <c r="C1030" t="s">
        <v>6680</v>
      </c>
      <c r="D1030"/>
      <c r="E1030" s="255" t="s">
        <v>4983</v>
      </c>
      <c r="F1030" s="255">
        <v>44249.580969710645</v>
      </c>
      <c r="G1030" s="255"/>
      <c r="H1030" s="255"/>
      <c r="I1030" s="256">
        <v>2</v>
      </c>
      <c r="J1030" s="257">
        <v>16962</v>
      </c>
      <c r="K1030" t="s">
        <v>4752</v>
      </c>
      <c r="L1030">
        <v>0</v>
      </c>
      <c r="M1030">
        <v>0</v>
      </c>
      <c r="N1030" t="s">
        <v>4722</v>
      </c>
      <c r="O1030" t="s">
        <v>4753</v>
      </c>
      <c r="P1030" t="s">
        <v>4753</v>
      </c>
      <c r="Q1030" t="s">
        <v>4715</v>
      </c>
      <c r="V1030" t="s">
        <v>4716</v>
      </c>
    </row>
    <row r="1031" spans="1:22">
      <c r="A1031" t="s">
        <v>4708</v>
      </c>
      <c r="B1031" t="s">
        <v>4708</v>
      </c>
      <c r="C1031" t="s">
        <v>6681</v>
      </c>
      <c r="D1031"/>
      <c r="E1031" s="255" t="s">
        <v>4768</v>
      </c>
      <c r="F1031" s="255">
        <v>44239.638613425923</v>
      </c>
      <c r="G1031" s="255"/>
      <c r="H1031" s="255"/>
      <c r="I1031" s="256">
        <v>2</v>
      </c>
      <c r="J1031" s="257">
        <v>70296</v>
      </c>
      <c r="K1031" t="s">
        <v>4752</v>
      </c>
      <c r="L1031">
        <v>0</v>
      </c>
      <c r="M1031">
        <v>0</v>
      </c>
      <c r="N1031" t="s">
        <v>4722</v>
      </c>
      <c r="O1031" t="s">
        <v>4753</v>
      </c>
      <c r="P1031" t="s">
        <v>4753</v>
      </c>
      <c r="Q1031" t="s">
        <v>4715</v>
      </c>
      <c r="V1031" t="s">
        <v>4716</v>
      </c>
    </row>
    <row r="1032" spans="1:22">
      <c r="A1032" t="s">
        <v>4708</v>
      </c>
      <c r="B1032" t="s">
        <v>4708</v>
      </c>
      <c r="C1032" t="s">
        <v>6682</v>
      </c>
      <c r="D1032"/>
      <c r="E1032" s="255" t="s">
        <v>4840</v>
      </c>
      <c r="F1032" s="255">
        <v>44245.597087071757</v>
      </c>
      <c r="G1032" s="255"/>
      <c r="H1032" s="255"/>
      <c r="I1032" s="256">
        <v>2</v>
      </c>
      <c r="J1032" s="257">
        <v>39248</v>
      </c>
      <c r="K1032" t="s">
        <v>4752</v>
      </c>
      <c r="L1032">
        <v>0</v>
      </c>
      <c r="M1032">
        <v>0</v>
      </c>
      <c r="N1032" t="s">
        <v>4712</v>
      </c>
      <c r="O1032" t="s">
        <v>4713</v>
      </c>
      <c r="P1032" t="s">
        <v>6683</v>
      </c>
      <c r="Q1032" t="s">
        <v>4715</v>
      </c>
      <c r="V1032" t="s">
        <v>4716</v>
      </c>
    </row>
    <row r="1033" spans="1:22">
      <c r="A1033" t="s">
        <v>4708</v>
      </c>
      <c r="B1033" t="s">
        <v>4708</v>
      </c>
      <c r="C1033" t="s">
        <v>224</v>
      </c>
      <c r="D1033"/>
      <c r="E1033" s="255" t="s">
        <v>6628</v>
      </c>
      <c r="F1033" s="255">
        <v>44254.434846678239</v>
      </c>
      <c r="G1033" s="255"/>
      <c r="H1033" s="255"/>
      <c r="I1033" s="256">
        <v>2</v>
      </c>
      <c r="J1033" s="257">
        <v>29814</v>
      </c>
      <c r="K1033" t="s">
        <v>4752</v>
      </c>
      <c r="L1033">
        <v>0</v>
      </c>
      <c r="M1033">
        <v>0</v>
      </c>
      <c r="N1033" t="s">
        <v>4718</v>
      </c>
      <c r="O1033" t="s">
        <v>4726</v>
      </c>
      <c r="P1033" t="s">
        <v>6684</v>
      </c>
      <c r="Q1033" t="s">
        <v>4715</v>
      </c>
      <c r="V1033" t="s">
        <v>4716</v>
      </c>
    </row>
    <row r="1034" spans="1:22">
      <c r="A1034" t="s">
        <v>4708</v>
      </c>
      <c r="B1034" t="s">
        <v>4708</v>
      </c>
      <c r="C1034" t="s">
        <v>6685</v>
      </c>
      <c r="D1034"/>
      <c r="E1034" s="255" t="s">
        <v>5556</v>
      </c>
      <c r="F1034" s="255">
        <v>44249.558202199078</v>
      </c>
      <c r="G1034" s="255"/>
      <c r="H1034" s="255"/>
      <c r="I1034" s="256">
        <v>2</v>
      </c>
      <c r="J1034" s="257">
        <v>30085</v>
      </c>
      <c r="K1034" t="s">
        <v>4752</v>
      </c>
      <c r="L1034">
        <v>0</v>
      </c>
      <c r="M1034">
        <v>0</v>
      </c>
      <c r="N1034" t="s">
        <v>4722</v>
      </c>
      <c r="O1034" t="s">
        <v>4726</v>
      </c>
      <c r="P1034" t="s">
        <v>5228</v>
      </c>
      <c r="Q1034" t="s">
        <v>4715</v>
      </c>
      <c r="V1034" t="s">
        <v>4716</v>
      </c>
    </row>
    <row r="1035" spans="1:22">
      <c r="A1035" t="s">
        <v>4708</v>
      </c>
      <c r="B1035" t="s">
        <v>4708</v>
      </c>
      <c r="C1035" t="s">
        <v>6686</v>
      </c>
      <c r="D1035"/>
      <c r="E1035" s="255" t="s">
        <v>4763</v>
      </c>
      <c r="F1035" s="255">
        <v>44253.332551620369</v>
      </c>
      <c r="G1035" s="255"/>
      <c r="H1035" s="255"/>
      <c r="I1035" s="256">
        <v>2</v>
      </c>
      <c r="J1035" s="257">
        <v>4311</v>
      </c>
      <c r="K1035" t="s">
        <v>4711</v>
      </c>
      <c r="L1035">
        <v>0</v>
      </c>
      <c r="M1035">
        <v>0</v>
      </c>
      <c r="N1035" t="s">
        <v>4731</v>
      </c>
      <c r="O1035" t="s">
        <v>4713</v>
      </c>
      <c r="P1035" t="s">
        <v>6687</v>
      </c>
      <c r="Q1035" t="s">
        <v>4715</v>
      </c>
      <c r="V1035" t="s">
        <v>4716</v>
      </c>
    </row>
    <row r="1036" spans="1:22">
      <c r="A1036" t="s">
        <v>4708</v>
      </c>
      <c r="B1036" t="s">
        <v>4708</v>
      </c>
      <c r="C1036" t="s">
        <v>6688</v>
      </c>
      <c r="D1036"/>
      <c r="E1036" s="255" t="s">
        <v>4721</v>
      </c>
      <c r="F1036" s="255">
        <v>44253.35679302083</v>
      </c>
      <c r="G1036" s="255"/>
      <c r="H1036" s="255"/>
      <c r="I1036" s="256">
        <v>2</v>
      </c>
      <c r="J1036" s="257">
        <v>60169</v>
      </c>
      <c r="K1036" t="s">
        <v>4752</v>
      </c>
      <c r="L1036">
        <v>0</v>
      </c>
      <c r="M1036">
        <v>0</v>
      </c>
      <c r="N1036" t="s">
        <v>4722</v>
      </c>
      <c r="O1036" t="s">
        <v>4713</v>
      </c>
      <c r="P1036" t="s">
        <v>6689</v>
      </c>
      <c r="Q1036" t="s">
        <v>4715</v>
      </c>
      <c r="V1036" t="s">
        <v>4716</v>
      </c>
    </row>
    <row r="1037" spans="1:22">
      <c r="A1037" t="s">
        <v>4708</v>
      </c>
      <c r="B1037" t="s">
        <v>4708</v>
      </c>
      <c r="C1037" t="s">
        <v>6690</v>
      </c>
      <c r="D1037"/>
      <c r="E1037" s="255" t="s">
        <v>6691</v>
      </c>
      <c r="F1037" s="255">
        <v>44237.367893136572</v>
      </c>
      <c r="G1037" s="255"/>
      <c r="H1037" s="255"/>
      <c r="I1037" s="256">
        <v>2</v>
      </c>
      <c r="J1037" s="257">
        <v>4536</v>
      </c>
      <c r="K1037" t="s">
        <v>4711</v>
      </c>
      <c r="L1037">
        <v>0</v>
      </c>
      <c r="M1037">
        <v>0</v>
      </c>
      <c r="N1037" t="s">
        <v>4718</v>
      </c>
      <c r="O1037" t="s">
        <v>4726</v>
      </c>
      <c r="P1037" t="s">
        <v>6692</v>
      </c>
      <c r="Q1037" t="s">
        <v>4728</v>
      </c>
      <c r="V1037" t="s">
        <v>4716</v>
      </c>
    </row>
    <row r="1038" spans="1:22">
      <c r="A1038" t="s">
        <v>4708</v>
      </c>
      <c r="B1038" t="s">
        <v>4708</v>
      </c>
      <c r="C1038" t="s">
        <v>6693</v>
      </c>
      <c r="D1038"/>
      <c r="E1038" s="255" t="s">
        <v>6694</v>
      </c>
      <c r="F1038" s="255">
        <v>44210.628817673613</v>
      </c>
      <c r="G1038" s="255"/>
      <c r="H1038" s="255"/>
      <c r="I1038" s="256">
        <v>2.0833333333333335</v>
      </c>
      <c r="J1038" s="257">
        <v>71272</v>
      </c>
      <c r="K1038" t="s">
        <v>4711</v>
      </c>
      <c r="L1038">
        <v>0</v>
      </c>
      <c r="M1038">
        <v>0</v>
      </c>
      <c r="N1038" t="s">
        <v>4712</v>
      </c>
      <c r="O1038" t="s">
        <v>4726</v>
      </c>
      <c r="P1038" t="s">
        <v>6695</v>
      </c>
      <c r="Q1038" t="s">
        <v>4715</v>
      </c>
      <c r="V1038" t="s">
        <v>4716</v>
      </c>
    </row>
    <row r="1039" spans="1:22">
      <c r="A1039" t="s">
        <v>4708</v>
      </c>
      <c r="B1039" t="s">
        <v>4708</v>
      </c>
      <c r="C1039" t="s">
        <v>6696</v>
      </c>
      <c r="D1039"/>
      <c r="E1039" s="255" t="s">
        <v>5003</v>
      </c>
      <c r="F1039" s="255">
        <v>44225.649606597224</v>
      </c>
      <c r="G1039" s="255"/>
      <c r="H1039" s="255"/>
      <c r="I1039" s="256">
        <v>2.0833333333333335</v>
      </c>
      <c r="J1039" s="257">
        <v>43594</v>
      </c>
      <c r="K1039" t="s">
        <v>4711</v>
      </c>
      <c r="L1039">
        <v>0</v>
      </c>
      <c r="M1039">
        <v>0</v>
      </c>
      <c r="N1039" t="s">
        <v>4718</v>
      </c>
      <c r="O1039" t="s">
        <v>4713</v>
      </c>
      <c r="P1039" t="s">
        <v>6697</v>
      </c>
      <c r="Q1039" t="s">
        <v>4728</v>
      </c>
      <c r="V1039" t="s">
        <v>4716</v>
      </c>
    </row>
    <row r="1040" spans="1:22">
      <c r="A1040" t="s">
        <v>4708</v>
      </c>
      <c r="B1040" t="s">
        <v>4708</v>
      </c>
      <c r="C1040" t="s">
        <v>6698</v>
      </c>
      <c r="D1040"/>
      <c r="E1040" s="255" t="s">
        <v>4775</v>
      </c>
      <c r="F1040" s="255">
        <v>44225.653353969908</v>
      </c>
      <c r="G1040" s="255"/>
      <c r="H1040" s="255"/>
      <c r="I1040" s="256">
        <v>2.0833333333333335</v>
      </c>
      <c r="J1040" s="257">
        <v>32232</v>
      </c>
      <c r="K1040" t="s">
        <v>4711</v>
      </c>
      <c r="L1040">
        <v>0</v>
      </c>
      <c r="M1040">
        <v>0</v>
      </c>
      <c r="N1040" t="s">
        <v>4722</v>
      </c>
      <c r="O1040" t="s">
        <v>4713</v>
      </c>
      <c r="P1040" t="s">
        <v>6699</v>
      </c>
      <c r="Q1040" t="s">
        <v>4728</v>
      </c>
      <c r="V1040" t="s">
        <v>4716</v>
      </c>
    </row>
    <row r="1041" spans="1:22">
      <c r="A1041" t="s">
        <v>4708</v>
      </c>
      <c r="B1041" t="s">
        <v>4708</v>
      </c>
      <c r="C1041" t="s">
        <v>6700</v>
      </c>
      <c r="D1041"/>
      <c r="E1041" s="255" t="s">
        <v>4768</v>
      </c>
      <c r="F1041" s="255">
        <v>44208.714708136577</v>
      </c>
      <c r="G1041" s="255"/>
      <c r="H1041" s="255"/>
      <c r="I1041" s="256">
        <v>2.0833333333333335</v>
      </c>
      <c r="J1041" s="257">
        <v>109762</v>
      </c>
      <c r="K1041" t="s">
        <v>4711</v>
      </c>
      <c r="L1041">
        <v>0</v>
      </c>
      <c r="M1041">
        <v>0</v>
      </c>
      <c r="N1041" t="s">
        <v>4718</v>
      </c>
      <c r="O1041" t="s">
        <v>4713</v>
      </c>
      <c r="P1041" t="s">
        <v>6701</v>
      </c>
      <c r="Q1041" t="s">
        <v>4728</v>
      </c>
      <c r="V1041" t="s">
        <v>4716</v>
      </c>
    </row>
    <row r="1042" spans="1:22">
      <c r="A1042" t="s">
        <v>4708</v>
      </c>
      <c r="B1042" t="s">
        <v>4708</v>
      </c>
      <c r="C1042" t="s">
        <v>6702</v>
      </c>
      <c r="D1042"/>
      <c r="E1042" s="255" t="s">
        <v>4870</v>
      </c>
      <c r="F1042" s="255">
        <v>44214.712037766207</v>
      </c>
      <c r="G1042" s="255"/>
      <c r="H1042" s="255"/>
      <c r="I1042" s="256">
        <v>2.0833333333333335</v>
      </c>
      <c r="J1042" s="257">
        <v>13232</v>
      </c>
      <c r="K1042" t="s">
        <v>4752</v>
      </c>
      <c r="L1042">
        <v>0</v>
      </c>
      <c r="M1042">
        <v>0</v>
      </c>
      <c r="N1042" t="s">
        <v>4718</v>
      </c>
      <c r="O1042" t="s">
        <v>4713</v>
      </c>
      <c r="P1042" t="s">
        <v>6703</v>
      </c>
      <c r="Q1042" t="s">
        <v>4728</v>
      </c>
      <c r="V1042" t="s">
        <v>4716</v>
      </c>
    </row>
    <row r="1043" spans="1:22">
      <c r="A1043" t="s">
        <v>4708</v>
      </c>
      <c r="B1043" t="s">
        <v>4708</v>
      </c>
      <c r="C1043" t="s">
        <v>6704</v>
      </c>
      <c r="D1043"/>
      <c r="E1043" s="255" t="s">
        <v>5006</v>
      </c>
      <c r="F1043" s="255">
        <v>44198.430835729167</v>
      </c>
      <c r="G1043" s="255"/>
      <c r="H1043" s="255"/>
      <c r="I1043" s="256">
        <v>2.0833333333333335</v>
      </c>
      <c r="J1043" s="257">
        <v>21032</v>
      </c>
      <c r="K1043" t="s">
        <v>4752</v>
      </c>
      <c r="L1043">
        <v>0</v>
      </c>
      <c r="M1043">
        <v>0</v>
      </c>
      <c r="N1043" t="s">
        <v>4718</v>
      </c>
      <c r="O1043" t="s">
        <v>4713</v>
      </c>
      <c r="P1043" t="s">
        <v>6705</v>
      </c>
      <c r="Q1043" t="s">
        <v>4715</v>
      </c>
      <c r="V1043" t="s">
        <v>4716</v>
      </c>
    </row>
    <row r="1044" spans="1:22">
      <c r="A1044" t="s">
        <v>4708</v>
      </c>
      <c r="B1044" t="s">
        <v>4708</v>
      </c>
      <c r="C1044" t="s">
        <v>6706</v>
      </c>
      <c r="D1044"/>
      <c r="E1044" s="255" t="s">
        <v>5562</v>
      </c>
      <c r="F1044" s="255">
        <v>44223.615816898149</v>
      </c>
      <c r="G1044" s="255"/>
      <c r="H1044" s="255"/>
      <c r="I1044" s="256">
        <v>2.0833333333333335</v>
      </c>
      <c r="J1044" s="257">
        <v>40928</v>
      </c>
      <c r="K1044" t="s">
        <v>4752</v>
      </c>
      <c r="L1044">
        <v>0</v>
      </c>
      <c r="M1044">
        <v>0</v>
      </c>
      <c r="N1044" t="s">
        <v>4722</v>
      </c>
      <c r="O1044" t="s">
        <v>4726</v>
      </c>
      <c r="P1044" t="s">
        <v>5563</v>
      </c>
      <c r="Q1044" t="s">
        <v>4715</v>
      </c>
      <c r="V1044" t="s">
        <v>4716</v>
      </c>
    </row>
    <row r="1045" spans="1:22">
      <c r="A1045" t="s">
        <v>4708</v>
      </c>
      <c r="B1045" t="s">
        <v>4708</v>
      </c>
      <c r="C1045" t="s">
        <v>6707</v>
      </c>
      <c r="D1045"/>
      <c r="E1045" s="255" t="s">
        <v>5079</v>
      </c>
      <c r="F1045" s="255">
        <v>44211.620413657409</v>
      </c>
      <c r="G1045" s="255"/>
      <c r="H1045" s="255"/>
      <c r="I1045" s="256">
        <v>2.0833333333333335</v>
      </c>
      <c r="J1045" s="257">
        <v>9418</v>
      </c>
      <c r="K1045" t="s">
        <v>4711</v>
      </c>
      <c r="L1045">
        <v>0</v>
      </c>
      <c r="M1045">
        <v>0</v>
      </c>
      <c r="N1045" t="s">
        <v>4718</v>
      </c>
      <c r="O1045" t="s">
        <v>4713</v>
      </c>
      <c r="P1045" t="s">
        <v>6708</v>
      </c>
      <c r="Q1045" t="s">
        <v>4715</v>
      </c>
      <c r="V1045" t="s">
        <v>4716</v>
      </c>
    </row>
    <row r="1046" spans="1:22">
      <c r="A1046" t="s">
        <v>4708</v>
      </c>
      <c r="B1046" t="s">
        <v>4708</v>
      </c>
      <c r="C1046" t="s">
        <v>6709</v>
      </c>
      <c r="D1046"/>
      <c r="E1046" s="255" t="s">
        <v>5003</v>
      </c>
      <c r="F1046" s="255">
        <v>44216.64355552083</v>
      </c>
      <c r="G1046" s="255"/>
      <c r="H1046" s="255"/>
      <c r="I1046" s="256">
        <v>2.0833333333333335</v>
      </c>
      <c r="J1046" s="257">
        <v>28282</v>
      </c>
      <c r="K1046" t="s">
        <v>4711</v>
      </c>
      <c r="L1046">
        <v>0</v>
      </c>
      <c r="M1046">
        <v>0</v>
      </c>
      <c r="N1046" t="s">
        <v>4712</v>
      </c>
      <c r="O1046" t="s">
        <v>4713</v>
      </c>
      <c r="P1046" t="s">
        <v>6710</v>
      </c>
      <c r="Q1046" t="s">
        <v>4728</v>
      </c>
      <c r="V1046" t="s">
        <v>4716</v>
      </c>
    </row>
    <row r="1047" spans="1:22">
      <c r="A1047" t="s">
        <v>4708</v>
      </c>
      <c r="B1047" t="s">
        <v>4708</v>
      </c>
      <c r="C1047" t="s">
        <v>6711</v>
      </c>
      <c r="D1047"/>
      <c r="E1047" s="255" t="s">
        <v>4957</v>
      </c>
      <c r="F1047" s="255">
        <v>44224.708103090277</v>
      </c>
      <c r="G1047" s="255"/>
      <c r="H1047" s="255"/>
      <c r="I1047" s="256">
        <v>2.0833333333333335</v>
      </c>
      <c r="J1047" s="257">
        <v>45064</v>
      </c>
      <c r="K1047" t="s">
        <v>4711</v>
      </c>
      <c r="L1047">
        <v>0</v>
      </c>
      <c r="M1047">
        <v>0</v>
      </c>
      <c r="N1047" t="s">
        <v>4731</v>
      </c>
      <c r="O1047" t="s">
        <v>4713</v>
      </c>
      <c r="P1047" t="s">
        <v>6712</v>
      </c>
      <c r="Q1047" t="s">
        <v>4715</v>
      </c>
      <c r="V1047" t="s">
        <v>4716</v>
      </c>
    </row>
    <row r="1048" spans="1:22">
      <c r="A1048" t="s">
        <v>4708</v>
      </c>
      <c r="B1048" t="s">
        <v>4708</v>
      </c>
      <c r="C1048" t="s">
        <v>6713</v>
      </c>
      <c r="D1048"/>
      <c r="E1048" s="255" t="s">
        <v>6202</v>
      </c>
      <c r="F1048" s="255">
        <v>44202.50243576389</v>
      </c>
      <c r="G1048" s="255"/>
      <c r="H1048" s="255"/>
      <c r="I1048" s="256">
        <v>2.0833333333333335</v>
      </c>
      <c r="J1048" s="257">
        <v>41943</v>
      </c>
      <c r="K1048" t="s">
        <v>4752</v>
      </c>
      <c r="L1048">
        <v>0</v>
      </c>
      <c r="M1048">
        <v>0</v>
      </c>
      <c r="N1048" t="s">
        <v>4722</v>
      </c>
      <c r="O1048" t="s">
        <v>5324</v>
      </c>
      <c r="P1048" t="s">
        <v>6714</v>
      </c>
      <c r="Q1048" t="s">
        <v>4728</v>
      </c>
      <c r="V1048" t="s">
        <v>4716</v>
      </c>
    </row>
    <row r="1049" spans="1:22">
      <c r="A1049" t="s">
        <v>4708</v>
      </c>
      <c r="B1049" t="s">
        <v>4708</v>
      </c>
      <c r="C1049" t="s">
        <v>6715</v>
      </c>
      <c r="D1049"/>
      <c r="E1049" s="255" t="s">
        <v>4780</v>
      </c>
      <c r="F1049" s="255">
        <v>44226.502711111112</v>
      </c>
      <c r="G1049" s="255"/>
      <c r="H1049" s="255"/>
      <c r="I1049" s="256">
        <v>2.0833333333333335</v>
      </c>
      <c r="J1049" s="257">
        <v>18279</v>
      </c>
      <c r="K1049" t="s">
        <v>4711</v>
      </c>
      <c r="L1049">
        <v>0</v>
      </c>
      <c r="M1049">
        <v>0</v>
      </c>
      <c r="N1049" t="s">
        <v>4718</v>
      </c>
      <c r="O1049" t="s">
        <v>4713</v>
      </c>
      <c r="P1049" t="s">
        <v>6716</v>
      </c>
      <c r="Q1049" t="s">
        <v>4715</v>
      </c>
      <c r="V1049" t="s">
        <v>4716</v>
      </c>
    </row>
    <row r="1050" spans="1:22">
      <c r="A1050" t="s">
        <v>4708</v>
      </c>
      <c r="B1050" t="s">
        <v>4708</v>
      </c>
      <c r="C1050" t="s">
        <v>6717</v>
      </c>
      <c r="D1050"/>
      <c r="E1050" s="255" t="s">
        <v>5138</v>
      </c>
      <c r="F1050" s="255">
        <v>44226.50313394676</v>
      </c>
      <c r="G1050" s="255"/>
      <c r="H1050" s="255"/>
      <c r="I1050" s="256">
        <v>2.0833333333333335</v>
      </c>
      <c r="J1050" s="257">
        <v>36864</v>
      </c>
      <c r="K1050" t="s">
        <v>4711</v>
      </c>
      <c r="L1050">
        <v>0</v>
      </c>
      <c r="M1050">
        <v>0</v>
      </c>
      <c r="N1050" t="s">
        <v>4718</v>
      </c>
      <c r="O1050" t="s">
        <v>4713</v>
      </c>
      <c r="P1050" t="s">
        <v>6718</v>
      </c>
      <c r="Q1050" t="s">
        <v>4715</v>
      </c>
      <c r="V1050" t="s">
        <v>4716</v>
      </c>
    </row>
    <row r="1051" spans="1:22">
      <c r="A1051" t="s">
        <v>4708</v>
      </c>
      <c r="B1051" t="s">
        <v>4708</v>
      </c>
      <c r="C1051" t="s">
        <v>6719</v>
      </c>
      <c r="D1051"/>
      <c r="E1051" s="255" t="s">
        <v>4746</v>
      </c>
      <c r="F1051" s="255">
        <v>44223.316073923612</v>
      </c>
      <c r="G1051" s="255"/>
      <c r="H1051" s="255"/>
      <c r="I1051" s="256">
        <v>2.0833333333333335</v>
      </c>
      <c r="J1051" s="257">
        <v>58044</v>
      </c>
      <c r="K1051" t="s">
        <v>4711</v>
      </c>
      <c r="L1051">
        <v>0</v>
      </c>
      <c r="M1051">
        <v>0</v>
      </c>
      <c r="N1051" t="s">
        <v>4712</v>
      </c>
      <c r="O1051" t="s">
        <v>4713</v>
      </c>
      <c r="P1051" t="s">
        <v>6720</v>
      </c>
      <c r="Q1051" t="s">
        <v>4715</v>
      </c>
      <c r="V1051" t="s">
        <v>4716</v>
      </c>
    </row>
    <row r="1052" spans="1:22">
      <c r="A1052" t="s">
        <v>4708</v>
      </c>
      <c r="B1052" t="s">
        <v>4708</v>
      </c>
      <c r="C1052" t="s">
        <v>418</v>
      </c>
      <c r="D1052"/>
      <c r="E1052" s="255" t="s">
        <v>4730</v>
      </c>
      <c r="F1052" s="255">
        <v>44225.646244525466</v>
      </c>
      <c r="G1052" s="255"/>
      <c r="H1052" s="255"/>
      <c r="I1052" s="256">
        <v>2.0833333333333335</v>
      </c>
      <c r="J1052" s="257">
        <v>40355</v>
      </c>
      <c r="K1052" t="s">
        <v>4711</v>
      </c>
      <c r="L1052">
        <v>0</v>
      </c>
      <c r="M1052">
        <v>0</v>
      </c>
      <c r="N1052" t="s">
        <v>4722</v>
      </c>
      <c r="O1052" t="s">
        <v>4713</v>
      </c>
      <c r="P1052" t="s">
        <v>6721</v>
      </c>
      <c r="Q1052" t="s">
        <v>4715</v>
      </c>
      <c r="V1052" t="s">
        <v>4716</v>
      </c>
    </row>
    <row r="1053" spans="1:22">
      <c r="A1053" t="s">
        <v>4708</v>
      </c>
      <c r="B1053" t="s">
        <v>4708</v>
      </c>
      <c r="C1053" t="s">
        <v>6722</v>
      </c>
      <c r="D1053"/>
      <c r="E1053" s="255" t="s">
        <v>4756</v>
      </c>
      <c r="F1053" s="255">
        <v>44216.616879629626</v>
      </c>
      <c r="G1053" s="255"/>
      <c r="H1053" s="255"/>
      <c r="I1053" s="256">
        <v>2.0833333333333335</v>
      </c>
      <c r="J1053" s="257">
        <v>26411</v>
      </c>
      <c r="K1053" t="s">
        <v>4711</v>
      </c>
      <c r="L1053">
        <v>0</v>
      </c>
      <c r="M1053">
        <v>0</v>
      </c>
      <c r="N1053" t="s">
        <v>4718</v>
      </c>
      <c r="O1053" t="s">
        <v>4713</v>
      </c>
      <c r="P1053" t="s">
        <v>6723</v>
      </c>
      <c r="Q1053" t="s">
        <v>4728</v>
      </c>
      <c r="V1053" t="s">
        <v>4716</v>
      </c>
    </row>
    <row r="1054" spans="1:22">
      <c r="A1054" t="s">
        <v>4708</v>
      </c>
      <c r="B1054" t="s">
        <v>4708</v>
      </c>
      <c r="C1054" t="s">
        <v>6724</v>
      </c>
      <c r="D1054"/>
      <c r="E1054" s="255" t="s">
        <v>4791</v>
      </c>
      <c r="F1054" s="255">
        <v>44226.501289965279</v>
      </c>
      <c r="G1054" s="255"/>
      <c r="H1054" s="255"/>
      <c r="I1054" s="256">
        <v>2.0833333333333335</v>
      </c>
      <c r="J1054" s="257">
        <v>30055</v>
      </c>
      <c r="K1054" t="s">
        <v>4711</v>
      </c>
      <c r="L1054">
        <v>0</v>
      </c>
      <c r="M1054">
        <v>0</v>
      </c>
      <c r="N1054" t="s">
        <v>4712</v>
      </c>
      <c r="O1054" t="s">
        <v>4713</v>
      </c>
      <c r="P1054" t="s">
        <v>6725</v>
      </c>
      <c r="Q1054" t="s">
        <v>4715</v>
      </c>
      <c r="V1054" t="s">
        <v>4716</v>
      </c>
    </row>
    <row r="1055" spans="1:22">
      <c r="A1055" t="s">
        <v>4708</v>
      </c>
      <c r="B1055" t="s">
        <v>4708</v>
      </c>
      <c r="C1055" t="s">
        <v>6726</v>
      </c>
      <c r="D1055"/>
      <c r="E1055" s="255" t="s">
        <v>6727</v>
      </c>
      <c r="F1055" s="255">
        <v>44226.500759224538</v>
      </c>
      <c r="G1055" s="255"/>
      <c r="H1055" s="255"/>
      <c r="I1055" s="256">
        <v>2.0833333333333335</v>
      </c>
      <c r="J1055" s="257">
        <v>49022</v>
      </c>
      <c r="K1055" t="s">
        <v>4711</v>
      </c>
      <c r="L1055">
        <v>0</v>
      </c>
      <c r="M1055">
        <v>0</v>
      </c>
      <c r="N1055" t="s">
        <v>4718</v>
      </c>
      <c r="O1055" t="s">
        <v>4726</v>
      </c>
      <c r="P1055" t="s">
        <v>6728</v>
      </c>
      <c r="Q1055" t="s">
        <v>4715</v>
      </c>
      <c r="V1055" t="s">
        <v>4716</v>
      </c>
    </row>
    <row r="1056" spans="1:22">
      <c r="A1056" t="s">
        <v>4708</v>
      </c>
      <c r="B1056" t="s">
        <v>4708</v>
      </c>
      <c r="C1056" t="s">
        <v>6729</v>
      </c>
      <c r="D1056"/>
      <c r="E1056" s="255" t="s">
        <v>4840</v>
      </c>
      <c r="F1056" s="255">
        <v>44203.441466585646</v>
      </c>
      <c r="G1056" s="255"/>
      <c r="H1056" s="255"/>
      <c r="I1056" s="256">
        <v>2.0833333333333335</v>
      </c>
      <c r="J1056" s="257">
        <v>100062</v>
      </c>
      <c r="K1056" t="s">
        <v>4752</v>
      </c>
      <c r="L1056">
        <v>0</v>
      </c>
      <c r="M1056">
        <v>0</v>
      </c>
      <c r="N1056" t="s">
        <v>4718</v>
      </c>
      <c r="O1056" t="s">
        <v>4713</v>
      </c>
      <c r="P1056" t="s">
        <v>6730</v>
      </c>
      <c r="Q1056" t="s">
        <v>4728</v>
      </c>
      <c r="V1056" t="s">
        <v>4716</v>
      </c>
    </row>
    <row r="1057" spans="1:22">
      <c r="A1057" t="s">
        <v>4708</v>
      </c>
      <c r="B1057" t="s">
        <v>4708</v>
      </c>
      <c r="C1057" t="s">
        <v>6731</v>
      </c>
      <c r="D1057"/>
      <c r="E1057" s="255" t="s">
        <v>5436</v>
      </c>
      <c r="F1057" s="255">
        <v>44200.64954140046</v>
      </c>
      <c r="G1057" s="255"/>
      <c r="H1057" s="255"/>
      <c r="I1057" s="256">
        <v>2.0833333333333335</v>
      </c>
      <c r="J1057" s="257">
        <v>13397</v>
      </c>
      <c r="K1057" t="s">
        <v>4711</v>
      </c>
      <c r="L1057">
        <v>0</v>
      </c>
      <c r="M1057">
        <v>0</v>
      </c>
      <c r="N1057" t="s">
        <v>4712</v>
      </c>
      <c r="O1057" t="s">
        <v>5324</v>
      </c>
      <c r="P1057" t="s">
        <v>6732</v>
      </c>
      <c r="Q1057" t="s">
        <v>4715</v>
      </c>
      <c r="V1057" t="s">
        <v>4716</v>
      </c>
    </row>
    <row r="1058" spans="1:22">
      <c r="A1058" t="s">
        <v>4708</v>
      </c>
      <c r="B1058" t="s">
        <v>4708</v>
      </c>
      <c r="C1058" t="s">
        <v>6733</v>
      </c>
      <c r="D1058"/>
      <c r="E1058" s="255" t="s">
        <v>4772</v>
      </c>
      <c r="F1058" s="255">
        <v>44222.335541817127</v>
      </c>
      <c r="G1058" s="255"/>
      <c r="H1058" s="255"/>
      <c r="I1058" s="256">
        <v>2.0833333333333335</v>
      </c>
      <c r="J1058" s="257">
        <v>60866</v>
      </c>
      <c r="K1058" t="s">
        <v>4752</v>
      </c>
      <c r="L1058">
        <v>0</v>
      </c>
      <c r="M1058">
        <v>0</v>
      </c>
      <c r="N1058" t="s">
        <v>4718</v>
      </c>
      <c r="O1058" t="s">
        <v>4713</v>
      </c>
      <c r="P1058" t="s">
        <v>6734</v>
      </c>
      <c r="Q1058" t="s">
        <v>4715</v>
      </c>
      <c r="V1058" t="s">
        <v>4716</v>
      </c>
    </row>
    <row r="1059" spans="1:22">
      <c r="A1059" t="s">
        <v>4708</v>
      </c>
      <c r="B1059" t="s">
        <v>4708</v>
      </c>
      <c r="C1059" t="s">
        <v>6735</v>
      </c>
      <c r="D1059"/>
      <c r="E1059" s="255" t="s">
        <v>5957</v>
      </c>
      <c r="F1059" s="255">
        <v>44218.367238541665</v>
      </c>
      <c r="G1059" s="255"/>
      <c r="H1059" s="255"/>
      <c r="I1059" s="256">
        <v>2.0833333333333335</v>
      </c>
      <c r="J1059" s="257">
        <v>41913</v>
      </c>
      <c r="K1059" t="s">
        <v>4752</v>
      </c>
      <c r="L1059">
        <v>0</v>
      </c>
      <c r="M1059">
        <v>0</v>
      </c>
      <c r="N1059" t="s">
        <v>4722</v>
      </c>
      <c r="O1059" t="s">
        <v>4726</v>
      </c>
      <c r="P1059" t="s">
        <v>6736</v>
      </c>
      <c r="Q1059" t="s">
        <v>4715</v>
      </c>
      <c r="V1059" t="s">
        <v>4716</v>
      </c>
    </row>
    <row r="1060" spans="1:22">
      <c r="A1060" t="s">
        <v>4708</v>
      </c>
      <c r="B1060" t="s">
        <v>4708</v>
      </c>
      <c r="C1060" t="s">
        <v>6737</v>
      </c>
      <c r="D1060"/>
      <c r="E1060" s="255" t="s">
        <v>4725</v>
      </c>
      <c r="F1060" s="255">
        <v>44226.498721909724</v>
      </c>
      <c r="G1060" s="255"/>
      <c r="H1060" s="255"/>
      <c r="I1060" s="256">
        <v>2.0833333333333335</v>
      </c>
      <c r="J1060" s="257">
        <v>50384</v>
      </c>
      <c r="K1060" t="s">
        <v>4711</v>
      </c>
      <c r="L1060">
        <v>0</v>
      </c>
      <c r="M1060">
        <v>0</v>
      </c>
      <c r="N1060" t="s">
        <v>4731</v>
      </c>
      <c r="O1060" t="s">
        <v>4713</v>
      </c>
      <c r="P1060" t="s">
        <v>6738</v>
      </c>
      <c r="Q1060" t="s">
        <v>4715</v>
      </c>
      <c r="V1060" t="s">
        <v>4716</v>
      </c>
    </row>
    <row r="1061" spans="1:22">
      <c r="A1061" t="s">
        <v>4708</v>
      </c>
      <c r="B1061" t="s">
        <v>4708</v>
      </c>
      <c r="C1061" t="s">
        <v>6739</v>
      </c>
      <c r="D1061"/>
      <c r="E1061" s="255" t="s">
        <v>4737</v>
      </c>
      <c r="F1061" s="255">
        <v>44217.694993634257</v>
      </c>
      <c r="G1061" s="255"/>
      <c r="H1061" s="255"/>
      <c r="I1061" s="256">
        <v>2.0833333333333335</v>
      </c>
      <c r="J1061" s="257">
        <v>330149</v>
      </c>
      <c r="K1061" t="s">
        <v>4711</v>
      </c>
      <c r="L1061">
        <v>0</v>
      </c>
      <c r="M1061">
        <v>0</v>
      </c>
      <c r="N1061" t="s">
        <v>4718</v>
      </c>
      <c r="O1061" t="s">
        <v>4713</v>
      </c>
      <c r="P1061" t="s">
        <v>6740</v>
      </c>
      <c r="Q1061" t="s">
        <v>4715</v>
      </c>
      <c r="V1061" t="s">
        <v>4716</v>
      </c>
    </row>
    <row r="1062" spans="1:22">
      <c r="A1062" t="s">
        <v>4708</v>
      </c>
      <c r="B1062" t="s">
        <v>4708</v>
      </c>
      <c r="C1062" t="s">
        <v>6741</v>
      </c>
      <c r="D1062"/>
      <c r="E1062" s="255" t="s">
        <v>5196</v>
      </c>
      <c r="F1062" s="255">
        <v>44216.609436689818</v>
      </c>
      <c r="G1062" s="255"/>
      <c r="H1062" s="255"/>
      <c r="I1062" s="256">
        <v>2.0833333333333335</v>
      </c>
      <c r="J1062" s="257">
        <v>70361</v>
      </c>
      <c r="K1062" t="s">
        <v>4711</v>
      </c>
      <c r="L1062">
        <v>0</v>
      </c>
      <c r="M1062">
        <v>0</v>
      </c>
      <c r="N1062" t="s">
        <v>4712</v>
      </c>
      <c r="O1062" t="s">
        <v>5324</v>
      </c>
      <c r="P1062" t="s">
        <v>6742</v>
      </c>
      <c r="Q1062" t="s">
        <v>4715</v>
      </c>
      <c r="V1062" t="s">
        <v>4716</v>
      </c>
    </row>
    <row r="1063" spans="1:22">
      <c r="A1063" t="s">
        <v>4708</v>
      </c>
      <c r="B1063" t="s">
        <v>4708</v>
      </c>
      <c r="C1063" t="s">
        <v>6743</v>
      </c>
      <c r="D1063"/>
      <c r="E1063" s="255" t="s">
        <v>4763</v>
      </c>
      <c r="F1063" s="255">
        <v>44216.629386076391</v>
      </c>
      <c r="G1063" s="255"/>
      <c r="H1063" s="255"/>
      <c r="I1063" s="256">
        <v>2.0833333333333335</v>
      </c>
      <c r="J1063" s="257">
        <v>13759</v>
      </c>
      <c r="K1063" t="s">
        <v>4711</v>
      </c>
      <c r="L1063">
        <v>0</v>
      </c>
      <c r="M1063">
        <v>0</v>
      </c>
      <c r="N1063" t="s">
        <v>4731</v>
      </c>
      <c r="O1063" t="s">
        <v>4713</v>
      </c>
      <c r="P1063" t="s">
        <v>6744</v>
      </c>
      <c r="Q1063" t="s">
        <v>4715</v>
      </c>
      <c r="V1063" t="s">
        <v>4716</v>
      </c>
    </row>
    <row r="1064" spans="1:22">
      <c r="A1064" t="s">
        <v>4708</v>
      </c>
      <c r="B1064" t="s">
        <v>4708</v>
      </c>
      <c r="C1064" t="s">
        <v>6745</v>
      </c>
      <c r="D1064"/>
      <c r="E1064" s="255" t="s">
        <v>5124</v>
      </c>
      <c r="F1064" s="255">
        <v>44217.696449618059</v>
      </c>
      <c r="G1064" s="255"/>
      <c r="H1064" s="255"/>
      <c r="I1064" s="256">
        <v>2.0833333333333335</v>
      </c>
      <c r="J1064" s="257">
        <v>70829</v>
      </c>
      <c r="K1064" t="s">
        <v>4711</v>
      </c>
      <c r="L1064">
        <v>0</v>
      </c>
      <c r="M1064">
        <v>0</v>
      </c>
      <c r="N1064" t="s">
        <v>4718</v>
      </c>
      <c r="O1064" t="s">
        <v>4726</v>
      </c>
      <c r="P1064" t="s">
        <v>5225</v>
      </c>
      <c r="Q1064" t="s">
        <v>4715</v>
      </c>
      <c r="V1064" t="s">
        <v>4716</v>
      </c>
    </row>
    <row r="1065" spans="1:22">
      <c r="A1065" t="s">
        <v>4708</v>
      </c>
      <c r="B1065" t="s">
        <v>4708</v>
      </c>
      <c r="C1065" t="s">
        <v>6746</v>
      </c>
      <c r="D1065"/>
      <c r="E1065" s="255" t="s">
        <v>5991</v>
      </c>
      <c r="F1065" s="255">
        <v>44226.499488738424</v>
      </c>
      <c r="G1065" s="255"/>
      <c r="H1065" s="255"/>
      <c r="I1065" s="256">
        <v>2.0833333333333335</v>
      </c>
      <c r="J1065" s="257">
        <v>23134</v>
      </c>
      <c r="K1065" t="s">
        <v>4711</v>
      </c>
      <c r="L1065">
        <v>0</v>
      </c>
      <c r="M1065">
        <v>0</v>
      </c>
      <c r="N1065" t="s">
        <v>4722</v>
      </c>
      <c r="O1065" t="s">
        <v>4713</v>
      </c>
      <c r="P1065" t="s">
        <v>6747</v>
      </c>
      <c r="Q1065" t="s">
        <v>4728</v>
      </c>
      <c r="V1065" t="s">
        <v>4716</v>
      </c>
    </row>
    <row r="1066" spans="1:22">
      <c r="A1066" t="s">
        <v>4708</v>
      </c>
      <c r="B1066" t="s">
        <v>4708</v>
      </c>
      <c r="C1066" t="s">
        <v>6748</v>
      </c>
      <c r="D1066"/>
      <c r="E1066" s="255" t="s">
        <v>5330</v>
      </c>
      <c r="F1066" s="255">
        <v>44200.640349074078</v>
      </c>
      <c r="G1066" s="255"/>
      <c r="H1066" s="255"/>
      <c r="I1066" s="256">
        <v>2.0833333333333335</v>
      </c>
      <c r="J1066" s="257">
        <v>40873</v>
      </c>
      <c r="K1066" t="s">
        <v>4752</v>
      </c>
      <c r="L1066">
        <v>0</v>
      </c>
      <c r="M1066">
        <v>0</v>
      </c>
      <c r="N1066" t="s">
        <v>4718</v>
      </c>
      <c r="O1066" t="s">
        <v>4726</v>
      </c>
      <c r="P1066" t="s">
        <v>4994</v>
      </c>
      <c r="Q1066" t="s">
        <v>4715</v>
      </c>
      <c r="V1066" t="s">
        <v>4716</v>
      </c>
    </row>
    <row r="1067" spans="1:22">
      <c r="A1067" t="s">
        <v>4708</v>
      </c>
      <c r="B1067" t="s">
        <v>4708</v>
      </c>
      <c r="C1067" t="s">
        <v>6749</v>
      </c>
      <c r="D1067"/>
      <c r="E1067" s="255" t="s">
        <v>4802</v>
      </c>
      <c r="F1067" s="255">
        <v>44211.620999999999</v>
      </c>
      <c r="G1067" s="255"/>
      <c r="H1067" s="255"/>
      <c r="I1067" s="256">
        <v>2.0833333333333335</v>
      </c>
      <c r="J1067" s="257">
        <v>25641</v>
      </c>
      <c r="K1067" t="s">
        <v>4711</v>
      </c>
      <c r="L1067">
        <v>0</v>
      </c>
      <c r="M1067">
        <v>0</v>
      </c>
      <c r="N1067" t="s">
        <v>4712</v>
      </c>
      <c r="O1067" t="s">
        <v>4713</v>
      </c>
      <c r="P1067" t="s">
        <v>6750</v>
      </c>
      <c r="Q1067" t="s">
        <v>4728</v>
      </c>
      <c r="V1067" t="s">
        <v>4716</v>
      </c>
    </row>
    <row r="1068" spans="1:22">
      <c r="A1068" t="s">
        <v>4708</v>
      </c>
      <c r="B1068" t="s">
        <v>4708</v>
      </c>
      <c r="C1068" t="s">
        <v>2874</v>
      </c>
      <c r="D1068"/>
      <c r="E1068" s="255" t="s">
        <v>4791</v>
      </c>
      <c r="F1068" s="255">
        <v>44211.644440358796</v>
      </c>
      <c r="G1068" s="255"/>
      <c r="H1068" s="255"/>
      <c r="I1068" s="256">
        <v>2.0833333333333335</v>
      </c>
      <c r="J1068" s="257">
        <v>180466</v>
      </c>
      <c r="K1068" t="s">
        <v>4711</v>
      </c>
      <c r="L1068">
        <v>0</v>
      </c>
      <c r="M1068">
        <v>0</v>
      </c>
      <c r="N1068" t="s">
        <v>4718</v>
      </c>
      <c r="O1068" t="s">
        <v>4713</v>
      </c>
      <c r="P1068" t="s">
        <v>6751</v>
      </c>
      <c r="Q1068" t="s">
        <v>4728</v>
      </c>
      <c r="V1068" t="s">
        <v>4716</v>
      </c>
    </row>
    <row r="1069" spans="1:22">
      <c r="A1069" t="s">
        <v>4708</v>
      </c>
      <c r="B1069" t="s">
        <v>4708</v>
      </c>
      <c r="C1069" t="s">
        <v>6752</v>
      </c>
      <c r="D1069"/>
      <c r="E1069" s="255" t="s">
        <v>4881</v>
      </c>
      <c r="F1069" s="255">
        <v>44208.716848460645</v>
      </c>
      <c r="G1069" s="255"/>
      <c r="H1069" s="255"/>
      <c r="I1069" s="256">
        <v>2.0833333333333335</v>
      </c>
      <c r="J1069" s="257">
        <v>34820</v>
      </c>
      <c r="K1069" t="s">
        <v>4711</v>
      </c>
      <c r="L1069">
        <v>0</v>
      </c>
      <c r="M1069">
        <v>0</v>
      </c>
      <c r="N1069" t="s">
        <v>4718</v>
      </c>
      <c r="O1069" t="s">
        <v>4713</v>
      </c>
      <c r="P1069" t="s">
        <v>6753</v>
      </c>
      <c r="Q1069" t="s">
        <v>4715</v>
      </c>
      <c r="V1069" t="s">
        <v>4716</v>
      </c>
    </row>
    <row r="1070" spans="1:22">
      <c r="A1070" t="s">
        <v>4708</v>
      </c>
      <c r="B1070" t="s">
        <v>4708</v>
      </c>
      <c r="C1070" t="s">
        <v>2318</v>
      </c>
      <c r="D1070"/>
      <c r="E1070" s="255" t="s">
        <v>4768</v>
      </c>
      <c r="F1070" s="255">
        <v>44216.619801655092</v>
      </c>
      <c r="G1070" s="255"/>
      <c r="H1070" s="255"/>
      <c r="I1070" s="256">
        <v>2.0833333333333335</v>
      </c>
      <c r="J1070" s="257">
        <v>70711</v>
      </c>
      <c r="K1070" t="s">
        <v>4711</v>
      </c>
      <c r="L1070">
        <v>0</v>
      </c>
      <c r="M1070">
        <v>0</v>
      </c>
      <c r="N1070" t="s">
        <v>4718</v>
      </c>
      <c r="O1070" t="s">
        <v>4753</v>
      </c>
      <c r="P1070" t="s">
        <v>4753</v>
      </c>
      <c r="Q1070" t="s">
        <v>4715</v>
      </c>
      <c r="V1070" t="s">
        <v>4716</v>
      </c>
    </row>
    <row r="1071" spans="1:22">
      <c r="A1071" t="s">
        <v>4708</v>
      </c>
      <c r="B1071" t="s">
        <v>4708</v>
      </c>
      <c r="C1071" t="s">
        <v>6754</v>
      </c>
      <c r="D1071"/>
      <c r="E1071" s="255" t="s">
        <v>5200</v>
      </c>
      <c r="F1071" s="255">
        <v>44218.4067965625</v>
      </c>
      <c r="G1071" s="255"/>
      <c r="H1071" s="255"/>
      <c r="I1071" s="256">
        <v>2.0833333333333335</v>
      </c>
      <c r="J1071" s="257">
        <v>43872</v>
      </c>
      <c r="K1071" t="s">
        <v>4752</v>
      </c>
      <c r="L1071">
        <v>0</v>
      </c>
      <c r="M1071">
        <v>0</v>
      </c>
      <c r="N1071" t="s">
        <v>4718</v>
      </c>
      <c r="O1071" t="s">
        <v>4753</v>
      </c>
      <c r="P1071" t="s">
        <v>4753</v>
      </c>
      <c r="Q1071" t="s">
        <v>4728</v>
      </c>
      <c r="V1071" t="s">
        <v>4716</v>
      </c>
    </row>
    <row r="1072" spans="1:22">
      <c r="A1072" t="s">
        <v>4708</v>
      </c>
      <c r="B1072" t="s">
        <v>4708</v>
      </c>
      <c r="C1072" t="s">
        <v>6755</v>
      </c>
      <c r="D1072"/>
      <c r="E1072" s="255" t="s">
        <v>4737</v>
      </c>
      <c r="F1072" s="255">
        <v>44224.729173576387</v>
      </c>
      <c r="G1072" s="255"/>
      <c r="H1072" s="255"/>
      <c r="I1072" s="256">
        <v>2.0833333333333335</v>
      </c>
      <c r="J1072" s="257">
        <v>28490</v>
      </c>
      <c r="K1072" t="s">
        <v>4752</v>
      </c>
      <c r="L1072">
        <v>0</v>
      </c>
      <c r="M1072">
        <v>0</v>
      </c>
      <c r="N1072" t="s">
        <v>4718</v>
      </c>
      <c r="O1072" t="s">
        <v>4753</v>
      </c>
      <c r="P1072" t="s">
        <v>4753</v>
      </c>
      <c r="Q1072" t="s">
        <v>4715</v>
      </c>
      <c r="V1072" t="s">
        <v>4716</v>
      </c>
    </row>
    <row r="1073" spans="1:22">
      <c r="A1073" t="s">
        <v>4708</v>
      </c>
      <c r="B1073" t="s">
        <v>4708</v>
      </c>
      <c r="C1073" t="s">
        <v>6756</v>
      </c>
      <c r="D1073"/>
      <c r="E1073" s="255" t="s">
        <v>4814</v>
      </c>
      <c r="F1073" s="255">
        <v>44202.638838425926</v>
      </c>
      <c r="G1073" s="255"/>
      <c r="H1073" s="255"/>
      <c r="I1073" s="256">
        <v>2.0833333333333335</v>
      </c>
      <c r="J1073" s="257">
        <v>50771</v>
      </c>
      <c r="K1073" t="s">
        <v>4752</v>
      </c>
      <c r="L1073">
        <v>0</v>
      </c>
      <c r="M1073">
        <v>0</v>
      </c>
      <c r="N1073" t="s">
        <v>4722</v>
      </c>
      <c r="O1073" t="s">
        <v>4753</v>
      </c>
      <c r="P1073" t="s">
        <v>4753</v>
      </c>
      <c r="Q1073" t="s">
        <v>4715</v>
      </c>
      <c r="V1073" t="s">
        <v>4716</v>
      </c>
    </row>
    <row r="1074" spans="1:22">
      <c r="A1074" t="s">
        <v>4708</v>
      </c>
      <c r="B1074" t="s">
        <v>4708</v>
      </c>
      <c r="C1074" t="s">
        <v>6757</v>
      </c>
      <c r="D1074"/>
      <c r="E1074" s="255" t="s">
        <v>5136</v>
      </c>
      <c r="F1074" s="255">
        <v>44201.44946640046</v>
      </c>
      <c r="G1074" s="255"/>
      <c r="H1074" s="255"/>
      <c r="I1074" s="256">
        <v>2.0833333333333335</v>
      </c>
      <c r="J1074" s="257">
        <v>24257</v>
      </c>
      <c r="K1074" t="s">
        <v>4752</v>
      </c>
      <c r="L1074">
        <v>0</v>
      </c>
      <c r="M1074">
        <v>0</v>
      </c>
      <c r="N1074" t="s">
        <v>4718</v>
      </c>
      <c r="O1074" t="s">
        <v>4753</v>
      </c>
      <c r="P1074" t="s">
        <v>4753</v>
      </c>
      <c r="Q1074" t="s">
        <v>4715</v>
      </c>
      <c r="V1074" t="s">
        <v>4716</v>
      </c>
    </row>
    <row r="1075" spans="1:22">
      <c r="A1075" t="s">
        <v>4708</v>
      </c>
      <c r="B1075" t="s">
        <v>4708</v>
      </c>
      <c r="C1075" t="s">
        <v>6758</v>
      </c>
      <c r="D1075"/>
      <c r="E1075" s="255" t="s">
        <v>4840</v>
      </c>
      <c r="F1075" s="255">
        <v>44201.629964664353</v>
      </c>
      <c r="G1075" s="255"/>
      <c r="H1075" s="255"/>
      <c r="I1075" s="256">
        <v>2.0833333333333335</v>
      </c>
      <c r="J1075" s="257">
        <v>60895</v>
      </c>
      <c r="K1075" t="s">
        <v>4752</v>
      </c>
      <c r="L1075">
        <v>0</v>
      </c>
      <c r="M1075">
        <v>0</v>
      </c>
      <c r="N1075" t="s">
        <v>4718</v>
      </c>
      <c r="O1075" t="s">
        <v>4753</v>
      </c>
      <c r="P1075" t="s">
        <v>4753</v>
      </c>
      <c r="Q1075" t="s">
        <v>4715</v>
      </c>
      <c r="V1075" t="s">
        <v>4716</v>
      </c>
    </row>
    <row r="1076" spans="1:22">
      <c r="A1076" t="s">
        <v>4708</v>
      </c>
      <c r="B1076" t="s">
        <v>4708</v>
      </c>
      <c r="C1076" t="s">
        <v>6759</v>
      </c>
      <c r="D1076"/>
      <c r="E1076" s="255" t="s">
        <v>4775</v>
      </c>
      <c r="F1076" s="255">
        <v>44216.675970682867</v>
      </c>
      <c r="G1076" s="255"/>
      <c r="H1076" s="255"/>
      <c r="I1076" s="256">
        <v>2.0833333333333335</v>
      </c>
      <c r="J1076" s="257">
        <v>-1</v>
      </c>
      <c r="K1076" t="s">
        <v>4752</v>
      </c>
      <c r="L1076">
        <v>0</v>
      </c>
      <c r="M1076">
        <v>0</v>
      </c>
      <c r="N1076" t="s">
        <v>4712</v>
      </c>
      <c r="O1076" t="s">
        <v>4753</v>
      </c>
      <c r="P1076" t="s">
        <v>4753</v>
      </c>
      <c r="Q1076" t="s">
        <v>4715</v>
      </c>
      <c r="V1076" t="s">
        <v>4716</v>
      </c>
    </row>
    <row r="1077" spans="1:22">
      <c r="A1077" t="s">
        <v>4708</v>
      </c>
      <c r="B1077" t="s">
        <v>4708</v>
      </c>
      <c r="C1077" t="s">
        <v>6760</v>
      </c>
      <c r="D1077"/>
      <c r="E1077" s="255" t="s">
        <v>4780</v>
      </c>
      <c r="F1077" s="255">
        <v>44201.495804050923</v>
      </c>
      <c r="G1077" s="255"/>
      <c r="H1077" s="255"/>
      <c r="I1077" s="256">
        <v>2.0833333333333335</v>
      </c>
      <c r="J1077" s="257">
        <v>101050</v>
      </c>
      <c r="K1077" t="s">
        <v>4752</v>
      </c>
      <c r="L1077">
        <v>0</v>
      </c>
      <c r="M1077">
        <v>0</v>
      </c>
      <c r="N1077" t="s">
        <v>4718</v>
      </c>
      <c r="O1077" t="s">
        <v>4753</v>
      </c>
      <c r="P1077" t="s">
        <v>4753</v>
      </c>
      <c r="Q1077" t="s">
        <v>4715</v>
      </c>
      <c r="V1077" t="s">
        <v>4716</v>
      </c>
    </row>
    <row r="1078" spans="1:22">
      <c r="A1078" t="s">
        <v>4708</v>
      </c>
      <c r="B1078" t="s">
        <v>4708</v>
      </c>
      <c r="C1078" t="s">
        <v>6761</v>
      </c>
      <c r="D1078"/>
      <c r="E1078" s="255" t="s">
        <v>4845</v>
      </c>
      <c r="F1078" s="255">
        <v>44225.540915127312</v>
      </c>
      <c r="G1078" s="255"/>
      <c r="H1078" s="255"/>
      <c r="I1078" s="256">
        <v>2.0833333333333335</v>
      </c>
      <c r="J1078" s="257">
        <v>46569</v>
      </c>
      <c r="K1078" t="s">
        <v>4752</v>
      </c>
      <c r="L1078">
        <v>0</v>
      </c>
      <c r="M1078">
        <v>0</v>
      </c>
      <c r="N1078" t="s">
        <v>4718</v>
      </c>
      <c r="O1078" t="s">
        <v>4713</v>
      </c>
      <c r="P1078" t="s">
        <v>6762</v>
      </c>
      <c r="Q1078" t="s">
        <v>4715</v>
      </c>
      <c r="V1078" t="s">
        <v>4716</v>
      </c>
    </row>
    <row r="1079" spans="1:22">
      <c r="A1079" t="s">
        <v>4708</v>
      </c>
      <c r="B1079" t="s">
        <v>4708</v>
      </c>
      <c r="C1079" t="s">
        <v>6763</v>
      </c>
      <c r="D1079"/>
      <c r="E1079" s="255" t="s">
        <v>4834</v>
      </c>
      <c r="F1079" s="255">
        <v>44214.682753472225</v>
      </c>
      <c r="G1079" s="255"/>
      <c r="H1079" s="255"/>
      <c r="I1079" s="256">
        <v>2.0833333333333335</v>
      </c>
      <c r="J1079" s="257">
        <v>52829</v>
      </c>
      <c r="K1079" t="s">
        <v>4711</v>
      </c>
      <c r="L1079">
        <v>0</v>
      </c>
      <c r="M1079">
        <v>0</v>
      </c>
      <c r="N1079" t="s">
        <v>4718</v>
      </c>
      <c r="O1079" t="s">
        <v>4713</v>
      </c>
      <c r="P1079" t="s">
        <v>6764</v>
      </c>
      <c r="Q1079" t="s">
        <v>4728</v>
      </c>
      <c r="V1079" t="s">
        <v>4716</v>
      </c>
    </row>
    <row r="1080" spans="1:22">
      <c r="A1080" t="s">
        <v>4708</v>
      </c>
      <c r="B1080" t="s">
        <v>4708</v>
      </c>
      <c r="C1080" t="s">
        <v>6765</v>
      </c>
      <c r="D1080"/>
      <c r="E1080" s="255" t="s">
        <v>4840</v>
      </c>
      <c r="F1080" s="255">
        <v>44201.53631142361</v>
      </c>
      <c r="G1080" s="255"/>
      <c r="H1080" s="255"/>
      <c r="I1080" s="256">
        <v>2.0833333333333335</v>
      </c>
      <c r="J1080" s="257">
        <v>114947</v>
      </c>
      <c r="K1080" t="s">
        <v>4752</v>
      </c>
      <c r="L1080">
        <v>0</v>
      </c>
      <c r="M1080">
        <v>0</v>
      </c>
      <c r="N1080" t="s">
        <v>4718</v>
      </c>
      <c r="O1080" t="s">
        <v>4713</v>
      </c>
      <c r="P1080" t="s">
        <v>6766</v>
      </c>
      <c r="Q1080" t="s">
        <v>4715</v>
      </c>
      <c r="V1080" t="s">
        <v>4716</v>
      </c>
    </row>
    <row r="1081" spans="1:22">
      <c r="A1081" t="s">
        <v>4708</v>
      </c>
      <c r="B1081" t="s">
        <v>4708</v>
      </c>
      <c r="C1081" t="s">
        <v>6767</v>
      </c>
      <c r="D1081"/>
      <c r="E1081" s="255" t="s">
        <v>4810</v>
      </c>
      <c r="F1081" s="255">
        <v>44196.577445636576</v>
      </c>
      <c r="G1081" s="255"/>
      <c r="H1081" s="255"/>
      <c r="I1081" s="256">
        <v>2.1666666666666665</v>
      </c>
      <c r="J1081" s="257">
        <v>51851</v>
      </c>
      <c r="K1081" t="s">
        <v>4711</v>
      </c>
      <c r="L1081">
        <v>0</v>
      </c>
      <c r="M1081">
        <v>0</v>
      </c>
      <c r="N1081" t="s">
        <v>4722</v>
      </c>
      <c r="O1081" t="s">
        <v>4713</v>
      </c>
      <c r="P1081" t="s">
        <v>6768</v>
      </c>
      <c r="Q1081" t="s">
        <v>4728</v>
      </c>
      <c r="V1081" t="s">
        <v>4716</v>
      </c>
    </row>
    <row r="1082" spans="1:22">
      <c r="A1082" t="s">
        <v>4708</v>
      </c>
      <c r="B1082" t="s">
        <v>4708</v>
      </c>
      <c r="C1082" t="s">
        <v>6769</v>
      </c>
      <c r="D1082"/>
      <c r="E1082" s="255" t="s">
        <v>4743</v>
      </c>
      <c r="F1082" s="255">
        <v>44196.602736342589</v>
      </c>
      <c r="G1082" s="255"/>
      <c r="H1082" s="255"/>
      <c r="I1082" s="256">
        <v>2.1666666666666665</v>
      </c>
      <c r="J1082" s="257">
        <v>99839</v>
      </c>
      <c r="K1082" t="s">
        <v>4711</v>
      </c>
      <c r="L1082">
        <v>0</v>
      </c>
      <c r="M1082">
        <v>0</v>
      </c>
      <c r="N1082" t="s">
        <v>4712</v>
      </c>
      <c r="O1082" t="s">
        <v>4713</v>
      </c>
      <c r="P1082" t="s">
        <v>6770</v>
      </c>
      <c r="Q1082" t="s">
        <v>4715</v>
      </c>
      <c r="V1082" t="s">
        <v>4716</v>
      </c>
    </row>
    <row r="1083" spans="1:22">
      <c r="A1083" t="s">
        <v>4708</v>
      </c>
      <c r="B1083" t="s">
        <v>4708</v>
      </c>
      <c r="C1083" t="s">
        <v>6771</v>
      </c>
      <c r="D1083"/>
      <c r="E1083" s="255" t="s">
        <v>4768</v>
      </c>
      <c r="F1083" s="255">
        <v>44180.749333912034</v>
      </c>
      <c r="G1083" s="255"/>
      <c r="H1083" s="255"/>
      <c r="I1083" s="256">
        <v>2.1666666666666665</v>
      </c>
      <c r="J1083" s="257">
        <v>15819</v>
      </c>
      <c r="K1083" t="s">
        <v>4711</v>
      </c>
      <c r="L1083">
        <v>0</v>
      </c>
      <c r="M1083">
        <v>0</v>
      </c>
      <c r="N1083" t="s">
        <v>4712</v>
      </c>
      <c r="O1083" t="s">
        <v>4713</v>
      </c>
      <c r="P1083" t="s">
        <v>6772</v>
      </c>
      <c r="Q1083" t="s">
        <v>4715</v>
      </c>
      <c r="V1083" t="s">
        <v>4716</v>
      </c>
    </row>
    <row r="1084" spans="1:22">
      <c r="A1084" t="s">
        <v>4708</v>
      </c>
      <c r="B1084" t="s">
        <v>4708</v>
      </c>
      <c r="C1084" t="s">
        <v>6773</v>
      </c>
      <c r="D1084"/>
      <c r="E1084" s="255" t="s">
        <v>4832</v>
      </c>
      <c r="F1084" s="255">
        <v>44195.475249074072</v>
      </c>
      <c r="G1084" s="255"/>
      <c r="H1084" s="255"/>
      <c r="I1084" s="256">
        <v>2.1666666666666665</v>
      </c>
      <c r="J1084" s="257">
        <v>50274</v>
      </c>
      <c r="K1084" t="s">
        <v>4711</v>
      </c>
      <c r="L1084">
        <v>0</v>
      </c>
      <c r="M1084">
        <v>0</v>
      </c>
      <c r="N1084" t="s">
        <v>4731</v>
      </c>
      <c r="O1084" t="s">
        <v>4713</v>
      </c>
      <c r="P1084" t="s">
        <v>6774</v>
      </c>
      <c r="Q1084" t="s">
        <v>4715</v>
      </c>
      <c r="V1084" t="s">
        <v>4716</v>
      </c>
    </row>
    <row r="1085" spans="1:22">
      <c r="A1085" t="s">
        <v>4708</v>
      </c>
      <c r="B1085" t="s">
        <v>4708</v>
      </c>
      <c r="C1085" t="s">
        <v>6775</v>
      </c>
      <c r="D1085"/>
      <c r="E1085" s="255" t="s">
        <v>5003</v>
      </c>
      <c r="F1085" s="255">
        <v>44180.753315891205</v>
      </c>
      <c r="G1085" s="255"/>
      <c r="H1085" s="255"/>
      <c r="I1085" s="256">
        <v>2.1666666666666665</v>
      </c>
      <c r="J1085" s="257">
        <v>117543</v>
      </c>
      <c r="K1085" t="s">
        <v>4711</v>
      </c>
      <c r="L1085">
        <v>0</v>
      </c>
      <c r="M1085">
        <v>0</v>
      </c>
      <c r="N1085" t="s">
        <v>4712</v>
      </c>
      <c r="O1085" t="s">
        <v>4713</v>
      </c>
      <c r="P1085" t="s">
        <v>6776</v>
      </c>
      <c r="Q1085" t="s">
        <v>4715</v>
      </c>
      <c r="V1085" t="s">
        <v>4716</v>
      </c>
    </row>
    <row r="1086" spans="1:22">
      <c r="A1086" t="s">
        <v>4708</v>
      </c>
      <c r="B1086" t="s">
        <v>4708</v>
      </c>
      <c r="C1086" t="s">
        <v>6777</v>
      </c>
      <c r="D1086"/>
      <c r="E1086" s="255" t="s">
        <v>4721</v>
      </c>
      <c r="F1086" s="255">
        <v>44183.409020219908</v>
      </c>
      <c r="G1086" s="255"/>
      <c r="H1086" s="255"/>
      <c r="I1086" s="256">
        <v>2.1666666666666665</v>
      </c>
      <c r="J1086" s="257">
        <v>60086</v>
      </c>
      <c r="K1086" t="s">
        <v>4752</v>
      </c>
      <c r="L1086">
        <v>0</v>
      </c>
      <c r="M1086">
        <v>0</v>
      </c>
      <c r="N1086" t="s">
        <v>4718</v>
      </c>
      <c r="O1086" t="s">
        <v>4713</v>
      </c>
      <c r="P1086" t="s">
        <v>6778</v>
      </c>
      <c r="Q1086" t="s">
        <v>4715</v>
      </c>
      <c r="V1086" t="s">
        <v>4716</v>
      </c>
    </row>
    <row r="1087" spans="1:22">
      <c r="A1087" t="s">
        <v>4708</v>
      </c>
      <c r="B1087" t="s">
        <v>4708</v>
      </c>
      <c r="C1087" t="s">
        <v>6779</v>
      </c>
      <c r="D1087"/>
      <c r="E1087" s="255" t="s">
        <v>4965</v>
      </c>
      <c r="F1087" s="255">
        <v>44194.384830937503</v>
      </c>
      <c r="G1087" s="255"/>
      <c r="H1087" s="255"/>
      <c r="I1087" s="256">
        <v>2.1666666666666665</v>
      </c>
      <c r="J1087" s="257">
        <v>16270</v>
      </c>
      <c r="K1087" t="s">
        <v>4752</v>
      </c>
      <c r="L1087">
        <v>0</v>
      </c>
      <c r="M1087">
        <v>0</v>
      </c>
      <c r="N1087" t="s">
        <v>4718</v>
      </c>
      <c r="O1087" t="s">
        <v>4713</v>
      </c>
      <c r="P1087" t="s">
        <v>6780</v>
      </c>
      <c r="Q1087" t="s">
        <v>4715</v>
      </c>
      <c r="V1087" t="s">
        <v>4716</v>
      </c>
    </row>
    <row r="1088" spans="1:22">
      <c r="A1088" t="s">
        <v>4708</v>
      </c>
      <c r="B1088" t="s">
        <v>4708</v>
      </c>
      <c r="C1088" t="s">
        <v>6781</v>
      </c>
      <c r="D1088"/>
      <c r="E1088" s="255" t="s">
        <v>4758</v>
      </c>
      <c r="F1088" s="255">
        <v>44195.473393252316</v>
      </c>
      <c r="G1088" s="255"/>
      <c r="H1088" s="255"/>
      <c r="I1088" s="256">
        <v>2.1666666666666665</v>
      </c>
      <c r="J1088" s="257">
        <v>169710</v>
      </c>
      <c r="K1088" t="s">
        <v>4711</v>
      </c>
      <c r="L1088">
        <v>0</v>
      </c>
      <c r="M1088">
        <v>0</v>
      </c>
      <c r="N1088" t="s">
        <v>4718</v>
      </c>
      <c r="O1088" t="s">
        <v>4713</v>
      </c>
      <c r="P1088" t="s">
        <v>6782</v>
      </c>
      <c r="Q1088" t="s">
        <v>4715</v>
      </c>
      <c r="V1088" t="s">
        <v>4716</v>
      </c>
    </row>
    <row r="1089" spans="1:22">
      <c r="A1089" t="s">
        <v>4708</v>
      </c>
      <c r="B1089" t="s">
        <v>4708</v>
      </c>
      <c r="C1089" t="s">
        <v>6783</v>
      </c>
      <c r="D1089"/>
      <c r="E1089" s="255" t="s">
        <v>6784</v>
      </c>
      <c r="F1089" s="255">
        <v>44195.787939155096</v>
      </c>
      <c r="G1089" s="255"/>
      <c r="H1089" s="255"/>
      <c r="I1089" s="256">
        <v>2.1666666666666665</v>
      </c>
      <c r="J1089" s="257">
        <v>7759</v>
      </c>
      <c r="K1089" t="s">
        <v>4752</v>
      </c>
      <c r="L1089">
        <v>0</v>
      </c>
      <c r="M1089">
        <v>0</v>
      </c>
      <c r="N1089" t="s">
        <v>4722</v>
      </c>
      <c r="O1089" t="s">
        <v>4713</v>
      </c>
      <c r="P1089" t="s">
        <v>6785</v>
      </c>
      <c r="Q1089" t="s">
        <v>4715</v>
      </c>
      <c r="V1089" t="s">
        <v>4716</v>
      </c>
    </row>
    <row r="1090" spans="1:22">
      <c r="A1090" t="s">
        <v>4708</v>
      </c>
      <c r="B1090" t="s">
        <v>4708</v>
      </c>
      <c r="C1090" t="s">
        <v>6786</v>
      </c>
      <c r="D1090"/>
      <c r="E1090" s="255" t="s">
        <v>4960</v>
      </c>
      <c r="F1090" s="255">
        <v>44168.469041747689</v>
      </c>
      <c r="G1090" s="255"/>
      <c r="H1090" s="255"/>
      <c r="I1090" s="256">
        <v>2.1666666666666665</v>
      </c>
      <c r="J1090" s="257">
        <v>37406</v>
      </c>
      <c r="K1090" t="s">
        <v>4752</v>
      </c>
      <c r="L1090">
        <v>0</v>
      </c>
      <c r="M1090">
        <v>0</v>
      </c>
      <c r="N1090" t="s">
        <v>4722</v>
      </c>
      <c r="O1090" t="s">
        <v>4713</v>
      </c>
      <c r="P1090" t="s">
        <v>6787</v>
      </c>
      <c r="Q1090" t="s">
        <v>4728</v>
      </c>
      <c r="V1090" t="s">
        <v>4716</v>
      </c>
    </row>
    <row r="1091" spans="1:22">
      <c r="A1091" t="s">
        <v>4708</v>
      </c>
      <c r="B1091" t="s">
        <v>4708</v>
      </c>
      <c r="C1091" t="s">
        <v>2520</v>
      </c>
      <c r="D1091"/>
      <c r="E1091" s="255" t="s">
        <v>5042</v>
      </c>
      <c r="F1091" s="255">
        <v>44196.605096493055</v>
      </c>
      <c r="G1091" s="255"/>
      <c r="H1091" s="255"/>
      <c r="I1091" s="256">
        <v>2.1666666666666665</v>
      </c>
      <c r="J1091" s="257">
        <v>59778</v>
      </c>
      <c r="K1091" t="s">
        <v>4711</v>
      </c>
      <c r="L1091">
        <v>0</v>
      </c>
      <c r="M1091">
        <v>0</v>
      </c>
      <c r="N1091" t="s">
        <v>4731</v>
      </c>
      <c r="O1091" t="s">
        <v>4713</v>
      </c>
      <c r="P1091" t="s">
        <v>6788</v>
      </c>
      <c r="Q1091" t="s">
        <v>4728</v>
      </c>
      <c r="V1091" t="s">
        <v>4716</v>
      </c>
    </row>
    <row r="1092" spans="1:22">
      <c r="A1092" t="s">
        <v>4708</v>
      </c>
      <c r="B1092" t="s">
        <v>4708</v>
      </c>
      <c r="C1092" t="s">
        <v>6789</v>
      </c>
      <c r="D1092"/>
      <c r="E1092" s="255" t="s">
        <v>4924</v>
      </c>
      <c r="F1092" s="255">
        <v>44196.581128935184</v>
      </c>
      <c r="G1092" s="255"/>
      <c r="H1092" s="255"/>
      <c r="I1092" s="256">
        <v>2.1666666666666665</v>
      </c>
      <c r="J1092" s="257">
        <v>57148</v>
      </c>
      <c r="K1092" t="s">
        <v>4711</v>
      </c>
      <c r="L1092">
        <v>0</v>
      </c>
      <c r="M1092">
        <v>0</v>
      </c>
      <c r="N1092" t="s">
        <v>4731</v>
      </c>
      <c r="O1092" t="s">
        <v>4713</v>
      </c>
      <c r="P1092" t="s">
        <v>6790</v>
      </c>
      <c r="Q1092" t="s">
        <v>4728</v>
      </c>
      <c r="V1092" t="s">
        <v>4716</v>
      </c>
    </row>
    <row r="1093" spans="1:22">
      <c r="A1093" t="s">
        <v>4708</v>
      </c>
      <c r="B1093" t="s">
        <v>4708</v>
      </c>
      <c r="C1093" t="s">
        <v>6791</v>
      </c>
      <c r="D1093"/>
      <c r="E1093" s="255" t="s">
        <v>5355</v>
      </c>
      <c r="F1093" s="255">
        <v>44180.737499884257</v>
      </c>
      <c r="G1093" s="255"/>
      <c r="H1093" s="255"/>
      <c r="I1093" s="256">
        <v>2.1666666666666665</v>
      </c>
      <c r="J1093" s="257">
        <v>15969</v>
      </c>
      <c r="K1093" t="s">
        <v>4711</v>
      </c>
      <c r="L1093">
        <v>0</v>
      </c>
      <c r="M1093">
        <v>0</v>
      </c>
      <c r="N1093" t="s">
        <v>4722</v>
      </c>
      <c r="O1093" t="s">
        <v>4726</v>
      </c>
      <c r="P1093" t="s">
        <v>6792</v>
      </c>
      <c r="Q1093" t="s">
        <v>4715</v>
      </c>
      <c r="V1093" t="s">
        <v>4716</v>
      </c>
    </row>
    <row r="1094" spans="1:22">
      <c r="A1094" t="s">
        <v>4708</v>
      </c>
      <c r="B1094" t="s">
        <v>4708</v>
      </c>
      <c r="C1094" t="s">
        <v>6793</v>
      </c>
      <c r="D1094"/>
      <c r="E1094" s="255" t="s">
        <v>5178</v>
      </c>
      <c r="F1094" s="255">
        <v>44184.495083368056</v>
      </c>
      <c r="G1094" s="255"/>
      <c r="H1094" s="255"/>
      <c r="I1094" s="256">
        <v>2.1666666666666665</v>
      </c>
      <c r="J1094" s="257">
        <v>37939</v>
      </c>
      <c r="K1094" t="s">
        <v>4711</v>
      </c>
      <c r="L1094">
        <v>0</v>
      </c>
      <c r="M1094">
        <v>0</v>
      </c>
      <c r="N1094" t="s">
        <v>4712</v>
      </c>
      <c r="O1094" t="s">
        <v>4713</v>
      </c>
      <c r="P1094" t="s">
        <v>6794</v>
      </c>
      <c r="Q1094" t="s">
        <v>4715</v>
      </c>
      <c r="V1094" t="s">
        <v>4716</v>
      </c>
    </row>
    <row r="1095" spans="1:22">
      <c r="A1095" t="s">
        <v>4708</v>
      </c>
      <c r="B1095" t="s">
        <v>4708</v>
      </c>
      <c r="C1095" t="s">
        <v>6795</v>
      </c>
      <c r="D1095"/>
      <c r="E1095" s="255" t="s">
        <v>5106</v>
      </c>
      <c r="F1095" s="255">
        <v>44196.608752893517</v>
      </c>
      <c r="G1095" s="255"/>
      <c r="H1095" s="255"/>
      <c r="I1095" s="256">
        <v>2.1666666666666665</v>
      </c>
      <c r="J1095" s="257">
        <v>50218</v>
      </c>
      <c r="K1095" t="s">
        <v>4711</v>
      </c>
      <c r="L1095">
        <v>0</v>
      </c>
      <c r="M1095">
        <v>0</v>
      </c>
      <c r="N1095" t="s">
        <v>4718</v>
      </c>
      <c r="O1095" t="s">
        <v>4713</v>
      </c>
      <c r="P1095" t="s">
        <v>6796</v>
      </c>
      <c r="Q1095" t="s">
        <v>4715</v>
      </c>
      <c r="V1095" t="s">
        <v>4716</v>
      </c>
    </row>
    <row r="1096" spans="1:22">
      <c r="A1096" t="s">
        <v>4708</v>
      </c>
      <c r="B1096" t="s">
        <v>4708</v>
      </c>
      <c r="C1096" t="s">
        <v>6797</v>
      </c>
      <c r="D1096"/>
      <c r="E1096" s="255" t="s">
        <v>6798</v>
      </c>
      <c r="F1096" s="255">
        <v>44183.427635069442</v>
      </c>
      <c r="G1096" s="255"/>
      <c r="H1096" s="255"/>
      <c r="I1096" s="256">
        <v>2.1666666666666665</v>
      </c>
      <c r="J1096" s="257">
        <v>49796</v>
      </c>
      <c r="K1096" t="s">
        <v>4752</v>
      </c>
      <c r="L1096">
        <v>0</v>
      </c>
      <c r="M1096">
        <v>0</v>
      </c>
      <c r="N1096" t="s">
        <v>4722</v>
      </c>
      <c r="O1096" t="s">
        <v>4713</v>
      </c>
      <c r="P1096" t="s">
        <v>6799</v>
      </c>
      <c r="Q1096" t="s">
        <v>4715</v>
      </c>
      <c r="V1096" t="s">
        <v>4716</v>
      </c>
    </row>
    <row r="1097" spans="1:22">
      <c r="A1097" t="s">
        <v>4708</v>
      </c>
      <c r="B1097" t="s">
        <v>4708</v>
      </c>
      <c r="C1097" t="s">
        <v>6800</v>
      </c>
      <c r="D1097"/>
      <c r="E1097" s="255" t="s">
        <v>6784</v>
      </c>
      <c r="F1097" s="255">
        <v>44195.613616631941</v>
      </c>
      <c r="G1097" s="255"/>
      <c r="H1097" s="255"/>
      <c r="I1097" s="256">
        <v>2.1666666666666665</v>
      </c>
      <c r="J1097" s="257">
        <v>18813</v>
      </c>
      <c r="K1097" t="s">
        <v>4752</v>
      </c>
      <c r="L1097">
        <v>0</v>
      </c>
      <c r="M1097">
        <v>0</v>
      </c>
      <c r="N1097" t="s">
        <v>4722</v>
      </c>
      <c r="O1097" t="s">
        <v>4713</v>
      </c>
      <c r="P1097" t="s">
        <v>6801</v>
      </c>
      <c r="Q1097" t="s">
        <v>4715</v>
      </c>
      <c r="V1097" t="s">
        <v>4716</v>
      </c>
    </row>
    <row r="1098" spans="1:22">
      <c r="A1098" t="s">
        <v>4708</v>
      </c>
      <c r="B1098" t="s">
        <v>4708</v>
      </c>
      <c r="C1098" t="s">
        <v>6802</v>
      </c>
      <c r="D1098"/>
      <c r="E1098" s="255" t="s">
        <v>6803</v>
      </c>
      <c r="F1098" s="255">
        <v>44180.74551990741</v>
      </c>
      <c r="G1098" s="255"/>
      <c r="H1098" s="255"/>
      <c r="I1098" s="256">
        <v>2.1666666666666665</v>
      </c>
      <c r="J1098" s="257">
        <v>26651</v>
      </c>
      <c r="K1098" t="s">
        <v>4711</v>
      </c>
      <c r="L1098">
        <v>0</v>
      </c>
      <c r="M1098">
        <v>0</v>
      </c>
      <c r="N1098" t="s">
        <v>4718</v>
      </c>
      <c r="O1098" t="s">
        <v>4726</v>
      </c>
      <c r="P1098" t="s">
        <v>6804</v>
      </c>
      <c r="Q1098" t="s">
        <v>4728</v>
      </c>
      <c r="V1098" t="s">
        <v>4716</v>
      </c>
    </row>
    <row r="1099" spans="1:22">
      <c r="A1099" t="s">
        <v>4708</v>
      </c>
      <c r="B1099" t="s">
        <v>4708</v>
      </c>
      <c r="C1099" t="s">
        <v>6805</v>
      </c>
      <c r="D1099"/>
      <c r="E1099" s="255" t="s">
        <v>4829</v>
      </c>
      <c r="F1099" s="255">
        <v>44182.580890277779</v>
      </c>
      <c r="G1099" s="255"/>
      <c r="H1099" s="255"/>
      <c r="I1099" s="256">
        <v>2.1666666666666665</v>
      </c>
      <c r="J1099" s="257">
        <v>49815</v>
      </c>
      <c r="K1099" t="s">
        <v>4752</v>
      </c>
      <c r="L1099">
        <v>0</v>
      </c>
      <c r="M1099">
        <v>0</v>
      </c>
      <c r="N1099" t="s">
        <v>4722</v>
      </c>
      <c r="O1099" t="s">
        <v>4713</v>
      </c>
      <c r="P1099" t="s">
        <v>6806</v>
      </c>
      <c r="Q1099" t="s">
        <v>4715</v>
      </c>
      <c r="V1099" t="s">
        <v>4716</v>
      </c>
    </row>
    <row r="1100" spans="1:22">
      <c r="A1100" t="s">
        <v>4708</v>
      </c>
      <c r="B1100" t="s">
        <v>4708</v>
      </c>
      <c r="C1100" t="s">
        <v>6807</v>
      </c>
      <c r="D1100"/>
      <c r="E1100" s="255" t="s">
        <v>4721</v>
      </c>
      <c r="F1100" s="255">
        <v>44182.401688854166</v>
      </c>
      <c r="G1100" s="255"/>
      <c r="H1100" s="255"/>
      <c r="I1100" s="256">
        <v>2.1666666666666665</v>
      </c>
      <c r="J1100" s="257">
        <v>51745</v>
      </c>
      <c r="K1100" t="s">
        <v>4752</v>
      </c>
      <c r="L1100">
        <v>0</v>
      </c>
      <c r="M1100">
        <v>0</v>
      </c>
      <c r="N1100" t="s">
        <v>4718</v>
      </c>
      <c r="O1100" t="s">
        <v>4713</v>
      </c>
      <c r="P1100" t="s">
        <v>6808</v>
      </c>
      <c r="Q1100" t="s">
        <v>4715</v>
      </c>
      <c r="V1100" t="s">
        <v>4716</v>
      </c>
    </row>
    <row r="1101" spans="1:22">
      <c r="A1101" t="s">
        <v>4708</v>
      </c>
      <c r="B1101" t="s">
        <v>4708</v>
      </c>
      <c r="C1101" t="s">
        <v>6809</v>
      </c>
      <c r="D1101"/>
      <c r="E1101" s="255" t="s">
        <v>4746</v>
      </c>
      <c r="F1101" s="255">
        <v>44180.703017164349</v>
      </c>
      <c r="G1101" s="255"/>
      <c r="H1101" s="255"/>
      <c r="I1101" s="256">
        <v>2.1666666666666665</v>
      </c>
      <c r="J1101" s="257">
        <v>30663</v>
      </c>
      <c r="K1101" t="s">
        <v>4711</v>
      </c>
      <c r="L1101">
        <v>0</v>
      </c>
      <c r="M1101">
        <v>0</v>
      </c>
      <c r="N1101" t="s">
        <v>4731</v>
      </c>
      <c r="O1101" t="s">
        <v>4713</v>
      </c>
      <c r="P1101" t="s">
        <v>6810</v>
      </c>
      <c r="Q1101" t="s">
        <v>4715</v>
      </c>
      <c r="V1101" t="s">
        <v>4716</v>
      </c>
    </row>
    <row r="1102" spans="1:22">
      <c r="A1102" t="s">
        <v>4708</v>
      </c>
      <c r="B1102" t="s">
        <v>4708</v>
      </c>
      <c r="C1102" t="s">
        <v>6811</v>
      </c>
      <c r="D1102"/>
      <c r="E1102" s="255" t="s">
        <v>5256</v>
      </c>
      <c r="F1102" s="255">
        <v>44195.471568900466</v>
      </c>
      <c r="G1102" s="255"/>
      <c r="H1102" s="255"/>
      <c r="I1102" s="256">
        <v>2.1666666666666665</v>
      </c>
      <c r="J1102" s="257">
        <v>18974</v>
      </c>
      <c r="K1102" t="s">
        <v>4711</v>
      </c>
      <c r="L1102">
        <v>0</v>
      </c>
      <c r="M1102">
        <v>0</v>
      </c>
      <c r="N1102" t="s">
        <v>4712</v>
      </c>
      <c r="O1102" t="s">
        <v>4713</v>
      </c>
      <c r="P1102" t="s">
        <v>6812</v>
      </c>
      <c r="Q1102" t="s">
        <v>4728</v>
      </c>
      <c r="V1102" t="s">
        <v>4716</v>
      </c>
    </row>
    <row r="1103" spans="1:22">
      <c r="A1103" t="s">
        <v>4708</v>
      </c>
      <c r="B1103" t="s">
        <v>4708</v>
      </c>
      <c r="C1103" t="s">
        <v>6813</v>
      </c>
      <c r="D1103"/>
      <c r="E1103" s="255" t="s">
        <v>5131</v>
      </c>
      <c r="F1103" s="255">
        <v>44195.485560416666</v>
      </c>
      <c r="G1103" s="255"/>
      <c r="H1103" s="255"/>
      <c r="I1103" s="256">
        <v>2.1666666666666665</v>
      </c>
      <c r="J1103" s="257">
        <v>26244</v>
      </c>
      <c r="K1103" t="s">
        <v>4711</v>
      </c>
      <c r="L1103">
        <v>0</v>
      </c>
      <c r="M1103">
        <v>0</v>
      </c>
      <c r="N1103" t="s">
        <v>4712</v>
      </c>
      <c r="O1103" t="s">
        <v>4713</v>
      </c>
      <c r="P1103" t="s">
        <v>6814</v>
      </c>
      <c r="Q1103" t="s">
        <v>4715</v>
      </c>
      <c r="V1103" t="s">
        <v>4716</v>
      </c>
    </row>
    <row r="1104" spans="1:22">
      <c r="A1104" t="s">
        <v>4708</v>
      </c>
      <c r="B1104" t="s">
        <v>4708</v>
      </c>
      <c r="C1104" t="s">
        <v>6815</v>
      </c>
      <c r="D1104"/>
      <c r="E1104" s="255" t="s">
        <v>4710</v>
      </c>
      <c r="F1104" s="255">
        <v>44195.479025347224</v>
      </c>
      <c r="G1104" s="255"/>
      <c r="H1104" s="255"/>
      <c r="I1104" s="256">
        <v>2.1666666666666665</v>
      </c>
      <c r="J1104" s="257">
        <v>21622</v>
      </c>
      <c r="K1104" t="s">
        <v>4711</v>
      </c>
      <c r="L1104">
        <v>0</v>
      </c>
      <c r="M1104">
        <v>0</v>
      </c>
      <c r="N1104" t="s">
        <v>4712</v>
      </c>
      <c r="O1104" t="s">
        <v>4713</v>
      </c>
      <c r="P1104" t="s">
        <v>6816</v>
      </c>
      <c r="Q1104" t="s">
        <v>4728</v>
      </c>
      <c r="V1104" t="s">
        <v>4716</v>
      </c>
    </row>
    <row r="1105" spans="1:22">
      <c r="A1105" t="s">
        <v>4708</v>
      </c>
      <c r="B1105" t="s">
        <v>4708</v>
      </c>
      <c r="C1105" t="s">
        <v>6817</v>
      </c>
      <c r="D1105"/>
      <c r="E1105" s="255" t="s">
        <v>5328</v>
      </c>
      <c r="F1105" s="255">
        <v>44189.416783761575</v>
      </c>
      <c r="G1105" s="255"/>
      <c r="H1105" s="255"/>
      <c r="I1105" s="256">
        <v>2.1666666666666665</v>
      </c>
      <c r="J1105" s="257">
        <v>29669</v>
      </c>
      <c r="K1105" t="s">
        <v>4752</v>
      </c>
      <c r="L1105">
        <v>0</v>
      </c>
      <c r="M1105">
        <v>0</v>
      </c>
      <c r="N1105" t="s">
        <v>4718</v>
      </c>
      <c r="O1105" t="s">
        <v>4713</v>
      </c>
      <c r="P1105" t="s">
        <v>6818</v>
      </c>
      <c r="Q1105" t="s">
        <v>4728</v>
      </c>
      <c r="V1105" t="s">
        <v>4716</v>
      </c>
    </row>
    <row r="1106" spans="1:22">
      <c r="A1106" t="s">
        <v>4708</v>
      </c>
      <c r="B1106" t="s">
        <v>4708</v>
      </c>
      <c r="C1106" t="s">
        <v>6819</v>
      </c>
      <c r="D1106"/>
      <c r="E1106" s="255" t="s">
        <v>4860</v>
      </c>
      <c r="F1106" s="255">
        <v>44180.742512812503</v>
      </c>
      <c r="G1106" s="255"/>
      <c r="H1106" s="255"/>
      <c r="I1106" s="256">
        <v>2.1666666666666665</v>
      </c>
      <c r="J1106" s="257">
        <v>25208</v>
      </c>
      <c r="K1106" t="s">
        <v>4711</v>
      </c>
      <c r="L1106">
        <v>0</v>
      </c>
      <c r="M1106">
        <v>0</v>
      </c>
      <c r="N1106" t="s">
        <v>4712</v>
      </c>
      <c r="O1106" t="s">
        <v>4713</v>
      </c>
      <c r="P1106" t="s">
        <v>6820</v>
      </c>
      <c r="Q1106" t="s">
        <v>4728</v>
      </c>
      <c r="V1106" t="s">
        <v>4716</v>
      </c>
    </row>
    <row r="1107" spans="1:22">
      <c r="A1107" t="s">
        <v>4708</v>
      </c>
      <c r="B1107" t="s">
        <v>4708</v>
      </c>
      <c r="C1107" t="s">
        <v>6821</v>
      </c>
      <c r="D1107"/>
      <c r="E1107" s="255" t="s">
        <v>4780</v>
      </c>
      <c r="F1107" s="255">
        <v>44186.657388854168</v>
      </c>
      <c r="G1107" s="255"/>
      <c r="H1107" s="255"/>
      <c r="I1107" s="256">
        <v>2.1666666666666665</v>
      </c>
      <c r="J1107" s="257">
        <v>115162</v>
      </c>
      <c r="K1107" t="s">
        <v>4752</v>
      </c>
      <c r="L1107">
        <v>0</v>
      </c>
      <c r="M1107">
        <v>0</v>
      </c>
      <c r="N1107" t="s">
        <v>4718</v>
      </c>
      <c r="O1107" t="s">
        <v>4713</v>
      </c>
      <c r="P1107" t="s">
        <v>6822</v>
      </c>
      <c r="Q1107" t="s">
        <v>4715</v>
      </c>
      <c r="V1107" t="s">
        <v>4716</v>
      </c>
    </row>
    <row r="1108" spans="1:22">
      <c r="A1108" t="s">
        <v>4708</v>
      </c>
      <c r="B1108" t="s">
        <v>4708</v>
      </c>
      <c r="C1108" t="s">
        <v>1074</v>
      </c>
      <c r="D1108"/>
      <c r="E1108" s="255" t="s">
        <v>6512</v>
      </c>
      <c r="F1108" s="255">
        <v>44180.739023344904</v>
      </c>
      <c r="G1108" s="255"/>
      <c r="H1108" s="255"/>
      <c r="I1108" s="256">
        <v>2.1666666666666665</v>
      </c>
      <c r="J1108" s="257">
        <v>90785</v>
      </c>
      <c r="K1108" t="s">
        <v>4752</v>
      </c>
      <c r="L1108">
        <v>0</v>
      </c>
      <c r="M1108">
        <v>0</v>
      </c>
      <c r="N1108" t="s">
        <v>4722</v>
      </c>
      <c r="O1108" t="s">
        <v>4713</v>
      </c>
      <c r="P1108" t="s">
        <v>6823</v>
      </c>
      <c r="Q1108" t="s">
        <v>4728</v>
      </c>
      <c r="V1108" t="s">
        <v>4716</v>
      </c>
    </row>
    <row r="1109" spans="1:22">
      <c r="A1109" t="s">
        <v>4708</v>
      </c>
      <c r="B1109" t="s">
        <v>4708</v>
      </c>
      <c r="C1109" t="s">
        <v>6824</v>
      </c>
      <c r="D1109"/>
      <c r="E1109" s="255" t="s">
        <v>4972</v>
      </c>
      <c r="F1109" s="255">
        <v>44196.611852662034</v>
      </c>
      <c r="G1109" s="255"/>
      <c r="H1109" s="255"/>
      <c r="I1109" s="256">
        <v>2.1666666666666665</v>
      </c>
      <c r="J1109" s="257">
        <v>11635</v>
      </c>
      <c r="K1109" t="s">
        <v>4711</v>
      </c>
      <c r="L1109">
        <v>0</v>
      </c>
      <c r="M1109">
        <v>0</v>
      </c>
      <c r="N1109" t="s">
        <v>4731</v>
      </c>
      <c r="O1109" t="s">
        <v>4713</v>
      </c>
      <c r="P1109" t="s">
        <v>6825</v>
      </c>
      <c r="Q1109" t="s">
        <v>4715</v>
      </c>
      <c r="V1109" t="s">
        <v>4716</v>
      </c>
    </row>
    <row r="1110" spans="1:22">
      <c r="A1110" t="s">
        <v>4708</v>
      </c>
      <c r="B1110" t="s">
        <v>4708</v>
      </c>
      <c r="C1110" t="s">
        <v>6826</v>
      </c>
      <c r="D1110"/>
      <c r="E1110" s="255" t="s">
        <v>4734</v>
      </c>
      <c r="F1110" s="255">
        <v>44195.480936423613</v>
      </c>
      <c r="G1110" s="255"/>
      <c r="H1110" s="255"/>
      <c r="I1110" s="256">
        <v>2.1666666666666665</v>
      </c>
      <c r="J1110" s="257">
        <v>59488</v>
      </c>
      <c r="K1110" t="s">
        <v>4711</v>
      </c>
      <c r="L1110">
        <v>0</v>
      </c>
      <c r="M1110">
        <v>0</v>
      </c>
      <c r="N1110" t="s">
        <v>4722</v>
      </c>
      <c r="O1110" t="s">
        <v>4713</v>
      </c>
      <c r="P1110" t="s">
        <v>6827</v>
      </c>
      <c r="Q1110" t="s">
        <v>4715</v>
      </c>
      <c r="V1110" t="s">
        <v>4716</v>
      </c>
    </row>
    <row r="1111" spans="1:22">
      <c r="A1111" t="s">
        <v>4708</v>
      </c>
      <c r="B1111" t="s">
        <v>4708</v>
      </c>
      <c r="C1111" t="s">
        <v>6828</v>
      </c>
      <c r="D1111"/>
      <c r="E1111" s="255" t="s">
        <v>4829</v>
      </c>
      <c r="F1111" s="255">
        <v>44182.572609456016</v>
      </c>
      <c r="G1111" s="255"/>
      <c r="H1111" s="255"/>
      <c r="I1111" s="256">
        <v>2.1666666666666665</v>
      </c>
      <c r="J1111" s="257">
        <v>60306</v>
      </c>
      <c r="K1111" t="s">
        <v>4752</v>
      </c>
      <c r="L1111">
        <v>0</v>
      </c>
      <c r="M1111">
        <v>0</v>
      </c>
      <c r="N1111" t="s">
        <v>4718</v>
      </c>
      <c r="O1111" t="s">
        <v>4713</v>
      </c>
      <c r="P1111" t="s">
        <v>6829</v>
      </c>
      <c r="Q1111" t="s">
        <v>4715</v>
      </c>
      <c r="V1111" t="s">
        <v>4716</v>
      </c>
    </row>
    <row r="1112" spans="1:22">
      <c r="A1112" t="s">
        <v>4708</v>
      </c>
      <c r="B1112" t="s">
        <v>4708</v>
      </c>
      <c r="C1112" t="s">
        <v>6830</v>
      </c>
      <c r="D1112"/>
      <c r="E1112" s="255" t="s">
        <v>6831</v>
      </c>
      <c r="F1112" s="255">
        <v>44175.735531863429</v>
      </c>
      <c r="G1112" s="255"/>
      <c r="H1112" s="255"/>
      <c r="I1112" s="256">
        <v>2.1666666666666665</v>
      </c>
      <c r="J1112" s="257">
        <v>80143</v>
      </c>
      <c r="K1112" t="s">
        <v>4752</v>
      </c>
      <c r="L1112">
        <v>0</v>
      </c>
      <c r="M1112">
        <v>0</v>
      </c>
      <c r="N1112" t="s">
        <v>4718</v>
      </c>
      <c r="O1112" t="s">
        <v>5324</v>
      </c>
      <c r="P1112" t="s">
        <v>6832</v>
      </c>
      <c r="Q1112" t="s">
        <v>4715</v>
      </c>
      <c r="V1112" t="s">
        <v>4716</v>
      </c>
    </row>
    <row r="1113" spans="1:22">
      <c r="A1113" t="s">
        <v>4708</v>
      </c>
      <c r="B1113" t="s">
        <v>4708</v>
      </c>
      <c r="C1113" t="s">
        <v>6833</v>
      </c>
      <c r="D1113"/>
      <c r="E1113" s="255" t="s">
        <v>4829</v>
      </c>
      <c r="F1113" s="255">
        <v>44182.560905520833</v>
      </c>
      <c r="G1113" s="255"/>
      <c r="H1113" s="255"/>
      <c r="I1113" s="256">
        <v>2.1666666666666665</v>
      </c>
      <c r="J1113" s="257">
        <v>70895</v>
      </c>
      <c r="K1113" t="s">
        <v>4752</v>
      </c>
      <c r="L1113">
        <v>0</v>
      </c>
      <c r="M1113">
        <v>0</v>
      </c>
      <c r="N1113" t="s">
        <v>4718</v>
      </c>
      <c r="O1113" t="s">
        <v>4713</v>
      </c>
      <c r="P1113" t="s">
        <v>6834</v>
      </c>
      <c r="Q1113" t="s">
        <v>4715</v>
      </c>
      <c r="V1113" t="s">
        <v>4716</v>
      </c>
    </row>
    <row r="1114" spans="1:22">
      <c r="A1114" t="s">
        <v>4708</v>
      </c>
      <c r="B1114" t="s">
        <v>4708</v>
      </c>
      <c r="C1114" t="s">
        <v>6835</v>
      </c>
      <c r="D1114"/>
      <c r="E1114" s="255" t="s">
        <v>4829</v>
      </c>
      <c r="F1114" s="255">
        <v>44182.397878275464</v>
      </c>
      <c r="G1114" s="255"/>
      <c r="H1114" s="255"/>
      <c r="I1114" s="256">
        <v>2.1666666666666665</v>
      </c>
      <c r="J1114" s="257">
        <v>79416</v>
      </c>
      <c r="K1114" t="s">
        <v>4752</v>
      </c>
      <c r="L1114">
        <v>0</v>
      </c>
      <c r="M1114">
        <v>0</v>
      </c>
      <c r="N1114" t="s">
        <v>4718</v>
      </c>
      <c r="O1114" t="s">
        <v>4713</v>
      </c>
      <c r="P1114" t="s">
        <v>6836</v>
      </c>
      <c r="Q1114" t="s">
        <v>4715</v>
      </c>
      <c r="V1114" t="s">
        <v>4716</v>
      </c>
    </row>
    <row r="1115" spans="1:22">
      <c r="A1115" t="s">
        <v>4708</v>
      </c>
      <c r="B1115" t="s">
        <v>4708</v>
      </c>
      <c r="C1115" t="s">
        <v>6837</v>
      </c>
      <c r="D1115"/>
      <c r="E1115" s="255" t="s">
        <v>4858</v>
      </c>
      <c r="F1115" s="255">
        <v>44196.606393252318</v>
      </c>
      <c r="G1115" s="255"/>
      <c r="H1115" s="255"/>
      <c r="I1115" s="256">
        <v>2.1666666666666665</v>
      </c>
      <c r="J1115" s="257">
        <v>30891</v>
      </c>
      <c r="K1115" t="s">
        <v>4711</v>
      </c>
      <c r="L1115">
        <v>0</v>
      </c>
      <c r="M1115">
        <v>0</v>
      </c>
      <c r="N1115" t="s">
        <v>4731</v>
      </c>
      <c r="O1115" t="s">
        <v>4713</v>
      </c>
      <c r="P1115" t="s">
        <v>6838</v>
      </c>
      <c r="Q1115" t="s">
        <v>4728</v>
      </c>
      <c r="V1115" t="s">
        <v>4716</v>
      </c>
    </row>
    <row r="1116" spans="1:22">
      <c r="A1116" t="s">
        <v>4708</v>
      </c>
      <c r="B1116" t="s">
        <v>4708</v>
      </c>
      <c r="C1116" t="s">
        <v>6839</v>
      </c>
      <c r="D1116"/>
      <c r="E1116" s="255" t="s">
        <v>5200</v>
      </c>
      <c r="F1116" s="255">
        <v>44184.482282557874</v>
      </c>
      <c r="G1116" s="255"/>
      <c r="H1116" s="255"/>
      <c r="I1116" s="256">
        <v>2.1666666666666665</v>
      </c>
      <c r="J1116" s="257">
        <v>24908</v>
      </c>
      <c r="K1116" t="s">
        <v>4711</v>
      </c>
      <c r="L1116">
        <v>0</v>
      </c>
      <c r="M1116">
        <v>0</v>
      </c>
      <c r="N1116" t="s">
        <v>4722</v>
      </c>
      <c r="O1116" t="s">
        <v>4713</v>
      </c>
      <c r="P1116" t="s">
        <v>6840</v>
      </c>
      <c r="Q1116" t="s">
        <v>4715</v>
      </c>
      <c r="V1116" t="s">
        <v>4716</v>
      </c>
    </row>
    <row r="1117" spans="1:22">
      <c r="A1117" t="s">
        <v>4708</v>
      </c>
      <c r="B1117" t="s">
        <v>4708</v>
      </c>
      <c r="C1117" t="s">
        <v>6841</v>
      </c>
      <c r="D1117"/>
      <c r="E1117" s="255" t="s">
        <v>6659</v>
      </c>
      <c r="F1117" s="255">
        <v>44184.490799386571</v>
      </c>
      <c r="G1117" s="255"/>
      <c r="H1117" s="255"/>
      <c r="I1117" s="256">
        <v>2.1666666666666665</v>
      </c>
      <c r="J1117" s="257">
        <v>9657</v>
      </c>
      <c r="K1117" t="s">
        <v>4711</v>
      </c>
      <c r="L1117">
        <v>0</v>
      </c>
      <c r="M1117">
        <v>0</v>
      </c>
      <c r="N1117" t="s">
        <v>4718</v>
      </c>
      <c r="O1117" t="s">
        <v>4726</v>
      </c>
      <c r="P1117" t="s">
        <v>6842</v>
      </c>
      <c r="Q1117" t="s">
        <v>4715</v>
      </c>
      <c r="V1117" t="s">
        <v>4716</v>
      </c>
    </row>
    <row r="1118" spans="1:22">
      <c r="A1118" t="s">
        <v>4708</v>
      </c>
      <c r="B1118" t="s">
        <v>4708</v>
      </c>
      <c r="C1118" t="s">
        <v>6843</v>
      </c>
      <c r="D1118"/>
      <c r="E1118" s="255" t="s">
        <v>6844</v>
      </c>
      <c r="F1118" s="255">
        <v>44196.579546608795</v>
      </c>
      <c r="G1118" s="255"/>
      <c r="H1118" s="255"/>
      <c r="I1118" s="256">
        <v>2.1666666666666665</v>
      </c>
      <c r="J1118" s="257">
        <v>13268</v>
      </c>
      <c r="K1118" t="s">
        <v>4711</v>
      </c>
      <c r="L1118">
        <v>0</v>
      </c>
      <c r="M1118">
        <v>0</v>
      </c>
      <c r="N1118" t="s">
        <v>4718</v>
      </c>
      <c r="O1118" t="s">
        <v>4726</v>
      </c>
      <c r="P1118" t="s">
        <v>6845</v>
      </c>
      <c r="Q1118" t="s">
        <v>4715</v>
      </c>
      <c r="V1118" t="s">
        <v>4716</v>
      </c>
    </row>
    <row r="1119" spans="1:22">
      <c r="A1119" t="s">
        <v>4708</v>
      </c>
      <c r="B1119" t="s">
        <v>4708</v>
      </c>
      <c r="C1119" t="s">
        <v>6846</v>
      </c>
      <c r="D1119"/>
      <c r="E1119" s="255" t="s">
        <v>5042</v>
      </c>
      <c r="F1119" s="255">
        <v>44182.570649074078</v>
      </c>
      <c r="G1119" s="255"/>
      <c r="H1119" s="255"/>
      <c r="I1119" s="256">
        <v>2.1666666666666665</v>
      </c>
      <c r="J1119" s="257">
        <v>35175</v>
      </c>
      <c r="K1119" t="s">
        <v>4752</v>
      </c>
      <c r="L1119">
        <v>0</v>
      </c>
      <c r="M1119">
        <v>0</v>
      </c>
      <c r="N1119" t="s">
        <v>4718</v>
      </c>
      <c r="O1119" t="s">
        <v>4753</v>
      </c>
      <c r="P1119" t="s">
        <v>4753</v>
      </c>
      <c r="Q1119" t="s">
        <v>4715</v>
      </c>
      <c r="V1119" t="s">
        <v>4716</v>
      </c>
    </row>
    <row r="1120" spans="1:22">
      <c r="A1120" t="s">
        <v>4708</v>
      </c>
      <c r="B1120" t="s">
        <v>4708</v>
      </c>
      <c r="C1120" t="s">
        <v>6847</v>
      </c>
      <c r="D1120"/>
      <c r="E1120" s="255" t="s">
        <v>5403</v>
      </c>
      <c r="F1120" s="255">
        <v>44182.578109571761</v>
      </c>
      <c r="G1120" s="255"/>
      <c r="H1120" s="255"/>
      <c r="I1120" s="256">
        <v>2.1666666666666665</v>
      </c>
      <c r="J1120" s="257">
        <v>49576</v>
      </c>
      <c r="K1120" t="s">
        <v>4752</v>
      </c>
      <c r="L1120">
        <v>0</v>
      </c>
      <c r="M1120">
        <v>0</v>
      </c>
      <c r="N1120" t="s">
        <v>4722</v>
      </c>
      <c r="O1120" t="s">
        <v>4753</v>
      </c>
      <c r="P1120" t="s">
        <v>4753</v>
      </c>
      <c r="Q1120" t="s">
        <v>4715</v>
      </c>
      <c r="V1120" t="s">
        <v>4716</v>
      </c>
    </row>
    <row r="1121" spans="1:22">
      <c r="A1121" t="s">
        <v>4708</v>
      </c>
      <c r="B1121" t="s">
        <v>4708</v>
      </c>
      <c r="C1121" t="s">
        <v>6848</v>
      </c>
      <c r="D1121"/>
      <c r="E1121" s="255" t="s">
        <v>5403</v>
      </c>
      <c r="F1121" s="255">
        <v>44182.564588692127</v>
      </c>
      <c r="G1121" s="255"/>
      <c r="H1121" s="255"/>
      <c r="I1121" s="256">
        <v>2.1666666666666665</v>
      </c>
      <c r="J1121" s="257">
        <v>27994</v>
      </c>
      <c r="K1121" t="s">
        <v>4752</v>
      </c>
      <c r="L1121">
        <v>0</v>
      </c>
      <c r="M1121">
        <v>0</v>
      </c>
      <c r="N1121" t="s">
        <v>4722</v>
      </c>
      <c r="O1121" t="s">
        <v>4753</v>
      </c>
      <c r="P1121" t="s">
        <v>4753</v>
      </c>
      <c r="Q1121" t="s">
        <v>4715</v>
      </c>
      <c r="V1121" t="s">
        <v>4716</v>
      </c>
    </row>
    <row r="1122" spans="1:22">
      <c r="A1122" t="s">
        <v>4708</v>
      </c>
      <c r="B1122" t="s">
        <v>4708</v>
      </c>
      <c r="C1122" t="s">
        <v>6849</v>
      </c>
      <c r="D1122"/>
      <c r="E1122" s="255" t="s">
        <v>4944</v>
      </c>
      <c r="F1122" s="255">
        <v>44191.444484108797</v>
      </c>
      <c r="G1122" s="255"/>
      <c r="H1122" s="255"/>
      <c r="I1122" s="256">
        <v>2.1666666666666665</v>
      </c>
      <c r="J1122" s="257">
        <v>31775</v>
      </c>
      <c r="K1122" t="s">
        <v>4752</v>
      </c>
      <c r="L1122">
        <v>0</v>
      </c>
      <c r="M1122">
        <v>0</v>
      </c>
      <c r="N1122" t="s">
        <v>4712</v>
      </c>
      <c r="O1122" t="s">
        <v>4753</v>
      </c>
      <c r="P1122" t="s">
        <v>4753</v>
      </c>
      <c r="Q1122" t="s">
        <v>4715</v>
      </c>
      <c r="V1122" t="s">
        <v>4716</v>
      </c>
    </row>
    <row r="1123" spans="1:22">
      <c r="A1123" t="s">
        <v>4708</v>
      </c>
      <c r="B1123" t="s">
        <v>4708</v>
      </c>
      <c r="C1123" t="s">
        <v>6850</v>
      </c>
      <c r="D1123"/>
      <c r="E1123" s="255" t="s">
        <v>4795</v>
      </c>
      <c r="F1123" s="255">
        <v>44195.710500081019</v>
      </c>
      <c r="G1123" s="255"/>
      <c r="H1123" s="255"/>
      <c r="I1123" s="256">
        <v>2.1666666666666665</v>
      </c>
      <c r="J1123" s="257">
        <v>138153</v>
      </c>
      <c r="K1123" t="s">
        <v>4752</v>
      </c>
      <c r="L1123">
        <v>0</v>
      </c>
      <c r="M1123">
        <v>0</v>
      </c>
      <c r="N1123" t="s">
        <v>4718</v>
      </c>
      <c r="O1123" t="s">
        <v>4753</v>
      </c>
      <c r="P1123" t="s">
        <v>4753</v>
      </c>
      <c r="Q1123" t="s">
        <v>4715</v>
      </c>
      <c r="V1123" t="s">
        <v>4716</v>
      </c>
    </row>
    <row r="1124" spans="1:22">
      <c r="A1124" t="s">
        <v>4708</v>
      </c>
      <c r="B1124" t="s">
        <v>4708</v>
      </c>
      <c r="C1124" t="s">
        <v>6851</v>
      </c>
      <c r="D1124"/>
      <c r="E1124" s="255" t="s">
        <v>4983</v>
      </c>
      <c r="F1124" s="255">
        <v>44182.568518518521</v>
      </c>
      <c r="G1124" s="255"/>
      <c r="H1124" s="255"/>
      <c r="I1124" s="256">
        <v>2.1666666666666665</v>
      </c>
      <c r="J1124" s="257">
        <v>51250</v>
      </c>
      <c r="K1124" t="s">
        <v>4752</v>
      </c>
      <c r="L1124">
        <v>0</v>
      </c>
      <c r="M1124">
        <v>0</v>
      </c>
      <c r="N1124" t="s">
        <v>4722</v>
      </c>
      <c r="O1124" t="s">
        <v>4753</v>
      </c>
      <c r="P1124" t="s">
        <v>4753</v>
      </c>
      <c r="Q1124" t="s">
        <v>4715</v>
      </c>
      <c r="V1124" t="s">
        <v>4716</v>
      </c>
    </row>
    <row r="1125" spans="1:22">
      <c r="A1125" t="s">
        <v>4708</v>
      </c>
      <c r="B1125" t="s">
        <v>4708</v>
      </c>
      <c r="C1125" t="s">
        <v>6852</v>
      </c>
      <c r="D1125"/>
      <c r="E1125" s="255" t="s">
        <v>5390</v>
      </c>
      <c r="F1125" s="255">
        <v>44183.444762766201</v>
      </c>
      <c r="G1125" s="255"/>
      <c r="H1125" s="255"/>
      <c r="I1125" s="256">
        <v>2.1666666666666665</v>
      </c>
      <c r="J1125" s="257">
        <v>39947</v>
      </c>
      <c r="K1125" t="s">
        <v>4752</v>
      </c>
      <c r="L1125">
        <v>0</v>
      </c>
      <c r="M1125">
        <v>0</v>
      </c>
      <c r="N1125" t="s">
        <v>4722</v>
      </c>
      <c r="O1125" t="s">
        <v>4753</v>
      </c>
      <c r="P1125" t="s">
        <v>4753</v>
      </c>
      <c r="Q1125" t="s">
        <v>4715</v>
      </c>
      <c r="V1125" t="s">
        <v>4716</v>
      </c>
    </row>
    <row r="1126" spans="1:22">
      <c r="A1126" t="s">
        <v>4708</v>
      </c>
      <c r="B1126" t="s">
        <v>4708</v>
      </c>
      <c r="C1126" t="s">
        <v>6853</v>
      </c>
      <c r="D1126"/>
      <c r="E1126" s="255" t="s">
        <v>4829</v>
      </c>
      <c r="F1126" s="255">
        <v>44183.447195289351</v>
      </c>
      <c r="G1126" s="255"/>
      <c r="H1126" s="255"/>
      <c r="I1126" s="256">
        <v>2.1666666666666665</v>
      </c>
      <c r="J1126" s="257">
        <v>40440</v>
      </c>
      <c r="K1126" t="s">
        <v>4752</v>
      </c>
      <c r="L1126">
        <v>0</v>
      </c>
      <c r="M1126">
        <v>0</v>
      </c>
      <c r="N1126" t="s">
        <v>4718</v>
      </c>
      <c r="O1126" t="s">
        <v>4753</v>
      </c>
      <c r="P1126" t="s">
        <v>4753</v>
      </c>
      <c r="Q1126" t="s">
        <v>4715</v>
      </c>
      <c r="V1126" t="s">
        <v>4716</v>
      </c>
    </row>
    <row r="1127" spans="1:22">
      <c r="A1127" t="s">
        <v>4708</v>
      </c>
      <c r="B1127" t="s">
        <v>4708</v>
      </c>
      <c r="C1127" t="s">
        <v>6854</v>
      </c>
      <c r="D1127"/>
      <c r="E1127" s="255" t="s">
        <v>4840</v>
      </c>
      <c r="F1127" s="255">
        <v>44174.674948460648</v>
      </c>
      <c r="G1127" s="255"/>
      <c r="H1127" s="255"/>
      <c r="I1127" s="256">
        <v>2.1666666666666665</v>
      </c>
      <c r="J1127" s="257">
        <v>-1</v>
      </c>
      <c r="K1127" t="s">
        <v>4752</v>
      </c>
      <c r="L1127">
        <v>0</v>
      </c>
      <c r="M1127">
        <v>0</v>
      </c>
      <c r="N1127" t="s">
        <v>4718</v>
      </c>
      <c r="O1127" t="s">
        <v>4753</v>
      </c>
      <c r="P1127" t="s">
        <v>4753</v>
      </c>
      <c r="Q1127" t="s">
        <v>4715</v>
      </c>
      <c r="V1127" t="s">
        <v>4716</v>
      </c>
    </row>
    <row r="1128" spans="1:22">
      <c r="A1128" t="s">
        <v>4708</v>
      </c>
      <c r="B1128" t="s">
        <v>4708</v>
      </c>
      <c r="C1128" t="s">
        <v>6855</v>
      </c>
      <c r="D1128"/>
      <c r="E1128" s="255" t="s">
        <v>5425</v>
      </c>
      <c r="F1128" s="255">
        <v>44182.706818900464</v>
      </c>
      <c r="G1128" s="255"/>
      <c r="H1128" s="255"/>
      <c r="I1128" s="256">
        <v>2.1666666666666665</v>
      </c>
      <c r="J1128" s="257">
        <v>38893</v>
      </c>
      <c r="K1128" t="s">
        <v>4752</v>
      </c>
      <c r="L1128">
        <v>0</v>
      </c>
      <c r="M1128">
        <v>0</v>
      </c>
      <c r="N1128" t="s">
        <v>4718</v>
      </c>
      <c r="O1128" t="s">
        <v>4753</v>
      </c>
      <c r="P1128" t="s">
        <v>4753</v>
      </c>
      <c r="Q1128" t="s">
        <v>4728</v>
      </c>
      <c r="V1128" t="s">
        <v>4716</v>
      </c>
    </row>
    <row r="1129" spans="1:22">
      <c r="A1129" t="s">
        <v>4708</v>
      </c>
      <c r="B1129" t="s">
        <v>4708</v>
      </c>
      <c r="C1129" t="s">
        <v>6856</v>
      </c>
      <c r="D1129"/>
      <c r="E1129" s="255" t="s">
        <v>5006</v>
      </c>
      <c r="F1129" s="255">
        <v>44169.400595949075</v>
      </c>
      <c r="G1129" s="255"/>
      <c r="H1129" s="255"/>
      <c r="I1129" s="256">
        <v>2.1666666666666665</v>
      </c>
      <c r="J1129" s="257">
        <v>160775</v>
      </c>
      <c r="K1129" t="s">
        <v>4711</v>
      </c>
      <c r="L1129">
        <v>0</v>
      </c>
      <c r="M1129">
        <v>0</v>
      </c>
      <c r="N1129" t="s">
        <v>4722</v>
      </c>
      <c r="O1129" t="s">
        <v>4713</v>
      </c>
      <c r="P1129" t="s">
        <v>6857</v>
      </c>
      <c r="Q1129" t="s">
        <v>4728</v>
      </c>
      <c r="V1129" t="s">
        <v>4716</v>
      </c>
    </row>
    <row r="1130" spans="1:22">
      <c r="A1130" t="s">
        <v>4708</v>
      </c>
      <c r="B1130" t="s">
        <v>4708</v>
      </c>
      <c r="C1130" t="s">
        <v>6858</v>
      </c>
      <c r="D1130"/>
      <c r="E1130" s="255" t="s">
        <v>4983</v>
      </c>
      <c r="F1130" s="255">
        <v>44188.636312187497</v>
      </c>
      <c r="G1130" s="255"/>
      <c r="H1130" s="255"/>
      <c r="I1130" s="256">
        <v>2.1666666666666665</v>
      </c>
      <c r="J1130" s="257">
        <v>25639</v>
      </c>
      <c r="K1130" t="s">
        <v>4752</v>
      </c>
      <c r="L1130">
        <v>0</v>
      </c>
      <c r="M1130">
        <v>0</v>
      </c>
      <c r="N1130" t="s">
        <v>4712</v>
      </c>
      <c r="O1130" t="s">
        <v>4713</v>
      </c>
      <c r="P1130" t="s">
        <v>6859</v>
      </c>
      <c r="Q1130" t="s">
        <v>4728</v>
      </c>
      <c r="V1130" t="s">
        <v>4716</v>
      </c>
    </row>
    <row r="1131" spans="1:22">
      <c r="A1131" t="s">
        <v>4708</v>
      </c>
      <c r="B1131" t="s">
        <v>4708</v>
      </c>
      <c r="C1131" t="s">
        <v>6860</v>
      </c>
      <c r="D1131"/>
      <c r="E1131" s="255" t="s">
        <v>4795</v>
      </c>
      <c r="F1131" s="255">
        <v>44180.731108946762</v>
      </c>
      <c r="G1131" s="255"/>
      <c r="H1131" s="255"/>
      <c r="I1131" s="256">
        <v>2.1666666666666665</v>
      </c>
      <c r="J1131" s="257">
        <v>13809</v>
      </c>
      <c r="K1131" t="s">
        <v>4711</v>
      </c>
      <c r="L1131">
        <v>0</v>
      </c>
      <c r="M1131">
        <v>0</v>
      </c>
      <c r="N1131" t="s">
        <v>4718</v>
      </c>
      <c r="O1131" t="s">
        <v>5197</v>
      </c>
      <c r="P1131" t="s">
        <v>4994</v>
      </c>
      <c r="Q1131" t="s">
        <v>4715</v>
      </c>
      <c r="V1131" t="s">
        <v>4716</v>
      </c>
    </row>
    <row r="1132" spans="1:22">
      <c r="A1132" t="s">
        <v>4708</v>
      </c>
      <c r="B1132" t="s">
        <v>4708</v>
      </c>
      <c r="C1132" t="s">
        <v>6861</v>
      </c>
      <c r="D1132"/>
      <c r="E1132" s="255" t="s">
        <v>4772</v>
      </c>
      <c r="F1132" s="255">
        <v>44181.67458121528</v>
      </c>
      <c r="G1132" s="255"/>
      <c r="H1132" s="255"/>
      <c r="I1132" s="256">
        <v>2.1666666666666665</v>
      </c>
      <c r="J1132" s="257">
        <v>25423</v>
      </c>
      <c r="K1132" t="s">
        <v>4711</v>
      </c>
      <c r="L1132">
        <v>0</v>
      </c>
      <c r="M1132">
        <v>0</v>
      </c>
      <c r="N1132" t="s">
        <v>4718</v>
      </c>
      <c r="O1132" t="s">
        <v>4726</v>
      </c>
      <c r="P1132" t="s">
        <v>6862</v>
      </c>
      <c r="Q1132" t="s">
        <v>4728</v>
      </c>
      <c r="V1132" t="s">
        <v>4716</v>
      </c>
    </row>
    <row r="1133" spans="1:22">
      <c r="A1133" t="s">
        <v>4708</v>
      </c>
      <c r="B1133" t="s">
        <v>4708</v>
      </c>
      <c r="C1133" t="s">
        <v>6863</v>
      </c>
      <c r="D1133"/>
      <c r="E1133" s="255" t="s">
        <v>4799</v>
      </c>
      <c r="F1133" s="255">
        <v>44196.572923807871</v>
      </c>
      <c r="G1133" s="255"/>
      <c r="H1133" s="255"/>
      <c r="I1133" s="256">
        <v>2.1666666666666665</v>
      </c>
      <c r="J1133" s="257">
        <v>17526</v>
      </c>
      <c r="K1133" t="s">
        <v>4711</v>
      </c>
      <c r="L1133">
        <v>0</v>
      </c>
      <c r="M1133">
        <v>0</v>
      </c>
      <c r="N1133" t="s">
        <v>4712</v>
      </c>
      <c r="O1133" t="s">
        <v>4713</v>
      </c>
      <c r="P1133" t="s">
        <v>6864</v>
      </c>
      <c r="Q1133" t="s">
        <v>4715</v>
      </c>
      <c r="V1133" t="s">
        <v>4716</v>
      </c>
    </row>
    <row r="1134" spans="1:22">
      <c r="A1134" t="s">
        <v>4708</v>
      </c>
      <c r="B1134" t="s">
        <v>4708</v>
      </c>
      <c r="C1134" t="s">
        <v>6865</v>
      </c>
      <c r="D1134"/>
      <c r="E1134" s="255" t="s">
        <v>4983</v>
      </c>
      <c r="F1134" s="255">
        <v>44158.463362152776</v>
      </c>
      <c r="G1134" s="255"/>
      <c r="H1134" s="255"/>
      <c r="I1134" s="256">
        <v>2.25</v>
      </c>
      <c r="J1134" s="257">
        <v>38271</v>
      </c>
      <c r="K1134" t="s">
        <v>4752</v>
      </c>
      <c r="L1134">
        <v>0</v>
      </c>
      <c r="M1134">
        <v>0</v>
      </c>
      <c r="N1134" t="s">
        <v>4722</v>
      </c>
      <c r="O1134" t="s">
        <v>4713</v>
      </c>
      <c r="P1134" t="s">
        <v>6866</v>
      </c>
      <c r="Q1134" t="s">
        <v>4715</v>
      </c>
      <c r="V1134" t="s">
        <v>4716</v>
      </c>
    </row>
    <row r="1135" spans="1:22">
      <c r="A1135" t="s">
        <v>4708</v>
      </c>
      <c r="B1135" t="s">
        <v>4708</v>
      </c>
      <c r="C1135" t="s">
        <v>6867</v>
      </c>
      <c r="D1135"/>
      <c r="E1135" s="255" t="s">
        <v>4725</v>
      </c>
      <c r="F1135" s="255">
        <v>44146.397721215275</v>
      </c>
      <c r="G1135" s="255"/>
      <c r="H1135" s="255"/>
      <c r="I1135" s="256">
        <v>2.25</v>
      </c>
      <c r="J1135" s="257">
        <v>45154</v>
      </c>
      <c r="K1135" t="s">
        <v>4711</v>
      </c>
      <c r="L1135">
        <v>0</v>
      </c>
      <c r="M1135">
        <v>0</v>
      </c>
      <c r="N1135" t="s">
        <v>4722</v>
      </c>
      <c r="O1135" t="s">
        <v>4713</v>
      </c>
      <c r="P1135" t="s">
        <v>6868</v>
      </c>
      <c r="Q1135" t="s">
        <v>4715</v>
      </c>
      <c r="V1135" t="s">
        <v>4716</v>
      </c>
    </row>
    <row r="1136" spans="1:22">
      <c r="A1136" t="s">
        <v>4708</v>
      </c>
      <c r="B1136" t="s">
        <v>4708</v>
      </c>
      <c r="C1136" t="s">
        <v>6869</v>
      </c>
      <c r="D1136"/>
      <c r="E1136" s="255" t="s">
        <v>5300</v>
      </c>
      <c r="F1136" s="255">
        <v>44156.493827395832</v>
      </c>
      <c r="G1136" s="255"/>
      <c r="H1136" s="255"/>
      <c r="I1136" s="256">
        <v>2.25</v>
      </c>
      <c r="J1136" s="257">
        <v>39763</v>
      </c>
      <c r="K1136" t="s">
        <v>4752</v>
      </c>
      <c r="L1136">
        <v>0</v>
      </c>
      <c r="M1136">
        <v>0</v>
      </c>
      <c r="N1136" t="s">
        <v>4712</v>
      </c>
      <c r="O1136" t="s">
        <v>4726</v>
      </c>
      <c r="P1136" t="s">
        <v>5188</v>
      </c>
      <c r="Q1136" t="s">
        <v>4715</v>
      </c>
      <c r="V1136" t="s">
        <v>4716</v>
      </c>
    </row>
    <row r="1137" spans="1:22">
      <c r="A1137" t="s">
        <v>4708</v>
      </c>
      <c r="B1137" t="s">
        <v>4708</v>
      </c>
      <c r="C1137" t="s">
        <v>6870</v>
      </c>
      <c r="D1137"/>
      <c r="E1137" s="255" t="s">
        <v>6871</v>
      </c>
      <c r="F1137" s="255">
        <v>44158.419711261573</v>
      </c>
      <c r="G1137" s="255"/>
      <c r="H1137" s="255"/>
      <c r="I1137" s="256">
        <v>2.25</v>
      </c>
      <c r="J1137" s="257">
        <v>40254</v>
      </c>
      <c r="K1137" t="s">
        <v>4752</v>
      </c>
      <c r="L1137">
        <v>0</v>
      </c>
      <c r="M1137">
        <v>0</v>
      </c>
      <c r="N1137" t="s">
        <v>4718</v>
      </c>
      <c r="O1137" t="s">
        <v>4713</v>
      </c>
      <c r="P1137" t="s">
        <v>6872</v>
      </c>
      <c r="Q1137" t="s">
        <v>4715</v>
      </c>
      <c r="V1137" t="s">
        <v>4716</v>
      </c>
    </row>
    <row r="1138" spans="1:22">
      <c r="A1138" t="s">
        <v>4708</v>
      </c>
      <c r="B1138" t="s">
        <v>4708</v>
      </c>
      <c r="C1138" t="s">
        <v>6873</v>
      </c>
      <c r="D1138"/>
      <c r="E1138" s="255" t="s">
        <v>5645</v>
      </c>
      <c r="F1138" s="255">
        <v>44158.568341087965</v>
      </c>
      <c r="G1138" s="255"/>
      <c r="H1138" s="255"/>
      <c r="I1138" s="256">
        <v>2.25</v>
      </c>
      <c r="J1138" s="257">
        <v>41205</v>
      </c>
      <c r="K1138" t="s">
        <v>4752</v>
      </c>
      <c r="L1138">
        <v>0</v>
      </c>
      <c r="M1138">
        <v>0</v>
      </c>
      <c r="N1138" t="s">
        <v>4722</v>
      </c>
      <c r="O1138" t="s">
        <v>4713</v>
      </c>
      <c r="P1138" t="s">
        <v>6874</v>
      </c>
      <c r="Q1138" t="s">
        <v>4715</v>
      </c>
      <c r="V1138" t="s">
        <v>4716</v>
      </c>
    </row>
    <row r="1139" spans="1:22">
      <c r="A1139" t="s">
        <v>4708</v>
      </c>
      <c r="B1139" t="s">
        <v>4708</v>
      </c>
      <c r="C1139" t="s">
        <v>6875</v>
      </c>
      <c r="D1139"/>
      <c r="E1139" s="255" t="s">
        <v>4786</v>
      </c>
      <c r="F1139" s="255">
        <v>44137.39482908565</v>
      </c>
      <c r="G1139" s="255"/>
      <c r="H1139" s="255"/>
      <c r="I1139" s="256">
        <v>2.25</v>
      </c>
      <c r="J1139" s="257">
        <v>40914</v>
      </c>
      <c r="K1139" t="s">
        <v>4752</v>
      </c>
      <c r="L1139">
        <v>0</v>
      </c>
      <c r="M1139">
        <v>0</v>
      </c>
      <c r="N1139" t="s">
        <v>4718</v>
      </c>
      <c r="O1139" t="s">
        <v>4713</v>
      </c>
      <c r="P1139" t="s">
        <v>6876</v>
      </c>
      <c r="Q1139" t="s">
        <v>4715</v>
      </c>
      <c r="V1139" t="s">
        <v>4716</v>
      </c>
    </row>
    <row r="1140" spans="1:22">
      <c r="A1140" t="s">
        <v>4708</v>
      </c>
      <c r="B1140" t="s">
        <v>4708</v>
      </c>
      <c r="C1140" t="s">
        <v>6877</v>
      </c>
      <c r="D1140"/>
      <c r="E1140" s="255" t="s">
        <v>4853</v>
      </c>
      <c r="F1140" s="255">
        <v>44165.656845636571</v>
      </c>
      <c r="G1140" s="255"/>
      <c r="H1140" s="255"/>
      <c r="I1140" s="256">
        <v>2.25</v>
      </c>
      <c r="J1140" s="257">
        <v>92081</v>
      </c>
      <c r="K1140" t="s">
        <v>4711</v>
      </c>
      <c r="L1140">
        <v>0</v>
      </c>
      <c r="M1140">
        <v>0</v>
      </c>
      <c r="N1140" t="s">
        <v>4718</v>
      </c>
      <c r="O1140" t="s">
        <v>4713</v>
      </c>
      <c r="P1140" t="s">
        <v>6878</v>
      </c>
      <c r="Q1140" t="s">
        <v>4715</v>
      </c>
      <c r="V1140" t="s">
        <v>4716</v>
      </c>
    </row>
    <row r="1141" spans="1:22">
      <c r="A1141" t="s">
        <v>4708</v>
      </c>
      <c r="B1141" t="s">
        <v>4708</v>
      </c>
      <c r="C1141" t="s">
        <v>6879</v>
      </c>
      <c r="D1141"/>
      <c r="E1141" s="255" t="s">
        <v>4814</v>
      </c>
      <c r="F1141" s="255">
        <v>44147.426830752316</v>
      </c>
      <c r="G1141" s="255"/>
      <c r="H1141" s="255"/>
      <c r="I1141" s="256">
        <v>2.25</v>
      </c>
      <c r="J1141" s="257">
        <v>60024</v>
      </c>
      <c r="K1141" t="s">
        <v>4752</v>
      </c>
      <c r="L1141">
        <v>0</v>
      </c>
      <c r="M1141">
        <v>0</v>
      </c>
      <c r="N1141" t="s">
        <v>4718</v>
      </c>
      <c r="O1141" t="s">
        <v>4713</v>
      </c>
      <c r="P1141" t="s">
        <v>6880</v>
      </c>
      <c r="Q1141" t="s">
        <v>4715</v>
      </c>
      <c r="V1141" t="s">
        <v>4716</v>
      </c>
    </row>
    <row r="1142" spans="1:22">
      <c r="A1142" t="s">
        <v>4708</v>
      </c>
      <c r="B1142" t="s">
        <v>4708</v>
      </c>
      <c r="C1142" t="s">
        <v>6881</v>
      </c>
      <c r="D1142"/>
      <c r="E1142" s="255" t="s">
        <v>4957</v>
      </c>
      <c r="F1142" s="255">
        <v>44147.439868553243</v>
      </c>
      <c r="G1142" s="255"/>
      <c r="H1142" s="255"/>
      <c r="I1142" s="256">
        <v>2.25</v>
      </c>
      <c r="J1142" s="257">
        <v>64405</v>
      </c>
      <c r="K1142" t="s">
        <v>4752</v>
      </c>
      <c r="L1142">
        <v>0</v>
      </c>
      <c r="M1142">
        <v>0</v>
      </c>
      <c r="N1142" t="s">
        <v>4718</v>
      </c>
      <c r="O1142" t="s">
        <v>4713</v>
      </c>
      <c r="P1142" t="s">
        <v>6882</v>
      </c>
      <c r="Q1142" t="s">
        <v>4715</v>
      </c>
      <c r="V1142" t="s">
        <v>4716</v>
      </c>
    </row>
    <row r="1143" spans="1:22">
      <c r="A1143" t="s">
        <v>4708</v>
      </c>
      <c r="B1143" t="s">
        <v>4708</v>
      </c>
      <c r="C1143" t="s">
        <v>6883</v>
      </c>
      <c r="D1143"/>
      <c r="E1143" s="255" t="s">
        <v>4891</v>
      </c>
      <c r="F1143" s="255">
        <v>44165.86020239583</v>
      </c>
      <c r="G1143" s="255"/>
      <c r="H1143" s="255"/>
      <c r="I1143" s="256">
        <v>2.25</v>
      </c>
      <c r="J1143" s="257">
        <v>80871</v>
      </c>
      <c r="K1143" t="s">
        <v>4752</v>
      </c>
      <c r="L1143">
        <v>0</v>
      </c>
      <c r="M1143">
        <v>0</v>
      </c>
      <c r="N1143" t="s">
        <v>4718</v>
      </c>
      <c r="O1143" t="s">
        <v>4713</v>
      </c>
      <c r="P1143" t="s">
        <v>6884</v>
      </c>
      <c r="Q1143" t="s">
        <v>4715</v>
      </c>
      <c r="V1143" t="s">
        <v>4716</v>
      </c>
    </row>
    <row r="1144" spans="1:22">
      <c r="A1144" t="s">
        <v>4708</v>
      </c>
      <c r="B1144" t="s">
        <v>4708</v>
      </c>
      <c r="C1144" t="s">
        <v>6885</v>
      </c>
      <c r="D1144"/>
      <c r="E1144" s="255" t="s">
        <v>5335</v>
      </c>
      <c r="F1144" s="255">
        <v>44147.351767245367</v>
      </c>
      <c r="G1144" s="255"/>
      <c r="H1144" s="255"/>
      <c r="I1144" s="256">
        <v>2.25</v>
      </c>
      <c r="J1144" s="257">
        <v>25892</v>
      </c>
      <c r="K1144" t="s">
        <v>4711</v>
      </c>
      <c r="L1144">
        <v>0</v>
      </c>
      <c r="M1144">
        <v>0</v>
      </c>
      <c r="N1144" t="s">
        <v>4731</v>
      </c>
      <c r="O1144" t="s">
        <v>4713</v>
      </c>
      <c r="P1144" t="s">
        <v>6886</v>
      </c>
      <c r="Q1144" t="s">
        <v>4715</v>
      </c>
      <c r="V1144" t="s">
        <v>4716</v>
      </c>
    </row>
    <row r="1145" spans="1:22">
      <c r="A1145" t="s">
        <v>4708</v>
      </c>
      <c r="B1145" t="s">
        <v>4708</v>
      </c>
      <c r="C1145" t="s">
        <v>6887</v>
      </c>
      <c r="D1145"/>
      <c r="E1145" s="255" t="s">
        <v>5238</v>
      </c>
      <c r="F1145" s="255">
        <v>44153.708398726849</v>
      </c>
      <c r="G1145" s="255"/>
      <c r="H1145" s="255"/>
      <c r="I1145" s="256">
        <v>2.25</v>
      </c>
      <c r="J1145" s="257">
        <v>24217</v>
      </c>
      <c r="K1145" t="s">
        <v>4711</v>
      </c>
      <c r="L1145">
        <v>0</v>
      </c>
      <c r="M1145">
        <v>0</v>
      </c>
      <c r="N1145" t="s">
        <v>4712</v>
      </c>
      <c r="O1145" t="s">
        <v>4713</v>
      </c>
      <c r="P1145" t="s">
        <v>6888</v>
      </c>
      <c r="Q1145" t="s">
        <v>4715</v>
      </c>
      <c r="V1145" t="s">
        <v>4716</v>
      </c>
    </row>
    <row r="1146" spans="1:22">
      <c r="A1146" t="s">
        <v>4708</v>
      </c>
      <c r="B1146" t="s">
        <v>4708</v>
      </c>
      <c r="C1146" t="s">
        <v>6889</v>
      </c>
      <c r="D1146"/>
      <c r="E1146" s="255" t="s">
        <v>5006</v>
      </c>
      <c r="F1146" s="255">
        <v>44163.478959224536</v>
      </c>
      <c r="G1146" s="255"/>
      <c r="H1146" s="255"/>
      <c r="I1146" s="256">
        <v>2.25</v>
      </c>
      <c r="J1146" s="257">
        <v>80509</v>
      </c>
      <c r="K1146" t="s">
        <v>4711</v>
      </c>
      <c r="L1146">
        <v>0</v>
      </c>
      <c r="M1146">
        <v>0</v>
      </c>
      <c r="N1146" t="s">
        <v>4718</v>
      </c>
      <c r="O1146" t="s">
        <v>4713</v>
      </c>
      <c r="P1146" t="s">
        <v>6890</v>
      </c>
      <c r="Q1146" t="s">
        <v>4728</v>
      </c>
      <c r="V1146" t="s">
        <v>4716</v>
      </c>
    </row>
    <row r="1147" spans="1:22">
      <c r="A1147" t="s">
        <v>4708</v>
      </c>
      <c r="B1147" t="s">
        <v>4708</v>
      </c>
      <c r="C1147" t="s">
        <v>6891</v>
      </c>
      <c r="D1147"/>
      <c r="E1147" s="255" t="s">
        <v>4810</v>
      </c>
      <c r="F1147" s="255">
        <v>44159.725344791666</v>
      </c>
      <c r="G1147" s="255"/>
      <c r="H1147" s="255"/>
      <c r="I1147" s="256">
        <v>2.25</v>
      </c>
      <c r="J1147" s="257">
        <v>20610</v>
      </c>
      <c r="K1147" t="s">
        <v>4711</v>
      </c>
      <c r="L1147">
        <v>0</v>
      </c>
      <c r="M1147">
        <v>0</v>
      </c>
      <c r="N1147" t="s">
        <v>4718</v>
      </c>
      <c r="O1147" t="s">
        <v>4713</v>
      </c>
      <c r="P1147" t="s">
        <v>6892</v>
      </c>
      <c r="Q1147" t="s">
        <v>4715</v>
      </c>
      <c r="V1147" t="s">
        <v>4716</v>
      </c>
    </row>
    <row r="1148" spans="1:22">
      <c r="A1148" t="s">
        <v>4708</v>
      </c>
      <c r="B1148" t="s">
        <v>4708</v>
      </c>
      <c r="C1148" t="s">
        <v>6893</v>
      </c>
      <c r="D1148"/>
      <c r="E1148" s="255" t="s">
        <v>4858</v>
      </c>
      <c r="F1148" s="255">
        <v>44147.349853553242</v>
      </c>
      <c r="G1148" s="255"/>
      <c r="H1148" s="255"/>
      <c r="I1148" s="256">
        <v>2.25</v>
      </c>
      <c r="J1148" s="257">
        <v>25028</v>
      </c>
      <c r="K1148" t="s">
        <v>4711</v>
      </c>
      <c r="L1148">
        <v>0</v>
      </c>
      <c r="M1148">
        <v>0</v>
      </c>
      <c r="N1148" t="s">
        <v>4712</v>
      </c>
      <c r="O1148" t="s">
        <v>4713</v>
      </c>
      <c r="P1148" t="s">
        <v>6894</v>
      </c>
      <c r="Q1148" t="s">
        <v>4728</v>
      </c>
      <c r="V1148" t="s">
        <v>4716</v>
      </c>
    </row>
    <row r="1149" spans="1:22">
      <c r="A1149" t="s">
        <v>4708</v>
      </c>
      <c r="B1149" t="s">
        <v>4708</v>
      </c>
      <c r="C1149" t="s">
        <v>6895</v>
      </c>
      <c r="D1149"/>
      <c r="E1149" s="255" t="s">
        <v>5017</v>
      </c>
      <c r="F1149" s="255">
        <v>44163.474213923611</v>
      </c>
      <c r="G1149" s="255"/>
      <c r="H1149" s="255"/>
      <c r="I1149" s="256">
        <v>2.25</v>
      </c>
      <c r="J1149" s="257">
        <v>22839</v>
      </c>
      <c r="K1149" t="s">
        <v>4711</v>
      </c>
      <c r="L1149">
        <v>0</v>
      </c>
      <c r="M1149">
        <v>0</v>
      </c>
      <c r="N1149" t="s">
        <v>4731</v>
      </c>
      <c r="O1149" t="s">
        <v>4713</v>
      </c>
      <c r="P1149" t="s">
        <v>6896</v>
      </c>
      <c r="Q1149" t="s">
        <v>4715</v>
      </c>
      <c r="V1149" t="s">
        <v>4716</v>
      </c>
    </row>
    <row r="1150" spans="1:22">
      <c r="A1150" t="s">
        <v>4708</v>
      </c>
      <c r="B1150" t="s">
        <v>4708</v>
      </c>
      <c r="C1150" t="s">
        <v>6897</v>
      </c>
      <c r="D1150"/>
      <c r="E1150" s="255" t="s">
        <v>4780</v>
      </c>
      <c r="F1150" s="255">
        <v>44158.487818020832</v>
      </c>
      <c r="G1150" s="255"/>
      <c r="H1150" s="255"/>
      <c r="I1150" s="256">
        <v>2.25</v>
      </c>
      <c r="J1150" s="257">
        <v>49616</v>
      </c>
      <c r="K1150" t="s">
        <v>4752</v>
      </c>
      <c r="L1150">
        <v>0</v>
      </c>
      <c r="M1150">
        <v>0</v>
      </c>
      <c r="N1150" t="s">
        <v>4722</v>
      </c>
      <c r="O1150" t="s">
        <v>4713</v>
      </c>
      <c r="P1150" t="s">
        <v>6898</v>
      </c>
      <c r="Q1150" t="s">
        <v>4715</v>
      </c>
      <c r="V1150" t="s">
        <v>4716</v>
      </c>
    </row>
    <row r="1151" spans="1:22">
      <c r="A1151" t="s">
        <v>4708</v>
      </c>
      <c r="B1151" t="s">
        <v>4708</v>
      </c>
      <c r="C1151" t="s">
        <v>3363</v>
      </c>
      <c r="D1151"/>
      <c r="E1151" s="255" t="s">
        <v>4983</v>
      </c>
      <c r="F1151" s="255">
        <v>44153.698538113429</v>
      </c>
      <c r="G1151" s="255"/>
      <c r="H1151" s="255"/>
      <c r="I1151" s="256">
        <v>2.25</v>
      </c>
      <c r="J1151" s="257">
        <v>129318</v>
      </c>
      <c r="K1151" t="s">
        <v>4711</v>
      </c>
      <c r="L1151">
        <v>0</v>
      </c>
      <c r="M1151">
        <v>0</v>
      </c>
      <c r="N1151" t="s">
        <v>4718</v>
      </c>
      <c r="O1151" t="s">
        <v>4713</v>
      </c>
      <c r="P1151" t="s">
        <v>6899</v>
      </c>
      <c r="Q1151" t="s">
        <v>4715</v>
      </c>
      <c r="V1151" t="s">
        <v>4716</v>
      </c>
    </row>
    <row r="1152" spans="1:22">
      <c r="A1152" t="s">
        <v>4708</v>
      </c>
      <c r="B1152" t="s">
        <v>4708</v>
      </c>
      <c r="C1152" t="s">
        <v>6900</v>
      </c>
      <c r="D1152"/>
      <c r="E1152" s="255" t="s">
        <v>6901</v>
      </c>
      <c r="F1152" s="255">
        <v>44160.496262615743</v>
      </c>
      <c r="G1152" s="255"/>
      <c r="H1152" s="255"/>
      <c r="I1152" s="256">
        <v>2.25</v>
      </c>
      <c r="J1152" s="257">
        <v>21055</v>
      </c>
      <c r="K1152" t="s">
        <v>4752</v>
      </c>
      <c r="L1152">
        <v>0</v>
      </c>
      <c r="M1152">
        <v>0</v>
      </c>
      <c r="N1152" t="s">
        <v>4718</v>
      </c>
      <c r="O1152" t="s">
        <v>4726</v>
      </c>
      <c r="P1152" t="s">
        <v>6902</v>
      </c>
      <c r="Q1152" t="s">
        <v>4715</v>
      </c>
      <c r="V1152" t="s">
        <v>4716</v>
      </c>
    </row>
    <row r="1153" spans="1:22">
      <c r="A1153" t="s">
        <v>4708</v>
      </c>
      <c r="B1153" t="s">
        <v>4708</v>
      </c>
      <c r="C1153" t="s">
        <v>6903</v>
      </c>
      <c r="D1153"/>
      <c r="E1153" s="255" t="s">
        <v>6904</v>
      </c>
      <c r="F1153" s="255">
        <v>44158.561365972222</v>
      </c>
      <c r="G1153" s="255"/>
      <c r="H1153" s="255"/>
      <c r="I1153" s="256">
        <v>2.25</v>
      </c>
      <c r="J1153" s="257">
        <v>49971</v>
      </c>
      <c r="K1153" t="s">
        <v>4752</v>
      </c>
      <c r="L1153">
        <v>0</v>
      </c>
      <c r="M1153">
        <v>0</v>
      </c>
      <c r="N1153" t="s">
        <v>4722</v>
      </c>
      <c r="O1153" t="s">
        <v>4726</v>
      </c>
      <c r="P1153" t="s">
        <v>6905</v>
      </c>
      <c r="Q1153" t="s">
        <v>4715</v>
      </c>
      <c r="V1153" t="s">
        <v>4716</v>
      </c>
    </row>
    <row r="1154" spans="1:22">
      <c r="A1154" t="s">
        <v>4708</v>
      </c>
      <c r="B1154" t="s">
        <v>4708</v>
      </c>
      <c r="C1154" t="s">
        <v>1714</v>
      </c>
      <c r="D1154"/>
      <c r="E1154" s="255" t="s">
        <v>5079</v>
      </c>
      <c r="F1154" s="255">
        <v>44163.483531597223</v>
      </c>
      <c r="G1154" s="255"/>
      <c r="H1154" s="255"/>
      <c r="I1154" s="256">
        <v>2.25</v>
      </c>
      <c r="J1154" s="257">
        <v>7923</v>
      </c>
      <c r="K1154" t="s">
        <v>4711</v>
      </c>
      <c r="L1154">
        <v>0</v>
      </c>
      <c r="M1154">
        <v>0</v>
      </c>
      <c r="N1154" t="s">
        <v>4718</v>
      </c>
      <c r="O1154" t="s">
        <v>4713</v>
      </c>
      <c r="P1154" t="s">
        <v>6906</v>
      </c>
      <c r="Q1154" t="s">
        <v>4715</v>
      </c>
      <c r="V1154" t="s">
        <v>4716</v>
      </c>
    </row>
    <row r="1155" spans="1:22">
      <c r="A1155" t="s">
        <v>4708</v>
      </c>
      <c r="B1155" t="s">
        <v>4708</v>
      </c>
      <c r="C1155" t="s">
        <v>6907</v>
      </c>
      <c r="D1155"/>
      <c r="E1155" s="255" t="s">
        <v>5848</v>
      </c>
      <c r="F1155" s="255">
        <v>44165.648611724537</v>
      </c>
      <c r="G1155" s="255"/>
      <c r="H1155" s="255"/>
      <c r="I1155" s="256">
        <v>2.25</v>
      </c>
      <c r="J1155" s="257">
        <v>27038</v>
      </c>
      <c r="K1155" t="s">
        <v>4711</v>
      </c>
      <c r="L1155">
        <v>0</v>
      </c>
      <c r="M1155">
        <v>0</v>
      </c>
      <c r="N1155" t="s">
        <v>4722</v>
      </c>
      <c r="O1155" t="s">
        <v>4726</v>
      </c>
      <c r="P1155" t="s">
        <v>6908</v>
      </c>
      <c r="Q1155" t="s">
        <v>4715</v>
      </c>
      <c r="V1155" t="s">
        <v>4716</v>
      </c>
    </row>
    <row r="1156" spans="1:22">
      <c r="A1156" t="s">
        <v>4708</v>
      </c>
      <c r="B1156" t="s">
        <v>4708</v>
      </c>
      <c r="C1156" t="s">
        <v>6909</v>
      </c>
      <c r="D1156"/>
      <c r="E1156" s="255" t="s">
        <v>5403</v>
      </c>
      <c r="F1156" s="255">
        <v>44137.650533217595</v>
      </c>
      <c r="G1156" s="255"/>
      <c r="H1156" s="255"/>
      <c r="I1156" s="256">
        <v>2.25</v>
      </c>
      <c r="J1156" s="257">
        <v>22599</v>
      </c>
      <c r="K1156" t="s">
        <v>4711</v>
      </c>
      <c r="L1156">
        <v>0</v>
      </c>
      <c r="M1156">
        <v>0</v>
      </c>
      <c r="N1156" t="s">
        <v>4722</v>
      </c>
      <c r="O1156" t="s">
        <v>4713</v>
      </c>
      <c r="P1156" t="s">
        <v>6910</v>
      </c>
      <c r="Q1156" t="s">
        <v>4715</v>
      </c>
      <c r="V1156" t="s">
        <v>4716</v>
      </c>
    </row>
    <row r="1157" spans="1:22">
      <c r="A1157" t="s">
        <v>4708</v>
      </c>
      <c r="B1157" t="s">
        <v>4708</v>
      </c>
      <c r="C1157" t="s">
        <v>6911</v>
      </c>
      <c r="D1157"/>
      <c r="E1157" s="255" t="s">
        <v>5243</v>
      </c>
      <c r="F1157" s="255">
        <v>44163.42552060185</v>
      </c>
      <c r="G1157" s="255"/>
      <c r="H1157" s="255"/>
      <c r="I1157" s="256">
        <v>2.25</v>
      </c>
      <c r="J1157" s="257">
        <v>16893</v>
      </c>
      <c r="K1157" t="s">
        <v>4752</v>
      </c>
      <c r="L1157">
        <v>0</v>
      </c>
      <c r="M1157">
        <v>0</v>
      </c>
      <c r="N1157" t="s">
        <v>4722</v>
      </c>
      <c r="O1157" t="s">
        <v>4713</v>
      </c>
      <c r="P1157" t="s">
        <v>6912</v>
      </c>
      <c r="Q1157" t="s">
        <v>4715</v>
      </c>
      <c r="V1157" t="s">
        <v>4716</v>
      </c>
    </row>
    <row r="1158" spans="1:22">
      <c r="A1158" t="s">
        <v>4708</v>
      </c>
      <c r="B1158" t="s">
        <v>4708</v>
      </c>
      <c r="C1158" t="s">
        <v>6913</v>
      </c>
      <c r="D1158"/>
      <c r="E1158" s="255" t="s">
        <v>5328</v>
      </c>
      <c r="F1158" s="255">
        <v>44141.674855520832</v>
      </c>
      <c r="G1158" s="255"/>
      <c r="H1158" s="255"/>
      <c r="I1158" s="256">
        <v>2.25</v>
      </c>
      <c r="J1158" s="257">
        <v>13326</v>
      </c>
      <c r="K1158" t="s">
        <v>4711</v>
      </c>
      <c r="L1158">
        <v>0</v>
      </c>
      <c r="M1158">
        <v>0</v>
      </c>
      <c r="N1158" t="s">
        <v>4712</v>
      </c>
      <c r="O1158" t="s">
        <v>4713</v>
      </c>
      <c r="P1158" t="s">
        <v>6914</v>
      </c>
      <c r="Q1158" t="s">
        <v>4715</v>
      </c>
      <c r="V1158" t="s">
        <v>4716</v>
      </c>
    </row>
    <row r="1159" spans="1:22">
      <c r="A1159" t="s">
        <v>4708</v>
      </c>
      <c r="B1159" t="s">
        <v>4708</v>
      </c>
      <c r="C1159" t="s">
        <v>2588</v>
      </c>
      <c r="D1159"/>
      <c r="E1159" s="255" t="s">
        <v>6147</v>
      </c>
      <c r="F1159" s="255">
        <v>44153.702108449077</v>
      </c>
      <c r="G1159" s="255"/>
      <c r="H1159" s="255"/>
      <c r="I1159" s="256">
        <v>2.25</v>
      </c>
      <c r="J1159" s="257">
        <v>23764</v>
      </c>
      <c r="K1159" t="s">
        <v>4711</v>
      </c>
      <c r="L1159">
        <v>0</v>
      </c>
      <c r="M1159">
        <v>0</v>
      </c>
      <c r="N1159" t="s">
        <v>4722</v>
      </c>
      <c r="O1159" t="s">
        <v>4726</v>
      </c>
      <c r="P1159" t="s">
        <v>6915</v>
      </c>
      <c r="Q1159" t="s">
        <v>4715</v>
      </c>
      <c r="V1159" t="s">
        <v>4716</v>
      </c>
    </row>
    <row r="1160" spans="1:22">
      <c r="A1160" t="s">
        <v>4708</v>
      </c>
      <c r="B1160" t="s">
        <v>4708</v>
      </c>
      <c r="C1160" t="s">
        <v>6916</v>
      </c>
      <c r="D1160"/>
      <c r="E1160" s="255" t="s">
        <v>4965</v>
      </c>
      <c r="F1160" s="255">
        <v>44146.39870859954</v>
      </c>
      <c r="G1160" s="255"/>
      <c r="H1160" s="255"/>
      <c r="I1160" s="256">
        <v>2.25</v>
      </c>
      <c r="J1160" s="257">
        <v>38848</v>
      </c>
      <c r="K1160" t="s">
        <v>4711</v>
      </c>
      <c r="L1160">
        <v>0</v>
      </c>
      <c r="M1160">
        <v>0</v>
      </c>
      <c r="N1160" t="s">
        <v>4722</v>
      </c>
      <c r="O1160" t="s">
        <v>4713</v>
      </c>
      <c r="P1160" t="s">
        <v>6917</v>
      </c>
      <c r="Q1160" t="s">
        <v>4715</v>
      </c>
      <c r="V1160" t="s">
        <v>4716</v>
      </c>
    </row>
    <row r="1161" spans="1:22">
      <c r="A1161" t="s">
        <v>4708</v>
      </c>
      <c r="B1161" t="s">
        <v>4708</v>
      </c>
      <c r="C1161" t="s">
        <v>6918</v>
      </c>
      <c r="D1161"/>
      <c r="E1161" s="255" t="s">
        <v>5335</v>
      </c>
      <c r="F1161" s="255">
        <v>44158.557941319443</v>
      </c>
      <c r="G1161" s="255"/>
      <c r="H1161" s="255"/>
      <c r="I1161" s="256">
        <v>2.25</v>
      </c>
      <c r="J1161" s="257">
        <v>49779</v>
      </c>
      <c r="K1161" t="s">
        <v>4752</v>
      </c>
      <c r="L1161">
        <v>0</v>
      </c>
      <c r="M1161">
        <v>0</v>
      </c>
      <c r="N1161" t="s">
        <v>4712</v>
      </c>
      <c r="O1161" t="s">
        <v>4713</v>
      </c>
      <c r="P1161" t="s">
        <v>6919</v>
      </c>
      <c r="Q1161" t="s">
        <v>4715</v>
      </c>
      <c r="V1161" t="s">
        <v>4716</v>
      </c>
    </row>
    <row r="1162" spans="1:22">
      <c r="A1162" t="s">
        <v>4708</v>
      </c>
      <c r="B1162" t="s">
        <v>4708</v>
      </c>
      <c r="C1162" t="s">
        <v>6920</v>
      </c>
      <c r="D1162"/>
      <c r="E1162" s="255" t="s">
        <v>5699</v>
      </c>
      <c r="F1162" s="255">
        <v>44148.668689548613</v>
      </c>
      <c r="G1162" s="255"/>
      <c r="H1162" s="255"/>
      <c r="I1162" s="256">
        <v>2.25</v>
      </c>
      <c r="J1162" s="257">
        <v>14405</v>
      </c>
      <c r="K1162" t="s">
        <v>4711</v>
      </c>
      <c r="L1162">
        <v>0</v>
      </c>
      <c r="M1162">
        <v>0</v>
      </c>
      <c r="N1162" t="s">
        <v>4712</v>
      </c>
      <c r="O1162" t="s">
        <v>4713</v>
      </c>
      <c r="P1162" t="s">
        <v>6921</v>
      </c>
      <c r="Q1162" t="s">
        <v>4715</v>
      </c>
      <c r="V1162" t="s">
        <v>4716</v>
      </c>
    </row>
    <row r="1163" spans="1:22">
      <c r="A1163" t="s">
        <v>4708</v>
      </c>
      <c r="B1163" t="s">
        <v>4708</v>
      </c>
      <c r="C1163" t="s">
        <v>6922</v>
      </c>
      <c r="D1163"/>
      <c r="E1163" s="255" t="s">
        <v>6434</v>
      </c>
      <c r="F1163" s="255">
        <v>44147.335300659724</v>
      </c>
      <c r="G1163" s="255"/>
      <c r="H1163" s="255"/>
      <c r="I1163" s="256">
        <v>2.25</v>
      </c>
      <c r="J1163" s="257">
        <v>50300</v>
      </c>
      <c r="K1163" t="s">
        <v>4711</v>
      </c>
      <c r="L1163">
        <v>0</v>
      </c>
      <c r="M1163">
        <v>0</v>
      </c>
      <c r="N1163" t="s">
        <v>4712</v>
      </c>
      <c r="O1163" t="s">
        <v>4726</v>
      </c>
      <c r="P1163" t="s">
        <v>4994</v>
      </c>
      <c r="Q1163" t="s">
        <v>4715</v>
      </c>
      <c r="V1163" t="s">
        <v>4716</v>
      </c>
    </row>
    <row r="1164" spans="1:22">
      <c r="A1164" t="s">
        <v>4708</v>
      </c>
      <c r="B1164" t="s">
        <v>4708</v>
      </c>
      <c r="C1164" t="s">
        <v>6923</v>
      </c>
      <c r="D1164"/>
      <c r="E1164" s="255" t="s">
        <v>4740</v>
      </c>
      <c r="F1164" s="255">
        <v>44154.73868707176</v>
      </c>
      <c r="G1164" s="255"/>
      <c r="H1164" s="255"/>
      <c r="I1164" s="256">
        <v>2.25</v>
      </c>
      <c r="J1164" s="257">
        <v>39358</v>
      </c>
      <c r="K1164" t="s">
        <v>4752</v>
      </c>
      <c r="L1164">
        <v>0</v>
      </c>
      <c r="M1164">
        <v>0</v>
      </c>
      <c r="N1164" t="s">
        <v>4722</v>
      </c>
      <c r="O1164" t="s">
        <v>4713</v>
      </c>
      <c r="P1164" t="s">
        <v>6924</v>
      </c>
      <c r="Q1164" t="s">
        <v>4715</v>
      </c>
      <c r="V1164" t="s">
        <v>4716</v>
      </c>
    </row>
    <row r="1165" spans="1:22">
      <c r="A1165" t="s">
        <v>4708</v>
      </c>
      <c r="B1165" t="s">
        <v>4708</v>
      </c>
      <c r="C1165" t="s">
        <v>6925</v>
      </c>
      <c r="D1165"/>
      <c r="E1165" s="255" t="s">
        <v>4740</v>
      </c>
      <c r="F1165" s="255">
        <v>44163.471774999998</v>
      </c>
      <c r="G1165" s="255"/>
      <c r="H1165" s="255"/>
      <c r="I1165" s="256">
        <v>2.25</v>
      </c>
      <c r="J1165" s="257">
        <v>122921</v>
      </c>
      <c r="K1165" t="s">
        <v>4711</v>
      </c>
      <c r="L1165">
        <v>0</v>
      </c>
      <c r="M1165">
        <v>0</v>
      </c>
      <c r="N1165" t="s">
        <v>4731</v>
      </c>
      <c r="O1165" t="s">
        <v>4713</v>
      </c>
      <c r="P1165" t="s">
        <v>6926</v>
      </c>
      <c r="Q1165" t="s">
        <v>4715</v>
      </c>
      <c r="V1165" t="s">
        <v>4716</v>
      </c>
    </row>
    <row r="1166" spans="1:22">
      <c r="A1166" t="s">
        <v>4708</v>
      </c>
      <c r="B1166" t="s">
        <v>4708</v>
      </c>
      <c r="C1166" t="s">
        <v>6927</v>
      </c>
      <c r="D1166"/>
      <c r="E1166" s="255" t="s">
        <v>5091</v>
      </c>
      <c r="F1166" s="255">
        <v>44158.458535381942</v>
      </c>
      <c r="G1166" s="255"/>
      <c r="H1166" s="255"/>
      <c r="I1166" s="256">
        <v>2.25</v>
      </c>
      <c r="J1166" s="257">
        <v>58800</v>
      </c>
      <c r="K1166" t="s">
        <v>4752</v>
      </c>
      <c r="L1166">
        <v>0</v>
      </c>
      <c r="M1166">
        <v>0</v>
      </c>
      <c r="N1166" t="s">
        <v>4769</v>
      </c>
      <c r="O1166" t="s">
        <v>4713</v>
      </c>
      <c r="P1166" t="s">
        <v>6928</v>
      </c>
      <c r="Q1166" t="s">
        <v>4715</v>
      </c>
      <c r="V1166" t="s">
        <v>4716</v>
      </c>
    </row>
    <row r="1167" spans="1:22">
      <c r="A1167" t="s">
        <v>4708</v>
      </c>
      <c r="B1167" t="s">
        <v>4708</v>
      </c>
      <c r="C1167" t="s">
        <v>6929</v>
      </c>
      <c r="D1167"/>
      <c r="E1167" s="255" t="s">
        <v>4972</v>
      </c>
      <c r="F1167" s="255">
        <v>44155.672896412034</v>
      </c>
      <c r="G1167" s="255"/>
      <c r="H1167" s="255"/>
      <c r="I1167" s="256">
        <v>2.25</v>
      </c>
      <c r="J1167" s="257">
        <v>48044</v>
      </c>
      <c r="K1167" t="s">
        <v>4711</v>
      </c>
      <c r="L1167">
        <v>0</v>
      </c>
      <c r="M1167">
        <v>0</v>
      </c>
      <c r="N1167" t="s">
        <v>4718</v>
      </c>
      <c r="O1167" t="s">
        <v>4713</v>
      </c>
      <c r="P1167" t="s">
        <v>6930</v>
      </c>
      <c r="Q1167" t="s">
        <v>4728</v>
      </c>
      <c r="V1167" t="s">
        <v>4716</v>
      </c>
    </row>
    <row r="1168" spans="1:22">
      <c r="A1168" t="s">
        <v>4708</v>
      </c>
      <c r="B1168" t="s">
        <v>4708</v>
      </c>
      <c r="C1168" t="s">
        <v>6931</v>
      </c>
      <c r="D1168"/>
      <c r="E1168" s="255" t="s">
        <v>4937</v>
      </c>
      <c r="F1168" s="255">
        <v>44165.651852627314</v>
      </c>
      <c r="G1168" s="255"/>
      <c r="H1168" s="255"/>
      <c r="I1168" s="256">
        <v>2.25</v>
      </c>
      <c r="J1168" s="257">
        <v>7665</v>
      </c>
      <c r="K1168" t="s">
        <v>4711</v>
      </c>
      <c r="L1168">
        <v>0</v>
      </c>
      <c r="M1168">
        <v>0</v>
      </c>
      <c r="N1168" t="s">
        <v>4718</v>
      </c>
      <c r="O1168" t="s">
        <v>4713</v>
      </c>
      <c r="P1168" t="s">
        <v>6932</v>
      </c>
      <c r="Q1168" t="s">
        <v>4728</v>
      </c>
      <c r="V1168" t="s">
        <v>4716</v>
      </c>
    </row>
    <row r="1169" spans="1:22">
      <c r="A1169" t="s">
        <v>4708</v>
      </c>
      <c r="B1169" t="s">
        <v>4708</v>
      </c>
      <c r="C1169" t="s">
        <v>6933</v>
      </c>
      <c r="D1169"/>
      <c r="E1169" s="255" t="s">
        <v>4975</v>
      </c>
      <c r="F1169" s="255">
        <v>44163.447959027777</v>
      </c>
      <c r="G1169" s="255"/>
      <c r="H1169" s="255"/>
      <c r="I1169" s="256">
        <v>2.25</v>
      </c>
      <c r="J1169" s="257">
        <v>29286</v>
      </c>
      <c r="K1169" t="s">
        <v>4711</v>
      </c>
      <c r="L1169">
        <v>0</v>
      </c>
      <c r="M1169">
        <v>0</v>
      </c>
      <c r="N1169" t="s">
        <v>4712</v>
      </c>
      <c r="O1169" t="s">
        <v>4713</v>
      </c>
      <c r="P1169" t="s">
        <v>6934</v>
      </c>
      <c r="Q1169" t="s">
        <v>4728</v>
      </c>
      <c r="V1169" t="s">
        <v>4716</v>
      </c>
    </row>
    <row r="1170" spans="1:22">
      <c r="A1170" t="s">
        <v>4708</v>
      </c>
      <c r="B1170" t="s">
        <v>4708</v>
      </c>
      <c r="C1170" t="s">
        <v>6935</v>
      </c>
      <c r="D1170"/>
      <c r="E1170" s="255" t="s">
        <v>5106</v>
      </c>
      <c r="F1170" s="255">
        <v>44158.445065243053</v>
      </c>
      <c r="G1170" s="255"/>
      <c r="H1170" s="255"/>
      <c r="I1170" s="256">
        <v>2.25</v>
      </c>
      <c r="J1170" s="257">
        <v>40333</v>
      </c>
      <c r="K1170" t="s">
        <v>4752</v>
      </c>
      <c r="L1170">
        <v>0</v>
      </c>
      <c r="M1170">
        <v>0</v>
      </c>
      <c r="N1170" t="s">
        <v>4718</v>
      </c>
      <c r="O1170" t="s">
        <v>4713</v>
      </c>
      <c r="P1170" t="s">
        <v>6936</v>
      </c>
      <c r="Q1170" t="s">
        <v>4715</v>
      </c>
      <c r="V1170" t="s">
        <v>4716</v>
      </c>
    </row>
    <row r="1171" spans="1:22">
      <c r="A1171" t="s">
        <v>4708</v>
      </c>
      <c r="B1171" t="s">
        <v>4708</v>
      </c>
      <c r="C1171" t="s">
        <v>6937</v>
      </c>
      <c r="D1171"/>
      <c r="E1171" s="255" t="s">
        <v>5669</v>
      </c>
      <c r="F1171" s="255">
        <v>44158.473509837961</v>
      </c>
      <c r="G1171" s="255"/>
      <c r="H1171" s="255"/>
      <c r="I1171" s="256">
        <v>2.25</v>
      </c>
      <c r="J1171" s="257">
        <v>34978</v>
      </c>
      <c r="K1171" t="s">
        <v>4752</v>
      </c>
      <c r="L1171">
        <v>0</v>
      </c>
      <c r="M1171">
        <v>0</v>
      </c>
      <c r="N1171" t="s">
        <v>4718</v>
      </c>
      <c r="O1171" t="s">
        <v>5197</v>
      </c>
      <c r="P1171" t="s">
        <v>6938</v>
      </c>
      <c r="Q1171" t="s">
        <v>4715</v>
      </c>
      <c r="V1171" t="s">
        <v>4716</v>
      </c>
    </row>
    <row r="1172" spans="1:22">
      <c r="A1172" t="s">
        <v>4708</v>
      </c>
      <c r="B1172" t="s">
        <v>4708</v>
      </c>
      <c r="C1172" t="s">
        <v>6939</v>
      </c>
      <c r="D1172"/>
      <c r="E1172" s="255" t="s">
        <v>4772</v>
      </c>
      <c r="F1172" s="255">
        <v>44158.477436539353</v>
      </c>
      <c r="G1172" s="255"/>
      <c r="H1172" s="255"/>
      <c r="I1172" s="256">
        <v>2.25</v>
      </c>
      <c r="J1172" s="257">
        <v>72703</v>
      </c>
      <c r="K1172" t="s">
        <v>4752</v>
      </c>
      <c r="L1172">
        <v>0</v>
      </c>
      <c r="M1172">
        <v>0</v>
      </c>
      <c r="N1172" t="s">
        <v>4769</v>
      </c>
      <c r="O1172" t="s">
        <v>4713</v>
      </c>
      <c r="P1172" t="s">
        <v>6940</v>
      </c>
      <c r="Q1172" t="s">
        <v>4715</v>
      </c>
      <c r="V1172" t="s">
        <v>4716</v>
      </c>
    </row>
    <row r="1173" spans="1:22">
      <c r="A1173" t="s">
        <v>4708</v>
      </c>
      <c r="B1173" t="s">
        <v>4708</v>
      </c>
      <c r="C1173" t="s">
        <v>6941</v>
      </c>
      <c r="D1173"/>
      <c r="E1173" s="255" t="s">
        <v>5378</v>
      </c>
      <c r="F1173" s="255">
        <v>44158.456266354166</v>
      </c>
      <c r="G1173" s="255"/>
      <c r="H1173" s="255"/>
      <c r="I1173" s="256">
        <v>2.25</v>
      </c>
      <c r="J1173" s="257">
        <v>50913</v>
      </c>
      <c r="K1173" t="s">
        <v>4752</v>
      </c>
      <c r="L1173">
        <v>0</v>
      </c>
      <c r="M1173">
        <v>0</v>
      </c>
      <c r="N1173" t="s">
        <v>4718</v>
      </c>
      <c r="O1173" t="s">
        <v>5324</v>
      </c>
      <c r="P1173" t="s">
        <v>6942</v>
      </c>
      <c r="Q1173" t="s">
        <v>4715</v>
      </c>
      <c r="V1173" t="s">
        <v>4716</v>
      </c>
    </row>
    <row r="1174" spans="1:22">
      <c r="A1174" t="s">
        <v>4708</v>
      </c>
      <c r="B1174" t="s">
        <v>4708</v>
      </c>
      <c r="C1174" t="s">
        <v>6943</v>
      </c>
      <c r="D1174"/>
      <c r="E1174" s="255" t="s">
        <v>4758</v>
      </c>
      <c r="F1174" s="255">
        <v>44147.418849270834</v>
      </c>
      <c r="G1174" s="255"/>
      <c r="H1174" s="255"/>
      <c r="I1174" s="256">
        <v>2.25</v>
      </c>
      <c r="J1174" s="257">
        <v>82270</v>
      </c>
      <c r="K1174" t="s">
        <v>4752</v>
      </c>
      <c r="L1174">
        <v>0</v>
      </c>
      <c r="M1174">
        <v>0</v>
      </c>
      <c r="N1174" t="s">
        <v>4731</v>
      </c>
      <c r="O1174" t="s">
        <v>4713</v>
      </c>
      <c r="P1174" t="s">
        <v>6944</v>
      </c>
      <c r="Q1174" t="s">
        <v>4715</v>
      </c>
      <c r="V1174" t="s">
        <v>4716</v>
      </c>
    </row>
    <row r="1175" spans="1:22">
      <c r="A1175" t="s">
        <v>4708</v>
      </c>
      <c r="B1175" t="s">
        <v>4708</v>
      </c>
      <c r="C1175" t="s">
        <v>6945</v>
      </c>
      <c r="D1175"/>
      <c r="E1175" s="255" t="s">
        <v>4780</v>
      </c>
      <c r="F1175" s="255">
        <v>44158.465963194445</v>
      </c>
      <c r="G1175" s="255"/>
      <c r="H1175" s="255"/>
      <c r="I1175" s="256">
        <v>2.25</v>
      </c>
      <c r="J1175" s="257">
        <v>59718</v>
      </c>
      <c r="K1175" t="s">
        <v>4752</v>
      </c>
      <c r="L1175">
        <v>0</v>
      </c>
      <c r="M1175">
        <v>0</v>
      </c>
      <c r="N1175" t="s">
        <v>4722</v>
      </c>
      <c r="O1175" t="s">
        <v>4713</v>
      </c>
      <c r="P1175" t="s">
        <v>6946</v>
      </c>
      <c r="Q1175" t="s">
        <v>4715</v>
      </c>
      <c r="V1175" t="s">
        <v>4716</v>
      </c>
    </row>
    <row r="1176" spans="1:22">
      <c r="A1176" t="s">
        <v>4708</v>
      </c>
      <c r="B1176" t="s">
        <v>4708</v>
      </c>
      <c r="C1176" t="s">
        <v>6947</v>
      </c>
      <c r="D1176"/>
      <c r="E1176" s="255" t="s">
        <v>5373</v>
      </c>
      <c r="F1176" s="255">
        <v>44159.721744363429</v>
      </c>
      <c r="G1176" s="255"/>
      <c r="H1176" s="255"/>
      <c r="I1176" s="256">
        <v>2.25</v>
      </c>
      <c r="J1176" s="257">
        <v>14048</v>
      </c>
      <c r="K1176" t="s">
        <v>4711</v>
      </c>
      <c r="L1176">
        <v>0</v>
      </c>
      <c r="M1176">
        <v>0</v>
      </c>
      <c r="N1176" t="s">
        <v>4718</v>
      </c>
      <c r="O1176" t="s">
        <v>4726</v>
      </c>
      <c r="P1176" t="s">
        <v>6948</v>
      </c>
      <c r="Q1176" t="s">
        <v>4715</v>
      </c>
      <c r="V1176" t="s">
        <v>4716</v>
      </c>
    </row>
    <row r="1177" spans="1:22">
      <c r="A1177" t="s">
        <v>4708</v>
      </c>
      <c r="B1177" t="s">
        <v>4708</v>
      </c>
      <c r="C1177" t="s">
        <v>6949</v>
      </c>
      <c r="D1177"/>
      <c r="E1177" s="255" t="s">
        <v>5096</v>
      </c>
      <c r="F1177" s="255">
        <v>44139.524858946759</v>
      </c>
      <c r="G1177" s="255"/>
      <c r="H1177" s="255"/>
      <c r="I1177" s="256">
        <v>2.25</v>
      </c>
      <c r="J1177" s="257">
        <v>21009</v>
      </c>
      <c r="K1177" t="s">
        <v>4752</v>
      </c>
      <c r="L1177">
        <v>0</v>
      </c>
      <c r="M1177">
        <v>0</v>
      </c>
      <c r="N1177" t="s">
        <v>4712</v>
      </c>
      <c r="O1177" t="s">
        <v>4713</v>
      </c>
      <c r="P1177" t="s">
        <v>6950</v>
      </c>
      <c r="Q1177" t="s">
        <v>4715</v>
      </c>
      <c r="V1177" t="s">
        <v>4716</v>
      </c>
    </row>
    <row r="1178" spans="1:22">
      <c r="A1178" t="s">
        <v>4708</v>
      </c>
      <c r="B1178" t="s">
        <v>4708</v>
      </c>
      <c r="C1178" t="s">
        <v>6951</v>
      </c>
      <c r="D1178"/>
      <c r="E1178" s="255" t="s">
        <v>5335</v>
      </c>
      <c r="F1178" s="255">
        <v>44165.694383564813</v>
      </c>
      <c r="G1178" s="255"/>
      <c r="H1178" s="255"/>
      <c r="I1178" s="256">
        <v>2.25</v>
      </c>
      <c r="J1178" s="257">
        <v>70788</v>
      </c>
      <c r="K1178" t="s">
        <v>4711</v>
      </c>
      <c r="L1178">
        <v>0</v>
      </c>
      <c r="M1178">
        <v>0</v>
      </c>
      <c r="N1178" t="s">
        <v>4718</v>
      </c>
      <c r="O1178" t="s">
        <v>4713</v>
      </c>
      <c r="P1178" t="s">
        <v>6952</v>
      </c>
      <c r="Q1178" t="s">
        <v>4715</v>
      </c>
      <c r="V1178" t="s">
        <v>4716</v>
      </c>
    </row>
    <row r="1179" spans="1:22">
      <c r="A1179" t="s">
        <v>4708</v>
      </c>
      <c r="B1179" t="s">
        <v>4708</v>
      </c>
      <c r="C1179" t="s">
        <v>6953</v>
      </c>
      <c r="D1179"/>
      <c r="E1179" s="255" t="s">
        <v>5544</v>
      </c>
      <c r="F1179" s="255">
        <v>44162.481405706021</v>
      </c>
      <c r="G1179" s="255"/>
      <c r="H1179" s="255"/>
      <c r="I1179" s="256">
        <v>2.25</v>
      </c>
      <c r="J1179" s="257">
        <v>14812</v>
      </c>
      <c r="K1179" t="s">
        <v>4711</v>
      </c>
      <c r="L1179">
        <v>0</v>
      </c>
      <c r="M1179">
        <v>0</v>
      </c>
      <c r="N1179" t="s">
        <v>4722</v>
      </c>
      <c r="O1179" t="s">
        <v>4726</v>
      </c>
      <c r="P1179" t="s">
        <v>6168</v>
      </c>
      <c r="Q1179" t="s">
        <v>4715</v>
      </c>
      <c r="V1179" t="s">
        <v>4716</v>
      </c>
    </row>
    <row r="1180" spans="1:22">
      <c r="A1180" t="s">
        <v>4708</v>
      </c>
      <c r="B1180" t="s">
        <v>4708</v>
      </c>
      <c r="C1180" t="s">
        <v>6954</v>
      </c>
      <c r="D1180"/>
      <c r="E1180" s="255" t="s">
        <v>4829</v>
      </c>
      <c r="F1180" s="255">
        <v>44137.642538738422</v>
      </c>
      <c r="G1180" s="255"/>
      <c r="H1180" s="255"/>
      <c r="I1180" s="256">
        <v>2.25</v>
      </c>
      <c r="J1180" s="257">
        <v>7014</v>
      </c>
      <c r="K1180" t="s">
        <v>4711</v>
      </c>
      <c r="L1180">
        <v>0</v>
      </c>
      <c r="M1180">
        <v>0</v>
      </c>
      <c r="N1180" t="s">
        <v>4731</v>
      </c>
      <c r="O1180" t="s">
        <v>4713</v>
      </c>
      <c r="P1180" t="s">
        <v>6955</v>
      </c>
      <c r="Q1180" t="s">
        <v>4715</v>
      </c>
      <c r="V1180" t="s">
        <v>4716</v>
      </c>
    </row>
    <row r="1181" spans="1:22">
      <c r="A1181" t="s">
        <v>4708</v>
      </c>
      <c r="B1181" t="s">
        <v>4708</v>
      </c>
      <c r="C1181" t="s">
        <v>6956</v>
      </c>
      <c r="D1181"/>
      <c r="E1181" s="255" t="s">
        <v>4751</v>
      </c>
      <c r="F1181" s="255">
        <v>44153.69986241898</v>
      </c>
      <c r="G1181" s="255"/>
      <c r="H1181" s="255"/>
      <c r="I1181" s="256">
        <v>2.25</v>
      </c>
      <c r="J1181" s="257">
        <v>49954</v>
      </c>
      <c r="K1181" t="s">
        <v>4711</v>
      </c>
      <c r="L1181">
        <v>0</v>
      </c>
      <c r="M1181">
        <v>0</v>
      </c>
      <c r="N1181" t="s">
        <v>4718</v>
      </c>
      <c r="O1181" t="s">
        <v>4713</v>
      </c>
      <c r="P1181" t="s">
        <v>6957</v>
      </c>
      <c r="Q1181" t="s">
        <v>4715</v>
      </c>
      <c r="V1181" t="s">
        <v>4716</v>
      </c>
    </row>
    <row r="1182" spans="1:22">
      <c r="A1182" t="s">
        <v>4708</v>
      </c>
      <c r="B1182" t="s">
        <v>4708</v>
      </c>
      <c r="C1182" t="s">
        <v>6958</v>
      </c>
      <c r="D1182"/>
      <c r="E1182" s="255" t="s">
        <v>5017</v>
      </c>
      <c r="F1182" s="255">
        <v>44159.718404594911</v>
      </c>
      <c r="G1182" s="255"/>
      <c r="H1182" s="255"/>
      <c r="I1182" s="256">
        <v>2.25</v>
      </c>
      <c r="J1182" s="257">
        <v>34784</v>
      </c>
      <c r="K1182" t="s">
        <v>4711</v>
      </c>
      <c r="L1182">
        <v>0</v>
      </c>
      <c r="M1182">
        <v>0</v>
      </c>
      <c r="N1182" t="s">
        <v>4718</v>
      </c>
      <c r="O1182" t="s">
        <v>4713</v>
      </c>
      <c r="P1182" t="s">
        <v>6959</v>
      </c>
      <c r="Q1182" t="s">
        <v>4728</v>
      </c>
      <c r="V1182" t="s">
        <v>4716</v>
      </c>
    </row>
    <row r="1183" spans="1:22">
      <c r="A1183" t="s">
        <v>4708</v>
      </c>
      <c r="B1183" t="s">
        <v>4708</v>
      </c>
      <c r="C1183" t="s">
        <v>2449</v>
      </c>
      <c r="D1183"/>
      <c r="E1183" s="255" t="s">
        <v>5800</v>
      </c>
      <c r="F1183" s="255">
        <v>44155.665131516202</v>
      </c>
      <c r="G1183" s="255"/>
      <c r="H1183" s="255"/>
      <c r="I1183" s="256">
        <v>2.25</v>
      </c>
      <c r="J1183" s="257">
        <v>33123</v>
      </c>
      <c r="K1183" t="s">
        <v>4711</v>
      </c>
      <c r="L1183">
        <v>0</v>
      </c>
      <c r="M1183">
        <v>0</v>
      </c>
      <c r="N1183" t="s">
        <v>4722</v>
      </c>
      <c r="O1183" t="s">
        <v>4726</v>
      </c>
      <c r="P1183" t="s">
        <v>6960</v>
      </c>
      <c r="Q1183" t="s">
        <v>4715</v>
      </c>
      <c r="V1183" t="s">
        <v>4716</v>
      </c>
    </row>
    <row r="1184" spans="1:22">
      <c r="A1184" t="s">
        <v>4708</v>
      </c>
      <c r="B1184" t="s">
        <v>4708</v>
      </c>
      <c r="C1184" t="s">
        <v>6961</v>
      </c>
      <c r="D1184"/>
      <c r="E1184" s="255" t="s">
        <v>5136</v>
      </c>
      <c r="F1184" s="255">
        <v>44158.556512118055</v>
      </c>
      <c r="G1184" s="255"/>
      <c r="H1184" s="255"/>
      <c r="I1184" s="256">
        <v>2.25</v>
      </c>
      <c r="J1184" s="257">
        <v>42180</v>
      </c>
      <c r="K1184" t="s">
        <v>4752</v>
      </c>
      <c r="L1184">
        <v>0</v>
      </c>
      <c r="M1184">
        <v>0</v>
      </c>
      <c r="N1184" t="s">
        <v>4718</v>
      </c>
      <c r="O1184" t="s">
        <v>5324</v>
      </c>
      <c r="P1184" t="s">
        <v>6962</v>
      </c>
      <c r="Q1184" t="s">
        <v>4715</v>
      </c>
      <c r="V1184" t="s">
        <v>4716</v>
      </c>
    </row>
    <row r="1185" spans="1:22">
      <c r="A1185" t="s">
        <v>4708</v>
      </c>
      <c r="B1185" t="s">
        <v>4708</v>
      </c>
      <c r="C1185" t="s">
        <v>6963</v>
      </c>
      <c r="D1185"/>
      <c r="E1185" s="255" t="s">
        <v>4906</v>
      </c>
      <c r="F1185" s="255">
        <v>44146.398200694442</v>
      </c>
      <c r="G1185" s="255"/>
      <c r="H1185" s="255"/>
      <c r="I1185" s="256">
        <v>2.25</v>
      </c>
      <c r="J1185" s="257">
        <v>22655</v>
      </c>
      <c r="K1185" t="s">
        <v>4711</v>
      </c>
      <c r="L1185">
        <v>0</v>
      </c>
      <c r="M1185">
        <v>0</v>
      </c>
      <c r="N1185" t="s">
        <v>4712</v>
      </c>
      <c r="O1185" t="s">
        <v>4713</v>
      </c>
      <c r="P1185" t="s">
        <v>6964</v>
      </c>
      <c r="Q1185" t="s">
        <v>4728</v>
      </c>
      <c r="V1185" t="s">
        <v>4716</v>
      </c>
    </row>
    <row r="1186" spans="1:22">
      <c r="A1186" t="s">
        <v>4708</v>
      </c>
      <c r="B1186" t="s">
        <v>4708</v>
      </c>
      <c r="C1186" t="s">
        <v>6965</v>
      </c>
      <c r="D1186"/>
      <c r="E1186" s="255" t="s">
        <v>5386</v>
      </c>
      <c r="F1186" s="255">
        <v>44165.493784988423</v>
      </c>
      <c r="G1186" s="255"/>
      <c r="H1186" s="255"/>
      <c r="I1186" s="256">
        <v>2.25</v>
      </c>
      <c r="J1186" s="257">
        <v>39903</v>
      </c>
      <c r="K1186" t="s">
        <v>4752</v>
      </c>
      <c r="L1186">
        <v>0</v>
      </c>
      <c r="M1186">
        <v>0</v>
      </c>
      <c r="N1186" t="s">
        <v>4712</v>
      </c>
      <c r="O1186" t="s">
        <v>4753</v>
      </c>
      <c r="P1186" t="s">
        <v>4753</v>
      </c>
      <c r="Q1186" t="s">
        <v>4728</v>
      </c>
      <c r="V1186" t="s">
        <v>4716</v>
      </c>
    </row>
    <row r="1187" spans="1:22">
      <c r="A1187" t="s">
        <v>4708</v>
      </c>
      <c r="B1187" t="s">
        <v>4708</v>
      </c>
      <c r="C1187" t="s">
        <v>6966</v>
      </c>
      <c r="D1187"/>
      <c r="E1187" s="255" t="s">
        <v>4778</v>
      </c>
      <c r="F1187" s="255">
        <v>44144.697330208335</v>
      </c>
      <c r="G1187" s="255"/>
      <c r="H1187" s="255"/>
      <c r="I1187" s="256">
        <v>2.25</v>
      </c>
      <c r="J1187" s="257">
        <v>30573</v>
      </c>
      <c r="K1187" t="s">
        <v>4752</v>
      </c>
      <c r="L1187">
        <v>0</v>
      </c>
      <c r="M1187">
        <v>0</v>
      </c>
      <c r="N1187" t="s">
        <v>4712</v>
      </c>
      <c r="O1187" t="s">
        <v>4753</v>
      </c>
      <c r="P1187" t="s">
        <v>4753</v>
      </c>
      <c r="Q1187" t="s">
        <v>4715</v>
      </c>
      <c r="V1187" t="s">
        <v>4716</v>
      </c>
    </row>
    <row r="1188" spans="1:22">
      <c r="A1188" t="s">
        <v>4708</v>
      </c>
      <c r="B1188" t="s">
        <v>4708</v>
      </c>
      <c r="C1188" t="s">
        <v>6967</v>
      </c>
      <c r="D1188"/>
      <c r="E1188" s="255" t="s">
        <v>5136</v>
      </c>
      <c r="F1188" s="255">
        <v>44149.494344212966</v>
      </c>
      <c r="G1188" s="255"/>
      <c r="H1188" s="255"/>
      <c r="I1188" s="256">
        <v>2.25</v>
      </c>
      <c r="J1188" s="257">
        <v>70035</v>
      </c>
      <c r="K1188" t="s">
        <v>4752</v>
      </c>
      <c r="L1188">
        <v>0</v>
      </c>
      <c r="M1188">
        <v>0</v>
      </c>
      <c r="N1188" t="s">
        <v>4718</v>
      </c>
      <c r="O1188" t="s">
        <v>4753</v>
      </c>
      <c r="P1188" t="s">
        <v>4753</v>
      </c>
      <c r="Q1188" t="s">
        <v>4715</v>
      </c>
      <c r="V1188" t="s">
        <v>4716</v>
      </c>
    </row>
    <row r="1189" spans="1:22">
      <c r="A1189" t="s">
        <v>4708</v>
      </c>
      <c r="B1189" t="s">
        <v>4708</v>
      </c>
      <c r="C1189" t="s">
        <v>1993</v>
      </c>
      <c r="D1189"/>
      <c r="E1189" s="255" t="s">
        <v>5283</v>
      </c>
      <c r="F1189" s="255">
        <v>44147.344701886577</v>
      </c>
      <c r="G1189" s="255"/>
      <c r="H1189" s="255"/>
      <c r="I1189" s="256">
        <v>2.25</v>
      </c>
      <c r="J1189" s="257">
        <v>27655</v>
      </c>
      <c r="K1189" t="s">
        <v>4711</v>
      </c>
      <c r="L1189">
        <v>0</v>
      </c>
      <c r="M1189">
        <v>0</v>
      </c>
      <c r="N1189" t="s">
        <v>4718</v>
      </c>
      <c r="O1189" t="s">
        <v>4726</v>
      </c>
      <c r="P1189" t="s">
        <v>4994</v>
      </c>
      <c r="Q1189" t="s">
        <v>4715</v>
      </c>
      <c r="V1189" t="s">
        <v>4716</v>
      </c>
    </row>
    <row r="1190" spans="1:22">
      <c r="A1190" t="s">
        <v>4708</v>
      </c>
      <c r="B1190" t="s">
        <v>4708</v>
      </c>
      <c r="C1190" t="s">
        <v>6968</v>
      </c>
      <c r="D1190"/>
      <c r="E1190" s="255" t="s">
        <v>5187</v>
      </c>
      <c r="F1190" s="255">
        <v>44141.672925729166</v>
      </c>
      <c r="G1190" s="255"/>
      <c r="H1190" s="255"/>
      <c r="I1190" s="256">
        <v>2.25</v>
      </c>
      <c r="J1190" s="257">
        <v>39125</v>
      </c>
      <c r="K1190" t="s">
        <v>4711</v>
      </c>
      <c r="L1190">
        <v>0</v>
      </c>
      <c r="M1190">
        <v>0</v>
      </c>
      <c r="N1190" t="s">
        <v>4722</v>
      </c>
      <c r="O1190" t="s">
        <v>4726</v>
      </c>
      <c r="P1190" t="s">
        <v>5188</v>
      </c>
      <c r="Q1190" t="s">
        <v>4715</v>
      </c>
      <c r="V1190" t="s">
        <v>4716</v>
      </c>
    </row>
    <row r="1191" spans="1:22">
      <c r="A1191" t="s">
        <v>4708</v>
      </c>
      <c r="B1191" t="s">
        <v>4708</v>
      </c>
      <c r="C1191" t="s">
        <v>6969</v>
      </c>
      <c r="D1191"/>
      <c r="E1191" s="255" t="s">
        <v>4772</v>
      </c>
      <c r="F1191" s="255">
        <v>44165.654887962963</v>
      </c>
      <c r="G1191" s="255"/>
      <c r="H1191" s="255"/>
      <c r="I1191" s="256">
        <v>2.25</v>
      </c>
      <c r="J1191" s="257">
        <v>77513</v>
      </c>
      <c r="K1191" t="s">
        <v>4711</v>
      </c>
      <c r="L1191">
        <v>0</v>
      </c>
      <c r="M1191">
        <v>0</v>
      </c>
      <c r="N1191" t="s">
        <v>4722</v>
      </c>
      <c r="O1191" t="s">
        <v>4713</v>
      </c>
      <c r="P1191" t="s">
        <v>6970</v>
      </c>
      <c r="Q1191" t="s">
        <v>4715</v>
      </c>
      <c r="V1191" t="s">
        <v>4716</v>
      </c>
    </row>
    <row r="1192" spans="1:22">
      <c r="A1192" t="s">
        <v>4708</v>
      </c>
      <c r="B1192" t="s">
        <v>4708</v>
      </c>
      <c r="C1192" t="s">
        <v>6971</v>
      </c>
      <c r="D1192"/>
      <c r="E1192" s="255" t="s">
        <v>6972</v>
      </c>
      <c r="F1192" s="255">
        <v>44153.696406365743</v>
      </c>
      <c r="G1192" s="255"/>
      <c r="H1192" s="255"/>
      <c r="I1192" s="256">
        <v>2.25</v>
      </c>
      <c r="J1192" s="257">
        <v>29230</v>
      </c>
      <c r="K1192" t="s">
        <v>4711</v>
      </c>
      <c r="L1192">
        <v>0</v>
      </c>
      <c r="M1192">
        <v>0</v>
      </c>
      <c r="N1192" t="s">
        <v>4718</v>
      </c>
      <c r="O1192" t="s">
        <v>5324</v>
      </c>
      <c r="P1192" t="s">
        <v>6973</v>
      </c>
      <c r="Q1192" t="s">
        <v>4728</v>
      </c>
      <c r="V1192" t="s">
        <v>4716</v>
      </c>
    </row>
    <row r="1193" spans="1:22">
      <c r="A1193" t="s">
        <v>4708</v>
      </c>
      <c r="B1193" t="s">
        <v>4708</v>
      </c>
      <c r="C1193" t="s">
        <v>6974</v>
      </c>
      <c r="D1193"/>
      <c r="E1193" s="255" t="s">
        <v>6297</v>
      </c>
      <c r="F1193" s="255">
        <v>44158.55903827546</v>
      </c>
      <c r="G1193" s="255"/>
      <c r="H1193" s="255"/>
      <c r="I1193" s="256">
        <v>2.25</v>
      </c>
      <c r="J1193" s="257">
        <v>45447</v>
      </c>
      <c r="K1193" t="s">
        <v>4752</v>
      </c>
      <c r="L1193">
        <v>0</v>
      </c>
      <c r="M1193">
        <v>0</v>
      </c>
      <c r="N1193" t="s">
        <v>4722</v>
      </c>
      <c r="O1193" t="s">
        <v>4726</v>
      </c>
      <c r="P1193" t="s">
        <v>6975</v>
      </c>
      <c r="Q1193" t="s">
        <v>4715</v>
      </c>
      <c r="V1193" t="s">
        <v>4716</v>
      </c>
    </row>
    <row r="1194" spans="1:22">
      <c r="A1194" t="s">
        <v>4708</v>
      </c>
      <c r="B1194" t="s">
        <v>4708</v>
      </c>
      <c r="C1194" t="s">
        <v>6976</v>
      </c>
      <c r="D1194"/>
      <c r="E1194" s="255" t="s">
        <v>5403</v>
      </c>
      <c r="F1194" s="255">
        <v>44146.397118055553</v>
      </c>
      <c r="G1194" s="255"/>
      <c r="H1194" s="255"/>
      <c r="I1194" s="256">
        <v>2.25</v>
      </c>
      <c r="J1194" s="257">
        <v>11448</v>
      </c>
      <c r="K1194" t="s">
        <v>4711</v>
      </c>
      <c r="L1194">
        <v>0</v>
      </c>
      <c r="M1194">
        <v>0</v>
      </c>
      <c r="N1194" t="s">
        <v>4718</v>
      </c>
      <c r="O1194" t="s">
        <v>4713</v>
      </c>
      <c r="P1194" t="s">
        <v>6977</v>
      </c>
      <c r="Q1194" t="s">
        <v>4728</v>
      </c>
      <c r="V1194" t="s">
        <v>4716</v>
      </c>
    </row>
    <row r="1195" spans="1:22">
      <c r="A1195" t="s">
        <v>4708</v>
      </c>
      <c r="B1195" t="s">
        <v>4708</v>
      </c>
      <c r="C1195" t="s">
        <v>6978</v>
      </c>
      <c r="D1195"/>
      <c r="E1195" s="255" t="s">
        <v>5330</v>
      </c>
      <c r="F1195" s="255">
        <v>44147.407869016206</v>
      </c>
      <c r="G1195" s="255"/>
      <c r="H1195" s="255"/>
      <c r="I1195" s="256">
        <v>2.25</v>
      </c>
      <c r="J1195" s="257">
        <v>38176</v>
      </c>
      <c r="K1195" t="s">
        <v>4752</v>
      </c>
      <c r="L1195">
        <v>0</v>
      </c>
      <c r="M1195">
        <v>0</v>
      </c>
      <c r="N1195" t="s">
        <v>4722</v>
      </c>
      <c r="O1195" t="s">
        <v>4726</v>
      </c>
      <c r="P1195" t="s">
        <v>6979</v>
      </c>
      <c r="Q1195" t="s">
        <v>4715</v>
      </c>
      <c r="V1195" t="s">
        <v>4716</v>
      </c>
    </row>
    <row r="1196" spans="1:22">
      <c r="A1196" t="s">
        <v>4708</v>
      </c>
      <c r="B1196" t="s">
        <v>4708</v>
      </c>
      <c r="C1196" t="s">
        <v>6980</v>
      </c>
      <c r="D1196"/>
      <c r="E1196" s="255" t="s">
        <v>6659</v>
      </c>
      <c r="F1196" s="255">
        <v>44162.479225578703</v>
      </c>
      <c r="G1196" s="255"/>
      <c r="H1196" s="255"/>
      <c r="I1196" s="256">
        <v>2.25</v>
      </c>
      <c r="J1196" s="257">
        <v>18512</v>
      </c>
      <c r="K1196" t="s">
        <v>4711</v>
      </c>
      <c r="L1196">
        <v>0</v>
      </c>
      <c r="M1196">
        <v>0</v>
      </c>
      <c r="N1196" t="s">
        <v>4718</v>
      </c>
      <c r="O1196" t="s">
        <v>4726</v>
      </c>
      <c r="P1196" t="s">
        <v>6981</v>
      </c>
      <c r="Q1196" t="s">
        <v>4715</v>
      </c>
      <c r="V1196" t="s">
        <v>4716</v>
      </c>
    </row>
    <row r="1197" spans="1:22">
      <c r="A1197" t="s">
        <v>4708</v>
      </c>
      <c r="B1197" t="s">
        <v>4708</v>
      </c>
      <c r="C1197" t="s">
        <v>6982</v>
      </c>
      <c r="D1197"/>
      <c r="E1197" s="255" t="s">
        <v>6983</v>
      </c>
      <c r="F1197" s="255">
        <v>44163.477129664352</v>
      </c>
      <c r="G1197" s="255"/>
      <c r="H1197" s="255"/>
      <c r="I1197" s="256">
        <v>2.25</v>
      </c>
      <c r="J1197" s="257">
        <v>19892</v>
      </c>
      <c r="K1197" t="s">
        <v>4711</v>
      </c>
      <c r="L1197">
        <v>0</v>
      </c>
      <c r="M1197">
        <v>0</v>
      </c>
      <c r="N1197" t="s">
        <v>4712</v>
      </c>
      <c r="O1197" t="s">
        <v>4726</v>
      </c>
      <c r="P1197" t="s">
        <v>6984</v>
      </c>
      <c r="Q1197" t="s">
        <v>4728</v>
      </c>
      <c r="V1197" t="s">
        <v>4716</v>
      </c>
    </row>
    <row r="1198" spans="1:22">
      <c r="A1198" t="s">
        <v>4708</v>
      </c>
      <c r="B1198" t="s">
        <v>4708</v>
      </c>
      <c r="C1198" t="s">
        <v>6985</v>
      </c>
      <c r="D1198"/>
      <c r="E1198" s="255" t="s">
        <v>6901</v>
      </c>
      <c r="F1198" s="255">
        <v>44153.586052893515</v>
      </c>
      <c r="G1198" s="255"/>
      <c r="H1198" s="255"/>
      <c r="I1198" s="256">
        <v>2.25</v>
      </c>
      <c r="J1198" s="257">
        <v>3912</v>
      </c>
      <c r="K1198" t="s">
        <v>4711</v>
      </c>
      <c r="L1198">
        <v>0</v>
      </c>
      <c r="M1198">
        <v>0</v>
      </c>
      <c r="N1198" t="s">
        <v>4712</v>
      </c>
      <c r="O1198" t="s">
        <v>4726</v>
      </c>
      <c r="P1198" t="s">
        <v>6986</v>
      </c>
      <c r="Q1198" t="s">
        <v>4715</v>
      </c>
      <c r="V1198" t="s">
        <v>4716</v>
      </c>
    </row>
    <row r="1199" spans="1:22">
      <c r="A1199" t="s">
        <v>4708</v>
      </c>
      <c r="B1199" t="s">
        <v>4708</v>
      </c>
      <c r="C1199" t="s">
        <v>6987</v>
      </c>
      <c r="D1199"/>
      <c r="E1199" s="255" t="s">
        <v>5106</v>
      </c>
      <c r="F1199" s="255">
        <v>44163.468494791668</v>
      </c>
      <c r="G1199" s="255"/>
      <c r="H1199" s="255"/>
      <c r="I1199" s="256">
        <v>2.25</v>
      </c>
      <c r="J1199" s="257">
        <v>40186</v>
      </c>
      <c r="K1199" t="s">
        <v>4711</v>
      </c>
      <c r="L1199">
        <v>0</v>
      </c>
      <c r="M1199">
        <v>0</v>
      </c>
      <c r="N1199" t="s">
        <v>4731</v>
      </c>
      <c r="O1199" t="s">
        <v>4713</v>
      </c>
      <c r="P1199" t="s">
        <v>6988</v>
      </c>
      <c r="Q1199" t="s">
        <v>4728</v>
      </c>
      <c r="V1199" t="s">
        <v>4716</v>
      </c>
    </row>
    <row r="1200" spans="1:22">
      <c r="A1200" t="s">
        <v>4708</v>
      </c>
      <c r="B1200" t="s">
        <v>4708</v>
      </c>
      <c r="C1200" t="s">
        <v>6989</v>
      </c>
      <c r="D1200"/>
      <c r="E1200" s="255" t="s">
        <v>5234</v>
      </c>
      <c r="F1200" s="255">
        <v>44155.669669826391</v>
      </c>
      <c r="G1200" s="255"/>
      <c r="H1200" s="255"/>
      <c r="I1200" s="256">
        <v>2.25</v>
      </c>
      <c r="J1200" s="257">
        <v>20671</v>
      </c>
      <c r="K1200" t="s">
        <v>4711</v>
      </c>
      <c r="L1200">
        <v>0</v>
      </c>
      <c r="M1200">
        <v>0</v>
      </c>
      <c r="N1200" t="s">
        <v>4718</v>
      </c>
      <c r="O1200" t="s">
        <v>4713</v>
      </c>
      <c r="P1200" t="s">
        <v>6990</v>
      </c>
      <c r="Q1200" t="s">
        <v>4728</v>
      </c>
      <c r="V1200" t="s">
        <v>4716</v>
      </c>
    </row>
    <row r="1201" spans="1:22">
      <c r="A1201" t="s">
        <v>4708</v>
      </c>
      <c r="B1201" t="s">
        <v>4708</v>
      </c>
      <c r="C1201" t="s">
        <v>6991</v>
      </c>
      <c r="D1201"/>
      <c r="E1201" s="255" t="s">
        <v>5427</v>
      </c>
      <c r="F1201" s="255">
        <v>44123.692602812502</v>
      </c>
      <c r="G1201" s="255"/>
      <c r="H1201" s="255"/>
      <c r="I1201" s="256">
        <v>2.3333333333333335</v>
      </c>
      <c r="J1201" s="257">
        <v>32843</v>
      </c>
      <c r="K1201" t="s">
        <v>4711</v>
      </c>
      <c r="L1201">
        <v>0</v>
      </c>
      <c r="M1201">
        <v>0</v>
      </c>
      <c r="N1201" t="s">
        <v>4718</v>
      </c>
      <c r="O1201" t="s">
        <v>4713</v>
      </c>
      <c r="P1201" t="s">
        <v>6992</v>
      </c>
      <c r="Q1201" t="s">
        <v>4715</v>
      </c>
      <c r="V1201" t="s">
        <v>4716</v>
      </c>
    </row>
    <row r="1202" spans="1:22">
      <c r="A1202" t="s">
        <v>4708</v>
      </c>
      <c r="B1202" t="s">
        <v>4708</v>
      </c>
      <c r="C1202" t="s">
        <v>6993</v>
      </c>
      <c r="D1202"/>
      <c r="E1202" s="255" t="s">
        <v>4924</v>
      </c>
      <c r="F1202" s="255">
        <v>44106.680120983794</v>
      </c>
      <c r="G1202" s="255"/>
      <c r="H1202" s="255"/>
      <c r="I1202" s="256">
        <v>2.3333333333333335</v>
      </c>
      <c r="J1202" s="257">
        <v>4215</v>
      </c>
      <c r="K1202" t="s">
        <v>4711</v>
      </c>
      <c r="L1202">
        <v>0</v>
      </c>
      <c r="M1202">
        <v>0</v>
      </c>
      <c r="N1202" t="s">
        <v>4718</v>
      </c>
      <c r="O1202" t="s">
        <v>4713</v>
      </c>
      <c r="P1202" t="s">
        <v>6994</v>
      </c>
      <c r="Q1202" t="s">
        <v>4728</v>
      </c>
      <c r="V1202" t="s">
        <v>4716</v>
      </c>
    </row>
    <row r="1203" spans="1:22">
      <c r="A1203" t="s">
        <v>4708</v>
      </c>
      <c r="B1203" t="s">
        <v>4708</v>
      </c>
      <c r="C1203" t="s">
        <v>6995</v>
      </c>
      <c r="D1203"/>
      <c r="E1203" s="255" t="s">
        <v>4834</v>
      </c>
      <c r="F1203" s="255">
        <v>44124.4878497338</v>
      </c>
      <c r="G1203" s="255"/>
      <c r="H1203" s="255"/>
      <c r="I1203" s="256">
        <v>2.3333333333333335</v>
      </c>
      <c r="J1203" s="257">
        <v>40661</v>
      </c>
      <c r="K1203" t="s">
        <v>4752</v>
      </c>
      <c r="L1203">
        <v>0</v>
      </c>
      <c r="M1203">
        <v>0</v>
      </c>
      <c r="N1203" t="s">
        <v>4769</v>
      </c>
      <c r="O1203" t="s">
        <v>4713</v>
      </c>
      <c r="P1203" t="s">
        <v>6996</v>
      </c>
      <c r="Q1203" t="s">
        <v>4728</v>
      </c>
      <c r="V1203" t="s">
        <v>4716</v>
      </c>
    </row>
    <row r="1204" spans="1:22">
      <c r="A1204" t="s">
        <v>4708</v>
      </c>
      <c r="B1204" t="s">
        <v>4708</v>
      </c>
      <c r="C1204" t="s">
        <v>6997</v>
      </c>
      <c r="D1204"/>
      <c r="E1204" s="255" t="s">
        <v>4962</v>
      </c>
      <c r="F1204" s="255">
        <v>44123.695359837962</v>
      </c>
      <c r="G1204" s="255"/>
      <c r="H1204" s="255"/>
      <c r="I1204" s="256">
        <v>2.3333333333333335</v>
      </c>
      <c r="J1204" s="257">
        <v>24310</v>
      </c>
      <c r="K1204" t="s">
        <v>4711</v>
      </c>
      <c r="L1204">
        <v>0</v>
      </c>
      <c r="M1204">
        <v>0</v>
      </c>
      <c r="N1204" t="s">
        <v>4722</v>
      </c>
      <c r="O1204" t="s">
        <v>4713</v>
      </c>
      <c r="P1204" t="s">
        <v>6998</v>
      </c>
      <c r="Q1204" t="s">
        <v>4715</v>
      </c>
      <c r="V1204" t="s">
        <v>4716</v>
      </c>
    </row>
    <row r="1205" spans="1:22">
      <c r="A1205" t="s">
        <v>4708</v>
      </c>
      <c r="B1205" t="s">
        <v>4708</v>
      </c>
      <c r="C1205" t="s">
        <v>6999</v>
      </c>
      <c r="D1205"/>
      <c r="E1205" s="255" t="s">
        <v>5027</v>
      </c>
      <c r="F1205" s="255">
        <v>44109.686070057869</v>
      </c>
      <c r="G1205" s="255"/>
      <c r="H1205" s="255"/>
      <c r="I1205" s="256">
        <v>2.3333333333333335</v>
      </c>
      <c r="J1205" s="257">
        <v>26745</v>
      </c>
      <c r="K1205" t="s">
        <v>4752</v>
      </c>
      <c r="L1205">
        <v>0</v>
      </c>
      <c r="M1205">
        <v>0</v>
      </c>
      <c r="N1205" t="s">
        <v>4731</v>
      </c>
      <c r="O1205" t="s">
        <v>4713</v>
      </c>
      <c r="P1205" t="s">
        <v>7000</v>
      </c>
      <c r="Q1205" t="s">
        <v>4715</v>
      </c>
      <c r="V1205" t="s">
        <v>4716</v>
      </c>
    </row>
    <row r="1206" spans="1:22">
      <c r="A1206" t="s">
        <v>4708</v>
      </c>
      <c r="B1206" t="s">
        <v>4708</v>
      </c>
      <c r="C1206" t="s">
        <v>7001</v>
      </c>
      <c r="D1206"/>
      <c r="E1206" s="255" t="s">
        <v>7002</v>
      </c>
      <c r="F1206" s="255">
        <v>44124.699216863424</v>
      </c>
      <c r="G1206" s="255"/>
      <c r="H1206" s="255"/>
      <c r="I1206" s="256">
        <v>2.3333333333333335</v>
      </c>
      <c r="J1206" s="257">
        <v>70030</v>
      </c>
      <c r="K1206" t="s">
        <v>4711</v>
      </c>
      <c r="L1206">
        <v>0</v>
      </c>
      <c r="M1206">
        <v>0</v>
      </c>
      <c r="N1206" t="s">
        <v>4718</v>
      </c>
      <c r="O1206" t="s">
        <v>4726</v>
      </c>
      <c r="P1206" t="s">
        <v>5515</v>
      </c>
      <c r="Q1206" t="s">
        <v>4715</v>
      </c>
      <c r="V1206" t="s">
        <v>4716</v>
      </c>
    </row>
    <row r="1207" spans="1:22">
      <c r="A1207" t="s">
        <v>4708</v>
      </c>
      <c r="B1207" t="s">
        <v>4708</v>
      </c>
      <c r="C1207" t="s">
        <v>7003</v>
      </c>
      <c r="D1207"/>
      <c r="E1207" s="255" t="s">
        <v>4946</v>
      </c>
      <c r="F1207" s="255">
        <v>44134.785747881942</v>
      </c>
      <c r="G1207" s="255"/>
      <c r="H1207" s="255"/>
      <c r="I1207" s="256">
        <v>2.3333333333333335</v>
      </c>
      <c r="J1207" s="257">
        <v>15535</v>
      </c>
      <c r="K1207" t="s">
        <v>4711</v>
      </c>
      <c r="L1207">
        <v>0</v>
      </c>
      <c r="M1207">
        <v>0</v>
      </c>
      <c r="N1207" t="s">
        <v>4722</v>
      </c>
      <c r="O1207" t="s">
        <v>4713</v>
      </c>
      <c r="P1207" t="s">
        <v>7004</v>
      </c>
      <c r="Q1207" t="s">
        <v>4728</v>
      </c>
      <c r="V1207" t="s">
        <v>4716</v>
      </c>
    </row>
    <row r="1208" spans="1:22">
      <c r="A1208" t="s">
        <v>4708</v>
      </c>
      <c r="B1208" t="s">
        <v>4708</v>
      </c>
      <c r="C1208" t="s">
        <v>7005</v>
      </c>
      <c r="D1208"/>
      <c r="E1208" s="255" t="s">
        <v>5390</v>
      </c>
      <c r="F1208" s="255">
        <v>44117.754945833331</v>
      </c>
      <c r="G1208" s="255"/>
      <c r="H1208" s="255"/>
      <c r="I1208" s="256">
        <v>2.3333333333333335</v>
      </c>
      <c r="J1208" s="257">
        <v>26719</v>
      </c>
      <c r="K1208" t="s">
        <v>4711</v>
      </c>
      <c r="L1208">
        <v>0</v>
      </c>
      <c r="M1208">
        <v>0</v>
      </c>
      <c r="N1208" t="s">
        <v>4712</v>
      </c>
      <c r="O1208" t="s">
        <v>4713</v>
      </c>
      <c r="P1208" t="s">
        <v>7006</v>
      </c>
      <c r="Q1208" t="s">
        <v>4728</v>
      </c>
      <c r="V1208" t="s">
        <v>4716</v>
      </c>
    </row>
    <row r="1209" spans="1:22">
      <c r="A1209" t="s">
        <v>4708</v>
      </c>
      <c r="B1209" t="s">
        <v>4708</v>
      </c>
      <c r="C1209" t="s">
        <v>7007</v>
      </c>
      <c r="D1209"/>
      <c r="E1209" s="255" t="s">
        <v>6512</v>
      </c>
      <c r="F1209" s="255">
        <v>44116.67374351852</v>
      </c>
      <c r="G1209" s="255"/>
      <c r="H1209" s="255"/>
      <c r="I1209" s="256">
        <v>2.3333333333333335</v>
      </c>
      <c r="J1209" s="257">
        <v>19397</v>
      </c>
      <c r="K1209" t="s">
        <v>4711</v>
      </c>
      <c r="L1209">
        <v>0</v>
      </c>
      <c r="M1209">
        <v>0</v>
      </c>
      <c r="N1209" t="s">
        <v>4718</v>
      </c>
      <c r="O1209" t="s">
        <v>4713</v>
      </c>
      <c r="P1209" t="s">
        <v>7008</v>
      </c>
      <c r="Q1209" t="s">
        <v>4715</v>
      </c>
      <c r="V1209" t="s">
        <v>4716</v>
      </c>
    </row>
    <row r="1210" spans="1:22">
      <c r="A1210" t="s">
        <v>4708</v>
      </c>
      <c r="B1210" t="s">
        <v>4708</v>
      </c>
      <c r="C1210" t="s">
        <v>7009</v>
      </c>
      <c r="D1210"/>
      <c r="E1210" s="255" t="s">
        <v>5079</v>
      </c>
      <c r="F1210" s="255">
        <v>44131.717353622684</v>
      </c>
      <c r="G1210" s="255"/>
      <c r="H1210" s="255"/>
      <c r="I1210" s="256">
        <v>2.3333333333333335</v>
      </c>
      <c r="J1210" s="257">
        <v>24534</v>
      </c>
      <c r="K1210" t="s">
        <v>4711</v>
      </c>
      <c r="L1210">
        <v>0</v>
      </c>
      <c r="M1210">
        <v>0</v>
      </c>
      <c r="N1210" t="s">
        <v>4718</v>
      </c>
      <c r="O1210" t="s">
        <v>4713</v>
      </c>
      <c r="P1210" t="s">
        <v>7010</v>
      </c>
      <c r="Q1210" t="s">
        <v>4715</v>
      </c>
      <c r="V1210" t="s">
        <v>4716</v>
      </c>
    </row>
    <row r="1211" spans="1:22">
      <c r="A1211" t="s">
        <v>4708</v>
      </c>
      <c r="B1211" t="s">
        <v>4708</v>
      </c>
      <c r="C1211" t="s">
        <v>7011</v>
      </c>
      <c r="D1211"/>
      <c r="E1211" s="255" t="s">
        <v>6694</v>
      </c>
      <c r="F1211" s="255">
        <v>44134.42428190972</v>
      </c>
      <c r="G1211" s="255"/>
      <c r="H1211" s="255"/>
      <c r="I1211" s="256">
        <v>2.3333333333333335</v>
      </c>
      <c r="J1211" s="257">
        <v>30264</v>
      </c>
      <c r="K1211" t="s">
        <v>4711</v>
      </c>
      <c r="L1211">
        <v>0</v>
      </c>
      <c r="M1211">
        <v>0</v>
      </c>
      <c r="N1211" t="s">
        <v>4769</v>
      </c>
      <c r="O1211" t="s">
        <v>4726</v>
      </c>
      <c r="P1211" t="s">
        <v>7012</v>
      </c>
      <c r="Q1211" t="s">
        <v>4728</v>
      </c>
      <c r="V1211" t="s">
        <v>4716</v>
      </c>
    </row>
    <row r="1212" spans="1:22">
      <c r="A1212" t="s">
        <v>4708</v>
      </c>
      <c r="B1212" t="s">
        <v>4708</v>
      </c>
      <c r="C1212" t="s">
        <v>7013</v>
      </c>
      <c r="D1212"/>
      <c r="E1212" s="255" t="s">
        <v>4780</v>
      </c>
      <c r="F1212" s="255">
        <v>44134.779862615738</v>
      </c>
      <c r="G1212" s="255"/>
      <c r="H1212" s="255"/>
      <c r="I1212" s="256">
        <v>2.3333333333333335</v>
      </c>
      <c r="J1212" s="257">
        <v>33083</v>
      </c>
      <c r="K1212" t="s">
        <v>4711</v>
      </c>
      <c r="L1212">
        <v>0</v>
      </c>
      <c r="M1212">
        <v>0</v>
      </c>
      <c r="N1212" t="s">
        <v>4718</v>
      </c>
      <c r="O1212" t="s">
        <v>4713</v>
      </c>
      <c r="P1212" t="s">
        <v>7014</v>
      </c>
      <c r="Q1212" t="s">
        <v>4715</v>
      </c>
      <c r="V1212" t="s">
        <v>4716</v>
      </c>
    </row>
    <row r="1213" spans="1:22">
      <c r="A1213" t="s">
        <v>4708</v>
      </c>
      <c r="B1213" t="s">
        <v>4708</v>
      </c>
      <c r="C1213" t="s">
        <v>7015</v>
      </c>
      <c r="D1213"/>
      <c r="E1213" s="255" t="s">
        <v>4791</v>
      </c>
      <c r="F1213" s="255">
        <v>44117.753734108795</v>
      </c>
      <c r="G1213" s="255"/>
      <c r="H1213" s="255"/>
      <c r="I1213" s="256">
        <v>2.3333333333333335</v>
      </c>
      <c r="J1213" s="257">
        <v>111312</v>
      </c>
      <c r="K1213" t="s">
        <v>4711</v>
      </c>
      <c r="L1213">
        <v>0</v>
      </c>
      <c r="M1213">
        <v>0</v>
      </c>
      <c r="N1213" t="s">
        <v>4722</v>
      </c>
      <c r="O1213" t="s">
        <v>4713</v>
      </c>
      <c r="P1213" t="s">
        <v>7016</v>
      </c>
      <c r="Q1213" t="s">
        <v>4715</v>
      </c>
      <c r="V1213" t="s">
        <v>4716</v>
      </c>
    </row>
    <row r="1214" spans="1:22">
      <c r="A1214" t="s">
        <v>4708</v>
      </c>
      <c r="B1214" t="s">
        <v>4708</v>
      </c>
      <c r="C1214" t="s">
        <v>7017</v>
      </c>
      <c r="D1214"/>
      <c r="E1214" s="255" t="s">
        <v>4734</v>
      </c>
      <c r="F1214" s="255">
        <v>44134.538178506948</v>
      </c>
      <c r="G1214" s="255"/>
      <c r="H1214" s="255"/>
      <c r="I1214" s="256">
        <v>2.3333333333333335</v>
      </c>
      <c r="J1214" s="257">
        <v>61691</v>
      </c>
      <c r="K1214" t="s">
        <v>4752</v>
      </c>
      <c r="L1214">
        <v>0</v>
      </c>
      <c r="M1214">
        <v>0</v>
      </c>
      <c r="N1214" t="s">
        <v>4718</v>
      </c>
      <c r="O1214" t="s">
        <v>4713</v>
      </c>
      <c r="P1214" t="s">
        <v>7018</v>
      </c>
      <c r="Q1214" t="s">
        <v>4715</v>
      </c>
      <c r="V1214" t="s">
        <v>4716</v>
      </c>
    </row>
    <row r="1215" spans="1:22">
      <c r="A1215" t="s">
        <v>4708</v>
      </c>
      <c r="B1215" t="s">
        <v>4708</v>
      </c>
      <c r="C1215" t="s">
        <v>7019</v>
      </c>
      <c r="D1215"/>
      <c r="E1215" s="255" t="s">
        <v>7020</v>
      </c>
      <c r="F1215" s="255">
        <v>44110.627216782406</v>
      </c>
      <c r="G1215" s="255"/>
      <c r="H1215" s="255"/>
      <c r="I1215" s="256">
        <v>2.3333333333333335</v>
      </c>
      <c r="J1215" s="257">
        <v>11409</v>
      </c>
      <c r="K1215" t="s">
        <v>4711</v>
      </c>
      <c r="L1215">
        <v>0</v>
      </c>
      <c r="M1215">
        <v>0</v>
      </c>
      <c r="N1215" t="s">
        <v>4722</v>
      </c>
      <c r="O1215" t="s">
        <v>4726</v>
      </c>
      <c r="P1215" t="s">
        <v>7021</v>
      </c>
      <c r="Q1215" t="s">
        <v>4715</v>
      </c>
      <c r="V1215" t="s">
        <v>4716</v>
      </c>
    </row>
    <row r="1216" spans="1:22">
      <c r="A1216" t="s">
        <v>4708</v>
      </c>
      <c r="B1216" t="s">
        <v>4708</v>
      </c>
      <c r="C1216" t="s">
        <v>7022</v>
      </c>
      <c r="D1216"/>
      <c r="E1216" s="255" t="s">
        <v>4756</v>
      </c>
      <c r="F1216" s="255">
        <v>44111.416021064812</v>
      </c>
      <c r="G1216" s="255"/>
      <c r="H1216" s="255"/>
      <c r="I1216" s="256">
        <v>2.3333333333333335</v>
      </c>
      <c r="J1216" s="257">
        <v>73360</v>
      </c>
      <c r="K1216" t="s">
        <v>4752</v>
      </c>
      <c r="L1216">
        <v>0</v>
      </c>
      <c r="M1216">
        <v>0</v>
      </c>
      <c r="N1216" t="s">
        <v>4712</v>
      </c>
      <c r="O1216" t="s">
        <v>4713</v>
      </c>
      <c r="P1216" t="s">
        <v>7023</v>
      </c>
      <c r="Q1216" t="s">
        <v>4715</v>
      </c>
      <c r="V1216" t="s">
        <v>4716</v>
      </c>
    </row>
    <row r="1217" spans="1:22">
      <c r="A1217" t="s">
        <v>4708</v>
      </c>
      <c r="B1217" t="s">
        <v>4708</v>
      </c>
      <c r="C1217" t="s">
        <v>7024</v>
      </c>
      <c r="D1217"/>
      <c r="E1217" s="255" t="s">
        <v>4924</v>
      </c>
      <c r="F1217" s="255">
        <v>44106.675693831021</v>
      </c>
      <c r="G1217" s="255"/>
      <c r="H1217" s="255"/>
      <c r="I1217" s="256">
        <v>2.3333333333333335</v>
      </c>
      <c r="J1217" s="257">
        <v>48556</v>
      </c>
      <c r="K1217" t="s">
        <v>4711</v>
      </c>
      <c r="L1217">
        <v>0</v>
      </c>
      <c r="M1217">
        <v>0</v>
      </c>
      <c r="N1217" t="s">
        <v>4722</v>
      </c>
      <c r="O1217" t="s">
        <v>4713</v>
      </c>
      <c r="P1217" t="s">
        <v>7025</v>
      </c>
      <c r="Q1217" t="s">
        <v>4715</v>
      </c>
      <c r="V1217" t="s">
        <v>4716</v>
      </c>
    </row>
    <row r="1218" spans="1:22">
      <c r="A1218" t="s">
        <v>4708</v>
      </c>
      <c r="B1218" t="s">
        <v>4708</v>
      </c>
      <c r="C1218" t="s">
        <v>7026</v>
      </c>
      <c r="D1218"/>
      <c r="E1218" s="255" t="s">
        <v>4860</v>
      </c>
      <c r="F1218" s="255">
        <v>44133.663619756946</v>
      </c>
      <c r="G1218" s="255"/>
      <c r="H1218" s="255"/>
      <c r="I1218" s="256">
        <v>2.3333333333333335</v>
      </c>
      <c r="J1218" s="257">
        <v>89053</v>
      </c>
      <c r="K1218" t="s">
        <v>4711</v>
      </c>
      <c r="L1218">
        <v>0</v>
      </c>
      <c r="M1218">
        <v>0</v>
      </c>
      <c r="N1218" t="s">
        <v>4712</v>
      </c>
      <c r="O1218" t="s">
        <v>4713</v>
      </c>
      <c r="P1218" t="s">
        <v>7027</v>
      </c>
      <c r="Q1218" t="s">
        <v>4715</v>
      </c>
      <c r="V1218" t="s">
        <v>4716</v>
      </c>
    </row>
    <row r="1219" spans="1:22">
      <c r="A1219" t="s">
        <v>4708</v>
      </c>
      <c r="B1219" t="s">
        <v>4708</v>
      </c>
      <c r="C1219" t="s">
        <v>7028</v>
      </c>
      <c r="D1219"/>
      <c r="E1219" s="255" t="s">
        <v>4756</v>
      </c>
      <c r="F1219" s="255">
        <v>44127.469063657409</v>
      </c>
      <c r="G1219" s="255"/>
      <c r="H1219" s="255"/>
      <c r="I1219" s="256">
        <v>2.3333333333333335</v>
      </c>
      <c r="J1219" s="257">
        <v>70483</v>
      </c>
      <c r="K1219" t="s">
        <v>4752</v>
      </c>
      <c r="L1219">
        <v>0</v>
      </c>
      <c r="M1219">
        <v>0</v>
      </c>
      <c r="N1219" t="s">
        <v>4712</v>
      </c>
      <c r="O1219" t="s">
        <v>4713</v>
      </c>
      <c r="P1219" t="s">
        <v>7029</v>
      </c>
      <c r="Q1219" t="s">
        <v>4715</v>
      </c>
      <c r="V1219" t="s">
        <v>4716</v>
      </c>
    </row>
    <row r="1220" spans="1:22">
      <c r="A1220" t="s">
        <v>4708</v>
      </c>
      <c r="B1220" t="s">
        <v>4708</v>
      </c>
      <c r="C1220" t="s">
        <v>7030</v>
      </c>
      <c r="D1220"/>
      <c r="E1220" s="255" t="s">
        <v>5096</v>
      </c>
      <c r="F1220" s="255">
        <v>44133.655551307871</v>
      </c>
      <c r="G1220" s="255"/>
      <c r="H1220" s="255"/>
      <c r="I1220" s="256">
        <v>2.3333333333333335</v>
      </c>
      <c r="J1220" s="257">
        <v>24788</v>
      </c>
      <c r="K1220" t="s">
        <v>4711</v>
      </c>
      <c r="L1220">
        <v>0</v>
      </c>
      <c r="M1220">
        <v>0</v>
      </c>
      <c r="N1220" t="s">
        <v>4718</v>
      </c>
      <c r="O1220" t="s">
        <v>4713</v>
      </c>
      <c r="P1220" t="s">
        <v>7031</v>
      </c>
      <c r="Q1220" t="s">
        <v>4728</v>
      </c>
      <c r="V1220" t="s">
        <v>4716</v>
      </c>
    </row>
    <row r="1221" spans="1:22">
      <c r="A1221" t="s">
        <v>4708</v>
      </c>
      <c r="B1221" t="s">
        <v>4708</v>
      </c>
      <c r="C1221" t="s">
        <v>7032</v>
      </c>
      <c r="D1221"/>
      <c r="E1221" s="255" t="s">
        <v>4840</v>
      </c>
      <c r="F1221" s="255">
        <v>44132.50937190972</v>
      </c>
      <c r="G1221" s="255"/>
      <c r="H1221" s="255"/>
      <c r="I1221" s="256">
        <v>2.3333333333333335</v>
      </c>
      <c r="J1221" s="257">
        <v>98695</v>
      </c>
      <c r="K1221" t="s">
        <v>4752</v>
      </c>
      <c r="L1221">
        <v>0</v>
      </c>
      <c r="M1221">
        <v>0</v>
      </c>
      <c r="N1221" t="s">
        <v>4718</v>
      </c>
      <c r="O1221" t="s">
        <v>4713</v>
      </c>
      <c r="P1221" t="s">
        <v>7033</v>
      </c>
      <c r="Q1221" t="s">
        <v>4715</v>
      </c>
      <c r="V1221" t="s">
        <v>4716</v>
      </c>
    </row>
    <row r="1222" spans="1:22">
      <c r="A1222" t="s">
        <v>4708</v>
      </c>
      <c r="B1222" t="s">
        <v>4708</v>
      </c>
      <c r="C1222" t="s">
        <v>7034</v>
      </c>
      <c r="D1222"/>
      <c r="E1222" s="255" t="s">
        <v>5355</v>
      </c>
      <c r="F1222" s="255">
        <v>44109.564930011577</v>
      </c>
      <c r="G1222" s="255"/>
      <c r="H1222" s="255"/>
      <c r="I1222" s="256">
        <v>2.3333333333333335</v>
      </c>
      <c r="J1222" s="257">
        <v>53786</v>
      </c>
      <c r="K1222" t="s">
        <v>4752</v>
      </c>
      <c r="L1222">
        <v>0</v>
      </c>
      <c r="M1222">
        <v>0</v>
      </c>
      <c r="N1222" t="s">
        <v>4722</v>
      </c>
      <c r="O1222" t="s">
        <v>5324</v>
      </c>
      <c r="P1222" t="s">
        <v>7035</v>
      </c>
      <c r="Q1222" t="s">
        <v>4715</v>
      </c>
      <c r="V1222" t="s">
        <v>4716</v>
      </c>
    </row>
    <row r="1223" spans="1:22">
      <c r="A1223" t="s">
        <v>4708</v>
      </c>
      <c r="B1223" t="s">
        <v>4708</v>
      </c>
      <c r="C1223" t="s">
        <v>7036</v>
      </c>
      <c r="D1223"/>
      <c r="E1223" s="255" t="s">
        <v>5817</v>
      </c>
      <c r="F1223" s="255">
        <v>44124.697246643518</v>
      </c>
      <c r="G1223" s="255"/>
      <c r="H1223" s="255"/>
      <c r="I1223" s="256">
        <v>2.3333333333333335</v>
      </c>
      <c r="J1223" s="257">
        <v>40400</v>
      </c>
      <c r="K1223" t="s">
        <v>4752</v>
      </c>
      <c r="L1223">
        <v>0</v>
      </c>
      <c r="M1223">
        <v>0</v>
      </c>
      <c r="N1223" t="s">
        <v>4718</v>
      </c>
      <c r="O1223" t="s">
        <v>4713</v>
      </c>
      <c r="P1223" t="s">
        <v>7037</v>
      </c>
      <c r="Q1223" t="s">
        <v>4715</v>
      </c>
      <c r="V1223" t="s">
        <v>4716</v>
      </c>
    </row>
    <row r="1224" spans="1:22">
      <c r="A1224" t="s">
        <v>4708</v>
      </c>
      <c r="B1224" t="s">
        <v>4708</v>
      </c>
      <c r="C1224" t="s">
        <v>7038</v>
      </c>
      <c r="D1224"/>
      <c r="E1224" s="255" t="s">
        <v>4780</v>
      </c>
      <c r="F1224" s="255">
        <v>44127.476533449073</v>
      </c>
      <c r="G1224" s="255"/>
      <c r="H1224" s="255"/>
      <c r="I1224" s="256">
        <v>2.3333333333333335</v>
      </c>
      <c r="J1224" s="257">
        <v>37249</v>
      </c>
      <c r="K1224" t="s">
        <v>4752</v>
      </c>
      <c r="L1224">
        <v>0</v>
      </c>
      <c r="M1224">
        <v>0</v>
      </c>
      <c r="N1224" t="s">
        <v>4718</v>
      </c>
      <c r="O1224" t="s">
        <v>4713</v>
      </c>
      <c r="P1224" t="s">
        <v>7039</v>
      </c>
      <c r="Q1224" t="s">
        <v>4715</v>
      </c>
      <c r="V1224" t="s">
        <v>4716</v>
      </c>
    </row>
    <row r="1225" spans="1:22">
      <c r="A1225" t="s">
        <v>4708</v>
      </c>
      <c r="B1225" t="s">
        <v>4708</v>
      </c>
      <c r="C1225" t="s">
        <v>3133</v>
      </c>
      <c r="D1225"/>
      <c r="E1225" s="255" t="s">
        <v>4814</v>
      </c>
      <c r="F1225" s="255">
        <v>44127.464666817126</v>
      </c>
      <c r="G1225" s="255"/>
      <c r="H1225" s="255"/>
      <c r="I1225" s="256">
        <v>2.3333333333333335</v>
      </c>
      <c r="J1225" s="257">
        <v>61958</v>
      </c>
      <c r="K1225" t="s">
        <v>4752</v>
      </c>
      <c r="L1225">
        <v>0</v>
      </c>
      <c r="M1225">
        <v>0</v>
      </c>
      <c r="N1225" t="s">
        <v>4718</v>
      </c>
      <c r="O1225" t="s">
        <v>4713</v>
      </c>
      <c r="P1225" t="s">
        <v>7040</v>
      </c>
      <c r="Q1225" t="s">
        <v>4715</v>
      </c>
      <c r="V1225" t="s">
        <v>4716</v>
      </c>
    </row>
    <row r="1226" spans="1:22">
      <c r="A1226" t="s">
        <v>4708</v>
      </c>
      <c r="B1226" t="s">
        <v>4708</v>
      </c>
      <c r="C1226" t="s">
        <v>1756</v>
      </c>
      <c r="D1226"/>
      <c r="E1226" s="255" t="s">
        <v>7041</v>
      </c>
      <c r="F1226" s="255">
        <v>44133.659490740742</v>
      </c>
      <c r="G1226" s="255"/>
      <c r="H1226" s="255"/>
      <c r="I1226" s="256">
        <v>2.3333333333333335</v>
      </c>
      <c r="J1226" s="257">
        <v>27602</v>
      </c>
      <c r="K1226" t="s">
        <v>4711</v>
      </c>
      <c r="L1226">
        <v>0</v>
      </c>
      <c r="M1226">
        <v>0</v>
      </c>
      <c r="N1226" t="s">
        <v>4718</v>
      </c>
      <c r="O1226" t="s">
        <v>4726</v>
      </c>
      <c r="P1226" t="s">
        <v>5225</v>
      </c>
      <c r="Q1226" t="s">
        <v>4728</v>
      </c>
      <c r="V1226" t="s">
        <v>4716</v>
      </c>
    </row>
    <row r="1227" spans="1:22">
      <c r="A1227" t="s">
        <v>4708</v>
      </c>
      <c r="B1227" t="s">
        <v>4708</v>
      </c>
      <c r="C1227" t="s">
        <v>2392</v>
      </c>
      <c r="D1227"/>
      <c r="E1227" s="255" t="s">
        <v>5560</v>
      </c>
      <c r="F1227" s="255">
        <v>44123.314321331018</v>
      </c>
      <c r="G1227" s="255"/>
      <c r="H1227" s="255"/>
      <c r="I1227" s="256">
        <v>2.3333333333333335</v>
      </c>
      <c r="J1227" s="257">
        <v>36693</v>
      </c>
      <c r="K1227" t="s">
        <v>4711</v>
      </c>
      <c r="L1227">
        <v>0</v>
      </c>
      <c r="M1227">
        <v>0</v>
      </c>
      <c r="N1227" t="s">
        <v>4718</v>
      </c>
      <c r="O1227" t="s">
        <v>4726</v>
      </c>
      <c r="P1227" t="s">
        <v>5188</v>
      </c>
      <c r="Q1227" t="s">
        <v>4715</v>
      </c>
      <c r="V1227" t="s">
        <v>4716</v>
      </c>
    </row>
    <row r="1228" spans="1:22">
      <c r="A1228" t="s">
        <v>4708</v>
      </c>
      <c r="B1228" t="s">
        <v>4708</v>
      </c>
      <c r="C1228" t="s">
        <v>7042</v>
      </c>
      <c r="D1228"/>
      <c r="E1228" s="255" t="s">
        <v>4868</v>
      </c>
      <c r="F1228" s="255">
        <v>44133.661655821757</v>
      </c>
      <c r="G1228" s="255"/>
      <c r="H1228" s="255"/>
      <c r="I1228" s="256">
        <v>2.3333333333333335</v>
      </c>
      <c r="J1228" s="257">
        <v>25911</v>
      </c>
      <c r="K1228" t="s">
        <v>4711</v>
      </c>
      <c r="L1228">
        <v>0</v>
      </c>
      <c r="M1228">
        <v>0</v>
      </c>
      <c r="N1228" t="s">
        <v>4722</v>
      </c>
      <c r="O1228" t="s">
        <v>4713</v>
      </c>
      <c r="P1228" t="s">
        <v>7043</v>
      </c>
      <c r="Q1228" t="s">
        <v>4715</v>
      </c>
      <c r="V1228" t="s">
        <v>4716</v>
      </c>
    </row>
    <row r="1229" spans="1:22">
      <c r="A1229" t="s">
        <v>4708</v>
      </c>
      <c r="B1229" t="s">
        <v>4708</v>
      </c>
      <c r="C1229" t="s">
        <v>7044</v>
      </c>
      <c r="D1229"/>
      <c r="E1229" s="255" t="s">
        <v>4775</v>
      </c>
      <c r="F1229" s="255">
        <v>44110.626299421296</v>
      </c>
      <c r="G1229" s="255"/>
      <c r="H1229" s="255"/>
      <c r="I1229" s="256">
        <v>2.3333333333333335</v>
      </c>
      <c r="J1229" s="257">
        <v>9829</v>
      </c>
      <c r="K1229" t="s">
        <v>4711</v>
      </c>
      <c r="L1229">
        <v>0</v>
      </c>
      <c r="M1229">
        <v>0</v>
      </c>
      <c r="N1229" t="s">
        <v>4731</v>
      </c>
      <c r="O1229" t="s">
        <v>4713</v>
      </c>
      <c r="P1229" t="s">
        <v>7045</v>
      </c>
      <c r="Q1229" t="s">
        <v>4715</v>
      </c>
      <c r="V1229" t="s">
        <v>4716</v>
      </c>
    </row>
    <row r="1230" spans="1:22">
      <c r="A1230" t="s">
        <v>4708</v>
      </c>
      <c r="B1230" t="s">
        <v>4708</v>
      </c>
      <c r="C1230" t="s">
        <v>2819</v>
      </c>
      <c r="D1230"/>
      <c r="E1230" s="255" t="s">
        <v>4778</v>
      </c>
      <c r="F1230" s="255">
        <v>44111.683773611112</v>
      </c>
      <c r="G1230" s="255"/>
      <c r="H1230" s="255"/>
      <c r="I1230" s="256">
        <v>2.3333333333333335</v>
      </c>
      <c r="J1230" s="257">
        <v>149786</v>
      </c>
      <c r="K1230" t="s">
        <v>4752</v>
      </c>
      <c r="L1230">
        <v>0</v>
      </c>
      <c r="M1230">
        <v>0</v>
      </c>
      <c r="N1230" t="s">
        <v>4718</v>
      </c>
      <c r="O1230" t="s">
        <v>4713</v>
      </c>
      <c r="P1230" t="s">
        <v>7046</v>
      </c>
      <c r="Q1230" t="s">
        <v>4715</v>
      </c>
      <c r="V1230" t="s">
        <v>4716</v>
      </c>
    </row>
    <row r="1231" spans="1:22">
      <c r="A1231" t="s">
        <v>4708</v>
      </c>
      <c r="B1231" t="s">
        <v>4708</v>
      </c>
      <c r="C1231" t="s">
        <v>7047</v>
      </c>
      <c r="D1231"/>
      <c r="E1231" s="255" t="s">
        <v>5200</v>
      </c>
      <c r="F1231" s="255">
        <v>44124.697137002317</v>
      </c>
      <c r="G1231" s="255"/>
      <c r="H1231" s="255"/>
      <c r="I1231" s="256">
        <v>2.3333333333333335</v>
      </c>
      <c r="J1231" s="257">
        <v>239422</v>
      </c>
      <c r="K1231" t="s">
        <v>4711</v>
      </c>
      <c r="L1231">
        <v>0</v>
      </c>
      <c r="M1231">
        <v>0</v>
      </c>
      <c r="N1231" t="s">
        <v>4718</v>
      </c>
      <c r="O1231" t="s">
        <v>4713</v>
      </c>
      <c r="P1231" t="s">
        <v>7048</v>
      </c>
      <c r="Q1231" t="s">
        <v>4715</v>
      </c>
      <c r="V1231" t="s">
        <v>4716</v>
      </c>
    </row>
    <row r="1232" spans="1:22">
      <c r="A1232" t="s">
        <v>4708</v>
      </c>
      <c r="B1232" t="s">
        <v>4708</v>
      </c>
      <c r="C1232" t="s">
        <v>7049</v>
      </c>
      <c r="D1232"/>
      <c r="E1232" s="255" t="s">
        <v>5724</v>
      </c>
      <c r="F1232" s="255">
        <v>44131.720087349539</v>
      </c>
      <c r="G1232" s="255"/>
      <c r="H1232" s="255"/>
      <c r="I1232" s="256">
        <v>2.3333333333333335</v>
      </c>
      <c r="J1232" s="257">
        <v>18293</v>
      </c>
      <c r="K1232" t="s">
        <v>4711</v>
      </c>
      <c r="L1232">
        <v>0</v>
      </c>
      <c r="M1232">
        <v>0</v>
      </c>
      <c r="N1232" t="s">
        <v>4718</v>
      </c>
      <c r="O1232" t="s">
        <v>4713</v>
      </c>
      <c r="P1232" t="s">
        <v>7050</v>
      </c>
      <c r="Q1232" t="s">
        <v>4715</v>
      </c>
      <c r="V1232" t="s">
        <v>4716</v>
      </c>
    </row>
    <row r="1233" spans="1:22">
      <c r="A1233" t="s">
        <v>4708</v>
      </c>
      <c r="B1233" t="s">
        <v>4708</v>
      </c>
      <c r="C1233" t="s">
        <v>7051</v>
      </c>
      <c r="D1233"/>
      <c r="E1233" s="255" t="s">
        <v>4960</v>
      </c>
      <c r="F1233" s="255">
        <v>44131.740914085647</v>
      </c>
      <c r="G1233" s="255"/>
      <c r="H1233" s="255"/>
      <c r="I1233" s="256">
        <v>2.3333333333333335</v>
      </c>
      <c r="J1233" s="257">
        <v>25178</v>
      </c>
      <c r="K1233" t="s">
        <v>4752</v>
      </c>
      <c r="L1233">
        <v>0</v>
      </c>
      <c r="M1233">
        <v>0</v>
      </c>
      <c r="N1233" t="s">
        <v>4712</v>
      </c>
      <c r="O1233" t="s">
        <v>4753</v>
      </c>
      <c r="P1233" t="s">
        <v>4753</v>
      </c>
      <c r="Q1233" t="s">
        <v>4728</v>
      </c>
      <c r="V1233" t="s">
        <v>4716</v>
      </c>
    </row>
    <row r="1234" spans="1:22">
      <c r="A1234" t="s">
        <v>4708</v>
      </c>
      <c r="B1234" t="s">
        <v>4708</v>
      </c>
      <c r="C1234" t="s">
        <v>7052</v>
      </c>
      <c r="D1234"/>
      <c r="E1234" s="255" t="s">
        <v>5769</v>
      </c>
      <c r="F1234" s="255">
        <v>44106.678093437498</v>
      </c>
      <c r="G1234" s="255"/>
      <c r="H1234" s="255"/>
      <c r="I1234" s="256">
        <v>2.3333333333333335</v>
      </c>
      <c r="J1234" s="257">
        <v>70226</v>
      </c>
      <c r="K1234" t="s">
        <v>4711</v>
      </c>
      <c r="L1234">
        <v>0</v>
      </c>
      <c r="M1234">
        <v>0</v>
      </c>
      <c r="N1234" t="s">
        <v>4718</v>
      </c>
      <c r="O1234" t="s">
        <v>5324</v>
      </c>
      <c r="P1234" t="s">
        <v>7053</v>
      </c>
      <c r="Q1234" t="s">
        <v>4715</v>
      </c>
      <c r="V1234" t="s">
        <v>4716</v>
      </c>
    </row>
    <row r="1235" spans="1:22">
      <c r="A1235" t="s">
        <v>4708</v>
      </c>
      <c r="B1235" t="s">
        <v>4708</v>
      </c>
      <c r="C1235" t="s">
        <v>7054</v>
      </c>
      <c r="D1235"/>
      <c r="E1235" s="255" t="s">
        <v>6606</v>
      </c>
      <c r="F1235" s="255">
        <v>44124.764555902781</v>
      </c>
      <c r="G1235" s="255"/>
      <c r="H1235" s="255"/>
      <c r="I1235" s="256">
        <v>2.3333333333333335</v>
      </c>
      <c r="J1235" s="257">
        <v>11492</v>
      </c>
      <c r="K1235" t="s">
        <v>4752</v>
      </c>
      <c r="L1235">
        <v>0</v>
      </c>
      <c r="M1235">
        <v>0</v>
      </c>
      <c r="N1235" t="s">
        <v>4722</v>
      </c>
      <c r="O1235" t="s">
        <v>4726</v>
      </c>
      <c r="P1235" t="s">
        <v>7055</v>
      </c>
      <c r="Q1235" t="s">
        <v>4715</v>
      </c>
      <c r="V1235" t="s">
        <v>4716</v>
      </c>
    </row>
    <row r="1236" spans="1:22">
      <c r="A1236" t="s">
        <v>4708</v>
      </c>
      <c r="B1236" t="s">
        <v>4708</v>
      </c>
      <c r="C1236" t="s">
        <v>7056</v>
      </c>
      <c r="D1236"/>
      <c r="E1236" s="255" t="s">
        <v>5645</v>
      </c>
      <c r="F1236" s="255">
        <v>44133.653097418981</v>
      </c>
      <c r="G1236" s="255"/>
      <c r="H1236" s="255"/>
      <c r="I1236" s="256">
        <v>2.3333333333333335</v>
      </c>
      <c r="J1236" s="257">
        <v>29334</v>
      </c>
      <c r="K1236" t="s">
        <v>4711</v>
      </c>
      <c r="L1236">
        <v>0</v>
      </c>
      <c r="M1236">
        <v>0</v>
      </c>
      <c r="N1236" t="s">
        <v>4712</v>
      </c>
      <c r="O1236" t="s">
        <v>4713</v>
      </c>
      <c r="P1236" t="s">
        <v>7057</v>
      </c>
      <c r="Q1236" t="s">
        <v>4715</v>
      </c>
      <c r="V1236" t="s">
        <v>4716</v>
      </c>
    </row>
    <row r="1237" spans="1:22">
      <c r="A1237" t="s">
        <v>4708</v>
      </c>
      <c r="B1237" t="s">
        <v>4708</v>
      </c>
      <c r="C1237" t="s">
        <v>7058</v>
      </c>
      <c r="D1237"/>
      <c r="E1237" s="255" t="s">
        <v>4965</v>
      </c>
      <c r="F1237" s="255">
        <v>44111.405392326385</v>
      </c>
      <c r="G1237" s="255"/>
      <c r="H1237" s="255"/>
      <c r="I1237" s="256">
        <v>2.3333333333333335</v>
      </c>
      <c r="J1237" s="257">
        <v>70035</v>
      </c>
      <c r="K1237" t="s">
        <v>4752</v>
      </c>
      <c r="L1237">
        <v>0</v>
      </c>
      <c r="M1237">
        <v>0</v>
      </c>
      <c r="N1237" t="s">
        <v>4731</v>
      </c>
      <c r="O1237" t="s">
        <v>4713</v>
      </c>
      <c r="P1237" t="s">
        <v>7059</v>
      </c>
      <c r="Q1237" t="s">
        <v>4715</v>
      </c>
      <c r="V1237" t="s">
        <v>4716</v>
      </c>
    </row>
    <row r="1238" spans="1:22">
      <c r="A1238" t="s">
        <v>4708</v>
      </c>
      <c r="B1238" t="s">
        <v>4708</v>
      </c>
      <c r="C1238" t="s">
        <v>7060</v>
      </c>
      <c r="D1238"/>
      <c r="E1238" s="255" t="s">
        <v>5096</v>
      </c>
      <c r="F1238" s="255">
        <v>44082.698236724536</v>
      </c>
      <c r="G1238" s="255"/>
      <c r="H1238" s="255"/>
      <c r="I1238" s="256">
        <v>2.4166666666666665</v>
      </c>
      <c r="J1238" s="257">
        <v>25135</v>
      </c>
      <c r="K1238" t="s">
        <v>4711</v>
      </c>
      <c r="L1238">
        <v>0</v>
      </c>
      <c r="M1238">
        <v>0</v>
      </c>
      <c r="N1238" t="s">
        <v>4722</v>
      </c>
      <c r="O1238" t="s">
        <v>4713</v>
      </c>
      <c r="P1238" t="s">
        <v>7061</v>
      </c>
      <c r="Q1238" t="s">
        <v>4728</v>
      </c>
      <c r="V1238" t="s">
        <v>4716</v>
      </c>
    </row>
    <row r="1239" spans="1:22">
      <c r="A1239" t="s">
        <v>4708</v>
      </c>
      <c r="B1239" t="s">
        <v>4708</v>
      </c>
      <c r="C1239" t="s">
        <v>3140</v>
      </c>
      <c r="D1239"/>
      <c r="E1239" s="255" t="s">
        <v>4810</v>
      </c>
      <c r="F1239" s="255">
        <v>44103.646097800927</v>
      </c>
      <c r="G1239" s="255"/>
      <c r="H1239" s="255"/>
      <c r="I1239" s="256">
        <v>2.4166666666666665</v>
      </c>
      <c r="J1239" s="257">
        <v>80975</v>
      </c>
      <c r="K1239" t="s">
        <v>4752</v>
      </c>
      <c r="L1239">
        <v>0</v>
      </c>
      <c r="M1239">
        <v>0</v>
      </c>
      <c r="N1239" t="s">
        <v>4718</v>
      </c>
      <c r="O1239" t="s">
        <v>4713</v>
      </c>
      <c r="P1239" t="s">
        <v>7062</v>
      </c>
      <c r="Q1239" t="s">
        <v>4715</v>
      </c>
      <c r="V1239" t="s">
        <v>4716</v>
      </c>
    </row>
    <row r="1240" spans="1:22">
      <c r="A1240" t="s">
        <v>4708</v>
      </c>
      <c r="B1240" t="s">
        <v>4708</v>
      </c>
      <c r="C1240" t="s">
        <v>7063</v>
      </c>
      <c r="D1240"/>
      <c r="E1240" s="255" t="s">
        <v>4944</v>
      </c>
      <c r="F1240" s="255">
        <v>44104.627773807872</v>
      </c>
      <c r="G1240" s="255"/>
      <c r="H1240" s="255"/>
      <c r="I1240" s="256">
        <v>2.4166666666666665</v>
      </c>
      <c r="J1240" s="257">
        <v>24677</v>
      </c>
      <c r="K1240" t="s">
        <v>4711</v>
      </c>
      <c r="L1240">
        <v>0</v>
      </c>
      <c r="M1240">
        <v>0</v>
      </c>
      <c r="N1240" t="s">
        <v>4722</v>
      </c>
      <c r="O1240" t="s">
        <v>4713</v>
      </c>
      <c r="P1240" t="s">
        <v>7064</v>
      </c>
      <c r="Q1240" t="s">
        <v>4728</v>
      </c>
      <c r="V1240" t="s">
        <v>4716</v>
      </c>
    </row>
    <row r="1241" spans="1:22">
      <c r="A1241" t="s">
        <v>4708</v>
      </c>
      <c r="B1241" t="s">
        <v>4708</v>
      </c>
      <c r="C1241" t="s">
        <v>3611</v>
      </c>
      <c r="D1241"/>
      <c r="E1241" s="255" t="s">
        <v>4993</v>
      </c>
      <c r="F1241" s="255">
        <v>44093.413037233797</v>
      </c>
      <c r="G1241" s="255"/>
      <c r="H1241" s="255"/>
      <c r="I1241" s="256">
        <v>2.4166666666666665</v>
      </c>
      <c r="J1241" s="257">
        <v>9000</v>
      </c>
      <c r="K1241" t="s">
        <v>4711</v>
      </c>
      <c r="L1241">
        <v>0</v>
      </c>
      <c r="M1241">
        <v>0</v>
      </c>
      <c r="N1241" t="s">
        <v>4731</v>
      </c>
      <c r="O1241" t="s">
        <v>4726</v>
      </c>
      <c r="P1241" t="s">
        <v>5188</v>
      </c>
      <c r="Q1241" t="s">
        <v>4715</v>
      </c>
      <c r="V1241" t="s">
        <v>4716</v>
      </c>
    </row>
    <row r="1242" spans="1:22">
      <c r="A1242" t="s">
        <v>4708</v>
      </c>
      <c r="B1242" t="s">
        <v>4708</v>
      </c>
      <c r="C1242" t="s">
        <v>7065</v>
      </c>
      <c r="D1242"/>
      <c r="E1242" s="255" t="s">
        <v>5704</v>
      </c>
      <c r="F1242" s="255">
        <v>44096.674895949072</v>
      </c>
      <c r="G1242" s="255"/>
      <c r="H1242" s="255"/>
      <c r="I1242" s="256">
        <v>2.4166666666666665</v>
      </c>
      <c r="J1242" s="257">
        <v>100432</v>
      </c>
      <c r="K1242" t="s">
        <v>4711</v>
      </c>
      <c r="L1242">
        <v>0</v>
      </c>
      <c r="M1242">
        <v>0</v>
      </c>
      <c r="N1242" t="s">
        <v>4722</v>
      </c>
      <c r="O1242" t="s">
        <v>4726</v>
      </c>
      <c r="P1242" t="s">
        <v>7066</v>
      </c>
      <c r="Q1242" t="s">
        <v>4715</v>
      </c>
      <c r="V1242" t="s">
        <v>4716</v>
      </c>
    </row>
    <row r="1243" spans="1:22">
      <c r="A1243" t="s">
        <v>4708</v>
      </c>
      <c r="B1243" t="s">
        <v>4708</v>
      </c>
      <c r="C1243" t="s">
        <v>7067</v>
      </c>
      <c r="D1243"/>
      <c r="E1243" s="255" t="s">
        <v>4734</v>
      </c>
      <c r="F1243" s="255">
        <v>44082.693470335646</v>
      </c>
      <c r="G1243" s="255"/>
      <c r="H1243" s="255"/>
      <c r="I1243" s="256">
        <v>2.4166666666666665</v>
      </c>
      <c r="J1243" s="257">
        <v>41005</v>
      </c>
      <c r="K1243" t="s">
        <v>4711</v>
      </c>
      <c r="L1243">
        <v>0</v>
      </c>
      <c r="M1243">
        <v>0</v>
      </c>
      <c r="N1243" t="s">
        <v>4718</v>
      </c>
      <c r="O1243" t="s">
        <v>4713</v>
      </c>
      <c r="P1243" t="s">
        <v>7068</v>
      </c>
      <c r="Q1243" t="s">
        <v>4728</v>
      </c>
      <c r="V1243" t="s">
        <v>4716</v>
      </c>
    </row>
    <row r="1244" spans="1:22">
      <c r="A1244" t="s">
        <v>4708</v>
      </c>
      <c r="B1244" t="s">
        <v>4708</v>
      </c>
      <c r="C1244" t="s">
        <v>538</v>
      </c>
      <c r="D1244"/>
      <c r="E1244" s="255" t="s">
        <v>6803</v>
      </c>
      <c r="F1244" s="255">
        <v>44103.417490162035</v>
      </c>
      <c r="G1244" s="255"/>
      <c r="H1244" s="255"/>
      <c r="I1244" s="256">
        <v>2.4166666666666665</v>
      </c>
      <c r="J1244" s="257">
        <v>31391</v>
      </c>
      <c r="K1244" t="s">
        <v>4711</v>
      </c>
      <c r="L1244">
        <v>1</v>
      </c>
      <c r="M1244">
        <v>389.49</v>
      </c>
      <c r="N1244" t="s">
        <v>4718</v>
      </c>
      <c r="O1244" t="s">
        <v>4726</v>
      </c>
      <c r="P1244" t="s">
        <v>7069</v>
      </c>
      <c r="Q1244" t="s">
        <v>4728</v>
      </c>
      <c r="V1244" t="s">
        <v>4716</v>
      </c>
    </row>
    <row r="1245" spans="1:22">
      <c r="A1245" t="s">
        <v>4708</v>
      </c>
      <c r="B1245" t="s">
        <v>4708</v>
      </c>
      <c r="C1245" t="s">
        <v>7070</v>
      </c>
      <c r="D1245"/>
      <c r="E1245" s="255" t="s">
        <v>7071</v>
      </c>
      <c r="F1245" s="255">
        <v>44099.594788113427</v>
      </c>
      <c r="G1245" s="255"/>
      <c r="H1245" s="255"/>
      <c r="I1245" s="256">
        <v>2.4166666666666665</v>
      </c>
      <c r="J1245" s="257">
        <v>37195</v>
      </c>
      <c r="K1245" t="s">
        <v>4752</v>
      </c>
      <c r="L1245">
        <v>0</v>
      </c>
      <c r="M1245">
        <v>0</v>
      </c>
      <c r="N1245" t="s">
        <v>4722</v>
      </c>
      <c r="O1245" t="s">
        <v>4726</v>
      </c>
      <c r="P1245" t="s">
        <v>7072</v>
      </c>
      <c r="Q1245" t="s">
        <v>4715</v>
      </c>
      <c r="V1245" t="s">
        <v>4716</v>
      </c>
    </row>
    <row r="1246" spans="1:22">
      <c r="A1246" t="s">
        <v>4708</v>
      </c>
      <c r="B1246" t="s">
        <v>4708</v>
      </c>
      <c r="C1246" t="s">
        <v>7073</v>
      </c>
      <c r="D1246"/>
      <c r="E1246" s="255" t="s">
        <v>5171</v>
      </c>
      <c r="F1246" s="255">
        <v>44104.627120798614</v>
      </c>
      <c r="G1246" s="255"/>
      <c r="H1246" s="255"/>
      <c r="I1246" s="256">
        <v>2.4166666666666665</v>
      </c>
      <c r="J1246" s="257">
        <v>24260</v>
      </c>
      <c r="K1246" t="s">
        <v>4711</v>
      </c>
      <c r="L1246">
        <v>0</v>
      </c>
      <c r="M1246">
        <v>0</v>
      </c>
      <c r="N1246" t="s">
        <v>4722</v>
      </c>
      <c r="O1246" t="s">
        <v>4713</v>
      </c>
      <c r="P1246" t="s">
        <v>7074</v>
      </c>
      <c r="Q1246" t="s">
        <v>4715</v>
      </c>
      <c r="V1246" t="s">
        <v>4716</v>
      </c>
    </row>
    <row r="1247" spans="1:22">
      <c r="A1247" t="s">
        <v>4708</v>
      </c>
      <c r="B1247" t="s">
        <v>4708</v>
      </c>
      <c r="C1247" t="s">
        <v>2670</v>
      </c>
      <c r="D1247"/>
      <c r="E1247" s="255" t="s">
        <v>5276</v>
      </c>
      <c r="F1247" s="255">
        <v>44083.717466550923</v>
      </c>
      <c r="G1247" s="255"/>
      <c r="H1247" s="255"/>
      <c r="I1247" s="256">
        <v>2.4166666666666665</v>
      </c>
      <c r="J1247" s="257">
        <v>34322</v>
      </c>
      <c r="K1247" t="s">
        <v>4752</v>
      </c>
      <c r="L1247">
        <v>0</v>
      </c>
      <c r="M1247">
        <v>0</v>
      </c>
      <c r="N1247" t="s">
        <v>4731</v>
      </c>
      <c r="O1247" t="s">
        <v>4726</v>
      </c>
      <c r="P1247" t="s">
        <v>5188</v>
      </c>
      <c r="Q1247" t="s">
        <v>4715</v>
      </c>
      <c r="V1247" t="s">
        <v>4716</v>
      </c>
    </row>
    <row r="1248" spans="1:22">
      <c r="A1248" t="s">
        <v>4708</v>
      </c>
      <c r="B1248" t="s">
        <v>4708</v>
      </c>
      <c r="C1248" t="s">
        <v>7075</v>
      </c>
      <c r="D1248"/>
      <c r="E1248" s="255" t="s">
        <v>5769</v>
      </c>
      <c r="F1248" s="255">
        <v>44096.677991122684</v>
      </c>
      <c r="G1248" s="255"/>
      <c r="H1248" s="255"/>
      <c r="I1248" s="256">
        <v>2.4166666666666665</v>
      </c>
      <c r="J1248" s="257">
        <v>90997</v>
      </c>
      <c r="K1248" t="s">
        <v>4711</v>
      </c>
      <c r="L1248">
        <v>0</v>
      </c>
      <c r="M1248">
        <v>0</v>
      </c>
      <c r="N1248" t="s">
        <v>4722</v>
      </c>
      <c r="O1248" t="s">
        <v>5197</v>
      </c>
      <c r="P1248" t="s">
        <v>5927</v>
      </c>
      <c r="Q1248" t="s">
        <v>4715</v>
      </c>
      <c r="V1248" t="s">
        <v>4716</v>
      </c>
    </row>
    <row r="1249" spans="1:22">
      <c r="A1249" t="s">
        <v>4708</v>
      </c>
      <c r="B1249" t="s">
        <v>4708</v>
      </c>
      <c r="C1249" t="s">
        <v>7076</v>
      </c>
      <c r="D1249"/>
      <c r="E1249" s="255" t="s">
        <v>5003</v>
      </c>
      <c r="F1249" s="255">
        <v>44082.694840243057</v>
      </c>
      <c r="G1249" s="255"/>
      <c r="H1249" s="255"/>
      <c r="I1249" s="256">
        <v>2.4166666666666665</v>
      </c>
      <c r="J1249" s="257">
        <v>25464</v>
      </c>
      <c r="K1249" t="s">
        <v>4711</v>
      </c>
      <c r="L1249">
        <v>0</v>
      </c>
      <c r="M1249">
        <v>0</v>
      </c>
      <c r="N1249" t="s">
        <v>4712</v>
      </c>
      <c r="O1249" t="s">
        <v>4713</v>
      </c>
      <c r="P1249" t="s">
        <v>7077</v>
      </c>
      <c r="Q1249" t="s">
        <v>4715</v>
      </c>
      <c r="V1249" t="s">
        <v>4716</v>
      </c>
    </row>
    <row r="1250" spans="1:22">
      <c r="A1250" t="s">
        <v>4708</v>
      </c>
      <c r="B1250" t="s">
        <v>4708</v>
      </c>
      <c r="C1250" t="s">
        <v>7078</v>
      </c>
      <c r="D1250"/>
      <c r="E1250" s="255" t="s">
        <v>5328</v>
      </c>
      <c r="F1250" s="255">
        <v>44082.698976122687</v>
      </c>
      <c r="G1250" s="255"/>
      <c r="H1250" s="255"/>
      <c r="I1250" s="256">
        <v>2.4166666666666665</v>
      </c>
      <c r="J1250" s="257">
        <v>22589</v>
      </c>
      <c r="K1250" t="s">
        <v>4711</v>
      </c>
      <c r="L1250">
        <v>0</v>
      </c>
      <c r="M1250">
        <v>0</v>
      </c>
      <c r="N1250" t="s">
        <v>4731</v>
      </c>
      <c r="O1250" t="s">
        <v>4713</v>
      </c>
      <c r="P1250" t="s">
        <v>7079</v>
      </c>
      <c r="Q1250" t="s">
        <v>4715</v>
      </c>
      <c r="V1250" t="s">
        <v>4716</v>
      </c>
    </row>
    <row r="1251" spans="1:22">
      <c r="A1251" t="s">
        <v>4708</v>
      </c>
      <c r="B1251" t="s">
        <v>4708</v>
      </c>
      <c r="C1251" t="s">
        <v>3154</v>
      </c>
      <c r="D1251"/>
      <c r="E1251" s="255" t="s">
        <v>5227</v>
      </c>
      <c r="F1251" s="255">
        <v>44082.698549039349</v>
      </c>
      <c r="G1251" s="255"/>
      <c r="H1251" s="255"/>
      <c r="I1251" s="256">
        <v>2.4166666666666665</v>
      </c>
      <c r="J1251" s="257">
        <v>30210</v>
      </c>
      <c r="K1251" t="s">
        <v>4711</v>
      </c>
      <c r="L1251">
        <v>0</v>
      </c>
      <c r="M1251">
        <v>0</v>
      </c>
      <c r="N1251" t="s">
        <v>4722</v>
      </c>
      <c r="O1251" t="s">
        <v>4726</v>
      </c>
      <c r="P1251" t="s">
        <v>5225</v>
      </c>
      <c r="Q1251" t="s">
        <v>4715</v>
      </c>
      <c r="V1251" t="s">
        <v>4716</v>
      </c>
    </row>
    <row r="1252" spans="1:22">
      <c r="A1252" t="s">
        <v>4708</v>
      </c>
      <c r="B1252" t="s">
        <v>4708</v>
      </c>
      <c r="C1252" t="s">
        <v>909</v>
      </c>
      <c r="D1252"/>
      <c r="E1252" s="255" t="s">
        <v>7080</v>
      </c>
      <c r="F1252" s="255">
        <v>44093.411698229167</v>
      </c>
      <c r="G1252" s="255"/>
      <c r="H1252" s="255"/>
      <c r="I1252" s="256">
        <v>2.4166666666666665</v>
      </c>
      <c r="J1252" s="257">
        <v>6486</v>
      </c>
      <c r="K1252" t="s">
        <v>4711</v>
      </c>
      <c r="L1252">
        <v>0</v>
      </c>
      <c r="M1252">
        <v>0</v>
      </c>
      <c r="N1252" t="s">
        <v>4712</v>
      </c>
      <c r="O1252" t="s">
        <v>4726</v>
      </c>
      <c r="P1252" t="s">
        <v>7081</v>
      </c>
      <c r="Q1252" t="s">
        <v>4715</v>
      </c>
      <c r="V1252" t="s">
        <v>4716</v>
      </c>
    </row>
    <row r="1253" spans="1:22">
      <c r="A1253" t="s">
        <v>4708</v>
      </c>
      <c r="B1253" t="s">
        <v>4708</v>
      </c>
      <c r="C1253" t="s">
        <v>7082</v>
      </c>
      <c r="D1253"/>
      <c r="E1253" s="255" t="s">
        <v>6589</v>
      </c>
      <c r="F1253" s="255">
        <v>44085.634592627313</v>
      </c>
      <c r="G1253" s="255"/>
      <c r="H1253" s="255"/>
      <c r="I1253" s="256">
        <v>2.4166666666666665</v>
      </c>
      <c r="J1253" s="257">
        <v>60876</v>
      </c>
      <c r="K1253" t="s">
        <v>4752</v>
      </c>
      <c r="L1253">
        <v>0</v>
      </c>
      <c r="M1253">
        <v>0</v>
      </c>
      <c r="N1253" t="s">
        <v>4722</v>
      </c>
      <c r="O1253" t="s">
        <v>5197</v>
      </c>
      <c r="P1253" t="s">
        <v>7083</v>
      </c>
      <c r="Q1253" t="s">
        <v>4715</v>
      </c>
      <c r="V1253" t="s">
        <v>4716</v>
      </c>
    </row>
    <row r="1254" spans="1:22">
      <c r="A1254" t="s">
        <v>4708</v>
      </c>
      <c r="B1254" t="s">
        <v>4708</v>
      </c>
      <c r="C1254" t="s">
        <v>7084</v>
      </c>
      <c r="D1254"/>
      <c r="E1254" s="255" t="s">
        <v>5924</v>
      </c>
      <c r="F1254" s="255">
        <v>44095.676405983795</v>
      </c>
      <c r="G1254" s="255"/>
      <c r="H1254" s="255"/>
      <c r="I1254" s="256">
        <v>2.4166666666666665</v>
      </c>
      <c r="J1254" s="257">
        <v>26754</v>
      </c>
      <c r="K1254" t="s">
        <v>4752</v>
      </c>
      <c r="L1254">
        <v>0</v>
      </c>
      <c r="M1254">
        <v>0</v>
      </c>
      <c r="N1254" t="s">
        <v>4769</v>
      </c>
      <c r="O1254" t="s">
        <v>4726</v>
      </c>
      <c r="P1254" t="s">
        <v>7085</v>
      </c>
      <c r="Q1254" t="s">
        <v>4715</v>
      </c>
      <c r="V1254" t="s">
        <v>4716</v>
      </c>
    </row>
    <row r="1255" spans="1:22">
      <c r="A1255" t="s">
        <v>4708</v>
      </c>
      <c r="B1255" t="s">
        <v>4708</v>
      </c>
      <c r="C1255" t="s">
        <v>7086</v>
      </c>
      <c r="D1255"/>
      <c r="E1255" s="255" t="s">
        <v>4791</v>
      </c>
      <c r="F1255" s="255">
        <v>44096.685990937498</v>
      </c>
      <c r="G1255" s="255"/>
      <c r="H1255" s="255"/>
      <c r="I1255" s="256">
        <v>2.4166666666666665</v>
      </c>
      <c r="J1255" s="257">
        <v>43629</v>
      </c>
      <c r="K1255" t="s">
        <v>4711</v>
      </c>
      <c r="L1255">
        <v>0</v>
      </c>
      <c r="M1255">
        <v>0</v>
      </c>
      <c r="N1255" t="s">
        <v>4718</v>
      </c>
      <c r="O1255" t="s">
        <v>4713</v>
      </c>
      <c r="P1255" t="s">
        <v>7087</v>
      </c>
      <c r="Q1255" t="s">
        <v>4728</v>
      </c>
      <c r="V1255" t="s">
        <v>4716</v>
      </c>
    </row>
    <row r="1256" spans="1:22">
      <c r="A1256" t="s">
        <v>4708</v>
      </c>
      <c r="B1256" t="s">
        <v>4708</v>
      </c>
      <c r="C1256" t="s">
        <v>7088</v>
      </c>
      <c r="D1256"/>
      <c r="E1256" s="255" t="s">
        <v>5039</v>
      </c>
      <c r="F1256" s="255">
        <v>44092.64261145833</v>
      </c>
      <c r="G1256" s="255"/>
      <c r="H1256" s="255"/>
      <c r="I1256" s="256">
        <v>2.4166666666666665</v>
      </c>
      <c r="J1256" s="257">
        <v>21886</v>
      </c>
      <c r="K1256" t="s">
        <v>4711</v>
      </c>
      <c r="L1256">
        <v>0</v>
      </c>
      <c r="M1256">
        <v>0</v>
      </c>
      <c r="N1256" t="s">
        <v>4718</v>
      </c>
      <c r="O1256" t="s">
        <v>4713</v>
      </c>
      <c r="P1256" t="s">
        <v>7089</v>
      </c>
      <c r="Q1256" t="s">
        <v>4728</v>
      </c>
      <c r="V1256" t="s">
        <v>4716</v>
      </c>
    </row>
    <row r="1257" spans="1:22">
      <c r="A1257" t="s">
        <v>4708</v>
      </c>
      <c r="B1257" t="s">
        <v>4708</v>
      </c>
      <c r="C1257" t="s">
        <v>7090</v>
      </c>
      <c r="D1257"/>
      <c r="E1257" s="255" t="s">
        <v>4775</v>
      </c>
      <c r="F1257" s="255">
        <v>44099.72152515046</v>
      </c>
      <c r="G1257" s="255"/>
      <c r="H1257" s="255"/>
      <c r="I1257" s="256">
        <v>2.4166666666666665</v>
      </c>
      <c r="J1257" s="257">
        <v>38249</v>
      </c>
      <c r="K1257" t="s">
        <v>4711</v>
      </c>
      <c r="L1257">
        <v>0</v>
      </c>
      <c r="M1257">
        <v>0</v>
      </c>
      <c r="N1257" t="s">
        <v>4718</v>
      </c>
      <c r="O1257" t="s">
        <v>4713</v>
      </c>
      <c r="P1257" t="s">
        <v>7091</v>
      </c>
      <c r="Q1257" t="s">
        <v>4715</v>
      </c>
      <c r="V1257" t="s">
        <v>4716</v>
      </c>
    </row>
    <row r="1258" spans="1:22">
      <c r="A1258" t="s">
        <v>4708</v>
      </c>
      <c r="B1258" t="s">
        <v>4708</v>
      </c>
      <c r="C1258" t="s">
        <v>7092</v>
      </c>
      <c r="D1258"/>
      <c r="E1258" s="255" t="s">
        <v>5017</v>
      </c>
      <c r="F1258" s="255">
        <v>44082.697834722225</v>
      </c>
      <c r="G1258" s="255"/>
      <c r="H1258" s="255"/>
      <c r="I1258" s="256">
        <v>2.4166666666666665</v>
      </c>
      <c r="J1258" s="257">
        <v>36842</v>
      </c>
      <c r="K1258" t="s">
        <v>4711</v>
      </c>
      <c r="L1258">
        <v>0</v>
      </c>
      <c r="M1258">
        <v>0</v>
      </c>
      <c r="N1258" t="s">
        <v>4718</v>
      </c>
      <c r="O1258" t="s">
        <v>4713</v>
      </c>
      <c r="P1258" t="s">
        <v>7093</v>
      </c>
      <c r="Q1258" t="s">
        <v>4715</v>
      </c>
      <c r="V1258" t="s">
        <v>4716</v>
      </c>
    </row>
    <row r="1259" spans="1:22">
      <c r="A1259" t="s">
        <v>4708</v>
      </c>
      <c r="B1259" t="s">
        <v>4708</v>
      </c>
      <c r="C1259" t="s">
        <v>7094</v>
      </c>
      <c r="D1259"/>
      <c r="E1259" s="255" t="s">
        <v>4810</v>
      </c>
      <c r="F1259" s="255">
        <v>44092.647484293979</v>
      </c>
      <c r="G1259" s="255"/>
      <c r="H1259" s="255"/>
      <c r="I1259" s="256">
        <v>2.4166666666666665</v>
      </c>
      <c r="J1259" s="257">
        <v>51388</v>
      </c>
      <c r="K1259" t="s">
        <v>4711</v>
      </c>
      <c r="L1259">
        <v>0</v>
      </c>
      <c r="M1259">
        <v>0</v>
      </c>
      <c r="N1259" t="s">
        <v>4722</v>
      </c>
      <c r="O1259" t="s">
        <v>4713</v>
      </c>
      <c r="P1259" t="s">
        <v>7095</v>
      </c>
      <c r="Q1259" t="s">
        <v>4715</v>
      </c>
      <c r="V1259" t="s">
        <v>4716</v>
      </c>
    </row>
    <row r="1260" spans="1:22">
      <c r="A1260" t="s">
        <v>4708</v>
      </c>
      <c r="B1260" t="s">
        <v>4708</v>
      </c>
      <c r="C1260" t="s">
        <v>7096</v>
      </c>
      <c r="D1260"/>
      <c r="E1260" s="255" t="s">
        <v>5939</v>
      </c>
      <c r="F1260" s="255">
        <v>44097.710221724534</v>
      </c>
      <c r="G1260" s="255"/>
      <c r="H1260" s="255"/>
      <c r="I1260" s="256">
        <v>2.4166666666666665</v>
      </c>
      <c r="J1260" s="257">
        <v>17559</v>
      </c>
      <c r="K1260" t="s">
        <v>4711</v>
      </c>
      <c r="L1260">
        <v>0</v>
      </c>
      <c r="M1260">
        <v>0</v>
      </c>
      <c r="N1260" t="s">
        <v>4712</v>
      </c>
      <c r="O1260" t="s">
        <v>4726</v>
      </c>
      <c r="P1260" t="s">
        <v>7097</v>
      </c>
      <c r="Q1260" t="s">
        <v>4715</v>
      </c>
      <c r="V1260" t="s">
        <v>4716</v>
      </c>
    </row>
    <row r="1261" spans="1:22">
      <c r="A1261" t="s">
        <v>4708</v>
      </c>
      <c r="B1261" t="s">
        <v>4708</v>
      </c>
      <c r="C1261" t="s">
        <v>2621</v>
      </c>
      <c r="D1261"/>
      <c r="E1261" s="255" t="s">
        <v>7098</v>
      </c>
      <c r="F1261" s="255">
        <v>44099.726735381948</v>
      </c>
      <c r="G1261" s="255"/>
      <c r="H1261" s="255"/>
      <c r="I1261" s="256">
        <v>2.4166666666666665</v>
      </c>
      <c r="J1261" s="257">
        <v>20050</v>
      </c>
      <c r="K1261" t="s">
        <v>4711</v>
      </c>
      <c r="L1261">
        <v>0</v>
      </c>
      <c r="M1261">
        <v>0</v>
      </c>
      <c r="N1261" t="s">
        <v>4731</v>
      </c>
      <c r="O1261" t="s">
        <v>4726</v>
      </c>
      <c r="P1261" t="s">
        <v>4994</v>
      </c>
      <c r="Q1261" t="s">
        <v>4728</v>
      </c>
      <c r="V1261" t="s">
        <v>4716</v>
      </c>
    </row>
    <row r="1262" spans="1:22">
      <c r="A1262" t="s">
        <v>4708</v>
      </c>
      <c r="B1262" t="s">
        <v>4708</v>
      </c>
      <c r="C1262" t="s">
        <v>7099</v>
      </c>
      <c r="D1262"/>
      <c r="E1262" s="255" t="s">
        <v>4721</v>
      </c>
      <c r="F1262" s="255">
        <v>44104.626490543982</v>
      </c>
      <c r="G1262" s="255"/>
      <c r="H1262" s="255"/>
      <c r="I1262" s="256">
        <v>2.4166666666666665</v>
      </c>
      <c r="J1262" s="257">
        <v>150748</v>
      </c>
      <c r="K1262" t="s">
        <v>4711</v>
      </c>
      <c r="L1262">
        <v>0</v>
      </c>
      <c r="M1262">
        <v>0</v>
      </c>
      <c r="N1262" t="s">
        <v>4718</v>
      </c>
      <c r="O1262" t="s">
        <v>4713</v>
      </c>
      <c r="P1262" t="s">
        <v>7100</v>
      </c>
      <c r="Q1262" t="s">
        <v>4715</v>
      </c>
      <c r="V1262" t="s">
        <v>4716</v>
      </c>
    </row>
    <row r="1263" spans="1:22">
      <c r="A1263" t="s">
        <v>4708</v>
      </c>
      <c r="B1263" t="s">
        <v>4708</v>
      </c>
      <c r="C1263" t="s">
        <v>7101</v>
      </c>
      <c r="D1263"/>
      <c r="E1263" s="255" t="s">
        <v>5330</v>
      </c>
      <c r="F1263" s="255">
        <v>44097.707165856482</v>
      </c>
      <c r="G1263" s="255"/>
      <c r="H1263" s="255"/>
      <c r="I1263" s="256">
        <v>2.4166666666666665</v>
      </c>
      <c r="J1263" s="257">
        <v>7410</v>
      </c>
      <c r="K1263" t="s">
        <v>4711</v>
      </c>
      <c r="L1263">
        <v>0</v>
      </c>
      <c r="M1263">
        <v>0</v>
      </c>
      <c r="N1263" t="s">
        <v>4722</v>
      </c>
      <c r="O1263" t="s">
        <v>4726</v>
      </c>
      <c r="P1263" t="s">
        <v>5188</v>
      </c>
      <c r="Q1263" t="s">
        <v>4728</v>
      </c>
      <c r="V1263" t="s">
        <v>4716</v>
      </c>
    </row>
    <row r="1264" spans="1:22">
      <c r="A1264" t="s">
        <v>4708</v>
      </c>
      <c r="B1264" t="s">
        <v>4708</v>
      </c>
      <c r="C1264" t="s">
        <v>7102</v>
      </c>
      <c r="D1264"/>
      <c r="E1264" s="255" t="s">
        <v>4872</v>
      </c>
      <c r="F1264" s="255">
        <v>44097.705286111108</v>
      </c>
      <c r="G1264" s="255"/>
      <c r="H1264" s="255"/>
      <c r="I1264" s="256">
        <v>2.4166666666666665</v>
      </c>
      <c r="J1264" s="257">
        <v>210905</v>
      </c>
      <c r="K1264" t="s">
        <v>4711</v>
      </c>
      <c r="L1264">
        <v>0</v>
      </c>
      <c r="M1264">
        <v>0</v>
      </c>
      <c r="N1264" t="s">
        <v>4718</v>
      </c>
      <c r="O1264" t="s">
        <v>4713</v>
      </c>
      <c r="P1264" t="s">
        <v>7103</v>
      </c>
      <c r="Q1264" t="s">
        <v>4715</v>
      </c>
      <c r="V1264" t="s">
        <v>4716</v>
      </c>
    </row>
    <row r="1265" spans="1:22">
      <c r="A1265" t="s">
        <v>4708</v>
      </c>
      <c r="B1265" t="s">
        <v>4708</v>
      </c>
      <c r="C1265" t="s">
        <v>7104</v>
      </c>
      <c r="D1265"/>
      <c r="E1265" s="255" t="s">
        <v>5154</v>
      </c>
      <c r="F1265" s="255">
        <v>44092.645854131944</v>
      </c>
      <c r="G1265" s="255"/>
      <c r="H1265" s="255"/>
      <c r="I1265" s="256">
        <v>2.4166666666666665</v>
      </c>
      <c r="J1265" s="257">
        <v>70672</v>
      </c>
      <c r="K1265" t="s">
        <v>4711</v>
      </c>
      <c r="L1265">
        <v>0</v>
      </c>
      <c r="M1265">
        <v>0</v>
      </c>
      <c r="N1265" t="s">
        <v>4718</v>
      </c>
      <c r="O1265" t="s">
        <v>4713</v>
      </c>
      <c r="P1265" t="s">
        <v>7105</v>
      </c>
      <c r="Q1265" t="s">
        <v>4715</v>
      </c>
      <c r="V1265" t="s">
        <v>4716</v>
      </c>
    </row>
    <row r="1266" spans="1:22">
      <c r="A1266" t="s">
        <v>4708</v>
      </c>
      <c r="B1266" t="s">
        <v>4708</v>
      </c>
      <c r="C1266" t="s">
        <v>7106</v>
      </c>
      <c r="D1266"/>
      <c r="E1266" s="255" t="s">
        <v>5042</v>
      </c>
      <c r="F1266" s="255">
        <v>44082.693059062498</v>
      </c>
      <c r="G1266" s="255"/>
      <c r="H1266" s="255"/>
      <c r="I1266" s="256">
        <v>2.4166666666666665</v>
      </c>
      <c r="J1266" s="257">
        <v>23908</v>
      </c>
      <c r="K1266" t="s">
        <v>4711</v>
      </c>
      <c r="L1266">
        <v>0</v>
      </c>
      <c r="M1266">
        <v>0</v>
      </c>
      <c r="N1266" t="s">
        <v>4722</v>
      </c>
      <c r="O1266" t="s">
        <v>4713</v>
      </c>
      <c r="P1266" t="s">
        <v>7107</v>
      </c>
      <c r="Q1266" t="s">
        <v>4715</v>
      </c>
      <c r="V1266" t="s">
        <v>4716</v>
      </c>
    </row>
    <row r="1267" spans="1:22">
      <c r="A1267" t="s">
        <v>4708</v>
      </c>
      <c r="B1267" t="s">
        <v>4708</v>
      </c>
      <c r="C1267" t="s">
        <v>7108</v>
      </c>
      <c r="D1267"/>
      <c r="E1267" s="255" t="s">
        <v>5157</v>
      </c>
      <c r="F1267" s="255">
        <v>44103.693773576386</v>
      </c>
      <c r="G1267" s="255"/>
      <c r="H1267" s="255"/>
      <c r="I1267" s="256">
        <v>2.4166666666666665</v>
      </c>
      <c r="J1267" s="257">
        <v>49093</v>
      </c>
      <c r="K1267" t="s">
        <v>4752</v>
      </c>
      <c r="L1267">
        <v>0</v>
      </c>
      <c r="M1267">
        <v>0</v>
      </c>
      <c r="N1267" t="s">
        <v>4731</v>
      </c>
      <c r="O1267" t="s">
        <v>4726</v>
      </c>
      <c r="P1267" t="s">
        <v>7109</v>
      </c>
      <c r="Q1267" t="s">
        <v>4715</v>
      </c>
      <c r="V1267" t="s">
        <v>4716</v>
      </c>
    </row>
    <row r="1268" spans="1:22">
      <c r="A1268" t="s">
        <v>4708</v>
      </c>
      <c r="B1268" t="s">
        <v>4708</v>
      </c>
      <c r="C1268" t="s">
        <v>7110</v>
      </c>
      <c r="D1268"/>
      <c r="E1268" s="255" t="s">
        <v>5979</v>
      </c>
      <c r="F1268" s="255">
        <v>44074.439349537039</v>
      </c>
      <c r="G1268" s="255"/>
      <c r="H1268" s="255"/>
      <c r="I1268" s="256">
        <v>2.5</v>
      </c>
      <c r="J1268" s="257">
        <v>24214</v>
      </c>
      <c r="K1268" t="s">
        <v>4711</v>
      </c>
      <c r="L1268">
        <v>0</v>
      </c>
      <c r="M1268">
        <v>0</v>
      </c>
      <c r="N1268" t="s">
        <v>4712</v>
      </c>
      <c r="O1268" t="s">
        <v>5197</v>
      </c>
      <c r="P1268" t="s">
        <v>7111</v>
      </c>
      <c r="Q1268" t="s">
        <v>4728</v>
      </c>
      <c r="V1268" t="s">
        <v>4716</v>
      </c>
    </row>
    <row r="1269" spans="1:22">
      <c r="A1269" t="s">
        <v>4708</v>
      </c>
      <c r="B1269" t="s">
        <v>4708</v>
      </c>
      <c r="C1269" t="s">
        <v>7112</v>
      </c>
      <c r="D1269"/>
      <c r="E1269" s="255" t="s">
        <v>4795</v>
      </c>
      <c r="F1269" s="255">
        <v>44062.677561342593</v>
      </c>
      <c r="G1269" s="255"/>
      <c r="H1269" s="255"/>
      <c r="I1269" s="256">
        <v>2.5</v>
      </c>
      <c r="J1269" s="257">
        <v>44956</v>
      </c>
      <c r="K1269" t="s">
        <v>4711</v>
      </c>
      <c r="L1269">
        <v>0</v>
      </c>
      <c r="M1269">
        <v>0</v>
      </c>
      <c r="N1269" t="s">
        <v>4718</v>
      </c>
      <c r="O1269" t="s">
        <v>4713</v>
      </c>
      <c r="P1269" t="s">
        <v>7113</v>
      </c>
      <c r="Q1269" t="s">
        <v>4728</v>
      </c>
      <c r="V1269" t="s">
        <v>4716</v>
      </c>
    </row>
    <row r="1270" spans="1:22">
      <c r="A1270" t="s">
        <v>4708</v>
      </c>
      <c r="B1270" t="s">
        <v>4708</v>
      </c>
      <c r="C1270" t="s">
        <v>7114</v>
      </c>
      <c r="D1270"/>
      <c r="E1270" s="255" t="s">
        <v>4795</v>
      </c>
      <c r="F1270" s="255">
        <v>44063.701945023146</v>
      </c>
      <c r="G1270" s="255"/>
      <c r="H1270" s="255"/>
      <c r="I1270" s="256">
        <v>2.5</v>
      </c>
      <c r="J1270" s="257">
        <v>176548</v>
      </c>
      <c r="K1270" t="s">
        <v>4752</v>
      </c>
      <c r="L1270">
        <v>0</v>
      </c>
      <c r="M1270">
        <v>0</v>
      </c>
      <c r="N1270" t="s">
        <v>4712</v>
      </c>
      <c r="O1270" t="s">
        <v>4713</v>
      </c>
      <c r="P1270" t="s">
        <v>7115</v>
      </c>
      <c r="Q1270" t="s">
        <v>4715</v>
      </c>
      <c r="V1270" t="s">
        <v>4716</v>
      </c>
    </row>
    <row r="1271" spans="1:22">
      <c r="A1271" t="s">
        <v>4708</v>
      </c>
      <c r="B1271" t="s">
        <v>4708</v>
      </c>
      <c r="C1271" t="s">
        <v>7116</v>
      </c>
      <c r="D1271"/>
      <c r="E1271" s="255" t="s">
        <v>4837</v>
      </c>
      <c r="F1271" s="255">
        <v>44067.719602314814</v>
      </c>
      <c r="G1271" s="255"/>
      <c r="H1271" s="255"/>
      <c r="I1271" s="256">
        <v>2.5</v>
      </c>
      <c r="J1271" s="257">
        <v>26340</v>
      </c>
      <c r="K1271" t="s">
        <v>4711</v>
      </c>
      <c r="L1271">
        <v>0</v>
      </c>
      <c r="M1271">
        <v>0</v>
      </c>
      <c r="N1271" t="s">
        <v>4722</v>
      </c>
      <c r="O1271" t="s">
        <v>4713</v>
      </c>
      <c r="P1271" t="s">
        <v>7117</v>
      </c>
      <c r="Q1271" t="s">
        <v>4715</v>
      </c>
      <c r="V1271" t="s">
        <v>4716</v>
      </c>
    </row>
    <row r="1272" spans="1:22">
      <c r="A1272" t="s">
        <v>4708</v>
      </c>
      <c r="B1272" t="s">
        <v>4708</v>
      </c>
      <c r="C1272" t="s">
        <v>7118</v>
      </c>
      <c r="D1272"/>
      <c r="E1272" s="255" t="s">
        <v>5171</v>
      </c>
      <c r="F1272" s="255">
        <v>44064.683873032409</v>
      </c>
      <c r="G1272" s="255"/>
      <c r="H1272" s="255"/>
      <c r="I1272" s="256">
        <v>2.5</v>
      </c>
      <c r="J1272" s="257">
        <v>21120</v>
      </c>
      <c r="K1272" t="s">
        <v>4752</v>
      </c>
      <c r="L1272">
        <v>0</v>
      </c>
      <c r="M1272">
        <v>0</v>
      </c>
      <c r="N1272" t="s">
        <v>4718</v>
      </c>
      <c r="O1272" t="s">
        <v>4713</v>
      </c>
      <c r="P1272" t="s">
        <v>7119</v>
      </c>
      <c r="Q1272" t="s">
        <v>4715</v>
      </c>
      <c r="V1272" t="s">
        <v>4716</v>
      </c>
    </row>
    <row r="1273" spans="1:22">
      <c r="A1273" t="s">
        <v>4708</v>
      </c>
      <c r="B1273" t="s">
        <v>4708</v>
      </c>
      <c r="C1273" t="s">
        <v>7120</v>
      </c>
      <c r="D1273"/>
      <c r="E1273" s="255" t="s">
        <v>6904</v>
      </c>
      <c r="F1273" s="255">
        <v>44067.666906631945</v>
      </c>
      <c r="G1273" s="255"/>
      <c r="H1273" s="255"/>
      <c r="I1273" s="256">
        <v>2.5</v>
      </c>
      <c r="J1273" s="257">
        <v>39659</v>
      </c>
      <c r="K1273" t="s">
        <v>4752</v>
      </c>
      <c r="L1273">
        <v>0</v>
      </c>
      <c r="M1273">
        <v>0</v>
      </c>
      <c r="N1273" t="s">
        <v>4718</v>
      </c>
      <c r="O1273" t="s">
        <v>4726</v>
      </c>
      <c r="P1273" t="s">
        <v>7121</v>
      </c>
      <c r="Q1273" t="s">
        <v>4715</v>
      </c>
      <c r="V1273" t="s">
        <v>4716</v>
      </c>
    </row>
    <row r="1274" spans="1:22">
      <c r="A1274" t="s">
        <v>4708</v>
      </c>
      <c r="B1274" t="s">
        <v>4708</v>
      </c>
      <c r="C1274" t="s">
        <v>7122</v>
      </c>
      <c r="D1274"/>
      <c r="E1274" s="255" t="s">
        <v>5196</v>
      </c>
      <c r="F1274" s="255">
        <v>44070.70885505787</v>
      </c>
      <c r="G1274" s="255"/>
      <c r="H1274" s="255"/>
      <c r="I1274" s="256">
        <v>2.5</v>
      </c>
      <c r="J1274" s="257">
        <v>119895</v>
      </c>
      <c r="K1274" t="s">
        <v>4711</v>
      </c>
      <c r="L1274">
        <v>0</v>
      </c>
      <c r="M1274">
        <v>0</v>
      </c>
      <c r="N1274" t="s">
        <v>4722</v>
      </c>
      <c r="O1274" t="s">
        <v>5324</v>
      </c>
      <c r="P1274" t="s">
        <v>7123</v>
      </c>
      <c r="Q1274" t="s">
        <v>4715</v>
      </c>
      <c r="V1274" t="s">
        <v>4716</v>
      </c>
    </row>
    <row r="1275" spans="1:22">
      <c r="A1275" t="s">
        <v>4708</v>
      </c>
      <c r="B1275" t="s">
        <v>4708</v>
      </c>
      <c r="C1275" t="s">
        <v>7124</v>
      </c>
      <c r="D1275"/>
      <c r="E1275" s="255" t="s">
        <v>5512</v>
      </c>
      <c r="F1275" s="255">
        <v>44074.88125165509</v>
      </c>
      <c r="G1275" s="255"/>
      <c r="H1275" s="255"/>
      <c r="I1275" s="256">
        <v>2.5</v>
      </c>
      <c r="J1275" s="257">
        <v>31485</v>
      </c>
      <c r="K1275" t="s">
        <v>4752</v>
      </c>
      <c r="L1275">
        <v>0</v>
      </c>
      <c r="M1275">
        <v>0</v>
      </c>
      <c r="N1275" t="s">
        <v>4718</v>
      </c>
      <c r="O1275" t="s">
        <v>5324</v>
      </c>
      <c r="P1275" t="s">
        <v>7125</v>
      </c>
      <c r="Q1275" t="s">
        <v>4715</v>
      </c>
      <c r="V1275" t="s">
        <v>4716</v>
      </c>
    </row>
    <row r="1276" spans="1:22">
      <c r="A1276" t="s">
        <v>4708</v>
      </c>
      <c r="B1276" t="s">
        <v>4708</v>
      </c>
      <c r="C1276" t="s">
        <v>1321</v>
      </c>
      <c r="D1276"/>
      <c r="E1276" s="255" t="s">
        <v>5256</v>
      </c>
      <c r="F1276" s="255">
        <v>44070.634844826389</v>
      </c>
      <c r="G1276" s="255"/>
      <c r="H1276" s="255"/>
      <c r="I1276" s="256">
        <v>2.5</v>
      </c>
      <c r="J1276" s="257">
        <v>110531</v>
      </c>
      <c r="K1276" t="s">
        <v>4752</v>
      </c>
      <c r="L1276">
        <v>0</v>
      </c>
      <c r="M1276">
        <v>0</v>
      </c>
      <c r="N1276" t="s">
        <v>4718</v>
      </c>
      <c r="O1276" t="s">
        <v>4713</v>
      </c>
      <c r="P1276" t="s">
        <v>7126</v>
      </c>
      <c r="Q1276" t="s">
        <v>4728</v>
      </c>
      <c r="V1276" t="s">
        <v>4716</v>
      </c>
    </row>
    <row r="1277" spans="1:22">
      <c r="A1277" t="s">
        <v>4708</v>
      </c>
      <c r="B1277" t="s">
        <v>4708</v>
      </c>
      <c r="C1277" t="s">
        <v>7127</v>
      </c>
      <c r="D1277"/>
      <c r="E1277" s="255" t="s">
        <v>4965</v>
      </c>
      <c r="F1277" s="255">
        <v>44067.716726006947</v>
      </c>
      <c r="G1277" s="255"/>
      <c r="H1277" s="255"/>
      <c r="I1277" s="256">
        <v>2.5</v>
      </c>
      <c r="J1277" s="257">
        <v>89813</v>
      </c>
      <c r="K1277" t="s">
        <v>4711</v>
      </c>
      <c r="L1277">
        <v>0</v>
      </c>
      <c r="M1277">
        <v>0</v>
      </c>
      <c r="N1277" t="s">
        <v>4718</v>
      </c>
      <c r="O1277" t="s">
        <v>4713</v>
      </c>
      <c r="P1277" t="s">
        <v>7128</v>
      </c>
      <c r="Q1277" t="s">
        <v>4728</v>
      </c>
      <c r="V1277" t="s">
        <v>4716</v>
      </c>
    </row>
    <row r="1278" spans="1:22">
      <c r="A1278" t="s">
        <v>4708</v>
      </c>
      <c r="B1278" t="s">
        <v>4708</v>
      </c>
      <c r="C1278" t="s">
        <v>7129</v>
      </c>
      <c r="D1278"/>
      <c r="E1278" s="255" t="s">
        <v>5091</v>
      </c>
      <c r="F1278" s="255">
        <v>44074.455484143517</v>
      </c>
      <c r="G1278" s="255"/>
      <c r="H1278" s="255"/>
      <c r="I1278" s="256">
        <v>2.5</v>
      </c>
      <c r="J1278" s="257">
        <v>64678</v>
      </c>
      <c r="K1278" t="s">
        <v>4711</v>
      </c>
      <c r="L1278">
        <v>0</v>
      </c>
      <c r="M1278">
        <v>0</v>
      </c>
      <c r="N1278" t="s">
        <v>4712</v>
      </c>
      <c r="O1278" t="s">
        <v>4713</v>
      </c>
      <c r="P1278" t="s">
        <v>7130</v>
      </c>
      <c r="Q1278" t="s">
        <v>4715</v>
      </c>
      <c r="V1278" t="s">
        <v>4716</v>
      </c>
    </row>
    <row r="1279" spans="1:22">
      <c r="A1279" t="s">
        <v>4708</v>
      </c>
      <c r="B1279" t="s">
        <v>4708</v>
      </c>
      <c r="C1279" t="s">
        <v>2185</v>
      </c>
      <c r="D1279"/>
      <c r="E1279" s="255" t="s">
        <v>5234</v>
      </c>
      <c r="F1279" s="255">
        <v>44056.729793668979</v>
      </c>
      <c r="G1279" s="255"/>
      <c r="H1279" s="255"/>
      <c r="I1279" s="256">
        <v>2.5</v>
      </c>
      <c r="J1279" s="257">
        <v>42146</v>
      </c>
      <c r="K1279" t="s">
        <v>4711</v>
      </c>
      <c r="L1279">
        <v>0</v>
      </c>
      <c r="M1279">
        <v>0</v>
      </c>
      <c r="N1279" t="s">
        <v>4718</v>
      </c>
      <c r="O1279" t="s">
        <v>4713</v>
      </c>
      <c r="P1279" t="s">
        <v>7131</v>
      </c>
      <c r="Q1279" t="s">
        <v>4728</v>
      </c>
      <c r="V1279" t="s">
        <v>4716</v>
      </c>
    </row>
    <row r="1280" spans="1:22">
      <c r="A1280" t="s">
        <v>4708</v>
      </c>
      <c r="B1280" t="s">
        <v>4708</v>
      </c>
      <c r="C1280" t="s">
        <v>7132</v>
      </c>
      <c r="D1280"/>
      <c r="E1280" s="255" t="s">
        <v>7133</v>
      </c>
      <c r="F1280" s="255">
        <v>44058.490221030093</v>
      </c>
      <c r="G1280" s="255"/>
      <c r="H1280" s="255"/>
      <c r="I1280" s="256">
        <v>2.5</v>
      </c>
      <c r="J1280" s="257">
        <v>40756</v>
      </c>
      <c r="K1280" t="s">
        <v>4752</v>
      </c>
      <c r="L1280">
        <v>0</v>
      </c>
      <c r="M1280">
        <v>0</v>
      </c>
      <c r="N1280" t="s">
        <v>4722</v>
      </c>
      <c r="O1280" t="s">
        <v>5197</v>
      </c>
      <c r="P1280" t="s">
        <v>7134</v>
      </c>
      <c r="Q1280" t="s">
        <v>4715</v>
      </c>
      <c r="V1280" t="s">
        <v>4716</v>
      </c>
    </row>
    <row r="1281" spans="1:22">
      <c r="A1281" t="s">
        <v>4708</v>
      </c>
      <c r="B1281" t="s">
        <v>4708</v>
      </c>
      <c r="C1281" t="s">
        <v>7135</v>
      </c>
      <c r="D1281"/>
      <c r="E1281" s="255" t="s">
        <v>5006</v>
      </c>
      <c r="F1281" s="255">
        <v>44070.657172141204</v>
      </c>
      <c r="G1281" s="255"/>
      <c r="H1281" s="255"/>
      <c r="I1281" s="256">
        <v>2.5</v>
      </c>
      <c r="J1281" s="257">
        <v>34267</v>
      </c>
      <c r="K1281" t="s">
        <v>4752</v>
      </c>
      <c r="L1281">
        <v>0</v>
      </c>
      <c r="M1281">
        <v>0</v>
      </c>
      <c r="N1281" t="s">
        <v>4718</v>
      </c>
      <c r="O1281" t="s">
        <v>4713</v>
      </c>
      <c r="P1281" t="s">
        <v>7136</v>
      </c>
      <c r="Q1281" t="s">
        <v>4715</v>
      </c>
      <c r="V1281" t="s">
        <v>4716</v>
      </c>
    </row>
    <row r="1282" spans="1:22">
      <c r="A1282" t="s">
        <v>4708</v>
      </c>
      <c r="B1282" t="s">
        <v>4708</v>
      </c>
      <c r="C1282" t="s">
        <v>7137</v>
      </c>
      <c r="D1282"/>
      <c r="E1282" s="255" t="s">
        <v>4837</v>
      </c>
      <c r="F1282" s="255">
        <v>44055.718065358793</v>
      </c>
      <c r="G1282" s="255"/>
      <c r="H1282" s="255"/>
      <c r="I1282" s="256">
        <v>2.5</v>
      </c>
      <c r="J1282" s="257">
        <v>48666</v>
      </c>
      <c r="K1282" t="s">
        <v>4711</v>
      </c>
      <c r="L1282">
        <v>0</v>
      </c>
      <c r="M1282">
        <v>0</v>
      </c>
      <c r="N1282" t="s">
        <v>4731</v>
      </c>
      <c r="O1282" t="s">
        <v>4713</v>
      </c>
      <c r="P1282" t="s">
        <v>7138</v>
      </c>
      <c r="Q1282" t="s">
        <v>4715</v>
      </c>
      <c r="V1282" t="s">
        <v>4716</v>
      </c>
    </row>
    <row r="1283" spans="1:22">
      <c r="A1283" t="s">
        <v>4708</v>
      </c>
      <c r="B1283" t="s">
        <v>4708</v>
      </c>
      <c r="C1283" t="s">
        <v>7139</v>
      </c>
      <c r="D1283"/>
      <c r="E1283" s="255" t="s">
        <v>4870</v>
      </c>
      <c r="F1283" s="255">
        <v>44074.618182326391</v>
      </c>
      <c r="G1283" s="255"/>
      <c r="H1283" s="255"/>
      <c r="I1283" s="256">
        <v>2.5</v>
      </c>
      <c r="J1283" s="257">
        <v>80462</v>
      </c>
      <c r="K1283" t="s">
        <v>4752</v>
      </c>
      <c r="L1283">
        <v>0</v>
      </c>
      <c r="M1283">
        <v>0</v>
      </c>
      <c r="N1283" t="s">
        <v>4718</v>
      </c>
      <c r="O1283" t="s">
        <v>4713</v>
      </c>
      <c r="P1283" t="s">
        <v>7140</v>
      </c>
      <c r="Q1283" t="s">
        <v>4715</v>
      </c>
      <c r="V1283" t="s">
        <v>4716</v>
      </c>
    </row>
    <row r="1284" spans="1:22">
      <c r="A1284" t="s">
        <v>4708</v>
      </c>
      <c r="B1284" t="s">
        <v>4708</v>
      </c>
      <c r="C1284" t="s">
        <v>2371</v>
      </c>
      <c r="D1284"/>
      <c r="E1284" s="255" t="s">
        <v>5243</v>
      </c>
      <c r="F1284" s="255">
        <v>44056.730881481482</v>
      </c>
      <c r="G1284" s="255"/>
      <c r="H1284" s="255"/>
      <c r="I1284" s="256">
        <v>2.5</v>
      </c>
      <c r="J1284" s="257">
        <v>50821</v>
      </c>
      <c r="K1284" t="s">
        <v>4711</v>
      </c>
      <c r="L1284">
        <v>0</v>
      </c>
      <c r="M1284">
        <v>0</v>
      </c>
      <c r="N1284" t="s">
        <v>4718</v>
      </c>
      <c r="O1284" t="s">
        <v>4713</v>
      </c>
      <c r="P1284" t="s">
        <v>7141</v>
      </c>
      <c r="Q1284" t="s">
        <v>4715</v>
      </c>
      <c r="V1284" t="s">
        <v>4716</v>
      </c>
    </row>
    <row r="1285" spans="1:22">
      <c r="A1285" t="s">
        <v>4708</v>
      </c>
      <c r="B1285" t="s">
        <v>4708</v>
      </c>
      <c r="C1285" t="s">
        <v>7142</v>
      </c>
      <c r="D1285"/>
      <c r="E1285" s="255" t="s">
        <v>4780</v>
      </c>
      <c r="F1285" s="255">
        <v>44074.631709374997</v>
      </c>
      <c r="G1285" s="255"/>
      <c r="H1285" s="255"/>
      <c r="I1285" s="256">
        <v>2.5</v>
      </c>
      <c r="J1285" s="257">
        <v>52843</v>
      </c>
      <c r="K1285" t="s">
        <v>4752</v>
      </c>
      <c r="L1285">
        <v>0</v>
      </c>
      <c r="M1285">
        <v>0</v>
      </c>
      <c r="N1285" t="s">
        <v>4722</v>
      </c>
      <c r="O1285" t="s">
        <v>4713</v>
      </c>
      <c r="P1285" t="s">
        <v>7143</v>
      </c>
      <c r="Q1285" t="s">
        <v>4715</v>
      </c>
      <c r="V1285" t="s">
        <v>4716</v>
      </c>
    </row>
    <row r="1286" spans="1:22">
      <c r="A1286" t="s">
        <v>4708</v>
      </c>
      <c r="B1286" t="s">
        <v>4708</v>
      </c>
      <c r="C1286" t="s">
        <v>7144</v>
      </c>
      <c r="D1286"/>
      <c r="E1286" s="255" t="s">
        <v>7145</v>
      </c>
      <c r="F1286" s="255">
        <v>44062.672093553243</v>
      </c>
      <c r="G1286" s="255"/>
      <c r="H1286" s="255"/>
      <c r="I1286" s="256">
        <v>2.5</v>
      </c>
      <c r="J1286" s="257">
        <v>10080</v>
      </c>
      <c r="K1286" t="s">
        <v>4711</v>
      </c>
      <c r="L1286">
        <v>0</v>
      </c>
      <c r="M1286">
        <v>0</v>
      </c>
      <c r="N1286" t="s">
        <v>4731</v>
      </c>
      <c r="O1286" t="s">
        <v>4726</v>
      </c>
      <c r="P1286" t="s">
        <v>7146</v>
      </c>
      <c r="Q1286" t="s">
        <v>4728</v>
      </c>
      <c r="V1286" t="s">
        <v>4716</v>
      </c>
    </row>
    <row r="1287" spans="1:22">
      <c r="A1287" t="s">
        <v>4708</v>
      </c>
      <c r="B1287" t="s">
        <v>4708</v>
      </c>
      <c r="C1287" t="s">
        <v>1188</v>
      </c>
      <c r="D1287"/>
      <c r="E1287" s="255" t="s">
        <v>6727</v>
      </c>
      <c r="F1287" s="255">
        <v>44074.742129710648</v>
      </c>
      <c r="G1287" s="255"/>
      <c r="H1287" s="255"/>
      <c r="I1287" s="256">
        <v>2.5</v>
      </c>
      <c r="J1287" s="257">
        <v>28053</v>
      </c>
      <c r="K1287" t="s">
        <v>4752</v>
      </c>
      <c r="L1287">
        <v>0</v>
      </c>
      <c r="M1287">
        <v>0</v>
      </c>
      <c r="N1287" t="s">
        <v>4722</v>
      </c>
      <c r="O1287" t="s">
        <v>4726</v>
      </c>
      <c r="P1287" t="s">
        <v>7147</v>
      </c>
      <c r="Q1287" t="s">
        <v>4715</v>
      </c>
      <c r="V1287" t="s">
        <v>4716</v>
      </c>
    </row>
    <row r="1288" spans="1:22">
      <c r="A1288" t="s">
        <v>4708</v>
      </c>
      <c r="B1288" t="s">
        <v>4708</v>
      </c>
      <c r="C1288" t="s">
        <v>7148</v>
      </c>
      <c r="D1288"/>
      <c r="E1288" s="255" t="s">
        <v>4814</v>
      </c>
      <c r="F1288" s="255">
        <v>44057.492177777778</v>
      </c>
      <c r="G1288" s="255"/>
      <c r="H1288" s="255"/>
      <c r="I1288" s="256">
        <v>2.5</v>
      </c>
      <c r="J1288" s="257">
        <v>34045</v>
      </c>
      <c r="K1288" t="s">
        <v>4711</v>
      </c>
      <c r="L1288">
        <v>1</v>
      </c>
      <c r="M1288">
        <v>389.49</v>
      </c>
      <c r="N1288" t="s">
        <v>4718</v>
      </c>
      <c r="O1288" t="s">
        <v>4713</v>
      </c>
      <c r="P1288" t="s">
        <v>7149</v>
      </c>
      <c r="Q1288" t="s">
        <v>4715</v>
      </c>
      <c r="V1288" t="s">
        <v>4716</v>
      </c>
    </row>
    <row r="1289" spans="1:22">
      <c r="A1289" t="s">
        <v>4708</v>
      </c>
      <c r="B1289" t="s">
        <v>4708</v>
      </c>
      <c r="C1289" t="s">
        <v>7150</v>
      </c>
      <c r="D1289"/>
      <c r="E1289" s="255" t="s">
        <v>6901</v>
      </c>
      <c r="F1289" s="255">
        <v>44074.750077812503</v>
      </c>
      <c r="G1289" s="255"/>
      <c r="H1289" s="255"/>
      <c r="I1289" s="256">
        <v>2.5</v>
      </c>
      <c r="J1289" s="257">
        <v>24006</v>
      </c>
      <c r="K1289" t="s">
        <v>4752</v>
      </c>
      <c r="L1289">
        <v>0</v>
      </c>
      <c r="M1289">
        <v>0</v>
      </c>
      <c r="N1289" t="s">
        <v>4718</v>
      </c>
      <c r="O1289" t="s">
        <v>4726</v>
      </c>
      <c r="P1289" t="s">
        <v>7151</v>
      </c>
      <c r="Q1289" t="s">
        <v>4715</v>
      </c>
      <c r="V1289" t="s">
        <v>4716</v>
      </c>
    </row>
    <row r="1290" spans="1:22">
      <c r="A1290" t="s">
        <v>4708</v>
      </c>
      <c r="B1290" t="s">
        <v>4708</v>
      </c>
      <c r="C1290" t="s">
        <v>7152</v>
      </c>
      <c r="D1290"/>
      <c r="E1290" s="255" t="s">
        <v>5811</v>
      </c>
      <c r="F1290" s="255">
        <v>44047.696357256944</v>
      </c>
      <c r="G1290" s="255"/>
      <c r="H1290" s="255"/>
      <c r="I1290" s="256">
        <v>2.5</v>
      </c>
      <c r="J1290" s="257">
        <v>91092</v>
      </c>
      <c r="K1290" t="s">
        <v>4752</v>
      </c>
      <c r="L1290">
        <v>0</v>
      </c>
      <c r="M1290">
        <v>0</v>
      </c>
      <c r="N1290" t="s">
        <v>4769</v>
      </c>
      <c r="O1290" t="s">
        <v>5197</v>
      </c>
      <c r="P1290" t="s">
        <v>7153</v>
      </c>
      <c r="Q1290" t="s">
        <v>4715</v>
      </c>
      <c r="V1290" t="s">
        <v>4716</v>
      </c>
    </row>
    <row r="1291" spans="1:22">
      <c r="A1291" t="s">
        <v>4708</v>
      </c>
      <c r="B1291" t="s">
        <v>4708</v>
      </c>
      <c r="C1291" t="s">
        <v>7154</v>
      </c>
      <c r="D1291"/>
      <c r="E1291" s="255" t="s">
        <v>5436</v>
      </c>
      <c r="F1291" s="255">
        <v>44072.430123576392</v>
      </c>
      <c r="G1291" s="255"/>
      <c r="H1291" s="255"/>
      <c r="I1291" s="256">
        <v>2.5</v>
      </c>
      <c r="J1291" s="257">
        <v>130459</v>
      </c>
      <c r="K1291" t="s">
        <v>4752</v>
      </c>
      <c r="L1291">
        <v>0</v>
      </c>
      <c r="M1291">
        <v>0</v>
      </c>
      <c r="N1291" t="s">
        <v>4722</v>
      </c>
      <c r="O1291" t="s">
        <v>4726</v>
      </c>
      <c r="P1291" t="s">
        <v>7155</v>
      </c>
      <c r="Q1291" t="s">
        <v>4715</v>
      </c>
      <c r="V1291" t="s">
        <v>4716</v>
      </c>
    </row>
    <row r="1292" spans="1:22">
      <c r="A1292" t="s">
        <v>4708</v>
      </c>
      <c r="B1292" t="s">
        <v>4708</v>
      </c>
      <c r="C1292" t="s">
        <v>7156</v>
      </c>
      <c r="D1292"/>
      <c r="E1292" s="255" t="s">
        <v>4802</v>
      </c>
      <c r="F1292" s="255">
        <v>44071.305999618053</v>
      </c>
      <c r="G1292" s="255"/>
      <c r="H1292" s="255"/>
      <c r="I1292" s="256">
        <v>2.5</v>
      </c>
      <c r="J1292" s="257">
        <v>48980</v>
      </c>
      <c r="K1292" t="s">
        <v>4711</v>
      </c>
      <c r="L1292">
        <v>0</v>
      </c>
      <c r="M1292">
        <v>0</v>
      </c>
      <c r="N1292" t="s">
        <v>4722</v>
      </c>
      <c r="O1292" t="s">
        <v>4713</v>
      </c>
      <c r="P1292" t="s">
        <v>7157</v>
      </c>
      <c r="Q1292" t="s">
        <v>4728</v>
      </c>
      <c r="V1292" t="s">
        <v>4716</v>
      </c>
    </row>
    <row r="1293" spans="1:22">
      <c r="A1293" t="s">
        <v>4708</v>
      </c>
      <c r="B1293" t="s">
        <v>4708</v>
      </c>
      <c r="C1293" t="s">
        <v>7158</v>
      </c>
      <c r="D1293"/>
      <c r="E1293" s="255" t="s">
        <v>7020</v>
      </c>
      <c r="F1293" s="255">
        <v>44049.680364930558</v>
      </c>
      <c r="G1293" s="255"/>
      <c r="H1293" s="255"/>
      <c r="I1293" s="256">
        <v>2.5</v>
      </c>
      <c r="J1293" s="257">
        <v>40276</v>
      </c>
      <c r="K1293" t="s">
        <v>4752</v>
      </c>
      <c r="L1293">
        <v>0</v>
      </c>
      <c r="M1293">
        <v>0</v>
      </c>
      <c r="N1293" t="s">
        <v>4718</v>
      </c>
      <c r="O1293" t="s">
        <v>5197</v>
      </c>
      <c r="P1293" t="s">
        <v>7159</v>
      </c>
      <c r="Q1293" t="s">
        <v>4715</v>
      </c>
      <c r="V1293" t="s">
        <v>4716</v>
      </c>
    </row>
    <row r="1294" spans="1:22">
      <c r="A1294" t="s">
        <v>4708</v>
      </c>
      <c r="B1294" t="s">
        <v>4708</v>
      </c>
      <c r="C1294" t="s">
        <v>7160</v>
      </c>
      <c r="D1294"/>
      <c r="E1294" s="255" t="s">
        <v>4879</v>
      </c>
      <c r="F1294" s="255">
        <v>44063.678751006948</v>
      </c>
      <c r="G1294" s="255"/>
      <c r="H1294" s="255"/>
      <c r="I1294" s="256">
        <v>2.5</v>
      </c>
      <c r="J1294" s="257">
        <v>104959</v>
      </c>
      <c r="K1294" t="s">
        <v>4711</v>
      </c>
      <c r="L1294">
        <v>0</v>
      </c>
      <c r="M1294">
        <v>0</v>
      </c>
      <c r="N1294" t="s">
        <v>4722</v>
      </c>
      <c r="O1294" t="s">
        <v>4713</v>
      </c>
      <c r="P1294" t="s">
        <v>7161</v>
      </c>
      <c r="Q1294" t="s">
        <v>4715</v>
      </c>
      <c r="V1294" t="s">
        <v>4716</v>
      </c>
    </row>
    <row r="1295" spans="1:22">
      <c r="A1295" t="s">
        <v>4708</v>
      </c>
      <c r="B1295" t="s">
        <v>4708</v>
      </c>
      <c r="C1295" t="s">
        <v>7162</v>
      </c>
      <c r="D1295"/>
      <c r="E1295" s="255" t="s">
        <v>4751</v>
      </c>
      <c r="F1295" s="255">
        <v>44074.450240474536</v>
      </c>
      <c r="G1295" s="255"/>
      <c r="H1295" s="255"/>
      <c r="I1295" s="256">
        <v>2.5</v>
      </c>
      <c r="J1295" s="257">
        <v>90269</v>
      </c>
      <c r="K1295" t="s">
        <v>4711</v>
      </c>
      <c r="L1295">
        <v>0</v>
      </c>
      <c r="M1295">
        <v>0</v>
      </c>
      <c r="N1295" t="s">
        <v>4722</v>
      </c>
      <c r="O1295" t="s">
        <v>4713</v>
      </c>
      <c r="P1295" t="s">
        <v>7163</v>
      </c>
      <c r="Q1295" t="s">
        <v>4715</v>
      </c>
      <c r="V1295" t="s">
        <v>4716</v>
      </c>
    </row>
    <row r="1296" spans="1:22">
      <c r="A1296" t="s">
        <v>4708</v>
      </c>
      <c r="B1296" t="s">
        <v>4708</v>
      </c>
      <c r="C1296" t="s">
        <v>7164</v>
      </c>
      <c r="D1296"/>
      <c r="E1296" s="255" t="s">
        <v>5103</v>
      </c>
      <c r="F1296" s="255">
        <v>44074.610865590279</v>
      </c>
      <c r="G1296" s="255"/>
      <c r="H1296" s="255"/>
      <c r="I1296" s="256">
        <v>2.5</v>
      </c>
      <c r="J1296" s="257">
        <v>92369</v>
      </c>
      <c r="K1296" t="s">
        <v>4711</v>
      </c>
      <c r="L1296">
        <v>0</v>
      </c>
      <c r="M1296">
        <v>0</v>
      </c>
      <c r="N1296" t="s">
        <v>4712</v>
      </c>
      <c r="O1296" t="s">
        <v>4713</v>
      </c>
      <c r="P1296" t="s">
        <v>7165</v>
      </c>
      <c r="Q1296" t="s">
        <v>4728</v>
      </c>
      <c r="V1296" t="s">
        <v>4716</v>
      </c>
    </row>
    <row r="1297" spans="1:22">
      <c r="A1297" t="s">
        <v>4708</v>
      </c>
      <c r="B1297" t="s">
        <v>4708</v>
      </c>
      <c r="C1297" t="s">
        <v>7166</v>
      </c>
      <c r="D1297"/>
      <c r="E1297" s="255" t="s">
        <v>4810</v>
      </c>
      <c r="F1297" s="255">
        <v>44057.489565706019</v>
      </c>
      <c r="G1297" s="255"/>
      <c r="H1297" s="255"/>
      <c r="I1297" s="256">
        <v>2.5</v>
      </c>
      <c r="J1297" s="257">
        <v>39230</v>
      </c>
      <c r="K1297" t="s">
        <v>4711</v>
      </c>
      <c r="L1297">
        <v>0</v>
      </c>
      <c r="M1297">
        <v>0</v>
      </c>
      <c r="N1297" t="s">
        <v>4722</v>
      </c>
      <c r="O1297" t="s">
        <v>4713</v>
      </c>
      <c r="P1297" t="s">
        <v>7167</v>
      </c>
      <c r="Q1297" t="s">
        <v>4715</v>
      </c>
      <c r="V1297" t="s">
        <v>4716</v>
      </c>
    </row>
    <row r="1298" spans="1:22">
      <c r="A1298" t="s">
        <v>4708</v>
      </c>
      <c r="B1298" t="s">
        <v>4708</v>
      </c>
      <c r="C1298" t="s">
        <v>7168</v>
      </c>
      <c r="D1298"/>
      <c r="E1298" s="255" t="s">
        <v>4746</v>
      </c>
      <c r="F1298" s="255">
        <v>44071.679528321758</v>
      </c>
      <c r="G1298" s="255"/>
      <c r="H1298" s="255"/>
      <c r="I1298" s="256">
        <v>2.5</v>
      </c>
      <c r="J1298" s="257">
        <v>130166</v>
      </c>
      <c r="K1298" t="s">
        <v>4711</v>
      </c>
      <c r="L1298">
        <v>0</v>
      </c>
      <c r="M1298">
        <v>0</v>
      </c>
      <c r="N1298" t="s">
        <v>4731</v>
      </c>
      <c r="O1298" t="s">
        <v>4713</v>
      </c>
      <c r="P1298" t="s">
        <v>7169</v>
      </c>
      <c r="Q1298" t="s">
        <v>4728</v>
      </c>
      <c r="V1298" t="s">
        <v>4716</v>
      </c>
    </row>
    <row r="1299" spans="1:22">
      <c r="A1299" t="s">
        <v>4708</v>
      </c>
      <c r="B1299" t="s">
        <v>4708</v>
      </c>
      <c r="C1299" t="s">
        <v>7170</v>
      </c>
      <c r="D1299"/>
      <c r="E1299" s="255" t="s">
        <v>4810</v>
      </c>
      <c r="F1299" s="255">
        <v>44074.613858946759</v>
      </c>
      <c r="G1299" s="255"/>
      <c r="H1299" s="255"/>
      <c r="I1299" s="256">
        <v>2.5</v>
      </c>
      <c r="J1299" s="257">
        <v>70396</v>
      </c>
      <c r="K1299" t="s">
        <v>4711</v>
      </c>
      <c r="L1299">
        <v>0</v>
      </c>
      <c r="M1299">
        <v>0</v>
      </c>
      <c r="N1299" t="s">
        <v>4718</v>
      </c>
      <c r="O1299" t="s">
        <v>4713</v>
      </c>
      <c r="P1299" t="s">
        <v>7171</v>
      </c>
      <c r="Q1299" t="s">
        <v>4715</v>
      </c>
      <c r="V1299" t="s">
        <v>4716</v>
      </c>
    </row>
    <row r="1300" spans="1:22">
      <c r="A1300" t="s">
        <v>4708</v>
      </c>
      <c r="B1300" t="s">
        <v>4708</v>
      </c>
      <c r="C1300" t="s">
        <v>7172</v>
      </c>
      <c r="D1300"/>
      <c r="E1300" s="255" t="s">
        <v>7173</v>
      </c>
      <c r="F1300" s="255">
        <v>44074.441415474539</v>
      </c>
      <c r="G1300" s="255"/>
      <c r="H1300" s="255"/>
      <c r="I1300" s="256">
        <v>2.5</v>
      </c>
      <c r="J1300" s="257">
        <v>26962</v>
      </c>
      <c r="K1300" t="s">
        <v>4711</v>
      </c>
      <c r="L1300">
        <v>0</v>
      </c>
      <c r="M1300">
        <v>0</v>
      </c>
      <c r="N1300" t="s">
        <v>4769</v>
      </c>
      <c r="O1300" t="s">
        <v>4726</v>
      </c>
      <c r="P1300" t="s">
        <v>5889</v>
      </c>
      <c r="Q1300" t="s">
        <v>4728</v>
      </c>
      <c r="V1300" t="s">
        <v>4716</v>
      </c>
    </row>
    <row r="1301" spans="1:22">
      <c r="A1301" t="s">
        <v>4708</v>
      </c>
      <c r="B1301" t="s">
        <v>4708</v>
      </c>
      <c r="C1301" t="s">
        <v>929</v>
      </c>
      <c r="D1301"/>
      <c r="E1301" s="255" t="s">
        <v>5669</v>
      </c>
      <c r="F1301" s="255">
        <v>44074.453350266202</v>
      </c>
      <c r="G1301" s="255"/>
      <c r="H1301" s="255"/>
      <c r="I1301" s="256">
        <v>2.5</v>
      </c>
      <c r="J1301" s="257">
        <v>27107</v>
      </c>
      <c r="K1301" t="s">
        <v>4711</v>
      </c>
      <c r="L1301">
        <v>0</v>
      </c>
      <c r="M1301">
        <v>0</v>
      </c>
      <c r="N1301" t="s">
        <v>4712</v>
      </c>
      <c r="O1301" t="s">
        <v>4726</v>
      </c>
      <c r="P1301" t="s">
        <v>5513</v>
      </c>
      <c r="Q1301" t="s">
        <v>4728</v>
      </c>
      <c r="V1301" t="s">
        <v>4716</v>
      </c>
    </row>
    <row r="1302" spans="1:22">
      <c r="A1302" t="s">
        <v>4708</v>
      </c>
      <c r="B1302" t="s">
        <v>4708</v>
      </c>
      <c r="C1302" t="s">
        <v>7174</v>
      </c>
      <c r="D1302"/>
      <c r="E1302" s="255" t="s">
        <v>7175</v>
      </c>
      <c r="F1302" s="255">
        <v>44067.669287002318</v>
      </c>
      <c r="G1302" s="255"/>
      <c r="H1302" s="255"/>
      <c r="I1302" s="256">
        <v>2.5</v>
      </c>
      <c r="J1302" s="257">
        <v>41942</v>
      </c>
      <c r="K1302" t="s">
        <v>4752</v>
      </c>
      <c r="L1302">
        <v>0</v>
      </c>
      <c r="M1302">
        <v>0</v>
      </c>
      <c r="N1302" t="s">
        <v>4718</v>
      </c>
      <c r="O1302" t="s">
        <v>4726</v>
      </c>
      <c r="P1302" t="s">
        <v>7176</v>
      </c>
      <c r="Q1302" t="s">
        <v>4715</v>
      </c>
      <c r="V1302" t="s">
        <v>4716</v>
      </c>
    </row>
    <row r="1303" spans="1:22">
      <c r="A1303" t="s">
        <v>4708</v>
      </c>
      <c r="B1303" t="s">
        <v>4708</v>
      </c>
      <c r="C1303" t="s">
        <v>7177</v>
      </c>
      <c r="D1303"/>
      <c r="E1303" s="255" t="s">
        <v>5318</v>
      </c>
      <c r="F1303" s="255">
        <v>44053.682542789349</v>
      </c>
      <c r="G1303" s="255"/>
      <c r="H1303" s="255"/>
      <c r="I1303" s="256">
        <v>2.5</v>
      </c>
      <c r="J1303" s="257">
        <v>74392</v>
      </c>
      <c r="K1303" t="s">
        <v>4711</v>
      </c>
      <c r="L1303">
        <v>0</v>
      </c>
      <c r="M1303">
        <v>0</v>
      </c>
      <c r="N1303" t="s">
        <v>4722</v>
      </c>
      <c r="O1303" t="s">
        <v>4726</v>
      </c>
      <c r="P1303" t="s">
        <v>4994</v>
      </c>
      <c r="Q1303" t="s">
        <v>4715</v>
      </c>
      <c r="V1303" t="s">
        <v>4716</v>
      </c>
    </row>
    <row r="1304" spans="1:22">
      <c r="A1304" t="s">
        <v>4708</v>
      </c>
      <c r="B1304" t="s">
        <v>4708</v>
      </c>
      <c r="C1304" t="s">
        <v>7178</v>
      </c>
      <c r="D1304"/>
      <c r="E1304" s="255" t="s">
        <v>5017</v>
      </c>
      <c r="F1304" s="255">
        <v>44069.614822418982</v>
      </c>
      <c r="G1304" s="255"/>
      <c r="H1304" s="255"/>
      <c r="I1304" s="256">
        <v>2.5</v>
      </c>
      <c r="J1304" s="257">
        <v>45676</v>
      </c>
      <c r="K1304" t="s">
        <v>4752</v>
      </c>
      <c r="L1304">
        <v>0</v>
      </c>
      <c r="M1304">
        <v>0</v>
      </c>
      <c r="N1304" t="s">
        <v>4718</v>
      </c>
      <c r="O1304" t="s">
        <v>4753</v>
      </c>
      <c r="P1304" t="s">
        <v>4753</v>
      </c>
      <c r="Q1304" t="s">
        <v>4715</v>
      </c>
      <c r="V1304" t="s">
        <v>4716</v>
      </c>
    </row>
    <row r="1305" spans="1:22">
      <c r="A1305" t="s">
        <v>4708</v>
      </c>
      <c r="B1305" t="s">
        <v>4708</v>
      </c>
      <c r="C1305" t="s">
        <v>7179</v>
      </c>
      <c r="D1305"/>
      <c r="E1305" s="255" t="s">
        <v>5724</v>
      </c>
      <c r="F1305" s="255">
        <v>44074.777454780095</v>
      </c>
      <c r="G1305" s="255"/>
      <c r="H1305" s="255"/>
      <c r="I1305" s="256">
        <v>2.5</v>
      </c>
      <c r="J1305" s="257">
        <v>60493</v>
      </c>
      <c r="K1305" t="s">
        <v>4752</v>
      </c>
      <c r="L1305">
        <v>0</v>
      </c>
      <c r="M1305">
        <v>0</v>
      </c>
      <c r="N1305" t="s">
        <v>4712</v>
      </c>
      <c r="O1305" t="s">
        <v>4753</v>
      </c>
      <c r="P1305" t="s">
        <v>4753</v>
      </c>
      <c r="Q1305" t="s">
        <v>4715</v>
      </c>
      <c r="V1305" t="s">
        <v>4716</v>
      </c>
    </row>
    <row r="1306" spans="1:22">
      <c r="A1306" t="s">
        <v>4708</v>
      </c>
      <c r="B1306" t="s">
        <v>4708</v>
      </c>
      <c r="C1306" t="s">
        <v>722</v>
      </c>
      <c r="D1306"/>
      <c r="E1306" s="255" t="s">
        <v>5403</v>
      </c>
      <c r="F1306" s="255">
        <v>44074.716844062503</v>
      </c>
      <c r="G1306" s="255"/>
      <c r="H1306" s="255"/>
      <c r="I1306" s="256">
        <v>2.5</v>
      </c>
      <c r="J1306" s="257">
        <v>10822</v>
      </c>
      <c r="K1306" t="s">
        <v>4752</v>
      </c>
      <c r="L1306">
        <v>0</v>
      </c>
      <c r="M1306">
        <v>0</v>
      </c>
      <c r="N1306" t="s">
        <v>4731</v>
      </c>
      <c r="O1306" t="s">
        <v>4753</v>
      </c>
      <c r="P1306" t="s">
        <v>4753</v>
      </c>
      <c r="Q1306" t="s">
        <v>4715</v>
      </c>
      <c r="V1306" t="s">
        <v>4716</v>
      </c>
    </row>
    <row r="1307" spans="1:22">
      <c r="A1307" t="s">
        <v>4708</v>
      </c>
      <c r="B1307" t="s">
        <v>4708</v>
      </c>
      <c r="C1307" t="s">
        <v>7180</v>
      </c>
      <c r="D1307"/>
      <c r="E1307" s="255" t="s">
        <v>4906</v>
      </c>
      <c r="F1307" s="255">
        <v>44074.437426585646</v>
      </c>
      <c r="G1307" s="255"/>
      <c r="H1307" s="255"/>
      <c r="I1307" s="256">
        <v>2.5</v>
      </c>
      <c r="J1307" s="257">
        <v>34108</v>
      </c>
      <c r="K1307" t="s">
        <v>4711</v>
      </c>
      <c r="L1307">
        <v>0</v>
      </c>
      <c r="M1307">
        <v>0</v>
      </c>
      <c r="N1307" t="s">
        <v>4718</v>
      </c>
      <c r="O1307" t="s">
        <v>4726</v>
      </c>
      <c r="P1307" t="s">
        <v>7181</v>
      </c>
      <c r="Q1307" t="s">
        <v>4715</v>
      </c>
      <c r="V1307" t="s">
        <v>4716</v>
      </c>
    </row>
    <row r="1308" spans="1:22">
      <c r="A1308" t="s">
        <v>4708</v>
      </c>
      <c r="B1308" t="s">
        <v>4708</v>
      </c>
      <c r="C1308" t="s">
        <v>7182</v>
      </c>
      <c r="D1308"/>
      <c r="E1308" s="255" t="s">
        <v>5096</v>
      </c>
      <c r="F1308" s="255">
        <v>44050.477043946761</v>
      </c>
      <c r="G1308" s="255"/>
      <c r="H1308" s="255"/>
      <c r="I1308" s="256">
        <v>2.5</v>
      </c>
      <c r="J1308" s="257">
        <v>37167</v>
      </c>
      <c r="K1308" t="s">
        <v>4752</v>
      </c>
      <c r="L1308">
        <v>0</v>
      </c>
      <c r="M1308">
        <v>0</v>
      </c>
      <c r="N1308" t="s">
        <v>4718</v>
      </c>
      <c r="O1308" t="s">
        <v>4713</v>
      </c>
      <c r="P1308" t="s">
        <v>7183</v>
      </c>
      <c r="Q1308" t="s">
        <v>4715</v>
      </c>
      <c r="V1308" t="s">
        <v>4716</v>
      </c>
    </row>
    <row r="1309" spans="1:22">
      <c r="A1309" t="s">
        <v>4708</v>
      </c>
      <c r="B1309" t="s">
        <v>4708</v>
      </c>
      <c r="C1309" t="s">
        <v>7184</v>
      </c>
      <c r="D1309"/>
      <c r="E1309" s="255" t="s">
        <v>5243</v>
      </c>
      <c r="F1309" s="255">
        <v>44048.699812881947</v>
      </c>
      <c r="G1309" s="255"/>
      <c r="H1309" s="255"/>
      <c r="I1309" s="256">
        <v>2.5</v>
      </c>
      <c r="J1309" s="257">
        <v>17815</v>
      </c>
      <c r="K1309" t="s">
        <v>4711</v>
      </c>
      <c r="L1309">
        <v>0</v>
      </c>
      <c r="M1309">
        <v>0</v>
      </c>
      <c r="N1309" t="s">
        <v>4722</v>
      </c>
      <c r="O1309" t="s">
        <v>4713</v>
      </c>
      <c r="P1309" t="s">
        <v>7185</v>
      </c>
      <c r="Q1309" t="s">
        <v>4715</v>
      </c>
      <c r="V1309" t="s">
        <v>4716</v>
      </c>
    </row>
    <row r="1310" spans="1:22">
      <c r="A1310" t="s">
        <v>4708</v>
      </c>
      <c r="B1310" t="s">
        <v>4708</v>
      </c>
      <c r="C1310" t="s">
        <v>7186</v>
      </c>
      <c r="D1310"/>
      <c r="E1310" s="255" t="s">
        <v>5070</v>
      </c>
      <c r="F1310" s="255">
        <v>44055.716422800928</v>
      </c>
      <c r="G1310" s="255"/>
      <c r="H1310" s="255"/>
      <c r="I1310" s="256">
        <v>2.5</v>
      </c>
      <c r="J1310" s="257">
        <v>65247</v>
      </c>
      <c r="K1310" t="s">
        <v>4711</v>
      </c>
      <c r="L1310">
        <v>0</v>
      </c>
      <c r="M1310">
        <v>0</v>
      </c>
      <c r="N1310" t="s">
        <v>4722</v>
      </c>
      <c r="O1310" t="s">
        <v>4713</v>
      </c>
      <c r="P1310" t="s">
        <v>7187</v>
      </c>
      <c r="Q1310" t="s">
        <v>4715</v>
      </c>
      <c r="V1310" t="s">
        <v>4716</v>
      </c>
    </row>
    <row r="1311" spans="1:22">
      <c r="A1311" t="s">
        <v>4708</v>
      </c>
      <c r="B1311" t="s">
        <v>4708</v>
      </c>
      <c r="C1311" t="s">
        <v>7188</v>
      </c>
      <c r="D1311"/>
      <c r="E1311" s="255" t="s">
        <v>5381</v>
      </c>
      <c r="F1311" s="255">
        <v>44055.714725891201</v>
      </c>
      <c r="G1311" s="255"/>
      <c r="H1311" s="255"/>
      <c r="I1311" s="256">
        <v>2.5</v>
      </c>
      <c r="J1311" s="257">
        <v>34107</v>
      </c>
      <c r="K1311" t="s">
        <v>4711</v>
      </c>
      <c r="L1311">
        <v>0</v>
      </c>
      <c r="M1311">
        <v>0</v>
      </c>
      <c r="N1311" t="s">
        <v>4722</v>
      </c>
      <c r="O1311" t="s">
        <v>4713</v>
      </c>
      <c r="P1311" t="s">
        <v>7189</v>
      </c>
      <c r="Q1311" t="s">
        <v>4715</v>
      </c>
      <c r="V1311" t="s">
        <v>4716</v>
      </c>
    </row>
    <row r="1312" spans="1:22">
      <c r="A1312" t="s">
        <v>4708</v>
      </c>
      <c r="B1312" t="s">
        <v>4708</v>
      </c>
      <c r="C1312" t="s">
        <v>7190</v>
      </c>
      <c r="D1312"/>
      <c r="E1312" s="255" t="s">
        <v>4872</v>
      </c>
      <c r="F1312" s="255">
        <v>44071.682385844906</v>
      </c>
      <c r="G1312" s="255"/>
      <c r="H1312" s="255"/>
      <c r="I1312" s="256">
        <v>2.5</v>
      </c>
      <c r="J1312" s="257">
        <v>31303</v>
      </c>
      <c r="K1312" t="s">
        <v>4711</v>
      </c>
      <c r="L1312">
        <v>0</v>
      </c>
      <c r="M1312">
        <v>0</v>
      </c>
      <c r="N1312" t="s">
        <v>4722</v>
      </c>
      <c r="O1312" t="s">
        <v>4713</v>
      </c>
      <c r="P1312" t="s">
        <v>7191</v>
      </c>
      <c r="Q1312" t="s">
        <v>4728</v>
      </c>
      <c r="V1312" t="s">
        <v>4716</v>
      </c>
    </row>
    <row r="1313" spans="1:22">
      <c r="A1313" t="s">
        <v>4708</v>
      </c>
      <c r="B1313" t="s">
        <v>4708</v>
      </c>
      <c r="C1313" t="s">
        <v>7192</v>
      </c>
      <c r="D1313"/>
      <c r="E1313" s="255" t="s">
        <v>4780</v>
      </c>
      <c r="F1313" s="255">
        <v>44043.664302743055</v>
      </c>
      <c r="G1313" s="255"/>
      <c r="H1313" s="255"/>
      <c r="I1313" s="256">
        <v>2.5833333333333335</v>
      </c>
      <c r="J1313" s="257">
        <v>79824</v>
      </c>
      <c r="K1313" t="s">
        <v>4711</v>
      </c>
      <c r="L1313">
        <v>0</v>
      </c>
      <c r="M1313">
        <v>0</v>
      </c>
      <c r="N1313" t="s">
        <v>4712</v>
      </c>
      <c r="O1313" t="s">
        <v>4713</v>
      </c>
      <c r="P1313" t="s">
        <v>7193</v>
      </c>
      <c r="Q1313" t="s">
        <v>4715</v>
      </c>
      <c r="V1313" t="s">
        <v>4716</v>
      </c>
    </row>
    <row r="1314" spans="1:22">
      <c r="A1314" t="s">
        <v>4708</v>
      </c>
      <c r="B1314" t="s">
        <v>4708</v>
      </c>
      <c r="C1314" t="s">
        <v>7194</v>
      </c>
      <c r="D1314"/>
      <c r="E1314" s="255" t="s">
        <v>5157</v>
      </c>
      <c r="F1314" s="255">
        <v>44041.598947881947</v>
      </c>
      <c r="G1314" s="255"/>
      <c r="H1314" s="255"/>
      <c r="I1314" s="256">
        <v>2.5833333333333335</v>
      </c>
      <c r="J1314" s="257">
        <v>65577</v>
      </c>
      <c r="K1314" t="s">
        <v>4752</v>
      </c>
      <c r="L1314">
        <v>0</v>
      </c>
      <c r="M1314">
        <v>0</v>
      </c>
      <c r="N1314" t="s">
        <v>4718</v>
      </c>
      <c r="O1314" t="s">
        <v>4713</v>
      </c>
      <c r="P1314" t="s">
        <v>7195</v>
      </c>
      <c r="Q1314" t="s">
        <v>4715</v>
      </c>
      <c r="V1314" t="s">
        <v>4716</v>
      </c>
    </row>
    <row r="1315" spans="1:22">
      <c r="A1315" t="s">
        <v>4708</v>
      </c>
      <c r="B1315" t="s">
        <v>4708</v>
      </c>
      <c r="C1315" t="s">
        <v>7196</v>
      </c>
      <c r="D1315"/>
      <c r="E1315" s="255" t="s">
        <v>5386</v>
      </c>
      <c r="F1315" s="255">
        <v>44033.701917592596</v>
      </c>
      <c r="G1315" s="255"/>
      <c r="H1315" s="255"/>
      <c r="I1315" s="256">
        <v>2.5833333333333335</v>
      </c>
      <c r="J1315" s="257">
        <v>28186</v>
      </c>
      <c r="K1315" t="s">
        <v>4711</v>
      </c>
      <c r="L1315">
        <v>0</v>
      </c>
      <c r="M1315">
        <v>0</v>
      </c>
      <c r="N1315" t="s">
        <v>4722</v>
      </c>
      <c r="O1315" t="s">
        <v>4713</v>
      </c>
      <c r="P1315" t="s">
        <v>7197</v>
      </c>
      <c r="Q1315" t="s">
        <v>4715</v>
      </c>
      <c r="V1315" t="s">
        <v>4716</v>
      </c>
    </row>
    <row r="1316" spans="1:22">
      <c r="A1316" t="s">
        <v>4708</v>
      </c>
      <c r="B1316" t="s">
        <v>4708</v>
      </c>
      <c r="C1316" t="s">
        <v>7198</v>
      </c>
      <c r="D1316"/>
      <c r="E1316" s="255" t="s">
        <v>5006</v>
      </c>
      <c r="F1316" s="255">
        <v>44041.452191354168</v>
      </c>
      <c r="G1316" s="255"/>
      <c r="H1316" s="255"/>
      <c r="I1316" s="256">
        <v>2.5833333333333335</v>
      </c>
      <c r="J1316" s="257">
        <v>54300</v>
      </c>
      <c r="K1316" t="s">
        <v>4752</v>
      </c>
      <c r="L1316">
        <v>0</v>
      </c>
      <c r="M1316">
        <v>0</v>
      </c>
      <c r="N1316" t="s">
        <v>4712</v>
      </c>
      <c r="O1316" t="s">
        <v>4713</v>
      </c>
      <c r="P1316" t="s">
        <v>7199</v>
      </c>
      <c r="Q1316" t="s">
        <v>4715</v>
      </c>
      <c r="V1316" t="s">
        <v>4716</v>
      </c>
    </row>
    <row r="1317" spans="1:22">
      <c r="A1317" t="s">
        <v>4708</v>
      </c>
      <c r="B1317" t="s">
        <v>4708</v>
      </c>
      <c r="C1317" t="s">
        <v>7200</v>
      </c>
      <c r="D1317"/>
      <c r="E1317" s="255" t="s">
        <v>5217</v>
      </c>
      <c r="F1317" s="255">
        <v>44033.704906678242</v>
      </c>
      <c r="G1317" s="255"/>
      <c r="H1317" s="255"/>
      <c r="I1317" s="256">
        <v>2.5833333333333335</v>
      </c>
      <c r="J1317" s="257">
        <v>120374</v>
      </c>
      <c r="K1317" t="s">
        <v>4711</v>
      </c>
      <c r="L1317">
        <v>0</v>
      </c>
      <c r="M1317">
        <v>0</v>
      </c>
      <c r="N1317" t="s">
        <v>4712</v>
      </c>
      <c r="O1317" t="s">
        <v>4713</v>
      </c>
      <c r="P1317" t="s">
        <v>7201</v>
      </c>
      <c r="Q1317" t="s">
        <v>4715</v>
      </c>
      <c r="V1317" t="s">
        <v>4716</v>
      </c>
    </row>
    <row r="1318" spans="1:22">
      <c r="A1318" t="s">
        <v>4708</v>
      </c>
      <c r="B1318" t="s">
        <v>4708</v>
      </c>
      <c r="C1318" t="s">
        <v>2663</v>
      </c>
      <c r="D1318"/>
      <c r="E1318" s="255" t="s">
        <v>5330</v>
      </c>
      <c r="F1318" s="255">
        <v>44015.686121412036</v>
      </c>
      <c r="G1318" s="255"/>
      <c r="H1318" s="255"/>
      <c r="I1318" s="256">
        <v>2.5833333333333335</v>
      </c>
      <c r="J1318" s="257">
        <v>40934</v>
      </c>
      <c r="K1318" t="s">
        <v>4711</v>
      </c>
      <c r="L1318">
        <v>0</v>
      </c>
      <c r="M1318">
        <v>0</v>
      </c>
      <c r="N1318" t="s">
        <v>4712</v>
      </c>
      <c r="O1318" t="s">
        <v>4726</v>
      </c>
      <c r="P1318" t="s">
        <v>4994</v>
      </c>
      <c r="Q1318" t="s">
        <v>4715</v>
      </c>
      <c r="V1318" t="s">
        <v>4716</v>
      </c>
    </row>
    <row r="1319" spans="1:22">
      <c r="A1319" t="s">
        <v>4708</v>
      </c>
      <c r="B1319" t="s">
        <v>4708</v>
      </c>
      <c r="C1319" t="s">
        <v>7202</v>
      </c>
      <c r="D1319"/>
      <c r="E1319" s="255" t="s">
        <v>4751</v>
      </c>
      <c r="F1319" s="255">
        <v>44043.662429201388</v>
      </c>
      <c r="G1319" s="255"/>
      <c r="H1319" s="255"/>
      <c r="I1319" s="256">
        <v>2.5833333333333335</v>
      </c>
      <c r="J1319" s="257">
        <v>34795</v>
      </c>
      <c r="K1319" t="s">
        <v>4711</v>
      </c>
      <c r="L1319">
        <v>0</v>
      </c>
      <c r="M1319">
        <v>0</v>
      </c>
      <c r="N1319" t="s">
        <v>4718</v>
      </c>
      <c r="O1319" t="s">
        <v>4713</v>
      </c>
      <c r="P1319" t="s">
        <v>7203</v>
      </c>
      <c r="Q1319" t="s">
        <v>4715</v>
      </c>
      <c r="V1319" t="s">
        <v>4716</v>
      </c>
    </row>
    <row r="1320" spans="1:22">
      <c r="A1320" t="s">
        <v>4708</v>
      </c>
      <c r="B1320" t="s">
        <v>4708</v>
      </c>
      <c r="C1320" t="s">
        <v>7204</v>
      </c>
      <c r="D1320"/>
      <c r="E1320" s="255" t="s">
        <v>5187</v>
      </c>
      <c r="F1320" s="255">
        <v>44042.672560219908</v>
      </c>
      <c r="G1320" s="255"/>
      <c r="H1320" s="255"/>
      <c r="I1320" s="256">
        <v>2.5833333333333335</v>
      </c>
      <c r="J1320" s="257">
        <v>24035</v>
      </c>
      <c r="K1320" t="s">
        <v>4711</v>
      </c>
      <c r="L1320">
        <v>0</v>
      </c>
      <c r="M1320">
        <v>0</v>
      </c>
      <c r="N1320" t="s">
        <v>4718</v>
      </c>
      <c r="O1320" t="s">
        <v>4726</v>
      </c>
      <c r="P1320" t="s">
        <v>5225</v>
      </c>
      <c r="Q1320" t="s">
        <v>4728</v>
      </c>
      <c r="V1320" t="s">
        <v>4716</v>
      </c>
    </row>
    <row r="1321" spans="1:22">
      <c r="A1321" t="s">
        <v>4708</v>
      </c>
      <c r="B1321" t="s">
        <v>4708</v>
      </c>
      <c r="C1321" t="s">
        <v>7205</v>
      </c>
      <c r="D1321"/>
      <c r="E1321" s="255" t="s">
        <v>5027</v>
      </c>
      <c r="F1321" s="255">
        <v>44032.71075204861</v>
      </c>
      <c r="G1321" s="255"/>
      <c r="H1321" s="255"/>
      <c r="I1321" s="256">
        <v>2.5833333333333335</v>
      </c>
      <c r="J1321" s="257">
        <v>30834</v>
      </c>
      <c r="K1321" t="s">
        <v>4711</v>
      </c>
      <c r="L1321">
        <v>0</v>
      </c>
      <c r="M1321">
        <v>0</v>
      </c>
      <c r="N1321" t="s">
        <v>4718</v>
      </c>
      <c r="O1321" t="s">
        <v>4713</v>
      </c>
      <c r="P1321" t="s">
        <v>7206</v>
      </c>
      <c r="Q1321" t="s">
        <v>4728</v>
      </c>
      <c r="V1321" t="s">
        <v>4716</v>
      </c>
    </row>
    <row r="1322" spans="1:22">
      <c r="A1322" t="s">
        <v>4708</v>
      </c>
      <c r="B1322" t="s">
        <v>4708</v>
      </c>
      <c r="C1322" t="s">
        <v>7207</v>
      </c>
      <c r="D1322"/>
      <c r="E1322" s="255" t="s">
        <v>5178</v>
      </c>
      <c r="F1322" s="255">
        <v>44036.502742511577</v>
      </c>
      <c r="G1322" s="255"/>
      <c r="H1322" s="255"/>
      <c r="I1322" s="256">
        <v>2.5833333333333335</v>
      </c>
      <c r="J1322" s="257">
        <v>59739</v>
      </c>
      <c r="K1322" t="s">
        <v>4752</v>
      </c>
      <c r="L1322">
        <v>0</v>
      </c>
      <c r="M1322">
        <v>0</v>
      </c>
      <c r="N1322" t="s">
        <v>4718</v>
      </c>
      <c r="O1322" t="s">
        <v>4713</v>
      </c>
      <c r="P1322" t="s">
        <v>7208</v>
      </c>
      <c r="Q1322" t="s">
        <v>4715</v>
      </c>
      <c r="V1322" t="s">
        <v>4716</v>
      </c>
    </row>
    <row r="1323" spans="1:22">
      <c r="A1323" t="s">
        <v>4708</v>
      </c>
      <c r="B1323" t="s">
        <v>4708</v>
      </c>
      <c r="C1323" t="s">
        <v>7209</v>
      </c>
      <c r="D1323"/>
      <c r="E1323" s="255" t="s">
        <v>6512</v>
      </c>
      <c r="F1323" s="255">
        <v>44030.495989236108</v>
      </c>
      <c r="G1323" s="255"/>
      <c r="H1323" s="255"/>
      <c r="I1323" s="256">
        <v>2.5833333333333335</v>
      </c>
      <c r="J1323" s="257">
        <v>30812</v>
      </c>
      <c r="K1323" t="s">
        <v>4711</v>
      </c>
      <c r="L1323">
        <v>0</v>
      </c>
      <c r="M1323">
        <v>0</v>
      </c>
      <c r="N1323" t="s">
        <v>4722</v>
      </c>
      <c r="O1323" t="s">
        <v>4713</v>
      </c>
      <c r="P1323" t="s">
        <v>7210</v>
      </c>
      <c r="Q1323" t="s">
        <v>4715</v>
      </c>
      <c r="V1323" t="s">
        <v>4716</v>
      </c>
    </row>
    <row r="1324" spans="1:22">
      <c r="A1324" t="s">
        <v>4708</v>
      </c>
      <c r="B1324" t="s">
        <v>4708</v>
      </c>
      <c r="C1324" t="s">
        <v>7211</v>
      </c>
      <c r="D1324"/>
      <c r="E1324" s="255" t="s">
        <v>4834</v>
      </c>
      <c r="F1324" s="255">
        <v>44020.701318206018</v>
      </c>
      <c r="G1324" s="255"/>
      <c r="H1324" s="255"/>
      <c r="I1324" s="256">
        <v>2.5833333333333335</v>
      </c>
      <c r="J1324" s="257">
        <v>42252</v>
      </c>
      <c r="K1324" t="s">
        <v>4711</v>
      </c>
      <c r="L1324">
        <v>0</v>
      </c>
      <c r="M1324">
        <v>0</v>
      </c>
      <c r="N1324" t="s">
        <v>4712</v>
      </c>
      <c r="O1324" t="s">
        <v>4713</v>
      </c>
      <c r="P1324" t="s">
        <v>7212</v>
      </c>
      <c r="Q1324" t="s">
        <v>4715</v>
      </c>
      <c r="V1324" t="s">
        <v>4716</v>
      </c>
    </row>
    <row r="1325" spans="1:22">
      <c r="A1325" t="s">
        <v>4708</v>
      </c>
      <c r="B1325" t="s">
        <v>4708</v>
      </c>
      <c r="C1325" t="s">
        <v>7213</v>
      </c>
      <c r="D1325"/>
      <c r="E1325" s="255" t="s">
        <v>4768</v>
      </c>
      <c r="F1325" s="255">
        <v>44015.676171296298</v>
      </c>
      <c r="G1325" s="255"/>
      <c r="H1325" s="255"/>
      <c r="I1325" s="256">
        <v>2.5833333333333335</v>
      </c>
      <c r="J1325" s="257">
        <v>79278</v>
      </c>
      <c r="K1325" t="s">
        <v>4711</v>
      </c>
      <c r="L1325">
        <v>0</v>
      </c>
      <c r="M1325">
        <v>0</v>
      </c>
      <c r="N1325" t="s">
        <v>4712</v>
      </c>
      <c r="O1325" t="s">
        <v>4713</v>
      </c>
      <c r="P1325" t="s">
        <v>7214</v>
      </c>
      <c r="Q1325" t="s">
        <v>4715</v>
      </c>
      <c r="V1325" t="s">
        <v>4716</v>
      </c>
    </row>
    <row r="1326" spans="1:22">
      <c r="A1326" t="s">
        <v>4708</v>
      </c>
      <c r="B1326" t="s">
        <v>4708</v>
      </c>
      <c r="C1326" t="s">
        <v>7215</v>
      </c>
      <c r="D1326"/>
      <c r="E1326" s="255" t="s">
        <v>4837</v>
      </c>
      <c r="F1326" s="255">
        <v>44039.41065474537</v>
      </c>
      <c r="G1326" s="255"/>
      <c r="H1326" s="255"/>
      <c r="I1326" s="256">
        <v>2.5833333333333335</v>
      </c>
      <c r="J1326" s="257">
        <v>34833</v>
      </c>
      <c r="K1326" t="s">
        <v>4711</v>
      </c>
      <c r="L1326">
        <v>0</v>
      </c>
      <c r="M1326">
        <v>0</v>
      </c>
      <c r="N1326" t="s">
        <v>4731</v>
      </c>
      <c r="O1326" t="s">
        <v>4713</v>
      </c>
      <c r="P1326" t="s">
        <v>7216</v>
      </c>
      <c r="Q1326" t="s">
        <v>4715</v>
      </c>
      <c r="V1326" t="s">
        <v>4716</v>
      </c>
    </row>
    <row r="1327" spans="1:22">
      <c r="A1327" t="s">
        <v>4708</v>
      </c>
      <c r="B1327" t="s">
        <v>4708</v>
      </c>
      <c r="C1327" t="s">
        <v>2087</v>
      </c>
      <c r="D1327"/>
      <c r="E1327" s="255" t="s">
        <v>5386</v>
      </c>
      <c r="F1327" s="255">
        <v>44023.425033761574</v>
      </c>
      <c r="G1327" s="255"/>
      <c r="H1327" s="255"/>
      <c r="I1327" s="256">
        <v>2.5833333333333335</v>
      </c>
      <c r="J1327" s="257">
        <v>45123</v>
      </c>
      <c r="K1327" t="s">
        <v>4752</v>
      </c>
      <c r="L1327">
        <v>0</v>
      </c>
      <c r="M1327">
        <v>0</v>
      </c>
      <c r="N1327" t="s">
        <v>4722</v>
      </c>
      <c r="O1327" t="s">
        <v>4713</v>
      </c>
      <c r="P1327" t="s">
        <v>7217</v>
      </c>
      <c r="Q1327" t="s">
        <v>4715</v>
      </c>
      <c r="V1327" t="s">
        <v>4716</v>
      </c>
    </row>
    <row r="1328" spans="1:22">
      <c r="A1328" t="s">
        <v>4708</v>
      </c>
      <c r="B1328" t="s">
        <v>4708</v>
      </c>
      <c r="C1328" t="s">
        <v>7218</v>
      </c>
      <c r="D1328"/>
      <c r="E1328" s="255" t="s">
        <v>5157</v>
      </c>
      <c r="F1328" s="255">
        <v>44016.443596261575</v>
      </c>
      <c r="G1328" s="255"/>
      <c r="H1328" s="255"/>
      <c r="I1328" s="256">
        <v>2.5833333333333335</v>
      </c>
      <c r="J1328" s="257">
        <v>81011</v>
      </c>
      <c r="K1328" t="s">
        <v>4752</v>
      </c>
      <c r="L1328">
        <v>0</v>
      </c>
      <c r="M1328">
        <v>0</v>
      </c>
      <c r="N1328" t="s">
        <v>4722</v>
      </c>
      <c r="O1328" t="s">
        <v>4713</v>
      </c>
      <c r="P1328" t="s">
        <v>7219</v>
      </c>
      <c r="Q1328" t="s">
        <v>4715</v>
      </c>
      <c r="V1328" t="s">
        <v>4716</v>
      </c>
    </row>
    <row r="1329" spans="1:22">
      <c r="A1329" t="s">
        <v>4708</v>
      </c>
      <c r="B1329" t="s">
        <v>4708</v>
      </c>
      <c r="C1329" t="s">
        <v>7220</v>
      </c>
      <c r="D1329"/>
      <c r="E1329" s="255" t="s">
        <v>5042</v>
      </c>
      <c r="F1329" s="255">
        <v>44028.724027164353</v>
      </c>
      <c r="G1329" s="255"/>
      <c r="H1329" s="255"/>
      <c r="I1329" s="256">
        <v>2.5833333333333335</v>
      </c>
      <c r="J1329" s="257">
        <v>48626</v>
      </c>
      <c r="K1329" t="s">
        <v>4711</v>
      </c>
      <c r="L1329">
        <v>0</v>
      </c>
      <c r="M1329">
        <v>0</v>
      </c>
      <c r="N1329" t="s">
        <v>4722</v>
      </c>
      <c r="O1329" t="s">
        <v>4726</v>
      </c>
      <c r="P1329" t="s">
        <v>7221</v>
      </c>
      <c r="Q1329" t="s">
        <v>4728</v>
      </c>
      <c r="V1329" t="s">
        <v>4716</v>
      </c>
    </row>
    <row r="1330" spans="1:22">
      <c r="A1330" t="s">
        <v>4708</v>
      </c>
      <c r="B1330" t="s">
        <v>4708</v>
      </c>
      <c r="C1330" t="s">
        <v>7222</v>
      </c>
      <c r="D1330"/>
      <c r="E1330" s="255" t="s">
        <v>4775</v>
      </c>
      <c r="F1330" s="255">
        <v>44039.778671840279</v>
      </c>
      <c r="G1330" s="255"/>
      <c r="H1330" s="255"/>
      <c r="I1330" s="256">
        <v>2.5833333333333335</v>
      </c>
      <c r="J1330" s="257">
        <v>42292</v>
      </c>
      <c r="K1330" t="s">
        <v>4752</v>
      </c>
      <c r="L1330">
        <v>0</v>
      </c>
      <c r="M1330">
        <v>0</v>
      </c>
      <c r="N1330" t="s">
        <v>4712</v>
      </c>
      <c r="O1330" t="s">
        <v>4713</v>
      </c>
      <c r="P1330" t="s">
        <v>7223</v>
      </c>
      <c r="Q1330" t="s">
        <v>4728</v>
      </c>
      <c r="V1330" t="s">
        <v>4716</v>
      </c>
    </row>
    <row r="1331" spans="1:22">
      <c r="A1331" t="s">
        <v>4708</v>
      </c>
      <c r="B1331" t="s">
        <v>4708</v>
      </c>
      <c r="C1331" t="s">
        <v>1937</v>
      </c>
      <c r="D1331"/>
      <c r="E1331" s="255" t="s">
        <v>6784</v>
      </c>
      <c r="F1331" s="255">
        <v>44020.724870219907</v>
      </c>
      <c r="G1331" s="255"/>
      <c r="H1331" s="255"/>
      <c r="I1331" s="256">
        <v>2.5833333333333335</v>
      </c>
      <c r="J1331" s="257">
        <v>93986</v>
      </c>
      <c r="K1331" t="s">
        <v>4711</v>
      </c>
      <c r="L1331">
        <v>0</v>
      </c>
      <c r="M1331">
        <v>0</v>
      </c>
      <c r="N1331" t="s">
        <v>4722</v>
      </c>
      <c r="O1331" t="s">
        <v>4713</v>
      </c>
      <c r="P1331" t="s">
        <v>7224</v>
      </c>
      <c r="Q1331" t="s">
        <v>4715</v>
      </c>
      <c r="V1331" t="s">
        <v>4716</v>
      </c>
    </row>
    <row r="1332" spans="1:22">
      <c r="A1332" t="s">
        <v>4708</v>
      </c>
      <c r="B1332" t="s">
        <v>4708</v>
      </c>
      <c r="C1332" t="s">
        <v>7225</v>
      </c>
      <c r="D1332"/>
      <c r="E1332" s="255" t="s">
        <v>4780</v>
      </c>
      <c r="F1332" s="255">
        <v>44040.623042858795</v>
      </c>
      <c r="G1332" s="255"/>
      <c r="H1332" s="255"/>
      <c r="I1332" s="256">
        <v>2.5833333333333335</v>
      </c>
      <c r="J1332" s="257">
        <v>21877</v>
      </c>
      <c r="K1332" t="s">
        <v>4752</v>
      </c>
      <c r="L1332">
        <v>0</v>
      </c>
      <c r="M1332">
        <v>0</v>
      </c>
      <c r="N1332" t="s">
        <v>4722</v>
      </c>
      <c r="O1332" t="s">
        <v>4713</v>
      </c>
      <c r="P1332" t="s">
        <v>7226</v>
      </c>
      <c r="Q1332" t="s">
        <v>4715</v>
      </c>
      <c r="V1332" t="s">
        <v>4716</v>
      </c>
    </row>
    <row r="1333" spans="1:22">
      <c r="A1333" t="s">
        <v>4708</v>
      </c>
      <c r="B1333" t="s">
        <v>4708</v>
      </c>
      <c r="C1333" t="s">
        <v>7227</v>
      </c>
      <c r="D1333"/>
      <c r="E1333" s="255" t="s">
        <v>5103</v>
      </c>
      <c r="F1333" s="255">
        <v>44028.709782291669</v>
      </c>
      <c r="G1333" s="255"/>
      <c r="H1333" s="255"/>
      <c r="I1333" s="256">
        <v>2.5833333333333335</v>
      </c>
      <c r="J1333" s="257">
        <v>29674</v>
      </c>
      <c r="K1333" t="s">
        <v>4711</v>
      </c>
      <c r="L1333">
        <v>0</v>
      </c>
      <c r="M1333">
        <v>0</v>
      </c>
      <c r="N1333" t="s">
        <v>4718</v>
      </c>
      <c r="O1333" t="s">
        <v>4713</v>
      </c>
      <c r="P1333" t="s">
        <v>7228</v>
      </c>
      <c r="Q1333" t="s">
        <v>4728</v>
      </c>
      <c r="V1333" t="s">
        <v>4716</v>
      </c>
    </row>
    <row r="1334" spans="1:22">
      <c r="A1334" t="s">
        <v>4708</v>
      </c>
      <c r="B1334" t="s">
        <v>4708</v>
      </c>
      <c r="C1334" t="s">
        <v>7229</v>
      </c>
      <c r="D1334"/>
      <c r="E1334" s="255" t="s">
        <v>5699</v>
      </c>
      <c r="F1334" s="255">
        <v>44043.691600150465</v>
      </c>
      <c r="G1334" s="255"/>
      <c r="H1334" s="255"/>
      <c r="I1334" s="256">
        <v>2.5833333333333335</v>
      </c>
      <c r="J1334" s="257">
        <v>28587</v>
      </c>
      <c r="K1334" t="s">
        <v>4711</v>
      </c>
      <c r="L1334">
        <v>0</v>
      </c>
      <c r="M1334">
        <v>0</v>
      </c>
      <c r="N1334" t="s">
        <v>4712</v>
      </c>
      <c r="O1334" t="s">
        <v>4713</v>
      </c>
      <c r="P1334" t="s">
        <v>7230</v>
      </c>
      <c r="Q1334" t="s">
        <v>4715</v>
      </c>
      <c r="V1334" t="s">
        <v>4716</v>
      </c>
    </row>
    <row r="1335" spans="1:22">
      <c r="A1335" t="s">
        <v>4708</v>
      </c>
      <c r="B1335" t="s">
        <v>4708</v>
      </c>
      <c r="C1335" t="s">
        <v>7231</v>
      </c>
      <c r="D1335"/>
      <c r="E1335" s="255" t="s">
        <v>6972</v>
      </c>
      <c r="F1335" s="255">
        <v>44020.705371377313</v>
      </c>
      <c r="G1335" s="255"/>
      <c r="H1335" s="255"/>
      <c r="I1335" s="256">
        <v>2.5833333333333335</v>
      </c>
      <c r="J1335" s="257">
        <v>41923</v>
      </c>
      <c r="K1335" t="s">
        <v>4711</v>
      </c>
      <c r="L1335">
        <v>0</v>
      </c>
      <c r="M1335">
        <v>0</v>
      </c>
      <c r="N1335" t="s">
        <v>4718</v>
      </c>
      <c r="O1335" t="s">
        <v>4726</v>
      </c>
      <c r="P1335" t="s">
        <v>7232</v>
      </c>
      <c r="Q1335" t="s">
        <v>4728</v>
      </c>
      <c r="V1335" t="s">
        <v>4716</v>
      </c>
    </row>
    <row r="1336" spans="1:22">
      <c r="A1336" t="s">
        <v>4708</v>
      </c>
      <c r="B1336" t="s">
        <v>4708</v>
      </c>
      <c r="C1336" t="s">
        <v>7233</v>
      </c>
      <c r="D1336"/>
      <c r="E1336" s="255" t="s">
        <v>5800</v>
      </c>
      <c r="F1336" s="255">
        <v>44035.554992789352</v>
      </c>
      <c r="G1336" s="255"/>
      <c r="H1336" s="255"/>
      <c r="I1336" s="256">
        <v>2.5833333333333335</v>
      </c>
      <c r="J1336" s="257">
        <v>49562</v>
      </c>
      <c r="K1336" t="s">
        <v>4752</v>
      </c>
      <c r="L1336">
        <v>0</v>
      </c>
      <c r="M1336">
        <v>0</v>
      </c>
      <c r="N1336" t="s">
        <v>4722</v>
      </c>
      <c r="O1336" t="s">
        <v>4713</v>
      </c>
      <c r="P1336" t="s">
        <v>7234</v>
      </c>
      <c r="Q1336" t="s">
        <v>4715</v>
      </c>
      <c r="V1336" t="s">
        <v>4716</v>
      </c>
    </row>
    <row r="1337" spans="1:22">
      <c r="A1337" t="s">
        <v>4708</v>
      </c>
      <c r="B1337" t="s">
        <v>4708</v>
      </c>
      <c r="C1337" t="s">
        <v>7235</v>
      </c>
      <c r="D1337"/>
      <c r="E1337" s="255" t="s">
        <v>4814</v>
      </c>
      <c r="F1337" s="255">
        <v>44033.612319409724</v>
      </c>
      <c r="G1337" s="255"/>
      <c r="H1337" s="255"/>
      <c r="I1337" s="256">
        <v>2.5833333333333335</v>
      </c>
      <c r="J1337" s="257">
        <v>61322</v>
      </c>
      <c r="K1337" t="s">
        <v>4752</v>
      </c>
      <c r="L1337">
        <v>1</v>
      </c>
      <c r="M1337">
        <v>389.49</v>
      </c>
      <c r="N1337" t="s">
        <v>4712</v>
      </c>
      <c r="O1337" t="s">
        <v>4713</v>
      </c>
      <c r="P1337" t="s">
        <v>7236</v>
      </c>
      <c r="Q1337" t="s">
        <v>4715</v>
      </c>
      <c r="V1337" t="s">
        <v>4716</v>
      </c>
    </row>
    <row r="1338" spans="1:22">
      <c r="A1338" t="s">
        <v>4708</v>
      </c>
      <c r="B1338" t="s">
        <v>4708</v>
      </c>
      <c r="C1338" t="s">
        <v>7237</v>
      </c>
      <c r="D1338"/>
      <c r="E1338" s="255" t="s">
        <v>4780</v>
      </c>
      <c r="F1338" s="255">
        <v>44042.674367789354</v>
      </c>
      <c r="G1338" s="255"/>
      <c r="H1338" s="255"/>
      <c r="I1338" s="256">
        <v>2.5833333333333335</v>
      </c>
      <c r="J1338" s="257">
        <v>30867</v>
      </c>
      <c r="K1338" t="s">
        <v>4711</v>
      </c>
      <c r="L1338">
        <v>0</v>
      </c>
      <c r="M1338">
        <v>0</v>
      </c>
      <c r="N1338" t="s">
        <v>4722</v>
      </c>
      <c r="O1338" t="s">
        <v>4726</v>
      </c>
      <c r="P1338" t="s">
        <v>5225</v>
      </c>
      <c r="Q1338" t="s">
        <v>4715</v>
      </c>
      <c r="V1338" t="s">
        <v>4716</v>
      </c>
    </row>
    <row r="1339" spans="1:22">
      <c r="A1339" t="s">
        <v>4708</v>
      </c>
      <c r="B1339" t="s">
        <v>4708</v>
      </c>
      <c r="C1339" t="s">
        <v>495</v>
      </c>
      <c r="D1339"/>
      <c r="E1339" s="255" t="s">
        <v>7238</v>
      </c>
      <c r="F1339" s="255">
        <v>44032.712447881946</v>
      </c>
      <c r="G1339" s="255"/>
      <c r="H1339" s="255"/>
      <c r="I1339" s="256">
        <v>2.5833333333333335</v>
      </c>
      <c r="J1339" s="257">
        <v>21314</v>
      </c>
      <c r="K1339" t="s">
        <v>4711</v>
      </c>
      <c r="L1339">
        <v>0</v>
      </c>
      <c r="M1339">
        <v>0</v>
      </c>
      <c r="N1339" t="s">
        <v>4769</v>
      </c>
      <c r="O1339" t="s">
        <v>4726</v>
      </c>
      <c r="P1339" t="s">
        <v>7239</v>
      </c>
      <c r="Q1339" t="s">
        <v>4715</v>
      </c>
      <c r="V1339" t="s">
        <v>4716</v>
      </c>
    </row>
    <row r="1340" spans="1:22">
      <c r="A1340" t="s">
        <v>4708</v>
      </c>
      <c r="B1340" t="s">
        <v>4708</v>
      </c>
      <c r="C1340" t="s">
        <v>7240</v>
      </c>
      <c r="D1340"/>
      <c r="E1340" s="255" t="s">
        <v>6803</v>
      </c>
      <c r="F1340" s="255">
        <v>44021.471186840281</v>
      </c>
      <c r="G1340" s="255"/>
      <c r="H1340" s="255"/>
      <c r="I1340" s="256">
        <v>2.5833333333333335</v>
      </c>
      <c r="J1340" s="257">
        <v>39889</v>
      </c>
      <c r="K1340" t="s">
        <v>4752</v>
      </c>
      <c r="L1340">
        <v>0</v>
      </c>
      <c r="M1340">
        <v>0</v>
      </c>
      <c r="N1340" t="s">
        <v>4722</v>
      </c>
      <c r="O1340" t="s">
        <v>4726</v>
      </c>
      <c r="P1340" t="s">
        <v>7241</v>
      </c>
      <c r="Q1340" t="s">
        <v>4715</v>
      </c>
      <c r="V1340" t="s">
        <v>4716</v>
      </c>
    </row>
    <row r="1341" spans="1:22">
      <c r="A1341" t="s">
        <v>4708</v>
      </c>
      <c r="B1341" t="s">
        <v>4708</v>
      </c>
      <c r="C1341" t="s">
        <v>7242</v>
      </c>
      <c r="D1341"/>
      <c r="E1341" s="255" t="s">
        <v>4778</v>
      </c>
      <c r="F1341" s="255">
        <v>44030.4942596412</v>
      </c>
      <c r="G1341" s="255"/>
      <c r="H1341" s="255"/>
      <c r="I1341" s="256">
        <v>2.5833333333333335</v>
      </c>
      <c r="J1341" s="257">
        <v>31627</v>
      </c>
      <c r="K1341" t="s">
        <v>4711</v>
      </c>
      <c r="L1341">
        <v>0</v>
      </c>
      <c r="M1341">
        <v>0</v>
      </c>
      <c r="N1341" t="s">
        <v>4718</v>
      </c>
      <c r="O1341" t="s">
        <v>4713</v>
      </c>
      <c r="P1341" t="s">
        <v>7243</v>
      </c>
      <c r="Q1341" t="s">
        <v>4728</v>
      </c>
      <c r="V1341" t="s">
        <v>4716</v>
      </c>
    </row>
    <row r="1342" spans="1:22">
      <c r="A1342" t="s">
        <v>4708</v>
      </c>
      <c r="B1342" t="s">
        <v>4708</v>
      </c>
      <c r="C1342" t="s">
        <v>7244</v>
      </c>
      <c r="D1342"/>
      <c r="E1342" s="255" t="s">
        <v>4983</v>
      </c>
      <c r="F1342" s="255">
        <v>44033.589746678241</v>
      </c>
      <c r="G1342" s="255"/>
      <c r="H1342" s="255"/>
      <c r="I1342" s="256">
        <v>2.5833333333333335</v>
      </c>
      <c r="J1342" s="257">
        <v>50229</v>
      </c>
      <c r="K1342" t="s">
        <v>4752</v>
      </c>
      <c r="L1342">
        <v>0</v>
      </c>
      <c r="M1342">
        <v>0</v>
      </c>
      <c r="N1342" t="s">
        <v>4712</v>
      </c>
      <c r="O1342" t="s">
        <v>4713</v>
      </c>
      <c r="P1342" t="s">
        <v>7245</v>
      </c>
      <c r="Q1342" t="s">
        <v>4715</v>
      </c>
      <c r="V1342" t="s">
        <v>4716</v>
      </c>
    </row>
    <row r="1343" spans="1:22">
      <c r="A1343" t="s">
        <v>4708</v>
      </c>
      <c r="B1343" t="s">
        <v>4708</v>
      </c>
      <c r="C1343" t="s">
        <v>7246</v>
      </c>
      <c r="D1343"/>
      <c r="E1343" s="255" t="s">
        <v>4829</v>
      </c>
      <c r="F1343" s="255">
        <v>44043.631720752317</v>
      </c>
      <c r="G1343" s="255"/>
      <c r="H1343" s="255"/>
      <c r="I1343" s="256">
        <v>2.5833333333333335</v>
      </c>
      <c r="J1343" s="257">
        <v>27653</v>
      </c>
      <c r="K1343" t="s">
        <v>4711</v>
      </c>
      <c r="L1343">
        <v>0</v>
      </c>
      <c r="M1343">
        <v>0</v>
      </c>
      <c r="N1343" t="s">
        <v>4718</v>
      </c>
      <c r="O1343" t="s">
        <v>4713</v>
      </c>
      <c r="P1343" t="s">
        <v>7247</v>
      </c>
      <c r="Q1343" t="s">
        <v>4715</v>
      </c>
      <c r="V1343" t="s">
        <v>4716</v>
      </c>
    </row>
    <row r="1344" spans="1:22">
      <c r="A1344" t="s">
        <v>4708</v>
      </c>
      <c r="B1344" t="s">
        <v>4708</v>
      </c>
      <c r="C1344" t="s">
        <v>7248</v>
      </c>
      <c r="D1344"/>
      <c r="E1344" s="255" t="s">
        <v>5408</v>
      </c>
      <c r="F1344" s="255">
        <v>44043.63037658565</v>
      </c>
      <c r="G1344" s="255"/>
      <c r="H1344" s="255"/>
      <c r="I1344" s="256">
        <v>2.5833333333333335</v>
      </c>
      <c r="J1344" s="257">
        <v>11084</v>
      </c>
      <c r="K1344" t="s">
        <v>4711</v>
      </c>
      <c r="L1344">
        <v>0</v>
      </c>
      <c r="M1344">
        <v>0</v>
      </c>
      <c r="N1344" t="s">
        <v>4712</v>
      </c>
      <c r="O1344" t="s">
        <v>4726</v>
      </c>
      <c r="P1344" t="s">
        <v>4994</v>
      </c>
      <c r="Q1344" t="s">
        <v>4715</v>
      </c>
      <c r="V1344" t="s">
        <v>4716</v>
      </c>
    </row>
    <row r="1345" spans="1:22">
      <c r="A1345" t="s">
        <v>4708</v>
      </c>
      <c r="B1345" t="s">
        <v>4708</v>
      </c>
      <c r="C1345" t="s">
        <v>7249</v>
      </c>
      <c r="D1345"/>
      <c r="E1345" s="255" t="s">
        <v>5991</v>
      </c>
      <c r="F1345" s="255">
        <v>44028.712443668985</v>
      </c>
      <c r="G1345" s="255"/>
      <c r="H1345" s="255"/>
      <c r="I1345" s="256">
        <v>2.5833333333333335</v>
      </c>
      <c r="J1345" s="257">
        <v>51184</v>
      </c>
      <c r="K1345" t="s">
        <v>4711</v>
      </c>
      <c r="L1345">
        <v>0</v>
      </c>
      <c r="M1345">
        <v>0</v>
      </c>
      <c r="N1345" t="s">
        <v>4712</v>
      </c>
      <c r="O1345" t="s">
        <v>4713</v>
      </c>
      <c r="P1345" t="s">
        <v>7250</v>
      </c>
      <c r="Q1345" t="s">
        <v>4728</v>
      </c>
      <c r="V1345" t="s">
        <v>4716</v>
      </c>
    </row>
    <row r="1346" spans="1:22">
      <c r="A1346" t="s">
        <v>4708</v>
      </c>
      <c r="B1346" t="s">
        <v>4708</v>
      </c>
      <c r="C1346" t="s">
        <v>2839</v>
      </c>
      <c r="D1346"/>
      <c r="E1346" s="255" t="s">
        <v>5335</v>
      </c>
      <c r="F1346" s="255">
        <v>44034.67354783565</v>
      </c>
      <c r="G1346" s="255"/>
      <c r="H1346" s="255"/>
      <c r="I1346" s="256">
        <v>2.5833333333333335</v>
      </c>
      <c r="J1346" s="257">
        <v>80529</v>
      </c>
      <c r="K1346" t="s">
        <v>4711</v>
      </c>
      <c r="L1346">
        <v>0</v>
      </c>
      <c r="M1346">
        <v>0</v>
      </c>
      <c r="N1346" t="s">
        <v>4722</v>
      </c>
      <c r="O1346" t="s">
        <v>4713</v>
      </c>
      <c r="P1346" t="s">
        <v>7251</v>
      </c>
      <c r="Q1346" t="s">
        <v>4715</v>
      </c>
      <c r="V1346" t="s">
        <v>4716</v>
      </c>
    </row>
    <row r="1347" spans="1:22">
      <c r="A1347" t="s">
        <v>4708</v>
      </c>
      <c r="B1347" t="s">
        <v>4708</v>
      </c>
      <c r="C1347" t="s">
        <v>7252</v>
      </c>
      <c r="D1347"/>
      <c r="E1347" s="255" t="s">
        <v>4799</v>
      </c>
      <c r="F1347" s="255">
        <v>44005.244637581018</v>
      </c>
      <c r="G1347" s="255"/>
      <c r="H1347" s="255"/>
      <c r="I1347" s="256">
        <v>2.6666666666666665</v>
      </c>
      <c r="J1347" s="257">
        <v>19398</v>
      </c>
      <c r="K1347" t="s">
        <v>4711</v>
      </c>
      <c r="L1347">
        <v>0</v>
      </c>
      <c r="M1347">
        <v>0</v>
      </c>
      <c r="N1347" t="s">
        <v>4731</v>
      </c>
      <c r="O1347" t="s">
        <v>4713</v>
      </c>
      <c r="P1347" t="s">
        <v>7253</v>
      </c>
      <c r="Q1347" t="s">
        <v>4715</v>
      </c>
      <c r="V1347" t="s">
        <v>4716</v>
      </c>
    </row>
    <row r="1348" spans="1:22">
      <c r="A1348" t="s">
        <v>4708</v>
      </c>
      <c r="B1348" t="s">
        <v>4708</v>
      </c>
      <c r="C1348" t="s">
        <v>7254</v>
      </c>
      <c r="D1348"/>
      <c r="E1348" s="255" t="s">
        <v>4786</v>
      </c>
      <c r="F1348" s="255">
        <v>43986.623454432869</v>
      </c>
      <c r="G1348" s="255"/>
      <c r="H1348" s="255"/>
      <c r="I1348" s="256">
        <v>2.6666666666666665</v>
      </c>
      <c r="J1348" s="257">
        <v>51738</v>
      </c>
      <c r="K1348" t="s">
        <v>4752</v>
      </c>
      <c r="L1348">
        <v>0</v>
      </c>
      <c r="M1348">
        <v>0</v>
      </c>
      <c r="N1348" t="s">
        <v>4718</v>
      </c>
      <c r="O1348" t="s">
        <v>4713</v>
      </c>
      <c r="P1348" t="s">
        <v>7255</v>
      </c>
      <c r="Q1348" t="s">
        <v>4715</v>
      </c>
      <c r="V1348" t="s">
        <v>4716</v>
      </c>
    </row>
    <row r="1349" spans="1:22">
      <c r="A1349" t="s">
        <v>4708</v>
      </c>
      <c r="B1349" t="s">
        <v>4708</v>
      </c>
      <c r="C1349" t="s">
        <v>7256</v>
      </c>
      <c r="D1349"/>
      <c r="E1349" s="255" t="s">
        <v>6831</v>
      </c>
      <c r="F1349" s="255">
        <v>44001.628255787036</v>
      </c>
      <c r="G1349" s="255"/>
      <c r="H1349" s="255"/>
      <c r="I1349" s="256">
        <v>2.6666666666666665</v>
      </c>
      <c r="J1349" s="257">
        <v>84378</v>
      </c>
      <c r="K1349" t="s">
        <v>4752</v>
      </c>
      <c r="L1349">
        <v>0</v>
      </c>
      <c r="M1349">
        <v>0</v>
      </c>
      <c r="N1349" t="s">
        <v>4718</v>
      </c>
      <c r="O1349" t="s">
        <v>4726</v>
      </c>
      <c r="P1349" t="s">
        <v>7257</v>
      </c>
      <c r="Q1349" t="s">
        <v>4715</v>
      </c>
      <c r="V1349" t="s">
        <v>4716</v>
      </c>
    </row>
    <row r="1350" spans="1:22">
      <c r="A1350" t="s">
        <v>4708</v>
      </c>
      <c r="B1350" t="s">
        <v>4708</v>
      </c>
      <c r="C1350" t="s">
        <v>7258</v>
      </c>
      <c r="D1350"/>
      <c r="E1350" s="255" t="s">
        <v>7259</v>
      </c>
      <c r="F1350" s="255">
        <v>44007.652350034725</v>
      </c>
      <c r="G1350" s="255"/>
      <c r="H1350" s="255"/>
      <c r="I1350" s="256">
        <v>2.6666666666666665</v>
      </c>
      <c r="J1350" s="257">
        <v>20529</v>
      </c>
      <c r="K1350" t="s">
        <v>4711</v>
      </c>
      <c r="L1350">
        <v>0</v>
      </c>
      <c r="M1350">
        <v>0</v>
      </c>
      <c r="N1350" t="s">
        <v>4722</v>
      </c>
      <c r="O1350" t="s">
        <v>4726</v>
      </c>
      <c r="P1350" t="s">
        <v>7260</v>
      </c>
      <c r="Q1350" t="s">
        <v>4715</v>
      </c>
      <c r="V1350" t="s">
        <v>4716</v>
      </c>
    </row>
    <row r="1351" spans="1:22">
      <c r="A1351" t="s">
        <v>4708</v>
      </c>
      <c r="B1351" t="s">
        <v>4708</v>
      </c>
      <c r="C1351" t="s">
        <v>7261</v>
      </c>
      <c r="D1351"/>
      <c r="E1351" s="255" t="s">
        <v>5003</v>
      </c>
      <c r="F1351" s="255">
        <v>44012.82848758102</v>
      </c>
      <c r="G1351" s="255"/>
      <c r="H1351" s="255"/>
      <c r="I1351" s="256">
        <v>2.6666666666666665</v>
      </c>
      <c r="J1351" s="257">
        <v>56267</v>
      </c>
      <c r="K1351" t="s">
        <v>4752</v>
      </c>
      <c r="L1351">
        <v>0</v>
      </c>
      <c r="M1351">
        <v>0</v>
      </c>
      <c r="N1351" t="s">
        <v>4731</v>
      </c>
      <c r="O1351" t="s">
        <v>4713</v>
      </c>
      <c r="P1351" t="s">
        <v>7262</v>
      </c>
      <c r="Q1351" t="s">
        <v>4715</v>
      </c>
      <c r="V1351" t="s">
        <v>4716</v>
      </c>
    </row>
    <row r="1352" spans="1:22">
      <c r="A1352" t="s">
        <v>4708</v>
      </c>
      <c r="B1352" t="s">
        <v>4708</v>
      </c>
      <c r="C1352" t="s">
        <v>7263</v>
      </c>
      <c r="D1352"/>
      <c r="E1352" s="255" t="s">
        <v>5215</v>
      </c>
      <c r="F1352" s="255">
        <v>43986.642237268519</v>
      </c>
      <c r="G1352" s="255"/>
      <c r="H1352" s="255"/>
      <c r="I1352" s="256">
        <v>2.6666666666666665</v>
      </c>
      <c r="J1352" s="257">
        <v>42489</v>
      </c>
      <c r="K1352" t="s">
        <v>4711</v>
      </c>
      <c r="L1352">
        <v>0</v>
      </c>
      <c r="M1352">
        <v>0</v>
      </c>
      <c r="N1352" t="s">
        <v>4731</v>
      </c>
      <c r="O1352" t="s">
        <v>4726</v>
      </c>
      <c r="P1352" t="s">
        <v>4994</v>
      </c>
      <c r="Q1352" t="s">
        <v>4715</v>
      </c>
      <c r="V1352" t="s">
        <v>4716</v>
      </c>
    </row>
    <row r="1353" spans="1:22">
      <c r="A1353" t="s">
        <v>4708</v>
      </c>
      <c r="B1353" t="s">
        <v>4708</v>
      </c>
      <c r="C1353" t="s">
        <v>7264</v>
      </c>
      <c r="D1353"/>
      <c r="E1353" s="255" t="s">
        <v>5157</v>
      </c>
      <c r="F1353" s="255">
        <v>44006.687763969909</v>
      </c>
      <c r="G1353" s="255"/>
      <c r="H1353" s="255"/>
      <c r="I1353" s="256">
        <v>2.6666666666666665</v>
      </c>
      <c r="J1353" s="257">
        <v>73492</v>
      </c>
      <c r="K1353" t="s">
        <v>4711</v>
      </c>
      <c r="L1353">
        <v>0</v>
      </c>
      <c r="M1353">
        <v>0</v>
      </c>
      <c r="N1353" t="s">
        <v>4722</v>
      </c>
      <c r="O1353" t="s">
        <v>4713</v>
      </c>
      <c r="P1353" t="s">
        <v>7265</v>
      </c>
      <c r="Q1353" t="s">
        <v>4728</v>
      </c>
      <c r="V1353" t="s">
        <v>4716</v>
      </c>
    </row>
    <row r="1354" spans="1:22">
      <c r="A1354" t="s">
        <v>4708</v>
      </c>
      <c r="B1354" t="s">
        <v>4708</v>
      </c>
      <c r="C1354" t="s">
        <v>7266</v>
      </c>
      <c r="D1354"/>
      <c r="E1354" s="255" t="s">
        <v>6606</v>
      </c>
      <c r="F1354" s="255">
        <v>44008.620875659719</v>
      </c>
      <c r="G1354" s="255"/>
      <c r="H1354" s="255"/>
      <c r="I1354" s="256">
        <v>2.6666666666666665</v>
      </c>
      <c r="J1354" s="257">
        <v>34174</v>
      </c>
      <c r="K1354" t="s">
        <v>4752</v>
      </c>
      <c r="L1354">
        <v>0</v>
      </c>
      <c r="M1354">
        <v>0</v>
      </c>
      <c r="N1354" t="s">
        <v>4722</v>
      </c>
      <c r="O1354" t="s">
        <v>4726</v>
      </c>
      <c r="P1354" t="s">
        <v>7267</v>
      </c>
      <c r="Q1354" t="s">
        <v>4715</v>
      </c>
      <c r="V1354" t="s">
        <v>4716</v>
      </c>
    </row>
    <row r="1355" spans="1:22">
      <c r="A1355" t="s">
        <v>4708</v>
      </c>
      <c r="B1355" t="s">
        <v>4708</v>
      </c>
      <c r="C1355" t="s">
        <v>2171</v>
      </c>
      <c r="D1355"/>
      <c r="E1355" s="255" t="s">
        <v>6512</v>
      </c>
      <c r="F1355" s="255">
        <v>44001.732690740741</v>
      </c>
      <c r="G1355" s="255"/>
      <c r="H1355" s="255"/>
      <c r="I1355" s="256">
        <v>2.6666666666666665</v>
      </c>
      <c r="J1355" s="257">
        <v>63089</v>
      </c>
      <c r="K1355" t="s">
        <v>4752</v>
      </c>
      <c r="L1355">
        <v>0</v>
      </c>
      <c r="M1355">
        <v>0</v>
      </c>
      <c r="N1355" t="s">
        <v>4718</v>
      </c>
      <c r="O1355" t="s">
        <v>4713</v>
      </c>
      <c r="P1355" t="s">
        <v>7268</v>
      </c>
      <c r="Q1355" t="s">
        <v>4715</v>
      </c>
      <c r="V1355" t="s">
        <v>4716</v>
      </c>
    </row>
    <row r="1356" spans="1:22">
      <c r="A1356" t="s">
        <v>4708</v>
      </c>
      <c r="B1356" t="s">
        <v>4708</v>
      </c>
      <c r="C1356" t="s">
        <v>7269</v>
      </c>
      <c r="D1356"/>
      <c r="E1356" s="255" t="s">
        <v>4881</v>
      </c>
      <c r="F1356" s="255">
        <v>43986.676094363429</v>
      </c>
      <c r="G1356" s="255"/>
      <c r="H1356" s="255"/>
      <c r="I1356" s="256">
        <v>2.6666666666666665</v>
      </c>
      <c r="J1356" s="257">
        <v>34126</v>
      </c>
      <c r="K1356" t="s">
        <v>4711</v>
      </c>
      <c r="L1356">
        <v>0</v>
      </c>
      <c r="M1356">
        <v>0</v>
      </c>
      <c r="N1356" t="s">
        <v>4731</v>
      </c>
      <c r="O1356" t="s">
        <v>4713</v>
      </c>
      <c r="P1356" t="s">
        <v>7270</v>
      </c>
      <c r="Q1356" t="s">
        <v>4728</v>
      </c>
      <c r="V1356" t="s">
        <v>4716</v>
      </c>
    </row>
    <row r="1357" spans="1:22">
      <c r="A1357" t="s">
        <v>4708</v>
      </c>
      <c r="B1357" t="s">
        <v>4708</v>
      </c>
      <c r="C1357" t="s">
        <v>7271</v>
      </c>
      <c r="D1357"/>
      <c r="E1357" s="255" t="s">
        <v>7272</v>
      </c>
      <c r="F1357" s="255">
        <v>43983.666033715279</v>
      </c>
      <c r="G1357" s="255"/>
      <c r="H1357" s="255"/>
      <c r="I1357" s="256">
        <v>2.6666666666666665</v>
      </c>
      <c r="J1357" s="257">
        <v>36047</v>
      </c>
      <c r="K1357" t="s">
        <v>4752</v>
      </c>
      <c r="L1357">
        <v>0</v>
      </c>
      <c r="M1357">
        <v>0</v>
      </c>
      <c r="N1357" t="s">
        <v>4718</v>
      </c>
      <c r="O1357" t="s">
        <v>5197</v>
      </c>
      <c r="P1357" t="s">
        <v>7273</v>
      </c>
      <c r="Q1357" t="s">
        <v>4715</v>
      </c>
      <c r="V1357" t="s">
        <v>4716</v>
      </c>
    </row>
    <row r="1358" spans="1:22">
      <c r="A1358" t="s">
        <v>4708</v>
      </c>
      <c r="B1358" t="s">
        <v>4708</v>
      </c>
      <c r="C1358" t="s">
        <v>7274</v>
      </c>
      <c r="D1358"/>
      <c r="E1358" s="255" t="s">
        <v>5453</v>
      </c>
      <c r="F1358" s="255">
        <v>44012.713546724539</v>
      </c>
      <c r="G1358" s="255"/>
      <c r="H1358" s="255"/>
      <c r="I1358" s="256">
        <v>2.6666666666666665</v>
      </c>
      <c r="J1358" s="257">
        <v>66592</v>
      </c>
      <c r="K1358" t="s">
        <v>4752</v>
      </c>
      <c r="L1358">
        <v>0</v>
      </c>
      <c r="M1358">
        <v>0</v>
      </c>
      <c r="N1358" t="s">
        <v>4718</v>
      </c>
      <c r="O1358" t="s">
        <v>5324</v>
      </c>
      <c r="P1358" t="s">
        <v>7123</v>
      </c>
      <c r="Q1358" t="s">
        <v>4715</v>
      </c>
      <c r="V1358" t="s">
        <v>4716</v>
      </c>
    </row>
    <row r="1359" spans="1:22">
      <c r="A1359" t="s">
        <v>4708</v>
      </c>
      <c r="B1359" t="s">
        <v>4708</v>
      </c>
      <c r="C1359" t="s">
        <v>3069</v>
      </c>
      <c r="D1359"/>
      <c r="E1359" s="255" t="s">
        <v>5215</v>
      </c>
      <c r="F1359" s="255">
        <v>44005.249499155092</v>
      </c>
      <c r="G1359" s="255"/>
      <c r="H1359" s="255"/>
      <c r="I1359" s="256">
        <v>2.6666666666666665</v>
      </c>
      <c r="J1359" s="257">
        <v>39364</v>
      </c>
      <c r="K1359" t="s">
        <v>4711</v>
      </c>
      <c r="L1359">
        <v>0</v>
      </c>
      <c r="M1359">
        <v>0</v>
      </c>
      <c r="N1359" t="s">
        <v>4722</v>
      </c>
      <c r="O1359" t="s">
        <v>4726</v>
      </c>
      <c r="P1359" t="s">
        <v>4994</v>
      </c>
      <c r="Q1359" t="s">
        <v>4715</v>
      </c>
      <c r="V1359" t="s">
        <v>4716</v>
      </c>
    </row>
    <row r="1360" spans="1:22">
      <c r="A1360" t="s">
        <v>4708</v>
      </c>
      <c r="B1360" t="s">
        <v>4708</v>
      </c>
      <c r="C1360" t="s">
        <v>7275</v>
      </c>
      <c r="D1360"/>
      <c r="E1360" s="255" t="s">
        <v>5314</v>
      </c>
      <c r="F1360" s="255">
        <v>44005.246548645831</v>
      </c>
      <c r="G1360" s="255"/>
      <c r="H1360" s="255"/>
      <c r="I1360" s="256">
        <v>2.6666666666666665</v>
      </c>
      <c r="J1360" s="257">
        <v>45246</v>
      </c>
      <c r="K1360" t="s">
        <v>4711</v>
      </c>
      <c r="L1360">
        <v>0</v>
      </c>
      <c r="M1360">
        <v>0</v>
      </c>
      <c r="N1360" t="s">
        <v>4712</v>
      </c>
      <c r="O1360" t="s">
        <v>4726</v>
      </c>
      <c r="P1360" t="s">
        <v>5188</v>
      </c>
      <c r="Q1360" t="s">
        <v>4715</v>
      </c>
      <c r="V1360" t="s">
        <v>4716</v>
      </c>
    </row>
    <row r="1361" spans="1:22">
      <c r="A1361" t="s">
        <v>4708</v>
      </c>
      <c r="B1361" t="s">
        <v>4708</v>
      </c>
      <c r="C1361" t="s">
        <v>7276</v>
      </c>
      <c r="D1361"/>
      <c r="E1361" s="255" t="s">
        <v>5234</v>
      </c>
      <c r="F1361" s="255">
        <v>44011.443231365738</v>
      </c>
      <c r="G1361" s="255"/>
      <c r="H1361" s="255"/>
      <c r="I1361" s="256">
        <v>2.6666666666666665</v>
      </c>
      <c r="J1361" s="257">
        <v>50270</v>
      </c>
      <c r="K1361" t="s">
        <v>4711</v>
      </c>
      <c r="L1361">
        <v>0</v>
      </c>
      <c r="M1361">
        <v>0</v>
      </c>
      <c r="N1361" t="s">
        <v>4718</v>
      </c>
      <c r="O1361" t="s">
        <v>4713</v>
      </c>
      <c r="P1361" t="s">
        <v>7277</v>
      </c>
      <c r="Q1361" t="s">
        <v>4715</v>
      </c>
      <c r="V1361" t="s">
        <v>4716</v>
      </c>
    </row>
    <row r="1362" spans="1:22">
      <c r="A1362" t="s">
        <v>4708</v>
      </c>
      <c r="B1362" t="s">
        <v>4708</v>
      </c>
      <c r="C1362" t="s">
        <v>7278</v>
      </c>
      <c r="D1362"/>
      <c r="E1362" s="255" t="s">
        <v>6628</v>
      </c>
      <c r="F1362" s="255">
        <v>44012.730436076388</v>
      </c>
      <c r="G1362" s="255"/>
      <c r="H1362" s="255"/>
      <c r="I1362" s="256">
        <v>2.6666666666666665</v>
      </c>
      <c r="J1362" s="257">
        <v>39303</v>
      </c>
      <c r="K1362" t="s">
        <v>4711</v>
      </c>
      <c r="L1362">
        <v>0</v>
      </c>
      <c r="M1362">
        <v>0</v>
      </c>
      <c r="N1362" t="s">
        <v>4712</v>
      </c>
      <c r="O1362" t="s">
        <v>4726</v>
      </c>
      <c r="P1362" t="s">
        <v>7279</v>
      </c>
      <c r="Q1362" t="s">
        <v>4728</v>
      </c>
      <c r="V1362" t="s">
        <v>4716</v>
      </c>
    </row>
    <row r="1363" spans="1:22">
      <c r="A1363" t="s">
        <v>4708</v>
      </c>
      <c r="B1363" t="s">
        <v>4708</v>
      </c>
      <c r="C1363" t="s">
        <v>7280</v>
      </c>
      <c r="D1363"/>
      <c r="E1363" s="255" t="s">
        <v>5103</v>
      </c>
      <c r="F1363" s="255">
        <v>44006.681248113426</v>
      </c>
      <c r="G1363" s="255"/>
      <c r="H1363" s="255"/>
      <c r="I1363" s="256">
        <v>2.6666666666666665</v>
      </c>
      <c r="J1363" s="257">
        <v>25344</v>
      </c>
      <c r="K1363" t="s">
        <v>4711</v>
      </c>
      <c r="L1363">
        <v>0</v>
      </c>
      <c r="M1363">
        <v>0</v>
      </c>
      <c r="N1363" t="s">
        <v>4712</v>
      </c>
      <c r="O1363" t="s">
        <v>4713</v>
      </c>
      <c r="P1363" t="s">
        <v>7281</v>
      </c>
      <c r="Q1363" t="s">
        <v>4728</v>
      </c>
      <c r="V1363" t="s">
        <v>4716</v>
      </c>
    </row>
    <row r="1364" spans="1:22">
      <c r="A1364" t="s">
        <v>4708</v>
      </c>
      <c r="B1364" t="s">
        <v>4708</v>
      </c>
      <c r="C1364" t="s">
        <v>7282</v>
      </c>
      <c r="D1364"/>
      <c r="E1364" s="255" t="s">
        <v>4993</v>
      </c>
      <c r="F1364" s="255">
        <v>44012.726005324075</v>
      </c>
      <c r="G1364" s="255"/>
      <c r="H1364" s="255"/>
      <c r="I1364" s="256">
        <v>2.6666666666666665</v>
      </c>
      <c r="J1364" s="257">
        <v>132627</v>
      </c>
      <c r="K1364" t="s">
        <v>4711</v>
      </c>
      <c r="L1364">
        <v>0</v>
      </c>
      <c r="M1364">
        <v>0</v>
      </c>
      <c r="N1364" t="s">
        <v>4722</v>
      </c>
      <c r="O1364" t="s">
        <v>4726</v>
      </c>
      <c r="P1364" t="s">
        <v>6979</v>
      </c>
      <c r="Q1364" t="s">
        <v>4715</v>
      </c>
      <c r="V1364" t="s">
        <v>4716</v>
      </c>
    </row>
    <row r="1365" spans="1:22">
      <c r="A1365" t="s">
        <v>4708</v>
      </c>
      <c r="B1365" t="s">
        <v>4708</v>
      </c>
      <c r="C1365" t="s">
        <v>7283</v>
      </c>
      <c r="D1365"/>
      <c r="E1365" s="255" t="s">
        <v>6512</v>
      </c>
      <c r="F1365" s="255">
        <v>44005.485614965277</v>
      </c>
      <c r="G1365" s="255"/>
      <c r="H1365" s="255"/>
      <c r="I1365" s="256">
        <v>2.6666666666666665</v>
      </c>
      <c r="J1365" s="257">
        <v>51170</v>
      </c>
      <c r="K1365" t="s">
        <v>4752</v>
      </c>
      <c r="L1365">
        <v>0</v>
      </c>
      <c r="M1365">
        <v>0</v>
      </c>
      <c r="N1365" t="s">
        <v>4718</v>
      </c>
      <c r="O1365" t="s">
        <v>4713</v>
      </c>
      <c r="P1365" t="s">
        <v>7284</v>
      </c>
      <c r="Q1365" t="s">
        <v>4715</v>
      </c>
      <c r="V1365" t="s">
        <v>4716</v>
      </c>
    </row>
    <row r="1366" spans="1:22">
      <c r="A1366" t="s">
        <v>4708</v>
      </c>
      <c r="B1366" t="s">
        <v>4708</v>
      </c>
      <c r="C1366" t="s">
        <v>7285</v>
      </c>
      <c r="D1366"/>
      <c r="E1366" s="255" t="s">
        <v>5224</v>
      </c>
      <c r="F1366" s="255">
        <v>44012.72383599537</v>
      </c>
      <c r="G1366" s="255"/>
      <c r="H1366" s="255"/>
      <c r="I1366" s="256">
        <v>2.6666666666666665</v>
      </c>
      <c r="J1366" s="257">
        <v>91901</v>
      </c>
      <c r="K1366" t="s">
        <v>4711</v>
      </c>
      <c r="L1366">
        <v>0</v>
      </c>
      <c r="M1366">
        <v>0</v>
      </c>
      <c r="N1366" t="s">
        <v>4722</v>
      </c>
      <c r="O1366" t="s">
        <v>4726</v>
      </c>
      <c r="P1366" t="s">
        <v>5225</v>
      </c>
      <c r="Q1366" t="s">
        <v>4715</v>
      </c>
      <c r="V1366" t="s">
        <v>4716</v>
      </c>
    </row>
    <row r="1367" spans="1:22">
      <c r="A1367" t="s">
        <v>4708</v>
      </c>
      <c r="B1367" t="s">
        <v>4708</v>
      </c>
      <c r="C1367" t="s">
        <v>7286</v>
      </c>
      <c r="D1367"/>
      <c r="E1367" s="255" t="s">
        <v>4791</v>
      </c>
      <c r="F1367" s="255">
        <v>43998.712644097221</v>
      </c>
      <c r="G1367" s="255"/>
      <c r="H1367" s="255"/>
      <c r="I1367" s="256">
        <v>2.6666666666666665</v>
      </c>
      <c r="J1367" s="257">
        <v>78092</v>
      </c>
      <c r="K1367" t="s">
        <v>4752</v>
      </c>
      <c r="L1367">
        <v>0</v>
      </c>
      <c r="M1367">
        <v>0</v>
      </c>
      <c r="N1367" t="s">
        <v>4722</v>
      </c>
      <c r="O1367" t="s">
        <v>4713</v>
      </c>
      <c r="P1367" t="s">
        <v>7287</v>
      </c>
      <c r="Q1367" t="s">
        <v>4715</v>
      </c>
      <c r="V1367" t="s">
        <v>4716</v>
      </c>
    </row>
    <row r="1368" spans="1:22">
      <c r="A1368" t="s">
        <v>4708</v>
      </c>
      <c r="B1368" t="s">
        <v>4708</v>
      </c>
      <c r="C1368" t="s">
        <v>7288</v>
      </c>
      <c r="D1368"/>
      <c r="E1368" s="255" t="s">
        <v>7289</v>
      </c>
      <c r="F1368" s="255">
        <v>43986.642883599539</v>
      </c>
      <c r="G1368" s="255"/>
      <c r="H1368" s="255"/>
      <c r="I1368" s="256">
        <v>2.6666666666666665</v>
      </c>
      <c r="J1368" s="257">
        <v>41886</v>
      </c>
      <c r="K1368" t="s">
        <v>4711</v>
      </c>
      <c r="L1368">
        <v>0</v>
      </c>
      <c r="M1368">
        <v>0</v>
      </c>
      <c r="N1368" t="s">
        <v>4718</v>
      </c>
      <c r="O1368" t="s">
        <v>5197</v>
      </c>
      <c r="P1368" t="s">
        <v>7290</v>
      </c>
      <c r="Q1368" t="s">
        <v>4715</v>
      </c>
      <c r="V1368" t="s">
        <v>4716</v>
      </c>
    </row>
    <row r="1369" spans="1:22">
      <c r="A1369" t="s">
        <v>4708</v>
      </c>
      <c r="B1369" t="s">
        <v>4708</v>
      </c>
      <c r="C1369" t="s">
        <v>7291</v>
      </c>
      <c r="D1369"/>
      <c r="E1369" s="255" t="s">
        <v>4993</v>
      </c>
      <c r="F1369" s="255">
        <v>44012.722516782407</v>
      </c>
      <c r="G1369" s="255"/>
      <c r="H1369" s="255"/>
      <c r="I1369" s="256">
        <v>2.6666666666666665</v>
      </c>
      <c r="J1369" s="257">
        <v>109916</v>
      </c>
      <c r="K1369" t="s">
        <v>4711</v>
      </c>
      <c r="L1369">
        <v>0</v>
      </c>
      <c r="M1369">
        <v>0</v>
      </c>
      <c r="N1369" t="s">
        <v>4722</v>
      </c>
      <c r="O1369" t="s">
        <v>4726</v>
      </c>
      <c r="P1369" t="s">
        <v>5225</v>
      </c>
      <c r="Q1369" t="s">
        <v>4715</v>
      </c>
      <c r="V1369" t="s">
        <v>4716</v>
      </c>
    </row>
    <row r="1370" spans="1:22">
      <c r="A1370" t="s">
        <v>4708</v>
      </c>
      <c r="B1370" t="s">
        <v>4708</v>
      </c>
      <c r="C1370" t="s">
        <v>7292</v>
      </c>
      <c r="D1370"/>
      <c r="E1370" s="255" t="s">
        <v>7293</v>
      </c>
      <c r="F1370" s="255">
        <v>43986.677401886576</v>
      </c>
      <c r="G1370" s="255"/>
      <c r="H1370" s="255"/>
      <c r="I1370" s="256">
        <v>2.6666666666666665</v>
      </c>
      <c r="J1370" s="257">
        <v>49007</v>
      </c>
      <c r="K1370" t="s">
        <v>4711</v>
      </c>
      <c r="L1370">
        <v>0</v>
      </c>
      <c r="M1370">
        <v>0</v>
      </c>
      <c r="N1370" t="s">
        <v>4718</v>
      </c>
      <c r="O1370" t="s">
        <v>4726</v>
      </c>
      <c r="P1370" t="s">
        <v>7294</v>
      </c>
      <c r="Q1370" t="s">
        <v>4715</v>
      </c>
      <c r="V1370" t="s">
        <v>4716</v>
      </c>
    </row>
    <row r="1371" spans="1:22">
      <c r="A1371" t="s">
        <v>4708</v>
      </c>
      <c r="B1371" t="s">
        <v>4708</v>
      </c>
      <c r="C1371" t="s">
        <v>7295</v>
      </c>
      <c r="D1371"/>
      <c r="E1371" s="255" t="s">
        <v>4758</v>
      </c>
      <c r="F1371" s="255">
        <v>44007.650282175928</v>
      </c>
      <c r="G1371" s="255"/>
      <c r="H1371" s="255"/>
      <c r="I1371" s="256">
        <v>2.6666666666666665</v>
      </c>
      <c r="J1371" s="257">
        <v>104134</v>
      </c>
      <c r="K1371" t="s">
        <v>4711</v>
      </c>
      <c r="L1371">
        <v>0</v>
      </c>
      <c r="M1371">
        <v>0</v>
      </c>
      <c r="N1371" t="s">
        <v>4718</v>
      </c>
      <c r="O1371" t="s">
        <v>4713</v>
      </c>
      <c r="P1371" t="s">
        <v>7296</v>
      </c>
      <c r="Q1371" t="s">
        <v>4728</v>
      </c>
      <c r="V1371" t="s">
        <v>4716</v>
      </c>
    </row>
    <row r="1372" spans="1:22">
      <c r="A1372" t="s">
        <v>4708</v>
      </c>
      <c r="B1372" t="s">
        <v>4708</v>
      </c>
      <c r="C1372" t="s">
        <v>7297</v>
      </c>
      <c r="D1372"/>
      <c r="E1372" s="255" t="s">
        <v>4837</v>
      </c>
      <c r="F1372" s="255">
        <v>44006.692323923613</v>
      </c>
      <c r="G1372" s="255"/>
      <c r="H1372" s="255"/>
      <c r="I1372" s="256">
        <v>2.6666666666666665</v>
      </c>
      <c r="J1372" s="257">
        <v>44388</v>
      </c>
      <c r="K1372" t="s">
        <v>4711</v>
      </c>
      <c r="L1372">
        <v>0</v>
      </c>
      <c r="M1372">
        <v>0</v>
      </c>
      <c r="N1372" t="s">
        <v>4722</v>
      </c>
      <c r="O1372" t="s">
        <v>4713</v>
      </c>
      <c r="P1372" t="s">
        <v>7298</v>
      </c>
      <c r="Q1372" t="s">
        <v>4728</v>
      </c>
      <c r="V1372" t="s">
        <v>4716</v>
      </c>
    </row>
    <row r="1373" spans="1:22">
      <c r="A1373" t="s">
        <v>4708</v>
      </c>
      <c r="B1373" t="s">
        <v>4708</v>
      </c>
      <c r="C1373" t="s">
        <v>7299</v>
      </c>
      <c r="D1373"/>
      <c r="E1373" s="255" t="s">
        <v>4763</v>
      </c>
      <c r="F1373" s="255">
        <v>43986.674149687497</v>
      </c>
      <c r="G1373" s="255"/>
      <c r="H1373" s="255"/>
      <c r="I1373" s="256">
        <v>2.6666666666666665</v>
      </c>
      <c r="J1373" s="257">
        <v>48283</v>
      </c>
      <c r="K1373" t="s">
        <v>4711</v>
      </c>
      <c r="L1373">
        <v>0</v>
      </c>
      <c r="M1373">
        <v>0</v>
      </c>
      <c r="N1373" t="s">
        <v>4712</v>
      </c>
      <c r="O1373" t="s">
        <v>4713</v>
      </c>
      <c r="P1373" t="s">
        <v>7300</v>
      </c>
      <c r="Q1373" t="s">
        <v>4728</v>
      </c>
      <c r="V1373" t="s">
        <v>4716</v>
      </c>
    </row>
    <row r="1374" spans="1:22">
      <c r="A1374" t="s">
        <v>4708</v>
      </c>
      <c r="B1374" t="s">
        <v>4708</v>
      </c>
      <c r="C1374" t="s">
        <v>7301</v>
      </c>
      <c r="D1374"/>
      <c r="E1374" s="255" t="s">
        <v>4993</v>
      </c>
      <c r="F1374" s="255">
        <v>44012.723418553243</v>
      </c>
      <c r="G1374" s="255"/>
      <c r="H1374" s="255"/>
      <c r="I1374" s="256">
        <v>2.6666666666666665</v>
      </c>
      <c r="J1374" s="257">
        <v>139783</v>
      </c>
      <c r="K1374" t="s">
        <v>4711</v>
      </c>
      <c r="L1374">
        <v>0</v>
      </c>
      <c r="M1374">
        <v>0</v>
      </c>
      <c r="N1374" t="s">
        <v>4718</v>
      </c>
      <c r="O1374" t="s">
        <v>4726</v>
      </c>
      <c r="P1374" t="s">
        <v>5225</v>
      </c>
      <c r="Q1374" t="s">
        <v>4715</v>
      </c>
      <c r="V1374" t="s">
        <v>4716</v>
      </c>
    </row>
    <row r="1375" spans="1:22">
      <c r="A1375" t="s">
        <v>4708</v>
      </c>
      <c r="B1375" t="s">
        <v>4708</v>
      </c>
      <c r="C1375" t="s">
        <v>7302</v>
      </c>
      <c r="D1375"/>
      <c r="E1375" s="255" t="s">
        <v>4840</v>
      </c>
      <c r="F1375" s="255">
        <v>43998.738614386573</v>
      </c>
      <c r="G1375" s="255"/>
      <c r="H1375" s="255"/>
      <c r="I1375" s="256">
        <v>2.6666666666666665</v>
      </c>
      <c r="J1375" s="257">
        <v>23250</v>
      </c>
      <c r="K1375" t="s">
        <v>4752</v>
      </c>
      <c r="L1375">
        <v>0</v>
      </c>
      <c r="M1375">
        <v>0</v>
      </c>
      <c r="N1375" t="s">
        <v>4718</v>
      </c>
      <c r="O1375" t="s">
        <v>4753</v>
      </c>
      <c r="P1375" t="s">
        <v>4753</v>
      </c>
      <c r="Q1375" t="s">
        <v>4715</v>
      </c>
      <c r="V1375" t="s">
        <v>4716</v>
      </c>
    </row>
    <row r="1376" spans="1:22">
      <c r="A1376" t="s">
        <v>4708</v>
      </c>
      <c r="B1376" t="s">
        <v>4708</v>
      </c>
      <c r="C1376" t="s">
        <v>7303</v>
      </c>
      <c r="D1376"/>
      <c r="E1376" s="255" t="s">
        <v>4737</v>
      </c>
      <c r="F1376" s="255">
        <v>43997.636832025462</v>
      </c>
      <c r="G1376" s="255"/>
      <c r="H1376" s="255"/>
      <c r="I1376" s="256">
        <v>2.6666666666666665</v>
      </c>
      <c r="J1376" s="257">
        <v>209812</v>
      </c>
      <c r="K1376" t="s">
        <v>4711</v>
      </c>
      <c r="L1376">
        <v>0</v>
      </c>
      <c r="M1376">
        <v>0</v>
      </c>
      <c r="N1376" t="s">
        <v>4731</v>
      </c>
      <c r="O1376" t="s">
        <v>4713</v>
      </c>
      <c r="P1376" t="s">
        <v>7304</v>
      </c>
      <c r="Q1376" t="s">
        <v>4715</v>
      </c>
      <c r="V1376" t="s">
        <v>4716</v>
      </c>
    </row>
    <row r="1377" spans="1:22">
      <c r="A1377" t="s">
        <v>4708</v>
      </c>
      <c r="B1377" t="s">
        <v>4708</v>
      </c>
      <c r="C1377" t="s">
        <v>7305</v>
      </c>
      <c r="D1377"/>
      <c r="E1377" s="255" t="s">
        <v>4868</v>
      </c>
      <c r="F1377" s="255">
        <v>44011.667074502315</v>
      </c>
      <c r="G1377" s="255"/>
      <c r="H1377" s="255"/>
      <c r="I1377" s="256">
        <v>2.6666666666666665</v>
      </c>
      <c r="J1377" s="257">
        <v>35935</v>
      </c>
      <c r="K1377" t="s">
        <v>4752</v>
      </c>
      <c r="L1377">
        <v>0</v>
      </c>
      <c r="M1377">
        <v>0</v>
      </c>
      <c r="N1377" t="s">
        <v>4718</v>
      </c>
      <c r="O1377" t="s">
        <v>4753</v>
      </c>
      <c r="P1377" t="s">
        <v>4753</v>
      </c>
      <c r="Q1377" t="s">
        <v>4728</v>
      </c>
      <c r="V1377" t="s">
        <v>4716</v>
      </c>
    </row>
    <row r="1378" spans="1:22">
      <c r="A1378" t="s">
        <v>4708</v>
      </c>
      <c r="B1378" t="s">
        <v>4708</v>
      </c>
      <c r="C1378" t="s">
        <v>7306</v>
      </c>
      <c r="D1378"/>
      <c r="E1378" s="255" t="s">
        <v>7307</v>
      </c>
      <c r="F1378" s="255">
        <v>43995.420174386571</v>
      </c>
      <c r="G1378" s="255"/>
      <c r="H1378" s="255"/>
      <c r="I1378" s="256">
        <v>2.6666666666666665</v>
      </c>
      <c r="J1378" s="257">
        <v>14860</v>
      </c>
      <c r="K1378" t="s">
        <v>4752</v>
      </c>
      <c r="L1378">
        <v>0</v>
      </c>
      <c r="M1378">
        <v>0</v>
      </c>
      <c r="N1378" t="s">
        <v>4718</v>
      </c>
      <c r="O1378" t="s">
        <v>4753</v>
      </c>
      <c r="P1378" t="s">
        <v>4753</v>
      </c>
      <c r="Q1378" t="s">
        <v>4715</v>
      </c>
      <c r="V1378" t="s">
        <v>4716</v>
      </c>
    </row>
    <row r="1379" spans="1:22">
      <c r="A1379" t="s">
        <v>4708</v>
      </c>
      <c r="B1379" t="s">
        <v>4708</v>
      </c>
      <c r="C1379" t="s">
        <v>7308</v>
      </c>
      <c r="D1379"/>
      <c r="E1379" s="255" t="s">
        <v>5699</v>
      </c>
      <c r="F1379" s="255">
        <v>43997.637352118058</v>
      </c>
      <c r="G1379" s="255"/>
      <c r="H1379" s="255"/>
      <c r="I1379" s="256">
        <v>2.6666666666666665</v>
      </c>
      <c r="J1379" s="257">
        <v>19319</v>
      </c>
      <c r="K1379" t="s">
        <v>4711</v>
      </c>
      <c r="L1379">
        <v>0</v>
      </c>
      <c r="M1379">
        <v>0</v>
      </c>
      <c r="N1379" t="s">
        <v>4712</v>
      </c>
      <c r="O1379" t="s">
        <v>4713</v>
      </c>
      <c r="P1379" t="s">
        <v>7309</v>
      </c>
      <c r="Q1379" t="s">
        <v>4715</v>
      </c>
      <c r="V1379" t="s">
        <v>4716</v>
      </c>
    </row>
    <row r="1380" spans="1:22">
      <c r="A1380" t="s">
        <v>4708</v>
      </c>
      <c r="B1380" t="s">
        <v>4708</v>
      </c>
      <c r="C1380" t="s">
        <v>7310</v>
      </c>
      <c r="D1380"/>
      <c r="E1380" s="255" t="s">
        <v>6012</v>
      </c>
      <c r="F1380" s="255">
        <v>43977.494864618056</v>
      </c>
      <c r="G1380" s="255"/>
      <c r="H1380" s="255"/>
      <c r="I1380" s="256">
        <v>2.75</v>
      </c>
      <c r="J1380" s="257">
        <v>24837</v>
      </c>
      <c r="K1380" t="s">
        <v>4752</v>
      </c>
      <c r="L1380">
        <v>0</v>
      </c>
      <c r="M1380">
        <v>0</v>
      </c>
      <c r="N1380" t="s">
        <v>4718</v>
      </c>
      <c r="O1380" t="s">
        <v>5324</v>
      </c>
      <c r="P1380" t="s">
        <v>7311</v>
      </c>
      <c r="Q1380" t="s">
        <v>4715</v>
      </c>
      <c r="V1380" t="s">
        <v>4716</v>
      </c>
    </row>
    <row r="1381" spans="1:22">
      <c r="A1381" t="s">
        <v>4708</v>
      </c>
      <c r="B1381" t="s">
        <v>4708</v>
      </c>
      <c r="C1381" t="s">
        <v>1812</v>
      </c>
      <c r="D1381"/>
      <c r="E1381" s="255" t="s">
        <v>5318</v>
      </c>
      <c r="F1381" s="255">
        <v>43973.427615775465</v>
      </c>
      <c r="G1381" s="255"/>
      <c r="H1381" s="255"/>
      <c r="I1381" s="256">
        <v>2.75</v>
      </c>
      <c r="J1381" s="257">
        <v>40124</v>
      </c>
      <c r="K1381" t="s">
        <v>4711</v>
      </c>
      <c r="L1381">
        <v>0</v>
      </c>
      <c r="M1381">
        <v>0</v>
      </c>
      <c r="N1381" t="s">
        <v>4718</v>
      </c>
      <c r="O1381" t="s">
        <v>4726</v>
      </c>
      <c r="P1381" t="s">
        <v>4994</v>
      </c>
      <c r="Q1381" t="s">
        <v>4728</v>
      </c>
      <c r="V1381" t="s">
        <v>4716</v>
      </c>
    </row>
    <row r="1382" spans="1:22">
      <c r="A1382" t="s">
        <v>4708</v>
      </c>
      <c r="B1382" t="s">
        <v>4708</v>
      </c>
      <c r="C1382" t="s">
        <v>7312</v>
      </c>
      <c r="D1382"/>
      <c r="E1382" s="255" t="s">
        <v>5328</v>
      </c>
      <c r="F1382" s="255">
        <v>43971.495571261577</v>
      </c>
      <c r="G1382" s="255"/>
      <c r="H1382" s="255"/>
      <c r="I1382" s="256">
        <v>2.75</v>
      </c>
      <c r="J1382" s="257">
        <v>8441</v>
      </c>
      <c r="K1382" t="s">
        <v>4711</v>
      </c>
      <c r="L1382">
        <v>0</v>
      </c>
      <c r="M1382">
        <v>0</v>
      </c>
      <c r="N1382" t="s">
        <v>4718</v>
      </c>
      <c r="O1382" t="s">
        <v>4713</v>
      </c>
      <c r="P1382" t="s">
        <v>7313</v>
      </c>
      <c r="Q1382" t="s">
        <v>4728</v>
      </c>
      <c r="V1382" t="s">
        <v>4716</v>
      </c>
    </row>
    <row r="1383" spans="1:22">
      <c r="A1383" t="s">
        <v>4708</v>
      </c>
      <c r="B1383" t="s">
        <v>4708</v>
      </c>
      <c r="C1383" t="s">
        <v>7314</v>
      </c>
      <c r="D1383"/>
      <c r="E1383" s="255" t="s">
        <v>5027</v>
      </c>
      <c r="F1383" s="255">
        <v>43967.484782604166</v>
      </c>
      <c r="G1383" s="255"/>
      <c r="H1383" s="255"/>
      <c r="I1383" s="256">
        <v>2.75</v>
      </c>
      <c r="J1383" s="257">
        <v>22267</v>
      </c>
      <c r="K1383" t="s">
        <v>4711</v>
      </c>
      <c r="L1383">
        <v>0</v>
      </c>
      <c r="M1383">
        <v>0</v>
      </c>
      <c r="N1383" t="s">
        <v>4712</v>
      </c>
      <c r="O1383" t="s">
        <v>4713</v>
      </c>
      <c r="P1383" t="s">
        <v>7315</v>
      </c>
      <c r="Q1383" t="s">
        <v>4715</v>
      </c>
      <c r="V1383" t="s">
        <v>4716</v>
      </c>
    </row>
    <row r="1384" spans="1:22">
      <c r="A1384" t="s">
        <v>4708</v>
      </c>
      <c r="B1384" t="s">
        <v>4708</v>
      </c>
      <c r="C1384" t="s">
        <v>7316</v>
      </c>
      <c r="D1384"/>
      <c r="E1384" s="255" t="s">
        <v>4866</v>
      </c>
      <c r="F1384" s="255">
        <v>43962.683309953703</v>
      </c>
      <c r="G1384" s="255"/>
      <c r="H1384" s="255"/>
      <c r="I1384" s="256">
        <v>2.75</v>
      </c>
      <c r="J1384" s="257">
        <v>99433</v>
      </c>
      <c r="K1384" t="s">
        <v>4711</v>
      </c>
      <c r="L1384">
        <v>0</v>
      </c>
      <c r="M1384">
        <v>0</v>
      </c>
      <c r="N1384" t="s">
        <v>4718</v>
      </c>
      <c r="O1384" t="s">
        <v>4713</v>
      </c>
      <c r="P1384" t="s">
        <v>7317</v>
      </c>
      <c r="Q1384" t="s">
        <v>4715</v>
      </c>
      <c r="V1384" t="s">
        <v>4716</v>
      </c>
    </row>
    <row r="1385" spans="1:22">
      <c r="A1385" t="s">
        <v>4708</v>
      </c>
      <c r="B1385" t="s">
        <v>4708</v>
      </c>
      <c r="C1385" t="s">
        <v>7318</v>
      </c>
      <c r="D1385"/>
      <c r="E1385" s="255" t="s">
        <v>5165</v>
      </c>
      <c r="F1385" s="255">
        <v>43979.406933877312</v>
      </c>
      <c r="G1385" s="255"/>
      <c r="H1385" s="255"/>
      <c r="I1385" s="256">
        <v>2.75</v>
      </c>
      <c r="J1385" s="257">
        <v>89938</v>
      </c>
      <c r="K1385" t="s">
        <v>4711</v>
      </c>
      <c r="L1385">
        <v>0</v>
      </c>
      <c r="M1385">
        <v>0</v>
      </c>
      <c r="N1385" t="s">
        <v>4718</v>
      </c>
      <c r="O1385" t="s">
        <v>4713</v>
      </c>
      <c r="P1385" t="s">
        <v>7319</v>
      </c>
      <c r="Q1385" t="s">
        <v>4715</v>
      </c>
      <c r="V1385" t="s">
        <v>4716</v>
      </c>
    </row>
    <row r="1386" spans="1:22">
      <c r="A1386" t="s">
        <v>4708</v>
      </c>
      <c r="B1386" t="s">
        <v>4708</v>
      </c>
      <c r="C1386" t="s">
        <v>7320</v>
      </c>
      <c r="D1386"/>
      <c r="E1386" s="255" t="s">
        <v>4872</v>
      </c>
      <c r="F1386" s="255">
        <v>43973.710266817128</v>
      </c>
      <c r="G1386" s="255"/>
      <c r="H1386" s="255"/>
      <c r="I1386" s="256">
        <v>2.75</v>
      </c>
      <c r="J1386" s="257">
        <v>47529</v>
      </c>
      <c r="K1386" t="s">
        <v>4752</v>
      </c>
      <c r="L1386">
        <v>0</v>
      </c>
      <c r="M1386">
        <v>0</v>
      </c>
      <c r="N1386" t="s">
        <v>4722</v>
      </c>
      <c r="O1386" t="s">
        <v>4713</v>
      </c>
      <c r="P1386" t="s">
        <v>7321</v>
      </c>
      <c r="Q1386" t="s">
        <v>4715</v>
      </c>
      <c r="V1386" t="s">
        <v>4716</v>
      </c>
    </row>
    <row r="1387" spans="1:22">
      <c r="A1387" t="s">
        <v>4708</v>
      </c>
      <c r="B1387" t="s">
        <v>4708</v>
      </c>
      <c r="C1387" t="s">
        <v>7322</v>
      </c>
      <c r="D1387"/>
      <c r="E1387" s="255" t="s">
        <v>4829</v>
      </c>
      <c r="F1387" s="255">
        <v>43979.40632318287</v>
      </c>
      <c r="G1387" s="255"/>
      <c r="H1387" s="255"/>
      <c r="I1387" s="256">
        <v>2.75</v>
      </c>
      <c r="J1387" s="257">
        <v>33123</v>
      </c>
      <c r="K1387" t="s">
        <v>4711</v>
      </c>
      <c r="L1387">
        <v>0</v>
      </c>
      <c r="M1387">
        <v>0</v>
      </c>
      <c r="N1387" t="s">
        <v>4722</v>
      </c>
      <c r="O1387" t="s">
        <v>4713</v>
      </c>
      <c r="P1387" t="s">
        <v>7323</v>
      </c>
      <c r="Q1387" t="s">
        <v>4715</v>
      </c>
      <c r="V1387" t="s">
        <v>4716</v>
      </c>
    </row>
    <row r="1388" spans="1:22">
      <c r="A1388" t="s">
        <v>4708</v>
      </c>
      <c r="B1388" t="s">
        <v>4708</v>
      </c>
      <c r="C1388" t="s">
        <v>7324</v>
      </c>
      <c r="D1388"/>
      <c r="E1388" s="255" t="s">
        <v>5138</v>
      </c>
      <c r="F1388" s="255">
        <v>43969.641708912037</v>
      </c>
      <c r="G1388" s="255"/>
      <c r="H1388" s="255"/>
      <c r="I1388" s="256">
        <v>2.75</v>
      </c>
      <c r="J1388" s="257">
        <v>37569</v>
      </c>
      <c r="K1388" t="s">
        <v>4711</v>
      </c>
      <c r="L1388">
        <v>0</v>
      </c>
      <c r="M1388">
        <v>0</v>
      </c>
      <c r="N1388" t="s">
        <v>4731</v>
      </c>
      <c r="O1388" t="s">
        <v>4713</v>
      </c>
      <c r="P1388" t="s">
        <v>7325</v>
      </c>
      <c r="Q1388" t="s">
        <v>4715</v>
      </c>
      <c r="V1388" t="s">
        <v>4716</v>
      </c>
    </row>
    <row r="1389" spans="1:22">
      <c r="A1389" t="s">
        <v>4708</v>
      </c>
      <c r="B1389" t="s">
        <v>4708</v>
      </c>
      <c r="C1389" t="s">
        <v>7326</v>
      </c>
      <c r="D1389"/>
      <c r="E1389" s="255" t="s">
        <v>5200</v>
      </c>
      <c r="F1389" s="255">
        <v>43972.592357141206</v>
      </c>
      <c r="G1389" s="255"/>
      <c r="H1389" s="255"/>
      <c r="I1389" s="256">
        <v>2.75</v>
      </c>
      <c r="J1389" s="257">
        <v>70861</v>
      </c>
      <c r="K1389" t="s">
        <v>4752</v>
      </c>
      <c r="L1389">
        <v>0</v>
      </c>
      <c r="M1389">
        <v>0</v>
      </c>
      <c r="N1389" t="s">
        <v>4712</v>
      </c>
      <c r="O1389" t="s">
        <v>4713</v>
      </c>
      <c r="P1389" t="s">
        <v>7327</v>
      </c>
      <c r="Q1389" t="s">
        <v>4715</v>
      </c>
      <c r="V1389" t="s">
        <v>4716</v>
      </c>
    </row>
    <row r="1390" spans="1:22">
      <c r="A1390" t="s">
        <v>4708</v>
      </c>
      <c r="B1390" t="s">
        <v>4708</v>
      </c>
      <c r="C1390" t="s">
        <v>7328</v>
      </c>
      <c r="D1390"/>
      <c r="E1390" s="255" t="s">
        <v>4983</v>
      </c>
      <c r="F1390" s="255">
        <v>43973.42699039352</v>
      </c>
      <c r="G1390" s="255"/>
      <c r="H1390" s="255"/>
      <c r="I1390" s="256">
        <v>2.75</v>
      </c>
      <c r="J1390" s="257">
        <v>79467</v>
      </c>
      <c r="K1390" t="s">
        <v>4711</v>
      </c>
      <c r="L1390">
        <v>0</v>
      </c>
      <c r="M1390">
        <v>0</v>
      </c>
      <c r="N1390" t="s">
        <v>4769</v>
      </c>
      <c r="O1390" t="s">
        <v>4713</v>
      </c>
      <c r="P1390" t="s">
        <v>7329</v>
      </c>
      <c r="Q1390" t="s">
        <v>4715</v>
      </c>
      <c r="V1390" t="s">
        <v>4716</v>
      </c>
    </row>
    <row r="1391" spans="1:22">
      <c r="A1391" t="s">
        <v>4708</v>
      </c>
      <c r="B1391" t="s">
        <v>4708</v>
      </c>
      <c r="C1391" t="s">
        <v>7330</v>
      </c>
      <c r="D1391"/>
      <c r="E1391" s="255" t="s">
        <v>7173</v>
      </c>
      <c r="F1391" s="255">
        <v>43979.405478275461</v>
      </c>
      <c r="G1391" s="255"/>
      <c r="H1391" s="255"/>
      <c r="I1391" s="256">
        <v>2.75</v>
      </c>
      <c r="J1391" s="257">
        <v>25983</v>
      </c>
      <c r="K1391" t="s">
        <v>4711</v>
      </c>
      <c r="L1391">
        <v>0</v>
      </c>
      <c r="M1391">
        <v>0</v>
      </c>
      <c r="N1391" t="s">
        <v>4722</v>
      </c>
      <c r="O1391" t="s">
        <v>4726</v>
      </c>
      <c r="P1391" t="s">
        <v>7331</v>
      </c>
      <c r="Q1391" t="s">
        <v>4715</v>
      </c>
      <c r="V1391" t="s">
        <v>4716</v>
      </c>
    </row>
    <row r="1392" spans="1:22">
      <c r="A1392" t="s">
        <v>4708</v>
      </c>
      <c r="B1392" t="s">
        <v>4708</v>
      </c>
      <c r="C1392" t="s">
        <v>7332</v>
      </c>
      <c r="D1392"/>
      <c r="E1392" s="255" t="s">
        <v>7098</v>
      </c>
      <c r="F1392" s="255">
        <v>43969.642338807869</v>
      </c>
      <c r="G1392" s="255"/>
      <c r="H1392" s="255"/>
      <c r="I1392" s="256">
        <v>2.75</v>
      </c>
      <c r="J1392" s="257">
        <v>84834</v>
      </c>
      <c r="K1392" t="s">
        <v>4711</v>
      </c>
      <c r="L1392">
        <v>0</v>
      </c>
      <c r="M1392">
        <v>0</v>
      </c>
      <c r="N1392" t="s">
        <v>4722</v>
      </c>
      <c r="O1392" t="s">
        <v>4726</v>
      </c>
      <c r="P1392" t="s">
        <v>5188</v>
      </c>
      <c r="Q1392" t="s">
        <v>4715</v>
      </c>
      <c r="V1392" t="s">
        <v>4716</v>
      </c>
    </row>
    <row r="1393" spans="1:22">
      <c r="A1393" t="s">
        <v>4708</v>
      </c>
      <c r="B1393" t="s">
        <v>4708</v>
      </c>
      <c r="C1393" t="s">
        <v>7333</v>
      </c>
      <c r="D1393"/>
      <c r="E1393" s="255" t="s">
        <v>4881</v>
      </c>
      <c r="F1393" s="255">
        <v>43934.403089733794</v>
      </c>
      <c r="G1393" s="255"/>
      <c r="H1393" s="255"/>
      <c r="I1393" s="256">
        <v>2.8333333333333335</v>
      </c>
      <c r="J1393" s="257">
        <v>51572</v>
      </c>
      <c r="K1393" t="s">
        <v>4752</v>
      </c>
      <c r="L1393">
        <v>0</v>
      </c>
      <c r="M1393">
        <v>0</v>
      </c>
      <c r="N1393" t="s">
        <v>4722</v>
      </c>
      <c r="O1393" t="s">
        <v>4713</v>
      </c>
      <c r="P1393" t="s">
        <v>7334</v>
      </c>
      <c r="Q1393" t="s">
        <v>4715</v>
      </c>
      <c r="V1393" t="s">
        <v>4716</v>
      </c>
    </row>
    <row r="1394" spans="1:22">
      <c r="A1394" t="s">
        <v>4708</v>
      </c>
      <c r="B1394" t="s">
        <v>4708</v>
      </c>
      <c r="C1394" t="s">
        <v>7335</v>
      </c>
      <c r="D1394"/>
      <c r="E1394" s="255" t="s">
        <v>4881</v>
      </c>
      <c r="F1394" s="255">
        <v>43925.439808993055</v>
      </c>
      <c r="G1394" s="255"/>
      <c r="H1394" s="255"/>
      <c r="I1394" s="256">
        <v>2.8333333333333335</v>
      </c>
      <c r="J1394" s="257">
        <v>29633</v>
      </c>
      <c r="K1394" t="s">
        <v>4711</v>
      </c>
      <c r="L1394">
        <v>0</v>
      </c>
      <c r="M1394">
        <v>0</v>
      </c>
      <c r="N1394" t="s">
        <v>4722</v>
      </c>
      <c r="O1394" t="s">
        <v>4713</v>
      </c>
      <c r="P1394" t="s">
        <v>7336</v>
      </c>
      <c r="Q1394" t="s">
        <v>4728</v>
      </c>
      <c r="V1394" t="s">
        <v>4716</v>
      </c>
    </row>
    <row r="1395" spans="1:22">
      <c r="A1395" t="s">
        <v>4708</v>
      </c>
      <c r="B1395" t="s">
        <v>4708</v>
      </c>
      <c r="C1395" t="s">
        <v>7337</v>
      </c>
      <c r="D1395"/>
      <c r="E1395" s="255" t="s">
        <v>4751</v>
      </c>
      <c r="F1395" s="255">
        <v>43948.403588159723</v>
      </c>
      <c r="G1395" s="255"/>
      <c r="H1395" s="255"/>
      <c r="I1395" s="256">
        <v>2.8333333333333335</v>
      </c>
      <c r="J1395" s="257">
        <v>56827</v>
      </c>
      <c r="K1395" t="s">
        <v>4711</v>
      </c>
      <c r="L1395">
        <v>0</v>
      </c>
      <c r="M1395">
        <v>0</v>
      </c>
      <c r="N1395" t="s">
        <v>4718</v>
      </c>
      <c r="O1395" t="s">
        <v>4713</v>
      </c>
      <c r="P1395" t="s">
        <v>7338</v>
      </c>
      <c r="Q1395" t="s">
        <v>4715</v>
      </c>
      <c r="V1395" t="s">
        <v>4716</v>
      </c>
    </row>
    <row r="1396" spans="1:22">
      <c r="A1396" t="s">
        <v>4708</v>
      </c>
      <c r="B1396" t="s">
        <v>4708</v>
      </c>
      <c r="C1396" t="s">
        <v>1018</v>
      </c>
      <c r="D1396"/>
      <c r="E1396" s="255" t="s">
        <v>5320</v>
      </c>
      <c r="F1396" s="255">
        <v>43948.399192789351</v>
      </c>
      <c r="G1396" s="255"/>
      <c r="H1396" s="255"/>
      <c r="I1396" s="256">
        <v>2.8333333333333335</v>
      </c>
      <c r="J1396" s="257">
        <v>180254</v>
      </c>
      <c r="K1396" t="s">
        <v>4711</v>
      </c>
      <c r="L1396">
        <v>0</v>
      </c>
      <c r="M1396">
        <v>0</v>
      </c>
      <c r="N1396" t="s">
        <v>4718</v>
      </c>
      <c r="O1396" t="s">
        <v>4726</v>
      </c>
      <c r="P1396" t="s">
        <v>5225</v>
      </c>
      <c r="Q1396" t="s">
        <v>4715</v>
      </c>
      <c r="V1396" t="s">
        <v>4716</v>
      </c>
    </row>
    <row r="1397" spans="1:22">
      <c r="A1397" t="s">
        <v>4708</v>
      </c>
      <c r="B1397" t="s">
        <v>4708</v>
      </c>
      <c r="C1397" t="s">
        <v>7339</v>
      </c>
      <c r="D1397"/>
      <c r="E1397" s="255" t="s">
        <v>4983</v>
      </c>
      <c r="F1397" s="255">
        <v>43943.656410069445</v>
      </c>
      <c r="G1397" s="255"/>
      <c r="H1397" s="255"/>
      <c r="I1397" s="256">
        <v>2.8333333333333335</v>
      </c>
      <c r="J1397" s="257">
        <v>77253</v>
      </c>
      <c r="K1397" t="s">
        <v>4711</v>
      </c>
      <c r="L1397">
        <v>0</v>
      </c>
      <c r="M1397">
        <v>0</v>
      </c>
      <c r="N1397" t="s">
        <v>4731</v>
      </c>
      <c r="O1397" t="s">
        <v>4713</v>
      </c>
      <c r="P1397" t="s">
        <v>7340</v>
      </c>
      <c r="Q1397" t="s">
        <v>4715</v>
      </c>
      <c r="V1397" t="s">
        <v>4716</v>
      </c>
    </row>
    <row r="1398" spans="1:22">
      <c r="A1398" t="s">
        <v>4708</v>
      </c>
      <c r="B1398" t="s">
        <v>4708</v>
      </c>
      <c r="C1398" t="s">
        <v>7341</v>
      </c>
      <c r="D1398"/>
      <c r="E1398" s="255" t="s">
        <v>5027</v>
      </c>
      <c r="F1398" s="255">
        <v>43928.295861192128</v>
      </c>
      <c r="G1398" s="255"/>
      <c r="H1398" s="255"/>
      <c r="I1398" s="256">
        <v>2.8333333333333335</v>
      </c>
      <c r="J1398" s="257">
        <v>28873</v>
      </c>
      <c r="K1398" t="s">
        <v>4711</v>
      </c>
      <c r="L1398">
        <v>0</v>
      </c>
      <c r="M1398">
        <v>0</v>
      </c>
      <c r="N1398" t="s">
        <v>4731</v>
      </c>
      <c r="O1398" t="s">
        <v>4713</v>
      </c>
      <c r="P1398" t="s">
        <v>7342</v>
      </c>
      <c r="Q1398" t="s">
        <v>4728</v>
      </c>
      <c r="V1398" t="s">
        <v>4716</v>
      </c>
    </row>
    <row r="1399" spans="1:22">
      <c r="A1399" t="s">
        <v>4708</v>
      </c>
      <c r="B1399" t="s">
        <v>4708</v>
      </c>
      <c r="C1399" t="s">
        <v>7343</v>
      </c>
      <c r="D1399"/>
      <c r="E1399" s="255" t="s">
        <v>7344</v>
      </c>
      <c r="F1399" s="255">
        <v>43943.575711192127</v>
      </c>
      <c r="G1399" s="255"/>
      <c r="H1399" s="255"/>
      <c r="I1399" s="256">
        <v>2.8333333333333335</v>
      </c>
      <c r="J1399" s="257">
        <v>130920</v>
      </c>
      <c r="K1399" t="s">
        <v>4752</v>
      </c>
      <c r="L1399">
        <v>0</v>
      </c>
      <c r="M1399">
        <v>0</v>
      </c>
      <c r="N1399" t="s">
        <v>4722</v>
      </c>
      <c r="O1399" t="s">
        <v>4726</v>
      </c>
      <c r="P1399" t="s">
        <v>7345</v>
      </c>
      <c r="Q1399" t="s">
        <v>4715</v>
      </c>
      <c r="V1399" t="s">
        <v>4716</v>
      </c>
    </row>
    <row r="1400" spans="1:22">
      <c r="A1400" t="s">
        <v>4708</v>
      </c>
      <c r="B1400" t="s">
        <v>4708</v>
      </c>
      <c r="C1400" t="s">
        <v>7346</v>
      </c>
      <c r="D1400"/>
      <c r="E1400" s="255" t="s">
        <v>4912</v>
      </c>
      <c r="F1400" s="255">
        <v>43950.677523692131</v>
      </c>
      <c r="G1400" s="255"/>
      <c r="H1400" s="255"/>
      <c r="I1400" s="256">
        <v>2.8333333333333335</v>
      </c>
      <c r="J1400" s="257">
        <v>37773</v>
      </c>
      <c r="K1400" t="s">
        <v>4711</v>
      </c>
      <c r="L1400">
        <v>0</v>
      </c>
      <c r="M1400">
        <v>0</v>
      </c>
      <c r="N1400" t="s">
        <v>4722</v>
      </c>
      <c r="O1400" t="s">
        <v>4713</v>
      </c>
      <c r="P1400" t="s">
        <v>7347</v>
      </c>
      <c r="Q1400" t="s">
        <v>4715</v>
      </c>
      <c r="V1400" t="s">
        <v>4716</v>
      </c>
    </row>
    <row r="1401" spans="1:22">
      <c r="A1401" t="s">
        <v>4708</v>
      </c>
      <c r="B1401" t="s">
        <v>4708</v>
      </c>
      <c r="C1401" t="s">
        <v>7348</v>
      </c>
      <c r="D1401"/>
      <c r="E1401" s="255" t="s">
        <v>5912</v>
      </c>
      <c r="F1401" s="255">
        <v>43941.569059259258</v>
      </c>
      <c r="G1401" s="255"/>
      <c r="H1401" s="255"/>
      <c r="I1401" s="256">
        <v>2.8333333333333335</v>
      </c>
      <c r="J1401" s="257">
        <v>25916</v>
      </c>
      <c r="K1401" t="s">
        <v>4752</v>
      </c>
      <c r="L1401">
        <v>0</v>
      </c>
      <c r="M1401">
        <v>0</v>
      </c>
      <c r="N1401" t="s">
        <v>4731</v>
      </c>
      <c r="O1401" t="s">
        <v>4726</v>
      </c>
      <c r="P1401" t="s">
        <v>5972</v>
      </c>
      <c r="Q1401" t="s">
        <v>4715</v>
      </c>
      <c r="V1401" t="s">
        <v>4716</v>
      </c>
    </row>
    <row r="1402" spans="1:22">
      <c r="A1402" t="s">
        <v>4708</v>
      </c>
      <c r="B1402" t="s">
        <v>4708</v>
      </c>
      <c r="C1402" t="s">
        <v>7349</v>
      </c>
      <c r="D1402"/>
      <c r="E1402" s="255" t="s">
        <v>5300</v>
      </c>
      <c r="F1402" s="255">
        <v>43925.439071990739</v>
      </c>
      <c r="G1402" s="255"/>
      <c r="H1402" s="255"/>
      <c r="I1402" s="256">
        <v>2.8333333333333335</v>
      </c>
      <c r="J1402" s="257">
        <v>28573</v>
      </c>
      <c r="K1402" t="s">
        <v>4711</v>
      </c>
      <c r="L1402">
        <v>0</v>
      </c>
      <c r="M1402">
        <v>0</v>
      </c>
      <c r="N1402" t="s">
        <v>4722</v>
      </c>
      <c r="O1402" t="s">
        <v>4726</v>
      </c>
      <c r="P1402" t="s">
        <v>6979</v>
      </c>
      <c r="Q1402" t="s">
        <v>4715</v>
      </c>
      <c r="V1402" t="s">
        <v>4716</v>
      </c>
    </row>
    <row r="1403" spans="1:22">
      <c r="A1403" t="s">
        <v>4708</v>
      </c>
      <c r="B1403" t="s">
        <v>4708</v>
      </c>
      <c r="C1403" t="s">
        <v>7350</v>
      </c>
      <c r="D1403"/>
      <c r="E1403" s="255" t="s">
        <v>6659</v>
      </c>
      <c r="F1403" s="255">
        <v>43950.444874155095</v>
      </c>
      <c r="G1403" s="255"/>
      <c r="H1403" s="255"/>
      <c r="I1403" s="256">
        <v>2.8333333333333335</v>
      </c>
      <c r="J1403" s="257">
        <v>63244</v>
      </c>
      <c r="K1403" t="s">
        <v>4752</v>
      </c>
      <c r="L1403">
        <v>0</v>
      </c>
      <c r="M1403">
        <v>0</v>
      </c>
      <c r="N1403" t="s">
        <v>4718</v>
      </c>
      <c r="O1403" t="s">
        <v>4726</v>
      </c>
      <c r="P1403" t="s">
        <v>7351</v>
      </c>
      <c r="Q1403" t="s">
        <v>4715</v>
      </c>
      <c r="V1403" t="s">
        <v>4716</v>
      </c>
    </row>
    <row r="1404" spans="1:22">
      <c r="A1404" t="s">
        <v>4708</v>
      </c>
      <c r="B1404" t="s">
        <v>4708</v>
      </c>
      <c r="C1404" t="s">
        <v>7352</v>
      </c>
      <c r="D1404"/>
      <c r="E1404" s="255" t="s">
        <v>5863</v>
      </c>
      <c r="F1404" s="255">
        <v>43951.424884756947</v>
      </c>
      <c r="G1404" s="255"/>
      <c r="H1404" s="255"/>
      <c r="I1404" s="256">
        <v>2.8333333333333335</v>
      </c>
      <c r="J1404" s="257">
        <v>50357</v>
      </c>
      <c r="K1404" t="s">
        <v>4752</v>
      </c>
      <c r="L1404">
        <v>0</v>
      </c>
      <c r="M1404">
        <v>0</v>
      </c>
      <c r="N1404" t="s">
        <v>4718</v>
      </c>
      <c r="O1404" t="s">
        <v>4726</v>
      </c>
      <c r="P1404" t="s">
        <v>5563</v>
      </c>
      <c r="Q1404" t="s">
        <v>4715</v>
      </c>
      <c r="V1404" t="s">
        <v>4716</v>
      </c>
    </row>
    <row r="1405" spans="1:22">
      <c r="A1405" t="s">
        <v>4708</v>
      </c>
      <c r="B1405" t="s">
        <v>4708</v>
      </c>
      <c r="C1405" t="s">
        <v>7353</v>
      </c>
      <c r="D1405"/>
      <c r="E1405" s="255" t="s">
        <v>4924</v>
      </c>
      <c r="F1405" s="255">
        <v>43930.463376736108</v>
      </c>
      <c r="G1405" s="255"/>
      <c r="H1405" s="255"/>
      <c r="I1405" s="256">
        <v>2.8333333333333335</v>
      </c>
      <c r="J1405" s="257">
        <v>11122</v>
      </c>
      <c r="K1405" t="s">
        <v>4711</v>
      </c>
      <c r="L1405">
        <v>0</v>
      </c>
      <c r="M1405">
        <v>0</v>
      </c>
      <c r="N1405" t="s">
        <v>4731</v>
      </c>
      <c r="O1405" t="s">
        <v>4713</v>
      </c>
      <c r="P1405" t="s">
        <v>7354</v>
      </c>
      <c r="Q1405" t="s">
        <v>4715</v>
      </c>
      <c r="V1405" t="s">
        <v>4716</v>
      </c>
    </row>
    <row r="1406" spans="1:22">
      <c r="A1406" t="s">
        <v>4708</v>
      </c>
      <c r="B1406" t="s">
        <v>4708</v>
      </c>
      <c r="C1406" t="s">
        <v>7355</v>
      </c>
      <c r="D1406"/>
      <c r="E1406" s="255" t="s">
        <v>5343</v>
      </c>
      <c r="F1406" s="255">
        <v>43951.643343020834</v>
      </c>
      <c r="G1406" s="255"/>
      <c r="H1406" s="255"/>
      <c r="I1406" s="256">
        <v>2.8333333333333335</v>
      </c>
      <c r="J1406" s="257">
        <v>70442</v>
      </c>
      <c r="K1406" t="s">
        <v>4752</v>
      </c>
      <c r="L1406">
        <v>0</v>
      </c>
      <c r="M1406">
        <v>0</v>
      </c>
      <c r="N1406" t="s">
        <v>4722</v>
      </c>
      <c r="O1406" t="s">
        <v>4726</v>
      </c>
      <c r="P1406" t="s">
        <v>7356</v>
      </c>
      <c r="Q1406" t="s">
        <v>4728</v>
      </c>
      <c r="V1406" t="s">
        <v>4716</v>
      </c>
    </row>
    <row r="1407" spans="1:22">
      <c r="A1407" t="s">
        <v>4708</v>
      </c>
      <c r="B1407" t="s">
        <v>4708</v>
      </c>
      <c r="C1407" t="s">
        <v>7357</v>
      </c>
      <c r="D1407"/>
      <c r="E1407" s="255" t="s">
        <v>6266</v>
      </c>
      <c r="F1407" s="255">
        <v>43951.483604479166</v>
      </c>
      <c r="G1407" s="255"/>
      <c r="H1407" s="255"/>
      <c r="I1407" s="256">
        <v>2.8333333333333335</v>
      </c>
      <c r="J1407" s="257">
        <v>46792</v>
      </c>
      <c r="K1407" t="s">
        <v>4711</v>
      </c>
      <c r="L1407">
        <v>1</v>
      </c>
      <c r="M1407">
        <v>389.49</v>
      </c>
      <c r="N1407" t="s">
        <v>4718</v>
      </c>
      <c r="O1407" t="s">
        <v>4726</v>
      </c>
      <c r="P1407" t="s">
        <v>7358</v>
      </c>
      <c r="Q1407" t="s">
        <v>4715</v>
      </c>
      <c r="V1407" t="s">
        <v>4716</v>
      </c>
    </row>
    <row r="1408" spans="1:22">
      <c r="A1408" t="s">
        <v>4708</v>
      </c>
      <c r="B1408" t="s">
        <v>4708</v>
      </c>
      <c r="C1408" t="s">
        <v>7359</v>
      </c>
      <c r="D1408"/>
      <c r="E1408" s="255" t="s">
        <v>4775</v>
      </c>
      <c r="F1408" s="255">
        <v>43920.727584988424</v>
      </c>
      <c r="G1408" s="255"/>
      <c r="H1408" s="255"/>
      <c r="I1408" s="256">
        <v>2.9166666666666665</v>
      </c>
      <c r="J1408" s="257">
        <v>14037</v>
      </c>
      <c r="K1408" t="s">
        <v>4711</v>
      </c>
      <c r="L1408">
        <v>0</v>
      </c>
      <c r="M1408">
        <v>0</v>
      </c>
      <c r="N1408" t="s">
        <v>4722</v>
      </c>
      <c r="O1408" t="s">
        <v>4713</v>
      </c>
      <c r="P1408" t="s">
        <v>7360</v>
      </c>
      <c r="Q1408" t="s">
        <v>4715</v>
      </c>
      <c r="V1408" t="s">
        <v>4716</v>
      </c>
    </row>
    <row r="1409" spans="1:22">
      <c r="A1409" t="s">
        <v>4708</v>
      </c>
      <c r="B1409" t="s">
        <v>4708</v>
      </c>
      <c r="C1409" t="s">
        <v>7361</v>
      </c>
      <c r="D1409"/>
      <c r="E1409" s="255" t="s">
        <v>4791</v>
      </c>
      <c r="F1409" s="255">
        <v>43892.376280520832</v>
      </c>
      <c r="G1409" s="255"/>
      <c r="H1409" s="255"/>
      <c r="I1409" s="256">
        <v>2.9166666666666665</v>
      </c>
      <c r="J1409" s="257">
        <v>124806</v>
      </c>
      <c r="K1409" t="s">
        <v>4752</v>
      </c>
      <c r="L1409">
        <v>0</v>
      </c>
      <c r="M1409">
        <v>0</v>
      </c>
      <c r="N1409" t="s">
        <v>4718</v>
      </c>
      <c r="O1409" t="s">
        <v>4713</v>
      </c>
      <c r="P1409" t="s">
        <v>7362</v>
      </c>
      <c r="Q1409" t="s">
        <v>4715</v>
      </c>
      <c r="V1409" t="s">
        <v>4716</v>
      </c>
    </row>
    <row r="1410" spans="1:22">
      <c r="A1410" t="s">
        <v>4708</v>
      </c>
      <c r="B1410" t="s">
        <v>4708</v>
      </c>
      <c r="C1410" t="s">
        <v>7363</v>
      </c>
      <c r="D1410"/>
      <c r="E1410" s="255" t="s">
        <v>4868</v>
      </c>
      <c r="F1410" s="255">
        <v>43921.714979548611</v>
      </c>
      <c r="G1410" s="255"/>
      <c r="H1410" s="255"/>
      <c r="I1410" s="256">
        <v>2.9166666666666665</v>
      </c>
      <c r="J1410" s="257">
        <v>90790</v>
      </c>
      <c r="K1410" t="s">
        <v>4752</v>
      </c>
      <c r="L1410">
        <v>0</v>
      </c>
      <c r="M1410">
        <v>0</v>
      </c>
      <c r="N1410" t="s">
        <v>4718</v>
      </c>
      <c r="O1410" t="s">
        <v>4713</v>
      </c>
      <c r="P1410" t="s">
        <v>7364</v>
      </c>
      <c r="Q1410" t="s">
        <v>4715</v>
      </c>
      <c r="V1410" t="s">
        <v>4716</v>
      </c>
    </row>
    <row r="1411" spans="1:22">
      <c r="A1411" t="s">
        <v>4708</v>
      </c>
      <c r="B1411" t="s">
        <v>4708</v>
      </c>
      <c r="C1411" t="s">
        <v>7365</v>
      </c>
      <c r="D1411"/>
      <c r="E1411" s="255" t="s">
        <v>7366</v>
      </c>
      <c r="F1411" s="255">
        <v>43916.741846724537</v>
      </c>
      <c r="G1411" s="255"/>
      <c r="H1411" s="255"/>
      <c r="I1411" s="256">
        <v>2.9166666666666665</v>
      </c>
      <c r="J1411" s="257">
        <v>33318</v>
      </c>
      <c r="K1411" t="s">
        <v>4752</v>
      </c>
      <c r="L1411">
        <v>0</v>
      </c>
      <c r="M1411">
        <v>0</v>
      </c>
      <c r="N1411" t="s">
        <v>4722</v>
      </c>
      <c r="O1411" t="s">
        <v>5197</v>
      </c>
      <c r="P1411" t="s">
        <v>7367</v>
      </c>
      <c r="Q1411" t="s">
        <v>4728</v>
      </c>
      <c r="V1411" t="s">
        <v>4716</v>
      </c>
    </row>
    <row r="1412" spans="1:22">
      <c r="A1412" t="s">
        <v>4708</v>
      </c>
      <c r="B1412" t="s">
        <v>4708</v>
      </c>
      <c r="C1412" t="s">
        <v>7368</v>
      </c>
      <c r="D1412"/>
      <c r="E1412" s="255" t="s">
        <v>5157</v>
      </c>
      <c r="F1412" s="255">
        <v>43907.744796180552</v>
      </c>
      <c r="G1412" s="255"/>
      <c r="H1412" s="255"/>
      <c r="I1412" s="256">
        <v>2.9166666666666665</v>
      </c>
      <c r="J1412" s="257">
        <v>260657</v>
      </c>
      <c r="K1412" t="s">
        <v>4711</v>
      </c>
      <c r="L1412">
        <v>0</v>
      </c>
      <c r="M1412">
        <v>0</v>
      </c>
      <c r="N1412" t="s">
        <v>4718</v>
      </c>
      <c r="O1412" t="s">
        <v>4713</v>
      </c>
      <c r="P1412" t="s">
        <v>7369</v>
      </c>
      <c r="Q1412" t="s">
        <v>4715</v>
      </c>
      <c r="V1412" t="s">
        <v>4716</v>
      </c>
    </row>
    <row r="1413" spans="1:22">
      <c r="A1413" t="s">
        <v>4708</v>
      </c>
      <c r="B1413" t="s">
        <v>4708</v>
      </c>
      <c r="C1413" t="s">
        <v>957</v>
      </c>
      <c r="D1413"/>
      <c r="E1413" s="255" t="s">
        <v>5390</v>
      </c>
      <c r="F1413" s="255">
        <v>43910.772276157404</v>
      </c>
      <c r="G1413" s="255"/>
      <c r="H1413" s="255"/>
      <c r="I1413" s="256">
        <v>2.9166666666666665</v>
      </c>
      <c r="J1413" s="257">
        <v>32632</v>
      </c>
      <c r="K1413" t="s">
        <v>4711</v>
      </c>
      <c r="L1413">
        <v>0</v>
      </c>
      <c r="M1413">
        <v>0</v>
      </c>
      <c r="N1413" t="s">
        <v>4712</v>
      </c>
      <c r="O1413" t="s">
        <v>4713</v>
      </c>
      <c r="P1413" t="s">
        <v>7370</v>
      </c>
      <c r="Q1413" t="s">
        <v>4715</v>
      </c>
      <c r="V1413" t="s">
        <v>4716</v>
      </c>
    </row>
    <row r="1414" spans="1:22">
      <c r="A1414" t="s">
        <v>4708</v>
      </c>
      <c r="B1414" t="s">
        <v>4708</v>
      </c>
      <c r="C1414" t="s">
        <v>7371</v>
      </c>
      <c r="D1414"/>
      <c r="E1414" s="255" t="s">
        <v>4721</v>
      </c>
      <c r="F1414" s="255">
        <v>43921.709349502315</v>
      </c>
      <c r="G1414" s="255"/>
      <c r="H1414" s="255"/>
      <c r="I1414" s="256">
        <v>2.9166666666666665</v>
      </c>
      <c r="J1414" s="257">
        <v>50283</v>
      </c>
      <c r="K1414" t="s">
        <v>4711</v>
      </c>
      <c r="L1414">
        <v>0</v>
      </c>
      <c r="M1414">
        <v>0</v>
      </c>
      <c r="N1414" t="s">
        <v>4718</v>
      </c>
      <c r="O1414" t="s">
        <v>4713</v>
      </c>
      <c r="P1414" t="s">
        <v>7372</v>
      </c>
      <c r="Q1414" t="s">
        <v>4715</v>
      </c>
      <c r="V1414" t="s">
        <v>4716</v>
      </c>
    </row>
    <row r="1415" spans="1:22">
      <c r="A1415" t="s">
        <v>4708</v>
      </c>
      <c r="B1415" t="s">
        <v>4708</v>
      </c>
      <c r="C1415" t="s">
        <v>7373</v>
      </c>
      <c r="D1415"/>
      <c r="E1415" s="255" t="s">
        <v>4810</v>
      </c>
      <c r="F1415" s="255">
        <v>43902.751621446761</v>
      </c>
      <c r="G1415" s="255"/>
      <c r="H1415" s="255"/>
      <c r="I1415" s="256">
        <v>2.9166666666666665</v>
      </c>
      <c r="J1415" s="257">
        <v>64047</v>
      </c>
      <c r="K1415" t="s">
        <v>4711</v>
      </c>
      <c r="L1415">
        <v>0</v>
      </c>
      <c r="M1415">
        <v>0</v>
      </c>
      <c r="N1415" t="s">
        <v>4712</v>
      </c>
      <c r="O1415" t="s">
        <v>4713</v>
      </c>
      <c r="P1415" t="s">
        <v>7374</v>
      </c>
      <c r="Q1415" t="s">
        <v>4715</v>
      </c>
      <c r="V1415" t="s">
        <v>4716</v>
      </c>
    </row>
    <row r="1416" spans="1:22">
      <c r="A1416" t="s">
        <v>4708</v>
      </c>
      <c r="B1416" t="s">
        <v>4708</v>
      </c>
      <c r="C1416" t="s">
        <v>7375</v>
      </c>
      <c r="D1416"/>
      <c r="E1416" s="255" t="s">
        <v>4978</v>
      </c>
      <c r="F1416" s="255">
        <v>43921.678644178239</v>
      </c>
      <c r="G1416" s="255"/>
      <c r="H1416" s="255"/>
      <c r="I1416" s="256">
        <v>2.9166666666666665</v>
      </c>
      <c r="J1416" s="257">
        <v>44996</v>
      </c>
      <c r="K1416" t="s">
        <v>4711</v>
      </c>
      <c r="L1416">
        <v>0</v>
      </c>
      <c r="M1416">
        <v>0</v>
      </c>
      <c r="N1416" t="s">
        <v>4718</v>
      </c>
      <c r="O1416" t="s">
        <v>4713</v>
      </c>
      <c r="P1416" t="s">
        <v>7376</v>
      </c>
      <c r="Q1416" t="s">
        <v>4715</v>
      </c>
      <c r="V1416" t="s">
        <v>4716</v>
      </c>
    </row>
    <row r="1417" spans="1:22">
      <c r="A1417" t="s">
        <v>4708</v>
      </c>
      <c r="B1417" t="s">
        <v>4708</v>
      </c>
      <c r="C1417" t="s">
        <v>7377</v>
      </c>
      <c r="D1417"/>
      <c r="E1417" s="255" t="s">
        <v>5234</v>
      </c>
      <c r="F1417" s="255">
        <v>43901.642506678239</v>
      </c>
      <c r="G1417" s="255"/>
      <c r="H1417" s="255"/>
      <c r="I1417" s="256">
        <v>2.9166666666666665</v>
      </c>
      <c r="J1417" s="257">
        <v>107623</v>
      </c>
      <c r="K1417" t="s">
        <v>4752</v>
      </c>
      <c r="L1417">
        <v>0</v>
      </c>
      <c r="M1417">
        <v>0</v>
      </c>
      <c r="N1417" t="s">
        <v>4712</v>
      </c>
      <c r="O1417" t="s">
        <v>4713</v>
      </c>
      <c r="P1417" t="s">
        <v>7378</v>
      </c>
      <c r="Q1417" t="s">
        <v>4715</v>
      </c>
      <c r="V1417" t="s">
        <v>4716</v>
      </c>
    </row>
    <row r="1418" spans="1:22">
      <c r="A1418" t="s">
        <v>4708</v>
      </c>
      <c r="B1418" t="s">
        <v>4708</v>
      </c>
      <c r="C1418" t="s">
        <v>7379</v>
      </c>
      <c r="D1418"/>
      <c r="E1418" s="255" t="s">
        <v>6024</v>
      </c>
      <c r="F1418" s="255">
        <v>43900.734560034725</v>
      </c>
      <c r="G1418" s="255"/>
      <c r="H1418" s="255"/>
      <c r="I1418" s="256">
        <v>2.9166666666666665</v>
      </c>
      <c r="J1418" s="257">
        <v>81083</v>
      </c>
      <c r="K1418" t="s">
        <v>4711</v>
      </c>
      <c r="L1418">
        <v>0</v>
      </c>
      <c r="M1418">
        <v>0</v>
      </c>
      <c r="N1418" t="s">
        <v>4712</v>
      </c>
      <c r="O1418" t="s">
        <v>4726</v>
      </c>
      <c r="P1418" t="s">
        <v>7380</v>
      </c>
      <c r="Q1418" t="s">
        <v>4715</v>
      </c>
      <c r="V1418" t="s">
        <v>4716</v>
      </c>
    </row>
    <row r="1419" spans="1:22">
      <c r="A1419" t="s">
        <v>4708</v>
      </c>
      <c r="B1419" t="s">
        <v>4708</v>
      </c>
      <c r="C1419" t="s">
        <v>7381</v>
      </c>
      <c r="D1419"/>
      <c r="E1419" s="255" t="s">
        <v>5690</v>
      </c>
      <c r="F1419" s="255">
        <v>43921.494111805558</v>
      </c>
      <c r="G1419" s="255"/>
      <c r="H1419" s="255"/>
      <c r="I1419" s="256">
        <v>2.9166666666666665</v>
      </c>
      <c r="J1419" s="257">
        <v>104104</v>
      </c>
      <c r="K1419" t="s">
        <v>4752</v>
      </c>
      <c r="L1419">
        <v>0</v>
      </c>
      <c r="M1419">
        <v>0</v>
      </c>
      <c r="N1419" t="s">
        <v>4718</v>
      </c>
      <c r="O1419" t="s">
        <v>4726</v>
      </c>
      <c r="P1419" t="s">
        <v>7382</v>
      </c>
      <c r="Q1419" t="s">
        <v>4715</v>
      </c>
      <c r="V1419" t="s">
        <v>4716</v>
      </c>
    </row>
    <row r="1420" spans="1:22">
      <c r="A1420" t="s">
        <v>4708</v>
      </c>
      <c r="B1420" t="s">
        <v>4708</v>
      </c>
      <c r="C1420" t="s">
        <v>7383</v>
      </c>
      <c r="D1420"/>
      <c r="E1420" s="255" t="s">
        <v>5003</v>
      </c>
      <c r="F1420" s="255">
        <v>43921.867630636574</v>
      </c>
      <c r="G1420" s="255"/>
      <c r="H1420" s="255"/>
      <c r="I1420" s="256">
        <v>2.9166666666666665</v>
      </c>
      <c r="J1420" s="257">
        <v>49812</v>
      </c>
      <c r="K1420" t="s">
        <v>4752</v>
      </c>
      <c r="L1420">
        <v>0</v>
      </c>
      <c r="M1420">
        <v>0</v>
      </c>
      <c r="N1420" t="s">
        <v>4718</v>
      </c>
      <c r="O1420" t="s">
        <v>4713</v>
      </c>
      <c r="P1420" t="s">
        <v>7384</v>
      </c>
      <c r="Q1420" t="s">
        <v>4715</v>
      </c>
      <c r="V1420" t="s">
        <v>4716</v>
      </c>
    </row>
    <row r="1421" spans="1:22">
      <c r="A1421" t="s">
        <v>4708</v>
      </c>
      <c r="B1421" t="s">
        <v>4708</v>
      </c>
      <c r="C1421" t="s">
        <v>7385</v>
      </c>
      <c r="D1421"/>
      <c r="E1421" s="255" t="s">
        <v>5381</v>
      </c>
      <c r="F1421" s="255">
        <v>43900.591367442132</v>
      </c>
      <c r="G1421" s="255"/>
      <c r="H1421" s="255"/>
      <c r="I1421" s="256">
        <v>2.9166666666666665</v>
      </c>
      <c r="J1421" s="257">
        <v>49417</v>
      </c>
      <c r="K1421" t="s">
        <v>4752</v>
      </c>
      <c r="L1421">
        <v>1</v>
      </c>
      <c r="M1421">
        <v>1218.06</v>
      </c>
      <c r="N1421" t="s">
        <v>4722</v>
      </c>
      <c r="O1421" t="s">
        <v>5324</v>
      </c>
      <c r="P1421" t="s">
        <v>7386</v>
      </c>
      <c r="Q1421" t="s">
        <v>4715</v>
      </c>
      <c r="V1421" t="s">
        <v>4716</v>
      </c>
    </row>
    <row r="1422" spans="1:22">
      <c r="A1422" t="s">
        <v>4708</v>
      </c>
      <c r="B1422" t="s">
        <v>4708</v>
      </c>
      <c r="C1422" t="s">
        <v>7387</v>
      </c>
      <c r="D1422"/>
      <c r="E1422" s="255" t="s">
        <v>5586</v>
      </c>
      <c r="F1422" s="255">
        <v>43921.637734456017</v>
      </c>
      <c r="G1422" s="255"/>
      <c r="H1422" s="255"/>
      <c r="I1422" s="256">
        <v>2.9166666666666665</v>
      </c>
      <c r="J1422" s="257">
        <v>30280</v>
      </c>
      <c r="K1422" t="s">
        <v>4752</v>
      </c>
      <c r="L1422">
        <v>0</v>
      </c>
      <c r="M1422">
        <v>0</v>
      </c>
      <c r="N1422" t="s">
        <v>4718</v>
      </c>
      <c r="O1422" t="s">
        <v>4713</v>
      </c>
      <c r="P1422" t="s">
        <v>7388</v>
      </c>
      <c r="Q1422" t="s">
        <v>4715</v>
      </c>
      <c r="V1422" t="s">
        <v>4716</v>
      </c>
    </row>
    <row r="1423" spans="1:22">
      <c r="A1423" t="s">
        <v>4708</v>
      </c>
      <c r="B1423" t="s">
        <v>4708</v>
      </c>
      <c r="C1423" t="s">
        <v>7389</v>
      </c>
      <c r="D1423"/>
      <c r="E1423" s="255" t="s">
        <v>4924</v>
      </c>
      <c r="F1423" s="255">
        <v>43892.448577199073</v>
      </c>
      <c r="G1423" s="255"/>
      <c r="H1423" s="255"/>
      <c r="I1423" s="256">
        <v>2.9166666666666665</v>
      </c>
      <c r="J1423" s="257">
        <v>102209</v>
      </c>
      <c r="K1423" t="s">
        <v>4752</v>
      </c>
      <c r="L1423">
        <v>0</v>
      </c>
      <c r="M1423">
        <v>0</v>
      </c>
      <c r="N1423" t="s">
        <v>4718</v>
      </c>
      <c r="O1423" t="s">
        <v>4713</v>
      </c>
      <c r="P1423" t="s">
        <v>7390</v>
      </c>
      <c r="Q1423" t="s">
        <v>4715</v>
      </c>
      <c r="V1423" t="s">
        <v>4716</v>
      </c>
    </row>
    <row r="1424" spans="1:22">
      <c r="A1424" t="s">
        <v>4708</v>
      </c>
      <c r="B1424" t="s">
        <v>4708</v>
      </c>
      <c r="C1424" t="s">
        <v>1100</v>
      </c>
      <c r="D1424"/>
      <c r="E1424" s="255" t="s">
        <v>6632</v>
      </c>
      <c r="F1424" s="255">
        <v>43920.811673263888</v>
      </c>
      <c r="G1424" s="255"/>
      <c r="H1424" s="255"/>
      <c r="I1424" s="256">
        <v>2.9166666666666665</v>
      </c>
      <c r="J1424" s="257">
        <v>58133</v>
      </c>
      <c r="K1424" t="s">
        <v>4752</v>
      </c>
      <c r="L1424">
        <v>0</v>
      </c>
      <c r="M1424">
        <v>0</v>
      </c>
      <c r="N1424" t="s">
        <v>4718</v>
      </c>
      <c r="O1424" t="s">
        <v>4726</v>
      </c>
      <c r="P1424" t="s">
        <v>7391</v>
      </c>
      <c r="Q1424" t="s">
        <v>4715</v>
      </c>
      <c r="V1424" t="s">
        <v>4716</v>
      </c>
    </row>
    <row r="1425" spans="1:22">
      <c r="A1425" t="s">
        <v>4708</v>
      </c>
      <c r="B1425" t="s">
        <v>4708</v>
      </c>
      <c r="C1425" t="s">
        <v>7392</v>
      </c>
      <c r="D1425"/>
      <c r="E1425" s="255" t="s">
        <v>5348</v>
      </c>
      <c r="F1425" s="255">
        <v>43902.765324456021</v>
      </c>
      <c r="G1425" s="255"/>
      <c r="H1425" s="255"/>
      <c r="I1425" s="256">
        <v>2.9166666666666665</v>
      </c>
      <c r="J1425" s="257">
        <v>18695</v>
      </c>
      <c r="K1425" t="s">
        <v>4711</v>
      </c>
      <c r="L1425">
        <v>0</v>
      </c>
      <c r="M1425">
        <v>0</v>
      </c>
      <c r="N1425" t="s">
        <v>4731</v>
      </c>
      <c r="O1425" t="s">
        <v>4726</v>
      </c>
      <c r="P1425" t="s">
        <v>4994</v>
      </c>
      <c r="Q1425" t="s">
        <v>4715</v>
      </c>
      <c r="V1425" t="s">
        <v>4716</v>
      </c>
    </row>
    <row r="1426" spans="1:22">
      <c r="A1426" t="s">
        <v>4708</v>
      </c>
      <c r="B1426" t="s">
        <v>4708</v>
      </c>
      <c r="C1426" t="s">
        <v>2399</v>
      </c>
      <c r="D1426"/>
      <c r="E1426" s="255" t="s">
        <v>5224</v>
      </c>
      <c r="F1426" s="255">
        <v>43892.66502685185</v>
      </c>
      <c r="G1426" s="255"/>
      <c r="H1426" s="255"/>
      <c r="I1426" s="256">
        <v>2.9166666666666665</v>
      </c>
      <c r="J1426" s="257">
        <v>37186</v>
      </c>
      <c r="K1426" t="s">
        <v>4711</v>
      </c>
      <c r="L1426">
        <v>0</v>
      </c>
      <c r="M1426">
        <v>0</v>
      </c>
      <c r="N1426" t="s">
        <v>4712</v>
      </c>
      <c r="O1426" t="s">
        <v>4726</v>
      </c>
      <c r="P1426" t="s">
        <v>5188</v>
      </c>
      <c r="Q1426" t="s">
        <v>4728</v>
      </c>
      <c r="V1426" t="s">
        <v>4716</v>
      </c>
    </row>
    <row r="1427" spans="1:22">
      <c r="A1427" t="s">
        <v>4708</v>
      </c>
      <c r="B1427" t="s">
        <v>4708</v>
      </c>
      <c r="C1427" t="s">
        <v>7393</v>
      </c>
      <c r="D1427"/>
      <c r="E1427" s="255" t="s">
        <v>4797</v>
      </c>
      <c r="F1427" s="255">
        <v>43908.728937650463</v>
      </c>
      <c r="G1427" s="255"/>
      <c r="H1427" s="255"/>
      <c r="I1427" s="256">
        <v>2.9166666666666665</v>
      </c>
      <c r="J1427" s="257">
        <v>42440</v>
      </c>
      <c r="K1427" t="s">
        <v>4711</v>
      </c>
      <c r="L1427">
        <v>0</v>
      </c>
      <c r="M1427">
        <v>0</v>
      </c>
      <c r="N1427" t="s">
        <v>4712</v>
      </c>
      <c r="O1427" t="s">
        <v>4713</v>
      </c>
      <c r="P1427" t="s">
        <v>7394</v>
      </c>
      <c r="Q1427" t="s">
        <v>4728</v>
      </c>
      <c r="V1427" t="s">
        <v>4716</v>
      </c>
    </row>
    <row r="1428" spans="1:22">
      <c r="A1428" t="s">
        <v>4708</v>
      </c>
      <c r="B1428" t="s">
        <v>4708</v>
      </c>
      <c r="C1428" t="s">
        <v>7395</v>
      </c>
      <c r="D1428"/>
      <c r="E1428" s="255" t="s">
        <v>5560</v>
      </c>
      <c r="F1428" s="255">
        <v>43920.724577048612</v>
      </c>
      <c r="G1428" s="255"/>
      <c r="H1428" s="255"/>
      <c r="I1428" s="256">
        <v>2.9166666666666665</v>
      </c>
      <c r="J1428" s="257">
        <v>65145</v>
      </c>
      <c r="K1428" t="s">
        <v>4711</v>
      </c>
      <c r="L1428">
        <v>0</v>
      </c>
      <c r="M1428">
        <v>0</v>
      </c>
      <c r="N1428" t="s">
        <v>4722</v>
      </c>
      <c r="O1428" t="s">
        <v>4726</v>
      </c>
      <c r="P1428" t="s">
        <v>5188</v>
      </c>
      <c r="Q1428" t="s">
        <v>4715</v>
      </c>
      <c r="V1428" t="s">
        <v>4716</v>
      </c>
    </row>
    <row r="1429" spans="1:22">
      <c r="A1429" t="s">
        <v>4708</v>
      </c>
      <c r="B1429" t="s">
        <v>4708</v>
      </c>
      <c r="C1429" t="s">
        <v>7396</v>
      </c>
      <c r="D1429"/>
      <c r="E1429" s="255" t="s">
        <v>5457</v>
      </c>
      <c r="F1429" s="255">
        <v>43907.761246377311</v>
      </c>
      <c r="G1429" s="255"/>
      <c r="H1429" s="255"/>
      <c r="I1429" s="256">
        <v>2.9166666666666665</v>
      </c>
      <c r="J1429" s="257">
        <v>97207</v>
      </c>
      <c r="K1429" t="s">
        <v>4711</v>
      </c>
      <c r="L1429">
        <v>0</v>
      </c>
      <c r="M1429">
        <v>0</v>
      </c>
      <c r="N1429" t="s">
        <v>4712</v>
      </c>
      <c r="O1429" t="s">
        <v>4713</v>
      </c>
      <c r="P1429" t="s">
        <v>7397</v>
      </c>
      <c r="Q1429" t="s">
        <v>4715</v>
      </c>
      <c r="V1429" t="s">
        <v>4716</v>
      </c>
    </row>
    <row r="1430" spans="1:22">
      <c r="A1430" t="s">
        <v>4708</v>
      </c>
      <c r="B1430" t="s">
        <v>4708</v>
      </c>
      <c r="C1430" t="s">
        <v>7398</v>
      </c>
      <c r="D1430"/>
      <c r="E1430" s="255" t="s">
        <v>4797</v>
      </c>
      <c r="F1430" s="255">
        <v>43921.68091145833</v>
      </c>
      <c r="G1430" s="255"/>
      <c r="H1430" s="255"/>
      <c r="I1430" s="256">
        <v>2.9166666666666665</v>
      </c>
      <c r="J1430" s="257">
        <v>89308</v>
      </c>
      <c r="K1430" t="s">
        <v>4711</v>
      </c>
      <c r="L1430">
        <v>0</v>
      </c>
      <c r="M1430">
        <v>0</v>
      </c>
      <c r="N1430" t="s">
        <v>4731</v>
      </c>
      <c r="O1430" t="s">
        <v>4713</v>
      </c>
      <c r="P1430" t="s">
        <v>7399</v>
      </c>
      <c r="Q1430" t="s">
        <v>4728</v>
      </c>
      <c r="V1430" t="s">
        <v>4716</v>
      </c>
    </row>
    <row r="1431" spans="1:22">
      <c r="A1431" t="s">
        <v>4708</v>
      </c>
      <c r="B1431" t="s">
        <v>4708</v>
      </c>
      <c r="C1431" t="s">
        <v>7400</v>
      </c>
      <c r="D1431"/>
      <c r="E1431" s="255" t="s">
        <v>5027</v>
      </c>
      <c r="F1431" s="255">
        <v>43909.759648113424</v>
      </c>
      <c r="G1431" s="255"/>
      <c r="H1431" s="255"/>
      <c r="I1431" s="256">
        <v>2.9166666666666665</v>
      </c>
      <c r="J1431" s="257">
        <v>84987</v>
      </c>
      <c r="K1431" t="s">
        <v>4711</v>
      </c>
      <c r="L1431">
        <v>0</v>
      </c>
      <c r="M1431">
        <v>0</v>
      </c>
      <c r="N1431" t="s">
        <v>4722</v>
      </c>
      <c r="O1431" t="s">
        <v>4713</v>
      </c>
      <c r="P1431" t="s">
        <v>7401</v>
      </c>
      <c r="Q1431" t="s">
        <v>4715</v>
      </c>
      <c r="V1431" t="s">
        <v>4716</v>
      </c>
    </row>
    <row r="1432" spans="1:22">
      <c r="A1432" t="s">
        <v>4708</v>
      </c>
      <c r="B1432" t="s">
        <v>4708</v>
      </c>
      <c r="C1432" t="s">
        <v>7402</v>
      </c>
      <c r="D1432"/>
      <c r="E1432" s="255" t="s">
        <v>5918</v>
      </c>
      <c r="F1432" s="255">
        <v>43915.780004247688</v>
      </c>
      <c r="G1432" s="255"/>
      <c r="H1432" s="255"/>
      <c r="I1432" s="256">
        <v>2.9166666666666665</v>
      </c>
      <c r="J1432" s="257">
        <v>42255</v>
      </c>
      <c r="K1432" t="s">
        <v>4752</v>
      </c>
      <c r="L1432">
        <v>0</v>
      </c>
      <c r="M1432">
        <v>0</v>
      </c>
      <c r="N1432" t="s">
        <v>4718</v>
      </c>
      <c r="O1432" t="s">
        <v>4713</v>
      </c>
      <c r="P1432" t="s">
        <v>7403</v>
      </c>
      <c r="Q1432" t="s">
        <v>4715</v>
      </c>
      <c r="V1432" t="s">
        <v>4716</v>
      </c>
    </row>
    <row r="1433" spans="1:22">
      <c r="A1433" t="s">
        <v>4708</v>
      </c>
      <c r="B1433" t="s">
        <v>4708</v>
      </c>
      <c r="C1433" t="s">
        <v>1875</v>
      </c>
      <c r="D1433"/>
      <c r="E1433" s="255" t="s">
        <v>5318</v>
      </c>
      <c r="F1433" s="255">
        <v>43909.746964085651</v>
      </c>
      <c r="G1433" s="255"/>
      <c r="H1433" s="255"/>
      <c r="I1433" s="256">
        <v>2.9166666666666665</v>
      </c>
      <c r="J1433" s="257">
        <v>35822</v>
      </c>
      <c r="K1433" t="s">
        <v>4711</v>
      </c>
      <c r="L1433">
        <v>0</v>
      </c>
      <c r="M1433">
        <v>0</v>
      </c>
      <c r="N1433" t="s">
        <v>4718</v>
      </c>
      <c r="O1433" t="s">
        <v>4726</v>
      </c>
      <c r="P1433" t="s">
        <v>5188</v>
      </c>
      <c r="Q1433" t="s">
        <v>4715</v>
      </c>
      <c r="V1433" t="s">
        <v>4716</v>
      </c>
    </row>
    <row r="1434" spans="1:22">
      <c r="A1434" t="s">
        <v>4708</v>
      </c>
      <c r="B1434" t="s">
        <v>4708</v>
      </c>
      <c r="C1434" t="s">
        <v>7404</v>
      </c>
      <c r="D1434"/>
      <c r="E1434" s="255" t="s">
        <v>4775</v>
      </c>
      <c r="F1434" s="255">
        <v>43907.755910416665</v>
      </c>
      <c r="G1434" s="255"/>
      <c r="H1434" s="255"/>
      <c r="I1434" s="256">
        <v>2.9166666666666665</v>
      </c>
      <c r="J1434" s="257">
        <v>60616</v>
      </c>
      <c r="K1434" t="s">
        <v>4711</v>
      </c>
      <c r="L1434">
        <v>0</v>
      </c>
      <c r="M1434">
        <v>0</v>
      </c>
      <c r="N1434" t="s">
        <v>4722</v>
      </c>
      <c r="O1434" t="s">
        <v>4713</v>
      </c>
      <c r="P1434" t="s">
        <v>7405</v>
      </c>
      <c r="Q1434" t="s">
        <v>4715</v>
      </c>
      <c r="V1434" t="s">
        <v>4716</v>
      </c>
    </row>
    <row r="1435" spans="1:22">
      <c r="A1435" t="s">
        <v>4708</v>
      </c>
      <c r="B1435" t="s">
        <v>4708</v>
      </c>
      <c r="C1435" t="s">
        <v>7406</v>
      </c>
      <c r="D1435"/>
      <c r="E1435" s="255" t="s">
        <v>5556</v>
      </c>
      <c r="F1435" s="255">
        <v>43908.72717716435</v>
      </c>
      <c r="G1435" s="255"/>
      <c r="H1435" s="255"/>
      <c r="I1435" s="256">
        <v>2.9166666666666665</v>
      </c>
      <c r="J1435" s="257">
        <v>32947</v>
      </c>
      <c r="K1435" t="s">
        <v>4711</v>
      </c>
      <c r="L1435">
        <v>0</v>
      </c>
      <c r="M1435">
        <v>0</v>
      </c>
      <c r="N1435" t="s">
        <v>4712</v>
      </c>
      <c r="O1435" t="s">
        <v>4726</v>
      </c>
      <c r="P1435" t="s">
        <v>5188</v>
      </c>
      <c r="Q1435" t="s">
        <v>4728</v>
      </c>
      <c r="V1435" t="s">
        <v>4716</v>
      </c>
    </row>
    <row r="1436" spans="1:22">
      <c r="A1436" t="s">
        <v>4708</v>
      </c>
      <c r="B1436" t="s">
        <v>4708</v>
      </c>
      <c r="C1436" t="s">
        <v>7407</v>
      </c>
      <c r="D1436"/>
      <c r="E1436" s="255" t="s">
        <v>5328</v>
      </c>
      <c r="F1436" s="255">
        <v>43920.721870289352</v>
      </c>
      <c r="G1436" s="255"/>
      <c r="H1436" s="255"/>
      <c r="I1436" s="256">
        <v>2.9166666666666665</v>
      </c>
      <c r="J1436" s="257">
        <v>26910</v>
      </c>
      <c r="K1436" t="s">
        <v>4711</v>
      </c>
      <c r="L1436">
        <v>0</v>
      </c>
      <c r="M1436">
        <v>0</v>
      </c>
      <c r="N1436" t="s">
        <v>4712</v>
      </c>
      <c r="O1436" t="s">
        <v>4713</v>
      </c>
      <c r="P1436" t="s">
        <v>7408</v>
      </c>
      <c r="Q1436" t="s">
        <v>4715</v>
      </c>
      <c r="V1436" t="s">
        <v>4716</v>
      </c>
    </row>
    <row r="1437" spans="1:22">
      <c r="A1437" t="s">
        <v>4708</v>
      </c>
      <c r="B1437" t="s">
        <v>4708</v>
      </c>
      <c r="C1437" t="s">
        <v>7409</v>
      </c>
      <c r="D1437"/>
      <c r="E1437" s="255" t="s">
        <v>7410</v>
      </c>
      <c r="F1437" s="255">
        <v>43908.727711805557</v>
      </c>
      <c r="G1437" s="255"/>
      <c r="H1437" s="255"/>
      <c r="I1437" s="256">
        <v>2.9166666666666665</v>
      </c>
      <c r="J1437" s="257">
        <v>32253</v>
      </c>
      <c r="K1437" t="s">
        <v>4711</v>
      </c>
      <c r="L1437">
        <v>0</v>
      </c>
      <c r="M1437">
        <v>0</v>
      </c>
      <c r="N1437" t="s">
        <v>4718</v>
      </c>
      <c r="O1437" t="s">
        <v>4726</v>
      </c>
      <c r="P1437" t="s">
        <v>7411</v>
      </c>
      <c r="Q1437" t="s">
        <v>4715</v>
      </c>
      <c r="V1437" t="s">
        <v>4716</v>
      </c>
    </row>
    <row r="1438" spans="1:22">
      <c r="A1438" t="s">
        <v>4708</v>
      </c>
      <c r="B1438" t="s">
        <v>4708</v>
      </c>
      <c r="C1438" t="s">
        <v>7412</v>
      </c>
      <c r="D1438"/>
      <c r="E1438" s="255" t="s">
        <v>6904</v>
      </c>
      <c r="F1438" s="255">
        <v>43892.577451817131</v>
      </c>
      <c r="G1438" s="255"/>
      <c r="H1438" s="255"/>
      <c r="I1438" s="256">
        <v>2.9166666666666665</v>
      </c>
      <c r="J1438" s="257">
        <v>29427</v>
      </c>
      <c r="K1438" t="s">
        <v>4752</v>
      </c>
      <c r="L1438">
        <v>0</v>
      </c>
      <c r="M1438">
        <v>0</v>
      </c>
      <c r="N1438" t="s">
        <v>4718</v>
      </c>
      <c r="O1438" t="s">
        <v>4726</v>
      </c>
      <c r="P1438" t="s">
        <v>7413</v>
      </c>
      <c r="Q1438" t="s">
        <v>4715</v>
      </c>
      <c r="V1438" t="s">
        <v>4716</v>
      </c>
    </row>
    <row r="1439" spans="1:22">
      <c r="A1439" t="s">
        <v>4708</v>
      </c>
      <c r="B1439" t="s">
        <v>4708</v>
      </c>
      <c r="C1439" t="s">
        <v>375</v>
      </c>
      <c r="D1439"/>
      <c r="E1439" s="255" t="s">
        <v>5704</v>
      </c>
      <c r="F1439" s="255">
        <v>43921.541773807869</v>
      </c>
      <c r="G1439" s="255"/>
      <c r="H1439" s="255"/>
      <c r="I1439" s="256">
        <v>2.9166666666666665</v>
      </c>
      <c r="J1439" s="257">
        <v>40660</v>
      </c>
      <c r="K1439" t="s">
        <v>4752</v>
      </c>
      <c r="L1439">
        <v>0</v>
      </c>
      <c r="M1439">
        <v>0</v>
      </c>
      <c r="N1439" t="s">
        <v>4722</v>
      </c>
      <c r="O1439" t="s">
        <v>6171</v>
      </c>
      <c r="P1439" t="s">
        <v>7414</v>
      </c>
      <c r="Q1439" t="s">
        <v>4715</v>
      </c>
      <c r="V1439" t="s">
        <v>4716</v>
      </c>
    </row>
    <row r="1440" spans="1:22">
      <c r="A1440" t="s">
        <v>4708</v>
      </c>
      <c r="B1440" t="s">
        <v>4708</v>
      </c>
      <c r="C1440" t="s">
        <v>2792</v>
      </c>
      <c r="D1440"/>
      <c r="E1440" s="255" t="s">
        <v>7071</v>
      </c>
      <c r="F1440" s="255">
        <v>43921.670072881941</v>
      </c>
      <c r="G1440" s="255"/>
      <c r="H1440" s="255"/>
      <c r="I1440" s="256">
        <v>2.9166666666666665</v>
      </c>
      <c r="J1440" s="257">
        <v>89724</v>
      </c>
      <c r="K1440" t="s">
        <v>4752</v>
      </c>
      <c r="L1440">
        <v>0</v>
      </c>
      <c r="M1440">
        <v>0</v>
      </c>
      <c r="N1440" t="s">
        <v>4722</v>
      </c>
      <c r="O1440" t="s">
        <v>4726</v>
      </c>
      <c r="P1440" t="s">
        <v>5228</v>
      </c>
      <c r="Q1440" t="s">
        <v>4715</v>
      </c>
      <c r="V1440" t="s">
        <v>4716</v>
      </c>
    </row>
    <row r="1441" spans="1:22">
      <c r="A1441" t="s">
        <v>4708</v>
      </c>
      <c r="B1441" t="s">
        <v>4708</v>
      </c>
      <c r="C1441" t="s">
        <v>7415</v>
      </c>
      <c r="D1441"/>
      <c r="E1441" s="255" t="s">
        <v>7416</v>
      </c>
      <c r="F1441" s="255">
        <v>43921.793079016206</v>
      </c>
      <c r="G1441" s="255"/>
      <c r="H1441" s="255"/>
      <c r="I1441" s="256">
        <v>2.9166666666666665</v>
      </c>
      <c r="J1441" s="257">
        <v>51560</v>
      </c>
      <c r="K1441" t="s">
        <v>4752</v>
      </c>
      <c r="L1441">
        <v>0</v>
      </c>
      <c r="M1441">
        <v>0</v>
      </c>
      <c r="N1441" t="s">
        <v>4718</v>
      </c>
      <c r="O1441" t="s">
        <v>4753</v>
      </c>
      <c r="P1441" t="s">
        <v>4753</v>
      </c>
      <c r="Q1441" t="s">
        <v>4715</v>
      </c>
      <c r="V1441" t="s">
        <v>4716</v>
      </c>
    </row>
    <row r="1442" spans="1:22">
      <c r="A1442" t="s">
        <v>4708</v>
      </c>
      <c r="B1442" t="s">
        <v>4708</v>
      </c>
      <c r="C1442" t="s">
        <v>7417</v>
      </c>
      <c r="D1442"/>
      <c r="E1442" s="255" t="s">
        <v>7418</v>
      </c>
      <c r="F1442" s="255">
        <v>43902.759597800927</v>
      </c>
      <c r="G1442" s="255"/>
      <c r="H1442" s="255"/>
      <c r="I1442" s="256">
        <v>2.9166666666666665</v>
      </c>
      <c r="J1442" s="257">
        <v>11620</v>
      </c>
      <c r="K1442" t="s">
        <v>4711</v>
      </c>
      <c r="L1442">
        <v>0</v>
      </c>
      <c r="M1442">
        <v>0</v>
      </c>
      <c r="N1442" t="s">
        <v>4722</v>
      </c>
      <c r="O1442" t="s">
        <v>5324</v>
      </c>
      <c r="P1442" t="s">
        <v>7419</v>
      </c>
      <c r="Q1442" t="s">
        <v>4715</v>
      </c>
      <c r="V1442" t="s">
        <v>4716</v>
      </c>
    </row>
    <row r="1443" spans="1:22">
      <c r="A1443" t="s">
        <v>4708</v>
      </c>
      <c r="B1443" t="s">
        <v>4708</v>
      </c>
      <c r="C1443" t="s">
        <v>2029</v>
      </c>
      <c r="D1443"/>
      <c r="E1443" s="255" t="s">
        <v>6901</v>
      </c>
      <c r="F1443" s="255">
        <v>43907.75264146991</v>
      </c>
      <c r="G1443" s="255"/>
      <c r="H1443" s="255"/>
      <c r="I1443" s="256">
        <v>2.9166666666666665</v>
      </c>
      <c r="J1443" s="257">
        <v>51424</v>
      </c>
      <c r="K1443" t="s">
        <v>4711</v>
      </c>
      <c r="L1443">
        <v>1</v>
      </c>
      <c r="M1443">
        <v>389.49</v>
      </c>
      <c r="N1443" t="s">
        <v>4722</v>
      </c>
      <c r="O1443" t="s">
        <v>5324</v>
      </c>
      <c r="P1443" t="s">
        <v>7420</v>
      </c>
      <c r="Q1443" t="s">
        <v>4715</v>
      </c>
      <c r="V1443" t="s">
        <v>4716</v>
      </c>
    </row>
    <row r="1444" spans="1:22">
      <c r="A1444" t="s">
        <v>4708</v>
      </c>
      <c r="B1444" t="s">
        <v>4708</v>
      </c>
      <c r="C1444" t="s">
        <v>7421</v>
      </c>
      <c r="D1444"/>
      <c r="E1444" s="255" t="s">
        <v>4965</v>
      </c>
      <c r="F1444" s="255">
        <v>43909.743449687499</v>
      </c>
      <c r="G1444" s="255"/>
      <c r="H1444" s="255"/>
      <c r="I1444" s="256">
        <v>2.9166666666666665</v>
      </c>
      <c r="J1444" s="257">
        <v>53555</v>
      </c>
      <c r="K1444" t="s">
        <v>4711</v>
      </c>
      <c r="L1444">
        <v>0</v>
      </c>
      <c r="M1444">
        <v>0</v>
      </c>
      <c r="N1444" t="s">
        <v>4718</v>
      </c>
      <c r="O1444" t="s">
        <v>4713</v>
      </c>
      <c r="P1444" t="s">
        <v>7422</v>
      </c>
      <c r="Q1444" t="s">
        <v>4715</v>
      </c>
      <c r="V1444" t="s">
        <v>4716</v>
      </c>
    </row>
    <row r="1445" spans="1:22">
      <c r="A1445" t="s">
        <v>4708</v>
      </c>
      <c r="B1445" t="s">
        <v>4708</v>
      </c>
      <c r="C1445" t="s">
        <v>7423</v>
      </c>
      <c r="D1445"/>
      <c r="E1445" s="255" t="s">
        <v>4814</v>
      </c>
      <c r="F1445" s="255">
        <v>43886.692211655092</v>
      </c>
      <c r="G1445" s="255"/>
      <c r="H1445" s="255"/>
      <c r="I1445" s="256">
        <v>3</v>
      </c>
      <c r="J1445" s="257">
        <v>6678</v>
      </c>
      <c r="K1445" t="s">
        <v>4711</v>
      </c>
      <c r="L1445">
        <v>0</v>
      </c>
      <c r="M1445">
        <v>0</v>
      </c>
      <c r="N1445" t="s">
        <v>4718</v>
      </c>
      <c r="O1445" t="s">
        <v>4713</v>
      </c>
      <c r="P1445" t="s">
        <v>7424</v>
      </c>
      <c r="Q1445" t="s">
        <v>4715</v>
      </c>
      <c r="V1445" t="s">
        <v>4716</v>
      </c>
    </row>
    <row r="1446" spans="1:22">
      <c r="A1446" t="s">
        <v>4708</v>
      </c>
      <c r="B1446" t="s">
        <v>4708</v>
      </c>
      <c r="C1446" t="s">
        <v>7425</v>
      </c>
      <c r="D1446"/>
      <c r="E1446" s="255" t="s">
        <v>4881</v>
      </c>
      <c r="F1446" s="255">
        <v>43890.408839004631</v>
      </c>
      <c r="G1446" s="255"/>
      <c r="H1446" s="255"/>
      <c r="I1446" s="256">
        <v>3</v>
      </c>
      <c r="J1446" s="257">
        <v>63172</v>
      </c>
      <c r="K1446" t="s">
        <v>4711</v>
      </c>
      <c r="L1446">
        <v>0</v>
      </c>
      <c r="M1446">
        <v>0</v>
      </c>
      <c r="N1446" t="s">
        <v>4731</v>
      </c>
      <c r="O1446" t="s">
        <v>4713</v>
      </c>
      <c r="P1446" t="s">
        <v>7426</v>
      </c>
      <c r="Q1446" t="s">
        <v>4715</v>
      </c>
      <c r="V1446" t="s">
        <v>4716</v>
      </c>
    </row>
    <row r="1447" spans="1:22">
      <c r="A1447" t="s">
        <v>4708</v>
      </c>
      <c r="B1447" t="s">
        <v>4708</v>
      </c>
      <c r="C1447" t="s">
        <v>1895</v>
      </c>
      <c r="D1447"/>
      <c r="E1447" s="255" t="s">
        <v>6350</v>
      </c>
      <c r="F1447" s="255">
        <v>43871.707926354167</v>
      </c>
      <c r="G1447" s="255"/>
      <c r="H1447" s="255"/>
      <c r="I1447" s="256">
        <v>3</v>
      </c>
      <c r="J1447" s="257">
        <v>31524</v>
      </c>
      <c r="K1447" t="s">
        <v>4711</v>
      </c>
      <c r="L1447">
        <v>0</v>
      </c>
      <c r="M1447">
        <v>0</v>
      </c>
      <c r="N1447" t="s">
        <v>4712</v>
      </c>
      <c r="O1447" t="s">
        <v>4726</v>
      </c>
      <c r="P1447" t="s">
        <v>7427</v>
      </c>
      <c r="Q1447" t="s">
        <v>4715</v>
      </c>
      <c r="V1447" t="s">
        <v>4716</v>
      </c>
    </row>
    <row r="1448" spans="1:22">
      <c r="A1448" t="s">
        <v>4708</v>
      </c>
      <c r="B1448" t="s">
        <v>4708</v>
      </c>
      <c r="C1448" t="s">
        <v>7428</v>
      </c>
      <c r="D1448"/>
      <c r="E1448" s="255" t="s">
        <v>4924</v>
      </c>
      <c r="F1448" s="255">
        <v>43890.34427519676</v>
      </c>
      <c r="G1448" s="255"/>
      <c r="H1448" s="255"/>
      <c r="I1448" s="256">
        <v>3</v>
      </c>
      <c r="J1448" s="257">
        <v>99478</v>
      </c>
      <c r="K1448" t="s">
        <v>4711</v>
      </c>
      <c r="L1448">
        <v>0</v>
      </c>
      <c r="M1448">
        <v>0</v>
      </c>
      <c r="N1448" t="s">
        <v>4712</v>
      </c>
      <c r="O1448" t="s">
        <v>4713</v>
      </c>
      <c r="P1448" t="s">
        <v>7429</v>
      </c>
      <c r="Q1448" t="s">
        <v>4728</v>
      </c>
      <c r="V1448" t="s">
        <v>4716</v>
      </c>
    </row>
    <row r="1449" spans="1:22">
      <c r="A1449" t="s">
        <v>4708</v>
      </c>
      <c r="B1449" t="s">
        <v>4708</v>
      </c>
      <c r="C1449" t="s">
        <v>7430</v>
      </c>
      <c r="D1449"/>
      <c r="E1449" s="255" t="s">
        <v>4866</v>
      </c>
      <c r="F1449" s="255">
        <v>43890.351183564817</v>
      </c>
      <c r="G1449" s="255"/>
      <c r="H1449" s="255"/>
      <c r="I1449" s="256">
        <v>3</v>
      </c>
      <c r="J1449" s="257">
        <v>60722</v>
      </c>
      <c r="K1449" t="s">
        <v>4711</v>
      </c>
      <c r="L1449">
        <v>0</v>
      </c>
      <c r="M1449">
        <v>0</v>
      </c>
      <c r="N1449" t="s">
        <v>4712</v>
      </c>
      <c r="O1449" t="s">
        <v>4713</v>
      </c>
      <c r="P1449" t="s">
        <v>7431</v>
      </c>
      <c r="Q1449" t="s">
        <v>4728</v>
      </c>
      <c r="V1449" t="s">
        <v>4716</v>
      </c>
    </row>
    <row r="1450" spans="1:22">
      <c r="A1450" t="s">
        <v>4708</v>
      </c>
      <c r="B1450" t="s">
        <v>4708</v>
      </c>
      <c r="C1450" t="s">
        <v>7432</v>
      </c>
      <c r="D1450"/>
      <c r="E1450" s="255" t="s">
        <v>4783</v>
      </c>
      <c r="F1450" s="255">
        <v>43869.513636226853</v>
      </c>
      <c r="G1450" s="255"/>
      <c r="H1450" s="255"/>
      <c r="I1450" s="256">
        <v>3</v>
      </c>
      <c r="J1450" s="257">
        <v>54573</v>
      </c>
      <c r="K1450" t="s">
        <v>4711</v>
      </c>
      <c r="L1450">
        <v>0</v>
      </c>
      <c r="M1450">
        <v>0</v>
      </c>
      <c r="N1450" t="s">
        <v>4712</v>
      </c>
      <c r="O1450" t="s">
        <v>4713</v>
      </c>
      <c r="P1450" t="s">
        <v>7433</v>
      </c>
      <c r="Q1450" t="s">
        <v>4715</v>
      </c>
      <c r="V1450" t="s">
        <v>4716</v>
      </c>
    </row>
    <row r="1451" spans="1:22">
      <c r="A1451" t="s">
        <v>4708</v>
      </c>
      <c r="B1451" t="s">
        <v>4708</v>
      </c>
      <c r="C1451" t="s">
        <v>7434</v>
      </c>
      <c r="D1451"/>
      <c r="E1451" s="255" t="s">
        <v>5047</v>
      </c>
      <c r="F1451" s="255">
        <v>43868.676268020834</v>
      </c>
      <c r="G1451" s="255"/>
      <c r="H1451" s="255"/>
      <c r="I1451" s="256">
        <v>3</v>
      </c>
      <c r="J1451" s="257">
        <v>41909</v>
      </c>
      <c r="K1451" t="s">
        <v>4711</v>
      </c>
      <c r="L1451">
        <v>0</v>
      </c>
      <c r="M1451">
        <v>0</v>
      </c>
      <c r="N1451" t="s">
        <v>4731</v>
      </c>
      <c r="O1451" t="s">
        <v>4713</v>
      </c>
      <c r="P1451" t="s">
        <v>7435</v>
      </c>
      <c r="Q1451" t="s">
        <v>4715</v>
      </c>
      <c r="V1451" t="s">
        <v>4716</v>
      </c>
    </row>
    <row r="1452" spans="1:22">
      <c r="A1452" t="s">
        <v>4708</v>
      </c>
      <c r="B1452" t="s">
        <v>4708</v>
      </c>
      <c r="C1452" t="s">
        <v>7436</v>
      </c>
      <c r="D1452"/>
      <c r="E1452" s="255" t="s">
        <v>4725</v>
      </c>
      <c r="F1452" s="255">
        <v>43873.692997997685</v>
      </c>
      <c r="G1452" s="255"/>
      <c r="H1452" s="255"/>
      <c r="I1452" s="256">
        <v>3</v>
      </c>
      <c r="J1452" s="257">
        <v>70959</v>
      </c>
      <c r="K1452" t="s">
        <v>4711</v>
      </c>
      <c r="L1452">
        <v>0</v>
      </c>
      <c r="M1452">
        <v>0</v>
      </c>
      <c r="N1452" t="s">
        <v>4731</v>
      </c>
      <c r="O1452" t="s">
        <v>4713</v>
      </c>
      <c r="P1452" t="s">
        <v>7437</v>
      </c>
      <c r="Q1452" t="s">
        <v>4715</v>
      </c>
      <c r="V1452" t="s">
        <v>4716</v>
      </c>
    </row>
    <row r="1453" spans="1:22">
      <c r="A1453" t="s">
        <v>4708</v>
      </c>
      <c r="B1453" t="s">
        <v>4708</v>
      </c>
      <c r="C1453" t="s">
        <v>7438</v>
      </c>
      <c r="D1453"/>
      <c r="E1453" s="255" t="s">
        <v>4791</v>
      </c>
      <c r="F1453" s="255">
        <v>43888.699729745371</v>
      </c>
      <c r="G1453" s="255"/>
      <c r="H1453" s="255"/>
      <c r="I1453" s="256">
        <v>3</v>
      </c>
      <c r="J1453" s="257">
        <v>45157</v>
      </c>
      <c r="K1453" t="s">
        <v>4711</v>
      </c>
      <c r="L1453">
        <v>0</v>
      </c>
      <c r="M1453">
        <v>0</v>
      </c>
      <c r="N1453" t="s">
        <v>4731</v>
      </c>
      <c r="O1453" t="s">
        <v>4713</v>
      </c>
      <c r="P1453" t="s">
        <v>7439</v>
      </c>
      <c r="Q1453" t="s">
        <v>4715</v>
      </c>
      <c r="V1453" t="s">
        <v>4716</v>
      </c>
    </row>
    <row r="1454" spans="1:22">
      <c r="A1454" t="s">
        <v>4708</v>
      </c>
      <c r="B1454" t="s">
        <v>4708</v>
      </c>
      <c r="C1454" t="s">
        <v>7440</v>
      </c>
      <c r="D1454"/>
      <c r="E1454" s="255" t="s">
        <v>4772</v>
      </c>
      <c r="F1454" s="255">
        <v>43880.61172184028</v>
      </c>
      <c r="G1454" s="255"/>
      <c r="H1454" s="255"/>
      <c r="I1454" s="256">
        <v>3</v>
      </c>
      <c r="J1454" s="257">
        <v>8980</v>
      </c>
      <c r="K1454" t="s">
        <v>4752</v>
      </c>
      <c r="L1454">
        <v>0</v>
      </c>
      <c r="M1454">
        <v>0</v>
      </c>
      <c r="N1454" t="s">
        <v>4722</v>
      </c>
      <c r="O1454" t="s">
        <v>4713</v>
      </c>
      <c r="P1454" t="s">
        <v>7441</v>
      </c>
      <c r="Q1454" t="s">
        <v>4715</v>
      </c>
      <c r="V1454" t="s">
        <v>4716</v>
      </c>
    </row>
    <row r="1455" spans="1:22">
      <c r="A1455" t="s">
        <v>4708</v>
      </c>
      <c r="B1455" t="s">
        <v>4708</v>
      </c>
      <c r="C1455" t="s">
        <v>2799</v>
      </c>
      <c r="D1455"/>
      <c r="E1455" s="255" t="s">
        <v>5054</v>
      </c>
      <c r="F1455" s="255">
        <v>43886.661655902775</v>
      </c>
      <c r="G1455" s="255"/>
      <c r="H1455" s="255"/>
      <c r="I1455" s="256">
        <v>3</v>
      </c>
      <c r="J1455" s="257">
        <v>75497</v>
      </c>
      <c r="K1455" t="s">
        <v>4752</v>
      </c>
      <c r="L1455">
        <v>0</v>
      </c>
      <c r="M1455">
        <v>0</v>
      </c>
      <c r="N1455" t="s">
        <v>4769</v>
      </c>
      <c r="O1455" t="s">
        <v>4713</v>
      </c>
      <c r="P1455" t="s">
        <v>7442</v>
      </c>
      <c r="Q1455" t="s">
        <v>4715</v>
      </c>
      <c r="V1455" t="s">
        <v>4716</v>
      </c>
    </row>
    <row r="1456" spans="1:22">
      <c r="A1456" t="s">
        <v>4708</v>
      </c>
      <c r="B1456" t="s">
        <v>4708</v>
      </c>
      <c r="C1456" t="s">
        <v>7443</v>
      </c>
      <c r="D1456"/>
      <c r="E1456" s="255" t="s">
        <v>4983</v>
      </c>
      <c r="F1456" s="255">
        <v>43882.376710150464</v>
      </c>
      <c r="G1456" s="255"/>
      <c r="H1456" s="255"/>
      <c r="I1456" s="256">
        <v>3</v>
      </c>
      <c r="J1456" s="257">
        <v>50330</v>
      </c>
      <c r="K1456" t="s">
        <v>4752</v>
      </c>
      <c r="L1456">
        <v>0</v>
      </c>
      <c r="M1456">
        <v>0</v>
      </c>
      <c r="N1456" t="s">
        <v>4718</v>
      </c>
      <c r="O1456" t="s">
        <v>4713</v>
      </c>
      <c r="P1456" t="s">
        <v>7444</v>
      </c>
      <c r="Q1456" t="s">
        <v>4715</v>
      </c>
      <c r="V1456" t="s">
        <v>4716</v>
      </c>
    </row>
    <row r="1457" spans="1:22">
      <c r="A1457" t="s">
        <v>4708</v>
      </c>
      <c r="B1457" t="s">
        <v>4708</v>
      </c>
      <c r="C1457" t="s">
        <v>7445</v>
      </c>
      <c r="D1457"/>
      <c r="E1457" s="255" t="s">
        <v>7041</v>
      </c>
      <c r="F1457" s="255">
        <v>43885.698391006947</v>
      </c>
      <c r="G1457" s="255"/>
      <c r="H1457" s="255"/>
      <c r="I1457" s="256">
        <v>3</v>
      </c>
      <c r="J1457" s="257">
        <v>49850</v>
      </c>
      <c r="K1457" t="s">
        <v>4711</v>
      </c>
      <c r="L1457">
        <v>0</v>
      </c>
      <c r="M1457">
        <v>0</v>
      </c>
      <c r="N1457" t="s">
        <v>4731</v>
      </c>
      <c r="O1457" t="s">
        <v>4726</v>
      </c>
      <c r="P1457" t="s">
        <v>7446</v>
      </c>
      <c r="Q1457" t="s">
        <v>4715</v>
      </c>
      <c r="V1457" t="s">
        <v>4716</v>
      </c>
    </row>
    <row r="1458" spans="1:22">
      <c r="A1458" t="s">
        <v>4708</v>
      </c>
      <c r="B1458" t="s">
        <v>4708</v>
      </c>
      <c r="C1458" t="s">
        <v>7447</v>
      </c>
      <c r="D1458"/>
      <c r="E1458" s="255" t="s">
        <v>5215</v>
      </c>
      <c r="F1458" s="255">
        <v>43887.705029745368</v>
      </c>
      <c r="G1458" s="255"/>
      <c r="H1458" s="255"/>
      <c r="I1458" s="256">
        <v>3</v>
      </c>
      <c r="J1458" s="257">
        <v>6625</v>
      </c>
      <c r="K1458" t="s">
        <v>4711</v>
      </c>
      <c r="L1458">
        <v>0</v>
      </c>
      <c r="M1458">
        <v>0</v>
      </c>
      <c r="N1458" t="s">
        <v>4712</v>
      </c>
      <c r="O1458" t="s">
        <v>4726</v>
      </c>
      <c r="P1458" t="s">
        <v>5188</v>
      </c>
      <c r="Q1458" t="s">
        <v>4715</v>
      </c>
      <c r="V1458" t="s">
        <v>4716</v>
      </c>
    </row>
    <row r="1459" spans="1:22">
      <c r="A1459" t="s">
        <v>4708</v>
      </c>
      <c r="B1459" t="s">
        <v>4708</v>
      </c>
      <c r="C1459" t="s">
        <v>7448</v>
      </c>
      <c r="D1459"/>
      <c r="E1459" s="255" t="s">
        <v>6609</v>
      </c>
      <c r="F1459" s="255">
        <v>43881.727922951388</v>
      </c>
      <c r="G1459" s="255"/>
      <c r="H1459" s="255"/>
      <c r="I1459" s="256">
        <v>3</v>
      </c>
      <c r="J1459" s="257">
        <v>60475</v>
      </c>
      <c r="K1459" t="s">
        <v>4752</v>
      </c>
      <c r="L1459">
        <v>0</v>
      </c>
      <c r="M1459">
        <v>0</v>
      </c>
      <c r="N1459" t="s">
        <v>4718</v>
      </c>
      <c r="O1459" t="s">
        <v>4726</v>
      </c>
      <c r="P1459" t="s">
        <v>7449</v>
      </c>
      <c r="Q1459" t="s">
        <v>4715</v>
      </c>
      <c r="V1459" t="s">
        <v>4716</v>
      </c>
    </row>
    <row r="1460" spans="1:22">
      <c r="A1460" t="s">
        <v>4708</v>
      </c>
      <c r="B1460" t="s">
        <v>4708</v>
      </c>
      <c r="C1460" t="s">
        <v>7450</v>
      </c>
      <c r="D1460"/>
      <c r="E1460" s="255" t="s">
        <v>5355</v>
      </c>
      <c r="F1460" s="255">
        <v>43876.505486886577</v>
      </c>
      <c r="G1460" s="255"/>
      <c r="H1460" s="255"/>
      <c r="I1460" s="256">
        <v>3</v>
      </c>
      <c r="J1460" s="257">
        <v>102220</v>
      </c>
      <c r="K1460" t="s">
        <v>4752</v>
      </c>
      <c r="L1460">
        <v>0</v>
      </c>
      <c r="M1460">
        <v>0</v>
      </c>
      <c r="N1460" t="s">
        <v>4722</v>
      </c>
      <c r="O1460" t="s">
        <v>4726</v>
      </c>
      <c r="P1460" t="s">
        <v>7451</v>
      </c>
      <c r="Q1460" t="s">
        <v>4715</v>
      </c>
      <c r="V1460" t="s">
        <v>4716</v>
      </c>
    </row>
    <row r="1461" spans="1:22">
      <c r="A1461" t="s">
        <v>4708</v>
      </c>
      <c r="B1461" t="s">
        <v>4708</v>
      </c>
      <c r="C1461" t="s">
        <v>7452</v>
      </c>
      <c r="D1461"/>
      <c r="E1461" s="255" t="s">
        <v>4845</v>
      </c>
      <c r="F1461" s="255">
        <v>43881.74195127315</v>
      </c>
      <c r="G1461" s="255"/>
      <c r="H1461" s="255"/>
      <c r="I1461" s="256">
        <v>3</v>
      </c>
      <c r="J1461" s="257">
        <v>182435</v>
      </c>
      <c r="K1461" t="s">
        <v>4752</v>
      </c>
      <c r="L1461">
        <v>0</v>
      </c>
      <c r="M1461">
        <v>0</v>
      </c>
      <c r="N1461" t="s">
        <v>4722</v>
      </c>
      <c r="O1461" t="s">
        <v>4713</v>
      </c>
      <c r="P1461" t="s">
        <v>7453</v>
      </c>
      <c r="Q1461" t="s">
        <v>4715</v>
      </c>
      <c r="V1461" t="s">
        <v>4716</v>
      </c>
    </row>
    <row r="1462" spans="1:22">
      <c r="A1462" t="s">
        <v>4708</v>
      </c>
      <c r="B1462" t="s">
        <v>4708</v>
      </c>
      <c r="C1462" t="s">
        <v>7454</v>
      </c>
      <c r="D1462"/>
      <c r="E1462" s="255" t="s">
        <v>4829</v>
      </c>
      <c r="F1462" s="255">
        <v>43888.72311446759</v>
      </c>
      <c r="G1462" s="255"/>
      <c r="H1462" s="255"/>
      <c r="I1462" s="256">
        <v>3</v>
      </c>
      <c r="J1462" s="257">
        <v>102478</v>
      </c>
      <c r="K1462" t="s">
        <v>4752</v>
      </c>
      <c r="L1462">
        <v>0</v>
      </c>
      <c r="M1462">
        <v>0</v>
      </c>
      <c r="N1462" t="s">
        <v>4769</v>
      </c>
      <c r="O1462" t="s">
        <v>4713</v>
      </c>
      <c r="P1462" t="s">
        <v>7455</v>
      </c>
      <c r="Q1462" t="s">
        <v>4715</v>
      </c>
      <c r="V1462" t="s">
        <v>4716</v>
      </c>
    </row>
    <row r="1463" spans="1:22">
      <c r="A1463" t="s">
        <v>4708</v>
      </c>
      <c r="B1463" t="s">
        <v>4708</v>
      </c>
      <c r="C1463" t="s">
        <v>7456</v>
      </c>
      <c r="D1463"/>
      <c r="E1463" s="255" t="s">
        <v>6632</v>
      </c>
      <c r="F1463" s="255">
        <v>43890.418679363429</v>
      </c>
      <c r="G1463" s="255"/>
      <c r="H1463" s="255"/>
      <c r="I1463" s="256">
        <v>3</v>
      </c>
      <c r="J1463" s="257">
        <v>27457</v>
      </c>
      <c r="K1463" t="s">
        <v>4752</v>
      </c>
      <c r="L1463">
        <v>0</v>
      </c>
      <c r="M1463">
        <v>0</v>
      </c>
      <c r="N1463" t="s">
        <v>4712</v>
      </c>
      <c r="O1463" t="s">
        <v>4726</v>
      </c>
      <c r="P1463" t="s">
        <v>7457</v>
      </c>
      <c r="Q1463" t="s">
        <v>4715</v>
      </c>
      <c r="V1463" t="s">
        <v>4716</v>
      </c>
    </row>
    <row r="1464" spans="1:22">
      <c r="A1464" t="s">
        <v>4708</v>
      </c>
      <c r="B1464" t="s">
        <v>4708</v>
      </c>
      <c r="C1464" t="s">
        <v>7458</v>
      </c>
      <c r="D1464"/>
      <c r="E1464" s="255" t="s">
        <v>4937</v>
      </c>
      <c r="F1464" s="255">
        <v>43887.330634027778</v>
      </c>
      <c r="G1464" s="255"/>
      <c r="H1464" s="255"/>
      <c r="I1464" s="256">
        <v>3</v>
      </c>
      <c r="J1464" s="257">
        <v>57140</v>
      </c>
      <c r="K1464" t="s">
        <v>4752</v>
      </c>
      <c r="L1464">
        <v>0</v>
      </c>
      <c r="M1464">
        <v>0</v>
      </c>
      <c r="N1464" t="s">
        <v>4712</v>
      </c>
      <c r="O1464" t="s">
        <v>4713</v>
      </c>
      <c r="P1464" t="s">
        <v>7459</v>
      </c>
      <c r="Q1464" t="s">
        <v>4728</v>
      </c>
      <c r="V1464" t="s">
        <v>4716</v>
      </c>
    </row>
    <row r="1465" spans="1:22">
      <c r="A1465" t="s">
        <v>4708</v>
      </c>
      <c r="B1465" t="s">
        <v>4708</v>
      </c>
      <c r="C1465" t="s">
        <v>7460</v>
      </c>
      <c r="D1465"/>
      <c r="E1465" s="255" t="s">
        <v>4734</v>
      </c>
      <c r="F1465" s="255">
        <v>43887.438183067126</v>
      </c>
      <c r="G1465" s="255"/>
      <c r="H1465" s="255"/>
      <c r="I1465" s="256">
        <v>3</v>
      </c>
      <c r="J1465" s="257">
        <v>100077</v>
      </c>
      <c r="K1465" t="s">
        <v>4752</v>
      </c>
      <c r="L1465">
        <v>0</v>
      </c>
      <c r="M1465">
        <v>0</v>
      </c>
      <c r="N1465" t="s">
        <v>4718</v>
      </c>
      <c r="O1465" t="s">
        <v>4713</v>
      </c>
      <c r="P1465" t="s">
        <v>7461</v>
      </c>
      <c r="Q1465" t="s">
        <v>4728</v>
      </c>
      <c r="V1465" t="s">
        <v>4716</v>
      </c>
    </row>
    <row r="1466" spans="1:22">
      <c r="A1466" t="s">
        <v>4708</v>
      </c>
      <c r="B1466" t="s">
        <v>4708</v>
      </c>
      <c r="C1466" t="s">
        <v>7462</v>
      </c>
      <c r="D1466"/>
      <c r="E1466" s="255" t="s">
        <v>4721</v>
      </c>
      <c r="F1466" s="255">
        <v>43876.514615474538</v>
      </c>
      <c r="G1466" s="255"/>
      <c r="H1466" s="255"/>
      <c r="I1466" s="256">
        <v>3</v>
      </c>
      <c r="J1466" s="257">
        <v>127314</v>
      </c>
      <c r="K1466" t="s">
        <v>4711</v>
      </c>
      <c r="L1466">
        <v>0</v>
      </c>
      <c r="M1466">
        <v>0</v>
      </c>
      <c r="N1466" t="s">
        <v>4718</v>
      </c>
      <c r="O1466" t="s">
        <v>4713</v>
      </c>
      <c r="P1466" t="s">
        <v>7463</v>
      </c>
      <c r="Q1466" t="s">
        <v>4715</v>
      </c>
      <c r="V1466" t="s">
        <v>4716</v>
      </c>
    </row>
    <row r="1467" spans="1:22">
      <c r="A1467" t="s">
        <v>4708</v>
      </c>
      <c r="B1467" t="s">
        <v>4708</v>
      </c>
      <c r="C1467" t="s">
        <v>7464</v>
      </c>
      <c r="D1467"/>
      <c r="E1467" s="255" t="s">
        <v>5328</v>
      </c>
      <c r="F1467" s="255">
        <v>43886.690958067127</v>
      </c>
      <c r="G1467" s="255"/>
      <c r="H1467" s="255"/>
      <c r="I1467" s="256">
        <v>3</v>
      </c>
      <c r="J1467" s="257">
        <v>36967</v>
      </c>
      <c r="K1467" t="s">
        <v>4711</v>
      </c>
      <c r="L1467">
        <v>0</v>
      </c>
      <c r="M1467">
        <v>0</v>
      </c>
      <c r="N1467" t="s">
        <v>4718</v>
      </c>
      <c r="O1467" t="s">
        <v>4713</v>
      </c>
      <c r="P1467" t="s">
        <v>7465</v>
      </c>
      <c r="Q1467" t="s">
        <v>4728</v>
      </c>
      <c r="V1467" t="s">
        <v>4716</v>
      </c>
    </row>
    <row r="1468" spans="1:22">
      <c r="A1468" t="s">
        <v>4708</v>
      </c>
      <c r="B1468" t="s">
        <v>4708</v>
      </c>
      <c r="C1468" t="s">
        <v>7466</v>
      </c>
      <c r="D1468"/>
      <c r="E1468" s="255" t="s">
        <v>4783</v>
      </c>
      <c r="F1468" s="255">
        <v>43873.694641284725</v>
      </c>
      <c r="G1468" s="255"/>
      <c r="H1468" s="255"/>
      <c r="I1468" s="256">
        <v>3</v>
      </c>
      <c r="J1468" s="257">
        <v>24761</v>
      </c>
      <c r="K1468" t="s">
        <v>4711</v>
      </c>
      <c r="L1468">
        <v>0</v>
      </c>
      <c r="M1468">
        <v>0</v>
      </c>
      <c r="N1468" t="s">
        <v>4718</v>
      </c>
      <c r="O1468" t="s">
        <v>4713</v>
      </c>
      <c r="P1468" t="s">
        <v>7467</v>
      </c>
      <c r="Q1468" t="s">
        <v>4715</v>
      </c>
      <c r="V1468" t="s">
        <v>4716</v>
      </c>
    </row>
    <row r="1469" spans="1:22">
      <c r="A1469" t="s">
        <v>4708</v>
      </c>
      <c r="B1469" t="s">
        <v>4708</v>
      </c>
      <c r="C1469" t="s">
        <v>7468</v>
      </c>
      <c r="D1469"/>
      <c r="E1469" s="255" t="s">
        <v>6871</v>
      </c>
      <c r="F1469" s="255">
        <v>43888.701155706018</v>
      </c>
      <c r="G1469" s="255"/>
      <c r="H1469" s="255"/>
      <c r="I1469" s="256">
        <v>3</v>
      </c>
      <c r="J1469" s="257">
        <v>37734</v>
      </c>
      <c r="K1469" t="s">
        <v>4711</v>
      </c>
      <c r="L1469">
        <v>0</v>
      </c>
      <c r="M1469">
        <v>0</v>
      </c>
      <c r="N1469" t="s">
        <v>4718</v>
      </c>
      <c r="O1469" t="s">
        <v>5324</v>
      </c>
      <c r="P1469" t="s">
        <v>7469</v>
      </c>
      <c r="Q1469" t="s">
        <v>4728</v>
      </c>
      <c r="V1469" t="s">
        <v>4716</v>
      </c>
    </row>
    <row r="1470" spans="1:22">
      <c r="A1470" t="s">
        <v>4708</v>
      </c>
      <c r="B1470" t="s">
        <v>4708</v>
      </c>
      <c r="C1470" t="s">
        <v>7470</v>
      </c>
      <c r="D1470"/>
      <c r="E1470" s="255" t="s">
        <v>4721</v>
      </c>
      <c r="F1470" s="255">
        <v>43880.596447372685</v>
      </c>
      <c r="G1470" s="255"/>
      <c r="H1470" s="255"/>
      <c r="I1470" s="256">
        <v>3</v>
      </c>
      <c r="J1470" s="257">
        <v>75885</v>
      </c>
      <c r="K1470" t="s">
        <v>4752</v>
      </c>
      <c r="L1470">
        <v>0</v>
      </c>
      <c r="M1470">
        <v>0</v>
      </c>
      <c r="N1470" t="s">
        <v>4718</v>
      </c>
      <c r="O1470" t="s">
        <v>4713</v>
      </c>
      <c r="P1470" t="s">
        <v>7471</v>
      </c>
      <c r="Q1470" t="s">
        <v>4715</v>
      </c>
      <c r="V1470" t="s">
        <v>4716</v>
      </c>
    </row>
    <row r="1471" spans="1:22">
      <c r="A1471" t="s">
        <v>4708</v>
      </c>
      <c r="B1471" t="s">
        <v>4708</v>
      </c>
      <c r="C1471" t="s">
        <v>7472</v>
      </c>
      <c r="D1471"/>
      <c r="E1471" s="255" t="s">
        <v>4829</v>
      </c>
      <c r="F1471" s="255">
        <v>43886.694209374997</v>
      </c>
      <c r="G1471" s="255"/>
      <c r="H1471" s="255"/>
      <c r="I1471" s="256">
        <v>3</v>
      </c>
      <c r="J1471" s="257">
        <v>52016</v>
      </c>
      <c r="K1471" t="s">
        <v>4711</v>
      </c>
      <c r="L1471">
        <v>0</v>
      </c>
      <c r="M1471">
        <v>0</v>
      </c>
      <c r="N1471" t="s">
        <v>4718</v>
      </c>
      <c r="O1471" t="s">
        <v>4713</v>
      </c>
      <c r="P1471" t="s">
        <v>7473</v>
      </c>
      <c r="Q1471" t="s">
        <v>4728</v>
      </c>
      <c r="V1471" t="s">
        <v>4716</v>
      </c>
    </row>
    <row r="1472" spans="1:22">
      <c r="A1472" t="s">
        <v>4708</v>
      </c>
      <c r="B1472" t="s">
        <v>4708</v>
      </c>
      <c r="C1472" t="s">
        <v>7474</v>
      </c>
      <c r="D1472"/>
      <c r="E1472" s="255" t="s">
        <v>4783</v>
      </c>
      <c r="F1472" s="255">
        <v>43874.316189849538</v>
      </c>
      <c r="G1472" s="255"/>
      <c r="H1472" s="255"/>
      <c r="I1472" s="256">
        <v>3</v>
      </c>
      <c r="J1472" s="257">
        <v>60556</v>
      </c>
      <c r="K1472" t="s">
        <v>4752</v>
      </c>
      <c r="L1472">
        <v>0</v>
      </c>
      <c r="M1472">
        <v>0</v>
      </c>
      <c r="N1472" t="s">
        <v>4718</v>
      </c>
      <c r="O1472" t="s">
        <v>4753</v>
      </c>
      <c r="P1472" t="s">
        <v>4753</v>
      </c>
      <c r="Q1472" t="s">
        <v>4715</v>
      </c>
      <c r="V1472" t="s">
        <v>4716</v>
      </c>
    </row>
    <row r="1473" spans="1:22">
      <c r="A1473" t="s">
        <v>4708</v>
      </c>
      <c r="B1473" t="s">
        <v>4708</v>
      </c>
      <c r="C1473" t="s">
        <v>7475</v>
      </c>
      <c r="D1473"/>
      <c r="E1473" s="255" t="s">
        <v>4983</v>
      </c>
      <c r="F1473" s="255">
        <v>43882.34977951389</v>
      </c>
      <c r="G1473" s="255"/>
      <c r="H1473" s="255"/>
      <c r="I1473" s="256">
        <v>3</v>
      </c>
      <c r="J1473" s="257">
        <v>39024</v>
      </c>
      <c r="K1473" t="s">
        <v>4752</v>
      </c>
      <c r="L1473">
        <v>0</v>
      </c>
      <c r="M1473">
        <v>0</v>
      </c>
      <c r="N1473" t="s">
        <v>4718</v>
      </c>
      <c r="O1473" t="s">
        <v>4753</v>
      </c>
      <c r="P1473" t="s">
        <v>4753</v>
      </c>
      <c r="Q1473" t="s">
        <v>4715</v>
      </c>
      <c r="V1473" t="s">
        <v>4716</v>
      </c>
    </row>
    <row r="1474" spans="1:22">
      <c r="A1474" t="s">
        <v>4708</v>
      </c>
      <c r="B1474" t="s">
        <v>4708</v>
      </c>
      <c r="C1474" t="s">
        <v>7476</v>
      </c>
      <c r="D1474"/>
      <c r="E1474" s="255" t="s">
        <v>4870</v>
      </c>
      <c r="F1474" s="255">
        <v>43871.713243900464</v>
      </c>
      <c r="G1474" s="255"/>
      <c r="H1474" s="255"/>
      <c r="I1474" s="256">
        <v>3</v>
      </c>
      <c r="J1474" s="257">
        <v>24120</v>
      </c>
      <c r="K1474" t="s">
        <v>4711</v>
      </c>
      <c r="L1474">
        <v>0</v>
      </c>
      <c r="M1474">
        <v>0</v>
      </c>
      <c r="N1474" t="s">
        <v>4718</v>
      </c>
      <c r="O1474" t="s">
        <v>4753</v>
      </c>
      <c r="P1474" t="s">
        <v>4753</v>
      </c>
      <c r="Q1474" t="s">
        <v>4728</v>
      </c>
      <c r="V1474" t="s">
        <v>4716</v>
      </c>
    </row>
    <row r="1475" spans="1:22">
      <c r="A1475" t="s">
        <v>4708</v>
      </c>
      <c r="B1475" t="s">
        <v>4708</v>
      </c>
      <c r="C1475" t="s">
        <v>7477</v>
      </c>
      <c r="D1475"/>
      <c r="E1475" s="255" t="s">
        <v>5154</v>
      </c>
      <c r="F1475" s="255">
        <v>43886.71514818287</v>
      </c>
      <c r="G1475" s="255"/>
      <c r="H1475" s="255"/>
      <c r="I1475" s="256">
        <v>3</v>
      </c>
      <c r="J1475" s="257">
        <v>60776</v>
      </c>
      <c r="K1475" t="s">
        <v>4752</v>
      </c>
      <c r="L1475">
        <v>0</v>
      </c>
      <c r="M1475">
        <v>0</v>
      </c>
      <c r="N1475" t="s">
        <v>4718</v>
      </c>
      <c r="O1475" t="s">
        <v>4753</v>
      </c>
      <c r="P1475" t="s">
        <v>4753</v>
      </c>
      <c r="Q1475" t="s">
        <v>4715</v>
      </c>
      <c r="V1475" t="s">
        <v>4716</v>
      </c>
    </row>
    <row r="1476" spans="1:22">
      <c r="A1476" t="s">
        <v>4708</v>
      </c>
      <c r="B1476" t="s">
        <v>4708</v>
      </c>
      <c r="C1476" t="s">
        <v>1520</v>
      </c>
      <c r="D1476"/>
      <c r="E1476" s="255" t="s">
        <v>5343</v>
      </c>
      <c r="F1476" s="255">
        <v>43888.700562233797</v>
      </c>
      <c r="G1476" s="255"/>
      <c r="H1476" s="255"/>
      <c r="I1476" s="256">
        <v>3</v>
      </c>
      <c r="J1476" s="257">
        <v>11785</v>
      </c>
      <c r="K1476" t="s">
        <v>4711</v>
      </c>
      <c r="L1476">
        <v>0</v>
      </c>
      <c r="M1476">
        <v>0</v>
      </c>
      <c r="N1476" t="s">
        <v>4712</v>
      </c>
      <c r="O1476" t="s">
        <v>4753</v>
      </c>
      <c r="P1476" t="s">
        <v>4753</v>
      </c>
      <c r="Q1476" t="s">
        <v>4715</v>
      </c>
      <c r="V1476" t="s">
        <v>4716</v>
      </c>
    </row>
    <row r="1477" spans="1:22">
      <c r="A1477" t="s">
        <v>4708</v>
      </c>
      <c r="B1477" t="s">
        <v>4708</v>
      </c>
      <c r="C1477" t="s">
        <v>3577</v>
      </c>
      <c r="D1477"/>
      <c r="E1477" s="255" t="s">
        <v>4972</v>
      </c>
      <c r="F1477" s="255">
        <v>43887.703996562501</v>
      </c>
      <c r="G1477" s="255"/>
      <c r="H1477" s="255"/>
      <c r="I1477" s="256">
        <v>3</v>
      </c>
      <c r="J1477" s="257">
        <v>75116</v>
      </c>
      <c r="K1477" t="s">
        <v>4711</v>
      </c>
      <c r="L1477">
        <v>0</v>
      </c>
      <c r="M1477">
        <v>0</v>
      </c>
      <c r="N1477" t="s">
        <v>4718</v>
      </c>
      <c r="O1477" t="s">
        <v>4753</v>
      </c>
      <c r="P1477" t="s">
        <v>4753</v>
      </c>
      <c r="Q1477" t="s">
        <v>4715</v>
      </c>
      <c r="V1477" t="s">
        <v>4716</v>
      </c>
    </row>
    <row r="1478" spans="1:22">
      <c r="A1478" t="s">
        <v>4708</v>
      </c>
      <c r="B1478" t="s">
        <v>4708</v>
      </c>
      <c r="C1478" t="s">
        <v>7478</v>
      </c>
      <c r="D1478"/>
      <c r="E1478" s="255" t="s">
        <v>4817</v>
      </c>
      <c r="F1478" s="255">
        <v>43868.673824039353</v>
      </c>
      <c r="G1478" s="255"/>
      <c r="H1478" s="255"/>
      <c r="I1478" s="256">
        <v>3</v>
      </c>
      <c r="J1478" s="257">
        <v>27760</v>
      </c>
      <c r="K1478" t="s">
        <v>4711</v>
      </c>
      <c r="L1478">
        <v>0</v>
      </c>
      <c r="M1478">
        <v>0</v>
      </c>
      <c r="N1478" t="s">
        <v>4718</v>
      </c>
      <c r="O1478" t="s">
        <v>4753</v>
      </c>
      <c r="P1478" t="s">
        <v>4753</v>
      </c>
      <c r="Q1478" t="s">
        <v>4715</v>
      </c>
      <c r="V1478" t="s">
        <v>4716</v>
      </c>
    </row>
    <row r="1479" spans="1:22">
      <c r="A1479" t="s">
        <v>4708</v>
      </c>
      <c r="B1479" t="s">
        <v>4708</v>
      </c>
      <c r="C1479" t="s">
        <v>7479</v>
      </c>
      <c r="D1479"/>
      <c r="E1479" s="255" t="s">
        <v>4756</v>
      </c>
      <c r="F1479" s="255">
        <v>43890.354447997684</v>
      </c>
      <c r="G1479" s="255"/>
      <c r="H1479" s="255"/>
      <c r="I1479" s="256">
        <v>3</v>
      </c>
      <c r="J1479" s="257">
        <v>170131</v>
      </c>
      <c r="K1479" t="s">
        <v>4711</v>
      </c>
      <c r="L1479">
        <v>0</v>
      </c>
      <c r="M1479">
        <v>0</v>
      </c>
      <c r="N1479" t="s">
        <v>4731</v>
      </c>
      <c r="O1479" t="s">
        <v>4753</v>
      </c>
      <c r="P1479" t="s">
        <v>4753</v>
      </c>
      <c r="Q1479" t="s">
        <v>4728</v>
      </c>
      <c r="V1479" t="s">
        <v>4716</v>
      </c>
    </row>
    <row r="1480" spans="1:22">
      <c r="A1480" t="s">
        <v>4708</v>
      </c>
      <c r="B1480" t="s">
        <v>4708</v>
      </c>
      <c r="C1480" t="s">
        <v>7480</v>
      </c>
      <c r="D1480"/>
      <c r="E1480" s="255" t="s">
        <v>4734</v>
      </c>
      <c r="F1480" s="255">
        <v>43886.694936770837</v>
      </c>
      <c r="G1480" s="255"/>
      <c r="H1480" s="255"/>
      <c r="I1480" s="256">
        <v>3</v>
      </c>
      <c r="J1480" s="257">
        <v>53757</v>
      </c>
      <c r="K1480" t="s">
        <v>4711</v>
      </c>
      <c r="L1480">
        <v>0</v>
      </c>
      <c r="M1480">
        <v>0</v>
      </c>
      <c r="N1480" t="s">
        <v>4731</v>
      </c>
      <c r="O1480" t="s">
        <v>4753</v>
      </c>
      <c r="P1480" t="s">
        <v>4753</v>
      </c>
      <c r="Q1480" t="s">
        <v>4728</v>
      </c>
      <c r="V1480" t="s">
        <v>4716</v>
      </c>
    </row>
    <row r="1481" spans="1:22">
      <c r="A1481" t="s">
        <v>4708</v>
      </c>
      <c r="B1481" t="s">
        <v>4708</v>
      </c>
      <c r="C1481" t="s">
        <v>7481</v>
      </c>
      <c r="D1481"/>
      <c r="E1481" s="255" t="s">
        <v>4946</v>
      </c>
      <c r="F1481" s="255">
        <v>43890.355146331021</v>
      </c>
      <c r="G1481" s="255"/>
      <c r="H1481" s="255"/>
      <c r="I1481" s="256">
        <v>3</v>
      </c>
      <c r="J1481" s="257">
        <v>99969</v>
      </c>
      <c r="K1481" t="s">
        <v>4711</v>
      </c>
      <c r="L1481">
        <v>0</v>
      </c>
      <c r="M1481">
        <v>0</v>
      </c>
      <c r="N1481" t="s">
        <v>4712</v>
      </c>
      <c r="O1481" t="s">
        <v>4713</v>
      </c>
      <c r="P1481" t="s">
        <v>7482</v>
      </c>
      <c r="Q1481" t="s">
        <v>4715</v>
      </c>
      <c r="V1481" t="s">
        <v>4716</v>
      </c>
    </row>
    <row r="1482" spans="1:22">
      <c r="A1482" t="s">
        <v>4708</v>
      </c>
      <c r="B1482" t="s">
        <v>4708</v>
      </c>
      <c r="C1482" t="s">
        <v>7483</v>
      </c>
      <c r="D1482"/>
      <c r="E1482" s="255" t="s">
        <v>5669</v>
      </c>
      <c r="F1482" s="255">
        <v>43886.693403275465</v>
      </c>
      <c r="G1482" s="255"/>
      <c r="H1482" s="255"/>
      <c r="I1482" s="256">
        <v>3</v>
      </c>
      <c r="J1482" s="257">
        <v>24116</v>
      </c>
      <c r="K1482" t="s">
        <v>4711</v>
      </c>
      <c r="L1482">
        <v>0</v>
      </c>
      <c r="M1482">
        <v>0</v>
      </c>
      <c r="N1482" t="s">
        <v>4718</v>
      </c>
      <c r="O1482" t="s">
        <v>5197</v>
      </c>
      <c r="P1482" t="s">
        <v>7484</v>
      </c>
      <c r="Q1482" t="s">
        <v>4728</v>
      </c>
      <c r="V1482" t="s">
        <v>4716</v>
      </c>
    </row>
    <row r="1483" spans="1:22">
      <c r="A1483" t="s">
        <v>4708</v>
      </c>
      <c r="B1483" t="s">
        <v>4708</v>
      </c>
      <c r="C1483" t="s">
        <v>3666</v>
      </c>
      <c r="D1483"/>
      <c r="E1483" s="255" t="s">
        <v>5872</v>
      </c>
      <c r="F1483" s="255">
        <v>43887.703051504628</v>
      </c>
      <c r="G1483" s="255"/>
      <c r="H1483" s="255"/>
      <c r="I1483" s="256">
        <v>3</v>
      </c>
      <c r="J1483" s="257">
        <v>80236</v>
      </c>
      <c r="K1483" t="s">
        <v>4711</v>
      </c>
      <c r="L1483">
        <v>0</v>
      </c>
      <c r="M1483">
        <v>0</v>
      </c>
      <c r="N1483" t="s">
        <v>4722</v>
      </c>
      <c r="O1483" t="s">
        <v>4713</v>
      </c>
      <c r="P1483" t="s">
        <v>7485</v>
      </c>
      <c r="Q1483" t="s">
        <v>4728</v>
      </c>
      <c r="V1483" t="s">
        <v>4716</v>
      </c>
    </row>
    <row r="1484" spans="1:22">
      <c r="A1484" t="s">
        <v>4708</v>
      </c>
      <c r="B1484" t="s">
        <v>4708</v>
      </c>
      <c r="C1484" t="s">
        <v>7486</v>
      </c>
      <c r="D1484"/>
      <c r="E1484" s="255" t="s">
        <v>6338</v>
      </c>
      <c r="F1484" s="255">
        <v>43874.702140196758</v>
      </c>
      <c r="G1484" s="255"/>
      <c r="H1484" s="255"/>
      <c r="I1484" s="256">
        <v>3</v>
      </c>
      <c r="J1484" s="257">
        <v>20650</v>
      </c>
      <c r="K1484" t="s">
        <v>4711</v>
      </c>
      <c r="L1484">
        <v>0</v>
      </c>
      <c r="M1484">
        <v>0</v>
      </c>
      <c r="N1484" t="s">
        <v>4731</v>
      </c>
      <c r="O1484" t="s">
        <v>5324</v>
      </c>
      <c r="P1484" t="s">
        <v>6339</v>
      </c>
      <c r="Q1484" t="s">
        <v>4728</v>
      </c>
      <c r="V1484" t="s">
        <v>4716</v>
      </c>
    </row>
    <row r="1485" spans="1:22">
      <c r="A1485" t="s">
        <v>4708</v>
      </c>
      <c r="B1485" t="s">
        <v>4708</v>
      </c>
      <c r="C1485" t="s">
        <v>7487</v>
      </c>
      <c r="D1485"/>
      <c r="E1485" s="255" t="s">
        <v>4802</v>
      </c>
      <c r="F1485" s="255">
        <v>43879.398912928242</v>
      </c>
      <c r="G1485" s="255"/>
      <c r="H1485" s="255"/>
      <c r="I1485" s="256">
        <v>3</v>
      </c>
      <c r="J1485" s="257">
        <v>52775</v>
      </c>
      <c r="K1485" t="s">
        <v>4752</v>
      </c>
      <c r="L1485">
        <v>0</v>
      </c>
      <c r="M1485">
        <v>0</v>
      </c>
      <c r="N1485" t="s">
        <v>4722</v>
      </c>
      <c r="O1485" t="s">
        <v>4713</v>
      </c>
      <c r="P1485" t="s">
        <v>7488</v>
      </c>
      <c r="Q1485" t="s">
        <v>4715</v>
      </c>
      <c r="V1485" t="s">
        <v>4716</v>
      </c>
    </row>
    <row r="1486" spans="1:22">
      <c r="A1486" t="s">
        <v>4708</v>
      </c>
      <c r="B1486" t="s">
        <v>4708</v>
      </c>
      <c r="C1486" t="s">
        <v>7489</v>
      </c>
      <c r="D1486"/>
      <c r="E1486" s="255" t="s">
        <v>5171</v>
      </c>
      <c r="F1486" s="255">
        <v>43878.685501238426</v>
      </c>
      <c r="G1486" s="255"/>
      <c r="H1486" s="255"/>
      <c r="I1486" s="256">
        <v>3</v>
      </c>
      <c r="J1486" s="257">
        <v>16822</v>
      </c>
      <c r="K1486" t="s">
        <v>4711</v>
      </c>
      <c r="L1486">
        <v>0</v>
      </c>
      <c r="M1486">
        <v>0</v>
      </c>
      <c r="N1486" t="s">
        <v>4722</v>
      </c>
      <c r="O1486" t="s">
        <v>4726</v>
      </c>
      <c r="P1486" t="s">
        <v>5889</v>
      </c>
      <c r="Q1486" t="s">
        <v>4728</v>
      </c>
      <c r="V1486" t="s">
        <v>4716</v>
      </c>
    </row>
    <row r="1487" spans="1:22">
      <c r="A1487" t="s">
        <v>4708</v>
      </c>
      <c r="B1487" t="s">
        <v>4708</v>
      </c>
      <c r="C1487" t="s">
        <v>7490</v>
      </c>
      <c r="D1487"/>
      <c r="E1487" s="255" t="s">
        <v>5065</v>
      </c>
      <c r="F1487" s="255">
        <v>43845.672765243056</v>
      </c>
      <c r="G1487" s="255"/>
      <c r="H1487" s="255"/>
      <c r="I1487" s="256">
        <v>3.0833333333333335</v>
      </c>
      <c r="J1487" s="257">
        <v>34114</v>
      </c>
      <c r="K1487" t="s">
        <v>4711</v>
      </c>
      <c r="L1487">
        <v>0</v>
      </c>
      <c r="M1487">
        <v>0</v>
      </c>
      <c r="N1487" t="s">
        <v>4712</v>
      </c>
      <c r="O1487" t="s">
        <v>4713</v>
      </c>
      <c r="P1487" t="s">
        <v>7491</v>
      </c>
      <c r="Q1487" t="s">
        <v>4715</v>
      </c>
      <c r="V1487" t="s">
        <v>4716</v>
      </c>
    </row>
    <row r="1488" spans="1:22">
      <c r="A1488" t="s">
        <v>4708</v>
      </c>
      <c r="B1488" t="s">
        <v>4708</v>
      </c>
      <c r="C1488" t="s">
        <v>7492</v>
      </c>
      <c r="D1488"/>
      <c r="E1488" s="255" t="s">
        <v>4885</v>
      </c>
      <c r="F1488" s="255">
        <v>43861.686729664354</v>
      </c>
      <c r="G1488" s="255"/>
      <c r="H1488" s="255"/>
      <c r="I1488" s="256">
        <v>3.0833333333333335</v>
      </c>
      <c r="J1488" s="257">
        <v>89853</v>
      </c>
      <c r="K1488" t="s">
        <v>4711</v>
      </c>
      <c r="L1488">
        <v>0</v>
      </c>
      <c r="M1488">
        <v>0</v>
      </c>
      <c r="N1488" t="s">
        <v>4731</v>
      </c>
      <c r="O1488" t="s">
        <v>4713</v>
      </c>
      <c r="P1488" t="s">
        <v>7493</v>
      </c>
      <c r="Q1488" t="s">
        <v>4715</v>
      </c>
      <c r="V1488" t="s">
        <v>4716</v>
      </c>
    </row>
    <row r="1489" spans="1:22">
      <c r="A1489" t="s">
        <v>4708</v>
      </c>
      <c r="B1489" t="s">
        <v>4708</v>
      </c>
      <c r="C1489" t="s">
        <v>7494</v>
      </c>
      <c r="D1489"/>
      <c r="E1489" s="255" t="s">
        <v>4832</v>
      </c>
      <c r="F1489" s="255">
        <v>43832.606729594911</v>
      </c>
      <c r="G1489" s="255"/>
      <c r="H1489" s="255"/>
      <c r="I1489" s="256">
        <v>3.0833333333333335</v>
      </c>
      <c r="J1489" s="257">
        <v>19157</v>
      </c>
      <c r="K1489" t="s">
        <v>4711</v>
      </c>
      <c r="L1489">
        <v>0</v>
      </c>
      <c r="M1489">
        <v>0</v>
      </c>
      <c r="N1489" t="s">
        <v>4731</v>
      </c>
      <c r="O1489" t="s">
        <v>4713</v>
      </c>
      <c r="P1489" t="s">
        <v>7495</v>
      </c>
      <c r="Q1489" t="s">
        <v>4715</v>
      </c>
      <c r="V1489" t="s">
        <v>4716</v>
      </c>
    </row>
    <row r="1490" spans="1:22">
      <c r="A1490" t="s">
        <v>4708</v>
      </c>
      <c r="B1490" t="s">
        <v>4708</v>
      </c>
      <c r="C1490" t="s">
        <v>7496</v>
      </c>
      <c r="D1490"/>
      <c r="E1490" s="255" t="s">
        <v>4866</v>
      </c>
      <c r="F1490" s="255">
        <v>43847.519594247686</v>
      </c>
      <c r="G1490" s="255"/>
      <c r="H1490" s="255"/>
      <c r="I1490" s="256">
        <v>3.0833333333333335</v>
      </c>
      <c r="J1490" s="257">
        <v>59619</v>
      </c>
      <c r="K1490" t="s">
        <v>4711</v>
      </c>
      <c r="L1490">
        <v>0</v>
      </c>
      <c r="M1490">
        <v>0</v>
      </c>
      <c r="N1490" t="s">
        <v>4722</v>
      </c>
      <c r="O1490" t="s">
        <v>4713</v>
      </c>
      <c r="P1490" t="s">
        <v>7497</v>
      </c>
      <c r="Q1490" t="s">
        <v>4715</v>
      </c>
      <c r="V1490" t="s">
        <v>4716</v>
      </c>
    </row>
    <row r="1491" spans="1:22">
      <c r="A1491" t="s">
        <v>4708</v>
      </c>
      <c r="B1491" t="s">
        <v>4708</v>
      </c>
      <c r="C1491" t="s">
        <v>7498</v>
      </c>
      <c r="D1491"/>
      <c r="E1491" s="255" t="s">
        <v>6568</v>
      </c>
      <c r="F1491" s="255">
        <v>43859.697256400461</v>
      </c>
      <c r="G1491" s="255"/>
      <c r="H1491" s="255"/>
      <c r="I1491" s="256">
        <v>3.0833333333333335</v>
      </c>
      <c r="J1491" s="257">
        <v>21927</v>
      </c>
      <c r="K1491" t="s">
        <v>4711</v>
      </c>
      <c r="L1491">
        <v>0</v>
      </c>
      <c r="M1491">
        <v>0</v>
      </c>
      <c r="N1491" t="s">
        <v>4718</v>
      </c>
      <c r="O1491" t="s">
        <v>4726</v>
      </c>
      <c r="P1491" t="s">
        <v>7499</v>
      </c>
      <c r="Q1491" t="s">
        <v>4728</v>
      </c>
      <c r="V1491" t="s">
        <v>4716</v>
      </c>
    </row>
    <row r="1492" spans="1:22">
      <c r="A1492" t="s">
        <v>4708</v>
      </c>
      <c r="B1492" t="s">
        <v>4708</v>
      </c>
      <c r="C1492" t="s">
        <v>7500</v>
      </c>
      <c r="D1492"/>
      <c r="E1492" s="255" t="s">
        <v>5957</v>
      </c>
      <c r="F1492" s="255">
        <v>43857.631913344907</v>
      </c>
      <c r="G1492" s="255"/>
      <c r="H1492" s="255"/>
      <c r="I1492" s="256">
        <v>3.0833333333333335</v>
      </c>
      <c r="J1492" s="257">
        <v>57730</v>
      </c>
      <c r="K1492" t="s">
        <v>4711</v>
      </c>
      <c r="L1492">
        <v>0</v>
      </c>
      <c r="M1492">
        <v>0</v>
      </c>
      <c r="N1492" t="s">
        <v>4712</v>
      </c>
      <c r="O1492" t="s">
        <v>4726</v>
      </c>
      <c r="P1492" t="s">
        <v>7501</v>
      </c>
      <c r="Q1492" t="s">
        <v>4715</v>
      </c>
      <c r="V1492" t="s">
        <v>4716</v>
      </c>
    </row>
    <row r="1493" spans="1:22">
      <c r="A1493" t="s">
        <v>4708</v>
      </c>
      <c r="B1493" t="s">
        <v>4708</v>
      </c>
      <c r="C1493" t="s">
        <v>7502</v>
      </c>
      <c r="D1493"/>
      <c r="E1493" s="255" t="s">
        <v>5003</v>
      </c>
      <c r="F1493" s="255">
        <v>43852.703148229164</v>
      </c>
      <c r="G1493" s="255"/>
      <c r="H1493" s="255"/>
      <c r="I1493" s="256">
        <v>3.0833333333333335</v>
      </c>
      <c r="J1493" s="257">
        <v>16120</v>
      </c>
      <c r="K1493" t="s">
        <v>4711</v>
      </c>
      <c r="L1493">
        <v>0</v>
      </c>
      <c r="M1493">
        <v>0</v>
      </c>
      <c r="N1493" t="s">
        <v>4718</v>
      </c>
      <c r="O1493" t="s">
        <v>4726</v>
      </c>
      <c r="P1493" t="s">
        <v>7503</v>
      </c>
      <c r="Q1493" t="s">
        <v>4715</v>
      </c>
      <c r="V1493" t="s">
        <v>4716</v>
      </c>
    </row>
    <row r="1494" spans="1:22">
      <c r="A1494" t="s">
        <v>4708</v>
      </c>
      <c r="B1494" t="s">
        <v>4708</v>
      </c>
      <c r="C1494" t="s">
        <v>7504</v>
      </c>
      <c r="D1494"/>
      <c r="E1494" s="255" t="s">
        <v>4791</v>
      </c>
      <c r="F1494" s="255">
        <v>43847.444044062497</v>
      </c>
      <c r="G1494" s="255"/>
      <c r="H1494" s="255"/>
      <c r="I1494" s="256">
        <v>3.0833333333333335</v>
      </c>
      <c r="J1494" s="257">
        <v>39789</v>
      </c>
      <c r="K1494" t="s">
        <v>4752</v>
      </c>
      <c r="L1494">
        <v>0</v>
      </c>
      <c r="M1494">
        <v>0</v>
      </c>
      <c r="N1494" t="s">
        <v>4718</v>
      </c>
      <c r="O1494" t="s">
        <v>4726</v>
      </c>
      <c r="P1494" t="s">
        <v>7505</v>
      </c>
      <c r="Q1494" t="s">
        <v>4715</v>
      </c>
      <c r="V1494" t="s">
        <v>4716</v>
      </c>
    </row>
    <row r="1495" spans="1:22">
      <c r="A1495" t="s">
        <v>4708</v>
      </c>
      <c r="B1495" t="s">
        <v>4708</v>
      </c>
      <c r="C1495" t="s">
        <v>7506</v>
      </c>
      <c r="D1495"/>
      <c r="E1495" s="255" t="s">
        <v>7507</v>
      </c>
      <c r="F1495" s="255">
        <v>43832.673510069442</v>
      </c>
      <c r="G1495" s="255"/>
      <c r="H1495" s="255"/>
      <c r="I1495" s="256">
        <v>3.0833333333333335</v>
      </c>
      <c r="J1495" s="257">
        <v>52076</v>
      </c>
      <c r="K1495" t="s">
        <v>4711</v>
      </c>
      <c r="L1495">
        <v>0</v>
      </c>
      <c r="M1495">
        <v>0</v>
      </c>
      <c r="N1495" t="s">
        <v>4731</v>
      </c>
      <c r="O1495" t="s">
        <v>5324</v>
      </c>
      <c r="P1495" t="s">
        <v>7508</v>
      </c>
      <c r="Q1495" t="s">
        <v>4715</v>
      </c>
      <c r="V1495" t="s">
        <v>4716</v>
      </c>
    </row>
    <row r="1496" spans="1:22">
      <c r="A1496" t="s">
        <v>4708</v>
      </c>
      <c r="B1496" t="s">
        <v>4708</v>
      </c>
      <c r="C1496" t="s">
        <v>7509</v>
      </c>
      <c r="D1496"/>
      <c r="E1496" s="255" t="s">
        <v>5091</v>
      </c>
      <c r="F1496" s="255">
        <v>43860.426945254629</v>
      </c>
      <c r="G1496" s="255"/>
      <c r="H1496" s="255"/>
      <c r="I1496" s="256">
        <v>3.0833333333333335</v>
      </c>
      <c r="J1496" s="257">
        <v>71699</v>
      </c>
      <c r="K1496" t="s">
        <v>4752</v>
      </c>
      <c r="L1496">
        <v>0</v>
      </c>
      <c r="M1496">
        <v>0</v>
      </c>
      <c r="N1496" t="s">
        <v>4718</v>
      </c>
      <c r="O1496" t="s">
        <v>4713</v>
      </c>
      <c r="P1496" t="s">
        <v>7510</v>
      </c>
      <c r="Q1496" t="s">
        <v>4715</v>
      </c>
      <c r="V1496" t="s">
        <v>4716</v>
      </c>
    </row>
    <row r="1497" spans="1:22">
      <c r="A1497" t="s">
        <v>4708</v>
      </c>
      <c r="B1497" t="s">
        <v>4708</v>
      </c>
      <c r="C1497" t="s">
        <v>7511</v>
      </c>
      <c r="D1497"/>
      <c r="E1497" s="255" t="s">
        <v>4972</v>
      </c>
      <c r="F1497" s="255">
        <v>43850.692755983793</v>
      </c>
      <c r="G1497" s="255"/>
      <c r="H1497" s="255"/>
      <c r="I1497" s="256">
        <v>3.0833333333333335</v>
      </c>
      <c r="J1497" s="257">
        <v>45285</v>
      </c>
      <c r="K1497" t="s">
        <v>4711</v>
      </c>
      <c r="L1497">
        <v>0</v>
      </c>
      <c r="M1497">
        <v>0</v>
      </c>
      <c r="N1497" t="s">
        <v>4718</v>
      </c>
      <c r="O1497" t="s">
        <v>4713</v>
      </c>
      <c r="P1497" t="s">
        <v>7512</v>
      </c>
      <c r="Q1497" t="s">
        <v>4715</v>
      </c>
      <c r="V1497" t="s">
        <v>4716</v>
      </c>
    </row>
    <row r="1498" spans="1:22">
      <c r="A1498" t="s">
        <v>4708</v>
      </c>
      <c r="B1498" t="s">
        <v>4708</v>
      </c>
      <c r="C1498" t="s">
        <v>7513</v>
      </c>
      <c r="D1498"/>
      <c r="E1498" s="255" t="s">
        <v>5240</v>
      </c>
      <c r="F1498" s="255">
        <v>43845.66530778935</v>
      </c>
      <c r="G1498" s="255"/>
      <c r="H1498" s="255"/>
      <c r="I1498" s="256">
        <v>3.0833333333333335</v>
      </c>
      <c r="J1498" s="257">
        <v>100257</v>
      </c>
      <c r="K1498" t="s">
        <v>4711</v>
      </c>
      <c r="L1498">
        <v>0</v>
      </c>
      <c r="M1498">
        <v>0</v>
      </c>
      <c r="N1498" t="s">
        <v>4718</v>
      </c>
      <c r="O1498" t="s">
        <v>4713</v>
      </c>
      <c r="P1498" t="s">
        <v>7514</v>
      </c>
      <c r="Q1498" t="s">
        <v>4715</v>
      </c>
      <c r="V1498" t="s">
        <v>4716</v>
      </c>
    </row>
    <row r="1499" spans="1:22">
      <c r="A1499" t="s">
        <v>4708</v>
      </c>
      <c r="B1499" t="s">
        <v>4708</v>
      </c>
      <c r="C1499" t="s">
        <v>7515</v>
      </c>
      <c r="D1499"/>
      <c r="E1499" s="255" t="s">
        <v>5390</v>
      </c>
      <c r="F1499" s="255">
        <v>43861.611576967596</v>
      </c>
      <c r="G1499" s="255"/>
      <c r="H1499" s="255"/>
      <c r="I1499" s="256">
        <v>3.0833333333333335</v>
      </c>
      <c r="J1499" s="257">
        <v>50278</v>
      </c>
      <c r="K1499" t="s">
        <v>4711</v>
      </c>
      <c r="L1499">
        <v>0</v>
      </c>
      <c r="M1499">
        <v>0</v>
      </c>
      <c r="N1499" t="s">
        <v>4712</v>
      </c>
      <c r="O1499" t="s">
        <v>4713</v>
      </c>
      <c r="P1499" t="s">
        <v>7516</v>
      </c>
      <c r="Q1499" t="s">
        <v>4715</v>
      </c>
      <c r="V1499" t="s">
        <v>4716</v>
      </c>
    </row>
    <row r="1500" spans="1:22">
      <c r="A1500" t="s">
        <v>4708</v>
      </c>
      <c r="B1500" t="s">
        <v>4708</v>
      </c>
      <c r="C1500" t="s">
        <v>7517</v>
      </c>
      <c r="D1500"/>
      <c r="E1500" s="255" t="s">
        <v>4824</v>
      </c>
      <c r="F1500" s="255">
        <v>43850.686924965281</v>
      </c>
      <c r="G1500" s="255"/>
      <c r="H1500" s="255"/>
      <c r="I1500" s="256">
        <v>3.0833333333333335</v>
      </c>
      <c r="J1500" s="257">
        <v>31383</v>
      </c>
      <c r="K1500" t="s">
        <v>4711</v>
      </c>
      <c r="L1500">
        <v>0</v>
      </c>
      <c r="M1500">
        <v>0</v>
      </c>
      <c r="N1500" t="s">
        <v>4718</v>
      </c>
      <c r="O1500" t="s">
        <v>4713</v>
      </c>
      <c r="P1500" t="s">
        <v>7518</v>
      </c>
      <c r="Q1500" t="s">
        <v>4715</v>
      </c>
      <c r="V1500" t="s">
        <v>4716</v>
      </c>
    </row>
    <row r="1501" spans="1:22">
      <c r="A1501" t="s">
        <v>4708</v>
      </c>
      <c r="B1501" t="s">
        <v>4708</v>
      </c>
      <c r="C1501" t="s">
        <v>7519</v>
      </c>
      <c r="D1501"/>
      <c r="E1501" s="255" t="s">
        <v>4946</v>
      </c>
      <c r="F1501" s="255">
        <v>43853.689502002315</v>
      </c>
      <c r="G1501" s="255"/>
      <c r="H1501" s="255"/>
      <c r="I1501" s="256">
        <v>3.0833333333333335</v>
      </c>
      <c r="J1501" s="257">
        <v>71873</v>
      </c>
      <c r="K1501" t="s">
        <v>4711</v>
      </c>
      <c r="L1501">
        <v>0</v>
      </c>
      <c r="M1501">
        <v>0</v>
      </c>
      <c r="N1501" t="s">
        <v>4722</v>
      </c>
      <c r="O1501" t="s">
        <v>4713</v>
      </c>
      <c r="P1501" t="s">
        <v>7520</v>
      </c>
      <c r="Q1501" t="s">
        <v>4715</v>
      </c>
      <c r="V1501" t="s">
        <v>4716</v>
      </c>
    </row>
    <row r="1502" spans="1:22">
      <c r="A1502" t="s">
        <v>4708</v>
      </c>
      <c r="B1502" t="s">
        <v>4708</v>
      </c>
      <c r="C1502" t="s">
        <v>7521</v>
      </c>
      <c r="D1502"/>
      <c r="E1502" s="255" t="s">
        <v>4730</v>
      </c>
      <c r="F1502" s="255">
        <v>43845.679791469905</v>
      </c>
      <c r="G1502" s="255"/>
      <c r="H1502" s="255"/>
      <c r="I1502" s="256">
        <v>3.0833333333333335</v>
      </c>
      <c r="J1502" s="257">
        <v>150379</v>
      </c>
      <c r="K1502" t="s">
        <v>4752</v>
      </c>
      <c r="L1502">
        <v>0</v>
      </c>
      <c r="M1502">
        <v>0</v>
      </c>
      <c r="N1502" t="s">
        <v>4722</v>
      </c>
      <c r="O1502" t="s">
        <v>4713</v>
      </c>
      <c r="P1502" t="s">
        <v>7522</v>
      </c>
      <c r="Q1502" t="s">
        <v>4715</v>
      </c>
      <c r="V1502" t="s">
        <v>4716</v>
      </c>
    </row>
    <row r="1503" spans="1:22">
      <c r="A1503" t="s">
        <v>4708</v>
      </c>
      <c r="B1503" t="s">
        <v>4708</v>
      </c>
      <c r="C1503" t="s">
        <v>7523</v>
      </c>
      <c r="D1503"/>
      <c r="E1503" s="255" t="s">
        <v>4763</v>
      </c>
      <c r="F1503" s="255">
        <v>43861.68372789352</v>
      </c>
      <c r="G1503" s="255"/>
      <c r="H1503" s="255"/>
      <c r="I1503" s="256">
        <v>3.0833333333333335</v>
      </c>
      <c r="J1503" s="257">
        <v>42774</v>
      </c>
      <c r="K1503" t="s">
        <v>4711</v>
      </c>
      <c r="L1503">
        <v>0</v>
      </c>
      <c r="M1503">
        <v>0</v>
      </c>
      <c r="N1503" t="s">
        <v>4712</v>
      </c>
      <c r="O1503" t="s">
        <v>4713</v>
      </c>
      <c r="P1503" t="s">
        <v>7524</v>
      </c>
      <c r="Q1503" t="s">
        <v>4728</v>
      </c>
      <c r="V1503" t="s">
        <v>4716</v>
      </c>
    </row>
    <row r="1504" spans="1:22">
      <c r="A1504" t="s">
        <v>4708</v>
      </c>
      <c r="B1504" t="s">
        <v>4708</v>
      </c>
      <c r="C1504" t="s">
        <v>2245</v>
      </c>
      <c r="D1504"/>
      <c r="E1504" s="255" t="s">
        <v>7525</v>
      </c>
      <c r="F1504" s="255">
        <v>43857.630659756942</v>
      </c>
      <c r="G1504" s="255"/>
      <c r="H1504" s="255"/>
      <c r="I1504" s="256">
        <v>3.0833333333333335</v>
      </c>
      <c r="J1504" s="257">
        <v>33043</v>
      </c>
      <c r="K1504" t="s">
        <v>4711</v>
      </c>
      <c r="L1504">
        <v>0</v>
      </c>
      <c r="M1504">
        <v>0</v>
      </c>
      <c r="N1504" t="s">
        <v>4722</v>
      </c>
      <c r="O1504" t="s">
        <v>6171</v>
      </c>
      <c r="P1504" t="s">
        <v>7526</v>
      </c>
      <c r="Q1504" t="s">
        <v>4728</v>
      </c>
      <c r="V1504" t="s">
        <v>4716</v>
      </c>
    </row>
    <row r="1505" spans="1:22">
      <c r="A1505" t="s">
        <v>4708</v>
      </c>
      <c r="B1505" t="s">
        <v>4708</v>
      </c>
      <c r="C1505" t="s">
        <v>7527</v>
      </c>
      <c r="D1505"/>
      <c r="E1505" s="255" t="s">
        <v>5224</v>
      </c>
      <c r="F1505" s="255">
        <v>43852.705616979169</v>
      </c>
      <c r="G1505" s="255"/>
      <c r="H1505" s="255"/>
      <c r="I1505" s="256">
        <v>3.0833333333333335</v>
      </c>
      <c r="J1505" s="257">
        <v>48178</v>
      </c>
      <c r="K1505" t="s">
        <v>4711</v>
      </c>
      <c r="L1505">
        <v>0</v>
      </c>
      <c r="M1505">
        <v>0</v>
      </c>
      <c r="N1505" t="s">
        <v>4712</v>
      </c>
      <c r="O1505" t="s">
        <v>4726</v>
      </c>
      <c r="P1505" t="s">
        <v>5225</v>
      </c>
      <c r="Q1505" t="s">
        <v>4715</v>
      </c>
      <c r="V1505" t="s">
        <v>4716</v>
      </c>
    </row>
    <row r="1506" spans="1:22">
      <c r="A1506" t="s">
        <v>4708</v>
      </c>
      <c r="B1506" t="s">
        <v>4708</v>
      </c>
      <c r="C1506" t="s">
        <v>7528</v>
      </c>
      <c r="D1506"/>
      <c r="E1506" s="255" t="s">
        <v>4791</v>
      </c>
      <c r="F1506" s="255">
        <v>43847.394956597222</v>
      </c>
      <c r="G1506" s="255"/>
      <c r="H1506" s="255"/>
      <c r="I1506" s="256">
        <v>3.0833333333333335</v>
      </c>
      <c r="J1506" s="257">
        <v>17900</v>
      </c>
      <c r="K1506" t="s">
        <v>4711</v>
      </c>
      <c r="L1506">
        <v>0</v>
      </c>
      <c r="M1506">
        <v>0</v>
      </c>
      <c r="N1506" t="s">
        <v>4712</v>
      </c>
      <c r="O1506" t="s">
        <v>4713</v>
      </c>
      <c r="P1506" t="s">
        <v>7529</v>
      </c>
      <c r="Q1506" t="s">
        <v>4715</v>
      </c>
      <c r="V1506" t="s">
        <v>4716</v>
      </c>
    </row>
    <row r="1507" spans="1:22">
      <c r="A1507" t="s">
        <v>4708</v>
      </c>
      <c r="B1507" t="s">
        <v>4708</v>
      </c>
      <c r="C1507" t="s">
        <v>7530</v>
      </c>
      <c r="D1507"/>
      <c r="E1507" s="255" t="s">
        <v>6904</v>
      </c>
      <c r="F1507" s="255">
        <v>43845.337473182874</v>
      </c>
      <c r="G1507" s="255"/>
      <c r="H1507" s="255"/>
      <c r="I1507" s="256">
        <v>3.0833333333333335</v>
      </c>
      <c r="J1507" s="257">
        <v>67969</v>
      </c>
      <c r="K1507" t="s">
        <v>4752</v>
      </c>
      <c r="L1507">
        <v>0</v>
      </c>
      <c r="M1507">
        <v>0</v>
      </c>
      <c r="N1507" t="s">
        <v>4718</v>
      </c>
      <c r="O1507" t="s">
        <v>4726</v>
      </c>
      <c r="P1507" t="s">
        <v>7531</v>
      </c>
      <c r="Q1507" t="s">
        <v>4715</v>
      </c>
      <c r="V1507" t="s">
        <v>4716</v>
      </c>
    </row>
    <row r="1508" spans="1:22">
      <c r="A1508" t="s">
        <v>4708</v>
      </c>
      <c r="B1508" t="s">
        <v>4708</v>
      </c>
      <c r="C1508" t="s">
        <v>7532</v>
      </c>
      <c r="D1508"/>
      <c r="E1508" s="255" t="s">
        <v>4814</v>
      </c>
      <c r="F1508" s="255">
        <v>43860.422472534723</v>
      </c>
      <c r="G1508" s="255"/>
      <c r="H1508" s="255"/>
      <c r="I1508" s="256">
        <v>3.0833333333333335</v>
      </c>
      <c r="J1508" s="257">
        <v>50091</v>
      </c>
      <c r="K1508" t="s">
        <v>4752</v>
      </c>
      <c r="L1508">
        <v>0</v>
      </c>
      <c r="M1508">
        <v>0</v>
      </c>
      <c r="N1508" t="s">
        <v>4722</v>
      </c>
      <c r="O1508" t="s">
        <v>4713</v>
      </c>
      <c r="P1508" t="s">
        <v>7533</v>
      </c>
      <c r="Q1508" t="s">
        <v>4715</v>
      </c>
      <c r="V1508" t="s">
        <v>4716</v>
      </c>
    </row>
    <row r="1509" spans="1:22">
      <c r="A1509" t="s">
        <v>4708</v>
      </c>
      <c r="B1509" t="s">
        <v>4708</v>
      </c>
      <c r="C1509" t="s">
        <v>7534</v>
      </c>
      <c r="D1509"/>
      <c r="E1509" s="255" t="s">
        <v>5084</v>
      </c>
      <c r="F1509" s="255">
        <v>43832.36485795139</v>
      </c>
      <c r="G1509" s="255"/>
      <c r="H1509" s="255"/>
      <c r="I1509" s="256">
        <v>3.0833333333333335</v>
      </c>
      <c r="J1509" s="257">
        <v>60393</v>
      </c>
      <c r="K1509" t="s">
        <v>4752</v>
      </c>
      <c r="L1509">
        <v>0</v>
      </c>
      <c r="M1509">
        <v>0</v>
      </c>
      <c r="N1509" t="s">
        <v>4712</v>
      </c>
      <c r="O1509" t="s">
        <v>4713</v>
      </c>
      <c r="P1509" t="s">
        <v>7535</v>
      </c>
      <c r="Q1509" t="s">
        <v>4715</v>
      </c>
      <c r="V1509" t="s">
        <v>4716</v>
      </c>
    </row>
    <row r="1510" spans="1:22">
      <c r="A1510" t="s">
        <v>4708</v>
      </c>
      <c r="B1510" t="s">
        <v>4708</v>
      </c>
      <c r="C1510" t="s">
        <v>7536</v>
      </c>
      <c r="D1510"/>
      <c r="E1510" s="255" t="s">
        <v>5915</v>
      </c>
      <c r="F1510" s="255">
        <v>43860.33700428241</v>
      </c>
      <c r="G1510" s="255"/>
      <c r="H1510" s="255"/>
      <c r="I1510" s="256">
        <v>3.0833333333333335</v>
      </c>
      <c r="J1510" s="257">
        <v>18805</v>
      </c>
      <c r="K1510" t="s">
        <v>4752</v>
      </c>
      <c r="L1510">
        <v>0</v>
      </c>
      <c r="M1510">
        <v>0</v>
      </c>
      <c r="N1510" t="s">
        <v>4718</v>
      </c>
      <c r="O1510" t="s">
        <v>4726</v>
      </c>
      <c r="P1510" t="s">
        <v>7072</v>
      </c>
      <c r="Q1510" t="s">
        <v>4728</v>
      </c>
      <c r="V1510" t="s">
        <v>4716</v>
      </c>
    </row>
    <row r="1511" spans="1:22">
      <c r="A1511" t="s">
        <v>4708</v>
      </c>
      <c r="B1511" t="s">
        <v>4708</v>
      </c>
      <c r="C1511" t="s">
        <v>7537</v>
      </c>
      <c r="D1511"/>
      <c r="E1511" s="255" t="s">
        <v>4763</v>
      </c>
      <c r="F1511" s="255">
        <v>43832.599501469907</v>
      </c>
      <c r="G1511" s="255"/>
      <c r="H1511" s="255"/>
      <c r="I1511" s="256">
        <v>3.0833333333333335</v>
      </c>
      <c r="J1511" s="257">
        <v>70855</v>
      </c>
      <c r="K1511" t="s">
        <v>4711</v>
      </c>
      <c r="L1511">
        <v>0</v>
      </c>
      <c r="M1511">
        <v>0</v>
      </c>
      <c r="N1511" t="s">
        <v>4712</v>
      </c>
      <c r="O1511" t="s">
        <v>4713</v>
      </c>
      <c r="P1511" t="s">
        <v>7538</v>
      </c>
      <c r="Q1511" t="s">
        <v>4715</v>
      </c>
      <c r="V1511" t="s">
        <v>4716</v>
      </c>
    </row>
    <row r="1512" spans="1:22">
      <c r="A1512" t="s">
        <v>4708</v>
      </c>
      <c r="B1512" t="s">
        <v>4708</v>
      </c>
      <c r="C1512" t="s">
        <v>7539</v>
      </c>
      <c r="D1512"/>
      <c r="E1512" s="255" t="s">
        <v>4834</v>
      </c>
      <c r="F1512" s="255">
        <v>43850.738160995374</v>
      </c>
      <c r="G1512" s="255"/>
      <c r="H1512" s="255"/>
      <c r="I1512" s="256">
        <v>3.0833333333333335</v>
      </c>
      <c r="J1512" s="257">
        <v>59638</v>
      </c>
      <c r="K1512" t="s">
        <v>4752</v>
      </c>
      <c r="L1512">
        <v>0</v>
      </c>
      <c r="M1512">
        <v>0</v>
      </c>
      <c r="N1512" t="s">
        <v>4731</v>
      </c>
      <c r="O1512" t="s">
        <v>4713</v>
      </c>
      <c r="P1512" t="s">
        <v>7540</v>
      </c>
      <c r="Q1512" t="s">
        <v>4715</v>
      </c>
      <c r="V1512" t="s">
        <v>4716</v>
      </c>
    </row>
    <row r="1513" spans="1:22">
      <c r="A1513" t="s">
        <v>4708</v>
      </c>
      <c r="B1513" t="s">
        <v>4708</v>
      </c>
      <c r="C1513" t="s">
        <v>1032</v>
      </c>
      <c r="D1513"/>
      <c r="E1513" s="255" t="s">
        <v>5300</v>
      </c>
      <c r="F1513" s="255">
        <v>43854.491470833331</v>
      </c>
      <c r="G1513" s="255"/>
      <c r="H1513" s="255"/>
      <c r="I1513" s="256">
        <v>3.0833333333333335</v>
      </c>
      <c r="J1513" s="257">
        <v>71175</v>
      </c>
      <c r="K1513" t="s">
        <v>4711</v>
      </c>
      <c r="L1513">
        <v>0</v>
      </c>
      <c r="M1513">
        <v>0</v>
      </c>
      <c r="N1513" t="s">
        <v>4722</v>
      </c>
      <c r="O1513" t="s">
        <v>4726</v>
      </c>
      <c r="P1513" t="s">
        <v>5188</v>
      </c>
      <c r="Q1513" t="s">
        <v>4715</v>
      </c>
      <c r="V1513" t="s">
        <v>4716</v>
      </c>
    </row>
    <row r="1514" spans="1:22">
      <c r="A1514" t="s">
        <v>4708</v>
      </c>
      <c r="B1514" t="s">
        <v>4708</v>
      </c>
      <c r="C1514" t="s">
        <v>7541</v>
      </c>
      <c r="D1514"/>
      <c r="E1514" s="255" t="s">
        <v>5238</v>
      </c>
      <c r="F1514" s="255">
        <v>43852.704350428241</v>
      </c>
      <c r="G1514" s="255"/>
      <c r="H1514" s="255"/>
      <c r="I1514" s="256">
        <v>3.0833333333333335</v>
      </c>
      <c r="J1514" s="257">
        <v>78919</v>
      </c>
      <c r="K1514" t="s">
        <v>4711</v>
      </c>
      <c r="L1514">
        <v>0</v>
      </c>
      <c r="M1514">
        <v>0</v>
      </c>
      <c r="N1514" t="s">
        <v>4731</v>
      </c>
      <c r="O1514" t="s">
        <v>4713</v>
      </c>
      <c r="P1514" t="s">
        <v>7542</v>
      </c>
      <c r="Q1514" t="s">
        <v>4728</v>
      </c>
      <c r="V1514" t="s">
        <v>4716</v>
      </c>
    </row>
    <row r="1515" spans="1:22">
      <c r="A1515" t="s">
        <v>4708</v>
      </c>
      <c r="B1515" t="s">
        <v>4708</v>
      </c>
      <c r="C1515" t="s">
        <v>7543</v>
      </c>
      <c r="D1515"/>
      <c r="E1515" s="255" t="s">
        <v>4778</v>
      </c>
      <c r="F1515" s="255">
        <v>43854.485198298615</v>
      </c>
      <c r="G1515" s="255"/>
      <c r="H1515" s="255"/>
      <c r="I1515" s="256">
        <v>3.0833333333333335</v>
      </c>
      <c r="J1515" s="257">
        <v>79945</v>
      </c>
      <c r="K1515" t="s">
        <v>4711</v>
      </c>
      <c r="L1515">
        <v>0</v>
      </c>
      <c r="M1515">
        <v>0</v>
      </c>
      <c r="N1515" t="s">
        <v>4718</v>
      </c>
      <c r="O1515" t="s">
        <v>4713</v>
      </c>
      <c r="P1515" t="s">
        <v>7544</v>
      </c>
      <c r="Q1515" t="s">
        <v>4715</v>
      </c>
      <c r="V1515" t="s">
        <v>4716</v>
      </c>
    </row>
    <row r="1516" spans="1:22">
      <c r="A1516" t="s">
        <v>4708</v>
      </c>
      <c r="B1516" t="s">
        <v>4708</v>
      </c>
      <c r="C1516" t="s">
        <v>7545</v>
      </c>
      <c r="D1516"/>
      <c r="E1516" s="255" t="s">
        <v>5036</v>
      </c>
      <c r="F1516" s="255">
        <v>43847.393546180552</v>
      </c>
      <c r="G1516" s="255"/>
      <c r="H1516" s="255"/>
      <c r="I1516" s="256">
        <v>3.0833333333333335</v>
      </c>
      <c r="J1516" s="257">
        <v>41065</v>
      </c>
      <c r="K1516" t="s">
        <v>4711</v>
      </c>
      <c r="L1516">
        <v>0</v>
      </c>
      <c r="M1516">
        <v>0</v>
      </c>
      <c r="N1516" t="s">
        <v>4718</v>
      </c>
      <c r="O1516" t="s">
        <v>4713</v>
      </c>
      <c r="P1516" t="s">
        <v>7546</v>
      </c>
      <c r="Q1516" t="s">
        <v>4715</v>
      </c>
      <c r="V1516" t="s">
        <v>4716</v>
      </c>
    </row>
    <row r="1517" spans="1:22">
      <c r="A1517" t="s">
        <v>4708</v>
      </c>
      <c r="B1517" t="s">
        <v>4708</v>
      </c>
      <c r="C1517" t="s">
        <v>7547</v>
      </c>
      <c r="D1517"/>
      <c r="E1517" s="255" t="s">
        <v>4756</v>
      </c>
      <c r="F1517" s="255">
        <v>43853.690390474534</v>
      </c>
      <c r="G1517" s="255"/>
      <c r="H1517" s="255"/>
      <c r="I1517" s="256">
        <v>3.0833333333333335</v>
      </c>
      <c r="J1517" s="257">
        <v>28624</v>
      </c>
      <c r="K1517" t="s">
        <v>4711</v>
      </c>
      <c r="L1517">
        <v>0</v>
      </c>
      <c r="M1517">
        <v>0</v>
      </c>
      <c r="N1517" t="s">
        <v>4731</v>
      </c>
      <c r="O1517" t="s">
        <v>4713</v>
      </c>
      <c r="P1517" t="s">
        <v>7548</v>
      </c>
      <c r="Q1517" t="s">
        <v>4728</v>
      </c>
      <c r="V1517" t="s">
        <v>4716</v>
      </c>
    </row>
    <row r="1518" spans="1:22">
      <c r="A1518" t="s">
        <v>4708</v>
      </c>
      <c r="B1518" t="s">
        <v>4708</v>
      </c>
      <c r="C1518" t="s">
        <v>7549</v>
      </c>
      <c r="D1518"/>
      <c r="E1518" s="255" t="s">
        <v>5421</v>
      </c>
      <c r="F1518" s="255">
        <v>43832.646062002314</v>
      </c>
      <c r="G1518" s="255"/>
      <c r="H1518" s="255"/>
      <c r="I1518" s="256">
        <v>3.0833333333333335</v>
      </c>
      <c r="J1518" s="257">
        <v>65387</v>
      </c>
      <c r="K1518" t="s">
        <v>4711</v>
      </c>
      <c r="L1518">
        <v>0</v>
      </c>
      <c r="M1518">
        <v>0</v>
      </c>
      <c r="N1518" t="s">
        <v>4731</v>
      </c>
      <c r="O1518" t="s">
        <v>5324</v>
      </c>
      <c r="P1518" t="s">
        <v>7550</v>
      </c>
      <c r="Q1518" t="s">
        <v>4728</v>
      </c>
      <c r="V1518" t="s">
        <v>4716</v>
      </c>
    </row>
    <row r="1519" spans="1:22">
      <c r="A1519" t="s">
        <v>4708</v>
      </c>
      <c r="B1519" t="s">
        <v>4708</v>
      </c>
      <c r="C1519" t="s">
        <v>7551</v>
      </c>
      <c r="D1519"/>
      <c r="E1519" s="255" t="s">
        <v>6361</v>
      </c>
      <c r="F1519" s="255">
        <v>43848.495440196763</v>
      </c>
      <c r="G1519" s="255"/>
      <c r="H1519" s="255"/>
      <c r="I1519" s="256">
        <v>3.0833333333333335</v>
      </c>
      <c r="J1519" s="257">
        <v>5962</v>
      </c>
      <c r="K1519" t="s">
        <v>4711</v>
      </c>
      <c r="L1519">
        <v>0</v>
      </c>
      <c r="M1519">
        <v>0</v>
      </c>
      <c r="N1519" t="s">
        <v>4718</v>
      </c>
      <c r="O1519" t="s">
        <v>5197</v>
      </c>
      <c r="P1519" t="s">
        <v>7552</v>
      </c>
      <c r="Q1519" t="s">
        <v>4715</v>
      </c>
      <c r="V1519" t="s">
        <v>4716</v>
      </c>
    </row>
    <row r="1520" spans="1:22">
      <c r="A1520" t="s">
        <v>4708</v>
      </c>
      <c r="B1520" t="s">
        <v>4708</v>
      </c>
      <c r="C1520" t="s">
        <v>7553</v>
      </c>
      <c r="D1520"/>
      <c r="E1520" s="255" t="s">
        <v>6373</v>
      </c>
      <c r="F1520" s="255">
        <v>43850.485171643515</v>
      </c>
      <c r="G1520" s="255"/>
      <c r="H1520" s="255"/>
      <c r="I1520" s="256">
        <v>3.0833333333333335</v>
      </c>
      <c r="J1520" s="257">
        <v>126239</v>
      </c>
      <c r="K1520" t="s">
        <v>4752</v>
      </c>
      <c r="L1520">
        <v>0</v>
      </c>
      <c r="M1520">
        <v>0</v>
      </c>
      <c r="N1520" t="s">
        <v>4769</v>
      </c>
      <c r="O1520" t="s">
        <v>4726</v>
      </c>
      <c r="P1520" t="s">
        <v>7554</v>
      </c>
      <c r="Q1520" t="s">
        <v>4715</v>
      </c>
      <c r="V1520" t="s">
        <v>4716</v>
      </c>
    </row>
    <row r="1521" spans="1:22">
      <c r="A1521" t="s">
        <v>4708</v>
      </c>
      <c r="B1521" t="s">
        <v>4708</v>
      </c>
      <c r="C1521" t="s">
        <v>7555</v>
      </c>
      <c r="D1521"/>
      <c r="E1521" s="255" t="s">
        <v>5586</v>
      </c>
      <c r="F1521" s="255">
        <v>43861.688660995373</v>
      </c>
      <c r="G1521" s="255"/>
      <c r="H1521" s="255"/>
      <c r="I1521" s="256">
        <v>3.0833333333333335</v>
      </c>
      <c r="J1521" s="257">
        <v>57616</v>
      </c>
      <c r="K1521" t="s">
        <v>4711</v>
      </c>
      <c r="L1521">
        <v>0</v>
      </c>
      <c r="M1521">
        <v>0</v>
      </c>
      <c r="N1521" t="s">
        <v>4712</v>
      </c>
      <c r="O1521" t="s">
        <v>4713</v>
      </c>
      <c r="P1521" t="s">
        <v>7556</v>
      </c>
      <c r="Q1521" t="s">
        <v>4715</v>
      </c>
      <c r="V1521" t="s">
        <v>4716</v>
      </c>
    </row>
    <row r="1522" spans="1:22">
      <c r="A1522" t="s">
        <v>4708</v>
      </c>
      <c r="B1522" t="s">
        <v>4708</v>
      </c>
      <c r="C1522" t="s">
        <v>7557</v>
      </c>
      <c r="D1522"/>
      <c r="E1522" s="255" t="s">
        <v>5872</v>
      </c>
      <c r="F1522" s="255">
        <v>43844.716739039352</v>
      </c>
      <c r="G1522" s="255"/>
      <c r="H1522" s="255"/>
      <c r="I1522" s="256">
        <v>3.0833333333333335</v>
      </c>
      <c r="J1522" s="257">
        <v>117652</v>
      </c>
      <c r="K1522" t="s">
        <v>4711</v>
      </c>
      <c r="L1522">
        <v>0</v>
      </c>
      <c r="M1522">
        <v>0</v>
      </c>
      <c r="N1522" t="s">
        <v>4718</v>
      </c>
      <c r="O1522" t="s">
        <v>4713</v>
      </c>
      <c r="P1522" t="s">
        <v>7558</v>
      </c>
      <c r="Q1522" t="s">
        <v>4728</v>
      </c>
      <c r="V1522" t="s">
        <v>4716</v>
      </c>
    </row>
    <row r="1523" spans="1:22">
      <c r="A1523" t="s">
        <v>4708</v>
      </c>
      <c r="B1523" t="s">
        <v>4708</v>
      </c>
      <c r="C1523" t="s">
        <v>7559</v>
      </c>
      <c r="D1523"/>
      <c r="E1523" s="255" t="s">
        <v>5079</v>
      </c>
      <c r="F1523" s="255">
        <v>43832.594437268519</v>
      </c>
      <c r="G1523" s="255"/>
      <c r="H1523" s="255"/>
      <c r="I1523" s="256">
        <v>3.0833333333333335</v>
      </c>
      <c r="J1523" s="257">
        <v>42211</v>
      </c>
      <c r="K1523" t="s">
        <v>4711</v>
      </c>
      <c r="L1523">
        <v>0</v>
      </c>
      <c r="M1523">
        <v>0</v>
      </c>
      <c r="N1523" t="s">
        <v>4712</v>
      </c>
      <c r="O1523" t="s">
        <v>4713</v>
      </c>
      <c r="P1523" t="s">
        <v>7560</v>
      </c>
      <c r="Q1523" t="s">
        <v>4715</v>
      </c>
      <c r="V1523" t="s">
        <v>4716</v>
      </c>
    </row>
    <row r="1524" spans="1:22">
      <c r="A1524" t="s">
        <v>4708</v>
      </c>
      <c r="B1524" t="s">
        <v>4708</v>
      </c>
      <c r="C1524" t="s">
        <v>7561</v>
      </c>
      <c r="D1524"/>
      <c r="E1524" s="255" t="s">
        <v>7307</v>
      </c>
      <c r="F1524" s="255">
        <v>43861.856903854168</v>
      </c>
      <c r="G1524" s="255"/>
      <c r="H1524" s="255"/>
      <c r="I1524" s="256">
        <v>3.0833333333333335</v>
      </c>
      <c r="J1524" s="257">
        <v>82567</v>
      </c>
      <c r="K1524" t="s">
        <v>4752</v>
      </c>
      <c r="L1524">
        <v>0</v>
      </c>
      <c r="M1524">
        <v>0</v>
      </c>
      <c r="N1524" t="s">
        <v>4718</v>
      </c>
      <c r="O1524" t="s">
        <v>4753</v>
      </c>
      <c r="P1524" t="s">
        <v>4753</v>
      </c>
      <c r="Q1524" t="s">
        <v>4715</v>
      </c>
      <c r="V1524" t="s">
        <v>4716</v>
      </c>
    </row>
    <row r="1525" spans="1:22">
      <c r="A1525" t="s">
        <v>4708</v>
      </c>
      <c r="B1525" t="s">
        <v>4708</v>
      </c>
      <c r="C1525" t="s">
        <v>7562</v>
      </c>
      <c r="D1525"/>
      <c r="E1525" s="255" t="s">
        <v>5724</v>
      </c>
      <c r="F1525" s="255">
        <v>43845.674759409725</v>
      </c>
      <c r="G1525" s="255"/>
      <c r="H1525" s="255"/>
      <c r="I1525" s="256">
        <v>3.0833333333333335</v>
      </c>
      <c r="J1525" s="257">
        <v>120923</v>
      </c>
      <c r="K1525" t="s">
        <v>4752</v>
      </c>
      <c r="L1525">
        <v>0</v>
      </c>
      <c r="M1525">
        <v>0</v>
      </c>
      <c r="N1525" t="s">
        <v>4722</v>
      </c>
      <c r="O1525" t="s">
        <v>4753</v>
      </c>
      <c r="P1525" t="s">
        <v>4753</v>
      </c>
      <c r="Q1525" t="s">
        <v>4715</v>
      </c>
      <c r="V1525" t="s">
        <v>4716</v>
      </c>
    </row>
    <row r="1526" spans="1:22">
      <c r="A1526" t="s">
        <v>4708</v>
      </c>
      <c r="B1526" t="s">
        <v>4708</v>
      </c>
      <c r="C1526" t="s">
        <v>7563</v>
      </c>
      <c r="D1526"/>
      <c r="E1526" s="255" t="s">
        <v>5084</v>
      </c>
      <c r="F1526" s="255">
        <v>43837.706783715279</v>
      </c>
      <c r="G1526" s="255"/>
      <c r="H1526" s="255"/>
      <c r="I1526" s="256">
        <v>3.0833333333333335</v>
      </c>
      <c r="J1526" s="257">
        <v>22583</v>
      </c>
      <c r="K1526" t="s">
        <v>4752</v>
      </c>
      <c r="L1526">
        <v>0</v>
      </c>
      <c r="M1526">
        <v>0</v>
      </c>
      <c r="N1526" t="s">
        <v>4718</v>
      </c>
      <c r="O1526" t="s">
        <v>4753</v>
      </c>
      <c r="P1526" t="s">
        <v>4753</v>
      </c>
      <c r="Q1526" t="s">
        <v>4715</v>
      </c>
      <c r="V1526" t="s">
        <v>4716</v>
      </c>
    </row>
    <row r="1527" spans="1:22">
      <c r="A1527" t="s">
        <v>4708</v>
      </c>
      <c r="B1527" t="s">
        <v>4708</v>
      </c>
      <c r="C1527" t="s">
        <v>7564</v>
      </c>
      <c r="D1527"/>
      <c r="E1527" s="255" t="s">
        <v>4870</v>
      </c>
      <c r="F1527" s="255">
        <v>43851.678169247687</v>
      </c>
      <c r="G1527" s="255"/>
      <c r="H1527" s="255"/>
      <c r="I1527" s="256">
        <v>3.0833333333333335</v>
      </c>
      <c r="J1527" s="257">
        <v>46399</v>
      </c>
      <c r="K1527" t="s">
        <v>4711</v>
      </c>
      <c r="L1527">
        <v>0</v>
      </c>
      <c r="M1527">
        <v>0</v>
      </c>
      <c r="N1527" t="s">
        <v>4718</v>
      </c>
      <c r="O1527" t="s">
        <v>4753</v>
      </c>
      <c r="P1527" t="s">
        <v>4753</v>
      </c>
      <c r="Q1527" t="s">
        <v>4715</v>
      </c>
      <c r="V1527" t="s">
        <v>4716</v>
      </c>
    </row>
    <row r="1528" spans="1:22">
      <c r="A1528" t="s">
        <v>4708</v>
      </c>
      <c r="B1528" t="s">
        <v>4708</v>
      </c>
      <c r="C1528" t="s">
        <v>7565</v>
      </c>
      <c r="D1528"/>
      <c r="E1528" s="255" t="s">
        <v>5386</v>
      </c>
      <c r="F1528" s="255">
        <v>43851.601416516205</v>
      </c>
      <c r="G1528" s="255"/>
      <c r="H1528" s="255"/>
      <c r="I1528" s="256">
        <v>3.0833333333333335</v>
      </c>
      <c r="J1528" s="257">
        <v>61977</v>
      </c>
      <c r="K1528" t="s">
        <v>4752</v>
      </c>
      <c r="L1528">
        <v>0</v>
      </c>
      <c r="M1528">
        <v>0</v>
      </c>
      <c r="N1528" t="s">
        <v>4718</v>
      </c>
      <c r="O1528" t="s">
        <v>4753</v>
      </c>
      <c r="P1528" t="s">
        <v>4753</v>
      </c>
      <c r="Q1528" t="s">
        <v>4715</v>
      </c>
      <c r="V1528" t="s">
        <v>4716</v>
      </c>
    </row>
    <row r="1529" spans="1:22">
      <c r="A1529" t="s">
        <v>4708</v>
      </c>
      <c r="B1529" t="s">
        <v>4708</v>
      </c>
      <c r="C1529" t="s">
        <v>7566</v>
      </c>
      <c r="D1529"/>
      <c r="E1529" s="255" t="s">
        <v>4710</v>
      </c>
      <c r="F1529" s="255">
        <v>43850.695754826389</v>
      </c>
      <c r="G1529" s="255"/>
      <c r="H1529" s="255"/>
      <c r="I1529" s="256">
        <v>3.0833333333333335</v>
      </c>
      <c r="J1529" s="257">
        <v>17883</v>
      </c>
      <c r="K1529" t="s">
        <v>4711</v>
      </c>
      <c r="L1529">
        <v>0</v>
      </c>
      <c r="M1529">
        <v>0</v>
      </c>
      <c r="N1529" t="s">
        <v>4718</v>
      </c>
      <c r="O1529" t="s">
        <v>4713</v>
      </c>
      <c r="P1529" t="s">
        <v>7567</v>
      </c>
      <c r="Q1529" t="s">
        <v>4715</v>
      </c>
      <c r="V1529" t="s">
        <v>4716</v>
      </c>
    </row>
    <row r="1530" spans="1:22">
      <c r="A1530" t="s">
        <v>4708</v>
      </c>
      <c r="B1530" t="s">
        <v>4708</v>
      </c>
      <c r="C1530" t="s">
        <v>7568</v>
      </c>
      <c r="D1530"/>
      <c r="E1530" s="255" t="s">
        <v>6338</v>
      </c>
      <c r="F1530" s="255">
        <v>43847.44021883102</v>
      </c>
      <c r="G1530" s="255"/>
      <c r="H1530" s="255"/>
      <c r="I1530" s="256">
        <v>3.0833333333333335</v>
      </c>
      <c r="J1530" s="257">
        <v>50879</v>
      </c>
      <c r="K1530" t="s">
        <v>4752</v>
      </c>
      <c r="L1530">
        <v>0</v>
      </c>
      <c r="M1530">
        <v>0</v>
      </c>
      <c r="N1530" t="s">
        <v>4731</v>
      </c>
      <c r="O1530" t="s">
        <v>4713</v>
      </c>
      <c r="P1530" t="s">
        <v>7569</v>
      </c>
      <c r="Q1530" t="s">
        <v>4715</v>
      </c>
      <c r="V1530" t="s">
        <v>4716</v>
      </c>
    </row>
    <row r="1531" spans="1:22">
      <c r="A1531" t="s">
        <v>4708</v>
      </c>
      <c r="B1531" t="s">
        <v>4708</v>
      </c>
      <c r="C1531" t="s">
        <v>7570</v>
      </c>
      <c r="D1531"/>
      <c r="E1531" s="255" t="s">
        <v>4840</v>
      </c>
      <c r="F1531" s="255">
        <v>43832.426854201389</v>
      </c>
      <c r="G1531" s="255"/>
      <c r="H1531" s="255"/>
      <c r="I1531" s="256">
        <v>3.0833333333333335</v>
      </c>
      <c r="J1531" s="257">
        <v>80071</v>
      </c>
      <c r="K1531" t="s">
        <v>4752</v>
      </c>
      <c r="L1531">
        <v>0</v>
      </c>
      <c r="M1531">
        <v>0</v>
      </c>
      <c r="N1531" t="s">
        <v>4712</v>
      </c>
      <c r="O1531" t="s">
        <v>4713</v>
      </c>
      <c r="P1531" t="s">
        <v>7571</v>
      </c>
      <c r="Q1531" t="s">
        <v>4715</v>
      </c>
      <c r="V1531" t="s">
        <v>4716</v>
      </c>
    </row>
    <row r="1532" spans="1:22">
      <c r="A1532" t="s">
        <v>4708</v>
      </c>
      <c r="B1532" t="s">
        <v>4708</v>
      </c>
      <c r="C1532" t="s">
        <v>7572</v>
      </c>
      <c r="D1532"/>
      <c r="E1532" s="255" t="s">
        <v>5070</v>
      </c>
      <c r="F1532" s="255">
        <v>43859.698213159725</v>
      </c>
      <c r="G1532" s="255"/>
      <c r="H1532" s="255"/>
      <c r="I1532" s="256">
        <v>3.0833333333333335</v>
      </c>
      <c r="J1532" s="257">
        <v>45794</v>
      </c>
      <c r="K1532" t="s">
        <v>4711</v>
      </c>
      <c r="L1532">
        <v>0</v>
      </c>
      <c r="M1532">
        <v>0</v>
      </c>
      <c r="N1532" t="s">
        <v>4722</v>
      </c>
      <c r="O1532" t="s">
        <v>4713</v>
      </c>
      <c r="P1532" t="s">
        <v>7573</v>
      </c>
      <c r="Q1532" t="s">
        <v>4728</v>
      </c>
      <c r="V1532" t="s">
        <v>4716</v>
      </c>
    </row>
    <row r="1533" spans="1:22">
      <c r="A1533" t="s">
        <v>4708</v>
      </c>
      <c r="B1533" t="s">
        <v>4708</v>
      </c>
      <c r="C1533" t="s">
        <v>7574</v>
      </c>
      <c r="D1533"/>
      <c r="E1533" s="255" t="s">
        <v>4834</v>
      </c>
      <c r="F1533" s="255">
        <v>43832.704582488426</v>
      </c>
      <c r="G1533" s="255"/>
      <c r="H1533" s="255"/>
      <c r="I1533" s="256">
        <v>3.0833333333333335</v>
      </c>
      <c r="J1533" s="257">
        <v>33512</v>
      </c>
      <c r="K1533" t="s">
        <v>4711</v>
      </c>
      <c r="L1533">
        <v>0</v>
      </c>
      <c r="M1533">
        <v>0</v>
      </c>
      <c r="N1533" t="s">
        <v>4722</v>
      </c>
      <c r="O1533" t="s">
        <v>4713</v>
      </c>
      <c r="P1533" t="s">
        <v>7575</v>
      </c>
      <c r="Q1533" t="s">
        <v>4715</v>
      </c>
      <c r="V1533" t="s">
        <v>4716</v>
      </c>
    </row>
    <row r="1534" spans="1:22">
      <c r="A1534" t="s">
        <v>4708</v>
      </c>
      <c r="B1534" t="s">
        <v>4708</v>
      </c>
      <c r="C1534" t="s">
        <v>7576</v>
      </c>
      <c r="D1534"/>
      <c r="E1534" s="255" t="s">
        <v>4772</v>
      </c>
      <c r="F1534" s="255">
        <v>43819.733366400462</v>
      </c>
      <c r="G1534" s="255"/>
      <c r="H1534" s="255"/>
      <c r="I1534" s="256">
        <v>3.1666666666666665</v>
      </c>
      <c r="J1534" s="257">
        <v>60886</v>
      </c>
      <c r="K1534" t="s">
        <v>4752</v>
      </c>
      <c r="L1534">
        <v>0</v>
      </c>
      <c r="M1534">
        <v>0</v>
      </c>
      <c r="N1534" t="s">
        <v>4731</v>
      </c>
      <c r="O1534" t="s">
        <v>4713</v>
      </c>
      <c r="P1534" t="s">
        <v>7577</v>
      </c>
      <c r="Q1534" t="s">
        <v>4715</v>
      </c>
      <c r="V1534" t="s">
        <v>4716</v>
      </c>
    </row>
    <row r="1535" spans="1:22">
      <c r="A1535" t="s">
        <v>4708</v>
      </c>
      <c r="B1535" t="s">
        <v>4708</v>
      </c>
      <c r="C1535" t="s">
        <v>7578</v>
      </c>
      <c r="D1535"/>
      <c r="E1535" s="255" t="s">
        <v>5103</v>
      </c>
      <c r="F1535" s="255">
        <v>43825.648951886571</v>
      </c>
      <c r="G1535" s="255"/>
      <c r="H1535" s="255"/>
      <c r="I1535" s="256">
        <v>3.1666666666666665</v>
      </c>
      <c r="J1535" s="257">
        <v>24576</v>
      </c>
      <c r="K1535" t="s">
        <v>4711</v>
      </c>
      <c r="L1535">
        <v>0</v>
      </c>
      <c r="M1535">
        <v>0</v>
      </c>
      <c r="N1535" t="s">
        <v>4712</v>
      </c>
      <c r="O1535" t="s">
        <v>4713</v>
      </c>
      <c r="P1535" t="s">
        <v>7579</v>
      </c>
      <c r="Q1535" t="s">
        <v>4715</v>
      </c>
      <c r="V1535" t="s">
        <v>4716</v>
      </c>
    </row>
    <row r="1536" spans="1:22">
      <c r="A1536" t="s">
        <v>4708</v>
      </c>
      <c r="B1536" t="s">
        <v>4708</v>
      </c>
      <c r="C1536" t="s">
        <v>7580</v>
      </c>
      <c r="D1536"/>
      <c r="E1536" s="255" t="s">
        <v>5106</v>
      </c>
      <c r="F1536" s="255">
        <v>43801.671032407408</v>
      </c>
      <c r="G1536" s="255"/>
      <c r="H1536" s="255"/>
      <c r="I1536" s="256">
        <v>3.1666666666666665</v>
      </c>
      <c r="J1536" s="257">
        <v>31601</v>
      </c>
      <c r="K1536" t="s">
        <v>4711</v>
      </c>
      <c r="L1536">
        <v>0</v>
      </c>
      <c r="M1536">
        <v>0</v>
      </c>
      <c r="N1536" t="s">
        <v>4718</v>
      </c>
      <c r="O1536" t="s">
        <v>4713</v>
      </c>
      <c r="P1536" t="s">
        <v>7581</v>
      </c>
      <c r="Q1536" t="s">
        <v>4715</v>
      </c>
      <c r="V1536" t="s">
        <v>4716</v>
      </c>
    </row>
    <row r="1537" spans="1:22">
      <c r="A1537" t="s">
        <v>4708</v>
      </c>
      <c r="B1537" t="s">
        <v>4708</v>
      </c>
      <c r="C1537" t="s">
        <v>7582</v>
      </c>
      <c r="D1537"/>
      <c r="E1537" s="255" t="s">
        <v>5769</v>
      </c>
      <c r="F1537" s="255">
        <v>43809.371007141206</v>
      </c>
      <c r="G1537" s="255"/>
      <c r="H1537" s="255"/>
      <c r="I1537" s="256">
        <v>3.1666666666666665</v>
      </c>
      <c r="J1537" s="257">
        <v>47185</v>
      </c>
      <c r="K1537" t="s">
        <v>4752</v>
      </c>
      <c r="L1537">
        <v>0</v>
      </c>
      <c r="M1537">
        <v>0</v>
      </c>
      <c r="N1537" t="s">
        <v>4718</v>
      </c>
      <c r="O1537" t="s">
        <v>7583</v>
      </c>
      <c r="P1537" t="s">
        <v>7584</v>
      </c>
      <c r="Q1537" t="s">
        <v>4715</v>
      </c>
      <c r="V1537" t="s">
        <v>4716</v>
      </c>
    </row>
    <row r="1538" spans="1:22">
      <c r="A1538" t="s">
        <v>4708</v>
      </c>
      <c r="B1538" t="s">
        <v>4708</v>
      </c>
      <c r="C1538" t="s">
        <v>7585</v>
      </c>
      <c r="D1538"/>
      <c r="E1538" s="255" t="s">
        <v>4743</v>
      </c>
      <c r="F1538" s="255">
        <v>43801.74191866898</v>
      </c>
      <c r="G1538" s="255"/>
      <c r="H1538" s="255"/>
      <c r="I1538" s="256">
        <v>3.1666666666666665</v>
      </c>
      <c r="J1538" s="257">
        <v>43252</v>
      </c>
      <c r="K1538" t="s">
        <v>4711</v>
      </c>
      <c r="L1538">
        <v>0</v>
      </c>
      <c r="M1538">
        <v>0</v>
      </c>
      <c r="N1538" t="s">
        <v>4769</v>
      </c>
      <c r="O1538" t="s">
        <v>4713</v>
      </c>
      <c r="P1538" t="s">
        <v>7586</v>
      </c>
      <c r="Q1538" t="s">
        <v>4728</v>
      </c>
      <c r="V1538" t="s">
        <v>4716</v>
      </c>
    </row>
    <row r="1539" spans="1:22">
      <c r="A1539" t="s">
        <v>4708</v>
      </c>
      <c r="B1539" t="s">
        <v>4708</v>
      </c>
      <c r="C1539" t="s">
        <v>7587</v>
      </c>
      <c r="D1539"/>
      <c r="E1539" s="255" t="s">
        <v>7588</v>
      </c>
      <c r="F1539" s="255">
        <v>43818.59482056713</v>
      </c>
      <c r="G1539" s="255"/>
      <c r="H1539" s="255"/>
      <c r="I1539" s="256">
        <v>3.1666666666666665</v>
      </c>
      <c r="J1539" s="257">
        <v>36872</v>
      </c>
      <c r="K1539" t="s">
        <v>4752</v>
      </c>
      <c r="L1539">
        <v>0</v>
      </c>
      <c r="M1539">
        <v>0</v>
      </c>
      <c r="N1539" t="s">
        <v>4718</v>
      </c>
      <c r="O1539" t="s">
        <v>4726</v>
      </c>
      <c r="P1539" t="s">
        <v>7589</v>
      </c>
      <c r="Q1539" t="s">
        <v>4715</v>
      </c>
      <c r="V1539" t="s">
        <v>4716</v>
      </c>
    </row>
    <row r="1540" spans="1:22">
      <c r="A1540" t="s">
        <v>4708</v>
      </c>
      <c r="B1540" t="s">
        <v>4708</v>
      </c>
      <c r="C1540" t="s">
        <v>7590</v>
      </c>
      <c r="D1540"/>
      <c r="E1540" s="255" t="s">
        <v>5243</v>
      </c>
      <c r="F1540" s="255">
        <v>43801.695570682874</v>
      </c>
      <c r="G1540" s="255"/>
      <c r="H1540" s="255"/>
      <c r="I1540" s="256">
        <v>3.1666666666666665</v>
      </c>
      <c r="J1540" s="257">
        <v>62245</v>
      </c>
      <c r="K1540" t="s">
        <v>4711</v>
      </c>
      <c r="L1540">
        <v>0</v>
      </c>
      <c r="M1540">
        <v>0</v>
      </c>
      <c r="N1540" t="s">
        <v>4718</v>
      </c>
      <c r="O1540" t="s">
        <v>4713</v>
      </c>
      <c r="P1540" t="s">
        <v>7591</v>
      </c>
      <c r="Q1540" t="s">
        <v>4715</v>
      </c>
      <c r="V1540" t="s">
        <v>4716</v>
      </c>
    </row>
    <row r="1541" spans="1:22">
      <c r="A1541" t="s">
        <v>4708</v>
      </c>
      <c r="B1541" t="s">
        <v>4708</v>
      </c>
      <c r="C1541" t="s">
        <v>7592</v>
      </c>
      <c r="D1541"/>
      <c r="E1541" s="255" t="s">
        <v>5338</v>
      </c>
      <c r="F1541" s="255">
        <v>43827.291461655092</v>
      </c>
      <c r="G1541" s="255"/>
      <c r="H1541" s="255"/>
      <c r="I1541" s="256">
        <v>3.1666666666666665</v>
      </c>
      <c r="J1541" s="257">
        <v>27392</v>
      </c>
      <c r="K1541" t="s">
        <v>4711</v>
      </c>
      <c r="L1541">
        <v>0</v>
      </c>
      <c r="M1541">
        <v>0</v>
      </c>
      <c r="N1541" t="s">
        <v>4718</v>
      </c>
      <c r="O1541" t="s">
        <v>4726</v>
      </c>
      <c r="P1541" t="s">
        <v>7593</v>
      </c>
      <c r="Q1541" t="s">
        <v>4715</v>
      </c>
      <c r="V1541" t="s">
        <v>4716</v>
      </c>
    </row>
    <row r="1542" spans="1:22">
      <c r="A1542" t="s">
        <v>4708</v>
      </c>
      <c r="B1542" t="s">
        <v>4708</v>
      </c>
      <c r="C1542" t="s">
        <v>7594</v>
      </c>
      <c r="D1542"/>
      <c r="E1542" s="255" t="s">
        <v>5234</v>
      </c>
      <c r="F1542" s="255">
        <v>43806.378036689814</v>
      </c>
      <c r="G1542" s="255"/>
      <c r="H1542" s="255"/>
      <c r="I1542" s="256">
        <v>3.1666666666666665</v>
      </c>
      <c r="J1542" s="257">
        <v>27420</v>
      </c>
      <c r="K1542" t="s">
        <v>4711</v>
      </c>
      <c r="L1542">
        <v>0</v>
      </c>
      <c r="M1542">
        <v>0</v>
      </c>
      <c r="N1542" t="s">
        <v>4712</v>
      </c>
      <c r="O1542" t="s">
        <v>4713</v>
      </c>
      <c r="P1542" t="s">
        <v>7595</v>
      </c>
      <c r="Q1542" t="s">
        <v>4715</v>
      </c>
      <c r="V1542" t="s">
        <v>4716</v>
      </c>
    </row>
    <row r="1543" spans="1:22">
      <c r="A1543" t="s">
        <v>4708</v>
      </c>
      <c r="B1543" t="s">
        <v>4708</v>
      </c>
      <c r="C1543" t="s">
        <v>7596</v>
      </c>
      <c r="D1543"/>
      <c r="E1543" s="255" t="s">
        <v>4814</v>
      </c>
      <c r="F1543" s="255">
        <v>43801.664571990739</v>
      </c>
      <c r="G1543" s="255"/>
      <c r="H1543" s="255"/>
      <c r="I1543" s="256">
        <v>3.1666666666666665</v>
      </c>
      <c r="J1543" s="257">
        <v>70923</v>
      </c>
      <c r="K1543" t="s">
        <v>4711</v>
      </c>
      <c r="L1543">
        <v>0</v>
      </c>
      <c r="M1543">
        <v>0</v>
      </c>
      <c r="N1543" t="s">
        <v>4718</v>
      </c>
      <c r="O1543" t="s">
        <v>4713</v>
      </c>
      <c r="P1543" t="s">
        <v>7597</v>
      </c>
      <c r="Q1543" t="s">
        <v>4715</v>
      </c>
      <c r="V1543" t="s">
        <v>4716</v>
      </c>
    </row>
    <row r="1544" spans="1:22">
      <c r="A1544" t="s">
        <v>4708</v>
      </c>
      <c r="B1544" t="s">
        <v>4708</v>
      </c>
      <c r="C1544" t="s">
        <v>7598</v>
      </c>
      <c r="D1544"/>
      <c r="E1544" s="255" t="s">
        <v>4915</v>
      </c>
      <c r="F1544" s="255">
        <v>43801.687552743053</v>
      </c>
      <c r="G1544" s="255"/>
      <c r="H1544" s="255"/>
      <c r="I1544" s="256">
        <v>3.1666666666666665</v>
      </c>
      <c r="J1544" s="257">
        <v>109718</v>
      </c>
      <c r="K1544" t="s">
        <v>4711</v>
      </c>
      <c r="L1544">
        <v>0</v>
      </c>
      <c r="M1544">
        <v>0</v>
      </c>
      <c r="N1544" t="s">
        <v>4718</v>
      </c>
      <c r="O1544" t="s">
        <v>4713</v>
      </c>
      <c r="P1544" t="s">
        <v>7599</v>
      </c>
      <c r="Q1544" t="s">
        <v>4715</v>
      </c>
      <c r="V1544" t="s">
        <v>4716</v>
      </c>
    </row>
    <row r="1545" spans="1:22">
      <c r="A1545" t="s">
        <v>4708</v>
      </c>
      <c r="B1545" t="s">
        <v>4708</v>
      </c>
      <c r="C1545" t="s">
        <v>7600</v>
      </c>
      <c r="D1545"/>
      <c r="E1545" s="255" t="s">
        <v>7601</v>
      </c>
      <c r="F1545" s="255">
        <v>43829.708892708331</v>
      </c>
      <c r="G1545" s="255"/>
      <c r="H1545" s="255"/>
      <c r="I1545" s="256">
        <v>3.1666666666666665</v>
      </c>
      <c r="J1545" s="257">
        <v>46201</v>
      </c>
      <c r="K1545" t="s">
        <v>4711</v>
      </c>
      <c r="L1545">
        <v>0</v>
      </c>
      <c r="M1545">
        <v>0</v>
      </c>
      <c r="N1545" t="s">
        <v>4718</v>
      </c>
      <c r="O1545" t="s">
        <v>5197</v>
      </c>
      <c r="P1545" t="s">
        <v>7602</v>
      </c>
      <c r="Q1545" t="s">
        <v>4728</v>
      </c>
      <c r="V1545" t="s">
        <v>4716</v>
      </c>
    </row>
    <row r="1546" spans="1:22">
      <c r="A1546" t="s">
        <v>4708</v>
      </c>
      <c r="B1546" t="s">
        <v>4708</v>
      </c>
      <c r="C1546" t="s">
        <v>7603</v>
      </c>
      <c r="D1546"/>
      <c r="E1546" s="255" t="s">
        <v>4797</v>
      </c>
      <c r="F1546" s="255">
        <v>43804.479569131945</v>
      </c>
      <c r="G1546" s="255"/>
      <c r="H1546" s="255"/>
      <c r="I1546" s="256">
        <v>3.1666666666666665</v>
      </c>
      <c r="J1546" s="257">
        <v>51849</v>
      </c>
      <c r="K1546" t="s">
        <v>4711</v>
      </c>
      <c r="L1546">
        <v>0</v>
      </c>
      <c r="M1546">
        <v>0</v>
      </c>
      <c r="N1546" t="s">
        <v>4718</v>
      </c>
      <c r="O1546" t="s">
        <v>4713</v>
      </c>
      <c r="P1546" t="s">
        <v>7604</v>
      </c>
      <c r="Q1546" t="s">
        <v>4715</v>
      </c>
      <c r="V1546" t="s">
        <v>4716</v>
      </c>
    </row>
    <row r="1547" spans="1:22">
      <c r="A1547" t="s">
        <v>4708</v>
      </c>
      <c r="B1547" t="s">
        <v>4708</v>
      </c>
      <c r="C1547" t="s">
        <v>7605</v>
      </c>
      <c r="D1547"/>
      <c r="E1547" s="255" t="s">
        <v>5042</v>
      </c>
      <c r="F1547" s="255">
        <v>43829.698616354166</v>
      </c>
      <c r="G1547" s="255"/>
      <c r="H1547" s="255"/>
      <c r="I1547" s="256">
        <v>3.1666666666666665</v>
      </c>
      <c r="J1547" s="257">
        <v>111577</v>
      </c>
      <c r="K1547" t="s">
        <v>4711</v>
      </c>
      <c r="L1547">
        <v>0</v>
      </c>
      <c r="M1547">
        <v>0</v>
      </c>
      <c r="N1547" t="s">
        <v>4712</v>
      </c>
      <c r="O1547" t="s">
        <v>4726</v>
      </c>
      <c r="P1547" t="s">
        <v>7606</v>
      </c>
      <c r="Q1547" t="s">
        <v>4715</v>
      </c>
      <c r="V1547" t="s">
        <v>4716</v>
      </c>
    </row>
    <row r="1548" spans="1:22">
      <c r="A1548" t="s">
        <v>4708</v>
      </c>
      <c r="B1548" t="s">
        <v>4708</v>
      </c>
      <c r="C1548" t="s">
        <v>7607</v>
      </c>
      <c r="D1548"/>
      <c r="E1548" s="255" t="s">
        <v>4725</v>
      </c>
      <c r="F1548" s="255">
        <v>43809.689032557872</v>
      </c>
      <c r="G1548" s="255"/>
      <c r="H1548" s="255"/>
      <c r="I1548" s="256">
        <v>3.1666666666666665</v>
      </c>
      <c r="J1548" s="257">
        <v>85039</v>
      </c>
      <c r="K1548" t="s">
        <v>4711</v>
      </c>
      <c r="L1548">
        <v>0</v>
      </c>
      <c r="M1548">
        <v>0</v>
      </c>
      <c r="N1548" t="s">
        <v>4712</v>
      </c>
      <c r="O1548" t="s">
        <v>4713</v>
      </c>
      <c r="P1548" t="s">
        <v>7608</v>
      </c>
      <c r="Q1548" t="s">
        <v>4715</v>
      </c>
      <c r="V1548" t="s">
        <v>4716</v>
      </c>
    </row>
    <row r="1549" spans="1:22">
      <c r="A1549" t="s">
        <v>4708</v>
      </c>
      <c r="B1549" t="s">
        <v>4708</v>
      </c>
      <c r="C1549" t="s">
        <v>7609</v>
      </c>
      <c r="D1549"/>
      <c r="E1549" s="255" t="s">
        <v>5457</v>
      </c>
      <c r="F1549" s="255">
        <v>43819.445942557868</v>
      </c>
      <c r="G1549" s="255"/>
      <c r="H1549" s="255"/>
      <c r="I1549" s="256">
        <v>3.1666666666666665</v>
      </c>
      <c r="J1549" s="257">
        <v>143979</v>
      </c>
      <c r="K1549" t="s">
        <v>4752</v>
      </c>
      <c r="L1549">
        <v>0</v>
      </c>
      <c r="M1549">
        <v>0</v>
      </c>
      <c r="N1549" t="s">
        <v>4722</v>
      </c>
      <c r="O1549" t="s">
        <v>4713</v>
      </c>
      <c r="P1549" t="s">
        <v>7610</v>
      </c>
      <c r="Q1549" t="s">
        <v>4715</v>
      </c>
      <c r="V1549" t="s">
        <v>4716</v>
      </c>
    </row>
    <row r="1550" spans="1:22">
      <c r="A1550" t="s">
        <v>4708</v>
      </c>
      <c r="B1550" t="s">
        <v>4708</v>
      </c>
      <c r="C1550" t="s">
        <v>7611</v>
      </c>
      <c r="D1550"/>
      <c r="E1550" s="255" t="s">
        <v>6361</v>
      </c>
      <c r="F1550" s="255">
        <v>43827.496271331016</v>
      </c>
      <c r="G1550" s="255"/>
      <c r="H1550" s="255"/>
      <c r="I1550" s="256">
        <v>3.1666666666666665</v>
      </c>
      <c r="J1550" s="257">
        <v>8026</v>
      </c>
      <c r="K1550" t="s">
        <v>4711</v>
      </c>
      <c r="L1550">
        <v>0</v>
      </c>
      <c r="M1550">
        <v>0</v>
      </c>
      <c r="N1550" t="s">
        <v>4718</v>
      </c>
      <c r="O1550" t="s">
        <v>5197</v>
      </c>
      <c r="P1550" t="s">
        <v>7612</v>
      </c>
      <c r="Q1550" t="s">
        <v>4715</v>
      </c>
      <c r="V1550" t="s">
        <v>4716</v>
      </c>
    </row>
    <row r="1551" spans="1:22">
      <c r="A1551" t="s">
        <v>4708</v>
      </c>
      <c r="B1551" t="s">
        <v>4708</v>
      </c>
      <c r="C1551" t="s">
        <v>7613</v>
      </c>
      <c r="D1551"/>
      <c r="E1551" s="255" t="s">
        <v>5512</v>
      </c>
      <c r="F1551" s="255">
        <v>43809.729221608795</v>
      </c>
      <c r="G1551" s="255"/>
      <c r="H1551" s="255"/>
      <c r="I1551" s="256">
        <v>3.1666666666666665</v>
      </c>
      <c r="J1551" s="257">
        <v>120506</v>
      </c>
      <c r="K1551" t="s">
        <v>4752</v>
      </c>
      <c r="L1551">
        <v>0</v>
      </c>
      <c r="M1551">
        <v>0</v>
      </c>
      <c r="N1551" t="s">
        <v>4718</v>
      </c>
      <c r="O1551" t="s">
        <v>5324</v>
      </c>
      <c r="P1551" t="s">
        <v>7614</v>
      </c>
      <c r="Q1551" t="s">
        <v>4715</v>
      </c>
      <c r="V1551" t="s">
        <v>4716</v>
      </c>
    </row>
    <row r="1552" spans="1:22">
      <c r="A1552" t="s">
        <v>4708</v>
      </c>
      <c r="B1552" t="s">
        <v>4708</v>
      </c>
      <c r="C1552" t="s">
        <v>7615</v>
      </c>
      <c r="D1552"/>
      <c r="E1552" s="255" t="s">
        <v>4858</v>
      </c>
      <c r="F1552" s="255">
        <v>43815.466714548609</v>
      </c>
      <c r="G1552" s="255"/>
      <c r="H1552" s="255"/>
      <c r="I1552" s="256">
        <v>3.1666666666666665</v>
      </c>
      <c r="J1552" s="257">
        <v>48669</v>
      </c>
      <c r="K1552" t="s">
        <v>4711</v>
      </c>
      <c r="L1552">
        <v>0</v>
      </c>
      <c r="M1552">
        <v>0</v>
      </c>
      <c r="N1552" t="s">
        <v>4722</v>
      </c>
      <c r="O1552" t="s">
        <v>4713</v>
      </c>
      <c r="P1552" t="s">
        <v>7616</v>
      </c>
      <c r="Q1552" t="s">
        <v>4715</v>
      </c>
      <c r="V1552" t="s">
        <v>4716</v>
      </c>
    </row>
    <row r="1553" spans="1:22">
      <c r="A1553" t="s">
        <v>4708</v>
      </c>
      <c r="B1553" t="s">
        <v>4708</v>
      </c>
      <c r="C1553" t="s">
        <v>7617</v>
      </c>
      <c r="D1553"/>
      <c r="E1553" s="255" t="s">
        <v>4906</v>
      </c>
      <c r="F1553" s="255">
        <v>43819.660698761574</v>
      </c>
      <c r="G1553" s="255"/>
      <c r="H1553" s="255"/>
      <c r="I1553" s="256">
        <v>3.1666666666666665</v>
      </c>
      <c r="J1553" s="257">
        <v>56456</v>
      </c>
      <c r="K1553" t="s">
        <v>4711</v>
      </c>
      <c r="L1553">
        <v>0</v>
      </c>
      <c r="M1553">
        <v>0</v>
      </c>
      <c r="N1553" t="s">
        <v>4712</v>
      </c>
      <c r="O1553" t="s">
        <v>4713</v>
      </c>
      <c r="P1553" t="s">
        <v>7618</v>
      </c>
      <c r="Q1553" t="s">
        <v>4715</v>
      </c>
      <c r="V1553" t="s">
        <v>4716</v>
      </c>
    </row>
    <row r="1554" spans="1:22">
      <c r="A1554" t="s">
        <v>4708</v>
      </c>
      <c r="B1554" t="s">
        <v>4708</v>
      </c>
      <c r="C1554" t="s">
        <v>7619</v>
      </c>
      <c r="D1554"/>
      <c r="E1554" s="255" t="s">
        <v>4924</v>
      </c>
      <c r="F1554" s="255">
        <v>43826.332437731478</v>
      </c>
      <c r="G1554" s="255"/>
      <c r="H1554" s="255"/>
      <c r="I1554" s="256">
        <v>3.1666666666666665</v>
      </c>
      <c r="J1554" s="257">
        <v>79158</v>
      </c>
      <c r="K1554" t="s">
        <v>4711</v>
      </c>
      <c r="L1554">
        <v>0</v>
      </c>
      <c r="M1554">
        <v>0</v>
      </c>
      <c r="N1554" t="s">
        <v>4718</v>
      </c>
      <c r="O1554" t="s">
        <v>4713</v>
      </c>
      <c r="P1554" t="s">
        <v>7620</v>
      </c>
      <c r="Q1554" t="s">
        <v>4715</v>
      </c>
      <c r="V1554" t="s">
        <v>4716</v>
      </c>
    </row>
    <row r="1555" spans="1:22">
      <c r="A1555" t="s">
        <v>4708</v>
      </c>
      <c r="B1555" t="s">
        <v>4708</v>
      </c>
      <c r="C1555" t="s">
        <v>7621</v>
      </c>
      <c r="D1555"/>
      <c r="E1555" s="255" t="s">
        <v>4778</v>
      </c>
      <c r="F1555" s="255">
        <v>43819.555679826386</v>
      </c>
      <c r="G1555" s="255"/>
      <c r="H1555" s="255"/>
      <c r="I1555" s="256">
        <v>3.1666666666666665</v>
      </c>
      <c r="J1555" s="257">
        <v>179921</v>
      </c>
      <c r="K1555" t="s">
        <v>4752</v>
      </c>
      <c r="L1555">
        <v>0</v>
      </c>
      <c r="M1555">
        <v>0</v>
      </c>
      <c r="N1555" t="s">
        <v>4718</v>
      </c>
      <c r="O1555" t="s">
        <v>4713</v>
      </c>
      <c r="P1555" t="s">
        <v>7622</v>
      </c>
      <c r="Q1555" t="s">
        <v>4715</v>
      </c>
      <c r="V1555" t="s">
        <v>4716</v>
      </c>
    </row>
    <row r="1556" spans="1:22">
      <c r="A1556" t="s">
        <v>4708</v>
      </c>
      <c r="B1556" t="s">
        <v>4708</v>
      </c>
      <c r="C1556" t="s">
        <v>7623</v>
      </c>
      <c r="D1556"/>
      <c r="E1556" s="255" t="s">
        <v>4881</v>
      </c>
      <c r="F1556" s="255">
        <v>43801.692957789353</v>
      </c>
      <c r="G1556" s="255"/>
      <c r="H1556" s="255"/>
      <c r="I1556" s="256">
        <v>3.1666666666666665</v>
      </c>
      <c r="J1556" s="257">
        <v>120422</v>
      </c>
      <c r="K1556" t="s">
        <v>4711</v>
      </c>
      <c r="L1556">
        <v>0</v>
      </c>
      <c r="M1556">
        <v>0</v>
      </c>
      <c r="N1556" t="s">
        <v>4718</v>
      </c>
      <c r="O1556" t="s">
        <v>4713</v>
      </c>
      <c r="P1556" t="s">
        <v>7624</v>
      </c>
      <c r="Q1556" t="s">
        <v>4715</v>
      </c>
      <c r="V1556" t="s">
        <v>4716</v>
      </c>
    </row>
    <row r="1557" spans="1:22">
      <c r="A1557" t="s">
        <v>4708</v>
      </c>
      <c r="B1557" t="s">
        <v>4708</v>
      </c>
      <c r="C1557" t="s">
        <v>2107</v>
      </c>
      <c r="D1557"/>
      <c r="E1557" s="255" t="s">
        <v>5560</v>
      </c>
      <c r="F1557" s="255">
        <v>43818.672837071761</v>
      </c>
      <c r="G1557" s="255"/>
      <c r="H1557" s="255"/>
      <c r="I1557" s="256">
        <v>3.1666666666666665</v>
      </c>
      <c r="J1557" s="257">
        <v>49737</v>
      </c>
      <c r="K1557" t="s">
        <v>4711</v>
      </c>
      <c r="L1557">
        <v>0</v>
      </c>
      <c r="M1557">
        <v>0</v>
      </c>
      <c r="N1557" t="s">
        <v>4731</v>
      </c>
      <c r="O1557" t="s">
        <v>4726</v>
      </c>
      <c r="P1557" t="s">
        <v>5225</v>
      </c>
      <c r="Q1557" t="s">
        <v>4715</v>
      </c>
      <c r="V1557" t="s">
        <v>4716</v>
      </c>
    </row>
    <row r="1558" spans="1:22">
      <c r="A1558" t="s">
        <v>4708</v>
      </c>
      <c r="B1558" t="s">
        <v>4708</v>
      </c>
      <c r="C1558" t="s">
        <v>7625</v>
      </c>
      <c r="D1558"/>
      <c r="E1558" s="255" t="s">
        <v>7626</v>
      </c>
      <c r="F1558" s="255">
        <v>43819.689908298613</v>
      </c>
      <c r="G1558" s="255"/>
      <c r="H1558" s="255"/>
      <c r="I1558" s="256">
        <v>3.1666666666666665</v>
      </c>
      <c r="J1558" s="257">
        <v>80750</v>
      </c>
      <c r="K1558" t="s">
        <v>4711</v>
      </c>
      <c r="L1558">
        <v>0</v>
      </c>
      <c r="M1558">
        <v>0</v>
      </c>
      <c r="N1558" t="s">
        <v>4718</v>
      </c>
      <c r="O1558" t="s">
        <v>4726</v>
      </c>
      <c r="P1558" t="s">
        <v>7627</v>
      </c>
      <c r="Q1558" t="s">
        <v>4715</v>
      </c>
      <c r="V1558" t="s">
        <v>4716</v>
      </c>
    </row>
    <row r="1559" spans="1:22">
      <c r="A1559" t="s">
        <v>4708</v>
      </c>
      <c r="B1559" t="s">
        <v>4708</v>
      </c>
      <c r="C1559" t="s">
        <v>7628</v>
      </c>
      <c r="D1559"/>
      <c r="E1559" s="255" t="s">
        <v>7629</v>
      </c>
      <c r="F1559" s="255">
        <v>43823.382549456015</v>
      </c>
      <c r="G1559" s="255"/>
      <c r="H1559" s="255"/>
      <c r="I1559" s="256">
        <v>3.1666666666666665</v>
      </c>
      <c r="J1559" s="257">
        <v>39925</v>
      </c>
      <c r="K1559" t="s">
        <v>4752</v>
      </c>
      <c r="L1559">
        <v>0</v>
      </c>
      <c r="M1559">
        <v>0</v>
      </c>
      <c r="N1559" t="s">
        <v>4712</v>
      </c>
      <c r="O1559" t="s">
        <v>5197</v>
      </c>
      <c r="P1559" t="s">
        <v>7630</v>
      </c>
      <c r="Q1559" t="s">
        <v>4715</v>
      </c>
      <c r="V1559" t="s">
        <v>4716</v>
      </c>
    </row>
    <row r="1560" spans="1:22">
      <c r="A1560" t="s">
        <v>4708</v>
      </c>
      <c r="B1560" t="s">
        <v>4708</v>
      </c>
      <c r="C1560" t="s">
        <v>7631</v>
      </c>
      <c r="D1560"/>
      <c r="E1560" s="255" t="s">
        <v>4860</v>
      </c>
      <c r="F1560" s="255">
        <v>43819.692172835646</v>
      </c>
      <c r="G1560" s="255"/>
      <c r="H1560" s="255"/>
      <c r="I1560" s="256">
        <v>3.1666666666666665</v>
      </c>
      <c r="J1560" s="257">
        <v>134344</v>
      </c>
      <c r="K1560" t="s">
        <v>4711</v>
      </c>
      <c r="L1560">
        <v>0</v>
      </c>
      <c r="M1560">
        <v>0</v>
      </c>
      <c r="N1560" t="s">
        <v>4712</v>
      </c>
      <c r="O1560" t="s">
        <v>4713</v>
      </c>
      <c r="P1560" t="s">
        <v>7632</v>
      </c>
      <c r="Q1560" t="s">
        <v>4715</v>
      </c>
      <c r="V1560" t="s">
        <v>4716</v>
      </c>
    </row>
    <row r="1561" spans="1:22">
      <c r="A1561" t="s">
        <v>4708</v>
      </c>
      <c r="B1561" t="s">
        <v>4708</v>
      </c>
      <c r="C1561" t="s">
        <v>7633</v>
      </c>
      <c r="D1561"/>
      <c r="E1561" s="255" t="s">
        <v>5212</v>
      </c>
      <c r="F1561" s="255">
        <v>43818.482337881942</v>
      </c>
      <c r="G1561" s="255"/>
      <c r="H1561" s="255"/>
      <c r="I1561" s="256">
        <v>3.1666666666666665</v>
      </c>
      <c r="J1561" s="257">
        <v>64901</v>
      </c>
      <c r="K1561" t="s">
        <v>4752</v>
      </c>
      <c r="L1561">
        <v>0</v>
      </c>
      <c r="M1561">
        <v>0</v>
      </c>
      <c r="N1561" t="s">
        <v>4718</v>
      </c>
      <c r="O1561" t="s">
        <v>5324</v>
      </c>
      <c r="P1561" t="s">
        <v>7634</v>
      </c>
      <c r="Q1561" t="s">
        <v>4715</v>
      </c>
      <c r="V1561" t="s">
        <v>4716</v>
      </c>
    </row>
    <row r="1562" spans="1:22">
      <c r="A1562" t="s">
        <v>4708</v>
      </c>
      <c r="B1562" t="s">
        <v>4708</v>
      </c>
      <c r="C1562" t="s">
        <v>1450</v>
      </c>
      <c r="D1562"/>
      <c r="E1562" s="255" t="s">
        <v>6300</v>
      </c>
      <c r="F1562" s="255">
        <v>43805.361963344905</v>
      </c>
      <c r="G1562" s="255"/>
      <c r="H1562" s="255"/>
      <c r="I1562" s="256">
        <v>3.1666666666666665</v>
      </c>
      <c r="J1562" s="257">
        <v>43541</v>
      </c>
      <c r="K1562" t="s">
        <v>4711</v>
      </c>
      <c r="L1562">
        <v>1</v>
      </c>
      <c r="M1562">
        <v>389.49</v>
      </c>
      <c r="N1562" t="s">
        <v>4731</v>
      </c>
      <c r="O1562" t="s">
        <v>4726</v>
      </c>
      <c r="P1562" t="s">
        <v>7635</v>
      </c>
      <c r="Q1562" t="s">
        <v>4715</v>
      </c>
      <c r="V1562" t="s">
        <v>4716</v>
      </c>
    </row>
    <row r="1563" spans="1:22">
      <c r="A1563" t="s">
        <v>4708</v>
      </c>
      <c r="B1563" t="s">
        <v>4708</v>
      </c>
      <c r="C1563" t="s">
        <v>7636</v>
      </c>
      <c r="D1563"/>
      <c r="E1563" s="255" t="s">
        <v>6659</v>
      </c>
      <c r="F1563" s="255">
        <v>43827.436551770836</v>
      </c>
      <c r="G1563" s="255"/>
      <c r="H1563" s="255"/>
      <c r="I1563" s="256">
        <v>3.1666666666666665</v>
      </c>
      <c r="J1563" s="257">
        <v>32318</v>
      </c>
      <c r="K1563" t="s">
        <v>4752</v>
      </c>
      <c r="L1563">
        <v>0</v>
      </c>
      <c r="M1563">
        <v>0</v>
      </c>
      <c r="N1563" t="s">
        <v>4731</v>
      </c>
      <c r="O1563" t="s">
        <v>4726</v>
      </c>
      <c r="P1563" t="s">
        <v>7637</v>
      </c>
      <c r="Q1563" t="s">
        <v>4715</v>
      </c>
      <c r="V1563" t="s">
        <v>4716</v>
      </c>
    </row>
    <row r="1564" spans="1:22">
      <c r="A1564" t="s">
        <v>4708</v>
      </c>
      <c r="B1564" t="s">
        <v>4708</v>
      </c>
      <c r="C1564" t="s">
        <v>7638</v>
      </c>
      <c r="D1564"/>
      <c r="E1564" s="255" t="s">
        <v>5103</v>
      </c>
      <c r="F1564" s="255">
        <v>43819.692543865742</v>
      </c>
      <c r="G1564" s="255"/>
      <c r="H1564" s="255"/>
      <c r="I1564" s="256">
        <v>3.1666666666666665</v>
      </c>
      <c r="J1564" s="257">
        <v>14208</v>
      </c>
      <c r="K1564" t="s">
        <v>4711</v>
      </c>
      <c r="L1564">
        <v>0</v>
      </c>
      <c r="M1564">
        <v>0</v>
      </c>
      <c r="N1564" t="s">
        <v>4718</v>
      </c>
      <c r="O1564" t="s">
        <v>4713</v>
      </c>
      <c r="P1564" t="s">
        <v>7639</v>
      </c>
      <c r="Q1564" t="s">
        <v>4715</v>
      </c>
      <c r="V1564" t="s">
        <v>4716</v>
      </c>
    </row>
    <row r="1565" spans="1:22">
      <c r="A1565" t="s">
        <v>4708</v>
      </c>
      <c r="B1565" t="s">
        <v>4708</v>
      </c>
      <c r="C1565" t="s">
        <v>861</v>
      </c>
      <c r="D1565"/>
      <c r="E1565" s="255" t="s">
        <v>5124</v>
      </c>
      <c r="F1565" s="255">
        <v>43822.508313078702</v>
      </c>
      <c r="G1565" s="255"/>
      <c r="H1565" s="255"/>
      <c r="I1565" s="256">
        <v>3.1666666666666665</v>
      </c>
      <c r="J1565" s="257">
        <v>64310</v>
      </c>
      <c r="K1565" t="s">
        <v>4711</v>
      </c>
      <c r="L1565">
        <v>0</v>
      </c>
      <c r="M1565">
        <v>0</v>
      </c>
      <c r="N1565" t="s">
        <v>4731</v>
      </c>
      <c r="O1565" t="s">
        <v>4726</v>
      </c>
      <c r="P1565" t="s">
        <v>5225</v>
      </c>
      <c r="Q1565" t="s">
        <v>4728</v>
      </c>
      <c r="V1565" t="s">
        <v>4716</v>
      </c>
    </row>
    <row r="1566" spans="1:22">
      <c r="A1566" t="s">
        <v>4708</v>
      </c>
      <c r="B1566" t="s">
        <v>4708</v>
      </c>
      <c r="C1566" t="s">
        <v>7640</v>
      </c>
      <c r="D1566"/>
      <c r="E1566" s="255" t="s">
        <v>5427</v>
      </c>
      <c r="F1566" s="255">
        <v>43818.666218831022</v>
      </c>
      <c r="G1566" s="255"/>
      <c r="H1566" s="255"/>
      <c r="I1566" s="256">
        <v>3.1666666666666665</v>
      </c>
      <c r="J1566" s="257">
        <v>31882</v>
      </c>
      <c r="K1566" t="s">
        <v>4711</v>
      </c>
      <c r="L1566">
        <v>0</v>
      </c>
      <c r="M1566">
        <v>0</v>
      </c>
      <c r="N1566" t="s">
        <v>4712</v>
      </c>
      <c r="O1566" t="s">
        <v>4713</v>
      </c>
      <c r="P1566" t="s">
        <v>7641</v>
      </c>
      <c r="Q1566" t="s">
        <v>4715</v>
      </c>
      <c r="V1566" t="s">
        <v>4716</v>
      </c>
    </row>
    <row r="1567" spans="1:22">
      <c r="A1567" t="s">
        <v>4708</v>
      </c>
      <c r="B1567" t="s">
        <v>4708</v>
      </c>
      <c r="C1567" t="s">
        <v>7642</v>
      </c>
      <c r="D1567"/>
      <c r="E1567" s="255" t="s">
        <v>4814</v>
      </c>
      <c r="F1567" s="255">
        <v>43819.655237962965</v>
      </c>
      <c r="G1567" s="255"/>
      <c r="H1567" s="255"/>
      <c r="I1567" s="256">
        <v>3.1666666666666665</v>
      </c>
      <c r="J1567" s="257">
        <v>47307</v>
      </c>
      <c r="K1567" t="s">
        <v>4711</v>
      </c>
      <c r="L1567">
        <v>0</v>
      </c>
      <c r="M1567">
        <v>0</v>
      </c>
      <c r="N1567" t="s">
        <v>4731</v>
      </c>
      <c r="O1567" t="s">
        <v>4713</v>
      </c>
      <c r="P1567" t="s">
        <v>7643</v>
      </c>
      <c r="Q1567" t="s">
        <v>4715</v>
      </c>
      <c r="V1567" t="s">
        <v>4716</v>
      </c>
    </row>
    <row r="1568" spans="1:22">
      <c r="A1568" t="s">
        <v>4708</v>
      </c>
      <c r="B1568" t="s">
        <v>4708</v>
      </c>
      <c r="C1568" t="s">
        <v>7644</v>
      </c>
      <c r="D1568"/>
      <c r="E1568" s="255" t="s">
        <v>4915</v>
      </c>
      <c r="F1568" s="255">
        <v>43819.648183680554</v>
      </c>
      <c r="G1568" s="255"/>
      <c r="H1568" s="255"/>
      <c r="I1568" s="256">
        <v>3.1666666666666665</v>
      </c>
      <c r="J1568" s="257">
        <v>31913</v>
      </c>
      <c r="K1568" t="s">
        <v>4711</v>
      </c>
      <c r="L1568">
        <v>0</v>
      </c>
      <c r="M1568">
        <v>0</v>
      </c>
      <c r="N1568" t="s">
        <v>4718</v>
      </c>
      <c r="O1568" t="s">
        <v>4713</v>
      </c>
      <c r="P1568" t="s">
        <v>7645</v>
      </c>
      <c r="Q1568" t="s">
        <v>4715</v>
      </c>
      <c r="V1568" t="s">
        <v>4716</v>
      </c>
    </row>
    <row r="1569" spans="1:22">
      <c r="A1569" t="s">
        <v>4708</v>
      </c>
      <c r="B1569" t="s">
        <v>4708</v>
      </c>
      <c r="C1569" t="s">
        <v>7646</v>
      </c>
      <c r="D1569"/>
      <c r="E1569" s="255" t="s">
        <v>5091</v>
      </c>
      <c r="F1569" s="255">
        <v>43827.491382905093</v>
      </c>
      <c r="G1569" s="255"/>
      <c r="H1569" s="255"/>
      <c r="I1569" s="256">
        <v>3.1666666666666665</v>
      </c>
      <c r="J1569" s="257">
        <v>29269</v>
      </c>
      <c r="K1569" t="s">
        <v>4711</v>
      </c>
      <c r="L1569">
        <v>0</v>
      </c>
      <c r="M1569">
        <v>0</v>
      </c>
      <c r="N1569" t="s">
        <v>4712</v>
      </c>
      <c r="O1569" t="s">
        <v>4713</v>
      </c>
      <c r="P1569" t="s">
        <v>7647</v>
      </c>
      <c r="Q1569" t="s">
        <v>4715</v>
      </c>
      <c r="V1569" t="s">
        <v>4716</v>
      </c>
    </row>
    <row r="1570" spans="1:22">
      <c r="A1570" t="s">
        <v>4708</v>
      </c>
      <c r="B1570" t="s">
        <v>4708</v>
      </c>
      <c r="C1570" t="s">
        <v>7648</v>
      </c>
      <c r="D1570"/>
      <c r="E1570" s="255" t="s">
        <v>4786</v>
      </c>
      <c r="F1570" s="255">
        <v>43825.636914317132</v>
      </c>
      <c r="G1570" s="255"/>
      <c r="H1570" s="255"/>
      <c r="I1570" s="256">
        <v>3.1666666666666665</v>
      </c>
      <c r="J1570" s="257">
        <v>59169</v>
      </c>
      <c r="K1570" t="s">
        <v>4711</v>
      </c>
      <c r="L1570">
        <v>0</v>
      </c>
      <c r="M1570">
        <v>0</v>
      </c>
      <c r="N1570" t="s">
        <v>4712</v>
      </c>
      <c r="O1570" t="s">
        <v>4713</v>
      </c>
      <c r="P1570" t="s">
        <v>7649</v>
      </c>
      <c r="Q1570" t="s">
        <v>4715</v>
      </c>
      <c r="V1570" t="s">
        <v>4716</v>
      </c>
    </row>
    <row r="1571" spans="1:22">
      <c r="A1571" t="s">
        <v>4708</v>
      </c>
      <c r="B1571" t="s">
        <v>4708</v>
      </c>
      <c r="C1571" t="s">
        <v>1175</v>
      </c>
      <c r="D1571"/>
      <c r="E1571" s="255" t="s">
        <v>5514</v>
      </c>
      <c r="F1571" s="255">
        <v>43829.702790972224</v>
      </c>
      <c r="G1571" s="255"/>
      <c r="H1571" s="255"/>
      <c r="I1571" s="256">
        <v>3.1666666666666665</v>
      </c>
      <c r="J1571" s="257">
        <v>30257</v>
      </c>
      <c r="K1571" t="s">
        <v>4711</v>
      </c>
      <c r="L1571">
        <v>0</v>
      </c>
      <c r="M1571">
        <v>0</v>
      </c>
      <c r="N1571" t="s">
        <v>4712</v>
      </c>
      <c r="O1571" t="s">
        <v>4726</v>
      </c>
      <c r="P1571" t="s">
        <v>7650</v>
      </c>
      <c r="Q1571" t="s">
        <v>4715</v>
      </c>
      <c r="V1571" t="s">
        <v>4716</v>
      </c>
    </row>
    <row r="1572" spans="1:22">
      <c r="A1572" t="s">
        <v>4708</v>
      </c>
      <c r="B1572" t="s">
        <v>4708</v>
      </c>
      <c r="C1572" t="s">
        <v>7651</v>
      </c>
      <c r="D1572"/>
      <c r="E1572" s="255" t="s">
        <v>5544</v>
      </c>
      <c r="F1572" s="255">
        <v>43816.660547685184</v>
      </c>
      <c r="G1572" s="255"/>
      <c r="H1572" s="255"/>
      <c r="I1572" s="256">
        <v>3.1666666666666665</v>
      </c>
      <c r="J1572" s="257">
        <v>72897</v>
      </c>
      <c r="K1572" t="s">
        <v>4711</v>
      </c>
      <c r="L1572">
        <v>0</v>
      </c>
      <c r="M1572">
        <v>0</v>
      </c>
      <c r="N1572" t="s">
        <v>4769</v>
      </c>
      <c r="O1572" t="s">
        <v>4726</v>
      </c>
      <c r="P1572" t="s">
        <v>5188</v>
      </c>
      <c r="Q1572" t="s">
        <v>4715</v>
      </c>
      <c r="V1572" t="s">
        <v>4716</v>
      </c>
    </row>
    <row r="1573" spans="1:22">
      <c r="A1573" t="s">
        <v>4708</v>
      </c>
      <c r="B1573" t="s">
        <v>4708</v>
      </c>
      <c r="C1573" t="s">
        <v>7652</v>
      </c>
      <c r="D1573"/>
      <c r="E1573" s="255" t="s">
        <v>4751</v>
      </c>
      <c r="F1573" s="255">
        <v>43808.625536724539</v>
      </c>
      <c r="G1573" s="255"/>
      <c r="H1573" s="255"/>
      <c r="I1573" s="256">
        <v>3.1666666666666665</v>
      </c>
      <c r="J1573" s="257">
        <v>53398</v>
      </c>
      <c r="K1573" t="s">
        <v>4711</v>
      </c>
      <c r="L1573">
        <v>0</v>
      </c>
      <c r="M1573">
        <v>0</v>
      </c>
      <c r="N1573" t="s">
        <v>4718</v>
      </c>
      <c r="O1573" t="s">
        <v>4713</v>
      </c>
      <c r="P1573" t="s">
        <v>7653</v>
      </c>
      <c r="Q1573" t="s">
        <v>4715</v>
      </c>
      <c r="V1573" t="s">
        <v>4716</v>
      </c>
    </row>
    <row r="1574" spans="1:22">
      <c r="A1574" t="s">
        <v>4708</v>
      </c>
      <c r="B1574" t="s">
        <v>4708</v>
      </c>
      <c r="C1574" t="s">
        <v>1354</v>
      </c>
      <c r="D1574"/>
      <c r="E1574" s="255" t="s">
        <v>6983</v>
      </c>
      <c r="F1574" s="255">
        <v>43815.464335150464</v>
      </c>
      <c r="G1574" s="255"/>
      <c r="H1574" s="255"/>
      <c r="I1574" s="256">
        <v>3.1666666666666665</v>
      </c>
      <c r="J1574" s="257">
        <v>13486</v>
      </c>
      <c r="K1574" t="s">
        <v>4711</v>
      </c>
      <c r="L1574">
        <v>0</v>
      </c>
      <c r="M1574">
        <v>0</v>
      </c>
      <c r="N1574" t="s">
        <v>4731</v>
      </c>
      <c r="O1574" t="s">
        <v>4726</v>
      </c>
      <c r="P1574" t="s">
        <v>7654</v>
      </c>
      <c r="Q1574" t="s">
        <v>4715</v>
      </c>
      <c r="V1574" t="s">
        <v>4716</v>
      </c>
    </row>
    <row r="1575" spans="1:22">
      <c r="A1575" t="s">
        <v>4708</v>
      </c>
      <c r="B1575" t="s">
        <v>4708</v>
      </c>
      <c r="C1575" t="s">
        <v>7655</v>
      </c>
      <c r="D1575"/>
      <c r="E1575" s="255" t="s">
        <v>4743</v>
      </c>
      <c r="F1575" s="255">
        <v>43829.619110381944</v>
      </c>
      <c r="G1575" s="255"/>
      <c r="H1575" s="255"/>
      <c r="I1575" s="256">
        <v>3.1666666666666665</v>
      </c>
      <c r="J1575" s="257">
        <v>98603</v>
      </c>
      <c r="K1575" t="s">
        <v>4711</v>
      </c>
      <c r="L1575">
        <v>0</v>
      </c>
      <c r="M1575">
        <v>0</v>
      </c>
      <c r="N1575" t="s">
        <v>4712</v>
      </c>
      <c r="O1575" t="s">
        <v>4713</v>
      </c>
      <c r="P1575" t="s">
        <v>7656</v>
      </c>
      <c r="Q1575" t="s">
        <v>4715</v>
      </c>
      <c r="V1575" t="s">
        <v>4716</v>
      </c>
    </row>
    <row r="1576" spans="1:22">
      <c r="A1576" t="s">
        <v>4708</v>
      </c>
      <c r="B1576" t="s">
        <v>4708</v>
      </c>
      <c r="C1576" t="s">
        <v>7657</v>
      </c>
      <c r="D1576"/>
      <c r="E1576" s="255" t="s">
        <v>4879</v>
      </c>
      <c r="F1576" s="255">
        <v>43810.523948113427</v>
      </c>
      <c r="G1576" s="255"/>
      <c r="H1576" s="255"/>
      <c r="I1576" s="256">
        <v>3.1666666666666665</v>
      </c>
      <c r="J1576" s="257">
        <v>51501</v>
      </c>
      <c r="K1576" t="s">
        <v>4711</v>
      </c>
      <c r="L1576">
        <v>0</v>
      </c>
      <c r="M1576">
        <v>0</v>
      </c>
      <c r="N1576" t="s">
        <v>4722</v>
      </c>
      <c r="O1576" t="s">
        <v>4713</v>
      </c>
      <c r="P1576" t="s">
        <v>7658</v>
      </c>
      <c r="Q1576" t="s">
        <v>4715</v>
      </c>
      <c r="V1576" t="s">
        <v>4716</v>
      </c>
    </row>
    <row r="1577" spans="1:22">
      <c r="A1577" t="s">
        <v>4708</v>
      </c>
      <c r="B1577" t="s">
        <v>4708</v>
      </c>
      <c r="C1577" t="s">
        <v>7659</v>
      </c>
      <c r="D1577"/>
      <c r="E1577" s="255" t="s">
        <v>4817</v>
      </c>
      <c r="F1577" s="255">
        <v>43829.353777199074</v>
      </c>
      <c r="G1577" s="255"/>
      <c r="H1577" s="255"/>
      <c r="I1577" s="256">
        <v>3.1666666666666665</v>
      </c>
      <c r="J1577" s="257">
        <v>32197</v>
      </c>
      <c r="K1577" t="s">
        <v>4711</v>
      </c>
      <c r="L1577">
        <v>0</v>
      </c>
      <c r="M1577">
        <v>0</v>
      </c>
      <c r="N1577" t="s">
        <v>4718</v>
      </c>
      <c r="O1577" t="s">
        <v>4713</v>
      </c>
      <c r="P1577" t="s">
        <v>7660</v>
      </c>
      <c r="Q1577" t="s">
        <v>4715</v>
      </c>
      <c r="V1577" t="s">
        <v>4716</v>
      </c>
    </row>
    <row r="1578" spans="1:22">
      <c r="A1578" t="s">
        <v>4708</v>
      </c>
      <c r="B1578" t="s">
        <v>4708</v>
      </c>
      <c r="C1578" t="s">
        <v>2642</v>
      </c>
      <c r="D1578"/>
      <c r="E1578" s="255" t="s">
        <v>4879</v>
      </c>
      <c r="F1578" s="255">
        <v>43825.630693171297</v>
      </c>
      <c r="G1578" s="255"/>
      <c r="H1578" s="255"/>
      <c r="I1578" s="256">
        <v>3.1666666666666665</v>
      </c>
      <c r="J1578" s="257">
        <v>91780</v>
      </c>
      <c r="K1578" t="s">
        <v>4711</v>
      </c>
      <c r="L1578">
        <v>0</v>
      </c>
      <c r="M1578">
        <v>0</v>
      </c>
      <c r="N1578" t="s">
        <v>4718</v>
      </c>
      <c r="O1578" t="s">
        <v>4713</v>
      </c>
      <c r="P1578" t="s">
        <v>7661</v>
      </c>
      <c r="Q1578" t="s">
        <v>4715</v>
      </c>
      <c r="V1578" t="s">
        <v>4716</v>
      </c>
    </row>
    <row r="1579" spans="1:22">
      <c r="A1579" t="s">
        <v>4708</v>
      </c>
      <c r="B1579" t="s">
        <v>4708</v>
      </c>
      <c r="C1579" t="s">
        <v>7662</v>
      </c>
      <c r="D1579"/>
      <c r="E1579" s="255" t="s">
        <v>5096</v>
      </c>
      <c r="F1579" s="255">
        <v>43829.514827002313</v>
      </c>
      <c r="G1579" s="255"/>
      <c r="H1579" s="255"/>
      <c r="I1579" s="256">
        <v>3.1666666666666665</v>
      </c>
      <c r="J1579" s="257">
        <v>46166</v>
      </c>
      <c r="K1579" t="s">
        <v>4711</v>
      </c>
      <c r="L1579">
        <v>0</v>
      </c>
      <c r="M1579">
        <v>0</v>
      </c>
      <c r="N1579" t="s">
        <v>4731</v>
      </c>
      <c r="O1579" t="s">
        <v>4713</v>
      </c>
      <c r="P1579" t="s">
        <v>7663</v>
      </c>
      <c r="Q1579" t="s">
        <v>4715</v>
      </c>
      <c r="V1579" t="s">
        <v>4716</v>
      </c>
    </row>
    <row r="1580" spans="1:22">
      <c r="A1580" t="s">
        <v>4708</v>
      </c>
      <c r="B1580" t="s">
        <v>4708</v>
      </c>
      <c r="C1580" t="s">
        <v>2357</v>
      </c>
      <c r="D1580"/>
      <c r="E1580" s="255" t="s">
        <v>4983</v>
      </c>
      <c r="F1580" s="255">
        <v>43803.498129016203</v>
      </c>
      <c r="G1580" s="255"/>
      <c r="H1580" s="255"/>
      <c r="I1580" s="256">
        <v>3.1666666666666665</v>
      </c>
      <c r="J1580" s="257">
        <v>75130</v>
      </c>
      <c r="K1580" t="s">
        <v>4711</v>
      </c>
      <c r="L1580">
        <v>0</v>
      </c>
      <c r="M1580">
        <v>0</v>
      </c>
      <c r="N1580" t="s">
        <v>4722</v>
      </c>
      <c r="O1580" t="s">
        <v>4713</v>
      </c>
      <c r="P1580" t="s">
        <v>7664</v>
      </c>
      <c r="Q1580" t="s">
        <v>4715</v>
      </c>
      <c r="V1580" t="s">
        <v>4716</v>
      </c>
    </row>
    <row r="1581" spans="1:22">
      <c r="A1581" t="s">
        <v>4708</v>
      </c>
      <c r="B1581" t="s">
        <v>4708</v>
      </c>
      <c r="C1581" t="s">
        <v>7665</v>
      </c>
      <c r="D1581"/>
      <c r="E1581" s="255" t="s">
        <v>4743</v>
      </c>
      <c r="F1581" s="255">
        <v>43818.635576006942</v>
      </c>
      <c r="G1581" s="255"/>
      <c r="H1581" s="255"/>
      <c r="I1581" s="256">
        <v>3.1666666666666665</v>
      </c>
      <c r="J1581" s="257">
        <v>189394</v>
      </c>
      <c r="K1581" t="s">
        <v>4711</v>
      </c>
      <c r="L1581">
        <v>0</v>
      </c>
      <c r="M1581">
        <v>0</v>
      </c>
      <c r="N1581" t="s">
        <v>4718</v>
      </c>
      <c r="O1581" t="s">
        <v>4713</v>
      </c>
      <c r="P1581" t="s">
        <v>7666</v>
      </c>
      <c r="Q1581" t="s">
        <v>4715</v>
      </c>
      <c r="V1581" t="s">
        <v>4716</v>
      </c>
    </row>
    <row r="1582" spans="1:22">
      <c r="A1582" t="s">
        <v>4708</v>
      </c>
      <c r="B1582" t="s">
        <v>4708</v>
      </c>
      <c r="C1582" t="s">
        <v>7667</v>
      </c>
      <c r="D1582"/>
      <c r="E1582" s="255" t="s">
        <v>5212</v>
      </c>
      <c r="F1582" s="255">
        <v>43811.513822881941</v>
      </c>
      <c r="G1582" s="255"/>
      <c r="H1582" s="255"/>
      <c r="I1582" s="256">
        <v>3.1666666666666665</v>
      </c>
      <c r="J1582" s="257">
        <v>92217</v>
      </c>
      <c r="K1582" t="s">
        <v>4752</v>
      </c>
      <c r="L1582">
        <v>0</v>
      </c>
      <c r="M1582">
        <v>0</v>
      </c>
      <c r="N1582" t="s">
        <v>4718</v>
      </c>
      <c r="O1582" t="s">
        <v>4753</v>
      </c>
      <c r="P1582" t="s">
        <v>4753</v>
      </c>
      <c r="Q1582" t="s">
        <v>4715</v>
      </c>
      <c r="V1582" t="s">
        <v>4716</v>
      </c>
    </row>
    <row r="1583" spans="1:22">
      <c r="A1583" t="s">
        <v>4708</v>
      </c>
      <c r="B1583" t="s">
        <v>4708</v>
      </c>
      <c r="C1583" t="s">
        <v>2378</v>
      </c>
      <c r="D1583"/>
      <c r="E1583" s="255" t="s">
        <v>4879</v>
      </c>
      <c r="F1583" s="255">
        <v>43819.497939618057</v>
      </c>
      <c r="G1583" s="255"/>
      <c r="H1583" s="255"/>
      <c r="I1583" s="256">
        <v>3.1666666666666665</v>
      </c>
      <c r="J1583" s="257">
        <v>78200</v>
      </c>
      <c r="K1583" t="s">
        <v>4752</v>
      </c>
      <c r="L1583">
        <v>0</v>
      </c>
      <c r="M1583">
        <v>0</v>
      </c>
      <c r="N1583" t="s">
        <v>4718</v>
      </c>
      <c r="O1583" t="s">
        <v>4753</v>
      </c>
      <c r="P1583" t="s">
        <v>4753</v>
      </c>
      <c r="Q1583" t="s">
        <v>4715</v>
      </c>
      <c r="V1583" t="s">
        <v>4716</v>
      </c>
    </row>
    <row r="1584" spans="1:22">
      <c r="A1584" t="s">
        <v>4708</v>
      </c>
      <c r="B1584" t="s">
        <v>4708</v>
      </c>
      <c r="C1584" t="s">
        <v>7668</v>
      </c>
      <c r="D1584"/>
      <c r="E1584" s="255" t="s">
        <v>4983</v>
      </c>
      <c r="F1584" s="255">
        <v>43819.652825578705</v>
      </c>
      <c r="G1584" s="255"/>
      <c r="H1584" s="255"/>
      <c r="I1584" s="256">
        <v>3.1666666666666665</v>
      </c>
      <c r="J1584" s="257">
        <v>62348</v>
      </c>
      <c r="K1584" t="s">
        <v>4711</v>
      </c>
      <c r="L1584">
        <v>0</v>
      </c>
      <c r="M1584">
        <v>0</v>
      </c>
      <c r="N1584" t="s">
        <v>4712</v>
      </c>
      <c r="O1584" t="s">
        <v>4753</v>
      </c>
      <c r="P1584" t="s">
        <v>4753</v>
      </c>
      <c r="Q1584" t="s">
        <v>4715</v>
      </c>
      <c r="V1584" t="s">
        <v>4716</v>
      </c>
    </row>
    <row r="1585" spans="1:22">
      <c r="A1585" t="s">
        <v>4708</v>
      </c>
      <c r="B1585" t="s">
        <v>4708</v>
      </c>
      <c r="C1585" t="s">
        <v>7669</v>
      </c>
      <c r="D1585"/>
      <c r="E1585" s="255" t="s">
        <v>4972</v>
      </c>
      <c r="F1585" s="255">
        <v>43801.426176851855</v>
      </c>
      <c r="G1585" s="255"/>
      <c r="H1585" s="255"/>
      <c r="I1585" s="256">
        <v>3.1666666666666665</v>
      </c>
      <c r="J1585" s="257">
        <v>51468</v>
      </c>
      <c r="K1585" t="s">
        <v>4711</v>
      </c>
      <c r="L1585">
        <v>0</v>
      </c>
      <c r="M1585">
        <v>0</v>
      </c>
      <c r="N1585" t="s">
        <v>4718</v>
      </c>
      <c r="O1585" t="s">
        <v>4753</v>
      </c>
      <c r="P1585" t="s">
        <v>4753</v>
      </c>
      <c r="Q1585" t="s">
        <v>4715</v>
      </c>
      <c r="V1585" t="s">
        <v>4716</v>
      </c>
    </row>
    <row r="1586" spans="1:22">
      <c r="A1586" t="s">
        <v>4708</v>
      </c>
      <c r="B1586" t="s">
        <v>4708</v>
      </c>
      <c r="C1586" t="s">
        <v>7670</v>
      </c>
      <c r="D1586"/>
      <c r="E1586" s="255" t="s">
        <v>4946</v>
      </c>
      <c r="F1586" s="255">
        <v>43818.487021145833</v>
      </c>
      <c r="G1586" s="255"/>
      <c r="H1586" s="255"/>
      <c r="I1586" s="256">
        <v>3.1666666666666665</v>
      </c>
      <c r="J1586" s="257">
        <v>128825</v>
      </c>
      <c r="K1586" t="s">
        <v>4752</v>
      </c>
      <c r="L1586">
        <v>0</v>
      </c>
      <c r="M1586">
        <v>0</v>
      </c>
      <c r="N1586" t="s">
        <v>4722</v>
      </c>
      <c r="O1586" t="s">
        <v>4713</v>
      </c>
      <c r="P1586" t="s">
        <v>7671</v>
      </c>
      <c r="Q1586" t="s">
        <v>4715</v>
      </c>
      <c r="V1586" t="s">
        <v>4716</v>
      </c>
    </row>
    <row r="1587" spans="1:22">
      <c r="A1587" t="s">
        <v>4708</v>
      </c>
      <c r="B1587" t="s">
        <v>4708</v>
      </c>
      <c r="C1587" t="s">
        <v>7672</v>
      </c>
      <c r="D1587"/>
      <c r="E1587" s="255" t="s">
        <v>4756</v>
      </c>
      <c r="F1587" s="255">
        <v>43819.68494363426</v>
      </c>
      <c r="G1587" s="255"/>
      <c r="H1587" s="255"/>
      <c r="I1587" s="256">
        <v>3.1666666666666665</v>
      </c>
      <c r="J1587" s="257">
        <v>116276</v>
      </c>
      <c r="K1587" t="s">
        <v>4711</v>
      </c>
      <c r="L1587">
        <v>0</v>
      </c>
      <c r="M1587">
        <v>0</v>
      </c>
      <c r="N1587" t="s">
        <v>4731</v>
      </c>
      <c r="O1587" t="s">
        <v>4713</v>
      </c>
      <c r="P1587" t="s">
        <v>7673</v>
      </c>
      <c r="Q1587" t="s">
        <v>4715</v>
      </c>
      <c r="V1587" t="s">
        <v>4716</v>
      </c>
    </row>
    <row r="1588" spans="1:22">
      <c r="A1588" t="s">
        <v>4708</v>
      </c>
      <c r="B1588" t="s">
        <v>4708</v>
      </c>
      <c r="C1588" t="s">
        <v>7674</v>
      </c>
      <c r="D1588"/>
      <c r="E1588" s="255" t="s">
        <v>5096</v>
      </c>
      <c r="F1588" s="255">
        <v>43808.382523379631</v>
      </c>
      <c r="G1588" s="255"/>
      <c r="H1588" s="255"/>
      <c r="I1588" s="256">
        <v>3.1666666666666665</v>
      </c>
      <c r="J1588" s="257">
        <v>95338</v>
      </c>
      <c r="K1588" t="s">
        <v>4711</v>
      </c>
      <c r="L1588">
        <v>0</v>
      </c>
      <c r="M1588">
        <v>0</v>
      </c>
      <c r="N1588" t="s">
        <v>4722</v>
      </c>
      <c r="O1588" t="s">
        <v>4713</v>
      </c>
      <c r="P1588" t="s">
        <v>7675</v>
      </c>
      <c r="Q1588" t="s">
        <v>4715</v>
      </c>
      <c r="V1588" t="s">
        <v>4716</v>
      </c>
    </row>
    <row r="1589" spans="1:22">
      <c r="A1589" t="s">
        <v>4708</v>
      </c>
      <c r="B1589" t="s">
        <v>4708</v>
      </c>
      <c r="C1589" t="s">
        <v>7676</v>
      </c>
      <c r="D1589"/>
      <c r="E1589" s="255" t="s">
        <v>7098</v>
      </c>
      <c r="F1589" s="255">
        <v>43809.668952430555</v>
      </c>
      <c r="G1589" s="255"/>
      <c r="H1589" s="255"/>
      <c r="I1589" s="256">
        <v>3.1666666666666665</v>
      </c>
      <c r="J1589" s="257">
        <v>70050</v>
      </c>
      <c r="K1589" t="s">
        <v>4711</v>
      </c>
      <c r="L1589">
        <v>0</v>
      </c>
      <c r="M1589">
        <v>0</v>
      </c>
      <c r="N1589" t="s">
        <v>4718</v>
      </c>
      <c r="O1589" t="s">
        <v>4726</v>
      </c>
      <c r="P1589" t="s">
        <v>5188</v>
      </c>
      <c r="Q1589" t="s">
        <v>4715</v>
      </c>
      <c r="V1589" t="s">
        <v>4716</v>
      </c>
    </row>
    <row r="1590" spans="1:22">
      <c r="A1590" t="s">
        <v>4708</v>
      </c>
      <c r="B1590" t="s">
        <v>4708</v>
      </c>
      <c r="C1590" t="s">
        <v>7677</v>
      </c>
      <c r="D1590"/>
      <c r="E1590" s="255" t="s">
        <v>6012</v>
      </c>
      <c r="F1590" s="255">
        <v>43780.373789039353</v>
      </c>
      <c r="G1590" s="255"/>
      <c r="H1590" s="255"/>
      <c r="I1590" s="256">
        <v>3.25</v>
      </c>
      <c r="J1590" s="257">
        <v>65238</v>
      </c>
      <c r="K1590" t="s">
        <v>4711</v>
      </c>
      <c r="L1590">
        <v>0</v>
      </c>
      <c r="M1590">
        <v>0</v>
      </c>
      <c r="N1590" t="s">
        <v>4718</v>
      </c>
      <c r="O1590" t="s">
        <v>5324</v>
      </c>
      <c r="P1590" t="s">
        <v>7678</v>
      </c>
      <c r="Q1590" t="s">
        <v>4715</v>
      </c>
      <c r="V1590" t="s">
        <v>4716</v>
      </c>
    </row>
    <row r="1591" spans="1:22">
      <c r="A1591" t="s">
        <v>4708</v>
      </c>
      <c r="B1591" t="s">
        <v>4708</v>
      </c>
      <c r="C1591" t="s">
        <v>7679</v>
      </c>
      <c r="D1591"/>
      <c r="E1591" s="255" t="s">
        <v>4915</v>
      </c>
      <c r="F1591" s="255">
        <v>43784.745659375003</v>
      </c>
      <c r="G1591" s="255"/>
      <c r="H1591" s="255"/>
      <c r="I1591" s="256">
        <v>3.25</v>
      </c>
      <c r="J1591" s="257">
        <v>28491</v>
      </c>
      <c r="K1591" t="s">
        <v>4752</v>
      </c>
      <c r="L1591">
        <v>0</v>
      </c>
      <c r="M1591">
        <v>0</v>
      </c>
      <c r="N1591" t="s">
        <v>4718</v>
      </c>
      <c r="O1591" t="s">
        <v>4713</v>
      </c>
      <c r="P1591" t="s">
        <v>7680</v>
      </c>
      <c r="Q1591" t="s">
        <v>4715</v>
      </c>
      <c r="V1591" t="s">
        <v>4716</v>
      </c>
    </row>
    <row r="1592" spans="1:22">
      <c r="A1592" t="s">
        <v>4708</v>
      </c>
      <c r="B1592" t="s">
        <v>4708</v>
      </c>
      <c r="C1592" t="s">
        <v>7681</v>
      </c>
      <c r="D1592"/>
      <c r="E1592" s="255" t="s">
        <v>5505</v>
      </c>
      <c r="F1592" s="255">
        <v>43783.497607291669</v>
      </c>
      <c r="G1592" s="255"/>
      <c r="H1592" s="255"/>
      <c r="I1592" s="256">
        <v>3.25</v>
      </c>
      <c r="J1592" s="257">
        <v>45775</v>
      </c>
      <c r="K1592" t="s">
        <v>4711</v>
      </c>
      <c r="L1592">
        <v>0</v>
      </c>
      <c r="M1592">
        <v>0</v>
      </c>
      <c r="N1592" t="s">
        <v>4731</v>
      </c>
      <c r="O1592" t="s">
        <v>4713</v>
      </c>
      <c r="P1592" t="s">
        <v>7682</v>
      </c>
      <c r="Q1592" t="s">
        <v>4715</v>
      </c>
      <c r="V1592" t="s">
        <v>4716</v>
      </c>
    </row>
    <row r="1593" spans="1:22">
      <c r="A1593" t="s">
        <v>4708</v>
      </c>
      <c r="B1593" t="s">
        <v>4708</v>
      </c>
      <c r="C1593" t="s">
        <v>7683</v>
      </c>
      <c r="D1593"/>
      <c r="E1593" s="255" t="s">
        <v>4778</v>
      </c>
      <c r="F1593" s="255">
        <v>43777.302183912034</v>
      </c>
      <c r="G1593" s="255"/>
      <c r="H1593" s="255"/>
      <c r="I1593" s="256">
        <v>3.25</v>
      </c>
      <c r="J1593" s="257">
        <v>64761</v>
      </c>
      <c r="K1593" t="s">
        <v>4711</v>
      </c>
      <c r="L1593">
        <v>0</v>
      </c>
      <c r="M1593">
        <v>0</v>
      </c>
      <c r="N1593" t="s">
        <v>4731</v>
      </c>
      <c r="O1593" t="s">
        <v>4713</v>
      </c>
      <c r="P1593" t="s">
        <v>7684</v>
      </c>
      <c r="Q1593" t="s">
        <v>4715</v>
      </c>
      <c r="V1593" t="s">
        <v>4716</v>
      </c>
    </row>
    <row r="1594" spans="1:22">
      <c r="A1594" t="s">
        <v>4708</v>
      </c>
      <c r="B1594" t="s">
        <v>4708</v>
      </c>
      <c r="C1594" t="s">
        <v>7685</v>
      </c>
      <c r="D1594"/>
      <c r="E1594" s="255" t="s">
        <v>4710</v>
      </c>
      <c r="F1594" s="255">
        <v>43797.654131331015</v>
      </c>
      <c r="G1594" s="255"/>
      <c r="H1594" s="255"/>
      <c r="I1594" s="256">
        <v>3.25</v>
      </c>
      <c r="J1594" s="257">
        <v>69889</v>
      </c>
      <c r="K1594" t="s">
        <v>4711</v>
      </c>
      <c r="L1594">
        <v>0</v>
      </c>
      <c r="M1594">
        <v>0</v>
      </c>
      <c r="N1594" t="s">
        <v>4731</v>
      </c>
      <c r="O1594" t="s">
        <v>4713</v>
      </c>
      <c r="P1594" t="s">
        <v>7686</v>
      </c>
      <c r="Q1594" t="s">
        <v>4715</v>
      </c>
      <c r="V1594" t="s">
        <v>4716</v>
      </c>
    </row>
    <row r="1595" spans="1:22">
      <c r="A1595" t="s">
        <v>4708</v>
      </c>
      <c r="B1595" t="s">
        <v>4708</v>
      </c>
      <c r="C1595" t="s">
        <v>426</v>
      </c>
      <c r="D1595"/>
      <c r="E1595" s="255" t="s">
        <v>4772</v>
      </c>
      <c r="F1595" s="255">
        <v>43796.377787118057</v>
      </c>
      <c r="G1595" s="255"/>
      <c r="H1595" s="255"/>
      <c r="I1595" s="256">
        <v>3.25</v>
      </c>
      <c r="J1595" s="257">
        <v>61977</v>
      </c>
      <c r="K1595" t="s">
        <v>4752</v>
      </c>
      <c r="L1595">
        <v>0</v>
      </c>
      <c r="M1595">
        <v>0</v>
      </c>
      <c r="N1595" t="s">
        <v>4718</v>
      </c>
      <c r="O1595" t="s">
        <v>4713</v>
      </c>
      <c r="P1595" t="s">
        <v>7687</v>
      </c>
      <c r="Q1595" t="s">
        <v>4715</v>
      </c>
      <c r="V1595" t="s">
        <v>4716</v>
      </c>
    </row>
    <row r="1596" spans="1:22">
      <c r="A1596" t="s">
        <v>4708</v>
      </c>
      <c r="B1596" t="s">
        <v>4708</v>
      </c>
      <c r="C1596" t="s">
        <v>7688</v>
      </c>
      <c r="D1596"/>
      <c r="E1596" s="255" t="s">
        <v>5106</v>
      </c>
      <c r="F1596" s="255">
        <v>43789.716715393515</v>
      </c>
      <c r="G1596" s="255"/>
      <c r="H1596" s="255"/>
      <c r="I1596" s="256">
        <v>3.25</v>
      </c>
      <c r="J1596" s="257">
        <v>44629</v>
      </c>
      <c r="K1596" t="s">
        <v>4711</v>
      </c>
      <c r="L1596">
        <v>0</v>
      </c>
      <c r="M1596">
        <v>0</v>
      </c>
      <c r="N1596" t="s">
        <v>4722</v>
      </c>
      <c r="O1596" t="s">
        <v>4713</v>
      </c>
      <c r="P1596" t="s">
        <v>7689</v>
      </c>
      <c r="Q1596" t="s">
        <v>4715</v>
      </c>
      <c r="V1596" t="s">
        <v>4716</v>
      </c>
    </row>
    <row r="1597" spans="1:22">
      <c r="A1597" t="s">
        <v>4708</v>
      </c>
      <c r="B1597" t="s">
        <v>4708</v>
      </c>
      <c r="C1597" t="s">
        <v>7690</v>
      </c>
      <c r="D1597"/>
      <c r="E1597" s="255" t="s">
        <v>4751</v>
      </c>
      <c r="F1597" s="255">
        <v>43795.261229861113</v>
      </c>
      <c r="G1597" s="255"/>
      <c r="H1597" s="255"/>
      <c r="I1597" s="256">
        <v>3.25</v>
      </c>
      <c r="J1597" s="257">
        <v>60430</v>
      </c>
      <c r="K1597" t="s">
        <v>4711</v>
      </c>
      <c r="L1597">
        <v>0</v>
      </c>
      <c r="M1597">
        <v>0</v>
      </c>
      <c r="N1597" t="s">
        <v>4731</v>
      </c>
      <c r="O1597" t="s">
        <v>4713</v>
      </c>
      <c r="P1597" t="s">
        <v>7691</v>
      </c>
      <c r="Q1597" t="s">
        <v>4715</v>
      </c>
      <c r="V1597" t="s">
        <v>4716</v>
      </c>
    </row>
    <row r="1598" spans="1:22">
      <c r="A1598" t="s">
        <v>4708</v>
      </c>
      <c r="B1598" t="s">
        <v>4708</v>
      </c>
      <c r="C1598" t="s">
        <v>2023</v>
      </c>
      <c r="D1598"/>
      <c r="E1598" s="255" t="s">
        <v>5505</v>
      </c>
      <c r="F1598" s="255">
        <v>43795.50740949074</v>
      </c>
      <c r="G1598" s="255"/>
      <c r="H1598" s="255"/>
      <c r="I1598" s="256">
        <v>3.25</v>
      </c>
      <c r="J1598" s="257">
        <v>20809</v>
      </c>
      <c r="K1598" t="s">
        <v>4711</v>
      </c>
      <c r="L1598">
        <v>0</v>
      </c>
      <c r="M1598">
        <v>0</v>
      </c>
      <c r="N1598" t="s">
        <v>4722</v>
      </c>
      <c r="O1598" t="s">
        <v>4713</v>
      </c>
      <c r="P1598" t="s">
        <v>7692</v>
      </c>
      <c r="Q1598" t="s">
        <v>4715</v>
      </c>
      <c r="V1598" t="s">
        <v>4716</v>
      </c>
    </row>
    <row r="1599" spans="1:22">
      <c r="A1599" t="s">
        <v>4708</v>
      </c>
      <c r="B1599" t="s">
        <v>4708</v>
      </c>
      <c r="C1599" t="s">
        <v>7693</v>
      </c>
      <c r="D1599"/>
      <c r="E1599" s="255" t="s">
        <v>5042</v>
      </c>
      <c r="F1599" s="255">
        <v>43782.390609872687</v>
      </c>
      <c r="G1599" s="255"/>
      <c r="H1599" s="255"/>
      <c r="I1599" s="256">
        <v>3.25</v>
      </c>
      <c r="J1599" s="257">
        <v>57157</v>
      </c>
      <c r="K1599" t="s">
        <v>4752</v>
      </c>
      <c r="L1599">
        <v>0</v>
      </c>
      <c r="M1599">
        <v>0</v>
      </c>
      <c r="N1599" t="s">
        <v>4731</v>
      </c>
      <c r="O1599" t="s">
        <v>4713</v>
      </c>
      <c r="P1599" t="s">
        <v>7694</v>
      </c>
      <c r="Q1599" t="s">
        <v>4715</v>
      </c>
      <c r="V1599" t="s">
        <v>4716</v>
      </c>
    </row>
    <row r="1600" spans="1:22">
      <c r="A1600" t="s">
        <v>4708</v>
      </c>
      <c r="B1600" t="s">
        <v>4708</v>
      </c>
      <c r="C1600" t="s">
        <v>7695</v>
      </c>
      <c r="D1600"/>
      <c r="E1600" s="255" t="s">
        <v>4791</v>
      </c>
      <c r="F1600" s="255">
        <v>43789.506091354167</v>
      </c>
      <c r="G1600" s="255"/>
      <c r="H1600" s="255"/>
      <c r="I1600" s="256">
        <v>3.25</v>
      </c>
      <c r="J1600" s="257">
        <v>64047</v>
      </c>
      <c r="K1600" t="s">
        <v>4711</v>
      </c>
      <c r="L1600">
        <v>0</v>
      </c>
      <c r="M1600">
        <v>0</v>
      </c>
      <c r="N1600" t="s">
        <v>4769</v>
      </c>
      <c r="O1600" t="s">
        <v>4713</v>
      </c>
      <c r="P1600" t="s">
        <v>7696</v>
      </c>
      <c r="Q1600" t="s">
        <v>4715</v>
      </c>
      <c r="V1600" t="s">
        <v>4716</v>
      </c>
    </row>
    <row r="1601" spans="1:22">
      <c r="A1601" t="s">
        <v>4708</v>
      </c>
      <c r="B1601" t="s">
        <v>4708</v>
      </c>
      <c r="C1601" t="s">
        <v>7697</v>
      </c>
      <c r="D1601"/>
      <c r="E1601" s="255" t="s">
        <v>4734</v>
      </c>
      <c r="F1601" s="255">
        <v>43796.658493437499</v>
      </c>
      <c r="G1601" s="255"/>
      <c r="H1601" s="255"/>
      <c r="I1601" s="256">
        <v>3.25</v>
      </c>
      <c r="J1601" s="257">
        <v>39221</v>
      </c>
      <c r="K1601" t="s">
        <v>4711</v>
      </c>
      <c r="L1601">
        <v>0</v>
      </c>
      <c r="M1601">
        <v>0</v>
      </c>
      <c r="N1601" t="s">
        <v>4731</v>
      </c>
      <c r="O1601" t="s">
        <v>4713</v>
      </c>
      <c r="P1601" t="s">
        <v>7698</v>
      </c>
      <c r="Q1601" t="s">
        <v>4715</v>
      </c>
      <c r="V1601" t="s">
        <v>4716</v>
      </c>
    </row>
    <row r="1602" spans="1:22">
      <c r="A1602" t="s">
        <v>4708</v>
      </c>
      <c r="B1602" t="s">
        <v>4708</v>
      </c>
      <c r="C1602" t="s">
        <v>7699</v>
      </c>
      <c r="D1602"/>
      <c r="E1602" s="255" t="s">
        <v>4845</v>
      </c>
      <c r="F1602" s="255">
        <v>43789.497686770832</v>
      </c>
      <c r="G1602" s="255"/>
      <c r="H1602" s="255"/>
      <c r="I1602" s="256">
        <v>3.25</v>
      </c>
      <c r="J1602" s="257">
        <v>49493</v>
      </c>
      <c r="K1602" t="s">
        <v>4711</v>
      </c>
      <c r="L1602">
        <v>0</v>
      </c>
      <c r="M1602">
        <v>0</v>
      </c>
      <c r="N1602" t="s">
        <v>4712</v>
      </c>
      <c r="O1602" t="s">
        <v>4713</v>
      </c>
      <c r="P1602" t="s">
        <v>7700</v>
      </c>
      <c r="Q1602" t="s">
        <v>4715</v>
      </c>
      <c r="V1602" t="s">
        <v>4716</v>
      </c>
    </row>
    <row r="1603" spans="1:22">
      <c r="A1603" t="s">
        <v>4708</v>
      </c>
      <c r="B1603" t="s">
        <v>4708</v>
      </c>
      <c r="C1603" t="s">
        <v>7701</v>
      </c>
      <c r="D1603"/>
      <c r="E1603" s="255" t="s">
        <v>5160</v>
      </c>
      <c r="F1603" s="255">
        <v>43785.453446064814</v>
      </c>
      <c r="G1603" s="255"/>
      <c r="H1603" s="255"/>
      <c r="I1603" s="256">
        <v>3.25</v>
      </c>
      <c r="J1603" s="257">
        <v>62148</v>
      </c>
      <c r="K1603" t="s">
        <v>4711</v>
      </c>
      <c r="L1603">
        <v>0</v>
      </c>
      <c r="M1603">
        <v>0</v>
      </c>
      <c r="N1603" t="s">
        <v>4722</v>
      </c>
      <c r="O1603" t="s">
        <v>4713</v>
      </c>
      <c r="P1603" t="s">
        <v>7702</v>
      </c>
      <c r="Q1603" t="s">
        <v>4715</v>
      </c>
      <c r="V1603" t="s">
        <v>4716</v>
      </c>
    </row>
    <row r="1604" spans="1:22">
      <c r="A1604" t="s">
        <v>4708</v>
      </c>
      <c r="B1604" t="s">
        <v>4708</v>
      </c>
      <c r="C1604" t="s">
        <v>7703</v>
      </c>
      <c r="D1604"/>
      <c r="E1604" s="255" t="s">
        <v>5096</v>
      </c>
      <c r="F1604" s="255">
        <v>43785.489699618054</v>
      </c>
      <c r="G1604" s="255"/>
      <c r="H1604" s="255"/>
      <c r="I1604" s="256">
        <v>3.25</v>
      </c>
      <c r="J1604" s="257">
        <v>34303</v>
      </c>
      <c r="K1604" t="s">
        <v>4711</v>
      </c>
      <c r="L1604">
        <v>0</v>
      </c>
      <c r="M1604">
        <v>0</v>
      </c>
      <c r="N1604" t="s">
        <v>4712</v>
      </c>
      <c r="O1604" t="s">
        <v>4713</v>
      </c>
      <c r="P1604" t="s">
        <v>7704</v>
      </c>
      <c r="Q1604" t="s">
        <v>4715</v>
      </c>
      <c r="V1604" t="s">
        <v>4716</v>
      </c>
    </row>
    <row r="1605" spans="1:22">
      <c r="A1605" t="s">
        <v>4708</v>
      </c>
      <c r="B1605" t="s">
        <v>4708</v>
      </c>
      <c r="C1605" t="s">
        <v>7705</v>
      </c>
      <c r="D1605"/>
      <c r="E1605" s="255" t="s">
        <v>4837</v>
      </c>
      <c r="F1605" s="255">
        <v>43784.464144756945</v>
      </c>
      <c r="G1605" s="255"/>
      <c r="H1605" s="255"/>
      <c r="I1605" s="256">
        <v>3.25</v>
      </c>
      <c r="J1605" s="257">
        <v>39244</v>
      </c>
      <c r="K1605" t="s">
        <v>4711</v>
      </c>
      <c r="L1605">
        <v>0</v>
      </c>
      <c r="M1605">
        <v>0</v>
      </c>
      <c r="N1605" t="s">
        <v>4712</v>
      </c>
      <c r="O1605" t="s">
        <v>4713</v>
      </c>
      <c r="P1605" t="s">
        <v>7706</v>
      </c>
      <c r="Q1605" t="s">
        <v>4715</v>
      </c>
      <c r="V1605" t="s">
        <v>4716</v>
      </c>
    </row>
    <row r="1606" spans="1:22">
      <c r="A1606" t="s">
        <v>4708</v>
      </c>
      <c r="B1606" t="s">
        <v>4708</v>
      </c>
      <c r="C1606" t="s">
        <v>7707</v>
      </c>
      <c r="D1606"/>
      <c r="E1606" s="255" t="s">
        <v>5084</v>
      </c>
      <c r="F1606" s="255">
        <v>43782.496992245367</v>
      </c>
      <c r="G1606" s="255"/>
      <c r="H1606" s="255"/>
      <c r="I1606" s="256">
        <v>3.25</v>
      </c>
      <c r="J1606" s="257">
        <v>69834</v>
      </c>
      <c r="K1606" t="s">
        <v>4711</v>
      </c>
      <c r="L1606">
        <v>0</v>
      </c>
      <c r="M1606">
        <v>0</v>
      </c>
      <c r="N1606" t="s">
        <v>4722</v>
      </c>
      <c r="O1606" t="s">
        <v>4713</v>
      </c>
      <c r="P1606" t="s">
        <v>7708</v>
      </c>
      <c r="Q1606" t="s">
        <v>4715</v>
      </c>
      <c r="V1606" t="s">
        <v>4716</v>
      </c>
    </row>
    <row r="1607" spans="1:22">
      <c r="A1607" t="s">
        <v>4708</v>
      </c>
      <c r="B1607" t="s">
        <v>4708</v>
      </c>
      <c r="C1607" t="s">
        <v>2094</v>
      </c>
      <c r="D1607"/>
      <c r="E1607" s="255" t="s">
        <v>7709</v>
      </c>
      <c r="F1607" s="255">
        <v>43799.325982291666</v>
      </c>
      <c r="G1607" s="255"/>
      <c r="H1607" s="255"/>
      <c r="I1607" s="256">
        <v>3.25</v>
      </c>
      <c r="J1607" s="257">
        <v>15924</v>
      </c>
      <c r="K1607" t="s">
        <v>4711</v>
      </c>
      <c r="L1607">
        <v>0</v>
      </c>
      <c r="M1607">
        <v>0</v>
      </c>
      <c r="N1607" t="s">
        <v>4718</v>
      </c>
      <c r="O1607" t="s">
        <v>5197</v>
      </c>
      <c r="P1607" t="s">
        <v>7710</v>
      </c>
      <c r="Q1607" t="s">
        <v>4715</v>
      </c>
      <c r="V1607" t="s">
        <v>4716</v>
      </c>
    </row>
    <row r="1608" spans="1:22">
      <c r="A1608" t="s">
        <v>4708</v>
      </c>
      <c r="B1608" t="s">
        <v>4708</v>
      </c>
      <c r="C1608" t="s">
        <v>7711</v>
      </c>
      <c r="D1608"/>
      <c r="E1608" s="255" t="s">
        <v>6147</v>
      </c>
      <c r="F1608" s="255">
        <v>43788.674137696762</v>
      </c>
      <c r="G1608" s="255"/>
      <c r="H1608" s="255"/>
      <c r="I1608" s="256">
        <v>3.25</v>
      </c>
      <c r="J1608" s="257">
        <v>7002</v>
      </c>
      <c r="K1608" t="s">
        <v>4711</v>
      </c>
      <c r="L1608">
        <v>0</v>
      </c>
      <c r="M1608">
        <v>0</v>
      </c>
      <c r="N1608" t="s">
        <v>4731</v>
      </c>
      <c r="O1608" t="s">
        <v>5324</v>
      </c>
      <c r="P1608" t="s">
        <v>7614</v>
      </c>
      <c r="Q1608" t="s">
        <v>4715</v>
      </c>
      <c r="V1608" t="s">
        <v>4716</v>
      </c>
    </row>
    <row r="1609" spans="1:22">
      <c r="A1609" t="s">
        <v>4708</v>
      </c>
      <c r="B1609" t="s">
        <v>4708</v>
      </c>
      <c r="C1609" t="s">
        <v>7712</v>
      </c>
      <c r="D1609"/>
      <c r="E1609" s="255" t="s">
        <v>4758</v>
      </c>
      <c r="F1609" s="255">
        <v>43782.334358298613</v>
      </c>
      <c r="G1609" s="255"/>
      <c r="H1609" s="255"/>
      <c r="I1609" s="256">
        <v>3.25</v>
      </c>
      <c r="J1609" s="257">
        <v>94765</v>
      </c>
      <c r="K1609" t="s">
        <v>4752</v>
      </c>
      <c r="L1609">
        <v>0</v>
      </c>
      <c r="M1609">
        <v>0</v>
      </c>
      <c r="N1609" t="s">
        <v>4722</v>
      </c>
      <c r="O1609" t="s">
        <v>4713</v>
      </c>
      <c r="P1609" t="s">
        <v>7713</v>
      </c>
      <c r="Q1609" t="s">
        <v>4715</v>
      </c>
      <c r="V1609" t="s">
        <v>4716</v>
      </c>
    </row>
    <row r="1610" spans="1:22">
      <c r="A1610" t="s">
        <v>4708</v>
      </c>
      <c r="B1610" t="s">
        <v>4708</v>
      </c>
      <c r="C1610" t="s">
        <v>7714</v>
      </c>
      <c r="D1610"/>
      <c r="E1610" s="255" t="s">
        <v>5091</v>
      </c>
      <c r="F1610" s="255">
        <v>43797.65127357639</v>
      </c>
      <c r="G1610" s="255"/>
      <c r="H1610" s="255"/>
      <c r="I1610" s="256">
        <v>3.25</v>
      </c>
      <c r="J1610" s="257">
        <v>44634</v>
      </c>
      <c r="K1610" t="s">
        <v>4711</v>
      </c>
      <c r="L1610">
        <v>0</v>
      </c>
      <c r="M1610">
        <v>0</v>
      </c>
      <c r="N1610" t="s">
        <v>4718</v>
      </c>
      <c r="O1610" t="s">
        <v>4713</v>
      </c>
      <c r="P1610" t="s">
        <v>7715</v>
      </c>
      <c r="Q1610" t="s">
        <v>4715</v>
      </c>
      <c r="V1610" t="s">
        <v>4716</v>
      </c>
    </row>
    <row r="1611" spans="1:22">
      <c r="A1611" t="s">
        <v>4708</v>
      </c>
      <c r="B1611" t="s">
        <v>4708</v>
      </c>
      <c r="C1611" t="s">
        <v>7716</v>
      </c>
      <c r="D1611"/>
      <c r="E1611" s="255" t="s">
        <v>4814</v>
      </c>
      <c r="F1611" s="255">
        <v>43788.521683993058</v>
      </c>
      <c r="G1611" s="255"/>
      <c r="H1611" s="255"/>
      <c r="I1611" s="256">
        <v>3.25</v>
      </c>
      <c r="J1611" s="257">
        <v>56754</v>
      </c>
      <c r="K1611" t="s">
        <v>4752</v>
      </c>
      <c r="L1611">
        <v>0</v>
      </c>
      <c r="M1611">
        <v>0</v>
      </c>
      <c r="N1611" t="s">
        <v>4718</v>
      </c>
      <c r="O1611" t="s">
        <v>4713</v>
      </c>
      <c r="P1611" t="s">
        <v>7717</v>
      </c>
      <c r="Q1611" t="s">
        <v>4715</v>
      </c>
      <c r="V1611" t="s">
        <v>4716</v>
      </c>
    </row>
    <row r="1612" spans="1:22">
      <c r="A1612" t="s">
        <v>4708</v>
      </c>
      <c r="B1612" t="s">
        <v>4708</v>
      </c>
      <c r="C1612" t="s">
        <v>7718</v>
      </c>
      <c r="D1612"/>
      <c r="E1612" s="255" t="s">
        <v>7719</v>
      </c>
      <c r="F1612" s="255">
        <v>43794.685011377318</v>
      </c>
      <c r="G1612" s="255"/>
      <c r="H1612" s="255"/>
      <c r="I1612" s="256">
        <v>3.25</v>
      </c>
      <c r="J1612" s="257">
        <v>17951</v>
      </c>
      <c r="K1612" t="s">
        <v>4711</v>
      </c>
      <c r="L1612">
        <v>0</v>
      </c>
      <c r="M1612">
        <v>0</v>
      </c>
      <c r="N1612" t="s">
        <v>4769</v>
      </c>
      <c r="O1612" t="s">
        <v>4726</v>
      </c>
      <c r="P1612" t="s">
        <v>4994</v>
      </c>
      <c r="Q1612" t="s">
        <v>4715</v>
      </c>
      <c r="V1612" t="s">
        <v>4716</v>
      </c>
    </row>
    <row r="1613" spans="1:22">
      <c r="A1613" t="s">
        <v>4708</v>
      </c>
      <c r="B1613" t="s">
        <v>4708</v>
      </c>
      <c r="C1613" t="s">
        <v>2143</v>
      </c>
      <c r="D1613"/>
      <c r="E1613" s="255" t="s">
        <v>5243</v>
      </c>
      <c r="F1613" s="255">
        <v>43777.502043900466</v>
      </c>
      <c r="G1613" s="255"/>
      <c r="H1613" s="255"/>
      <c r="I1613" s="256">
        <v>3.25</v>
      </c>
      <c r="J1613" s="257">
        <v>38856</v>
      </c>
      <c r="K1613" t="s">
        <v>4711</v>
      </c>
      <c r="L1613">
        <v>0</v>
      </c>
      <c r="M1613">
        <v>0</v>
      </c>
      <c r="N1613" t="s">
        <v>4718</v>
      </c>
      <c r="O1613" t="s">
        <v>4713</v>
      </c>
      <c r="P1613" t="s">
        <v>7720</v>
      </c>
      <c r="Q1613" t="s">
        <v>4728</v>
      </c>
      <c r="V1613" t="s">
        <v>4716</v>
      </c>
    </row>
    <row r="1614" spans="1:22">
      <c r="A1614" t="s">
        <v>4708</v>
      </c>
      <c r="B1614" t="s">
        <v>4708</v>
      </c>
      <c r="C1614" t="s">
        <v>2130</v>
      </c>
      <c r="D1614"/>
      <c r="E1614" s="255" t="s">
        <v>5160</v>
      </c>
      <c r="F1614" s="255">
        <v>43789.756406863424</v>
      </c>
      <c r="G1614" s="255"/>
      <c r="H1614" s="255"/>
      <c r="I1614" s="256">
        <v>3.25</v>
      </c>
      <c r="J1614" s="257">
        <v>90968</v>
      </c>
      <c r="K1614" t="s">
        <v>4752</v>
      </c>
      <c r="L1614">
        <v>0</v>
      </c>
      <c r="M1614">
        <v>0</v>
      </c>
      <c r="N1614" t="s">
        <v>4718</v>
      </c>
      <c r="O1614" t="s">
        <v>4713</v>
      </c>
      <c r="P1614" t="s">
        <v>7721</v>
      </c>
      <c r="Q1614" t="s">
        <v>4715</v>
      </c>
      <c r="V1614" t="s">
        <v>4716</v>
      </c>
    </row>
    <row r="1615" spans="1:22">
      <c r="A1615" t="s">
        <v>4708</v>
      </c>
      <c r="B1615" t="s">
        <v>4708</v>
      </c>
      <c r="C1615" t="s">
        <v>2745</v>
      </c>
      <c r="D1615"/>
      <c r="E1615" s="255" t="s">
        <v>4768</v>
      </c>
      <c r="F1615" s="255">
        <v>43789.512434687502</v>
      </c>
      <c r="G1615" s="255"/>
      <c r="H1615" s="255"/>
      <c r="I1615" s="256">
        <v>3.25</v>
      </c>
      <c r="J1615" s="257">
        <v>85272</v>
      </c>
      <c r="K1615" t="s">
        <v>4711</v>
      </c>
      <c r="L1615">
        <v>0</v>
      </c>
      <c r="M1615">
        <v>0</v>
      </c>
      <c r="N1615" t="s">
        <v>4718</v>
      </c>
      <c r="O1615" t="s">
        <v>4713</v>
      </c>
      <c r="P1615" t="s">
        <v>7722</v>
      </c>
      <c r="Q1615" t="s">
        <v>4715</v>
      </c>
      <c r="V1615" t="s">
        <v>4716</v>
      </c>
    </row>
    <row r="1616" spans="1:22">
      <c r="A1616" t="s">
        <v>4708</v>
      </c>
      <c r="B1616" t="s">
        <v>4708</v>
      </c>
      <c r="C1616" t="s">
        <v>7723</v>
      </c>
      <c r="D1616"/>
      <c r="E1616" s="255" t="s">
        <v>5157</v>
      </c>
      <c r="F1616" s="255">
        <v>43789.756974502314</v>
      </c>
      <c r="G1616" s="255"/>
      <c r="H1616" s="255"/>
      <c r="I1616" s="256">
        <v>3.25</v>
      </c>
      <c r="J1616" s="257">
        <v>49827</v>
      </c>
      <c r="K1616" t="s">
        <v>4752</v>
      </c>
      <c r="L1616">
        <v>0</v>
      </c>
      <c r="M1616">
        <v>0</v>
      </c>
      <c r="N1616" t="s">
        <v>4718</v>
      </c>
      <c r="O1616" t="s">
        <v>4713</v>
      </c>
      <c r="P1616" t="s">
        <v>7724</v>
      </c>
      <c r="Q1616" t="s">
        <v>4715</v>
      </c>
      <c r="V1616" t="s">
        <v>4716</v>
      </c>
    </row>
    <row r="1617" spans="1:22">
      <c r="A1617" t="s">
        <v>4708</v>
      </c>
      <c r="B1617" t="s">
        <v>4708</v>
      </c>
      <c r="C1617" t="s">
        <v>7725</v>
      </c>
      <c r="D1617"/>
      <c r="E1617" s="255" t="s">
        <v>4721</v>
      </c>
      <c r="F1617" s="255">
        <v>43792.46200486111</v>
      </c>
      <c r="G1617" s="255"/>
      <c r="H1617" s="255"/>
      <c r="I1617" s="256">
        <v>3.25</v>
      </c>
      <c r="J1617" s="257">
        <v>39131</v>
      </c>
      <c r="K1617" t="s">
        <v>4711</v>
      </c>
      <c r="L1617">
        <v>0</v>
      </c>
      <c r="M1617">
        <v>0</v>
      </c>
      <c r="N1617" t="s">
        <v>4712</v>
      </c>
      <c r="O1617" t="s">
        <v>4713</v>
      </c>
      <c r="P1617" t="s">
        <v>7726</v>
      </c>
      <c r="Q1617" t="s">
        <v>4715</v>
      </c>
      <c r="V1617" t="s">
        <v>4716</v>
      </c>
    </row>
    <row r="1618" spans="1:22">
      <c r="A1618" t="s">
        <v>4708</v>
      </c>
      <c r="B1618" t="s">
        <v>4708</v>
      </c>
      <c r="C1618" t="s">
        <v>7727</v>
      </c>
      <c r="D1618"/>
      <c r="E1618" s="255" t="s">
        <v>7728</v>
      </c>
      <c r="F1618" s="255">
        <v>43782.746235729166</v>
      </c>
      <c r="G1618" s="255"/>
      <c r="H1618" s="255"/>
      <c r="I1618" s="256">
        <v>3.25</v>
      </c>
      <c r="J1618" s="257">
        <v>74064</v>
      </c>
      <c r="K1618" t="s">
        <v>4752</v>
      </c>
      <c r="L1618">
        <v>1</v>
      </c>
      <c r="M1618">
        <v>389.49</v>
      </c>
      <c r="N1618" t="s">
        <v>4718</v>
      </c>
      <c r="O1618" t="s">
        <v>5197</v>
      </c>
      <c r="P1618" t="s">
        <v>7729</v>
      </c>
      <c r="Q1618" t="s">
        <v>4715</v>
      </c>
      <c r="V1618" t="s">
        <v>4716</v>
      </c>
    </row>
    <row r="1619" spans="1:22">
      <c r="A1619" t="s">
        <v>4708</v>
      </c>
      <c r="B1619" t="s">
        <v>4708</v>
      </c>
      <c r="C1619" t="s">
        <v>7730</v>
      </c>
      <c r="D1619"/>
      <c r="E1619" s="255" t="s">
        <v>5084</v>
      </c>
      <c r="F1619" s="255">
        <v>43778.481367245367</v>
      </c>
      <c r="G1619" s="255"/>
      <c r="H1619" s="255"/>
      <c r="I1619" s="256">
        <v>3.25</v>
      </c>
      <c r="J1619" s="257">
        <v>57991</v>
      </c>
      <c r="K1619" t="s">
        <v>4711</v>
      </c>
      <c r="L1619">
        <v>0</v>
      </c>
      <c r="M1619">
        <v>0</v>
      </c>
      <c r="N1619" t="s">
        <v>4769</v>
      </c>
      <c r="O1619" t="s">
        <v>4713</v>
      </c>
      <c r="P1619" t="s">
        <v>7731</v>
      </c>
      <c r="Q1619" t="s">
        <v>4715</v>
      </c>
      <c r="V1619" t="s">
        <v>4716</v>
      </c>
    </row>
    <row r="1620" spans="1:22">
      <c r="A1620" t="s">
        <v>4708</v>
      </c>
      <c r="B1620" t="s">
        <v>4708</v>
      </c>
      <c r="C1620" t="s">
        <v>7732</v>
      </c>
      <c r="D1620"/>
      <c r="E1620" s="255" t="s">
        <v>4775</v>
      </c>
      <c r="F1620" s="255">
        <v>43789.732756909725</v>
      </c>
      <c r="G1620" s="255"/>
      <c r="H1620" s="255"/>
      <c r="I1620" s="256">
        <v>3.25</v>
      </c>
      <c r="J1620" s="257">
        <v>49864</v>
      </c>
      <c r="K1620" t="s">
        <v>4752</v>
      </c>
      <c r="L1620">
        <v>0</v>
      </c>
      <c r="M1620">
        <v>0</v>
      </c>
      <c r="N1620" t="s">
        <v>4718</v>
      </c>
      <c r="O1620" t="s">
        <v>4753</v>
      </c>
      <c r="P1620" t="s">
        <v>4753</v>
      </c>
      <c r="Q1620" t="s">
        <v>4715</v>
      </c>
      <c r="V1620" t="s">
        <v>4716</v>
      </c>
    </row>
    <row r="1621" spans="1:22">
      <c r="A1621" t="s">
        <v>4708</v>
      </c>
      <c r="B1621" t="s">
        <v>4708</v>
      </c>
      <c r="C1621" t="s">
        <v>7733</v>
      </c>
      <c r="D1621"/>
      <c r="E1621" s="255" t="s">
        <v>5036</v>
      </c>
      <c r="F1621" s="255">
        <v>43795.644550034725</v>
      </c>
      <c r="G1621" s="255"/>
      <c r="H1621" s="255"/>
      <c r="I1621" s="256">
        <v>3.25</v>
      </c>
      <c r="J1621" s="257">
        <v>41311</v>
      </c>
      <c r="K1621" t="s">
        <v>4752</v>
      </c>
      <c r="L1621">
        <v>0</v>
      </c>
      <c r="M1621">
        <v>0</v>
      </c>
      <c r="N1621" t="s">
        <v>4731</v>
      </c>
      <c r="O1621" t="s">
        <v>4753</v>
      </c>
      <c r="P1621" t="s">
        <v>4753</v>
      </c>
      <c r="Q1621" t="s">
        <v>4715</v>
      </c>
      <c r="V1621" t="s">
        <v>4716</v>
      </c>
    </row>
    <row r="1622" spans="1:22">
      <c r="A1622" t="s">
        <v>4708</v>
      </c>
      <c r="B1622" t="s">
        <v>4708</v>
      </c>
      <c r="C1622" t="s">
        <v>7734</v>
      </c>
      <c r="D1622"/>
      <c r="E1622" s="255" t="s">
        <v>5939</v>
      </c>
      <c r="F1622" s="255">
        <v>43784.442221956022</v>
      </c>
      <c r="G1622" s="255"/>
      <c r="H1622" s="255"/>
      <c r="I1622" s="256">
        <v>3.25</v>
      </c>
      <c r="J1622" s="257">
        <v>32911</v>
      </c>
      <c r="K1622" t="s">
        <v>4752</v>
      </c>
      <c r="L1622">
        <v>0</v>
      </c>
      <c r="M1622">
        <v>0</v>
      </c>
      <c r="N1622" t="s">
        <v>4718</v>
      </c>
      <c r="O1622" t="s">
        <v>4753</v>
      </c>
      <c r="P1622" t="s">
        <v>4753</v>
      </c>
      <c r="Q1622" t="s">
        <v>4715</v>
      </c>
      <c r="V1622" t="s">
        <v>4716</v>
      </c>
    </row>
    <row r="1623" spans="1:22">
      <c r="A1623" t="s">
        <v>4708</v>
      </c>
      <c r="B1623" t="s">
        <v>4708</v>
      </c>
      <c r="C1623" t="s">
        <v>7735</v>
      </c>
      <c r="D1623"/>
      <c r="E1623" s="255" t="s">
        <v>5645</v>
      </c>
      <c r="F1623" s="255">
        <v>43775.702377546295</v>
      </c>
      <c r="G1623" s="255"/>
      <c r="H1623" s="255"/>
      <c r="I1623" s="256">
        <v>3.25</v>
      </c>
      <c r="J1623" s="257">
        <v>46696</v>
      </c>
      <c r="K1623" t="s">
        <v>4752</v>
      </c>
      <c r="L1623">
        <v>0</v>
      </c>
      <c r="M1623">
        <v>0</v>
      </c>
      <c r="N1623" t="s">
        <v>4718</v>
      </c>
      <c r="O1623" t="s">
        <v>4753</v>
      </c>
      <c r="P1623" t="s">
        <v>4753</v>
      </c>
      <c r="Q1623" t="s">
        <v>4715</v>
      </c>
      <c r="V1623" t="s">
        <v>4716</v>
      </c>
    </row>
    <row r="1624" spans="1:22">
      <c r="A1624" t="s">
        <v>4708</v>
      </c>
      <c r="B1624" t="s">
        <v>4708</v>
      </c>
      <c r="C1624" t="s">
        <v>7736</v>
      </c>
      <c r="D1624"/>
      <c r="E1624" s="255" t="s">
        <v>5119</v>
      </c>
      <c r="F1624" s="255">
        <v>43781.710209375</v>
      </c>
      <c r="G1624" s="255"/>
      <c r="H1624" s="255"/>
      <c r="I1624" s="256">
        <v>3.25</v>
      </c>
      <c r="J1624" s="257">
        <v>24992</v>
      </c>
      <c r="K1624" t="s">
        <v>4752</v>
      </c>
      <c r="L1624">
        <v>0</v>
      </c>
      <c r="M1624">
        <v>0</v>
      </c>
      <c r="N1624" t="s">
        <v>4718</v>
      </c>
      <c r="O1624" t="s">
        <v>4713</v>
      </c>
      <c r="P1624" t="s">
        <v>7737</v>
      </c>
      <c r="Q1624" t="s">
        <v>4715</v>
      </c>
      <c r="V1624" t="s">
        <v>4716</v>
      </c>
    </row>
    <row r="1625" spans="1:22">
      <c r="A1625" t="s">
        <v>4708</v>
      </c>
      <c r="B1625" t="s">
        <v>4708</v>
      </c>
      <c r="C1625" t="s">
        <v>7738</v>
      </c>
      <c r="D1625"/>
      <c r="E1625" s="255" t="s">
        <v>6512</v>
      </c>
      <c r="F1625" s="255">
        <v>43780.676833912039</v>
      </c>
      <c r="G1625" s="255"/>
      <c r="H1625" s="255"/>
      <c r="I1625" s="256">
        <v>3.25</v>
      </c>
      <c r="J1625" s="257">
        <v>34048</v>
      </c>
      <c r="K1625" t="s">
        <v>4752</v>
      </c>
      <c r="L1625">
        <v>0</v>
      </c>
      <c r="M1625">
        <v>0</v>
      </c>
      <c r="N1625" t="s">
        <v>4712</v>
      </c>
      <c r="O1625" t="s">
        <v>4713</v>
      </c>
      <c r="P1625" t="s">
        <v>7739</v>
      </c>
      <c r="Q1625" t="s">
        <v>4715</v>
      </c>
      <c r="V1625" t="s">
        <v>4716</v>
      </c>
    </row>
    <row r="1626" spans="1:22">
      <c r="A1626" t="s">
        <v>4708</v>
      </c>
      <c r="B1626" t="s">
        <v>4708</v>
      </c>
      <c r="C1626" t="s">
        <v>7740</v>
      </c>
      <c r="D1626"/>
      <c r="E1626" s="255" t="s">
        <v>5335</v>
      </c>
      <c r="F1626" s="255">
        <v>43789.472000810187</v>
      </c>
      <c r="G1626" s="255"/>
      <c r="H1626" s="255"/>
      <c r="I1626" s="256">
        <v>3.25</v>
      </c>
      <c r="J1626" s="257">
        <v>108355</v>
      </c>
      <c r="K1626" t="s">
        <v>4752</v>
      </c>
      <c r="L1626">
        <v>0</v>
      </c>
      <c r="M1626">
        <v>0</v>
      </c>
      <c r="N1626" t="s">
        <v>4731</v>
      </c>
      <c r="O1626" t="s">
        <v>4713</v>
      </c>
      <c r="P1626" t="s">
        <v>7741</v>
      </c>
      <c r="Q1626" t="s">
        <v>4715</v>
      </c>
      <c r="V1626" t="s">
        <v>4716</v>
      </c>
    </row>
    <row r="1627" spans="1:22">
      <c r="A1627" t="s">
        <v>4708</v>
      </c>
      <c r="B1627" t="s">
        <v>4708</v>
      </c>
      <c r="C1627" t="s">
        <v>7742</v>
      </c>
      <c r="D1627"/>
      <c r="E1627" s="255" t="s">
        <v>5047</v>
      </c>
      <c r="F1627" s="255">
        <v>43796.653578969905</v>
      </c>
      <c r="G1627" s="255"/>
      <c r="H1627" s="255"/>
      <c r="I1627" s="256">
        <v>3.25</v>
      </c>
      <c r="J1627" s="257">
        <v>16885</v>
      </c>
      <c r="K1627" t="s">
        <v>4711</v>
      </c>
      <c r="L1627">
        <v>0</v>
      </c>
      <c r="M1627">
        <v>0</v>
      </c>
      <c r="N1627" t="s">
        <v>4769</v>
      </c>
      <c r="O1627" t="s">
        <v>4713</v>
      </c>
      <c r="P1627" t="s">
        <v>7743</v>
      </c>
      <c r="Q1627" t="s">
        <v>4715</v>
      </c>
      <c r="V1627" t="s">
        <v>4716</v>
      </c>
    </row>
    <row r="1628" spans="1:22">
      <c r="A1628" t="s">
        <v>4708</v>
      </c>
      <c r="B1628" t="s">
        <v>4708</v>
      </c>
      <c r="C1628" t="s">
        <v>7744</v>
      </c>
      <c r="D1628"/>
      <c r="E1628" s="255" t="s">
        <v>5863</v>
      </c>
      <c r="F1628" s="255">
        <v>43789.446338310183</v>
      </c>
      <c r="G1628" s="255"/>
      <c r="H1628" s="255"/>
      <c r="I1628" s="256">
        <v>3.25</v>
      </c>
      <c r="J1628" s="257">
        <v>33007</v>
      </c>
      <c r="K1628" t="s">
        <v>4711</v>
      </c>
      <c r="L1628">
        <v>0</v>
      </c>
      <c r="M1628">
        <v>0</v>
      </c>
      <c r="N1628" t="s">
        <v>4712</v>
      </c>
      <c r="O1628" t="s">
        <v>4726</v>
      </c>
      <c r="P1628" t="s">
        <v>7745</v>
      </c>
      <c r="Q1628" t="s">
        <v>4715</v>
      </c>
      <c r="V1628" t="s">
        <v>4716</v>
      </c>
    </row>
    <row r="1629" spans="1:22">
      <c r="A1629" t="s">
        <v>4708</v>
      </c>
      <c r="B1629" t="s">
        <v>4708</v>
      </c>
      <c r="C1629" t="s">
        <v>7746</v>
      </c>
      <c r="D1629"/>
      <c r="E1629" s="255" t="s">
        <v>5414</v>
      </c>
      <c r="F1629" s="255">
        <v>43782.372908067133</v>
      </c>
      <c r="G1629" s="255"/>
      <c r="H1629" s="255"/>
      <c r="I1629" s="256">
        <v>3.25</v>
      </c>
      <c r="J1629" s="257">
        <v>69915</v>
      </c>
      <c r="K1629" t="s">
        <v>4752</v>
      </c>
      <c r="L1629">
        <v>0</v>
      </c>
      <c r="M1629">
        <v>0</v>
      </c>
      <c r="N1629" t="s">
        <v>4712</v>
      </c>
      <c r="O1629" t="s">
        <v>4726</v>
      </c>
      <c r="P1629" t="s">
        <v>5563</v>
      </c>
      <c r="Q1629" t="s">
        <v>4715</v>
      </c>
      <c r="V1629" t="s">
        <v>4716</v>
      </c>
    </row>
    <row r="1630" spans="1:22">
      <c r="A1630" t="s">
        <v>4708</v>
      </c>
      <c r="B1630" t="s">
        <v>4708</v>
      </c>
      <c r="C1630" t="s">
        <v>7747</v>
      </c>
      <c r="D1630"/>
      <c r="E1630" s="255" t="s">
        <v>6798</v>
      </c>
      <c r="F1630" s="255">
        <v>43789.705977858794</v>
      </c>
      <c r="G1630" s="255"/>
      <c r="H1630" s="255"/>
      <c r="I1630" s="256">
        <v>3.25</v>
      </c>
      <c r="J1630" s="257">
        <v>21214</v>
      </c>
      <c r="K1630" t="s">
        <v>4711</v>
      </c>
      <c r="L1630">
        <v>0</v>
      </c>
      <c r="M1630">
        <v>0</v>
      </c>
      <c r="N1630" t="s">
        <v>4722</v>
      </c>
      <c r="O1630" t="s">
        <v>4713</v>
      </c>
      <c r="P1630" t="s">
        <v>7748</v>
      </c>
      <c r="Q1630" t="s">
        <v>4715</v>
      </c>
      <c r="V1630" t="s">
        <v>4716</v>
      </c>
    </row>
    <row r="1631" spans="1:22">
      <c r="A1631" t="s">
        <v>4708</v>
      </c>
      <c r="B1631" t="s">
        <v>4708</v>
      </c>
      <c r="C1631" t="s">
        <v>7749</v>
      </c>
      <c r="D1631"/>
      <c r="E1631" s="255" t="s">
        <v>5335</v>
      </c>
      <c r="F1631" s="255">
        <v>43782.395363391202</v>
      </c>
      <c r="G1631" s="255"/>
      <c r="H1631" s="255"/>
      <c r="I1631" s="256">
        <v>3.25</v>
      </c>
      <c r="J1631" s="257">
        <v>71545</v>
      </c>
      <c r="K1631" t="s">
        <v>4752</v>
      </c>
      <c r="L1631">
        <v>0</v>
      </c>
      <c r="M1631">
        <v>0</v>
      </c>
      <c r="N1631" t="s">
        <v>4722</v>
      </c>
      <c r="O1631" t="s">
        <v>4713</v>
      </c>
      <c r="P1631" t="s">
        <v>7750</v>
      </c>
      <c r="Q1631" t="s">
        <v>4715</v>
      </c>
      <c r="V1631" t="s">
        <v>4716</v>
      </c>
    </row>
    <row r="1632" spans="1:22">
      <c r="A1632" t="s">
        <v>4708</v>
      </c>
      <c r="B1632" t="s">
        <v>4708</v>
      </c>
      <c r="C1632" t="s">
        <v>7751</v>
      </c>
      <c r="D1632"/>
      <c r="E1632" s="255" t="s">
        <v>5003</v>
      </c>
      <c r="F1632" s="255">
        <v>43739.644351469906</v>
      </c>
      <c r="G1632" s="255"/>
      <c r="H1632" s="255"/>
      <c r="I1632" s="256">
        <v>3.3333333333333335</v>
      </c>
      <c r="J1632" s="257">
        <v>56041</v>
      </c>
      <c r="K1632" t="s">
        <v>4752</v>
      </c>
      <c r="L1632">
        <v>0</v>
      </c>
      <c r="M1632">
        <v>0</v>
      </c>
      <c r="N1632" t="s">
        <v>4718</v>
      </c>
      <c r="O1632" t="s">
        <v>4713</v>
      </c>
      <c r="P1632" t="s">
        <v>7752</v>
      </c>
      <c r="Q1632" t="s">
        <v>4715</v>
      </c>
      <c r="V1632" t="s">
        <v>4716</v>
      </c>
    </row>
    <row r="1633" spans="1:22">
      <c r="A1633" t="s">
        <v>4708</v>
      </c>
      <c r="B1633" t="s">
        <v>4708</v>
      </c>
      <c r="C1633" t="s">
        <v>7753</v>
      </c>
      <c r="D1633"/>
      <c r="E1633" s="255" t="s">
        <v>4885</v>
      </c>
      <c r="F1633" s="255">
        <v>43769.766998530089</v>
      </c>
      <c r="G1633" s="255"/>
      <c r="H1633" s="255"/>
      <c r="I1633" s="256">
        <v>3.3333333333333335</v>
      </c>
      <c r="J1633" s="257">
        <v>89493</v>
      </c>
      <c r="K1633" t="s">
        <v>4711</v>
      </c>
      <c r="L1633">
        <v>0</v>
      </c>
      <c r="M1633">
        <v>0</v>
      </c>
      <c r="N1633" t="s">
        <v>4718</v>
      </c>
      <c r="O1633" t="s">
        <v>4713</v>
      </c>
      <c r="P1633" t="s">
        <v>7754</v>
      </c>
      <c r="Q1633" t="s">
        <v>4715</v>
      </c>
      <c r="V1633" t="s">
        <v>4716</v>
      </c>
    </row>
    <row r="1634" spans="1:22">
      <c r="A1634" t="s">
        <v>4708</v>
      </c>
      <c r="B1634" t="s">
        <v>4708</v>
      </c>
      <c r="C1634" t="s">
        <v>7755</v>
      </c>
      <c r="D1634"/>
      <c r="E1634" s="255" t="s">
        <v>4872</v>
      </c>
      <c r="F1634" s="255">
        <v>43769.441663888887</v>
      </c>
      <c r="G1634" s="255"/>
      <c r="H1634" s="255"/>
      <c r="I1634" s="256">
        <v>3.3333333333333335</v>
      </c>
      <c r="J1634" s="257">
        <v>98822</v>
      </c>
      <c r="K1634" t="s">
        <v>4711</v>
      </c>
      <c r="L1634">
        <v>0</v>
      </c>
      <c r="M1634">
        <v>0</v>
      </c>
      <c r="N1634" t="s">
        <v>4722</v>
      </c>
      <c r="O1634" t="s">
        <v>4713</v>
      </c>
      <c r="P1634" t="s">
        <v>7756</v>
      </c>
      <c r="Q1634" t="s">
        <v>4715</v>
      </c>
      <c r="V1634" t="s">
        <v>4716</v>
      </c>
    </row>
    <row r="1635" spans="1:22">
      <c r="A1635" t="s">
        <v>4708</v>
      </c>
      <c r="B1635" t="s">
        <v>4708</v>
      </c>
      <c r="C1635" t="s">
        <v>1700</v>
      </c>
      <c r="D1635"/>
      <c r="E1635" s="255" t="s">
        <v>5556</v>
      </c>
      <c r="F1635" s="255">
        <v>43764.387078206018</v>
      </c>
      <c r="G1635" s="255"/>
      <c r="H1635" s="255"/>
      <c r="I1635" s="256">
        <v>3.3333333333333335</v>
      </c>
      <c r="J1635" s="257">
        <v>74342</v>
      </c>
      <c r="K1635" t="s">
        <v>4711</v>
      </c>
      <c r="L1635">
        <v>0</v>
      </c>
      <c r="M1635">
        <v>0</v>
      </c>
      <c r="N1635" t="s">
        <v>4718</v>
      </c>
      <c r="O1635" t="s">
        <v>4726</v>
      </c>
      <c r="P1635" t="s">
        <v>5188</v>
      </c>
      <c r="Q1635" t="s">
        <v>4715</v>
      </c>
      <c r="V1635" t="s">
        <v>4716</v>
      </c>
    </row>
    <row r="1636" spans="1:22">
      <c r="A1636" t="s">
        <v>4708</v>
      </c>
      <c r="B1636" t="s">
        <v>4708</v>
      </c>
      <c r="C1636" t="s">
        <v>7757</v>
      </c>
      <c r="D1636"/>
      <c r="E1636" s="255" t="s">
        <v>6202</v>
      </c>
      <c r="F1636" s="255">
        <v>43768.760431331022</v>
      </c>
      <c r="G1636" s="255"/>
      <c r="H1636" s="255"/>
      <c r="I1636" s="256">
        <v>3.3333333333333335</v>
      </c>
      <c r="J1636" s="257">
        <v>20340</v>
      </c>
      <c r="K1636" t="s">
        <v>4711</v>
      </c>
      <c r="L1636">
        <v>0</v>
      </c>
      <c r="M1636">
        <v>0</v>
      </c>
      <c r="N1636" t="s">
        <v>4722</v>
      </c>
      <c r="O1636" t="s">
        <v>4726</v>
      </c>
      <c r="P1636" t="s">
        <v>7758</v>
      </c>
      <c r="Q1636" t="s">
        <v>4715</v>
      </c>
      <c r="V1636" t="s">
        <v>4716</v>
      </c>
    </row>
    <row r="1637" spans="1:22">
      <c r="A1637" t="s">
        <v>4708</v>
      </c>
      <c r="B1637" t="s">
        <v>4708</v>
      </c>
      <c r="C1637" t="s">
        <v>7759</v>
      </c>
      <c r="D1637"/>
      <c r="E1637" s="255" t="s">
        <v>4746</v>
      </c>
      <c r="F1637" s="255">
        <v>43745.736255671298</v>
      </c>
      <c r="G1637" s="255"/>
      <c r="H1637" s="255"/>
      <c r="I1637" s="256">
        <v>3.3333333333333335</v>
      </c>
      <c r="J1637" s="257">
        <v>109628</v>
      </c>
      <c r="K1637" t="s">
        <v>4752</v>
      </c>
      <c r="L1637">
        <v>0</v>
      </c>
      <c r="M1637">
        <v>0</v>
      </c>
      <c r="N1637" t="s">
        <v>4718</v>
      </c>
      <c r="O1637" t="s">
        <v>4713</v>
      </c>
      <c r="P1637" t="s">
        <v>7760</v>
      </c>
      <c r="Q1637" t="s">
        <v>4715</v>
      </c>
      <c r="V1637" t="s">
        <v>4716</v>
      </c>
    </row>
    <row r="1638" spans="1:22">
      <c r="A1638" t="s">
        <v>4708</v>
      </c>
      <c r="B1638" t="s">
        <v>4708</v>
      </c>
      <c r="C1638" t="s">
        <v>7761</v>
      </c>
      <c r="D1638"/>
      <c r="E1638" s="255" t="s">
        <v>5217</v>
      </c>
      <c r="F1638" s="255">
        <v>43755.680708483793</v>
      </c>
      <c r="G1638" s="255"/>
      <c r="H1638" s="255"/>
      <c r="I1638" s="256">
        <v>3.3333333333333335</v>
      </c>
      <c r="J1638" s="257">
        <v>71229</v>
      </c>
      <c r="K1638" t="s">
        <v>4711</v>
      </c>
      <c r="L1638">
        <v>0</v>
      </c>
      <c r="M1638">
        <v>0</v>
      </c>
      <c r="N1638" t="s">
        <v>4718</v>
      </c>
      <c r="O1638" t="s">
        <v>4713</v>
      </c>
      <c r="P1638" t="s">
        <v>7762</v>
      </c>
      <c r="Q1638" t="s">
        <v>4715</v>
      </c>
      <c r="V1638" t="s">
        <v>4716</v>
      </c>
    </row>
    <row r="1639" spans="1:22">
      <c r="A1639" t="s">
        <v>4708</v>
      </c>
      <c r="B1639" t="s">
        <v>4708</v>
      </c>
      <c r="C1639" t="s">
        <v>7763</v>
      </c>
      <c r="D1639"/>
      <c r="E1639" s="255" t="s">
        <v>4853</v>
      </c>
      <c r="F1639" s="255">
        <v>43767.506407291665</v>
      </c>
      <c r="G1639" s="255"/>
      <c r="H1639" s="255"/>
      <c r="I1639" s="256">
        <v>3.3333333333333335</v>
      </c>
      <c r="J1639" s="257">
        <v>33039</v>
      </c>
      <c r="K1639" t="s">
        <v>4711</v>
      </c>
      <c r="L1639">
        <v>0</v>
      </c>
      <c r="M1639">
        <v>0</v>
      </c>
      <c r="N1639" t="s">
        <v>4712</v>
      </c>
      <c r="O1639" t="s">
        <v>4713</v>
      </c>
      <c r="P1639" t="s">
        <v>7764</v>
      </c>
      <c r="Q1639" t="s">
        <v>4715</v>
      </c>
      <c r="V1639" t="s">
        <v>4716</v>
      </c>
    </row>
    <row r="1640" spans="1:22">
      <c r="A1640" t="s">
        <v>4708</v>
      </c>
      <c r="B1640" t="s">
        <v>4708</v>
      </c>
      <c r="C1640" t="s">
        <v>7765</v>
      </c>
      <c r="D1640"/>
      <c r="E1640" s="255" t="s">
        <v>5403</v>
      </c>
      <c r="F1640" s="255">
        <v>43764.415708217595</v>
      </c>
      <c r="G1640" s="255"/>
      <c r="H1640" s="255"/>
      <c r="I1640" s="256">
        <v>3.3333333333333335</v>
      </c>
      <c r="J1640" s="257">
        <v>42346</v>
      </c>
      <c r="K1640" t="s">
        <v>4711</v>
      </c>
      <c r="L1640">
        <v>0</v>
      </c>
      <c r="M1640">
        <v>0</v>
      </c>
      <c r="N1640" t="s">
        <v>4722</v>
      </c>
      <c r="O1640" t="s">
        <v>4713</v>
      </c>
      <c r="P1640" t="s">
        <v>7766</v>
      </c>
      <c r="Q1640" t="s">
        <v>4715</v>
      </c>
      <c r="V1640" t="s">
        <v>4716</v>
      </c>
    </row>
    <row r="1641" spans="1:22">
      <c r="A1641" t="s">
        <v>4708</v>
      </c>
      <c r="B1641" t="s">
        <v>4708</v>
      </c>
      <c r="C1641" t="s">
        <v>2221</v>
      </c>
      <c r="D1641"/>
      <c r="E1641" s="255" t="s">
        <v>4891</v>
      </c>
      <c r="F1641" s="255">
        <v>43768.756960185186</v>
      </c>
      <c r="G1641" s="255"/>
      <c r="H1641" s="255"/>
      <c r="I1641" s="256">
        <v>3.3333333333333335</v>
      </c>
      <c r="J1641" s="257">
        <v>37799</v>
      </c>
      <c r="K1641" t="s">
        <v>4711</v>
      </c>
      <c r="L1641">
        <v>0</v>
      </c>
      <c r="M1641">
        <v>0</v>
      </c>
      <c r="N1641" t="s">
        <v>4718</v>
      </c>
      <c r="O1641" t="s">
        <v>4713</v>
      </c>
      <c r="P1641" t="s">
        <v>7767</v>
      </c>
      <c r="Q1641" t="s">
        <v>4715</v>
      </c>
      <c r="V1641" t="s">
        <v>4716</v>
      </c>
    </row>
    <row r="1642" spans="1:22">
      <c r="A1642" t="s">
        <v>4708</v>
      </c>
      <c r="B1642" t="s">
        <v>4708</v>
      </c>
      <c r="C1642" t="s">
        <v>7768</v>
      </c>
      <c r="D1642"/>
      <c r="E1642" s="255" t="s">
        <v>4866</v>
      </c>
      <c r="F1642" s="255">
        <v>43769.774141666669</v>
      </c>
      <c r="G1642" s="255"/>
      <c r="H1642" s="255"/>
      <c r="I1642" s="256">
        <v>3.3333333333333335</v>
      </c>
      <c r="J1642" s="257">
        <v>220795</v>
      </c>
      <c r="K1642" t="s">
        <v>4711</v>
      </c>
      <c r="L1642">
        <v>0</v>
      </c>
      <c r="M1642">
        <v>0</v>
      </c>
      <c r="N1642" t="s">
        <v>4769</v>
      </c>
      <c r="O1642" t="s">
        <v>4713</v>
      </c>
      <c r="P1642" t="s">
        <v>7769</v>
      </c>
      <c r="Q1642" t="s">
        <v>4715</v>
      </c>
      <c r="V1642" t="s">
        <v>4716</v>
      </c>
    </row>
    <row r="1643" spans="1:22">
      <c r="A1643" t="s">
        <v>4708</v>
      </c>
      <c r="B1643" t="s">
        <v>4708</v>
      </c>
      <c r="C1643" t="s">
        <v>7770</v>
      </c>
      <c r="D1643"/>
      <c r="E1643" s="255" t="s">
        <v>4791</v>
      </c>
      <c r="F1643" s="255">
        <v>43755.69285146991</v>
      </c>
      <c r="G1643" s="255"/>
      <c r="H1643" s="255"/>
      <c r="I1643" s="256">
        <v>3.3333333333333335</v>
      </c>
      <c r="J1643" s="257">
        <v>39528</v>
      </c>
      <c r="K1643" t="s">
        <v>4711</v>
      </c>
      <c r="L1643">
        <v>0</v>
      </c>
      <c r="M1643">
        <v>0</v>
      </c>
      <c r="N1643" t="s">
        <v>4722</v>
      </c>
      <c r="O1643" t="s">
        <v>4713</v>
      </c>
      <c r="P1643" t="s">
        <v>7771</v>
      </c>
      <c r="Q1643" t="s">
        <v>4715</v>
      </c>
      <c r="V1643" t="s">
        <v>4716</v>
      </c>
    </row>
    <row r="1644" spans="1:22">
      <c r="A1644" t="s">
        <v>4708</v>
      </c>
      <c r="B1644" t="s">
        <v>4708</v>
      </c>
      <c r="C1644" t="s">
        <v>7772</v>
      </c>
      <c r="D1644"/>
      <c r="E1644" s="255" t="s">
        <v>5238</v>
      </c>
      <c r="F1644" s="255">
        <v>43769.50261747685</v>
      </c>
      <c r="G1644" s="255"/>
      <c r="H1644" s="255"/>
      <c r="I1644" s="256">
        <v>3.3333333333333335</v>
      </c>
      <c r="J1644" s="257">
        <v>21644</v>
      </c>
      <c r="K1644" t="s">
        <v>4711</v>
      </c>
      <c r="L1644">
        <v>0</v>
      </c>
      <c r="M1644">
        <v>0</v>
      </c>
      <c r="N1644" t="s">
        <v>4731</v>
      </c>
      <c r="O1644" t="s">
        <v>4713</v>
      </c>
      <c r="P1644" t="s">
        <v>7773</v>
      </c>
      <c r="Q1644" t="s">
        <v>4715</v>
      </c>
      <c r="V1644" t="s">
        <v>4716</v>
      </c>
    </row>
    <row r="1645" spans="1:22">
      <c r="A1645" t="s">
        <v>4708</v>
      </c>
      <c r="B1645" t="s">
        <v>4708</v>
      </c>
      <c r="C1645" t="s">
        <v>7774</v>
      </c>
      <c r="D1645"/>
      <c r="E1645" s="255" t="s">
        <v>5091</v>
      </c>
      <c r="F1645" s="255">
        <v>43769.731007604169</v>
      </c>
      <c r="G1645" s="255"/>
      <c r="H1645" s="255"/>
      <c r="I1645" s="256">
        <v>3.3333333333333335</v>
      </c>
      <c r="J1645" s="257">
        <v>43455</v>
      </c>
      <c r="K1645" t="s">
        <v>4711</v>
      </c>
      <c r="L1645">
        <v>0</v>
      </c>
      <c r="M1645">
        <v>0</v>
      </c>
      <c r="N1645" t="s">
        <v>4722</v>
      </c>
      <c r="O1645" t="s">
        <v>4713</v>
      </c>
      <c r="P1645" t="s">
        <v>7775</v>
      </c>
      <c r="Q1645" t="s">
        <v>4715</v>
      </c>
      <c r="V1645" t="s">
        <v>4716</v>
      </c>
    </row>
    <row r="1646" spans="1:22">
      <c r="A1646" t="s">
        <v>4708</v>
      </c>
      <c r="B1646" t="s">
        <v>4708</v>
      </c>
      <c r="C1646" t="s">
        <v>7776</v>
      </c>
      <c r="D1646"/>
      <c r="E1646" s="255" t="s">
        <v>4983</v>
      </c>
      <c r="F1646" s="255">
        <v>43766.473970868057</v>
      </c>
      <c r="G1646" s="255"/>
      <c r="H1646" s="255"/>
      <c r="I1646" s="256">
        <v>3.3333333333333335</v>
      </c>
      <c r="J1646" s="257">
        <v>16516</v>
      </c>
      <c r="K1646" t="s">
        <v>4752</v>
      </c>
      <c r="L1646">
        <v>0</v>
      </c>
      <c r="M1646">
        <v>0</v>
      </c>
      <c r="N1646" t="s">
        <v>4718</v>
      </c>
      <c r="O1646" t="s">
        <v>4713</v>
      </c>
      <c r="P1646" t="s">
        <v>7777</v>
      </c>
      <c r="Q1646" t="s">
        <v>4715</v>
      </c>
      <c r="V1646" t="s">
        <v>4716</v>
      </c>
    </row>
    <row r="1647" spans="1:22">
      <c r="A1647" t="s">
        <v>4708</v>
      </c>
      <c r="B1647" t="s">
        <v>4708</v>
      </c>
      <c r="C1647" t="s">
        <v>1651</v>
      </c>
      <c r="D1647"/>
      <c r="E1647" s="255" t="s">
        <v>5039</v>
      </c>
      <c r="F1647" s="255">
        <v>43769.793597141201</v>
      </c>
      <c r="G1647" s="255"/>
      <c r="H1647" s="255"/>
      <c r="I1647" s="256">
        <v>3.3333333333333335</v>
      </c>
      <c r="J1647" s="257">
        <v>81096</v>
      </c>
      <c r="K1647" t="s">
        <v>4752</v>
      </c>
      <c r="L1647">
        <v>0</v>
      </c>
      <c r="M1647">
        <v>0</v>
      </c>
      <c r="N1647" t="s">
        <v>4718</v>
      </c>
      <c r="O1647" t="s">
        <v>4713</v>
      </c>
      <c r="P1647" t="s">
        <v>7778</v>
      </c>
      <c r="Q1647" t="s">
        <v>4715</v>
      </c>
      <c r="V1647" t="s">
        <v>4716</v>
      </c>
    </row>
    <row r="1648" spans="1:22">
      <c r="A1648" t="s">
        <v>4708</v>
      </c>
      <c r="B1648" t="s">
        <v>4708</v>
      </c>
      <c r="C1648" t="s">
        <v>7779</v>
      </c>
      <c r="D1648"/>
      <c r="E1648" s="255" t="s">
        <v>4737</v>
      </c>
      <c r="F1648" s="255">
        <v>43766.50281859954</v>
      </c>
      <c r="G1648" s="255"/>
      <c r="H1648" s="255"/>
      <c r="I1648" s="256">
        <v>3.3333333333333335</v>
      </c>
      <c r="J1648" s="257">
        <v>57870</v>
      </c>
      <c r="K1648" t="s">
        <v>4752</v>
      </c>
      <c r="L1648">
        <v>0</v>
      </c>
      <c r="M1648">
        <v>0</v>
      </c>
      <c r="N1648" t="s">
        <v>4718</v>
      </c>
      <c r="O1648" t="s">
        <v>4713</v>
      </c>
      <c r="P1648" t="s">
        <v>7780</v>
      </c>
      <c r="Q1648" t="s">
        <v>4715</v>
      </c>
      <c r="V1648" t="s">
        <v>4716</v>
      </c>
    </row>
    <row r="1649" spans="1:22">
      <c r="A1649" t="s">
        <v>4708</v>
      </c>
      <c r="B1649" t="s">
        <v>4708</v>
      </c>
      <c r="C1649" t="s">
        <v>7781</v>
      </c>
      <c r="D1649"/>
      <c r="E1649" s="255" t="s">
        <v>4802</v>
      </c>
      <c r="F1649" s="255">
        <v>43755.70497233796</v>
      </c>
      <c r="G1649" s="255"/>
      <c r="H1649" s="255"/>
      <c r="I1649" s="256">
        <v>3.3333333333333335</v>
      </c>
      <c r="J1649" s="257">
        <v>83159</v>
      </c>
      <c r="K1649" t="s">
        <v>4711</v>
      </c>
      <c r="L1649">
        <v>0</v>
      </c>
      <c r="M1649">
        <v>0</v>
      </c>
      <c r="N1649" t="s">
        <v>4718</v>
      </c>
      <c r="O1649" t="s">
        <v>4726</v>
      </c>
      <c r="P1649" t="s">
        <v>7782</v>
      </c>
      <c r="Q1649" t="s">
        <v>4715</v>
      </c>
      <c r="V1649" t="s">
        <v>4716</v>
      </c>
    </row>
    <row r="1650" spans="1:22">
      <c r="A1650" t="s">
        <v>4708</v>
      </c>
      <c r="B1650" t="s">
        <v>4708</v>
      </c>
      <c r="C1650" t="s">
        <v>2278</v>
      </c>
      <c r="D1650"/>
      <c r="E1650" s="255" t="s">
        <v>5338</v>
      </c>
      <c r="F1650" s="255">
        <v>43768.752300891203</v>
      </c>
      <c r="G1650" s="255"/>
      <c r="H1650" s="255"/>
      <c r="I1650" s="256">
        <v>3.3333333333333335</v>
      </c>
      <c r="J1650" s="257">
        <v>39720</v>
      </c>
      <c r="K1650" t="s">
        <v>4711</v>
      </c>
      <c r="L1650">
        <v>0</v>
      </c>
      <c r="M1650">
        <v>0</v>
      </c>
      <c r="N1650" t="s">
        <v>4769</v>
      </c>
      <c r="O1650" t="s">
        <v>4726</v>
      </c>
      <c r="P1650" t="s">
        <v>7783</v>
      </c>
      <c r="Q1650" t="s">
        <v>4715</v>
      </c>
      <c r="V1650" t="s">
        <v>4716</v>
      </c>
    </row>
    <row r="1651" spans="1:22">
      <c r="A1651" t="s">
        <v>4708</v>
      </c>
      <c r="B1651" t="s">
        <v>4708</v>
      </c>
      <c r="C1651" t="s">
        <v>7784</v>
      </c>
      <c r="D1651"/>
      <c r="E1651" s="255" t="s">
        <v>5699</v>
      </c>
      <c r="F1651" s="255">
        <v>43768.735305706017</v>
      </c>
      <c r="G1651" s="255"/>
      <c r="H1651" s="255"/>
      <c r="I1651" s="256">
        <v>3.3333333333333335</v>
      </c>
      <c r="J1651" s="257">
        <v>80129</v>
      </c>
      <c r="K1651" t="s">
        <v>4752</v>
      </c>
      <c r="L1651">
        <v>0</v>
      </c>
      <c r="M1651">
        <v>0</v>
      </c>
      <c r="N1651" t="s">
        <v>4718</v>
      </c>
      <c r="O1651" t="s">
        <v>4713</v>
      </c>
      <c r="P1651" t="s">
        <v>7785</v>
      </c>
      <c r="Q1651" t="s">
        <v>4715</v>
      </c>
      <c r="V1651" t="s">
        <v>4716</v>
      </c>
    </row>
    <row r="1652" spans="1:22">
      <c r="A1652" t="s">
        <v>4708</v>
      </c>
      <c r="B1652" t="s">
        <v>4708</v>
      </c>
      <c r="C1652" t="s">
        <v>7786</v>
      </c>
      <c r="D1652"/>
      <c r="E1652" s="255" t="s">
        <v>4924</v>
      </c>
      <c r="F1652" s="255">
        <v>43759.351137071761</v>
      </c>
      <c r="G1652" s="255"/>
      <c r="H1652" s="255"/>
      <c r="I1652" s="256">
        <v>3.3333333333333335</v>
      </c>
      <c r="J1652" s="257">
        <v>71377</v>
      </c>
      <c r="K1652" t="s">
        <v>4752</v>
      </c>
      <c r="L1652">
        <v>0</v>
      </c>
      <c r="M1652">
        <v>0</v>
      </c>
      <c r="N1652" t="s">
        <v>4718</v>
      </c>
      <c r="O1652" t="s">
        <v>4713</v>
      </c>
      <c r="P1652" t="s">
        <v>7787</v>
      </c>
      <c r="Q1652" t="s">
        <v>4715</v>
      </c>
      <c r="V1652" t="s">
        <v>4716</v>
      </c>
    </row>
    <row r="1653" spans="1:22">
      <c r="A1653" t="s">
        <v>4708</v>
      </c>
      <c r="B1653" t="s">
        <v>4708</v>
      </c>
      <c r="C1653" t="s">
        <v>7788</v>
      </c>
      <c r="D1653"/>
      <c r="E1653" s="255" t="s">
        <v>5017</v>
      </c>
      <c r="F1653" s="255">
        <v>43769.609328819446</v>
      </c>
      <c r="G1653" s="255"/>
      <c r="H1653" s="255"/>
      <c r="I1653" s="256">
        <v>3.3333333333333335</v>
      </c>
      <c r="J1653" s="257">
        <v>28731</v>
      </c>
      <c r="K1653" t="s">
        <v>4711</v>
      </c>
      <c r="L1653">
        <v>0</v>
      </c>
      <c r="M1653">
        <v>0</v>
      </c>
      <c r="N1653" t="s">
        <v>4718</v>
      </c>
      <c r="O1653" t="s">
        <v>5197</v>
      </c>
      <c r="P1653" t="s">
        <v>7789</v>
      </c>
      <c r="Q1653" t="s">
        <v>4715</v>
      </c>
      <c r="V1653" t="s">
        <v>4716</v>
      </c>
    </row>
    <row r="1654" spans="1:22">
      <c r="A1654" t="s">
        <v>4708</v>
      </c>
      <c r="B1654" t="s">
        <v>4708</v>
      </c>
      <c r="C1654" t="s">
        <v>7790</v>
      </c>
      <c r="D1654"/>
      <c r="E1654" s="255" t="s">
        <v>4791</v>
      </c>
      <c r="F1654" s="255">
        <v>43767.658158599537</v>
      </c>
      <c r="G1654" s="255"/>
      <c r="H1654" s="255"/>
      <c r="I1654" s="256">
        <v>3.3333333333333335</v>
      </c>
      <c r="J1654" s="257">
        <v>103935</v>
      </c>
      <c r="K1654" t="s">
        <v>4711</v>
      </c>
      <c r="L1654">
        <v>0</v>
      </c>
      <c r="M1654">
        <v>0</v>
      </c>
      <c r="N1654" t="s">
        <v>4712</v>
      </c>
      <c r="O1654" t="s">
        <v>4713</v>
      </c>
      <c r="P1654" t="s">
        <v>7791</v>
      </c>
      <c r="Q1654" t="s">
        <v>4715</v>
      </c>
      <c r="V1654" t="s">
        <v>4716</v>
      </c>
    </row>
    <row r="1655" spans="1:22">
      <c r="A1655" t="s">
        <v>4708</v>
      </c>
      <c r="B1655" t="s">
        <v>4708</v>
      </c>
      <c r="C1655" t="s">
        <v>7792</v>
      </c>
      <c r="D1655"/>
      <c r="E1655" s="255" t="s">
        <v>5912</v>
      </c>
      <c r="F1655" s="255">
        <v>43764.478877048612</v>
      </c>
      <c r="G1655" s="255"/>
      <c r="H1655" s="255"/>
      <c r="I1655" s="256">
        <v>3.3333333333333335</v>
      </c>
      <c r="J1655" s="257">
        <v>26240</v>
      </c>
      <c r="K1655" t="s">
        <v>4711</v>
      </c>
      <c r="L1655">
        <v>0</v>
      </c>
      <c r="M1655">
        <v>0</v>
      </c>
      <c r="N1655" t="s">
        <v>4731</v>
      </c>
      <c r="O1655" t="s">
        <v>5197</v>
      </c>
      <c r="P1655" t="s">
        <v>7793</v>
      </c>
      <c r="Q1655" t="s">
        <v>4715</v>
      </c>
      <c r="V1655" t="s">
        <v>4716</v>
      </c>
    </row>
    <row r="1656" spans="1:22">
      <c r="A1656" t="s">
        <v>4708</v>
      </c>
      <c r="B1656" t="s">
        <v>4708</v>
      </c>
      <c r="C1656" t="s">
        <v>7794</v>
      </c>
      <c r="D1656"/>
      <c r="E1656" s="255" t="s">
        <v>4860</v>
      </c>
      <c r="F1656" s="255">
        <v>43753.619350266206</v>
      </c>
      <c r="G1656" s="255"/>
      <c r="H1656" s="255"/>
      <c r="I1656" s="256">
        <v>3.3333333333333335</v>
      </c>
      <c r="J1656" s="257">
        <v>49865</v>
      </c>
      <c r="K1656" t="s">
        <v>4711</v>
      </c>
      <c r="L1656">
        <v>0</v>
      </c>
      <c r="M1656">
        <v>0</v>
      </c>
      <c r="N1656" t="s">
        <v>4731</v>
      </c>
      <c r="O1656" t="s">
        <v>4713</v>
      </c>
      <c r="P1656" t="s">
        <v>7795</v>
      </c>
      <c r="Q1656" t="s">
        <v>4715</v>
      </c>
      <c r="V1656" t="s">
        <v>4716</v>
      </c>
    </row>
    <row r="1657" spans="1:22">
      <c r="A1657" t="s">
        <v>4708</v>
      </c>
      <c r="B1657" t="s">
        <v>4708</v>
      </c>
      <c r="C1657" t="s">
        <v>7796</v>
      </c>
      <c r="D1657"/>
      <c r="E1657" s="255" t="s">
        <v>5915</v>
      </c>
      <c r="F1657" s="255">
        <v>43767.703113043979</v>
      </c>
      <c r="G1657" s="255"/>
      <c r="H1657" s="255"/>
      <c r="I1657" s="256">
        <v>3.3333333333333335</v>
      </c>
      <c r="J1657" s="257">
        <v>28158</v>
      </c>
      <c r="K1657" t="s">
        <v>4711</v>
      </c>
      <c r="L1657">
        <v>0</v>
      </c>
      <c r="M1657">
        <v>0</v>
      </c>
      <c r="N1657" t="s">
        <v>4769</v>
      </c>
      <c r="O1657" t="s">
        <v>4726</v>
      </c>
      <c r="P1657" t="s">
        <v>7797</v>
      </c>
      <c r="Q1657" t="s">
        <v>4715</v>
      </c>
      <c r="V1657" t="s">
        <v>4716</v>
      </c>
    </row>
    <row r="1658" spans="1:22">
      <c r="A1658" t="s">
        <v>4708</v>
      </c>
      <c r="B1658" t="s">
        <v>4708</v>
      </c>
      <c r="C1658" t="s">
        <v>7798</v>
      </c>
      <c r="D1658"/>
      <c r="E1658" s="255" t="s">
        <v>6515</v>
      </c>
      <c r="F1658" s="255">
        <v>43754.68464521991</v>
      </c>
      <c r="G1658" s="255"/>
      <c r="H1658" s="255"/>
      <c r="I1658" s="256">
        <v>3.3333333333333335</v>
      </c>
      <c r="J1658" s="257">
        <v>58686</v>
      </c>
      <c r="K1658" t="s">
        <v>4711</v>
      </c>
      <c r="L1658">
        <v>0</v>
      </c>
      <c r="M1658">
        <v>0</v>
      </c>
      <c r="N1658" t="s">
        <v>4718</v>
      </c>
      <c r="O1658" t="s">
        <v>4726</v>
      </c>
      <c r="P1658" t="s">
        <v>7799</v>
      </c>
      <c r="Q1658" t="s">
        <v>4715</v>
      </c>
      <c r="V1658" t="s">
        <v>4716</v>
      </c>
    </row>
    <row r="1659" spans="1:22">
      <c r="A1659" t="s">
        <v>4708</v>
      </c>
      <c r="B1659" t="s">
        <v>4708</v>
      </c>
      <c r="C1659" t="s">
        <v>7800</v>
      </c>
      <c r="D1659"/>
      <c r="E1659" s="255" t="s">
        <v>4853</v>
      </c>
      <c r="F1659" s="255">
        <v>43753.406206481479</v>
      </c>
      <c r="G1659" s="255"/>
      <c r="H1659" s="255"/>
      <c r="I1659" s="256">
        <v>3.3333333333333335</v>
      </c>
      <c r="J1659" s="257">
        <v>47402</v>
      </c>
      <c r="K1659" t="s">
        <v>4752</v>
      </c>
      <c r="L1659">
        <v>0</v>
      </c>
      <c r="M1659">
        <v>0</v>
      </c>
      <c r="N1659" t="s">
        <v>4718</v>
      </c>
      <c r="O1659" t="s">
        <v>4713</v>
      </c>
      <c r="P1659" t="s">
        <v>7801</v>
      </c>
      <c r="Q1659" t="s">
        <v>4715</v>
      </c>
      <c r="V1659" t="s">
        <v>4716</v>
      </c>
    </row>
    <row r="1660" spans="1:22">
      <c r="A1660" t="s">
        <v>4708</v>
      </c>
      <c r="B1660" t="s">
        <v>4708</v>
      </c>
      <c r="C1660" t="s">
        <v>7802</v>
      </c>
      <c r="D1660"/>
      <c r="E1660" s="255" t="s">
        <v>5403</v>
      </c>
      <c r="F1660" s="255">
        <v>43768.432905821763</v>
      </c>
      <c r="G1660" s="255"/>
      <c r="H1660" s="255"/>
      <c r="I1660" s="256">
        <v>3.3333333333333335</v>
      </c>
      <c r="J1660" s="257">
        <v>39808</v>
      </c>
      <c r="K1660" t="s">
        <v>4752</v>
      </c>
      <c r="L1660">
        <v>0</v>
      </c>
      <c r="M1660">
        <v>0</v>
      </c>
      <c r="N1660" t="s">
        <v>4718</v>
      </c>
      <c r="O1660" t="s">
        <v>4753</v>
      </c>
      <c r="P1660" t="s">
        <v>4753</v>
      </c>
      <c r="Q1660" t="s">
        <v>4715</v>
      </c>
      <c r="V1660" t="s">
        <v>4716</v>
      </c>
    </row>
    <row r="1661" spans="1:22">
      <c r="A1661" t="s">
        <v>4708</v>
      </c>
      <c r="B1661" t="s">
        <v>4708</v>
      </c>
      <c r="C1661" t="s">
        <v>7803</v>
      </c>
      <c r="D1661"/>
      <c r="E1661" s="255" t="s">
        <v>4817</v>
      </c>
      <c r="F1661" s="255">
        <v>43754.745202858794</v>
      </c>
      <c r="G1661" s="255"/>
      <c r="H1661" s="255"/>
      <c r="I1661" s="256">
        <v>3.3333333333333335</v>
      </c>
      <c r="J1661" s="257">
        <v>84344</v>
      </c>
      <c r="K1661" t="s">
        <v>4752</v>
      </c>
      <c r="L1661">
        <v>0</v>
      </c>
      <c r="M1661">
        <v>0</v>
      </c>
      <c r="N1661" t="s">
        <v>4718</v>
      </c>
      <c r="O1661" t="s">
        <v>4753</v>
      </c>
      <c r="P1661" t="s">
        <v>4753</v>
      </c>
      <c r="Q1661" t="s">
        <v>4715</v>
      </c>
      <c r="V1661" t="s">
        <v>4716</v>
      </c>
    </row>
    <row r="1662" spans="1:22">
      <c r="A1662" t="s">
        <v>4708</v>
      </c>
      <c r="B1662" t="s">
        <v>4708</v>
      </c>
      <c r="C1662" t="s">
        <v>3195</v>
      </c>
      <c r="D1662"/>
      <c r="E1662" s="255" t="s">
        <v>7804</v>
      </c>
      <c r="F1662" s="255">
        <v>43752.443143553239</v>
      </c>
      <c r="G1662" s="255"/>
      <c r="H1662" s="255"/>
      <c r="I1662" s="256">
        <v>3.3333333333333335</v>
      </c>
      <c r="J1662" s="257">
        <v>-1</v>
      </c>
      <c r="K1662" t="s">
        <v>4752</v>
      </c>
      <c r="L1662">
        <v>0</v>
      </c>
      <c r="M1662">
        <v>0</v>
      </c>
      <c r="N1662" t="s">
        <v>4718</v>
      </c>
      <c r="O1662" t="s">
        <v>4753</v>
      </c>
      <c r="P1662" t="s">
        <v>4753</v>
      </c>
      <c r="Q1662" t="s">
        <v>4715</v>
      </c>
      <c r="V1662" t="s">
        <v>4716</v>
      </c>
    </row>
    <row r="1663" spans="1:22">
      <c r="A1663" t="s">
        <v>4708</v>
      </c>
      <c r="B1663" t="s">
        <v>4708</v>
      </c>
      <c r="C1663" t="s">
        <v>1478</v>
      </c>
      <c r="D1663"/>
      <c r="E1663" s="255" t="s">
        <v>4909</v>
      </c>
      <c r="F1663" s="255">
        <v>43757.549645636573</v>
      </c>
      <c r="G1663" s="255"/>
      <c r="H1663" s="255"/>
      <c r="I1663" s="256">
        <v>3.3333333333333335</v>
      </c>
      <c r="J1663" s="257">
        <v>80677</v>
      </c>
      <c r="K1663" t="s">
        <v>4752</v>
      </c>
      <c r="L1663">
        <v>0</v>
      </c>
      <c r="M1663">
        <v>0</v>
      </c>
      <c r="N1663" t="s">
        <v>4718</v>
      </c>
      <c r="O1663" t="s">
        <v>4753</v>
      </c>
      <c r="P1663" t="s">
        <v>4753</v>
      </c>
      <c r="Q1663" t="s">
        <v>4715</v>
      </c>
      <c r="V1663" t="s">
        <v>4716</v>
      </c>
    </row>
    <row r="1664" spans="1:22">
      <c r="A1664" t="s">
        <v>4708</v>
      </c>
      <c r="B1664" t="s">
        <v>4708</v>
      </c>
      <c r="C1664" t="s">
        <v>3202</v>
      </c>
      <c r="D1664"/>
      <c r="E1664" s="255" t="s">
        <v>6512</v>
      </c>
      <c r="F1664" s="255">
        <v>43769.74614221065</v>
      </c>
      <c r="G1664" s="255"/>
      <c r="H1664" s="255"/>
      <c r="I1664" s="256">
        <v>3.3333333333333335</v>
      </c>
      <c r="J1664" s="257">
        <v>72575</v>
      </c>
      <c r="K1664" t="s">
        <v>4711</v>
      </c>
      <c r="L1664">
        <v>0</v>
      </c>
      <c r="M1664">
        <v>0</v>
      </c>
      <c r="N1664" t="s">
        <v>4722</v>
      </c>
      <c r="O1664" t="s">
        <v>4713</v>
      </c>
      <c r="P1664" t="s">
        <v>7805</v>
      </c>
      <c r="Q1664" t="s">
        <v>4715</v>
      </c>
      <c r="V1664" t="s">
        <v>4716</v>
      </c>
    </row>
    <row r="1665" spans="1:22">
      <c r="A1665" t="s">
        <v>4708</v>
      </c>
      <c r="B1665" t="s">
        <v>4708</v>
      </c>
      <c r="C1665" t="s">
        <v>7806</v>
      </c>
      <c r="D1665"/>
      <c r="E1665" s="255" t="s">
        <v>5726</v>
      </c>
      <c r="F1665" s="255">
        <v>43753.656341701389</v>
      </c>
      <c r="G1665" s="255"/>
      <c r="H1665" s="255"/>
      <c r="I1665" s="256">
        <v>3.3333333333333335</v>
      </c>
      <c r="J1665" s="257">
        <v>248669</v>
      </c>
      <c r="K1665" t="s">
        <v>4752</v>
      </c>
      <c r="L1665">
        <v>0</v>
      </c>
      <c r="M1665">
        <v>0</v>
      </c>
      <c r="N1665" t="s">
        <v>4722</v>
      </c>
      <c r="O1665" t="s">
        <v>4713</v>
      </c>
      <c r="P1665" t="s">
        <v>7807</v>
      </c>
      <c r="Q1665" t="s">
        <v>4715</v>
      </c>
      <c r="V1665" t="s">
        <v>4716</v>
      </c>
    </row>
    <row r="1666" spans="1:22">
      <c r="A1666" t="s">
        <v>4708</v>
      </c>
      <c r="B1666" t="s">
        <v>4708</v>
      </c>
      <c r="C1666" t="s">
        <v>7808</v>
      </c>
      <c r="D1666"/>
      <c r="E1666" s="255" t="s">
        <v>5877</v>
      </c>
      <c r="F1666" s="255">
        <v>43766.444418946761</v>
      </c>
      <c r="G1666" s="255"/>
      <c r="H1666" s="255"/>
      <c r="I1666" s="256">
        <v>3.3333333333333335</v>
      </c>
      <c r="J1666" s="257">
        <v>55964</v>
      </c>
      <c r="K1666" t="s">
        <v>4711</v>
      </c>
      <c r="L1666">
        <v>0</v>
      </c>
      <c r="M1666">
        <v>0</v>
      </c>
      <c r="N1666" t="s">
        <v>4712</v>
      </c>
      <c r="O1666" t="s">
        <v>4726</v>
      </c>
      <c r="P1666" t="s">
        <v>5225</v>
      </c>
      <c r="Q1666" t="s">
        <v>4715</v>
      </c>
      <c r="V1666" t="s">
        <v>4716</v>
      </c>
    </row>
    <row r="1667" spans="1:22">
      <c r="A1667" t="s">
        <v>4708</v>
      </c>
      <c r="B1667" t="s">
        <v>4708</v>
      </c>
      <c r="C1667" t="s">
        <v>7809</v>
      </c>
      <c r="D1667"/>
      <c r="E1667" s="255" t="s">
        <v>5320</v>
      </c>
      <c r="F1667" s="255">
        <v>43764.405358020835</v>
      </c>
      <c r="G1667" s="255"/>
      <c r="H1667" s="255"/>
      <c r="I1667" s="256">
        <v>3.3333333333333335</v>
      </c>
      <c r="J1667" s="257">
        <v>9229</v>
      </c>
      <c r="K1667" t="s">
        <v>4711</v>
      </c>
      <c r="L1667">
        <v>0</v>
      </c>
      <c r="M1667">
        <v>0</v>
      </c>
      <c r="N1667" t="s">
        <v>4718</v>
      </c>
      <c r="O1667" t="s">
        <v>4726</v>
      </c>
      <c r="P1667" t="s">
        <v>4994</v>
      </c>
      <c r="Q1667" t="s">
        <v>4715</v>
      </c>
      <c r="V1667" t="s">
        <v>4716</v>
      </c>
    </row>
    <row r="1668" spans="1:22">
      <c r="A1668" t="s">
        <v>4708</v>
      </c>
      <c r="B1668" t="s">
        <v>4708</v>
      </c>
      <c r="C1668" t="s">
        <v>7810</v>
      </c>
      <c r="D1668"/>
      <c r="E1668" s="255" t="s">
        <v>5939</v>
      </c>
      <c r="F1668" s="255">
        <v>43769.776337881944</v>
      </c>
      <c r="G1668" s="255"/>
      <c r="H1668" s="255"/>
      <c r="I1668" s="256">
        <v>3.3333333333333335</v>
      </c>
      <c r="J1668" s="257">
        <v>70270</v>
      </c>
      <c r="K1668" t="s">
        <v>4711</v>
      </c>
      <c r="L1668">
        <v>0</v>
      </c>
      <c r="M1668">
        <v>0</v>
      </c>
      <c r="N1668" t="s">
        <v>4718</v>
      </c>
      <c r="O1668" t="s">
        <v>4726</v>
      </c>
      <c r="P1668" t="s">
        <v>7811</v>
      </c>
      <c r="Q1668" t="s">
        <v>4715</v>
      </c>
      <c r="V1668" t="s">
        <v>4716</v>
      </c>
    </row>
    <row r="1669" spans="1:22">
      <c r="A1669" t="s">
        <v>4708</v>
      </c>
      <c r="B1669" t="s">
        <v>4708</v>
      </c>
      <c r="C1669" t="s">
        <v>7812</v>
      </c>
      <c r="D1669"/>
      <c r="E1669" s="255" t="s">
        <v>5512</v>
      </c>
      <c r="F1669" s="255">
        <v>43728.808515856479</v>
      </c>
      <c r="G1669" s="255"/>
      <c r="H1669" s="255"/>
      <c r="I1669" s="256">
        <v>3.4166666666666665</v>
      </c>
      <c r="J1669" s="257">
        <v>57567</v>
      </c>
      <c r="K1669" t="s">
        <v>4752</v>
      </c>
      <c r="L1669">
        <v>0</v>
      </c>
      <c r="M1669">
        <v>0</v>
      </c>
      <c r="N1669" t="s">
        <v>4718</v>
      </c>
      <c r="O1669" t="s">
        <v>4726</v>
      </c>
      <c r="P1669" t="s">
        <v>7813</v>
      </c>
      <c r="Q1669" t="s">
        <v>4715</v>
      </c>
      <c r="V1669" t="s">
        <v>4716</v>
      </c>
    </row>
    <row r="1670" spans="1:22">
      <c r="A1670" t="s">
        <v>4708</v>
      </c>
      <c r="B1670" t="s">
        <v>4708</v>
      </c>
      <c r="C1670" t="s">
        <v>7814</v>
      </c>
      <c r="D1670"/>
      <c r="E1670" s="255" t="s">
        <v>4870</v>
      </c>
      <c r="F1670" s="255">
        <v>43722.495540821757</v>
      </c>
      <c r="G1670" s="255"/>
      <c r="H1670" s="255"/>
      <c r="I1670" s="256">
        <v>3.4166666666666665</v>
      </c>
      <c r="J1670" s="257">
        <v>45205</v>
      </c>
      <c r="K1670" t="s">
        <v>4711</v>
      </c>
      <c r="L1670">
        <v>0</v>
      </c>
      <c r="M1670">
        <v>0</v>
      </c>
      <c r="N1670" t="s">
        <v>4718</v>
      </c>
      <c r="O1670" t="s">
        <v>4713</v>
      </c>
      <c r="P1670" t="s">
        <v>7815</v>
      </c>
      <c r="Q1670" t="s">
        <v>4715</v>
      </c>
      <c r="V1670" t="s">
        <v>4716</v>
      </c>
    </row>
    <row r="1671" spans="1:22">
      <c r="A1671" t="s">
        <v>4708</v>
      </c>
      <c r="B1671" t="s">
        <v>4708</v>
      </c>
      <c r="C1671" t="s">
        <v>7816</v>
      </c>
      <c r="D1671"/>
      <c r="E1671" s="255" t="s">
        <v>5217</v>
      </c>
      <c r="F1671" s="255">
        <v>43736.476528553241</v>
      </c>
      <c r="G1671" s="255"/>
      <c r="H1671" s="255"/>
      <c r="I1671" s="256">
        <v>3.4166666666666665</v>
      </c>
      <c r="J1671" s="257">
        <v>140834</v>
      </c>
      <c r="K1671" t="s">
        <v>4711</v>
      </c>
      <c r="L1671">
        <v>0</v>
      </c>
      <c r="M1671">
        <v>0</v>
      </c>
      <c r="N1671" t="s">
        <v>4718</v>
      </c>
      <c r="O1671" t="s">
        <v>4713</v>
      </c>
      <c r="P1671" t="s">
        <v>7817</v>
      </c>
      <c r="Q1671" t="s">
        <v>4715</v>
      </c>
      <c r="V1671" t="s">
        <v>4716</v>
      </c>
    </row>
    <row r="1672" spans="1:22">
      <c r="A1672" t="s">
        <v>4708</v>
      </c>
      <c r="B1672" t="s">
        <v>4708</v>
      </c>
      <c r="C1672" t="s">
        <v>7818</v>
      </c>
      <c r="D1672"/>
      <c r="E1672" s="255" t="s">
        <v>5328</v>
      </c>
      <c r="F1672" s="255">
        <v>43738.774164733797</v>
      </c>
      <c r="G1672" s="255"/>
      <c r="H1672" s="255"/>
      <c r="I1672" s="256">
        <v>3.4166666666666665</v>
      </c>
      <c r="J1672" s="257">
        <v>50652</v>
      </c>
      <c r="K1672" t="s">
        <v>4711</v>
      </c>
      <c r="L1672">
        <v>0</v>
      </c>
      <c r="M1672">
        <v>0</v>
      </c>
      <c r="N1672" t="s">
        <v>4718</v>
      </c>
      <c r="O1672" t="s">
        <v>4713</v>
      </c>
      <c r="P1672" t="s">
        <v>7819</v>
      </c>
      <c r="Q1672" t="s">
        <v>4715</v>
      </c>
      <c r="V1672" t="s">
        <v>4716</v>
      </c>
    </row>
    <row r="1673" spans="1:22">
      <c r="A1673" t="s">
        <v>4708</v>
      </c>
      <c r="B1673" t="s">
        <v>4708</v>
      </c>
      <c r="C1673" t="s">
        <v>1254</v>
      </c>
      <c r="D1673"/>
      <c r="E1673" s="255" t="s">
        <v>7418</v>
      </c>
      <c r="F1673" s="255">
        <v>43738.62431230324</v>
      </c>
      <c r="G1673" s="255"/>
      <c r="H1673" s="255"/>
      <c r="I1673" s="256">
        <v>3.4166666666666665</v>
      </c>
      <c r="J1673" s="257">
        <v>77566</v>
      </c>
      <c r="K1673" t="s">
        <v>4711</v>
      </c>
      <c r="L1673">
        <v>0</v>
      </c>
      <c r="M1673">
        <v>0</v>
      </c>
      <c r="N1673" t="s">
        <v>4718</v>
      </c>
      <c r="O1673" t="s">
        <v>5197</v>
      </c>
      <c r="P1673" t="s">
        <v>7820</v>
      </c>
      <c r="Q1673" t="s">
        <v>4728</v>
      </c>
      <c r="V1673" t="s">
        <v>4716</v>
      </c>
    </row>
    <row r="1674" spans="1:22">
      <c r="A1674" t="s">
        <v>4708</v>
      </c>
      <c r="B1674" t="s">
        <v>4708</v>
      </c>
      <c r="C1674" t="s">
        <v>7821</v>
      </c>
      <c r="D1674"/>
      <c r="E1674" s="255" t="s">
        <v>5200</v>
      </c>
      <c r="F1674" s="255">
        <v>43738.42261883102</v>
      </c>
      <c r="G1674" s="255"/>
      <c r="H1674" s="255"/>
      <c r="I1674" s="256">
        <v>3.4166666666666665</v>
      </c>
      <c r="J1674" s="257">
        <v>132542</v>
      </c>
      <c r="K1674" t="s">
        <v>4711</v>
      </c>
      <c r="L1674">
        <v>0</v>
      </c>
      <c r="M1674">
        <v>0</v>
      </c>
      <c r="N1674" t="s">
        <v>4718</v>
      </c>
      <c r="O1674" t="s">
        <v>4713</v>
      </c>
      <c r="P1674" t="s">
        <v>7822</v>
      </c>
      <c r="Q1674" t="s">
        <v>4715</v>
      </c>
      <c r="V1674" t="s">
        <v>4716</v>
      </c>
    </row>
    <row r="1675" spans="1:22">
      <c r="A1675" t="s">
        <v>4708</v>
      </c>
      <c r="B1675" t="s">
        <v>4708</v>
      </c>
      <c r="C1675" t="s">
        <v>7823</v>
      </c>
      <c r="D1675"/>
      <c r="E1675" s="255" t="s">
        <v>5328</v>
      </c>
      <c r="F1675" s="255">
        <v>43728.702270752314</v>
      </c>
      <c r="G1675" s="255"/>
      <c r="H1675" s="255"/>
      <c r="I1675" s="256">
        <v>3.4166666666666665</v>
      </c>
      <c r="J1675" s="257">
        <v>69972</v>
      </c>
      <c r="K1675" t="s">
        <v>4711</v>
      </c>
      <c r="L1675">
        <v>0</v>
      </c>
      <c r="M1675">
        <v>0</v>
      </c>
      <c r="N1675" t="s">
        <v>4731</v>
      </c>
      <c r="O1675" t="s">
        <v>4713</v>
      </c>
      <c r="P1675" t="s">
        <v>7824</v>
      </c>
      <c r="Q1675" t="s">
        <v>4715</v>
      </c>
      <c r="V1675" t="s">
        <v>4716</v>
      </c>
    </row>
    <row r="1676" spans="1:22">
      <c r="A1676" t="s">
        <v>4708</v>
      </c>
      <c r="B1676" t="s">
        <v>4708</v>
      </c>
      <c r="C1676" t="s">
        <v>7825</v>
      </c>
      <c r="D1676"/>
      <c r="E1676" s="255" t="s">
        <v>4853</v>
      </c>
      <c r="F1676" s="255">
        <v>43736.489830057872</v>
      </c>
      <c r="G1676" s="255"/>
      <c r="H1676" s="255"/>
      <c r="I1676" s="256">
        <v>3.4166666666666665</v>
      </c>
      <c r="J1676" s="257">
        <v>115431</v>
      </c>
      <c r="K1676" t="s">
        <v>4752</v>
      </c>
      <c r="L1676">
        <v>0</v>
      </c>
      <c r="M1676">
        <v>0</v>
      </c>
      <c r="N1676" t="s">
        <v>4769</v>
      </c>
      <c r="O1676" t="s">
        <v>4713</v>
      </c>
      <c r="P1676" t="s">
        <v>7826</v>
      </c>
      <c r="Q1676" t="s">
        <v>4715</v>
      </c>
      <c r="V1676" t="s">
        <v>4716</v>
      </c>
    </row>
    <row r="1677" spans="1:22">
      <c r="A1677" t="s">
        <v>4708</v>
      </c>
      <c r="B1677" t="s">
        <v>4708</v>
      </c>
      <c r="C1677" t="s">
        <v>7827</v>
      </c>
      <c r="D1677"/>
      <c r="E1677" s="255" t="s">
        <v>5915</v>
      </c>
      <c r="F1677" s="255">
        <v>43725.307814849541</v>
      </c>
      <c r="G1677" s="255"/>
      <c r="H1677" s="255"/>
      <c r="I1677" s="256">
        <v>3.4166666666666665</v>
      </c>
      <c r="J1677" s="257">
        <v>51077</v>
      </c>
      <c r="K1677" t="s">
        <v>4711</v>
      </c>
      <c r="L1677">
        <v>0</v>
      </c>
      <c r="M1677">
        <v>0</v>
      </c>
      <c r="N1677" t="s">
        <v>4722</v>
      </c>
      <c r="O1677" t="s">
        <v>4726</v>
      </c>
      <c r="P1677" t="s">
        <v>7828</v>
      </c>
      <c r="Q1677" t="s">
        <v>4715</v>
      </c>
      <c r="V1677" t="s">
        <v>4716</v>
      </c>
    </row>
    <row r="1678" spans="1:22">
      <c r="A1678" t="s">
        <v>4708</v>
      </c>
      <c r="B1678" t="s">
        <v>4708</v>
      </c>
      <c r="C1678" t="s">
        <v>7829</v>
      </c>
      <c r="D1678"/>
      <c r="E1678" s="255" t="s">
        <v>5042</v>
      </c>
      <c r="F1678" s="255">
        <v>43722.497106516203</v>
      </c>
      <c r="G1678" s="255"/>
      <c r="H1678" s="255"/>
      <c r="I1678" s="256">
        <v>3.4166666666666665</v>
      </c>
      <c r="J1678" s="257">
        <v>47475</v>
      </c>
      <c r="K1678" t="s">
        <v>4711</v>
      </c>
      <c r="L1678">
        <v>0</v>
      </c>
      <c r="M1678">
        <v>0</v>
      </c>
      <c r="N1678" t="s">
        <v>4722</v>
      </c>
      <c r="O1678" t="s">
        <v>4713</v>
      </c>
      <c r="P1678" t="s">
        <v>7830</v>
      </c>
      <c r="Q1678" t="s">
        <v>4715</v>
      </c>
      <c r="V1678" t="s">
        <v>4716</v>
      </c>
    </row>
    <row r="1679" spans="1:22">
      <c r="A1679" t="s">
        <v>4708</v>
      </c>
      <c r="B1679" t="s">
        <v>4708</v>
      </c>
      <c r="C1679" t="s">
        <v>7831</v>
      </c>
      <c r="D1679"/>
      <c r="E1679" s="255" t="s">
        <v>4845</v>
      </c>
      <c r="F1679" s="255">
        <v>43735.679387187498</v>
      </c>
      <c r="G1679" s="255"/>
      <c r="H1679" s="255"/>
      <c r="I1679" s="256">
        <v>3.4166666666666665</v>
      </c>
      <c r="J1679" s="257">
        <v>58075</v>
      </c>
      <c r="K1679" t="s">
        <v>4711</v>
      </c>
      <c r="L1679">
        <v>0</v>
      </c>
      <c r="M1679">
        <v>0</v>
      </c>
      <c r="N1679" t="s">
        <v>4731</v>
      </c>
      <c r="O1679" t="s">
        <v>4713</v>
      </c>
      <c r="P1679" t="s">
        <v>7832</v>
      </c>
      <c r="Q1679" t="s">
        <v>4715</v>
      </c>
      <c r="V1679" t="s">
        <v>4716</v>
      </c>
    </row>
    <row r="1680" spans="1:22">
      <c r="A1680" t="s">
        <v>4708</v>
      </c>
      <c r="B1680" t="s">
        <v>4708</v>
      </c>
      <c r="C1680" t="s">
        <v>7833</v>
      </c>
      <c r="D1680"/>
      <c r="E1680" s="255" t="s">
        <v>5178</v>
      </c>
      <c r="F1680" s="255">
        <v>43726.668491631943</v>
      </c>
      <c r="G1680" s="255"/>
      <c r="H1680" s="255"/>
      <c r="I1680" s="256">
        <v>3.4166666666666665</v>
      </c>
      <c r="J1680" s="257">
        <v>39975</v>
      </c>
      <c r="K1680" t="s">
        <v>4711</v>
      </c>
      <c r="L1680">
        <v>0</v>
      </c>
      <c r="M1680">
        <v>0</v>
      </c>
      <c r="N1680" t="s">
        <v>4722</v>
      </c>
      <c r="O1680" t="s">
        <v>4713</v>
      </c>
      <c r="P1680" t="s">
        <v>7834</v>
      </c>
      <c r="Q1680" t="s">
        <v>4715</v>
      </c>
      <c r="V1680" t="s">
        <v>4716</v>
      </c>
    </row>
    <row r="1681" spans="1:22">
      <c r="A1681" t="s">
        <v>4708</v>
      </c>
      <c r="B1681" t="s">
        <v>4708</v>
      </c>
      <c r="C1681" t="s">
        <v>7835</v>
      </c>
      <c r="D1681"/>
      <c r="E1681" s="255" t="s">
        <v>5065</v>
      </c>
      <c r="F1681" s="255">
        <v>43710.774745254632</v>
      </c>
      <c r="G1681" s="255"/>
      <c r="H1681" s="255"/>
      <c r="I1681" s="256">
        <v>3.4166666666666665</v>
      </c>
      <c r="J1681" s="257">
        <v>32825</v>
      </c>
      <c r="K1681" t="s">
        <v>4711</v>
      </c>
      <c r="L1681">
        <v>0</v>
      </c>
      <c r="M1681">
        <v>0</v>
      </c>
      <c r="N1681" t="s">
        <v>4722</v>
      </c>
      <c r="O1681" t="s">
        <v>4713</v>
      </c>
      <c r="P1681" t="s">
        <v>7836</v>
      </c>
      <c r="Q1681" t="s">
        <v>4715</v>
      </c>
      <c r="V1681" t="s">
        <v>4716</v>
      </c>
    </row>
    <row r="1682" spans="1:22">
      <c r="A1682" t="s">
        <v>4708</v>
      </c>
      <c r="B1682" t="s">
        <v>4708</v>
      </c>
      <c r="C1682" t="s">
        <v>7837</v>
      </c>
      <c r="D1682"/>
      <c r="E1682" s="255" t="s">
        <v>4868</v>
      </c>
      <c r="F1682" s="255">
        <v>43710.691321562503</v>
      </c>
      <c r="G1682" s="255"/>
      <c r="H1682" s="255"/>
      <c r="I1682" s="256">
        <v>3.4166666666666665</v>
      </c>
      <c r="J1682" s="257">
        <v>164874</v>
      </c>
      <c r="K1682" t="s">
        <v>4752</v>
      </c>
      <c r="L1682">
        <v>0</v>
      </c>
      <c r="M1682">
        <v>0</v>
      </c>
      <c r="N1682" t="s">
        <v>4722</v>
      </c>
      <c r="O1682" t="s">
        <v>4713</v>
      </c>
      <c r="P1682" t="s">
        <v>7838</v>
      </c>
      <c r="Q1682" t="s">
        <v>4715</v>
      </c>
      <c r="V1682" t="s">
        <v>4716</v>
      </c>
    </row>
    <row r="1683" spans="1:22">
      <c r="A1683" t="s">
        <v>4708</v>
      </c>
      <c r="B1683" t="s">
        <v>4708</v>
      </c>
      <c r="C1683" t="s">
        <v>7839</v>
      </c>
      <c r="D1683"/>
      <c r="E1683" s="255" t="s">
        <v>4840</v>
      </c>
      <c r="F1683" s="255">
        <v>43738.732071377315</v>
      </c>
      <c r="G1683" s="255"/>
      <c r="H1683" s="255"/>
      <c r="I1683" s="256">
        <v>3.4166666666666665</v>
      </c>
      <c r="J1683" s="257">
        <v>64236</v>
      </c>
      <c r="K1683" t="s">
        <v>4711</v>
      </c>
      <c r="L1683">
        <v>0</v>
      </c>
      <c r="M1683">
        <v>0</v>
      </c>
      <c r="N1683" t="s">
        <v>4718</v>
      </c>
      <c r="O1683" t="s">
        <v>4713</v>
      </c>
      <c r="P1683" t="s">
        <v>7840</v>
      </c>
      <c r="Q1683" t="s">
        <v>4715</v>
      </c>
      <c r="V1683" t="s">
        <v>4716</v>
      </c>
    </row>
    <row r="1684" spans="1:22">
      <c r="A1684" t="s">
        <v>4708</v>
      </c>
      <c r="B1684" t="s">
        <v>4708</v>
      </c>
      <c r="C1684" t="s">
        <v>7841</v>
      </c>
      <c r="D1684"/>
      <c r="E1684" s="255" t="s">
        <v>7175</v>
      </c>
      <c r="F1684" s="255">
        <v>43726.388034722222</v>
      </c>
      <c r="G1684" s="255"/>
      <c r="H1684" s="255"/>
      <c r="I1684" s="256">
        <v>3.4166666666666665</v>
      </c>
      <c r="J1684" s="257">
        <v>152701</v>
      </c>
      <c r="K1684" t="s">
        <v>4711</v>
      </c>
      <c r="L1684">
        <v>0</v>
      </c>
      <c r="M1684">
        <v>0</v>
      </c>
      <c r="N1684" t="s">
        <v>4718</v>
      </c>
      <c r="O1684" t="s">
        <v>4726</v>
      </c>
      <c r="P1684" t="s">
        <v>7842</v>
      </c>
      <c r="Q1684" t="s">
        <v>4715</v>
      </c>
      <c r="V1684" t="s">
        <v>4716</v>
      </c>
    </row>
    <row r="1685" spans="1:22">
      <c r="A1685" t="s">
        <v>4708</v>
      </c>
      <c r="B1685" t="s">
        <v>4708</v>
      </c>
      <c r="C1685" t="s">
        <v>7843</v>
      </c>
      <c r="D1685"/>
      <c r="E1685" s="255" t="s">
        <v>4820</v>
      </c>
      <c r="F1685" s="255">
        <v>43726.715206597219</v>
      </c>
      <c r="G1685" s="255"/>
      <c r="H1685" s="255"/>
      <c r="I1685" s="256">
        <v>3.4166666666666665</v>
      </c>
      <c r="J1685" s="257">
        <v>62876</v>
      </c>
      <c r="K1685" t="s">
        <v>4711</v>
      </c>
      <c r="L1685">
        <v>0</v>
      </c>
      <c r="M1685">
        <v>0</v>
      </c>
      <c r="N1685" t="s">
        <v>4722</v>
      </c>
      <c r="O1685" t="s">
        <v>4713</v>
      </c>
      <c r="P1685" t="s">
        <v>7844</v>
      </c>
      <c r="Q1685" t="s">
        <v>4715</v>
      </c>
      <c r="V1685" t="s">
        <v>4716</v>
      </c>
    </row>
    <row r="1686" spans="1:22">
      <c r="A1686" t="s">
        <v>4708</v>
      </c>
      <c r="B1686" t="s">
        <v>4708</v>
      </c>
      <c r="C1686" t="s">
        <v>7845</v>
      </c>
      <c r="D1686"/>
      <c r="E1686" s="255" t="s">
        <v>5857</v>
      </c>
      <c r="F1686" s="255">
        <v>43728.776238541664</v>
      </c>
      <c r="G1686" s="255"/>
      <c r="H1686" s="255"/>
      <c r="I1686" s="256">
        <v>3.4166666666666665</v>
      </c>
      <c r="J1686" s="257">
        <v>49077</v>
      </c>
      <c r="K1686" t="s">
        <v>4752</v>
      </c>
      <c r="L1686">
        <v>0</v>
      </c>
      <c r="M1686">
        <v>0</v>
      </c>
      <c r="N1686" t="s">
        <v>4712</v>
      </c>
      <c r="O1686" t="s">
        <v>4726</v>
      </c>
      <c r="P1686" t="s">
        <v>7846</v>
      </c>
      <c r="Q1686" t="s">
        <v>4715</v>
      </c>
      <c r="V1686" t="s">
        <v>4716</v>
      </c>
    </row>
    <row r="1687" spans="1:22">
      <c r="A1687" t="s">
        <v>4708</v>
      </c>
      <c r="B1687" t="s">
        <v>4708</v>
      </c>
      <c r="C1687" t="s">
        <v>7847</v>
      </c>
      <c r="D1687"/>
      <c r="E1687" s="255" t="s">
        <v>5335</v>
      </c>
      <c r="F1687" s="255">
        <v>43738.641211493057</v>
      </c>
      <c r="G1687" s="255"/>
      <c r="H1687" s="255"/>
      <c r="I1687" s="256">
        <v>3.4166666666666665</v>
      </c>
      <c r="J1687" s="257">
        <v>120278</v>
      </c>
      <c r="K1687" t="s">
        <v>4711</v>
      </c>
      <c r="L1687">
        <v>0</v>
      </c>
      <c r="M1687">
        <v>0</v>
      </c>
      <c r="N1687" t="s">
        <v>4718</v>
      </c>
      <c r="O1687" t="s">
        <v>4713</v>
      </c>
      <c r="P1687" t="s">
        <v>7848</v>
      </c>
      <c r="Q1687" t="s">
        <v>4715</v>
      </c>
      <c r="V1687" t="s">
        <v>4716</v>
      </c>
    </row>
    <row r="1688" spans="1:22">
      <c r="A1688" t="s">
        <v>4708</v>
      </c>
      <c r="B1688" t="s">
        <v>4708</v>
      </c>
      <c r="C1688" t="s">
        <v>7849</v>
      </c>
      <c r="D1688"/>
      <c r="E1688" s="255" t="s">
        <v>5178</v>
      </c>
      <c r="F1688" s="255">
        <v>43717.707692939817</v>
      </c>
      <c r="G1688" s="255"/>
      <c r="H1688" s="255"/>
      <c r="I1688" s="256">
        <v>3.4166666666666665</v>
      </c>
      <c r="J1688" s="257">
        <v>43671</v>
      </c>
      <c r="K1688" t="s">
        <v>4711</v>
      </c>
      <c r="L1688">
        <v>0</v>
      </c>
      <c r="M1688">
        <v>0</v>
      </c>
      <c r="N1688" t="s">
        <v>4718</v>
      </c>
      <c r="O1688" t="s">
        <v>4726</v>
      </c>
      <c r="P1688" t="s">
        <v>7850</v>
      </c>
      <c r="Q1688" t="s">
        <v>4715</v>
      </c>
      <c r="V1688" t="s">
        <v>4716</v>
      </c>
    </row>
    <row r="1689" spans="1:22">
      <c r="A1689" t="s">
        <v>4708</v>
      </c>
      <c r="B1689" t="s">
        <v>4708</v>
      </c>
      <c r="C1689" t="s">
        <v>7851</v>
      </c>
      <c r="D1689"/>
      <c r="E1689" s="255" t="s">
        <v>5300</v>
      </c>
      <c r="F1689" s="255">
        <v>43718.709265127312</v>
      </c>
      <c r="G1689" s="255"/>
      <c r="H1689" s="255"/>
      <c r="I1689" s="256">
        <v>3.4166666666666665</v>
      </c>
      <c r="J1689" s="257">
        <v>89518</v>
      </c>
      <c r="K1689" t="s">
        <v>4752</v>
      </c>
      <c r="L1689">
        <v>0</v>
      </c>
      <c r="M1689">
        <v>0</v>
      </c>
      <c r="N1689" t="s">
        <v>4722</v>
      </c>
      <c r="O1689" t="s">
        <v>4726</v>
      </c>
      <c r="P1689" t="s">
        <v>5188</v>
      </c>
      <c r="Q1689" t="s">
        <v>4715</v>
      </c>
      <c r="V1689" t="s">
        <v>4716</v>
      </c>
    </row>
    <row r="1690" spans="1:22">
      <c r="A1690" t="s">
        <v>4708</v>
      </c>
      <c r="B1690" t="s">
        <v>4708</v>
      </c>
      <c r="C1690" t="s">
        <v>7852</v>
      </c>
      <c r="D1690"/>
      <c r="E1690" s="255" t="s">
        <v>7853</v>
      </c>
      <c r="F1690" s="255">
        <v>43738.534016979167</v>
      </c>
      <c r="G1690" s="255"/>
      <c r="H1690" s="255"/>
      <c r="I1690" s="256">
        <v>3.4166666666666665</v>
      </c>
      <c r="J1690" s="257">
        <v>59738</v>
      </c>
      <c r="K1690" t="s">
        <v>4711</v>
      </c>
      <c r="L1690">
        <v>0</v>
      </c>
      <c r="M1690">
        <v>0</v>
      </c>
      <c r="N1690" t="s">
        <v>4718</v>
      </c>
      <c r="O1690" t="s">
        <v>5197</v>
      </c>
      <c r="P1690" t="s">
        <v>7854</v>
      </c>
      <c r="Q1690" t="s">
        <v>4715</v>
      </c>
      <c r="V1690" t="s">
        <v>4716</v>
      </c>
    </row>
    <row r="1691" spans="1:22">
      <c r="A1691" t="s">
        <v>4708</v>
      </c>
      <c r="B1691" t="s">
        <v>4708</v>
      </c>
      <c r="C1691" t="s">
        <v>7855</v>
      </c>
      <c r="D1691"/>
      <c r="E1691" s="255" t="s">
        <v>6266</v>
      </c>
      <c r="F1691" s="255">
        <v>43728.734621909724</v>
      </c>
      <c r="G1691" s="255"/>
      <c r="H1691" s="255"/>
      <c r="I1691" s="256">
        <v>3.4166666666666665</v>
      </c>
      <c r="J1691" s="257">
        <v>17654</v>
      </c>
      <c r="K1691" t="s">
        <v>4711</v>
      </c>
      <c r="L1691">
        <v>0</v>
      </c>
      <c r="M1691">
        <v>0</v>
      </c>
      <c r="N1691" t="s">
        <v>4718</v>
      </c>
      <c r="O1691" t="s">
        <v>4726</v>
      </c>
      <c r="P1691" t="s">
        <v>7856</v>
      </c>
      <c r="Q1691" t="s">
        <v>4715</v>
      </c>
      <c r="V1691" t="s">
        <v>4716</v>
      </c>
    </row>
    <row r="1692" spans="1:22">
      <c r="A1692" t="s">
        <v>4708</v>
      </c>
      <c r="B1692" t="s">
        <v>4708</v>
      </c>
      <c r="C1692" t="s">
        <v>7857</v>
      </c>
      <c r="D1692"/>
      <c r="E1692" s="255" t="s">
        <v>4746</v>
      </c>
      <c r="F1692" s="255">
        <v>43736.482608368053</v>
      </c>
      <c r="G1692" s="255"/>
      <c r="H1692" s="255"/>
      <c r="I1692" s="256">
        <v>3.4166666666666665</v>
      </c>
      <c r="J1692" s="257">
        <v>110210</v>
      </c>
      <c r="K1692" t="s">
        <v>4711</v>
      </c>
      <c r="L1692">
        <v>0</v>
      </c>
      <c r="M1692">
        <v>0</v>
      </c>
      <c r="N1692" t="s">
        <v>4722</v>
      </c>
      <c r="O1692" t="s">
        <v>4713</v>
      </c>
      <c r="P1692" t="s">
        <v>7858</v>
      </c>
      <c r="Q1692" t="s">
        <v>4715</v>
      </c>
      <c r="V1692" t="s">
        <v>4716</v>
      </c>
    </row>
    <row r="1693" spans="1:22">
      <c r="A1693" t="s">
        <v>4708</v>
      </c>
      <c r="B1693" t="s">
        <v>4708</v>
      </c>
      <c r="C1693" t="s">
        <v>7859</v>
      </c>
      <c r="D1693"/>
      <c r="E1693" s="255" t="s">
        <v>4730</v>
      </c>
      <c r="F1693" s="255">
        <v>43728.630911030094</v>
      </c>
      <c r="G1693" s="255"/>
      <c r="H1693" s="255"/>
      <c r="I1693" s="256">
        <v>3.4166666666666665</v>
      </c>
      <c r="J1693" s="257">
        <v>98739</v>
      </c>
      <c r="K1693" t="s">
        <v>4711</v>
      </c>
      <c r="L1693">
        <v>0</v>
      </c>
      <c r="M1693">
        <v>0</v>
      </c>
      <c r="N1693" t="s">
        <v>4731</v>
      </c>
      <c r="O1693" t="s">
        <v>4713</v>
      </c>
      <c r="P1693" t="s">
        <v>7860</v>
      </c>
      <c r="Q1693" t="s">
        <v>4715</v>
      </c>
      <c r="V1693" t="s">
        <v>4716</v>
      </c>
    </row>
    <row r="1694" spans="1:22">
      <c r="A1694" t="s">
        <v>4708</v>
      </c>
      <c r="B1694" t="s">
        <v>4708</v>
      </c>
      <c r="C1694" t="s">
        <v>7861</v>
      </c>
      <c r="D1694"/>
      <c r="E1694" s="255" t="s">
        <v>4840</v>
      </c>
      <c r="F1694" s="255">
        <v>43722.493559918985</v>
      </c>
      <c r="G1694" s="255"/>
      <c r="H1694" s="255"/>
      <c r="I1694" s="256">
        <v>3.4166666666666665</v>
      </c>
      <c r="J1694" s="257">
        <v>54336</v>
      </c>
      <c r="K1694" t="s">
        <v>4711</v>
      </c>
      <c r="L1694">
        <v>0</v>
      </c>
      <c r="M1694">
        <v>0</v>
      </c>
      <c r="N1694" t="s">
        <v>4722</v>
      </c>
      <c r="O1694" t="s">
        <v>4713</v>
      </c>
      <c r="P1694" t="s">
        <v>7862</v>
      </c>
      <c r="Q1694" t="s">
        <v>4715</v>
      </c>
      <c r="V1694" t="s">
        <v>4716</v>
      </c>
    </row>
    <row r="1695" spans="1:22">
      <c r="A1695" t="s">
        <v>4708</v>
      </c>
      <c r="B1695" t="s">
        <v>4708</v>
      </c>
      <c r="C1695" t="s">
        <v>1347</v>
      </c>
      <c r="D1695"/>
      <c r="E1695" s="255" t="s">
        <v>6871</v>
      </c>
      <c r="F1695" s="255">
        <v>43733.774052048611</v>
      </c>
      <c r="G1695" s="255"/>
      <c r="H1695" s="255"/>
      <c r="I1695" s="256">
        <v>3.4166666666666665</v>
      </c>
      <c r="J1695" s="257">
        <v>110174</v>
      </c>
      <c r="K1695" t="s">
        <v>4752</v>
      </c>
      <c r="L1695">
        <v>0</v>
      </c>
      <c r="M1695">
        <v>0</v>
      </c>
      <c r="N1695" t="s">
        <v>4718</v>
      </c>
      <c r="O1695" t="s">
        <v>4726</v>
      </c>
      <c r="P1695" t="s">
        <v>7863</v>
      </c>
      <c r="Q1695" t="s">
        <v>4715</v>
      </c>
      <c r="V1695" t="s">
        <v>4716</v>
      </c>
    </row>
    <row r="1696" spans="1:22">
      <c r="A1696" t="s">
        <v>4708</v>
      </c>
      <c r="B1696" t="s">
        <v>4708</v>
      </c>
      <c r="C1696" t="s">
        <v>7864</v>
      </c>
      <c r="D1696"/>
      <c r="E1696" s="255" t="s">
        <v>6512</v>
      </c>
      <c r="F1696" s="255">
        <v>43726.679359641203</v>
      </c>
      <c r="G1696" s="255"/>
      <c r="H1696" s="255"/>
      <c r="I1696" s="256">
        <v>3.4166666666666665</v>
      </c>
      <c r="J1696" s="257">
        <v>39462</v>
      </c>
      <c r="K1696" t="s">
        <v>4711</v>
      </c>
      <c r="L1696">
        <v>0</v>
      </c>
      <c r="M1696">
        <v>0</v>
      </c>
      <c r="N1696" t="s">
        <v>4722</v>
      </c>
      <c r="O1696" t="s">
        <v>4713</v>
      </c>
      <c r="P1696" t="s">
        <v>7865</v>
      </c>
      <c r="Q1696" t="s">
        <v>4715</v>
      </c>
      <c r="V1696" t="s">
        <v>4716</v>
      </c>
    </row>
    <row r="1697" spans="1:22">
      <c r="A1697" t="s">
        <v>4708</v>
      </c>
      <c r="B1697" t="s">
        <v>4708</v>
      </c>
      <c r="C1697" t="s">
        <v>7866</v>
      </c>
      <c r="D1697"/>
      <c r="E1697" s="255" t="s">
        <v>7867</v>
      </c>
      <c r="F1697" s="255">
        <v>43710.728616898145</v>
      </c>
      <c r="G1697" s="255"/>
      <c r="H1697" s="255"/>
      <c r="I1697" s="256">
        <v>3.4166666666666665</v>
      </c>
      <c r="J1697" s="257">
        <v>27739</v>
      </c>
      <c r="K1697" t="s">
        <v>4752</v>
      </c>
      <c r="L1697">
        <v>0</v>
      </c>
      <c r="M1697">
        <v>0</v>
      </c>
      <c r="N1697" t="s">
        <v>4718</v>
      </c>
      <c r="O1697" t="s">
        <v>5197</v>
      </c>
      <c r="P1697" t="s">
        <v>7868</v>
      </c>
      <c r="Q1697" t="s">
        <v>4715</v>
      </c>
      <c r="V1697" t="s">
        <v>4716</v>
      </c>
    </row>
    <row r="1698" spans="1:22">
      <c r="A1698" t="s">
        <v>4708</v>
      </c>
      <c r="B1698" t="s">
        <v>4708</v>
      </c>
      <c r="C1698" t="s">
        <v>7869</v>
      </c>
      <c r="D1698"/>
      <c r="E1698" s="255" t="s">
        <v>5335</v>
      </c>
      <c r="F1698" s="255">
        <v>43733.633667245369</v>
      </c>
      <c r="G1698" s="255"/>
      <c r="H1698" s="255"/>
      <c r="I1698" s="256">
        <v>3.4166666666666665</v>
      </c>
      <c r="J1698" s="257">
        <v>36062</v>
      </c>
      <c r="K1698" t="s">
        <v>4711</v>
      </c>
      <c r="L1698">
        <v>0</v>
      </c>
      <c r="M1698">
        <v>0</v>
      </c>
      <c r="N1698" t="s">
        <v>4712</v>
      </c>
      <c r="O1698" t="s">
        <v>4713</v>
      </c>
      <c r="P1698" t="s">
        <v>7870</v>
      </c>
      <c r="Q1698" t="s">
        <v>4715</v>
      </c>
      <c r="V1698" t="s">
        <v>4716</v>
      </c>
    </row>
    <row r="1699" spans="1:22">
      <c r="A1699" t="s">
        <v>4708</v>
      </c>
      <c r="B1699" t="s">
        <v>4708</v>
      </c>
      <c r="C1699" t="s">
        <v>7871</v>
      </c>
      <c r="D1699"/>
      <c r="E1699" s="255" t="s">
        <v>4965</v>
      </c>
      <c r="F1699" s="255">
        <v>43727.623542094909</v>
      </c>
      <c r="G1699" s="255"/>
      <c r="H1699" s="255"/>
      <c r="I1699" s="256">
        <v>3.4166666666666665</v>
      </c>
      <c r="J1699" s="257">
        <v>48682</v>
      </c>
      <c r="K1699" t="s">
        <v>4752</v>
      </c>
      <c r="L1699">
        <v>0</v>
      </c>
      <c r="M1699">
        <v>0</v>
      </c>
      <c r="N1699" t="s">
        <v>4718</v>
      </c>
      <c r="O1699" t="s">
        <v>4713</v>
      </c>
      <c r="P1699" t="s">
        <v>7872</v>
      </c>
      <c r="Q1699" t="s">
        <v>4715</v>
      </c>
      <c r="V1699" t="s">
        <v>4716</v>
      </c>
    </row>
    <row r="1700" spans="1:22">
      <c r="A1700" t="s">
        <v>4708</v>
      </c>
      <c r="B1700" t="s">
        <v>4708</v>
      </c>
      <c r="C1700" t="s">
        <v>7873</v>
      </c>
      <c r="D1700"/>
      <c r="E1700" s="255" t="s">
        <v>5328</v>
      </c>
      <c r="F1700" s="255">
        <v>43733.648680902777</v>
      </c>
      <c r="G1700" s="255"/>
      <c r="H1700" s="255"/>
      <c r="I1700" s="256">
        <v>3.4166666666666665</v>
      </c>
      <c r="J1700" s="257">
        <v>67699</v>
      </c>
      <c r="K1700" t="s">
        <v>4711</v>
      </c>
      <c r="L1700">
        <v>0</v>
      </c>
      <c r="M1700">
        <v>0</v>
      </c>
      <c r="N1700" t="s">
        <v>4718</v>
      </c>
      <c r="O1700" t="s">
        <v>4713</v>
      </c>
      <c r="P1700" t="s">
        <v>7874</v>
      </c>
      <c r="Q1700" t="s">
        <v>4715</v>
      </c>
      <c r="V1700" t="s">
        <v>4716</v>
      </c>
    </row>
    <row r="1701" spans="1:22">
      <c r="A1701" t="s">
        <v>4708</v>
      </c>
      <c r="B1701" t="s">
        <v>4708</v>
      </c>
      <c r="C1701" t="s">
        <v>7875</v>
      </c>
      <c r="D1701"/>
      <c r="E1701" s="255" t="s">
        <v>5039</v>
      </c>
      <c r="F1701" s="255">
        <v>43738.646002280089</v>
      </c>
      <c r="G1701" s="255"/>
      <c r="H1701" s="255"/>
      <c r="I1701" s="256">
        <v>3.4166666666666665</v>
      </c>
      <c r="J1701" s="257">
        <v>12901</v>
      </c>
      <c r="K1701" t="s">
        <v>4711</v>
      </c>
      <c r="L1701">
        <v>0</v>
      </c>
      <c r="M1701">
        <v>0</v>
      </c>
      <c r="N1701" t="s">
        <v>4718</v>
      </c>
      <c r="O1701" t="s">
        <v>4713</v>
      </c>
      <c r="P1701" t="s">
        <v>7876</v>
      </c>
      <c r="Q1701" t="s">
        <v>4715</v>
      </c>
      <c r="V1701" t="s">
        <v>4716</v>
      </c>
    </row>
    <row r="1702" spans="1:22">
      <c r="A1702" t="s">
        <v>4708</v>
      </c>
      <c r="B1702" t="s">
        <v>4708</v>
      </c>
      <c r="C1702" t="s">
        <v>7877</v>
      </c>
      <c r="D1702"/>
      <c r="E1702" s="255" t="s">
        <v>4797</v>
      </c>
      <c r="F1702" s="255">
        <v>43735.664918668983</v>
      </c>
      <c r="G1702" s="255"/>
      <c r="H1702" s="255"/>
      <c r="I1702" s="256">
        <v>3.4166666666666665</v>
      </c>
      <c r="J1702" s="257">
        <v>160450</v>
      </c>
      <c r="K1702" t="s">
        <v>4752</v>
      </c>
      <c r="L1702">
        <v>0</v>
      </c>
      <c r="M1702">
        <v>0</v>
      </c>
      <c r="N1702" t="s">
        <v>4722</v>
      </c>
      <c r="O1702" t="s">
        <v>4753</v>
      </c>
      <c r="P1702" t="s">
        <v>4753</v>
      </c>
      <c r="Q1702" t="s">
        <v>4715</v>
      </c>
      <c r="V1702" t="s">
        <v>4716</v>
      </c>
    </row>
    <row r="1703" spans="1:22">
      <c r="A1703" t="s">
        <v>4708</v>
      </c>
      <c r="B1703" t="s">
        <v>4708</v>
      </c>
      <c r="C1703" t="s">
        <v>7878</v>
      </c>
      <c r="D1703"/>
      <c r="E1703" s="255" t="s">
        <v>4817</v>
      </c>
      <c r="F1703" s="255">
        <v>43728.759845173612</v>
      </c>
      <c r="G1703" s="255"/>
      <c r="H1703" s="255"/>
      <c r="I1703" s="256">
        <v>3.4166666666666665</v>
      </c>
      <c r="J1703" s="257">
        <v>18325</v>
      </c>
      <c r="K1703" t="s">
        <v>4752</v>
      </c>
      <c r="L1703">
        <v>0</v>
      </c>
      <c r="M1703">
        <v>0</v>
      </c>
      <c r="N1703" t="s">
        <v>4712</v>
      </c>
      <c r="O1703" t="s">
        <v>4753</v>
      </c>
      <c r="P1703" t="s">
        <v>4753</v>
      </c>
      <c r="Q1703" t="s">
        <v>4715</v>
      </c>
      <c r="V1703" t="s">
        <v>4716</v>
      </c>
    </row>
    <row r="1704" spans="1:22">
      <c r="A1704" t="s">
        <v>4708</v>
      </c>
      <c r="B1704" t="s">
        <v>4708</v>
      </c>
      <c r="C1704" t="s">
        <v>7879</v>
      </c>
      <c r="D1704"/>
      <c r="E1704" s="255" t="s">
        <v>7307</v>
      </c>
      <c r="F1704" s="255">
        <v>43735.749532175927</v>
      </c>
      <c r="G1704" s="255"/>
      <c r="H1704" s="255"/>
      <c r="I1704" s="256">
        <v>3.4166666666666665</v>
      </c>
      <c r="J1704" s="257">
        <v>43430</v>
      </c>
      <c r="K1704" t="s">
        <v>4752</v>
      </c>
      <c r="L1704">
        <v>0</v>
      </c>
      <c r="M1704">
        <v>0</v>
      </c>
      <c r="N1704" t="s">
        <v>4718</v>
      </c>
      <c r="O1704" t="s">
        <v>4753</v>
      </c>
      <c r="P1704" t="s">
        <v>4753</v>
      </c>
      <c r="Q1704" t="s">
        <v>4715</v>
      </c>
      <c r="V1704" t="s">
        <v>4716</v>
      </c>
    </row>
    <row r="1705" spans="1:22">
      <c r="A1705" t="s">
        <v>4708</v>
      </c>
      <c r="B1705" t="s">
        <v>4708</v>
      </c>
      <c r="C1705" t="s">
        <v>7880</v>
      </c>
      <c r="D1705"/>
      <c r="E1705" s="255" t="s">
        <v>5915</v>
      </c>
      <c r="F1705" s="255">
        <v>43726.311934571757</v>
      </c>
      <c r="G1705" s="255"/>
      <c r="H1705" s="255"/>
      <c r="I1705" s="256">
        <v>3.4166666666666665</v>
      </c>
      <c r="J1705" s="257">
        <v>68145</v>
      </c>
      <c r="K1705" t="s">
        <v>4752</v>
      </c>
      <c r="L1705">
        <v>0</v>
      </c>
      <c r="M1705">
        <v>0</v>
      </c>
      <c r="N1705" t="s">
        <v>4718</v>
      </c>
      <c r="O1705" t="s">
        <v>5324</v>
      </c>
      <c r="P1705" t="s">
        <v>7881</v>
      </c>
      <c r="Q1705" t="s">
        <v>4715</v>
      </c>
      <c r="V1705" t="s">
        <v>4716</v>
      </c>
    </row>
    <row r="1706" spans="1:22">
      <c r="A1706" t="s">
        <v>4708</v>
      </c>
      <c r="B1706" t="s">
        <v>4708</v>
      </c>
      <c r="C1706" t="s">
        <v>7882</v>
      </c>
      <c r="D1706"/>
      <c r="E1706" s="255" t="s">
        <v>5355</v>
      </c>
      <c r="F1706" s="255">
        <v>43710.692914201391</v>
      </c>
      <c r="G1706" s="255"/>
      <c r="H1706" s="255"/>
      <c r="I1706" s="256">
        <v>3.4166666666666665</v>
      </c>
      <c r="J1706" s="257">
        <v>94810</v>
      </c>
      <c r="K1706" t="s">
        <v>4752</v>
      </c>
      <c r="L1706">
        <v>0</v>
      </c>
      <c r="M1706">
        <v>0</v>
      </c>
      <c r="N1706" t="s">
        <v>4731</v>
      </c>
      <c r="O1706" t="s">
        <v>4726</v>
      </c>
      <c r="P1706" t="s">
        <v>7883</v>
      </c>
      <c r="Q1706" t="s">
        <v>4715</v>
      </c>
      <c r="V1706" t="s">
        <v>4716</v>
      </c>
    </row>
    <row r="1707" spans="1:22">
      <c r="A1707" t="s">
        <v>4708</v>
      </c>
      <c r="B1707" t="s">
        <v>4708</v>
      </c>
      <c r="C1707" t="s">
        <v>7884</v>
      </c>
      <c r="D1707"/>
      <c r="E1707" s="255" t="s">
        <v>4758</v>
      </c>
      <c r="F1707" s="255">
        <v>43722.498510451391</v>
      </c>
      <c r="G1707" s="255"/>
      <c r="H1707" s="255"/>
      <c r="I1707" s="256">
        <v>3.4166666666666665</v>
      </c>
      <c r="J1707" s="257">
        <v>65225</v>
      </c>
      <c r="K1707" t="s">
        <v>4711</v>
      </c>
      <c r="L1707">
        <v>0</v>
      </c>
      <c r="M1707">
        <v>0</v>
      </c>
      <c r="N1707" t="s">
        <v>4731</v>
      </c>
      <c r="O1707" t="s">
        <v>4713</v>
      </c>
      <c r="P1707" t="s">
        <v>7885</v>
      </c>
      <c r="Q1707" t="s">
        <v>4715</v>
      </c>
      <c r="V1707" t="s">
        <v>4716</v>
      </c>
    </row>
    <row r="1708" spans="1:22">
      <c r="A1708" t="s">
        <v>4708</v>
      </c>
      <c r="B1708" t="s">
        <v>4708</v>
      </c>
      <c r="C1708" t="s">
        <v>7886</v>
      </c>
      <c r="D1708"/>
      <c r="E1708" s="255" t="s">
        <v>5047</v>
      </c>
      <c r="F1708" s="255">
        <v>43726.656374618055</v>
      </c>
      <c r="G1708" s="255"/>
      <c r="H1708" s="255"/>
      <c r="I1708" s="256">
        <v>3.4166666666666665</v>
      </c>
      <c r="J1708" s="257">
        <v>49071</v>
      </c>
      <c r="K1708" t="s">
        <v>4711</v>
      </c>
      <c r="L1708">
        <v>0</v>
      </c>
      <c r="M1708">
        <v>0</v>
      </c>
      <c r="N1708" t="s">
        <v>4722</v>
      </c>
      <c r="O1708" t="s">
        <v>4713</v>
      </c>
      <c r="P1708" t="s">
        <v>7887</v>
      </c>
      <c r="Q1708" t="s">
        <v>4715</v>
      </c>
      <c r="V1708" t="s">
        <v>4716</v>
      </c>
    </row>
    <row r="1709" spans="1:22">
      <c r="A1709" t="s">
        <v>4708</v>
      </c>
      <c r="B1709" t="s">
        <v>4708</v>
      </c>
      <c r="C1709" t="s">
        <v>7888</v>
      </c>
      <c r="D1709"/>
      <c r="E1709" s="255" t="s">
        <v>5234</v>
      </c>
      <c r="F1709" s="255">
        <v>43736.471877858799</v>
      </c>
      <c r="G1709" s="255"/>
      <c r="H1709" s="255"/>
      <c r="I1709" s="256">
        <v>3.4166666666666665</v>
      </c>
      <c r="J1709" s="257">
        <v>51086</v>
      </c>
      <c r="K1709" t="s">
        <v>4752</v>
      </c>
      <c r="L1709">
        <v>0</v>
      </c>
      <c r="M1709">
        <v>0</v>
      </c>
      <c r="N1709" t="s">
        <v>4769</v>
      </c>
      <c r="O1709" t="s">
        <v>4713</v>
      </c>
      <c r="P1709" t="s">
        <v>7889</v>
      </c>
      <c r="Q1709" t="s">
        <v>4715</v>
      </c>
      <c r="V1709" t="s">
        <v>4716</v>
      </c>
    </row>
    <row r="1710" spans="1:22">
      <c r="A1710" t="s">
        <v>4708</v>
      </c>
      <c r="B1710" t="s">
        <v>4708</v>
      </c>
      <c r="C1710" t="s">
        <v>7890</v>
      </c>
      <c r="D1710"/>
      <c r="E1710" s="255" t="s">
        <v>7891</v>
      </c>
      <c r="F1710" s="255">
        <v>43707.733715046299</v>
      </c>
      <c r="G1710" s="255"/>
      <c r="H1710" s="255"/>
      <c r="I1710" s="256">
        <v>3.5</v>
      </c>
      <c r="J1710" s="257">
        <v>15403</v>
      </c>
      <c r="K1710" t="s">
        <v>4711</v>
      </c>
      <c r="L1710">
        <v>0</v>
      </c>
      <c r="M1710">
        <v>0</v>
      </c>
      <c r="N1710" t="s">
        <v>4718</v>
      </c>
      <c r="O1710" t="s">
        <v>4726</v>
      </c>
      <c r="P1710" t="s">
        <v>7892</v>
      </c>
      <c r="Q1710" t="s">
        <v>4715</v>
      </c>
      <c r="V1710" t="s">
        <v>4716</v>
      </c>
    </row>
    <row r="1711" spans="1:22">
      <c r="A1711" t="s">
        <v>4708</v>
      </c>
      <c r="B1711" t="s">
        <v>4708</v>
      </c>
      <c r="C1711" t="s">
        <v>7893</v>
      </c>
      <c r="D1711"/>
      <c r="E1711" s="255" t="s">
        <v>4725</v>
      </c>
      <c r="F1711" s="255">
        <v>43705.571545254628</v>
      </c>
      <c r="G1711" s="255"/>
      <c r="H1711" s="255"/>
      <c r="I1711" s="256">
        <v>3.5</v>
      </c>
      <c r="J1711" s="257">
        <v>111297</v>
      </c>
      <c r="K1711" t="s">
        <v>4752</v>
      </c>
      <c r="L1711">
        <v>0</v>
      </c>
      <c r="M1711">
        <v>0</v>
      </c>
      <c r="N1711" t="s">
        <v>4718</v>
      </c>
      <c r="O1711" t="s">
        <v>4713</v>
      </c>
      <c r="P1711" t="s">
        <v>7894</v>
      </c>
      <c r="Q1711" t="s">
        <v>4715</v>
      </c>
      <c r="V1711" t="s">
        <v>4716</v>
      </c>
    </row>
    <row r="1712" spans="1:22">
      <c r="A1712" t="s">
        <v>4708</v>
      </c>
      <c r="B1712" t="s">
        <v>4708</v>
      </c>
      <c r="C1712" t="s">
        <v>7895</v>
      </c>
      <c r="D1712"/>
      <c r="E1712" s="255" t="s">
        <v>7896</v>
      </c>
      <c r="F1712" s="255">
        <v>43697.663727233798</v>
      </c>
      <c r="G1712" s="255"/>
      <c r="H1712" s="255"/>
      <c r="I1712" s="256">
        <v>3.5</v>
      </c>
      <c r="J1712" s="257">
        <v>40320</v>
      </c>
      <c r="K1712" t="s">
        <v>4711</v>
      </c>
      <c r="L1712">
        <v>0</v>
      </c>
      <c r="M1712">
        <v>0</v>
      </c>
      <c r="N1712" t="s">
        <v>4731</v>
      </c>
      <c r="O1712" t="s">
        <v>5324</v>
      </c>
      <c r="P1712" t="s">
        <v>7897</v>
      </c>
      <c r="Q1712" t="s">
        <v>4715</v>
      </c>
      <c r="V1712" t="s">
        <v>4716</v>
      </c>
    </row>
    <row r="1713" spans="1:22">
      <c r="A1713" t="s">
        <v>4708</v>
      </c>
      <c r="B1713" t="s">
        <v>4708</v>
      </c>
      <c r="C1713" t="s">
        <v>7898</v>
      </c>
      <c r="D1713"/>
      <c r="E1713" s="255" t="s">
        <v>6784</v>
      </c>
      <c r="F1713" s="255">
        <v>43708.503596493058</v>
      </c>
      <c r="G1713" s="255"/>
      <c r="H1713" s="255"/>
      <c r="I1713" s="256">
        <v>3.5</v>
      </c>
      <c r="J1713" s="257">
        <v>45493</v>
      </c>
      <c r="K1713" t="s">
        <v>4711</v>
      </c>
      <c r="L1713">
        <v>0</v>
      </c>
      <c r="M1713">
        <v>0</v>
      </c>
      <c r="N1713" t="s">
        <v>4718</v>
      </c>
      <c r="O1713" t="s">
        <v>4713</v>
      </c>
      <c r="P1713" t="s">
        <v>7899</v>
      </c>
      <c r="Q1713" t="s">
        <v>4715</v>
      </c>
      <c r="V1713" t="s">
        <v>4716</v>
      </c>
    </row>
    <row r="1714" spans="1:22">
      <c r="A1714" t="s">
        <v>4708</v>
      </c>
      <c r="B1714" t="s">
        <v>4708</v>
      </c>
      <c r="C1714" t="s">
        <v>3535</v>
      </c>
      <c r="D1714"/>
      <c r="E1714" s="255" t="s">
        <v>4721</v>
      </c>
      <c r="F1714" s="255">
        <v>43708.459867361111</v>
      </c>
      <c r="G1714" s="255"/>
      <c r="H1714" s="255"/>
      <c r="I1714" s="256">
        <v>3.5</v>
      </c>
      <c r="J1714" s="257">
        <v>190348</v>
      </c>
      <c r="K1714" t="s">
        <v>4711</v>
      </c>
      <c r="L1714">
        <v>0</v>
      </c>
      <c r="M1714">
        <v>0</v>
      </c>
      <c r="N1714" t="s">
        <v>4718</v>
      </c>
      <c r="O1714" t="s">
        <v>4713</v>
      </c>
      <c r="P1714" t="s">
        <v>7900</v>
      </c>
      <c r="Q1714" t="s">
        <v>4715</v>
      </c>
      <c r="V1714" t="s">
        <v>4716</v>
      </c>
    </row>
    <row r="1715" spans="1:22">
      <c r="A1715" t="s">
        <v>4708</v>
      </c>
      <c r="B1715" t="s">
        <v>4708</v>
      </c>
      <c r="C1715" t="s">
        <v>7901</v>
      </c>
      <c r="D1715"/>
      <c r="E1715" s="255" t="s">
        <v>5330</v>
      </c>
      <c r="F1715" s="255">
        <v>43697.368029826386</v>
      </c>
      <c r="G1715" s="255"/>
      <c r="H1715" s="255"/>
      <c r="I1715" s="256">
        <v>3.5</v>
      </c>
      <c r="J1715" s="257">
        <v>29254</v>
      </c>
      <c r="K1715" t="s">
        <v>4711</v>
      </c>
      <c r="L1715">
        <v>0</v>
      </c>
      <c r="M1715">
        <v>0</v>
      </c>
      <c r="N1715" t="s">
        <v>4718</v>
      </c>
      <c r="O1715" t="s">
        <v>4726</v>
      </c>
      <c r="P1715" t="s">
        <v>5188</v>
      </c>
      <c r="Q1715" t="s">
        <v>4715</v>
      </c>
      <c r="V1715" t="s">
        <v>4716</v>
      </c>
    </row>
    <row r="1716" spans="1:22">
      <c r="A1716" t="s">
        <v>4708</v>
      </c>
      <c r="B1716" t="s">
        <v>4708</v>
      </c>
      <c r="C1716" t="s">
        <v>7902</v>
      </c>
      <c r="D1716"/>
      <c r="E1716" s="255" t="s">
        <v>5157</v>
      </c>
      <c r="F1716" s="255">
        <v>43696.437103819444</v>
      </c>
      <c r="G1716" s="255"/>
      <c r="H1716" s="255"/>
      <c r="I1716" s="256">
        <v>3.5</v>
      </c>
      <c r="J1716" s="257">
        <v>87357</v>
      </c>
      <c r="K1716" t="s">
        <v>4711</v>
      </c>
      <c r="L1716">
        <v>0</v>
      </c>
      <c r="M1716">
        <v>0</v>
      </c>
      <c r="N1716" t="s">
        <v>4718</v>
      </c>
      <c r="O1716" t="s">
        <v>4713</v>
      </c>
      <c r="P1716" t="s">
        <v>7903</v>
      </c>
      <c r="Q1716" t="s">
        <v>4715</v>
      </c>
      <c r="V1716" t="s">
        <v>4716</v>
      </c>
    </row>
    <row r="1717" spans="1:22">
      <c r="A1717" t="s">
        <v>4708</v>
      </c>
      <c r="B1717" t="s">
        <v>4708</v>
      </c>
      <c r="C1717" t="s">
        <v>7904</v>
      </c>
      <c r="D1717"/>
      <c r="E1717" s="255" t="s">
        <v>4786</v>
      </c>
      <c r="F1717" s="255">
        <v>43696.436297418979</v>
      </c>
      <c r="G1717" s="255"/>
      <c r="H1717" s="255"/>
      <c r="I1717" s="256">
        <v>3.5</v>
      </c>
      <c r="J1717" s="257">
        <v>38579</v>
      </c>
      <c r="K1717" t="s">
        <v>4711</v>
      </c>
      <c r="L1717">
        <v>0</v>
      </c>
      <c r="M1717">
        <v>0</v>
      </c>
      <c r="N1717" t="s">
        <v>4731</v>
      </c>
      <c r="O1717" t="s">
        <v>4713</v>
      </c>
      <c r="P1717" t="s">
        <v>7905</v>
      </c>
      <c r="Q1717" t="s">
        <v>4728</v>
      </c>
      <c r="V1717" t="s">
        <v>4716</v>
      </c>
    </row>
    <row r="1718" spans="1:22">
      <c r="A1718" t="s">
        <v>4708</v>
      </c>
      <c r="B1718" t="s">
        <v>4708</v>
      </c>
      <c r="C1718" t="s">
        <v>7906</v>
      </c>
      <c r="D1718"/>
      <c r="E1718" s="255" t="s">
        <v>4983</v>
      </c>
      <c r="F1718" s="255">
        <v>43697.738235150464</v>
      </c>
      <c r="G1718" s="255"/>
      <c r="H1718" s="255"/>
      <c r="I1718" s="256">
        <v>3.5</v>
      </c>
      <c r="J1718" s="257">
        <v>17627</v>
      </c>
      <c r="K1718" t="s">
        <v>4711</v>
      </c>
      <c r="L1718">
        <v>0</v>
      </c>
      <c r="M1718">
        <v>0</v>
      </c>
      <c r="N1718" t="s">
        <v>4712</v>
      </c>
      <c r="O1718" t="s">
        <v>4713</v>
      </c>
      <c r="P1718" t="s">
        <v>7907</v>
      </c>
      <c r="Q1718" t="s">
        <v>4715</v>
      </c>
      <c r="V1718" t="s">
        <v>4716</v>
      </c>
    </row>
    <row r="1719" spans="1:22">
      <c r="A1719" t="s">
        <v>4708</v>
      </c>
      <c r="B1719" t="s">
        <v>4708</v>
      </c>
      <c r="C1719" t="s">
        <v>7908</v>
      </c>
      <c r="D1719"/>
      <c r="E1719" s="255" t="s">
        <v>5165</v>
      </c>
      <c r="F1719" s="255">
        <v>43697.687214664351</v>
      </c>
      <c r="G1719" s="255"/>
      <c r="H1719" s="255"/>
      <c r="I1719" s="256">
        <v>3.5</v>
      </c>
      <c r="J1719" s="257">
        <v>42846</v>
      </c>
      <c r="K1719" t="s">
        <v>4711</v>
      </c>
      <c r="L1719">
        <v>0</v>
      </c>
      <c r="M1719">
        <v>0</v>
      </c>
      <c r="N1719" t="s">
        <v>4718</v>
      </c>
      <c r="O1719" t="s">
        <v>4713</v>
      </c>
      <c r="P1719" t="s">
        <v>7909</v>
      </c>
      <c r="Q1719" t="s">
        <v>4715</v>
      </c>
      <c r="V1719" t="s">
        <v>4716</v>
      </c>
    </row>
    <row r="1720" spans="1:22">
      <c r="A1720" t="s">
        <v>4708</v>
      </c>
      <c r="B1720" t="s">
        <v>4708</v>
      </c>
      <c r="C1720" t="s">
        <v>7910</v>
      </c>
      <c r="D1720"/>
      <c r="E1720" s="255" t="s">
        <v>6659</v>
      </c>
      <c r="F1720" s="255">
        <v>43707.638229548611</v>
      </c>
      <c r="G1720" s="255"/>
      <c r="H1720" s="255"/>
      <c r="I1720" s="256">
        <v>3.5</v>
      </c>
      <c r="J1720" s="257">
        <v>50826</v>
      </c>
      <c r="K1720" t="s">
        <v>4711</v>
      </c>
      <c r="L1720">
        <v>0</v>
      </c>
      <c r="M1720">
        <v>0</v>
      </c>
      <c r="N1720" t="s">
        <v>4718</v>
      </c>
      <c r="O1720" t="s">
        <v>4726</v>
      </c>
      <c r="P1720" t="s">
        <v>7911</v>
      </c>
      <c r="Q1720" t="s">
        <v>4715</v>
      </c>
      <c r="V1720" t="s">
        <v>4716</v>
      </c>
    </row>
    <row r="1721" spans="1:22">
      <c r="A1721" t="s">
        <v>4708</v>
      </c>
      <c r="B1721" t="s">
        <v>4708</v>
      </c>
      <c r="C1721" t="s">
        <v>7912</v>
      </c>
      <c r="D1721"/>
      <c r="E1721" s="255" t="s">
        <v>4721</v>
      </c>
      <c r="F1721" s="255">
        <v>43708.532348229164</v>
      </c>
      <c r="G1721" s="255"/>
      <c r="H1721" s="255"/>
      <c r="I1721" s="256">
        <v>3.5</v>
      </c>
      <c r="J1721" s="257">
        <v>64381</v>
      </c>
      <c r="K1721" t="s">
        <v>4711</v>
      </c>
      <c r="L1721">
        <v>0</v>
      </c>
      <c r="M1721">
        <v>0</v>
      </c>
      <c r="N1721" t="s">
        <v>4712</v>
      </c>
      <c r="O1721" t="s">
        <v>4713</v>
      </c>
      <c r="P1721" t="s">
        <v>7913</v>
      </c>
      <c r="Q1721" t="s">
        <v>4715</v>
      </c>
      <c r="V1721" t="s">
        <v>4716</v>
      </c>
    </row>
    <row r="1722" spans="1:22">
      <c r="A1722" t="s">
        <v>4708</v>
      </c>
      <c r="B1722" t="s">
        <v>4708</v>
      </c>
      <c r="C1722" t="s">
        <v>7914</v>
      </c>
      <c r="D1722"/>
      <c r="E1722" s="255" t="s">
        <v>5390</v>
      </c>
      <c r="F1722" s="255">
        <v>43707.509299652775</v>
      </c>
      <c r="G1722" s="255"/>
      <c r="H1722" s="255"/>
      <c r="I1722" s="256">
        <v>3.5</v>
      </c>
      <c r="J1722" s="257">
        <v>35543</v>
      </c>
      <c r="K1722" t="s">
        <v>4711</v>
      </c>
      <c r="L1722">
        <v>0</v>
      </c>
      <c r="M1722">
        <v>0</v>
      </c>
      <c r="N1722" t="s">
        <v>4731</v>
      </c>
      <c r="O1722" t="s">
        <v>4713</v>
      </c>
      <c r="P1722" t="s">
        <v>7915</v>
      </c>
      <c r="Q1722" t="s">
        <v>4715</v>
      </c>
      <c r="V1722" t="s">
        <v>4716</v>
      </c>
    </row>
    <row r="1723" spans="1:22">
      <c r="A1723" t="s">
        <v>4708</v>
      </c>
      <c r="B1723" t="s">
        <v>4708</v>
      </c>
      <c r="C1723" t="s">
        <v>7916</v>
      </c>
      <c r="D1723"/>
      <c r="E1723" s="255" t="s">
        <v>4824</v>
      </c>
      <c r="F1723" s="255">
        <v>43704.680763923614</v>
      </c>
      <c r="G1723" s="255"/>
      <c r="H1723" s="255"/>
      <c r="I1723" s="256">
        <v>3.5</v>
      </c>
      <c r="J1723" s="257">
        <v>64332</v>
      </c>
      <c r="K1723" t="s">
        <v>4711</v>
      </c>
      <c r="L1723">
        <v>0</v>
      </c>
      <c r="M1723">
        <v>0</v>
      </c>
      <c r="N1723" t="s">
        <v>4712</v>
      </c>
      <c r="O1723" t="s">
        <v>4713</v>
      </c>
      <c r="P1723" t="s">
        <v>7917</v>
      </c>
      <c r="Q1723" t="s">
        <v>4715</v>
      </c>
      <c r="V1723" t="s">
        <v>4716</v>
      </c>
    </row>
    <row r="1724" spans="1:22">
      <c r="A1724" t="s">
        <v>4708</v>
      </c>
      <c r="B1724" t="s">
        <v>4708</v>
      </c>
      <c r="C1724" t="s">
        <v>7918</v>
      </c>
      <c r="D1724"/>
      <c r="E1724" s="255" t="s">
        <v>7719</v>
      </c>
      <c r="F1724" s="255">
        <v>43696.433686226854</v>
      </c>
      <c r="G1724" s="255"/>
      <c r="H1724" s="255"/>
      <c r="I1724" s="256">
        <v>3.5</v>
      </c>
      <c r="J1724" s="257">
        <v>45870</v>
      </c>
      <c r="K1724" t="s">
        <v>4711</v>
      </c>
      <c r="L1724">
        <v>0</v>
      </c>
      <c r="M1724">
        <v>0</v>
      </c>
      <c r="N1724" t="s">
        <v>4722</v>
      </c>
      <c r="O1724" t="s">
        <v>4726</v>
      </c>
      <c r="P1724" t="s">
        <v>7919</v>
      </c>
      <c r="Q1724" t="s">
        <v>4715</v>
      </c>
      <c r="V1724" t="s">
        <v>4716</v>
      </c>
    </row>
    <row r="1725" spans="1:22">
      <c r="A1725" t="s">
        <v>4708</v>
      </c>
      <c r="B1725" t="s">
        <v>4708</v>
      </c>
      <c r="C1725" t="s">
        <v>7920</v>
      </c>
      <c r="D1725"/>
      <c r="E1725" s="255" t="s">
        <v>5079</v>
      </c>
      <c r="F1725" s="255">
        <v>43697.665180983793</v>
      </c>
      <c r="G1725" s="255"/>
      <c r="H1725" s="255"/>
      <c r="I1725" s="256">
        <v>3.5</v>
      </c>
      <c r="J1725" s="257">
        <v>44657</v>
      </c>
      <c r="K1725" t="s">
        <v>4711</v>
      </c>
      <c r="L1725">
        <v>0</v>
      </c>
      <c r="M1725">
        <v>0</v>
      </c>
      <c r="N1725" t="s">
        <v>4718</v>
      </c>
      <c r="O1725" t="s">
        <v>4713</v>
      </c>
      <c r="P1725" t="s">
        <v>7921</v>
      </c>
      <c r="Q1725" t="s">
        <v>4715</v>
      </c>
      <c r="V1725" t="s">
        <v>4716</v>
      </c>
    </row>
    <row r="1726" spans="1:22">
      <c r="A1726" t="s">
        <v>4708</v>
      </c>
      <c r="B1726" t="s">
        <v>4708</v>
      </c>
      <c r="C1726" t="s">
        <v>1686</v>
      </c>
      <c r="D1726"/>
      <c r="E1726" s="255" t="s">
        <v>5178</v>
      </c>
      <c r="F1726" s="255">
        <v>43696.436836886576</v>
      </c>
      <c r="G1726" s="255"/>
      <c r="H1726" s="255"/>
      <c r="I1726" s="256">
        <v>3.5</v>
      </c>
      <c r="J1726" s="257">
        <v>49979</v>
      </c>
      <c r="K1726" t="s">
        <v>4711</v>
      </c>
      <c r="L1726">
        <v>0</v>
      </c>
      <c r="M1726">
        <v>0</v>
      </c>
      <c r="N1726" t="s">
        <v>4731</v>
      </c>
      <c r="O1726" t="s">
        <v>4713</v>
      </c>
      <c r="P1726" t="s">
        <v>7922</v>
      </c>
      <c r="Q1726" t="s">
        <v>4715</v>
      </c>
      <c r="V1726" t="s">
        <v>4716</v>
      </c>
    </row>
    <row r="1727" spans="1:22">
      <c r="A1727" t="s">
        <v>4708</v>
      </c>
      <c r="B1727" t="s">
        <v>4708</v>
      </c>
      <c r="C1727" t="s">
        <v>7923</v>
      </c>
      <c r="D1727"/>
      <c r="E1727" s="255" t="s">
        <v>4909</v>
      </c>
      <c r="F1727" s="255">
        <v>43696.433928472223</v>
      </c>
      <c r="G1727" s="255"/>
      <c r="H1727" s="255"/>
      <c r="I1727" s="256">
        <v>3.5</v>
      </c>
      <c r="J1727" s="257">
        <v>17881</v>
      </c>
      <c r="K1727" t="s">
        <v>4711</v>
      </c>
      <c r="L1727">
        <v>0</v>
      </c>
      <c r="M1727">
        <v>0</v>
      </c>
      <c r="N1727" t="s">
        <v>4718</v>
      </c>
      <c r="O1727" t="s">
        <v>4713</v>
      </c>
      <c r="P1727" t="s">
        <v>7924</v>
      </c>
      <c r="Q1727" t="s">
        <v>4715</v>
      </c>
      <c r="V1727" t="s">
        <v>4716</v>
      </c>
    </row>
    <row r="1728" spans="1:22">
      <c r="A1728" t="s">
        <v>4708</v>
      </c>
      <c r="B1728" t="s">
        <v>4708</v>
      </c>
      <c r="C1728" t="s">
        <v>1589</v>
      </c>
      <c r="D1728"/>
      <c r="E1728" s="255" t="s">
        <v>5171</v>
      </c>
      <c r="F1728" s="255">
        <v>43697.425503668979</v>
      </c>
      <c r="G1728" s="255"/>
      <c r="H1728" s="255"/>
      <c r="I1728" s="256">
        <v>3.5</v>
      </c>
      <c r="J1728" s="257">
        <v>122234</v>
      </c>
      <c r="K1728" t="s">
        <v>4711</v>
      </c>
      <c r="L1728">
        <v>0</v>
      </c>
      <c r="M1728">
        <v>0</v>
      </c>
      <c r="N1728" t="s">
        <v>4722</v>
      </c>
      <c r="O1728" t="s">
        <v>4713</v>
      </c>
      <c r="P1728" t="s">
        <v>7925</v>
      </c>
      <c r="Q1728" t="s">
        <v>4715</v>
      </c>
      <c r="V1728" t="s">
        <v>4716</v>
      </c>
    </row>
    <row r="1729" spans="1:22">
      <c r="A1729" t="s">
        <v>4708</v>
      </c>
      <c r="B1729" t="s">
        <v>4708</v>
      </c>
      <c r="C1729" t="s">
        <v>2882</v>
      </c>
      <c r="D1729"/>
      <c r="E1729" s="255" t="s">
        <v>5872</v>
      </c>
      <c r="F1729" s="255">
        <v>43689.611001238423</v>
      </c>
      <c r="G1729" s="255"/>
      <c r="H1729" s="255"/>
      <c r="I1729" s="256">
        <v>3.5</v>
      </c>
      <c r="J1729" s="257">
        <v>80897</v>
      </c>
      <c r="K1729" t="s">
        <v>4752</v>
      </c>
      <c r="L1729">
        <v>1</v>
      </c>
      <c r="M1729">
        <v>389.49</v>
      </c>
      <c r="N1729" t="s">
        <v>4718</v>
      </c>
      <c r="O1729" t="s">
        <v>4713</v>
      </c>
      <c r="P1729" t="s">
        <v>7926</v>
      </c>
      <c r="Q1729" t="s">
        <v>4715</v>
      </c>
      <c r="V1729" t="s">
        <v>4716</v>
      </c>
    </row>
    <row r="1730" spans="1:22">
      <c r="A1730" t="s">
        <v>4708</v>
      </c>
      <c r="B1730" t="s">
        <v>4708</v>
      </c>
      <c r="C1730" t="s">
        <v>729</v>
      </c>
      <c r="D1730"/>
      <c r="E1730" s="255" t="s">
        <v>5079</v>
      </c>
      <c r="F1730" s="255">
        <v>43696.700872997688</v>
      </c>
      <c r="G1730" s="255"/>
      <c r="H1730" s="255"/>
      <c r="I1730" s="256">
        <v>3.5</v>
      </c>
      <c r="J1730" s="257">
        <v>87016</v>
      </c>
      <c r="K1730" t="s">
        <v>4711</v>
      </c>
      <c r="L1730">
        <v>0</v>
      </c>
      <c r="M1730">
        <v>0</v>
      </c>
      <c r="N1730" t="s">
        <v>4731</v>
      </c>
      <c r="O1730" t="s">
        <v>4713</v>
      </c>
      <c r="P1730" t="s">
        <v>7927</v>
      </c>
      <c r="Q1730" t="s">
        <v>4715</v>
      </c>
      <c r="V1730" t="s">
        <v>4716</v>
      </c>
    </row>
    <row r="1731" spans="1:22">
      <c r="A1731" t="s">
        <v>4708</v>
      </c>
      <c r="B1731" t="s">
        <v>4708</v>
      </c>
      <c r="C1731" t="s">
        <v>7928</v>
      </c>
      <c r="D1731"/>
      <c r="E1731" s="255" t="s">
        <v>4775</v>
      </c>
      <c r="F1731" s="255">
        <v>43708.612663043983</v>
      </c>
      <c r="G1731" s="255"/>
      <c r="H1731" s="255"/>
      <c r="I1731" s="256">
        <v>3.5</v>
      </c>
      <c r="J1731" s="257">
        <v>65522</v>
      </c>
      <c r="K1731" t="s">
        <v>4752</v>
      </c>
      <c r="L1731">
        <v>0</v>
      </c>
      <c r="M1731">
        <v>0</v>
      </c>
      <c r="N1731" t="s">
        <v>4731</v>
      </c>
      <c r="O1731" t="s">
        <v>4713</v>
      </c>
      <c r="P1731" t="s">
        <v>7929</v>
      </c>
      <c r="Q1731" t="s">
        <v>4715</v>
      </c>
      <c r="V1731" t="s">
        <v>4716</v>
      </c>
    </row>
    <row r="1732" spans="1:22">
      <c r="A1732" t="s">
        <v>4708</v>
      </c>
      <c r="B1732" t="s">
        <v>4708</v>
      </c>
      <c r="C1732" t="s">
        <v>646</v>
      </c>
      <c r="D1732"/>
      <c r="E1732" s="255" t="s">
        <v>7930</v>
      </c>
      <c r="F1732" s="255">
        <v>43697.49078591435</v>
      </c>
      <c r="G1732" s="255"/>
      <c r="H1732" s="255"/>
      <c r="I1732" s="256">
        <v>3.5</v>
      </c>
      <c r="J1732" s="257">
        <v>26727</v>
      </c>
      <c r="K1732" t="s">
        <v>4711</v>
      </c>
      <c r="L1732">
        <v>0</v>
      </c>
      <c r="M1732">
        <v>0</v>
      </c>
      <c r="N1732" t="s">
        <v>4712</v>
      </c>
      <c r="O1732" t="s">
        <v>5324</v>
      </c>
      <c r="P1732" t="s">
        <v>7931</v>
      </c>
      <c r="Q1732" t="s">
        <v>4715</v>
      </c>
      <c r="V1732" t="s">
        <v>4716</v>
      </c>
    </row>
    <row r="1733" spans="1:22">
      <c r="A1733" t="s">
        <v>4708</v>
      </c>
      <c r="B1733" t="s">
        <v>4708</v>
      </c>
      <c r="C1733" t="s">
        <v>7932</v>
      </c>
      <c r="D1733"/>
      <c r="E1733" s="255" t="s">
        <v>4797</v>
      </c>
      <c r="F1733" s="255">
        <v>43708.510272951389</v>
      </c>
      <c r="G1733" s="255"/>
      <c r="H1733" s="255"/>
      <c r="I1733" s="256">
        <v>3.5</v>
      </c>
      <c r="J1733" s="257">
        <v>102317</v>
      </c>
      <c r="K1733" t="s">
        <v>4711</v>
      </c>
      <c r="L1733">
        <v>0</v>
      </c>
      <c r="M1733">
        <v>0</v>
      </c>
      <c r="N1733" t="s">
        <v>4718</v>
      </c>
      <c r="O1733" t="s">
        <v>4713</v>
      </c>
      <c r="P1733" t="s">
        <v>7933</v>
      </c>
      <c r="Q1733" t="s">
        <v>4715</v>
      </c>
      <c r="V1733" t="s">
        <v>4716</v>
      </c>
    </row>
    <row r="1734" spans="1:22">
      <c r="A1734" t="s">
        <v>4708</v>
      </c>
      <c r="B1734" t="s">
        <v>4708</v>
      </c>
      <c r="C1734" t="s">
        <v>7934</v>
      </c>
      <c r="D1734"/>
      <c r="E1734" s="255" t="s">
        <v>5817</v>
      </c>
      <c r="F1734" s="255">
        <v>43696.450023993057</v>
      </c>
      <c r="G1734" s="255"/>
      <c r="H1734" s="255"/>
      <c r="I1734" s="256">
        <v>3.5</v>
      </c>
      <c r="J1734" s="257">
        <v>45412</v>
      </c>
      <c r="K1734" t="s">
        <v>4711</v>
      </c>
      <c r="L1734">
        <v>0</v>
      </c>
      <c r="M1734">
        <v>0</v>
      </c>
      <c r="N1734" t="s">
        <v>4712</v>
      </c>
      <c r="O1734" t="s">
        <v>4726</v>
      </c>
      <c r="P1734" t="s">
        <v>7935</v>
      </c>
      <c r="Q1734" t="s">
        <v>4715</v>
      </c>
      <c r="V1734" t="s">
        <v>4716</v>
      </c>
    </row>
    <row r="1735" spans="1:22">
      <c r="A1735" t="s">
        <v>4708</v>
      </c>
      <c r="B1735" t="s">
        <v>4708</v>
      </c>
      <c r="C1735" t="s">
        <v>7936</v>
      </c>
      <c r="D1735"/>
      <c r="E1735" s="255" t="s">
        <v>5042</v>
      </c>
      <c r="F1735" s="255">
        <v>43696.71466258102</v>
      </c>
      <c r="G1735" s="255"/>
      <c r="H1735" s="255"/>
      <c r="I1735" s="256">
        <v>3.5</v>
      </c>
      <c r="J1735" s="257">
        <v>20006</v>
      </c>
      <c r="K1735" t="s">
        <v>4711</v>
      </c>
      <c r="L1735">
        <v>0</v>
      </c>
      <c r="M1735">
        <v>0</v>
      </c>
      <c r="N1735" t="s">
        <v>4722</v>
      </c>
      <c r="O1735" t="s">
        <v>4713</v>
      </c>
      <c r="P1735" t="s">
        <v>7937</v>
      </c>
      <c r="Q1735" t="s">
        <v>4715</v>
      </c>
      <c r="V1735" t="s">
        <v>4716</v>
      </c>
    </row>
    <row r="1736" spans="1:22">
      <c r="A1736" t="s">
        <v>4708</v>
      </c>
      <c r="B1736" t="s">
        <v>4708</v>
      </c>
      <c r="C1736" t="s">
        <v>7938</v>
      </c>
      <c r="D1736"/>
      <c r="E1736" s="255" t="s">
        <v>4772</v>
      </c>
      <c r="F1736" s="255">
        <v>43697.658390856479</v>
      </c>
      <c r="G1736" s="255"/>
      <c r="H1736" s="255"/>
      <c r="I1736" s="256">
        <v>3.5</v>
      </c>
      <c r="J1736" s="257">
        <v>44008</v>
      </c>
      <c r="K1736" t="s">
        <v>4711</v>
      </c>
      <c r="L1736">
        <v>0</v>
      </c>
      <c r="M1736">
        <v>0</v>
      </c>
      <c r="N1736" t="s">
        <v>4712</v>
      </c>
      <c r="O1736" t="s">
        <v>4713</v>
      </c>
      <c r="P1736" t="s">
        <v>7939</v>
      </c>
      <c r="Q1736" t="s">
        <v>4715</v>
      </c>
      <c r="V1736" t="s">
        <v>4716</v>
      </c>
    </row>
    <row r="1737" spans="1:22">
      <c r="A1737" t="s">
        <v>4708</v>
      </c>
      <c r="B1737" t="s">
        <v>4708</v>
      </c>
      <c r="C1737" t="s">
        <v>7940</v>
      </c>
      <c r="D1737"/>
      <c r="E1737" s="255" t="s">
        <v>4814</v>
      </c>
      <c r="F1737" s="255">
        <v>43697.736578206015</v>
      </c>
      <c r="G1737" s="255"/>
      <c r="H1737" s="255"/>
      <c r="I1737" s="256">
        <v>3.5</v>
      </c>
      <c r="J1737" s="257">
        <v>27031</v>
      </c>
      <c r="K1737" t="s">
        <v>4711</v>
      </c>
      <c r="L1737">
        <v>0</v>
      </c>
      <c r="M1737">
        <v>0</v>
      </c>
      <c r="N1737" t="s">
        <v>4731</v>
      </c>
      <c r="O1737" t="s">
        <v>4713</v>
      </c>
      <c r="P1737" t="s">
        <v>7941</v>
      </c>
      <c r="Q1737" t="s">
        <v>4715</v>
      </c>
      <c r="V1737" t="s">
        <v>4716</v>
      </c>
    </row>
    <row r="1738" spans="1:22">
      <c r="A1738" t="s">
        <v>4708</v>
      </c>
      <c r="B1738" t="s">
        <v>4708</v>
      </c>
      <c r="C1738" t="s">
        <v>7942</v>
      </c>
      <c r="D1738"/>
      <c r="E1738" s="255" t="s">
        <v>4885</v>
      </c>
      <c r="F1738" s="255">
        <v>43708.543379247683</v>
      </c>
      <c r="G1738" s="255"/>
      <c r="H1738" s="255"/>
      <c r="I1738" s="256">
        <v>3.5</v>
      </c>
      <c r="J1738" s="257">
        <v>58792</v>
      </c>
      <c r="K1738" t="s">
        <v>4752</v>
      </c>
      <c r="L1738">
        <v>0</v>
      </c>
      <c r="M1738">
        <v>0</v>
      </c>
      <c r="N1738" t="s">
        <v>4712</v>
      </c>
      <c r="O1738" t="s">
        <v>4713</v>
      </c>
      <c r="P1738" t="s">
        <v>7943</v>
      </c>
      <c r="Q1738" t="s">
        <v>4715</v>
      </c>
      <c r="V1738" t="s">
        <v>4716</v>
      </c>
    </row>
    <row r="1739" spans="1:22">
      <c r="A1739" t="s">
        <v>4708</v>
      </c>
      <c r="B1739" t="s">
        <v>4708</v>
      </c>
      <c r="C1739" t="s">
        <v>7944</v>
      </c>
      <c r="D1739"/>
      <c r="E1739" s="255" t="s">
        <v>7629</v>
      </c>
      <c r="F1739" s="255">
        <v>43703.379995833333</v>
      </c>
      <c r="G1739" s="255"/>
      <c r="H1739" s="255"/>
      <c r="I1739" s="256">
        <v>3.5</v>
      </c>
      <c r="J1739" s="257">
        <v>46010</v>
      </c>
      <c r="K1739" t="s">
        <v>4752</v>
      </c>
      <c r="L1739">
        <v>0</v>
      </c>
      <c r="M1739">
        <v>0</v>
      </c>
      <c r="N1739" t="s">
        <v>4722</v>
      </c>
      <c r="O1739" t="s">
        <v>4726</v>
      </c>
      <c r="P1739" t="s">
        <v>7945</v>
      </c>
      <c r="Q1739" t="s">
        <v>4715</v>
      </c>
      <c r="V1739" t="s">
        <v>4716</v>
      </c>
    </row>
    <row r="1740" spans="1:22">
      <c r="A1740" t="s">
        <v>4708</v>
      </c>
      <c r="B1740" t="s">
        <v>4708</v>
      </c>
      <c r="C1740" t="s">
        <v>1930</v>
      </c>
      <c r="D1740"/>
      <c r="E1740" s="255" t="s">
        <v>5224</v>
      </c>
      <c r="F1740" s="255">
        <v>43705.728549074076</v>
      </c>
      <c r="G1740" s="255"/>
      <c r="H1740" s="255"/>
      <c r="I1740" s="256">
        <v>3.5</v>
      </c>
      <c r="J1740" s="257">
        <v>48654</v>
      </c>
      <c r="K1740" t="s">
        <v>4711</v>
      </c>
      <c r="L1740">
        <v>0</v>
      </c>
      <c r="M1740">
        <v>0</v>
      </c>
      <c r="N1740" t="s">
        <v>4722</v>
      </c>
      <c r="O1740" t="s">
        <v>4726</v>
      </c>
      <c r="P1740" t="s">
        <v>4994</v>
      </c>
      <c r="Q1740" t="s">
        <v>4715</v>
      </c>
      <c r="V1740" t="s">
        <v>4716</v>
      </c>
    </row>
    <row r="1741" spans="1:22">
      <c r="A1741" t="s">
        <v>4708</v>
      </c>
      <c r="B1741" t="s">
        <v>4708</v>
      </c>
      <c r="C1741" t="s">
        <v>7946</v>
      </c>
      <c r="D1741"/>
      <c r="E1741" s="255" t="s">
        <v>4775</v>
      </c>
      <c r="F1741" s="255">
        <v>43707.513487731485</v>
      </c>
      <c r="G1741" s="255"/>
      <c r="H1741" s="255"/>
      <c r="I1741" s="256">
        <v>3.5</v>
      </c>
      <c r="J1741" s="257">
        <v>105282</v>
      </c>
      <c r="K1741" t="s">
        <v>4711</v>
      </c>
      <c r="L1741">
        <v>0</v>
      </c>
      <c r="M1741">
        <v>0</v>
      </c>
      <c r="N1741" t="s">
        <v>4722</v>
      </c>
      <c r="O1741" t="s">
        <v>4713</v>
      </c>
      <c r="P1741" t="s">
        <v>7947</v>
      </c>
      <c r="Q1741" t="s">
        <v>4715</v>
      </c>
      <c r="V1741" t="s">
        <v>4716</v>
      </c>
    </row>
    <row r="1742" spans="1:22">
      <c r="A1742" t="s">
        <v>4708</v>
      </c>
      <c r="B1742" t="s">
        <v>4708</v>
      </c>
      <c r="C1742" t="s">
        <v>7948</v>
      </c>
      <c r="D1742"/>
      <c r="E1742" s="255" t="s">
        <v>5240</v>
      </c>
      <c r="F1742" s="255">
        <v>43696.436590011574</v>
      </c>
      <c r="G1742" s="255"/>
      <c r="H1742" s="255"/>
      <c r="I1742" s="256">
        <v>3.5</v>
      </c>
      <c r="J1742" s="257">
        <v>4419</v>
      </c>
      <c r="K1742" t="s">
        <v>4711</v>
      </c>
      <c r="L1742">
        <v>0</v>
      </c>
      <c r="M1742">
        <v>0</v>
      </c>
      <c r="N1742" t="s">
        <v>4731</v>
      </c>
      <c r="O1742" t="s">
        <v>4713</v>
      </c>
      <c r="P1742" t="s">
        <v>7949</v>
      </c>
      <c r="Q1742" t="s">
        <v>4715</v>
      </c>
      <c r="V1742" t="s">
        <v>4716</v>
      </c>
    </row>
    <row r="1743" spans="1:22">
      <c r="A1743" t="s">
        <v>4708</v>
      </c>
      <c r="B1743" t="s">
        <v>4708</v>
      </c>
      <c r="C1743" t="s">
        <v>7950</v>
      </c>
      <c r="D1743"/>
      <c r="E1743" s="255" t="s">
        <v>4829</v>
      </c>
      <c r="F1743" s="255">
        <v>43700.489924155096</v>
      </c>
      <c r="G1743" s="255"/>
      <c r="H1743" s="255"/>
      <c r="I1743" s="256">
        <v>3.5</v>
      </c>
      <c r="J1743" s="257">
        <v>299544</v>
      </c>
      <c r="K1743" t="s">
        <v>4752</v>
      </c>
      <c r="L1743">
        <v>0</v>
      </c>
      <c r="M1743">
        <v>0</v>
      </c>
      <c r="N1743" t="s">
        <v>4722</v>
      </c>
      <c r="O1743" t="s">
        <v>4713</v>
      </c>
      <c r="P1743" t="s">
        <v>7951</v>
      </c>
      <c r="Q1743" t="s">
        <v>4715</v>
      </c>
      <c r="V1743" t="s">
        <v>4716</v>
      </c>
    </row>
    <row r="1744" spans="1:22">
      <c r="A1744" t="s">
        <v>4708</v>
      </c>
      <c r="B1744" t="s">
        <v>4708</v>
      </c>
      <c r="C1744" t="s">
        <v>7952</v>
      </c>
      <c r="D1744"/>
      <c r="E1744" s="255" t="s">
        <v>7719</v>
      </c>
      <c r="F1744" s="255">
        <v>43707.418364895835</v>
      </c>
      <c r="G1744" s="255"/>
      <c r="H1744" s="255"/>
      <c r="I1744" s="256">
        <v>3.5</v>
      </c>
      <c r="J1744" s="257">
        <v>46082</v>
      </c>
      <c r="K1744" t="s">
        <v>4752</v>
      </c>
      <c r="L1744">
        <v>0</v>
      </c>
      <c r="M1744">
        <v>0</v>
      </c>
      <c r="N1744" t="s">
        <v>4731</v>
      </c>
      <c r="O1744" t="s">
        <v>4726</v>
      </c>
      <c r="P1744" t="s">
        <v>7953</v>
      </c>
      <c r="Q1744" t="s">
        <v>4715</v>
      </c>
      <c r="V1744" t="s">
        <v>4716</v>
      </c>
    </row>
    <row r="1745" spans="1:22">
      <c r="A1745" t="s">
        <v>4708</v>
      </c>
      <c r="B1745" t="s">
        <v>4708</v>
      </c>
      <c r="C1745" t="s">
        <v>7954</v>
      </c>
      <c r="D1745"/>
      <c r="E1745" s="255" t="s">
        <v>5991</v>
      </c>
      <c r="F1745" s="255">
        <v>43696.433401886577</v>
      </c>
      <c r="G1745" s="255"/>
      <c r="H1745" s="255"/>
      <c r="I1745" s="256">
        <v>3.5</v>
      </c>
      <c r="J1745" s="257">
        <v>51471</v>
      </c>
      <c r="K1745" t="s">
        <v>4711</v>
      </c>
      <c r="L1745">
        <v>0</v>
      </c>
      <c r="M1745">
        <v>0</v>
      </c>
      <c r="N1745" t="s">
        <v>4718</v>
      </c>
      <c r="O1745" t="s">
        <v>4713</v>
      </c>
      <c r="P1745" t="s">
        <v>7955</v>
      </c>
      <c r="Q1745" t="s">
        <v>4715</v>
      </c>
      <c r="V1745" t="s">
        <v>4716</v>
      </c>
    </row>
    <row r="1746" spans="1:22">
      <c r="A1746" t="s">
        <v>4708</v>
      </c>
      <c r="B1746" t="s">
        <v>4708</v>
      </c>
      <c r="C1746" t="s">
        <v>7956</v>
      </c>
      <c r="D1746"/>
      <c r="E1746" s="255" t="s">
        <v>4768</v>
      </c>
      <c r="F1746" s="255">
        <v>43697.377460335651</v>
      </c>
      <c r="G1746" s="255"/>
      <c r="H1746" s="255"/>
      <c r="I1746" s="256">
        <v>3.5</v>
      </c>
      <c r="J1746" s="257">
        <v>72085</v>
      </c>
      <c r="K1746" t="s">
        <v>4711</v>
      </c>
      <c r="L1746">
        <v>0</v>
      </c>
      <c r="M1746">
        <v>0</v>
      </c>
      <c r="N1746" t="s">
        <v>4722</v>
      </c>
      <c r="O1746" t="s">
        <v>4713</v>
      </c>
      <c r="P1746" t="s">
        <v>7957</v>
      </c>
      <c r="Q1746" t="s">
        <v>4715</v>
      </c>
      <c r="V1746" t="s">
        <v>4716</v>
      </c>
    </row>
    <row r="1747" spans="1:22">
      <c r="A1747" t="s">
        <v>4708</v>
      </c>
      <c r="B1747" t="s">
        <v>4708</v>
      </c>
      <c r="C1747" t="s">
        <v>7958</v>
      </c>
      <c r="D1747"/>
      <c r="E1747" s="255" t="s">
        <v>7959</v>
      </c>
      <c r="F1747" s="255">
        <v>43697.433727743053</v>
      </c>
      <c r="G1747" s="255"/>
      <c r="H1747" s="255"/>
      <c r="I1747" s="256">
        <v>3.5</v>
      </c>
      <c r="J1747" s="257">
        <v>39489</v>
      </c>
      <c r="K1747" t="s">
        <v>4711</v>
      </c>
      <c r="L1747">
        <v>0</v>
      </c>
      <c r="M1747">
        <v>0</v>
      </c>
      <c r="N1747" t="s">
        <v>4722</v>
      </c>
      <c r="O1747" t="s">
        <v>4726</v>
      </c>
      <c r="P1747" t="s">
        <v>7960</v>
      </c>
      <c r="Q1747" t="s">
        <v>4715</v>
      </c>
      <c r="V1747" t="s">
        <v>4716</v>
      </c>
    </row>
    <row r="1748" spans="1:22">
      <c r="A1748" t="s">
        <v>4708</v>
      </c>
      <c r="B1748" t="s">
        <v>4708</v>
      </c>
      <c r="C1748" t="s">
        <v>7961</v>
      </c>
      <c r="D1748"/>
      <c r="E1748" s="255" t="s">
        <v>5343</v>
      </c>
      <c r="F1748" s="255">
        <v>43704.683087349535</v>
      </c>
      <c r="G1748" s="255"/>
      <c r="H1748" s="255"/>
      <c r="I1748" s="256">
        <v>3.5</v>
      </c>
      <c r="J1748" s="257">
        <v>20893</v>
      </c>
      <c r="K1748" t="s">
        <v>4711</v>
      </c>
      <c r="L1748">
        <v>0</v>
      </c>
      <c r="M1748">
        <v>0</v>
      </c>
      <c r="N1748" t="s">
        <v>4722</v>
      </c>
      <c r="O1748" t="s">
        <v>4726</v>
      </c>
      <c r="P1748" t="s">
        <v>7962</v>
      </c>
      <c r="Q1748" t="s">
        <v>4715</v>
      </c>
      <c r="V1748" t="s">
        <v>4716</v>
      </c>
    </row>
    <row r="1749" spans="1:22">
      <c r="A1749" t="s">
        <v>4708</v>
      </c>
      <c r="B1749" t="s">
        <v>4708</v>
      </c>
      <c r="C1749" t="s">
        <v>7963</v>
      </c>
      <c r="D1749"/>
      <c r="E1749" s="255" t="s">
        <v>7416</v>
      </c>
      <c r="F1749" s="255">
        <v>43707.521501701391</v>
      </c>
      <c r="G1749" s="255"/>
      <c r="H1749" s="255"/>
      <c r="I1749" s="256">
        <v>3.5</v>
      </c>
      <c r="J1749" s="257">
        <v>199170</v>
      </c>
      <c r="K1749" t="s">
        <v>4711</v>
      </c>
      <c r="L1749">
        <v>0</v>
      </c>
      <c r="M1749">
        <v>0</v>
      </c>
      <c r="N1749" t="s">
        <v>4718</v>
      </c>
      <c r="O1749" t="s">
        <v>4726</v>
      </c>
      <c r="P1749" t="s">
        <v>7964</v>
      </c>
      <c r="Q1749" t="s">
        <v>4715</v>
      </c>
      <c r="V1749" t="s">
        <v>4716</v>
      </c>
    </row>
    <row r="1750" spans="1:22">
      <c r="A1750" t="s">
        <v>4708</v>
      </c>
      <c r="B1750" t="s">
        <v>4708</v>
      </c>
      <c r="C1750" t="s">
        <v>7965</v>
      </c>
      <c r="D1750"/>
      <c r="E1750" s="255" t="s">
        <v>5027</v>
      </c>
      <c r="F1750" s="255">
        <v>43705.725855324075</v>
      </c>
      <c r="G1750" s="255"/>
      <c r="H1750" s="255"/>
      <c r="I1750" s="256">
        <v>3.5</v>
      </c>
      <c r="J1750" s="257">
        <v>23105</v>
      </c>
      <c r="K1750" t="s">
        <v>4711</v>
      </c>
      <c r="L1750">
        <v>0</v>
      </c>
      <c r="M1750">
        <v>0</v>
      </c>
      <c r="N1750" t="s">
        <v>4731</v>
      </c>
      <c r="O1750" t="s">
        <v>4713</v>
      </c>
      <c r="P1750" t="s">
        <v>7966</v>
      </c>
      <c r="Q1750" t="s">
        <v>4715</v>
      </c>
      <c r="V1750" t="s">
        <v>4716</v>
      </c>
    </row>
    <row r="1751" spans="1:22">
      <c r="A1751" t="s">
        <v>4708</v>
      </c>
      <c r="B1751" t="s">
        <v>4708</v>
      </c>
      <c r="C1751" t="s">
        <v>7967</v>
      </c>
      <c r="D1751"/>
      <c r="E1751" s="255" t="s">
        <v>6515</v>
      </c>
      <c r="F1751" s="255">
        <v>43704.684707372682</v>
      </c>
      <c r="G1751" s="255"/>
      <c r="H1751" s="255"/>
      <c r="I1751" s="256">
        <v>3.5</v>
      </c>
      <c r="J1751" s="257">
        <v>34897</v>
      </c>
      <c r="K1751" t="s">
        <v>4711</v>
      </c>
      <c r="L1751">
        <v>0</v>
      </c>
      <c r="M1751">
        <v>0</v>
      </c>
      <c r="N1751" t="s">
        <v>4731</v>
      </c>
      <c r="O1751" t="s">
        <v>4726</v>
      </c>
      <c r="P1751" t="s">
        <v>7968</v>
      </c>
      <c r="Q1751" t="s">
        <v>4715</v>
      </c>
      <c r="V1751" t="s">
        <v>4716</v>
      </c>
    </row>
    <row r="1752" spans="1:22">
      <c r="A1752" t="s">
        <v>4708</v>
      </c>
      <c r="B1752" t="s">
        <v>4708</v>
      </c>
      <c r="C1752" t="s">
        <v>7969</v>
      </c>
      <c r="D1752"/>
      <c r="E1752" s="255" t="s">
        <v>4795</v>
      </c>
      <c r="F1752" s="255">
        <v>43683.761893090275</v>
      </c>
      <c r="G1752" s="255"/>
      <c r="H1752" s="255"/>
      <c r="I1752" s="256">
        <v>3.5</v>
      </c>
      <c r="J1752" s="257">
        <v>156645</v>
      </c>
      <c r="K1752" t="s">
        <v>4752</v>
      </c>
      <c r="L1752">
        <v>1</v>
      </c>
      <c r="M1752">
        <v>3332.72</v>
      </c>
      <c r="N1752" t="s">
        <v>4718</v>
      </c>
      <c r="O1752" t="s">
        <v>4753</v>
      </c>
      <c r="P1752" t="s">
        <v>4753</v>
      </c>
      <c r="Q1752" t="s">
        <v>4715</v>
      </c>
      <c r="V1752" t="s">
        <v>4716</v>
      </c>
    </row>
    <row r="1753" spans="1:22">
      <c r="A1753" t="s">
        <v>4708</v>
      </c>
      <c r="B1753" t="s">
        <v>4708</v>
      </c>
      <c r="C1753" t="s">
        <v>7970</v>
      </c>
      <c r="D1753"/>
      <c r="E1753" s="255" t="s">
        <v>4978</v>
      </c>
      <c r="F1753" s="255">
        <v>43699.591045370369</v>
      </c>
      <c r="G1753" s="255"/>
      <c r="H1753" s="255"/>
      <c r="I1753" s="256">
        <v>3.5</v>
      </c>
      <c r="J1753" s="257">
        <v>45455</v>
      </c>
      <c r="K1753" t="s">
        <v>4752</v>
      </c>
      <c r="L1753">
        <v>0</v>
      </c>
      <c r="M1753">
        <v>0</v>
      </c>
      <c r="N1753" t="s">
        <v>4718</v>
      </c>
      <c r="O1753" t="s">
        <v>4753</v>
      </c>
      <c r="P1753" t="s">
        <v>4753</v>
      </c>
      <c r="Q1753" t="s">
        <v>4715</v>
      </c>
      <c r="V1753" t="s">
        <v>4716</v>
      </c>
    </row>
    <row r="1754" spans="1:22">
      <c r="A1754" t="s">
        <v>4708</v>
      </c>
      <c r="B1754" t="s">
        <v>4708</v>
      </c>
      <c r="C1754" t="s">
        <v>7971</v>
      </c>
      <c r="D1754"/>
      <c r="E1754" s="255" t="s">
        <v>4721</v>
      </c>
      <c r="F1754" s="255">
        <v>43699.450394016203</v>
      </c>
      <c r="G1754" s="255"/>
      <c r="H1754" s="255"/>
      <c r="I1754" s="256">
        <v>3.5</v>
      </c>
      <c r="J1754" s="257">
        <v>69262</v>
      </c>
      <c r="K1754" t="s">
        <v>4752</v>
      </c>
      <c r="L1754">
        <v>0</v>
      </c>
      <c r="M1754">
        <v>0</v>
      </c>
      <c r="N1754" t="s">
        <v>4718</v>
      </c>
      <c r="O1754" t="s">
        <v>4753</v>
      </c>
      <c r="P1754" t="s">
        <v>4753</v>
      </c>
      <c r="Q1754" t="s">
        <v>4715</v>
      </c>
      <c r="V1754" t="s">
        <v>4716</v>
      </c>
    </row>
    <row r="1755" spans="1:22">
      <c r="A1755" t="s">
        <v>4708</v>
      </c>
      <c r="B1755" t="s">
        <v>4708</v>
      </c>
      <c r="C1755" t="s">
        <v>7972</v>
      </c>
      <c r="D1755"/>
      <c r="E1755" s="255" t="s">
        <v>5314</v>
      </c>
      <c r="F1755" s="255">
        <v>43696.434333333331</v>
      </c>
      <c r="G1755" s="255"/>
      <c r="H1755" s="255"/>
      <c r="I1755" s="256">
        <v>3.5</v>
      </c>
      <c r="J1755" s="257">
        <v>59752</v>
      </c>
      <c r="K1755" t="s">
        <v>4711</v>
      </c>
      <c r="L1755">
        <v>0</v>
      </c>
      <c r="M1755">
        <v>0</v>
      </c>
      <c r="N1755" t="s">
        <v>4712</v>
      </c>
      <c r="O1755" t="s">
        <v>4726</v>
      </c>
      <c r="P1755" t="s">
        <v>5228</v>
      </c>
      <c r="Q1755" t="s">
        <v>4715</v>
      </c>
      <c r="V1755" t="s">
        <v>4716</v>
      </c>
    </row>
    <row r="1756" spans="1:22">
      <c r="A1756" t="s">
        <v>4708</v>
      </c>
      <c r="B1756" t="s">
        <v>4708</v>
      </c>
      <c r="C1756" t="s">
        <v>7973</v>
      </c>
      <c r="D1756"/>
      <c r="E1756" s="255" t="s">
        <v>4975</v>
      </c>
      <c r="F1756" s="255">
        <v>43693.708174537038</v>
      </c>
      <c r="G1756" s="255"/>
      <c r="H1756" s="255"/>
      <c r="I1756" s="256">
        <v>3.5</v>
      </c>
      <c r="J1756" s="257">
        <v>215254</v>
      </c>
      <c r="K1756" t="s">
        <v>4752</v>
      </c>
      <c r="L1756">
        <v>0</v>
      </c>
      <c r="M1756">
        <v>0</v>
      </c>
      <c r="N1756" t="s">
        <v>4722</v>
      </c>
      <c r="O1756" t="s">
        <v>4713</v>
      </c>
      <c r="P1756" t="s">
        <v>7974</v>
      </c>
      <c r="Q1756" t="s">
        <v>4715</v>
      </c>
      <c r="V1756" t="s">
        <v>4716</v>
      </c>
    </row>
    <row r="1757" spans="1:22">
      <c r="A1757" t="s">
        <v>4708</v>
      </c>
      <c r="B1757" t="s">
        <v>4708</v>
      </c>
      <c r="C1757" t="s">
        <v>7975</v>
      </c>
      <c r="D1757"/>
      <c r="E1757" s="255" t="s">
        <v>4756</v>
      </c>
      <c r="F1757" s="255">
        <v>43696.436008368059</v>
      </c>
      <c r="G1757" s="255"/>
      <c r="H1757" s="255"/>
      <c r="I1757" s="256">
        <v>3.5</v>
      </c>
      <c r="J1757" s="257">
        <v>28194</v>
      </c>
      <c r="K1757" t="s">
        <v>4711</v>
      </c>
      <c r="L1757">
        <v>0</v>
      </c>
      <c r="M1757">
        <v>0</v>
      </c>
      <c r="N1757" t="s">
        <v>4718</v>
      </c>
      <c r="O1757" t="s">
        <v>4713</v>
      </c>
      <c r="P1757" t="s">
        <v>7976</v>
      </c>
      <c r="Q1757" t="s">
        <v>4715</v>
      </c>
      <c r="V1757" t="s">
        <v>4716</v>
      </c>
    </row>
    <row r="1758" spans="1:22">
      <c r="A1758" t="s">
        <v>4708</v>
      </c>
      <c r="B1758" t="s">
        <v>4708</v>
      </c>
      <c r="C1758" t="s">
        <v>715</v>
      </c>
      <c r="D1758"/>
      <c r="E1758" s="255" t="s">
        <v>4957</v>
      </c>
      <c r="F1758" s="255">
        <v>43708.476569675928</v>
      </c>
      <c r="G1758" s="255"/>
      <c r="H1758" s="255"/>
      <c r="I1758" s="256">
        <v>3.5</v>
      </c>
      <c r="J1758" s="257">
        <v>97718</v>
      </c>
      <c r="K1758" t="s">
        <v>4711</v>
      </c>
      <c r="L1758">
        <v>0</v>
      </c>
      <c r="M1758">
        <v>0</v>
      </c>
      <c r="N1758" t="s">
        <v>4722</v>
      </c>
      <c r="O1758" t="s">
        <v>4713</v>
      </c>
      <c r="P1758" t="s">
        <v>7977</v>
      </c>
      <c r="Q1758" t="s">
        <v>4715</v>
      </c>
      <c r="V1758" t="s">
        <v>4716</v>
      </c>
    </row>
    <row r="1759" spans="1:22">
      <c r="A1759" t="s">
        <v>4708</v>
      </c>
      <c r="B1759" t="s">
        <v>4708</v>
      </c>
      <c r="C1759" t="s">
        <v>7978</v>
      </c>
      <c r="D1759"/>
      <c r="E1759" s="255" t="s">
        <v>4778</v>
      </c>
      <c r="F1759" s="255">
        <v>43703.562721296294</v>
      </c>
      <c r="G1759" s="255"/>
      <c r="H1759" s="255"/>
      <c r="I1759" s="256">
        <v>3.5</v>
      </c>
      <c r="J1759" s="257">
        <v>78653</v>
      </c>
      <c r="K1759" t="s">
        <v>4752</v>
      </c>
      <c r="L1759">
        <v>0</v>
      </c>
      <c r="M1759">
        <v>0</v>
      </c>
      <c r="N1759" t="s">
        <v>4712</v>
      </c>
      <c r="O1759" t="s">
        <v>4713</v>
      </c>
      <c r="P1759" t="s">
        <v>7979</v>
      </c>
      <c r="Q1759" t="s">
        <v>4715</v>
      </c>
      <c r="V1759" t="s">
        <v>4716</v>
      </c>
    </row>
    <row r="1760" spans="1:22">
      <c r="A1760" t="s">
        <v>4708</v>
      </c>
      <c r="B1760" t="s">
        <v>4708</v>
      </c>
      <c r="C1760" t="s">
        <v>7980</v>
      </c>
      <c r="D1760"/>
      <c r="E1760" s="255" t="s">
        <v>4983</v>
      </c>
      <c r="F1760" s="255">
        <v>43706.375905127315</v>
      </c>
      <c r="G1760" s="255"/>
      <c r="H1760" s="255"/>
      <c r="I1760" s="256">
        <v>3.5</v>
      </c>
      <c r="J1760" s="257">
        <v>60280</v>
      </c>
      <c r="K1760" t="s">
        <v>4711</v>
      </c>
      <c r="L1760">
        <v>0</v>
      </c>
      <c r="M1760">
        <v>0</v>
      </c>
      <c r="N1760" t="s">
        <v>4722</v>
      </c>
      <c r="O1760" t="s">
        <v>4713</v>
      </c>
      <c r="P1760" t="s">
        <v>7981</v>
      </c>
      <c r="Q1760" t="s">
        <v>4715</v>
      </c>
      <c r="V1760" t="s">
        <v>4716</v>
      </c>
    </row>
    <row r="1761" spans="1:22">
      <c r="A1761" t="s">
        <v>4708</v>
      </c>
      <c r="B1761" t="s">
        <v>4708</v>
      </c>
      <c r="C1761" t="s">
        <v>7982</v>
      </c>
      <c r="D1761"/>
      <c r="E1761" s="255" t="s">
        <v>4885</v>
      </c>
      <c r="F1761" s="255">
        <v>43647.776346909719</v>
      </c>
      <c r="G1761" s="255"/>
      <c r="H1761" s="255"/>
      <c r="I1761" s="256">
        <v>3.5833333333333335</v>
      </c>
      <c r="J1761" s="257">
        <v>21071</v>
      </c>
      <c r="K1761" t="s">
        <v>4711</v>
      </c>
      <c r="L1761">
        <v>0</v>
      </c>
      <c r="M1761">
        <v>0</v>
      </c>
      <c r="N1761" t="s">
        <v>4718</v>
      </c>
      <c r="O1761" t="s">
        <v>4713</v>
      </c>
      <c r="P1761" t="s">
        <v>7983</v>
      </c>
      <c r="Q1761" t="s">
        <v>4715</v>
      </c>
      <c r="V1761" t="s">
        <v>4716</v>
      </c>
    </row>
    <row r="1762" spans="1:22">
      <c r="A1762" t="s">
        <v>4708</v>
      </c>
      <c r="B1762" t="s">
        <v>4708</v>
      </c>
      <c r="C1762" t="s">
        <v>7984</v>
      </c>
      <c r="D1762"/>
      <c r="E1762" s="255" t="s">
        <v>4778</v>
      </c>
      <c r="F1762" s="255">
        <v>43647.630004710649</v>
      </c>
      <c r="G1762" s="255"/>
      <c r="H1762" s="255"/>
      <c r="I1762" s="256">
        <v>3.5833333333333335</v>
      </c>
      <c r="J1762" s="257">
        <v>110152</v>
      </c>
      <c r="K1762" t="s">
        <v>4752</v>
      </c>
      <c r="L1762">
        <v>0</v>
      </c>
      <c r="M1762">
        <v>0</v>
      </c>
      <c r="N1762" t="s">
        <v>4712</v>
      </c>
      <c r="O1762" t="s">
        <v>4713</v>
      </c>
      <c r="P1762" t="s">
        <v>7985</v>
      </c>
      <c r="Q1762" t="s">
        <v>4715</v>
      </c>
      <c r="V1762" t="s">
        <v>4716</v>
      </c>
    </row>
    <row r="1763" spans="1:22">
      <c r="A1763" t="s">
        <v>4708</v>
      </c>
      <c r="B1763" t="s">
        <v>4708</v>
      </c>
      <c r="C1763" t="s">
        <v>7986</v>
      </c>
      <c r="D1763"/>
      <c r="E1763" s="255" t="s">
        <v>4879</v>
      </c>
      <c r="F1763" s="255">
        <v>43677.761521064815</v>
      </c>
      <c r="G1763" s="255"/>
      <c r="H1763" s="255"/>
      <c r="I1763" s="256">
        <v>3.5833333333333335</v>
      </c>
      <c r="J1763" s="257">
        <v>28245</v>
      </c>
      <c r="K1763" t="s">
        <v>4711</v>
      </c>
      <c r="L1763">
        <v>0</v>
      </c>
      <c r="M1763">
        <v>0</v>
      </c>
      <c r="N1763" t="s">
        <v>4718</v>
      </c>
      <c r="O1763" t="s">
        <v>4713</v>
      </c>
      <c r="P1763" t="s">
        <v>7987</v>
      </c>
      <c r="Q1763" t="s">
        <v>4715</v>
      </c>
      <c r="V1763" t="s">
        <v>4716</v>
      </c>
    </row>
    <row r="1764" spans="1:22">
      <c r="A1764" t="s">
        <v>4708</v>
      </c>
      <c r="B1764" t="s">
        <v>4708</v>
      </c>
      <c r="C1764" t="s">
        <v>7988</v>
      </c>
      <c r="D1764"/>
      <c r="E1764" s="255" t="s">
        <v>6145</v>
      </c>
      <c r="F1764" s="255">
        <v>43675.678239849534</v>
      </c>
      <c r="G1764" s="255"/>
      <c r="H1764" s="255"/>
      <c r="I1764" s="256">
        <v>3.5833333333333335</v>
      </c>
      <c r="J1764" s="257">
        <v>28513</v>
      </c>
      <c r="K1764" t="s">
        <v>4711</v>
      </c>
      <c r="L1764">
        <v>0</v>
      </c>
      <c r="M1764">
        <v>0</v>
      </c>
      <c r="N1764" t="s">
        <v>4769</v>
      </c>
      <c r="O1764" t="s">
        <v>4726</v>
      </c>
      <c r="P1764" t="s">
        <v>7989</v>
      </c>
      <c r="Q1764" t="s">
        <v>4715</v>
      </c>
      <c r="V1764" t="s">
        <v>4716</v>
      </c>
    </row>
    <row r="1765" spans="1:22">
      <c r="A1765" t="s">
        <v>4708</v>
      </c>
      <c r="B1765" t="s">
        <v>4708</v>
      </c>
      <c r="C1765" t="s">
        <v>7990</v>
      </c>
      <c r="D1765"/>
      <c r="E1765" s="255" t="s">
        <v>5386</v>
      </c>
      <c r="F1765" s="255">
        <v>43661.609600694443</v>
      </c>
      <c r="G1765" s="255"/>
      <c r="H1765" s="255"/>
      <c r="I1765" s="256">
        <v>3.5833333333333335</v>
      </c>
      <c r="J1765" s="257">
        <v>56208</v>
      </c>
      <c r="K1765" t="s">
        <v>4711</v>
      </c>
      <c r="L1765">
        <v>0</v>
      </c>
      <c r="M1765">
        <v>0</v>
      </c>
      <c r="N1765" t="s">
        <v>4712</v>
      </c>
      <c r="O1765" t="s">
        <v>4713</v>
      </c>
      <c r="P1765" t="s">
        <v>7991</v>
      </c>
      <c r="Q1765" t="s">
        <v>4715</v>
      </c>
      <c r="V1765" t="s">
        <v>4716</v>
      </c>
    </row>
    <row r="1766" spans="1:22">
      <c r="A1766" t="s">
        <v>4708</v>
      </c>
      <c r="B1766" t="s">
        <v>4708</v>
      </c>
      <c r="C1766" t="s">
        <v>7992</v>
      </c>
      <c r="D1766"/>
      <c r="E1766" s="255" t="s">
        <v>4870</v>
      </c>
      <c r="F1766" s="255">
        <v>43676.709731168979</v>
      </c>
      <c r="G1766" s="255"/>
      <c r="H1766" s="255"/>
      <c r="I1766" s="256">
        <v>3.5833333333333335</v>
      </c>
      <c r="J1766" s="257">
        <v>59687</v>
      </c>
      <c r="K1766" t="s">
        <v>4711</v>
      </c>
      <c r="L1766">
        <v>0</v>
      </c>
      <c r="M1766">
        <v>0</v>
      </c>
      <c r="N1766" t="s">
        <v>4718</v>
      </c>
      <c r="O1766" t="s">
        <v>5197</v>
      </c>
      <c r="P1766" t="s">
        <v>7993</v>
      </c>
      <c r="Q1766" t="s">
        <v>4715</v>
      </c>
      <c r="V1766" t="s">
        <v>4716</v>
      </c>
    </row>
    <row r="1767" spans="1:22">
      <c r="A1767" t="s">
        <v>4708</v>
      </c>
      <c r="B1767" t="s">
        <v>4708</v>
      </c>
      <c r="C1767" t="s">
        <v>7994</v>
      </c>
      <c r="D1767"/>
      <c r="E1767" s="255" t="s">
        <v>4924</v>
      </c>
      <c r="F1767" s="255">
        <v>43655.707518831019</v>
      </c>
      <c r="G1767" s="255"/>
      <c r="H1767" s="255"/>
      <c r="I1767" s="256">
        <v>3.5833333333333335</v>
      </c>
      <c r="J1767" s="257">
        <v>77447</v>
      </c>
      <c r="K1767" t="s">
        <v>4711</v>
      </c>
      <c r="L1767">
        <v>0</v>
      </c>
      <c r="M1767">
        <v>0</v>
      </c>
      <c r="N1767" t="s">
        <v>4769</v>
      </c>
      <c r="O1767" t="s">
        <v>4713</v>
      </c>
      <c r="P1767" t="s">
        <v>7995</v>
      </c>
      <c r="Q1767" t="s">
        <v>4715</v>
      </c>
      <c r="V1767" t="s">
        <v>4716</v>
      </c>
    </row>
    <row r="1768" spans="1:22">
      <c r="A1768" t="s">
        <v>4708</v>
      </c>
      <c r="B1768" t="s">
        <v>4708</v>
      </c>
      <c r="C1768" t="s">
        <v>2385</v>
      </c>
      <c r="D1768"/>
      <c r="E1768" s="255" t="s">
        <v>5027</v>
      </c>
      <c r="F1768" s="255">
        <v>43677.769465393518</v>
      </c>
      <c r="G1768" s="255"/>
      <c r="H1768" s="255"/>
      <c r="I1768" s="256">
        <v>3.5833333333333335</v>
      </c>
      <c r="J1768" s="257">
        <v>51683</v>
      </c>
      <c r="K1768" t="s">
        <v>4711</v>
      </c>
      <c r="L1768">
        <v>0</v>
      </c>
      <c r="M1768">
        <v>0</v>
      </c>
      <c r="N1768" t="s">
        <v>4712</v>
      </c>
      <c r="O1768" t="s">
        <v>4713</v>
      </c>
      <c r="P1768" t="s">
        <v>7996</v>
      </c>
      <c r="Q1768" t="s">
        <v>4715</v>
      </c>
      <c r="V1768" t="s">
        <v>4716</v>
      </c>
    </row>
    <row r="1769" spans="1:22">
      <c r="A1769" t="s">
        <v>4708</v>
      </c>
      <c r="B1769" t="s">
        <v>4708</v>
      </c>
      <c r="C1769" t="s">
        <v>7997</v>
      </c>
      <c r="D1769"/>
      <c r="E1769" s="255" t="s">
        <v>4866</v>
      </c>
      <c r="F1769" s="255">
        <v>43677.532064236111</v>
      </c>
      <c r="G1769" s="255"/>
      <c r="H1769" s="255"/>
      <c r="I1769" s="256">
        <v>3.5833333333333335</v>
      </c>
      <c r="J1769" s="257">
        <v>8111</v>
      </c>
      <c r="K1769" t="s">
        <v>4711</v>
      </c>
      <c r="L1769">
        <v>0</v>
      </c>
      <c r="M1769">
        <v>0</v>
      </c>
      <c r="N1769" t="s">
        <v>4712</v>
      </c>
      <c r="O1769" t="s">
        <v>4713</v>
      </c>
      <c r="P1769" t="s">
        <v>7998</v>
      </c>
      <c r="Q1769" t="s">
        <v>4715</v>
      </c>
      <c r="V1769" t="s">
        <v>4716</v>
      </c>
    </row>
    <row r="1770" spans="1:22">
      <c r="A1770" t="s">
        <v>4708</v>
      </c>
      <c r="B1770" t="s">
        <v>4708</v>
      </c>
      <c r="C1770" t="s">
        <v>2594</v>
      </c>
      <c r="D1770"/>
      <c r="E1770" s="255" t="s">
        <v>4946</v>
      </c>
      <c r="F1770" s="255">
        <v>43648.399081747688</v>
      </c>
      <c r="G1770" s="255"/>
      <c r="H1770" s="255"/>
      <c r="I1770" s="256">
        <v>3.5833333333333335</v>
      </c>
      <c r="J1770" s="257">
        <v>108027</v>
      </c>
      <c r="K1770" t="s">
        <v>4752</v>
      </c>
      <c r="L1770">
        <v>0</v>
      </c>
      <c r="M1770">
        <v>0</v>
      </c>
      <c r="N1770" t="s">
        <v>4718</v>
      </c>
      <c r="O1770" t="s">
        <v>5197</v>
      </c>
      <c r="P1770" t="s">
        <v>4994</v>
      </c>
      <c r="Q1770" t="s">
        <v>4715</v>
      </c>
      <c r="V1770" t="s">
        <v>4716</v>
      </c>
    </row>
    <row r="1771" spans="1:22">
      <c r="A1771" t="s">
        <v>4708</v>
      </c>
      <c r="B1771" t="s">
        <v>4708</v>
      </c>
      <c r="C1771" t="s">
        <v>7999</v>
      </c>
      <c r="D1771"/>
      <c r="E1771" s="255" t="s">
        <v>5780</v>
      </c>
      <c r="F1771" s="255">
        <v>43664.514503703707</v>
      </c>
      <c r="G1771" s="255"/>
      <c r="H1771" s="255"/>
      <c r="I1771" s="256">
        <v>3.5833333333333335</v>
      </c>
      <c r="J1771" s="257">
        <v>62626</v>
      </c>
      <c r="K1771" t="s">
        <v>4752</v>
      </c>
      <c r="L1771">
        <v>0</v>
      </c>
      <c r="M1771">
        <v>0</v>
      </c>
      <c r="N1771" t="s">
        <v>4712</v>
      </c>
      <c r="O1771" t="s">
        <v>5324</v>
      </c>
      <c r="P1771" t="s">
        <v>8000</v>
      </c>
      <c r="Q1771" t="s">
        <v>4715</v>
      </c>
      <c r="V1771" t="s">
        <v>4716</v>
      </c>
    </row>
    <row r="1772" spans="1:22">
      <c r="A1772" t="s">
        <v>4708</v>
      </c>
      <c r="B1772" t="s">
        <v>4708</v>
      </c>
      <c r="C1772" t="s">
        <v>8001</v>
      </c>
      <c r="D1772"/>
      <c r="E1772" s="255" t="s">
        <v>6901</v>
      </c>
      <c r="F1772" s="255">
        <v>43677.387178437501</v>
      </c>
      <c r="G1772" s="255"/>
      <c r="H1772" s="255"/>
      <c r="I1772" s="256">
        <v>3.5833333333333335</v>
      </c>
      <c r="J1772" s="257">
        <v>36333</v>
      </c>
      <c r="K1772" t="s">
        <v>4752</v>
      </c>
      <c r="L1772">
        <v>0</v>
      </c>
      <c r="M1772">
        <v>0</v>
      </c>
      <c r="N1772" t="s">
        <v>4718</v>
      </c>
      <c r="O1772" t="s">
        <v>5197</v>
      </c>
      <c r="P1772" t="s">
        <v>8002</v>
      </c>
      <c r="Q1772" t="s">
        <v>4715</v>
      </c>
      <c r="V1772" t="s">
        <v>4716</v>
      </c>
    </row>
    <row r="1773" spans="1:22">
      <c r="A1773" t="s">
        <v>4708</v>
      </c>
      <c r="B1773" t="s">
        <v>4708</v>
      </c>
      <c r="C1773" t="s">
        <v>8003</v>
      </c>
      <c r="D1773"/>
      <c r="E1773" s="255" t="s">
        <v>5227</v>
      </c>
      <c r="F1773" s="255">
        <v>43673.493942673609</v>
      </c>
      <c r="G1773" s="255"/>
      <c r="H1773" s="255"/>
      <c r="I1773" s="256">
        <v>3.5833333333333335</v>
      </c>
      <c r="J1773" s="257">
        <v>36660</v>
      </c>
      <c r="K1773" t="s">
        <v>4711</v>
      </c>
      <c r="L1773">
        <v>0</v>
      </c>
      <c r="M1773">
        <v>0</v>
      </c>
      <c r="N1773" t="s">
        <v>4731</v>
      </c>
      <c r="O1773" t="s">
        <v>4726</v>
      </c>
      <c r="P1773" t="s">
        <v>4994</v>
      </c>
      <c r="Q1773" t="s">
        <v>4715</v>
      </c>
      <c r="V1773" t="s">
        <v>4716</v>
      </c>
    </row>
    <row r="1774" spans="1:22">
      <c r="A1774" t="s">
        <v>4708</v>
      </c>
      <c r="B1774" t="s">
        <v>4708</v>
      </c>
      <c r="C1774" t="s">
        <v>8004</v>
      </c>
      <c r="D1774"/>
      <c r="E1774" s="255" t="s">
        <v>5157</v>
      </c>
      <c r="F1774" s="255">
        <v>43664.504898645835</v>
      </c>
      <c r="G1774" s="255"/>
      <c r="H1774" s="255"/>
      <c r="I1774" s="256">
        <v>3.5833333333333335</v>
      </c>
      <c r="J1774" s="257">
        <v>163265</v>
      </c>
      <c r="K1774" t="s">
        <v>4752</v>
      </c>
      <c r="L1774">
        <v>0</v>
      </c>
      <c r="M1774">
        <v>0</v>
      </c>
      <c r="N1774" t="s">
        <v>4712</v>
      </c>
      <c r="O1774" t="s">
        <v>4713</v>
      </c>
      <c r="P1774" t="s">
        <v>8005</v>
      </c>
      <c r="Q1774" t="s">
        <v>4715</v>
      </c>
      <c r="V1774" t="s">
        <v>4716</v>
      </c>
    </row>
    <row r="1775" spans="1:22">
      <c r="A1775" t="s">
        <v>4708</v>
      </c>
      <c r="B1775" t="s">
        <v>4708</v>
      </c>
      <c r="C1775" t="s">
        <v>8006</v>
      </c>
      <c r="D1775"/>
      <c r="E1775" s="255" t="s">
        <v>4872</v>
      </c>
      <c r="F1775" s="255">
        <v>43661.663108298613</v>
      </c>
      <c r="G1775" s="255"/>
      <c r="H1775" s="255"/>
      <c r="I1775" s="256">
        <v>3.5833333333333335</v>
      </c>
      <c r="J1775" s="257">
        <v>96004</v>
      </c>
      <c r="K1775" t="s">
        <v>4711</v>
      </c>
      <c r="L1775">
        <v>0</v>
      </c>
      <c r="M1775">
        <v>0</v>
      </c>
      <c r="N1775" t="s">
        <v>4731</v>
      </c>
      <c r="O1775" t="s">
        <v>4713</v>
      </c>
      <c r="P1775" t="s">
        <v>8007</v>
      </c>
      <c r="Q1775" t="s">
        <v>4715</v>
      </c>
      <c r="V1775" t="s">
        <v>4716</v>
      </c>
    </row>
    <row r="1776" spans="1:22">
      <c r="A1776" t="s">
        <v>4708</v>
      </c>
      <c r="B1776" t="s">
        <v>4708</v>
      </c>
      <c r="C1776" t="s">
        <v>8008</v>
      </c>
      <c r="D1776"/>
      <c r="E1776" s="255" t="s">
        <v>5645</v>
      </c>
      <c r="F1776" s="255">
        <v>43647.6318221412</v>
      </c>
      <c r="G1776" s="255"/>
      <c r="H1776" s="255"/>
      <c r="I1776" s="256">
        <v>3.5833333333333335</v>
      </c>
      <c r="J1776" s="257">
        <v>50462</v>
      </c>
      <c r="K1776" t="s">
        <v>4711</v>
      </c>
      <c r="L1776">
        <v>0</v>
      </c>
      <c r="M1776">
        <v>0</v>
      </c>
      <c r="N1776" t="s">
        <v>4718</v>
      </c>
      <c r="O1776" t="s">
        <v>4713</v>
      </c>
      <c r="P1776" t="s">
        <v>8009</v>
      </c>
      <c r="Q1776" t="s">
        <v>4715</v>
      </c>
      <c r="V1776" t="s">
        <v>4716</v>
      </c>
    </row>
    <row r="1777" spans="1:22">
      <c r="A1777" t="s">
        <v>4708</v>
      </c>
      <c r="B1777" t="s">
        <v>4708</v>
      </c>
      <c r="C1777" t="s">
        <v>8010</v>
      </c>
      <c r="D1777"/>
      <c r="E1777" s="255" t="s">
        <v>5872</v>
      </c>
      <c r="F1777" s="255">
        <v>43666.554616469904</v>
      </c>
      <c r="G1777" s="255"/>
      <c r="H1777" s="255"/>
      <c r="I1777" s="256">
        <v>3.5833333333333335</v>
      </c>
      <c r="J1777" s="257">
        <v>28029</v>
      </c>
      <c r="K1777" t="s">
        <v>4711</v>
      </c>
      <c r="L1777">
        <v>0</v>
      </c>
      <c r="M1777">
        <v>0</v>
      </c>
      <c r="N1777" t="s">
        <v>4718</v>
      </c>
      <c r="O1777" t="s">
        <v>4713</v>
      </c>
      <c r="P1777" t="s">
        <v>8011</v>
      </c>
      <c r="Q1777" t="s">
        <v>4715</v>
      </c>
      <c r="V1777" t="s">
        <v>4716</v>
      </c>
    </row>
    <row r="1778" spans="1:22">
      <c r="A1778" t="s">
        <v>4708</v>
      </c>
      <c r="B1778" t="s">
        <v>4708</v>
      </c>
      <c r="C1778" t="s">
        <v>8012</v>
      </c>
      <c r="D1778"/>
      <c r="E1778" s="255" t="s">
        <v>8013</v>
      </c>
      <c r="F1778" s="255">
        <v>43675.65166635417</v>
      </c>
      <c r="G1778" s="255"/>
      <c r="H1778" s="255"/>
      <c r="I1778" s="256">
        <v>3.5833333333333335</v>
      </c>
      <c r="J1778" s="257">
        <v>21411</v>
      </c>
      <c r="K1778" t="s">
        <v>4711</v>
      </c>
      <c r="L1778">
        <v>0</v>
      </c>
      <c r="M1778">
        <v>0</v>
      </c>
      <c r="N1778" t="s">
        <v>4712</v>
      </c>
      <c r="O1778" t="s">
        <v>4726</v>
      </c>
      <c r="P1778" t="s">
        <v>8014</v>
      </c>
      <c r="Q1778" t="s">
        <v>4715</v>
      </c>
      <c r="V1778" t="s">
        <v>4716</v>
      </c>
    </row>
    <row r="1779" spans="1:22">
      <c r="A1779" t="s">
        <v>4708</v>
      </c>
      <c r="B1779" t="s">
        <v>4708</v>
      </c>
      <c r="C1779" t="s">
        <v>8015</v>
      </c>
      <c r="D1779"/>
      <c r="E1779" s="255" t="s">
        <v>5238</v>
      </c>
      <c r="F1779" s="255">
        <v>43676.426753043983</v>
      </c>
      <c r="G1779" s="255"/>
      <c r="H1779" s="255"/>
      <c r="I1779" s="256">
        <v>3.5833333333333335</v>
      </c>
      <c r="J1779" s="257">
        <v>44112</v>
      </c>
      <c r="K1779" t="s">
        <v>4711</v>
      </c>
      <c r="L1779">
        <v>0</v>
      </c>
      <c r="M1779">
        <v>0</v>
      </c>
      <c r="N1779" t="s">
        <v>4712</v>
      </c>
      <c r="O1779" t="s">
        <v>4713</v>
      </c>
      <c r="P1779" t="s">
        <v>8016</v>
      </c>
      <c r="Q1779" t="s">
        <v>4715</v>
      </c>
      <c r="V1779" t="s">
        <v>4716</v>
      </c>
    </row>
    <row r="1780" spans="1:22">
      <c r="A1780" t="s">
        <v>4708</v>
      </c>
      <c r="B1780" t="s">
        <v>4708</v>
      </c>
      <c r="C1780" t="s">
        <v>8017</v>
      </c>
      <c r="D1780"/>
      <c r="E1780" s="255" t="s">
        <v>6211</v>
      </c>
      <c r="F1780" s="255">
        <v>43647.715208182868</v>
      </c>
      <c r="G1780" s="255"/>
      <c r="H1780" s="255"/>
      <c r="I1780" s="256">
        <v>3.5833333333333335</v>
      </c>
      <c r="J1780" s="257">
        <v>21164</v>
      </c>
      <c r="K1780" t="s">
        <v>4711</v>
      </c>
      <c r="L1780">
        <v>0</v>
      </c>
      <c r="M1780">
        <v>0</v>
      </c>
      <c r="N1780" t="s">
        <v>4722</v>
      </c>
      <c r="O1780" t="s">
        <v>4726</v>
      </c>
      <c r="P1780" t="s">
        <v>8018</v>
      </c>
      <c r="Q1780" t="s">
        <v>4715</v>
      </c>
      <c r="V1780" t="s">
        <v>4716</v>
      </c>
    </row>
    <row r="1781" spans="1:22">
      <c r="A1781" t="s">
        <v>4708</v>
      </c>
      <c r="B1781" t="s">
        <v>4708</v>
      </c>
      <c r="C1781" t="s">
        <v>8019</v>
      </c>
      <c r="D1781"/>
      <c r="E1781" s="255" t="s">
        <v>5217</v>
      </c>
      <c r="F1781" s="255">
        <v>43677.578171724534</v>
      </c>
      <c r="G1781" s="255"/>
      <c r="H1781" s="255"/>
      <c r="I1781" s="256">
        <v>3.5833333333333335</v>
      </c>
      <c r="J1781" s="257">
        <v>36676</v>
      </c>
      <c r="K1781" t="s">
        <v>4711</v>
      </c>
      <c r="L1781">
        <v>0</v>
      </c>
      <c r="M1781">
        <v>0</v>
      </c>
      <c r="N1781" t="s">
        <v>4718</v>
      </c>
      <c r="O1781" t="s">
        <v>4713</v>
      </c>
      <c r="P1781" t="s">
        <v>8020</v>
      </c>
      <c r="Q1781" t="s">
        <v>4715</v>
      </c>
      <c r="V1781" t="s">
        <v>4716</v>
      </c>
    </row>
    <row r="1782" spans="1:22">
      <c r="A1782" t="s">
        <v>4708</v>
      </c>
      <c r="B1782" t="s">
        <v>4708</v>
      </c>
      <c r="C1782" t="s">
        <v>2554</v>
      </c>
      <c r="D1782"/>
      <c r="E1782" s="255" t="s">
        <v>5131</v>
      </c>
      <c r="F1782" s="255">
        <v>43663.70120520833</v>
      </c>
      <c r="G1782" s="255"/>
      <c r="H1782" s="255"/>
      <c r="I1782" s="256">
        <v>3.5833333333333335</v>
      </c>
      <c r="J1782" s="257">
        <v>80292</v>
      </c>
      <c r="K1782" t="s">
        <v>4711</v>
      </c>
      <c r="L1782">
        <v>0</v>
      </c>
      <c r="M1782">
        <v>0</v>
      </c>
      <c r="N1782" t="s">
        <v>4712</v>
      </c>
      <c r="O1782" t="s">
        <v>4713</v>
      </c>
      <c r="P1782" t="s">
        <v>8021</v>
      </c>
      <c r="Q1782" t="s">
        <v>4715</v>
      </c>
      <c r="V1782" t="s">
        <v>4716</v>
      </c>
    </row>
    <row r="1783" spans="1:22">
      <c r="A1783" t="s">
        <v>4708</v>
      </c>
      <c r="B1783" t="s">
        <v>4708</v>
      </c>
      <c r="C1783" t="s">
        <v>8022</v>
      </c>
      <c r="D1783"/>
      <c r="E1783" s="255" t="s">
        <v>4758</v>
      </c>
      <c r="F1783" s="255">
        <v>43665.690317442131</v>
      </c>
      <c r="G1783" s="255"/>
      <c r="H1783" s="255"/>
      <c r="I1783" s="256">
        <v>3.5833333333333335</v>
      </c>
      <c r="J1783" s="257">
        <v>73327</v>
      </c>
      <c r="K1783" t="s">
        <v>4711</v>
      </c>
      <c r="L1783">
        <v>0</v>
      </c>
      <c r="M1783">
        <v>0</v>
      </c>
      <c r="N1783" t="s">
        <v>4718</v>
      </c>
      <c r="O1783" t="s">
        <v>4713</v>
      </c>
      <c r="P1783" t="s">
        <v>8023</v>
      </c>
      <c r="Q1783" t="s">
        <v>4728</v>
      </c>
      <c r="V1783" t="s">
        <v>4716</v>
      </c>
    </row>
    <row r="1784" spans="1:22">
      <c r="A1784" t="s">
        <v>4708</v>
      </c>
      <c r="B1784" t="s">
        <v>4708</v>
      </c>
      <c r="C1784" t="s">
        <v>2568</v>
      </c>
      <c r="D1784"/>
      <c r="E1784" s="255" t="s">
        <v>7041</v>
      </c>
      <c r="F1784" s="255">
        <v>43677.846691354163</v>
      </c>
      <c r="G1784" s="255"/>
      <c r="H1784" s="255"/>
      <c r="I1784" s="256">
        <v>3.5833333333333335</v>
      </c>
      <c r="J1784" s="257">
        <v>37429</v>
      </c>
      <c r="K1784" t="s">
        <v>4711</v>
      </c>
      <c r="L1784">
        <v>0</v>
      </c>
      <c r="M1784">
        <v>0</v>
      </c>
      <c r="N1784" t="s">
        <v>4712</v>
      </c>
      <c r="O1784" t="s">
        <v>4726</v>
      </c>
      <c r="P1784" t="s">
        <v>5889</v>
      </c>
      <c r="Q1784" t="s">
        <v>4715</v>
      </c>
      <c r="V1784" t="s">
        <v>4716</v>
      </c>
    </row>
    <row r="1785" spans="1:22">
      <c r="A1785" t="s">
        <v>4708</v>
      </c>
      <c r="B1785" t="s">
        <v>4708</v>
      </c>
      <c r="C1785" t="s">
        <v>8024</v>
      </c>
      <c r="D1785"/>
      <c r="E1785" s="255" t="s">
        <v>4737</v>
      </c>
      <c r="F1785" s="255">
        <v>43661.659735416666</v>
      </c>
      <c r="G1785" s="255"/>
      <c r="H1785" s="255"/>
      <c r="I1785" s="256">
        <v>3.5833333333333335</v>
      </c>
      <c r="J1785" s="257">
        <v>123150</v>
      </c>
      <c r="K1785" t="s">
        <v>4711</v>
      </c>
      <c r="L1785">
        <v>0</v>
      </c>
      <c r="M1785">
        <v>0</v>
      </c>
      <c r="N1785" t="s">
        <v>4731</v>
      </c>
      <c r="O1785" t="s">
        <v>4713</v>
      </c>
      <c r="P1785" t="s">
        <v>8025</v>
      </c>
      <c r="Q1785" t="s">
        <v>4715</v>
      </c>
      <c r="V1785" t="s">
        <v>4716</v>
      </c>
    </row>
    <row r="1786" spans="1:22">
      <c r="A1786" t="s">
        <v>4708</v>
      </c>
      <c r="B1786" t="s">
        <v>4708</v>
      </c>
      <c r="C1786" t="s">
        <v>8026</v>
      </c>
      <c r="D1786"/>
      <c r="E1786" s="255" t="s">
        <v>4834</v>
      </c>
      <c r="F1786" s="255">
        <v>43664.641323229167</v>
      </c>
      <c r="G1786" s="255"/>
      <c r="H1786" s="255"/>
      <c r="I1786" s="256">
        <v>3.5833333333333335</v>
      </c>
      <c r="J1786" s="257">
        <v>78461</v>
      </c>
      <c r="K1786" t="s">
        <v>4711</v>
      </c>
      <c r="L1786">
        <v>0</v>
      </c>
      <c r="M1786">
        <v>0</v>
      </c>
      <c r="N1786" t="s">
        <v>4769</v>
      </c>
      <c r="O1786" t="s">
        <v>4713</v>
      </c>
      <c r="P1786" t="s">
        <v>8027</v>
      </c>
      <c r="Q1786" t="s">
        <v>4715</v>
      </c>
      <c r="V1786" t="s">
        <v>4716</v>
      </c>
    </row>
    <row r="1787" spans="1:22">
      <c r="A1787" t="s">
        <v>4708</v>
      </c>
      <c r="B1787" t="s">
        <v>4708</v>
      </c>
      <c r="C1787" t="s">
        <v>8028</v>
      </c>
      <c r="D1787"/>
      <c r="E1787" s="255" t="s">
        <v>5136</v>
      </c>
      <c r="F1787" s="255">
        <v>43677.842311377317</v>
      </c>
      <c r="G1787" s="255"/>
      <c r="H1787" s="255"/>
      <c r="I1787" s="256">
        <v>3.5833333333333335</v>
      </c>
      <c r="J1787" s="257">
        <v>49969</v>
      </c>
      <c r="K1787" t="s">
        <v>4711</v>
      </c>
      <c r="L1787">
        <v>0</v>
      </c>
      <c r="M1787">
        <v>0</v>
      </c>
      <c r="N1787" t="s">
        <v>4722</v>
      </c>
      <c r="O1787" t="s">
        <v>5197</v>
      </c>
      <c r="P1787" t="s">
        <v>8029</v>
      </c>
      <c r="Q1787" t="s">
        <v>4715</v>
      </c>
      <c r="V1787" t="s">
        <v>4716</v>
      </c>
    </row>
    <row r="1788" spans="1:22">
      <c r="A1788" t="s">
        <v>4708</v>
      </c>
      <c r="B1788" t="s">
        <v>4708</v>
      </c>
      <c r="C1788" t="s">
        <v>8030</v>
      </c>
      <c r="D1788"/>
      <c r="E1788" s="255" t="s">
        <v>4820</v>
      </c>
      <c r="F1788" s="255">
        <v>43663.640531597222</v>
      </c>
      <c r="G1788" s="255"/>
      <c r="H1788" s="255"/>
      <c r="I1788" s="256">
        <v>3.5833333333333335</v>
      </c>
      <c r="J1788" s="257">
        <v>110255</v>
      </c>
      <c r="K1788" t="s">
        <v>4711</v>
      </c>
      <c r="L1788">
        <v>0</v>
      </c>
      <c r="M1788">
        <v>0</v>
      </c>
      <c r="N1788" t="s">
        <v>4718</v>
      </c>
      <c r="O1788" t="s">
        <v>4713</v>
      </c>
      <c r="P1788" t="s">
        <v>8031</v>
      </c>
      <c r="Q1788" t="s">
        <v>4715</v>
      </c>
      <c r="V1788" t="s">
        <v>4716</v>
      </c>
    </row>
    <row r="1789" spans="1:22">
      <c r="A1789" t="s">
        <v>4708</v>
      </c>
      <c r="B1789" t="s">
        <v>4708</v>
      </c>
      <c r="C1789" t="s">
        <v>2635</v>
      </c>
      <c r="D1789"/>
      <c r="E1789" s="255" t="s">
        <v>5341</v>
      </c>
      <c r="F1789" s="255">
        <v>43666.550617627312</v>
      </c>
      <c r="G1789" s="255"/>
      <c r="H1789" s="255"/>
      <c r="I1789" s="256">
        <v>3.5833333333333335</v>
      </c>
      <c r="J1789" s="257">
        <v>110369</v>
      </c>
      <c r="K1789" t="s">
        <v>4711</v>
      </c>
      <c r="L1789">
        <v>0</v>
      </c>
      <c r="M1789">
        <v>0</v>
      </c>
      <c r="N1789" t="s">
        <v>4712</v>
      </c>
      <c r="O1789" t="s">
        <v>4726</v>
      </c>
      <c r="P1789" t="s">
        <v>5225</v>
      </c>
      <c r="Q1789" t="s">
        <v>4715</v>
      </c>
      <c r="V1789" t="s">
        <v>4716</v>
      </c>
    </row>
    <row r="1790" spans="1:22">
      <c r="A1790" t="s">
        <v>4708</v>
      </c>
      <c r="B1790" t="s">
        <v>4708</v>
      </c>
      <c r="C1790" t="s">
        <v>8032</v>
      </c>
      <c r="D1790"/>
      <c r="E1790" s="255" t="s">
        <v>5979</v>
      </c>
      <c r="F1790" s="255">
        <v>43677.727871793984</v>
      </c>
      <c r="G1790" s="255"/>
      <c r="H1790" s="255"/>
      <c r="I1790" s="256">
        <v>3.5833333333333335</v>
      </c>
      <c r="J1790" s="257">
        <v>83052</v>
      </c>
      <c r="K1790" t="s">
        <v>4711</v>
      </c>
      <c r="L1790">
        <v>0</v>
      </c>
      <c r="M1790">
        <v>0</v>
      </c>
      <c r="N1790" t="s">
        <v>4718</v>
      </c>
      <c r="O1790" t="s">
        <v>4726</v>
      </c>
      <c r="P1790" t="s">
        <v>8033</v>
      </c>
      <c r="Q1790" t="s">
        <v>4715</v>
      </c>
      <c r="V1790" t="s">
        <v>4716</v>
      </c>
    </row>
    <row r="1791" spans="1:22">
      <c r="A1791" t="s">
        <v>4708</v>
      </c>
      <c r="B1791" t="s">
        <v>4708</v>
      </c>
      <c r="C1791" t="s">
        <v>8034</v>
      </c>
      <c r="D1791"/>
      <c r="E1791" s="255" t="s">
        <v>5848</v>
      </c>
      <c r="F1791" s="255">
        <v>43677.765017013888</v>
      </c>
      <c r="G1791" s="255"/>
      <c r="H1791" s="255"/>
      <c r="I1791" s="256">
        <v>3.5833333333333335</v>
      </c>
      <c r="J1791" s="257">
        <v>79194</v>
      </c>
      <c r="K1791" t="s">
        <v>4711</v>
      </c>
      <c r="L1791">
        <v>0</v>
      </c>
      <c r="M1791">
        <v>0</v>
      </c>
      <c r="N1791" t="s">
        <v>4718</v>
      </c>
      <c r="O1791" t="s">
        <v>4726</v>
      </c>
      <c r="P1791" t="s">
        <v>8035</v>
      </c>
      <c r="Q1791" t="s">
        <v>4715</v>
      </c>
      <c r="V1791" t="s">
        <v>4716</v>
      </c>
    </row>
    <row r="1792" spans="1:22">
      <c r="A1792" t="s">
        <v>4708</v>
      </c>
      <c r="B1792" t="s">
        <v>4708</v>
      </c>
      <c r="C1792" t="s">
        <v>8036</v>
      </c>
      <c r="D1792"/>
      <c r="E1792" s="255" t="s">
        <v>6798</v>
      </c>
      <c r="F1792" s="255">
        <v>43675.335543865738</v>
      </c>
      <c r="G1792" s="255"/>
      <c r="H1792" s="255"/>
      <c r="I1792" s="256">
        <v>3.5833333333333335</v>
      </c>
      <c r="J1792" s="257">
        <v>29710</v>
      </c>
      <c r="K1792" t="s">
        <v>4711</v>
      </c>
      <c r="L1792">
        <v>0</v>
      </c>
      <c r="M1792">
        <v>0</v>
      </c>
      <c r="N1792" t="s">
        <v>4718</v>
      </c>
      <c r="O1792" t="s">
        <v>4713</v>
      </c>
      <c r="P1792" t="s">
        <v>8037</v>
      </c>
      <c r="Q1792" t="s">
        <v>4715</v>
      </c>
      <c r="V1792" t="s">
        <v>4716</v>
      </c>
    </row>
    <row r="1793" spans="1:22">
      <c r="A1793" t="s">
        <v>4708</v>
      </c>
      <c r="B1793" t="s">
        <v>4708</v>
      </c>
      <c r="C1793" t="s">
        <v>8038</v>
      </c>
      <c r="D1793"/>
      <c r="E1793" s="255" t="s">
        <v>4829</v>
      </c>
      <c r="F1793" s="255">
        <v>43677.429488969909</v>
      </c>
      <c r="G1793" s="255"/>
      <c r="H1793" s="255"/>
      <c r="I1793" s="256">
        <v>3.5833333333333335</v>
      </c>
      <c r="J1793" s="257">
        <v>99100</v>
      </c>
      <c r="K1793" t="s">
        <v>4711</v>
      </c>
      <c r="L1793">
        <v>0</v>
      </c>
      <c r="M1793">
        <v>0</v>
      </c>
      <c r="N1793" t="s">
        <v>4731</v>
      </c>
      <c r="O1793" t="s">
        <v>4713</v>
      </c>
      <c r="P1793" t="s">
        <v>8039</v>
      </c>
      <c r="Q1793" t="s">
        <v>4715</v>
      </c>
      <c r="V1793" t="s">
        <v>4716</v>
      </c>
    </row>
    <row r="1794" spans="1:22">
      <c r="A1794" t="s">
        <v>4708</v>
      </c>
      <c r="B1794" t="s">
        <v>4708</v>
      </c>
      <c r="C1794" t="s">
        <v>3709</v>
      </c>
      <c r="D1794"/>
      <c r="E1794" s="255" t="s">
        <v>4817</v>
      </c>
      <c r="F1794" s="255">
        <v>43673.495892974533</v>
      </c>
      <c r="G1794" s="255"/>
      <c r="H1794" s="255"/>
      <c r="I1794" s="256">
        <v>3.5833333333333335</v>
      </c>
      <c r="J1794" s="257">
        <v>37745</v>
      </c>
      <c r="K1794" t="s">
        <v>4711</v>
      </c>
      <c r="L1794">
        <v>0</v>
      </c>
      <c r="M1794">
        <v>0</v>
      </c>
      <c r="N1794" t="s">
        <v>4731</v>
      </c>
      <c r="O1794" t="s">
        <v>4713</v>
      </c>
      <c r="P1794" t="s">
        <v>8040</v>
      </c>
      <c r="Q1794" t="s">
        <v>4715</v>
      </c>
      <c r="V1794" t="s">
        <v>4716</v>
      </c>
    </row>
    <row r="1795" spans="1:22">
      <c r="A1795" t="s">
        <v>4708</v>
      </c>
      <c r="B1795" t="s">
        <v>4708</v>
      </c>
      <c r="C1795" t="s">
        <v>8041</v>
      </c>
      <c r="D1795"/>
      <c r="E1795" s="255" t="s">
        <v>4791</v>
      </c>
      <c r="F1795" s="255">
        <v>43673.546240081021</v>
      </c>
      <c r="G1795" s="255"/>
      <c r="H1795" s="255"/>
      <c r="I1795" s="256">
        <v>3.5833333333333335</v>
      </c>
      <c r="J1795" s="257">
        <v>30331</v>
      </c>
      <c r="K1795" t="s">
        <v>4752</v>
      </c>
      <c r="L1795">
        <v>0</v>
      </c>
      <c r="M1795">
        <v>0</v>
      </c>
      <c r="N1795" t="s">
        <v>4731</v>
      </c>
      <c r="O1795" t="s">
        <v>4713</v>
      </c>
      <c r="P1795" t="s">
        <v>8042</v>
      </c>
      <c r="Q1795" t="s">
        <v>4715</v>
      </c>
      <c r="V1795" t="s">
        <v>4716</v>
      </c>
    </row>
    <row r="1796" spans="1:22">
      <c r="A1796" t="s">
        <v>4708</v>
      </c>
      <c r="B1796" t="s">
        <v>4708</v>
      </c>
      <c r="C1796" t="s">
        <v>8043</v>
      </c>
      <c r="D1796"/>
      <c r="E1796" s="255" t="s">
        <v>5724</v>
      </c>
      <c r="F1796" s="255">
        <v>43677.608661805556</v>
      </c>
      <c r="G1796" s="255"/>
      <c r="H1796" s="255"/>
      <c r="I1796" s="256">
        <v>3.5833333333333335</v>
      </c>
      <c r="J1796" s="257">
        <v>49742</v>
      </c>
      <c r="K1796" t="s">
        <v>4711</v>
      </c>
      <c r="L1796">
        <v>0</v>
      </c>
      <c r="M1796">
        <v>0</v>
      </c>
      <c r="N1796" t="s">
        <v>4722</v>
      </c>
      <c r="O1796" t="s">
        <v>4726</v>
      </c>
      <c r="P1796" t="s">
        <v>8044</v>
      </c>
      <c r="Q1796" t="s">
        <v>4715</v>
      </c>
      <c r="V1796" t="s">
        <v>4716</v>
      </c>
    </row>
    <row r="1797" spans="1:22">
      <c r="A1797" t="s">
        <v>4708</v>
      </c>
      <c r="B1797" t="s">
        <v>4708</v>
      </c>
      <c r="C1797" t="s">
        <v>8045</v>
      </c>
      <c r="D1797"/>
      <c r="E1797" s="255" t="s">
        <v>4737</v>
      </c>
      <c r="F1797" s="255">
        <v>43677.804711111108</v>
      </c>
      <c r="G1797" s="255"/>
      <c r="H1797" s="255"/>
      <c r="I1797" s="256">
        <v>3.5833333333333335</v>
      </c>
      <c r="J1797" s="257">
        <v>194753</v>
      </c>
      <c r="K1797" t="s">
        <v>4711</v>
      </c>
      <c r="L1797">
        <v>0</v>
      </c>
      <c r="M1797">
        <v>0</v>
      </c>
      <c r="N1797" t="s">
        <v>4712</v>
      </c>
      <c r="O1797" t="s">
        <v>4713</v>
      </c>
      <c r="P1797" t="s">
        <v>8046</v>
      </c>
      <c r="Q1797" t="s">
        <v>4715</v>
      </c>
      <c r="V1797" t="s">
        <v>4716</v>
      </c>
    </row>
    <row r="1798" spans="1:22">
      <c r="A1798" t="s">
        <v>4708</v>
      </c>
      <c r="B1798" t="s">
        <v>4708</v>
      </c>
      <c r="C1798" t="s">
        <v>8047</v>
      </c>
      <c r="D1798"/>
      <c r="E1798" s="255" t="s">
        <v>7002</v>
      </c>
      <c r="F1798" s="255">
        <v>43677.707542627315</v>
      </c>
      <c r="G1798" s="255"/>
      <c r="H1798" s="255"/>
      <c r="I1798" s="256">
        <v>3.5833333333333335</v>
      </c>
      <c r="J1798" s="257">
        <v>207715</v>
      </c>
      <c r="K1798" t="s">
        <v>4711</v>
      </c>
      <c r="L1798">
        <v>0</v>
      </c>
      <c r="M1798">
        <v>0</v>
      </c>
      <c r="N1798" t="s">
        <v>4722</v>
      </c>
      <c r="O1798" t="s">
        <v>4726</v>
      </c>
      <c r="P1798" t="s">
        <v>8048</v>
      </c>
      <c r="Q1798" t="s">
        <v>4715</v>
      </c>
      <c r="V1798" t="s">
        <v>4716</v>
      </c>
    </row>
    <row r="1799" spans="1:22">
      <c r="A1799" t="s">
        <v>4708</v>
      </c>
      <c r="B1799" t="s">
        <v>4708</v>
      </c>
      <c r="C1799" t="s">
        <v>8049</v>
      </c>
      <c r="D1799"/>
      <c r="E1799" s="255" t="s">
        <v>6904</v>
      </c>
      <c r="F1799" s="255">
        <v>43675.48420697917</v>
      </c>
      <c r="G1799" s="255"/>
      <c r="H1799" s="255"/>
      <c r="I1799" s="256">
        <v>3.5833333333333335</v>
      </c>
      <c r="J1799" s="257">
        <v>50255</v>
      </c>
      <c r="K1799" t="s">
        <v>4752</v>
      </c>
      <c r="L1799">
        <v>0</v>
      </c>
      <c r="M1799">
        <v>0</v>
      </c>
      <c r="N1799" t="s">
        <v>4718</v>
      </c>
      <c r="O1799" t="s">
        <v>4726</v>
      </c>
      <c r="P1799" t="s">
        <v>8050</v>
      </c>
      <c r="Q1799" t="s">
        <v>4715</v>
      </c>
      <c r="V1799" t="s">
        <v>4716</v>
      </c>
    </row>
    <row r="1800" spans="1:22">
      <c r="A1800" t="s">
        <v>4708</v>
      </c>
      <c r="B1800" t="s">
        <v>4708</v>
      </c>
      <c r="C1800" t="s">
        <v>8051</v>
      </c>
      <c r="D1800"/>
      <c r="E1800" s="255" t="s">
        <v>6012</v>
      </c>
      <c r="F1800" s="255">
        <v>43647.678904629633</v>
      </c>
      <c r="G1800" s="255"/>
      <c r="H1800" s="255"/>
      <c r="I1800" s="256">
        <v>3.5833333333333335</v>
      </c>
      <c r="J1800" s="257">
        <v>36499</v>
      </c>
      <c r="K1800" t="s">
        <v>4711</v>
      </c>
      <c r="L1800">
        <v>0</v>
      </c>
      <c r="M1800">
        <v>0</v>
      </c>
      <c r="N1800" t="s">
        <v>4769</v>
      </c>
      <c r="O1800" t="s">
        <v>4726</v>
      </c>
      <c r="P1800" t="s">
        <v>8052</v>
      </c>
      <c r="Q1800" t="s">
        <v>4715</v>
      </c>
      <c r="V1800" t="s">
        <v>4716</v>
      </c>
    </row>
    <row r="1801" spans="1:22">
      <c r="A1801" t="s">
        <v>4708</v>
      </c>
      <c r="B1801" t="s">
        <v>4708</v>
      </c>
      <c r="C1801" t="s">
        <v>1854</v>
      </c>
      <c r="D1801"/>
      <c r="E1801" s="255" t="s">
        <v>8053</v>
      </c>
      <c r="F1801" s="255">
        <v>43647.768464930552</v>
      </c>
      <c r="G1801" s="255"/>
      <c r="H1801" s="255"/>
      <c r="I1801" s="256">
        <v>3.5833333333333335</v>
      </c>
      <c r="J1801" s="257">
        <v>36580</v>
      </c>
      <c r="K1801" t="s">
        <v>4711</v>
      </c>
      <c r="L1801">
        <v>0</v>
      </c>
      <c r="M1801">
        <v>0</v>
      </c>
      <c r="N1801" t="s">
        <v>4722</v>
      </c>
      <c r="O1801" t="s">
        <v>5324</v>
      </c>
      <c r="P1801" t="s">
        <v>8054</v>
      </c>
      <c r="Q1801" t="s">
        <v>4715</v>
      </c>
      <c r="V1801" t="s">
        <v>4716</v>
      </c>
    </row>
    <row r="1802" spans="1:22">
      <c r="A1802" t="s">
        <v>4708</v>
      </c>
      <c r="B1802" t="s">
        <v>4708</v>
      </c>
      <c r="C1802" t="s">
        <v>8055</v>
      </c>
      <c r="D1802"/>
      <c r="E1802" s="255" t="s">
        <v>7002</v>
      </c>
      <c r="F1802" s="255">
        <v>43676.687617858799</v>
      </c>
      <c r="G1802" s="255"/>
      <c r="H1802" s="255"/>
      <c r="I1802" s="256">
        <v>3.5833333333333335</v>
      </c>
      <c r="J1802" s="257">
        <v>52573</v>
      </c>
      <c r="K1802" t="s">
        <v>4711</v>
      </c>
      <c r="L1802">
        <v>0</v>
      </c>
      <c r="M1802">
        <v>0</v>
      </c>
      <c r="N1802" t="s">
        <v>4718</v>
      </c>
      <c r="O1802" t="s">
        <v>4726</v>
      </c>
      <c r="P1802" t="s">
        <v>8056</v>
      </c>
      <c r="Q1802" t="s">
        <v>4715</v>
      </c>
      <c r="V1802" t="s">
        <v>4716</v>
      </c>
    </row>
    <row r="1803" spans="1:22">
      <c r="A1803" t="s">
        <v>4708</v>
      </c>
      <c r="B1803" t="s">
        <v>4708</v>
      </c>
      <c r="C1803" t="s">
        <v>8057</v>
      </c>
      <c r="D1803"/>
      <c r="E1803" s="255" t="s">
        <v>4906</v>
      </c>
      <c r="F1803" s="255">
        <v>43658.343949918984</v>
      </c>
      <c r="G1803" s="255"/>
      <c r="H1803" s="255"/>
      <c r="I1803" s="256">
        <v>3.5833333333333335</v>
      </c>
      <c r="J1803" s="257">
        <v>49806</v>
      </c>
      <c r="K1803" t="s">
        <v>4752</v>
      </c>
      <c r="L1803">
        <v>0</v>
      </c>
      <c r="M1803">
        <v>0</v>
      </c>
      <c r="N1803" t="s">
        <v>4718</v>
      </c>
      <c r="O1803" t="s">
        <v>4753</v>
      </c>
      <c r="P1803" t="s">
        <v>4753</v>
      </c>
      <c r="Q1803" t="s">
        <v>4715</v>
      </c>
      <c r="V1803" t="s">
        <v>4716</v>
      </c>
    </row>
    <row r="1804" spans="1:22">
      <c r="A1804" t="s">
        <v>4708</v>
      </c>
      <c r="B1804" t="s">
        <v>4708</v>
      </c>
      <c r="C1804" t="s">
        <v>8058</v>
      </c>
      <c r="D1804"/>
      <c r="E1804" s="255" t="s">
        <v>4795</v>
      </c>
      <c r="F1804" s="255">
        <v>43663.699305243055</v>
      </c>
      <c r="G1804" s="255"/>
      <c r="H1804" s="255"/>
      <c r="I1804" s="256">
        <v>3.5833333333333335</v>
      </c>
      <c r="J1804" s="257">
        <v>85741</v>
      </c>
      <c r="K1804" t="s">
        <v>4711</v>
      </c>
      <c r="L1804">
        <v>0</v>
      </c>
      <c r="M1804">
        <v>0</v>
      </c>
      <c r="N1804" t="s">
        <v>4731</v>
      </c>
      <c r="O1804" t="s">
        <v>4753</v>
      </c>
      <c r="P1804" t="s">
        <v>4753</v>
      </c>
      <c r="Q1804" t="s">
        <v>4715</v>
      </c>
      <c r="V1804" t="s">
        <v>4716</v>
      </c>
    </row>
    <row r="1805" spans="1:22">
      <c r="A1805" t="s">
        <v>4708</v>
      </c>
      <c r="B1805" t="s">
        <v>4708</v>
      </c>
      <c r="C1805" t="s">
        <v>8059</v>
      </c>
      <c r="D1805"/>
      <c r="E1805" s="255" t="s">
        <v>5119</v>
      </c>
      <c r="F1805" s="255">
        <v>43676.731267476855</v>
      </c>
      <c r="G1805" s="255"/>
      <c r="H1805" s="255"/>
      <c r="I1805" s="256">
        <v>3.5833333333333335</v>
      </c>
      <c r="J1805" s="257">
        <v>11195</v>
      </c>
      <c r="K1805" t="s">
        <v>4752</v>
      </c>
      <c r="L1805">
        <v>0</v>
      </c>
      <c r="M1805">
        <v>0</v>
      </c>
      <c r="N1805" t="s">
        <v>4718</v>
      </c>
      <c r="O1805" t="s">
        <v>4753</v>
      </c>
      <c r="P1805" t="s">
        <v>4753</v>
      </c>
      <c r="Q1805" t="s">
        <v>4715</v>
      </c>
      <c r="V1805" t="s">
        <v>4716</v>
      </c>
    </row>
    <row r="1806" spans="1:22">
      <c r="A1806" t="s">
        <v>4708</v>
      </c>
      <c r="B1806" t="s">
        <v>4708</v>
      </c>
      <c r="C1806" t="s">
        <v>8060</v>
      </c>
      <c r="D1806"/>
      <c r="E1806" s="255" t="s">
        <v>4734</v>
      </c>
      <c r="F1806" s="255">
        <v>43647.627924502318</v>
      </c>
      <c r="G1806" s="255"/>
      <c r="H1806" s="255"/>
      <c r="I1806" s="256">
        <v>3.5833333333333335</v>
      </c>
      <c r="J1806" s="257">
        <v>28975</v>
      </c>
      <c r="K1806" t="s">
        <v>4711</v>
      </c>
      <c r="L1806">
        <v>0</v>
      </c>
      <c r="M1806">
        <v>0</v>
      </c>
      <c r="N1806" t="s">
        <v>4731</v>
      </c>
      <c r="O1806" t="s">
        <v>4713</v>
      </c>
      <c r="P1806" t="s">
        <v>8061</v>
      </c>
      <c r="Q1806" t="s">
        <v>4715</v>
      </c>
      <c r="V1806" t="s">
        <v>4716</v>
      </c>
    </row>
    <row r="1807" spans="1:22">
      <c r="A1807" t="s">
        <v>4708</v>
      </c>
      <c r="B1807" t="s">
        <v>4708</v>
      </c>
      <c r="C1807" t="s">
        <v>8062</v>
      </c>
      <c r="D1807"/>
      <c r="E1807" s="255" t="s">
        <v>4791</v>
      </c>
      <c r="F1807" s="255">
        <v>43673.489176967596</v>
      </c>
      <c r="G1807" s="255"/>
      <c r="H1807" s="255"/>
      <c r="I1807" s="256">
        <v>3.5833333333333335</v>
      </c>
      <c r="J1807" s="257">
        <v>58866</v>
      </c>
      <c r="K1807" t="s">
        <v>4711</v>
      </c>
      <c r="L1807">
        <v>0</v>
      </c>
      <c r="M1807">
        <v>0</v>
      </c>
      <c r="N1807" t="s">
        <v>4718</v>
      </c>
      <c r="O1807" t="s">
        <v>4713</v>
      </c>
      <c r="P1807" t="s">
        <v>8063</v>
      </c>
      <c r="Q1807" t="s">
        <v>4715</v>
      </c>
      <c r="V1807" t="s">
        <v>4716</v>
      </c>
    </row>
    <row r="1808" spans="1:22">
      <c r="A1808" t="s">
        <v>4708</v>
      </c>
      <c r="B1808" t="s">
        <v>4708</v>
      </c>
      <c r="C1808" t="s">
        <v>8064</v>
      </c>
      <c r="D1808"/>
      <c r="E1808" s="255" t="s">
        <v>5006</v>
      </c>
      <c r="F1808" s="255">
        <v>43647.63906559028</v>
      </c>
      <c r="G1808" s="255"/>
      <c r="H1808" s="255"/>
      <c r="I1808" s="256">
        <v>3.5833333333333335</v>
      </c>
      <c r="J1808" s="257">
        <v>9756</v>
      </c>
      <c r="K1808" t="s">
        <v>4711</v>
      </c>
      <c r="L1808">
        <v>0</v>
      </c>
      <c r="M1808">
        <v>0</v>
      </c>
      <c r="N1808" t="s">
        <v>4718</v>
      </c>
      <c r="O1808" t="s">
        <v>4713</v>
      </c>
      <c r="P1808" t="s">
        <v>8065</v>
      </c>
      <c r="Q1808" t="s">
        <v>4715</v>
      </c>
      <c r="V1808" t="s">
        <v>4716</v>
      </c>
    </row>
    <row r="1809" spans="1:22">
      <c r="A1809" t="s">
        <v>4708</v>
      </c>
      <c r="B1809" t="s">
        <v>4708</v>
      </c>
      <c r="C1809" t="s">
        <v>360</v>
      </c>
      <c r="D1809"/>
      <c r="E1809" s="255" t="s">
        <v>5138</v>
      </c>
      <c r="F1809" s="255">
        <v>43676.691829629628</v>
      </c>
      <c r="G1809" s="255"/>
      <c r="H1809" s="255"/>
      <c r="I1809" s="256">
        <v>3.5833333333333335</v>
      </c>
      <c r="J1809" s="257">
        <v>81013</v>
      </c>
      <c r="K1809" t="s">
        <v>4711</v>
      </c>
      <c r="L1809">
        <v>0</v>
      </c>
      <c r="M1809">
        <v>0</v>
      </c>
      <c r="N1809" t="s">
        <v>4712</v>
      </c>
      <c r="O1809" t="s">
        <v>4713</v>
      </c>
      <c r="P1809" t="s">
        <v>8066</v>
      </c>
      <c r="Q1809" t="s">
        <v>4715</v>
      </c>
      <c r="V1809" t="s">
        <v>4716</v>
      </c>
    </row>
    <row r="1810" spans="1:22">
      <c r="A1810" t="s">
        <v>4708</v>
      </c>
      <c r="B1810" t="s">
        <v>4708</v>
      </c>
      <c r="C1810" t="s">
        <v>8067</v>
      </c>
      <c r="D1810"/>
      <c r="E1810" s="255" t="s">
        <v>4960</v>
      </c>
      <c r="F1810" s="255">
        <v>43620.647401076392</v>
      </c>
      <c r="G1810" s="255"/>
      <c r="H1810" s="255"/>
      <c r="I1810" s="256">
        <v>3.6666666666666665</v>
      </c>
      <c r="J1810" s="257">
        <v>53326</v>
      </c>
      <c r="K1810" t="s">
        <v>4752</v>
      </c>
      <c r="L1810">
        <v>0</v>
      </c>
      <c r="M1810">
        <v>0</v>
      </c>
      <c r="N1810" t="s">
        <v>4718</v>
      </c>
      <c r="O1810" t="s">
        <v>4713</v>
      </c>
      <c r="P1810" t="s">
        <v>8068</v>
      </c>
      <c r="Q1810" t="s">
        <v>4715</v>
      </c>
      <c r="V1810" t="s">
        <v>4716</v>
      </c>
    </row>
    <row r="1811" spans="1:22">
      <c r="A1811" t="s">
        <v>4708</v>
      </c>
      <c r="B1811" t="s">
        <v>4708</v>
      </c>
      <c r="C1811" t="s">
        <v>8069</v>
      </c>
      <c r="D1811"/>
      <c r="E1811" s="255" t="s">
        <v>5157</v>
      </c>
      <c r="F1811" s="255">
        <v>43634.668983645832</v>
      </c>
      <c r="G1811" s="255"/>
      <c r="H1811" s="255"/>
      <c r="I1811" s="256">
        <v>3.6666666666666665</v>
      </c>
      <c r="J1811" s="257">
        <v>50343</v>
      </c>
      <c r="K1811" t="s">
        <v>4711</v>
      </c>
      <c r="L1811">
        <v>0</v>
      </c>
      <c r="M1811">
        <v>0</v>
      </c>
      <c r="N1811" t="s">
        <v>4712</v>
      </c>
      <c r="O1811" t="s">
        <v>4713</v>
      </c>
      <c r="P1811" t="s">
        <v>8070</v>
      </c>
      <c r="Q1811" t="s">
        <v>4715</v>
      </c>
      <c r="V1811" t="s">
        <v>4716</v>
      </c>
    </row>
    <row r="1812" spans="1:22">
      <c r="A1812" t="s">
        <v>4708</v>
      </c>
      <c r="B1812" t="s">
        <v>4708</v>
      </c>
      <c r="C1812" t="s">
        <v>8071</v>
      </c>
      <c r="D1812"/>
      <c r="E1812" s="255" t="s">
        <v>4721</v>
      </c>
      <c r="F1812" s="255">
        <v>43636.347782407407</v>
      </c>
      <c r="G1812" s="255"/>
      <c r="H1812" s="255"/>
      <c r="I1812" s="256">
        <v>3.6666666666666665</v>
      </c>
      <c r="J1812" s="257">
        <v>63068</v>
      </c>
      <c r="K1812" t="s">
        <v>4711</v>
      </c>
      <c r="L1812">
        <v>0</v>
      </c>
      <c r="M1812">
        <v>0</v>
      </c>
      <c r="N1812" t="s">
        <v>4718</v>
      </c>
      <c r="O1812" t="s">
        <v>4713</v>
      </c>
      <c r="P1812" t="s">
        <v>8072</v>
      </c>
      <c r="Q1812" t="s">
        <v>4728</v>
      </c>
      <c r="V1812" t="s">
        <v>4716</v>
      </c>
    </row>
    <row r="1813" spans="1:22">
      <c r="A1813" t="s">
        <v>4708</v>
      </c>
      <c r="B1813" t="s">
        <v>4708</v>
      </c>
      <c r="C1813" t="s">
        <v>8073</v>
      </c>
      <c r="D1813"/>
      <c r="E1813" s="255" t="s">
        <v>5386</v>
      </c>
      <c r="F1813" s="255">
        <v>43633.663579282409</v>
      </c>
      <c r="G1813" s="255"/>
      <c r="H1813" s="255"/>
      <c r="I1813" s="256">
        <v>3.6666666666666665</v>
      </c>
      <c r="J1813" s="257">
        <v>62067</v>
      </c>
      <c r="K1813" t="s">
        <v>4711</v>
      </c>
      <c r="L1813">
        <v>0</v>
      </c>
      <c r="M1813">
        <v>0</v>
      </c>
      <c r="N1813" t="s">
        <v>4731</v>
      </c>
      <c r="O1813" t="s">
        <v>4713</v>
      </c>
      <c r="P1813" t="s">
        <v>8074</v>
      </c>
      <c r="Q1813" t="s">
        <v>4715</v>
      </c>
      <c r="V1813" t="s">
        <v>4716</v>
      </c>
    </row>
    <row r="1814" spans="1:22">
      <c r="A1814" t="s">
        <v>4708</v>
      </c>
      <c r="B1814" t="s">
        <v>4708</v>
      </c>
      <c r="C1814" t="s">
        <v>8075</v>
      </c>
      <c r="D1814"/>
      <c r="E1814" s="255" t="s">
        <v>4783</v>
      </c>
      <c r="F1814" s="255">
        <v>43645.414266354164</v>
      </c>
      <c r="G1814" s="255"/>
      <c r="H1814" s="255"/>
      <c r="I1814" s="256">
        <v>3.6666666666666665</v>
      </c>
      <c r="J1814" s="257">
        <v>109506</v>
      </c>
      <c r="K1814" t="s">
        <v>4752</v>
      </c>
      <c r="L1814">
        <v>0</v>
      </c>
      <c r="M1814">
        <v>0</v>
      </c>
      <c r="N1814" t="s">
        <v>4718</v>
      </c>
      <c r="O1814" t="s">
        <v>4713</v>
      </c>
      <c r="P1814" t="s">
        <v>8076</v>
      </c>
      <c r="Q1814" t="s">
        <v>4715</v>
      </c>
      <c r="V1814" t="s">
        <v>4716</v>
      </c>
    </row>
    <row r="1815" spans="1:22">
      <c r="A1815" t="s">
        <v>4708</v>
      </c>
      <c r="B1815" t="s">
        <v>4708</v>
      </c>
      <c r="C1815" t="s">
        <v>8077</v>
      </c>
      <c r="D1815"/>
      <c r="E1815" s="255" t="s">
        <v>5390</v>
      </c>
      <c r="F1815" s="255">
        <v>43624.414483136577</v>
      </c>
      <c r="G1815" s="255"/>
      <c r="H1815" s="255"/>
      <c r="I1815" s="256">
        <v>3.6666666666666665</v>
      </c>
      <c r="J1815" s="257">
        <v>53706</v>
      </c>
      <c r="K1815" t="s">
        <v>4752</v>
      </c>
      <c r="L1815">
        <v>0</v>
      </c>
      <c r="M1815">
        <v>0</v>
      </c>
      <c r="N1815" t="s">
        <v>4712</v>
      </c>
      <c r="O1815" t="s">
        <v>4713</v>
      </c>
      <c r="P1815" t="s">
        <v>8078</v>
      </c>
      <c r="Q1815" t="s">
        <v>4715</v>
      </c>
      <c r="V1815" t="s">
        <v>4716</v>
      </c>
    </row>
    <row r="1816" spans="1:22">
      <c r="A1816" t="s">
        <v>4708</v>
      </c>
      <c r="B1816" t="s">
        <v>4708</v>
      </c>
      <c r="C1816" t="s">
        <v>8079</v>
      </c>
      <c r="D1816"/>
      <c r="E1816" s="255" t="s">
        <v>5234</v>
      </c>
      <c r="F1816" s="255">
        <v>43623.436751307869</v>
      </c>
      <c r="G1816" s="255"/>
      <c r="H1816" s="255"/>
      <c r="I1816" s="256">
        <v>3.6666666666666665</v>
      </c>
      <c r="J1816" s="257">
        <v>60587</v>
      </c>
      <c r="K1816" t="s">
        <v>4711</v>
      </c>
      <c r="L1816">
        <v>0</v>
      </c>
      <c r="M1816">
        <v>0</v>
      </c>
      <c r="N1816" t="s">
        <v>4722</v>
      </c>
      <c r="O1816" t="s">
        <v>4713</v>
      </c>
      <c r="P1816" t="s">
        <v>8080</v>
      </c>
      <c r="Q1816" t="s">
        <v>4715</v>
      </c>
      <c r="V1816" t="s">
        <v>4716</v>
      </c>
    </row>
    <row r="1817" spans="1:22">
      <c r="A1817" t="s">
        <v>4708</v>
      </c>
      <c r="B1817" t="s">
        <v>4708</v>
      </c>
      <c r="C1817" t="s">
        <v>8081</v>
      </c>
      <c r="D1817"/>
      <c r="E1817" s="255" t="s">
        <v>4881</v>
      </c>
      <c r="F1817" s="255">
        <v>43634.68612554398</v>
      </c>
      <c r="G1817" s="255"/>
      <c r="H1817" s="255"/>
      <c r="I1817" s="256">
        <v>3.6666666666666665</v>
      </c>
      <c r="J1817" s="257">
        <v>129272</v>
      </c>
      <c r="K1817" t="s">
        <v>4752</v>
      </c>
      <c r="L1817">
        <v>0</v>
      </c>
      <c r="M1817">
        <v>0</v>
      </c>
      <c r="N1817" t="s">
        <v>4712</v>
      </c>
      <c r="O1817" t="s">
        <v>4713</v>
      </c>
      <c r="P1817" t="s">
        <v>8082</v>
      </c>
      <c r="Q1817" t="s">
        <v>4715</v>
      </c>
      <c r="V1817" t="s">
        <v>4716</v>
      </c>
    </row>
    <row r="1818" spans="1:22">
      <c r="A1818" t="s">
        <v>4708</v>
      </c>
      <c r="B1818" t="s">
        <v>4708</v>
      </c>
      <c r="C1818" t="s">
        <v>8083</v>
      </c>
      <c r="D1818"/>
      <c r="E1818" s="255" t="s">
        <v>5006</v>
      </c>
      <c r="F1818" s="255">
        <v>43633.62311177083</v>
      </c>
      <c r="G1818" s="255"/>
      <c r="H1818" s="255"/>
      <c r="I1818" s="256">
        <v>3.6666666666666665</v>
      </c>
      <c r="J1818" s="257">
        <v>75742</v>
      </c>
      <c r="K1818" t="s">
        <v>4711</v>
      </c>
      <c r="L1818">
        <v>0</v>
      </c>
      <c r="M1818">
        <v>0</v>
      </c>
      <c r="N1818" t="s">
        <v>4712</v>
      </c>
      <c r="O1818" t="s">
        <v>4713</v>
      </c>
      <c r="P1818" t="s">
        <v>8084</v>
      </c>
      <c r="Q1818" t="s">
        <v>4715</v>
      </c>
      <c r="V1818" t="s">
        <v>4716</v>
      </c>
    </row>
    <row r="1819" spans="1:22">
      <c r="A1819" t="s">
        <v>4708</v>
      </c>
      <c r="B1819" t="s">
        <v>4708</v>
      </c>
      <c r="C1819" t="s">
        <v>8085</v>
      </c>
      <c r="D1819"/>
      <c r="E1819" s="255" t="s">
        <v>4858</v>
      </c>
      <c r="F1819" s="255">
        <v>43643.715897766204</v>
      </c>
      <c r="G1819" s="255"/>
      <c r="H1819" s="255"/>
      <c r="I1819" s="256">
        <v>3.6666666666666665</v>
      </c>
      <c r="J1819" s="257">
        <v>77235</v>
      </c>
      <c r="K1819" t="s">
        <v>4711</v>
      </c>
      <c r="L1819">
        <v>0</v>
      </c>
      <c r="M1819">
        <v>0</v>
      </c>
      <c r="N1819" t="s">
        <v>4718</v>
      </c>
      <c r="O1819" t="s">
        <v>4713</v>
      </c>
      <c r="P1819" t="s">
        <v>8086</v>
      </c>
      <c r="Q1819" t="s">
        <v>4715</v>
      </c>
      <c r="V1819" t="s">
        <v>4716</v>
      </c>
    </row>
    <row r="1820" spans="1:22">
      <c r="A1820" t="s">
        <v>4708</v>
      </c>
      <c r="B1820" t="s">
        <v>4708</v>
      </c>
      <c r="C1820" t="s">
        <v>902</v>
      </c>
      <c r="D1820"/>
      <c r="E1820" s="255" t="s">
        <v>6831</v>
      </c>
      <c r="F1820" s="255">
        <v>43635.670346261577</v>
      </c>
      <c r="G1820" s="255"/>
      <c r="H1820" s="255"/>
      <c r="I1820" s="256">
        <v>3.6666666666666665</v>
      </c>
      <c r="J1820" s="257">
        <v>105338</v>
      </c>
      <c r="K1820" t="s">
        <v>4711</v>
      </c>
      <c r="L1820">
        <v>0</v>
      </c>
      <c r="M1820">
        <v>0</v>
      </c>
      <c r="N1820" t="s">
        <v>4712</v>
      </c>
      <c r="O1820" t="s">
        <v>4726</v>
      </c>
      <c r="P1820" t="s">
        <v>8087</v>
      </c>
      <c r="Q1820" t="s">
        <v>4715</v>
      </c>
      <c r="V1820" t="s">
        <v>4716</v>
      </c>
    </row>
    <row r="1821" spans="1:22">
      <c r="A1821" t="s">
        <v>4708</v>
      </c>
      <c r="B1821" t="s">
        <v>4708</v>
      </c>
      <c r="C1821" t="s">
        <v>3044</v>
      </c>
      <c r="D1821"/>
      <c r="E1821" s="255" t="s">
        <v>5215</v>
      </c>
      <c r="F1821" s="255">
        <v>43633.329506481481</v>
      </c>
      <c r="G1821" s="255"/>
      <c r="H1821" s="255"/>
      <c r="I1821" s="256">
        <v>3.6666666666666665</v>
      </c>
      <c r="J1821" s="257">
        <v>44244</v>
      </c>
      <c r="K1821" t="s">
        <v>4711</v>
      </c>
      <c r="L1821">
        <v>0</v>
      </c>
      <c r="M1821">
        <v>0</v>
      </c>
      <c r="N1821" t="s">
        <v>4722</v>
      </c>
      <c r="O1821" t="s">
        <v>4726</v>
      </c>
      <c r="P1821" t="s">
        <v>5188</v>
      </c>
      <c r="Q1821" t="s">
        <v>4715</v>
      </c>
      <c r="V1821" t="s">
        <v>4716</v>
      </c>
    </row>
    <row r="1822" spans="1:22">
      <c r="A1822" t="s">
        <v>4708</v>
      </c>
      <c r="B1822" t="s">
        <v>4708</v>
      </c>
      <c r="C1822" t="s">
        <v>8088</v>
      </c>
      <c r="D1822"/>
      <c r="E1822" s="255" t="s">
        <v>5165</v>
      </c>
      <c r="F1822" s="255">
        <v>43633.446269525462</v>
      </c>
      <c r="G1822" s="255"/>
      <c r="H1822" s="255"/>
      <c r="I1822" s="256">
        <v>3.6666666666666665</v>
      </c>
      <c r="J1822" s="257">
        <v>68078</v>
      </c>
      <c r="K1822" t="s">
        <v>4711</v>
      </c>
      <c r="L1822">
        <v>0</v>
      </c>
      <c r="M1822">
        <v>0</v>
      </c>
      <c r="N1822" t="s">
        <v>4722</v>
      </c>
      <c r="O1822" t="s">
        <v>4713</v>
      </c>
      <c r="P1822" t="s">
        <v>8089</v>
      </c>
      <c r="Q1822" t="s">
        <v>4715</v>
      </c>
      <c r="V1822" t="s">
        <v>4716</v>
      </c>
    </row>
    <row r="1823" spans="1:22">
      <c r="A1823" t="s">
        <v>4708</v>
      </c>
      <c r="B1823" t="s">
        <v>4708</v>
      </c>
      <c r="C1823" t="s">
        <v>8090</v>
      </c>
      <c r="D1823"/>
      <c r="E1823" s="255" t="s">
        <v>5240</v>
      </c>
      <c r="F1823" s="255">
        <v>43634.445369525463</v>
      </c>
      <c r="G1823" s="255"/>
      <c r="H1823" s="255"/>
      <c r="I1823" s="256">
        <v>3.6666666666666665</v>
      </c>
      <c r="J1823" s="257">
        <v>44998</v>
      </c>
      <c r="K1823" t="s">
        <v>4711</v>
      </c>
      <c r="L1823">
        <v>0</v>
      </c>
      <c r="M1823">
        <v>0</v>
      </c>
      <c r="N1823" t="s">
        <v>4722</v>
      </c>
      <c r="O1823" t="s">
        <v>4713</v>
      </c>
      <c r="P1823" t="s">
        <v>8091</v>
      </c>
      <c r="Q1823" t="s">
        <v>4715</v>
      </c>
      <c r="V1823" t="s">
        <v>4716</v>
      </c>
    </row>
    <row r="1824" spans="1:22">
      <c r="A1824" t="s">
        <v>4708</v>
      </c>
      <c r="B1824" t="s">
        <v>4708</v>
      </c>
      <c r="C1824" t="s">
        <v>8092</v>
      </c>
      <c r="D1824"/>
      <c r="E1824" s="255" t="s">
        <v>5519</v>
      </c>
      <c r="F1824" s="255">
        <v>43640.7606065625</v>
      </c>
      <c r="G1824" s="255"/>
      <c r="H1824" s="255"/>
      <c r="I1824" s="256">
        <v>3.6666666666666665</v>
      </c>
      <c r="J1824" s="257">
        <v>20114</v>
      </c>
      <c r="K1824" t="s">
        <v>4752</v>
      </c>
      <c r="L1824">
        <v>0</v>
      </c>
      <c r="M1824">
        <v>0</v>
      </c>
      <c r="N1824" t="s">
        <v>4731</v>
      </c>
      <c r="O1824" t="s">
        <v>4713</v>
      </c>
      <c r="P1824" t="s">
        <v>8093</v>
      </c>
      <c r="Q1824" t="s">
        <v>4715</v>
      </c>
      <c r="V1824" t="s">
        <v>4716</v>
      </c>
    </row>
    <row r="1825" spans="1:22">
      <c r="A1825" t="s">
        <v>4708</v>
      </c>
      <c r="B1825" t="s">
        <v>4708</v>
      </c>
      <c r="C1825" t="s">
        <v>8094</v>
      </c>
      <c r="D1825"/>
      <c r="E1825" s="255" t="s">
        <v>5669</v>
      </c>
      <c r="F1825" s="255">
        <v>43633.439090775464</v>
      </c>
      <c r="G1825" s="255"/>
      <c r="H1825" s="255"/>
      <c r="I1825" s="256">
        <v>3.6666666666666665</v>
      </c>
      <c r="J1825" s="257">
        <v>119811</v>
      </c>
      <c r="K1825" t="s">
        <v>4711</v>
      </c>
      <c r="L1825">
        <v>0</v>
      </c>
      <c r="M1825">
        <v>0</v>
      </c>
      <c r="N1825" t="s">
        <v>4718</v>
      </c>
      <c r="O1825" t="s">
        <v>5197</v>
      </c>
      <c r="P1825" t="s">
        <v>8095</v>
      </c>
      <c r="Q1825" t="s">
        <v>4715</v>
      </c>
      <c r="V1825" t="s">
        <v>4716</v>
      </c>
    </row>
    <row r="1826" spans="1:22">
      <c r="A1826" t="s">
        <v>4708</v>
      </c>
      <c r="B1826" t="s">
        <v>4708</v>
      </c>
      <c r="C1826" t="s">
        <v>8096</v>
      </c>
      <c r="D1826"/>
      <c r="E1826" s="255" t="s">
        <v>7728</v>
      </c>
      <c r="F1826" s="255">
        <v>43645.450967013887</v>
      </c>
      <c r="G1826" s="255"/>
      <c r="H1826" s="255"/>
      <c r="I1826" s="256">
        <v>3.6666666666666665</v>
      </c>
      <c r="J1826" s="257">
        <v>25709</v>
      </c>
      <c r="K1826" t="s">
        <v>4752</v>
      </c>
      <c r="L1826">
        <v>0</v>
      </c>
      <c r="M1826">
        <v>0</v>
      </c>
      <c r="N1826" t="s">
        <v>4712</v>
      </c>
      <c r="O1826" t="s">
        <v>4726</v>
      </c>
      <c r="P1826" t="s">
        <v>8097</v>
      </c>
      <c r="Q1826" t="s">
        <v>4715</v>
      </c>
      <c r="V1826" t="s">
        <v>4716</v>
      </c>
    </row>
    <row r="1827" spans="1:22">
      <c r="A1827" t="s">
        <v>4708</v>
      </c>
      <c r="B1827" t="s">
        <v>4708</v>
      </c>
      <c r="C1827" t="s">
        <v>8098</v>
      </c>
      <c r="D1827"/>
      <c r="E1827" s="255" t="s">
        <v>4730</v>
      </c>
      <c r="F1827" s="255">
        <v>43644.333867824076</v>
      </c>
      <c r="G1827" s="255"/>
      <c r="H1827" s="255"/>
      <c r="I1827" s="256">
        <v>3.6666666666666665</v>
      </c>
      <c r="J1827" s="257">
        <v>273888</v>
      </c>
      <c r="K1827" t="s">
        <v>4711</v>
      </c>
      <c r="L1827">
        <v>0</v>
      </c>
      <c r="M1827">
        <v>0</v>
      </c>
      <c r="N1827" t="s">
        <v>4731</v>
      </c>
      <c r="O1827" t="s">
        <v>4713</v>
      </c>
      <c r="P1827" t="s">
        <v>8099</v>
      </c>
      <c r="Q1827" t="s">
        <v>4715</v>
      </c>
      <c r="V1827" t="s">
        <v>4716</v>
      </c>
    </row>
    <row r="1828" spans="1:22">
      <c r="A1828" t="s">
        <v>4708</v>
      </c>
      <c r="B1828" t="s">
        <v>4708</v>
      </c>
      <c r="C1828" t="s">
        <v>8100</v>
      </c>
      <c r="D1828"/>
      <c r="E1828" s="255" t="s">
        <v>4814</v>
      </c>
      <c r="F1828" s="255">
        <v>43635.382502395834</v>
      </c>
      <c r="G1828" s="255"/>
      <c r="H1828" s="255"/>
      <c r="I1828" s="256">
        <v>3.6666666666666665</v>
      </c>
      <c r="J1828" s="257">
        <v>31697</v>
      </c>
      <c r="K1828" t="s">
        <v>4711</v>
      </c>
      <c r="L1828">
        <v>0</v>
      </c>
      <c r="M1828">
        <v>0</v>
      </c>
      <c r="N1828" t="s">
        <v>4731</v>
      </c>
      <c r="O1828" t="s">
        <v>4713</v>
      </c>
      <c r="P1828" t="s">
        <v>8101</v>
      </c>
      <c r="Q1828" t="s">
        <v>4715</v>
      </c>
      <c r="V1828" t="s">
        <v>4716</v>
      </c>
    </row>
    <row r="1829" spans="1:22">
      <c r="A1829" t="s">
        <v>4708</v>
      </c>
      <c r="B1829" t="s">
        <v>4708</v>
      </c>
      <c r="C1829" t="s">
        <v>8102</v>
      </c>
      <c r="D1829"/>
      <c r="E1829" s="255" t="s">
        <v>4817</v>
      </c>
      <c r="F1829" s="255">
        <v>43644.448345914352</v>
      </c>
      <c r="G1829" s="255"/>
      <c r="H1829" s="255"/>
      <c r="I1829" s="256">
        <v>3.6666666666666665</v>
      </c>
      <c r="J1829" s="257">
        <v>35111</v>
      </c>
      <c r="K1829" t="s">
        <v>4711</v>
      </c>
      <c r="L1829">
        <v>0</v>
      </c>
      <c r="M1829">
        <v>0</v>
      </c>
      <c r="N1829" t="s">
        <v>4712</v>
      </c>
      <c r="O1829" t="s">
        <v>4713</v>
      </c>
      <c r="P1829" t="s">
        <v>8103</v>
      </c>
      <c r="Q1829" t="s">
        <v>4715</v>
      </c>
      <c r="V1829" t="s">
        <v>4716</v>
      </c>
    </row>
    <row r="1830" spans="1:22">
      <c r="A1830" t="s">
        <v>4708</v>
      </c>
      <c r="B1830" t="s">
        <v>4708</v>
      </c>
      <c r="C1830" t="s">
        <v>8104</v>
      </c>
      <c r="D1830"/>
      <c r="E1830" s="255" t="s">
        <v>4983</v>
      </c>
      <c r="F1830" s="255">
        <v>43644.491307986114</v>
      </c>
      <c r="G1830" s="255"/>
      <c r="H1830" s="255"/>
      <c r="I1830" s="256">
        <v>3.6666666666666665</v>
      </c>
      <c r="J1830" s="257">
        <v>27361</v>
      </c>
      <c r="K1830" t="s">
        <v>4711</v>
      </c>
      <c r="L1830">
        <v>0</v>
      </c>
      <c r="M1830">
        <v>0</v>
      </c>
      <c r="N1830" t="s">
        <v>4712</v>
      </c>
      <c r="O1830" t="s">
        <v>4713</v>
      </c>
      <c r="P1830" t="s">
        <v>8105</v>
      </c>
      <c r="Q1830" t="s">
        <v>4715</v>
      </c>
      <c r="V1830" t="s">
        <v>4716</v>
      </c>
    </row>
    <row r="1831" spans="1:22">
      <c r="A1831" t="s">
        <v>4708</v>
      </c>
      <c r="B1831" t="s">
        <v>4708</v>
      </c>
      <c r="C1831" t="s">
        <v>8106</v>
      </c>
      <c r="D1831"/>
      <c r="E1831" s="255" t="s">
        <v>5103</v>
      </c>
      <c r="F1831" s="255">
        <v>43643.717809803238</v>
      </c>
      <c r="G1831" s="255"/>
      <c r="H1831" s="255"/>
      <c r="I1831" s="256">
        <v>3.6666666666666665</v>
      </c>
      <c r="J1831" s="257">
        <v>14838</v>
      </c>
      <c r="K1831" t="s">
        <v>4711</v>
      </c>
      <c r="L1831">
        <v>0</v>
      </c>
      <c r="M1831">
        <v>0</v>
      </c>
      <c r="N1831" t="s">
        <v>4731</v>
      </c>
      <c r="O1831" t="s">
        <v>4713</v>
      </c>
      <c r="P1831" t="s">
        <v>8107</v>
      </c>
      <c r="Q1831" t="s">
        <v>4715</v>
      </c>
      <c r="V1831" t="s">
        <v>4716</v>
      </c>
    </row>
    <row r="1832" spans="1:22">
      <c r="A1832" t="s">
        <v>4708</v>
      </c>
      <c r="B1832" t="s">
        <v>4708</v>
      </c>
      <c r="C1832" t="s">
        <v>8108</v>
      </c>
      <c r="D1832"/>
      <c r="E1832" s="255" t="s">
        <v>4915</v>
      </c>
      <c r="F1832" s="255">
        <v>43633.752445949074</v>
      </c>
      <c r="G1832" s="255"/>
      <c r="H1832" s="255"/>
      <c r="I1832" s="256">
        <v>3.6666666666666665</v>
      </c>
      <c r="J1832" s="257">
        <v>70682</v>
      </c>
      <c r="K1832" t="s">
        <v>4752</v>
      </c>
      <c r="L1832">
        <v>0</v>
      </c>
      <c r="M1832">
        <v>0</v>
      </c>
      <c r="N1832" t="s">
        <v>4769</v>
      </c>
      <c r="O1832" t="s">
        <v>4713</v>
      </c>
      <c r="P1832" t="s">
        <v>8109</v>
      </c>
      <c r="Q1832" t="s">
        <v>4715</v>
      </c>
      <c r="V1832" t="s">
        <v>4716</v>
      </c>
    </row>
    <row r="1833" spans="1:22">
      <c r="A1833" t="s">
        <v>4708</v>
      </c>
      <c r="B1833" t="s">
        <v>4708</v>
      </c>
      <c r="C1833" t="s">
        <v>8110</v>
      </c>
      <c r="D1833"/>
      <c r="E1833" s="255" t="s">
        <v>5165</v>
      </c>
      <c r="F1833" s="255">
        <v>43644.710302974534</v>
      </c>
      <c r="G1833" s="255"/>
      <c r="H1833" s="255"/>
      <c r="I1833" s="256">
        <v>3.6666666666666665</v>
      </c>
      <c r="J1833" s="257">
        <v>64446</v>
      </c>
      <c r="K1833" t="s">
        <v>4752</v>
      </c>
      <c r="L1833">
        <v>0</v>
      </c>
      <c r="M1833">
        <v>0</v>
      </c>
      <c r="N1833" t="s">
        <v>4712</v>
      </c>
      <c r="O1833" t="s">
        <v>4713</v>
      </c>
      <c r="P1833" t="s">
        <v>8111</v>
      </c>
      <c r="Q1833" t="s">
        <v>4715</v>
      </c>
      <c r="V1833" t="s">
        <v>4716</v>
      </c>
    </row>
    <row r="1834" spans="1:22">
      <c r="A1834" t="s">
        <v>4708</v>
      </c>
      <c r="B1834" t="s">
        <v>4708</v>
      </c>
      <c r="C1834" t="s">
        <v>8112</v>
      </c>
      <c r="D1834"/>
      <c r="E1834" s="255" t="s">
        <v>4751</v>
      </c>
      <c r="F1834" s="255">
        <v>43623.701866284726</v>
      </c>
      <c r="G1834" s="255"/>
      <c r="H1834" s="255"/>
      <c r="I1834" s="256">
        <v>3.6666666666666665</v>
      </c>
      <c r="J1834" s="257">
        <v>62530</v>
      </c>
      <c r="K1834" t="s">
        <v>4711</v>
      </c>
      <c r="L1834">
        <v>0</v>
      </c>
      <c r="M1834">
        <v>0</v>
      </c>
      <c r="N1834" t="s">
        <v>4722</v>
      </c>
      <c r="O1834" t="s">
        <v>4713</v>
      </c>
      <c r="P1834" t="s">
        <v>8113</v>
      </c>
      <c r="Q1834" t="s">
        <v>4715</v>
      </c>
      <c r="V1834" t="s">
        <v>4716</v>
      </c>
    </row>
    <row r="1835" spans="1:22">
      <c r="A1835" t="s">
        <v>4708</v>
      </c>
      <c r="B1835" t="s">
        <v>4708</v>
      </c>
      <c r="C1835" t="s">
        <v>8114</v>
      </c>
      <c r="D1835"/>
      <c r="E1835" s="255" t="s">
        <v>5196</v>
      </c>
      <c r="F1835" s="255">
        <v>43628.685890127315</v>
      </c>
      <c r="G1835" s="255"/>
      <c r="H1835" s="255"/>
      <c r="I1835" s="256">
        <v>3.6666666666666665</v>
      </c>
      <c r="J1835" s="257">
        <v>185923</v>
      </c>
      <c r="K1835" t="s">
        <v>4711</v>
      </c>
      <c r="L1835">
        <v>0</v>
      </c>
      <c r="M1835">
        <v>0</v>
      </c>
      <c r="N1835" t="s">
        <v>4722</v>
      </c>
      <c r="O1835" t="s">
        <v>5324</v>
      </c>
      <c r="P1835" t="s">
        <v>8115</v>
      </c>
      <c r="Q1835" t="s">
        <v>4715</v>
      </c>
      <c r="V1835" t="s">
        <v>4716</v>
      </c>
    </row>
    <row r="1836" spans="1:22">
      <c r="A1836" t="s">
        <v>4708</v>
      </c>
      <c r="B1836" t="s">
        <v>4708</v>
      </c>
      <c r="C1836" t="s">
        <v>8116</v>
      </c>
      <c r="D1836"/>
      <c r="E1836" s="255" t="s">
        <v>4829</v>
      </c>
      <c r="F1836" s="255">
        <v>43645.413777164351</v>
      </c>
      <c r="G1836" s="255"/>
      <c r="H1836" s="255"/>
      <c r="I1836" s="256">
        <v>3.6666666666666665</v>
      </c>
      <c r="J1836" s="257">
        <v>64873</v>
      </c>
      <c r="K1836" t="s">
        <v>4711</v>
      </c>
      <c r="L1836">
        <v>0</v>
      </c>
      <c r="M1836">
        <v>0</v>
      </c>
      <c r="N1836" t="s">
        <v>4731</v>
      </c>
      <c r="O1836" t="s">
        <v>4713</v>
      </c>
      <c r="P1836" t="s">
        <v>8117</v>
      </c>
      <c r="Q1836" t="s">
        <v>4715</v>
      </c>
      <c r="V1836" t="s">
        <v>4716</v>
      </c>
    </row>
    <row r="1837" spans="1:22">
      <c r="A1837" t="s">
        <v>4708</v>
      </c>
      <c r="B1837" t="s">
        <v>4708</v>
      </c>
      <c r="C1837" t="s">
        <v>8118</v>
      </c>
      <c r="D1837"/>
      <c r="E1837" s="255" t="s">
        <v>5457</v>
      </c>
      <c r="F1837" s="255">
        <v>43643.665784525459</v>
      </c>
      <c r="G1837" s="255"/>
      <c r="H1837" s="255"/>
      <c r="I1837" s="256">
        <v>3.6666666666666665</v>
      </c>
      <c r="J1837" s="257">
        <v>31964</v>
      </c>
      <c r="K1837" t="s">
        <v>4711</v>
      </c>
      <c r="L1837">
        <v>0</v>
      </c>
      <c r="M1837">
        <v>0</v>
      </c>
      <c r="N1837" t="s">
        <v>4718</v>
      </c>
      <c r="O1837" t="s">
        <v>4713</v>
      </c>
      <c r="P1837" t="s">
        <v>8119</v>
      </c>
      <c r="Q1837" t="s">
        <v>4715</v>
      </c>
      <c r="V1837" t="s">
        <v>4716</v>
      </c>
    </row>
    <row r="1838" spans="1:22">
      <c r="A1838" t="s">
        <v>4708</v>
      </c>
      <c r="B1838" t="s">
        <v>4708</v>
      </c>
      <c r="C1838" t="s">
        <v>8120</v>
      </c>
      <c r="D1838"/>
      <c r="E1838" s="255" t="s">
        <v>6983</v>
      </c>
      <c r="F1838" s="255">
        <v>43633.483398263888</v>
      </c>
      <c r="G1838" s="255"/>
      <c r="H1838" s="255"/>
      <c r="I1838" s="256">
        <v>3.6666666666666665</v>
      </c>
      <c r="J1838" s="257">
        <v>38294</v>
      </c>
      <c r="K1838" t="s">
        <v>4711</v>
      </c>
      <c r="L1838">
        <v>0</v>
      </c>
      <c r="M1838">
        <v>0</v>
      </c>
      <c r="N1838" t="s">
        <v>4718</v>
      </c>
      <c r="O1838" t="s">
        <v>4726</v>
      </c>
      <c r="P1838" t="s">
        <v>8121</v>
      </c>
      <c r="Q1838" t="s">
        <v>4715</v>
      </c>
      <c r="V1838" t="s">
        <v>4716</v>
      </c>
    </row>
    <row r="1839" spans="1:22">
      <c r="A1839" t="s">
        <v>4708</v>
      </c>
      <c r="B1839" t="s">
        <v>4708</v>
      </c>
      <c r="C1839" t="s">
        <v>8122</v>
      </c>
      <c r="D1839"/>
      <c r="E1839" s="255" t="s">
        <v>4983</v>
      </c>
      <c r="F1839" s="255">
        <v>43641.647386655095</v>
      </c>
      <c r="G1839" s="255"/>
      <c r="H1839" s="255"/>
      <c r="I1839" s="256">
        <v>3.6666666666666665</v>
      </c>
      <c r="J1839" s="257">
        <v>50777</v>
      </c>
      <c r="K1839" t="s">
        <v>4711</v>
      </c>
      <c r="L1839">
        <v>0</v>
      </c>
      <c r="M1839">
        <v>0</v>
      </c>
      <c r="N1839" t="s">
        <v>4718</v>
      </c>
      <c r="O1839" t="s">
        <v>4713</v>
      </c>
      <c r="P1839" t="s">
        <v>8123</v>
      </c>
      <c r="Q1839" t="s">
        <v>4715</v>
      </c>
      <c r="V1839" t="s">
        <v>4716</v>
      </c>
    </row>
    <row r="1840" spans="1:22">
      <c r="A1840" t="s">
        <v>4708</v>
      </c>
      <c r="B1840" t="s">
        <v>4708</v>
      </c>
      <c r="C1840" t="s">
        <v>8124</v>
      </c>
      <c r="D1840"/>
      <c r="E1840" s="255" t="s">
        <v>5065</v>
      </c>
      <c r="F1840" s="255">
        <v>43628.694984062502</v>
      </c>
      <c r="G1840" s="255"/>
      <c r="H1840" s="255"/>
      <c r="I1840" s="256">
        <v>3.6666666666666665</v>
      </c>
      <c r="J1840" s="257">
        <v>63729</v>
      </c>
      <c r="K1840" t="s">
        <v>4711</v>
      </c>
      <c r="L1840">
        <v>0</v>
      </c>
      <c r="M1840">
        <v>0</v>
      </c>
      <c r="N1840" t="s">
        <v>4718</v>
      </c>
      <c r="O1840" t="s">
        <v>4713</v>
      </c>
      <c r="P1840" t="s">
        <v>8125</v>
      </c>
      <c r="Q1840" t="s">
        <v>4715</v>
      </c>
      <c r="V1840" t="s">
        <v>4716</v>
      </c>
    </row>
    <row r="1841" spans="1:22">
      <c r="A1841" t="s">
        <v>4708</v>
      </c>
      <c r="B1841" t="s">
        <v>4708</v>
      </c>
      <c r="C1841" t="s">
        <v>8126</v>
      </c>
      <c r="D1841"/>
      <c r="E1841" s="255" t="s">
        <v>7293</v>
      </c>
      <c r="F1841" s="255">
        <v>43636.368946296294</v>
      </c>
      <c r="G1841" s="255"/>
      <c r="H1841" s="255"/>
      <c r="I1841" s="256">
        <v>3.6666666666666665</v>
      </c>
      <c r="J1841" s="257">
        <v>23391</v>
      </c>
      <c r="K1841" t="s">
        <v>4711</v>
      </c>
      <c r="L1841">
        <v>0</v>
      </c>
      <c r="M1841">
        <v>0</v>
      </c>
      <c r="N1841" t="s">
        <v>4712</v>
      </c>
      <c r="O1841" t="s">
        <v>4726</v>
      </c>
      <c r="P1841" t="s">
        <v>8127</v>
      </c>
      <c r="Q1841" t="s">
        <v>4715</v>
      </c>
      <c r="V1841" t="s">
        <v>4716</v>
      </c>
    </row>
    <row r="1842" spans="1:22">
      <c r="A1842" t="s">
        <v>4708</v>
      </c>
      <c r="B1842" t="s">
        <v>4708</v>
      </c>
      <c r="C1842" t="s">
        <v>8128</v>
      </c>
      <c r="D1842"/>
      <c r="E1842" s="255" t="s">
        <v>5330</v>
      </c>
      <c r="F1842" s="255">
        <v>43644.480755520832</v>
      </c>
      <c r="G1842" s="255"/>
      <c r="H1842" s="255"/>
      <c r="I1842" s="256">
        <v>3.6666666666666665</v>
      </c>
      <c r="J1842" s="257">
        <v>7028</v>
      </c>
      <c r="K1842" t="s">
        <v>4752</v>
      </c>
      <c r="L1842">
        <v>0</v>
      </c>
      <c r="M1842">
        <v>0</v>
      </c>
      <c r="N1842" t="s">
        <v>4718</v>
      </c>
      <c r="O1842" t="s">
        <v>4726</v>
      </c>
      <c r="P1842" t="s">
        <v>4994</v>
      </c>
      <c r="Q1842" t="s">
        <v>4715</v>
      </c>
      <c r="V1842" t="s">
        <v>4716</v>
      </c>
    </row>
    <row r="1843" spans="1:22">
      <c r="A1843" t="s">
        <v>4708</v>
      </c>
      <c r="B1843" t="s">
        <v>4708</v>
      </c>
      <c r="C1843" t="s">
        <v>8129</v>
      </c>
      <c r="D1843"/>
      <c r="E1843" s="255" t="s">
        <v>7416</v>
      </c>
      <c r="F1843" s="255">
        <v>43636.688097372687</v>
      </c>
      <c r="G1843" s="255"/>
      <c r="H1843" s="255"/>
      <c r="I1843" s="256">
        <v>3.6666666666666665</v>
      </c>
      <c r="J1843" s="257">
        <v>99480</v>
      </c>
      <c r="K1843" t="s">
        <v>4752</v>
      </c>
      <c r="L1843">
        <v>0</v>
      </c>
      <c r="M1843">
        <v>0</v>
      </c>
      <c r="N1843" t="s">
        <v>4718</v>
      </c>
      <c r="O1843" t="s">
        <v>5324</v>
      </c>
      <c r="P1843" t="s">
        <v>8130</v>
      </c>
      <c r="Q1843" t="s">
        <v>4715</v>
      </c>
      <c r="V1843" t="s">
        <v>4716</v>
      </c>
    </row>
    <row r="1844" spans="1:22">
      <c r="A1844" t="s">
        <v>4708</v>
      </c>
      <c r="B1844" t="s">
        <v>4708</v>
      </c>
      <c r="C1844" t="s">
        <v>8131</v>
      </c>
      <c r="D1844"/>
      <c r="E1844" s="255" t="s">
        <v>4778</v>
      </c>
      <c r="F1844" s="255">
        <v>43633.643618483795</v>
      </c>
      <c r="G1844" s="255"/>
      <c r="H1844" s="255"/>
      <c r="I1844" s="256">
        <v>3.6666666666666665</v>
      </c>
      <c r="J1844" s="257">
        <v>67838</v>
      </c>
      <c r="K1844" t="s">
        <v>4752</v>
      </c>
      <c r="L1844">
        <v>0</v>
      </c>
      <c r="M1844">
        <v>0</v>
      </c>
      <c r="N1844" t="s">
        <v>4718</v>
      </c>
      <c r="O1844" t="s">
        <v>4753</v>
      </c>
      <c r="P1844" t="s">
        <v>4753</v>
      </c>
      <c r="Q1844" t="s">
        <v>4715</v>
      </c>
      <c r="V1844" t="s">
        <v>4716</v>
      </c>
    </row>
    <row r="1845" spans="1:22">
      <c r="A1845" t="s">
        <v>4708</v>
      </c>
      <c r="B1845" t="s">
        <v>4708</v>
      </c>
      <c r="C1845" t="s">
        <v>8132</v>
      </c>
      <c r="D1845"/>
      <c r="E1845" s="255" t="s">
        <v>4840</v>
      </c>
      <c r="F1845" s="255">
        <v>43623.723547719906</v>
      </c>
      <c r="G1845" s="255"/>
      <c r="H1845" s="255"/>
      <c r="I1845" s="256">
        <v>3.6666666666666665</v>
      </c>
      <c r="J1845" s="257">
        <v>91577</v>
      </c>
      <c r="K1845" t="s">
        <v>4711</v>
      </c>
      <c r="L1845">
        <v>0</v>
      </c>
      <c r="M1845">
        <v>0</v>
      </c>
      <c r="N1845" t="s">
        <v>4718</v>
      </c>
      <c r="O1845" t="s">
        <v>4753</v>
      </c>
      <c r="P1845" t="s">
        <v>4753</v>
      </c>
      <c r="Q1845" t="s">
        <v>4715</v>
      </c>
      <c r="V1845" t="s">
        <v>4716</v>
      </c>
    </row>
    <row r="1846" spans="1:22">
      <c r="A1846" t="s">
        <v>4708</v>
      </c>
      <c r="B1846" t="s">
        <v>4708</v>
      </c>
      <c r="C1846" t="s">
        <v>8133</v>
      </c>
      <c r="D1846"/>
      <c r="E1846" s="255" t="s">
        <v>5519</v>
      </c>
      <c r="F1846" s="255">
        <v>43638.4854184375</v>
      </c>
      <c r="G1846" s="255"/>
      <c r="H1846" s="255"/>
      <c r="I1846" s="256">
        <v>3.6666666666666665</v>
      </c>
      <c r="J1846" s="257">
        <v>33125</v>
      </c>
      <c r="K1846" t="s">
        <v>4752</v>
      </c>
      <c r="L1846">
        <v>0</v>
      </c>
      <c r="M1846">
        <v>0</v>
      </c>
      <c r="N1846" t="s">
        <v>4718</v>
      </c>
      <c r="O1846" t="s">
        <v>4753</v>
      </c>
      <c r="P1846" t="s">
        <v>4753</v>
      </c>
      <c r="Q1846" t="s">
        <v>4715</v>
      </c>
      <c r="V1846" t="s">
        <v>4716</v>
      </c>
    </row>
    <row r="1847" spans="1:22">
      <c r="A1847" t="s">
        <v>4708</v>
      </c>
      <c r="B1847" t="s">
        <v>4708</v>
      </c>
      <c r="C1847" t="s">
        <v>8134</v>
      </c>
      <c r="D1847"/>
      <c r="E1847" s="255" t="s">
        <v>4786</v>
      </c>
      <c r="F1847" s="255">
        <v>43634.485904479166</v>
      </c>
      <c r="G1847" s="255"/>
      <c r="H1847" s="255"/>
      <c r="I1847" s="256">
        <v>3.6666666666666665</v>
      </c>
      <c r="J1847" s="257">
        <v>19327</v>
      </c>
      <c r="K1847" t="s">
        <v>4711</v>
      </c>
      <c r="L1847">
        <v>0</v>
      </c>
      <c r="M1847">
        <v>0</v>
      </c>
      <c r="N1847" t="s">
        <v>4718</v>
      </c>
      <c r="O1847" t="s">
        <v>4713</v>
      </c>
      <c r="P1847" t="s">
        <v>8135</v>
      </c>
      <c r="Q1847" t="s">
        <v>4715</v>
      </c>
      <c r="V1847" t="s">
        <v>4716</v>
      </c>
    </row>
    <row r="1848" spans="1:22">
      <c r="A1848" t="s">
        <v>4708</v>
      </c>
      <c r="B1848" t="s">
        <v>4708</v>
      </c>
      <c r="C1848" t="s">
        <v>8136</v>
      </c>
      <c r="D1848"/>
      <c r="E1848" s="255" t="s">
        <v>8137</v>
      </c>
      <c r="F1848" s="255">
        <v>43623.732116585648</v>
      </c>
      <c r="G1848" s="255"/>
      <c r="H1848" s="255"/>
      <c r="I1848" s="256">
        <v>3.6666666666666665</v>
      </c>
      <c r="J1848" s="257">
        <v>46197</v>
      </c>
      <c r="K1848" t="s">
        <v>4711</v>
      </c>
      <c r="L1848">
        <v>0</v>
      </c>
      <c r="M1848">
        <v>0</v>
      </c>
      <c r="N1848" t="s">
        <v>4718</v>
      </c>
      <c r="O1848" t="s">
        <v>5197</v>
      </c>
      <c r="P1848" t="s">
        <v>8138</v>
      </c>
      <c r="Q1848" t="s">
        <v>4715</v>
      </c>
      <c r="V1848" t="s">
        <v>4716</v>
      </c>
    </row>
    <row r="1849" spans="1:22">
      <c r="A1849" t="s">
        <v>4708</v>
      </c>
      <c r="B1849" t="s">
        <v>4708</v>
      </c>
      <c r="C1849" t="s">
        <v>8139</v>
      </c>
      <c r="D1849"/>
      <c r="E1849" s="255" t="s">
        <v>5669</v>
      </c>
      <c r="F1849" s="255">
        <v>43619.671065162038</v>
      </c>
      <c r="G1849" s="255"/>
      <c r="H1849" s="255"/>
      <c r="I1849" s="256">
        <v>3.6666666666666665</v>
      </c>
      <c r="J1849" s="257">
        <v>81205</v>
      </c>
      <c r="K1849" t="s">
        <v>4711</v>
      </c>
      <c r="L1849">
        <v>0</v>
      </c>
      <c r="M1849">
        <v>0</v>
      </c>
      <c r="N1849" t="s">
        <v>4718</v>
      </c>
      <c r="O1849" t="s">
        <v>4726</v>
      </c>
      <c r="P1849" t="s">
        <v>8140</v>
      </c>
      <c r="Q1849" t="s">
        <v>4715</v>
      </c>
      <c r="V1849" t="s">
        <v>4716</v>
      </c>
    </row>
    <row r="1850" spans="1:22">
      <c r="A1850" t="s">
        <v>4708</v>
      </c>
      <c r="B1850" t="s">
        <v>4708</v>
      </c>
      <c r="C1850" t="s">
        <v>8141</v>
      </c>
      <c r="D1850"/>
      <c r="E1850" s="255" t="s">
        <v>7293</v>
      </c>
      <c r="F1850" s="255">
        <v>43642.701132557871</v>
      </c>
      <c r="G1850" s="255"/>
      <c r="H1850" s="255"/>
      <c r="I1850" s="256">
        <v>3.6666666666666665</v>
      </c>
      <c r="J1850" s="257">
        <v>59446</v>
      </c>
      <c r="K1850" t="s">
        <v>4752</v>
      </c>
      <c r="L1850">
        <v>0</v>
      </c>
      <c r="M1850">
        <v>0</v>
      </c>
      <c r="N1850" t="s">
        <v>4722</v>
      </c>
      <c r="O1850" t="s">
        <v>4726</v>
      </c>
      <c r="P1850" t="s">
        <v>8142</v>
      </c>
      <c r="Q1850" t="s">
        <v>4715</v>
      </c>
      <c r="V1850" t="s">
        <v>4716</v>
      </c>
    </row>
    <row r="1851" spans="1:22">
      <c r="A1851" t="s">
        <v>4708</v>
      </c>
      <c r="B1851" t="s">
        <v>4708</v>
      </c>
      <c r="C1851" t="s">
        <v>1025</v>
      </c>
      <c r="D1851"/>
      <c r="E1851" s="255" t="s">
        <v>5096</v>
      </c>
      <c r="F1851" s="255">
        <v>43624.330218402778</v>
      </c>
      <c r="G1851" s="255"/>
      <c r="H1851" s="255"/>
      <c r="I1851" s="256">
        <v>3.6666666666666665</v>
      </c>
      <c r="J1851" s="257">
        <v>130117</v>
      </c>
      <c r="K1851" t="s">
        <v>4711</v>
      </c>
      <c r="L1851">
        <v>0</v>
      </c>
      <c r="M1851">
        <v>0</v>
      </c>
      <c r="N1851" t="s">
        <v>4718</v>
      </c>
      <c r="O1851" t="s">
        <v>4713</v>
      </c>
      <c r="P1851" t="s">
        <v>8143</v>
      </c>
      <c r="Q1851" t="s">
        <v>4715</v>
      </c>
      <c r="V1851" t="s">
        <v>4716</v>
      </c>
    </row>
    <row r="1852" spans="1:22">
      <c r="A1852" t="s">
        <v>4708</v>
      </c>
      <c r="B1852" t="s">
        <v>4708</v>
      </c>
      <c r="C1852" t="s">
        <v>8144</v>
      </c>
      <c r="D1852"/>
      <c r="E1852" s="255" t="s">
        <v>5335</v>
      </c>
      <c r="F1852" s="255">
        <v>43633.473952893517</v>
      </c>
      <c r="G1852" s="255"/>
      <c r="H1852" s="255"/>
      <c r="I1852" s="256">
        <v>3.6666666666666665</v>
      </c>
      <c r="J1852" s="257">
        <v>10265</v>
      </c>
      <c r="K1852" t="s">
        <v>4711</v>
      </c>
      <c r="L1852">
        <v>0</v>
      </c>
      <c r="M1852">
        <v>0</v>
      </c>
      <c r="N1852" t="s">
        <v>4718</v>
      </c>
      <c r="O1852" t="s">
        <v>4713</v>
      </c>
      <c r="P1852" t="s">
        <v>8145</v>
      </c>
      <c r="Q1852" t="s">
        <v>4715</v>
      </c>
      <c r="V1852" t="s">
        <v>4716</v>
      </c>
    </row>
    <row r="1853" spans="1:22">
      <c r="A1853" t="s">
        <v>4708</v>
      </c>
      <c r="B1853" t="s">
        <v>4708</v>
      </c>
      <c r="C1853" t="s">
        <v>8146</v>
      </c>
      <c r="D1853"/>
      <c r="E1853" s="255" t="s">
        <v>4906</v>
      </c>
      <c r="F1853" s="255">
        <v>43644.329418171299</v>
      </c>
      <c r="G1853" s="255"/>
      <c r="H1853" s="255"/>
      <c r="I1853" s="256">
        <v>3.6666666666666665</v>
      </c>
      <c r="J1853" s="257">
        <v>71135</v>
      </c>
      <c r="K1853" t="s">
        <v>4711</v>
      </c>
      <c r="L1853">
        <v>0</v>
      </c>
      <c r="M1853">
        <v>0</v>
      </c>
      <c r="N1853" t="s">
        <v>4731</v>
      </c>
      <c r="O1853" t="s">
        <v>4713</v>
      </c>
      <c r="P1853" t="s">
        <v>8147</v>
      </c>
      <c r="Q1853" t="s">
        <v>4715</v>
      </c>
      <c r="V1853" t="s">
        <v>4716</v>
      </c>
    </row>
    <row r="1854" spans="1:22">
      <c r="A1854" t="s">
        <v>4708</v>
      </c>
      <c r="B1854" t="s">
        <v>4708</v>
      </c>
      <c r="C1854" t="s">
        <v>8148</v>
      </c>
      <c r="D1854"/>
      <c r="E1854" s="255" t="s">
        <v>7145</v>
      </c>
      <c r="F1854" s="255">
        <v>43628.635725960645</v>
      </c>
      <c r="G1854" s="255"/>
      <c r="H1854" s="255"/>
      <c r="I1854" s="256">
        <v>3.6666666666666665</v>
      </c>
      <c r="J1854" s="257">
        <v>90515</v>
      </c>
      <c r="K1854" t="s">
        <v>4752</v>
      </c>
      <c r="L1854">
        <v>2</v>
      </c>
      <c r="M1854">
        <v>5657.54</v>
      </c>
      <c r="N1854" t="s">
        <v>4718</v>
      </c>
      <c r="O1854" t="s">
        <v>4726</v>
      </c>
      <c r="P1854" t="s">
        <v>8149</v>
      </c>
      <c r="Q1854" t="s">
        <v>4715</v>
      </c>
      <c r="V1854" t="s">
        <v>4716</v>
      </c>
    </row>
    <row r="1855" spans="1:22">
      <c r="A1855" t="s">
        <v>4708</v>
      </c>
      <c r="B1855" t="s">
        <v>4708</v>
      </c>
      <c r="C1855" t="s">
        <v>8150</v>
      </c>
      <c r="D1855"/>
      <c r="E1855" s="255" t="s">
        <v>6563</v>
      </c>
      <c r="F1855" s="255">
        <v>43634.694280324074</v>
      </c>
      <c r="G1855" s="255"/>
      <c r="H1855" s="255"/>
      <c r="I1855" s="256">
        <v>3.6666666666666665</v>
      </c>
      <c r="J1855" s="257">
        <v>102555</v>
      </c>
      <c r="K1855" t="s">
        <v>4752</v>
      </c>
      <c r="L1855">
        <v>0</v>
      </c>
      <c r="M1855">
        <v>0</v>
      </c>
      <c r="N1855" t="s">
        <v>4731</v>
      </c>
      <c r="O1855" t="s">
        <v>4726</v>
      </c>
      <c r="P1855" t="s">
        <v>8151</v>
      </c>
      <c r="Q1855" t="s">
        <v>4715</v>
      </c>
      <c r="V1855" t="s">
        <v>4716</v>
      </c>
    </row>
    <row r="1856" spans="1:22">
      <c r="A1856" t="s">
        <v>4708</v>
      </c>
      <c r="B1856" t="s">
        <v>4708</v>
      </c>
      <c r="C1856" t="s">
        <v>8152</v>
      </c>
      <c r="D1856"/>
      <c r="E1856" s="255" t="s">
        <v>4746</v>
      </c>
      <c r="F1856" s="255">
        <v>43630.343491168984</v>
      </c>
      <c r="G1856" s="255"/>
      <c r="H1856" s="255"/>
      <c r="I1856" s="256">
        <v>3.6666666666666665</v>
      </c>
      <c r="J1856" s="257">
        <v>69968</v>
      </c>
      <c r="K1856" t="s">
        <v>4711</v>
      </c>
      <c r="L1856">
        <v>0</v>
      </c>
      <c r="M1856">
        <v>0</v>
      </c>
      <c r="N1856" t="s">
        <v>4712</v>
      </c>
      <c r="O1856" t="s">
        <v>4713</v>
      </c>
      <c r="P1856" t="s">
        <v>8153</v>
      </c>
      <c r="Q1856" t="s">
        <v>4715</v>
      </c>
      <c r="V1856" t="s">
        <v>4716</v>
      </c>
    </row>
    <row r="1857" spans="1:22">
      <c r="A1857" t="s">
        <v>4708</v>
      </c>
      <c r="B1857" t="s">
        <v>4708</v>
      </c>
      <c r="C1857" t="s">
        <v>8154</v>
      </c>
      <c r="D1857"/>
      <c r="E1857" s="255" t="s">
        <v>5238</v>
      </c>
      <c r="F1857" s="255">
        <v>43605.736326655089</v>
      </c>
      <c r="G1857" s="255"/>
      <c r="H1857" s="255"/>
      <c r="I1857" s="256">
        <v>3.75</v>
      </c>
      <c r="J1857" s="257">
        <v>90036</v>
      </c>
      <c r="K1857" t="s">
        <v>4711</v>
      </c>
      <c r="L1857">
        <v>0</v>
      </c>
      <c r="M1857">
        <v>0</v>
      </c>
      <c r="N1857" t="s">
        <v>4731</v>
      </c>
      <c r="O1857" t="s">
        <v>4713</v>
      </c>
      <c r="P1857" t="s">
        <v>8155</v>
      </c>
      <c r="Q1857" t="s">
        <v>4715</v>
      </c>
      <c r="V1857" t="s">
        <v>4716</v>
      </c>
    </row>
    <row r="1858" spans="1:22">
      <c r="A1858" t="s">
        <v>4708</v>
      </c>
      <c r="B1858" t="s">
        <v>4708</v>
      </c>
      <c r="C1858" t="s">
        <v>8156</v>
      </c>
      <c r="D1858"/>
      <c r="E1858" s="255" t="s">
        <v>6458</v>
      </c>
      <c r="F1858" s="255">
        <v>43600.695061030092</v>
      </c>
      <c r="G1858" s="255"/>
      <c r="H1858" s="255"/>
      <c r="I1858" s="256">
        <v>3.75</v>
      </c>
      <c r="J1858" s="257">
        <v>120394</v>
      </c>
      <c r="K1858" t="s">
        <v>4752</v>
      </c>
      <c r="L1858">
        <v>0</v>
      </c>
      <c r="M1858">
        <v>0</v>
      </c>
      <c r="N1858" t="s">
        <v>4718</v>
      </c>
      <c r="O1858" t="s">
        <v>4726</v>
      </c>
      <c r="P1858" t="s">
        <v>8157</v>
      </c>
      <c r="Q1858" t="s">
        <v>4715</v>
      </c>
      <c r="V1858" t="s">
        <v>4716</v>
      </c>
    </row>
    <row r="1859" spans="1:22">
      <c r="A1859" t="s">
        <v>4708</v>
      </c>
      <c r="B1859" t="s">
        <v>4708</v>
      </c>
      <c r="C1859" t="s">
        <v>8158</v>
      </c>
      <c r="D1859"/>
      <c r="E1859" s="255" t="s">
        <v>5343</v>
      </c>
      <c r="F1859" s="255">
        <v>43609.704858912039</v>
      </c>
      <c r="G1859" s="255"/>
      <c r="H1859" s="255"/>
      <c r="I1859" s="256">
        <v>3.75</v>
      </c>
      <c r="J1859" s="257">
        <v>171849</v>
      </c>
      <c r="K1859" t="s">
        <v>4711</v>
      </c>
      <c r="L1859">
        <v>0</v>
      </c>
      <c r="M1859">
        <v>0</v>
      </c>
      <c r="N1859" t="s">
        <v>4769</v>
      </c>
      <c r="O1859" t="s">
        <v>5324</v>
      </c>
      <c r="P1859" t="s">
        <v>8159</v>
      </c>
      <c r="Q1859" t="s">
        <v>4715</v>
      </c>
      <c r="V1859" t="s">
        <v>4716</v>
      </c>
    </row>
    <row r="1860" spans="1:22">
      <c r="A1860" t="s">
        <v>4708</v>
      </c>
      <c r="B1860" t="s">
        <v>4708</v>
      </c>
      <c r="C1860" t="s">
        <v>8160</v>
      </c>
      <c r="D1860"/>
      <c r="E1860" s="255" t="s">
        <v>4965</v>
      </c>
      <c r="F1860" s="255">
        <v>43593.287667245371</v>
      </c>
      <c r="G1860" s="255"/>
      <c r="H1860" s="255"/>
      <c r="I1860" s="256">
        <v>3.75</v>
      </c>
      <c r="J1860" s="257">
        <v>80488</v>
      </c>
      <c r="K1860" t="s">
        <v>4711</v>
      </c>
      <c r="L1860">
        <v>0</v>
      </c>
      <c r="M1860">
        <v>0</v>
      </c>
      <c r="N1860" t="s">
        <v>4712</v>
      </c>
      <c r="O1860" t="s">
        <v>4713</v>
      </c>
      <c r="P1860" t="s">
        <v>8161</v>
      </c>
      <c r="Q1860" t="s">
        <v>4715</v>
      </c>
      <c r="V1860" t="s">
        <v>4716</v>
      </c>
    </row>
    <row r="1861" spans="1:22">
      <c r="A1861" t="s">
        <v>4708</v>
      </c>
      <c r="B1861" t="s">
        <v>4708</v>
      </c>
      <c r="C1861" t="s">
        <v>8162</v>
      </c>
      <c r="D1861"/>
      <c r="E1861" s="255" t="s">
        <v>5495</v>
      </c>
      <c r="F1861" s="255">
        <v>43615.511414502318</v>
      </c>
      <c r="G1861" s="255"/>
      <c r="H1861" s="255"/>
      <c r="I1861" s="256">
        <v>3.75</v>
      </c>
      <c r="J1861" s="257">
        <v>70018</v>
      </c>
      <c r="K1861" t="s">
        <v>4711</v>
      </c>
      <c r="L1861">
        <v>0</v>
      </c>
      <c r="M1861">
        <v>0</v>
      </c>
      <c r="N1861" t="s">
        <v>4718</v>
      </c>
      <c r="O1861" t="s">
        <v>4726</v>
      </c>
      <c r="P1861" t="s">
        <v>8163</v>
      </c>
      <c r="Q1861" t="s">
        <v>4715</v>
      </c>
      <c r="V1861" t="s">
        <v>4716</v>
      </c>
    </row>
    <row r="1862" spans="1:22">
      <c r="A1862" t="s">
        <v>4708</v>
      </c>
      <c r="B1862" t="s">
        <v>4708</v>
      </c>
      <c r="C1862" t="s">
        <v>8164</v>
      </c>
      <c r="D1862"/>
      <c r="E1862" s="255" t="s">
        <v>5314</v>
      </c>
      <c r="F1862" s="255">
        <v>43605.721556979166</v>
      </c>
      <c r="G1862" s="255"/>
      <c r="H1862" s="255"/>
      <c r="I1862" s="256">
        <v>3.75</v>
      </c>
      <c r="J1862" s="257">
        <v>110316</v>
      </c>
      <c r="K1862" t="s">
        <v>4711</v>
      </c>
      <c r="L1862">
        <v>0</v>
      </c>
      <c r="M1862">
        <v>0</v>
      </c>
      <c r="N1862" t="s">
        <v>4718</v>
      </c>
      <c r="O1862" t="s">
        <v>4726</v>
      </c>
      <c r="P1862" t="s">
        <v>5228</v>
      </c>
      <c r="Q1862" t="s">
        <v>4715</v>
      </c>
      <c r="V1862" t="s">
        <v>4716</v>
      </c>
    </row>
    <row r="1863" spans="1:22">
      <c r="A1863" t="s">
        <v>4708</v>
      </c>
      <c r="B1863" t="s">
        <v>4708</v>
      </c>
      <c r="C1863" t="s">
        <v>8165</v>
      </c>
      <c r="D1863"/>
      <c r="E1863" s="255" t="s">
        <v>5343</v>
      </c>
      <c r="F1863" s="255">
        <v>43614.709003703705</v>
      </c>
      <c r="G1863" s="255"/>
      <c r="H1863" s="255"/>
      <c r="I1863" s="256">
        <v>3.75</v>
      </c>
      <c r="J1863" s="257">
        <v>31111</v>
      </c>
      <c r="K1863" t="s">
        <v>4711</v>
      </c>
      <c r="L1863">
        <v>0</v>
      </c>
      <c r="M1863">
        <v>0</v>
      </c>
      <c r="N1863" t="s">
        <v>4718</v>
      </c>
      <c r="O1863" t="s">
        <v>4726</v>
      </c>
      <c r="P1863" t="s">
        <v>8166</v>
      </c>
      <c r="Q1863" t="s">
        <v>4715</v>
      </c>
      <c r="V1863" t="s">
        <v>4716</v>
      </c>
    </row>
    <row r="1864" spans="1:22">
      <c r="A1864" t="s">
        <v>4708</v>
      </c>
      <c r="B1864" t="s">
        <v>4708</v>
      </c>
      <c r="C1864" t="s">
        <v>8167</v>
      </c>
      <c r="D1864"/>
      <c r="E1864" s="255" t="s">
        <v>5314</v>
      </c>
      <c r="F1864" s="255">
        <v>43616.687352199071</v>
      </c>
      <c r="G1864" s="255"/>
      <c r="H1864" s="255"/>
      <c r="I1864" s="256">
        <v>3.75</v>
      </c>
      <c r="J1864" s="257">
        <v>49366</v>
      </c>
      <c r="K1864" t="s">
        <v>4752</v>
      </c>
      <c r="L1864">
        <v>0</v>
      </c>
      <c r="M1864">
        <v>0</v>
      </c>
      <c r="N1864" t="s">
        <v>4718</v>
      </c>
      <c r="O1864" t="s">
        <v>4726</v>
      </c>
      <c r="P1864" t="s">
        <v>4994</v>
      </c>
      <c r="Q1864" t="s">
        <v>4715</v>
      </c>
      <c r="V1864" t="s">
        <v>4716</v>
      </c>
    </row>
    <row r="1865" spans="1:22">
      <c r="A1865" t="s">
        <v>4708</v>
      </c>
      <c r="B1865" t="s">
        <v>4708</v>
      </c>
      <c r="C1865" t="s">
        <v>8168</v>
      </c>
      <c r="D1865"/>
      <c r="E1865" s="255" t="s">
        <v>5979</v>
      </c>
      <c r="F1865" s="255">
        <v>43603.498382905091</v>
      </c>
      <c r="G1865" s="255"/>
      <c r="H1865" s="255"/>
      <c r="I1865" s="256">
        <v>3.75</v>
      </c>
      <c r="J1865" s="257">
        <v>9673</v>
      </c>
      <c r="K1865" t="s">
        <v>4711</v>
      </c>
      <c r="L1865">
        <v>0</v>
      </c>
      <c r="M1865">
        <v>0</v>
      </c>
      <c r="N1865" t="s">
        <v>4712</v>
      </c>
      <c r="O1865" t="s">
        <v>4726</v>
      </c>
      <c r="P1865" t="s">
        <v>8169</v>
      </c>
      <c r="Q1865" t="s">
        <v>4715</v>
      </c>
      <c r="V1865" t="s">
        <v>4716</v>
      </c>
    </row>
    <row r="1866" spans="1:22">
      <c r="A1866" t="s">
        <v>4708</v>
      </c>
      <c r="B1866" t="s">
        <v>4708</v>
      </c>
      <c r="C1866" t="s">
        <v>8170</v>
      </c>
      <c r="D1866"/>
      <c r="E1866" s="255" t="s">
        <v>5274</v>
      </c>
      <c r="F1866" s="255">
        <v>43593.678093252318</v>
      </c>
      <c r="G1866" s="255"/>
      <c r="H1866" s="255"/>
      <c r="I1866" s="256">
        <v>3.75</v>
      </c>
      <c r="J1866" s="257">
        <v>122290</v>
      </c>
      <c r="K1866" t="s">
        <v>4752</v>
      </c>
      <c r="L1866">
        <v>0</v>
      </c>
      <c r="M1866">
        <v>0</v>
      </c>
      <c r="N1866" t="s">
        <v>4718</v>
      </c>
      <c r="O1866" t="s">
        <v>4726</v>
      </c>
      <c r="P1866" t="s">
        <v>4994</v>
      </c>
      <c r="Q1866" t="s">
        <v>4715</v>
      </c>
      <c r="V1866" t="s">
        <v>4716</v>
      </c>
    </row>
    <row r="1867" spans="1:22">
      <c r="A1867" t="s">
        <v>4708</v>
      </c>
      <c r="B1867" t="s">
        <v>4708</v>
      </c>
      <c r="C1867" t="s">
        <v>8171</v>
      </c>
      <c r="D1867"/>
      <c r="E1867" s="255" t="s">
        <v>5355</v>
      </c>
      <c r="F1867" s="255">
        <v>43616.663688773151</v>
      </c>
      <c r="G1867" s="255"/>
      <c r="H1867" s="255"/>
      <c r="I1867" s="256">
        <v>3.75</v>
      </c>
      <c r="J1867" s="257">
        <v>146772</v>
      </c>
      <c r="K1867" t="s">
        <v>4752</v>
      </c>
      <c r="L1867">
        <v>0</v>
      </c>
      <c r="M1867">
        <v>0</v>
      </c>
      <c r="N1867" t="s">
        <v>4722</v>
      </c>
      <c r="O1867" t="s">
        <v>4726</v>
      </c>
      <c r="P1867" t="s">
        <v>8172</v>
      </c>
      <c r="Q1867" t="s">
        <v>4715</v>
      </c>
      <c r="V1867" t="s">
        <v>4716</v>
      </c>
    </row>
    <row r="1868" spans="1:22">
      <c r="A1868" t="s">
        <v>4708</v>
      </c>
      <c r="B1868" t="s">
        <v>4708</v>
      </c>
      <c r="C1868" t="s">
        <v>8173</v>
      </c>
      <c r="D1868"/>
      <c r="E1868" s="255" t="s">
        <v>4868</v>
      </c>
      <c r="F1868" s="255">
        <v>43609.708817592589</v>
      </c>
      <c r="G1868" s="255"/>
      <c r="H1868" s="255"/>
      <c r="I1868" s="256">
        <v>3.75</v>
      </c>
      <c r="J1868" s="257">
        <v>109206</v>
      </c>
      <c r="K1868" t="s">
        <v>4711</v>
      </c>
      <c r="L1868">
        <v>0</v>
      </c>
      <c r="M1868">
        <v>0</v>
      </c>
      <c r="N1868" t="s">
        <v>4722</v>
      </c>
      <c r="O1868" t="s">
        <v>4713</v>
      </c>
      <c r="P1868" t="s">
        <v>8174</v>
      </c>
      <c r="Q1868" t="s">
        <v>4715</v>
      </c>
      <c r="V1868" t="s">
        <v>4716</v>
      </c>
    </row>
    <row r="1869" spans="1:22">
      <c r="A1869" t="s">
        <v>4708</v>
      </c>
      <c r="B1869" t="s">
        <v>4708</v>
      </c>
      <c r="C1869" t="s">
        <v>8175</v>
      </c>
      <c r="D1869"/>
      <c r="E1869" s="255" t="s">
        <v>5457</v>
      </c>
      <c r="F1869" s="255">
        <v>43592.34375871528</v>
      </c>
      <c r="G1869" s="255"/>
      <c r="H1869" s="255"/>
      <c r="I1869" s="256">
        <v>3.75</v>
      </c>
      <c r="J1869" s="257">
        <v>89890</v>
      </c>
      <c r="K1869" t="s">
        <v>4752</v>
      </c>
      <c r="L1869">
        <v>0</v>
      </c>
      <c r="M1869">
        <v>0</v>
      </c>
      <c r="N1869" t="s">
        <v>4712</v>
      </c>
      <c r="O1869" t="s">
        <v>4713</v>
      </c>
      <c r="P1869" t="s">
        <v>8176</v>
      </c>
      <c r="Q1869" t="s">
        <v>4715</v>
      </c>
      <c r="V1869" t="s">
        <v>4716</v>
      </c>
    </row>
    <row r="1870" spans="1:22">
      <c r="A1870" t="s">
        <v>4708</v>
      </c>
      <c r="B1870" t="s">
        <v>4708</v>
      </c>
      <c r="C1870" t="s">
        <v>8177</v>
      </c>
      <c r="D1870"/>
      <c r="E1870" s="255" t="s">
        <v>6421</v>
      </c>
      <c r="F1870" s="255">
        <v>43592.441505752315</v>
      </c>
      <c r="G1870" s="255"/>
      <c r="H1870" s="255"/>
      <c r="I1870" s="256">
        <v>3.75</v>
      </c>
      <c r="J1870" s="257">
        <v>59563</v>
      </c>
      <c r="K1870" t="s">
        <v>4752</v>
      </c>
      <c r="L1870">
        <v>0</v>
      </c>
      <c r="M1870">
        <v>0</v>
      </c>
      <c r="N1870" t="s">
        <v>4718</v>
      </c>
      <c r="O1870" t="s">
        <v>4726</v>
      </c>
      <c r="P1870" t="s">
        <v>8178</v>
      </c>
      <c r="Q1870" t="s">
        <v>4715</v>
      </c>
      <c r="V1870" t="s">
        <v>4716</v>
      </c>
    </row>
    <row r="1871" spans="1:22">
      <c r="A1871" t="s">
        <v>4708</v>
      </c>
      <c r="B1871" t="s">
        <v>4708</v>
      </c>
      <c r="C1871" t="s">
        <v>8179</v>
      </c>
      <c r="D1871"/>
      <c r="E1871" s="255" t="s">
        <v>5017</v>
      </c>
      <c r="F1871" s="255">
        <v>43616.448996030093</v>
      </c>
      <c r="G1871" s="255"/>
      <c r="H1871" s="255"/>
      <c r="I1871" s="256">
        <v>3.75</v>
      </c>
      <c r="J1871" s="257">
        <v>48263</v>
      </c>
      <c r="K1871" t="s">
        <v>4711</v>
      </c>
      <c r="L1871">
        <v>0</v>
      </c>
      <c r="M1871">
        <v>0</v>
      </c>
      <c r="N1871" t="s">
        <v>4712</v>
      </c>
      <c r="O1871" t="s">
        <v>4713</v>
      </c>
      <c r="P1871" t="s">
        <v>8180</v>
      </c>
      <c r="Q1871" t="s">
        <v>4715</v>
      </c>
      <c r="V1871" t="s">
        <v>4716</v>
      </c>
    </row>
    <row r="1872" spans="1:22">
      <c r="A1872" t="s">
        <v>4708</v>
      </c>
      <c r="B1872" t="s">
        <v>4708</v>
      </c>
      <c r="C1872" t="s">
        <v>8181</v>
      </c>
      <c r="D1872"/>
      <c r="E1872" s="255" t="s">
        <v>4872</v>
      </c>
      <c r="F1872" s="255">
        <v>43616.750860960645</v>
      </c>
      <c r="G1872" s="255"/>
      <c r="H1872" s="255"/>
      <c r="I1872" s="256">
        <v>3.75</v>
      </c>
      <c r="J1872" s="257">
        <v>63062</v>
      </c>
      <c r="K1872" t="s">
        <v>4711</v>
      </c>
      <c r="L1872">
        <v>0</v>
      </c>
      <c r="M1872">
        <v>0</v>
      </c>
      <c r="N1872" t="s">
        <v>4731</v>
      </c>
      <c r="O1872" t="s">
        <v>4713</v>
      </c>
      <c r="P1872" t="s">
        <v>8182</v>
      </c>
      <c r="Q1872" t="s">
        <v>4715</v>
      </c>
      <c r="V1872" t="s">
        <v>4716</v>
      </c>
    </row>
    <row r="1873" spans="1:22">
      <c r="A1873" t="s">
        <v>4708</v>
      </c>
      <c r="B1873" t="s">
        <v>4708</v>
      </c>
      <c r="C1873" t="s">
        <v>8183</v>
      </c>
      <c r="D1873"/>
      <c r="E1873" s="255" t="s">
        <v>4775</v>
      </c>
      <c r="F1873" s="255">
        <v>43616.395162962966</v>
      </c>
      <c r="G1873" s="255"/>
      <c r="H1873" s="255"/>
      <c r="I1873" s="256">
        <v>3.75</v>
      </c>
      <c r="J1873" s="257">
        <v>46917</v>
      </c>
      <c r="K1873" t="s">
        <v>4711</v>
      </c>
      <c r="L1873">
        <v>0</v>
      </c>
      <c r="M1873">
        <v>0</v>
      </c>
      <c r="N1873" t="s">
        <v>4731</v>
      </c>
      <c r="O1873" t="s">
        <v>4713</v>
      </c>
      <c r="P1873" t="s">
        <v>8184</v>
      </c>
      <c r="Q1873" t="s">
        <v>4715</v>
      </c>
      <c r="V1873" t="s">
        <v>4716</v>
      </c>
    </row>
    <row r="1874" spans="1:22">
      <c r="A1874" t="s">
        <v>4708</v>
      </c>
      <c r="B1874" t="s">
        <v>4708</v>
      </c>
      <c r="C1874" t="s">
        <v>8185</v>
      </c>
      <c r="D1874"/>
      <c r="E1874" s="255" t="s">
        <v>6606</v>
      </c>
      <c r="F1874" s="255">
        <v>43616.771093831019</v>
      </c>
      <c r="G1874" s="255"/>
      <c r="H1874" s="255"/>
      <c r="I1874" s="256">
        <v>3.75</v>
      </c>
      <c r="J1874" s="257">
        <v>43470</v>
      </c>
      <c r="K1874" t="s">
        <v>4711</v>
      </c>
      <c r="L1874">
        <v>0</v>
      </c>
      <c r="M1874">
        <v>0</v>
      </c>
      <c r="N1874" t="s">
        <v>4769</v>
      </c>
      <c r="O1874" t="s">
        <v>4726</v>
      </c>
      <c r="P1874" t="s">
        <v>8186</v>
      </c>
      <c r="Q1874" t="s">
        <v>4715</v>
      </c>
      <c r="V1874" t="s">
        <v>4716</v>
      </c>
    </row>
    <row r="1875" spans="1:22">
      <c r="A1875" t="s">
        <v>4708</v>
      </c>
      <c r="B1875" t="s">
        <v>4708</v>
      </c>
      <c r="C1875" t="s">
        <v>8187</v>
      </c>
      <c r="D1875"/>
      <c r="E1875" s="255" t="s">
        <v>4758</v>
      </c>
      <c r="F1875" s="255">
        <v>43612.681670370373</v>
      </c>
      <c r="G1875" s="255"/>
      <c r="H1875" s="255"/>
      <c r="I1875" s="256">
        <v>3.75</v>
      </c>
      <c r="J1875" s="257">
        <v>92524</v>
      </c>
      <c r="K1875" t="s">
        <v>4752</v>
      </c>
      <c r="L1875">
        <v>0</v>
      </c>
      <c r="M1875">
        <v>0</v>
      </c>
      <c r="N1875" t="s">
        <v>4712</v>
      </c>
      <c r="O1875" t="s">
        <v>4713</v>
      </c>
      <c r="P1875" t="s">
        <v>8188</v>
      </c>
      <c r="Q1875" t="s">
        <v>4715</v>
      </c>
      <c r="V1875" t="s">
        <v>4716</v>
      </c>
    </row>
    <row r="1876" spans="1:22">
      <c r="A1876" t="s">
        <v>4708</v>
      </c>
      <c r="B1876" t="s">
        <v>4708</v>
      </c>
      <c r="C1876" t="s">
        <v>8189</v>
      </c>
      <c r="D1876"/>
      <c r="E1876" s="255" t="s">
        <v>4978</v>
      </c>
      <c r="F1876" s="255">
        <v>43614.728677928244</v>
      </c>
      <c r="G1876" s="255"/>
      <c r="H1876" s="255"/>
      <c r="I1876" s="256">
        <v>3.75</v>
      </c>
      <c r="J1876" s="257">
        <v>43613</v>
      </c>
      <c r="K1876" t="s">
        <v>4752</v>
      </c>
      <c r="L1876">
        <v>0</v>
      </c>
      <c r="M1876">
        <v>0</v>
      </c>
      <c r="N1876" t="s">
        <v>4712</v>
      </c>
      <c r="O1876" t="s">
        <v>4713</v>
      </c>
      <c r="P1876" t="s">
        <v>8190</v>
      </c>
      <c r="Q1876" t="s">
        <v>4715</v>
      </c>
      <c r="V1876" t="s">
        <v>4716</v>
      </c>
    </row>
    <row r="1877" spans="1:22">
      <c r="A1877" t="s">
        <v>4708</v>
      </c>
      <c r="B1877" t="s">
        <v>4708</v>
      </c>
      <c r="C1877" t="s">
        <v>8191</v>
      </c>
      <c r="D1877"/>
      <c r="E1877" s="255" t="s">
        <v>5217</v>
      </c>
      <c r="F1877" s="255">
        <v>43592.328777812501</v>
      </c>
      <c r="G1877" s="255"/>
      <c r="H1877" s="255"/>
      <c r="I1877" s="256">
        <v>3.75</v>
      </c>
      <c r="J1877" s="257">
        <v>81286</v>
      </c>
      <c r="K1877" t="s">
        <v>4752</v>
      </c>
      <c r="L1877">
        <v>0</v>
      </c>
      <c r="M1877">
        <v>0</v>
      </c>
      <c r="N1877" t="s">
        <v>4718</v>
      </c>
      <c r="O1877" t="s">
        <v>4713</v>
      </c>
      <c r="P1877" t="s">
        <v>8192</v>
      </c>
      <c r="Q1877" t="s">
        <v>4715</v>
      </c>
      <c r="V1877" t="s">
        <v>4716</v>
      </c>
    </row>
    <row r="1878" spans="1:22">
      <c r="A1878" t="s">
        <v>4708</v>
      </c>
      <c r="B1878" t="s">
        <v>4708</v>
      </c>
      <c r="C1878" t="s">
        <v>8193</v>
      </c>
      <c r="D1878"/>
      <c r="E1878" s="255" t="s">
        <v>8194</v>
      </c>
      <c r="F1878" s="255">
        <v>43615.681624687502</v>
      </c>
      <c r="G1878" s="255"/>
      <c r="H1878" s="255"/>
      <c r="I1878" s="256">
        <v>3.75</v>
      </c>
      <c r="J1878" s="257">
        <v>14445</v>
      </c>
      <c r="K1878" t="s">
        <v>4752</v>
      </c>
      <c r="L1878">
        <v>0</v>
      </c>
      <c r="M1878">
        <v>0</v>
      </c>
      <c r="N1878" t="s">
        <v>4722</v>
      </c>
      <c r="O1878" t="s">
        <v>4726</v>
      </c>
      <c r="P1878" t="s">
        <v>8195</v>
      </c>
      <c r="Q1878" t="s">
        <v>4715</v>
      </c>
      <c r="V1878" t="s">
        <v>4716</v>
      </c>
    </row>
    <row r="1879" spans="1:22">
      <c r="A1879" t="s">
        <v>4708</v>
      </c>
      <c r="B1879" t="s">
        <v>4708</v>
      </c>
      <c r="C1879" t="s">
        <v>2719</v>
      </c>
      <c r="D1879"/>
      <c r="E1879" s="255" t="s">
        <v>5274</v>
      </c>
      <c r="F1879" s="255">
        <v>43588.715421064815</v>
      </c>
      <c r="G1879" s="255"/>
      <c r="H1879" s="255"/>
      <c r="I1879" s="256">
        <v>3.75</v>
      </c>
      <c r="J1879" s="257">
        <v>31146</v>
      </c>
      <c r="K1879" t="s">
        <v>4752</v>
      </c>
      <c r="L1879">
        <v>0</v>
      </c>
      <c r="M1879">
        <v>0</v>
      </c>
      <c r="N1879" t="s">
        <v>4718</v>
      </c>
      <c r="O1879" t="s">
        <v>4726</v>
      </c>
      <c r="P1879" t="s">
        <v>8196</v>
      </c>
      <c r="Q1879" t="s">
        <v>4715</v>
      </c>
      <c r="V1879" t="s">
        <v>4716</v>
      </c>
    </row>
    <row r="1880" spans="1:22">
      <c r="A1880" t="s">
        <v>4708</v>
      </c>
      <c r="B1880" t="s">
        <v>4708</v>
      </c>
      <c r="C1880" t="s">
        <v>8197</v>
      </c>
      <c r="D1880"/>
      <c r="E1880" s="255" t="s">
        <v>8198</v>
      </c>
      <c r="F1880" s="255">
        <v>43592.457920833331</v>
      </c>
      <c r="G1880" s="255"/>
      <c r="H1880" s="255"/>
      <c r="I1880" s="256">
        <v>3.75</v>
      </c>
      <c r="J1880" s="257">
        <v>56168</v>
      </c>
      <c r="K1880" t="s">
        <v>4752</v>
      </c>
      <c r="L1880">
        <v>0</v>
      </c>
      <c r="M1880">
        <v>0</v>
      </c>
      <c r="N1880" t="s">
        <v>4718</v>
      </c>
      <c r="O1880" t="s">
        <v>4726</v>
      </c>
      <c r="P1880" t="s">
        <v>8199</v>
      </c>
      <c r="Q1880" t="s">
        <v>4715</v>
      </c>
      <c r="V1880" t="s">
        <v>4716</v>
      </c>
    </row>
    <row r="1881" spans="1:22">
      <c r="A1881" t="s">
        <v>4708</v>
      </c>
      <c r="B1881" t="s">
        <v>4708</v>
      </c>
      <c r="C1881" t="s">
        <v>8200</v>
      </c>
      <c r="D1881"/>
      <c r="E1881" s="255" t="s">
        <v>4795</v>
      </c>
      <c r="F1881" s="255">
        <v>43615.485941516206</v>
      </c>
      <c r="G1881" s="255"/>
      <c r="H1881" s="255"/>
      <c r="I1881" s="256">
        <v>3.75</v>
      </c>
      <c r="J1881" s="257">
        <v>19595</v>
      </c>
      <c r="K1881" t="s">
        <v>4711</v>
      </c>
      <c r="L1881">
        <v>0</v>
      </c>
      <c r="M1881">
        <v>0</v>
      </c>
      <c r="N1881" t="s">
        <v>4731</v>
      </c>
      <c r="O1881" t="s">
        <v>4713</v>
      </c>
      <c r="P1881" t="s">
        <v>8201</v>
      </c>
      <c r="Q1881" t="s">
        <v>4715</v>
      </c>
      <c r="V1881" t="s">
        <v>4716</v>
      </c>
    </row>
    <row r="1882" spans="1:22">
      <c r="A1882" t="s">
        <v>4708</v>
      </c>
      <c r="B1882" t="s">
        <v>4708</v>
      </c>
      <c r="C1882" t="s">
        <v>8202</v>
      </c>
      <c r="D1882"/>
      <c r="E1882" s="255" t="s">
        <v>4915</v>
      </c>
      <c r="F1882" s="255">
        <v>43614.283047685189</v>
      </c>
      <c r="G1882" s="255"/>
      <c r="H1882" s="255"/>
      <c r="I1882" s="256">
        <v>3.75</v>
      </c>
      <c r="J1882" s="257">
        <v>48144</v>
      </c>
      <c r="K1882" t="s">
        <v>4752</v>
      </c>
      <c r="L1882">
        <v>0</v>
      </c>
      <c r="M1882">
        <v>0</v>
      </c>
      <c r="N1882" t="s">
        <v>4731</v>
      </c>
      <c r="O1882" t="s">
        <v>4713</v>
      </c>
      <c r="P1882" t="s">
        <v>8203</v>
      </c>
      <c r="Q1882" t="s">
        <v>4715</v>
      </c>
      <c r="V1882" t="s">
        <v>4716</v>
      </c>
    </row>
    <row r="1883" spans="1:22">
      <c r="A1883" t="s">
        <v>4708</v>
      </c>
      <c r="B1883" t="s">
        <v>4708</v>
      </c>
      <c r="C1883" t="s">
        <v>8204</v>
      </c>
      <c r="D1883"/>
      <c r="E1883" s="255" t="s">
        <v>4795</v>
      </c>
      <c r="F1883" s="255">
        <v>43613.398920601852</v>
      </c>
      <c r="G1883" s="255"/>
      <c r="H1883" s="255"/>
      <c r="I1883" s="256">
        <v>3.75</v>
      </c>
      <c r="J1883" s="257">
        <v>90802</v>
      </c>
      <c r="K1883" t="s">
        <v>4752</v>
      </c>
      <c r="L1883">
        <v>0</v>
      </c>
      <c r="M1883">
        <v>0</v>
      </c>
      <c r="N1883" t="s">
        <v>4718</v>
      </c>
      <c r="O1883" t="s">
        <v>4753</v>
      </c>
      <c r="P1883" t="s">
        <v>4753</v>
      </c>
      <c r="Q1883" t="s">
        <v>4715</v>
      </c>
      <c r="V1883" t="s">
        <v>4716</v>
      </c>
    </row>
    <row r="1884" spans="1:22">
      <c r="A1884" t="s">
        <v>4708</v>
      </c>
      <c r="B1884" t="s">
        <v>4708</v>
      </c>
      <c r="C1884" t="s">
        <v>990</v>
      </c>
      <c r="D1884"/>
      <c r="E1884" s="255" t="s">
        <v>4824</v>
      </c>
      <c r="F1884" s="255">
        <v>43614.750473958331</v>
      </c>
      <c r="G1884" s="255"/>
      <c r="H1884" s="255"/>
      <c r="I1884" s="256">
        <v>3.75</v>
      </c>
      <c r="J1884" s="257">
        <v>49024</v>
      </c>
      <c r="K1884" t="s">
        <v>4752</v>
      </c>
      <c r="L1884">
        <v>0</v>
      </c>
      <c r="M1884">
        <v>0</v>
      </c>
      <c r="N1884" t="s">
        <v>4718</v>
      </c>
      <c r="O1884" t="s">
        <v>4753</v>
      </c>
      <c r="P1884" t="s">
        <v>4753</v>
      </c>
      <c r="Q1884" t="s">
        <v>4715</v>
      </c>
      <c r="V1884" t="s">
        <v>4716</v>
      </c>
    </row>
    <row r="1885" spans="1:22">
      <c r="A1885" t="s">
        <v>4708</v>
      </c>
      <c r="B1885" t="s">
        <v>4708</v>
      </c>
      <c r="C1885" t="s">
        <v>8205</v>
      </c>
      <c r="D1885"/>
      <c r="E1885" s="255" t="s">
        <v>8206</v>
      </c>
      <c r="F1885" s="255">
        <v>43614.348522106484</v>
      </c>
      <c r="G1885" s="255"/>
      <c r="H1885" s="255"/>
      <c r="I1885" s="256">
        <v>3.75</v>
      </c>
      <c r="J1885" s="257">
        <v>49930</v>
      </c>
      <c r="K1885" t="s">
        <v>4752</v>
      </c>
      <c r="L1885">
        <v>0</v>
      </c>
      <c r="M1885">
        <v>0</v>
      </c>
      <c r="N1885" t="s">
        <v>4718</v>
      </c>
      <c r="O1885" t="s">
        <v>4753</v>
      </c>
      <c r="P1885" t="s">
        <v>4753</v>
      </c>
      <c r="Q1885" t="s">
        <v>4715</v>
      </c>
      <c r="V1885" t="s">
        <v>4716</v>
      </c>
    </row>
    <row r="1886" spans="1:22">
      <c r="A1886" t="s">
        <v>4708</v>
      </c>
      <c r="B1886" t="s">
        <v>4708</v>
      </c>
      <c r="C1886" t="s">
        <v>8207</v>
      </c>
      <c r="D1886"/>
      <c r="E1886" s="255" t="s">
        <v>5457</v>
      </c>
      <c r="F1886" s="255">
        <v>43615.335607951391</v>
      </c>
      <c r="G1886" s="255"/>
      <c r="H1886" s="255"/>
      <c r="I1886" s="256">
        <v>3.75</v>
      </c>
      <c r="J1886" s="257">
        <v>58102</v>
      </c>
      <c r="K1886" t="s">
        <v>4752</v>
      </c>
      <c r="L1886">
        <v>0</v>
      </c>
      <c r="M1886">
        <v>0</v>
      </c>
      <c r="N1886" t="s">
        <v>4712</v>
      </c>
      <c r="O1886" t="s">
        <v>4753</v>
      </c>
      <c r="P1886" t="s">
        <v>4753</v>
      </c>
      <c r="Q1886" t="s">
        <v>4715</v>
      </c>
      <c r="V1886" t="s">
        <v>4716</v>
      </c>
    </row>
    <row r="1887" spans="1:22">
      <c r="A1887" t="s">
        <v>4708</v>
      </c>
      <c r="B1887" t="s">
        <v>4708</v>
      </c>
      <c r="C1887" t="s">
        <v>8208</v>
      </c>
      <c r="D1887"/>
      <c r="E1887" s="255" t="s">
        <v>4783</v>
      </c>
      <c r="F1887" s="255">
        <v>43616.400954317127</v>
      </c>
      <c r="G1887" s="255"/>
      <c r="H1887" s="255"/>
      <c r="I1887" s="256">
        <v>3.75</v>
      </c>
      <c r="J1887" s="257">
        <v>45787</v>
      </c>
      <c r="K1887" t="s">
        <v>4711</v>
      </c>
      <c r="L1887">
        <v>0</v>
      </c>
      <c r="M1887">
        <v>0</v>
      </c>
      <c r="N1887" t="s">
        <v>4718</v>
      </c>
      <c r="O1887" t="s">
        <v>4713</v>
      </c>
      <c r="P1887" t="s">
        <v>8209</v>
      </c>
      <c r="Q1887" t="s">
        <v>4715</v>
      </c>
      <c r="V1887" t="s">
        <v>4716</v>
      </c>
    </row>
    <row r="1888" spans="1:22">
      <c r="A1888" t="s">
        <v>4708</v>
      </c>
      <c r="B1888" t="s">
        <v>4708</v>
      </c>
      <c r="C1888" t="s">
        <v>8210</v>
      </c>
      <c r="D1888"/>
      <c r="E1888" s="255" t="s">
        <v>4751</v>
      </c>
      <c r="F1888" s="255">
        <v>43616.475873842595</v>
      </c>
      <c r="G1888" s="255"/>
      <c r="H1888" s="255"/>
      <c r="I1888" s="256">
        <v>3.75</v>
      </c>
      <c r="J1888" s="257">
        <v>53517</v>
      </c>
      <c r="K1888" t="s">
        <v>4711</v>
      </c>
      <c r="L1888">
        <v>0</v>
      </c>
      <c r="M1888">
        <v>0</v>
      </c>
      <c r="N1888" t="s">
        <v>4731</v>
      </c>
      <c r="O1888" t="s">
        <v>4713</v>
      </c>
      <c r="P1888" t="s">
        <v>8211</v>
      </c>
      <c r="Q1888" t="s">
        <v>4715</v>
      </c>
      <c r="V1888" t="s">
        <v>4716</v>
      </c>
    </row>
    <row r="1889" spans="1:22">
      <c r="A1889" t="s">
        <v>4708</v>
      </c>
      <c r="B1889" t="s">
        <v>4708</v>
      </c>
      <c r="C1889" t="s">
        <v>8212</v>
      </c>
      <c r="D1889"/>
      <c r="E1889" s="255" t="s">
        <v>6266</v>
      </c>
      <c r="F1889" s="255">
        <v>43601.683121608796</v>
      </c>
      <c r="G1889" s="255"/>
      <c r="H1889" s="255"/>
      <c r="I1889" s="256">
        <v>3.75</v>
      </c>
      <c r="J1889" s="257">
        <v>25260</v>
      </c>
      <c r="K1889" t="s">
        <v>4752</v>
      </c>
      <c r="L1889">
        <v>0</v>
      </c>
      <c r="M1889">
        <v>0</v>
      </c>
      <c r="N1889" t="s">
        <v>4718</v>
      </c>
      <c r="O1889" t="s">
        <v>4726</v>
      </c>
      <c r="P1889" t="s">
        <v>8213</v>
      </c>
      <c r="Q1889" t="s">
        <v>4715</v>
      </c>
      <c r="V1889" t="s">
        <v>4716</v>
      </c>
    </row>
    <row r="1890" spans="1:22">
      <c r="A1890" t="s">
        <v>4708</v>
      </c>
      <c r="B1890" t="s">
        <v>4708</v>
      </c>
      <c r="C1890" t="s">
        <v>8214</v>
      </c>
      <c r="D1890"/>
      <c r="E1890" s="255" t="s">
        <v>6458</v>
      </c>
      <c r="F1890" s="255">
        <v>43610.399436608794</v>
      </c>
      <c r="G1890" s="255"/>
      <c r="H1890" s="255"/>
      <c r="I1890" s="256">
        <v>3.75</v>
      </c>
      <c r="J1890" s="257">
        <v>180956</v>
      </c>
      <c r="K1890" t="s">
        <v>4752</v>
      </c>
      <c r="L1890">
        <v>0</v>
      </c>
      <c r="M1890">
        <v>0</v>
      </c>
      <c r="N1890" t="s">
        <v>4722</v>
      </c>
      <c r="O1890" t="s">
        <v>4726</v>
      </c>
      <c r="P1890" t="s">
        <v>8215</v>
      </c>
      <c r="Q1890" t="s">
        <v>4715</v>
      </c>
      <c r="V1890" t="s">
        <v>4716</v>
      </c>
    </row>
    <row r="1891" spans="1:22">
      <c r="A1891" t="s">
        <v>4708</v>
      </c>
      <c r="B1891" t="s">
        <v>4708</v>
      </c>
      <c r="C1891" t="s">
        <v>8216</v>
      </c>
      <c r="D1891"/>
      <c r="E1891" s="255" t="s">
        <v>4960</v>
      </c>
      <c r="F1891" s="255">
        <v>43614.695419791664</v>
      </c>
      <c r="G1891" s="255"/>
      <c r="H1891" s="255"/>
      <c r="I1891" s="256">
        <v>3.75</v>
      </c>
      <c r="J1891" s="257">
        <v>35107</v>
      </c>
      <c r="K1891" t="s">
        <v>4711</v>
      </c>
      <c r="L1891">
        <v>0</v>
      </c>
      <c r="M1891">
        <v>0</v>
      </c>
      <c r="N1891" t="s">
        <v>4718</v>
      </c>
      <c r="O1891" t="s">
        <v>4726</v>
      </c>
      <c r="P1891" t="s">
        <v>8217</v>
      </c>
      <c r="Q1891" t="s">
        <v>4715</v>
      </c>
      <c r="V1891" t="s">
        <v>4716</v>
      </c>
    </row>
    <row r="1892" spans="1:22">
      <c r="A1892" t="s">
        <v>4708</v>
      </c>
      <c r="B1892" t="s">
        <v>4708</v>
      </c>
      <c r="C1892" t="s">
        <v>8218</v>
      </c>
      <c r="D1892"/>
      <c r="E1892" s="255" t="s">
        <v>4710</v>
      </c>
      <c r="F1892" s="255">
        <v>43593.664091979168</v>
      </c>
      <c r="G1892" s="255"/>
      <c r="H1892" s="255"/>
      <c r="I1892" s="256">
        <v>3.75</v>
      </c>
      <c r="J1892" s="257">
        <v>55033</v>
      </c>
      <c r="K1892" t="s">
        <v>4711</v>
      </c>
      <c r="L1892">
        <v>0</v>
      </c>
      <c r="M1892">
        <v>0</v>
      </c>
      <c r="N1892" t="s">
        <v>4712</v>
      </c>
      <c r="O1892" t="s">
        <v>4713</v>
      </c>
      <c r="P1892" t="s">
        <v>8219</v>
      </c>
      <c r="Q1892" t="s">
        <v>4715</v>
      </c>
      <c r="V1892" t="s">
        <v>4716</v>
      </c>
    </row>
    <row r="1893" spans="1:22">
      <c r="A1893" t="s">
        <v>4708</v>
      </c>
      <c r="B1893" t="s">
        <v>4708</v>
      </c>
      <c r="C1893" t="s">
        <v>8220</v>
      </c>
      <c r="D1893"/>
      <c r="E1893" s="255" t="s">
        <v>4960</v>
      </c>
      <c r="F1893" s="255">
        <v>43581.576225694444</v>
      </c>
      <c r="G1893" s="255"/>
      <c r="H1893" s="255"/>
      <c r="I1893" s="256">
        <v>3.8333333333333335</v>
      </c>
      <c r="J1893" s="257">
        <v>21316</v>
      </c>
      <c r="K1893" t="s">
        <v>4752</v>
      </c>
      <c r="L1893">
        <v>0</v>
      </c>
      <c r="M1893">
        <v>0</v>
      </c>
      <c r="N1893" t="s">
        <v>4712</v>
      </c>
      <c r="O1893" t="s">
        <v>4713</v>
      </c>
      <c r="P1893" t="s">
        <v>8221</v>
      </c>
      <c r="Q1893" t="s">
        <v>4715</v>
      </c>
      <c r="V1893" t="s">
        <v>4716</v>
      </c>
    </row>
    <row r="1894" spans="1:22">
      <c r="A1894" t="s">
        <v>4708</v>
      </c>
      <c r="B1894" t="s">
        <v>4708</v>
      </c>
      <c r="C1894" t="s">
        <v>2726</v>
      </c>
      <c r="D1894"/>
      <c r="E1894" s="255" t="s">
        <v>4786</v>
      </c>
      <c r="F1894" s="255">
        <v>43556.657590706018</v>
      </c>
      <c r="G1894" s="255"/>
      <c r="H1894" s="255"/>
      <c r="I1894" s="256">
        <v>3.8333333333333335</v>
      </c>
      <c r="J1894" s="257">
        <v>198374</v>
      </c>
      <c r="K1894" t="s">
        <v>4711</v>
      </c>
      <c r="L1894">
        <v>0</v>
      </c>
      <c r="M1894">
        <v>0</v>
      </c>
      <c r="N1894" t="s">
        <v>4722</v>
      </c>
      <c r="O1894" t="s">
        <v>4713</v>
      </c>
      <c r="P1894" t="s">
        <v>8222</v>
      </c>
      <c r="Q1894" t="s">
        <v>4715</v>
      </c>
      <c r="V1894" t="s">
        <v>4716</v>
      </c>
    </row>
    <row r="1895" spans="1:22">
      <c r="A1895" t="s">
        <v>4708</v>
      </c>
      <c r="B1895" t="s">
        <v>4708</v>
      </c>
      <c r="C1895" t="s">
        <v>8223</v>
      </c>
      <c r="D1895"/>
      <c r="E1895" s="255" t="s">
        <v>4734</v>
      </c>
      <c r="F1895" s="255">
        <v>43571.708174189815</v>
      </c>
      <c r="G1895" s="255"/>
      <c r="H1895" s="255"/>
      <c r="I1895" s="256">
        <v>3.8333333333333335</v>
      </c>
      <c r="J1895" s="257">
        <v>54051</v>
      </c>
      <c r="K1895" t="s">
        <v>4711</v>
      </c>
      <c r="L1895">
        <v>0</v>
      </c>
      <c r="M1895">
        <v>0</v>
      </c>
      <c r="N1895" t="s">
        <v>4712</v>
      </c>
      <c r="O1895" t="s">
        <v>4713</v>
      </c>
      <c r="P1895" t="s">
        <v>8224</v>
      </c>
      <c r="Q1895" t="s">
        <v>4715</v>
      </c>
      <c r="V1895" t="s">
        <v>4716</v>
      </c>
    </row>
    <row r="1896" spans="1:22">
      <c r="A1896" t="s">
        <v>4708</v>
      </c>
      <c r="B1896" t="s">
        <v>4708</v>
      </c>
      <c r="C1896" t="s">
        <v>8225</v>
      </c>
      <c r="D1896"/>
      <c r="E1896" s="255" t="s">
        <v>5872</v>
      </c>
      <c r="F1896" s="255">
        <v>43568.387718634258</v>
      </c>
      <c r="G1896" s="255"/>
      <c r="H1896" s="255"/>
      <c r="I1896" s="256">
        <v>3.8333333333333335</v>
      </c>
      <c r="J1896" s="257">
        <v>75594</v>
      </c>
      <c r="K1896" t="s">
        <v>4752</v>
      </c>
      <c r="L1896">
        <v>0</v>
      </c>
      <c r="M1896">
        <v>0</v>
      </c>
      <c r="N1896" t="s">
        <v>4718</v>
      </c>
      <c r="O1896" t="s">
        <v>4713</v>
      </c>
      <c r="P1896" t="s">
        <v>8226</v>
      </c>
      <c r="Q1896" t="s">
        <v>4715</v>
      </c>
      <c r="V1896" t="s">
        <v>4716</v>
      </c>
    </row>
    <row r="1897" spans="1:22">
      <c r="A1897" t="s">
        <v>4708</v>
      </c>
      <c r="B1897" t="s">
        <v>4708</v>
      </c>
      <c r="C1897" t="s">
        <v>8227</v>
      </c>
      <c r="D1897"/>
      <c r="E1897" s="255" t="s">
        <v>4746</v>
      </c>
      <c r="F1897" s="255">
        <v>43556.852761145834</v>
      </c>
      <c r="G1897" s="255"/>
      <c r="H1897" s="255"/>
      <c r="I1897" s="256">
        <v>3.8333333333333335</v>
      </c>
      <c r="J1897" s="257">
        <v>130444</v>
      </c>
      <c r="K1897" t="s">
        <v>4752</v>
      </c>
      <c r="L1897">
        <v>0</v>
      </c>
      <c r="M1897">
        <v>0</v>
      </c>
      <c r="N1897" t="s">
        <v>4718</v>
      </c>
      <c r="O1897" t="s">
        <v>4713</v>
      </c>
      <c r="P1897" t="s">
        <v>8228</v>
      </c>
      <c r="Q1897" t="s">
        <v>4715</v>
      </c>
      <c r="V1897" t="s">
        <v>4716</v>
      </c>
    </row>
    <row r="1898" spans="1:22">
      <c r="A1898" t="s">
        <v>4708</v>
      </c>
      <c r="B1898" t="s">
        <v>4708</v>
      </c>
      <c r="C1898" t="s">
        <v>8229</v>
      </c>
      <c r="D1898"/>
      <c r="E1898" s="255" t="s">
        <v>4870</v>
      </c>
      <c r="F1898" s="255">
        <v>43556.36502503472</v>
      </c>
      <c r="G1898" s="255"/>
      <c r="H1898" s="255"/>
      <c r="I1898" s="256">
        <v>3.8333333333333335</v>
      </c>
      <c r="J1898" s="257">
        <v>65493</v>
      </c>
      <c r="K1898" t="s">
        <v>4752</v>
      </c>
      <c r="L1898">
        <v>0</v>
      </c>
      <c r="M1898">
        <v>0</v>
      </c>
      <c r="N1898" t="s">
        <v>4718</v>
      </c>
      <c r="O1898" t="s">
        <v>4713</v>
      </c>
      <c r="P1898" t="s">
        <v>8230</v>
      </c>
      <c r="Q1898" t="s">
        <v>4715</v>
      </c>
      <c r="V1898" t="s">
        <v>4716</v>
      </c>
    </row>
    <row r="1899" spans="1:22">
      <c r="A1899" t="s">
        <v>4708</v>
      </c>
      <c r="B1899" t="s">
        <v>4708</v>
      </c>
      <c r="C1899" t="s">
        <v>8231</v>
      </c>
      <c r="D1899"/>
      <c r="E1899" s="255" t="s">
        <v>4737</v>
      </c>
      <c r="F1899" s="255">
        <v>43566.703509988423</v>
      </c>
      <c r="G1899" s="255"/>
      <c r="H1899" s="255"/>
      <c r="I1899" s="256">
        <v>3.8333333333333335</v>
      </c>
      <c r="J1899" s="257">
        <v>89001</v>
      </c>
      <c r="K1899" t="s">
        <v>4711</v>
      </c>
      <c r="L1899">
        <v>0</v>
      </c>
      <c r="M1899">
        <v>0</v>
      </c>
      <c r="N1899" t="s">
        <v>4731</v>
      </c>
      <c r="O1899" t="s">
        <v>4713</v>
      </c>
      <c r="P1899" t="s">
        <v>8232</v>
      </c>
      <c r="Q1899" t="s">
        <v>4715</v>
      </c>
      <c r="V1899" t="s">
        <v>4716</v>
      </c>
    </row>
    <row r="1900" spans="1:22">
      <c r="A1900" t="s">
        <v>4708</v>
      </c>
      <c r="B1900" t="s">
        <v>4708</v>
      </c>
      <c r="C1900" t="s">
        <v>8233</v>
      </c>
      <c r="D1900"/>
      <c r="E1900" s="255" t="s">
        <v>4946</v>
      </c>
      <c r="F1900" s="255">
        <v>43577.706394675923</v>
      </c>
      <c r="G1900" s="255"/>
      <c r="H1900" s="255"/>
      <c r="I1900" s="256">
        <v>3.8333333333333335</v>
      </c>
      <c r="J1900" s="257">
        <v>31609</v>
      </c>
      <c r="K1900" t="s">
        <v>4711</v>
      </c>
      <c r="L1900">
        <v>0</v>
      </c>
      <c r="M1900">
        <v>0</v>
      </c>
      <c r="N1900" t="s">
        <v>4712</v>
      </c>
      <c r="O1900" t="s">
        <v>5324</v>
      </c>
      <c r="P1900" t="s">
        <v>8234</v>
      </c>
      <c r="Q1900" t="s">
        <v>4715</v>
      </c>
      <c r="V1900" t="s">
        <v>4716</v>
      </c>
    </row>
    <row r="1901" spans="1:22">
      <c r="A1901" t="s">
        <v>4708</v>
      </c>
      <c r="B1901" t="s">
        <v>4708</v>
      </c>
      <c r="C1901" t="s">
        <v>8235</v>
      </c>
      <c r="D1901"/>
      <c r="E1901" s="255" t="s">
        <v>4955</v>
      </c>
      <c r="F1901" s="255">
        <v>43577.456215428239</v>
      </c>
      <c r="G1901" s="255"/>
      <c r="H1901" s="255"/>
      <c r="I1901" s="256">
        <v>3.8333333333333335</v>
      </c>
      <c r="J1901" s="257">
        <v>40427</v>
      </c>
      <c r="K1901" t="s">
        <v>4711</v>
      </c>
      <c r="L1901">
        <v>0</v>
      </c>
      <c r="M1901">
        <v>0</v>
      </c>
      <c r="N1901" t="s">
        <v>4722</v>
      </c>
      <c r="O1901" t="s">
        <v>4713</v>
      </c>
      <c r="P1901" t="s">
        <v>8236</v>
      </c>
      <c r="Q1901" t="s">
        <v>4715</v>
      </c>
      <c r="V1901" t="s">
        <v>4716</v>
      </c>
    </row>
    <row r="1902" spans="1:22">
      <c r="A1902" t="s">
        <v>4708</v>
      </c>
      <c r="B1902" t="s">
        <v>4708</v>
      </c>
      <c r="C1902" t="s">
        <v>8237</v>
      </c>
      <c r="D1902"/>
      <c r="E1902" s="255" t="s">
        <v>4802</v>
      </c>
      <c r="F1902" s="255">
        <v>43556.784541122688</v>
      </c>
      <c r="G1902" s="255"/>
      <c r="H1902" s="255"/>
      <c r="I1902" s="256">
        <v>3.8333333333333335</v>
      </c>
      <c r="J1902" s="257">
        <v>110570</v>
      </c>
      <c r="K1902" t="s">
        <v>4752</v>
      </c>
      <c r="L1902">
        <v>0</v>
      </c>
      <c r="M1902">
        <v>0</v>
      </c>
      <c r="N1902" t="s">
        <v>4712</v>
      </c>
      <c r="O1902" t="s">
        <v>4713</v>
      </c>
      <c r="P1902" t="s">
        <v>8238</v>
      </c>
      <c r="Q1902" t="s">
        <v>4715</v>
      </c>
      <c r="V1902" t="s">
        <v>4716</v>
      </c>
    </row>
    <row r="1903" spans="1:22">
      <c r="A1903" t="s">
        <v>4708</v>
      </c>
      <c r="B1903" t="s">
        <v>4708</v>
      </c>
      <c r="C1903" t="s">
        <v>2080</v>
      </c>
      <c r="D1903"/>
      <c r="E1903" s="255" t="s">
        <v>4791</v>
      </c>
      <c r="F1903" s="255">
        <v>43582.463675659725</v>
      </c>
      <c r="G1903" s="255"/>
      <c r="H1903" s="255"/>
      <c r="I1903" s="256">
        <v>3.8333333333333335</v>
      </c>
      <c r="J1903" s="257">
        <v>271607</v>
      </c>
      <c r="K1903" t="s">
        <v>4711</v>
      </c>
      <c r="L1903">
        <v>0</v>
      </c>
      <c r="M1903">
        <v>0</v>
      </c>
      <c r="N1903" t="s">
        <v>4718</v>
      </c>
      <c r="O1903" t="s">
        <v>4713</v>
      </c>
      <c r="P1903" t="s">
        <v>8239</v>
      </c>
      <c r="Q1903" t="s">
        <v>4715</v>
      </c>
      <c r="V1903" t="s">
        <v>4716</v>
      </c>
    </row>
    <row r="1904" spans="1:22">
      <c r="A1904" t="s">
        <v>4708</v>
      </c>
      <c r="B1904" t="s">
        <v>4708</v>
      </c>
      <c r="C1904" t="s">
        <v>8240</v>
      </c>
      <c r="D1904"/>
      <c r="E1904" s="255" t="s">
        <v>4962</v>
      </c>
      <c r="F1904" s="255">
        <v>43585.508019247682</v>
      </c>
      <c r="G1904" s="255"/>
      <c r="H1904" s="255"/>
      <c r="I1904" s="256">
        <v>3.8333333333333335</v>
      </c>
      <c r="J1904" s="257">
        <v>66792</v>
      </c>
      <c r="K1904" t="s">
        <v>4711</v>
      </c>
      <c r="L1904">
        <v>0</v>
      </c>
      <c r="M1904">
        <v>0</v>
      </c>
      <c r="N1904" t="s">
        <v>4718</v>
      </c>
      <c r="O1904" t="s">
        <v>4713</v>
      </c>
      <c r="P1904" t="s">
        <v>8241</v>
      </c>
      <c r="Q1904" t="s">
        <v>4715</v>
      </c>
      <c r="V1904" t="s">
        <v>4716</v>
      </c>
    </row>
    <row r="1905" spans="1:22">
      <c r="A1905" t="s">
        <v>4708</v>
      </c>
      <c r="B1905" t="s">
        <v>4708</v>
      </c>
      <c r="C1905" t="s">
        <v>8242</v>
      </c>
      <c r="D1905"/>
      <c r="E1905" s="255" t="s">
        <v>5200</v>
      </c>
      <c r="F1905" s="255">
        <v>43560.750027928239</v>
      </c>
      <c r="G1905" s="255"/>
      <c r="H1905" s="255"/>
      <c r="I1905" s="256">
        <v>3.8333333333333335</v>
      </c>
      <c r="J1905" s="257">
        <v>15539</v>
      </c>
      <c r="K1905" t="s">
        <v>4711</v>
      </c>
      <c r="L1905">
        <v>0</v>
      </c>
      <c r="M1905">
        <v>0</v>
      </c>
      <c r="N1905" t="s">
        <v>4712</v>
      </c>
      <c r="O1905" t="s">
        <v>4713</v>
      </c>
      <c r="P1905" t="s">
        <v>8243</v>
      </c>
      <c r="Q1905" t="s">
        <v>4715</v>
      </c>
      <c r="V1905" t="s">
        <v>4716</v>
      </c>
    </row>
    <row r="1906" spans="1:22">
      <c r="A1906" t="s">
        <v>4708</v>
      </c>
      <c r="B1906" t="s">
        <v>4708</v>
      </c>
      <c r="C1906" t="s">
        <v>8244</v>
      </c>
      <c r="D1906"/>
      <c r="E1906" s="255" t="s">
        <v>6512</v>
      </c>
      <c r="F1906" s="255">
        <v>43572.560329942127</v>
      </c>
      <c r="G1906" s="255"/>
      <c r="H1906" s="255"/>
      <c r="I1906" s="256">
        <v>3.8333333333333335</v>
      </c>
      <c r="J1906" s="257">
        <v>37909</v>
      </c>
      <c r="K1906" t="s">
        <v>4752</v>
      </c>
      <c r="L1906">
        <v>0</v>
      </c>
      <c r="M1906">
        <v>0</v>
      </c>
      <c r="N1906" t="s">
        <v>4718</v>
      </c>
      <c r="O1906" t="s">
        <v>4713</v>
      </c>
      <c r="P1906" t="s">
        <v>8245</v>
      </c>
      <c r="Q1906" t="s">
        <v>4715</v>
      </c>
      <c r="V1906" t="s">
        <v>4716</v>
      </c>
    </row>
    <row r="1907" spans="1:22">
      <c r="A1907" t="s">
        <v>4708</v>
      </c>
      <c r="B1907" t="s">
        <v>4708</v>
      </c>
      <c r="C1907" t="s">
        <v>8246</v>
      </c>
      <c r="D1907"/>
      <c r="E1907" s="255" t="s">
        <v>7080</v>
      </c>
      <c r="F1907" s="255">
        <v>43577.7442065625</v>
      </c>
      <c r="G1907" s="255"/>
      <c r="H1907" s="255"/>
      <c r="I1907" s="256">
        <v>3.8333333333333335</v>
      </c>
      <c r="J1907" s="257">
        <v>65687</v>
      </c>
      <c r="K1907" t="s">
        <v>4752</v>
      </c>
      <c r="L1907">
        <v>0</v>
      </c>
      <c r="M1907">
        <v>0</v>
      </c>
      <c r="N1907" t="s">
        <v>4718</v>
      </c>
      <c r="O1907" t="s">
        <v>4726</v>
      </c>
      <c r="P1907" t="s">
        <v>8247</v>
      </c>
      <c r="Q1907" t="s">
        <v>4715</v>
      </c>
      <c r="V1907" t="s">
        <v>4716</v>
      </c>
    </row>
    <row r="1908" spans="1:22">
      <c r="A1908" t="s">
        <v>4708</v>
      </c>
      <c r="B1908" t="s">
        <v>4708</v>
      </c>
      <c r="C1908" t="s">
        <v>8248</v>
      </c>
      <c r="D1908"/>
      <c r="E1908" s="255" t="s">
        <v>5234</v>
      </c>
      <c r="F1908" s="255">
        <v>43584.7272940162</v>
      </c>
      <c r="G1908" s="255"/>
      <c r="H1908" s="255"/>
      <c r="I1908" s="256">
        <v>3.8333333333333335</v>
      </c>
      <c r="J1908" s="257">
        <v>198432</v>
      </c>
      <c r="K1908" t="s">
        <v>4711</v>
      </c>
      <c r="L1908">
        <v>0</v>
      </c>
      <c r="M1908">
        <v>0</v>
      </c>
      <c r="N1908" t="s">
        <v>4722</v>
      </c>
      <c r="O1908" t="s">
        <v>4713</v>
      </c>
      <c r="P1908" t="s">
        <v>8249</v>
      </c>
      <c r="Q1908" t="s">
        <v>4715</v>
      </c>
      <c r="V1908" t="s">
        <v>4716</v>
      </c>
    </row>
    <row r="1909" spans="1:22">
      <c r="A1909" t="s">
        <v>4708</v>
      </c>
      <c r="B1909" t="s">
        <v>4708</v>
      </c>
      <c r="C1909" t="s">
        <v>8250</v>
      </c>
      <c r="D1909"/>
      <c r="E1909" s="255" t="s">
        <v>5991</v>
      </c>
      <c r="F1909" s="255">
        <v>43577.718681678241</v>
      </c>
      <c r="G1909" s="255"/>
      <c r="H1909" s="255"/>
      <c r="I1909" s="256">
        <v>3.8333333333333335</v>
      </c>
      <c r="J1909" s="257">
        <v>62320</v>
      </c>
      <c r="K1909" t="s">
        <v>4752</v>
      </c>
      <c r="L1909">
        <v>0</v>
      </c>
      <c r="M1909">
        <v>0</v>
      </c>
      <c r="N1909" t="s">
        <v>4718</v>
      </c>
      <c r="O1909" t="s">
        <v>4713</v>
      </c>
      <c r="P1909" t="s">
        <v>8251</v>
      </c>
      <c r="Q1909" t="s">
        <v>4715</v>
      </c>
      <c r="V1909" t="s">
        <v>4716</v>
      </c>
    </row>
    <row r="1910" spans="1:22">
      <c r="A1910" t="s">
        <v>4708</v>
      </c>
      <c r="B1910" t="s">
        <v>4708</v>
      </c>
      <c r="C1910" t="s">
        <v>8252</v>
      </c>
      <c r="D1910"/>
      <c r="E1910" s="255" t="s">
        <v>4853</v>
      </c>
      <c r="F1910" s="255">
        <v>43571.621199884263</v>
      </c>
      <c r="G1910" s="255"/>
      <c r="H1910" s="255"/>
      <c r="I1910" s="256">
        <v>3.8333333333333335</v>
      </c>
      <c r="J1910" s="257">
        <v>27158</v>
      </c>
      <c r="K1910" t="s">
        <v>4752</v>
      </c>
      <c r="L1910">
        <v>0</v>
      </c>
      <c r="M1910">
        <v>0</v>
      </c>
      <c r="N1910" t="s">
        <v>4718</v>
      </c>
      <c r="O1910" t="s">
        <v>4713</v>
      </c>
      <c r="P1910" t="s">
        <v>8253</v>
      </c>
      <c r="Q1910" t="s">
        <v>4715</v>
      </c>
      <c r="V1910" t="s">
        <v>4716</v>
      </c>
    </row>
    <row r="1911" spans="1:22">
      <c r="A1911" t="s">
        <v>4708</v>
      </c>
      <c r="B1911" t="s">
        <v>4708</v>
      </c>
      <c r="C1911" t="s">
        <v>8254</v>
      </c>
      <c r="D1911"/>
      <c r="E1911" s="255" t="s">
        <v>5716</v>
      </c>
      <c r="F1911" s="255">
        <v>43584.71100505787</v>
      </c>
      <c r="G1911" s="255"/>
      <c r="H1911" s="255"/>
      <c r="I1911" s="256">
        <v>3.8333333333333335</v>
      </c>
      <c r="J1911" s="257">
        <v>40463</v>
      </c>
      <c r="K1911" t="s">
        <v>4711</v>
      </c>
      <c r="L1911">
        <v>0</v>
      </c>
      <c r="M1911">
        <v>0</v>
      </c>
      <c r="N1911" t="s">
        <v>4722</v>
      </c>
      <c r="O1911" t="s">
        <v>4726</v>
      </c>
      <c r="P1911" t="s">
        <v>8255</v>
      </c>
      <c r="Q1911" t="s">
        <v>4715</v>
      </c>
      <c r="V1911" t="s">
        <v>4716</v>
      </c>
    </row>
    <row r="1912" spans="1:22">
      <c r="A1912" t="s">
        <v>4708</v>
      </c>
      <c r="B1912" t="s">
        <v>4708</v>
      </c>
      <c r="C1912" t="s">
        <v>8256</v>
      </c>
      <c r="D1912"/>
      <c r="E1912" s="255" t="s">
        <v>5393</v>
      </c>
      <c r="F1912" s="255">
        <v>43556.824866053241</v>
      </c>
      <c r="G1912" s="255"/>
      <c r="H1912" s="255"/>
      <c r="I1912" s="256">
        <v>3.8333333333333335</v>
      </c>
      <c r="J1912" s="257">
        <v>51870</v>
      </c>
      <c r="K1912" t="s">
        <v>4711</v>
      </c>
      <c r="L1912">
        <v>0</v>
      </c>
      <c r="M1912">
        <v>0</v>
      </c>
      <c r="N1912" t="s">
        <v>4718</v>
      </c>
      <c r="O1912" t="s">
        <v>4713</v>
      </c>
      <c r="P1912" t="s">
        <v>8257</v>
      </c>
      <c r="Q1912" t="s">
        <v>4715</v>
      </c>
      <c r="V1912" t="s">
        <v>4716</v>
      </c>
    </row>
    <row r="1913" spans="1:22">
      <c r="A1913" t="s">
        <v>4708</v>
      </c>
      <c r="B1913" t="s">
        <v>4708</v>
      </c>
      <c r="C1913" t="s">
        <v>8258</v>
      </c>
      <c r="D1913"/>
      <c r="E1913" s="255" t="s">
        <v>4775</v>
      </c>
      <c r="F1913" s="255">
        <v>43577.684935613426</v>
      </c>
      <c r="G1913" s="255"/>
      <c r="H1913" s="255"/>
      <c r="I1913" s="256">
        <v>3.8333333333333335</v>
      </c>
      <c r="J1913" s="257">
        <v>44465</v>
      </c>
      <c r="K1913" t="s">
        <v>4711</v>
      </c>
      <c r="L1913">
        <v>0</v>
      </c>
      <c r="M1913">
        <v>0</v>
      </c>
      <c r="N1913" t="s">
        <v>4769</v>
      </c>
      <c r="O1913" t="s">
        <v>4713</v>
      </c>
      <c r="P1913" t="s">
        <v>8259</v>
      </c>
      <c r="Q1913" t="s">
        <v>4715</v>
      </c>
      <c r="V1913" t="s">
        <v>4716</v>
      </c>
    </row>
    <row r="1914" spans="1:22">
      <c r="A1914" t="s">
        <v>4708</v>
      </c>
      <c r="B1914" t="s">
        <v>4708</v>
      </c>
      <c r="C1914" t="s">
        <v>8260</v>
      </c>
      <c r="D1914"/>
      <c r="E1914" s="255" t="s">
        <v>5320</v>
      </c>
      <c r="F1914" s="255">
        <v>43556.538095023148</v>
      </c>
      <c r="G1914" s="255"/>
      <c r="H1914" s="255"/>
      <c r="I1914" s="256">
        <v>3.8333333333333335</v>
      </c>
      <c r="J1914" s="257">
        <v>70167</v>
      </c>
      <c r="K1914" t="s">
        <v>4711</v>
      </c>
      <c r="L1914">
        <v>0</v>
      </c>
      <c r="M1914">
        <v>0</v>
      </c>
      <c r="N1914" t="s">
        <v>4712</v>
      </c>
      <c r="O1914" t="s">
        <v>4726</v>
      </c>
      <c r="P1914" t="s">
        <v>4994</v>
      </c>
      <c r="Q1914" t="s">
        <v>4715</v>
      </c>
      <c r="V1914" t="s">
        <v>4716</v>
      </c>
    </row>
    <row r="1915" spans="1:22">
      <c r="A1915" t="s">
        <v>4708</v>
      </c>
      <c r="B1915" t="s">
        <v>4708</v>
      </c>
      <c r="C1915" t="s">
        <v>8261</v>
      </c>
      <c r="D1915"/>
      <c r="E1915" s="255" t="s">
        <v>5617</v>
      </c>
      <c r="F1915" s="255">
        <v>43567.325970405094</v>
      </c>
      <c r="G1915" s="255"/>
      <c r="H1915" s="255"/>
      <c r="I1915" s="256">
        <v>3.8333333333333335</v>
      </c>
      <c r="J1915" s="257">
        <v>98764</v>
      </c>
      <c r="K1915" t="s">
        <v>4752</v>
      </c>
      <c r="L1915">
        <v>0</v>
      </c>
      <c r="M1915">
        <v>0</v>
      </c>
      <c r="N1915" t="s">
        <v>4712</v>
      </c>
      <c r="O1915" t="s">
        <v>4713</v>
      </c>
      <c r="P1915" t="s">
        <v>8262</v>
      </c>
      <c r="Q1915" t="s">
        <v>4715</v>
      </c>
      <c r="V1915" t="s">
        <v>4716</v>
      </c>
    </row>
    <row r="1916" spans="1:22">
      <c r="A1916" t="s">
        <v>4708</v>
      </c>
      <c r="B1916" t="s">
        <v>4708</v>
      </c>
      <c r="C1916" t="s">
        <v>8263</v>
      </c>
      <c r="D1916"/>
      <c r="E1916" s="255" t="s">
        <v>4772</v>
      </c>
      <c r="F1916" s="255">
        <v>43577.671164664353</v>
      </c>
      <c r="G1916" s="255"/>
      <c r="H1916" s="255"/>
      <c r="I1916" s="256">
        <v>3.8333333333333335</v>
      </c>
      <c r="J1916" s="257">
        <v>72052</v>
      </c>
      <c r="K1916" t="s">
        <v>4711</v>
      </c>
      <c r="L1916">
        <v>0</v>
      </c>
      <c r="M1916">
        <v>0</v>
      </c>
      <c r="N1916" t="s">
        <v>4722</v>
      </c>
      <c r="O1916" t="s">
        <v>4713</v>
      </c>
      <c r="P1916" t="s">
        <v>8264</v>
      </c>
      <c r="Q1916" t="s">
        <v>4715</v>
      </c>
      <c r="V1916" t="s">
        <v>4716</v>
      </c>
    </row>
    <row r="1917" spans="1:22">
      <c r="A1917" t="s">
        <v>4708</v>
      </c>
      <c r="B1917" t="s">
        <v>4708</v>
      </c>
      <c r="C1917" t="s">
        <v>8265</v>
      </c>
      <c r="D1917"/>
      <c r="E1917" s="255" t="s">
        <v>4840</v>
      </c>
      <c r="F1917" s="255">
        <v>43570.390990081018</v>
      </c>
      <c r="G1917" s="255"/>
      <c r="H1917" s="255"/>
      <c r="I1917" s="256">
        <v>3.8333333333333335</v>
      </c>
      <c r="J1917" s="257">
        <v>62580</v>
      </c>
      <c r="K1917" t="s">
        <v>4752</v>
      </c>
      <c r="L1917">
        <v>0</v>
      </c>
      <c r="M1917">
        <v>0</v>
      </c>
      <c r="N1917" t="s">
        <v>4718</v>
      </c>
      <c r="O1917" t="s">
        <v>4713</v>
      </c>
      <c r="P1917" t="s">
        <v>8266</v>
      </c>
      <c r="Q1917" t="s">
        <v>4715</v>
      </c>
      <c r="V1917" t="s">
        <v>4716</v>
      </c>
    </row>
    <row r="1918" spans="1:22">
      <c r="A1918" t="s">
        <v>4708</v>
      </c>
      <c r="B1918" t="s">
        <v>4708</v>
      </c>
      <c r="C1918" t="s">
        <v>1060</v>
      </c>
      <c r="D1918"/>
      <c r="E1918" s="255" t="s">
        <v>5800</v>
      </c>
      <c r="F1918" s="255">
        <v>43556.565535879628</v>
      </c>
      <c r="G1918" s="255"/>
      <c r="H1918" s="255"/>
      <c r="I1918" s="256">
        <v>3.8333333333333335</v>
      </c>
      <c r="J1918" s="257">
        <v>20986</v>
      </c>
      <c r="K1918" t="s">
        <v>4711</v>
      </c>
      <c r="L1918">
        <v>0</v>
      </c>
      <c r="M1918">
        <v>0</v>
      </c>
      <c r="N1918" t="s">
        <v>4718</v>
      </c>
      <c r="O1918" t="s">
        <v>4726</v>
      </c>
      <c r="P1918" t="s">
        <v>8267</v>
      </c>
      <c r="Q1918" t="s">
        <v>4715</v>
      </c>
      <c r="V1918" t="s">
        <v>4716</v>
      </c>
    </row>
    <row r="1919" spans="1:22">
      <c r="A1919" t="s">
        <v>4708</v>
      </c>
      <c r="B1919" t="s">
        <v>4708</v>
      </c>
      <c r="C1919" t="s">
        <v>8268</v>
      </c>
      <c r="D1919"/>
      <c r="E1919" s="255" t="s">
        <v>6147</v>
      </c>
      <c r="F1919" s="255">
        <v>43572.71473472222</v>
      </c>
      <c r="G1919" s="255"/>
      <c r="H1919" s="255"/>
      <c r="I1919" s="256">
        <v>3.8333333333333335</v>
      </c>
      <c r="J1919" s="257">
        <v>12601</v>
      </c>
      <c r="K1919" t="s">
        <v>4711</v>
      </c>
      <c r="L1919">
        <v>0</v>
      </c>
      <c r="M1919">
        <v>0</v>
      </c>
      <c r="N1919" t="s">
        <v>4712</v>
      </c>
      <c r="O1919" t="s">
        <v>5324</v>
      </c>
      <c r="P1919" t="s">
        <v>8269</v>
      </c>
      <c r="Q1919" t="s">
        <v>4715</v>
      </c>
      <c r="V1919" t="s">
        <v>4716</v>
      </c>
    </row>
    <row r="1920" spans="1:22">
      <c r="A1920" t="s">
        <v>4708</v>
      </c>
      <c r="B1920" t="s">
        <v>4708</v>
      </c>
      <c r="C1920" t="s">
        <v>8270</v>
      </c>
      <c r="D1920"/>
      <c r="E1920" s="255" t="s">
        <v>7719</v>
      </c>
      <c r="F1920" s="255">
        <v>43564.386571099538</v>
      </c>
      <c r="G1920" s="255"/>
      <c r="H1920" s="255"/>
      <c r="I1920" s="256">
        <v>3.8333333333333335</v>
      </c>
      <c r="J1920" s="257">
        <v>38700</v>
      </c>
      <c r="K1920" t="s">
        <v>4752</v>
      </c>
      <c r="L1920">
        <v>0</v>
      </c>
      <c r="M1920">
        <v>0</v>
      </c>
      <c r="N1920" t="s">
        <v>4718</v>
      </c>
      <c r="O1920" t="s">
        <v>4726</v>
      </c>
      <c r="P1920" t="s">
        <v>8271</v>
      </c>
      <c r="Q1920" t="s">
        <v>4715</v>
      </c>
      <c r="V1920" t="s">
        <v>4716</v>
      </c>
    </row>
    <row r="1921" spans="1:22">
      <c r="A1921" t="s">
        <v>4708</v>
      </c>
      <c r="B1921" t="s">
        <v>4708</v>
      </c>
      <c r="C1921" t="s">
        <v>8272</v>
      </c>
      <c r="D1921"/>
      <c r="E1921" s="255" t="s">
        <v>8206</v>
      </c>
      <c r="F1921" s="255">
        <v>43579.766810335648</v>
      </c>
      <c r="G1921" s="255"/>
      <c r="H1921" s="255"/>
      <c r="I1921" s="256">
        <v>3.8333333333333335</v>
      </c>
      <c r="J1921" s="257">
        <v>97263</v>
      </c>
      <c r="K1921" t="s">
        <v>4752</v>
      </c>
      <c r="L1921">
        <v>1</v>
      </c>
      <c r="M1921">
        <v>3332.72</v>
      </c>
      <c r="N1921" t="s">
        <v>4731</v>
      </c>
      <c r="O1921" t="s">
        <v>4726</v>
      </c>
      <c r="P1921" t="s">
        <v>8273</v>
      </c>
      <c r="Q1921" t="s">
        <v>4715</v>
      </c>
      <c r="V1921" t="s">
        <v>4716</v>
      </c>
    </row>
    <row r="1922" spans="1:22">
      <c r="A1922" t="s">
        <v>4708</v>
      </c>
      <c r="B1922" t="s">
        <v>4708</v>
      </c>
      <c r="C1922" t="s">
        <v>8274</v>
      </c>
      <c r="D1922"/>
      <c r="E1922" s="255" t="s">
        <v>4758</v>
      </c>
      <c r="F1922" s="255">
        <v>43581.647864733794</v>
      </c>
      <c r="G1922" s="255"/>
      <c r="H1922" s="255"/>
      <c r="I1922" s="256">
        <v>3.8333333333333335</v>
      </c>
      <c r="J1922" s="257">
        <v>60213</v>
      </c>
      <c r="K1922" t="s">
        <v>4711</v>
      </c>
      <c r="L1922">
        <v>0</v>
      </c>
      <c r="M1922">
        <v>0</v>
      </c>
      <c r="N1922" t="s">
        <v>4731</v>
      </c>
      <c r="O1922" t="s">
        <v>4713</v>
      </c>
      <c r="P1922" t="s">
        <v>8275</v>
      </c>
      <c r="Q1922" t="s">
        <v>4715</v>
      </c>
      <c r="V1922" t="s">
        <v>4716</v>
      </c>
    </row>
    <row r="1923" spans="1:22">
      <c r="A1923" t="s">
        <v>4708</v>
      </c>
      <c r="B1923" t="s">
        <v>4708</v>
      </c>
      <c r="C1923" t="s">
        <v>8276</v>
      </c>
      <c r="D1923"/>
      <c r="E1923" s="255" t="s">
        <v>6568</v>
      </c>
      <c r="F1923" s="255">
        <v>43556.817642627313</v>
      </c>
      <c r="G1923" s="255"/>
      <c r="H1923" s="255"/>
      <c r="I1923" s="256">
        <v>3.8333333333333335</v>
      </c>
      <c r="J1923" s="257">
        <v>60352</v>
      </c>
      <c r="K1923" t="s">
        <v>4711</v>
      </c>
      <c r="L1923">
        <v>0</v>
      </c>
      <c r="M1923">
        <v>0</v>
      </c>
      <c r="N1923" t="s">
        <v>4722</v>
      </c>
      <c r="O1923" t="s">
        <v>4726</v>
      </c>
      <c r="P1923" t="s">
        <v>8277</v>
      </c>
      <c r="Q1923" t="s">
        <v>4715</v>
      </c>
      <c r="V1923" t="s">
        <v>4716</v>
      </c>
    </row>
    <row r="1924" spans="1:22">
      <c r="A1924" t="s">
        <v>4708</v>
      </c>
      <c r="B1924" t="s">
        <v>4708</v>
      </c>
      <c r="C1924" t="s">
        <v>8278</v>
      </c>
      <c r="D1924"/>
      <c r="E1924" s="255" t="s">
        <v>5414</v>
      </c>
      <c r="F1924" s="255">
        <v>43577.510789236112</v>
      </c>
      <c r="G1924" s="255"/>
      <c r="H1924" s="255"/>
      <c r="I1924" s="256">
        <v>3.8333333333333335</v>
      </c>
      <c r="J1924" s="257">
        <v>73221</v>
      </c>
      <c r="K1924" t="s">
        <v>4711</v>
      </c>
      <c r="L1924">
        <v>0</v>
      </c>
      <c r="M1924">
        <v>0</v>
      </c>
      <c r="N1924" t="s">
        <v>4712</v>
      </c>
      <c r="O1924" t="s">
        <v>4726</v>
      </c>
      <c r="P1924" t="s">
        <v>8279</v>
      </c>
      <c r="Q1924" t="s">
        <v>4715</v>
      </c>
      <c r="V1924" t="s">
        <v>4716</v>
      </c>
    </row>
    <row r="1925" spans="1:22">
      <c r="A1925" t="s">
        <v>4708</v>
      </c>
      <c r="B1925" t="s">
        <v>4708</v>
      </c>
      <c r="C1925" t="s">
        <v>8280</v>
      </c>
      <c r="D1925"/>
      <c r="E1925" s="255" t="s">
        <v>4730</v>
      </c>
      <c r="F1925" s="255">
        <v>43556.534176851848</v>
      </c>
      <c r="G1925" s="255"/>
      <c r="H1925" s="255"/>
      <c r="I1925" s="256">
        <v>3.8333333333333335</v>
      </c>
      <c r="J1925" s="257">
        <v>95977</v>
      </c>
      <c r="K1925" t="s">
        <v>4711</v>
      </c>
      <c r="L1925">
        <v>0</v>
      </c>
      <c r="M1925">
        <v>0</v>
      </c>
      <c r="N1925" t="s">
        <v>4722</v>
      </c>
      <c r="O1925" t="s">
        <v>4713</v>
      </c>
      <c r="P1925" t="s">
        <v>8281</v>
      </c>
      <c r="Q1925" t="s">
        <v>4715</v>
      </c>
      <c r="V1925" t="s">
        <v>4716</v>
      </c>
    </row>
    <row r="1926" spans="1:22">
      <c r="A1926" t="s">
        <v>4708</v>
      </c>
      <c r="B1926" t="s">
        <v>4708</v>
      </c>
      <c r="C1926" t="s">
        <v>8282</v>
      </c>
      <c r="D1926"/>
      <c r="E1926" s="255" t="s">
        <v>5408</v>
      </c>
      <c r="F1926" s="255">
        <v>43577.66857199074</v>
      </c>
      <c r="G1926" s="255"/>
      <c r="H1926" s="255"/>
      <c r="I1926" s="256">
        <v>3.8333333333333335</v>
      </c>
      <c r="J1926" s="257">
        <v>52229</v>
      </c>
      <c r="K1926" t="s">
        <v>4711</v>
      </c>
      <c r="L1926">
        <v>0</v>
      </c>
      <c r="M1926">
        <v>0</v>
      </c>
      <c r="N1926" t="s">
        <v>4722</v>
      </c>
      <c r="O1926" t="s">
        <v>4726</v>
      </c>
      <c r="P1926" t="s">
        <v>5225</v>
      </c>
      <c r="Q1926" t="s">
        <v>4715</v>
      </c>
      <c r="V1926" t="s">
        <v>4716</v>
      </c>
    </row>
    <row r="1927" spans="1:22">
      <c r="A1927" t="s">
        <v>4708</v>
      </c>
      <c r="B1927" t="s">
        <v>4708</v>
      </c>
      <c r="C1927" t="s">
        <v>618</v>
      </c>
      <c r="D1927"/>
      <c r="E1927" s="255" t="s">
        <v>7293</v>
      </c>
      <c r="F1927" s="255">
        <v>43585.635625150462</v>
      </c>
      <c r="G1927" s="255"/>
      <c r="H1927" s="255"/>
      <c r="I1927" s="256">
        <v>3.8333333333333335</v>
      </c>
      <c r="J1927" s="257">
        <v>52510</v>
      </c>
      <c r="K1927" t="s">
        <v>4711</v>
      </c>
      <c r="L1927">
        <v>0</v>
      </c>
      <c r="M1927">
        <v>0</v>
      </c>
      <c r="N1927" t="s">
        <v>4718</v>
      </c>
      <c r="O1927" t="s">
        <v>4726</v>
      </c>
      <c r="P1927" t="s">
        <v>8283</v>
      </c>
      <c r="Q1927" t="s">
        <v>4715</v>
      </c>
      <c r="V1927" t="s">
        <v>4716</v>
      </c>
    </row>
    <row r="1928" spans="1:22">
      <c r="A1928" t="s">
        <v>4708</v>
      </c>
      <c r="B1928" t="s">
        <v>4708</v>
      </c>
      <c r="C1928" t="s">
        <v>8284</v>
      </c>
      <c r="D1928"/>
      <c r="E1928" s="255" t="s">
        <v>4763</v>
      </c>
      <c r="F1928" s="255">
        <v>43577.672769641205</v>
      </c>
      <c r="G1928" s="255"/>
      <c r="H1928" s="255"/>
      <c r="I1928" s="256">
        <v>3.8333333333333335</v>
      </c>
      <c r="J1928" s="257">
        <v>134451</v>
      </c>
      <c r="K1928" t="s">
        <v>4711</v>
      </c>
      <c r="L1928">
        <v>0</v>
      </c>
      <c r="M1928">
        <v>0</v>
      </c>
      <c r="N1928" t="s">
        <v>4731</v>
      </c>
      <c r="O1928" t="s">
        <v>4713</v>
      </c>
      <c r="P1928" t="s">
        <v>8285</v>
      </c>
      <c r="Q1928" t="s">
        <v>4715</v>
      </c>
      <c r="V1928" t="s">
        <v>4716</v>
      </c>
    </row>
    <row r="1929" spans="1:22">
      <c r="A1929" t="s">
        <v>4708</v>
      </c>
      <c r="B1929" t="s">
        <v>4708</v>
      </c>
      <c r="C1929" t="s">
        <v>8286</v>
      </c>
      <c r="D1929"/>
      <c r="E1929" s="255" t="s">
        <v>4721</v>
      </c>
      <c r="F1929" s="255">
        <v>43558.402829363426</v>
      </c>
      <c r="G1929" s="255"/>
      <c r="H1929" s="255"/>
      <c r="I1929" s="256">
        <v>3.8333333333333335</v>
      </c>
      <c r="J1929" s="257">
        <v>64828</v>
      </c>
      <c r="K1929" t="s">
        <v>4752</v>
      </c>
      <c r="L1929">
        <v>0</v>
      </c>
      <c r="M1929">
        <v>0</v>
      </c>
      <c r="N1929" t="s">
        <v>4718</v>
      </c>
      <c r="O1929" t="s">
        <v>4713</v>
      </c>
      <c r="P1929" t="s">
        <v>8287</v>
      </c>
      <c r="Q1929" t="s">
        <v>4715</v>
      </c>
      <c r="V1929" t="s">
        <v>4716</v>
      </c>
    </row>
    <row r="1930" spans="1:22">
      <c r="A1930" t="s">
        <v>4708</v>
      </c>
      <c r="B1930" t="s">
        <v>4708</v>
      </c>
      <c r="C1930" t="s">
        <v>8288</v>
      </c>
      <c r="D1930"/>
      <c r="E1930" s="255" t="s">
        <v>4962</v>
      </c>
      <c r="F1930" s="255">
        <v>43581.649407326389</v>
      </c>
      <c r="G1930" s="255"/>
      <c r="H1930" s="255"/>
      <c r="I1930" s="256">
        <v>3.8333333333333335</v>
      </c>
      <c r="J1930" s="257">
        <v>49298</v>
      </c>
      <c r="K1930" t="s">
        <v>4711</v>
      </c>
      <c r="L1930">
        <v>0</v>
      </c>
      <c r="M1930">
        <v>0</v>
      </c>
      <c r="N1930" t="s">
        <v>4718</v>
      </c>
      <c r="O1930" t="s">
        <v>4713</v>
      </c>
      <c r="P1930" t="s">
        <v>8289</v>
      </c>
      <c r="Q1930" t="s">
        <v>4715</v>
      </c>
      <c r="V1930" t="s">
        <v>4716</v>
      </c>
    </row>
    <row r="1931" spans="1:22">
      <c r="A1931" t="s">
        <v>4708</v>
      </c>
      <c r="B1931" t="s">
        <v>4708</v>
      </c>
      <c r="C1931" t="s">
        <v>8290</v>
      </c>
      <c r="D1931"/>
      <c r="E1931" s="255" t="s">
        <v>5096</v>
      </c>
      <c r="F1931" s="255">
        <v>43556.558882951387</v>
      </c>
      <c r="G1931" s="255"/>
      <c r="H1931" s="255"/>
      <c r="I1931" s="256">
        <v>3.8333333333333335</v>
      </c>
      <c r="J1931" s="257">
        <v>210329</v>
      </c>
      <c r="K1931" t="s">
        <v>4711</v>
      </c>
      <c r="L1931">
        <v>0</v>
      </c>
      <c r="M1931">
        <v>0</v>
      </c>
      <c r="N1931" t="s">
        <v>4722</v>
      </c>
      <c r="O1931" t="s">
        <v>4713</v>
      </c>
      <c r="P1931" t="s">
        <v>8291</v>
      </c>
      <c r="Q1931" t="s">
        <v>4715</v>
      </c>
      <c r="V1931" t="s">
        <v>4716</v>
      </c>
    </row>
    <row r="1932" spans="1:22">
      <c r="A1932" t="s">
        <v>4708</v>
      </c>
      <c r="B1932" t="s">
        <v>4708</v>
      </c>
      <c r="C1932" t="s">
        <v>8292</v>
      </c>
      <c r="D1932"/>
      <c r="E1932" s="255" t="s">
        <v>4983</v>
      </c>
      <c r="F1932" s="255">
        <v>43584.729526886571</v>
      </c>
      <c r="G1932" s="255"/>
      <c r="H1932" s="255"/>
      <c r="I1932" s="256">
        <v>3.8333333333333335</v>
      </c>
      <c r="J1932" s="257">
        <v>65681</v>
      </c>
      <c r="K1932" t="s">
        <v>4711</v>
      </c>
      <c r="L1932">
        <v>0</v>
      </c>
      <c r="M1932">
        <v>0</v>
      </c>
      <c r="N1932" t="s">
        <v>4722</v>
      </c>
      <c r="O1932" t="s">
        <v>4713</v>
      </c>
      <c r="P1932" t="s">
        <v>8293</v>
      </c>
      <c r="Q1932" t="s">
        <v>4715</v>
      </c>
      <c r="V1932" t="s">
        <v>4716</v>
      </c>
    </row>
    <row r="1933" spans="1:22">
      <c r="A1933" t="s">
        <v>4708</v>
      </c>
      <c r="B1933" t="s">
        <v>4708</v>
      </c>
      <c r="C1933" t="s">
        <v>8294</v>
      </c>
      <c r="D1933"/>
      <c r="E1933" s="255" t="s">
        <v>4734</v>
      </c>
      <c r="F1933" s="255">
        <v>43584.724264236109</v>
      </c>
      <c r="G1933" s="255"/>
      <c r="H1933" s="255"/>
      <c r="I1933" s="256">
        <v>3.8333333333333335</v>
      </c>
      <c r="J1933" s="257">
        <v>22989</v>
      </c>
      <c r="K1933" t="s">
        <v>4711</v>
      </c>
      <c r="L1933">
        <v>0</v>
      </c>
      <c r="M1933">
        <v>0</v>
      </c>
      <c r="N1933" t="s">
        <v>4722</v>
      </c>
      <c r="O1933" t="s">
        <v>4713</v>
      </c>
      <c r="P1933" t="s">
        <v>8295</v>
      </c>
      <c r="Q1933" t="s">
        <v>4715</v>
      </c>
      <c r="V1933" t="s">
        <v>4716</v>
      </c>
    </row>
    <row r="1934" spans="1:22">
      <c r="A1934" t="s">
        <v>4708</v>
      </c>
      <c r="B1934" t="s">
        <v>4708</v>
      </c>
      <c r="C1934" t="s">
        <v>8296</v>
      </c>
      <c r="D1934"/>
      <c r="E1934" s="255" t="s">
        <v>4730</v>
      </c>
      <c r="F1934" s="255">
        <v>43556.813814502311</v>
      </c>
      <c r="G1934" s="255"/>
      <c r="H1934" s="255"/>
      <c r="I1934" s="256">
        <v>3.8333333333333335</v>
      </c>
      <c r="J1934" s="257">
        <v>112954</v>
      </c>
      <c r="K1934" t="s">
        <v>4711</v>
      </c>
      <c r="L1934">
        <v>0</v>
      </c>
      <c r="M1934">
        <v>0</v>
      </c>
      <c r="N1934" t="s">
        <v>4712</v>
      </c>
      <c r="O1934" t="s">
        <v>4713</v>
      </c>
      <c r="P1934" t="s">
        <v>8297</v>
      </c>
      <c r="Q1934" t="s">
        <v>4715</v>
      </c>
      <c r="V1934" t="s">
        <v>4716</v>
      </c>
    </row>
    <row r="1935" spans="1:22">
      <c r="A1935" t="s">
        <v>4708</v>
      </c>
      <c r="B1935" t="s">
        <v>4708</v>
      </c>
      <c r="C1935" t="s">
        <v>8298</v>
      </c>
      <c r="D1935"/>
      <c r="E1935" s="255" t="s">
        <v>4858</v>
      </c>
      <c r="F1935" s="255">
        <v>43584.7327371875</v>
      </c>
      <c r="G1935" s="255"/>
      <c r="H1935" s="255"/>
      <c r="I1935" s="256">
        <v>3.8333333333333335</v>
      </c>
      <c r="J1935" s="257">
        <v>42115</v>
      </c>
      <c r="K1935" t="s">
        <v>4711</v>
      </c>
      <c r="L1935">
        <v>0</v>
      </c>
      <c r="M1935">
        <v>0</v>
      </c>
      <c r="N1935" t="s">
        <v>4712</v>
      </c>
      <c r="O1935" t="s">
        <v>4713</v>
      </c>
      <c r="P1935" t="s">
        <v>8299</v>
      </c>
      <c r="Q1935" t="s">
        <v>4715</v>
      </c>
      <c r="V1935" t="s">
        <v>4716</v>
      </c>
    </row>
    <row r="1936" spans="1:22">
      <c r="A1936" t="s">
        <v>4708</v>
      </c>
      <c r="B1936" t="s">
        <v>4708</v>
      </c>
      <c r="C1936" t="s">
        <v>8300</v>
      </c>
      <c r="D1936"/>
      <c r="E1936" s="255" t="s">
        <v>5560</v>
      </c>
      <c r="F1936" s="255">
        <v>43556.775261226852</v>
      </c>
      <c r="G1936" s="255"/>
      <c r="H1936" s="255"/>
      <c r="I1936" s="256">
        <v>3.8333333333333335</v>
      </c>
      <c r="J1936" s="257">
        <v>80108</v>
      </c>
      <c r="K1936" t="s">
        <v>4752</v>
      </c>
      <c r="L1936">
        <v>0</v>
      </c>
      <c r="M1936">
        <v>0</v>
      </c>
      <c r="N1936" t="s">
        <v>4712</v>
      </c>
      <c r="O1936" t="s">
        <v>4726</v>
      </c>
      <c r="P1936" t="s">
        <v>5225</v>
      </c>
      <c r="Q1936" t="s">
        <v>4715</v>
      </c>
      <c r="V1936" t="s">
        <v>4716</v>
      </c>
    </row>
    <row r="1937" spans="1:22">
      <c r="A1937" t="s">
        <v>4708</v>
      </c>
      <c r="B1937" t="s">
        <v>4708</v>
      </c>
      <c r="C1937" t="s">
        <v>8301</v>
      </c>
      <c r="D1937"/>
      <c r="E1937" s="255" t="s">
        <v>5284</v>
      </c>
      <c r="F1937" s="255">
        <v>43584.713812615744</v>
      </c>
      <c r="G1937" s="255"/>
      <c r="H1937" s="255"/>
      <c r="I1937" s="256">
        <v>3.8333333333333335</v>
      </c>
      <c r="J1937" s="257">
        <v>111342</v>
      </c>
      <c r="K1937" t="s">
        <v>4711</v>
      </c>
      <c r="L1937">
        <v>0</v>
      </c>
      <c r="M1937">
        <v>0</v>
      </c>
      <c r="N1937" t="s">
        <v>4722</v>
      </c>
      <c r="O1937" t="s">
        <v>4726</v>
      </c>
      <c r="P1937" t="s">
        <v>5188</v>
      </c>
      <c r="Q1937" t="s">
        <v>4715</v>
      </c>
      <c r="V1937" t="s">
        <v>4716</v>
      </c>
    </row>
    <row r="1938" spans="1:22">
      <c r="A1938" t="s">
        <v>4708</v>
      </c>
      <c r="B1938" t="s">
        <v>4708</v>
      </c>
      <c r="C1938" t="s">
        <v>8302</v>
      </c>
      <c r="D1938"/>
      <c r="E1938" s="255" t="s">
        <v>4840</v>
      </c>
      <c r="F1938" s="255">
        <v>43556.809201192133</v>
      </c>
      <c r="G1938" s="255"/>
      <c r="H1938" s="255"/>
      <c r="I1938" s="256">
        <v>3.8333333333333335</v>
      </c>
      <c r="J1938" s="257">
        <v>22571</v>
      </c>
      <c r="K1938" t="s">
        <v>4711</v>
      </c>
      <c r="L1938">
        <v>0</v>
      </c>
      <c r="M1938">
        <v>0</v>
      </c>
      <c r="N1938" t="s">
        <v>4718</v>
      </c>
      <c r="O1938" t="s">
        <v>4713</v>
      </c>
      <c r="P1938" t="s">
        <v>8303</v>
      </c>
      <c r="Q1938" t="s">
        <v>4715</v>
      </c>
      <c r="V1938" t="s">
        <v>4716</v>
      </c>
    </row>
    <row r="1939" spans="1:22">
      <c r="A1939" t="s">
        <v>4708</v>
      </c>
      <c r="B1939" t="s">
        <v>4708</v>
      </c>
      <c r="C1939" t="s">
        <v>8304</v>
      </c>
      <c r="D1939"/>
      <c r="E1939" s="255" t="s">
        <v>6266</v>
      </c>
      <c r="F1939" s="255">
        <v>43571.631119988429</v>
      </c>
      <c r="G1939" s="255"/>
      <c r="H1939" s="255"/>
      <c r="I1939" s="256">
        <v>3.8333333333333335</v>
      </c>
      <c r="J1939" s="257">
        <v>70211</v>
      </c>
      <c r="K1939" t="s">
        <v>4711</v>
      </c>
      <c r="L1939">
        <v>0</v>
      </c>
      <c r="M1939">
        <v>0</v>
      </c>
      <c r="N1939" t="s">
        <v>4731</v>
      </c>
      <c r="O1939" t="s">
        <v>4726</v>
      </c>
      <c r="P1939" t="s">
        <v>8305</v>
      </c>
      <c r="Q1939" t="s">
        <v>4715</v>
      </c>
      <c r="V1939" t="s">
        <v>4716</v>
      </c>
    </row>
    <row r="1940" spans="1:22">
      <c r="A1940" t="s">
        <v>4708</v>
      </c>
      <c r="B1940" t="s">
        <v>4708</v>
      </c>
      <c r="C1940" t="s">
        <v>8306</v>
      </c>
      <c r="D1940"/>
      <c r="E1940" s="255" t="s">
        <v>4772</v>
      </c>
      <c r="F1940" s="255">
        <v>43585.502631134259</v>
      </c>
      <c r="G1940" s="255"/>
      <c r="H1940" s="255"/>
      <c r="I1940" s="256">
        <v>3.8333333333333335</v>
      </c>
      <c r="J1940" s="257">
        <v>53231</v>
      </c>
      <c r="K1940" t="s">
        <v>4711</v>
      </c>
      <c r="L1940">
        <v>0</v>
      </c>
      <c r="M1940">
        <v>0</v>
      </c>
      <c r="N1940" t="s">
        <v>4712</v>
      </c>
      <c r="O1940" t="s">
        <v>4713</v>
      </c>
      <c r="P1940" t="s">
        <v>8307</v>
      </c>
      <c r="Q1940" t="s">
        <v>4715</v>
      </c>
      <c r="V1940" t="s">
        <v>4716</v>
      </c>
    </row>
    <row r="1941" spans="1:22">
      <c r="A1941" t="s">
        <v>4708</v>
      </c>
      <c r="B1941" t="s">
        <v>4708</v>
      </c>
      <c r="C1941" t="s">
        <v>8308</v>
      </c>
      <c r="D1941"/>
      <c r="E1941" s="255" t="s">
        <v>4912</v>
      </c>
      <c r="F1941" s="255">
        <v>43584.725551770833</v>
      </c>
      <c r="G1941" s="255"/>
      <c r="H1941" s="255"/>
      <c r="I1941" s="256">
        <v>3.8333333333333335</v>
      </c>
      <c r="J1941" s="257">
        <v>17919</v>
      </c>
      <c r="K1941" t="s">
        <v>4711</v>
      </c>
      <c r="L1941">
        <v>0</v>
      </c>
      <c r="M1941">
        <v>0</v>
      </c>
      <c r="N1941" t="s">
        <v>4718</v>
      </c>
      <c r="O1941" t="s">
        <v>4713</v>
      </c>
      <c r="P1941" t="s">
        <v>8309</v>
      </c>
      <c r="Q1941" t="s">
        <v>4715</v>
      </c>
      <c r="V1941" t="s">
        <v>4716</v>
      </c>
    </row>
    <row r="1942" spans="1:22">
      <c r="A1942" t="s">
        <v>4708</v>
      </c>
      <c r="B1942" t="s">
        <v>4708</v>
      </c>
      <c r="C1942" t="s">
        <v>8310</v>
      </c>
      <c r="D1942"/>
      <c r="E1942" s="255" t="s">
        <v>5699</v>
      </c>
      <c r="F1942" s="255">
        <v>43566.711910150465</v>
      </c>
      <c r="G1942" s="255"/>
      <c r="H1942" s="255"/>
      <c r="I1942" s="256">
        <v>3.8333333333333335</v>
      </c>
      <c r="J1942" s="257">
        <v>9856</v>
      </c>
      <c r="K1942" t="s">
        <v>4711</v>
      </c>
      <c r="L1942">
        <v>0</v>
      </c>
      <c r="M1942">
        <v>0</v>
      </c>
      <c r="N1942" t="s">
        <v>4712</v>
      </c>
      <c r="O1942" t="s">
        <v>4713</v>
      </c>
      <c r="P1942" t="s">
        <v>8311</v>
      </c>
      <c r="Q1942" t="s">
        <v>4715</v>
      </c>
      <c r="V1942" t="s">
        <v>4716</v>
      </c>
    </row>
    <row r="1943" spans="1:22">
      <c r="A1943" t="s">
        <v>4708</v>
      </c>
      <c r="B1943" t="s">
        <v>4708</v>
      </c>
      <c r="C1943" t="s">
        <v>8312</v>
      </c>
      <c r="D1943"/>
      <c r="E1943" s="255" t="s">
        <v>5617</v>
      </c>
      <c r="F1943" s="255">
        <v>43582.49741369213</v>
      </c>
      <c r="G1943" s="255"/>
      <c r="H1943" s="255"/>
      <c r="I1943" s="256">
        <v>3.8333333333333335</v>
      </c>
      <c r="J1943" s="257">
        <v>40872</v>
      </c>
      <c r="K1943" t="s">
        <v>4711</v>
      </c>
      <c r="L1943">
        <v>0</v>
      </c>
      <c r="M1943">
        <v>0</v>
      </c>
      <c r="N1943" t="s">
        <v>4718</v>
      </c>
      <c r="O1943" t="s">
        <v>4713</v>
      </c>
      <c r="P1943" t="s">
        <v>8313</v>
      </c>
      <c r="Q1943" t="s">
        <v>4715</v>
      </c>
      <c r="V1943" t="s">
        <v>4716</v>
      </c>
    </row>
    <row r="1944" spans="1:22">
      <c r="A1944" t="s">
        <v>4708</v>
      </c>
      <c r="B1944" t="s">
        <v>4708</v>
      </c>
      <c r="C1944" t="s">
        <v>8314</v>
      </c>
      <c r="D1944"/>
      <c r="E1944" s="255" t="s">
        <v>5036</v>
      </c>
      <c r="F1944" s="255">
        <v>43585.503729942131</v>
      </c>
      <c r="G1944" s="255"/>
      <c r="H1944" s="255"/>
      <c r="I1944" s="256">
        <v>3.8333333333333335</v>
      </c>
      <c r="J1944" s="257">
        <v>41166</v>
      </c>
      <c r="K1944" t="s">
        <v>4711</v>
      </c>
      <c r="L1944">
        <v>0</v>
      </c>
      <c r="M1944">
        <v>0</v>
      </c>
      <c r="N1944" t="s">
        <v>4718</v>
      </c>
      <c r="O1944" t="s">
        <v>4713</v>
      </c>
      <c r="P1944" t="s">
        <v>8315</v>
      </c>
      <c r="Q1944" t="s">
        <v>4715</v>
      </c>
      <c r="V1944" t="s">
        <v>4716</v>
      </c>
    </row>
    <row r="1945" spans="1:22">
      <c r="A1945" t="s">
        <v>4708</v>
      </c>
      <c r="B1945" t="s">
        <v>4708</v>
      </c>
      <c r="C1945" t="s">
        <v>8316</v>
      </c>
      <c r="D1945"/>
      <c r="E1945" s="255" t="s">
        <v>8317</v>
      </c>
      <c r="F1945" s="255">
        <v>43543.749766782406</v>
      </c>
      <c r="G1945" s="255"/>
      <c r="H1945" s="255"/>
      <c r="I1945" s="256">
        <v>3.9166666666666665</v>
      </c>
      <c r="J1945" s="257">
        <v>33298</v>
      </c>
      <c r="K1945" t="s">
        <v>4711</v>
      </c>
      <c r="L1945">
        <v>0</v>
      </c>
      <c r="M1945">
        <v>0</v>
      </c>
      <c r="N1945" t="s">
        <v>4769</v>
      </c>
      <c r="O1945" t="s">
        <v>4726</v>
      </c>
      <c r="P1945" t="s">
        <v>8318</v>
      </c>
      <c r="Q1945" t="s">
        <v>4715</v>
      </c>
      <c r="V1945" t="s">
        <v>4716</v>
      </c>
    </row>
    <row r="1946" spans="1:22">
      <c r="A1946" t="s">
        <v>4708</v>
      </c>
      <c r="B1946" t="s">
        <v>4708</v>
      </c>
      <c r="C1946" t="s">
        <v>8319</v>
      </c>
      <c r="D1946"/>
      <c r="E1946" s="255" t="s">
        <v>4955</v>
      </c>
      <c r="F1946" s="255">
        <v>43550.747670219906</v>
      </c>
      <c r="G1946" s="255"/>
      <c r="H1946" s="255"/>
      <c r="I1946" s="256">
        <v>3.9166666666666665</v>
      </c>
      <c r="J1946" s="257">
        <v>27227</v>
      </c>
      <c r="K1946" t="s">
        <v>4752</v>
      </c>
      <c r="L1946">
        <v>0</v>
      </c>
      <c r="M1946">
        <v>0</v>
      </c>
      <c r="N1946" t="s">
        <v>4712</v>
      </c>
      <c r="O1946" t="s">
        <v>4713</v>
      </c>
      <c r="P1946" t="s">
        <v>8320</v>
      </c>
      <c r="Q1946" t="s">
        <v>4715</v>
      </c>
      <c r="V1946" t="s">
        <v>4716</v>
      </c>
    </row>
    <row r="1947" spans="1:22">
      <c r="A1947" t="s">
        <v>4708</v>
      </c>
      <c r="B1947" t="s">
        <v>4708</v>
      </c>
      <c r="C1947" t="s">
        <v>8321</v>
      </c>
      <c r="D1947"/>
      <c r="E1947" s="255" t="s">
        <v>4721</v>
      </c>
      <c r="F1947" s="255">
        <v>43550.636996678244</v>
      </c>
      <c r="G1947" s="255"/>
      <c r="H1947" s="255"/>
      <c r="I1947" s="256">
        <v>3.9166666666666665</v>
      </c>
      <c r="J1947" s="257">
        <v>65250</v>
      </c>
      <c r="K1947" t="s">
        <v>4752</v>
      </c>
      <c r="L1947">
        <v>0</v>
      </c>
      <c r="M1947">
        <v>0</v>
      </c>
      <c r="N1947" t="s">
        <v>4718</v>
      </c>
      <c r="O1947" t="s">
        <v>4713</v>
      </c>
      <c r="P1947" t="s">
        <v>8322</v>
      </c>
      <c r="Q1947" t="s">
        <v>4715</v>
      </c>
      <c r="V1947" t="s">
        <v>4716</v>
      </c>
    </row>
    <row r="1948" spans="1:22">
      <c r="A1948" t="s">
        <v>4708</v>
      </c>
      <c r="B1948" t="s">
        <v>4708</v>
      </c>
      <c r="C1948" t="s">
        <v>8323</v>
      </c>
      <c r="D1948"/>
      <c r="E1948" s="255" t="s">
        <v>7719</v>
      </c>
      <c r="F1948" s="255">
        <v>43544.748844988426</v>
      </c>
      <c r="G1948" s="255"/>
      <c r="H1948" s="255"/>
      <c r="I1948" s="256">
        <v>3.9166666666666665</v>
      </c>
      <c r="J1948" s="257">
        <v>70777</v>
      </c>
      <c r="K1948" t="s">
        <v>4711</v>
      </c>
      <c r="L1948">
        <v>0</v>
      </c>
      <c r="M1948">
        <v>0</v>
      </c>
      <c r="N1948" t="s">
        <v>4722</v>
      </c>
      <c r="O1948" t="s">
        <v>5324</v>
      </c>
      <c r="P1948" t="s">
        <v>8324</v>
      </c>
      <c r="Q1948" t="s">
        <v>4715</v>
      </c>
      <c r="V1948" t="s">
        <v>4716</v>
      </c>
    </row>
    <row r="1949" spans="1:22">
      <c r="A1949" t="s">
        <v>4708</v>
      </c>
      <c r="B1949" t="s">
        <v>4708</v>
      </c>
      <c r="C1949" t="s">
        <v>8325</v>
      </c>
      <c r="D1949"/>
      <c r="E1949" s="255" t="s">
        <v>6012</v>
      </c>
      <c r="F1949" s="255">
        <v>43537.757658877315</v>
      </c>
      <c r="G1949" s="255"/>
      <c r="H1949" s="255"/>
      <c r="I1949" s="256">
        <v>3.9166666666666665</v>
      </c>
      <c r="J1949" s="257">
        <v>39198</v>
      </c>
      <c r="K1949" t="s">
        <v>4711</v>
      </c>
      <c r="L1949">
        <v>0</v>
      </c>
      <c r="M1949">
        <v>0</v>
      </c>
      <c r="N1949" t="s">
        <v>4718</v>
      </c>
      <c r="O1949" t="s">
        <v>4726</v>
      </c>
      <c r="P1949" t="s">
        <v>8326</v>
      </c>
      <c r="Q1949" t="s">
        <v>4715</v>
      </c>
      <c r="V1949" t="s">
        <v>4716</v>
      </c>
    </row>
    <row r="1950" spans="1:22">
      <c r="A1950" t="s">
        <v>4708</v>
      </c>
      <c r="B1950" t="s">
        <v>4708</v>
      </c>
      <c r="C1950" t="s">
        <v>8327</v>
      </c>
      <c r="D1950"/>
      <c r="E1950" s="255" t="s">
        <v>4993</v>
      </c>
      <c r="F1950" s="255">
        <v>43540.479134687499</v>
      </c>
      <c r="G1950" s="255"/>
      <c r="H1950" s="255"/>
      <c r="I1950" s="256">
        <v>3.9166666666666665</v>
      </c>
      <c r="J1950" s="257">
        <v>15037</v>
      </c>
      <c r="K1950" t="s">
        <v>4711</v>
      </c>
      <c r="L1950">
        <v>0</v>
      </c>
      <c r="M1950">
        <v>0</v>
      </c>
      <c r="N1950" t="s">
        <v>4712</v>
      </c>
      <c r="O1950" t="s">
        <v>4726</v>
      </c>
      <c r="P1950" t="s">
        <v>5188</v>
      </c>
      <c r="Q1950" t="s">
        <v>4715</v>
      </c>
      <c r="V1950" t="s">
        <v>4716</v>
      </c>
    </row>
    <row r="1951" spans="1:22">
      <c r="A1951" t="s">
        <v>4708</v>
      </c>
      <c r="B1951" t="s">
        <v>4708</v>
      </c>
      <c r="C1951" t="s">
        <v>8328</v>
      </c>
      <c r="D1951"/>
      <c r="E1951" s="255" t="s">
        <v>5386</v>
      </c>
      <c r="F1951" s="255">
        <v>43552.342313425928</v>
      </c>
      <c r="G1951" s="255"/>
      <c r="H1951" s="255"/>
      <c r="I1951" s="256">
        <v>3.9166666666666665</v>
      </c>
      <c r="J1951" s="257">
        <v>95735</v>
      </c>
      <c r="K1951" t="s">
        <v>4711</v>
      </c>
      <c r="L1951">
        <v>0</v>
      </c>
      <c r="M1951">
        <v>0</v>
      </c>
      <c r="N1951" t="s">
        <v>4718</v>
      </c>
      <c r="O1951" t="s">
        <v>4726</v>
      </c>
      <c r="P1951" t="s">
        <v>8329</v>
      </c>
      <c r="Q1951" t="s">
        <v>4715</v>
      </c>
      <c r="V1951" t="s">
        <v>4716</v>
      </c>
    </row>
    <row r="1952" spans="1:22">
      <c r="A1952" t="s">
        <v>4708</v>
      </c>
      <c r="B1952" t="s">
        <v>4708</v>
      </c>
      <c r="C1952" t="s">
        <v>216</v>
      </c>
      <c r="D1952"/>
      <c r="E1952" s="255" t="s">
        <v>5284</v>
      </c>
      <c r="F1952" s="255">
        <v>43545.750795601853</v>
      </c>
      <c r="G1952" s="255"/>
      <c r="H1952" s="255"/>
      <c r="I1952" s="256">
        <v>3.9166666666666665</v>
      </c>
      <c r="J1952" s="257">
        <v>78362</v>
      </c>
      <c r="K1952" t="s">
        <v>4711</v>
      </c>
      <c r="L1952">
        <v>0</v>
      </c>
      <c r="M1952">
        <v>0</v>
      </c>
      <c r="N1952" t="s">
        <v>4722</v>
      </c>
      <c r="O1952" t="s">
        <v>4726</v>
      </c>
      <c r="P1952" t="s">
        <v>5188</v>
      </c>
      <c r="Q1952" t="s">
        <v>4715</v>
      </c>
      <c r="V1952" t="s">
        <v>4716</v>
      </c>
    </row>
    <row r="1953" spans="1:22">
      <c r="A1953" t="s">
        <v>4708</v>
      </c>
      <c r="B1953" t="s">
        <v>4708</v>
      </c>
      <c r="C1953" t="s">
        <v>8330</v>
      </c>
      <c r="D1953"/>
      <c r="E1953" s="255" t="s">
        <v>7344</v>
      </c>
      <c r="F1953" s="255">
        <v>43537.760785879633</v>
      </c>
      <c r="G1953" s="255"/>
      <c r="H1953" s="255"/>
      <c r="I1953" s="256">
        <v>3.9166666666666665</v>
      </c>
      <c r="J1953" s="257">
        <v>73203</v>
      </c>
      <c r="K1953" t="s">
        <v>4711</v>
      </c>
      <c r="L1953">
        <v>0</v>
      </c>
      <c r="M1953">
        <v>0</v>
      </c>
      <c r="N1953" t="s">
        <v>4718</v>
      </c>
      <c r="O1953" t="s">
        <v>4726</v>
      </c>
      <c r="P1953" t="s">
        <v>5849</v>
      </c>
      <c r="Q1953" t="s">
        <v>4715</v>
      </c>
      <c r="V1953" t="s">
        <v>4716</v>
      </c>
    </row>
    <row r="1954" spans="1:22">
      <c r="A1954" t="s">
        <v>4708</v>
      </c>
      <c r="B1954" t="s">
        <v>4708</v>
      </c>
      <c r="C1954" t="s">
        <v>8331</v>
      </c>
      <c r="D1954"/>
      <c r="E1954" s="255" t="s">
        <v>4972</v>
      </c>
      <c r="F1954" s="255">
        <v>43554.518478275466</v>
      </c>
      <c r="G1954" s="255"/>
      <c r="H1954" s="255"/>
      <c r="I1954" s="256">
        <v>3.9166666666666665</v>
      </c>
      <c r="J1954" s="257">
        <v>27983</v>
      </c>
      <c r="K1954" t="s">
        <v>4711</v>
      </c>
      <c r="L1954">
        <v>0</v>
      </c>
      <c r="M1954">
        <v>0</v>
      </c>
      <c r="N1954" t="s">
        <v>4712</v>
      </c>
      <c r="O1954" t="s">
        <v>4713</v>
      </c>
      <c r="P1954" t="s">
        <v>8332</v>
      </c>
      <c r="Q1954" t="s">
        <v>4715</v>
      </c>
      <c r="V1954" t="s">
        <v>4716</v>
      </c>
    </row>
    <row r="1955" spans="1:22">
      <c r="A1955" t="s">
        <v>4708</v>
      </c>
      <c r="B1955" t="s">
        <v>4708</v>
      </c>
      <c r="C1955" t="s">
        <v>8333</v>
      </c>
      <c r="D1955"/>
      <c r="E1955" s="255" t="s">
        <v>4829</v>
      </c>
      <c r="F1955" s="255">
        <v>43552.633847800927</v>
      </c>
      <c r="G1955" s="255"/>
      <c r="H1955" s="255"/>
      <c r="I1955" s="256">
        <v>3.9166666666666665</v>
      </c>
      <c r="J1955" s="257">
        <v>77776</v>
      </c>
      <c r="K1955" t="s">
        <v>4752</v>
      </c>
      <c r="L1955">
        <v>0</v>
      </c>
      <c r="M1955">
        <v>0</v>
      </c>
      <c r="N1955" t="s">
        <v>4718</v>
      </c>
      <c r="O1955" t="s">
        <v>4713</v>
      </c>
      <c r="P1955" t="s">
        <v>8334</v>
      </c>
      <c r="Q1955" t="s">
        <v>4715</v>
      </c>
      <c r="V1955" t="s">
        <v>4716</v>
      </c>
    </row>
    <row r="1956" spans="1:22">
      <c r="A1956" t="s">
        <v>4708</v>
      </c>
      <c r="B1956" t="s">
        <v>4708</v>
      </c>
      <c r="C1956" t="s">
        <v>8335</v>
      </c>
      <c r="D1956"/>
      <c r="E1956" s="255" t="s">
        <v>4756</v>
      </c>
      <c r="F1956" s="255">
        <v>43544.793255474535</v>
      </c>
      <c r="G1956" s="255"/>
      <c r="H1956" s="255"/>
      <c r="I1956" s="256">
        <v>3.9166666666666665</v>
      </c>
      <c r="J1956" s="257">
        <v>90095</v>
      </c>
      <c r="K1956" t="s">
        <v>4711</v>
      </c>
      <c r="L1956">
        <v>0</v>
      </c>
      <c r="M1956">
        <v>0</v>
      </c>
      <c r="N1956" t="s">
        <v>4722</v>
      </c>
      <c r="O1956" t="s">
        <v>4713</v>
      </c>
      <c r="P1956" t="s">
        <v>8336</v>
      </c>
      <c r="Q1956" t="s">
        <v>4715</v>
      </c>
      <c r="V1956" t="s">
        <v>4716</v>
      </c>
    </row>
    <row r="1957" spans="1:22">
      <c r="A1957" t="s">
        <v>4708</v>
      </c>
      <c r="B1957" t="s">
        <v>4708</v>
      </c>
      <c r="C1957" t="s">
        <v>8337</v>
      </c>
      <c r="D1957"/>
      <c r="E1957" s="255" t="s">
        <v>4866</v>
      </c>
      <c r="F1957" s="255">
        <v>43544.523635335645</v>
      </c>
      <c r="G1957" s="255"/>
      <c r="H1957" s="255"/>
      <c r="I1957" s="256">
        <v>3.9166666666666665</v>
      </c>
      <c r="J1957" s="257">
        <v>80709</v>
      </c>
      <c r="K1957" t="s">
        <v>4711</v>
      </c>
      <c r="L1957">
        <v>0</v>
      </c>
      <c r="M1957">
        <v>0</v>
      </c>
      <c r="N1957" t="s">
        <v>4722</v>
      </c>
      <c r="O1957" t="s">
        <v>4713</v>
      </c>
      <c r="P1957" t="s">
        <v>8338</v>
      </c>
      <c r="Q1957" t="s">
        <v>4715</v>
      </c>
      <c r="V1957" t="s">
        <v>4716</v>
      </c>
    </row>
    <row r="1958" spans="1:22">
      <c r="A1958" t="s">
        <v>4708</v>
      </c>
      <c r="B1958" t="s">
        <v>4708</v>
      </c>
      <c r="C1958" t="s">
        <v>895</v>
      </c>
      <c r="D1958"/>
      <c r="E1958" s="255" t="s">
        <v>6373</v>
      </c>
      <c r="F1958" s="255">
        <v>43543.557101157407</v>
      </c>
      <c r="G1958" s="255"/>
      <c r="H1958" s="255"/>
      <c r="I1958" s="256">
        <v>3.9166666666666665</v>
      </c>
      <c r="J1958" s="257">
        <v>25775</v>
      </c>
      <c r="K1958" t="s">
        <v>4711</v>
      </c>
      <c r="L1958">
        <v>0</v>
      </c>
      <c r="M1958">
        <v>0</v>
      </c>
      <c r="N1958" t="s">
        <v>4722</v>
      </c>
      <c r="O1958" t="s">
        <v>4726</v>
      </c>
      <c r="P1958" t="s">
        <v>8339</v>
      </c>
      <c r="Q1958" t="s">
        <v>4715</v>
      </c>
      <c r="V1958" t="s">
        <v>4716</v>
      </c>
    </row>
    <row r="1959" spans="1:22">
      <c r="A1959" t="s">
        <v>4708</v>
      </c>
      <c r="B1959" t="s">
        <v>4708</v>
      </c>
      <c r="C1959" t="s">
        <v>8340</v>
      </c>
      <c r="D1959"/>
      <c r="E1959" s="255" t="s">
        <v>4872</v>
      </c>
      <c r="F1959" s="255">
        <v>43538.76423267361</v>
      </c>
      <c r="G1959" s="255"/>
      <c r="H1959" s="255"/>
      <c r="I1959" s="256">
        <v>3.9166666666666665</v>
      </c>
      <c r="J1959" s="257">
        <v>54900</v>
      </c>
      <c r="K1959" t="s">
        <v>4752</v>
      </c>
      <c r="L1959">
        <v>0</v>
      </c>
      <c r="M1959">
        <v>0</v>
      </c>
      <c r="N1959" t="s">
        <v>4712</v>
      </c>
      <c r="O1959" t="s">
        <v>4713</v>
      </c>
      <c r="P1959" t="s">
        <v>8341</v>
      </c>
      <c r="Q1959" t="s">
        <v>4715</v>
      </c>
      <c r="V1959" t="s">
        <v>4716</v>
      </c>
    </row>
    <row r="1960" spans="1:22">
      <c r="A1960" t="s">
        <v>4708</v>
      </c>
      <c r="B1960" t="s">
        <v>4708</v>
      </c>
      <c r="C1960" t="s">
        <v>8342</v>
      </c>
      <c r="D1960"/>
      <c r="E1960" s="255" t="s">
        <v>6727</v>
      </c>
      <c r="F1960" s="255">
        <v>43554.612292395832</v>
      </c>
      <c r="G1960" s="255"/>
      <c r="H1960" s="255"/>
      <c r="I1960" s="256">
        <v>3.9166666666666665</v>
      </c>
      <c r="J1960" s="257">
        <v>83446</v>
      </c>
      <c r="K1960" t="s">
        <v>4752</v>
      </c>
      <c r="L1960">
        <v>0</v>
      </c>
      <c r="M1960">
        <v>0</v>
      </c>
      <c r="N1960" t="s">
        <v>4731</v>
      </c>
      <c r="O1960" t="s">
        <v>4726</v>
      </c>
      <c r="P1960" t="s">
        <v>8343</v>
      </c>
      <c r="Q1960" t="s">
        <v>4715</v>
      </c>
      <c r="V1960" t="s">
        <v>4716</v>
      </c>
    </row>
    <row r="1961" spans="1:22">
      <c r="A1961" t="s">
        <v>4708</v>
      </c>
      <c r="B1961" t="s">
        <v>4708</v>
      </c>
      <c r="C1961" t="s">
        <v>8344</v>
      </c>
      <c r="D1961"/>
      <c r="E1961" s="255" t="s">
        <v>5414</v>
      </c>
      <c r="F1961" s="255">
        <v>43544.788606516202</v>
      </c>
      <c r="G1961" s="255"/>
      <c r="H1961" s="255"/>
      <c r="I1961" s="256">
        <v>3.9166666666666665</v>
      </c>
      <c r="J1961" s="257">
        <v>75612</v>
      </c>
      <c r="K1961" t="s">
        <v>4711</v>
      </c>
      <c r="L1961">
        <v>0</v>
      </c>
      <c r="M1961">
        <v>0</v>
      </c>
      <c r="N1961" t="s">
        <v>4722</v>
      </c>
      <c r="O1961" t="s">
        <v>4726</v>
      </c>
      <c r="P1961" t="s">
        <v>8345</v>
      </c>
      <c r="Q1961" t="s">
        <v>4715</v>
      </c>
      <c r="V1961" t="s">
        <v>4716</v>
      </c>
    </row>
    <row r="1962" spans="1:22">
      <c r="A1962" t="s">
        <v>4708</v>
      </c>
      <c r="B1962" t="s">
        <v>4708</v>
      </c>
      <c r="C1962" t="s">
        <v>8346</v>
      </c>
      <c r="D1962"/>
      <c r="E1962" s="255" t="s">
        <v>4751</v>
      </c>
      <c r="F1962" s="255">
        <v>43547.514449571761</v>
      </c>
      <c r="G1962" s="255"/>
      <c r="H1962" s="255"/>
      <c r="I1962" s="256">
        <v>3.9166666666666665</v>
      </c>
      <c r="J1962" s="257">
        <v>54511</v>
      </c>
      <c r="K1962" t="s">
        <v>4711</v>
      </c>
      <c r="L1962">
        <v>0</v>
      </c>
      <c r="M1962">
        <v>0</v>
      </c>
      <c r="N1962" t="s">
        <v>4718</v>
      </c>
      <c r="O1962" t="s">
        <v>4713</v>
      </c>
      <c r="P1962" t="s">
        <v>8347</v>
      </c>
      <c r="Q1962" t="s">
        <v>4715</v>
      </c>
      <c r="V1962" t="s">
        <v>4716</v>
      </c>
    </row>
    <row r="1963" spans="1:22">
      <c r="A1963" t="s">
        <v>4708</v>
      </c>
      <c r="B1963" t="s">
        <v>4708</v>
      </c>
      <c r="C1963" t="s">
        <v>8348</v>
      </c>
      <c r="D1963"/>
      <c r="E1963" s="255" t="s">
        <v>6147</v>
      </c>
      <c r="F1963" s="255">
        <v>43553.342335104164</v>
      </c>
      <c r="G1963" s="255"/>
      <c r="H1963" s="255"/>
      <c r="I1963" s="256">
        <v>3.9166666666666665</v>
      </c>
      <c r="J1963" s="257">
        <v>79290</v>
      </c>
      <c r="K1963" t="s">
        <v>4752</v>
      </c>
      <c r="L1963">
        <v>0</v>
      </c>
      <c r="M1963">
        <v>0</v>
      </c>
      <c r="N1963" t="s">
        <v>4722</v>
      </c>
      <c r="O1963" t="s">
        <v>4726</v>
      </c>
      <c r="P1963" t="s">
        <v>8349</v>
      </c>
      <c r="Q1963" t="s">
        <v>4715</v>
      </c>
      <c r="V1963" t="s">
        <v>4716</v>
      </c>
    </row>
    <row r="1964" spans="1:22">
      <c r="A1964" t="s">
        <v>4708</v>
      </c>
      <c r="B1964" t="s">
        <v>4708</v>
      </c>
      <c r="C1964" t="s">
        <v>3315</v>
      </c>
      <c r="D1964"/>
      <c r="E1964" s="255" t="s">
        <v>4775</v>
      </c>
      <c r="F1964" s="255">
        <v>43544.779434872682</v>
      </c>
      <c r="G1964" s="255"/>
      <c r="H1964" s="255"/>
      <c r="I1964" s="256">
        <v>3.9166666666666665</v>
      </c>
      <c r="J1964" s="257">
        <v>160785</v>
      </c>
      <c r="K1964" t="s">
        <v>4711</v>
      </c>
      <c r="L1964">
        <v>0</v>
      </c>
      <c r="M1964">
        <v>0</v>
      </c>
      <c r="N1964" t="s">
        <v>4718</v>
      </c>
      <c r="O1964" t="s">
        <v>4713</v>
      </c>
      <c r="P1964" t="s">
        <v>8350</v>
      </c>
      <c r="Q1964" t="s">
        <v>4715</v>
      </c>
      <c r="V1964" t="s">
        <v>4716</v>
      </c>
    </row>
    <row r="1965" spans="1:22">
      <c r="A1965" t="s">
        <v>4708</v>
      </c>
      <c r="B1965" t="s">
        <v>4708</v>
      </c>
      <c r="C1965" t="s">
        <v>8351</v>
      </c>
      <c r="D1965"/>
      <c r="E1965" s="255" t="s">
        <v>4772</v>
      </c>
      <c r="F1965" s="255">
        <v>43544.520944988428</v>
      </c>
      <c r="G1965" s="255"/>
      <c r="H1965" s="255"/>
      <c r="I1965" s="256">
        <v>3.9166666666666665</v>
      </c>
      <c r="J1965" s="257">
        <v>54650</v>
      </c>
      <c r="K1965" t="s">
        <v>4711</v>
      </c>
      <c r="L1965">
        <v>0</v>
      </c>
      <c r="M1965">
        <v>0</v>
      </c>
      <c r="N1965" t="s">
        <v>4718</v>
      </c>
      <c r="O1965" t="s">
        <v>4713</v>
      </c>
      <c r="P1965" t="s">
        <v>8352</v>
      </c>
      <c r="Q1965" t="s">
        <v>4715</v>
      </c>
      <c r="V1965" t="s">
        <v>4716</v>
      </c>
    </row>
    <row r="1966" spans="1:22">
      <c r="A1966" t="s">
        <v>4708</v>
      </c>
      <c r="B1966" t="s">
        <v>4708</v>
      </c>
      <c r="C1966" t="s">
        <v>8353</v>
      </c>
      <c r="D1966"/>
      <c r="E1966" s="255" t="s">
        <v>5330</v>
      </c>
      <c r="F1966" s="255">
        <v>43533.483071493058</v>
      </c>
      <c r="G1966" s="255"/>
      <c r="H1966" s="255"/>
      <c r="I1966" s="256">
        <v>3.9166666666666665</v>
      </c>
      <c r="J1966" s="257">
        <v>45263</v>
      </c>
      <c r="K1966" t="s">
        <v>4711</v>
      </c>
      <c r="L1966">
        <v>0</v>
      </c>
      <c r="M1966">
        <v>0</v>
      </c>
      <c r="N1966" t="s">
        <v>4718</v>
      </c>
      <c r="O1966" t="s">
        <v>4726</v>
      </c>
      <c r="P1966" t="s">
        <v>5188</v>
      </c>
      <c r="Q1966" t="s">
        <v>4715</v>
      </c>
      <c r="V1966" t="s">
        <v>4716</v>
      </c>
    </row>
    <row r="1967" spans="1:22">
      <c r="A1967" t="s">
        <v>4708</v>
      </c>
      <c r="B1967" t="s">
        <v>4708</v>
      </c>
      <c r="C1967" t="s">
        <v>8354</v>
      </c>
      <c r="D1967"/>
      <c r="E1967" s="255" t="s">
        <v>5227</v>
      </c>
      <c r="F1967" s="255">
        <v>43554.393448530092</v>
      </c>
      <c r="G1967" s="255"/>
      <c r="H1967" s="255"/>
      <c r="I1967" s="256">
        <v>3.9166666666666665</v>
      </c>
      <c r="J1967" s="257">
        <v>71494</v>
      </c>
      <c r="K1967" t="s">
        <v>4711</v>
      </c>
      <c r="L1967">
        <v>0</v>
      </c>
      <c r="M1967">
        <v>0</v>
      </c>
      <c r="N1967" t="s">
        <v>4722</v>
      </c>
      <c r="O1967" t="s">
        <v>4726</v>
      </c>
      <c r="P1967" t="s">
        <v>5188</v>
      </c>
      <c r="Q1967" t="s">
        <v>4715</v>
      </c>
      <c r="V1967" t="s">
        <v>4716</v>
      </c>
    </row>
    <row r="1968" spans="1:22">
      <c r="A1968" t="s">
        <v>4708</v>
      </c>
      <c r="B1968" t="s">
        <v>4708</v>
      </c>
      <c r="C1968" t="s">
        <v>8355</v>
      </c>
      <c r="D1968"/>
      <c r="E1968" s="255" t="s">
        <v>5457</v>
      </c>
      <c r="F1968" s="255">
        <v>43538.691481134258</v>
      </c>
      <c r="G1968" s="255"/>
      <c r="H1968" s="255"/>
      <c r="I1968" s="256">
        <v>3.9166666666666665</v>
      </c>
      <c r="J1968" s="257">
        <v>90618</v>
      </c>
      <c r="K1968" t="s">
        <v>4711</v>
      </c>
      <c r="L1968">
        <v>0</v>
      </c>
      <c r="M1968">
        <v>0</v>
      </c>
      <c r="N1968" t="s">
        <v>4712</v>
      </c>
      <c r="O1968" t="s">
        <v>4713</v>
      </c>
      <c r="P1968" t="s">
        <v>8356</v>
      </c>
      <c r="Q1968" t="s">
        <v>4715</v>
      </c>
      <c r="V1968" t="s">
        <v>4716</v>
      </c>
    </row>
    <row r="1969" spans="1:22">
      <c r="A1969" t="s">
        <v>4708</v>
      </c>
      <c r="B1969" t="s">
        <v>4708</v>
      </c>
      <c r="C1969" t="s">
        <v>8357</v>
      </c>
      <c r="D1969"/>
      <c r="E1969" s="255" t="s">
        <v>5403</v>
      </c>
      <c r="F1969" s="255">
        <v>43535.572721145836</v>
      </c>
      <c r="G1969" s="255"/>
      <c r="H1969" s="255"/>
      <c r="I1969" s="256">
        <v>3.9166666666666665</v>
      </c>
      <c r="J1969" s="257">
        <v>66142</v>
      </c>
      <c r="K1969" t="s">
        <v>4752</v>
      </c>
      <c r="L1969">
        <v>0</v>
      </c>
      <c r="M1969">
        <v>0</v>
      </c>
      <c r="N1969" t="s">
        <v>4718</v>
      </c>
      <c r="O1969" t="s">
        <v>4713</v>
      </c>
      <c r="P1969" t="s">
        <v>8358</v>
      </c>
      <c r="Q1969" t="s">
        <v>4715</v>
      </c>
      <c r="V1969" t="s">
        <v>4716</v>
      </c>
    </row>
    <row r="1970" spans="1:22">
      <c r="A1970" t="s">
        <v>4708</v>
      </c>
      <c r="B1970" t="s">
        <v>4708</v>
      </c>
      <c r="C1970" t="s">
        <v>8359</v>
      </c>
      <c r="D1970"/>
      <c r="E1970" s="255" t="s">
        <v>5348</v>
      </c>
      <c r="F1970" s="255">
        <v>43553.536978703705</v>
      </c>
      <c r="G1970" s="255"/>
      <c r="H1970" s="255"/>
      <c r="I1970" s="256">
        <v>3.9166666666666665</v>
      </c>
      <c r="J1970" s="257">
        <v>5586</v>
      </c>
      <c r="K1970" t="s">
        <v>4711</v>
      </c>
      <c r="L1970">
        <v>0</v>
      </c>
      <c r="M1970">
        <v>0</v>
      </c>
      <c r="N1970" t="s">
        <v>4731</v>
      </c>
      <c r="O1970" t="s">
        <v>4726</v>
      </c>
      <c r="P1970" t="s">
        <v>5225</v>
      </c>
      <c r="Q1970" t="s">
        <v>4715</v>
      </c>
      <c r="V1970" t="s">
        <v>4716</v>
      </c>
    </row>
    <row r="1971" spans="1:22">
      <c r="A1971" t="s">
        <v>4708</v>
      </c>
      <c r="B1971" t="s">
        <v>4708</v>
      </c>
      <c r="C1971" t="s">
        <v>8360</v>
      </c>
      <c r="D1971"/>
      <c r="E1971" s="255" t="s">
        <v>6904</v>
      </c>
      <c r="F1971" s="255">
        <v>43554.449524918979</v>
      </c>
      <c r="G1971" s="255"/>
      <c r="H1971" s="255"/>
      <c r="I1971" s="256">
        <v>3.9166666666666665</v>
      </c>
      <c r="J1971" s="257">
        <v>8791</v>
      </c>
      <c r="K1971" t="s">
        <v>4711</v>
      </c>
      <c r="L1971">
        <v>0</v>
      </c>
      <c r="M1971">
        <v>0</v>
      </c>
      <c r="N1971" t="s">
        <v>4712</v>
      </c>
      <c r="O1971" t="s">
        <v>4726</v>
      </c>
      <c r="P1971" t="s">
        <v>8361</v>
      </c>
      <c r="Q1971" t="s">
        <v>4715</v>
      </c>
      <c r="V1971" t="s">
        <v>4716</v>
      </c>
    </row>
    <row r="1972" spans="1:22">
      <c r="A1972" t="s">
        <v>4708</v>
      </c>
      <c r="B1972" t="s">
        <v>4708</v>
      </c>
      <c r="C1972" t="s">
        <v>8362</v>
      </c>
      <c r="D1972"/>
      <c r="E1972" s="255" t="s">
        <v>5403</v>
      </c>
      <c r="F1972" s="255">
        <v>43553.539350312501</v>
      </c>
      <c r="G1972" s="255"/>
      <c r="H1972" s="255"/>
      <c r="I1972" s="256">
        <v>3.9166666666666665</v>
      </c>
      <c r="J1972" s="257">
        <v>51608</v>
      </c>
      <c r="K1972" t="s">
        <v>4711</v>
      </c>
      <c r="L1972">
        <v>0</v>
      </c>
      <c r="M1972">
        <v>0</v>
      </c>
      <c r="N1972" t="s">
        <v>4731</v>
      </c>
      <c r="O1972" t="s">
        <v>4713</v>
      </c>
      <c r="P1972" t="s">
        <v>8363</v>
      </c>
      <c r="Q1972" t="s">
        <v>4715</v>
      </c>
      <c r="V1972" t="s">
        <v>4716</v>
      </c>
    </row>
    <row r="1973" spans="1:22">
      <c r="A1973" t="s">
        <v>4708</v>
      </c>
      <c r="B1973" t="s">
        <v>4708</v>
      </c>
      <c r="C1973" t="s">
        <v>8364</v>
      </c>
      <c r="D1973"/>
      <c r="E1973" s="255" t="s">
        <v>4912</v>
      </c>
      <c r="F1973" s="255">
        <v>43532.672815625003</v>
      </c>
      <c r="G1973" s="255"/>
      <c r="H1973" s="255"/>
      <c r="I1973" s="256">
        <v>3.9166666666666665</v>
      </c>
      <c r="J1973" s="257">
        <v>57321</v>
      </c>
      <c r="K1973" t="s">
        <v>4711</v>
      </c>
      <c r="L1973">
        <v>0</v>
      </c>
      <c r="M1973">
        <v>0</v>
      </c>
      <c r="N1973" t="s">
        <v>4722</v>
      </c>
      <c r="O1973" t="s">
        <v>4753</v>
      </c>
      <c r="P1973" t="s">
        <v>4753</v>
      </c>
      <c r="Q1973" t="s">
        <v>4715</v>
      </c>
      <c r="V1973" t="s">
        <v>4716</v>
      </c>
    </row>
    <row r="1974" spans="1:22">
      <c r="A1974" t="s">
        <v>4708</v>
      </c>
      <c r="B1974" t="s">
        <v>4708</v>
      </c>
      <c r="C1974" t="s">
        <v>8365</v>
      </c>
      <c r="D1974"/>
      <c r="E1974" s="255" t="s">
        <v>5136</v>
      </c>
      <c r="F1974" s="255">
        <v>43549.656891782404</v>
      </c>
      <c r="G1974" s="255"/>
      <c r="H1974" s="255"/>
      <c r="I1974" s="256">
        <v>3.9166666666666665</v>
      </c>
      <c r="J1974" s="257">
        <v>39294</v>
      </c>
      <c r="K1974" t="s">
        <v>4752</v>
      </c>
      <c r="L1974">
        <v>0</v>
      </c>
      <c r="M1974">
        <v>0</v>
      </c>
      <c r="N1974" t="s">
        <v>4718</v>
      </c>
      <c r="O1974" t="s">
        <v>4753</v>
      </c>
      <c r="P1974" t="s">
        <v>4753</v>
      </c>
      <c r="Q1974" t="s">
        <v>4715</v>
      </c>
      <c r="V1974" t="s">
        <v>4716</v>
      </c>
    </row>
    <row r="1975" spans="1:22">
      <c r="A1975" t="s">
        <v>4708</v>
      </c>
      <c r="B1975" t="s">
        <v>4708</v>
      </c>
      <c r="C1975" t="s">
        <v>8366</v>
      </c>
      <c r="D1975"/>
      <c r="E1975" s="255" t="s">
        <v>4721</v>
      </c>
      <c r="F1975" s="255">
        <v>43550.668033368056</v>
      </c>
      <c r="G1975" s="255"/>
      <c r="H1975" s="255"/>
      <c r="I1975" s="256">
        <v>3.9166666666666665</v>
      </c>
      <c r="J1975" s="257">
        <v>62832</v>
      </c>
      <c r="K1975" t="s">
        <v>4752</v>
      </c>
      <c r="L1975">
        <v>0</v>
      </c>
      <c r="M1975">
        <v>0</v>
      </c>
      <c r="N1975" t="s">
        <v>4718</v>
      </c>
      <c r="O1975" t="s">
        <v>4753</v>
      </c>
      <c r="P1975" t="s">
        <v>4753</v>
      </c>
      <c r="Q1975" t="s">
        <v>4715</v>
      </c>
      <c r="V1975" t="s">
        <v>4716</v>
      </c>
    </row>
    <row r="1976" spans="1:22">
      <c r="A1976" t="s">
        <v>4708</v>
      </c>
      <c r="B1976" t="s">
        <v>4708</v>
      </c>
      <c r="C1976" t="s">
        <v>8367</v>
      </c>
      <c r="D1976"/>
      <c r="E1976" s="255" t="s">
        <v>5724</v>
      </c>
      <c r="F1976" s="255">
        <v>43545.425952048608</v>
      </c>
      <c r="G1976" s="255"/>
      <c r="H1976" s="255"/>
      <c r="I1976" s="256">
        <v>3.9166666666666665</v>
      </c>
      <c r="J1976" s="257">
        <v>80093</v>
      </c>
      <c r="K1976" t="s">
        <v>4752</v>
      </c>
      <c r="L1976">
        <v>0</v>
      </c>
      <c r="M1976">
        <v>0</v>
      </c>
      <c r="N1976" t="s">
        <v>4718</v>
      </c>
      <c r="O1976" t="s">
        <v>4753</v>
      </c>
      <c r="P1976" t="s">
        <v>4753</v>
      </c>
      <c r="Q1976" t="s">
        <v>4715</v>
      </c>
      <c r="V1976" t="s">
        <v>4716</v>
      </c>
    </row>
    <row r="1977" spans="1:22">
      <c r="A1977" t="s">
        <v>4708</v>
      </c>
      <c r="B1977" t="s">
        <v>4708</v>
      </c>
      <c r="C1977" t="s">
        <v>8368</v>
      </c>
      <c r="D1977"/>
      <c r="E1977" s="255" t="s">
        <v>5390</v>
      </c>
      <c r="F1977" s="255">
        <v>43550.632866284723</v>
      </c>
      <c r="G1977" s="255"/>
      <c r="H1977" s="255"/>
      <c r="I1977" s="256">
        <v>3.9166666666666665</v>
      </c>
      <c r="J1977" s="257">
        <v>47918</v>
      </c>
      <c r="K1977" t="s">
        <v>4752</v>
      </c>
      <c r="L1977">
        <v>1</v>
      </c>
      <c r="M1977">
        <v>4602.93</v>
      </c>
      <c r="N1977" t="s">
        <v>4718</v>
      </c>
      <c r="O1977" t="s">
        <v>4753</v>
      </c>
      <c r="P1977" t="s">
        <v>4753</v>
      </c>
      <c r="Q1977" t="s">
        <v>4715</v>
      </c>
      <c r="V1977" t="s">
        <v>4716</v>
      </c>
    </row>
    <row r="1978" spans="1:22">
      <c r="A1978" t="s">
        <v>4708</v>
      </c>
      <c r="B1978" t="s">
        <v>4708</v>
      </c>
      <c r="C1978" t="s">
        <v>8369</v>
      </c>
      <c r="D1978"/>
      <c r="E1978" s="255" t="s">
        <v>4972</v>
      </c>
      <c r="F1978" s="255">
        <v>43550.754971030095</v>
      </c>
      <c r="G1978" s="255"/>
      <c r="H1978" s="255"/>
      <c r="I1978" s="256">
        <v>3.9166666666666665</v>
      </c>
      <c r="J1978" s="257">
        <v>51305</v>
      </c>
      <c r="K1978" t="s">
        <v>4752</v>
      </c>
      <c r="L1978">
        <v>0</v>
      </c>
      <c r="M1978">
        <v>0</v>
      </c>
      <c r="N1978" t="s">
        <v>4712</v>
      </c>
      <c r="O1978" t="s">
        <v>4753</v>
      </c>
      <c r="P1978" t="s">
        <v>4753</v>
      </c>
      <c r="Q1978" t="s">
        <v>4715</v>
      </c>
      <c r="V1978" t="s">
        <v>4716</v>
      </c>
    </row>
    <row r="1979" spans="1:22">
      <c r="A1979" t="s">
        <v>4708</v>
      </c>
      <c r="B1979" t="s">
        <v>4708</v>
      </c>
      <c r="C1979" t="s">
        <v>8370</v>
      </c>
      <c r="D1979"/>
      <c r="E1979" s="255" t="s">
        <v>7896</v>
      </c>
      <c r="F1979" s="255">
        <v>43538.701720567129</v>
      </c>
      <c r="G1979" s="255"/>
      <c r="H1979" s="255"/>
      <c r="I1979" s="256">
        <v>3.9166666666666665</v>
      </c>
      <c r="J1979" s="257">
        <v>60822</v>
      </c>
      <c r="K1979" t="s">
        <v>4752</v>
      </c>
      <c r="L1979">
        <v>0</v>
      </c>
      <c r="M1979">
        <v>0</v>
      </c>
      <c r="N1979" t="s">
        <v>4731</v>
      </c>
      <c r="O1979" t="s">
        <v>5197</v>
      </c>
      <c r="P1979" t="s">
        <v>8371</v>
      </c>
      <c r="Q1979" t="s">
        <v>4715</v>
      </c>
      <c r="V1979" t="s">
        <v>4716</v>
      </c>
    </row>
    <row r="1980" spans="1:22">
      <c r="A1980" t="s">
        <v>4708</v>
      </c>
      <c r="B1980" t="s">
        <v>4708</v>
      </c>
      <c r="C1980" t="s">
        <v>736</v>
      </c>
      <c r="D1980"/>
      <c r="E1980" s="255" t="s">
        <v>6147</v>
      </c>
      <c r="F1980" s="255">
        <v>43537.770766979163</v>
      </c>
      <c r="G1980" s="255"/>
      <c r="H1980" s="255"/>
      <c r="I1980" s="256">
        <v>3.9166666666666665</v>
      </c>
      <c r="J1980" s="257">
        <v>79131</v>
      </c>
      <c r="K1980" t="s">
        <v>4752</v>
      </c>
      <c r="L1980">
        <v>0</v>
      </c>
      <c r="M1980">
        <v>0</v>
      </c>
      <c r="N1980" t="s">
        <v>4718</v>
      </c>
      <c r="O1980" t="s">
        <v>5324</v>
      </c>
      <c r="P1980" t="s">
        <v>8372</v>
      </c>
      <c r="Q1980" t="s">
        <v>4715</v>
      </c>
      <c r="V1980" t="s">
        <v>4716</v>
      </c>
    </row>
    <row r="1981" spans="1:22">
      <c r="A1981" t="s">
        <v>4708</v>
      </c>
      <c r="B1981" t="s">
        <v>4708</v>
      </c>
      <c r="C1981" t="s">
        <v>8373</v>
      </c>
      <c r="D1981"/>
      <c r="E1981" s="255" t="s">
        <v>5403</v>
      </c>
      <c r="F1981" s="255">
        <v>43532.647444710645</v>
      </c>
      <c r="G1981" s="255"/>
      <c r="H1981" s="255"/>
      <c r="I1981" s="256">
        <v>3.9166666666666665</v>
      </c>
      <c r="J1981" s="257">
        <v>59685</v>
      </c>
      <c r="K1981" t="s">
        <v>4711</v>
      </c>
      <c r="L1981">
        <v>0</v>
      </c>
      <c r="M1981">
        <v>0</v>
      </c>
      <c r="N1981" t="s">
        <v>4731</v>
      </c>
      <c r="O1981" t="s">
        <v>4713</v>
      </c>
      <c r="P1981" t="s">
        <v>8374</v>
      </c>
      <c r="Q1981" t="s">
        <v>4715</v>
      </c>
      <c r="V1981" t="s">
        <v>4716</v>
      </c>
    </row>
    <row r="1982" spans="1:22">
      <c r="A1982" t="s">
        <v>4708</v>
      </c>
      <c r="B1982" t="s">
        <v>4708</v>
      </c>
      <c r="C1982" t="s">
        <v>8375</v>
      </c>
      <c r="D1982"/>
      <c r="E1982" s="255" t="s">
        <v>4725</v>
      </c>
      <c r="F1982" s="255">
        <v>43522.653187233795</v>
      </c>
      <c r="G1982" s="255"/>
      <c r="H1982" s="255"/>
      <c r="I1982" s="256">
        <v>4</v>
      </c>
      <c r="J1982" s="257">
        <v>89630</v>
      </c>
      <c r="K1982" t="s">
        <v>4711</v>
      </c>
      <c r="L1982">
        <v>0</v>
      </c>
      <c r="M1982">
        <v>0</v>
      </c>
      <c r="N1982" t="s">
        <v>4718</v>
      </c>
      <c r="O1982" t="s">
        <v>4713</v>
      </c>
      <c r="P1982" t="s">
        <v>8376</v>
      </c>
      <c r="Q1982" t="s">
        <v>4715</v>
      </c>
      <c r="V1982" t="s">
        <v>4716</v>
      </c>
    </row>
    <row r="1983" spans="1:22">
      <c r="A1983" t="s">
        <v>4708</v>
      </c>
      <c r="B1983" t="s">
        <v>4708</v>
      </c>
      <c r="C1983" t="s">
        <v>8377</v>
      </c>
      <c r="D1983"/>
      <c r="E1983" s="255" t="s">
        <v>5519</v>
      </c>
      <c r="F1983" s="255">
        <v>43524.726041122682</v>
      </c>
      <c r="G1983" s="255"/>
      <c r="H1983" s="255"/>
      <c r="I1983" s="256">
        <v>4</v>
      </c>
      <c r="J1983" s="257">
        <v>44238</v>
      </c>
      <c r="K1983" t="s">
        <v>4752</v>
      </c>
      <c r="L1983">
        <v>0</v>
      </c>
      <c r="M1983">
        <v>0</v>
      </c>
      <c r="N1983" t="s">
        <v>4731</v>
      </c>
      <c r="O1983" t="s">
        <v>4713</v>
      </c>
      <c r="P1983" t="s">
        <v>8378</v>
      </c>
      <c r="Q1983" t="s">
        <v>4715</v>
      </c>
      <c r="V1983" t="s">
        <v>4716</v>
      </c>
    </row>
    <row r="1984" spans="1:22">
      <c r="A1984" t="s">
        <v>4708</v>
      </c>
      <c r="B1984" t="s">
        <v>4708</v>
      </c>
      <c r="C1984" t="s">
        <v>8379</v>
      </c>
      <c r="D1984"/>
      <c r="E1984" s="255" t="s">
        <v>4885</v>
      </c>
      <c r="F1984" s="255">
        <v>43512.503556481483</v>
      </c>
      <c r="G1984" s="255"/>
      <c r="H1984" s="255"/>
      <c r="I1984" s="256">
        <v>4</v>
      </c>
      <c r="J1984" s="257">
        <v>51519</v>
      </c>
      <c r="K1984" t="s">
        <v>4711</v>
      </c>
      <c r="L1984">
        <v>0</v>
      </c>
      <c r="M1984">
        <v>0</v>
      </c>
      <c r="N1984" t="s">
        <v>4722</v>
      </c>
      <c r="O1984" t="s">
        <v>4713</v>
      </c>
      <c r="P1984" t="s">
        <v>8380</v>
      </c>
      <c r="Q1984" t="s">
        <v>4715</v>
      </c>
      <c r="V1984" t="s">
        <v>4716</v>
      </c>
    </row>
    <row r="1985" spans="1:22">
      <c r="A1985" t="s">
        <v>4708</v>
      </c>
      <c r="B1985" t="s">
        <v>4708</v>
      </c>
      <c r="C1985" t="s">
        <v>8381</v>
      </c>
      <c r="D1985"/>
      <c r="E1985" s="255" t="s">
        <v>4791</v>
      </c>
      <c r="F1985" s="255">
        <v>43515.472128622685</v>
      </c>
      <c r="G1985" s="255"/>
      <c r="H1985" s="255"/>
      <c r="I1985" s="256">
        <v>4</v>
      </c>
      <c r="J1985" s="257">
        <v>210467</v>
      </c>
      <c r="K1985" t="s">
        <v>4752</v>
      </c>
      <c r="L1985">
        <v>0</v>
      </c>
      <c r="M1985">
        <v>0</v>
      </c>
      <c r="N1985" t="s">
        <v>4718</v>
      </c>
      <c r="O1985" t="s">
        <v>4713</v>
      </c>
      <c r="P1985" t="s">
        <v>8382</v>
      </c>
      <c r="Q1985" t="s">
        <v>4715</v>
      </c>
      <c r="V1985" t="s">
        <v>4716</v>
      </c>
    </row>
    <row r="1986" spans="1:22">
      <c r="A1986" t="s">
        <v>4708</v>
      </c>
      <c r="B1986" t="s">
        <v>4708</v>
      </c>
      <c r="C1986" t="s">
        <v>2252</v>
      </c>
      <c r="D1986"/>
      <c r="E1986" s="255" t="s">
        <v>8383</v>
      </c>
      <c r="F1986" s="255">
        <v>43516.712450231484</v>
      </c>
      <c r="G1986" s="255"/>
      <c r="H1986" s="255"/>
      <c r="I1986" s="256">
        <v>4</v>
      </c>
      <c r="J1986" s="257">
        <v>66270</v>
      </c>
      <c r="K1986" t="s">
        <v>4711</v>
      </c>
      <c r="L1986">
        <v>0</v>
      </c>
      <c r="M1986">
        <v>0</v>
      </c>
      <c r="N1986" t="s">
        <v>4718</v>
      </c>
      <c r="O1986" t="s">
        <v>4726</v>
      </c>
      <c r="P1986" t="s">
        <v>8384</v>
      </c>
      <c r="Q1986" t="s">
        <v>4715</v>
      </c>
      <c r="V1986" t="s">
        <v>4716</v>
      </c>
    </row>
    <row r="1987" spans="1:22">
      <c r="A1987" t="s">
        <v>4708</v>
      </c>
      <c r="B1987" t="s">
        <v>4708</v>
      </c>
      <c r="C1987" t="s">
        <v>8385</v>
      </c>
      <c r="D1987"/>
      <c r="E1987" s="255" t="s">
        <v>5042</v>
      </c>
      <c r="F1987" s="255">
        <v>43516.667734456016</v>
      </c>
      <c r="G1987" s="255"/>
      <c r="H1987" s="255"/>
      <c r="I1987" s="256">
        <v>4</v>
      </c>
      <c r="J1987" s="257">
        <v>24454</v>
      </c>
      <c r="K1987" t="s">
        <v>4711</v>
      </c>
      <c r="L1987">
        <v>0</v>
      </c>
      <c r="M1987">
        <v>0</v>
      </c>
      <c r="N1987" t="s">
        <v>4731</v>
      </c>
      <c r="O1987" t="s">
        <v>4713</v>
      </c>
      <c r="P1987" t="s">
        <v>8386</v>
      </c>
      <c r="Q1987" t="s">
        <v>4715</v>
      </c>
      <c r="V1987" t="s">
        <v>4716</v>
      </c>
    </row>
    <row r="1988" spans="1:22">
      <c r="A1988" t="s">
        <v>4708</v>
      </c>
      <c r="B1988" t="s">
        <v>4708</v>
      </c>
      <c r="C1988" t="s">
        <v>8387</v>
      </c>
      <c r="D1988"/>
      <c r="E1988" s="255" t="s">
        <v>8388</v>
      </c>
      <c r="F1988" s="255">
        <v>43524.661743634257</v>
      </c>
      <c r="G1988" s="255"/>
      <c r="H1988" s="255"/>
      <c r="I1988" s="256">
        <v>4</v>
      </c>
      <c r="J1988" s="257">
        <v>232935</v>
      </c>
      <c r="K1988" t="s">
        <v>4752</v>
      </c>
      <c r="L1988">
        <v>0</v>
      </c>
      <c r="M1988">
        <v>0</v>
      </c>
      <c r="N1988" t="s">
        <v>4718</v>
      </c>
      <c r="O1988" t="s">
        <v>5324</v>
      </c>
      <c r="P1988" t="s">
        <v>8389</v>
      </c>
      <c r="Q1988" t="s">
        <v>4715</v>
      </c>
      <c r="V1988" t="s">
        <v>4716</v>
      </c>
    </row>
    <row r="1989" spans="1:22">
      <c r="A1989" t="s">
        <v>4708</v>
      </c>
      <c r="B1989" t="s">
        <v>4708</v>
      </c>
      <c r="C1989" t="s">
        <v>1301</v>
      </c>
      <c r="D1989"/>
      <c r="E1989" s="255" t="s">
        <v>4799</v>
      </c>
      <c r="F1989" s="255">
        <v>43524.823999340275</v>
      </c>
      <c r="G1989" s="255"/>
      <c r="H1989" s="255"/>
      <c r="I1989" s="256">
        <v>4</v>
      </c>
      <c r="J1989" s="257">
        <v>183259</v>
      </c>
      <c r="K1989" t="s">
        <v>4752</v>
      </c>
      <c r="L1989">
        <v>0</v>
      </c>
      <c r="M1989">
        <v>0</v>
      </c>
      <c r="N1989" t="s">
        <v>4718</v>
      </c>
      <c r="O1989" t="s">
        <v>4713</v>
      </c>
      <c r="P1989" t="s">
        <v>8390</v>
      </c>
      <c r="Q1989" t="s">
        <v>4715</v>
      </c>
      <c r="V1989" t="s">
        <v>4716</v>
      </c>
    </row>
    <row r="1990" spans="1:22">
      <c r="A1990" t="s">
        <v>4708</v>
      </c>
      <c r="B1990" t="s">
        <v>4708</v>
      </c>
      <c r="C1990" t="s">
        <v>2649</v>
      </c>
      <c r="D1990"/>
      <c r="E1990" s="255" t="s">
        <v>4993</v>
      </c>
      <c r="F1990" s="255">
        <v>43524.690988541668</v>
      </c>
      <c r="G1990" s="255"/>
      <c r="H1990" s="255"/>
      <c r="I1990" s="256">
        <v>4</v>
      </c>
      <c r="J1990" s="257">
        <v>42944</v>
      </c>
      <c r="K1990" t="s">
        <v>4752</v>
      </c>
      <c r="L1990">
        <v>0</v>
      </c>
      <c r="M1990">
        <v>0</v>
      </c>
      <c r="N1990" t="s">
        <v>4718</v>
      </c>
      <c r="O1990" t="s">
        <v>4726</v>
      </c>
      <c r="P1990" t="s">
        <v>5188</v>
      </c>
      <c r="Q1990" t="s">
        <v>4715</v>
      </c>
      <c r="V1990" t="s">
        <v>4716</v>
      </c>
    </row>
    <row r="1991" spans="1:22">
      <c r="A1991" t="s">
        <v>4708</v>
      </c>
      <c r="B1991" t="s">
        <v>4708</v>
      </c>
      <c r="C1991" t="s">
        <v>8391</v>
      </c>
      <c r="D1991"/>
      <c r="E1991" s="255" t="s">
        <v>4868</v>
      </c>
      <c r="F1991" s="255">
        <v>43522.506127743058</v>
      </c>
      <c r="G1991" s="255"/>
      <c r="H1991" s="255"/>
      <c r="I1991" s="256">
        <v>4</v>
      </c>
      <c r="J1991" s="257">
        <v>90915</v>
      </c>
      <c r="K1991" t="s">
        <v>4711</v>
      </c>
      <c r="L1991">
        <v>0</v>
      </c>
      <c r="M1991">
        <v>0</v>
      </c>
      <c r="N1991" t="s">
        <v>4769</v>
      </c>
      <c r="O1991" t="s">
        <v>4713</v>
      </c>
      <c r="P1991" t="s">
        <v>8392</v>
      </c>
      <c r="Q1991" t="s">
        <v>4715</v>
      </c>
      <c r="V1991" t="s">
        <v>4716</v>
      </c>
    </row>
    <row r="1992" spans="1:22">
      <c r="A1992" t="s">
        <v>4708</v>
      </c>
      <c r="B1992" t="s">
        <v>4708</v>
      </c>
      <c r="C1992" t="s">
        <v>2238</v>
      </c>
      <c r="D1992"/>
      <c r="E1992" s="255" t="s">
        <v>4746</v>
      </c>
      <c r="F1992" s="255">
        <v>43524.815493437498</v>
      </c>
      <c r="G1992" s="255"/>
      <c r="H1992" s="255"/>
      <c r="I1992" s="256">
        <v>4</v>
      </c>
      <c r="J1992" s="257">
        <v>95002</v>
      </c>
      <c r="K1992" t="s">
        <v>4711</v>
      </c>
      <c r="L1992">
        <v>0</v>
      </c>
      <c r="M1992">
        <v>0</v>
      </c>
      <c r="N1992" t="s">
        <v>4712</v>
      </c>
      <c r="O1992" t="s">
        <v>4713</v>
      </c>
      <c r="P1992" t="s">
        <v>8393</v>
      </c>
      <c r="Q1992" t="s">
        <v>4715</v>
      </c>
      <c r="V1992" t="s">
        <v>4716</v>
      </c>
    </row>
    <row r="1993" spans="1:22">
      <c r="A1993" t="s">
        <v>4708</v>
      </c>
      <c r="B1993" t="s">
        <v>4708</v>
      </c>
      <c r="C1993" t="s">
        <v>8394</v>
      </c>
      <c r="D1993"/>
      <c r="E1993" s="255" t="s">
        <v>6803</v>
      </c>
      <c r="F1993" s="255">
        <v>43508.630269247682</v>
      </c>
      <c r="G1993" s="255"/>
      <c r="H1993" s="255"/>
      <c r="I1993" s="256">
        <v>4</v>
      </c>
      <c r="J1993" s="257">
        <v>8614</v>
      </c>
      <c r="K1993" t="s">
        <v>4711</v>
      </c>
      <c r="L1993">
        <v>0</v>
      </c>
      <c r="M1993">
        <v>0</v>
      </c>
      <c r="N1993" t="s">
        <v>4718</v>
      </c>
      <c r="O1993" t="s">
        <v>4726</v>
      </c>
      <c r="P1993" t="s">
        <v>5225</v>
      </c>
      <c r="Q1993" t="s">
        <v>4715</v>
      </c>
      <c r="V1993" t="s">
        <v>4716</v>
      </c>
    </row>
    <row r="1994" spans="1:22">
      <c r="A1994" t="s">
        <v>4708</v>
      </c>
      <c r="B1994" t="s">
        <v>4708</v>
      </c>
      <c r="C1994" t="s">
        <v>8395</v>
      </c>
      <c r="D1994"/>
      <c r="E1994" s="255" t="s">
        <v>4751</v>
      </c>
      <c r="F1994" s="255">
        <v>43516.558985798612</v>
      </c>
      <c r="G1994" s="255"/>
      <c r="H1994" s="255"/>
      <c r="I1994" s="256">
        <v>4</v>
      </c>
      <c r="J1994" s="257">
        <v>42417</v>
      </c>
      <c r="K1994" t="s">
        <v>4711</v>
      </c>
      <c r="L1994">
        <v>0</v>
      </c>
      <c r="M1994">
        <v>0</v>
      </c>
      <c r="N1994" t="s">
        <v>4722</v>
      </c>
      <c r="O1994" t="s">
        <v>4713</v>
      </c>
      <c r="P1994" t="s">
        <v>8396</v>
      </c>
      <c r="Q1994" t="s">
        <v>4715</v>
      </c>
      <c r="V1994" t="s">
        <v>4716</v>
      </c>
    </row>
    <row r="1995" spans="1:22">
      <c r="A1995" t="s">
        <v>4708</v>
      </c>
      <c r="B1995" t="s">
        <v>4708</v>
      </c>
      <c r="C1995" t="s">
        <v>8397</v>
      </c>
      <c r="D1995"/>
      <c r="E1995" s="255" t="s">
        <v>7366</v>
      </c>
      <c r="F1995" s="255">
        <v>43516.618235266207</v>
      </c>
      <c r="G1995" s="255"/>
      <c r="H1995" s="255"/>
      <c r="I1995" s="256">
        <v>4</v>
      </c>
      <c r="J1995" s="257">
        <v>61650</v>
      </c>
      <c r="K1995" t="s">
        <v>4711</v>
      </c>
      <c r="L1995">
        <v>0</v>
      </c>
      <c r="M1995">
        <v>0</v>
      </c>
      <c r="N1995" t="s">
        <v>4731</v>
      </c>
      <c r="O1995" t="s">
        <v>4726</v>
      </c>
      <c r="P1995" t="s">
        <v>8398</v>
      </c>
      <c r="Q1995" t="s">
        <v>4715</v>
      </c>
      <c r="V1995" t="s">
        <v>4716</v>
      </c>
    </row>
    <row r="1996" spans="1:22">
      <c r="A1996" t="s">
        <v>4708</v>
      </c>
      <c r="B1996" t="s">
        <v>4708</v>
      </c>
      <c r="C1996" t="s">
        <v>8399</v>
      </c>
      <c r="D1996"/>
      <c r="E1996" s="255" t="s">
        <v>7041</v>
      </c>
      <c r="F1996" s="255">
        <v>43521.615043599537</v>
      </c>
      <c r="G1996" s="255"/>
      <c r="H1996" s="255"/>
      <c r="I1996" s="256">
        <v>4</v>
      </c>
      <c r="J1996" s="257">
        <v>66415</v>
      </c>
      <c r="K1996" t="s">
        <v>4711</v>
      </c>
      <c r="L1996">
        <v>0</v>
      </c>
      <c r="M1996">
        <v>0</v>
      </c>
      <c r="N1996" t="s">
        <v>4712</v>
      </c>
      <c r="O1996" t="s">
        <v>4726</v>
      </c>
      <c r="P1996" t="s">
        <v>5225</v>
      </c>
      <c r="Q1996" t="s">
        <v>4715</v>
      </c>
      <c r="V1996" t="s">
        <v>4716</v>
      </c>
    </row>
    <row r="1997" spans="1:22">
      <c r="A1997" t="s">
        <v>4708</v>
      </c>
      <c r="B1997" t="s">
        <v>4708</v>
      </c>
      <c r="C1997" t="s">
        <v>8400</v>
      </c>
      <c r="D1997"/>
      <c r="E1997" s="255" t="s">
        <v>4778</v>
      </c>
      <c r="F1997" s="255">
        <v>43515.671968668983</v>
      </c>
      <c r="G1997" s="255"/>
      <c r="H1997" s="255"/>
      <c r="I1997" s="256">
        <v>4</v>
      </c>
      <c r="J1997" s="257">
        <v>119353</v>
      </c>
      <c r="K1997" t="s">
        <v>4711</v>
      </c>
      <c r="L1997">
        <v>0</v>
      </c>
      <c r="M1997">
        <v>0</v>
      </c>
      <c r="N1997" t="s">
        <v>4731</v>
      </c>
      <c r="O1997" t="s">
        <v>4713</v>
      </c>
      <c r="P1997" t="s">
        <v>8401</v>
      </c>
      <c r="Q1997" t="s">
        <v>4715</v>
      </c>
      <c r="V1997" t="s">
        <v>4716</v>
      </c>
    </row>
    <row r="1998" spans="1:22">
      <c r="A1998" t="s">
        <v>4708</v>
      </c>
      <c r="B1998" t="s">
        <v>4708</v>
      </c>
      <c r="C1998" t="s">
        <v>8402</v>
      </c>
      <c r="D1998"/>
      <c r="E1998" s="255" t="s">
        <v>4912</v>
      </c>
      <c r="F1998" s="255">
        <v>43512.500496608794</v>
      </c>
      <c r="G1998" s="255"/>
      <c r="H1998" s="255"/>
      <c r="I1998" s="256">
        <v>4</v>
      </c>
      <c r="J1998" s="257">
        <v>79135</v>
      </c>
      <c r="K1998" t="s">
        <v>4711</v>
      </c>
      <c r="L1998">
        <v>0</v>
      </c>
      <c r="M1998">
        <v>0</v>
      </c>
      <c r="N1998" t="s">
        <v>4722</v>
      </c>
      <c r="O1998" t="s">
        <v>4713</v>
      </c>
      <c r="P1998" t="s">
        <v>8403</v>
      </c>
      <c r="Q1998" t="s">
        <v>4715</v>
      </c>
      <c r="V1998" t="s">
        <v>4716</v>
      </c>
    </row>
    <row r="1999" spans="1:22">
      <c r="A1999" t="s">
        <v>4708</v>
      </c>
      <c r="B1999" t="s">
        <v>4708</v>
      </c>
      <c r="C1999" t="s">
        <v>8404</v>
      </c>
      <c r="D1999"/>
      <c r="E1999" s="255" t="s">
        <v>6297</v>
      </c>
      <c r="F1999" s="255">
        <v>43509.313171377318</v>
      </c>
      <c r="G1999" s="255"/>
      <c r="H1999" s="255"/>
      <c r="I1999" s="256">
        <v>4</v>
      </c>
      <c r="J1999" s="257">
        <v>66724</v>
      </c>
      <c r="K1999" t="s">
        <v>4752</v>
      </c>
      <c r="L1999">
        <v>0</v>
      </c>
      <c r="M1999">
        <v>0</v>
      </c>
      <c r="N1999" t="s">
        <v>4731</v>
      </c>
      <c r="O1999" t="s">
        <v>4726</v>
      </c>
      <c r="P1999" t="s">
        <v>8405</v>
      </c>
      <c r="Q1999" t="s">
        <v>4715</v>
      </c>
      <c r="V1999" t="s">
        <v>4716</v>
      </c>
    </row>
    <row r="2000" spans="1:22">
      <c r="A2000" t="s">
        <v>4708</v>
      </c>
      <c r="B2000" t="s">
        <v>4708</v>
      </c>
      <c r="C2000" t="s">
        <v>8406</v>
      </c>
      <c r="D2000"/>
      <c r="E2000" s="255" t="s">
        <v>4756</v>
      </c>
      <c r="F2000" s="255">
        <v>43514.675349537036</v>
      </c>
      <c r="G2000" s="255"/>
      <c r="H2000" s="255"/>
      <c r="I2000" s="256">
        <v>4</v>
      </c>
      <c r="J2000" s="257">
        <v>84464</v>
      </c>
      <c r="K2000" t="s">
        <v>4711</v>
      </c>
      <c r="L2000">
        <v>0</v>
      </c>
      <c r="M2000">
        <v>0</v>
      </c>
      <c r="N2000" t="s">
        <v>4718</v>
      </c>
      <c r="O2000" t="s">
        <v>4713</v>
      </c>
      <c r="P2000" t="s">
        <v>8407</v>
      </c>
      <c r="Q2000" t="s">
        <v>4715</v>
      </c>
      <c r="V2000" t="s">
        <v>4716</v>
      </c>
    </row>
    <row r="2001" spans="1:22">
      <c r="A2001" t="s">
        <v>4708</v>
      </c>
      <c r="B2001" t="s">
        <v>4708</v>
      </c>
      <c r="C2001" t="s">
        <v>8408</v>
      </c>
      <c r="D2001"/>
      <c r="E2001" s="255" t="s">
        <v>4837</v>
      </c>
      <c r="F2001" s="255">
        <v>43524.604236724539</v>
      </c>
      <c r="G2001" s="255"/>
      <c r="H2001" s="255"/>
      <c r="I2001" s="256">
        <v>4</v>
      </c>
      <c r="J2001" s="257">
        <v>77213</v>
      </c>
      <c r="K2001" t="s">
        <v>4711</v>
      </c>
      <c r="L2001">
        <v>0</v>
      </c>
      <c r="M2001">
        <v>0</v>
      </c>
      <c r="N2001" t="s">
        <v>4712</v>
      </c>
      <c r="O2001" t="s">
        <v>4713</v>
      </c>
      <c r="P2001" t="s">
        <v>8409</v>
      </c>
      <c r="Q2001" t="s">
        <v>4715</v>
      </c>
      <c r="V2001" t="s">
        <v>4716</v>
      </c>
    </row>
    <row r="2002" spans="1:22">
      <c r="A2002" t="s">
        <v>4708</v>
      </c>
      <c r="B2002" t="s">
        <v>4708</v>
      </c>
      <c r="C2002" t="s">
        <v>8410</v>
      </c>
      <c r="D2002"/>
      <c r="E2002" s="255" t="s">
        <v>5036</v>
      </c>
      <c r="F2002" s="255">
        <v>43524.689058564814</v>
      </c>
      <c r="G2002" s="255"/>
      <c r="H2002" s="255"/>
      <c r="I2002" s="256">
        <v>4</v>
      </c>
      <c r="J2002" s="257">
        <v>55290</v>
      </c>
      <c r="K2002" t="s">
        <v>4711</v>
      </c>
      <c r="L2002">
        <v>0</v>
      </c>
      <c r="M2002">
        <v>0</v>
      </c>
      <c r="N2002" t="s">
        <v>4712</v>
      </c>
      <c r="O2002" t="s">
        <v>4713</v>
      </c>
      <c r="P2002" t="s">
        <v>8411</v>
      </c>
      <c r="Q2002" t="s">
        <v>4715</v>
      </c>
      <c r="V2002" t="s">
        <v>4716</v>
      </c>
    </row>
    <row r="2003" spans="1:22">
      <c r="A2003" t="s">
        <v>4708</v>
      </c>
      <c r="B2003" t="s">
        <v>4708</v>
      </c>
      <c r="C2003" t="s">
        <v>2136</v>
      </c>
      <c r="D2003"/>
      <c r="E2003" s="255" t="s">
        <v>5408</v>
      </c>
      <c r="F2003" s="255">
        <v>43522.613102002317</v>
      </c>
      <c r="G2003" s="255"/>
      <c r="H2003" s="255"/>
      <c r="I2003" s="256">
        <v>4</v>
      </c>
      <c r="J2003" s="257">
        <v>69420</v>
      </c>
      <c r="K2003" t="s">
        <v>4711</v>
      </c>
      <c r="L2003">
        <v>0</v>
      </c>
      <c r="M2003">
        <v>0</v>
      </c>
      <c r="N2003" t="s">
        <v>4718</v>
      </c>
      <c r="O2003" t="s">
        <v>4726</v>
      </c>
      <c r="P2003" t="s">
        <v>4994</v>
      </c>
      <c r="Q2003" t="s">
        <v>4715</v>
      </c>
      <c r="V2003" t="s">
        <v>4716</v>
      </c>
    </row>
    <row r="2004" spans="1:22">
      <c r="A2004" t="s">
        <v>4708</v>
      </c>
      <c r="B2004" t="s">
        <v>4708</v>
      </c>
      <c r="C2004" t="s">
        <v>8412</v>
      </c>
      <c r="D2004"/>
      <c r="E2004" s="255" t="s">
        <v>5912</v>
      </c>
      <c r="F2004" s="255">
        <v>43503.808074803237</v>
      </c>
      <c r="G2004" s="255"/>
      <c r="H2004" s="255"/>
      <c r="I2004" s="256">
        <v>4</v>
      </c>
      <c r="J2004" s="257">
        <v>154513</v>
      </c>
      <c r="K2004" t="s">
        <v>4752</v>
      </c>
      <c r="L2004">
        <v>0</v>
      </c>
      <c r="M2004">
        <v>0</v>
      </c>
      <c r="N2004" t="s">
        <v>4722</v>
      </c>
      <c r="O2004" t="s">
        <v>5324</v>
      </c>
      <c r="P2004" t="s">
        <v>8413</v>
      </c>
      <c r="Q2004" t="s">
        <v>4715</v>
      </c>
      <c r="V2004" t="s">
        <v>4716</v>
      </c>
    </row>
    <row r="2005" spans="1:22">
      <c r="A2005" t="s">
        <v>4708</v>
      </c>
      <c r="B2005" t="s">
        <v>4708</v>
      </c>
      <c r="C2005" t="s">
        <v>8414</v>
      </c>
      <c r="D2005"/>
      <c r="E2005" s="255" t="s">
        <v>7867</v>
      </c>
      <c r="F2005" s="255">
        <v>43522.520243252315</v>
      </c>
      <c r="G2005" s="255"/>
      <c r="H2005" s="255"/>
      <c r="I2005" s="256">
        <v>4</v>
      </c>
      <c r="J2005" s="257">
        <v>122779</v>
      </c>
      <c r="K2005" t="s">
        <v>4752</v>
      </c>
      <c r="L2005">
        <v>0</v>
      </c>
      <c r="M2005">
        <v>0</v>
      </c>
      <c r="N2005" t="s">
        <v>4718</v>
      </c>
      <c r="O2005" t="s">
        <v>5324</v>
      </c>
      <c r="P2005" t="s">
        <v>8415</v>
      </c>
      <c r="Q2005" t="s">
        <v>4715</v>
      </c>
      <c r="V2005" t="s">
        <v>4716</v>
      </c>
    </row>
    <row r="2006" spans="1:22">
      <c r="A2006" t="s">
        <v>4708</v>
      </c>
      <c r="B2006" t="s">
        <v>4708</v>
      </c>
      <c r="C2006" t="s">
        <v>2739</v>
      </c>
      <c r="D2006"/>
      <c r="E2006" s="255" t="s">
        <v>5276</v>
      </c>
      <c r="F2006" s="255">
        <v>43512.497331134262</v>
      </c>
      <c r="G2006" s="255"/>
      <c r="H2006" s="255"/>
      <c r="I2006" s="256">
        <v>4</v>
      </c>
      <c r="J2006" s="257">
        <v>78912</v>
      </c>
      <c r="K2006" t="s">
        <v>4711</v>
      </c>
      <c r="L2006">
        <v>0</v>
      </c>
      <c r="M2006">
        <v>0</v>
      </c>
      <c r="N2006" t="s">
        <v>4718</v>
      </c>
      <c r="O2006" t="s">
        <v>4726</v>
      </c>
      <c r="P2006" t="s">
        <v>5188</v>
      </c>
      <c r="Q2006" t="s">
        <v>4715</v>
      </c>
      <c r="V2006" t="s">
        <v>4716</v>
      </c>
    </row>
    <row r="2007" spans="1:22">
      <c r="A2007" t="s">
        <v>4708</v>
      </c>
      <c r="B2007" t="s">
        <v>4708</v>
      </c>
      <c r="C2007" t="s">
        <v>8416</v>
      </c>
      <c r="D2007"/>
      <c r="E2007" s="255" t="s">
        <v>5314</v>
      </c>
      <c r="F2007" s="255">
        <v>43523.712001504631</v>
      </c>
      <c r="G2007" s="255"/>
      <c r="H2007" s="255"/>
      <c r="I2007" s="256">
        <v>4</v>
      </c>
      <c r="J2007" s="257">
        <v>47241</v>
      </c>
      <c r="K2007" t="s">
        <v>4711</v>
      </c>
      <c r="L2007">
        <v>0</v>
      </c>
      <c r="M2007">
        <v>0</v>
      </c>
      <c r="N2007" t="s">
        <v>4712</v>
      </c>
      <c r="O2007" t="s">
        <v>4726</v>
      </c>
      <c r="P2007" t="s">
        <v>5228</v>
      </c>
      <c r="Q2007" t="s">
        <v>4715</v>
      </c>
      <c r="V2007" t="s">
        <v>4716</v>
      </c>
    </row>
    <row r="2008" spans="1:22">
      <c r="A2008" t="s">
        <v>4708</v>
      </c>
      <c r="B2008" t="s">
        <v>4708</v>
      </c>
      <c r="C2008" t="s">
        <v>8417</v>
      </c>
      <c r="D2008"/>
      <c r="E2008" s="255" t="s">
        <v>4783</v>
      </c>
      <c r="F2008" s="255">
        <v>43524.796588854166</v>
      </c>
      <c r="G2008" s="255"/>
      <c r="H2008" s="255"/>
      <c r="I2008" s="256">
        <v>4</v>
      </c>
      <c r="J2008" s="257">
        <v>170322</v>
      </c>
      <c r="K2008" t="s">
        <v>4711</v>
      </c>
      <c r="L2008">
        <v>0</v>
      </c>
      <c r="M2008">
        <v>0</v>
      </c>
      <c r="N2008" t="s">
        <v>4731</v>
      </c>
      <c r="O2008" t="s">
        <v>4713</v>
      </c>
      <c r="P2008" t="s">
        <v>8336</v>
      </c>
      <c r="Q2008" t="s">
        <v>4715</v>
      </c>
      <c r="V2008" t="s">
        <v>4716</v>
      </c>
    </row>
    <row r="2009" spans="1:22">
      <c r="A2009" t="s">
        <v>4708</v>
      </c>
      <c r="B2009" t="s">
        <v>4708</v>
      </c>
      <c r="C2009" t="s">
        <v>3507</v>
      </c>
      <c r="D2009"/>
      <c r="E2009" s="255" t="s">
        <v>5348</v>
      </c>
      <c r="F2009" s="255">
        <v>43512.517961030091</v>
      </c>
      <c r="G2009" s="255"/>
      <c r="H2009" s="255"/>
      <c r="I2009" s="256">
        <v>4</v>
      </c>
      <c r="J2009" s="257">
        <v>25122</v>
      </c>
      <c r="K2009" t="s">
        <v>4711</v>
      </c>
      <c r="L2009">
        <v>0</v>
      </c>
      <c r="M2009">
        <v>0</v>
      </c>
      <c r="N2009" t="s">
        <v>4718</v>
      </c>
      <c r="O2009" t="s">
        <v>4726</v>
      </c>
      <c r="P2009" t="s">
        <v>5188</v>
      </c>
      <c r="Q2009" t="s">
        <v>4715</v>
      </c>
      <c r="V2009" t="s">
        <v>4716</v>
      </c>
    </row>
    <row r="2010" spans="1:22">
      <c r="A2010" t="s">
        <v>4708</v>
      </c>
      <c r="B2010" t="s">
        <v>4708</v>
      </c>
      <c r="C2010" t="s">
        <v>8418</v>
      </c>
      <c r="D2010"/>
      <c r="E2010" s="255" t="s">
        <v>4820</v>
      </c>
      <c r="F2010" s="255">
        <v>43521.664663622687</v>
      </c>
      <c r="G2010" s="255"/>
      <c r="H2010" s="255"/>
      <c r="I2010" s="256">
        <v>4</v>
      </c>
      <c r="J2010" s="257">
        <v>58067</v>
      </c>
      <c r="K2010" t="s">
        <v>4711</v>
      </c>
      <c r="L2010">
        <v>0</v>
      </c>
      <c r="M2010">
        <v>0</v>
      </c>
      <c r="N2010" t="s">
        <v>4722</v>
      </c>
      <c r="O2010" t="s">
        <v>4713</v>
      </c>
      <c r="P2010" t="s">
        <v>8419</v>
      </c>
      <c r="Q2010" t="s">
        <v>4715</v>
      </c>
      <c r="V2010" t="s">
        <v>4716</v>
      </c>
    </row>
    <row r="2011" spans="1:22">
      <c r="A2011" t="s">
        <v>4708</v>
      </c>
      <c r="B2011" t="s">
        <v>4708</v>
      </c>
      <c r="C2011" t="s">
        <v>8420</v>
      </c>
      <c r="D2011"/>
      <c r="E2011" s="255" t="s">
        <v>7145</v>
      </c>
      <c r="F2011" s="255">
        <v>43512.53192079861</v>
      </c>
      <c r="G2011" s="255"/>
      <c r="H2011" s="255"/>
      <c r="I2011" s="256">
        <v>4</v>
      </c>
      <c r="J2011" s="257">
        <v>59831</v>
      </c>
      <c r="K2011" t="s">
        <v>4711</v>
      </c>
      <c r="L2011">
        <v>0</v>
      </c>
      <c r="M2011">
        <v>0</v>
      </c>
      <c r="N2011" t="s">
        <v>4712</v>
      </c>
      <c r="O2011" t="s">
        <v>4726</v>
      </c>
      <c r="P2011" t="s">
        <v>8421</v>
      </c>
      <c r="Q2011" t="s">
        <v>4715</v>
      </c>
      <c r="V2011" t="s">
        <v>4716</v>
      </c>
    </row>
    <row r="2012" spans="1:22">
      <c r="A2012" t="s">
        <v>4708</v>
      </c>
      <c r="B2012" t="s">
        <v>4708</v>
      </c>
      <c r="C2012" t="s">
        <v>8422</v>
      </c>
      <c r="D2012"/>
      <c r="E2012" s="255" t="s">
        <v>6421</v>
      </c>
      <c r="F2012" s="255">
        <v>43524.706045023151</v>
      </c>
      <c r="G2012" s="255"/>
      <c r="H2012" s="255"/>
      <c r="I2012" s="256">
        <v>4</v>
      </c>
      <c r="J2012" s="257">
        <v>45733</v>
      </c>
      <c r="K2012" t="s">
        <v>4752</v>
      </c>
      <c r="L2012">
        <v>0</v>
      </c>
      <c r="M2012">
        <v>0</v>
      </c>
      <c r="N2012" t="s">
        <v>4712</v>
      </c>
      <c r="O2012" t="s">
        <v>5324</v>
      </c>
      <c r="P2012" t="s">
        <v>8423</v>
      </c>
      <c r="Q2012" t="s">
        <v>4715</v>
      </c>
      <c r="V2012" t="s">
        <v>4716</v>
      </c>
    </row>
    <row r="2013" spans="1:22">
      <c r="A2013" t="s">
        <v>4708</v>
      </c>
      <c r="B2013" t="s">
        <v>4708</v>
      </c>
      <c r="C2013" t="s">
        <v>8424</v>
      </c>
      <c r="D2013"/>
      <c r="E2013" s="255" t="s">
        <v>5042</v>
      </c>
      <c r="F2013" s="255">
        <v>43521.610491701387</v>
      </c>
      <c r="G2013" s="255"/>
      <c r="H2013" s="255"/>
      <c r="I2013" s="256">
        <v>4</v>
      </c>
      <c r="J2013" s="257">
        <v>55168</v>
      </c>
      <c r="K2013" t="s">
        <v>4752</v>
      </c>
      <c r="L2013">
        <v>1</v>
      </c>
      <c r="M2013">
        <v>4602.93</v>
      </c>
      <c r="N2013" t="s">
        <v>4718</v>
      </c>
      <c r="O2013" t="s">
        <v>4753</v>
      </c>
      <c r="P2013" t="s">
        <v>4753</v>
      </c>
      <c r="Q2013" t="s">
        <v>4715</v>
      </c>
      <c r="V2013" t="s">
        <v>4716</v>
      </c>
    </row>
    <row r="2014" spans="1:22">
      <c r="A2014" t="s">
        <v>4708</v>
      </c>
      <c r="B2014" t="s">
        <v>4708</v>
      </c>
      <c r="C2014" t="s">
        <v>8425</v>
      </c>
      <c r="D2014"/>
      <c r="E2014" s="255" t="s">
        <v>5403</v>
      </c>
      <c r="F2014" s="255">
        <v>43508.64656721065</v>
      </c>
      <c r="G2014" s="255"/>
      <c r="H2014" s="255"/>
      <c r="I2014" s="256">
        <v>4</v>
      </c>
      <c r="J2014" s="257">
        <v>62783</v>
      </c>
      <c r="K2014" t="s">
        <v>4752</v>
      </c>
      <c r="L2014">
        <v>0</v>
      </c>
      <c r="M2014">
        <v>0</v>
      </c>
      <c r="N2014" t="s">
        <v>4718</v>
      </c>
      <c r="O2014" t="s">
        <v>4753</v>
      </c>
      <c r="P2014" t="s">
        <v>4753</v>
      </c>
      <c r="Q2014" t="s">
        <v>4715</v>
      </c>
      <c r="V2014" t="s">
        <v>4716</v>
      </c>
    </row>
    <row r="2015" spans="1:22">
      <c r="A2015" t="s">
        <v>4708</v>
      </c>
      <c r="B2015" t="s">
        <v>4708</v>
      </c>
      <c r="C2015" t="s">
        <v>8426</v>
      </c>
      <c r="D2015"/>
      <c r="E2015" s="255" t="s">
        <v>5165</v>
      </c>
      <c r="F2015" s="255">
        <v>43508.655416238427</v>
      </c>
      <c r="G2015" s="255"/>
      <c r="H2015" s="255"/>
      <c r="I2015" s="256">
        <v>4</v>
      </c>
      <c r="J2015" s="257">
        <v>20229</v>
      </c>
      <c r="K2015" t="s">
        <v>4752</v>
      </c>
      <c r="L2015">
        <v>0</v>
      </c>
      <c r="M2015">
        <v>0</v>
      </c>
      <c r="N2015" t="s">
        <v>4718</v>
      </c>
      <c r="O2015" t="s">
        <v>4753</v>
      </c>
      <c r="P2015" t="s">
        <v>4753</v>
      </c>
      <c r="Q2015" t="s">
        <v>4715</v>
      </c>
      <c r="V2015" t="s">
        <v>4716</v>
      </c>
    </row>
    <row r="2016" spans="1:22">
      <c r="A2016" t="s">
        <v>4708</v>
      </c>
      <c r="B2016" t="s">
        <v>4708</v>
      </c>
      <c r="C2016" t="s">
        <v>8427</v>
      </c>
      <c r="D2016"/>
      <c r="E2016" s="255" t="s">
        <v>5283</v>
      </c>
      <c r="F2016" s="255">
        <v>43524.694297951391</v>
      </c>
      <c r="G2016" s="255"/>
      <c r="H2016" s="255"/>
      <c r="I2016" s="256">
        <v>4</v>
      </c>
      <c r="J2016" s="257">
        <v>47675</v>
      </c>
      <c r="K2016" t="s">
        <v>4752</v>
      </c>
      <c r="L2016">
        <v>0</v>
      </c>
      <c r="M2016">
        <v>0</v>
      </c>
      <c r="N2016" t="s">
        <v>4718</v>
      </c>
      <c r="O2016" t="s">
        <v>4753</v>
      </c>
      <c r="P2016" t="s">
        <v>4753</v>
      </c>
      <c r="Q2016" t="s">
        <v>4715</v>
      </c>
      <c r="V2016" t="s">
        <v>4716</v>
      </c>
    </row>
    <row r="2017" spans="1:22">
      <c r="A2017" t="s">
        <v>4708</v>
      </c>
      <c r="B2017" t="s">
        <v>4708</v>
      </c>
      <c r="C2017" t="s">
        <v>8428</v>
      </c>
      <c r="D2017"/>
      <c r="E2017" s="255" t="s">
        <v>4965</v>
      </c>
      <c r="F2017" s="255">
        <v>43518.680632870368</v>
      </c>
      <c r="G2017" s="255"/>
      <c r="H2017" s="255"/>
      <c r="I2017" s="256">
        <v>4</v>
      </c>
      <c r="J2017" s="257">
        <v>52040</v>
      </c>
      <c r="K2017" t="s">
        <v>4752</v>
      </c>
      <c r="L2017">
        <v>0</v>
      </c>
      <c r="M2017">
        <v>0</v>
      </c>
      <c r="N2017" t="s">
        <v>4722</v>
      </c>
      <c r="O2017" t="s">
        <v>4753</v>
      </c>
      <c r="P2017" t="s">
        <v>4753</v>
      </c>
      <c r="Q2017" t="s">
        <v>4715</v>
      </c>
      <c r="V2017" t="s">
        <v>4716</v>
      </c>
    </row>
    <row r="2018" spans="1:22">
      <c r="A2018" t="s">
        <v>4708</v>
      </c>
      <c r="B2018" t="s">
        <v>4708</v>
      </c>
      <c r="C2018" t="s">
        <v>8429</v>
      </c>
      <c r="D2018"/>
      <c r="E2018" s="255" t="s">
        <v>5403</v>
      </c>
      <c r="F2018" s="255">
        <v>43508.62645570602</v>
      </c>
      <c r="G2018" s="255"/>
      <c r="H2018" s="255"/>
      <c r="I2018" s="256">
        <v>4</v>
      </c>
      <c r="J2018" s="257">
        <v>46754</v>
      </c>
      <c r="K2018" t="s">
        <v>4752</v>
      </c>
      <c r="L2018">
        <v>0</v>
      </c>
      <c r="M2018">
        <v>0</v>
      </c>
      <c r="N2018" t="s">
        <v>4718</v>
      </c>
      <c r="O2018" t="s">
        <v>4753</v>
      </c>
      <c r="P2018" t="s">
        <v>4753</v>
      </c>
      <c r="Q2018" t="s">
        <v>4715</v>
      </c>
      <c r="V2018" t="s">
        <v>4716</v>
      </c>
    </row>
    <row r="2019" spans="1:22">
      <c r="A2019" t="s">
        <v>4708</v>
      </c>
      <c r="B2019" t="s">
        <v>4708</v>
      </c>
      <c r="C2019" t="s">
        <v>8430</v>
      </c>
      <c r="D2019"/>
      <c r="E2019" s="255" t="s">
        <v>5390</v>
      </c>
      <c r="F2019" s="255">
        <v>43515.608739733798</v>
      </c>
      <c r="G2019" s="255"/>
      <c r="H2019" s="255"/>
      <c r="I2019" s="256">
        <v>4</v>
      </c>
      <c r="J2019" s="257">
        <v>68587</v>
      </c>
      <c r="K2019" t="s">
        <v>4752</v>
      </c>
      <c r="L2019">
        <v>0</v>
      </c>
      <c r="M2019">
        <v>0</v>
      </c>
      <c r="N2019" t="s">
        <v>4718</v>
      </c>
      <c r="O2019" t="s">
        <v>4753</v>
      </c>
      <c r="P2019" t="s">
        <v>4753</v>
      </c>
      <c r="Q2019" t="s">
        <v>4715</v>
      </c>
      <c r="V2019" t="s">
        <v>4716</v>
      </c>
    </row>
    <row r="2020" spans="1:22">
      <c r="A2020" t="s">
        <v>4708</v>
      </c>
      <c r="B2020" t="s">
        <v>4708</v>
      </c>
      <c r="C2020" t="s">
        <v>8431</v>
      </c>
      <c r="D2020"/>
      <c r="E2020" s="255" t="s">
        <v>5070</v>
      </c>
      <c r="F2020" s="255">
        <v>43516.549647106483</v>
      </c>
      <c r="G2020" s="255"/>
      <c r="H2020" s="255"/>
      <c r="I2020" s="256">
        <v>4</v>
      </c>
      <c r="J2020" s="257">
        <v>100249</v>
      </c>
      <c r="K2020" t="s">
        <v>4711</v>
      </c>
      <c r="L2020">
        <v>0</v>
      </c>
      <c r="M2020">
        <v>0</v>
      </c>
      <c r="N2020" t="s">
        <v>4722</v>
      </c>
      <c r="O2020" t="s">
        <v>4753</v>
      </c>
      <c r="P2020" t="s">
        <v>4753</v>
      </c>
      <c r="Q2020" t="s">
        <v>4715</v>
      </c>
      <c r="V2020" t="s">
        <v>4716</v>
      </c>
    </row>
    <row r="2021" spans="1:22">
      <c r="A2021" t="s">
        <v>4708</v>
      </c>
      <c r="B2021" t="s">
        <v>4708</v>
      </c>
      <c r="C2021" t="s">
        <v>8432</v>
      </c>
      <c r="D2021"/>
      <c r="E2021" s="255" t="s">
        <v>5403</v>
      </c>
      <c r="F2021" s="255">
        <v>43521.615548761576</v>
      </c>
      <c r="G2021" s="255"/>
      <c r="H2021" s="255"/>
      <c r="I2021" s="256">
        <v>4</v>
      </c>
      <c r="J2021" s="257">
        <v>59697</v>
      </c>
      <c r="K2021" t="s">
        <v>4752</v>
      </c>
      <c r="L2021">
        <v>0</v>
      </c>
      <c r="M2021">
        <v>0</v>
      </c>
      <c r="N2021" t="s">
        <v>4718</v>
      </c>
      <c r="O2021" t="s">
        <v>4753</v>
      </c>
      <c r="P2021" t="s">
        <v>4753</v>
      </c>
      <c r="Q2021" t="s">
        <v>4715</v>
      </c>
      <c r="V2021" t="s">
        <v>4716</v>
      </c>
    </row>
    <row r="2022" spans="1:22">
      <c r="A2022" t="s">
        <v>4708</v>
      </c>
      <c r="B2022" t="s">
        <v>4708</v>
      </c>
      <c r="C2022" t="s">
        <v>2691</v>
      </c>
      <c r="D2022"/>
      <c r="E2022" s="255" t="s">
        <v>5124</v>
      </c>
      <c r="F2022" s="255">
        <v>43512.514041979164</v>
      </c>
      <c r="G2022" s="255"/>
      <c r="H2022" s="255"/>
      <c r="I2022" s="256">
        <v>4</v>
      </c>
      <c r="J2022" s="257">
        <v>96122</v>
      </c>
      <c r="K2022" t="s">
        <v>4711</v>
      </c>
      <c r="L2022">
        <v>0</v>
      </c>
      <c r="M2022">
        <v>0</v>
      </c>
      <c r="N2022" t="s">
        <v>4731</v>
      </c>
      <c r="O2022" t="s">
        <v>4726</v>
      </c>
      <c r="P2022" t="s">
        <v>5188</v>
      </c>
      <c r="Q2022" t="s">
        <v>4715</v>
      </c>
      <c r="V2022" t="s">
        <v>4716</v>
      </c>
    </row>
    <row r="2023" spans="1:22">
      <c r="A2023" t="s">
        <v>4708</v>
      </c>
      <c r="B2023" t="s">
        <v>4708</v>
      </c>
      <c r="C2023" t="s">
        <v>8433</v>
      </c>
      <c r="D2023"/>
      <c r="E2023" s="255" t="s">
        <v>8053</v>
      </c>
      <c r="F2023" s="255">
        <v>43522.62028333333</v>
      </c>
      <c r="G2023" s="255"/>
      <c r="H2023" s="255"/>
      <c r="I2023" s="256">
        <v>4</v>
      </c>
      <c r="J2023" s="257">
        <v>92098</v>
      </c>
      <c r="K2023" t="s">
        <v>4711</v>
      </c>
      <c r="L2023">
        <v>0</v>
      </c>
      <c r="M2023">
        <v>0</v>
      </c>
      <c r="N2023" t="s">
        <v>4722</v>
      </c>
      <c r="O2023" t="s">
        <v>5197</v>
      </c>
      <c r="P2023" t="s">
        <v>8434</v>
      </c>
      <c r="Q2023" t="s">
        <v>4715</v>
      </c>
      <c r="V2023" t="s">
        <v>4716</v>
      </c>
    </row>
    <row r="2024" spans="1:22">
      <c r="A2024" t="s">
        <v>4708</v>
      </c>
      <c r="B2024" t="s">
        <v>4708</v>
      </c>
      <c r="C2024" t="s">
        <v>8435</v>
      </c>
      <c r="D2024"/>
      <c r="E2024" s="255" t="s">
        <v>7133</v>
      </c>
      <c r="F2024" s="255">
        <v>43467.756020752313</v>
      </c>
      <c r="G2024" s="255"/>
      <c r="H2024" s="255"/>
      <c r="I2024" s="256">
        <v>4.083333333333333</v>
      </c>
      <c r="J2024" s="257">
        <v>32945</v>
      </c>
      <c r="K2024" t="s">
        <v>4711</v>
      </c>
      <c r="L2024">
        <v>0</v>
      </c>
      <c r="M2024">
        <v>0</v>
      </c>
      <c r="N2024" t="s">
        <v>4718</v>
      </c>
      <c r="O2024" t="s">
        <v>4726</v>
      </c>
      <c r="P2024" t="s">
        <v>8436</v>
      </c>
      <c r="Q2024" t="s">
        <v>4715</v>
      </c>
      <c r="V2024" t="s">
        <v>4716</v>
      </c>
    </row>
    <row r="2025" spans="1:22">
      <c r="A2025" t="s">
        <v>4708</v>
      </c>
      <c r="B2025" t="s">
        <v>4708</v>
      </c>
      <c r="C2025" t="s">
        <v>8437</v>
      </c>
      <c r="D2025"/>
      <c r="E2025" s="255" t="s">
        <v>4924</v>
      </c>
      <c r="F2025" s="255">
        <v>43476.697963113424</v>
      </c>
      <c r="G2025" s="255"/>
      <c r="H2025" s="255"/>
      <c r="I2025" s="256">
        <v>4.083333333333333</v>
      </c>
      <c r="J2025" s="257">
        <v>131267</v>
      </c>
      <c r="K2025" t="s">
        <v>4711</v>
      </c>
      <c r="L2025">
        <v>0</v>
      </c>
      <c r="M2025">
        <v>0</v>
      </c>
      <c r="N2025" t="s">
        <v>4718</v>
      </c>
      <c r="O2025" t="s">
        <v>4713</v>
      </c>
      <c r="P2025" t="s">
        <v>8438</v>
      </c>
      <c r="Q2025" t="s">
        <v>4715</v>
      </c>
      <c r="V2025" t="s">
        <v>4716</v>
      </c>
    </row>
    <row r="2026" spans="1:22">
      <c r="A2026" t="s">
        <v>4708</v>
      </c>
      <c r="B2026" t="s">
        <v>4708</v>
      </c>
      <c r="C2026" t="s">
        <v>1847</v>
      </c>
      <c r="D2026"/>
      <c r="E2026" s="255" t="s">
        <v>4795</v>
      </c>
      <c r="F2026" s="255">
        <v>43493.386088113424</v>
      </c>
      <c r="G2026" s="255"/>
      <c r="H2026" s="255"/>
      <c r="I2026" s="256">
        <v>4.083333333333333</v>
      </c>
      <c r="J2026" s="257">
        <v>40137</v>
      </c>
      <c r="K2026" t="s">
        <v>4711</v>
      </c>
      <c r="L2026">
        <v>0</v>
      </c>
      <c r="M2026">
        <v>0</v>
      </c>
      <c r="N2026" t="s">
        <v>4718</v>
      </c>
      <c r="O2026" t="s">
        <v>4713</v>
      </c>
      <c r="P2026" t="s">
        <v>8439</v>
      </c>
      <c r="Q2026" t="s">
        <v>4715</v>
      </c>
      <c r="V2026" t="s">
        <v>4716</v>
      </c>
    </row>
    <row r="2027" spans="1:22">
      <c r="A2027" t="s">
        <v>4708</v>
      </c>
      <c r="B2027" t="s">
        <v>4708</v>
      </c>
      <c r="C2027" t="s">
        <v>8440</v>
      </c>
      <c r="D2027"/>
      <c r="E2027" s="255" t="s">
        <v>7133</v>
      </c>
      <c r="F2027" s="255">
        <v>43486.768964780094</v>
      </c>
      <c r="G2027" s="255"/>
      <c r="H2027" s="255"/>
      <c r="I2027" s="256">
        <v>4.083333333333333</v>
      </c>
      <c r="J2027" s="257">
        <v>160968</v>
      </c>
      <c r="K2027" t="s">
        <v>4752</v>
      </c>
      <c r="L2027">
        <v>0</v>
      </c>
      <c r="M2027">
        <v>0</v>
      </c>
      <c r="N2027" t="s">
        <v>4722</v>
      </c>
      <c r="O2027" t="s">
        <v>5197</v>
      </c>
      <c r="P2027" t="s">
        <v>8441</v>
      </c>
      <c r="Q2027" t="s">
        <v>4715</v>
      </c>
      <c r="V2027" t="s">
        <v>4716</v>
      </c>
    </row>
    <row r="2028" spans="1:22">
      <c r="A2028" t="s">
        <v>4708</v>
      </c>
      <c r="B2028" t="s">
        <v>4708</v>
      </c>
      <c r="C2028" t="s">
        <v>8442</v>
      </c>
      <c r="D2028"/>
      <c r="E2028" s="255" t="s">
        <v>4991</v>
      </c>
      <c r="F2028" s="255">
        <v>43494.600446724537</v>
      </c>
      <c r="G2028" s="255"/>
      <c r="H2028" s="255"/>
      <c r="I2028" s="256">
        <v>4.083333333333333</v>
      </c>
      <c r="J2028" s="257">
        <v>55687</v>
      </c>
      <c r="K2028" t="s">
        <v>4711</v>
      </c>
      <c r="L2028">
        <v>0</v>
      </c>
      <c r="M2028">
        <v>0</v>
      </c>
      <c r="N2028" t="s">
        <v>4722</v>
      </c>
      <c r="O2028" t="s">
        <v>4713</v>
      </c>
      <c r="P2028" t="s">
        <v>8443</v>
      </c>
      <c r="Q2028" t="s">
        <v>4715</v>
      </c>
      <c r="V2028" t="s">
        <v>4716</v>
      </c>
    </row>
    <row r="2029" spans="1:22">
      <c r="A2029" t="s">
        <v>4708</v>
      </c>
      <c r="B2029" t="s">
        <v>4708</v>
      </c>
      <c r="C2029" t="s">
        <v>8444</v>
      </c>
      <c r="D2029"/>
      <c r="E2029" s="255" t="s">
        <v>6266</v>
      </c>
      <c r="F2029" s="255">
        <v>43495.577909027779</v>
      </c>
      <c r="G2029" s="255"/>
      <c r="H2029" s="255"/>
      <c r="I2029" s="256">
        <v>4.083333333333333</v>
      </c>
      <c r="J2029" s="257">
        <v>73070</v>
      </c>
      <c r="K2029" t="s">
        <v>4752</v>
      </c>
      <c r="L2029">
        <v>0</v>
      </c>
      <c r="M2029">
        <v>0</v>
      </c>
      <c r="N2029" t="s">
        <v>4722</v>
      </c>
      <c r="O2029" t="s">
        <v>4726</v>
      </c>
      <c r="P2029" t="s">
        <v>8445</v>
      </c>
      <c r="Q2029" t="s">
        <v>4715</v>
      </c>
      <c r="V2029" t="s">
        <v>4716</v>
      </c>
    </row>
    <row r="2030" spans="1:22">
      <c r="A2030" t="s">
        <v>4708</v>
      </c>
      <c r="B2030" t="s">
        <v>4708</v>
      </c>
      <c r="C2030" t="s">
        <v>8446</v>
      </c>
      <c r="D2030"/>
      <c r="E2030" s="255" t="s">
        <v>4725</v>
      </c>
      <c r="F2030" s="255">
        <v>43496.833797222222</v>
      </c>
      <c r="G2030" s="255"/>
      <c r="H2030" s="255"/>
      <c r="I2030" s="256">
        <v>4.083333333333333</v>
      </c>
      <c r="J2030" s="257">
        <v>78827</v>
      </c>
      <c r="K2030" t="s">
        <v>4711</v>
      </c>
      <c r="L2030">
        <v>0</v>
      </c>
      <c r="M2030">
        <v>0</v>
      </c>
      <c r="N2030" t="s">
        <v>4718</v>
      </c>
      <c r="O2030" t="s">
        <v>4713</v>
      </c>
      <c r="P2030" t="s">
        <v>8447</v>
      </c>
      <c r="Q2030" t="s">
        <v>4715</v>
      </c>
      <c r="V2030" t="s">
        <v>4716</v>
      </c>
    </row>
    <row r="2031" spans="1:22">
      <c r="A2031" t="s">
        <v>4708</v>
      </c>
      <c r="B2031" t="s">
        <v>4708</v>
      </c>
      <c r="C2031" t="s">
        <v>8448</v>
      </c>
      <c r="D2031"/>
      <c r="E2031" s="255" t="s">
        <v>5003</v>
      </c>
      <c r="F2031" s="255">
        <v>43496.694839502314</v>
      </c>
      <c r="G2031" s="255"/>
      <c r="H2031" s="255"/>
      <c r="I2031" s="256">
        <v>4.083333333333333</v>
      </c>
      <c r="J2031" s="257">
        <v>164813</v>
      </c>
      <c r="K2031" t="s">
        <v>4711</v>
      </c>
      <c r="L2031">
        <v>0</v>
      </c>
      <c r="M2031">
        <v>0</v>
      </c>
      <c r="N2031" t="s">
        <v>4722</v>
      </c>
      <c r="O2031" t="s">
        <v>4713</v>
      </c>
      <c r="P2031" t="s">
        <v>8449</v>
      </c>
      <c r="Q2031" t="s">
        <v>4715</v>
      </c>
      <c r="V2031" t="s">
        <v>4716</v>
      </c>
    </row>
    <row r="2032" spans="1:22">
      <c r="A2032" t="s">
        <v>4708</v>
      </c>
      <c r="B2032" t="s">
        <v>4708</v>
      </c>
      <c r="C2032" t="s">
        <v>8450</v>
      </c>
      <c r="D2032"/>
      <c r="E2032" s="255" t="s">
        <v>4915</v>
      </c>
      <c r="F2032" s="255">
        <v>43467.904556979163</v>
      </c>
      <c r="G2032" s="255"/>
      <c r="H2032" s="255"/>
      <c r="I2032" s="256">
        <v>4.083333333333333</v>
      </c>
      <c r="J2032" s="257">
        <v>46068</v>
      </c>
      <c r="K2032" t="s">
        <v>4711</v>
      </c>
      <c r="L2032">
        <v>0</v>
      </c>
      <c r="M2032">
        <v>0</v>
      </c>
      <c r="N2032" t="s">
        <v>4718</v>
      </c>
      <c r="O2032" t="s">
        <v>4713</v>
      </c>
      <c r="P2032" t="s">
        <v>8451</v>
      </c>
      <c r="Q2032" t="s">
        <v>4715</v>
      </c>
      <c r="V2032" t="s">
        <v>4716</v>
      </c>
    </row>
    <row r="2033" spans="1:22">
      <c r="A2033" t="s">
        <v>4708</v>
      </c>
      <c r="B2033" t="s">
        <v>4708</v>
      </c>
      <c r="C2033" t="s">
        <v>8452</v>
      </c>
      <c r="D2033"/>
      <c r="E2033" s="255" t="s">
        <v>5217</v>
      </c>
      <c r="F2033" s="255">
        <v>43476.617032442133</v>
      </c>
      <c r="G2033" s="255"/>
      <c r="H2033" s="255"/>
      <c r="I2033" s="256">
        <v>4.083333333333333</v>
      </c>
      <c r="J2033" s="257">
        <v>232978</v>
      </c>
      <c r="K2033" t="s">
        <v>4711</v>
      </c>
      <c r="L2033">
        <v>0</v>
      </c>
      <c r="M2033">
        <v>0</v>
      </c>
      <c r="N2033" t="s">
        <v>4718</v>
      </c>
      <c r="O2033" t="s">
        <v>4713</v>
      </c>
      <c r="P2033" t="s">
        <v>8453</v>
      </c>
      <c r="Q2033" t="s">
        <v>4715</v>
      </c>
      <c r="V2033" t="s">
        <v>4716</v>
      </c>
    </row>
    <row r="2034" spans="1:22">
      <c r="A2034" t="s">
        <v>4708</v>
      </c>
      <c r="B2034" t="s">
        <v>4708</v>
      </c>
      <c r="C2034" t="s">
        <v>8454</v>
      </c>
      <c r="D2034"/>
      <c r="E2034" s="255" t="s">
        <v>6609</v>
      </c>
      <c r="F2034" s="255">
        <v>43495.439445370372</v>
      </c>
      <c r="G2034" s="255"/>
      <c r="H2034" s="255"/>
      <c r="I2034" s="256">
        <v>4.083333333333333</v>
      </c>
      <c r="J2034" s="257">
        <v>119720</v>
      </c>
      <c r="K2034" t="s">
        <v>4711</v>
      </c>
      <c r="L2034">
        <v>0</v>
      </c>
      <c r="M2034">
        <v>0</v>
      </c>
      <c r="N2034" t="s">
        <v>4722</v>
      </c>
      <c r="O2034" t="s">
        <v>4726</v>
      </c>
      <c r="P2034" t="s">
        <v>8455</v>
      </c>
      <c r="Q2034" t="s">
        <v>4715</v>
      </c>
      <c r="V2034" t="s">
        <v>4716</v>
      </c>
    </row>
    <row r="2035" spans="1:22">
      <c r="A2035" t="s">
        <v>4708</v>
      </c>
      <c r="B2035" t="s">
        <v>4708</v>
      </c>
      <c r="C2035" t="s">
        <v>8456</v>
      </c>
      <c r="D2035"/>
      <c r="E2035" s="255" t="s">
        <v>5160</v>
      </c>
      <c r="F2035" s="255">
        <v>43486.723391666666</v>
      </c>
      <c r="G2035" s="255"/>
      <c r="H2035" s="255"/>
      <c r="I2035" s="256">
        <v>4.083333333333333</v>
      </c>
      <c r="J2035" s="257">
        <v>49272</v>
      </c>
      <c r="K2035" t="s">
        <v>4752</v>
      </c>
      <c r="L2035">
        <v>0</v>
      </c>
      <c r="M2035">
        <v>0</v>
      </c>
      <c r="N2035" t="s">
        <v>4718</v>
      </c>
      <c r="O2035" t="s">
        <v>4713</v>
      </c>
      <c r="P2035" t="s">
        <v>8457</v>
      </c>
      <c r="Q2035" t="s">
        <v>4715</v>
      </c>
      <c r="V2035" t="s">
        <v>4716</v>
      </c>
    </row>
    <row r="2036" spans="1:22">
      <c r="A2036" t="s">
        <v>4708</v>
      </c>
      <c r="B2036" t="s">
        <v>4708</v>
      </c>
      <c r="C2036" t="s">
        <v>8458</v>
      </c>
      <c r="D2036"/>
      <c r="E2036" s="255" t="s">
        <v>4978</v>
      </c>
      <c r="F2036" s="255">
        <v>43494.732220335645</v>
      </c>
      <c r="G2036" s="255"/>
      <c r="H2036" s="255"/>
      <c r="I2036" s="256">
        <v>4.083333333333333</v>
      </c>
      <c r="J2036" s="257">
        <v>46789</v>
      </c>
      <c r="K2036" t="s">
        <v>4711</v>
      </c>
      <c r="L2036">
        <v>0</v>
      </c>
      <c r="M2036">
        <v>0</v>
      </c>
      <c r="N2036" t="s">
        <v>4718</v>
      </c>
      <c r="O2036" t="s">
        <v>4713</v>
      </c>
      <c r="P2036" t="s">
        <v>8459</v>
      </c>
      <c r="Q2036" t="s">
        <v>4715</v>
      </c>
      <c r="V2036" t="s">
        <v>4716</v>
      </c>
    </row>
    <row r="2037" spans="1:22">
      <c r="A2037" t="s">
        <v>4708</v>
      </c>
      <c r="B2037" t="s">
        <v>4708</v>
      </c>
      <c r="C2037" t="s">
        <v>8460</v>
      </c>
      <c r="D2037"/>
      <c r="E2037" s="255" t="s">
        <v>4783</v>
      </c>
      <c r="F2037" s="255">
        <v>43494.71128758102</v>
      </c>
      <c r="G2037" s="255"/>
      <c r="H2037" s="255"/>
      <c r="I2037" s="256">
        <v>4.083333333333333</v>
      </c>
      <c r="J2037" s="257">
        <v>43133</v>
      </c>
      <c r="K2037" t="s">
        <v>4752</v>
      </c>
      <c r="L2037">
        <v>0</v>
      </c>
      <c r="M2037">
        <v>0</v>
      </c>
      <c r="N2037" t="s">
        <v>4731</v>
      </c>
      <c r="O2037" t="s">
        <v>4726</v>
      </c>
      <c r="P2037" t="s">
        <v>5225</v>
      </c>
      <c r="Q2037" t="s">
        <v>4715</v>
      </c>
      <c r="V2037" t="s">
        <v>4716</v>
      </c>
    </row>
    <row r="2038" spans="1:22">
      <c r="A2038" t="s">
        <v>4708</v>
      </c>
      <c r="B2038" t="s">
        <v>4708</v>
      </c>
      <c r="C2038" t="s">
        <v>8461</v>
      </c>
      <c r="D2038"/>
      <c r="E2038" s="255" t="s">
        <v>5006</v>
      </c>
      <c r="F2038" s="255">
        <v>43467.728818437499</v>
      </c>
      <c r="G2038" s="255"/>
      <c r="H2038" s="255"/>
      <c r="I2038" s="256">
        <v>4.083333333333333</v>
      </c>
      <c r="J2038" s="257">
        <v>42415</v>
      </c>
      <c r="K2038" t="s">
        <v>4711</v>
      </c>
      <c r="L2038">
        <v>0</v>
      </c>
      <c r="M2038">
        <v>0</v>
      </c>
      <c r="N2038" t="s">
        <v>4718</v>
      </c>
      <c r="O2038" t="s">
        <v>4713</v>
      </c>
      <c r="P2038" t="s">
        <v>8462</v>
      </c>
      <c r="Q2038" t="s">
        <v>4715</v>
      </c>
      <c r="V2038" t="s">
        <v>4716</v>
      </c>
    </row>
    <row r="2039" spans="1:22">
      <c r="A2039" t="s">
        <v>4708</v>
      </c>
      <c r="B2039" t="s">
        <v>4708</v>
      </c>
      <c r="C2039" t="s">
        <v>3424</v>
      </c>
      <c r="D2039"/>
      <c r="E2039" s="255" t="s">
        <v>5079</v>
      </c>
      <c r="F2039" s="255">
        <v>43486.584817511575</v>
      </c>
      <c r="G2039" s="255"/>
      <c r="H2039" s="255"/>
      <c r="I2039" s="256">
        <v>4.083333333333333</v>
      </c>
      <c r="J2039" s="257">
        <v>57297</v>
      </c>
      <c r="K2039" t="s">
        <v>4752</v>
      </c>
      <c r="L2039">
        <v>0</v>
      </c>
      <c r="M2039">
        <v>0</v>
      </c>
      <c r="N2039" t="s">
        <v>4712</v>
      </c>
      <c r="O2039" t="s">
        <v>4726</v>
      </c>
      <c r="P2039" t="s">
        <v>8463</v>
      </c>
      <c r="Q2039" t="s">
        <v>4715</v>
      </c>
      <c r="V2039" t="s">
        <v>4716</v>
      </c>
    </row>
    <row r="2040" spans="1:22">
      <c r="A2040" t="s">
        <v>4708</v>
      </c>
      <c r="B2040" t="s">
        <v>4708</v>
      </c>
      <c r="C2040" t="s">
        <v>8464</v>
      </c>
      <c r="D2040"/>
      <c r="E2040" s="255" t="s">
        <v>6983</v>
      </c>
      <c r="F2040" s="255">
        <v>43494.404724537038</v>
      </c>
      <c r="G2040" s="255"/>
      <c r="H2040" s="255"/>
      <c r="I2040" s="256">
        <v>4.083333333333333</v>
      </c>
      <c r="J2040" s="257">
        <v>71040</v>
      </c>
      <c r="K2040" t="s">
        <v>4752</v>
      </c>
      <c r="L2040">
        <v>0</v>
      </c>
      <c r="M2040">
        <v>0</v>
      </c>
      <c r="N2040" t="s">
        <v>4769</v>
      </c>
      <c r="O2040" t="s">
        <v>5197</v>
      </c>
      <c r="P2040" t="s">
        <v>8465</v>
      </c>
      <c r="Q2040" t="s">
        <v>4715</v>
      </c>
      <c r="V2040" t="s">
        <v>4716</v>
      </c>
    </row>
    <row r="2041" spans="1:22">
      <c r="A2041" t="s">
        <v>4708</v>
      </c>
      <c r="B2041" t="s">
        <v>4708</v>
      </c>
      <c r="C2041" t="s">
        <v>3681</v>
      </c>
      <c r="D2041"/>
      <c r="E2041" s="255" t="s">
        <v>5106</v>
      </c>
      <c r="F2041" s="255">
        <v>43496.857877233793</v>
      </c>
      <c r="G2041" s="255"/>
      <c r="H2041" s="255"/>
      <c r="I2041" s="256">
        <v>4.083333333333333</v>
      </c>
      <c r="J2041" s="257">
        <v>111857</v>
      </c>
      <c r="K2041" t="s">
        <v>4752</v>
      </c>
      <c r="L2041">
        <v>0</v>
      </c>
      <c r="M2041">
        <v>0</v>
      </c>
      <c r="N2041" t="s">
        <v>4718</v>
      </c>
      <c r="O2041" t="s">
        <v>4713</v>
      </c>
      <c r="P2041" t="s">
        <v>8466</v>
      </c>
      <c r="Q2041" t="s">
        <v>4715</v>
      </c>
      <c r="V2041" t="s">
        <v>4716</v>
      </c>
    </row>
    <row r="2042" spans="1:22">
      <c r="A2042" t="s">
        <v>4708</v>
      </c>
      <c r="B2042" t="s">
        <v>4708</v>
      </c>
      <c r="C2042" t="s">
        <v>8467</v>
      </c>
      <c r="D2042"/>
      <c r="E2042" s="255" t="s">
        <v>5505</v>
      </c>
      <c r="F2042" s="255">
        <v>43467.728581099538</v>
      </c>
      <c r="G2042" s="255"/>
      <c r="H2042" s="255"/>
      <c r="I2042" s="256">
        <v>4.083333333333333</v>
      </c>
      <c r="J2042" s="257">
        <v>33836</v>
      </c>
      <c r="K2042" t="s">
        <v>4711</v>
      </c>
      <c r="L2042">
        <v>0</v>
      </c>
      <c r="M2042">
        <v>0</v>
      </c>
      <c r="N2042" t="s">
        <v>4712</v>
      </c>
      <c r="O2042" t="s">
        <v>4713</v>
      </c>
      <c r="P2042" t="s">
        <v>8468</v>
      </c>
      <c r="Q2042" t="s">
        <v>4715</v>
      </c>
      <c r="V2042" t="s">
        <v>4716</v>
      </c>
    </row>
    <row r="2043" spans="1:22">
      <c r="A2043" t="s">
        <v>4708</v>
      </c>
      <c r="B2043" t="s">
        <v>4708</v>
      </c>
      <c r="C2043" t="s">
        <v>8469</v>
      </c>
      <c r="D2043"/>
      <c r="E2043" s="255" t="s">
        <v>5495</v>
      </c>
      <c r="F2043" s="255">
        <v>43482.663988807872</v>
      </c>
      <c r="G2043" s="255"/>
      <c r="H2043" s="255"/>
      <c r="I2043" s="256">
        <v>4.083333333333333</v>
      </c>
      <c r="J2043" s="257">
        <v>51230</v>
      </c>
      <c r="K2043" t="s">
        <v>4752</v>
      </c>
      <c r="L2043">
        <v>0</v>
      </c>
      <c r="M2043">
        <v>0</v>
      </c>
      <c r="N2043" t="s">
        <v>4718</v>
      </c>
      <c r="O2043" t="s">
        <v>4726</v>
      </c>
      <c r="P2043" t="s">
        <v>8470</v>
      </c>
      <c r="Q2043" t="s">
        <v>4715</v>
      </c>
      <c r="V2043" t="s">
        <v>4716</v>
      </c>
    </row>
    <row r="2044" spans="1:22">
      <c r="A2044" t="s">
        <v>4708</v>
      </c>
      <c r="B2044" t="s">
        <v>4708</v>
      </c>
      <c r="C2044" t="s">
        <v>8471</v>
      </c>
      <c r="D2044"/>
      <c r="E2044" s="255" t="s">
        <v>6512</v>
      </c>
      <c r="F2044" s="255">
        <v>43495.446745949077</v>
      </c>
      <c r="G2044" s="255"/>
      <c r="H2044" s="255"/>
      <c r="I2044" s="256">
        <v>4.083333333333333</v>
      </c>
      <c r="J2044" s="257">
        <v>118105</v>
      </c>
      <c r="K2044" t="s">
        <v>4711</v>
      </c>
      <c r="L2044">
        <v>0</v>
      </c>
      <c r="M2044">
        <v>0</v>
      </c>
      <c r="N2044" t="s">
        <v>4722</v>
      </c>
      <c r="O2044" t="s">
        <v>4713</v>
      </c>
      <c r="P2044" t="s">
        <v>8472</v>
      </c>
      <c r="Q2044" t="s">
        <v>4715</v>
      </c>
      <c r="V2044" t="s">
        <v>4716</v>
      </c>
    </row>
    <row r="2045" spans="1:22">
      <c r="A2045" t="s">
        <v>4708</v>
      </c>
      <c r="B2045" t="s">
        <v>4708</v>
      </c>
      <c r="C2045" t="s">
        <v>8473</v>
      </c>
      <c r="D2045"/>
      <c r="E2045" s="255" t="s">
        <v>5453</v>
      </c>
      <c r="F2045" s="255">
        <v>43484.439568020833</v>
      </c>
      <c r="G2045" s="255"/>
      <c r="H2045" s="255"/>
      <c r="I2045" s="256">
        <v>4.083333333333333</v>
      </c>
      <c r="J2045" s="257">
        <v>44137</v>
      </c>
      <c r="K2045" t="s">
        <v>4711</v>
      </c>
      <c r="L2045">
        <v>0</v>
      </c>
      <c r="M2045">
        <v>0</v>
      </c>
      <c r="N2045" t="s">
        <v>4712</v>
      </c>
      <c r="O2045" t="s">
        <v>4726</v>
      </c>
      <c r="P2045" t="s">
        <v>5188</v>
      </c>
      <c r="Q2045" t="s">
        <v>4715</v>
      </c>
      <c r="V2045" t="s">
        <v>4716</v>
      </c>
    </row>
    <row r="2046" spans="1:22">
      <c r="A2046" t="s">
        <v>4708</v>
      </c>
      <c r="B2046" t="s">
        <v>4708</v>
      </c>
      <c r="C2046" t="s">
        <v>8474</v>
      </c>
      <c r="D2046"/>
      <c r="E2046" s="255" t="s">
        <v>4791</v>
      </c>
      <c r="F2046" s="255">
        <v>43467.912369942133</v>
      </c>
      <c r="G2046" s="255"/>
      <c r="H2046" s="255"/>
      <c r="I2046" s="256">
        <v>4.083333333333333</v>
      </c>
      <c r="J2046" s="257">
        <v>124492</v>
      </c>
      <c r="K2046" t="s">
        <v>4711</v>
      </c>
      <c r="L2046">
        <v>0</v>
      </c>
      <c r="M2046">
        <v>0</v>
      </c>
      <c r="N2046" t="s">
        <v>4712</v>
      </c>
      <c r="O2046" t="s">
        <v>4713</v>
      </c>
      <c r="P2046" t="s">
        <v>8475</v>
      </c>
      <c r="Q2046" t="s">
        <v>4715</v>
      </c>
      <c r="V2046" t="s">
        <v>4716</v>
      </c>
    </row>
    <row r="2047" spans="1:22">
      <c r="A2047" t="s">
        <v>4708</v>
      </c>
      <c r="B2047" t="s">
        <v>4708</v>
      </c>
      <c r="C2047" t="s">
        <v>8476</v>
      </c>
      <c r="D2047"/>
      <c r="E2047" s="255" t="s">
        <v>4957</v>
      </c>
      <c r="F2047" s="255">
        <v>43496.323904629629</v>
      </c>
      <c r="G2047" s="255"/>
      <c r="H2047" s="255"/>
      <c r="I2047" s="256">
        <v>4.083333333333333</v>
      </c>
      <c r="J2047" s="257">
        <v>52933</v>
      </c>
      <c r="K2047" t="s">
        <v>4711</v>
      </c>
      <c r="L2047">
        <v>0</v>
      </c>
      <c r="M2047">
        <v>0</v>
      </c>
      <c r="N2047" t="s">
        <v>4722</v>
      </c>
      <c r="O2047" t="s">
        <v>4713</v>
      </c>
      <c r="P2047" t="s">
        <v>8477</v>
      </c>
      <c r="Q2047" t="s">
        <v>4715</v>
      </c>
      <c r="V2047" t="s">
        <v>4716</v>
      </c>
    </row>
    <row r="2048" spans="1:22">
      <c r="A2048" t="s">
        <v>4708</v>
      </c>
      <c r="B2048" t="s">
        <v>4708</v>
      </c>
      <c r="C2048" t="s">
        <v>8478</v>
      </c>
      <c r="D2048"/>
      <c r="E2048" s="255" t="s">
        <v>5003</v>
      </c>
      <c r="F2048" s="255">
        <v>43496.329651423614</v>
      </c>
      <c r="G2048" s="255"/>
      <c r="H2048" s="255"/>
      <c r="I2048" s="256">
        <v>4.083333333333333</v>
      </c>
      <c r="J2048" s="257">
        <v>67680</v>
      </c>
      <c r="K2048" t="s">
        <v>4711</v>
      </c>
      <c r="L2048">
        <v>0</v>
      </c>
      <c r="M2048">
        <v>0</v>
      </c>
      <c r="N2048" t="s">
        <v>4712</v>
      </c>
      <c r="O2048" t="s">
        <v>4713</v>
      </c>
      <c r="P2048" t="s">
        <v>8479</v>
      </c>
      <c r="Q2048" t="s">
        <v>4715</v>
      </c>
      <c r="V2048" t="s">
        <v>4716</v>
      </c>
    </row>
    <row r="2049" spans="1:22">
      <c r="A2049" t="s">
        <v>4708</v>
      </c>
      <c r="B2049" t="s">
        <v>4708</v>
      </c>
      <c r="C2049" t="s">
        <v>8480</v>
      </c>
      <c r="D2049"/>
      <c r="E2049" s="255" t="s">
        <v>4730</v>
      </c>
      <c r="F2049" s="255">
        <v>43476.61757584491</v>
      </c>
      <c r="G2049" s="255"/>
      <c r="H2049" s="255"/>
      <c r="I2049" s="256">
        <v>4.083333333333333</v>
      </c>
      <c r="J2049" s="257">
        <v>79150</v>
      </c>
      <c r="K2049" t="s">
        <v>4711</v>
      </c>
      <c r="L2049">
        <v>0</v>
      </c>
      <c r="M2049">
        <v>0</v>
      </c>
      <c r="N2049" t="s">
        <v>4718</v>
      </c>
      <c r="O2049" t="s">
        <v>4713</v>
      </c>
      <c r="P2049" t="s">
        <v>8481</v>
      </c>
      <c r="Q2049" t="s">
        <v>4715</v>
      </c>
      <c r="V2049" t="s">
        <v>4716</v>
      </c>
    </row>
    <row r="2050" spans="1:22">
      <c r="A2050" t="s">
        <v>4708</v>
      </c>
      <c r="B2050" t="s">
        <v>4708</v>
      </c>
      <c r="C2050" t="s">
        <v>8482</v>
      </c>
      <c r="D2050"/>
      <c r="E2050" s="255" t="s">
        <v>4872</v>
      </c>
      <c r="F2050" s="255">
        <v>43495.712017627317</v>
      </c>
      <c r="G2050" s="255"/>
      <c r="H2050" s="255"/>
      <c r="I2050" s="256">
        <v>4.083333333333333</v>
      </c>
      <c r="J2050" s="257">
        <v>87995</v>
      </c>
      <c r="K2050" t="s">
        <v>4711</v>
      </c>
      <c r="L2050">
        <v>0</v>
      </c>
      <c r="M2050">
        <v>0</v>
      </c>
      <c r="N2050" t="s">
        <v>4722</v>
      </c>
      <c r="O2050" t="s">
        <v>4713</v>
      </c>
      <c r="P2050" t="s">
        <v>8483</v>
      </c>
      <c r="Q2050" t="s">
        <v>4715</v>
      </c>
      <c r="V2050" t="s">
        <v>4716</v>
      </c>
    </row>
    <row r="2051" spans="1:22">
      <c r="A2051" t="s">
        <v>4708</v>
      </c>
      <c r="B2051" t="s">
        <v>4708</v>
      </c>
      <c r="C2051" t="s">
        <v>8484</v>
      </c>
      <c r="D2051"/>
      <c r="E2051" s="255" t="s">
        <v>8485</v>
      </c>
      <c r="F2051" s="255">
        <v>43496.695090821762</v>
      </c>
      <c r="G2051" s="255"/>
      <c r="H2051" s="255"/>
      <c r="I2051" s="256">
        <v>4.083333333333333</v>
      </c>
      <c r="J2051" s="257">
        <v>39888</v>
      </c>
      <c r="K2051" t="s">
        <v>4752</v>
      </c>
      <c r="L2051">
        <v>0</v>
      </c>
      <c r="M2051">
        <v>0</v>
      </c>
      <c r="N2051" t="s">
        <v>4718</v>
      </c>
      <c r="O2051" t="s">
        <v>4726</v>
      </c>
      <c r="P2051" t="s">
        <v>8486</v>
      </c>
      <c r="Q2051" t="s">
        <v>4715</v>
      </c>
      <c r="V2051" t="s">
        <v>4716</v>
      </c>
    </row>
    <row r="2052" spans="1:22">
      <c r="A2052" t="s">
        <v>4708</v>
      </c>
      <c r="B2052" t="s">
        <v>4708</v>
      </c>
      <c r="C2052" t="s">
        <v>8487</v>
      </c>
      <c r="D2052"/>
      <c r="E2052" s="255" t="s">
        <v>5915</v>
      </c>
      <c r="F2052" s="255">
        <v>43476.494895451389</v>
      </c>
      <c r="G2052" s="255"/>
      <c r="H2052" s="255"/>
      <c r="I2052" s="256">
        <v>4.083333333333333</v>
      </c>
      <c r="J2052" s="257">
        <v>67061</v>
      </c>
      <c r="K2052" t="s">
        <v>4711</v>
      </c>
      <c r="L2052">
        <v>0</v>
      </c>
      <c r="M2052">
        <v>0</v>
      </c>
      <c r="N2052" t="s">
        <v>4722</v>
      </c>
      <c r="O2052" t="s">
        <v>4726</v>
      </c>
      <c r="P2052" t="s">
        <v>8488</v>
      </c>
      <c r="Q2052" t="s">
        <v>4715</v>
      </c>
      <c r="V2052" t="s">
        <v>4716</v>
      </c>
    </row>
    <row r="2053" spans="1:22">
      <c r="A2053" t="s">
        <v>4708</v>
      </c>
      <c r="B2053" t="s">
        <v>4708</v>
      </c>
      <c r="C2053" t="s">
        <v>2867</v>
      </c>
      <c r="D2053"/>
      <c r="E2053" s="255" t="s">
        <v>7293</v>
      </c>
      <c r="F2053" s="255">
        <v>43467.817498460645</v>
      </c>
      <c r="G2053" s="255"/>
      <c r="H2053" s="255"/>
      <c r="I2053" s="256">
        <v>4.083333333333333</v>
      </c>
      <c r="J2053" s="257">
        <v>40238</v>
      </c>
      <c r="K2053" t="s">
        <v>4711</v>
      </c>
      <c r="L2053">
        <v>0</v>
      </c>
      <c r="M2053">
        <v>0</v>
      </c>
      <c r="N2053" t="s">
        <v>4712</v>
      </c>
      <c r="O2053" t="s">
        <v>4726</v>
      </c>
      <c r="P2053" t="s">
        <v>8489</v>
      </c>
      <c r="Q2053" t="s">
        <v>4715</v>
      </c>
      <c r="V2053" t="s">
        <v>4716</v>
      </c>
    </row>
    <row r="2054" spans="1:22">
      <c r="A2054" t="s">
        <v>4708</v>
      </c>
      <c r="B2054" t="s">
        <v>4708</v>
      </c>
      <c r="C2054" t="s">
        <v>8490</v>
      </c>
      <c r="D2054"/>
      <c r="E2054" s="255" t="s">
        <v>7041</v>
      </c>
      <c r="F2054" s="255">
        <v>43467.901971527775</v>
      </c>
      <c r="G2054" s="255"/>
      <c r="H2054" s="255"/>
      <c r="I2054" s="256">
        <v>4.083333333333333</v>
      </c>
      <c r="J2054" s="257">
        <v>121851</v>
      </c>
      <c r="K2054" t="s">
        <v>4711</v>
      </c>
      <c r="L2054">
        <v>0</v>
      </c>
      <c r="M2054">
        <v>0</v>
      </c>
      <c r="N2054" t="s">
        <v>4722</v>
      </c>
      <c r="O2054" t="s">
        <v>4726</v>
      </c>
      <c r="P2054" t="s">
        <v>4994</v>
      </c>
      <c r="Q2054" t="s">
        <v>4715</v>
      </c>
      <c r="V2054" t="s">
        <v>4716</v>
      </c>
    </row>
    <row r="2055" spans="1:22">
      <c r="A2055" t="s">
        <v>4708</v>
      </c>
      <c r="B2055" t="s">
        <v>4708</v>
      </c>
      <c r="C2055" t="s">
        <v>8491</v>
      </c>
      <c r="D2055"/>
      <c r="E2055" s="255" t="s">
        <v>4829</v>
      </c>
      <c r="F2055" s="255">
        <v>43495.446934571759</v>
      </c>
      <c r="G2055" s="255"/>
      <c r="H2055" s="255"/>
      <c r="I2055" s="256">
        <v>4.083333333333333</v>
      </c>
      <c r="J2055" s="257">
        <v>102957</v>
      </c>
      <c r="K2055" t="s">
        <v>4711</v>
      </c>
      <c r="L2055">
        <v>0</v>
      </c>
      <c r="M2055">
        <v>0</v>
      </c>
      <c r="N2055" t="s">
        <v>4722</v>
      </c>
      <c r="O2055" t="s">
        <v>4713</v>
      </c>
      <c r="P2055" t="s">
        <v>8492</v>
      </c>
      <c r="Q2055" t="s">
        <v>4715</v>
      </c>
      <c r="V2055" t="s">
        <v>4716</v>
      </c>
    </row>
    <row r="2056" spans="1:22">
      <c r="A2056" t="s">
        <v>4708</v>
      </c>
      <c r="B2056" t="s">
        <v>4708</v>
      </c>
      <c r="C2056" t="s">
        <v>488</v>
      </c>
      <c r="D2056"/>
      <c r="E2056" s="255" t="s">
        <v>6563</v>
      </c>
      <c r="F2056" s="255">
        <v>43494.784288391202</v>
      </c>
      <c r="G2056" s="255"/>
      <c r="H2056" s="255"/>
      <c r="I2056" s="256">
        <v>4.083333333333333</v>
      </c>
      <c r="J2056" s="257">
        <v>93396</v>
      </c>
      <c r="K2056" t="s">
        <v>4752</v>
      </c>
      <c r="L2056">
        <v>0</v>
      </c>
      <c r="M2056">
        <v>0</v>
      </c>
      <c r="N2056" t="s">
        <v>4731</v>
      </c>
      <c r="O2056" t="s">
        <v>4726</v>
      </c>
      <c r="P2056" t="s">
        <v>8493</v>
      </c>
      <c r="Q2056" t="s">
        <v>4715</v>
      </c>
      <c r="V2056" t="s">
        <v>4716</v>
      </c>
    </row>
    <row r="2057" spans="1:22">
      <c r="A2057" t="s">
        <v>4708</v>
      </c>
      <c r="B2057" t="s">
        <v>4708</v>
      </c>
      <c r="C2057" t="s">
        <v>8494</v>
      </c>
      <c r="D2057"/>
      <c r="E2057" s="255" t="s">
        <v>5704</v>
      </c>
      <c r="F2057" s="255">
        <v>43495.440516932867</v>
      </c>
      <c r="G2057" s="255"/>
      <c r="H2057" s="255"/>
      <c r="I2057" s="256">
        <v>4.083333333333333</v>
      </c>
      <c r="J2057" s="257">
        <v>32723</v>
      </c>
      <c r="K2057" t="s">
        <v>4711</v>
      </c>
      <c r="L2057">
        <v>0</v>
      </c>
      <c r="M2057">
        <v>0</v>
      </c>
      <c r="N2057" t="s">
        <v>4712</v>
      </c>
      <c r="O2057" t="s">
        <v>5324</v>
      </c>
      <c r="P2057" t="s">
        <v>8495</v>
      </c>
      <c r="Q2057" t="s">
        <v>4715</v>
      </c>
      <c r="V2057" t="s">
        <v>4716</v>
      </c>
    </row>
    <row r="2058" spans="1:22">
      <c r="A2058" t="s">
        <v>4708</v>
      </c>
      <c r="B2058" t="s">
        <v>4708</v>
      </c>
      <c r="C2058" t="s">
        <v>8496</v>
      </c>
      <c r="D2058"/>
      <c r="E2058" s="255" t="s">
        <v>4891</v>
      </c>
      <c r="F2058" s="255">
        <v>43474.680836111111</v>
      </c>
      <c r="G2058" s="255"/>
      <c r="H2058" s="255"/>
      <c r="I2058" s="256">
        <v>4.083333333333333</v>
      </c>
      <c r="J2058" s="257">
        <v>100675</v>
      </c>
      <c r="K2058" t="s">
        <v>4752</v>
      </c>
      <c r="L2058">
        <v>0</v>
      </c>
      <c r="M2058">
        <v>0</v>
      </c>
      <c r="N2058" t="s">
        <v>4712</v>
      </c>
      <c r="O2058" t="s">
        <v>4713</v>
      </c>
      <c r="P2058" t="s">
        <v>8497</v>
      </c>
      <c r="Q2058" t="s">
        <v>4715</v>
      </c>
      <c r="V2058" t="s">
        <v>4716</v>
      </c>
    </row>
    <row r="2059" spans="1:22">
      <c r="A2059" t="s">
        <v>4708</v>
      </c>
      <c r="B2059" t="s">
        <v>4708</v>
      </c>
      <c r="C2059" t="s">
        <v>8498</v>
      </c>
      <c r="D2059"/>
      <c r="E2059" s="255" t="s">
        <v>4780</v>
      </c>
      <c r="F2059" s="255">
        <v>43484.446252662034</v>
      </c>
      <c r="G2059" s="255"/>
      <c r="H2059" s="255"/>
      <c r="I2059" s="256">
        <v>4.083333333333333</v>
      </c>
      <c r="J2059" s="257">
        <v>37976</v>
      </c>
      <c r="K2059" t="s">
        <v>4711</v>
      </c>
      <c r="L2059">
        <v>0</v>
      </c>
      <c r="M2059">
        <v>0</v>
      </c>
      <c r="N2059" t="s">
        <v>4731</v>
      </c>
      <c r="O2059" t="s">
        <v>4713</v>
      </c>
      <c r="P2059" t="s">
        <v>8499</v>
      </c>
      <c r="Q2059" t="s">
        <v>4715</v>
      </c>
      <c r="V2059" t="s">
        <v>4716</v>
      </c>
    </row>
    <row r="2060" spans="1:22">
      <c r="A2060" t="s">
        <v>4708</v>
      </c>
      <c r="B2060" t="s">
        <v>4708</v>
      </c>
      <c r="C2060" t="s">
        <v>3486</v>
      </c>
      <c r="D2060"/>
      <c r="E2060" s="255" t="s">
        <v>5457</v>
      </c>
      <c r="F2060" s="255">
        <v>43490.606827048614</v>
      </c>
      <c r="G2060" s="255"/>
      <c r="H2060" s="255"/>
      <c r="I2060" s="256">
        <v>4.083333333333333</v>
      </c>
      <c r="J2060" s="257">
        <v>130100</v>
      </c>
      <c r="K2060" t="s">
        <v>4711</v>
      </c>
      <c r="L2060">
        <v>0</v>
      </c>
      <c r="M2060">
        <v>0</v>
      </c>
      <c r="N2060" t="s">
        <v>4722</v>
      </c>
      <c r="O2060" t="s">
        <v>4713</v>
      </c>
      <c r="P2060" t="s">
        <v>8500</v>
      </c>
      <c r="Q2060" t="s">
        <v>4715</v>
      </c>
      <c r="V2060" t="s">
        <v>4716</v>
      </c>
    </row>
    <row r="2061" spans="1:22">
      <c r="A2061" t="s">
        <v>4708</v>
      </c>
      <c r="B2061" t="s">
        <v>4708</v>
      </c>
      <c r="C2061" t="s">
        <v>8501</v>
      </c>
      <c r="D2061"/>
      <c r="E2061" s="255" t="s">
        <v>5355</v>
      </c>
      <c r="F2061" s="255">
        <v>43496.839117592594</v>
      </c>
      <c r="G2061" s="255"/>
      <c r="H2061" s="255"/>
      <c r="I2061" s="256">
        <v>4.083333333333333</v>
      </c>
      <c r="J2061" s="257">
        <v>23374</v>
      </c>
      <c r="K2061" t="s">
        <v>4711</v>
      </c>
      <c r="L2061">
        <v>0</v>
      </c>
      <c r="M2061">
        <v>0</v>
      </c>
      <c r="N2061" t="s">
        <v>4731</v>
      </c>
      <c r="O2061" t="s">
        <v>4726</v>
      </c>
      <c r="P2061" t="s">
        <v>8502</v>
      </c>
      <c r="Q2061" t="s">
        <v>4715</v>
      </c>
      <c r="V2061" t="s">
        <v>4716</v>
      </c>
    </row>
    <row r="2062" spans="1:22">
      <c r="A2062" t="s">
        <v>4708</v>
      </c>
      <c r="B2062" t="s">
        <v>4708</v>
      </c>
      <c r="C2062" t="s">
        <v>8503</v>
      </c>
      <c r="D2062"/>
      <c r="E2062" s="255" t="s">
        <v>5106</v>
      </c>
      <c r="F2062" s="255">
        <v>43494.598688692131</v>
      </c>
      <c r="G2062" s="255"/>
      <c r="H2062" s="255"/>
      <c r="I2062" s="256">
        <v>4.083333333333333</v>
      </c>
      <c r="J2062" s="257">
        <v>53978</v>
      </c>
      <c r="K2062" t="s">
        <v>4711</v>
      </c>
      <c r="L2062">
        <v>0</v>
      </c>
      <c r="M2062">
        <v>0</v>
      </c>
      <c r="N2062" t="s">
        <v>4712</v>
      </c>
      <c r="O2062" t="s">
        <v>4713</v>
      </c>
      <c r="P2062" t="s">
        <v>8504</v>
      </c>
      <c r="Q2062" t="s">
        <v>4715</v>
      </c>
      <c r="V2062" t="s">
        <v>4716</v>
      </c>
    </row>
    <row r="2063" spans="1:22">
      <c r="A2063" t="s">
        <v>4708</v>
      </c>
      <c r="B2063" t="s">
        <v>4708</v>
      </c>
      <c r="C2063" t="s">
        <v>8505</v>
      </c>
      <c r="D2063"/>
      <c r="E2063" s="255" t="s">
        <v>5427</v>
      </c>
      <c r="F2063" s="255">
        <v>43495.741074965277</v>
      </c>
      <c r="G2063" s="255"/>
      <c r="H2063" s="255"/>
      <c r="I2063" s="256">
        <v>4.083333333333333</v>
      </c>
      <c r="J2063" s="257">
        <v>90319</v>
      </c>
      <c r="K2063" t="s">
        <v>4752</v>
      </c>
      <c r="L2063">
        <v>0</v>
      </c>
      <c r="M2063">
        <v>0</v>
      </c>
      <c r="N2063" t="s">
        <v>4712</v>
      </c>
      <c r="O2063" t="s">
        <v>4713</v>
      </c>
      <c r="P2063" t="s">
        <v>8506</v>
      </c>
      <c r="Q2063" t="s">
        <v>4715</v>
      </c>
      <c r="V2063" t="s">
        <v>4716</v>
      </c>
    </row>
    <row r="2064" spans="1:22">
      <c r="A2064" t="s">
        <v>4708</v>
      </c>
      <c r="B2064" t="s">
        <v>4708</v>
      </c>
      <c r="C2064" t="s">
        <v>8507</v>
      </c>
      <c r="D2064"/>
      <c r="E2064" s="255" t="s">
        <v>6150</v>
      </c>
      <c r="F2064" s="255">
        <v>43483.376210150462</v>
      </c>
      <c r="G2064" s="255"/>
      <c r="H2064" s="255"/>
      <c r="I2064" s="256">
        <v>4.083333333333333</v>
      </c>
      <c r="J2064" s="257">
        <v>60261</v>
      </c>
      <c r="K2064" t="s">
        <v>4711</v>
      </c>
      <c r="L2064">
        <v>0</v>
      </c>
      <c r="M2064">
        <v>0</v>
      </c>
      <c r="N2064" t="s">
        <v>4722</v>
      </c>
      <c r="O2064" t="s">
        <v>4726</v>
      </c>
      <c r="P2064" t="s">
        <v>8508</v>
      </c>
      <c r="Q2064" t="s">
        <v>4715</v>
      </c>
      <c r="V2064" t="s">
        <v>4716</v>
      </c>
    </row>
    <row r="2065" spans="1:22">
      <c r="A2065" t="s">
        <v>4708</v>
      </c>
      <c r="B2065" t="s">
        <v>4708</v>
      </c>
      <c r="C2065" t="s">
        <v>8509</v>
      </c>
      <c r="D2065"/>
      <c r="E2065" s="255" t="s">
        <v>6784</v>
      </c>
      <c r="F2065" s="255">
        <v>43496.668856979166</v>
      </c>
      <c r="G2065" s="255"/>
      <c r="H2065" s="255"/>
      <c r="I2065" s="256">
        <v>4.083333333333333</v>
      </c>
      <c r="J2065" s="257">
        <v>52491</v>
      </c>
      <c r="K2065" t="s">
        <v>4711</v>
      </c>
      <c r="L2065">
        <v>0</v>
      </c>
      <c r="M2065">
        <v>0</v>
      </c>
      <c r="N2065" t="s">
        <v>4718</v>
      </c>
      <c r="O2065" t="s">
        <v>4713</v>
      </c>
      <c r="P2065" t="s">
        <v>8510</v>
      </c>
      <c r="Q2065" t="s">
        <v>4715</v>
      </c>
      <c r="V2065" t="s">
        <v>4716</v>
      </c>
    </row>
    <row r="2066" spans="1:22">
      <c r="A2066" t="s">
        <v>4708</v>
      </c>
      <c r="B2066" t="s">
        <v>4708</v>
      </c>
      <c r="C2066" t="s">
        <v>8511</v>
      </c>
      <c r="D2066"/>
      <c r="E2066" s="255" t="s">
        <v>4912</v>
      </c>
      <c r="F2066" s="255">
        <v>43495.711073842591</v>
      </c>
      <c r="G2066" s="255"/>
      <c r="H2066" s="255"/>
      <c r="I2066" s="256">
        <v>4.083333333333333</v>
      </c>
      <c r="J2066" s="257">
        <v>89697</v>
      </c>
      <c r="K2066" t="s">
        <v>4711</v>
      </c>
      <c r="L2066">
        <v>0</v>
      </c>
      <c r="M2066">
        <v>0</v>
      </c>
      <c r="N2066" t="s">
        <v>4722</v>
      </c>
      <c r="O2066" t="s">
        <v>4713</v>
      </c>
      <c r="P2066" t="s">
        <v>8512</v>
      </c>
      <c r="Q2066" t="s">
        <v>4715</v>
      </c>
      <c r="V2066" t="s">
        <v>4716</v>
      </c>
    </row>
    <row r="2067" spans="1:22">
      <c r="A2067" t="s">
        <v>4708</v>
      </c>
      <c r="B2067" t="s">
        <v>4708</v>
      </c>
      <c r="C2067" t="s">
        <v>8513</v>
      </c>
      <c r="D2067"/>
      <c r="E2067" s="255" t="s">
        <v>6606</v>
      </c>
      <c r="F2067" s="255">
        <v>43490.308704050927</v>
      </c>
      <c r="G2067" s="255"/>
      <c r="H2067" s="255"/>
      <c r="I2067" s="256">
        <v>4.083333333333333</v>
      </c>
      <c r="J2067" s="257">
        <v>142076</v>
      </c>
      <c r="K2067" t="s">
        <v>4752</v>
      </c>
      <c r="L2067">
        <v>0</v>
      </c>
      <c r="M2067">
        <v>0</v>
      </c>
      <c r="N2067" t="s">
        <v>4718</v>
      </c>
      <c r="O2067" t="s">
        <v>5197</v>
      </c>
      <c r="P2067" t="s">
        <v>8514</v>
      </c>
      <c r="Q2067" t="s">
        <v>4715</v>
      </c>
      <c r="V2067" t="s">
        <v>4716</v>
      </c>
    </row>
    <row r="2068" spans="1:22">
      <c r="A2068" t="s">
        <v>4708</v>
      </c>
      <c r="B2068" t="s">
        <v>4708</v>
      </c>
      <c r="C2068" t="s">
        <v>8515</v>
      </c>
      <c r="D2068"/>
      <c r="E2068" s="255" t="s">
        <v>5084</v>
      </c>
      <c r="F2068" s="255">
        <v>43496.701969178241</v>
      </c>
      <c r="G2068" s="255"/>
      <c r="H2068" s="255"/>
      <c r="I2068" s="256">
        <v>4.083333333333333</v>
      </c>
      <c r="J2068" s="257">
        <v>341633</v>
      </c>
      <c r="K2068" t="s">
        <v>4752</v>
      </c>
      <c r="L2068">
        <v>0</v>
      </c>
      <c r="M2068">
        <v>0</v>
      </c>
      <c r="N2068" t="s">
        <v>4718</v>
      </c>
      <c r="O2068" t="s">
        <v>4713</v>
      </c>
      <c r="P2068" t="s">
        <v>8516</v>
      </c>
      <c r="Q2068" t="s">
        <v>4715</v>
      </c>
      <c r="V2068" t="s">
        <v>4716</v>
      </c>
    </row>
    <row r="2069" spans="1:22">
      <c r="A2069" t="s">
        <v>4708</v>
      </c>
      <c r="B2069" t="s">
        <v>4708</v>
      </c>
      <c r="C2069" t="s">
        <v>3556</v>
      </c>
      <c r="D2069"/>
      <c r="E2069" s="255" t="s">
        <v>5124</v>
      </c>
      <c r="F2069" s="255">
        <v>43467.818136655093</v>
      </c>
      <c r="G2069" s="255"/>
      <c r="H2069" s="255"/>
      <c r="I2069" s="256">
        <v>4.083333333333333</v>
      </c>
      <c r="J2069" s="257">
        <v>23098</v>
      </c>
      <c r="K2069" t="s">
        <v>4711</v>
      </c>
      <c r="L2069">
        <v>0</v>
      </c>
      <c r="M2069">
        <v>0</v>
      </c>
      <c r="N2069" t="s">
        <v>4712</v>
      </c>
      <c r="O2069" t="s">
        <v>4726</v>
      </c>
      <c r="P2069" t="s">
        <v>5188</v>
      </c>
      <c r="Q2069" t="s">
        <v>4715</v>
      </c>
      <c r="V2069" t="s">
        <v>4716</v>
      </c>
    </row>
    <row r="2070" spans="1:22">
      <c r="A2070" t="s">
        <v>4708</v>
      </c>
      <c r="B2070" t="s">
        <v>4708</v>
      </c>
      <c r="C2070" t="s">
        <v>8517</v>
      </c>
      <c r="D2070"/>
      <c r="E2070" s="255" t="s">
        <v>5217</v>
      </c>
      <c r="F2070" s="255">
        <v>43481.359942592593</v>
      </c>
      <c r="G2070" s="255"/>
      <c r="H2070" s="255"/>
      <c r="I2070" s="256">
        <v>4.083333333333333</v>
      </c>
      <c r="J2070" s="257">
        <v>89420</v>
      </c>
      <c r="K2070" t="s">
        <v>4752</v>
      </c>
      <c r="L2070">
        <v>0</v>
      </c>
      <c r="M2070">
        <v>0</v>
      </c>
      <c r="N2070" t="s">
        <v>4712</v>
      </c>
      <c r="O2070" t="s">
        <v>4713</v>
      </c>
      <c r="P2070" t="s">
        <v>8518</v>
      </c>
      <c r="Q2070" t="s">
        <v>4715</v>
      </c>
      <c r="V2070" t="s">
        <v>4716</v>
      </c>
    </row>
    <row r="2071" spans="1:22">
      <c r="A2071" t="s">
        <v>4708</v>
      </c>
      <c r="B2071" t="s">
        <v>4708</v>
      </c>
      <c r="C2071" t="s">
        <v>8519</v>
      </c>
      <c r="D2071"/>
      <c r="E2071" s="255" t="s">
        <v>7626</v>
      </c>
      <c r="F2071" s="255">
        <v>43467.818958020835</v>
      </c>
      <c r="G2071" s="255"/>
      <c r="H2071" s="255"/>
      <c r="I2071" s="256">
        <v>4.083333333333333</v>
      </c>
      <c r="J2071" s="257">
        <v>54614</v>
      </c>
      <c r="K2071" t="s">
        <v>4752</v>
      </c>
      <c r="L2071">
        <v>0</v>
      </c>
      <c r="M2071">
        <v>0</v>
      </c>
      <c r="N2071" t="s">
        <v>4712</v>
      </c>
      <c r="O2071" t="s">
        <v>5197</v>
      </c>
      <c r="P2071" t="s">
        <v>8520</v>
      </c>
      <c r="Q2071" t="s">
        <v>4715</v>
      </c>
      <c r="V2071" t="s">
        <v>4716</v>
      </c>
    </row>
    <row r="2072" spans="1:22">
      <c r="A2072" t="s">
        <v>4708</v>
      </c>
      <c r="B2072" t="s">
        <v>4708</v>
      </c>
      <c r="C2072" t="s">
        <v>8521</v>
      </c>
      <c r="D2072"/>
      <c r="E2072" s="255" t="s">
        <v>4881</v>
      </c>
      <c r="F2072" s="255">
        <v>43467.817719756946</v>
      </c>
      <c r="G2072" s="255"/>
      <c r="H2072" s="255"/>
      <c r="I2072" s="256">
        <v>4.083333333333333</v>
      </c>
      <c r="J2072" s="257">
        <v>43251</v>
      </c>
      <c r="K2072" t="s">
        <v>4711</v>
      </c>
      <c r="L2072">
        <v>0</v>
      </c>
      <c r="M2072">
        <v>0</v>
      </c>
      <c r="N2072" t="s">
        <v>4769</v>
      </c>
      <c r="O2072" t="s">
        <v>4713</v>
      </c>
      <c r="P2072" t="s">
        <v>8522</v>
      </c>
      <c r="Q2072" t="s">
        <v>4715</v>
      </c>
      <c r="V2072" t="s">
        <v>4716</v>
      </c>
    </row>
    <row r="2073" spans="1:22">
      <c r="A2073" t="s">
        <v>4708</v>
      </c>
      <c r="B2073" t="s">
        <v>4708</v>
      </c>
      <c r="C2073" t="s">
        <v>8523</v>
      </c>
      <c r="D2073"/>
      <c r="E2073" s="255" t="s">
        <v>7867</v>
      </c>
      <c r="F2073" s="255">
        <v>43476.495371215278</v>
      </c>
      <c r="G2073" s="255"/>
      <c r="H2073" s="255"/>
      <c r="I2073" s="256">
        <v>4.083333333333333</v>
      </c>
      <c r="J2073" s="257">
        <v>12087</v>
      </c>
      <c r="K2073" t="s">
        <v>4711</v>
      </c>
      <c r="L2073">
        <v>0</v>
      </c>
      <c r="M2073">
        <v>0</v>
      </c>
      <c r="N2073" t="s">
        <v>4731</v>
      </c>
      <c r="O2073" t="s">
        <v>4726</v>
      </c>
      <c r="P2073" t="s">
        <v>8524</v>
      </c>
      <c r="Q2073" t="s">
        <v>4715</v>
      </c>
      <c r="V2073" t="s">
        <v>4716</v>
      </c>
    </row>
    <row r="2074" spans="1:22">
      <c r="A2074" t="s">
        <v>4708</v>
      </c>
      <c r="B2074" t="s">
        <v>4708</v>
      </c>
      <c r="C2074" t="s">
        <v>8525</v>
      </c>
      <c r="D2074"/>
      <c r="E2074" s="255" t="s">
        <v>4743</v>
      </c>
      <c r="F2074" s="255">
        <v>43484.441557488426</v>
      </c>
      <c r="G2074" s="255"/>
      <c r="H2074" s="255"/>
      <c r="I2074" s="256">
        <v>4.083333333333333</v>
      </c>
      <c r="J2074" s="257">
        <v>6736</v>
      </c>
      <c r="K2074" t="s">
        <v>4711</v>
      </c>
      <c r="L2074">
        <v>0</v>
      </c>
      <c r="M2074">
        <v>0</v>
      </c>
      <c r="N2074" t="s">
        <v>4712</v>
      </c>
      <c r="O2074" t="s">
        <v>4713</v>
      </c>
      <c r="P2074" t="s">
        <v>8526</v>
      </c>
      <c r="Q2074" t="s">
        <v>4715</v>
      </c>
      <c r="V2074" t="s">
        <v>4716</v>
      </c>
    </row>
    <row r="2075" spans="1:22">
      <c r="A2075" t="s">
        <v>4708</v>
      </c>
      <c r="B2075" t="s">
        <v>4708</v>
      </c>
      <c r="C2075" t="s">
        <v>8527</v>
      </c>
      <c r="D2075"/>
      <c r="E2075" s="255" t="s">
        <v>4799</v>
      </c>
      <c r="F2075" s="255">
        <v>43467.73143954861</v>
      </c>
      <c r="G2075" s="255"/>
      <c r="H2075" s="255"/>
      <c r="I2075" s="256">
        <v>4.083333333333333</v>
      </c>
      <c r="J2075" s="257">
        <v>74235</v>
      </c>
      <c r="K2075" t="s">
        <v>4711</v>
      </c>
      <c r="L2075">
        <v>0</v>
      </c>
      <c r="M2075">
        <v>0</v>
      </c>
      <c r="N2075" t="s">
        <v>4722</v>
      </c>
      <c r="O2075" t="s">
        <v>4753</v>
      </c>
      <c r="P2075" t="s">
        <v>4753</v>
      </c>
      <c r="Q2075" t="s">
        <v>4715</v>
      </c>
      <c r="V2075" t="s">
        <v>4716</v>
      </c>
    </row>
    <row r="2076" spans="1:22">
      <c r="A2076" t="s">
        <v>4708</v>
      </c>
      <c r="B2076" t="s">
        <v>4708</v>
      </c>
      <c r="C2076" t="s">
        <v>8528</v>
      </c>
      <c r="D2076"/>
      <c r="E2076" s="255" t="s">
        <v>4778</v>
      </c>
      <c r="F2076" s="255">
        <v>43481.443771261576</v>
      </c>
      <c r="G2076" s="255"/>
      <c r="H2076" s="255"/>
      <c r="I2076" s="256">
        <v>4.083333333333333</v>
      </c>
      <c r="J2076" s="257">
        <v>57967</v>
      </c>
      <c r="K2076" t="s">
        <v>4752</v>
      </c>
      <c r="L2076">
        <v>0</v>
      </c>
      <c r="M2076">
        <v>0</v>
      </c>
      <c r="N2076" t="s">
        <v>4718</v>
      </c>
      <c r="O2076" t="s">
        <v>4753</v>
      </c>
      <c r="P2076" t="s">
        <v>4753</v>
      </c>
      <c r="Q2076" t="s">
        <v>4715</v>
      </c>
      <c r="V2076" t="s">
        <v>4716</v>
      </c>
    </row>
    <row r="2077" spans="1:22">
      <c r="A2077" t="s">
        <v>4708</v>
      </c>
      <c r="B2077" t="s">
        <v>4708</v>
      </c>
      <c r="C2077" t="s">
        <v>8529</v>
      </c>
      <c r="D2077"/>
      <c r="E2077" s="255" t="s">
        <v>5136</v>
      </c>
      <c r="F2077" s="255">
        <v>43467.726088622687</v>
      </c>
      <c r="G2077" s="255"/>
      <c r="H2077" s="255"/>
      <c r="I2077" s="256">
        <v>4.083333333333333</v>
      </c>
      <c r="J2077" s="257">
        <v>84511</v>
      </c>
      <c r="K2077" t="s">
        <v>4752</v>
      </c>
      <c r="L2077">
        <v>0</v>
      </c>
      <c r="M2077">
        <v>0</v>
      </c>
      <c r="N2077" t="s">
        <v>4718</v>
      </c>
      <c r="O2077" t="s">
        <v>4753</v>
      </c>
      <c r="P2077" t="s">
        <v>4753</v>
      </c>
      <c r="Q2077" t="s">
        <v>4715</v>
      </c>
      <c r="V2077" t="s">
        <v>4716</v>
      </c>
    </row>
    <row r="2078" spans="1:22">
      <c r="A2078" t="s">
        <v>4708</v>
      </c>
      <c r="B2078" t="s">
        <v>4708</v>
      </c>
      <c r="C2078" t="s">
        <v>1168</v>
      </c>
      <c r="D2078"/>
      <c r="E2078" s="255" t="s">
        <v>5027</v>
      </c>
      <c r="F2078" s="255">
        <v>43496.909818715278</v>
      </c>
      <c r="G2078" s="255"/>
      <c r="H2078" s="255"/>
      <c r="I2078" s="256">
        <v>4.083333333333333</v>
      </c>
      <c r="J2078" s="257">
        <v>65761</v>
      </c>
      <c r="K2078" t="s">
        <v>4752</v>
      </c>
      <c r="L2078">
        <v>0</v>
      </c>
      <c r="M2078">
        <v>0</v>
      </c>
      <c r="N2078" t="s">
        <v>4718</v>
      </c>
      <c r="O2078" t="s">
        <v>4713</v>
      </c>
      <c r="P2078" t="s">
        <v>8530</v>
      </c>
      <c r="Q2078" t="s">
        <v>4715</v>
      </c>
      <c r="V2078" t="s">
        <v>4716</v>
      </c>
    </row>
    <row r="2079" spans="1:22">
      <c r="A2079" t="s">
        <v>4708</v>
      </c>
      <c r="B2079" t="s">
        <v>4708</v>
      </c>
      <c r="C2079" t="s">
        <v>8531</v>
      </c>
      <c r="D2079"/>
      <c r="E2079" s="255" t="s">
        <v>6512</v>
      </c>
      <c r="F2079" s="255">
        <v>43467.730353553241</v>
      </c>
      <c r="G2079" s="255"/>
      <c r="H2079" s="255"/>
      <c r="I2079" s="256">
        <v>4.083333333333333</v>
      </c>
      <c r="J2079" s="257">
        <v>29609</v>
      </c>
      <c r="K2079" t="s">
        <v>4711</v>
      </c>
      <c r="L2079">
        <v>0</v>
      </c>
      <c r="M2079">
        <v>0</v>
      </c>
      <c r="N2079" t="s">
        <v>4712</v>
      </c>
      <c r="O2079" t="s">
        <v>4713</v>
      </c>
      <c r="P2079" t="s">
        <v>8532</v>
      </c>
      <c r="Q2079" t="s">
        <v>4715</v>
      </c>
      <c r="V2079" t="s">
        <v>4716</v>
      </c>
    </row>
    <row r="2080" spans="1:22">
      <c r="A2080" t="s">
        <v>4708</v>
      </c>
      <c r="B2080" t="s">
        <v>4708</v>
      </c>
      <c r="C2080" t="s">
        <v>8533</v>
      </c>
      <c r="D2080"/>
      <c r="E2080" s="255" t="s">
        <v>4912</v>
      </c>
      <c r="F2080" s="255">
        <v>43467.729694212961</v>
      </c>
      <c r="G2080" s="255"/>
      <c r="H2080" s="255"/>
      <c r="I2080" s="256">
        <v>4.083333333333333</v>
      </c>
      <c r="J2080" s="257">
        <v>31032</v>
      </c>
      <c r="K2080" t="s">
        <v>4711</v>
      </c>
      <c r="L2080">
        <v>0</v>
      </c>
      <c r="M2080">
        <v>0</v>
      </c>
      <c r="N2080" t="s">
        <v>4722</v>
      </c>
      <c r="O2080" t="s">
        <v>4713</v>
      </c>
      <c r="P2080" t="s">
        <v>8534</v>
      </c>
      <c r="Q2080" t="s">
        <v>4715</v>
      </c>
      <c r="V2080" t="s">
        <v>4716</v>
      </c>
    </row>
    <row r="2081" spans="1:22">
      <c r="A2081" t="s">
        <v>4708</v>
      </c>
      <c r="B2081" t="s">
        <v>4708</v>
      </c>
      <c r="C2081" t="s">
        <v>8535</v>
      </c>
      <c r="D2081"/>
      <c r="E2081" s="255" t="s">
        <v>4734</v>
      </c>
      <c r="F2081" s="255">
        <v>43479.67376041667</v>
      </c>
      <c r="G2081" s="255"/>
      <c r="H2081" s="255"/>
      <c r="I2081" s="256">
        <v>4.083333333333333</v>
      </c>
      <c r="J2081" s="257">
        <v>75912</v>
      </c>
      <c r="K2081" t="s">
        <v>4752</v>
      </c>
      <c r="L2081">
        <v>0</v>
      </c>
      <c r="M2081">
        <v>0</v>
      </c>
      <c r="N2081" t="s">
        <v>4722</v>
      </c>
      <c r="O2081" t="s">
        <v>4713</v>
      </c>
      <c r="P2081" t="s">
        <v>8536</v>
      </c>
      <c r="Q2081" t="s">
        <v>4715</v>
      </c>
      <c r="V2081" t="s">
        <v>4716</v>
      </c>
    </row>
    <row r="2082" spans="1:22">
      <c r="A2082" t="s">
        <v>4708</v>
      </c>
      <c r="B2082" t="s">
        <v>4708</v>
      </c>
      <c r="C2082" t="s">
        <v>1633</v>
      </c>
      <c r="D2082"/>
      <c r="E2082" s="255" t="s">
        <v>5096</v>
      </c>
      <c r="F2082" s="255">
        <v>43495.575298877317</v>
      </c>
      <c r="G2082" s="255"/>
      <c r="H2082" s="255"/>
      <c r="I2082" s="256">
        <v>4.083333333333333</v>
      </c>
      <c r="J2082" s="257">
        <v>232533</v>
      </c>
      <c r="K2082" t="s">
        <v>4752</v>
      </c>
      <c r="L2082">
        <v>0</v>
      </c>
      <c r="M2082">
        <v>0</v>
      </c>
      <c r="N2082" t="s">
        <v>4722</v>
      </c>
      <c r="O2082" t="s">
        <v>4713</v>
      </c>
      <c r="P2082" t="s">
        <v>8537</v>
      </c>
      <c r="Q2082" t="s">
        <v>4715</v>
      </c>
      <c r="V2082" t="s">
        <v>4716</v>
      </c>
    </row>
    <row r="2083" spans="1:22">
      <c r="A2083" t="s">
        <v>4708</v>
      </c>
      <c r="B2083" t="s">
        <v>4708</v>
      </c>
      <c r="C2083" t="s">
        <v>8538</v>
      </c>
      <c r="D2083"/>
      <c r="E2083" s="255" t="s">
        <v>4965</v>
      </c>
      <c r="F2083" s="255">
        <v>43440.334395717589</v>
      </c>
      <c r="G2083" s="255"/>
      <c r="H2083" s="255"/>
      <c r="I2083" s="256">
        <v>4.166666666666667</v>
      </c>
      <c r="J2083" s="257">
        <v>36378</v>
      </c>
      <c r="K2083" t="s">
        <v>4752</v>
      </c>
      <c r="L2083">
        <v>0</v>
      </c>
      <c r="M2083">
        <v>0</v>
      </c>
      <c r="N2083" t="s">
        <v>4718</v>
      </c>
      <c r="O2083" t="s">
        <v>4713</v>
      </c>
      <c r="P2083" t="s">
        <v>8539</v>
      </c>
      <c r="Q2083" t="s">
        <v>4715</v>
      </c>
      <c r="V2083" t="s">
        <v>4716</v>
      </c>
    </row>
    <row r="2084" spans="1:22">
      <c r="A2084" t="s">
        <v>4708</v>
      </c>
      <c r="B2084" t="s">
        <v>4708</v>
      </c>
      <c r="C2084" t="s">
        <v>8540</v>
      </c>
      <c r="D2084"/>
      <c r="E2084" s="255" t="s">
        <v>5138</v>
      </c>
      <c r="F2084" s="255">
        <v>43463.496884456021</v>
      </c>
      <c r="G2084" s="255"/>
      <c r="H2084" s="255"/>
      <c r="I2084" s="256">
        <v>4.166666666666667</v>
      </c>
      <c r="J2084" s="257">
        <v>110302</v>
      </c>
      <c r="K2084" t="s">
        <v>4711</v>
      </c>
      <c r="L2084">
        <v>0</v>
      </c>
      <c r="M2084">
        <v>0</v>
      </c>
      <c r="N2084" t="s">
        <v>4712</v>
      </c>
      <c r="O2084" t="s">
        <v>4713</v>
      </c>
      <c r="P2084" t="s">
        <v>8541</v>
      </c>
      <c r="Q2084" t="s">
        <v>4715</v>
      </c>
      <c r="V2084" t="s">
        <v>4716</v>
      </c>
    </row>
    <row r="2085" spans="1:22">
      <c r="A2085" t="s">
        <v>4708</v>
      </c>
      <c r="B2085" t="s">
        <v>4708</v>
      </c>
      <c r="C2085" t="s">
        <v>8542</v>
      </c>
      <c r="D2085"/>
      <c r="E2085" s="255" t="s">
        <v>6202</v>
      </c>
      <c r="F2085" s="255">
        <v>43462.73163480324</v>
      </c>
      <c r="G2085" s="255"/>
      <c r="H2085" s="255"/>
      <c r="I2085" s="256">
        <v>4.166666666666667</v>
      </c>
      <c r="J2085" s="257">
        <v>35482</v>
      </c>
      <c r="K2085" t="s">
        <v>4711</v>
      </c>
      <c r="L2085">
        <v>0</v>
      </c>
      <c r="M2085">
        <v>0</v>
      </c>
      <c r="N2085" t="s">
        <v>4712</v>
      </c>
      <c r="O2085" t="s">
        <v>4726</v>
      </c>
      <c r="P2085" t="s">
        <v>8543</v>
      </c>
      <c r="Q2085" t="s">
        <v>4715</v>
      </c>
      <c r="V2085" t="s">
        <v>4716</v>
      </c>
    </row>
    <row r="2086" spans="1:22">
      <c r="A2086" t="s">
        <v>4708</v>
      </c>
      <c r="B2086" t="s">
        <v>4708</v>
      </c>
      <c r="C2086" t="s">
        <v>8544</v>
      </c>
      <c r="D2086"/>
      <c r="E2086" s="255" t="s">
        <v>4885</v>
      </c>
      <c r="F2086" s="255">
        <v>43452.686459722223</v>
      </c>
      <c r="G2086" s="255"/>
      <c r="H2086" s="255"/>
      <c r="I2086" s="256">
        <v>4.166666666666667</v>
      </c>
      <c r="J2086" s="257">
        <v>117291</v>
      </c>
      <c r="K2086" t="s">
        <v>4752</v>
      </c>
      <c r="L2086">
        <v>0</v>
      </c>
      <c r="M2086">
        <v>0</v>
      </c>
      <c r="N2086" t="s">
        <v>4718</v>
      </c>
      <c r="O2086" t="s">
        <v>4713</v>
      </c>
      <c r="P2086" t="s">
        <v>8545</v>
      </c>
      <c r="Q2086" t="s">
        <v>4715</v>
      </c>
      <c r="V2086" t="s">
        <v>4716</v>
      </c>
    </row>
    <row r="2087" spans="1:22">
      <c r="A2087" t="s">
        <v>4708</v>
      </c>
      <c r="B2087" t="s">
        <v>4708</v>
      </c>
      <c r="C2087" t="s">
        <v>8546</v>
      </c>
      <c r="D2087"/>
      <c r="E2087" s="255" t="s">
        <v>5103</v>
      </c>
      <c r="F2087" s="255">
        <v>43444.722616238425</v>
      </c>
      <c r="G2087" s="255"/>
      <c r="H2087" s="255"/>
      <c r="I2087" s="256">
        <v>4.166666666666667</v>
      </c>
      <c r="J2087" s="257">
        <v>209175</v>
      </c>
      <c r="K2087" t="s">
        <v>4711</v>
      </c>
      <c r="L2087">
        <v>0</v>
      </c>
      <c r="M2087">
        <v>0</v>
      </c>
      <c r="N2087" t="s">
        <v>4712</v>
      </c>
      <c r="O2087" t="s">
        <v>4713</v>
      </c>
      <c r="P2087" t="s">
        <v>8547</v>
      </c>
      <c r="Q2087" t="s">
        <v>4715</v>
      </c>
      <c r="V2087" t="s">
        <v>4716</v>
      </c>
    </row>
    <row r="2088" spans="1:22">
      <c r="A2088" t="s">
        <v>4708</v>
      </c>
      <c r="B2088" t="s">
        <v>4708</v>
      </c>
      <c r="C2088" t="s">
        <v>8548</v>
      </c>
      <c r="D2088"/>
      <c r="E2088" s="255" t="s">
        <v>4824</v>
      </c>
      <c r="F2088" s="255">
        <v>43448.736530011571</v>
      </c>
      <c r="G2088" s="255"/>
      <c r="H2088" s="255"/>
      <c r="I2088" s="256">
        <v>4.166666666666667</v>
      </c>
      <c r="J2088" s="257">
        <v>43749</v>
      </c>
      <c r="K2088" t="s">
        <v>4711</v>
      </c>
      <c r="L2088">
        <v>0</v>
      </c>
      <c r="M2088">
        <v>0</v>
      </c>
      <c r="N2088" t="s">
        <v>4718</v>
      </c>
      <c r="O2088" t="s">
        <v>4713</v>
      </c>
      <c r="P2088" t="s">
        <v>8549</v>
      </c>
      <c r="Q2088" t="s">
        <v>4715</v>
      </c>
      <c r="V2088" t="s">
        <v>4716</v>
      </c>
    </row>
    <row r="2089" spans="1:22">
      <c r="A2089" t="s">
        <v>4708</v>
      </c>
      <c r="B2089" t="s">
        <v>4708</v>
      </c>
      <c r="C2089" t="s">
        <v>8550</v>
      </c>
      <c r="D2089"/>
      <c r="E2089" s="255" t="s">
        <v>4840</v>
      </c>
      <c r="F2089" s="255">
        <v>43460.729378356482</v>
      </c>
      <c r="G2089" s="255"/>
      <c r="H2089" s="255"/>
      <c r="I2089" s="256">
        <v>4.166666666666667</v>
      </c>
      <c r="J2089" s="257">
        <v>114316</v>
      </c>
      <c r="K2089" t="s">
        <v>4711</v>
      </c>
      <c r="L2089">
        <v>0</v>
      </c>
      <c r="M2089">
        <v>0</v>
      </c>
      <c r="N2089" t="s">
        <v>4718</v>
      </c>
      <c r="O2089" t="s">
        <v>4713</v>
      </c>
      <c r="P2089" t="s">
        <v>8551</v>
      </c>
      <c r="Q2089" t="s">
        <v>4715</v>
      </c>
      <c r="V2089" t="s">
        <v>4716</v>
      </c>
    </row>
    <row r="2090" spans="1:22">
      <c r="A2090" t="s">
        <v>4708</v>
      </c>
      <c r="B2090" t="s">
        <v>4708</v>
      </c>
      <c r="C2090" t="s">
        <v>8552</v>
      </c>
      <c r="D2090"/>
      <c r="E2090" s="255" t="s">
        <v>5047</v>
      </c>
      <c r="F2090" s="255">
        <v>43460.718876967592</v>
      </c>
      <c r="G2090" s="255"/>
      <c r="H2090" s="255"/>
      <c r="I2090" s="256">
        <v>4.166666666666667</v>
      </c>
      <c r="J2090" s="257">
        <v>28045</v>
      </c>
      <c r="K2090" t="s">
        <v>4711</v>
      </c>
      <c r="L2090">
        <v>0</v>
      </c>
      <c r="M2090">
        <v>0</v>
      </c>
      <c r="N2090" t="s">
        <v>4712</v>
      </c>
      <c r="O2090" t="s">
        <v>4713</v>
      </c>
      <c r="P2090" t="s">
        <v>8553</v>
      </c>
      <c r="Q2090" t="s">
        <v>4715</v>
      </c>
      <c r="V2090" t="s">
        <v>4716</v>
      </c>
    </row>
    <row r="2091" spans="1:22">
      <c r="A2091" t="s">
        <v>4708</v>
      </c>
      <c r="B2091" t="s">
        <v>4708</v>
      </c>
      <c r="C2091" t="s">
        <v>8554</v>
      </c>
      <c r="D2091"/>
      <c r="E2091" s="255" t="s">
        <v>4817</v>
      </c>
      <c r="F2091" s="255">
        <v>43465.445860150459</v>
      </c>
      <c r="G2091" s="255"/>
      <c r="H2091" s="255"/>
      <c r="I2091" s="256">
        <v>4.166666666666667</v>
      </c>
      <c r="J2091" s="257">
        <v>37920</v>
      </c>
      <c r="K2091" t="s">
        <v>4711</v>
      </c>
      <c r="L2091">
        <v>0</v>
      </c>
      <c r="M2091">
        <v>0</v>
      </c>
      <c r="N2091" t="s">
        <v>4712</v>
      </c>
      <c r="O2091" t="s">
        <v>4713</v>
      </c>
      <c r="P2091" t="s">
        <v>8555</v>
      </c>
      <c r="Q2091" t="s">
        <v>4715</v>
      </c>
      <c r="V2091" t="s">
        <v>4716</v>
      </c>
    </row>
    <row r="2092" spans="1:22">
      <c r="A2092" t="s">
        <v>4708</v>
      </c>
      <c r="B2092" t="s">
        <v>4708</v>
      </c>
      <c r="C2092" t="s">
        <v>8556</v>
      </c>
      <c r="D2092"/>
      <c r="E2092" s="255" t="s">
        <v>5320</v>
      </c>
      <c r="F2092" s="255">
        <v>43454.742291979164</v>
      </c>
      <c r="G2092" s="255"/>
      <c r="H2092" s="255"/>
      <c r="I2092" s="256">
        <v>4.166666666666667</v>
      </c>
      <c r="J2092" s="257">
        <v>36161</v>
      </c>
      <c r="K2092" t="s">
        <v>4711</v>
      </c>
      <c r="L2092">
        <v>0</v>
      </c>
      <c r="M2092">
        <v>0</v>
      </c>
      <c r="N2092" t="s">
        <v>4718</v>
      </c>
      <c r="O2092" t="s">
        <v>4726</v>
      </c>
      <c r="P2092" t="s">
        <v>5188</v>
      </c>
      <c r="Q2092" t="s">
        <v>4715</v>
      </c>
      <c r="V2092" t="s">
        <v>4716</v>
      </c>
    </row>
    <row r="2093" spans="1:22">
      <c r="A2093" t="s">
        <v>4708</v>
      </c>
      <c r="B2093" t="s">
        <v>4708</v>
      </c>
      <c r="C2093" t="s">
        <v>8557</v>
      </c>
      <c r="D2093"/>
      <c r="E2093" s="255" t="s">
        <v>5505</v>
      </c>
      <c r="F2093" s="255">
        <v>43460.449558715278</v>
      </c>
      <c r="G2093" s="255"/>
      <c r="H2093" s="255"/>
      <c r="I2093" s="256">
        <v>4.166666666666667</v>
      </c>
      <c r="J2093" s="257">
        <v>6905</v>
      </c>
      <c r="K2093" t="s">
        <v>4752</v>
      </c>
      <c r="L2093">
        <v>0</v>
      </c>
      <c r="M2093">
        <v>0</v>
      </c>
      <c r="N2093" t="s">
        <v>4712</v>
      </c>
      <c r="O2093" t="s">
        <v>4713</v>
      </c>
      <c r="P2093" t="s">
        <v>8558</v>
      </c>
      <c r="Q2093" t="s">
        <v>4715</v>
      </c>
      <c r="V2093" t="s">
        <v>4716</v>
      </c>
    </row>
    <row r="2094" spans="1:22">
      <c r="A2094" t="s">
        <v>4708</v>
      </c>
      <c r="B2094" t="s">
        <v>4708</v>
      </c>
      <c r="C2094" t="s">
        <v>8559</v>
      </c>
      <c r="D2094"/>
      <c r="E2094" s="255" t="s">
        <v>4814</v>
      </c>
      <c r="F2094" s="255">
        <v>43465.478021180556</v>
      </c>
      <c r="G2094" s="255"/>
      <c r="H2094" s="255"/>
      <c r="I2094" s="256">
        <v>4.166666666666667</v>
      </c>
      <c r="J2094" s="257">
        <v>44992</v>
      </c>
      <c r="K2094" t="s">
        <v>4711</v>
      </c>
      <c r="L2094">
        <v>0</v>
      </c>
      <c r="M2094">
        <v>0</v>
      </c>
      <c r="N2094" t="s">
        <v>4718</v>
      </c>
      <c r="O2094" t="s">
        <v>4713</v>
      </c>
      <c r="P2094" t="s">
        <v>8560</v>
      </c>
      <c r="Q2094" t="s">
        <v>4715</v>
      </c>
      <c r="V2094" t="s">
        <v>4716</v>
      </c>
    </row>
    <row r="2095" spans="1:22">
      <c r="A2095" t="s">
        <v>4708</v>
      </c>
      <c r="B2095" t="s">
        <v>4708</v>
      </c>
      <c r="C2095" t="s">
        <v>1679</v>
      </c>
      <c r="D2095"/>
      <c r="E2095" s="255" t="s">
        <v>6798</v>
      </c>
      <c r="F2095" s="255">
        <v>43451.737897418985</v>
      </c>
      <c r="G2095" s="255"/>
      <c r="H2095" s="255"/>
      <c r="I2095" s="256">
        <v>4.166666666666667</v>
      </c>
      <c r="J2095" s="257">
        <v>33072</v>
      </c>
      <c r="K2095" t="s">
        <v>4711</v>
      </c>
      <c r="L2095">
        <v>0</v>
      </c>
      <c r="M2095">
        <v>0</v>
      </c>
      <c r="N2095" t="s">
        <v>4712</v>
      </c>
      <c r="O2095" t="s">
        <v>4713</v>
      </c>
      <c r="P2095" t="s">
        <v>8561</v>
      </c>
      <c r="Q2095" t="s">
        <v>4715</v>
      </c>
      <c r="V2095" t="s">
        <v>4716</v>
      </c>
    </row>
    <row r="2096" spans="1:22">
      <c r="A2096" t="s">
        <v>4708</v>
      </c>
      <c r="B2096" t="s">
        <v>4708</v>
      </c>
      <c r="C2096" t="s">
        <v>8562</v>
      </c>
      <c r="D2096"/>
      <c r="E2096" s="255" t="s">
        <v>4845</v>
      </c>
      <c r="F2096" s="255">
        <v>43462.726156944445</v>
      </c>
      <c r="G2096" s="255"/>
      <c r="H2096" s="255"/>
      <c r="I2096" s="256">
        <v>4.166666666666667</v>
      </c>
      <c r="J2096" s="257">
        <v>49318</v>
      </c>
      <c r="K2096" t="s">
        <v>4711</v>
      </c>
      <c r="L2096">
        <v>0</v>
      </c>
      <c r="M2096">
        <v>0</v>
      </c>
      <c r="N2096" t="s">
        <v>4718</v>
      </c>
      <c r="O2096" t="s">
        <v>4713</v>
      </c>
      <c r="P2096" t="s">
        <v>8563</v>
      </c>
      <c r="Q2096" t="s">
        <v>4715</v>
      </c>
      <c r="V2096" t="s">
        <v>4716</v>
      </c>
    </row>
    <row r="2097" spans="1:22">
      <c r="A2097" t="s">
        <v>4708</v>
      </c>
      <c r="B2097" t="s">
        <v>4708</v>
      </c>
      <c r="C2097" t="s">
        <v>8564</v>
      </c>
      <c r="D2097"/>
      <c r="E2097" s="255" t="s">
        <v>4756</v>
      </c>
      <c r="F2097" s="255">
        <v>43454.668609178239</v>
      </c>
      <c r="G2097" s="255"/>
      <c r="H2097" s="255"/>
      <c r="I2097" s="256">
        <v>4.166666666666667</v>
      </c>
      <c r="J2097" s="257">
        <v>83113</v>
      </c>
      <c r="K2097" t="s">
        <v>4752</v>
      </c>
      <c r="L2097">
        <v>0</v>
      </c>
      <c r="M2097">
        <v>0</v>
      </c>
      <c r="N2097" t="s">
        <v>4718</v>
      </c>
      <c r="O2097" t="s">
        <v>4713</v>
      </c>
      <c r="P2097" t="s">
        <v>8565</v>
      </c>
      <c r="Q2097" t="s">
        <v>4715</v>
      </c>
      <c r="V2097" t="s">
        <v>4716</v>
      </c>
    </row>
    <row r="2098" spans="1:22">
      <c r="A2098" t="s">
        <v>4708</v>
      </c>
      <c r="B2098" t="s">
        <v>4708</v>
      </c>
      <c r="C2098" t="s">
        <v>8566</v>
      </c>
      <c r="D2098"/>
      <c r="E2098" s="255" t="s">
        <v>5378</v>
      </c>
      <c r="F2098" s="255">
        <v>43454.662649189813</v>
      </c>
      <c r="G2098" s="255"/>
      <c r="H2098" s="255"/>
      <c r="I2098" s="256">
        <v>4.166666666666667</v>
      </c>
      <c r="J2098" s="257">
        <v>40055</v>
      </c>
      <c r="K2098" t="s">
        <v>4711</v>
      </c>
      <c r="L2098">
        <v>0</v>
      </c>
      <c r="M2098">
        <v>0</v>
      </c>
      <c r="N2098" t="s">
        <v>4712</v>
      </c>
      <c r="O2098" t="s">
        <v>4726</v>
      </c>
      <c r="P2098" t="s">
        <v>8567</v>
      </c>
      <c r="Q2098" t="s">
        <v>4715</v>
      </c>
      <c r="V2098" t="s">
        <v>4716</v>
      </c>
    </row>
    <row r="2099" spans="1:22">
      <c r="A2099" t="s">
        <v>4708</v>
      </c>
      <c r="B2099" t="s">
        <v>4708</v>
      </c>
      <c r="C2099" t="s">
        <v>8568</v>
      </c>
      <c r="D2099"/>
      <c r="E2099" s="255" t="s">
        <v>6844</v>
      </c>
      <c r="F2099" s="255">
        <v>43452.321161608794</v>
      </c>
      <c r="G2099" s="255"/>
      <c r="H2099" s="255"/>
      <c r="I2099" s="256">
        <v>4.166666666666667</v>
      </c>
      <c r="J2099" s="257">
        <v>70529</v>
      </c>
      <c r="K2099" t="s">
        <v>4752</v>
      </c>
      <c r="L2099">
        <v>0</v>
      </c>
      <c r="M2099">
        <v>0</v>
      </c>
      <c r="N2099" t="s">
        <v>4731</v>
      </c>
      <c r="O2099" t="s">
        <v>4726</v>
      </c>
      <c r="P2099" t="s">
        <v>8569</v>
      </c>
      <c r="Q2099" t="s">
        <v>4715</v>
      </c>
      <c r="V2099" t="s">
        <v>4716</v>
      </c>
    </row>
    <row r="2100" spans="1:22">
      <c r="A2100" t="s">
        <v>4708</v>
      </c>
      <c r="B2100" t="s">
        <v>4708</v>
      </c>
      <c r="C2100" t="s">
        <v>8570</v>
      </c>
      <c r="D2100"/>
      <c r="E2100" s="255" t="s">
        <v>6659</v>
      </c>
      <c r="F2100" s="255">
        <v>43461.696022303244</v>
      </c>
      <c r="G2100" s="255"/>
      <c r="H2100" s="255"/>
      <c r="I2100" s="256">
        <v>4.166666666666667</v>
      </c>
      <c r="J2100" s="257">
        <v>13968</v>
      </c>
      <c r="K2100" t="s">
        <v>4752</v>
      </c>
      <c r="L2100">
        <v>1</v>
      </c>
      <c r="M2100">
        <v>445.14</v>
      </c>
      <c r="N2100" t="s">
        <v>4718</v>
      </c>
      <c r="O2100" t="s">
        <v>4726</v>
      </c>
      <c r="P2100" t="s">
        <v>8571</v>
      </c>
      <c r="Q2100" t="s">
        <v>4715</v>
      </c>
      <c r="V2100" t="s">
        <v>4716</v>
      </c>
    </row>
    <row r="2101" spans="1:22">
      <c r="A2101" t="s">
        <v>4708</v>
      </c>
      <c r="B2101" t="s">
        <v>4708</v>
      </c>
      <c r="C2101" t="s">
        <v>8572</v>
      </c>
      <c r="D2101"/>
      <c r="E2101" s="255" t="s">
        <v>5512</v>
      </c>
      <c r="F2101" s="255">
        <v>43463.500368865738</v>
      </c>
      <c r="G2101" s="255"/>
      <c r="H2101" s="255"/>
      <c r="I2101" s="256">
        <v>4.166666666666667</v>
      </c>
      <c r="J2101" s="257">
        <v>67614</v>
      </c>
      <c r="K2101" t="s">
        <v>4711</v>
      </c>
      <c r="L2101">
        <v>0</v>
      </c>
      <c r="M2101">
        <v>0</v>
      </c>
      <c r="N2101" t="s">
        <v>4718</v>
      </c>
      <c r="O2101" t="s">
        <v>4726</v>
      </c>
      <c r="P2101" t="s">
        <v>8573</v>
      </c>
      <c r="Q2101" t="s">
        <v>4715</v>
      </c>
      <c r="V2101" t="s">
        <v>4716</v>
      </c>
    </row>
    <row r="2102" spans="1:22">
      <c r="A2102" t="s">
        <v>4708</v>
      </c>
      <c r="B2102" t="s">
        <v>4708</v>
      </c>
      <c r="C2102" t="s">
        <v>8574</v>
      </c>
      <c r="D2102"/>
      <c r="E2102" s="255" t="s">
        <v>6266</v>
      </c>
      <c r="F2102" s="255">
        <v>43460.699100428239</v>
      </c>
      <c r="G2102" s="255"/>
      <c r="H2102" s="255"/>
      <c r="I2102" s="256">
        <v>4.166666666666667</v>
      </c>
      <c r="J2102" s="257">
        <v>46592</v>
      </c>
      <c r="K2102" t="s">
        <v>4711</v>
      </c>
      <c r="L2102">
        <v>0</v>
      </c>
      <c r="M2102">
        <v>0</v>
      </c>
      <c r="N2102" t="s">
        <v>4712</v>
      </c>
      <c r="O2102" t="s">
        <v>4726</v>
      </c>
      <c r="P2102" t="s">
        <v>4994</v>
      </c>
      <c r="Q2102" t="s">
        <v>4715</v>
      </c>
      <c r="V2102" t="s">
        <v>4716</v>
      </c>
    </row>
    <row r="2103" spans="1:22">
      <c r="A2103" t="s">
        <v>4708</v>
      </c>
      <c r="B2103" t="s">
        <v>4708</v>
      </c>
      <c r="C2103" t="s">
        <v>8575</v>
      </c>
      <c r="D2103"/>
      <c r="E2103" s="255" t="s">
        <v>5704</v>
      </c>
      <c r="F2103" s="255">
        <v>43442.507598113429</v>
      </c>
      <c r="G2103" s="255"/>
      <c r="H2103" s="255"/>
      <c r="I2103" s="256">
        <v>4.166666666666667</v>
      </c>
      <c r="J2103" s="257">
        <v>119833</v>
      </c>
      <c r="K2103" t="s">
        <v>4711</v>
      </c>
      <c r="L2103">
        <v>0</v>
      </c>
      <c r="M2103">
        <v>0</v>
      </c>
      <c r="N2103" t="s">
        <v>4712</v>
      </c>
      <c r="O2103" t="s">
        <v>4726</v>
      </c>
      <c r="P2103" t="s">
        <v>8576</v>
      </c>
      <c r="Q2103" t="s">
        <v>4715</v>
      </c>
      <c r="V2103" t="s">
        <v>4716</v>
      </c>
    </row>
    <row r="2104" spans="1:22">
      <c r="A2104" t="s">
        <v>4708</v>
      </c>
      <c r="B2104" t="s">
        <v>4708</v>
      </c>
      <c r="C2104" t="s">
        <v>8577</v>
      </c>
      <c r="D2104"/>
      <c r="E2104" s="255" t="s">
        <v>4817</v>
      </c>
      <c r="F2104" s="255">
        <v>43448.735750844906</v>
      </c>
      <c r="G2104" s="255"/>
      <c r="H2104" s="255"/>
      <c r="I2104" s="256">
        <v>4.166666666666667</v>
      </c>
      <c r="J2104" s="257">
        <v>66685</v>
      </c>
      <c r="K2104" t="s">
        <v>4711</v>
      </c>
      <c r="L2104">
        <v>0</v>
      </c>
      <c r="M2104">
        <v>0</v>
      </c>
      <c r="N2104" t="s">
        <v>4712</v>
      </c>
      <c r="O2104" t="s">
        <v>4713</v>
      </c>
      <c r="P2104" t="s">
        <v>8578</v>
      </c>
      <c r="Q2104" t="s">
        <v>4715</v>
      </c>
      <c r="V2104" t="s">
        <v>4716</v>
      </c>
    </row>
    <row r="2105" spans="1:22">
      <c r="A2105" t="s">
        <v>4708</v>
      </c>
      <c r="B2105" t="s">
        <v>4708</v>
      </c>
      <c r="C2105" t="s">
        <v>8579</v>
      </c>
      <c r="D2105"/>
      <c r="E2105" s="255" t="s">
        <v>7867</v>
      </c>
      <c r="F2105" s="255">
        <v>43465.325647303238</v>
      </c>
      <c r="G2105" s="255"/>
      <c r="H2105" s="255"/>
      <c r="I2105" s="256">
        <v>4.166666666666667</v>
      </c>
      <c r="J2105" s="257">
        <v>35828</v>
      </c>
      <c r="K2105" t="s">
        <v>4752</v>
      </c>
      <c r="L2105">
        <v>0</v>
      </c>
      <c r="M2105">
        <v>0</v>
      </c>
      <c r="N2105" t="s">
        <v>4718</v>
      </c>
      <c r="O2105" t="s">
        <v>4726</v>
      </c>
      <c r="P2105" t="s">
        <v>8580</v>
      </c>
      <c r="Q2105" t="s">
        <v>4715</v>
      </c>
      <c r="V2105" t="s">
        <v>4716</v>
      </c>
    </row>
    <row r="2106" spans="1:22">
      <c r="A2106" t="s">
        <v>4708</v>
      </c>
      <c r="B2106" t="s">
        <v>4708</v>
      </c>
      <c r="C2106" t="s">
        <v>8581</v>
      </c>
      <c r="D2106"/>
      <c r="E2106" s="255" t="s">
        <v>4891</v>
      </c>
      <c r="F2106" s="255">
        <v>43442.50736427083</v>
      </c>
      <c r="G2106" s="255"/>
      <c r="H2106" s="255"/>
      <c r="I2106" s="256">
        <v>4.166666666666667</v>
      </c>
      <c r="J2106" s="257">
        <v>52124</v>
      </c>
      <c r="K2106" t="s">
        <v>4711</v>
      </c>
      <c r="L2106">
        <v>0</v>
      </c>
      <c r="M2106">
        <v>0</v>
      </c>
      <c r="N2106" t="s">
        <v>4712</v>
      </c>
      <c r="O2106" t="s">
        <v>4713</v>
      </c>
      <c r="P2106" t="s">
        <v>8582</v>
      </c>
      <c r="Q2106" t="s">
        <v>4715</v>
      </c>
      <c r="V2106" t="s">
        <v>4716</v>
      </c>
    </row>
    <row r="2107" spans="1:22">
      <c r="A2107" t="s">
        <v>4708</v>
      </c>
      <c r="B2107" t="s">
        <v>4708</v>
      </c>
      <c r="C2107" t="s">
        <v>8583</v>
      </c>
      <c r="D2107"/>
      <c r="E2107" s="255" t="s">
        <v>5187</v>
      </c>
      <c r="F2107" s="255">
        <v>43447.477107638886</v>
      </c>
      <c r="G2107" s="255"/>
      <c r="H2107" s="255"/>
      <c r="I2107" s="256">
        <v>4.166666666666667</v>
      </c>
      <c r="J2107" s="257">
        <v>22295</v>
      </c>
      <c r="K2107" t="s">
        <v>4752</v>
      </c>
      <c r="L2107">
        <v>0</v>
      </c>
      <c r="M2107">
        <v>0</v>
      </c>
      <c r="N2107" t="s">
        <v>4731</v>
      </c>
      <c r="O2107" t="s">
        <v>4726</v>
      </c>
      <c r="P2107" t="s">
        <v>5188</v>
      </c>
      <c r="Q2107" t="s">
        <v>4715</v>
      </c>
      <c r="V2107" t="s">
        <v>4716</v>
      </c>
    </row>
    <row r="2108" spans="1:22">
      <c r="A2108" t="s">
        <v>4708</v>
      </c>
      <c r="B2108" t="s">
        <v>4708</v>
      </c>
      <c r="C2108" t="s">
        <v>8584</v>
      </c>
      <c r="D2108"/>
      <c r="E2108" s="255" t="s">
        <v>4891</v>
      </c>
      <c r="F2108" s="255">
        <v>43458.491650497686</v>
      </c>
      <c r="G2108" s="255"/>
      <c r="H2108" s="255"/>
      <c r="I2108" s="256">
        <v>4.166666666666667</v>
      </c>
      <c r="J2108" s="257">
        <v>29576</v>
      </c>
      <c r="K2108" t="s">
        <v>4752</v>
      </c>
      <c r="L2108">
        <v>0</v>
      </c>
      <c r="M2108">
        <v>0</v>
      </c>
      <c r="N2108" t="s">
        <v>4731</v>
      </c>
      <c r="O2108" t="s">
        <v>4713</v>
      </c>
      <c r="P2108" t="s">
        <v>8585</v>
      </c>
      <c r="Q2108" t="s">
        <v>4715</v>
      </c>
      <c r="V2108" t="s">
        <v>4716</v>
      </c>
    </row>
    <row r="2109" spans="1:22">
      <c r="A2109" t="s">
        <v>4708</v>
      </c>
      <c r="B2109" t="s">
        <v>4708</v>
      </c>
      <c r="C2109" t="s">
        <v>8586</v>
      </c>
      <c r="D2109"/>
      <c r="E2109" s="255" t="s">
        <v>4912</v>
      </c>
      <c r="F2109" s="255">
        <v>43460.66518596065</v>
      </c>
      <c r="G2109" s="255"/>
      <c r="H2109" s="255"/>
      <c r="I2109" s="256">
        <v>4.166666666666667</v>
      </c>
      <c r="J2109" s="257">
        <v>38851</v>
      </c>
      <c r="K2109" t="s">
        <v>4752</v>
      </c>
      <c r="L2109">
        <v>0</v>
      </c>
      <c r="M2109">
        <v>0</v>
      </c>
      <c r="N2109" t="s">
        <v>4731</v>
      </c>
      <c r="O2109" t="s">
        <v>4713</v>
      </c>
      <c r="P2109" t="s">
        <v>8587</v>
      </c>
      <c r="Q2109" t="s">
        <v>4715</v>
      </c>
      <c r="V2109" t="s">
        <v>4716</v>
      </c>
    </row>
    <row r="2110" spans="1:22">
      <c r="A2110" t="s">
        <v>4708</v>
      </c>
      <c r="B2110" t="s">
        <v>4708</v>
      </c>
      <c r="C2110" t="s">
        <v>8588</v>
      </c>
      <c r="D2110"/>
      <c r="E2110" s="255" t="s">
        <v>5300</v>
      </c>
      <c r="F2110" s="255">
        <v>43454.725812766206</v>
      </c>
      <c r="G2110" s="255"/>
      <c r="H2110" s="255"/>
      <c r="I2110" s="256">
        <v>4.166666666666667</v>
      </c>
      <c r="J2110" s="257">
        <v>131211</v>
      </c>
      <c r="K2110" t="s">
        <v>4752</v>
      </c>
      <c r="L2110">
        <v>0</v>
      </c>
      <c r="M2110">
        <v>0</v>
      </c>
      <c r="N2110" t="s">
        <v>4731</v>
      </c>
      <c r="O2110" t="s">
        <v>4726</v>
      </c>
      <c r="P2110" t="s">
        <v>5188</v>
      </c>
      <c r="Q2110" t="s">
        <v>4715</v>
      </c>
      <c r="V2110" t="s">
        <v>4716</v>
      </c>
    </row>
    <row r="2111" spans="1:22">
      <c r="A2111" t="s">
        <v>4708</v>
      </c>
      <c r="B2111" t="s">
        <v>4708</v>
      </c>
      <c r="C2111" t="s">
        <v>8589</v>
      </c>
      <c r="D2111"/>
      <c r="E2111" s="255" t="s">
        <v>5103</v>
      </c>
      <c r="F2111" s="255">
        <v>43461.724010069447</v>
      </c>
      <c r="G2111" s="255"/>
      <c r="H2111" s="255"/>
      <c r="I2111" s="256">
        <v>4.166666666666667</v>
      </c>
      <c r="J2111" s="257">
        <v>65453</v>
      </c>
      <c r="K2111" t="s">
        <v>4711</v>
      </c>
      <c r="L2111">
        <v>0</v>
      </c>
      <c r="M2111">
        <v>0</v>
      </c>
      <c r="N2111" t="s">
        <v>4718</v>
      </c>
      <c r="O2111" t="s">
        <v>4713</v>
      </c>
      <c r="P2111" t="s">
        <v>8590</v>
      </c>
      <c r="Q2111" t="s">
        <v>4715</v>
      </c>
      <c r="V2111" t="s">
        <v>4716</v>
      </c>
    </row>
    <row r="2112" spans="1:22">
      <c r="A2112" t="s">
        <v>4708</v>
      </c>
      <c r="B2112" t="s">
        <v>4708</v>
      </c>
      <c r="C2112" t="s">
        <v>8591</v>
      </c>
      <c r="D2112"/>
      <c r="E2112" s="255" t="s">
        <v>4780</v>
      </c>
      <c r="F2112" s="255">
        <v>43442.507119293979</v>
      </c>
      <c r="G2112" s="255"/>
      <c r="H2112" s="255"/>
      <c r="I2112" s="256">
        <v>4.166666666666667</v>
      </c>
      <c r="J2112" s="257">
        <v>115481</v>
      </c>
      <c r="K2112" t="s">
        <v>4711</v>
      </c>
      <c r="L2112">
        <v>0</v>
      </c>
      <c r="M2112">
        <v>0</v>
      </c>
      <c r="N2112" t="s">
        <v>4731</v>
      </c>
      <c r="O2112" t="s">
        <v>4713</v>
      </c>
      <c r="P2112" t="s">
        <v>8592</v>
      </c>
      <c r="Q2112" t="s">
        <v>4715</v>
      </c>
      <c r="V2112" t="s">
        <v>4716</v>
      </c>
    </row>
    <row r="2113" spans="1:22">
      <c r="A2113" t="s">
        <v>4708</v>
      </c>
      <c r="B2113" t="s">
        <v>4708</v>
      </c>
      <c r="C2113" t="s">
        <v>8593</v>
      </c>
      <c r="D2113"/>
      <c r="E2113" s="255" t="s">
        <v>6844</v>
      </c>
      <c r="F2113" s="255">
        <v>43460.370691585646</v>
      </c>
      <c r="G2113" s="255"/>
      <c r="H2113" s="255"/>
      <c r="I2113" s="256">
        <v>4.166666666666667</v>
      </c>
      <c r="J2113" s="257">
        <v>19957</v>
      </c>
      <c r="K2113" t="s">
        <v>4752</v>
      </c>
      <c r="L2113">
        <v>0</v>
      </c>
      <c r="M2113">
        <v>0</v>
      </c>
      <c r="N2113" t="s">
        <v>4718</v>
      </c>
      <c r="O2113" t="s">
        <v>4726</v>
      </c>
      <c r="P2113" t="s">
        <v>8594</v>
      </c>
      <c r="Q2113" t="s">
        <v>4715</v>
      </c>
      <c r="V2113" t="s">
        <v>4716</v>
      </c>
    </row>
    <row r="2114" spans="1:22">
      <c r="A2114" t="s">
        <v>4708</v>
      </c>
      <c r="B2114" t="s">
        <v>4708</v>
      </c>
      <c r="C2114" t="s">
        <v>8595</v>
      </c>
      <c r="D2114"/>
      <c r="E2114" s="255" t="s">
        <v>4746</v>
      </c>
      <c r="F2114" s="255">
        <v>43451.706869247682</v>
      </c>
      <c r="G2114" s="255"/>
      <c r="H2114" s="255"/>
      <c r="I2114" s="256">
        <v>4.166666666666667</v>
      </c>
      <c r="J2114" s="257">
        <v>144282</v>
      </c>
      <c r="K2114" t="s">
        <v>4752</v>
      </c>
      <c r="L2114">
        <v>0</v>
      </c>
      <c r="M2114">
        <v>0</v>
      </c>
      <c r="N2114" t="s">
        <v>4712</v>
      </c>
      <c r="O2114" t="s">
        <v>4713</v>
      </c>
      <c r="P2114" t="s">
        <v>8596</v>
      </c>
      <c r="Q2114" t="s">
        <v>4715</v>
      </c>
      <c r="V2114" t="s">
        <v>4716</v>
      </c>
    </row>
    <row r="2115" spans="1:22">
      <c r="A2115" t="s">
        <v>4708</v>
      </c>
      <c r="B2115" t="s">
        <v>4708</v>
      </c>
      <c r="C2115" t="s">
        <v>8597</v>
      </c>
      <c r="D2115"/>
      <c r="E2115" s="255" t="s">
        <v>5138</v>
      </c>
      <c r="F2115" s="255">
        <v>43454.735960682869</v>
      </c>
      <c r="G2115" s="255"/>
      <c r="H2115" s="255"/>
      <c r="I2115" s="256">
        <v>4.166666666666667</v>
      </c>
      <c r="J2115" s="257">
        <v>80509</v>
      </c>
      <c r="K2115" t="s">
        <v>4752</v>
      </c>
      <c r="L2115">
        <v>0</v>
      </c>
      <c r="M2115">
        <v>0</v>
      </c>
      <c r="N2115" t="s">
        <v>4718</v>
      </c>
      <c r="O2115" t="s">
        <v>4713</v>
      </c>
      <c r="P2115" t="s">
        <v>8598</v>
      </c>
      <c r="Q2115" t="s">
        <v>4715</v>
      </c>
      <c r="V2115" t="s">
        <v>4716</v>
      </c>
    </row>
    <row r="2116" spans="1:22">
      <c r="A2116" t="s">
        <v>4708</v>
      </c>
      <c r="B2116" t="s">
        <v>4708</v>
      </c>
      <c r="C2116" t="s">
        <v>8599</v>
      </c>
      <c r="D2116"/>
      <c r="E2116" s="255" t="s">
        <v>5699</v>
      </c>
      <c r="F2116" s="255">
        <v>43461.720531018516</v>
      </c>
      <c r="G2116" s="255"/>
      <c r="H2116" s="255"/>
      <c r="I2116" s="256">
        <v>4.166666666666667</v>
      </c>
      <c r="J2116" s="257">
        <v>162751</v>
      </c>
      <c r="K2116" t="s">
        <v>4752</v>
      </c>
      <c r="L2116">
        <v>0</v>
      </c>
      <c r="M2116">
        <v>0</v>
      </c>
      <c r="N2116" t="s">
        <v>4718</v>
      </c>
      <c r="O2116" t="s">
        <v>4713</v>
      </c>
      <c r="P2116" t="s">
        <v>8600</v>
      </c>
      <c r="Q2116" t="s">
        <v>4715</v>
      </c>
      <c r="V2116" t="s">
        <v>4716</v>
      </c>
    </row>
    <row r="2117" spans="1:22">
      <c r="A2117" t="s">
        <v>4708</v>
      </c>
      <c r="B2117" t="s">
        <v>4708</v>
      </c>
      <c r="C2117" t="s">
        <v>8601</v>
      </c>
      <c r="D2117"/>
      <c r="E2117" s="255" t="s">
        <v>4829</v>
      </c>
      <c r="F2117" s="255">
        <v>43451.625270949073</v>
      </c>
      <c r="G2117" s="255"/>
      <c r="H2117" s="255"/>
      <c r="I2117" s="256">
        <v>4.166666666666667</v>
      </c>
      <c r="J2117" s="257">
        <v>129575</v>
      </c>
      <c r="K2117" t="s">
        <v>4752</v>
      </c>
      <c r="L2117">
        <v>0</v>
      </c>
      <c r="M2117">
        <v>0</v>
      </c>
      <c r="N2117" t="s">
        <v>4722</v>
      </c>
      <c r="O2117" t="s">
        <v>4753</v>
      </c>
      <c r="P2117" t="s">
        <v>4753</v>
      </c>
      <c r="Q2117" t="s">
        <v>4715</v>
      </c>
      <c r="V2117" t="s">
        <v>4716</v>
      </c>
    </row>
    <row r="2118" spans="1:22">
      <c r="A2118" t="s">
        <v>4708</v>
      </c>
      <c r="B2118" t="s">
        <v>4708</v>
      </c>
      <c r="C2118" t="s">
        <v>8602</v>
      </c>
      <c r="D2118"/>
      <c r="E2118" s="255" t="s">
        <v>5138</v>
      </c>
      <c r="F2118" s="255">
        <v>43465.449635648147</v>
      </c>
      <c r="G2118" s="255"/>
      <c r="H2118" s="255"/>
      <c r="I2118" s="256">
        <v>4.166666666666667</v>
      </c>
      <c r="J2118" s="257">
        <v>29641</v>
      </c>
      <c r="K2118" t="s">
        <v>4711</v>
      </c>
      <c r="L2118">
        <v>0</v>
      </c>
      <c r="M2118">
        <v>0</v>
      </c>
      <c r="N2118" t="s">
        <v>4718</v>
      </c>
      <c r="O2118" t="s">
        <v>4753</v>
      </c>
      <c r="P2118" t="s">
        <v>4753</v>
      </c>
      <c r="Q2118" t="s">
        <v>4715</v>
      </c>
      <c r="V2118" t="s">
        <v>4716</v>
      </c>
    </row>
    <row r="2119" spans="1:22">
      <c r="A2119" t="s">
        <v>4708</v>
      </c>
      <c r="B2119" t="s">
        <v>4708</v>
      </c>
      <c r="C2119" t="s">
        <v>8603</v>
      </c>
      <c r="D2119"/>
      <c r="E2119" s="255" t="s">
        <v>5084</v>
      </c>
      <c r="F2119" s="255">
        <v>43462.741077280094</v>
      </c>
      <c r="G2119" s="255"/>
      <c r="H2119" s="255"/>
      <c r="I2119" s="256">
        <v>4.166666666666667</v>
      </c>
      <c r="J2119" s="257">
        <v>71857</v>
      </c>
      <c r="K2119" t="s">
        <v>4752</v>
      </c>
      <c r="L2119">
        <v>0</v>
      </c>
      <c r="M2119">
        <v>0</v>
      </c>
      <c r="N2119" t="s">
        <v>4718</v>
      </c>
      <c r="O2119" t="s">
        <v>4753</v>
      </c>
      <c r="P2119" t="s">
        <v>4753</v>
      </c>
      <c r="Q2119" t="s">
        <v>4715</v>
      </c>
      <c r="V2119" t="s">
        <v>4716</v>
      </c>
    </row>
    <row r="2120" spans="1:22">
      <c r="A2120" t="s">
        <v>4708</v>
      </c>
      <c r="B2120" t="s">
        <v>4708</v>
      </c>
      <c r="C2120" t="s">
        <v>8604</v>
      </c>
      <c r="D2120"/>
      <c r="E2120" s="255" t="s">
        <v>6568</v>
      </c>
      <c r="F2120" s="255">
        <v>43456.467364548611</v>
      </c>
      <c r="G2120" s="255"/>
      <c r="H2120" s="255"/>
      <c r="I2120" s="256">
        <v>4.166666666666667</v>
      </c>
      <c r="J2120" s="257">
        <v>33769</v>
      </c>
      <c r="K2120" t="s">
        <v>4711</v>
      </c>
      <c r="L2120">
        <v>0</v>
      </c>
      <c r="M2120">
        <v>0</v>
      </c>
      <c r="N2120" t="s">
        <v>4722</v>
      </c>
      <c r="O2120" t="s">
        <v>5197</v>
      </c>
      <c r="P2120" t="s">
        <v>8605</v>
      </c>
      <c r="Q2120" t="s">
        <v>4715</v>
      </c>
      <c r="V2120" t="s">
        <v>4716</v>
      </c>
    </row>
    <row r="2121" spans="1:22">
      <c r="A2121" t="s">
        <v>4708</v>
      </c>
      <c r="B2121" t="s">
        <v>4708</v>
      </c>
      <c r="C2121" t="s">
        <v>8606</v>
      </c>
      <c r="D2121"/>
      <c r="E2121" s="255" t="s">
        <v>5119</v>
      </c>
      <c r="F2121" s="255">
        <v>43460.722183252314</v>
      </c>
      <c r="G2121" s="255"/>
      <c r="H2121" s="255"/>
      <c r="I2121" s="256">
        <v>4.166666666666667</v>
      </c>
      <c r="J2121" s="257">
        <v>69953</v>
      </c>
      <c r="K2121" t="s">
        <v>4711</v>
      </c>
      <c r="L2121">
        <v>0</v>
      </c>
      <c r="M2121">
        <v>0</v>
      </c>
      <c r="N2121" t="s">
        <v>4722</v>
      </c>
      <c r="O2121" t="s">
        <v>4726</v>
      </c>
      <c r="P2121" t="s">
        <v>8607</v>
      </c>
      <c r="Q2121" t="s">
        <v>4715</v>
      </c>
      <c r="V2121" t="s">
        <v>4716</v>
      </c>
    </row>
    <row r="2122" spans="1:22">
      <c r="A2122" t="s">
        <v>4708</v>
      </c>
      <c r="B2122" t="s">
        <v>4708</v>
      </c>
      <c r="C2122" t="s">
        <v>8608</v>
      </c>
      <c r="D2122"/>
      <c r="E2122" s="255" t="s">
        <v>4912</v>
      </c>
      <c r="F2122" s="255">
        <v>43451.628126886571</v>
      </c>
      <c r="G2122" s="255"/>
      <c r="H2122" s="255"/>
      <c r="I2122" s="256">
        <v>4.166666666666667</v>
      </c>
      <c r="J2122" s="257">
        <v>66142</v>
      </c>
      <c r="K2122" t="s">
        <v>4752</v>
      </c>
      <c r="L2122">
        <v>0</v>
      </c>
      <c r="M2122">
        <v>0</v>
      </c>
      <c r="N2122" t="s">
        <v>4722</v>
      </c>
      <c r="O2122" t="s">
        <v>4726</v>
      </c>
      <c r="P2122" t="s">
        <v>8609</v>
      </c>
      <c r="Q2122" t="s">
        <v>4715</v>
      </c>
      <c r="V2122" t="s">
        <v>4716</v>
      </c>
    </row>
    <row r="2123" spans="1:22">
      <c r="A2123" t="s">
        <v>4708</v>
      </c>
      <c r="B2123" t="s">
        <v>4708</v>
      </c>
      <c r="C2123" t="s">
        <v>8610</v>
      </c>
      <c r="D2123"/>
      <c r="E2123" s="255" t="s">
        <v>5576</v>
      </c>
      <c r="F2123" s="255">
        <v>43434.802161261578</v>
      </c>
      <c r="G2123" s="255"/>
      <c r="H2123" s="255"/>
      <c r="I2123" s="256">
        <v>4.25</v>
      </c>
      <c r="J2123" s="257">
        <v>143265</v>
      </c>
      <c r="K2123" t="s">
        <v>4752</v>
      </c>
      <c r="L2123">
        <v>0</v>
      </c>
      <c r="M2123">
        <v>0</v>
      </c>
      <c r="N2123" t="s">
        <v>4731</v>
      </c>
      <c r="O2123" t="s">
        <v>5324</v>
      </c>
      <c r="P2123" t="s">
        <v>8611</v>
      </c>
      <c r="Q2123" t="s">
        <v>4715</v>
      </c>
      <c r="V2123" t="s">
        <v>4716</v>
      </c>
    </row>
    <row r="2124" spans="1:22">
      <c r="A2124" t="s">
        <v>4708</v>
      </c>
      <c r="B2124" t="s">
        <v>4708</v>
      </c>
      <c r="C2124" t="s">
        <v>8612</v>
      </c>
      <c r="D2124"/>
      <c r="E2124" s="255" t="s">
        <v>5780</v>
      </c>
      <c r="F2124" s="255">
        <v>43411.662103356481</v>
      </c>
      <c r="G2124" s="255"/>
      <c r="H2124" s="255"/>
      <c r="I2124" s="256">
        <v>4.25</v>
      </c>
      <c r="J2124" s="257">
        <v>120358</v>
      </c>
      <c r="K2124" t="s">
        <v>4711</v>
      </c>
      <c r="L2124">
        <v>0</v>
      </c>
      <c r="M2124">
        <v>0</v>
      </c>
      <c r="N2124" t="s">
        <v>4731</v>
      </c>
      <c r="O2124" t="s">
        <v>5197</v>
      </c>
      <c r="P2124" t="s">
        <v>8613</v>
      </c>
      <c r="Q2124" t="s">
        <v>4715</v>
      </c>
      <c r="V2124" t="s">
        <v>4716</v>
      </c>
    </row>
    <row r="2125" spans="1:22">
      <c r="A2125" t="s">
        <v>4708</v>
      </c>
      <c r="B2125" t="s">
        <v>4708</v>
      </c>
      <c r="C2125" t="s">
        <v>8614</v>
      </c>
      <c r="D2125"/>
      <c r="E2125" s="255" t="s">
        <v>4937</v>
      </c>
      <c r="F2125" s="255">
        <v>43434.863058564813</v>
      </c>
      <c r="G2125" s="255"/>
      <c r="H2125" s="255"/>
      <c r="I2125" s="256">
        <v>4.25</v>
      </c>
      <c r="J2125" s="257">
        <v>84596</v>
      </c>
      <c r="K2125" t="s">
        <v>4711</v>
      </c>
      <c r="L2125">
        <v>0</v>
      </c>
      <c r="M2125">
        <v>0</v>
      </c>
      <c r="N2125" t="s">
        <v>4722</v>
      </c>
      <c r="O2125" t="s">
        <v>4713</v>
      </c>
      <c r="P2125" t="s">
        <v>8615</v>
      </c>
      <c r="Q2125" t="s">
        <v>4715</v>
      </c>
      <c r="V2125" t="s">
        <v>4716</v>
      </c>
    </row>
    <row r="2126" spans="1:22">
      <c r="A2126" t="s">
        <v>4708</v>
      </c>
      <c r="B2126" t="s">
        <v>4708</v>
      </c>
      <c r="C2126" t="s">
        <v>8616</v>
      </c>
      <c r="D2126"/>
      <c r="E2126" s="255" t="s">
        <v>5124</v>
      </c>
      <c r="F2126" s="255">
        <v>43424.323700694447</v>
      </c>
      <c r="G2126" s="255"/>
      <c r="H2126" s="255"/>
      <c r="I2126" s="256">
        <v>4.25</v>
      </c>
      <c r="J2126" s="257">
        <v>108210</v>
      </c>
      <c r="K2126" t="s">
        <v>4752</v>
      </c>
      <c r="L2126">
        <v>0</v>
      </c>
      <c r="M2126">
        <v>0</v>
      </c>
      <c r="N2126" t="s">
        <v>4718</v>
      </c>
      <c r="O2126" t="s">
        <v>4726</v>
      </c>
      <c r="P2126" t="s">
        <v>5188</v>
      </c>
      <c r="Q2126" t="s">
        <v>4715</v>
      </c>
      <c r="V2126" t="s">
        <v>4716</v>
      </c>
    </row>
    <row r="2127" spans="1:22">
      <c r="A2127" t="s">
        <v>4708</v>
      </c>
      <c r="B2127" t="s">
        <v>4708</v>
      </c>
      <c r="C2127" t="s">
        <v>3410</v>
      </c>
      <c r="D2127"/>
      <c r="E2127" s="255" t="s">
        <v>5562</v>
      </c>
      <c r="F2127" s="255">
        <v>43431.715897835646</v>
      </c>
      <c r="G2127" s="255"/>
      <c r="H2127" s="255"/>
      <c r="I2127" s="256">
        <v>4.25</v>
      </c>
      <c r="J2127" s="257">
        <v>34000</v>
      </c>
      <c r="K2127" t="s">
        <v>4752</v>
      </c>
      <c r="L2127">
        <v>0</v>
      </c>
      <c r="M2127">
        <v>0</v>
      </c>
      <c r="N2127" t="s">
        <v>4718</v>
      </c>
      <c r="O2127" t="s">
        <v>4726</v>
      </c>
      <c r="P2127" t="s">
        <v>8617</v>
      </c>
      <c r="Q2127" t="s">
        <v>4715</v>
      </c>
      <c r="V2127" t="s">
        <v>4716</v>
      </c>
    </row>
    <row r="2128" spans="1:22">
      <c r="A2128" t="s">
        <v>4708</v>
      </c>
      <c r="B2128" t="s">
        <v>4708</v>
      </c>
      <c r="C2128" t="s">
        <v>3394</v>
      </c>
      <c r="D2128"/>
      <c r="E2128" s="255" t="s">
        <v>4775</v>
      </c>
      <c r="F2128" s="255">
        <v>43418.699038078703</v>
      </c>
      <c r="G2128" s="255"/>
      <c r="H2128" s="255"/>
      <c r="I2128" s="256">
        <v>4.25</v>
      </c>
      <c r="J2128" s="257">
        <v>90343</v>
      </c>
      <c r="K2128" t="s">
        <v>4711</v>
      </c>
      <c r="L2128">
        <v>0</v>
      </c>
      <c r="M2128">
        <v>0</v>
      </c>
      <c r="N2128" t="s">
        <v>4722</v>
      </c>
      <c r="O2128" t="s">
        <v>4713</v>
      </c>
      <c r="P2128" t="s">
        <v>8618</v>
      </c>
      <c r="Q2128" t="s">
        <v>4715</v>
      </c>
      <c r="V2128" t="s">
        <v>4716</v>
      </c>
    </row>
    <row r="2129" spans="1:22">
      <c r="A2129" t="s">
        <v>4708</v>
      </c>
      <c r="B2129" t="s">
        <v>4708</v>
      </c>
      <c r="C2129" t="s">
        <v>8619</v>
      </c>
      <c r="D2129"/>
      <c r="E2129" s="255" t="s">
        <v>4881</v>
      </c>
      <c r="F2129" s="255">
        <v>43418.712175000001</v>
      </c>
      <c r="G2129" s="255"/>
      <c r="H2129" s="255"/>
      <c r="I2129" s="256">
        <v>4.25</v>
      </c>
      <c r="J2129" s="257">
        <v>41454</v>
      </c>
      <c r="K2129" t="s">
        <v>4752</v>
      </c>
      <c r="L2129">
        <v>0</v>
      </c>
      <c r="M2129">
        <v>0</v>
      </c>
      <c r="N2129" t="s">
        <v>4718</v>
      </c>
      <c r="O2129" t="s">
        <v>4713</v>
      </c>
      <c r="P2129" t="s">
        <v>8620</v>
      </c>
      <c r="Q2129" t="s">
        <v>4715</v>
      </c>
      <c r="V2129" t="s">
        <v>4716</v>
      </c>
    </row>
    <row r="2130" spans="1:22">
      <c r="A2130" t="s">
        <v>4708</v>
      </c>
      <c r="B2130" t="s">
        <v>4708</v>
      </c>
      <c r="C2130" t="s">
        <v>8621</v>
      </c>
      <c r="D2130"/>
      <c r="E2130" s="255" t="s">
        <v>4881</v>
      </c>
      <c r="F2130" s="255">
        <v>43434.79803391204</v>
      </c>
      <c r="G2130" s="255"/>
      <c r="H2130" s="255"/>
      <c r="I2130" s="256">
        <v>4.25</v>
      </c>
      <c r="J2130" s="257">
        <v>141116</v>
      </c>
      <c r="K2130" t="s">
        <v>4711</v>
      </c>
      <c r="L2130">
        <v>0</v>
      </c>
      <c r="M2130">
        <v>0</v>
      </c>
      <c r="N2130" t="s">
        <v>4718</v>
      </c>
      <c r="O2130" t="s">
        <v>4713</v>
      </c>
      <c r="P2130" t="s">
        <v>8622</v>
      </c>
      <c r="Q2130" t="s">
        <v>4715</v>
      </c>
      <c r="V2130" t="s">
        <v>4716</v>
      </c>
    </row>
    <row r="2131" spans="1:22">
      <c r="A2131" t="s">
        <v>4708</v>
      </c>
      <c r="B2131" t="s">
        <v>4708</v>
      </c>
      <c r="C2131" t="s">
        <v>632</v>
      </c>
      <c r="D2131"/>
      <c r="E2131" s="255" t="s">
        <v>5283</v>
      </c>
      <c r="F2131" s="255">
        <v>43424.770448298608</v>
      </c>
      <c r="G2131" s="255"/>
      <c r="H2131" s="255"/>
      <c r="I2131" s="256">
        <v>4.25</v>
      </c>
      <c r="J2131" s="257">
        <v>83011</v>
      </c>
      <c r="K2131" t="s">
        <v>4711</v>
      </c>
      <c r="L2131">
        <v>0</v>
      </c>
      <c r="M2131">
        <v>0</v>
      </c>
      <c r="N2131" t="s">
        <v>4769</v>
      </c>
      <c r="O2131" t="s">
        <v>4726</v>
      </c>
      <c r="P2131" t="s">
        <v>5225</v>
      </c>
      <c r="Q2131" t="s">
        <v>4715</v>
      </c>
      <c r="V2131" t="s">
        <v>4716</v>
      </c>
    </row>
    <row r="2132" spans="1:22">
      <c r="A2132" t="s">
        <v>4708</v>
      </c>
      <c r="B2132" t="s">
        <v>4708</v>
      </c>
      <c r="C2132" t="s">
        <v>8623</v>
      </c>
      <c r="D2132"/>
      <c r="E2132" s="255" t="s">
        <v>4810</v>
      </c>
      <c r="F2132" s="255">
        <v>43433.645338692128</v>
      </c>
      <c r="G2132" s="255"/>
      <c r="H2132" s="255"/>
      <c r="I2132" s="256">
        <v>4.25</v>
      </c>
      <c r="J2132" s="257">
        <v>60978</v>
      </c>
      <c r="K2132" t="s">
        <v>4711</v>
      </c>
      <c r="L2132">
        <v>0</v>
      </c>
      <c r="M2132">
        <v>0</v>
      </c>
      <c r="N2132" t="s">
        <v>4718</v>
      </c>
      <c r="O2132" t="s">
        <v>4713</v>
      </c>
      <c r="P2132" t="s">
        <v>8624</v>
      </c>
      <c r="Q2132" t="s">
        <v>4715</v>
      </c>
      <c r="V2132" t="s">
        <v>4716</v>
      </c>
    </row>
    <row r="2133" spans="1:22">
      <c r="A2133" t="s">
        <v>4708</v>
      </c>
      <c r="B2133" t="s">
        <v>4708</v>
      </c>
      <c r="C2133" t="s">
        <v>8625</v>
      </c>
      <c r="D2133"/>
      <c r="E2133" s="255" t="s">
        <v>5505</v>
      </c>
      <c r="F2133" s="255">
        <v>43424.770745833332</v>
      </c>
      <c r="G2133" s="255"/>
      <c r="H2133" s="255"/>
      <c r="I2133" s="256">
        <v>4.25</v>
      </c>
      <c r="J2133" s="257">
        <v>109839</v>
      </c>
      <c r="K2133" t="s">
        <v>4711</v>
      </c>
      <c r="L2133">
        <v>0</v>
      </c>
      <c r="M2133">
        <v>0</v>
      </c>
      <c r="N2133" t="s">
        <v>4722</v>
      </c>
      <c r="O2133" t="s">
        <v>4713</v>
      </c>
      <c r="P2133" t="s">
        <v>8626</v>
      </c>
      <c r="Q2133" t="s">
        <v>4715</v>
      </c>
      <c r="V2133" t="s">
        <v>4716</v>
      </c>
    </row>
    <row r="2134" spans="1:22">
      <c r="A2134" t="s">
        <v>4708</v>
      </c>
      <c r="B2134" t="s">
        <v>4708</v>
      </c>
      <c r="C2134" t="s">
        <v>2055</v>
      </c>
      <c r="D2134"/>
      <c r="E2134" s="255" t="s">
        <v>4725</v>
      </c>
      <c r="F2134" s="255">
        <v>43424.730721643522</v>
      </c>
      <c r="G2134" s="255"/>
      <c r="H2134" s="255"/>
      <c r="I2134" s="256">
        <v>4.25</v>
      </c>
      <c r="J2134" s="257">
        <v>220063</v>
      </c>
      <c r="K2134" t="s">
        <v>4752</v>
      </c>
      <c r="L2134">
        <v>0</v>
      </c>
      <c r="M2134">
        <v>0</v>
      </c>
      <c r="N2134" t="s">
        <v>4718</v>
      </c>
      <c r="O2134" t="s">
        <v>4713</v>
      </c>
      <c r="P2134" t="s">
        <v>8627</v>
      </c>
      <c r="Q2134" t="s">
        <v>4715</v>
      </c>
      <c r="V2134" t="s">
        <v>4716</v>
      </c>
    </row>
    <row r="2135" spans="1:22">
      <c r="A2135" t="s">
        <v>4708</v>
      </c>
      <c r="B2135" t="s">
        <v>4708</v>
      </c>
      <c r="C2135" t="s">
        <v>8628</v>
      </c>
      <c r="D2135"/>
      <c r="E2135" s="255" t="s">
        <v>4983</v>
      </c>
      <c r="F2135" s="255">
        <v>43434.91442021991</v>
      </c>
      <c r="G2135" s="255"/>
      <c r="H2135" s="255"/>
      <c r="I2135" s="256">
        <v>4.25</v>
      </c>
      <c r="J2135" s="257">
        <v>40778</v>
      </c>
      <c r="K2135" t="s">
        <v>4711</v>
      </c>
      <c r="L2135">
        <v>0</v>
      </c>
      <c r="M2135">
        <v>0</v>
      </c>
      <c r="N2135" t="s">
        <v>4731</v>
      </c>
      <c r="O2135" t="s">
        <v>4713</v>
      </c>
      <c r="P2135" t="s">
        <v>8629</v>
      </c>
      <c r="Q2135" t="s">
        <v>4715</v>
      </c>
      <c r="V2135" t="s">
        <v>4716</v>
      </c>
    </row>
    <row r="2136" spans="1:22">
      <c r="A2136" t="s">
        <v>4708</v>
      </c>
      <c r="B2136" t="s">
        <v>4708</v>
      </c>
      <c r="C2136" t="s">
        <v>8630</v>
      </c>
      <c r="D2136"/>
      <c r="E2136" s="255" t="s">
        <v>5699</v>
      </c>
      <c r="F2136" s="255">
        <v>43421.511743252318</v>
      </c>
      <c r="G2136" s="255"/>
      <c r="H2136" s="255"/>
      <c r="I2136" s="256">
        <v>4.25</v>
      </c>
      <c r="J2136" s="257">
        <v>50183</v>
      </c>
      <c r="K2136" t="s">
        <v>4711</v>
      </c>
      <c r="L2136">
        <v>0</v>
      </c>
      <c r="M2136">
        <v>0</v>
      </c>
      <c r="N2136" t="s">
        <v>4712</v>
      </c>
      <c r="O2136" t="s">
        <v>4713</v>
      </c>
      <c r="P2136" t="s">
        <v>8631</v>
      </c>
      <c r="Q2136" t="s">
        <v>4715</v>
      </c>
      <c r="V2136" t="s">
        <v>4716</v>
      </c>
    </row>
    <row r="2137" spans="1:22">
      <c r="A2137" t="s">
        <v>4708</v>
      </c>
      <c r="B2137" t="s">
        <v>4708</v>
      </c>
      <c r="C2137" t="s">
        <v>8632</v>
      </c>
      <c r="D2137"/>
      <c r="E2137" s="255" t="s">
        <v>5453</v>
      </c>
      <c r="F2137" s="255">
        <v>43432.374575034723</v>
      </c>
      <c r="G2137" s="255"/>
      <c r="H2137" s="255"/>
      <c r="I2137" s="256">
        <v>4.25</v>
      </c>
      <c r="J2137" s="257">
        <v>106500</v>
      </c>
      <c r="K2137" t="s">
        <v>4752</v>
      </c>
      <c r="L2137">
        <v>0</v>
      </c>
      <c r="M2137">
        <v>0</v>
      </c>
      <c r="N2137" t="s">
        <v>4718</v>
      </c>
      <c r="O2137" t="s">
        <v>4726</v>
      </c>
      <c r="P2137" t="s">
        <v>5225</v>
      </c>
      <c r="Q2137" t="s">
        <v>4715</v>
      </c>
      <c r="V2137" t="s">
        <v>4716</v>
      </c>
    </row>
    <row r="2138" spans="1:22">
      <c r="A2138" t="s">
        <v>4708</v>
      </c>
      <c r="B2138" t="s">
        <v>4708</v>
      </c>
      <c r="C2138" t="s">
        <v>840</v>
      </c>
      <c r="D2138"/>
      <c r="E2138" s="255" t="s">
        <v>4797</v>
      </c>
      <c r="F2138" s="255">
        <v>43418.689552002317</v>
      </c>
      <c r="G2138" s="255"/>
      <c r="H2138" s="255"/>
      <c r="I2138" s="256">
        <v>4.25</v>
      </c>
      <c r="J2138" s="257">
        <v>110241</v>
      </c>
      <c r="K2138" t="s">
        <v>4711</v>
      </c>
      <c r="L2138">
        <v>0</v>
      </c>
      <c r="M2138">
        <v>0</v>
      </c>
      <c r="N2138" t="s">
        <v>4722</v>
      </c>
      <c r="O2138" t="s">
        <v>4713</v>
      </c>
      <c r="P2138" t="s">
        <v>8633</v>
      </c>
      <c r="Q2138" t="s">
        <v>4715</v>
      </c>
      <c r="V2138" t="s">
        <v>4716</v>
      </c>
    </row>
    <row r="2139" spans="1:22">
      <c r="A2139" t="s">
        <v>4708</v>
      </c>
      <c r="B2139" t="s">
        <v>4708</v>
      </c>
      <c r="C2139" t="s">
        <v>8634</v>
      </c>
      <c r="D2139"/>
      <c r="E2139" s="255" t="s">
        <v>7272</v>
      </c>
      <c r="F2139" s="255">
        <v>43434.646297106483</v>
      </c>
      <c r="G2139" s="255"/>
      <c r="H2139" s="255"/>
      <c r="I2139" s="256">
        <v>4.25</v>
      </c>
      <c r="J2139" s="257">
        <v>22608</v>
      </c>
      <c r="K2139" t="s">
        <v>4752</v>
      </c>
      <c r="L2139">
        <v>0</v>
      </c>
      <c r="M2139">
        <v>0</v>
      </c>
      <c r="N2139" t="s">
        <v>4718</v>
      </c>
      <c r="O2139" t="s">
        <v>5324</v>
      </c>
      <c r="P2139" t="s">
        <v>8635</v>
      </c>
      <c r="Q2139" t="s">
        <v>4715</v>
      </c>
      <c r="V2139" t="s">
        <v>4716</v>
      </c>
    </row>
    <row r="2140" spans="1:22">
      <c r="A2140" t="s">
        <v>4708</v>
      </c>
      <c r="B2140" t="s">
        <v>4708</v>
      </c>
      <c r="C2140" t="s">
        <v>8636</v>
      </c>
      <c r="D2140"/>
      <c r="E2140" s="255" t="s">
        <v>5200</v>
      </c>
      <c r="F2140" s="255">
        <v>43420.769616006946</v>
      </c>
      <c r="G2140" s="255"/>
      <c r="H2140" s="255"/>
      <c r="I2140" s="256">
        <v>4.25</v>
      </c>
      <c r="J2140" s="257">
        <v>897049</v>
      </c>
      <c r="K2140" t="s">
        <v>4752</v>
      </c>
      <c r="L2140">
        <v>0</v>
      </c>
      <c r="M2140">
        <v>0</v>
      </c>
      <c r="N2140" t="s">
        <v>4769</v>
      </c>
      <c r="O2140" t="s">
        <v>4713</v>
      </c>
      <c r="P2140" t="s">
        <v>8637</v>
      </c>
      <c r="Q2140" t="s">
        <v>4715</v>
      </c>
      <c r="V2140" t="s">
        <v>4716</v>
      </c>
    </row>
    <row r="2141" spans="1:22">
      <c r="A2141" t="s">
        <v>4708</v>
      </c>
      <c r="B2141" t="s">
        <v>4708</v>
      </c>
      <c r="C2141" t="s">
        <v>8638</v>
      </c>
      <c r="D2141"/>
      <c r="E2141" s="255" t="s">
        <v>5393</v>
      </c>
      <c r="F2141" s="255">
        <v>43414.438310266203</v>
      </c>
      <c r="G2141" s="255"/>
      <c r="H2141" s="255"/>
      <c r="I2141" s="256">
        <v>4.25</v>
      </c>
      <c r="J2141" s="257">
        <v>53503</v>
      </c>
      <c r="K2141" t="s">
        <v>4752</v>
      </c>
      <c r="L2141">
        <v>0</v>
      </c>
      <c r="M2141">
        <v>0</v>
      </c>
      <c r="N2141" t="s">
        <v>4731</v>
      </c>
      <c r="O2141" t="s">
        <v>4713</v>
      </c>
      <c r="P2141" t="s">
        <v>8639</v>
      </c>
      <c r="Q2141" t="s">
        <v>4715</v>
      </c>
      <c r="V2141" t="s">
        <v>4716</v>
      </c>
    </row>
    <row r="2142" spans="1:22">
      <c r="A2142" t="s">
        <v>4708</v>
      </c>
      <c r="B2142" t="s">
        <v>4708</v>
      </c>
      <c r="C2142" t="s">
        <v>8640</v>
      </c>
      <c r="D2142"/>
      <c r="E2142" s="255" t="s">
        <v>8198</v>
      </c>
      <c r="F2142" s="255">
        <v>43434.855172071759</v>
      </c>
      <c r="G2142" s="255"/>
      <c r="H2142" s="255"/>
      <c r="I2142" s="256">
        <v>4.25</v>
      </c>
      <c r="J2142" s="257">
        <v>57043</v>
      </c>
      <c r="K2142" t="s">
        <v>4711</v>
      </c>
      <c r="L2142">
        <v>0</v>
      </c>
      <c r="M2142">
        <v>0</v>
      </c>
      <c r="N2142" t="s">
        <v>4731</v>
      </c>
      <c r="O2142" t="s">
        <v>4726</v>
      </c>
      <c r="P2142" t="s">
        <v>8641</v>
      </c>
      <c r="Q2142" t="s">
        <v>4715</v>
      </c>
      <c r="V2142" t="s">
        <v>4716</v>
      </c>
    </row>
    <row r="2143" spans="1:22">
      <c r="A2143" t="s">
        <v>4708</v>
      </c>
      <c r="B2143" t="s">
        <v>4708</v>
      </c>
      <c r="C2143" t="s">
        <v>8642</v>
      </c>
      <c r="D2143"/>
      <c r="E2143" s="255" t="s">
        <v>5408</v>
      </c>
      <c r="F2143" s="255">
        <v>43431.700310034721</v>
      </c>
      <c r="G2143" s="255"/>
      <c r="H2143" s="255"/>
      <c r="I2143" s="256">
        <v>4.25</v>
      </c>
      <c r="J2143" s="257">
        <v>57593</v>
      </c>
      <c r="K2143" t="s">
        <v>4711</v>
      </c>
      <c r="L2143">
        <v>0</v>
      </c>
      <c r="M2143">
        <v>0</v>
      </c>
      <c r="N2143" t="s">
        <v>4712</v>
      </c>
      <c r="O2143" t="s">
        <v>4726</v>
      </c>
      <c r="P2143" t="s">
        <v>4994</v>
      </c>
      <c r="Q2143" t="s">
        <v>4715</v>
      </c>
      <c r="V2143" t="s">
        <v>4716</v>
      </c>
    </row>
    <row r="2144" spans="1:22">
      <c r="A2144" t="s">
        <v>4708</v>
      </c>
      <c r="B2144" t="s">
        <v>4708</v>
      </c>
      <c r="C2144" t="s">
        <v>8643</v>
      </c>
      <c r="D2144"/>
      <c r="E2144" s="255" t="s">
        <v>5348</v>
      </c>
      <c r="F2144" s="255">
        <v>43424.675644409719</v>
      </c>
      <c r="G2144" s="255"/>
      <c r="H2144" s="255"/>
      <c r="I2144" s="256">
        <v>4.25</v>
      </c>
      <c r="J2144" s="257">
        <v>37584</v>
      </c>
      <c r="K2144" t="s">
        <v>4752</v>
      </c>
      <c r="L2144">
        <v>0</v>
      </c>
      <c r="M2144">
        <v>0</v>
      </c>
      <c r="N2144" t="s">
        <v>4718</v>
      </c>
      <c r="O2144" t="s">
        <v>4726</v>
      </c>
      <c r="P2144" t="s">
        <v>8644</v>
      </c>
      <c r="Q2144" t="s">
        <v>4715</v>
      </c>
      <c r="V2144" t="s">
        <v>4716</v>
      </c>
    </row>
    <row r="2145" spans="1:22">
      <c r="A2145" t="s">
        <v>4708</v>
      </c>
      <c r="B2145" t="s">
        <v>4708</v>
      </c>
      <c r="C2145" t="s">
        <v>1791</v>
      </c>
      <c r="D2145"/>
      <c r="E2145" s="255" t="s">
        <v>6568</v>
      </c>
      <c r="F2145" s="255">
        <v>43431.700099305555</v>
      </c>
      <c r="G2145" s="255"/>
      <c r="H2145" s="255"/>
      <c r="I2145" s="256">
        <v>4.25</v>
      </c>
      <c r="J2145" s="257">
        <v>36168</v>
      </c>
      <c r="K2145" t="s">
        <v>4711</v>
      </c>
      <c r="L2145">
        <v>0</v>
      </c>
      <c r="M2145">
        <v>0</v>
      </c>
      <c r="N2145" t="s">
        <v>4712</v>
      </c>
      <c r="O2145" t="s">
        <v>4726</v>
      </c>
      <c r="P2145" t="s">
        <v>8645</v>
      </c>
      <c r="Q2145" t="s">
        <v>4715</v>
      </c>
      <c r="V2145" t="s">
        <v>4716</v>
      </c>
    </row>
    <row r="2146" spans="1:22">
      <c r="A2146" t="s">
        <v>4708</v>
      </c>
      <c r="B2146" t="s">
        <v>4708</v>
      </c>
      <c r="C2146" t="s">
        <v>8646</v>
      </c>
      <c r="D2146"/>
      <c r="E2146" s="255" t="s">
        <v>5651</v>
      </c>
      <c r="F2146" s="255">
        <v>43428.502610266201</v>
      </c>
      <c r="G2146" s="255"/>
      <c r="H2146" s="255"/>
      <c r="I2146" s="256">
        <v>4.25</v>
      </c>
      <c r="J2146" s="257">
        <v>19596</v>
      </c>
      <c r="K2146" t="s">
        <v>4711</v>
      </c>
      <c r="L2146">
        <v>0</v>
      </c>
      <c r="M2146">
        <v>0</v>
      </c>
      <c r="N2146" t="s">
        <v>4722</v>
      </c>
      <c r="O2146" t="s">
        <v>4726</v>
      </c>
      <c r="P2146" t="s">
        <v>8647</v>
      </c>
      <c r="Q2146" t="s">
        <v>4715</v>
      </c>
      <c r="V2146" t="s">
        <v>4716</v>
      </c>
    </row>
    <row r="2147" spans="1:22">
      <c r="A2147" t="s">
        <v>4708</v>
      </c>
      <c r="B2147" t="s">
        <v>4708</v>
      </c>
      <c r="C2147" t="s">
        <v>8648</v>
      </c>
      <c r="D2147"/>
      <c r="E2147" s="255" t="s">
        <v>5556</v>
      </c>
      <c r="F2147" s="255">
        <v>43414.445113773145</v>
      </c>
      <c r="G2147" s="255"/>
      <c r="H2147" s="255"/>
      <c r="I2147" s="256">
        <v>4.25</v>
      </c>
      <c r="J2147" s="257">
        <v>82338</v>
      </c>
      <c r="K2147" t="s">
        <v>4752</v>
      </c>
      <c r="L2147">
        <v>0</v>
      </c>
      <c r="M2147">
        <v>0</v>
      </c>
      <c r="N2147" t="s">
        <v>4731</v>
      </c>
      <c r="O2147" t="s">
        <v>4726</v>
      </c>
      <c r="P2147" t="s">
        <v>5188</v>
      </c>
      <c r="Q2147" t="s">
        <v>4715</v>
      </c>
      <c r="V2147" t="s">
        <v>4716</v>
      </c>
    </row>
    <row r="2148" spans="1:22">
      <c r="A2148" t="s">
        <v>4708</v>
      </c>
      <c r="B2148" t="s">
        <v>4708</v>
      </c>
      <c r="C2148" t="s">
        <v>8649</v>
      </c>
      <c r="D2148"/>
      <c r="E2148" s="255" t="s">
        <v>4829</v>
      </c>
      <c r="F2148" s="255">
        <v>43418.697832407408</v>
      </c>
      <c r="G2148" s="255"/>
      <c r="H2148" s="255"/>
      <c r="I2148" s="256">
        <v>4.25</v>
      </c>
      <c r="J2148" s="257">
        <v>120617</v>
      </c>
      <c r="K2148" t="s">
        <v>4711</v>
      </c>
      <c r="L2148">
        <v>0</v>
      </c>
      <c r="M2148">
        <v>0</v>
      </c>
      <c r="N2148" t="s">
        <v>4722</v>
      </c>
      <c r="O2148" t="s">
        <v>4713</v>
      </c>
      <c r="P2148" t="s">
        <v>8650</v>
      </c>
      <c r="Q2148" t="s">
        <v>4715</v>
      </c>
      <c r="V2148" t="s">
        <v>4716</v>
      </c>
    </row>
    <row r="2149" spans="1:22">
      <c r="A2149" t="s">
        <v>4708</v>
      </c>
      <c r="B2149" t="s">
        <v>4708</v>
      </c>
      <c r="C2149" t="s">
        <v>8651</v>
      </c>
      <c r="D2149"/>
      <c r="E2149" s="255" t="s">
        <v>5544</v>
      </c>
      <c r="F2149" s="255">
        <v>43430.593659108796</v>
      </c>
      <c r="G2149" s="255"/>
      <c r="H2149" s="255"/>
      <c r="I2149" s="256">
        <v>4.25</v>
      </c>
      <c r="J2149" s="257">
        <v>276518</v>
      </c>
      <c r="K2149" t="s">
        <v>4752</v>
      </c>
      <c r="L2149">
        <v>0</v>
      </c>
      <c r="M2149">
        <v>0</v>
      </c>
      <c r="N2149" t="s">
        <v>4712</v>
      </c>
      <c r="O2149" t="s">
        <v>4726</v>
      </c>
      <c r="P2149" t="s">
        <v>8652</v>
      </c>
      <c r="Q2149" t="s">
        <v>4715</v>
      </c>
      <c r="V2149" t="s">
        <v>4716</v>
      </c>
    </row>
    <row r="2150" spans="1:22">
      <c r="A2150" t="s">
        <v>4708</v>
      </c>
      <c r="B2150" t="s">
        <v>4708</v>
      </c>
      <c r="C2150" t="s">
        <v>3625</v>
      </c>
      <c r="D2150"/>
      <c r="E2150" s="255" t="s">
        <v>5918</v>
      </c>
      <c r="F2150" s="255">
        <v>43416.677731446762</v>
      </c>
      <c r="G2150" s="255"/>
      <c r="H2150" s="255"/>
      <c r="I2150" s="256">
        <v>4.25</v>
      </c>
      <c r="J2150" s="257">
        <v>87528</v>
      </c>
      <c r="K2150" t="s">
        <v>4711</v>
      </c>
      <c r="L2150">
        <v>0</v>
      </c>
      <c r="M2150">
        <v>0</v>
      </c>
      <c r="N2150" t="s">
        <v>4731</v>
      </c>
      <c r="O2150" t="s">
        <v>4713</v>
      </c>
      <c r="P2150" t="s">
        <v>8653</v>
      </c>
      <c r="Q2150" t="s">
        <v>4715</v>
      </c>
      <c r="V2150" t="s">
        <v>4716</v>
      </c>
    </row>
    <row r="2151" spans="1:22">
      <c r="A2151" t="s">
        <v>4708</v>
      </c>
      <c r="B2151" t="s">
        <v>4708</v>
      </c>
      <c r="C2151" t="s">
        <v>8654</v>
      </c>
      <c r="D2151"/>
      <c r="E2151" s="255" t="s">
        <v>4860</v>
      </c>
      <c r="F2151" s="255">
        <v>43434.850146296296</v>
      </c>
      <c r="G2151" s="255"/>
      <c r="H2151" s="255"/>
      <c r="I2151" s="256">
        <v>4.25</v>
      </c>
      <c r="J2151" s="257">
        <v>29695</v>
      </c>
      <c r="K2151" t="s">
        <v>4711</v>
      </c>
      <c r="L2151">
        <v>0</v>
      </c>
      <c r="M2151">
        <v>0</v>
      </c>
      <c r="N2151" t="s">
        <v>4712</v>
      </c>
      <c r="O2151" t="s">
        <v>4713</v>
      </c>
      <c r="P2151" t="s">
        <v>8655</v>
      </c>
      <c r="Q2151" t="s">
        <v>4715</v>
      </c>
      <c r="V2151" t="s">
        <v>4716</v>
      </c>
    </row>
    <row r="2152" spans="1:22">
      <c r="A2152" t="s">
        <v>4708</v>
      </c>
      <c r="B2152" t="s">
        <v>4708</v>
      </c>
      <c r="C2152" t="s">
        <v>8656</v>
      </c>
      <c r="D2152"/>
      <c r="E2152" s="255" t="s">
        <v>5505</v>
      </c>
      <c r="F2152" s="255">
        <v>43412.737182025463</v>
      </c>
      <c r="G2152" s="255"/>
      <c r="H2152" s="255"/>
      <c r="I2152" s="256">
        <v>4.25</v>
      </c>
      <c r="J2152" s="257">
        <v>52626</v>
      </c>
      <c r="K2152" t="s">
        <v>4711</v>
      </c>
      <c r="L2152">
        <v>0</v>
      </c>
      <c r="M2152">
        <v>0</v>
      </c>
      <c r="N2152" t="s">
        <v>4731</v>
      </c>
      <c r="O2152" t="s">
        <v>4713</v>
      </c>
      <c r="P2152" t="s">
        <v>8657</v>
      </c>
      <c r="Q2152" t="s">
        <v>4715</v>
      </c>
      <c r="V2152" t="s">
        <v>4716</v>
      </c>
    </row>
    <row r="2153" spans="1:22">
      <c r="A2153" t="s">
        <v>4708</v>
      </c>
      <c r="B2153" t="s">
        <v>4708</v>
      </c>
      <c r="C2153" t="s">
        <v>8658</v>
      </c>
      <c r="D2153"/>
      <c r="E2153" s="255" t="s">
        <v>5283</v>
      </c>
      <c r="F2153" s="255">
        <v>43432.619098611111</v>
      </c>
      <c r="G2153" s="255"/>
      <c r="H2153" s="255"/>
      <c r="I2153" s="256">
        <v>4.25</v>
      </c>
      <c r="J2153" s="257">
        <v>28363</v>
      </c>
      <c r="K2153" t="s">
        <v>4752</v>
      </c>
      <c r="L2153">
        <v>0</v>
      </c>
      <c r="M2153">
        <v>0</v>
      </c>
      <c r="N2153" t="s">
        <v>4722</v>
      </c>
      <c r="O2153" t="s">
        <v>4726</v>
      </c>
      <c r="P2153" t="s">
        <v>5188</v>
      </c>
      <c r="Q2153" t="s">
        <v>4715</v>
      </c>
      <c r="V2153" t="s">
        <v>4716</v>
      </c>
    </row>
    <row r="2154" spans="1:22">
      <c r="A2154" t="s">
        <v>4708</v>
      </c>
      <c r="B2154" t="s">
        <v>4708</v>
      </c>
      <c r="C2154" t="s">
        <v>8659</v>
      </c>
      <c r="D2154"/>
      <c r="E2154" s="255" t="s">
        <v>7344</v>
      </c>
      <c r="F2154" s="255">
        <v>43430.679104710645</v>
      </c>
      <c r="G2154" s="255"/>
      <c r="H2154" s="255"/>
      <c r="I2154" s="256">
        <v>4.25</v>
      </c>
      <c r="J2154" s="257">
        <v>30316</v>
      </c>
      <c r="K2154" t="s">
        <v>4711</v>
      </c>
      <c r="L2154">
        <v>0</v>
      </c>
      <c r="M2154">
        <v>0</v>
      </c>
      <c r="N2154" t="s">
        <v>4712</v>
      </c>
      <c r="O2154" t="s">
        <v>4726</v>
      </c>
      <c r="P2154" t="s">
        <v>8660</v>
      </c>
      <c r="Q2154" t="s">
        <v>4715</v>
      </c>
      <c r="V2154" t="s">
        <v>4716</v>
      </c>
    </row>
    <row r="2155" spans="1:22">
      <c r="A2155" t="s">
        <v>4708</v>
      </c>
      <c r="B2155" t="s">
        <v>4708</v>
      </c>
      <c r="C2155" t="s">
        <v>8661</v>
      </c>
      <c r="D2155"/>
      <c r="E2155" s="255" t="s">
        <v>4758</v>
      </c>
      <c r="F2155" s="255">
        <v>43424.766831562498</v>
      </c>
      <c r="G2155" s="255"/>
      <c r="H2155" s="255"/>
      <c r="I2155" s="256">
        <v>4.25</v>
      </c>
      <c r="J2155" s="257">
        <v>30482</v>
      </c>
      <c r="K2155" t="s">
        <v>4711</v>
      </c>
      <c r="L2155">
        <v>0</v>
      </c>
      <c r="M2155">
        <v>0</v>
      </c>
      <c r="N2155" t="s">
        <v>4722</v>
      </c>
      <c r="O2155" t="s">
        <v>4713</v>
      </c>
      <c r="P2155" t="s">
        <v>8662</v>
      </c>
      <c r="Q2155" t="s">
        <v>4715</v>
      </c>
      <c r="V2155" t="s">
        <v>4716</v>
      </c>
    </row>
    <row r="2156" spans="1:22">
      <c r="A2156" t="s">
        <v>4708</v>
      </c>
      <c r="B2156" t="s">
        <v>4708</v>
      </c>
      <c r="C2156" t="s">
        <v>8663</v>
      </c>
      <c r="D2156"/>
      <c r="E2156" s="255" t="s">
        <v>8198</v>
      </c>
      <c r="F2156" s="255">
        <v>43434.812205173614</v>
      </c>
      <c r="G2156" s="255"/>
      <c r="H2156" s="255"/>
      <c r="I2156" s="256">
        <v>4.25</v>
      </c>
      <c r="J2156" s="257">
        <v>96020</v>
      </c>
      <c r="K2156" t="s">
        <v>4711</v>
      </c>
      <c r="L2156">
        <v>0</v>
      </c>
      <c r="M2156">
        <v>0</v>
      </c>
      <c r="N2156" t="s">
        <v>4718</v>
      </c>
      <c r="O2156" t="s">
        <v>4726</v>
      </c>
      <c r="P2156" t="s">
        <v>8664</v>
      </c>
      <c r="Q2156" t="s">
        <v>4715</v>
      </c>
      <c r="V2156" t="s">
        <v>4716</v>
      </c>
    </row>
    <row r="2157" spans="1:22">
      <c r="A2157" t="s">
        <v>4708</v>
      </c>
      <c r="B2157" t="s">
        <v>4708</v>
      </c>
      <c r="C2157" t="s">
        <v>8665</v>
      </c>
      <c r="D2157"/>
      <c r="E2157" s="255" t="s">
        <v>6659</v>
      </c>
      <c r="F2157" s="255">
        <v>43410.727515937499</v>
      </c>
      <c r="G2157" s="255"/>
      <c r="H2157" s="255"/>
      <c r="I2157" s="256">
        <v>4.25</v>
      </c>
      <c r="J2157" s="257">
        <v>60022</v>
      </c>
      <c r="K2157" t="s">
        <v>4711</v>
      </c>
      <c r="L2157">
        <v>0</v>
      </c>
      <c r="M2157">
        <v>0</v>
      </c>
      <c r="N2157" t="s">
        <v>4731</v>
      </c>
      <c r="O2157" t="s">
        <v>4726</v>
      </c>
      <c r="P2157" t="s">
        <v>8666</v>
      </c>
      <c r="Q2157" t="s">
        <v>4715</v>
      </c>
      <c r="V2157" t="s">
        <v>4716</v>
      </c>
    </row>
    <row r="2158" spans="1:22">
      <c r="A2158" t="s">
        <v>4708</v>
      </c>
      <c r="B2158" t="s">
        <v>4708</v>
      </c>
      <c r="C2158" t="s">
        <v>8667</v>
      </c>
      <c r="D2158"/>
      <c r="E2158" s="255" t="s">
        <v>7959</v>
      </c>
      <c r="F2158" s="255">
        <v>43434.707410034724</v>
      </c>
      <c r="G2158" s="255"/>
      <c r="H2158" s="255"/>
      <c r="I2158" s="256">
        <v>4.25</v>
      </c>
      <c r="J2158" s="257">
        <v>150199</v>
      </c>
      <c r="K2158" t="s">
        <v>4711</v>
      </c>
      <c r="L2158">
        <v>0</v>
      </c>
      <c r="M2158">
        <v>0</v>
      </c>
      <c r="N2158" t="s">
        <v>4722</v>
      </c>
      <c r="O2158" t="s">
        <v>4726</v>
      </c>
      <c r="P2158" t="s">
        <v>8668</v>
      </c>
      <c r="Q2158" t="s">
        <v>4715</v>
      </c>
      <c r="V2158" t="s">
        <v>4716</v>
      </c>
    </row>
    <row r="2159" spans="1:22">
      <c r="A2159" t="s">
        <v>4708</v>
      </c>
      <c r="B2159" t="s">
        <v>4708</v>
      </c>
      <c r="C2159" t="s">
        <v>8669</v>
      </c>
      <c r="D2159"/>
      <c r="E2159" s="255" t="s">
        <v>5070</v>
      </c>
      <c r="F2159" s="255">
        <v>43411.661616238423</v>
      </c>
      <c r="G2159" s="255"/>
      <c r="H2159" s="255"/>
      <c r="I2159" s="256">
        <v>4.25</v>
      </c>
      <c r="J2159" s="257">
        <v>63677</v>
      </c>
      <c r="K2159" t="s">
        <v>4711</v>
      </c>
      <c r="L2159">
        <v>0</v>
      </c>
      <c r="M2159">
        <v>0</v>
      </c>
      <c r="N2159" t="s">
        <v>4769</v>
      </c>
      <c r="O2159" t="s">
        <v>4713</v>
      </c>
      <c r="P2159" t="s">
        <v>8670</v>
      </c>
      <c r="Q2159" t="s">
        <v>4715</v>
      </c>
      <c r="V2159" t="s">
        <v>4716</v>
      </c>
    </row>
    <row r="2160" spans="1:22">
      <c r="A2160" t="s">
        <v>4708</v>
      </c>
      <c r="B2160" t="s">
        <v>4708</v>
      </c>
      <c r="C2160" t="s">
        <v>8671</v>
      </c>
      <c r="D2160"/>
      <c r="E2160" s="255" t="s">
        <v>6803</v>
      </c>
      <c r="F2160" s="255">
        <v>43434.787718437503</v>
      </c>
      <c r="G2160" s="255"/>
      <c r="H2160" s="255"/>
      <c r="I2160" s="256">
        <v>4.25</v>
      </c>
      <c r="J2160" s="257">
        <v>38663</v>
      </c>
      <c r="K2160" t="s">
        <v>4711</v>
      </c>
      <c r="L2160">
        <v>0</v>
      </c>
      <c r="M2160">
        <v>0</v>
      </c>
      <c r="N2160" t="s">
        <v>4769</v>
      </c>
      <c r="O2160" t="s">
        <v>4726</v>
      </c>
      <c r="P2160" t="s">
        <v>8672</v>
      </c>
      <c r="Q2160" t="s">
        <v>4715</v>
      </c>
      <c r="V2160" t="s">
        <v>4716</v>
      </c>
    </row>
    <row r="2161" spans="1:22">
      <c r="A2161" t="s">
        <v>4708</v>
      </c>
      <c r="B2161" t="s">
        <v>4708</v>
      </c>
      <c r="C2161" t="s">
        <v>8673</v>
      </c>
      <c r="D2161"/>
      <c r="E2161" s="255" t="s">
        <v>6727</v>
      </c>
      <c r="F2161" s="255">
        <v>43416.679763657405</v>
      </c>
      <c r="G2161" s="255"/>
      <c r="H2161" s="255"/>
      <c r="I2161" s="256">
        <v>4.25</v>
      </c>
      <c r="J2161" s="257">
        <v>240047</v>
      </c>
      <c r="K2161" t="s">
        <v>4711</v>
      </c>
      <c r="L2161">
        <v>0</v>
      </c>
      <c r="M2161">
        <v>0</v>
      </c>
      <c r="N2161" t="s">
        <v>4722</v>
      </c>
      <c r="O2161" t="s">
        <v>5197</v>
      </c>
      <c r="P2161" t="s">
        <v>8674</v>
      </c>
      <c r="Q2161" t="s">
        <v>4715</v>
      </c>
      <c r="V2161" t="s">
        <v>4716</v>
      </c>
    </row>
    <row r="2162" spans="1:22">
      <c r="A2162" t="s">
        <v>4708</v>
      </c>
      <c r="B2162" t="s">
        <v>4708</v>
      </c>
      <c r="C2162" t="s">
        <v>8675</v>
      </c>
      <c r="D2162"/>
      <c r="E2162" s="255" t="s">
        <v>4881</v>
      </c>
      <c r="F2162" s="255">
        <v>43418.693818437503</v>
      </c>
      <c r="G2162" s="255"/>
      <c r="H2162" s="255"/>
      <c r="I2162" s="256">
        <v>4.25</v>
      </c>
      <c r="J2162" s="257">
        <v>90459</v>
      </c>
      <c r="K2162" t="s">
        <v>4711</v>
      </c>
      <c r="L2162">
        <v>0</v>
      </c>
      <c r="M2162">
        <v>0</v>
      </c>
      <c r="N2162" t="s">
        <v>4722</v>
      </c>
      <c r="O2162" t="s">
        <v>4713</v>
      </c>
      <c r="P2162" t="s">
        <v>8676</v>
      </c>
      <c r="Q2162" t="s">
        <v>4715</v>
      </c>
      <c r="V2162" t="s">
        <v>4716</v>
      </c>
    </row>
    <row r="2163" spans="1:22">
      <c r="A2163" t="s">
        <v>4708</v>
      </c>
      <c r="B2163" t="s">
        <v>4708</v>
      </c>
      <c r="C2163" t="s">
        <v>8677</v>
      </c>
      <c r="D2163"/>
      <c r="E2163" s="255" t="s">
        <v>4751</v>
      </c>
      <c r="F2163" s="255">
        <v>43434.788458993055</v>
      </c>
      <c r="G2163" s="255"/>
      <c r="H2163" s="255"/>
      <c r="I2163" s="256">
        <v>4.25</v>
      </c>
      <c r="J2163" s="257">
        <v>69903</v>
      </c>
      <c r="K2163" t="s">
        <v>4711</v>
      </c>
      <c r="L2163">
        <v>0</v>
      </c>
      <c r="M2163">
        <v>0</v>
      </c>
      <c r="N2163" t="s">
        <v>4718</v>
      </c>
      <c r="O2163" t="s">
        <v>4713</v>
      </c>
      <c r="P2163" t="s">
        <v>8678</v>
      </c>
      <c r="Q2163" t="s">
        <v>4715</v>
      </c>
      <c r="V2163" t="s">
        <v>4716</v>
      </c>
    </row>
    <row r="2164" spans="1:22">
      <c r="A2164" t="s">
        <v>4708</v>
      </c>
      <c r="B2164" t="s">
        <v>4708</v>
      </c>
      <c r="C2164" t="s">
        <v>8679</v>
      </c>
      <c r="D2164"/>
      <c r="E2164" s="255" t="s">
        <v>4756</v>
      </c>
      <c r="F2164" s="255">
        <v>43434.858056747682</v>
      </c>
      <c r="G2164" s="255"/>
      <c r="H2164" s="255"/>
      <c r="I2164" s="256">
        <v>4.25</v>
      </c>
      <c r="J2164" s="257">
        <v>83102</v>
      </c>
      <c r="K2164" t="s">
        <v>4711</v>
      </c>
      <c r="L2164">
        <v>0</v>
      </c>
      <c r="M2164">
        <v>0</v>
      </c>
      <c r="N2164" t="s">
        <v>4718</v>
      </c>
      <c r="O2164" t="s">
        <v>4713</v>
      </c>
      <c r="P2164" t="s">
        <v>8680</v>
      </c>
      <c r="Q2164" t="s">
        <v>4715</v>
      </c>
      <c r="V2164" t="s">
        <v>4716</v>
      </c>
    </row>
    <row r="2165" spans="1:22">
      <c r="A2165" t="s">
        <v>4708</v>
      </c>
      <c r="B2165" t="s">
        <v>4708</v>
      </c>
      <c r="C2165" t="s">
        <v>8681</v>
      </c>
      <c r="D2165"/>
      <c r="E2165" s="255" t="s">
        <v>6609</v>
      </c>
      <c r="F2165" s="255">
        <v>43424.646977280092</v>
      </c>
      <c r="G2165" s="255"/>
      <c r="H2165" s="255"/>
      <c r="I2165" s="256">
        <v>4.25</v>
      </c>
      <c r="J2165" s="257">
        <v>35892</v>
      </c>
      <c r="K2165" t="s">
        <v>4711</v>
      </c>
      <c r="L2165">
        <v>0</v>
      </c>
      <c r="M2165">
        <v>0</v>
      </c>
      <c r="N2165" t="s">
        <v>4718</v>
      </c>
      <c r="O2165" t="s">
        <v>4726</v>
      </c>
      <c r="P2165" t="s">
        <v>8682</v>
      </c>
      <c r="Q2165" t="s">
        <v>4715</v>
      </c>
      <c r="V2165" t="s">
        <v>4716</v>
      </c>
    </row>
    <row r="2166" spans="1:22">
      <c r="A2166" t="s">
        <v>4708</v>
      </c>
      <c r="B2166" t="s">
        <v>4708</v>
      </c>
      <c r="C2166" t="s">
        <v>8683</v>
      </c>
      <c r="D2166"/>
      <c r="E2166" s="255" t="s">
        <v>5519</v>
      </c>
      <c r="F2166" s="255">
        <v>43434.772141817128</v>
      </c>
      <c r="G2166" s="255"/>
      <c r="H2166" s="255"/>
      <c r="I2166" s="256">
        <v>4.25</v>
      </c>
      <c r="J2166" s="257">
        <v>54754</v>
      </c>
      <c r="K2166" t="s">
        <v>4752</v>
      </c>
      <c r="L2166">
        <v>0</v>
      </c>
      <c r="M2166">
        <v>0</v>
      </c>
      <c r="N2166" t="s">
        <v>4718</v>
      </c>
      <c r="O2166" t="s">
        <v>4713</v>
      </c>
      <c r="P2166" t="s">
        <v>8684</v>
      </c>
      <c r="Q2166" t="s">
        <v>4715</v>
      </c>
      <c r="V2166" t="s">
        <v>4716</v>
      </c>
    </row>
    <row r="2167" spans="1:22">
      <c r="A2167" t="s">
        <v>4708</v>
      </c>
      <c r="B2167" t="s">
        <v>4708</v>
      </c>
      <c r="C2167" t="s">
        <v>8685</v>
      </c>
      <c r="D2167"/>
      <c r="E2167" s="255" t="s">
        <v>4740</v>
      </c>
      <c r="F2167" s="255">
        <v>43414.441295567129</v>
      </c>
      <c r="G2167" s="255"/>
      <c r="H2167" s="255"/>
      <c r="I2167" s="256">
        <v>4.25</v>
      </c>
      <c r="J2167" s="257">
        <v>110992</v>
      </c>
      <c r="K2167" t="s">
        <v>4752</v>
      </c>
      <c r="L2167">
        <v>0</v>
      </c>
      <c r="M2167">
        <v>0</v>
      </c>
      <c r="N2167" t="s">
        <v>4731</v>
      </c>
      <c r="O2167" t="s">
        <v>4713</v>
      </c>
      <c r="P2167" t="s">
        <v>8686</v>
      </c>
      <c r="Q2167" t="s">
        <v>4715</v>
      </c>
      <c r="V2167" t="s">
        <v>4716</v>
      </c>
    </row>
    <row r="2168" spans="1:22">
      <c r="A2168" t="s">
        <v>4708</v>
      </c>
      <c r="B2168" t="s">
        <v>4708</v>
      </c>
      <c r="C2168" t="s">
        <v>8687</v>
      </c>
      <c r="D2168"/>
      <c r="E2168" s="255" t="s">
        <v>5811</v>
      </c>
      <c r="F2168" s="255">
        <v>43433.767586145834</v>
      </c>
      <c r="G2168" s="255"/>
      <c r="H2168" s="255"/>
      <c r="I2168" s="256">
        <v>4.25</v>
      </c>
      <c r="J2168" s="257">
        <v>68760</v>
      </c>
      <c r="K2168" t="s">
        <v>4752</v>
      </c>
      <c r="L2168">
        <v>0</v>
      </c>
      <c r="M2168">
        <v>0</v>
      </c>
      <c r="N2168" t="s">
        <v>4718</v>
      </c>
      <c r="O2168" t="s">
        <v>4726</v>
      </c>
      <c r="P2168" t="s">
        <v>8688</v>
      </c>
      <c r="Q2168" t="s">
        <v>4715</v>
      </c>
      <c r="V2168" t="s">
        <v>4716</v>
      </c>
    </row>
    <row r="2169" spans="1:22">
      <c r="A2169" t="s">
        <v>4708</v>
      </c>
      <c r="B2169" t="s">
        <v>4708</v>
      </c>
      <c r="C2169" t="s">
        <v>1387</v>
      </c>
      <c r="D2169"/>
      <c r="E2169" s="255" t="s">
        <v>5003</v>
      </c>
      <c r="F2169" s="255">
        <v>43433.792980289349</v>
      </c>
      <c r="G2169" s="255"/>
      <c r="H2169" s="255"/>
      <c r="I2169" s="256">
        <v>4.25</v>
      </c>
      <c r="J2169" s="257">
        <v>98303</v>
      </c>
      <c r="K2169" t="s">
        <v>4752</v>
      </c>
      <c r="L2169">
        <v>0</v>
      </c>
      <c r="M2169">
        <v>0</v>
      </c>
      <c r="N2169" t="s">
        <v>4731</v>
      </c>
      <c r="O2169" t="s">
        <v>4753</v>
      </c>
      <c r="P2169" t="s">
        <v>4753</v>
      </c>
      <c r="Q2169" t="s">
        <v>4715</v>
      </c>
      <c r="V2169" t="s">
        <v>4716</v>
      </c>
    </row>
    <row r="2170" spans="1:22">
      <c r="A2170" t="s">
        <v>4708</v>
      </c>
      <c r="B2170" t="s">
        <v>4708</v>
      </c>
      <c r="C2170" t="s">
        <v>8689</v>
      </c>
      <c r="D2170"/>
      <c r="E2170" s="255" t="s">
        <v>5427</v>
      </c>
      <c r="F2170" s="255">
        <v>43416.678049618058</v>
      </c>
      <c r="G2170" s="255"/>
      <c r="H2170" s="255"/>
      <c r="I2170" s="256">
        <v>4.25</v>
      </c>
      <c r="J2170" s="257">
        <v>97360</v>
      </c>
      <c r="K2170" t="s">
        <v>4711</v>
      </c>
      <c r="L2170">
        <v>0</v>
      </c>
      <c r="M2170">
        <v>0</v>
      </c>
      <c r="N2170" t="s">
        <v>4712</v>
      </c>
      <c r="O2170" t="s">
        <v>4753</v>
      </c>
      <c r="P2170" t="s">
        <v>4753</v>
      </c>
      <c r="Q2170" t="s">
        <v>4715</v>
      </c>
      <c r="V2170" t="s">
        <v>4716</v>
      </c>
    </row>
    <row r="2171" spans="1:22">
      <c r="A2171" t="s">
        <v>4708</v>
      </c>
      <c r="B2171" t="s">
        <v>4708</v>
      </c>
      <c r="C2171" t="s">
        <v>8690</v>
      </c>
      <c r="D2171"/>
      <c r="E2171" s="255" t="s">
        <v>6844</v>
      </c>
      <c r="F2171" s="255">
        <v>43433.406962696761</v>
      </c>
      <c r="G2171" s="255"/>
      <c r="H2171" s="255"/>
      <c r="I2171" s="256">
        <v>4.25</v>
      </c>
      <c r="J2171" s="257">
        <v>44661</v>
      </c>
      <c r="K2171" t="s">
        <v>4752</v>
      </c>
      <c r="L2171">
        <v>0</v>
      </c>
      <c r="M2171">
        <v>0</v>
      </c>
      <c r="N2171" t="s">
        <v>4731</v>
      </c>
      <c r="O2171" t="s">
        <v>4726</v>
      </c>
      <c r="P2171" t="s">
        <v>8691</v>
      </c>
      <c r="Q2171" t="s">
        <v>4715</v>
      </c>
      <c r="V2171" t="s">
        <v>4716</v>
      </c>
    </row>
    <row r="2172" spans="1:22">
      <c r="A2172" t="s">
        <v>4708</v>
      </c>
      <c r="B2172" t="s">
        <v>4708</v>
      </c>
      <c r="C2172" t="s">
        <v>8692</v>
      </c>
      <c r="D2172"/>
      <c r="E2172" s="255" t="s">
        <v>4845</v>
      </c>
      <c r="F2172" s="255">
        <v>43434.864738344906</v>
      </c>
      <c r="G2172" s="255"/>
      <c r="H2172" s="255"/>
      <c r="I2172" s="256">
        <v>4.25</v>
      </c>
      <c r="J2172" s="257">
        <v>100049</v>
      </c>
      <c r="K2172" t="s">
        <v>4711</v>
      </c>
      <c r="L2172">
        <v>0</v>
      </c>
      <c r="M2172">
        <v>0</v>
      </c>
      <c r="N2172" t="s">
        <v>4712</v>
      </c>
      <c r="O2172" t="s">
        <v>4713</v>
      </c>
      <c r="P2172" t="s">
        <v>8693</v>
      </c>
      <c r="Q2172" t="s">
        <v>4715</v>
      </c>
      <c r="V2172" t="s">
        <v>4716</v>
      </c>
    </row>
    <row r="2173" spans="1:22">
      <c r="A2173" t="s">
        <v>4708</v>
      </c>
      <c r="B2173" t="s">
        <v>4708</v>
      </c>
      <c r="C2173" t="s">
        <v>3597</v>
      </c>
      <c r="D2173"/>
      <c r="E2173" s="255" t="s">
        <v>5519</v>
      </c>
      <c r="F2173" s="255">
        <v>43419.451370798612</v>
      </c>
      <c r="G2173" s="255"/>
      <c r="H2173" s="255"/>
      <c r="I2173" s="256">
        <v>4.25</v>
      </c>
      <c r="J2173" s="257">
        <v>94765</v>
      </c>
      <c r="K2173" t="s">
        <v>4711</v>
      </c>
      <c r="L2173">
        <v>0</v>
      </c>
      <c r="M2173">
        <v>0</v>
      </c>
      <c r="N2173" t="s">
        <v>4731</v>
      </c>
      <c r="O2173" t="s">
        <v>4713</v>
      </c>
      <c r="P2173" t="s">
        <v>8694</v>
      </c>
      <c r="Q2173" t="s">
        <v>4715</v>
      </c>
      <c r="V2173" t="s">
        <v>4716</v>
      </c>
    </row>
    <row r="2174" spans="1:22">
      <c r="A2174" t="s">
        <v>4708</v>
      </c>
      <c r="B2174" t="s">
        <v>4708</v>
      </c>
      <c r="C2174" t="s">
        <v>8695</v>
      </c>
      <c r="D2174"/>
      <c r="E2174" s="255" t="s">
        <v>4837</v>
      </c>
      <c r="F2174" s="255">
        <v>43433.793030937501</v>
      </c>
      <c r="G2174" s="255"/>
      <c r="H2174" s="255"/>
      <c r="I2174" s="256">
        <v>4.25</v>
      </c>
      <c r="J2174" s="257">
        <v>89819</v>
      </c>
      <c r="K2174" t="s">
        <v>4752</v>
      </c>
      <c r="L2174">
        <v>0</v>
      </c>
      <c r="M2174">
        <v>0</v>
      </c>
      <c r="N2174" t="s">
        <v>4722</v>
      </c>
      <c r="O2174" t="s">
        <v>4713</v>
      </c>
      <c r="P2174" t="s">
        <v>8696</v>
      </c>
      <c r="Q2174" t="s">
        <v>4715</v>
      </c>
      <c r="V2174" t="s">
        <v>4716</v>
      </c>
    </row>
    <row r="2175" spans="1:22">
      <c r="A2175" t="s">
        <v>4708</v>
      </c>
      <c r="B2175" t="s">
        <v>4708</v>
      </c>
      <c r="C2175" t="s">
        <v>8697</v>
      </c>
      <c r="D2175"/>
      <c r="E2175" s="255" t="s">
        <v>5586</v>
      </c>
      <c r="F2175" s="255">
        <v>43389.705231863423</v>
      </c>
      <c r="G2175" s="255"/>
      <c r="H2175" s="255"/>
      <c r="I2175" s="256">
        <v>4.333333333333333</v>
      </c>
      <c r="J2175" s="257">
        <v>51081</v>
      </c>
      <c r="K2175" t="s">
        <v>4711</v>
      </c>
      <c r="L2175">
        <v>0</v>
      </c>
      <c r="M2175">
        <v>0</v>
      </c>
      <c r="N2175" t="s">
        <v>4718</v>
      </c>
      <c r="O2175" t="s">
        <v>4713</v>
      </c>
      <c r="P2175" t="s">
        <v>8698</v>
      </c>
      <c r="Q2175" t="s">
        <v>4715</v>
      </c>
      <c r="V2175" t="s">
        <v>4716</v>
      </c>
    </row>
    <row r="2176" spans="1:22">
      <c r="A2176" t="s">
        <v>4708</v>
      </c>
      <c r="B2176" t="s">
        <v>4708</v>
      </c>
      <c r="C2176" t="s">
        <v>8699</v>
      </c>
      <c r="D2176"/>
      <c r="E2176" s="255" t="s">
        <v>4799</v>
      </c>
      <c r="F2176" s="255">
        <v>43374.72497033565</v>
      </c>
      <c r="G2176" s="255"/>
      <c r="H2176" s="255"/>
      <c r="I2176" s="256">
        <v>4.333333333333333</v>
      </c>
      <c r="J2176" s="257">
        <v>33229</v>
      </c>
      <c r="K2176" t="s">
        <v>4711</v>
      </c>
      <c r="L2176">
        <v>0</v>
      </c>
      <c r="M2176">
        <v>0</v>
      </c>
      <c r="N2176" t="s">
        <v>4712</v>
      </c>
      <c r="O2176" t="s">
        <v>4713</v>
      </c>
      <c r="P2176" t="s">
        <v>8700</v>
      </c>
      <c r="Q2176" t="s">
        <v>4715</v>
      </c>
      <c r="V2176" t="s">
        <v>4716</v>
      </c>
    </row>
    <row r="2177" spans="1:22">
      <c r="A2177" t="s">
        <v>4708</v>
      </c>
      <c r="B2177" t="s">
        <v>4708</v>
      </c>
      <c r="C2177" t="s">
        <v>8701</v>
      </c>
      <c r="D2177"/>
      <c r="E2177" s="255" t="s">
        <v>6784</v>
      </c>
      <c r="F2177" s="255">
        <v>43386.358620405095</v>
      </c>
      <c r="G2177" s="255"/>
      <c r="H2177" s="255"/>
      <c r="I2177" s="256">
        <v>4.333333333333333</v>
      </c>
      <c r="J2177" s="257">
        <v>57835</v>
      </c>
      <c r="K2177" t="s">
        <v>4752</v>
      </c>
      <c r="L2177">
        <v>0</v>
      </c>
      <c r="M2177">
        <v>0</v>
      </c>
      <c r="N2177" t="s">
        <v>4712</v>
      </c>
      <c r="O2177" t="s">
        <v>4726</v>
      </c>
      <c r="P2177" t="s">
        <v>8702</v>
      </c>
      <c r="Q2177" t="s">
        <v>4715</v>
      </c>
      <c r="V2177" t="s">
        <v>4716</v>
      </c>
    </row>
    <row r="2178" spans="1:22">
      <c r="A2178" t="s">
        <v>4708</v>
      </c>
      <c r="B2178" t="s">
        <v>4708</v>
      </c>
      <c r="C2178" t="s">
        <v>8703</v>
      </c>
      <c r="D2178"/>
      <c r="E2178" s="255" t="s">
        <v>5217</v>
      </c>
      <c r="F2178" s="255">
        <v>43392.720764618054</v>
      </c>
      <c r="G2178" s="255"/>
      <c r="H2178" s="255"/>
      <c r="I2178" s="256">
        <v>4.333333333333333</v>
      </c>
      <c r="J2178" s="257">
        <v>78664</v>
      </c>
      <c r="K2178" t="s">
        <v>4711</v>
      </c>
      <c r="L2178">
        <v>0</v>
      </c>
      <c r="M2178">
        <v>0</v>
      </c>
      <c r="N2178" t="s">
        <v>4718</v>
      </c>
      <c r="O2178" t="s">
        <v>4713</v>
      </c>
      <c r="P2178" t="s">
        <v>8704</v>
      </c>
      <c r="Q2178" t="s">
        <v>4715</v>
      </c>
      <c r="V2178" t="s">
        <v>4716</v>
      </c>
    </row>
    <row r="2179" spans="1:22">
      <c r="A2179" t="s">
        <v>4708</v>
      </c>
      <c r="B2179" t="s">
        <v>4708</v>
      </c>
      <c r="C2179" t="s">
        <v>8705</v>
      </c>
      <c r="D2179"/>
      <c r="E2179" s="255" t="s">
        <v>8706</v>
      </c>
      <c r="F2179" s="255">
        <v>43391.454862152779</v>
      </c>
      <c r="G2179" s="255"/>
      <c r="H2179" s="255"/>
      <c r="I2179" s="256">
        <v>4.333333333333333</v>
      </c>
      <c r="J2179" s="257">
        <v>66458</v>
      </c>
      <c r="K2179" t="s">
        <v>4752</v>
      </c>
      <c r="L2179">
        <v>0</v>
      </c>
      <c r="M2179">
        <v>0</v>
      </c>
      <c r="N2179" t="s">
        <v>4718</v>
      </c>
      <c r="O2179" t="s">
        <v>4726</v>
      </c>
      <c r="P2179" t="s">
        <v>8157</v>
      </c>
      <c r="Q2179" t="s">
        <v>4715</v>
      </c>
      <c r="V2179" t="s">
        <v>4716</v>
      </c>
    </row>
    <row r="2180" spans="1:22">
      <c r="A2180" t="s">
        <v>4708</v>
      </c>
      <c r="B2180" t="s">
        <v>4708</v>
      </c>
      <c r="C2180" t="s">
        <v>8707</v>
      </c>
      <c r="D2180"/>
      <c r="E2180" s="255" t="s">
        <v>4772</v>
      </c>
      <c r="F2180" s="255">
        <v>43383.735096215278</v>
      </c>
      <c r="G2180" s="255"/>
      <c r="H2180" s="255"/>
      <c r="I2180" s="256">
        <v>4.333333333333333</v>
      </c>
      <c r="J2180" s="257">
        <v>60077</v>
      </c>
      <c r="K2180" t="s">
        <v>4711</v>
      </c>
      <c r="L2180">
        <v>0</v>
      </c>
      <c r="M2180">
        <v>0</v>
      </c>
      <c r="N2180" t="s">
        <v>4722</v>
      </c>
      <c r="O2180" t="s">
        <v>5197</v>
      </c>
      <c r="P2180" t="s">
        <v>8708</v>
      </c>
      <c r="Q2180" t="s">
        <v>4715</v>
      </c>
      <c r="V2180" t="s">
        <v>4716</v>
      </c>
    </row>
    <row r="2181" spans="1:22">
      <c r="A2181" t="s">
        <v>4708</v>
      </c>
      <c r="B2181" t="s">
        <v>4708</v>
      </c>
      <c r="C2181" t="s">
        <v>1986</v>
      </c>
      <c r="D2181"/>
      <c r="E2181" s="255" t="s">
        <v>6150</v>
      </c>
      <c r="F2181" s="255">
        <v>43392.719663425923</v>
      </c>
      <c r="G2181" s="255"/>
      <c r="H2181" s="255"/>
      <c r="I2181" s="256">
        <v>4.333333333333333</v>
      </c>
      <c r="J2181" s="257">
        <v>50096</v>
      </c>
      <c r="K2181" t="s">
        <v>4711</v>
      </c>
      <c r="L2181">
        <v>0</v>
      </c>
      <c r="M2181">
        <v>0</v>
      </c>
      <c r="N2181" t="s">
        <v>4731</v>
      </c>
      <c r="O2181" t="s">
        <v>4726</v>
      </c>
      <c r="P2181" t="s">
        <v>8709</v>
      </c>
      <c r="Q2181" t="s">
        <v>4715</v>
      </c>
      <c r="V2181" t="s">
        <v>4716</v>
      </c>
    </row>
    <row r="2182" spans="1:22">
      <c r="A2182" t="s">
        <v>4708</v>
      </c>
      <c r="B2182" t="s">
        <v>4708</v>
      </c>
      <c r="C2182" t="s">
        <v>8710</v>
      </c>
      <c r="D2182"/>
      <c r="E2182" s="255" t="s">
        <v>4814</v>
      </c>
      <c r="F2182" s="255">
        <v>43404.741434872682</v>
      </c>
      <c r="G2182" s="255"/>
      <c r="H2182" s="255"/>
      <c r="I2182" s="256">
        <v>4.333333333333333</v>
      </c>
      <c r="J2182" s="257">
        <v>70454</v>
      </c>
      <c r="K2182" t="s">
        <v>4711</v>
      </c>
      <c r="L2182">
        <v>0</v>
      </c>
      <c r="M2182">
        <v>0</v>
      </c>
      <c r="N2182" t="s">
        <v>4731</v>
      </c>
      <c r="O2182" t="s">
        <v>4713</v>
      </c>
      <c r="P2182" t="s">
        <v>8711</v>
      </c>
      <c r="Q2182" t="s">
        <v>4715</v>
      </c>
      <c r="V2182" t="s">
        <v>4716</v>
      </c>
    </row>
    <row r="2183" spans="1:22">
      <c r="A2183" t="s">
        <v>4708</v>
      </c>
      <c r="B2183" t="s">
        <v>4708</v>
      </c>
      <c r="C2183" t="s">
        <v>8712</v>
      </c>
      <c r="D2183"/>
      <c r="E2183" s="255" t="s">
        <v>5003</v>
      </c>
      <c r="F2183" s="255">
        <v>43377.726189004628</v>
      </c>
      <c r="G2183" s="255"/>
      <c r="H2183" s="255"/>
      <c r="I2183" s="256">
        <v>4.333333333333333</v>
      </c>
      <c r="J2183" s="257">
        <v>120175</v>
      </c>
      <c r="K2183" t="s">
        <v>4711</v>
      </c>
      <c r="L2183">
        <v>0</v>
      </c>
      <c r="M2183">
        <v>0</v>
      </c>
      <c r="N2183" t="s">
        <v>4718</v>
      </c>
      <c r="O2183" t="s">
        <v>4713</v>
      </c>
      <c r="P2183" t="s">
        <v>8713</v>
      </c>
      <c r="Q2183" t="s">
        <v>4715</v>
      </c>
      <c r="V2183" t="s">
        <v>4716</v>
      </c>
    </row>
    <row r="2184" spans="1:22">
      <c r="A2184" t="s">
        <v>4708</v>
      </c>
      <c r="B2184" t="s">
        <v>4708</v>
      </c>
      <c r="C2184" t="s">
        <v>8714</v>
      </c>
      <c r="D2184"/>
      <c r="E2184" s="255" t="s">
        <v>4866</v>
      </c>
      <c r="F2184" s="255">
        <v>43374.860787731479</v>
      </c>
      <c r="G2184" s="255"/>
      <c r="H2184" s="255"/>
      <c r="I2184" s="256">
        <v>4.333333333333333</v>
      </c>
      <c r="J2184" s="257">
        <v>48331</v>
      </c>
      <c r="K2184" t="s">
        <v>4711</v>
      </c>
      <c r="L2184">
        <v>0</v>
      </c>
      <c r="M2184">
        <v>0</v>
      </c>
      <c r="N2184" t="s">
        <v>4718</v>
      </c>
      <c r="O2184" t="s">
        <v>4713</v>
      </c>
      <c r="P2184" t="s">
        <v>8715</v>
      </c>
      <c r="Q2184" t="s">
        <v>4715</v>
      </c>
      <c r="V2184" t="s">
        <v>4716</v>
      </c>
    </row>
    <row r="2185" spans="1:22">
      <c r="A2185" t="s">
        <v>4708</v>
      </c>
      <c r="B2185" t="s">
        <v>4708</v>
      </c>
      <c r="C2185" t="s">
        <v>8716</v>
      </c>
      <c r="D2185"/>
      <c r="E2185" s="255" t="s">
        <v>6606</v>
      </c>
      <c r="F2185" s="255">
        <v>43374.867563113425</v>
      </c>
      <c r="G2185" s="255"/>
      <c r="H2185" s="255"/>
      <c r="I2185" s="256">
        <v>4.333333333333333</v>
      </c>
      <c r="J2185" s="257">
        <v>63960</v>
      </c>
      <c r="K2185" t="s">
        <v>4711</v>
      </c>
      <c r="L2185">
        <v>0</v>
      </c>
      <c r="M2185">
        <v>0</v>
      </c>
      <c r="N2185" t="s">
        <v>4712</v>
      </c>
      <c r="O2185" t="s">
        <v>4726</v>
      </c>
      <c r="P2185" t="s">
        <v>8717</v>
      </c>
      <c r="Q2185" t="s">
        <v>4715</v>
      </c>
      <c r="V2185" t="s">
        <v>4716</v>
      </c>
    </row>
    <row r="2186" spans="1:22">
      <c r="A2186" t="s">
        <v>4708</v>
      </c>
      <c r="B2186" t="s">
        <v>4708</v>
      </c>
      <c r="C2186" t="s">
        <v>8718</v>
      </c>
      <c r="D2186"/>
      <c r="E2186" s="255" t="s">
        <v>4810</v>
      </c>
      <c r="F2186" s="255">
        <v>43385.731284525464</v>
      </c>
      <c r="G2186" s="255"/>
      <c r="H2186" s="255"/>
      <c r="I2186" s="256">
        <v>4.333333333333333</v>
      </c>
      <c r="J2186" s="257">
        <v>169711</v>
      </c>
      <c r="K2186" t="s">
        <v>4711</v>
      </c>
      <c r="L2186">
        <v>0</v>
      </c>
      <c r="M2186">
        <v>0</v>
      </c>
      <c r="N2186" t="s">
        <v>4731</v>
      </c>
      <c r="O2186" t="s">
        <v>4713</v>
      </c>
      <c r="P2186" t="s">
        <v>8719</v>
      </c>
      <c r="Q2186" t="s">
        <v>4715</v>
      </c>
      <c r="V2186" t="s">
        <v>4716</v>
      </c>
    </row>
    <row r="2187" spans="1:22">
      <c r="A2187" t="s">
        <v>4708</v>
      </c>
      <c r="B2187" t="s">
        <v>4708</v>
      </c>
      <c r="C2187" t="s">
        <v>8720</v>
      </c>
      <c r="D2187"/>
      <c r="E2187" s="255" t="s">
        <v>5318</v>
      </c>
      <c r="F2187" s="255">
        <v>43386.475824918984</v>
      </c>
      <c r="G2187" s="255"/>
      <c r="H2187" s="255"/>
      <c r="I2187" s="256">
        <v>4.333333333333333</v>
      </c>
      <c r="J2187" s="257">
        <v>119310</v>
      </c>
      <c r="K2187" t="s">
        <v>4711</v>
      </c>
      <c r="L2187">
        <v>0</v>
      </c>
      <c r="M2187">
        <v>0</v>
      </c>
      <c r="N2187" t="s">
        <v>4712</v>
      </c>
      <c r="O2187" t="s">
        <v>4726</v>
      </c>
      <c r="P2187" t="s">
        <v>5225</v>
      </c>
      <c r="Q2187" t="s">
        <v>4715</v>
      </c>
      <c r="V2187" t="s">
        <v>4716</v>
      </c>
    </row>
    <row r="2188" spans="1:22">
      <c r="A2188" t="s">
        <v>4708</v>
      </c>
      <c r="B2188" t="s">
        <v>4708</v>
      </c>
      <c r="C2188" t="s">
        <v>2752</v>
      </c>
      <c r="D2188"/>
      <c r="E2188" s="255" t="s">
        <v>8194</v>
      </c>
      <c r="F2188" s="255">
        <v>43398.724101157408</v>
      </c>
      <c r="G2188" s="255"/>
      <c r="H2188" s="255"/>
      <c r="I2188" s="256">
        <v>4.333333333333333</v>
      </c>
      <c r="J2188" s="257">
        <v>31665</v>
      </c>
      <c r="K2188" t="s">
        <v>4711</v>
      </c>
      <c r="L2188">
        <v>0</v>
      </c>
      <c r="M2188">
        <v>0</v>
      </c>
      <c r="N2188" t="s">
        <v>4718</v>
      </c>
      <c r="O2188" t="s">
        <v>5324</v>
      </c>
      <c r="P2188" t="s">
        <v>8721</v>
      </c>
      <c r="Q2188" t="s">
        <v>4715</v>
      </c>
      <c r="V2188" t="s">
        <v>4716</v>
      </c>
    </row>
    <row r="2189" spans="1:22">
      <c r="A2189" t="s">
        <v>4708</v>
      </c>
      <c r="B2189" t="s">
        <v>4708</v>
      </c>
      <c r="C2189" t="s">
        <v>8722</v>
      </c>
      <c r="D2189"/>
      <c r="E2189" s="255" t="s">
        <v>4853</v>
      </c>
      <c r="F2189" s="255">
        <v>43374.728997337967</v>
      </c>
      <c r="G2189" s="255"/>
      <c r="H2189" s="255"/>
      <c r="I2189" s="256">
        <v>4.333333333333333</v>
      </c>
      <c r="J2189" s="257">
        <v>20392</v>
      </c>
      <c r="K2189" t="s">
        <v>4711</v>
      </c>
      <c r="L2189">
        <v>0</v>
      </c>
      <c r="M2189">
        <v>0</v>
      </c>
      <c r="N2189" t="s">
        <v>4718</v>
      </c>
      <c r="O2189" t="s">
        <v>4713</v>
      </c>
      <c r="P2189" t="s">
        <v>8723</v>
      </c>
      <c r="Q2189" t="s">
        <v>4715</v>
      </c>
      <c r="V2189" t="s">
        <v>4716</v>
      </c>
    </row>
    <row r="2190" spans="1:22">
      <c r="A2190" t="s">
        <v>4708</v>
      </c>
      <c r="B2190" t="s">
        <v>4708</v>
      </c>
      <c r="C2190" t="s">
        <v>8724</v>
      </c>
      <c r="D2190"/>
      <c r="E2190" s="255" t="s">
        <v>6632</v>
      </c>
      <c r="F2190" s="255">
        <v>43374.727678819443</v>
      </c>
      <c r="G2190" s="255"/>
      <c r="H2190" s="255"/>
      <c r="I2190" s="256">
        <v>4.333333333333333</v>
      </c>
      <c r="J2190" s="257">
        <v>75081</v>
      </c>
      <c r="K2190" t="s">
        <v>4711</v>
      </c>
      <c r="L2190">
        <v>0</v>
      </c>
      <c r="M2190">
        <v>0</v>
      </c>
      <c r="N2190" t="s">
        <v>4712</v>
      </c>
      <c r="O2190" t="s">
        <v>4726</v>
      </c>
      <c r="P2190" t="s">
        <v>8725</v>
      </c>
      <c r="Q2190" t="s">
        <v>4715</v>
      </c>
      <c r="V2190" t="s">
        <v>4716</v>
      </c>
    </row>
    <row r="2191" spans="1:22">
      <c r="A2191" t="s">
        <v>4708</v>
      </c>
      <c r="B2191" t="s">
        <v>4708</v>
      </c>
      <c r="C2191" t="s">
        <v>8726</v>
      </c>
      <c r="D2191"/>
      <c r="E2191" s="255" t="s">
        <v>4791</v>
      </c>
      <c r="F2191" s="255">
        <v>43374.728281793985</v>
      </c>
      <c r="G2191" s="255"/>
      <c r="H2191" s="255"/>
      <c r="I2191" s="256">
        <v>4.333333333333333</v>
      </c>
      <c r="J2191" s="257">
        <v>155131</v>
      </c>
      <c r="K2191" t="s">
        <v>4711</v>
      </c>
      <c r="L2191">
        <v>0</v>
      </c>
      <c r="M2191">
        <v>0</v>
      </c>
      <c r="N2191" t="s">
        <v>4712</v>
      </c>
      <c r="O2191" t="s">
        <v>4713</v>
      </c>
      <c r="P2191" t="s">
        <v>8727</v>
      </c>
      <c r="Q2191" t="s">
        <v>4715</v>
      </c>
      <c r="V2191" t="s">
        <v>4716</v>
      </c>
    </row>
    <row r="2192" spans="1:22">
      <c r="A2192" t="s">
        <v>4708</v>
      </c>
      <c r="B2192" t="s">
        <v>4708</v>
      </c>
      <c r="C2192" t="s">
        <v>8728</v>
      </c>
      <c r="D2192"/>
      <c r="E2192" s="255" t="s">
        <v>4820</v>
      </c>
      <c r="F2192" s="255">
        <v>43383.736709062498</v>
      </c>
      <c r="G2192" s="255"/>
      <c r="H2192" s="255"/>
      <c r="I2192" s="256">
        <v>4.333333333333333</v>
      </c>
      <c r="J2192" s="257">
        <v>124971</v>
      </c>
      <c r="K2192" t="s">
        <v>4711</v>
      </c>
      <c r="L2192">
        <v>0</v>
      </c>
      <c r="M2192">
        <v>0</v>
      </c>
      <c r="N2192" t="s">
        <v>4718</v>
      </c>
      <c r="O2192" t="s">
        <v>4713</v>
      </c>
      <c r="P2192" t="s">
        <v>8729</v>
      </c>
      <c r="Q2192" t="s">
        <v>4715</v>
      </c>
      <c r="V2192" t="s">
        <v>4716</v>
      </c>
    </row>
    <row r="2193" spans="1:22">
      <c r="A2193" t="s">
        <v>4708</v>
      </c>
      <c r="B2193" t="s">
        <v>4708</v>
      </c>
      <c r="C2193" t="s">
        <v>8730</v>
      </c>
      <c r="D2193"/>
      <c r="E2193" s="255" t="s">
        <v>4872</v>
      </c>
      <c r="F2193" s="255">
        <v>43402.77807172454</v>
      </c>
      <c r="G2193" s="255"/>
      <c r="H2193" s="255"/>
      <c r="I2193" s="256">
        <v>4.333333333333333</v>
      </c>
      <c r="J2193" s="257">
        <v>200140</v>
      </c>
      <c r="K2193" t="s">
        <v>4752</v>
      </c>
      <c r="L2193">
        <v>0</v>
      </c>
      <c r="M2193">
        <v>0</v>
      </c>
      <c r="N2193" t="s">
        <v>4722</v>
      </c>
      <c r="O2193" t="s">
        <v>4713</v>
      </c>
      <c r="P2193" t="s">
        <v>8731</v>
      </c>
      <c r="Q2193" t="s">
        <v>4715</v>
      </c>
      <c r="V2193" t="s">
        <v>4716</v>
      </c>
    </row>
    <row r="2194" spans="1:22">
      <c r="A2194" t="s">
        <v>4708</v>
      </c>
      <c r="B2194" t="s">
        <v>4708</v>
      </c>
      <c r="C2194" t="s">
        <v>8732</v>
      </c>
      <c r="D2194"/>
      <c r="E2194" s="255" t="s">
        <v>5669</v>
      </c>
      <c r="F2194" s="255">
        <v>43404.912330289349</v>
      </c>
      <c r="G2194" s="255"/>
      <c r="H2194" s="255"/>
      <c r="I2194" s="256">
        <v>4.333333333333333</v>
      </c>
      <c r="J2194" s="257">
        <v>90290</v>
      </c>
      <c r="K2194" t="s">
        <v>4711</v>
      </c>
      <c r="L2194">
        <v>0</v>
      </c>
      <c r="M2194">
        <v>0</v>
      </c>
      <c r="N2194" t="s">
        <v>4722</v>
      </c>
      <c r="O2194" t="s">
        <v>5324</v>
      </c>
      <c r="P2194" t="s">
        <v>8733</v>
      </c>
      <c r="Q2194" t="s">
        <v>4715</v>
      </c>
      <c r="V2194" t="s">
        <v>4716</v>
      </c>
    </row>
    <row r="2195" spans="1:22">
      <c r="A2195" t="s">
        <v>4708</v>
      </c>
      <c r="B2195" t="s">
        <v>4708</v>
      </c>
      <c r="C2195" t="s">
        <v>8734</v>
      </c>
      <c r="D2195"/>
      <c r="E2195" s="255" t="s">
        <v>4866</v>
      </c>
      <c r="F2195" s="255">
        <v>43403.707797685187</v>
      </c>
      <c r="G2195" s="255"/>
      <c r="H2195" s="255"/>
      <c r="I2195" s="256">
        <v>4.333333333333333</v>
      </c>
      <c r="J2195" s="257">
        <v>49006</v>
      </c>
      <c r="K2195" t="s">
        <v>4752</v>
      </c>
      <c r="L2195">
        <v>0</v>
      </c>
      <c r="M2195">
        <v>0</v>
      </c>
      <c r="N2195" t="s">
        <v>4731</v>
      </c>
      <c r="O2195" t="s">
        <v>4713</v>
      </c>
      <c r="P2195" t="s">
        <v>8735</v>
      </c>
      <c r="Q2195" t="s">
        <v>4728</v>
      </c>
      <c r="V2195" t="s">
        <v>4716</v>
      </c>
    </row>
    <row r="2196" spans="1:22">
      <c r="A2196" t="s">
        <v>4708</v>
      </c>
      <c r="B2196" t="s">
        <v>4708</v>
      </c>
      <c r="C2196" t="s">
        <v>8736</v>
      </c>
      <c r="D2196"/>
      <c r="E2196" s="255" t="s">
        <v>5070</v>
      </c>
      <c r="F2196" s="255">
        <v>43392.742333298615</v>
      </c>
      <c r="G2196" s="255"/>
      <c r="H2196" s="255"/>
      <c r="I2196" s="256">
        <v>4.333333333333333</v>
      </c>
      <c r="J2196" s="257">
        <v>31898</v>
      </c>
      <c r="K2196" t="s">
        <v>4752</v>
      </c>
      <c r="L2196">
        <v>0</v>
      </c>
      <c r="M2196">
        <v>0</v>
      </c>
      <c r="N2196" t="s">
        <v>4718</v>
      </c>
      <c r="O2196" t="s">
        <v>4713</v>
      </c>
      <c r="P2196" t="s">
        <v>8737</v>
      </c>
      <c r="Q2196" t="s">
        <v>4715</v>
      </c>
      <c r="V2196" t="s">
        <v>4716</v>
      </c>
    </row>
    <row r="2197" spans="1:22">
      <c r="A2197" t="s">
        <v>4708</v>
      </c>
      <c r="B2197" t="s">
        <v>4708</v>
      </c>
      <c r="C2197" t="s">
        <v>8738</v>
      </c>
      <c r="D2197"/>
      <c r="E2197" s="255" t="s">
        <v>4955</v>
      </c>
      <c r="F2197" s="255">
        <v>43383.457249965279</v>
      </c>
      <c r="G2197" s="255"/>
      <c r="H2197" s="255"/>
      <c r="I2197" s="256">
        <v>4.333333333333333</v>
      </c>
      <c r="J2197" s="257">
        <v>100800</v>
      </c>
      <c r="K2197" t="s">
        <v>4711</v>
      </c>
      <c r="L2197">
        <v>0</v>
      </c>
      <c r="M2197">
        <v>0</v>
      </c>
      <c r="N2197" t="s">
        <v>4718</v>
      </c>
      <c r="O2197" t="s">
        <v>4713</v>
      </c>
      <c r="P2197" t="s">
        <v>8739</v>
      </c>
      <c r="Q2197" t="s">
        <v>4715</v>
      </c>
      <c r="V2197" t="s">
        <v>4716</v>
      </c>
    </row>
    <row r="2198" spans="1:22">
      <c r="A2198" t="s">
        <v>4708</v>
      </c>
      <c r="B2198" t="s">
        <v>4708</v>
      </c>
      <c r="C2198" t="s">
        <v>8740</v>
      </c>
      <c r="D2198"/>
      <c r="E2198" s="255" t="s">
        <v>5217</v>
      </c>
      <c r="F2198" s="255">
        <v>43396.699908101851</v>
      </c>
      <c r="G2198" s="255"/>
      <c r="H2198" s="255"/>
      <c r="I2198" s="256">
        <v>4.333333333333333</v>
      </c>
      <c r="J2198" s="257">
        <v>76412</v>
      </c>
      <c r="K2198" t="s">
        <v>4711</v>
      </c>
      <c r="L2198">
        <v>0</v>
      </c>
      <c r="M2198">
        <v>0</v>
      </c>
      <c r="N2198" t="s">
        <v>4718</v>
      </c>
      <c r="O2198" t="s">
        <v>4713</v>
      </c>
      <c r="P2198" t="s">
        <v>8741</v>
      </c>
      <c r="Q2198" t="s">
        <v>4715</v>
      </c>
      <c r="V2198" t="s">
        <v>4716</v>
      </c>
    </row>
    <row r="2199" spans="1:22">
      <c r="A2199" t="s">
        <v>4708</v>
      </c>
      <c r="B2199" t="s">
        <v>4708</v>
      </c>
      <c r="C2199" t="s">
        <v>3437</v>
      </c>
      <c r="D2199"/>
      <c r="E2199" s="255" t="s">
        <v>5556</v>
      </c>
      <c r="F2199" s="255">
        <v>43374.768439780091</v>
      </c>
      <c r="G2199" s="255"/>
      <c r="H2199" s="255"/>
      <c r="I2199" s="256">
        <v>4.333333333333333</v>
      </c>
      <c r="J2199" s="257">
        <v>23541</v>
      </c>
      <c r="K2199" t="s">
        <v>4711</v>
      </c>
      <c r="L2199">
        <v>0</v>
      </c>
      <c r="M2199">
        <v>0</v>
      </c>
      <c r="N2199" t="s">
        <v>4712</v>
      </c>
      <c r="O2199" t="s">
        <v>4726</v>
      </c>
      <c r="P2199" t="s">
        <v>4994</v>
      </c>
      <c r="Q2199" t="s">
        <v>4715</v>
      </c>
      <c r="V2199" t="s">
        <v>4716</v>
      </c>
    </row>
    <row r="2200" spans="1:22">
      <c r="A2200" t="s">
        <v>4708</v>
      </c>
      <c r="B2200" t="s">
        <v>4708</v>
      </c>
      <c r="C2200" t="s">
        <v>8742</v>
      </c>
      <c r="D2200"/>
      <c r="E2200" s="255" t="s">
        <v>4824</v>
      </c>
      <c r="F2200" s="255">
        <v>43383.7375559375</v>
      </c>
      <c r="G2200" s="255"/>
      <c r="H2200" s="255"/>
      <c r="I2200" s="256">
        <v>4.333333333333333</v>
      </c>
      <c r="J2200" s="257">
        <v>109934</v>
      </c>
      <c r="K2200" t="s">
        <v>4711</v>
      </c>
      <c r="L2200">
        <v>0</v>
      </c>
      <c r="M2200">
        <v>0</v>
      </c>
      <c r="N2200" t="s">
        <v>4718</v>
      </c>
      <c r="O2200" t="s">
        <v>4713</v>
      </c>
      <c r="P2200" t="s">
        <v>8743</v>
      </c>
      <c r="Q2200" t="s">
        <v>4715</v>
      </c>
      <c r="V2200" t="s">
        <v>4716</v>
      </c>
    </row>
    <row r="2201" spans="1:22">
      <c r="A2201" t="s">
        <v>4708</v>
      </c>
      <c r="B2201" t="s">
        <v>4708</v>
      </c>
      <c r="C2201" t="s">
        <v>8744</v>
      </c>
      <c r="D2201"/>
      <c r="E2201" s="255" t="s">
        <v>6373</v>
      </c>
      <c r="F2201" s="255">
        <v>43404.773344791669</v>
      </c>
      <c r="G2201" s="255"/>
      <c r="H2201" s="255"/>
      <c r="I2201" s="256">
        <v>4.333333333333333</v>
      </c>
      <c r="J2201" s="257">
        <v>39572</v>
      </c>
      <c r="K2201" t="s">
        <v>4711</v>
      </c>
      <c r="L2201">
        <v>0</v>
      </c>
      <c r="M2201">
        <v>0</v>
      </c>
      <c r="N2201" t="s">
        <v>4712</v>
      </c>
      <c r="O2201" t="s">
        <v>5197</v>
      </c>
      <c r="P2201" t="s">
        <v>8745</v>
      </c>
      <c r="Q2201" t="s">
        <v>4715</v>
      </c>
      <c r="V2201" t="s">
        <v>4716</v>
      </c>
    </row>
    <row r="2202" spans="1:22">
      <c r="A2202" t="s">
        <v>4708</v>
      </c>
      <c r="B2202" t="s">
        <v>4708</v>
      </c>
      <c r="C2202" t="s">
        <v>8746</v>
      </c>
      <c r="D2202"/>
      <c r="E2202" s="255" t="s">
        <v>7366</v>
      </c>
      <c r="F2202" s="255">
        <v>43374.834257951392</v>
      </c>
      <c r="G2202" s="255"/>
      <c r="H2202" s="255"/>
      <c r="I2202" s="256">
        <v>4.333333333333333</v>
      </c>
      <c r="J2202" s="257">
        <v>62703</v>
      </c>
      <c r="K2202" t="s">
        <v>4711</v>
      </c>
      <c r="L2202">
        <v>0</v>
      </c>
      <c r="M2202">
        <v>0</v>
      </c>
      <c r="N2202" t="s">
        <v>4712</v>
      </c>
      <c r="O2202" t="s">
        <v>4726</v>
      </c>
      <c r="P2202" t="s">
        <v>8747</v>
      </c>
      <c r="Q2202" t="s">
        <v>4715</v>
      </c>
      <c r="V2202" t="s">
        <v>4716</v>
      </c>
    </row>
    <row r="2203" spans="1:22">
      <c r="A2203" t="s">
        <v>4708</v>
      </c>
      <c r="B2203" t="s">
        <v>4708</v>
      </c>
      <c r="C2203" t="s">
        <v>8748</v>
      </c>
      <c r="D2203"/>
      <c r="E2203" s="255" t="s">
        <v>7080</v>
      </c>
      <c r="F2203" s="255">
        <v>43400.497029247686</v>
      </c>
      <c r="G2203" s="255"/>
      <c r="H2203" s="255"/>
      <c r="I2203" s="256">
        <v>4.333333333333333</v>
      </c>
      <c r="J2203" s="257">
        <v>145131</v>
      </c>
      <c r="K2203" t="s">
        <v>4711</v>
      </c>
      <c r="L2203">
        <v>0</v>
      </c>
      <c r="M2203">
        <v>0</v>
      </c>
      <c r="N2203" t="s">
        <v>4718</v>
      </c>
      <c r="O2203" t="s">
        <v>4726</v>
      </c>
      <c r="P2203" t="s">
        <v>8749</v>
      </c>
      <c r="Q2203" t="s">
        <v>4715</v>
      </c>
      <c r="V2203" t="s">
        <v>4716</v>
      </c>
    </row>
    <row r="2204" spans="1:22">
      <c r="A2204" t="s">
        <v>4708</v>
      </c>
      <c r="B2204" t="s">
        <v>4708</v>
      </c>
      <c r="C2204" t="s">
        <v>8750</v>
      </c>
      <c r="D2204"/>
      <c r="E2204" s="255" t="s">
        <v>7418</v>
      </c>
      <c r="F2204" s="255">
        <v>43404.546890625003</v>
      </c>
      <c r="G2204" s="255"/>
      <c r="H2204" s="255"/>
      <c r="I2204" s="256">
        <v>4.333333333333333</v>
      </c>
      <c r="J2204" s="257">
        <v>77684</v>
      </c>
      <c r="K2204" t="s">
        <v>4752</v>
      </c>
      <c r="L2204">
        <v>0</v>
      </c>
      <c r="M2204">
        <v>0</v>
      </c>
      <c r="N2204" t="s">
        <v>4718</v>
      </c>
      <c r="O2204" t="s">
        <v>4753</v>
      </c>
      <c r="P2204" t="s">
        <v>4753</v>
      </c>
      <c r="Q2204" t="s">
        <v>4715</v>
      </c>
      <c r="V2204" t="s">
        <v>4716</v>
      </c>
    </row>
    <row r="2205" spans="1:22">
      <c r="A2205" t="s">
        <v>4708</v>
      </c>
      <c r="B2205" t="s">
        <v>4708</v>
      </c>
      <c r="C2205" t="s">
        <v>8751</v>
      </c>
      <c r="D2205"/>
      <c r="E2205" s="255" t="s">
        <v>4737</v>
      </c>
      <c r="F2205" s="255">
        <v>43388.678077546298</v>
      </c>
      <c r="G2205" s="255"/>
      <c r="H2205" s="255"/>
      <c r="I2205" s="256">
        <v>4.333333333333333</v>
      </c>
      <c r="J2205" s="257">
        <v>117044</v>
      </c>
      <c r="K2205" t="s">
        <v>4752</v>
      </c>
      <c r="L2205">
        <v>0</v>
      </c>
      <c r="M2205">
        <v>0</v>
      </c>
      <c r="N2205" t="s">
        <v>4718</v>
      </c>
      <c r="O2205" t="s">
        <v>4753</v>
      </c>
      <c r="P2205" t="s">
        <v>4753</v>
      </c>
      <c r="Q2205" t="s">
        <v>4715</v>
      </c>
      <c r="V2205" t="s">
        <v>4716</v>
      </c>
    </row>
    <row r="2206" spans="1:22">
      <c r="A2206" t="s">
        <v>4708</v>
      </c>
      <c r="B2206" t="s">
        <v>4708</v>
      </c>
      <c r="C2206" t="s">
        <v>8752</v>
      </c>
      <c r="D2206"/>
      <c r="E2206" s="255" t="s">
        <v>4915</v>
      </c>
      <c r="F2206" s="255">
        <v>43403.786811493053</v>
      </c>
      <c r="G2206" s="255"/>
      <c r="H2206" s="255"/>
      <c r="I2206" s="256">
        <v>4.333333333333333</v>
      </c>
      <c r="J2206" s="257">
        <v>75599</v>
      </c>
      <c r="K2206" t="s">
        <v>4752</v>
      </c>
      <c r="L2206">
        <v>0</v>
      </c>
      <c r="M2206">
        <v>0</v>
      </c>
      <c r="N2206" t="s">
        <v>4718</v>
      </c>
      <c r="O2206" t="s">
        <v>4753</v>
      </c>
      <c r="P2206" t="s">
        <v>4753</v>
      </c>
      <c r="Q2206" t="s">
        <v>4715</v>
      </c>
      <c r="V2206" t="s">
        <v>4716</v>
      </c>
    </row>
    <row r="2207" spans="1:22">
      <c r="A2207" t="s">
        <v>4708</v>
      </c>
      <c r="B2207" t="s">
        <v>4708</v>
      </c>
      <c r="C2207" t="s">
        <v>8753</v>
      </c>
      <c r="D2207"/>
      <c r="E2207" s="255" t="s">
        <v>4885</v>
      </c>
      <c r="F2207" s="255">
        <v>43382.689121493058</v>
      </c>
      <c r="G2207" s="255"/>
      <c r="H2207" s="255"/>
      <c r="I2207" s="256">
        <v>4.333333333333333</v>
      </c>
      <c r="J2207" s="257">
        <v>151999</v>
      </c>
      <c r="K2207" t="s">
        <v>4752</v>
      </c>
      <c r="L2207">
        <v>0</v>
      </c>
      <c r="M2207">
        <v>0</v>
      </c>
      <c r="N2207" t="s">
        <v>4718</v>
      </c>
      <c r="O2207" t="s">
        <v>4753</v>
      </c>
      <c r="P2207" t="s">
        <v>4753</v>
      </c>
      <c r="Q2207" t="s">
        <v>4715</v>
      </c>
      <c r="V2207" t="s">
        <v>4716</v>
      </c>
    </row>
    <row r="2208" spans="1:22">
      <c r="A2208" t="s">
        <v>4708</v>
      </c>
      <c r="B2208" t="s">
        <v>4708</v>
      </c>
      <c r="C2208" t="s">
        <v>8754</v>
      </c>
      <c r="D2208"/>
      <c r="E2208" s="255" t="s">
        <v>4810</v>
      </c>
      <c r="F2208" s="255">
        <v>43384.656288854167</v>
      </c>
      <c r="G2208" s="255"/>
      <c r="H2208" s="255"/>
      <c r="I2208" s="256">
        <v>4.333333333333333</v>
      </c>
      <c r="J2208" s="257">
        <v>75389</v>
      </c>
      <c r="K2208" t="s">
        <v>4752</v>
      </c>
      <c r="L2208">
        <v>0</v>
      </c>
      <c r="M2208">
        <v>0</v>
      </c>
      <c r="N2208" t="s">
        <v>4718</v>
      </c>
      <c r="O2208" t="s">
        <v>4753</v>
      </c>
      <c r="P2208" t="s">
        <v>4753</v>
      </c>
      <c r="Q2208" t="s">
        <v>4715</v>
      </c>
      <c r="V2208" t="s">
        <v>4716</v>
      </c>
    </row>
    <row r="2209" spans="1:22">
      <c r="A2209" t="s">
        <v>4708</v>
      </c>
      <c r="B2209" t="s">
        <v>4708</v>
      </c>
      <c r="C2209" t="s">
        <v>8755</v>
      </c>
      <c r="D2209"/>
      <c r="E2209" s="255" t="s">
        <v>8756</v>
      </c>
      <c r="F2209" s="255">
        <v>43398.638377928241</v>
      </c>
      <c r="G2209" s="255"/>
      <c r="H2209" s="255"/>
      <c r="I2209" s="256">
        <v>4.333333333333333</v>
      </c>
      <c r="J2209" s="257">
        <v>1573</v>
      </c>
      <c r="K2209" t="s">
        <v>4711</v>
      </c>
      <c r="L2209">
        <v>0</v>
      </c>
      <c r="M2209">
        <v>0</v>
      </c>
      <c r="N2209" t="s">
        <v>4718</v>
      </c>
      <c r="O2209" t="s">
        <v>4726</v>
      </c>
      <c r="P2209" t="s">
        <v>8757</v>
      </c>
      <c r="Q2209" t="s">
        <v>4715</v>
      </c>
      <c r="V2209" t="s">
        <v>4716</v>
      </c>
    </row>
    <row r="2210" spans="1:22">
      <c r="A2210" t="s">
        <v>4708</v>
      </c>
      <c r="B2210" t="s">
        <v>4708</v>
      </c>
      <c r="C2210" t="s">
        <v>8758</v>
      </c>
      <c r="D2210"/>
      <c r="E2210" s="255" t="s">
        <v>4944</v>
      </c>
      <c r="F2210" s="255">
        <v>43392.720453969909</v>
      </c>
      <c r="G2210" s="255"/>
      <c r="H2210" s="255"/>
      <c r="I2210" s="256">
        <v>4.333333333333333</v>
      </c>
      <c r="J2210" s="257">
        <v>223874</v>
      </c>
      <c r="K2210" t="s">
        <v>4711</v>
      </c>
      <c r="L2210">
        <v>0</v>
      </c>
      <c r="M2210">
        <v>0</v>
      </c>
      <c r="N2210" t="s">
        <v>4718</v>
      </c>
      <c r="O2210" t="s">
        <v>4713</v>
      </c>
      <c r="P2210" t="s">
        <v>8759</v>
      </c>
      <c r="Q2210" t="s">
        <v>4715</v>
      </c>
      <c r="V2210" t="s">
        <v>4716</v>
      </c>
    </row>
    <row r="2211" spans="1:22">
      <c r="A2211" t="s">
        <v>4708</v>
      </c>
      <c r="B2211" t="s">
        <v>4708</v>
      </c>
      <c r="C2211" t="s">
        <v>8760</v>
      </c>
      <c r="D2211"/>
      <c r="E2211" s="255" t="s">
        <v>5651</v>
      </c>
      <c r="F2211" s="255">
        <v>43374.729574224541</v>
      </c>
      <c r="G2211" s="255"/>
      <c r="H2211" s="255"/>
      <c r="I2211" s="256">
        <v>4.333333333333333</v>
      </c>
      <c r="J2211" s="257">
        <v>39124</v>
      </c>
      <c r="K2211" t="s">
        <v>4711</v>
      </c>
      <c r="L2211">
        <v>0</v>
      </c>
      <c r="M2211">
        <v>0</v>
      </c>
      <c r="N2211" t="s">
        <v>4712</v>
      </c>
      <c r="O2211" t="s">
        <v>4726</v>
      </c>
      <c r="P2211" t="s">
        <v>8761</v>
      </c>
      <c r="Q2211" t="s">
        <v>4715</v>
      </c>
      <c r="V2211" t="s">
        <v>4716</v>
      </c>
    </row>
    <row r="2212" spans="1:22">
      <c r="A2212" t="s">
        <v>4708</v>
      </c>
      <c r="B2212" t="s">
        <v>4708</v>
      </c>
      <c r="C2212" t="s">
        <v>8762</v>
      </c>
      <c r="D2212"/>
      <c r="E2212" s="255" t="s">
        <v>6012</v>
      </c>
      <c r="F2212" s="255">
        <v>43374.7303684375</v>
      </c>
      <c r="G2212" s="255"/>
      <c r="H2212" s="255"/>
      <c r="I2212" s="256">
        <v>4.333333333333333</v>
      </c>
      <c r="J2212" s="257">
        <v>61569</v>
      </c>
      <c r="K2212" t="s">
        <v>4711</v>
      </c>
      <c r="L2212">
        <v>0</v>
      </c>
      <c r="M2212">
        <v>0</v>
      </c>
      <c r="N2212" t="s">
        <v>4718</v>
      </c>
      <c r="O2212" t="s">
        <v>4726</v>
      </c>
      <c r="P2212" t="s">
        <v>8763</v>
      </c>
      <c r="Q2212" t="s">
        <v>4715</v>
      </c>
      <c r="V2212" t="s">
        <v>4716</v>
      </c>
    </row>
    <row r="2213" spans="1:22">
      <c r="A2213" t="s">
        <v>4708</v>
      </c>
      <c r="B2213" t="s">
        <v>4708</v>
      </c>
      <c r="C2213" t="s">
        <v>8764</v>
      </c>
      <c r="D2213"/>
      <c r="E2213" s="255" t="s">
        <v>4778</v>
      </c>
      <c r="F2213" s="255">
        <v>43397.29335871528</v>
      </c>
      <c r="G2213" s="255"/>
      <c r="H2213" s="255"/>
      <c r="I2213" s="256">
        <v>4.333333333333333</v>
      </c>
      <c r="J2213" s="257">
        <v>64585</v>
      </c>
      <c r="K2213" t="s">
        <v>4752</v>
      </c>
      <c r="L2213">
        <v>0</v>
      </c>
      <c r="M2213">
        <v>0</v>
      </c>
      <c r="N2213" t="s">
        <v>4712</v>
      </c>
      <c r="O2213" t="s">
        <v>4713</v>
      </c>
      <c r="P2213" t="s">
        <v>8765</v>
      </c>
      <c r="Q2213" t="s">
        <v>4715</v>
      </c>
      <c r="V2213" t="s">
        <v>4716</v>
      </c>
    </row>
    <row r="2214" spans="1:22">
      <c r="A2214" t="s">
        <v>4708</v>
      </c>
      <c r="B2214" t="s">
        <v>4708</v>
      </c>
      <c r="C2214" t="s">
        <v>8766</v>
      </c>
      <c r="D2214"/>
      <c r="E2214" s="255" t="s">
        <v>7896</v>
      </c>
      <c r="F2214" s="255">
        <v>43396.699204317127</v>
      </c>
      <c r="G2214" s="255"/>
      <c r="H2214" s="255"/>
      <c r="I2214" s="256">
        <v>4.333333333333333</v>
      </c>
      <c r="J2214" s="257">
        <v>172144</v>
      </c>
      <c r="K2214" t="s">
        <v>4711</v>
      </c>
      <c r="L2214">
        <v>0</v>
      </c>
      <c r="M2214">
        <v>0</v>
      </c>
      <c r="N2214" t="s">
        <v>4718</v>
      </c>
      <c r="O2214" t="s">
        <v>4726</v>
      </c>
      <c r="P2214" t="s">
        <v>8767</v>
      </c>
      <c r="Q2214" t="s">
        <v>4715</v>
      </c>
      <c r="V2214" t="s">
        <v>4716</v>
      </c>
    </row>
    <row r="2215" spans="1:22">
      <c r="A2215" t="s">
        <v>4708</v>
      </c>
      <c r="B2215" t="s">
        <v>4708</v>
      </c>
      <c r="C2215" t="s">
        <v>8768</v>
      </c>
      <c r="D2215"/>
      <c r="E2215" s="255" t="s">
        <v>5119</v>
      </c>
      <c r="F2215" s="255">
        <v>43389.725877118057</v>
      </c>
      <c r="G2215" s="255"/>
      <c r="H2215" s="255"/>
      <c r="I2215" s="256">
        <v>4.333333333333333</v>
      </c>
      <c r="J2215" s="257">
        <v>46175</v>
      </c>
      <c r="K2215" t="s">
        <v>4711</v>
      </c>
      <c r="L2215">
        <v>0</v>
      </c>
      <c r="M2215">
        <v>0</v>
      </c>
      <c r="N2215" t="s">
        <v>4712</v>
      </c>
      <c r="O2215" t="s">
        <v>4713</v>
      </c>
      <c r="P2215" t="s">
        <v>8769</v>
      </c>
      <c r="Q2215" t="s">
        <v>4715</v>
      </c>
      <c r="V2215" t="s">
        <v>4716</v>
      </c>
    </row>
    <row r="2216" spans="1:22">
      <c r="A2216" t="s">
        <v>4708</v>
      </c>
      <c r="B2216" t="s">
        <v>4708</v>
      </c>
      <c r="C2216" t="s">
        <v>8770</v>
      </c>
      <c r="D2216"/>
      <c r="E2216" s="255" t="s">
        <v>5084</v>
      </c>
      <c r="F2216" s="255">
        <v>43363.738941284719</v>
      </c>
      <c r="G2216" s="255"/>
      <c r="H2216" s="255"/>
      <c r="I2216" s="256">
        <v>4.416666666666667</v>
      </c>
      <c r="J2216" s="257">
        <v>320781</v>
      </c>
      <c r="K2216" t="s">
        <v>4752</v>
      </c>
      <c r="L2216">
        <v>0</v>
      </c>
      <c r="M2216">
        <v>0</v>
      </c>
      <c r="N2216" t="s">
        <v>4718</v>
      </c>
      <c r="O2216" t="s">
        <v>4713</v>
      </c>
      <c r="P2216" t="s">
        <v>8771</v>
      </c>
      <c r="Q2216" t="s">
        <v>4715</v>
      </c>
      <c r="V2216" t="s">
        <v>4716</v>
      </c>
    </row>
    <row r="2217" spans="1:22">
      <c r="A2217" t="s">
        <v>4708</v>
      </c>
      <c r="B2217" t="s">
        <v>4708</v>
      </c>
      <c r="C2217" t="s">
        <v>8772</v>
      </c>
      <c r="D2217"/>
      <c r="E2217" s="255" t="s">
        <v>4740</v>
      </c>
      <c r="F2217" s="255">
        <v>43368.733591898148</v>
      </c>
      <c r="G2217" s="255"/>
      <c r="H2217" s="255"/>
      <c r="I2217" s="256">
        <v>4.416666666666667</v>
      </c>
      <c r="J2217" s="257">
        <v>150675</v>
      </c>
      <c r="K2217" t="s">
        <v>4711</v>
      </c>
      <c r="L2217">
        <v>0</v>
      </c>
      <c r="M2217">
        <v>0</v>
      </c>
      <c r="N2217" t="s">
        <v>4712</v>
      </c>
      <c r="O2217" t="s">
        <v>4713</v>
      </c>
      <c r="P2217" t="s">
        <v>8773</v>
      </c>
      <c r="Q2217" t="s">
        <v>4715</v>
      </c>
      <c r="V2217" t="s">
        <v>4716</v>
      </c>
    </row>
    <row r="2218" spans="1:22">
      <c r="A2218" t="s">
        <v>4708</v>
      </c>
      <c r="B2218" t="s">
        <v>4708</v>
      </c>
      <c r="C2218" t="s">
        <v>8774</v>
      </c>
      <c r="D2218"/>
      <c r="E2218" s="255" t="s">
        <v>5390</v>
      </c>
      <c r="F2218" s="255">
        <v>43373.800918368055</v>
      </c>
      <c r="G2218" s="255"/>
      <c r="H2218" s="255"/>
      <c r="I2218" s="256">
        <v>4.416666666666667</v>
      </c>
      <c r="J2218" s="257">
        <v>81723</v>
      </c>
      <c r="K2218" t="s">
        <v>4752</v>
      </c>
      <c r="L2218">
        <v>0</v>
      </c>
      <c r="M2218">
        <v>0</v>
      </c>
      <c r="N2218" t="s">
        <v>4712</v>
      </c>
      <c r="O2218" t="s">
        <v>4713</v>
      </c>
      <c r="P2218" t="s">
        <v>8775</v>
      </c>
      <c r="Q2218" t="s">
        <v>4715</v>
      </c>
      <c r="V2218" t="s">
        <v>4716</v>
      </c>
    </row>
    <row r="2219" spans="1:22">
      <c r="A2219" t="s">
        <v>4708</v>
      </c>
      <c r="B2219" t="s">
        <v>4708</v>
      </c>
      <c r="C2219" t="s">
        <v>8776</v>
      </c>
      <c r="D2219"/>
      <c r="E2219" s="255" t="s">
        <v>4795</v>
      </c>
      <c r="F2219" s="255">
        <v>43350.719312002315</v>
      </c>
      <c r="G2219" s="255"/>
      <c r="H2219" s="255"/>
      <c r="I2219" s="256">
        <v>4.416666666666667</v>
      </c>
      <c r="J2219" s="257">
        <v>89923</v>
      </c>
      <c r="K2219" t="s">
        <v>4711</v>
      </c>
      <c r="L2219">
        <v>0</v>
      </c>
      <c r="M2219">
        <v>0</v>
      </c>
      <c r="N2219" t="s">
        <v>4731</v>
      </c>
      <c r="O2219" t="s">
        <v>4713</v>
      </c>
      <c r="P2219" t="s">
        <v>8777</v>
      </c>
      <c r="Q2219" t="s">
        <v>4715</v>
      </c>
      <c r="V2219" t="s">
        <v>4716</v>
      </c>
    </row>
    <row r="2220" spans="1:22">
      <c r="A2220" t="s">
        <v>4708</v>
      </c>
      <c r="B2220" t="s">
        <v>4708</v>
      </c>
      <c r="C2220" t="s">
        <v>452</v>
      </c>
      <c r="D2220"/>
      <c r="E2220" s="255" t="s">
        <v>5136</v>
      </c>
      <c r="F2220" s="255">
        <v>43357.620302777781</v>
      </c>
      <c r="G2220" s="255"/>
      <c r="H2220" s="255"/>
      <c r="I2220" s="256">
        <v>4.416666666666667</v>
      </c>
      <c r="J2220" s="257">
        <v>121691</v>
      </c>
      <c r="K2220" t="s">
        <v>4711</v>
      </c>
      <c r="L2220">
        <v>0</v>
      </c>
      <c r="M2220">
        <v>0</v>
      </c>
      <c r="N2220" t="s">
        <v>4718</v>
      </c>
      <c r="O2220" t="s">
        <v>4713</v>
      </c>
      <c r="P2220" t="s">
        <v>8778</v>
      </c>
      <c r="Q2220" t="s">
        <v>4715</v>
      </c>
      <c r="V2220" t="s">
        <v>4716</v>
      </c>
    </row>
    <row r="2221" spans="1:22">
      <c r="A2221" t="s">
        <v>4708</v>
      </c>
      <c r="B2221" t="s">
        <v>4708</v>
      </c>
      <c r="C2221" t="s">
        <v>8779</v>
      </c>
      <c r="D2221"/>
      <c r="E2221" s="255" t="s">
        <v>4797</v>
      </c>
      <c r="F2221" s="255">
        <v>43362.685707951387</v>
      </c>
      <c r="G2221" s="255"/>
      <c r="H2221" s="255"/>
      <c r="I2221" s="256">
        <v>4.416666666666667</v>
      </c>
      <c r="J2221" s="257">
        <v>100117</v>
      </c>
      <c r="K2221" t="s">
        <v>4711</v>
      </c>
      <c r="L2221">
        <v>0</v>
      </c>
      <c r="M2221">
        <v>0</v>
      </c>
      <c r="N2221" t="s">
        <v>4731</v>
      </c>
      <c r="O2221" t="s">
        <v>4713</v>
      </c>
      <c r="P2221" t="s">
        <v>8780</v>
      </c>
      <c r="Q2221" t="s">
        <v>4715</v>
      </c>
      <c r="V2221" t="s">
        <v>4716</v>
      </c>
    </row>
    <row r="2222" spans="1:22">
      <c r="A2222" t="s">
        <v>4708</v>
      </c>
      <c r="B2222" t="s">
        <v>4708</v>
      </c>
      <c r="C2222" t="s">
        <v>8781</v>
      </c>
      <c r="D2222"/>
      <c r="E2222" s="255" t="s">
        <v>5386</v>
      </c>
      <c r="F2222" s="255">
        <v>43356.697853356483</v>
      </c>
      <c r="G2222" s="255"/>
      <c r="H2222" s="255"/>
      <c r="I2222" s="256">
        <v>4.416666666666667</v>
      </c>
      <c r="J2222" s="257">
        <v>43063</v>
      </c>
      <c r="K2222" t="s">
        <v>4711</v>
      </c>
      <c r="L2222">
        <v>0</v>
      </c>
      <c r="M2222">
        <v>0</v>
      </c>
      <c r="N2222" t="s">
        <v>4712</v>
      </c>
      <c r="O2222" t="s">
        <v>4713</v>
      </c>
      <c r="P2222" t="s">
        <v>8782</v>
      </c>
      <c r="Q2222" t="s">
        <v>4715</v>
      </c>
      <c r="V2222" t="s">
        <v>4716</v>
      </c>
    </row>
    <row r="2223" spans="1:22">
      <c r="A2223" t="s">
        <v>4708</v>
      </c>
      <c r="B2223" t="s">
        <v>4708</v>
      </c>
      <c r="C2223" t="s">
        <v>8783</v>
      </c>
      <c r="D2223"/>
      <c r="E2223" s="255" t="s">
        <v>4824</v>
      </c>
      <c r="F2223" s="255">
        <v>43361.70301380787</v>
      </c>
      <c r="G2223" s="255"/>
      <c r="H2223" s="255"/>
      <c r="I2223" s="256">
        <v>4.416666666666667</v>
      </c>
      <c r="J2223" s="257">
        <v>70681</v>
      </c>
      <c r="K2223" t="s">
        <v>4711</v>
      </c>
      <c r="L2223">
        <v>0</v>
      </c>
      <c r="M2223">
        <v>0</v>
      </c>
      <c r="N2223" t="s">
        <v>4712</v>
      </c>
      <c r="O2223" t="s">
        <v>4713</v>
      </c>
      <c r="P2223" t="s">
        <v>8784</v>
      </c>
      <c r="Q2223" t="s">
        <v>4715</v>
      </c>
      <c r="V2223" t="s">
        <v>4716</v>
      </c>
    </row>
    <row r="2224" spans="1:22">
      <c r="A2224" t="s">
        <v>4708</v>
      </c>
      <c r="B2224" t="s">
        <v>4708</v>
      </c>
      <c r="C2224" t="s">
        <v>8785</v>
      </c>
      <c r="D2224"/>
      <c r="E2224" s="255" t="s">
        <v>5408</v>
      </c>
      <c r="F2224" s="255">
        <v>43362.685863969906</v>
      </c>
      <c r="G2224" s="255"/>
      <c r="H2224" s="255"/>
      <c r="I2224" s="256">
        <v>4.416666666666667</v>
      </c>
      <c r="J2224" s="257">
        <v>42172</v>
      </c>
      <c r="K2224" t="s">
        <v>4711</v>
      </c>
      <c r="L2224">
        <v>0</v>
      </c>
      <c r="M2224">
        <v>0</v>
      </c>
      <c r="N2224" t="s">
        <v>4718</v>
      </c>
      <c r="O2224" t="s">
        <v>4726</v>
      </c>
      <c r="P2224" t="s">
        <v>4994</v>
      </c>
      <c r="Q2224" t="s">
        <v>4715</v>
      </c>
      <c r="V2224" t="s">
        <v>4716</v>
      </c>
    </row>
    <row r="2225" spans="1:22">
      <c r="A2225" t="s">
        <v>4708</v>
      </c>
      <c r="B2225" t="s">
        <v>4708</v>
      </c>
      <c r="C2225" t="s">
        <v>8786</v>
      </c>
      <c r="D2225"/>
      <c r="E2225" s="255" t="s">
        <v>5939</v>
      </c>
      <c r="F2225" s="255">
        <v>43371.77342056713</v>
      </c>
      <c r="G2225" s="255"/>
      <c r="H2225" s="255"/>
      <c r="I2225" s="256">
        <v>4.416666666666667</v>
      </c>
      <c r="J2225" s="257">
        <v>56721</v>
      </c>
      <c r="K2225" t="s">
        <v>4711</v>
      </c>
      <c r="L2225">
        <v>0</v>
      </c>
      <c r="M2225">
        <v>0</v>
      </c>
      <c r="N2225" t="s">
        <v>4718</v>
      </c>
      <c r="O2225" t="s">
        <v>4726</v>
      </c>
      <c r="P2225" t="s">
        <v>8787</v>
      </c>
      <c r="Q2225" t="s">
        <v>4715</v>
      </c>
      <c r="V2225" t="s">
        <v>4716</v>
      </c>
    </row>
    <row r="2226" spans="1:22">
      <c r="A2226" t="s">
        <v>4708</v>
      </c>
      <c r="B2226" t="s">
        <v>4708</v>
      </c>
      <c r="C2226" t="s">
        <v>8788</v>
      </c>
      <c r="D2226"/>
      <c r="E2226" s="255" t="s">
        <v>5079</v>
      </c>
      <c r="F2226" s="255">
        <v>43371.664564236111</v>
      </c>
      <c r="G2226" s="255"/>
      <c r="H2226" s="255"/>
      <c r="I2226" s="256">
        <v>4.416666666666667</v>
      </c>
      <c r="J2226" s="257">
        <v>59588</v>
      </c>
      <c r="K2226" t="s">
        <v>4752</v>
      </c>
      <c r="L2226">
        <v>0</v>
      </c>
      <c r="M2226">
        <v>0</v>
      </c>
      <c r="N2226" t="s">
        <v>4718</v>
      </c>
      <c r="O2226" t="s">
        <v>4713</v>
      </c>
      <c r="P2226" t="s">
        <v>8789</v>
      </c>
      <c r="Q2226" t="s">
        <v>4715</v>
      </c>
      <c r="V2226" t="s">
        <v>4716</v>
      </c>
    </row>
    <row r="2227" spans="1:22">
      <c r="A2227" t="s">
        <v>4708</v>
      </c>
      <c r="B2227" t="s">
        <v>4708</v>
      </c>
      <c r="C2227" t="s">
        <v>8790</v>
      </c>
      <c r="D2227"/>
      <c r="E2227" s="255" t="s">
        <v>7238</v>
      </c>
      <c r="F2227" s="255">
        <v>43371.775055011574</v>
      </c>
      <c r="G2227" s="255"/>
      <c r="H2227" s="255"/>
      <c r="I2227" s="256">
        <v>4.416666666666667</v>
      </c>
      <c r="J2227" s="257">
        <v>81333</v>
      </c>
      <c r="K2227" t="s">
        <v>4711</v>
      </c>
      <c r="L2227">
        <v>0</v>
      </c>
      <c r="M2227">
        <v>0</v>
      </c>
      <c r="N2227" t="s">
        <v>4718</v>
      </c>
      <c r="O2227" t="s">
        <v>4713</v>
      </c>
      <c r="P2227" t="s">
        <v>8791</v>
      </c>
      <c r="Q2227" t="s">
        <v>4715</v>
      </c>
      <c r="V2227" t="s">
        <v>4716</v>
      </c>
    </row>
    <row r="2228" spans="1:22">
      <c r="A2228" t="s">
        <v>4708</v>
      </c>
      <c r="B2228" t="s">
        <v>4708</v>
      </c>
      <c r="C2228" t="s">
        <v>8792</v>
      </c>
      <c r="D2228"/>
      <c r="E2228" s="255" t="s">
        <v>5318</v>
      </c>
      <c r="F2228" s="255">
        <v>43363.743293981483</v>
      </c>
      <c r="G2228" s="255"/>
      <c r="H2228" s="255"/>
      <c r="I2228" s="256">
        <v>4.416666666666667</v>
      </c>
      <c r="J2228" s="257">
        <v>120729</v>
      </c>
      <c r="K2228" t="s">
        <v>4711</v>
      </c>
      <c r="L2228">
        <v>0</v>
      </c>
      <c r="M2228">
        <v>0</v>
      </c>
      <c r="N2228" t="s">
        <v>4712</v>
      </c>
      <c r="O2228" t="s">
        <v>4726</v>
      </c>
      <c r="P2228" t="s">
        <v>5188</v>
      </c>
      <c r="Q2228" t="s">
        <v>4715</v>
      </c>
      <c r="V2228" t="s">
        <v>4716</v>
      </c>
    </row>
    <row r="2229" spans="1:22">
      <c r="A2229" t="s">
        <v>4708</v>
      </c>
      <c r="B2229" t="s">
        <v>4708</v>
      </c>
      <c r="C2229" t="s">
        <v>8793</v>
      </c>
      <c r="D2229"/>
      <c r="E2229" s="255" t="s">
        <v>5912</v>
      </c>
      <c r="F2229" s="255">
        <v>43362.686611886573</v>
      </c>
      <c r="G2229" s="255"/>
      <c r="H2229" s="255"/>
      <c r="I2229" s="256">
        <v>4.416666666666667</v>
      </c>
      <c r="J2229" s="257">
        <v>49480</v>
      </c>
      <c r="K2229" t="s">
        <v>4711</v>
      </c>
      <c r="L2229">
        <v>0</v>
      </c>
      <c r="M2229">
        <v>0</v>
      </c>
      <c r="N2229" t="s">
        <v>4712</v>
      </c>
      <c r="O2229" t="s">
        <v>4726</v>
      </c>
      <c r="P2229" t="s">
        <v>8794</v>
      </c>
      <c r="Q2229" t="s">
        <v>4715</v>
      </c>
      <c r="V2229" t="s">
        <v>4716</v>
      </c>
    </row>
    <row r="2230" spans="1:22">
      <c r="A2230" t="s">
        <v>4708</v>
      </c>
      <c r="B2230" t="s">
        <v>4708</v>
      </c>
      <c r="C2230" t="s">
        <v>8795</v>
      </c>
      <c r="D2230"/>
      <c r="E2230" s="255" t="s">
        <v>4751</v>
      </c>
      <c r="F2230" s="255">
        <v>43357.617405289355</v>
      </c>
      <c r="G2230" s="255"/>
      <c r="H2230" s="255"/>
      <c r="I2230" s="256">
        <v>4.416666666666667</v>
      </c>
      <c r="J2230" s="257">
        <v>40354</v>
      </c>
      <c r="K2230" t="s">
        <v>4711</v>
      </c>
      <c r="L2230">
        <v>0</v>
      </c>
      <c r="M2230">
        <v>0</v>
      </c>
      <c r="N2230" t="s">
        <v>4731</v>
      </c>
      <c r="O2230" t="s">
        <v>4713</v>
      </c>
      <c r="P2230" t="s">
        <v>8796</v>
      </c>
      <c r="Q2230" t="s">
        <v>4715</v>
      </c>
      <c r="V2230" t="s">
        <v>4716</v>
      </c>
    </row>
    <row r="2231" spans="1:22">
      <c r="A2231" t="s">
        <v>4708</v>
      </c>
      <c r="B2231" t="s">
        <v>4708</v>
      </c>
      <c r="C2231" t="s">
        <v>757</v>
      </c>
      <c r="D2231"/>
      <c r="E2231" s="255" t="s">
        <v>5601</v>
      </c>
      <c r="F2231" s="255">
        <v>43346.721335335649</v>
      </c>
      <c r="G2231" s="255"/>
      <c r="H2231" s="255"/>
      <c r="I2231" s="256">
        <v>4.416666666666667</v>
      </c>
      <c r="J2231" s="257">
        <v>201236</v>
      </c>
      <c r="K2231" t="s">
        <v>4711</v>
      </c>
      <c r="L2231">
        <v>0</v>
      </c>
      <c r="M2231">
        <v>0</v>
      </c>
      <c r="N2231" t="s">
        <v>4731</v>
      </c>
      <c r="O2231" t="s">
        <v>4713</v>
      </c>
      <c r="P2231" t="s">
        <v>8797</v>
      </c>
      <c r="Q2231" t="s">
        <v>4715</v>
      </c>
      <c r="V2231" t="s">
        <v>4716</v>
      </c>
    </row>
    <row r="2232" spans="1:22">
      <c r="A2232" t="s">
        <v>4708</v>
      </c>
      <c r="B2232" t="s">
        <v>4708</v>
      </c>
      <c r="C2232" t="s">
        <v>8798</v>
      </c>
      <c r="D2232"/>
      <c r="E2232" s="255" t="s">
        <v>8799</v>
      </c>
      <c r="F2232" s="255">
        <v>43363.769538807872</v>
      </c>
      <c r="G2232" s="255"/>
      <c r="H2232" s="255"/>
      <c r="I2232" s="256">
        <v>4.416666666666667</v>
      </c>
      <c r="J2232" s="257">
        <v>15159</v>
      </c>
      <c r="K2232" t="s">
        <v>4711</v>
      </c>
      <c r="L2232">
        <v>0</v>
      </c>
      <c r="M2232">
        <v>0</v>
      </c>
      <c r="N2232" t="s">
        <v>4718</v>
      </c>
      <c r="O2232" t="s">
        <v>5324</v>
      </c>
      <c r="P2232" t="s">
        <v>8800</v>
      </c>
      <c r="Q2232" t="s">
        <v>4715</v>
      </c>
      <c r="V2232" t="s">
        <v>4716</v>
      </c>
    </row>
    <row r="2233" spans="1:22">
      <c r="A2233" t="s">
        <v>4708</v>
      </c>
      <c r="B2233" t="s">
        <v>4708</v>
      </c>
      <c r="C2233" t="s">
        <v>8801</v>
      </c>
      <c r="D2233"/>
      <c r="E2233" s="255" t="s">
        <v>6202</v>
      </c>
      <c r="F2233" s="255">
        <v>43371.59753579861</v>
      </c>
      <c r="G2233" s="255"/>
      <c r="H2233" s="255"/>
      <c r="I2233" s="256">
        <v>4.416666666666667</v>
      </c>
      <c r="J2233" s="257">
        <v>100000</v>
      </c>
      <c r="K2233" t="s">
        <v>4711</v>
      </c>
      <c r="L2233">
        <v>0</v>
      </c>
      <c r="M2233">
        <v>0</v>
      </c>
      <c r="N2233" t="s">
        <v>4731</v>
      </c>
      <c r="O2233" t="s">
        <v>5324</v>
      </c>
      <c r="P2233" t="s">
        <v>8802</v>
      </c>
      <c r="Q2233" t="s">
        <v>4715</v>
      </c>
      <c r="V2233" t="s">
        <v>4716</v>
      </c>
    </row>
    <row r="2234" spans="1:22">
      <c r="A2234" t="s">
        <v>4708</v>
      </c>
      <c r="B2234" t="s">
        <v>4708</v>
      </c>
      <c r="C2234" t="s">
        <v>8803</v>
      </c>
      <c r="D2234"/>
      <c r="E2234" s="255" t="s">
        <v>4868</v>
      </c>
      <c r="F2234" s="255">
        <v>43371.597389432871</v>
      </c>
      <c r="G2234" s="255"/>
      <c r="H2234" s="255"/>
      <c r="I2234" s="256">
        <v>4.416666666666667</v>
      </c>
      <c r="J2234" s="257">
        <v>83243</v>
      </c>
      <c r="K2234" t="s">
        <v>4711</v>
      </c>
      <c r="L2234">
        <v>0</v>
      </c>
      <c r="M2234">
        <v>0</v>
      </c>
      <c r="N2234" t="s">
        <v>4718</v>
      </c>
      <c r="O2234" t="s">
        <v>4713</v>
      </c>
      <c r="P2234" t="s">
        <v>8804</v>
      </c>
      <c r="Q2234" t="s">
        <v>4715</v>
      </c>
      <c r="V2234" t="s">
        <v>4716</v>
      </c>
    </row>
    <row r="2235" spans="1:22">
      <c r="A2235" t="s">
        <v>4708</v>
      </c>
      <c r="B2235" t="s">
        <v>4708</v>
      </c>
      <c r="C2235" t="s">
        <v>8805</v>
      </c>
      <c r="D2235"/>
      <c r="E2235" s="255" t="s">
        <v>5427</v>
      </c>
      <c r="F2235" s="255">
        <v>43362.67617121528</v>
      </c>
      <c r="G2235" s="255"/>
      <c r="H2235" s="255"/>
      <c r="I2235" s="256">
        <v>4.416666666666667</v>
      </c>
      <c r="J2235" s="257">
        <v>72468</v>
      </c>
      <c r="K2235" t="s">
        <v>4752</v>
      </c>
      <c r="L2235">
        <v>0</v>
      </c>
      <c r="M2235">
        <v>0</v>
      </c>
      <c r="N2235" t="s">
        <v>4712</v>
      </c>
      <c r="O2235" t="s">
        <v>4713</v>
      </c>
      <c r="P2235" t="s">
        <v>8806</v>
      </c>
      <c r="Q2235" t="s">
        <v>4715</v>
      </c>
      <c r="V2235" t="s">
        <v>4716</v>
      </c>
    </row>
    <row r="2236" spans="1:22">
      <c r="A2236" t="s">
        <v>4708</v>
      </c>
      <c r="B2236" t="s">
        <v>4708</v>
      </c>
      <c r="C2236" t="s">
        <v>8807</v>
      </c>
      <c r="D2236"/>
      <c r="E2236" s="255" t="s">
        <v>4780</v>
      </c>
      <c r="F2236" s="255">
        <v>43363.704282060186</v>
      </c>
      <c r="G2236" s="255"/>
      <c r="H2236" s="255"/>
      <c r="I2236" s="256">
        <v>4.416666666666667</v>
      </c>
      <c r="J2236" s="257">
        <v>33589</v>
      </c>
      <c r="K2236" t="s">
        <v>4711</v>
      </c>
      <c r="L2236">
        <v>0</v>
      </c>
      <c r="M2236">
        <v>0</v>
      </c>
      <c r="N2236" t="s">
        <v>4731</v>
      </c>
      <c r="O2236" t="s">
        <v>4713</v>
      </c>
      <c r="P2236" t="s">
        <v>8808</v>
      </c>
      <c r="Q2236" t="s">
        <v>4715</v>
      </c>
      <c r="V2236" t="s">
        <v>4716</v>
      </c>
    </row>
    <row r="2237" spans="1:22">
      <c r="A2237" t="s">
        <v>4708</v>
      </c>
      <c r="B2237" t="s">
        <v>4708</v>
      </c>
      <c r="C2237" t="s">
        <v>8809</v>
      </c>
      <c r="D2237"/>
      <c r="E2237" s="255" t="s">
        <v>4885</v>
      </c>
      <c r="F2237" s="255">
        <v>43346.721905937498</v>
      </c>
      <c r="G2237" s="255"/>
      <c r="H2237" s="255"/>
      <c r="I2237" s="256">
        <v>4.416666666666667</v>
      </c>
      <c r="J2237" s="257">
        <v>338534</v>
      </c>
      <c r="K2237" t="s">
        <v>4711</v>
      </c>
      <c r="L2237">
        <v>0</v>
      </c>
      <c r="M2237">
        <v>0</v>
      </c>
      <c r="N2237" t="s">
        <v>4718</v>
      </c>
      <c r="O2237" t="s">
        <v>4713</v>
      </c>
      <c r="P2237" t="s">
        <v>8810</v>
      </c>
      <c r="Q2237" t="s">
        <v>4715</v>
      </c>
      <c r="V2237" t="s">
        <v>4716</v>
      </c>
    </row>
    <row r="2238" spans="1:22">
      <c r="A2238" t="s">
        <v>4708</v>
      </c>
      <c r="B2238" t="s">
        <v>4708</v>
      </c>
      <c r="C2238" t="s">
        <v>382</v>
      </c>
      <c r="D2238"/>
      <c r="E2238" s="255" t="s">
        <v>5979</v>
      </c>
      <c r="F2238" s="255">
        <v>43371.776255983794</v>
      </c>
      <c r="G2238" s="255"/>
      <c r="H2238" s="255"/>
      <c r="I2238" s="256">
        <v>4.416666666666667</v>
      </c>
      <c r="J2238" s="257">
        <v>156939</v>
      </c>
      <c r="K2238" t="s">
        <v>4711</v>
      </c>
      <c r="L2238">
        <v>0</v>
      </c>
      <c r="M2238">
        <v>0</v>
      </c>
      <c r="N2238" t="s">
        <v>4722</v>
      </c>
      <c r="O2238" t="s">
        <v>4726</v>
      </c>
      <c r="P2238" t="s">
        <v>7955</v>
      </c>
      <c r="Q2238" t="s">
        <v>4715</v>
      </c>
      <c r="V2238" t="s">
        <v>4716</v>
      </c>
    </row>
    <row r="2239" spans="1:22">
      <c r="A2239" t="s">
        <v>4708</v>
      </c>
      <c r="B2239" t="s">
        <v>4708</v>
      </c>
      <c r="C2239" t="s">
        <v>8811</v>
      </c>
      <c r="D2239"/>
      <c r="E2239" s="255" t="s">
        <v>4740</v>
      </c>
      <c r="F2239" s="255">
        <v>43350.719165590279</v>
      </c>
      <c r="G2239" s="255"/>
      <c r="H2239" s="255"/>
      <c r="I2239" s="256">
        <v>4.416666666666667</v>
      </c>
      <c r="J2239" s="257">
        <v>49581</v>
      </c>
      <c r="K2239" t="s">
        <v>4711</v>
      </c>
      <c r="L2239">
        <v>0</v>
      </c>
      <c r="M2239">
        <v>0</v>
      </c>
      <c r="N2239" t="s">
        <v>4712</v>
      </c>
      <c r="O2239" t="s">
        <v>4713</v>
      </c>
      <c r="P2239" t="s">
        <v>8812</v>
      </c>
      <c r="Q2239" t="s">
        <v>4715</v>
      </c>
      <c r="V2239" t="s">
        <v>4716</v>
      </c>
    </row>
    <row r="2240" spans="1:22">
      <c r="A2240" t="s">
        <v>4708</v>
      </c>
      <c r="B2240" t="s">
        <v>4708</v>
      </c>
      <c r="C2240" t="s">
        <v>8813</v>
      </c>
      <c r="D2240"/>
      <c r="E2240" s="255" t="s">
        <v>4751</v>
      </c>
      <c r="F2240" s="255">
        <v>43361.703177928241</v>
      </c>
      <c r="G2240" s="255"/>
      <c r="H2240" s="255"/>
      <c r="I2240" s="256">
        <v>4.416666666666667</v>
      </c>
      <c r="J2240" s="257">
        <v>46200</v>
      </c>
      <c r="K2240" t="s">
        <v>4711</v>
      </c>
      <c r="L2240">
        <v>0</v>
      </c>
      <c r="M2240">
        <v>0</v>
      </c>
      <c r="N2240" t="s">
        <v>4731</v>
      </c>
      <c r="O2240" t="s">
        <v>4713</v>
      </c>
      <c r="P2240" t="s">
        <v>8814</v>
      </c>
      <c r="Q2240" t="s">
        <v>4715</v>
      </c>
      <c r="V2240" t="s">
        <v>4716</v>
      </c>
    </row>
    <row r="2241" spans="1:22">
      <c r="A2241" t="s">
        <v>4708</v>
      </c>
      <c r="B2241" t="s">
        <v>4708</v>
      </c>
      <c r="C2241" t="s">
        <v>8815</v>
      </c>
      <c r="D2241"/>
      <c r="E2241" s="255" t="s">
        <v>5373</v>
      </c>
      <c r="F2241" s="255">
        <v>43349.722968599533</v>
      </c>
      <c r="G2241" s="255"/>
      <c r="H2241" s="255"/>
      <c r="I2241" s="256">
        <v>4.416666666666667</v>
      </c>
      <c r="J2241" s="257">
        <v>68094</v>
      </c>
      <c r="K2241" t="s">
        <v>4711</v>
      </c>
      <c r="L2241">
        <v>0</v>
      </c>
      <c r="M2241">
        <v>0</v>
      </c>
      <c r="N2241" t="s">
        <v>4731</v>
      </c>
      <c r="O2241" t="s">
        <v>4726</v>
      </c>
      <c r="P2241" t="s">
        <v>8816</v>
      </c>
      <c r="Q2241" t="s">
        <v>4715</v>
      </c>
      <c r="V2241" t="s">
        <v>4716</v>
      </c>
    </row>
    <row r="2242" spans="1:22">
      <c r="A2242" t="s">
        <v>4708</v>
      </c>
      <c r="B2242" t="s">
        <v>4708</v>
      </c>
      <c r="C2242" t="s">
        <v>8817</v>
      </c>
      <c r="D2242"/>
      <c r="E2242" s="255" t="s">
        <v>6150</v>
      </c>
      <c r="F2242" s="255">
        <v>43336.713718402774</v>
      </c>
      <c r="G2242" s="255"/>
      <c r="H2242" s="255"/>
      <c r="I2242" s="256">
        <v>4.5</v>
      </c>
      <c r="J2242" s="257">
        <v>115226</v>
      </c>
      <c r="K2242" t="s">
        <v>4711</v>
      </c>
      <c r="L2242">
        <v>0</v>
      </c>
      <c r="M2242">
        <v>0</v>
      </c>
      <c r="N2242" t="s">
        <v>4722</v>
      </c>
      <c r="O2242" t="s">
        <v>5197</v>
      </c>
      <c r="P2242" t="s">
        <v>8818</v>
      </c>
      <c r="Q2242" t="s">
        <v>4715</v>
      </c>
      <c r="V2242" t="s">
        <v>4716</v>
      </c>
    </row>
    <row r="2243" spans="1:22">
      <c r="A2243" t="s">
        <v>4708</v>
      </c>
      <c r="B2243" t="s">
        <v>4708</v>
      </c>
      <c r="C2243" t="s">
        <v>8819</v>
      </c>
      <c r="D2243"/>
      <c r="E2243" s="255" t="s">
        <v>4751</v>
      </c>
      <c r="F2243" s="255">
        <v>43325.714444872683</v>
      </c>
      <c r="G2243" s="255"/>
      <c r="H2243" s="255"/>
      <c r="I2243" s="256">
        <v>4.5</v>
      </c>
      <c r="J2243" s="257">
        <v>160336</v>
      </c>
      <c r="K2243" t="s">
        <v>4711</v>
      </c>
      <c r="L2243">
        <v>0</v>
      </c>
      <c r="M2243">
        <v>0</v>
      </c>
      <c r="N2243" t="s">
        <v>4731</v>
      </c>
      <c r="O2243" t="s">
        <v>4713</v>
      </c>
      <c r="P2243" t="s">
        <v>8820</v>
      </c>
      <c r="Q2243" t="s">
        <v>4715</v>
      </c>
      <c r="V2243" t="s">
        <v>4716</v>
      </c>
    </row>
    <row r="2244" spans="1:22">
      <c r="A2244" t="s">
        <v>4708</v>
      </c>
      <c r="B2244" t="s">
        <v>4708</v>
      </c>
      <c r="C2244" t="s">
        <v>8821</v>
      </c>
      <c r="D2244"/>
      <c r="E2244" s="255" t="s">
        <v>5200</v>
      </c>
      <c r="F2244" s="255">
        <v>43319.692745023145</v>
      </c>
      <c r="G2244" s="255"/>
      <c r="H2244" s="255"/>
      <c r="I2244" s="256">
        <v>4.5</v>
      </c>
      <c r="J2244" s="257">
        <v>67588</v>
      </c>
      <c r="K2244" t="s">
        <v>4711</v>
      </c>
      <c r="L2244">
        <v>0</v>
      </c>
      <c r="M2244">
        <v>0</v>
      </c>
      <c r="N2244" t="s">
        <v>4712</v>
      </c>
      <c r="O2244" t="s">
        <v>4713</v>
      </c>
      <c r="P2244" t="s">
        <v>8822</v>
      </c>
      <c r="Q2244" t="s">
        <v>4715</v>
      </c>
      <c r="V2244" t="s">
        <v>4716</v>
      </c>
    </row>
    <row r="2245" spans="1:22">
      <c r="A2245" t="s">
        <v>4708</v>
      </c>
      <c r="B2245" t="s">
        <v>4708</v>
      </c>
      <c r="C2245" t="s">
        <v>8823</v>
      </c>
      <c r="D2245"/>
      <c r="E2245" s="255" t="s">
        <v>4758</v>
      </c>
      <c r="F2245" s="255">
        <v>43343.803082060185</v>
      </c>
      <c r="G2245" s="255"/>
      <c r="H2245" s="255"/>
      <c r="I2245" s="256">
        <v>4.5</v>
      </c>
      <c r="J2245" s="257">
        <v>77168</v>
      </c>
      <c r="K2245" t="s">
        <v>4711</v>
      </c>
      <c r="L2245">
        <v>0</v>
      </c>
      <c r="M2245">
        <v>0</v>
      </c>
      <c r="N2245" t="s">
        <v>4731</v>
      </c>
      <c r="O2245" t="s">
        <v>4713</v>
      </c>
      <c r="P2245" t="s">
        <v>8824</v>
      </c>
      <c r="Q2245" t="s">
        <v>4715</v>
      </c>
      <c r="V2245" t="s">
        <v>4716</v>
      </c>
    </row>
    <row r="2246" spans="1:22">
      <c r="A2246" t="s">
        <v>4708</v>
      </c>
      <c r="B2246" t="s">
        <v>4708</v>
      </c>
      <c r="C2246" t="s">
        <v>8825</v>
      </c>
      <c r="D2246"/>
      <c r="E2246" s="255" t="s">
        <v>5414</v>
      </c>
      <c r="F2246" s="255">
        <v>43341.717042326389</v>
      </c>
      <c r="G2246" s="255"/>
      <c r="H2246" s="255"/>
      <c r="I2246" s="256">
        <v>4.5</v>
      </c>
      <c r="J2246" s="257">
        <v>37854</v>
      </c>
      <c r="K2246" t="s">
        <v>4711</v>
      </c>
      <c r="L2246">
        <v>0</v>
      </c>
      <c r="M2246">
        <v>0</v>
      </c>
      <c r="N2246" t="s">
        <v>4731</v>
      </c>
      <c r="O2246" t="s">
        <v>4726</v>
      </c>
      <c r="P2246" t="s">
        <v>8826</v>
      </c>
      <c r="Q2246" t="s">
        <v>4715</v>
      </c>
      <c r="V2246" t="s">
        <v>4716</v>
      </c>
    </row>
    <row r="2247" spans="1:22">
      <c r="A2247" t="s">
        <v>4708</v>
      </c>
      <c r="B2247" t="s">
        <v>4708</v>
      </c>
      <c r="C2247" t="s">
        <v>8827</v>
      </c>
      <c r="D2247"/>
      <c r="E2247" s="255" t="s">
        <v>5054</v>
      </c>
      <c r="F2247" s="255">
        <v>43329.711105555558</v>
      </c>
      <c r="G2247" s="255"/>
      <c r="H2247" s="255"/>
      <c r="I2247" s="256">
        <v>4.5</v>
      </c>
      <c r="J2247" s="257">
        <v>63893</v>
      </c>
      <c r="K2247" t="s">
        <v>4711</v>
      </c>
      <c r="L2247">
        <v>0</v>
      </c>
      <c r="M2247">
        <v>0</v>
      </c>
      <c r="N2247" t="s">
        <v>4722</v>
      </c>
      <c r="O2247" t="s">
        <v>4713</v>
      </c>
      <c r="P2247" t="s">
        <v>8828</v>
      </c>
      <c r="Q2247" t="s">
        <v>4715</v>
      </c>
      <c r="V2247" t="s">
        <v>4716</v>
      </c>
    </row>
    <row r="2248" spans="1:22">
      <c r="A2248" t="s">
        <v>4708</v>
      </c>
      <c r="B2248" t="s">
        <v>4708</v>
      </c>
      <c r="C2248" t="s">
        <v>8829</v>
      </c>
      <c r="D2248"/>
      <c r="E2248" s="255" t="s">
        <v>7289</v>
      </c>
      <c r="F2248" s="255">
        <v>43314.770405092589</v>
      </c>
      <c r="G2248" s="255"/>
      <c r="H2248" s="255"/>
      <c r="I2248" s="256">
        <v>4.5</v>
      </c>
      <c r="J2248" s="257">
        <v>89428</v>
      </c>
      <c r="K2248" t="s">
        <v>4752</v>
      </c>
      <c r="L2248">
        <v>0</v>
      </c>
      <c r="M2248">
        <v>0</v>
      </c>
      <c r="N2248" t="s">
        <v>4718</v>
      </c>
      <c r="O2248" t="s">
        <v>4726</v>
      </c>
      <c r="P2248" t="s">
        <v>8830</v>
      </c>
      <c r="Q2248" t="s">
        <v>4715</v>
      </c>
      <c r="V2248" t="s">
        <v>4716</v>
      </c>
    </row>
    <row r="2249" spans="1:22">
      <c r="A2249" t="s">
        <v>4708</v>
      </c>
      <c r="B2249" t="s">
        <v>4708</v>
      </c>
      <c r="C2249" t="s">
        <v>8831</v>
      </c>
      <c r="D2249"/>
      <c r="E2249" s="255" t="s">
        <v>4960</v>
      </c>
      <c r="F2249" s="255">
        <v>43326.631438113429</v>
      </c>
      <c r="G2249" s="255"/>
      <c r="H2249" s="255"/>
      <c r="I2249" s="256">
        <v>4.5</v>
      </c>
      <c r="J2249" s="257">
        <v>77532</v>
      </c>
      <c r="K2249" t="s">
        <v>4711</v>
      </c>
      <c r="L2249">
        <v>0</v>
      </c>
      <c r="M2249">
        <v>0</v>
      </c>
      <c r="N2249" t="s">
        <v>4722</v>
      </c>
      <c r="O2249" t="s">
        <v>4713</v>
      </c>
      <c r="P2249" t="s">
        <v>8832</v>
      </c>
      <c r="Q2249" t="s">
        <v>4715</v>
      </c>
      <c r="V2249" t="s">
        <v>4716</v>
      </c>
    </row>
    <row r="2250" spans="1:22">
      <c r="A2250" t="s">
        <v>4708</v>
      </c>
      <c r="B2250" t="s">
        <v>4708</v>
      </c>
      <c r="C2250" t="s">
        <v>8833</v>
      </c>
      <c r="D2250"/>
      <c r="E2250" s="255" t="s">
        <v>7020</v>
      </c>
      <c r="F2250" s="255">
        <v>43330.459054548613</v>
      </c>
      <c r="G2250" s="255"/>
      <c r="H2250" s="255"/>
      <c r="I2250" s="256">
        <v>4.5</v>
      </c>
      <c r="J2250" s="257">
        <v>46535</v>
      </c>
      <c r="K2250" t="s">
        <v>4711</v>
      </c>
      <c r="L2250">
        <v>0</v>
      </c>
      <c r="M2250">
        <v>0</v>
      </c>
      <c r="N2250" t="s">
        <v>4718</v>
      </c>
      <c r="O2250" t="s">
        <v>4726</v>
      </c>
      <c r="P2250" t="s">
        <v>8834</v>
      </c>
      <c r="Q2250" t="s">
        <v>4715</v>
      </c>
      <c r="V2250" t="s">
        <v>4716</v>
      </c>
    </row>
    <row r="2251" spans="1:22">
      <c r="A2251" t="s">
        <v>4708</v>
      </c>
      <c r="B2251" t="s">
        <v>4708</v>
      </c>
      <c r="C2251" t="s">
        <v>8835</v>
      </c>
      <c r="D2251"/>
      <c r="E2251" s="255" t="s">
        <v>4768</v>
      </c>
      <c r="F2251" s="255">
        <v>43342.621434224537</v>
      </c>
      <c r="G2251" s="255"/>
      <c r="H2251" s="255"/>
      <c r="I2251" s="256">
        <v>4.5</v>
      </c>
      <c r="J2251" s="257">
        <v>49670</v>
      </c>
      <c r="K2251" t="s">
        <v>4711</v>
      </c>
      <c r="L2251">
        <v>0</v>
      </c>
      <c r="M2251">
        <v>0</v>
      </c>
      <c r="N2251" t="s">
        <v>4718</v>
      </c>
      <c r="O2251" t="s">
        <v>4713</v>
      </c>
      <c r="P2251" t="s">
        <v>8836</v>
      </c>
      <c r="Q2251" t="s">
        <v>4715</v>
      </c>
      <c r="V2251" t="s">
        <v>4716</v>
      </c>
    </row>
    <row r="2252" spans="1:22">
      <c r="A2252" t="s">
        <v>4708</v>
      </c>
      <c r="B2252" t="s">
        <v>4708</v>
      </c>
      <c r="C2252" t="s">
        <v>8837</v>
      </c>
      <c r="D2252"/>
      <c r="E2252" s="255" t="s">
        <v>6691</v>
      </c>
      <c r="F2252" s="255">
        <v>43343.874622106479</v>
      </c>
      <c r="G2252" s="255"/>
      <c r="H2252" s="255"/>
      <c r="I2252" s="256">
        <v>4.5</v>
      </c>
      <c r="J2252" s="257">
        <v>30901</v>
      </c>
      <c r="K2252" t="s">
        <v>4711</v>
      </c>
      <c r="L2252">
        <v>0</v>
      </c>
      <c r="M2252">
        <v>0</v>
      </c>
      <c r="N2252" t="s">
        <v>4712</v>
      </c>
      <c r="O2252" t="s">
        <v>5197</v>
      </c>
      <c r="P2252" t="s">
        <v>8838</v>
      </c>
      <c r="Q2252" t="s">
        <v>4715</v>
      </c>
      <c r="V2252" t="s">
        <v>4716</v>
      </c>
    </row>
    <row r="2253" spans="1:22">
      <c r="A2253" t="s">
        <v>4708</v>
      </c>
      <c r="B2253" t="s">
        <v>4708</v>
      </c>
      <c r="C2253" t="s">
        <v>8839</v>
      </c>
      <c r="D2253"/>
      <c r="E2253" s="255" t="s">
        <v>5769</v>
      </c>
      <c r="F2253" s="255">
        <v>43319.697760648145</v>
      </c>
      <c r="G2253" s="255"/>
      <c r="H2253" s="255"/>
      <c r="I2253" s="256">
        <v>4.5</v>
      </c>
      <c r="J2253" s="257">
        <v>61445</v>
      </c>
      <c r="K2253" t="s">
        <v>4752</v>
      </c>
      <c r="L2253">
        <v>0</v>
      </c>
      <c r="M2253">
        <v>0</v>
      </c>
      <c r="N2253" t="s">
        <v>4718</v>
      </c>
      <c r="O2253" t="s">
        <v>4726</v>
      </c>
      <c r="P2253" t="s">
        <v>5188</v>
      </c>
      <c r="Q2253" t="s">
        <v>4715</v>
      </c>
      <c r="V2253" t="s">
        <v>4716</v>
      </c>
    </row>
    <row r="2254" spans="1:22">
      <c r="A2254" t="s">
        <v>4708</v>
      </c>
      <c r="B2254" t="s">
        <v>4708</v>
      </c>
      <c r="C2254" t="s">
        <v>8840</v>
      </c>
      <c r="D2254"/>
      <c r="E2254" s="255" t="s">
        <v>4840</v>
      </c>
      <c r="F2254" s="255">
        <v>43328.709198113429</v>
      </c>
      <c r="G2254" s="255"/>
      <c r="H2254" s="255"/>
      <c r="I2254" s="256">
        <v>4.5</v>
      </c>
      <c r="J2254" s="257">
        <v>10360</v>
      </c>
      <c r="K2254" t="s">
        <v>4711</v>
      </c>
      <c r="L2254">
        <v>0</v>
      </c>
      <c r="M2254">
        <v>0</v>
      </c>
      <c r="N2254" t="s">
        <v>4718</v>
      </c>
      <c r="O2254" t="s">
        <v>4726</v>
      </c>
      <c r="P2254" t="s">
        <v>8841</v>
      </c>
      <c r="Q2254" t="s">
        <v>4715</v>
      </c>
      <c r="V2254" t="s">
        <v>4716</v>
      </c>
    </row>
    <row r="2255" spans="1:22">
      <c r="A2255" t="s">
        <v>4708</v>
      </c>
      <c r="B2255" t="s">
        <v>4708</v>
      </c>
      <c r="C2255" t="s">
        <v>8842</v>
      </c>
      <c r="D2255"/>
      <c r="E2255" s="255" t="s">
        <v>6150</v>
      </c>
      <c r="F2255" s="255">
        <v>43328.709372372687</v>
      </c>
      <c r="G2255" s="255"/>
      <c r="H2255" s="255"/>
      <c r="I2255" s="256">
        <v>4.5</v>
      </c>
      <c r="J2255" s="257">
        <v>20721</v>
      </c>
      <c r="K2255" t="s">
        <v>4711</v>
      </c>
      <c r="L2255">
        <v>0</v>
      </c>
      <c r="M2255">
        <v>0</v>
      </c>
      <c r="N2255" t="s">
        <v>4722</v>
      </c>
      <c r="O2255" t="s">
        <v>4726</v>
      </c>
      <c r="P2255" t="s">
        <v>8843</v>
      </c>
      <c r="Q2255" t="s">
        <v>4715</v>
      </c>
      <c r="V2255" t="s">
        <v>4716</v>
      </c>
    </row>
    <row r="2256" spans="1:22">
      <c r="A2256" t="s">
        <v>4708</v>
      </c>
      <c r="B2256" t="s">
        <v>4708</v>
      </c>
      <c r="C2256" t="s">
        <v>8844</v>
      </c>
      <c r="D2256"/>
      <c r="E2256" s="255" t="s">
        <v>4797</v>
      </c>
      <c r="F2256" s="255">
        <v>43340.720383680557</v>
      </c>
      <c r="G2256" s="255"/>
      <c r="H2256" s="255"/>
      <c r="I2256" s="256">
        <v>4.5</v>
      </c>
      <c r="J2256" s="257">
        <v>119877</v>
      </c>
      <c r="K2256" t="s">
        <v>4711</v>
      </c>
      <c r="L2256">
        <v>0</v>
      </c>
      <c r="M2256">
        <v>0</v>
      </c>
      <c r="N2256" t="s">
        <v>4731</v>
      </c>
      <c r="O2256" t="s">
        <v>4713</v>
      </c>
      <c r="P2256" t="s">
        <v>8845</v>
      </c>
      <c r="Q2256" t="s">
        <v>4715</v>
      </c>
      <c r="V2256" t="s">
        <v>4716</v>
      </c>
    </row>
    <row r="2257" spans="1:22">
      <c r="A2257" t="s">
        <v>4708</v>
      </c>
      <c r="B2257" t="s">
        <v>4708</v>
      </c>
      <c r="C2257" t="s">
        <v>8846</v>
      </c>
      <c r="D2257"/>
      <c r="E2257" s="255" t="s">
        <v>4829</v>
      </c>
      <c r="F2257" s="255">
        <v>43329.71088958333</v>
      </c>
      <c r="G2257" s="255"/>
      <c r="H2257" s="255"/>
      <c r="I2257" s="256">
        <v>4.5</v>
      </c>
      <c r="J2257" s="257">
        <v>59506</v>
      </c>
      <c r="K2257" t="s">
        <v>4711</v>
      </c>
      <c r="L2257">
        <v>0</v>
      </c>
      <c r="M2257">
        <v>0</v>
      </c>
      <c r="N2257" t="s">
        <v>4731</v>
      </c>
      <c r="O2257" t="s">
        <v>4713</v>
      </c>
      <c r="P2257" t="s">
        <v>8847</v>
      </c>
      <c r="Q2257" t="s">
        <v>4715</v>
      </c>
      <c r="V2257" t="s">
        <v>4716</v>
      </c>
    </row>
    <row r="2258" spans="1:22">
      <c r="A2258" t="s">
        <v>4708</v>
      </c>
      <c r="B2258" t="s">
        <v>4708</v>
      </c>
      <c r="C2258" t="s">
        <v>8848</v>
      </c>
      <c r="D2258"/>
      <c r="E2258" s="255" t="s">
        <v>5556</v>
      </c>
      <c r="F2258" s="255">
        <v>43320.691844907407</v>
      </c>
      <c r="G2258" s="255"/>
      <c r="H2258" s="255"/>
      <c r="I2258" s="256">
        <v>4.5</v>
      </c>
      <c r="J2258" s="257">
        <v>100271</v>
      </c>
      <c r="K2258" t="s">
        <v>4711</v>
      </c>
      <c r="L2258">
        <v>0</v>
      </c>
      <c r="M2258">
        <v>0</v>
      </c>
      <c r="N2258" t="s">
        <v>4712</v>
      </c>
      <c r="O2258" t="s">
        <v>4726</v>
      </c>
      <c r="P2258" t="s">
        <v>4994</v>
      </c>
      <c r="Q2258" t="s">
        <v>4715</v>
      </c>
      <c r="V2258" t="s">
        <v>4716</v>
      </c>
    </row>
    <row r="2259" spans="1:22">
      <c r="A2259" t="s">
        <v>4708</v>
      </c>
      <c r="B2259" t="s">
        <v>4708</v>
      </c>
      <c r="C2259" t="s">
        <v>8849</v>
      </c>
      <c r="D2259"/>
      <c r="E2259" s="255" t="s">
        <v>5276</v>
      </c>
      <c r="F2259" s="255">
        <v>43330.466816203705</v>
      </c>
      <c r="G2259" s="255"/>
      <c r="H2259" s="255"/>
      <c r="I2259" s="256">
        <v>4.5</v>
      </c>
      <c r="J2259" s="257">
        <v>69779</v>
      </c>
      <c r="K2259" t="s">
        <v>4752</v>
      </c>
      <c r="L2259">
        <v>0</v>
      </c>
      <c r="M2259">
        <v>0</v>
      </c>
      <c r="N2259" t="s">
        <v>4731</v>
      </c>
      <c r="O2259" t="s">
        <v>4726</v>
      </c>
      <c r="P2259" t="s">
        <v>4994</v>
      </c>
      <c r="Q2259" t="s">
        <v>4715</v>
      </c>
      <c r="V2259" t="s">
        <v>4716</v>
      </c>
    </row>
    <row r="2260" spans="1:22">
      <c r="A2260" t="s">
        <v>4708</v>
      </c>
      <c r="B2260" t="s">
        <v>4708</v>
      </c>
      <c r="C2260" t="s">
        <v>8850</v>
      </c>
      <c r="D2260"/>
      <c r="E2260" s="255" t="s">
        <v>5187</v>
      </c>
      <c r="F2260" s="255">
        <v>43343.552831365741</v>
      </c>
      <c r="G2260" s="255"/>
      <c r="H2260" s="255"/>
      <c r="I2260" s="256">
        <v>4.5</v>
      </c>
      <c r="J2260" s="257">
        <v>112041</v>
      </c>
      <c r="K2260" t="s">
        <v>4752</v>
      </c>
      <c r="L2260">
        <v>0</v>
      </c>
      <c r="M2260">
        <v>0</v>
      </c>
      <c r="N2260" t="s">
        <v>4712</v>
      </c>
      <c r="O2260" t="s">
        <v>4726</v>
      </c>
      <c r="P2260" t="s">
        <v>5188</v>
      </c>
      <c r="Q2260" t="s">
        <v>4715</v>
      </c>
      <c r="V2260" t="s">
        <v>4716</v>
      </c>
    </row>
    <row r="2261" spans="1:22">
      <c r="A2261" t="s">
        <v>4708</v>
      </c>
      <c r="B2261" t="s">
        <v>4708</v>
      </c>
      <c r="C2261" t="s">
        <v>8851</v>
      </c>
      <c r="D2261"/>
      <c r="E2261" s="255" t="s">
        <v>6147</v>
      </c>
      <c r="F2261" s="255">
        <v>43332.698460219908</v>
      </c>
      <c r="G2261" s="255"/>
      <c r="H2261" s="255"/>
      <c r="I2261" s="256">
        <v>4.5</v>
      </c>
      <c r="J2261" s="257">
        <v>43158</v>
      </c>
      <c r="K2261" t="s">
        <v>4711</v>
      </c>
      <c r="L2261">
        <v>0</v>
      </c>
      <c r="M2261">
        <v>0</v>
      </c>
      <c r="N2261" t="s">
        <v>4718</v>
      </c>
      <c r="O2261" t="s">
        <v>4726</v>
      </c>
      <c r="P2261" t="s">
        <v>8852</v>
      </c>
      <c r="Q2261" t="s">
        <v>4715</v>
      </c>
      <c r="V2261" t="s">
        <v>4716</v>
      </c>
    </row>
    <row r="2262" spans="1:22">
      <c r="A2262" t="s">
        <v>4708</v>
      </c>
      <c r="B2262" t="s">
        <v>4708</v>
      </c>
      <c r="C2262" t="s">
        <v>3688</v>
      </c>
      <c r="D2262"/>
      <c r="E2262" s="255" t="s">
        <v>5381</v>
      </c>
      <c r="F2262" s="255">
        <v>43332.799446874997</v>
      </c>
      <c r="G2262" s="255"/>
      <c r="H2262" s="255"/>
      <c r="I2262" s="256">
        <v>4.5</v>
      </c>
      <c r="J2262" s="257">
        <v>46061</v>
      </c>
      <c r="K2262" t="s">
        <v>4711</v>
      </c>
      <c r="L2262">
        <v>0</v>
      </c>
      <c r="M2262">
        <v>0</v>
      </c>
      <c r="N2262" t="s">
        <v>4712</v>
      </c>
      <c r="O2262" t="s">
        <v>4726</v>
      </c>
      <c r="P2262" t="s">
        <v>8853</v>
      </c>
      <c r="Q2262" t="s">
        <v>4715</v>
      </c>
      <c r="V2262" t="s">
        <v>4716</v>
      </c>
    </row>
    <row r="2263" spans="1:22">
      <c r="A2263" t="s">
        <v>4708</v>
      </c>
      <c r="B2263" t="s">
        <v>4708</v>
      </c>
      <c r="C2263" t="s">
        <v>8854</v>
      </c>
      <c r="D2263"/>
      <c r="E2263" s="255" t="s">
        <v>4778</v>
      </c>
      <c r="F2263" s="255">
        <v>43334.720123761574</v>
      </c>
      <c r="G2263" s="255"/>
      <c r="H2263" s="255"/>
      <c r="I2263" s="256">
        <v>4.5</v>
      </c>
      <c r="J2263" s="257">
        <v>101114</v>
      </c>
      <c r="K2263" t="s">
        <v>4711</v>
      </c>
      <c r="L2263">
        <v>0</v>
      </c>
      <c r="M2263">
        <v>0</v>
      </c>
      <c r="N2263" t="s">
        <v>4712</v>
      </c>
      <c r="O2263" t="s">
        <v>4713</v>
      </c>
      <c r="P2263" t="s">
        <v>8855</v>
      </c>
      <c r="Q2263" t="s">
        <v>4715</v>
      </c>
      <c r="V2263" t="s">
        <v>4716</v>
      </c>
    </row>
    <row r="2264" spans="1:22">
      <c r="A2264" t="s">
        <v>4708</v>
      </c>
      <c r="B2264" t="s">
        <v>4708</v>
      </c>
      <c r="C2264" t="s">
        <v>8856</v>
      </c>
      <c r="D2264"/>
      <c r="E2264" s="255" t="s">
        <v>5160</v>
      </c>
      <c r="F2264" s="255">
        <v>43325.715307951388</v>
      </c>
      <c r="G2264" s="255"/>
      <c r="H2264" s="255"/>
      <c r="I2264" s="256">
        <v>4.5</v>
      </c>
      <c r="J2264" s="257">
        <v>59179</v>
      </c>
      <c r="K2264" t="s">
        <v>4711</v>
      </c>
      <c r="L2264">
        <v>0</v>
      </c>
      <c r="M2264">
        <v>0</v>
      </c>
      <c r="N2264" t="s">
        <v>4718</v>
      </c>
      <c r="O2264" t="s">
        <v>4713</v>
      </c>
      <c r="P2264" t="s">
        <v>8857</v>
      </c>
      <c r="Q2264" t="s">
        <v>4715</v>
      </c>
      <c r="V2264" t="s">
        <v>4716</v>
      </c>
    </row>
    <row r="2265" spans="1:22">
      <c r="A2265" t="s">
        <v>4708</v>
      </c>
      <c r="B2265" t="s">
        <v>4708</v>
      </c>
      <c r="C2265" t="s">
        <v>8858</v>
      </c>
      <c r="D2265"/>
      <c r="E2265" s="255" t="s">
        <v>4868</v>
      </c>
      <c r="F2265" s="255">
        <v>43341.746953668982</v>
      </c>
      <c r="G2265" s="255"/>
      <c r="H2265" s="255"/>
      <c r="I2265" s="256">
        <v>4.5</v>
      </c>
      <c r="J2265" s="257">
        <v>54715</v>
      </c>
      <c r="K2265" t="s">
        <v>4752</v>
      </c>
      <c r="L2265">
        <v>0</v>
      </c>
      <c r="M2265">
        <v>0</v>
      </c>
      <c r="N2265" t="s">
        <v>4731</v>
      </c>
      <c r="O2265" t="s">
        <v>4753</v>
      </c>
      <c r="P2265" t="s">
        <v>4753</v>
      </c>
      <c r="Q2265" t="s">
        <v>4715</v>
      </c>
      <c r="V2265" t="s">
        <v>4716</v>
      </c>
    </row>
    <row r="2266" spans="1:22">
      <c r="A2266" t="s">
        <v>4708</v>
      </c>
      <c r="B2266" t="s">
        <v>4708</v>
      </c>
      <c r="C2266" t="s">
        <v>8859</v>
      </c>
      <c r="D2266"/>
      <c r="E2266" s="255" t="s">
        <v>5872</v>
      </c>
      <c r="F2266" s="255">
        <v>43343.810972303239</v>
      </c>
      <c r="G2266" s="255"/>
      <c r="H2266" s="255"/>
      <c r="I2266" s="256">
        <v>4.5</v>
      </c>
      <c r="J2266" s="257">
        <v>49839</v>
      </c>
      <c r="K2266" t="s">
        <v>4752</v>
      </c>
      <c r="L2266">
        <v>0</v>
      </c>
      <c r="M2266">
        <v>0</v>
      </c>
      <c r="N2266" t="s">
        <v>4718</v>
      </c>
      <c r="O2266" t="s">
        <v>4753</v>
      </c>
      <c r="P2266" t="s">
        <v>4753</v>
      </c>
      <c r="Q2266" t="s">
        <v>4715</v>
      </c>
      <c r="V2266" t="s">
        <v>4716</v>
      </c>
    </row>
    <row r="2267" spans="1:22">
      <c r="A2267" t="s">
        <v>4708</v>
      </c>
      <c r="B2267" t="s">
        <v>4708</v>
      </c>
      <c r="C2267" t="s">
        <v>8860</v>
      </c>
      <c r="D2267"/>
      <c r="E2267" s="255" t="s">
        <v>4975</v>
      </c>
      <c r="F2267" s="255">
        <v>43326.632988078702</v>
      </c>
      <c r="G2267" s="255"/>
      <c r="H2267" s="255"/>
      <c r="I2267" s="256">
        <v>4.5</v>
      </c>
      <c r="J2267" s="257">
        <v>70675</v>
      </c>
      <c r="K2267" t="s">
        <v>4711</v>
      </c>
      <c r="L2267">
        <v>0</v>
      </c>
      <c r="M2267">
        <v>0</v>
      </c>
      <c r="N2267" t="s">
        <v>4718</v>
      </c>
      <c r="O2267" t="s">
        <v>4713</v>
      </c>
      <c r="P2267" t="s">
        <v>8861</v>
      </c>
      <c r="Q2267" t="s">
        <v>4715</v>
      </c>
      <c r="V2267" t="s">
        <v>4716</v>
      </c>
    </row>
    <row r="2268" spans="1:22">
      <c r="A2268" t="s">
        <v>4708</v>
      </c>
      <c r="B2268" t="s">
        <v>4708</v>
      </c>
      <c r="C2268" t="s">
        <v>8862</v>
      </c>
      <c r="D2268"/>
      <c r="E2268" s="255" t="s">
        <v>5724</v>
      </c>
      <c r="F2268" s="255">
        <v>43318.706241400461</v>
      </c>
      <c r="G2268" s="255"/>
      <c r="H2268" s="255"/>
      <c r="I2268" s="256">
        <v>4.5</v>
      </c>
      <c r="J2268" s="257">
        <v>68497</v>
      </c>
      <c r="K2268" t="s">
        <v>4711</v>
      </c>
      <c r="L2268">
        <v>0</v>
      </c>
      <c r="M2268">
        <v>0</v>
      </c>
      <c r="N2268" t="s">
        <v>4722</v>
      </c>
      <c r="O2268" t="s">
        <v>4713</v>
      </c>
      <c r="P2268" t="s">
        <v>8863</v>
      </c>
      <c r="Q2268" t="s">
        <v>4715</v>
      </c>
      <c r="V2268" t="s">
        <v>4716</v>
      </c>
    </row>
    <row r="2269" spans="1:22">
      <c r="A2269" t="s">
        <v>4708</v>
      </c>
      <c r="B2269" t="s">
        <v>4708</v>
      </c>
      <c r="C2269" t="s">
        <v>8864</v>
      </c>
      <c r="D2269"/>
      <c r="E2269" s="255" t="s">
        <v>6197</v>
      </c>
      <c r="F2269" s="255">
        <v>43343.903505821756</v>
      </c>
      <c r="G2269" s="255"/>
      <c r="H2269" s="255"/>
      <c r="I2269" s="256">
        <v>4.5</v>
      </c>
      <c r="J2269" s="257">
        <v>129279</v>
      </c>
      <c r="K2269" t="s">
        <v>4711</v>
      </c>
      <c r="L2269">
        <v>0</v>
      </c>
      <c r="M2269">
        <v>0</v>
      </c>
      <c r="N2269" t="s">
        <v>4718</v>
      </c>
      <c r="O2269" t="s">
        <v>5197</v>
      </c>
      <c r="P2269" t="s">
        <v>8865</v>
      </c>
      <c r="Q2269" t="s">
        <v>4715</v>
      </c>
      <c r="V2269" t="s">
        <v>4716</v>
      </c>
    </row>
    <row r="2270" spans="1:22">
      <c r="A2270" t="s">
        <v>4708</v>
      </c>
      <c r="B2270" t="s">
        <v>4708</v>
      </c>
      <c r="C2270" t="s">
        <v>653</v>
      </c>
      <c r="D2270"/>
      <c r="E2270" s="255" t="s">
        <v>5119</v>
      </c>
      <c r="F2270" s="255">
        <v>43322.655920335645</v>
      </c>
      <c r="G2270" s="255"/>
      <c r="H2270" s="255"/>
      <c r="I2270" s="256">
        <v>4.5</v>
      </c>
      <c r="J2270" s="257">
        <v>135645</v>
      </c>
      <c r="K2270" t="s">
        <v>4711</v>
      </c>
      <c r="L2270">
        <v>0</v>
      </c>
      <c r="M2270">
        <v>0</v>
      </c>
      <c r="N2270" t="s">
        <v>4712</v>
      </c>
      <c r="O2270" t="s">
        <v>4713</v>
      </c>
      <c r="P2270" t="s">
        <v>8866</v>
      </c>
      <c r="Q2270" t="s">
        <v>4715</v>
      </c>
      <c r="V2270" t="s">
        <v>4716</v>
      </c>
    </row>
    <row r="2271" spans="1:22">
      <c r="A2271" t="s">
        <v>4708</v>
      </c>
      <c r="B2271" t="s">
        <v>4708</v>
      </c>
      <c r="C2271" t="s">
        <v>8867</v>
      </c>
      <c r="D2271"/>
      <c r="E2271" s="255" t="s">
        <v>5070</v>
      </c>
      <c r="F2271" s="255">
        <v>43307.694198576391</v>
      </c>
      <c r="G2271" s="255"/>
      <c r="H2271" s="255"/>
      <c r="I2271" s="256">
        <v>4.583333333333333</v>
      </c>
      <c r="J2271" s="257">
        <v>68547</v>
      </c>
      <c r="K2271" t="s">
        <v>4711</v>
      </c>
      <c r="L2271">
        <v>0</v>
      </c>
      <c r="M2271">
        <v>0</v>
      </c>
      <c r="N2271" t="s">
        <v>4718</v>
      </c>
      <c r="O2271" t="s">
        <v>4713</v>
      </c>
      <c r="P2271" t="s">
        <v>8868</v>
      </c>
      <c r="Q2271" t="s">
        <v>4715</v>
      </c>
      <c r="V2271" t="s">
        <v>4716</v>
      </c>
    </row>
    <row r="2272" spans="1:22">
      <c r="A2272" t="s">
        <v>4708</v>
      </c>
      <c r="B2272" t="s">
        <v>4708</v>
      </c>
      <c r="C2272" t="s">
        <v>8869</v>
      </c>
      <c r="D2272"/>
      <c r="E2272" s="255" t="s">
        <v>4721</v>
      </c>
      <c r="F2272" s="255">
        <v>43297.700061226853</v>
      </c>
      <c r="G2272" s="255"/>
      <c r="H2272" s="255"/>
      <c r="I2272" s="256">
        <v>4.583333333333333</v>
      </c>
      <c r="J2272" s="257">
        <v>57164</v>
      </c>
      <c r="K2272" t="s">
        <v>4711</v>
      </c>
      <c r="L2272">
        <v>0</v>
      </c>
      <c r="M2272">
        <v>0</v>
      </c>
      <c r="N2272" t="s">
        <v>4718</v>
      </c>
      <c r="O2272" t="s">
        <v>4713</v>
      </c>
      <c r="P2272" t="s">
        <v>8870</v>
      </c>
      <c r="Q2272" t="s">
        <v>4715</v>
      </c>
      <c r="V2272" t="s">
        <v>4716</v>
      </c>
    </row>
    <row r="2273" spans="1:22">
      <c r="A2273" t="s">
        <v>4708</v>
      </c>
      <c r="B2273" t="s">
        <v>4708</v>
      </c>
      <c r="C2273" t="s">
        <v>8871</v>
      </c>
      <c r="D2273"/>
      <c r="E2273" s="255" t="s">
        <v>6983</v>
      </c>
      <c r="F2273" s="255">
        <v>43312.779193136572</v>
      </c>
      <c r="G2273" s="255"/>
      <c r="H2273" s="255"/>
      <c r="I2273" s="256">
        <v>4.583333333333333</v>
      </c>
      <c r="J2273" s="257">
        <v>58878</v>
      </c>
      <c r="K2273" t="s">
        <v>4752</v>
      </c>
      <c r="L2273">
        <v>0</v>
      </c>
      <c r="M2273">
        <v>0</v>
      </c>
      <c r="N2273" t="s">
        <v>4731</v>
      </c>
      <c r="O2273" t="s">
        <v>4726</v>
      </c>
      <c r="P2273" t="s">
        <v>8872</v>
      </c>
      <c r="Q2273" t="s">
        <v>4715</v>
      </c>
      <c r="V2273" t="s">
        <v>4716</v>
      </c>
    </row>
    <row r="2274" spans="1:22">
      <c r="A2274" t="s">
        <v>4708</v>
      </c>
      <c r="B2274" t="s">
        <v>4708</v>
      </c>
      <c r="C2274" t="s">
        <v>8873</v>
      </c>
      <c r="D2274"/>
      <c r="E2274" s="255" t="s">
        <v>8874</v>
      </c>
      <c r="F2274" s="255">
        <v>43305.714352083334</v>
      </c>
      <c r="G2274" s="255"/>
      <c r="H2274" s="255"/>
      <c r="I2274" s="256">
        <v>4.583333333333333</v>
      </c>
      <c r="J2274" s="257">
        <v>27558</v>
      </c>
      <c r="K2274" t="s">
        <v>4752</v>
      </c>
      <c r="L2274">
        <v>0</v>
      </c>
      <c r="M2274">
        <v>0</v>
      </c>
      <c r="N2274" t="s">
        <v>4718</v>
      </c>
      <c r="O2274" t="s">
        <v>4726</v>
      </c>
      <c r="P2274" t="s">
        <v>8875</v>
      </c>
      <c r="Q2274" t="s">
        <v>4715</v>
      </c>
      <c r="V2274" t="s">
        <v>4716</v>
      </c>
    </row>
    <row r="2275" spans="1:22">
      <c r="A2275" t="s">
        <v>4708</v>
      </c>
      <c r="B2275" t="s">
        <v>4708</v>
      </c>
      <c r="C2275" t="s">
        <v>8876</v>
      </c>
      <c r="D2275"/>
      <c r="E2275" s="255" t="s">
        <v>4891</v>
      </c>
      <c r="F2275" s="255">
        <v>43312.881408298614</v>
      </c>
      <c r="G2275" s="255"/>
      <c r="H2275" s="255"/>
      <c r="I2275" s="256">
        <v>4.583333333333333</v>
      </c>
      <c r="J2275" s="257">
        <v>38797</v>
      </c>
      <c r="K2275" t="s">
        <v>4711</v>
      </c>
      <c r="L2275">
        <v>0</v>
      </c>
      <c r="M2275">
        <v>0</v>
      </c>
      <c r="N2275" t="s">
        <v>4712</v>
      </c>
      <c r="O2275" t="s">
        <v>4713</v>
      </c>
      <c r="P2275" t="s">
        <v>8877</v>
      </c>
      <c r="Q2275" t="s">
        <v>4715</v>
      </c>
      <c r="V2275" t="s">
        <v>4716</v>
      </c>
    </row>
    <row r="2276" spans="1:22">
      <c r="A2276" t="s">
        <v>4708</v>
      </c>
      <c r="B2276" t="s">
        <v>4708</v>
      </c>
      <c r="C2276" t="s">
        <v>8878</v>
      </c>
      <c r="D2276"/>
      <c r="E2276" s="255" t="s">
        <v>5187</v>
      </c>
      <c r="F2276" s="255">
        <v>43300.741143715277</v>
      </c>
      <c r="G2276" s="255"/>
      <c r="H2276" s="255"/>
      <c r="I2276" s="256">
        <v>4.583333333333333</v>
      </c>
      <c r="J2276" s="257">
        <v>63748</v>
      </c>
      <c r="K2276" t="s">
        <v>4711</v>
      </c>
      <c r="L2276">
        <v>0</v>
      </c>
      <c r="M2276">
        <v>0</v>
      </c>
      <c r="N2276" t="s">
        <v>4722</v>
      </c>
      <c r="O2276" t="s">
        <v>4726</v>
      </c>
      <c r="P2276" t="s">
        <v>5188</v>
      </c>
      <c r="Q2276" t="s">
        <v>4715</v>
      </c>
      <c r="V2276" t="s">
        <v>4716</v>
      </c>
    </row>
    <row r="2277" spans="1:22">
      <c r="A2277" t="s">
        <v>4708</v>
      </c>
      <c r="B2277" t="s">
        <v>4708</v>
      </c>
      <c r="C2277" t="s">
        <v>8879</v>
      </c>
      <c r="D2277"/>
      <c r="E2277" s="255" t="s">
        <v>4860</v>
      </c>
      <c r="F2277" s="255">
        <v>43305.725614120369</v>
      </c>
      <c r="G2277" s="255"/>
      <c r="H2277" s="255"/>
      <c r="I2277" s="256">
        <v>4.583333333333333</v>
      </c>
      <c r="J2277" s="257">
        <v>64667</v>
      </c>
      <c r="K2277" t="s">
        <v>4752</v>
      </c>
      <c r="L2277">
        <v>0</v>
      </c>
      <c r="M2277">
        <v>0</v>
      </c>
      <c r="N2277" t="s">
        <v>4712</v>
      </c>
      <c r="O2277" t="s">
        <v>4713</v>
      </c>
      <c r="P2277" t="s">
        <v>8880</v>
      </c>
      <c r="Q2277" t="s">
        <v>4715</v>
      </c>
      <c r="V2277" t="s">
        <v>4716</v>
      </c>
    </row>
    <row r="2278" spans="1:22">
      <c r="A2278" t="s">
        <v>4708</v>
      </c>
      <c r="B2278" t="s">
        <v>4708</v>
      </c>
      <c r="C2278" t="s">
        <v>8881</v>
      </c>
      <c r="D2278"/>
      <c r="E2278" s="255" t="s">
        <v>8882</v>
      </c>
      <c r="F2278" s="255">
        <v>43304.61771697917</v>
      </c>
      <c r="G2278" s="255"/>
      <c r="H2278" s="255"/>
      <c r="I2278" s="256">
        <v>4.583333333333333</v>
      </c>
      <c r="J2278" s="257">
        <v>117166</v>
      </c>
      <c r="K2278" t="s">
        <v>4752</v>
      </c>
      <c r="L2278">
        <v>0</v>
      </c>
      <c r="M2278">
        <v>0</v>
      </c>
      <c r="N2278" t="s">
        <v>4718</v>
      </c>
      <c r="O2278" t="s">
        <v>4726</v>
      </c>
      <c r="P2278" t="s">
        <v>8883</v>
      </c>
      <c r="Q2278" t="s">
        <v>4715</v>
      </c>
      <c r="V2278" t="s">
        <v>4716</v>
      </c>
    </row>
    <row r="2279" spans="1:22">
      <c r="A2279" t="s">
        <v>4708</v>
      </c>
      <c r="B2279" t="s">
        <v>4708</v>
      </c>
      <c r="C2279" t="s">
        <v>3479</v>
      </c>
      <c r="D2279"/>
      <c r="E2279" s="255" t="s">
        <v>5318</v>
      </c>
      <c r="F2279" s="255">
        <v>43312.868244247686</v>
      </c>
      <c r="G2279" s="255"/>
      <c r="H2279" s="255"/>
      <c r="I2279" s="256">
        <v>4.583333333333333</v>
      </c>
      <c r="J2279" s="257">
        <v>60250</v>
      </c>
      <c r="K2279" t="s">
        <v>4711</v>
      </c>
      <c r="L2279">
        <v>0</v>
      </c>
      <c r="M2279">
        <v>0</v>
      </c>
      <c r="N2279" t="s">
        <v>4712</v>
      </c>
      <c r="O2279" t="s">
        <v>4726</v>
      </c>
      <c r="P2279" t="s">
        <v>5188</v>
      </c>
      <c r="Q2279" t="s">
        <v>4715</v>
      </c>
      <c r="V2279" t="s">
        <v>4716</v>
      </c>
    </row>
    <row r="2280" spans="1:22">
      <c r="A2280" t="s">
        <v>4708</v>
      </c>
      <c r="B2280" t="s">
        <v>4708</v>
      </c>
      <c r="C2280" t="s">
        <v>8884</v>
      </c>
      <c r="D2280"/>
      <c r="E2280" s="255" t="s">
        <v>4758</v>
      </c>
      <c r="F2280" s="255">
        <v>43300.740914733797</v>
      </c>
      <c r="G2280" s="255"/>
      <c r="H2280" s="255"/>
      <c r="I2280" s="256">
        <v>4.583333333333333</v>
      </c>
      <c r="J2280" s="257">
        <v>96577</v>
      </c>
      <c r="K2280" t="s">
        <v>4711</v>
      </c>
      <c r="L2280">
        <v>0</v>
      </c>
      <c r="M2280">
        <v>0</v>
      </c>
      <c r="N2280" t="s">
        <v>4731</v>
      </c>
      <c r="O2280" t="s">
        <v>4713</v>
      </c>
      <c r="P2280" t="s">
        <v>8885</v>
      </c>
      <c r="Q2280" t="s">
        <v>4715</v>
      </c>
      <c r="V2280" t="s">
        <v>4716</v>
      </c>
    </row>
    <row r="2281" spans="1:22">
      <c r="A2281" t="s">
        <v>4708</v>
      </c>
      <c r="B2281" t="s">
        <v>4708</v>
      </c>
      <c r="C2281" t="s">
        <v>8886</v>
      </c>
      <c r="D2281"/>
      <c r="E2281" s="255" t="s">
        <v>5178</v>
      </c>
      <c r="F2281" s="255">
        <v>43312.725367708335</v>
      </c>
      <c r="G2281" s="255"/>
      <c r="H2281" s="255"/>
      <c r="I2281" s="256">
        <v>4.583333333333333</v>
      </c>
      <c r="J2281" s="257">
        <v>51915</v>
      </c>
      <c r="K2281" t="s">
        <v>4711</v>
      </c>
      <c r="L2281">
        <v>0</v>
      </c>
      <c r="M2281">
        <v>0</v>
      </c>
      <c r="N2281" t="s">
        <v>4731</v>
      </c>
      <c r="O2281" t="s">
        <v>4713</v>
      </c>
      <c r="P2281" t="s">
        <v>8887</v>
      </c>
      <c r="Q2281" t="s">
        <v>4715</v>
      </c>
      <c r="V2281" t="s">
        <v>4716</v>
      </c>
    </row>
    <row r="2282" spans="1:22">
      <c r="A2282" t="s">
        <v>4708</v>
      </c>
      <c r="B2282" t="s">
        <v>4708</v>
      </c>
      <c r="C2282" t="s">
        <v>3386</v>
      </c>
      <c r="D2282"/>
      <c r="E2282" s="255" t="s">
        <v>4802</v>
      </c>
      <c r="F2282" s="255">
        <v>43300.819860729163</v>
      </c>
      <c r="G2282" s="255"/>
      <c r="H2282" s="255"/>
      <c r="I2282" s="256">
        <v>4.583333333333333</v>
      </c>
      <c r="J2282" s="257">
        <v>80535</v>
      </c>
      <c r="K2282" t="s">
        <v>4752</v>
      </c>
      <c r="L2282">
        <v>0</v>
      </c>
      <c r="M2282">
        <v>0</v>
      </c>
      <c r="N2282" t="s">
        <v>4718</v>
      </c>
      <c r="O2282" t="s">
        <v>4713</v>
      </c>
      <c r="P2282" t="s">
        <v>8888</v>
      </c>
      <c r="Q2282" t="s">
        <v>4715</v>
      </c>
      <c r="V2282" t="s">
        <v>4716</v>
      </c>
    </row>
    <row r="2283" spans="1:22">
      <c r="A2283" t="s">
        <v>4708</v>
      </c>
      <c r="B2283" t="s">
        <v>4708</v>
      </c>
      <c r="C2283" t="s">
        <v>8889</v>
      </c>
      <c r="D2283"/>
      <c r="E2283" s="255" t="s">
        <v>4725</v>
      </c>
      <c r="F2283" s="255">
        <v>43312.725163159725</v>
      </c>
      <c r="G2283" s="255"/>
      <c r="H2283" s="255"/>
      <c r="I2283" s="256">
        <v>4.583333333333333</v>
      </c>
      <c r="J2283" s="257">
        <v>131052</v>
      </c>
      <c r="K2283" t="s">
        <v>4711</v>
      </c>
      <c r="L2283">
        <v>0</v>
      </c>
      <c r="M2283">
        <v>0</v>
      </c>
      <c r="N2283" t="s">
        <v>4718</v>
      </c>
      <c r="O2283" t="s">
        <v>4713</v>
      </c>
      <c r="P2283" t="s">
        <v>8890</v>
      </c>
      <c r="Q2283" t="s">
        <v>4715</v>
      </c>
      <c r="V2283" t="s">
        <v>4716</v>
      </c>
    </row>
    <row r="2284" spans="1:22">
      <c r="A2284" t="s">
        <v>4708</v>
      </c>
      <c r="B2284" t="s">
        <v>4708</v>
      </c>
      <c r="C2284" t="s">
        <v>8891</v>
      </c>
      <c r="D2284"/>
      <c r="E2284" s="255" t="s">
        <v>6458</v>
      </c>
      <c r="F2284" s="255">
        <v>43301.745277430557</v>
      </c>
      <c r="G2284" s="255"/>
      <c r="H2284" s="255"/>
      <c r="I2284" s="256">
        <v>4.583333333333333</v>
      </c>
      <c r="J2284" s="257">
        <v>59336</v>
      </c>
      <c r="K2284" t="s">
        <v>4711</v>
      </c>
      <c r="L2284">
        <v>0</v>
      </c>
      <c r="M2284">
        <v>0</v>
      </c>
      <c r="N2284" t="s">
        <v>4722</v>
      </c>
      <c r="O2284" t="s">
        <v>4726</v>
      </c>
      <c r="P2284" t="s">
        <v>8892</v>
      </c>
      <c r="Q2284" t="s">
        <v>4715</v>
      </c>
      <c r="V2284" t="s">
        <v>4716</v>
      </c>
    </row>
    <row r="2285" spans="1:22">
      <c r="A2285" t="s">
        <v>4708</v>
      </c>
      <c r="B2285" t="s">
        <v>4708</v>
      </c>
      <c r="C2285" t="s">
        <v>8893</v>
      </c>
      <c r="D2285"/>
      <c r="E2285" s="255" t="s">
        <v>5924</v>
      </c>
      <c r="F2285" s="255">
        <v>43300.319097453706</v>
      </c>
      <c r="G2285" s="255"/>
      <c r="H2285" s="255"/>
      <c r="I2285" s="256">
        <v>4.583333333333333</v>
      </c>
      <c r="J2285" s="257">
        <v>87965</v>
      </c>
      <c r="K2285" t="s">
        <v>4711</v>
      </c>
      <c r="L2285">
        <v>0</v>
      </c>
      <c r="M2285">
        <v>0</v>
      </c>
      <c r="N2285" t="s">
        <v>4722</v>
      </c>
      <c r="O2285" t="s">
        <v>4726</v>
      </c>
      <c r="P2285" t="s">
        <v>8894</v>
      </c>
      <c r="Q2285" t="s">
        <v>4715</v>
      </c>
      <c r="V2285" t="s">
        <v>4716</v>
      </c>
    </row>
    <row r="2286" spans="1:22">
      <c r="A2286" t="s">
        <v>4708</v>
      </c>
      <c r="B2286" t="s">
        <v>4708</v>
      </c>
      <c r="C2286" t="s">
        <v>8895</v>
      </c>
      <c r="D2286"/>
      <c r="E2286" s="255" t="s">
        <v>5500</v>
      </c>
      <c r="F2286" s="255">
        <v>43283.910886724538</v>
      </c>
      <c r="G2286" s="255"/>
      <c r="H2286" s="255"/>
      <c r="I2286" s="256">
        <v>4.583333333333333</v>
      </c>
      <c r="J2286" s="257">
        <v>11560</v>
      </c>
      <c r="K2286" t="s">
        <v>4711</v>
      </c>
      <c r="L2286">
        <v>0</v>
      </c>
      <c r="M2286">
        <v>0</v>
      </c>
      <c r="N2286" t="s">
        <v>4712</v>
      </c>
      <c r="O2286" t="s">
        <v>5324</v>
      </c>
      <c r="P2286" t="s">
        <v>8896</v>
      </c>
      <c r="Q2286" t="s">
        <v>4715</v>
      </c>
      <c r="V2286" t="s">
        <v>4716</v>
      </c>
    </row>
    <row r="2287" spans="1:22">
      <c r="A2287" t="s">
        <v>4708</v>
      </c>
      <c r="B2287" t="s">
        <v>4708</v>
      </c>
      <c r="C2287" t="s">
        <v>8897</v>
      </c>
      <c r="D2287"/>
      <c r="E2287" s="255" t="s">
        <v>6458</v>
      </c>
      <c r="F2287" s="255">
        <v>43301.678598344908</v>
      </c>
      <c r="G2287" s="255"/>
      <c r="H2287" s="255"/>
      <c r="I2287" s="256">
        <v>4.583333333333333</v>
      </c>
      <c r="J2287" s="257">
        <v>80568</v>
      </c>
      <c r="K2287" t="s">
        <v>4711</v>
      </c>
      <c r="L2287">
        <v>0</v>
      </c>
      <c r="M2287">
        <v>0</v>
      </c>
      <c r="N2287" t="s">
        <v>4712</v>
      </c>
      <c r="O2287" t="s">
        <v>4726</v>
      </c>
      <c r="P2287" t="s">
        <v>8898</v>
      </c>
      <c r="Q2287" t="s">
        <v>4715</v>
      </c>
      <c r="V2287" t="s">
        <v>4716</v>
      </c>
    </row>
    <row r="2288" spans="1:22">
      <c r="A2288" t="s">
        <v>4708</v>
      </c>
      <c r="B2288" t="s">
        <v>4708</v>
      </c>
      <c r="C2288" t="s">
        <v>8899</v>
      </c>
      <c r="D2288"/>
      <c r="E2288" s="255" t="s">
        <v>4817</v>
      </c>
      <c r="F2288" s="255">
        <v>43297.69981716435</v>
      </c>
      <c r="G2288" s="255"/>
      <c r="H2288" s="255"/>
      <c r="I2288" s="256">
        <v>4.583333333333333</v>
      </c>
      <c r="J2288" s="257">
        <v>27363</v>
      </c>
      <c r="K2288" t="s">
        <v>4711</v>
      </c>
      <c r="L2288">
        <v>0</v>
      </c>
      <c r="M2288">
        <v>0</v>
      </c>
      <c r="N2288" t="s">
        <v>4722</v>
      </c>
      <c r="O2288" t="s">
        <v>4713</v>
      </c>
      <c r="P2288" t="s">
        <v>8900</v>
      </c>
      <c r="Q2288" t="s">
        <v>4715</v>
      </c>
      <c r="V2288" t="s">
        <v>4716</v>
      </c>
    </row>
    <row r="2289" spans="1:22">
      <c r="A2289" t="s">
        <v>4708</v>
      </c>
      <c r="B2289" t="s">
        <v>4708</v>
      </c>
      <c r="C2289" t="s">
        <v>8901</v>
      </c>
      <c r="D2289"/>
      <c r="E2289" s="255" t="s">
        <v>4791</v>
      </c>
      <c r="F2289" s="255">
        <v>43301.722344675924</v>
      </c>
      <c r="G2289" s="255"/>
      <c r="H2289" s="255"/>
      <c r="I2289" s="256">
        <v>4.583333333333333</v>
      </c>
      <c r="J2289" s="257">
        <v>41837</v>
      </c>
      <c r="K2289" t="s">
        <v>4711</v>
      </c>
      <c r="L2289">
        <v>0</v>
      </c>
      <c r="M2289">
        <v>0</v>
      </c>
      <c r="N2289" t="s">
        <v>4718</v>
      </c>
      <c r="O2289" t="s">
        <v>4713</v>
      </c>
      <c r="P2289" t="s">
        <v>8902</v>
      </c>
      <c r="Q2289" t="s">
        <v>4715</v>
      </c>
      <c r="V2289" t="s">
        <v>4716</v>
      </c>
    </row>
    <row r="2290" spans="1:22">
      <c r="A2290" t="s">
        <v>4708</v>
      </c>
      <c r="B2290" t="s">
        <v>4708</v>
      </c>
      <c r="C2290" t="s">
        <v>8903</v>
      </c>
      <c r="D2290"/>
      <c r="E2290" s="255" t="s">
        <v>4872</v>
      </c>
      <c r="F2290" s="255">
        <v>43312.890658645832</v>
      </c>
      <c r="G2290" s="255"/>
      <c r="H2290" s="255"/>
      <c r="I2290" s="256">
        <v>4.583333333333333</v>
      </c>
      <c r="J2290" s="257">
        <v>150574</v>
      </c>
      <c r="K2290" t="s">
        <v>4711</v>
      </c>
      <c r="L2290">
        <v>0</v>
      </c>
      <c r="M2290">
        <v>0</v>
      </c>
      <c r="N2290" t="s">
        <v>4731</v>
      </c>
      <c r="O2290" t="s">
        <v>4713</v>
      </c>
      <c r="P2290" t="s">
        <v>8904</v>
      </c>
      <c r="Q2290" t="s">
        <v>4715</v>
      </c>
      <c r="V2290" t="s">
        <v>4716</v>
      </c>
    </row>
    <row r="2291" spans="1:22">
      <c r="A2291" t="s">
        <v>4708</v>
      </c>
      <c r="B2291" t="s">
        <v>4708</v>
      </c>
      <c r="C2291" t="s">
        <v>8905</v>
      </c>
      <c r="D2291"/>
      <c r="E2291" s="255" t="s">
        <v>5187</v>
      </c>
      <c r="F2291" s="255">
        <v>43312.725507754629</v>
      </c>
      <c r="G2291" s="255"/>
      <c r="H2291" s="255"/>
      <c r="I2291" s="256">
        <v>4.583333333333333</v>
      </c>
      <c r="J2291" s="257">
        <v>79559</v>
      </c>
      <c r="K2291" t="s">
        <v>4711</v>
      </c>
      <c r="L2291">
        <v>0</v>
      </c>
      <c r="M2291">
        <v>0</v>
      </c>
      <c r="N2291" t="s">
        <v>4718</v>
      </c>
      <c r="O2291" t="s">
        <v>4726</v>
      </c>
      <c r="P2291" t="s">
        <v>4994</v>
      </c>
      <c r="Q2291" t="s">
        <v>4715</v>
      </c>
      <c r="V2291" t="s">
        <v>4716</v>
      </c>
    </row>
    <row r="2292" spans="1:22">
      <c r="A2292" t="s">
        <v>4708</v>
      </c>
      <c r="B2292" t="s">
        <v>4708</v>
      </c>
      <c r="C2292" t="s">
        <v>8906</v>
      </c>
      <c r="D2292"/>
      <c r="E2292" s="255" t="s">
        <v>4814</v>
      </c>
      <c r="F2292" s="255">
        <v>43292.720478703704</v>
      </c>
      <c r="G2292" s="255"/>
      <c r="H2292" s="255"/>
      <c r="I2292" s="256">
        <v>4.583333333333333</v>
      </c>
      <c r="J2292" s="257">
        <v>133500</v>
      </c>
      <c r="K2292" t="s">
        <v>4752</v>
      </c>
      <c r="L2292">
        <v>0</v>
      </c>
      <c r="M2292">
        <v>0</v>
      </c>
      <c r="N2292" t="s">
        <v>4712</v>
      </c>
      <c r="O2292" t="s">
        <v>4753</v>
      </c>
      <c r="P2292" t="s">
        <v>4753</v>
      </c>
      <c r="Q2292" t="s">
        <v>4715</v>
      </c>
      <c r="V2292" t="s">
        <v>4716</v>
      </c>
    </row>
    <row r="2293" spans="1:22">
      <c r="A2293" t="s">
        <v>4708</v>
      </c>
      <c r="B2293" t="s">
        <v>4708</v>
      </c>
      <c r="C2293" t="s">
        <v>8907</v>
      </c>
      <c r="D2293"/>
      <c r="E2293" s="255" t="s">
        <v>5872</v>
      </c>
      <c r="F2293" s="255">
        <v>43300.379098726851</v>
      </c>
      <c r="G2293" s="255"/>
      <c r="H2293" s="255"/>
      <c r="I2293" s="256">
        <v>4.583333333333333</v>
      </c>
      <c r="J2293" s="257">
        <v>76664</v>
      </c>
      <c r="K2293" t="s">
        <v>4752</v>
      </c>
      <c r="L2293">
        <v>0</v>
      </c>
      <c r="M2293">
        <v>0</v>
      </c>
      <c r="N2293" t="s">
        <v>4718</v>
      </c>
      <c r="O2293" t="s">
        <v>4753</v>
      </c>
      <c r="P2293" t="s">
        <v>4753</v>
      </c>
      <c r="Q2293" t="s">
        <v>4715</v>
      </c>
      <c r="V2293" t="s">
        <v>4716</v>
      </c>
    </row>
    <row r="2294" spans="1:22">
      <c r="A2294" t="s">
        <v>4708</v>
      </c>
      <c r="B2294" t="s">
        <v>4708</v>
      </c>
      <c r="C2294" t="s">
        <v>8908</v>
      </c>
      <c r="D2294"/>
      <c r="E2294" s="255" t="s">
        <v>8137</v>
      </c>
      <c r="F2294" s="255">
        <v>43312.499094675928</v>
      </c>
      <c r="G2294" s="255"/>
      <c r="H2294" s="255"/>
      <c r="I2294" s="256">
        <v>4.583333333333333</v>
      </c>
      <c r="J2294" s="257">
        <v>19472</v>
      </c>
      <c r="K2294" t="s">
        <v>4711</v>
      </c>
      <c r="L2294">
        <v>0</v>
      </c>
      <c r="M2294">
        <v>0</v>
      </c>
      <c r="N2294" t="s">
        <v>4731</v>
      </c>
      <c r="O2294" t="s">
        <v>4726</v>
      </c>
      <c r="P2294" t="s">
        <v>5228</v>
      </c>
      <c r="Q2294" t="s">
        <v>4715</v>
      </c>
      <c r="V2294" t="s">
        <v>4716</v>
      </c>
    </row>
    <row r="2295" spans="1:22">
      <c r="A2295" t="s">
        <v>4708</v>
      </c>
      <c r="B2295" t="s">
        <v>4708</v>
      </c>
      <c r="C2295" t="s">
        <v>8909</v>
      </c>
      <c r="D2295"/>
      <c r="E2295" s="255" t="s">
        <v>5103</v>
      </c>
      <c r="F2295" s="255">
        <v>43312.792360300926</v>
      </c>
      <c r="G2295" s="255"/>
      <c r="H2295" s="255"/>
      <c r="I2295" s="256">
        <v>4.583333333333333</v>
      </c>
      <c r="J2295" s="257">
        <v>78532</v>
      </c>
      <c r="K2295" t="s">
        <v>4711</v>
      </c>
      <c r="L2295">
        <v>0</v>
      </c>
      <c r="M2295">
        <v>0</v>
      </c>
      <c r="N2295" t="s">
        <v>4718</v>
      </c>
      <c r="O2295" t="s">
        <v>8910</v>
      </c>
      <c r="P2295" t="s">
        <v>7584</v>
      </c>
      <c r="Q2295" t="s">
        <v>4715</v>
      </c>
      <c r="V2295" t="s">
        <v>4716</v>
      </c>
    </row>
    <row r="2296" spans="1:22">
      <c r="A2296" t="s">
        <v>4708</v>
      </c>
      <c r="B2296" t="s">
        <v>4708</v>
      </c>
      <c r="C2296" t="s">
        <v>8911</v>
      </c>
      <c r="D2296"/>
      <c r="E2296" s="255" t="s">
        <v>6147</v>
      </c>
      <c r="F2296" s="255">
        <v>43312.906673148151</v>
      </c>
      <c r="G2296" s="255"/>
      <c r="H2296" s="255"/>
      <c r="I2296" s="256">
        <v>4.583333333333333</v>
      </c>
      <c r="J2296" s="257">
        <v>150969</v>
      </c>
      <c r="K2296" t="s">
        <v>4711</v>
      </c>
      <c r="L2296">
        <v>0</v>
      </c>
      <c r="M2296">
        <v>0</v>
      </c>
      <c r="N2296" t="s">
        <v>4718</v>
      </c>
      <c r="O2296" t="s">
        <v>4726</v>
      </c>
      <c r="P2296" t="s">
        <v>8912</v>
      </c>
      <c r="Q2296" t="s">
        <v>4715</v>
      </c>
      <c r="V2296" t="s">
        <v>4716</v>
      </c>
    </row>
    <row r="2297" spans="1:22">
      <c r="A2297" t="s">
        <v>4708</v>
      </c>
      <c r="B2297" t="s">
        <v>4708</v>
      </c>
      <c r="C2297" t="s">
        <v>8913</v>
      </c>
      <c r="D2297"/>
      <c r="E2297" s="255" t="s">
        <v>7173</v>
      </c>
      <c r="F2297" s="255">
        <v>43309.426481516202</v>
      </c>
      <c r="G2297" s="255"/>
      <c r="H2297" s="255"/>
      <c r="I2297" s="256">
        <v>4.583333333333333</v>
      </c>
      <c r="J2297" s="257">
        <v>131237</v>
      </c>
      <c r="K2297" t="s">
        <v>4752</v>
      </c>
      <c r="L2297">
        <v>0</v>
      </c>
      <c r="M2297">
        <v>0</v>
      </c>
      <c r="N2297" t="s">
        <v>4731</v>
      </c>
      <c r="O2297" t="s">
        <v>4726</v>
      </c>
      <c r="P2297" t="s">
        <v>4994</v>
      </c>
      <c r="Q2297" t="s">
        <v>4715</v>
      </c>
      <c r="V2297" t="s">
        <v>4716</v>
      </c>
    </row>
    <row r="2298" spans="1:22">
      <c r="A2298" t="s">
        <v>4708</v>
      </c>
      <c r="B2298" t="s">
        <v>4708</v>
      </c>
      <c r="C2298" t="s">
        <v>8914</v>
      </c>
      <c r="D2298"/>
      <c r="E2298" s="255" t="s">
        <v>7020</v>
      </c>
      <c r="F2298" s="255">
        <v>43283.822092557872</v>
      </c>
      <c r="G2298" s="255"/>
      <c r="H2298" s="255"/>
      <c r="I2298" s="256">
        <v>4.583333333333333</v>
      </c>
      <c r="J2298" s="257">
        <v>111972</v>
      </c>
      <c r="K2298" t="s">
        <v>4711</v>
      </c>
      <c r="L2298">
        <v>0</v>
      </c>
      <c r="M2298">
        <v>0</v>
      </c>
      <c r="N2298" t="s">
        <v>4769</v>
      </c>
      <c r="O2298" t="s">
        <v>5197</v>
      </c>
      <c r="P2298" t="s">
        <v>8915</v>
      </c>
      <c r="Q2298" t="s">
        <v>4715</v>
      </c>
      <c r="V2298" t="s">
        <v>4716</v>
      </c>
    </row>
    <row r="2299" spans="1:22">
      <c r="A2299" t="s">
        <v>4708</v>
      </c>
      <c r="B2299" t="s">
        <v>4708</v>
      </c>
      <c r="C2299" t="s">
        <v>8916</v>
      </c>
      <c r="D2299"/>
      <c r="E2299" s="255" t="s">
        <v>6361</v>
      </c>
      <c r="F2299" s="255">
        <v>43270.650297418979</v>
      </c>
      <c r="G2299" s="255"/>
      <c r="H2299" s="255"/>
      <c r="I2299" s="256">
        <v>4.666666666666667</v>
      </c>
      <c r="J2299" s="257">
        <v>53942</v>
      </c>
      <c r="K2299" t="s">
        <v>4711</v>
      </c>
      <c r="L2299">
        <v>0</v>
      </c>
      <c r="M2299">
        <v>0</v>
      </c>
      <c r="N2299" t="s">
        <v>4718</v>
      </c>
      <c r="O2299" t="s">
        <v>4726</v>
      </c>
      <c r="P2299" t="s">
        <v>8917</v>
      </c>
      <c r="Q2299" t="s">
        <v>4715</v>
      </c>
      <c r="V2299" t="s">
        <v>4716</v>
      </c>
    </row>
    <row r="2300" spans="1:22">
      <c r="A2300" t="s">
        <v>4708</v>
      </c>
      <c r="B2300" t="s">
        <v>4708</v>
      </c>
      <c r="C2300" t="s">
        <v>8918</v>
      </c>
      <c r="D2300"/>
      <c r="E2300" s="255" t="s">
        <v>5338</v>
      </c>
      <c r="F2300" s="255">
        <v>43279.749254594906</v>
      </c>
      <c r="G2300" s="255"/>
      <c r="H2300" s="255"/>
      <c r="I2300" s="256">
        <v>4.666666666666667</v>
      </c>
      <c r="J2300" s="257">
        <v>59561</v>
      </c>
      <c r="K2300" t="s">
        <v>4711</v>
      </c>
      <c r="L2300">
        <v>0</v>
      </c>
      <c r="M2300">
        <v>0</v>
      </c>
      <c r="N2300" t="s">
        <v>4718</v>
      </c>
      <c r="O2300" t="s">
        <v>4726</v>
      </c>
      <c r="P2300" t="s">
        <v>8919</v>
      </c>
      <c r="Q2300" t="s">
        <v>4715</v>
      </c>
      <c r="V2300" t="s">
        <v>4716</v>
      </c>
    </row>
    <row r="2301" spans="1:22">
      <c r="A2301" t="s">
        <v>4708</v>
      </c>
      <c r="B2301" t="s">
        <v>4708</v>
      </c>
      <c r="C2301" t="s">
        <v>3237</v>
      </c>
      <c r="D2301"/>
      <c r="E2301" s="255" t="s">
        <v>4879</v>
      </c>
      <c r="F2301" s="255">
        <v>43271.800144641202</v>
      </c>
      <c r="G2301" s="255"/>
      <c r="H2301" s="255"/>
      <c r="I2301" s="256">
        <v>4.666666666666667</v>
      </c>
      <c r="J2301" s="257">
        <v>148043</v>
      </c>
      <c r="K2301" t="s">
        <v>4711</v>
      </c>
      <c r="L2301">
        <v>0</v>
      </c>
      <c r="M2301">
        <v>0</v>
      </c>
      <c r="N2301" t="s">
        <v>4718</v>
      </c>
      <c r="O2301" t="s">
        <v>4713</v>
      </c>
      <c r="P2301" t="s">
        <v>8920</v>
      </c>
      <c r="Q2301" t="s">
        <v>4715</v>
      </c>
      <c r="V2301" t="s">
        <v>4716</v>
      </c>
    </row>
    <row r="2302" spans="1:22">
      <c r="A2302" t="s">
        <v>4708</v>
      </c>
      <c r="B2302" t="s">
        <v>4708</v>
      </c>
      <c r="C2302" t="s">
        <v>8921</v>
      </c>
      <c r="D2302"/>
      <c r="E2302" s="255" t="s">
        <v>5335</v>
      </c>
      <c r="F2302" s="255">
        <v>43277.732384756942</v>
      </c>
      <c r="G2302" s="255"/>
      <c r="H2302" s="255"/>
      <c r="I2302" s="256">
        <v>4.666666666666667</v>
      </c>
      <c r="J2302" s="257">
        <v>116218</v>
      </c>
      <c r="K2302" t="s">
        <v>4711</v>
      </c>
      <c r="L2302">
        <v>0</v>
      </c>
      <c r="M2302">
        <v>0</v>
      </c>
      <c r="N2302" t="s">
        <v>4731</v>
      </c>
      <c r="O2302" t="s">
        <v>4713</v>
      </c>
      <c r="P2302" t="s">
        <v>8922</v>
      </c>
      <c r="Q2302" t="s">
        <v>4715</v>
      </c>
      <c r="V2302" t="s">
        <v>4716</v>
      </c>
    </row>
    <row r="2303" spans="1:22">
      <c r="A2303" t="s">
        <v>4708</v>
      </c>
      <c r="B2303" t="s">
        <v>4708</v>
      </c>
      <c r="C2303" t="s">
        <v>8923</v>
      </c>
      <c r="D2303"/>
      <c r="E2303" s="255" t="s">
        <v>5178</v>
      </c>
      <c r="F2303" s="255">
        <v>43271.724062731482</v>
      </c>
      <c r="G2303" s="255"/>
      <c r="H2303" s="255"/>
      <c r="I2303" s="256">
        <v>4.666666666666667</v>
      </c>
      <c r="J2303" s="257">
        <v>99777</v>
      </c>
      <c r="K2303" t="s">
        <v>4711</v>
      </c>
      <c r="L2303">
        <v>0</v>
      </c>
      <c r="M2303">
        <v>0</v>
      </c>
      <c r="N2303" t="s">
        <v>4712</v>
      </c>
      <c r="O2303" t="s">
        <v>4713</v>
      </c>
      <c r="P2303" t="s">
        <v>8924</v>
      </c>
      <c r="Q2303" t="s">
        <v>4715</v>
      </c>
      <c r="V2303" t="s">
        <v>4716</v>
      </c>
    </row>
    <row r="2304" spans="1:22">
      <c r="A2304" t="s">
        <v>4708</v>
      </c>
      <c r="B2304" t="s">
        <v>4708</v>
      </c>
      <c r="C2304" t="s">
        <v>8925</v>
      </c>
      <c r="D2304"/>
      <c r="E2304" s="255" t="s">
        <v>4725</v>
      </c>
      <c r="F2304" s="255">
        <v>43272.698616550922</v>
      </c>
      <c r="G2304" s="255"/>
      <c r="H2304" s="255"/>
      <c r="I2304" s="256">
        <v>4.666666666666667</v>
      </c>
      <c r="J2304" s="257">
        <v>90617</v>
      </c>
      <c r="K2304" t="s">
        <v>4711</v>
      </c>
      <c r="L2304">
        <v>0</v>
      </c>
      <c r="M2304">
        <v>0</v>
      </c>
      <c r="N2304" t="s">
        <v>4718</v>
      </c>
      <c r="O2304" t="s">
        <v>4713</v>
      </c>
      <c r="P2304" t="s">
        <v>8926</v>
      </c>
      <c r="Q2304" t="s">
        <v>4715</v>
      </c>
      <c r="V2304" t="s">
        <v>4716</v>
      </c>
    </row>
    <row r="2305" spans="1:22">
      <c r="A2305" t="s">
        <v>4708</v>
      </c>
      <c r="B2305" t="s">
        <v>4708</v>
      </c>
      <c r="C2305" t="s">
        <v>8927</v>
      </c>
      <c r="D2305"/>
      <c r="E2305" s="255" t="s">
        <v>5811</v>
      </c>
      <c r="F2305" s="255">
        <v>43271.796544293982</v>
      </c>
      <c r="G2305" s="255"/>
      <c r="H2305" s="255"/>
      <c r="I2305" s="256">
        <v>4.666666666666667</v>
      </c>
      <c r="J2305" s="257">
        <v>170657</v>
      </c>
      <c r="K2305" t="s">
        <v>4752</v>
      </c>
      <c r="L2305">
        <v>0</v>
      </c>
      <c r="M2305">
        <v>0</v>
      </c>
      <c r="N2305" t="s">
        <v>4718</v>
      </c>
      <c r="O2305" t="s">
        <v>4726</v>
      </c>
      <c r="P2305" t="s">
        <v>8928</v>
      </c>
      <c r="Q2305" t="s">
        <v>4715</v>
      </c>
      <c r="V2305" t="s">
        <v>4716</v>
      </c>
    </row>
    <row r="2306" spans="1:22">
      <c r="A2306" t="s">
        <v>4708</v>
      </c>
      <c r="B2306" t="s">
        <v>4708</v>
      </c>
      <c r="C2306" t="s">
        <v>8929</v>
      </c>
      <c r="D2306"/>
      <c r="E2306" s="255" t="s">
        <v>4763</v>
      </c>
      <c r="F2306" s="255">
        <v>43266.722456446761</v>
      </c>
      <c r="G2306" s="255"/>
      <c r="H2306" s="255"/>
      <c r="I2306" s="256">
        <v>4.666666666666667</v>
      </c>
      <c r="J2306" s="257">
        <v>39496</v>
      </c>
      <c r="K2306" t="s">
        <v>4711</v>
      </c>
      <c r="L2306">
        <v>0</v>
      </c>
      <c r="M2306">
        <v>0</v>
      </c>
      <c r="N2306" t="s">
        <v>4722</v>
      </c>
      <c r="O2306" t="s">
        <v>4713</v>
      </c>
      <c r="P2306" t="s">
        <v>8930</v>
      </c>
      <c r="Q2306" t="s">
        <v>4715</v>
      </c>
      <c r="V2306" t="s">
        <v>4716</v>
      </c>
    </row>
    <row r="2307" spans="1:22">
      <c r="A2307" t="s">
        <v>4708</v>
      </c>
      <c r="B2307" t="s">
        <v>4708</v>
      </c>
      <c r="C2307" t="s">
        <v>8931</v>
      </c>
      <c r="D2307"/>
      <c r="E2307" s="255" t="s">
        <v>5171</v>
      </c>
      <c r="F2307" s="255">
        <v>43264.714055752316</v>
      </c>
      <c r="G2307" s="255"/>
      <c r="H2307" s="255"/>
      <c r="I2307" s="256">
        <v>4.666666666666667</v>
      </c>
      <c r="J2307" s="257">
        <v>48022</v>
      </c>
      <c r="K2307" t="s">
        <v>4711</v>
      </c>
      <c r="L2307">
        <v>0</v>
      </c>
      <c r="M2307">
        <v>0</v>
      </c>
      <c r="N2307" t="s">
        <v>4718</v>
      </c>
      <c r="O2307" t="s">
        <v>4713</v>
      </c>
      <c r="P2307" t="s">
        <v>8932</v>
      </c>
      <c r="Q2307" t="s">
        <v>4715</v>
      </c>
      <c r="V2307" t="s">
        <v>4716</v>
      </c>
    </row>
    <row r="2308" spans="1:22">
      <c r="A2308" t="s">
        <v>4708</v>
      </c>
      <c r="B2308" t="s">
        <v>4708</v>
      </c>
      <c r="C2308" t="s">
        <v>8933</v>
      </c>
      <c r="D2308"/>
      <c r="E2308" s="255" t="s">
        <v>4772</v>
      </c>
      <c r="F2308" s="255">
        <v>43277.755007870372</v>
      </c>
      <c r="G2308" s="255"/>
      <c r="H2308" s="255"/>
      <c r="I2308" s="256">
        <v>4.666666666666667</v>
      </c>
      <c r="J2308" s="257">
        <v>82492</v>
      </c>
      <c r="K2308" t="s">
        <v>4711</v>
      </c>
      <c r="L2308">
        <v>0</v>
      </c>
      <c r="M2308">
        <v>0</v>
      </c>
      <c r="N2308" t="s">
        <v>4718</v>
      </c>
      <c r="O2308" t="s">
        <v>4713</v>
      </c>
      <c r="P2308" t="s">
        <v>8934</v>
      </c>
      <c r="Q2308" t="s">
        <v>4715</v>
      </c>
      <c r="V2308" t="s">
        <v>4716</v>
      </c>
    </row>
    <row r="2309" spans="1:22">
      <c r="A2309" t="s">
        <v>4708</v>
      </c>
      <c r="B2309" t="s">
        <v>4708</v>
      </c>
      <c r="C2309" t="s">
        <v>2758</v>
      </c>
      <c r="D2309"/>
      <c r="E2309" s="255" t="s">
        <v>7041</v>
      </c>
      <c r="F2309" s="255">
        <v>43259.33591021991</v>
      </c>
      <c r="G2309" s="255"/>
      <c r="H2309" s="255"/>
      <c r="I2309" s="256">
        <v>4.666666666666667</v>
      </c>
      <c r="J2309" s="257">
        <v>45624</v>
      </c>
      <c r="K2309" t="s">
        <v>4752</v>
      </c>
      <c r="L2309">
        <v>0</v>
      </c>
      <c r="M2309">
        <v>0</v>
      </c>
      <c r="N2309" t="s">
        <v>4769</v>
      </c>
      <c r="O2309" t="s">
        <v>4726</v>
      </c>
      <c r="P2309" t="s">
        <v>5228</v>
      </c>
      <c r="Q2309" t="s">
        <v>4715</v>
      </c>
      <c r="V2309" t="s">
        <v>4716</v>
      </c>
    </row>
    <row r="2310" spans="1:22">
      <c r="A2310" t="s">
        <v>4708</v>
      </c>
      <c r="B2310" t="s">
        <v>4708</v>
      </c>
      <c r="C2310" t="s">
        <v>8935</v>
      </c>
      <c r="D2310"/>
      <c r="E2310" s="255" t="s">
        <v>4791</v>
      </c>
      <c r="F2310" s="255">
        <v>43278.450762118053</v>
      </c>
      <c r="G2310" s="255"/>
      <c r="H2310" s="255"/>
      <c r="I2310" s="256">
        <v>4.666666666666667</v>
      </c>
      <c r="J2310" s="257">
        <v>234477</v>
      </c>
      <c r="K2310" t="s">
        <v>4752</v>
      </c>
      <c r="L2310">
        <v>0</v>
      </c>
      <c r="M2310">
        <v>0</v>
      </c>
      <c r="N2310" t="s">
        <v>4718</v>
      </c>
      <c r="O2310" t="s">
        <v>4713</v>
      </c>
      <c r="P2310" t="s">
        <v>8936</v>
      </c>
      <c r="Q2310" t="s">
        <v>4715</v>
      </c>
      <c r="V2310" t="s">
        <v>4716</v>
      </c>
    </row>
    <row r="2311" spans="1:22">
      <c r="A2311" t="s">
        <v>4708</v>
      </c>
      <c r="B2311" t="s">
        <v>4708</v>
      </c>
      <c r="C2311" t="s">
        <v>8937</v>
      </c>
      <c r="D2311"/>
      <c r="E2311" s="255" t="s">
        <v>5769</v>
      </c>
      <c r="F2311" s="255">
        <v>43266.621650810186</v>
      </c>
      <c r="G2311" s="255"/>
      <c r="H2311" s="255"/>
      <c r="I2311" s="256">
        <v>4.666666666666667</v>
      </c>
      <c r="J2311" s="257">
        <v>224961</v>
      </c>
      <c r="K2311" t="s">
        <v>4752</v>
      </c>
      <c r="L2311">
        <v>0</v>
      </c>
      <c r="M2311">
        <v>0</v>
      </c>
      <c r="N2311" t="s">
        <v>4722</v>
      </c>
      <c r="O2311" t="s">
        <v>4726</v>
      </c>
      <c r="P2311" t="s">
        <v>7241</v>
      </c>
      <c r="Q2311" t="s">
        <v>4715</v>
      </c>
      <c r="V2311" t="s">
        <v>4716</v>
      </c>
    </row>
    <row r="2312" spans="1:22">
      <c r="A2312" t="s">
        <v>4708</v>
      </c>
      <c r="B2312" t="s">
        <v>4708</v>
      </c>
      <c r="C2312" t="s">
        <v>8938</v>
      </c>
      <c r="D2312"/>
      <c r="E2312" s="255" t="s">
        <v>5848</v>
      </c>
      <c r="F2312" s="255">
        <v>43271.677281053242</v>
      </c>
      <c r="G2312" s="255"/>
      <c r="H2312" s="255"/>
      <c r="I2312" s="256">
        <v>4.666666666666667</v>
      </c>
      <c r="J2312" s="257">
        <v>110514</v>
      </c>
      <c r="K2312" t="s">
        <v>4752</v>
      </c>
      <c r="L2312">
        <v>0</v>
      </c>
      <c r="M2312">
        <v>0</v>
      </c>
      <c r="N2312" t="s">
        <v>4712</v>
      </c>
      <c r="O2312" t="s">
        <v>4726</v>
      </c>
      <c r="P2312" t="s">
        <v>8939</v>
      </c>
      <c r="Q2312" t="s">
        <v>4715</v>
      </c>
      <c r="V2312" t="s">
        <v>4716</v>
      </c>
    </row>
    <row r="2313" spans="1:22">
      <c r="A2313" t="s">
        <v>4708</v>
      </c>
      <c r="B2313" t="s">
        <v>4708</v>
      </c>
      <c r="C2313" t="s">
        <v>8940</v>
      </c>
      <c r="D2313"/>
      <c r="E2313" s="255" t="s">
        <v>4937</v>
      </c>
      <c r="F2313" s="255">
        <v>43279.742756712963</v>
      </c>
      <c r="G2313" s="255"/>
      <c r="H2313" s="255"/>
      <c r="I2313" s="256">
        <v>4.666666666666667</v>
      </c>
      <c r="J2313" s="257">
        <v>193059</v>
      </c>
      <c r="K2313" t="s">
        <v>4711</v>
      </c>
      <c r="L2313">
        <v>0</v>
      </c>
      <c r="M2313">
        <v>0</v>
      </c>
      <c r="N2313" t="s">
        <v>4718</v>
      </c>
      <c r="O2313" t="s">
        <v>4713</v>
      </c>
      <c r="P2313" t="s">
        <v>8941</v>
      </c>
      <c r="Q2313" t="s">
        <v>4715</v>
      </c>
      <c r="V2313" t="s">
        <v>4716</v>
      </c>
    </row>
    <row r="2314" spans="1:22">
      <c r="A2314" t="s">
        <v>4708</v>
      </c>
      <c r="B2314" t="s">
        <v>4708</v>
      </c>
      <c r="C2314" t="s">
        <v>8942</v>
      </c>
      <c r="D2314"/>
      <c r="E2314" s="255" t="s">
        <v>8053</v>
      </c>
      <c r="F2314" s="255">
        <v>43281.496999421295</v>
      </c>
      <c r="G2314" s="255"/>
      <c r="H2314" s="255"/>
      <c r="I2314" s="256">
        <v>4.666666666666667</v>
      </c>
      <c r="J2314" s="257">
        <v>368704</v>
      </c>
      <c r="K2314" t="s">
        <v>4752</v>
      </c>
      <c r="L2314">
        <v>0</v>
      </c>
      <c r="M2314">
        <v>0</v>
      </c>
      <c r="N2314" t="s">
        <v>4722</v>
      </c>
      <c r="O2314" t="s">
        <v>5324</v>
      </c>
      <c r="P2314" t="s">
        <v>8943</v>
      </c>
      <c r="Q2314" t="s">
        <v>4715</v>
      </c>
      <c r="V2314" t="s">
        <v>4716</v>
      </c>
    </row>
    <row r="2315" spans="1:22">
      <c r="A2315" t="s">
        <v>4708</v>
      </c>
      <c r="B2315" t="s">
        <v>4708</v>
      </c>
      <c r="C2315" t="s">
        <v>8944</v>
      </c>
      <c r="D2315"/>
      <c r="E2315" s="255" t="s">
        <v>5084</v>
      </c>
      <c r="F2315" s="255">
        <v>43281.506418668978</v>
      </c>
      <c r="G2315" s="255"/>
      <c r="H2315" s="255"/>
      <c r="I2315" s="256">
        <v>4.666666666666667</v>
      </c>
      <c r="J2315" s="257">
        <v>270165</v>
      </c>
      <c r="K2315" t="s">
        <v>4752</v>
      </c>
      <c r="L2315">
        <v>0</v>
      </c>
      <c r="M2315">
        <v>0</v>
      </c>
      <c r="N2315" t="s">
        <v>4722</v>
      </c>
      <c r="O2315" t="s">
        <v>4713</v>
      </c>
      <c r="P2315" t="s">
        <v>8945</v>
      </c>
      <c r="Q2315" t="s">
        <v>4715</v>
      </c>
      <c r="V2315" t="s">
        <v>4716</v>
      </c>
    </row>
    <row r="2316" spans="1:22">
      <c r="A2316" t="s">
        <v>4708</v>
      </c>
      <c r="B2316" t="s">
        <v>4708</v>
      </c>
      <c r="C2316" t="s">
        <v>8946</v>
      </c>
      <c r="D2316"/>
      <c r="E2316" s="255" t="s">
        <v>5335</v>
      </c>
      <c r="F2316" s="255">
        <v>43271.81750740741</v>
      </c>
      <c r="G2316" s="255"/>
      <c r="H2316" s="255"/>
      <c r="I2316" s="256">
        <v>4.666666666666667</v>
      </c>
      <c r="J2316" s="257">
        <v>250183</v>
      </c>
      <c r="K2316" t="s">
        <v>4711</v>
      </c>
      <c r="L2316">
        <v>0</v>
      </c>
      <c r="M2316">
        <v>0</v>
      </c>
      <c r="N2316" t="s">
        <v>4722</v>
      </c>
      <c r="O2316" t="s">
        <v>4713</v>
      </c>
      <c r="P2316" t="s">
        <v>8947</v>
      </c>
      <c r="Q2316" t="s">
        <v>4715</v>
      </c>
      <c r="V2316" t="s">
        <v>4716</v>
      </c>
    </row>
    <row r="2317" spans="1:22">
      <c r="A2317" t="s">
        <v>4708</v>
      </c>
      <c r="B2317" t="s">
        <v>4708</v>
      </c>
      <c r="C2317" t="s">
        <v>8948</v>
      </c>
      <c r="D2317"/>
      <c r="E2317" s="255" t="s">
        <v>5212</v>
      </c>
      <c r="F2317" s="255">
        <v>43265.712888576389</v>
      </c>
      <c r="G2317" s="255"/>
      <c r="H2317" s="255"/>
      <c r="I2317" s="256">
        <v>4.666666666666667</v>
      </c>
      <c r="J2317" s="257">
        <v>44909</v>
      </c>
      <c r="K2317" t="s">
        <v>4752</v>
      </c>
      <c r="L2317">
        <v>0</v>
      </c>
      <c r="M2317">
        <v>0</v>
      </c>
      <c r="N2317" t="s">
        <v>4718</v>
      </c>
      <c r="O2317" t="s">
        <v>4726</v>
      </c>
      <c r="P2317" t="s">
        <v>5972</v>
      </c>
      <c r="Q2317" t="s">
        <v>4715</v>
      </c>
      <c r="V2317" t="s">
        <v>4716</v>
      </c>
    </row>
    <row r="2318" spans="1:22">
      <c r="A2318" t="s">
        <v>4708</v>
      </c>
      <c r="B2318" t="s">
        <v>4708</v>
      </c>
      <c r="C2318" t="s">
        <v>8949</v>
      </c>
      <c r="D2318"/>
      <c r="E2318" s="255" t="s">
        <v>7416</v>
      </c>
      <c r="F2318" s="255">
        <v>43264.683810682873</v>
      </c>
      <c r="G2318" s="255"/>
      <c r="H2318" s="255"/>
      <c r="I2318" s="256">
        <v>4.666666666666667</v>
      </c>
      <c r="J2318" s="257">
        <v>53748</v>
      </c>
      <c r="K2318" t="s">
        <v>4752</v>
      </c>
      <c r="L2318">
        <v>0</v>
      </c>
      <c r="M2318">
        <v>0</v>
      </c>
      <c r="N2318" t="s">
        <v>4718</v>
      </c>
      <c r="O2318" t="s">
        <v>5324</v>
      </c>
      <c r="P2318" t="s">
        <v>8950</v>
      </c>
      <c r="Q2318" t="s">
        <v>4715</v>
      </c>
      <c r="V2318" t="s">
        <v>4716</v>
      </c>
    </row>
    <row r="2319" spans="1:22">
      <c r="A2319" t="s">
        <v>4708</v>
      </c>
      <c r="B2319" t="s">
        <v>4708</v>
      </c>
      <c r="C2319" t="s">
        <v>8951</v>
      </c>
      <c r="D2319"/>
      <c r="E2319" s="255" t="s">
        <v>4965</v>
      </c>
      <c r="F2319" s="255">
        <v>43271.804018368057</v>
      </c>
      <c r="G2319" s="255"/>
      <c r="H2319" s="255"/>
      <c r="I2319" s="256">
        <v>4.666666666666667</v>
      </c>
      <c r="J2319" s="257">
        <v>100849</v>
      </c>
      <c r="K2319" t="s">
        <v>4711</v>
      </c>
      <c r="L2319">
        <v>0</v>
      </c>
      <c r="M2319">
        <v>0</v>
      </c>
      <c r="N2319" t="s">
        <v>4718</v>
      </c>
      <c r="O2319" t="s">
        <v>4713</v>
      </c>
      <c r="P2319" t="s">
        <v>8952</v>
      </c>
      <c r="Q2319" t="s">
        <v>4715</v>
      </c>
      <c r="V2319" t="s">
        <v>4716</v>
      </c>
    </row>
    <row r="2320" spans="1:22">
      <c r="A2320" t="s">
        <v>4708</v>
      </c>
      <c r="B2320" t="s">
        <v>4708</v>
      </c>
      <c r="C2320" t="s">
        <v>8953</v>
      </c>
      <c r="D2320"/>
      <c r="E2320" s="255" t="s">
        <v>4746</v>
      </c>
      <c r="F2320" s="255">
        <v>43280.739298611108</v>
      </c>
      <c r="G2320" s="255"/>
      <c r="H2320" s="255"/>
      <c r="I2320" s="256">
        <v>4.666666666666667</v>
      </c>
      <c r="J2320" s="257">
        <v>60967</v>
      </c>
      <c r="K2320" t="s">
        <v>4711</v>
      </c>
      <c r="L2320">
        <v>0</v>
      </c>
      <c r="M2320">
        <v>0</v>
      </c>
      <c r="N2320" t="s">
        <v>4712</v>
      </c>
      <c r="O2320" t="s">
        <v>4713</v>
      </c>
      <c r="P2320" t="s">
        <v>8954</v>
      </c>
      <c r="Q2320" t="s">
        <v>4715</v>
      </c>
      <c r="V2320" t="s">
        <v>4716</v>
      </c>
    </row>
    <row r="2321" spans="1:22">
      <c r="A2321" t="s">
        <v>4708</v>
      </c>
      <c r="B2321" t="s">
        <v>4708</v>
      </c>
      <c r="C2321" t="s">
        <v>3444</v>
      </c>
      <c r="D2321"/>
      <c r="E2321" s="255" t="s">
        <v>5800</v>
      </c>
      <c r="F2321" s="255">
        <v>43271.701927581016</v>
      </c>
      <c r="G2321" s="255"/>
      <c r="H2321" s="255"/>
      <c r="I2321" s="256">
        <v>4.666666666666667</v>
      </c>
      <c r="J2321" s="257">
        <v>138112</v>
      </c>
      <c r="K2321" t="s">
        <v>4752</v>
      </c>
      <c r="L2321">
        <v>0</v>
      </c>
      <c r="M2321">
        <v>0</v>
      </c>
      <c r="N2321" t="s">
        <v>4718</v>
      </c>
      <c r="O2321" t="s">
        <v>4726</v>
      </c>
      <c r="P2321" t="s">
        <v>8955</v>
      </c>
      <c r="Q2321" t="s">
        <v>4715</v>
      </c>
      <c r="V2321" t="s">
        <v>4716</v>
      </c>
    </row>
    <row r="2322" spans="1:22">
      <c r="A2322" t="s">
        <v>4708</v>
      </c>
      <c r="B2322" t="s">
        <v>4708</v>
      </c>
      <c r="C2322" t="s">
        <v>8956</v>
      </c>
      <c r="D2322"/>
      <c r="E2322" s="255" t="s">
        <v>5079</v>
      </c>
      <c r="F2322" s="255">
        <v>43265.732218321762</v>
      </c>
      <c r="G2322" s="255"/>
      <c r="H2322" s="255"/>
      <c r="I2322" s="256">
        <v>4.666666666666667</v>
      </c>
      <c r="J2322" s="257">
        <v>95385</v>
      </c>
      <c r="K2322" t="s">
        <v>4752</v>
      </c>
      <c r="L2322">
        <v>1</v>
      </c>
      <c r="M2322">
        <v>333.85</v>
      </c>
      <c r="N2322" t="s">
        <v>4722</v>
      </c>
      <c r="O2322" t="s">
        <v>4753</v>
      </c>
      <c r="P2322" t="s">
        <v>4753</v>
      </c>
      <c r="Q2322" t="s">
        <v>4715</v>
      </c>
      <c r="V2322" t="s">
        <v>4716</v>
      </c>
    </row>
    <row r="2323" spans="1:22">
      <c r="A2323" t="s">
        <v>4708</v>
      </c>
      <c r="B2323" t="s">
        <v>4708</v>
      </c>
      <c r="C2323" t="s">
        <v>8957</v>
      </c>
      <c r="D2323"/>
      <c r="E2323" s="255" t="s">
        <v>6659</v>
      </c>
      <c r="F2323" s="255">
        <v>43280.739561145834</v>
      </c>
      <c r="G2323" s="255"/>
      <c r="H2323" s="255"/>
      <c r="I2323" s="256">
        <v>4.666666666666667</v>
      </c>
      <c r="J2323" s="257">
        <v>98168</v>
      </c>
      <c r="K2323" t="s">
        <v>4711</v>
      </c>
      <c r="L2323">
        <v>0</v>
      </c>
      <c r="M2323">
        <v>0</v>
      </c>
      <c r="N2323" t="s">
        <v>4718</v>
      </c>
      <c r="O2323" t="s">
        <v>5324</v>
      </c>
      <c r="P2323" t="s">
        <v>8958</v>
      </c>
      <c r="Q2323" t="s">
        <v>4715</v>
      </c>
      <c r="V2323" t="s">
        <v>4716</v>
      </c>
    </row>
    <row r="2324" spans="1:22">
      <c r="A2324" t="s">
        <v>4708</v>
      </c>
      <c r="B2324" t="s">
        <v>4708</v>
      </c>
      <c r="C2324" t="s">
        <v>8959</v>
      </c>
      <c r="D2324"/>
      <c r="E2324" s="255" t="s">
        <v>5314</v>
      </c>
      <c r="F2324" s="255">
        <v>43271.728949618053</v>
      </c>
      <c r="G2324" s="255"/>
      <c r="H2324" s="255"/>
      <c r="I2324" s="256">
        <v>4.666666666666667</v>
      </c>
      <c r="J2324" s="257">
        <v>32118</v>
      </c>
      <c r="K2324" t="s">
        <v>4711</v>
      </c>
      <c r="L2324">
        <v>0</v>
      </c>
      <c r="M2324">
        <v>0</v>
      </c>
      <c r="N2324" t="s">
        <v>4712</v>
      </c>
      <c r="O2324" t="s">
        <v>4726</v>
      </c>
      <c r="P2324" t="s">
        <v>5188</v>
      </c>
      <c r="Q2324" t="s">
        <v>4715</v>
      </c>
      <c r="V2324" t="s">
        <v>4716</v>
      </c>
    </row>
    <row r="2325" spans="1:22">
      <c r="A2325" t="s">
        <v>4708</v>
      </c>
      <c r="B2325" t="s">
        <v>4708</v>
      </c>
      <c r="C2325" t="s">
        <v>8960</v>
      </c>
      <c r="D2325"/>
      <c r="E2325" s="255" t="s">
        <v>4975</v>
      </c>
      <c r="F2325" s="255">
        <v>43281.523111377312</v>
      </c>
      <c r="G2325" s="255"/>
      <c r="H2325" s="255"/>
      <c r="I2325" s="256">
        <v>4.666666666666667</v>
      </c>
      <c r="J2325" s="257">
        <v>156441</v>
      </c>
      <c r="K2325" t="s">
        <v>4711</v>
      </c>
      <c r="L2325">
        <v>0</v>
      </c>
      <c r="M2325">
        <v>0</v>
      </c>
      <c r="N2325" t="s">
        <v>4769</v>
      </c>
      <c r="O2325" t="s">
        <v>4713</v>
      </c>
      <c r="P2325" t="s">
        <v>8961</v>
      </c>
      <c r="Q2325" t="s">
        <v>4715</v>
      </c>
      <c r="V2325" t="s">
        <v>4716</v>
      </c>
    </row>
    <row r="2326" spans="1:22">
      <c r="A2326" t="s">
        <v>4708</v>
      </c>
      <c r="B2326" t="s">
        <v>4708</v>
      </c>
      <c r="C2326" t="s">
        <v>8962</v>
      </c>
      <c r="D2326"/>
      <c r="E2326" s="255" t="s">
        <v>4937</v>
      </c>
      <c r="F2326" s="255">
        <v>43271.72947071759</v>
      </c>
      <c r="G2326" s="255"/>
      <c r="H2326" s="255"/>
      <c r="I2326" s="256">
        <v>4.666666666666667</v>
      </c>
      <c r="J2326" s="257">
        <v>64212</v>
      </c>
      <c r="K2326" t="s">
        <v>4711</v>
      </c>
      <c r="L2326">
        <v>0</v>
      </c>
      <c r="M2326">
        <v>0</v>
      </c>
      <c r="N2326" t="s">
        <v>4718</v>
      </c>
      <c r="O2326" t="s">
        <v>4713</v>
      </c>
      <c r="P2326" t="s">
        <v>8963</v>
      </c>
      <c r="Q2326" t="s">
        <v>4715</v>
      </c>
      <c r="V2326" t="s">
        <v>4716</v>
      </c>
    </row>
    <row r="2327" spans="1:22">
      <c r="A2327" t="s">
        <v>4708</v>
      </c>
      <c r="B2327" t="s">
        <v>4708</v>
      </c>
      <c r="C2327" t="s">
        <v>8964</v>
      </c>
      <c r="D2327"/>
      <c r="E2327" s="255" t="s">
        <v>5027</v>
      </c>
      <c r="F2327" s="255">
        <v>43251.660519942132</v>
      </c>
      <c r="G2327" s="255"/>
      <c r="H2327" s="255"/>
      <c r="I2327" s="256">
        <v>4.75</v>
      </c>
      <c r="J2327" s="257">
        <v>52919</v>
      </c>
      <c r="K2327" t="s">
        <v>4711</v>
      </c>
      <c r="L2327">
        <v>0</v>
      </c>
      <c r="M2327">
        <v>0</v>
      </c>
      <c r="N2327" t="s">
        <v>4731</v>
      </c>
      <c r="O2327" t="s">
        <v>4713</v>
      </c>
      <c r="P2327" t="s">
        <v>8965</v>
      </c>
      <c r="Q2327" t="s">
        <v>4715</v>
      </c>
      <c r="V2327" t="s">
        <v>4716</v>
      </c>
    </row>
    <row r="2328" spans="1:22">
      <c r="A2328" t="s">
        <v>4708</v>
      </c>
      <c r="B2328" t="s">
        <v>4708</v>
      </c>
      <c r="C2328" t="s">
        <v>8966</v>
      </c>
      <c r="D2328"/>
      <c r="E2328" s="255" t="s">
        <v>4743</v>
      </c>
      <c r="F2328" s="255">
        <v>43241.703854432868</v>
      </c>
      <c r="G2328" s="255"/>
      <c r="H2328" s="255"/>
      <c r="I2328" s="256">
        <v>4.75</v>
      </c>
      <c r="J2328" s="257">
        <v>109843</v>
      </c>
      <c r="K2328" t="s">
        <v>4711</v>
      </c>
      <c r="L2328">
        <v>0</v>
      </c>
      <c r="M2328">
        <v>0</v>
      </c>
      <c r="N2328" t="s">
        <v>4718</v>
      </c>
      <c r="O2328" t="s">
        <v>4713</v>
      </c>
      <c r="P2328" t="s">
        <v>8967</v>
      </c>
      <c r="Q2328" t="s">
        <v>4715</v>
      </c>
      <c r="V2328" t="s">
        <v>4716</v>
      </c>
    </row>
    <row r="2329" spans="1:22">
      <c r="A2329" t="s">
        <v>4708</v>
      </c>
      <c r="B2329" t="s">
        <v>4708</v>
      </c>
      <c r="C2329" t="s">
        <v>8968</v>
      </c>
      <c r="D2329"/>
      <c r="E2329" s="255" t="s">
        <v>4824</v>
      </c>
      <c r="F2329" s="255">
        <v>43231.706876238422</v>
      </c>
      <c r="G2329" s="255"/>
      <c r="H2329" s="255"/>
      <c r="I2329" s="256">
        <v>4.75</v>
      </c>
      <c r="J2329" s="257">
        <v>68712</v>
      </c>
      <c r="K2329" t="s">
        <v>4711</v>
      </c>
      <c r="L2329">
        <v>0</v>
      </c>
      <c r="M2329">
        <v>0</v>
      </c>
      <c r="N2329" t="s">
        <v>4712</v>
      </c>
      <c r="O2329" t="s">
        <v>4713</v>
      </c>
      <c r="P2329" t="s">
        <v>8969</v>
      </c>
      <c r="Q2329" t="s">
        <v>4715</v>
      </c>
      <c r="V2329" t="s">
        <v>4716</v>
      </c>
    </row>
    <row r="2330" spans="1:22">
      <c r="A2330" t="s">
        <v>4708</v>
      </c>
      <c r="B2330" t="s">
        <v>4708</v>
      </c>
      <c r="C2330" t="s">
        <v>339</v>
      </c>
      <c r="D2330"/>
      <c r="E2330" s="255" t="s">
        <v>5457</v>
      </c>
      <c r="F2330" s="255">
        <v>43250.431082523151</v>
      </c>
      <c r="G2330" s="255"/>
      <c r="H2330" s="255"/>
      <c r="I2330" s="256">
        <v>4.75</v>
      </c>
      <c r="J2330" s="257">
        <v>179277</v>
      </c>
      <c r="K2330" t="s">
        <v>4752</v>
      </c>
      <c r="L2330">
        <v>0</v>
      </c>
      <c r="M2330">
        <v>0</v>
      </c>
      <c r="N2330" t="s">
        <v>4718</v>
      </c>
      <c r="O2330" t="s">
        <v>4713</v>
      </c>
      <c r="P2330" t="s">
        <v>8970</v>
      </c>
      <c r="Q2330" t="s">
        <v>4715</v>
      </c>
      <c r="V2330" t="s">
        <v>4716</v>
      </c>
    </row>
    <row r="2331" spans="1:22">
      <c r="A2331" t="s">
        <v>4708</v>
      </c>
      <c r="B2331" t="s">
        <v>4708</v>
      </c>
      <c r="C2331" t="s">
        <v>8971</v>
      </c>
      <c r="D2331"/>
      <c r="E2331" s="255" t="s">
        <v>4906</v>
      </c>
      <c r="F2331" s="255">
        <v>43239.520126585645</v>
      </c>
      <c r="G2331" s="255"/>
      <c r="H2331" s="255"/>
      <c r="I2331" s="256">
        <v>4.75</v>
      </c>
      <c r="J2331" s="257">
        <v>180147</v>
      </c>
      <c r="K2331" t="s">
        <v>4711</v>
      </c>
      <c r="L2331">
        <v>0</v>
      </c>
      <c r="M2331">
        <v>0</v>
      </c>
      <c r="N2331" t="s">
        <v>4718</v>
      </c>
      <c r="O2331" t="s">
        <v>4713</v>
      </c>
      <c r="P2331" t="s">
        <v>8972</v>
      </c>
      <c r="Q2331" t="s">
        <v>4715</v>
      </c>
      <c r="V2331" t="s">
        <v>4716</v>
      </c>
    </row>
    <row r="2332" spans="1:22">
      <c r="A2332" t="s">
        <v>4708</v>
      </c>
      <c r="B2332" t="s">
        <v>4708</v>
      </c>
      <c r="C2332" t="s">
        <v>8973</v>
      </c>
      <c r="D2332"/>
      <c r="E2332" s="255" t="s">
        <v>5215</v>
      </c>
      <c r="F2332" s="255">
        <v>43239.519847222226</v>
      </c>
      <c r="G2332" s="255"/>
      <c r="H2332" s="255"/>
      <c r="I2332" s="256">
        <v>4.75</v>
      </c>
      <c r="J2332" s="257">
        <v>90269</v>
      </c>
      <c r="K2332" t="s">
        <v>4711</v>
      </c>
      <c r="L2332">
        <v>0</v>
      </c>
      <c r="M2332">
        <v>0</v>
      </c>
      <c r="N2332" t="s">
        <v>4712</v>
      </c>
      <c r="O2332" t="s">
        <v>4726</v>
      </c>
      <c r="P2332" t="s">
        <v>4994</v>
      </c>
      <c r="Q2332" t="s">
        <v>4715</v>
      </c>
      <c r="V2332" t="s">
        <v>4716</v>
      </c>
    </row>
    <row r="2333" spans="1:22">
      <c r="A2333" t="s">
        <v>4708</v>
      </c>
      <c r="B2333" t="s">
        <v>4708</v>
      </c>
      <c r="C2333" t="s">
        <v>8974</v>
      </c>
      <c r="D2333"/>
      <c r="E2333" s="255" t="s">
        <v>4955</v>
      </c>
      <c r="F2333" s="255">
        <v>43251.65981863426</v>
      </c>
      <c r="G2333" s="255"/>
      <c r="H2333" s="255"/>
      <c r="I2333" s="256">
        <v>4.75</v>
      </c>
      <c r="J2333" s="257">
        <v>74036</v>
      </c>
      <c r="K2333" t="s">
        <v>4711</v>
      </c>
      <c r="L2333">
        <v>0</v>
      </c>
      <c r="M2333">
        <v>0</v>
      </c>
      <c r="N2333" t="s">
        <v>4718</v>
      </c>
      <c r="O2333" t="s">
        <v>4713</v>
      </c>
      <c r="P2333" t="s">
        <v>8975</v>
      </c>
      <c r="Q2333" t="s">
        <v>4715</v>
      </c>
      <c r="V2333" t="s">
        <v>4716</v>
      </c>
    </row>
    <row r="2334" spans="1:22">
      <c r="A2334" t="s">
        <v>4708</v>
      </c>
      <c r="B2334" t="s">
        <v>4708</v>
      </c>
      <c r="C2334" t="s">
        <v>8976</v>
      </c>
      <c r="D2334"/>
      <c r="E2334" s="255" t="s">
        <v>5131</v>
      </c>
      <c r="F2334" s="255">
        <v>43249.799254131947</v>
      </c>
      <c r="G2334" s="255"/>
      <c r="H2334" s="255"/>
      <c r="I2334" s="256">
        <v>4.75</v>
      </c>
      <c r="J2334" s="257">
        <v>60987</v>
      </c>
      <c r="K2334" t="s">
        <v>4752</v>
      </c>
      <c r="L2334">
        <v>0</v>
      </c>
      <c r="M2334">
        <v>0</v>
      </c>
      <c r="N2334" t="s">
        <v>4718</v>
      </c>
      <c r="O2334" t="s">
        <v>4713</v>
      </c>
      <c r="P2334" t="s">
        <v>8977</v>
      </c>
      <c r="Q2334" t="s">
        <v>4715</v>
      </c>
      <c r="V2334" t="s">
        <v>4716</v>
      </c>
    </row>
    <row r="2335" spans="1:22">
      <c r="A2335" t="s">
        <v>4708</v>
      </c>
      <c r="B2335" t="s">
        <v>4708</v>
      </c>
      <c r="C2335" t="s">
        <v>8978</v>
      </c>
      <c r="D2335"/>
      <c r="E2335" s="255" t="s">
        <v>5079</v>
      </c>
      <c r="F2335" s="255">
        <v>43234.696646493052</v>
      </c>
      <c r="G2335" s="255"/>
      <c r="H2335" s="255"/>
      <c r="I2335" s="256">
        <v>4.75</v>
      </c>
      <c r="J2335" s="257">
        <v>52307</v>
      </c>
      <c r="K2335" t="s">
        <v>4711</v>
      </c>
      <c r="L2335">
        <v>0</v>
      </c>
      <c r="M2335">
        <v>0</v>
      </c>
      <c r="N2335" t="s">
        <v>4731</v>
      </c>
      <c r="O2335" t="s">
        <v>4713</v>
      </c>
      <c r="P2335" t="s">
        <v>8979</v>
      </c>
      <c r="Q2335" t="s">
        <v>4715</v>
      </c>
      <c r="V2335" t="s">
        <v>4716</v>
      </c>
    </row>
    <row r="2336" spans="1:22">
      <c r="A2336" t="s">
        <v>4708</v>
      </c>
      <c r="B2336" t="s">
        <v>4708</v>
      </c>
      <c r="C2336" t="s">
        <v>8980</v>
      </c>
      <c r="D2336"/>
      <c r="E2336" s="255" t="s">
        <v>4775</v>
      </c>
      <c r="F2336" s="255">
        <v>43236.709803784724</v>
      </c>
      <c r="G2336" s="255"/>
      <c r="H2336" s="255"/>
      <c r="I2336" s="256">
        <v>4.75</v>
      </c>
      <c r="J2336" s="257">
        <v>42448</v>
      </c>
      <c r="K2336" t="s">
        <v>4711</v>
      </c>
      <c r="L2336">
        <v>0</v>
      </c>
      <c r="M2336">
        <v>0</v>
      </c>
      <c r="N2336" t="s">
        <v>4718</v>
      </c>
      <c r="O2336" t="s">
        <v>4713</v>
      </c>
      <c r="P2336" t="s">
        <v>8981</v>
      </c>
      <c r="Q2336" t="s">
        <v>4715</v>
      </c>
      <c r="V2336" t="s">
        <v>4716</v>
      </c>
    </row>
    <row r="2337" spans="1:22">
      <c r="A2337" t="s">
        <v>4708</v>
      </c>
      <c r="B2337" t="s">
        <v>4708</v>
      </c>
      <c r="C2337" t="s">
        <v>8982</v>
      </c>
      <c r="D2337"/>
      <c r="E2337" s="255" t="s">
        <v>5168</v>
      </c>
      <c r="F2337" s="255">
        <v>43251.75686739583</v>
      </c>
      <c r="G2337" s="255"/>
      <c r="H2337" s="255"/>
      <c r="I2337" s="256">
        <v>4.75</v>
      </c>
      <c r="J2337" s="257">
        <v>61909</v>
      </c>
      <c r="K2337" t="s">
        <v>4711</v>
      </c>
      <c r="L2337">
        <v>0</v>
      </c>
      <c r="M2337">
        <v>0</v>
      </c>
      <c r="N2337" t="s">
        <v>4712</v>
      </c>
      <c r="O2337" t="s">
        <v>4713</v>
      </c>
      <c r="P2337" t="s">
        <v>8983</v>
      </c>
      <c r="Q2337" t="s">
        <v>4715</v>
      </c>
      <c r="V2337" t="s">
        <v>4716</v>
      </c>
    </row>
    <row r="2338" spans="1:22">
      <c r="A2338" t="s">
        <v>4708</v>
      </c>
      <c r="B2338" t="s">
        <v>4708</v>
      </c>
      <c r="C2338" t="s">
        <v>8984</v>
      </c>
      <c r="D2338"/>
      <c r="E2338" s="255" t="s">
        <v>5042</v>
      </c>
      <c r="F2338" s="255">
        <v>43249.40406241898</v>
      </c>
      <c r="G2338" s="255"/>
      <c r="H2338" s="255"/>
      <c r="I2338" s="256">
        <v>4.75</v>
      </c>
      <c r="J2338" s="257">
        <v>44689</v>
      </c>
      <c r="K2338" t="s">
        <v>4752</v>
      </c>
      <c r="L2338">
        <v>0</v>
      </c>
      <c r="M2338">
        <v>0</v>
      </c>
      <c r="N2338" t="s">
        <v>4718</v>
      </c>
      <c r="O2338" t="s">
        <v>4713</v>
      </c>
      <c r="P2338" t="s">
        <v>8985</v>
      </c>
      <c r="Q2338" t="s">
        <v>4715</v>
      </c>
      <c r="V2338" t="s">
        <v>4716</v>
      </c>
    </row>
    <row r="2339" spans="1:22">
      <c r="A2339" t="s">
        <v>4708</v>
      </c>
      <c r="B2339" t="s">
        <v>4708</v>
      </c>
      <c r="C2339" t="s">
        <v>8986</v>
      </c>
      <c r="D2339"/>
      <c r="E2339" s="255" t="s">
        <v>5617</v>
      </c>
      <c r="F2339" s="255">
        <v>43244.688997569443</v>
      </c>
      <c r="G2339" s="255"/>
      <c r="H2339" s="255"/>
      <c r="I2339" s="256">
        <v>4.75</v>
      </c>
      <c r="J2339" s="257">
        <v>106706</v>
      </c>
      <c r="K2339" t="s">
        <v>4711</v>
      </c>
      <c r="L2339">
        <v>0</v>
      </c>
      <c r="M2339">
        <v>0</v>
      </c>
      <c r="N2339" t="s">
        <v>4718</v>
      </c>
      <c r="O2339" t="s">
        <v>4726</v>
      </c>
      <c r="P2339" t="s">
        <v>5972</v>
      </c>
      <c r="Q2339" t="s">
        <v>4715</v>
      </c>
      <c r="V2339" t="s">
        <v>4716</v>
      </c>
    </row>
    <row r="2340" spans="1:22">
      <c r="A2340" t="s">
        <v>4708</v>
      </c>
      <c r="B2340" t="s">
        <v>4708</v>
      </c>
      <c r="C2340" t="s">
        <v>8987</v>
      </c>
      <c r="D2340"/>
      <c r="E2340" s="255" t="s">
        <v>4832</v>
      </c>
      <c r="F2340" s="255">
        <v>43232.498314548611</v>
      </c>
      <c r="G2340" s="255"/>
      <c r="H2340" s="255"/>
      <c r="I2340" s="256">
        <v>4.75</v>
      </c>
      <c r="J2340" s="257">
        <v>65545</v>
      </c>
      <c r="K2340" t="s">
        <v>4711</v>
      </c>
      <c r="L2340">
        <v>0</v>
      </c>
      <c r="M2340">
        <v>0</v>
      </c>
      <c r="N2340" t="s">
        <v>4731</v>
      </c>
      <c r="O2340" t="s">
        <v>4713</v>
      </c>
      <c r="P2340" t="s">
        <v>8988</v>
      </c>
      <c r="Q2340" t="s">
        <v>4715</v>
      </c>
      <c r="V2340" t="s">
        <v>4716</v>
      </c>
    </row>
    <row r="2341" spans="1:22">
      <c r="A2341" t="s">
        <v>4708</v>
      </c>
      <c r="B2341" t="s">
        <v>4708</v>
      </c>
      <c r="C2341" t="s">
        <v>2628</v>
      </c>
      <c r="D2341"/>
      <c r="E2341" s="255" t="s">
        <v>6972</v>
      </c>
      <c r="F2341" s="255">
        <v>43251.725963391204</v>
      </c>
      <c r="G2341" s="255"/>
      <c r="H2341" s="255"/>
      <c r="I2341" s="256">
        <v>4.75</v>
      </c>
      <c r="J2341" s="257">
        <v>66576</v>
      </c>
      <c r="K2341" t="s">
        <v>4752</v>
      </c>
      <c r="L2341">
        <v>0</v>
      </c>
      <c r="M2341">
        <v>0</v>
      </c>
      <c r="N2341" t="s">
        <v>4718</v>
      </c>
      <c r="O2341" t="s">
        <v>4726</v>
      </c>
      <c r="P2341" t="s">
        <v>8989</v>
      </c>
      <c r="Q2341" t="s">
        <v>4715</v>
      </c>
      <c r="V2341" t="s">
        <v>4716</v>
      </c>
    </row>
    <row r="2342" spans="1:22">
      <c r="A2342" t="s">
        <v>4708</v>
      </c>
      <c r="B2342" t="s">
        <v>4708</v>
      </c>
      <c r="C2342" t="s">
        <v>8990</v>
      </c>
      <c r="D2342"/>
      <c r="E2342" s="255" t="s">
        <v>5006</v>
      </c>
      <c r="F2342" s="255">
        <v>43237.440658564818</v>
      </c>
      <c r="G2342" s="255"/>
      <c r="H2342" s="255"/>
      <c r="I2342" s="256">
        <v>4.75</v>
      </c>
      <c r="J2342" s="257">
        <v>181923</v>
      </c>
      <c r="K2342" t="s">
        <v>4752</v>
      </c>
      <c r="L2342">
        <v>1</v>
      </c>
      <c r="M2342">
        <v>222.57</v>
      </c>
      <c r="N2342" t="s">
        <v>4718</v>
      </c>
      <c r="O2342" t="s">
        <v>4713</v>
      </c>
      <c r="P2342" t="s">
        <v>8991</v>
      </c>
      <c r="Q2342" t="s">
        <v>4715</v>
      </c>
      <c r="V2342" t="s">
        <v>4716</v>
      </c>
    </row>
    <row r="2343" spans="1:22">
      <c r="A2343" t="s">
        <v>4708</v>
      </c>
      <c r="B2343" t="s">
        <v>4708</v>
      </c>
      <c r="C2343" t="s">
        <v>8992</v>
      </c>
      <c r="D2343"/>
      <c r="E2343" s="255" t="s">
        <v>4797</v>
      </c>
      <c r="F2343" s="255">
        <v>43249.661588425923</v>
      </c>
      <c r="G2343" s="255"/>
      <c r="H2343" s="255"/>
      <c r="I2343" s="256">
        <v>4.75</v>
      </c>
      <c r="J2343" s="257">
        <v>23830</v>
      </c>
      <c r="K2343" t="s">
        <v>4752</v>
      </c>
      <c r="L2343">
        <v>0</v>
      </c>
      <c r="M2343">
        <v>0</v>
      </c>
      <c r="N2343" t="s">
        <v>4712</v>
      </c>
      <c r="O2343" t="s">
        <v>4713</v>
      </c>
      <c r="P2343" t="s">
        <v>8993</v>
      </c>
      <c r="Q2343" t="s">
        <v>4715</v>
      </c>
      <c r="V2343" t="s">
        <v>4716</v>
      </c>
    </row>
    <row r="2344" spans="1:22">
      <c r="A2344" t="s">
        <v>4708</v>
      </c>
      <c r="B2344" t="s">
        <v>4708</v>
      </c>
      <c r="C2344" t="s">
        <v>8994</v>
      </c>
      <c r="D2344"/>
      <c r="E2344" s="255" t="s">
        <v>5877</v>
      </c>
      <c r="F2344" s="255">
        <v>43228.553507673612</v>
      </c>
      <c r="G2344" s="255"/>
      <c r="H2344" s="255"/>
      <c r="I2344" s="256">
        <v>4.75</v>
      </c>
      <c r="J2344" s="257">
        <v>60139</v>
      </c>
      <c r="K2344" t="s">
        <v>4752</v>
      </c>
      <c r="L2344">
        <v>0</v>
      </c>
      <c r="M2344">
        <v>0</v>
      </c>
      <c r="N2344" t="s">
        <v>4712</v>
      </c>
      <c r="O2344" t="s">
        <v>4726</v>
      </c>
      <c r="P2344" t="s">
        <v>5188</v>
      </c>
      <c r="Q2344" t="s">
        <v>4715</v>
      </c>
      <c r="V2344" t="s">
        <v>4716</v>
      </c>
    </row>
    <row r="2345" spans="1:22">
      <c r="A2345" t="s">
        <v>4708</v>
      </c>
      <c r="B2345" t="s">
        <v>4708</v>
      </c>
      <c r="C2345" t="s">
        <v>8995</v>
      </c>
      <c r="D2345"/>
      <c r="E2345" s="255" t="s">
        <v>5335</v>
      </c>
      <c r="F2345" s="255">
        <v>43251.6606503125</v>
      </c>
      <c r="G2345" s="255"/>
      <c r="H2345" s="255"/>
      <c r="I2345" s="256">
        <v>4.75</v>
      </c>
      <c r="J2345" s="257">
        <v>30249</v>
      </c>
      <c r="K2345" t="s">
        <v>4711</v>
      </c>
      <c r="L2345">
        <v>0</v>
      </c>
      <c r="M2345">
        <v>0</v>
      </c>
      <c r="N2345" t="s">
        <v>4718</v>
      </c>
      <c r="O2345" t="s">
        <v>4713</v>
      </c>
      <c r="P2345" t="s">
        <v>8996</v>
      </c>
      <c r="Q2345" t="s">
        <v>4715</v>
      </c>
      <c r="V2345" t="s">
        <v>4716</v>
      </c>
    </row>
    <row r="2346" spans="1:22">
      <c r="A2346" t="s">
        <v>4708</v>
      </c>
      <c r="B2346" t="s">
        <v>4708</v>
      </c>
      <c r="C2346" t="s">
        <v>8997</v>
      </c>
      <c r="D2346"/>
      <c r="E2346" s="255" t="s">
        <v>5227</v>
      </c>
      <c r="F2346" s="255">
        <v>43251.80367306713</v>
      </c>
      <c r="G2346" s="255"/>
      <c r="H2346" s="255"/>
      <c r="I2346" s="256">
        <v>4.75</v>
      </c>
      <c r="J2346" s="257">
        <v>71724</v>
      </c>
      <c r="K2346" t="s">
        <v>4711</v>
      </c>
      <c r="L2346">
        <v>0</v>
      </c>
      <c r="M2346">
        <v>0</v>
      </c>
      <c r="N2346" t="s">
        <v>4718</v>
      </c>
      <c r="O2346" t="s">
        <v>4726</v>
      </c>
      <c r="P2346" t="s">
        <v>4994</v>
      </c>
      <c r="Q2346" t="s">
        <v>4715</v>
      </c>
      <c r="V2346" t="s">
        <v>4716</v>
      </c>
    </row>
    <row r="2347" spans="1:22">
      <c r="A2347" t="s">
        <v>4708</v>
      </c>
      <c r="B2347" t="s">
        <v>4708</v>
      </c>
      <c r="C2347" t="s">
        <v>8998</v>
      </c>
      <c r="D2347"/>
      <c r="E2347" s="255" t="s">
        <v>4802</v>
      </c>
      <c r="F2347" s="255">
        <v>43239.520276041665</v>
      </c>
      <c r="G2347" s="255"/>
      <c r="H2347" s="255"/>
      <c r="I2347" s="256">
        <v>4.75</v>
      </c>
      <c r="J2347" s="257">
        <v>71919</v>
      </c>
      <c r="K2347" t="s">
        <v>4711</v>
      </c>
      <c r="L2347">
        <v>0</v>
      </c>
      <c r="M2347">
        <v>0</v>
      </c>
      <c r="N2347" t="s">
        <v>4722</v>
      </c>
      <c r="O2347" t="s">
        <v>4713</v>
      </c>
      <c r="P2347" t="s">
        <v>8999</v>
      </c>
      <c r="Q2347" t="s">
        <v>4715</v>
      </c>
      <c r="V2347" t="s">
        <v>4716</v>
      </c>
    </row>
    <row r="2348" spans="1:22">
      <c r="A2348" t="s">
        <v>4708</v>
      </c>
      <c r="B2348" t="s">
        <v>4708</v>
      </c>
      <c r="C2348" t="s">
        <v>9000</v>
      </c>
      <c r="D2348"/>
      <c r="E2348" s="255" t="s">
        <v>4783</v>
      </c>
      <c r="F2348" s="255">
        <v>43239.566675347225</v>
      </c>
      <c r="G2348" s="255"/>
      <c r="H2348" s="255"/>
      <c r="I2348" s="256">
        <v>4.75</v>
      </c>
      <c r="J2348" s="257">
        <v>212043</v>
      </c>
      <c r="K2348" t="s">
        <v>4752</v>
      </c>
      <c r="L2348">
        <v>0</v>
      </c>
      <c r="M2348">
        <v>0</v>
      </c>
      <c r="N2348" t="s">
        <v>4722</v>
      </c>
      <c r="O2348" t="s">
        <v>4713</v>
      </c>
      <c r="P2348" t="s">
        <v>9001</v>
      </c>
      <c r="Q2348" t="s">
        <v>4715</v>
      </c>
      <c r="V2348" t="s">
        <v>4716</v>
      </c>
    </row>
    <row r="2349" spans="1:22">
      <c r="A2349" t="s">
        <v>4708</v>
      </c>
      <c r="B2349" t="s">
        <v>4708</v>
      </c>
      <c r="C2349" t="s">
        <v>9002</v>
      </c>
      <c r="D2349"/>
      <c r="E2349" s="255" t="s">
        <v>6609</v>
      </c>
      <c r="F2349" s="255">
        <v>43228.665991747686</v>
      </c>
      <c r="G2349" s="255"/>
      <c r="H2349" s="255"/>
      <c r="I2349" s="256">
        <v>4.75</v>
      </c>
      <c r="J2349" s="257">
        <v>109151</v>
      </c>
      <c r="K2349" t="s">
        <v>4711</v>
      </c>
      <c r="L2349">
        <v>0</v>
      </c>
      <c r="M2349">
        <v>0</v>
      </c>
      <c r="N2349" t="s">
        <v>4722</v>
      </c>
      <c r="O2349" t="s">
        <v>4726</v>
      </c>
      <c r="P2349" t="s">
        <v>9003</v>
      </c>
      <c r="Q2349" t="s">
        <v>4715</v>
      </c>
      <c r="V2349" t="s">
        <v>4716</v>
      </c>
    </row>
    <row r="2350" spans="1:22">
      <c r="A2350" t="s">
        <v>4708</v>
      </c>
      <c r="B2350" t="s">
        <v>4708</v>
      </c>
      <c r="C2350" t="s">
        <v>9004</v>
      </c>
      <c r="D2350"/>
      <c r="E2350" s="255" t="s">
        <v>4763</v>
      </c>
      <c r="F2350" s="255">
        <v>43248.748809143515</v>
      </c>
      <c r="G2350" s="255"/>
      <c r="H2350" s="255"/>
      <c r="I2350" s="256">
        <v>4.75</v>
      </c>
      <c r="J2350" s="257">
        <v>160023</v>
      </c>
      <c r="K2350" t="s">
        <v>4752</v>
      </c>
      <c r="L2350">
        <v>0</v>
      </c>
      <c r="M2350">
        <v>0</v>
      </c>
      <c r="N2350" t="s">
        <v>4718</v>
      </c>
      <c r="O2350" t="s">
        <v>4713</v>
      </c>
      <c r="P2350" t="s">
        <v>9005</v>
      </c>
      <c r="Q2350" t="s">
        <v>4715</v>
      </c>
      <c r="V2350" t="s">
        <v>4716</v>
      </c>
    </row>
    <row r="2351" spans="1:22">
      <c r="A2351" t="s">
        <v>4708</v>
      </c>
      <c r="B2351" t="s">
        <v>4708</v>
      </c>
      <c r="C2351" t="s">
        <v>9006</v>
      </c>
      <c r="D2351"/>
      <c r="E2351" s="255" t="s">
        <v>4746</v>
      </c>
      <c r="F2351" s="255">
        <v>43251.660813229166</v>
      </c>
      <c r="G2351" s="255"/>
      <c r="H2351" s="255"/>
      <c r="I2351" s="256">
        <v>4.75</v>
      </c>
      <c r="J2351" s="257">
        <v>184398</v>
      </c>
      <c r="K2351" t="s">
        <v>4711</v>
      </c>
      <c r="L2351">
        <v>0</v>
      </c>
      <c r="M2351">
        <v>0</v>
      </c>
      <c r="N2351" t="s">
        <v>4722</v>
      </c>
      <c r="O2351" t="s">
        <v>4713</v>
      </c>
      <c r="P2351" t="s">
        <v>9007</v>
      </c>
      <c r="Q2351" t="s">
        <v>4715</v>
      </c>
      <c r="V2351" t="s">
        <v>4716</v>
      </c>
    </row>
    <row r="2352" spans="1:22">
      <c r="A2352" t="s">
        <v>4708</v>
      </c>
      <c r="B2352" t="s">
        <v>4708</v>
      </c>
      <c r="C2352" t="s">
        <v>9008</v>
      </c>
      <c r="D2352"/>
      <c r="E2352" s="255" t="s">
        <v>4751</v>
      </c>
      <c r="F2352" s="255">
        <v>43251.835989120373</v>
      </c>
      <c r="G2352" s="255"/>
      <c r="H2352" s="255"/>
      <c r="I2352" s="256">
        <v>4.75</v>
      </c>
      <c r="J2352" s="257">
        <v>109152</v>
      </c>
      <c r="K2352" t="s">
        <v>4711</v>
      </c>
      <c r="L2352">
        <v>0</v>
      </c>
      <c r="M2352">
        <v>0</v>
      </c>
      <c r="N2352" t="s">
        <v>4712</v>
      </c>
      <c r="O2352" t="s">
        <v>4726</v>
      </c>
      <c r="P2352" t="s">
        <v>9009</v>
      </c>
      <c r="Q2352" t="s">
        <v>4715</v>
      </c>
      <c r="V2352" t="s">
        <v>4716</v>
      </c>
    </row>
    <row r="2353" spans="1:22">
      <c r="A2353" t="s">
        <v>4708</v>
      </c>
      <c r="B2353" t="s">
        <v>4708</v>
      </c>
      <c r="C2353" t="s">
        <v>9010</v>
      </c>
      <c r="D2353"/>
      <c r="E2353" s="255" t="s">
        <v>7145</v>
      </c>
      <c r="F2353" s="255">
        <v>43244.689268437498</v>
      </c>
      <c r="G2353" s="255"/>
      <c r="H2353" s="255"/>
      <c r="I2353" s="256">
        <v>4.75</v>
      </c>
      <c r="J2353" s="257">
        <v>74294</v>
      </c>
      <c r="K2353" t="s">
        <v>4711</v>
      </c>
      <c r="L2353">
        <v>0</v>
      </c>
      <c r="M2353">
        <v>0</v>
      </c>
      <c r="N2353" t="s">
        <v>4712</v>
      </c>
      <c r="O2353" t="s">
        <v>4726</v>
      </c>
      <c r="P2353" t="s">
        <v>9011</v>
      </c>
      <c r="Q2353" t="s">
        <v>4715</v>
      </c>
      <c r="V2353" t="s">
        <v>4716</v>
      </c>
    </row>
    <row r="2354" spans="1:22">
      <c r="A2354" t="s">
        <v>4708</v>
      </c>
      <c r="B2354" t="s">
        <v>4708</v>
      </c>
      <c r="C2354" t="s">
        <v>9012</v>
      </c>
      <c r="D2354"/>
      <c r="E2354" s="255" t="s">
        <v>6531</v>
      </c>
      <c r="F2354" s="255">
        <v>43251.660955752312</v>
      </c>
      <c r="G2354" s="255"/>
      <c r="H2354" s="255"/>
      <c r="I2354" s="256">
        <v>4.75</v>
      </c>
      <c r="J2354" s="257">
        <v>102017</v>
      </c>
      <c r="K2354" t="s">
        <v>4711</v>
      </c>
      <c r="L2354">
        <v>0</v>
      </c>
      <c r="M2354">
        <v>0</v>
      </c>
      <c r="N2354" t="s">
        <v>4712</v>
      </c>
      <c r="O2354" t="s">
        <v>4753</v>
      </c>
      <c r="P2354" t="s">
        <v>4753</v>
      </c>
      <c r="Q2354" t="s">
        <v>4715</v>
      </c>
      <c r="V2354" t="s">
        <v>4716</v>
      </c>
    </row>
    <row r="2355" spans="1:22">
      <c r="A2355" t="s">
        <v>4708</v>
      </c>
      <c r="B2355" t="s">
        <v>4708</v>
      </c>
      <c r="C2355" t="s">
        <v>9013</v>
      </c>
      <c r="D2355"/>
      <c r="E2355" s="255" t="s">
        <v>5243</v>
      </c>
      <c r="F2355" s="255">
        <v>43251.766437847225</v>
      </c>
      <c r="G2355" s="255"/>
      <c r="H2355" s="255"/>
      <c r="I2355" s="256">
        <v>4.75</v>
      </c>
      <c r="J2355" s="257">
        <v>20942</v>
      </c>
      <c r="K2355" t="s">
        <v>4752</v>
      </c>
      <c r="L2355">
        <v>1</v>
      </c>
      <c r="M2355">
        <v>333.85</v>
      </c>
      <c r="N2355" t="s">
        <v>4722</v>
      </c>
      <c r="O2355" t="s">
        <v>4713</v>
      </c>
      <c r="P2355" t="s">
        <v>9014</v>
      </c>
      <c r="Q2355" t="s">
        <v>4715</v>
      </c>
      <c r="V2355" t="s">
        <v>4716</v>
      </c>
    </row>
    <row r="2356" spans="1:22">
      <c r="A2356" t="s">
        <v>4708</v>
      </c>
      <c r="B2356" t="s">
        <v>4708</v>
      </c>
      <c r="C2356" t="s">
        <v>9015</v>
      </c>
      <c r="D2356"/>
      <c r="E2356" s="255" t="s">
        <v>7507</v>
      </c>
      <c r="F2356" s="255">
        <v>43239.520536458331</v>
      </c>
      <c r="G2356" s="255"/>
      <c r="H2356" s="255"/>
      <c r="I2356" s="256">
        <v>4.75</v>
      </c>
      <c r="J2356" s="257">
        <v>39937</v>
      </c>
      <c r="K2356" t="s">
        <v>4711</v>
      </c>
      <c r="L2356">
        <v>0</v>
      </c>
      <c r="M2356">
        <v>0</v>
      </c>
      <c r="N2356" t="s">
        <v>4731</v>
      </c>
      <c r="O2356" t="s">
        <v>4726</v>
      </c>
      <c r="P2356" t="s">
        <v>9016</v>
      </c>
      <c r="Q2356" t="s">
        <v>4715</v>
      </c>
      <c r="V2356" t="s">
        <v>4716</v>
      </c>
    </row>
    <row r="2357" spans="1:22">
      <c r="A2357" t="s">
        <v>4708</v>
      </c>
      <c r="B2357" t="s">
        <v>4708</v>
      </c>
      <c r="C2357" t="s">
        <v>9017</v>
      </c>
      <c r="D2357"/>
      <c r="E2357" s="255" t="s">
        <v>5320</v>
      </c>
      <c r="F2357" s="255">
        <v>43242.596785034722</v>
      </c>
      <c r="G2357" s="255"/>
      <c r="H2357" s="255"/>
      <c r="I2357" s="256">
        <v>4.75</v>
      </c>
      <c r="J2357" s="257">
        <v>70263</v>
      </c>
      <c r="K2357" t="s">
        <v>4711</v>
      </c>
      <c r="L2357">
        <v>0</v>
      </c>
      <c r="M2357">
        <v>0</v>
      </c>
      <c r="N2357" t="s">
        <v>4718</v>
      </c>
      <c r="O2357" t="s">
        <v>4726</v>
      </c>
      <c r="P2357" t="s">
        <v>5225</v>
      </c>
      <c r="Q2357" t="s">
        <v>4715</v>
      </c>
      <c r="V2357" t="s">
        <v>4716</v>
      </c>
    </row>
    <row r="2358" spans="1:22">
      <c r="A2358" t="s">
        <v>4708</v>
      </c>
      <c r="B2358" t="s">
        <v>4708</v>
      </c>
      <c r="C2358" t="s">
        <v>9018</v>
      </c>
      <c r="D2358"/>
      <c r="E2358" s="255" t="s">
        <v>4891</v>
      </c>
      <c r="F2358" s="255">
        <v>43216.718030752316</v>
      </c>
      <c r="G2358" s="255"/>
      <c r="H2358" s="255"/>
      <c r="I2358" s="256">
        <v>4.833333333333333</v>
      </c>
      <c r="J2358" s="257">
        <v>64515</v>
      </c>
      <c r="K2358" t="s">
        <v>4711</v>
      </c>
      <c r="L2358">
        <v>0</v>
      </c>
      <c r="M2358">
        <v>0</v>
      </c>
      <c r="N2358" t="s">
        <v>4722</v>
      </c>
      <c r="O2358" t="s">
        <v>4713</v>
      </c>
      <c r="P2358" t="s">
        <v>9019</v>
      </c>
      <c r="Q2358" t="s">
        <v>4715</v>
      </c>
      <c r="V2358" t="s">
        <v>4716</v>
      </c>
    </row>
    <row r="2359" spans="1:22">
      <c r="A2359" t="s">
        <v>4708</v>
      </c>
      <c r="B2359" t="s">
        <v>4708</v>
      </c>
      <c r="C2359" t="s">
        <v>9020</v>
      </c>
      <c r="D2359"/>
      <c r="E2359" s="255" t="s">
        <v>4799</v>
      </c>
      <c r="F2359" s="255">
        <v>43201.710271793978</v>
      </c>
      <c r="G2359" s="255"/>
      <c r="H2359" s="255"/>
      <c r="I2359" s="256">
        <v>4.833333333333333</v>
      </c>
      <c r="J2359" s="257">
        <v>81888</v>
      </c>
      <c r="K2359" t="s">
        <v>4711</v>
      </c>
      <c r="L2359">
        <v>0</v>
      </c>
      <c r="M2359">
        <v>0</v>
      </c>
      <c r="N2359" t="s">
        <v>4722</v>
      </c>
      <c r="O2359" t="s">
        <v>4713</v>
      </c>
      <c r="P2359" t="s">
        <v>9021</v>
      </c>
      <c r="Q2359" t="s">
        <v>4715</v>
      </c>
      <c r="V2359" t="s">
        <v>4716</v>
      </c>
    </row>
    <row r="2360" spans="1:22">
      <c r="A2360" t="s">
        <v>4708</v>
      </c>
      <c r="B2360" t="s">
        <v>4708</v>
      </c>
      <c r="C2360" t="s">
        <v>9022</v>
      </c>
      <c r="D2360"/>
      <c r="E2360" s="255" t="s">
        <v>4881</v>
      </c>
      <c r="F2360" s="255">
        <v>43220.861117858796</v>
      </c>
      <c r="G2360" s="255"/>
      <c r="H2360" s="255"/>
      <c r="I2360" s="256">
        <v>4.833333333333333</v>
      </c>
      <c r="J2360" s="257">
        <v>96544</v>
      </c>
      <c r="K2360" t="s">
        <v>4711</v>
      </c>
      <c r="L2360">
        <v>0</v>
      </c>
      <c r="M2360">
        <v>0</v>
      </c>
      <c r="N2360" t="s">
        <v>4718</v>
      </c>
      <c r="O2360" t="s">
        <v>4713</v>
      </c>
      <c r="P2360" t="s">
        <v>9023</v>
      </c>
      <c r="Q2360" t="s">
        <v>4715</v>
      </c>
      <c r="V2360" t="s">
        <v>4716</v>
      </c>
    </row>
    <row r="2361" spans="1:22">
      <c r="A2361" t="s">
        <v>4708</v>
      </c>
      <c r="B2361" t="s">
        <v>4708</v>
      </c>
      <c r="C2361" t="s">
        <v>9024</v>
      </c>
      <c r="D2361"/>
      <c r="E2361" s="255" t="s">
        <v>4775</v>
      </c>
      <c r="F2361" s="255">
        <v>43220.867732905092</v>
      </c>
      <c r="G2361" s="255"/>
      <c r="H2361" s="255"/>
      <c r="I2361" s="256">
        <v>4.833333333333333</v>
      </c>
      <c r="J2361" s="257">
        <v>53912</v>
      </c>
      <c r="K2361" t="s">
        <v>4711</v>
      </c>
      <c r="L2361">
        <v>0</v>
      </c>
      <c r="M2361">
        <v>0</v>
      </c>
      <c r="N2361" t="s">
        <v>4769</v>
      </c>
      <c r="O2361" t="s">
        <v>4713</v>
      </c>
      <c r="P2361" t="s">
        <v>9025</v>
      </c>
      <c r="Q2361" t="s">
        <v>4715</v>
      </c>
      <c r="V2361" t="s">
        <v>4716</v>
      </c>
    </row>
    <row r="2362" spans="1:22">
      <c r="A2362" t="s">
        <v>4708</v>
      </c>
      <c r="B2362" t="s">
        <v>4708</v>
      </c>
      <c r="C2362" t="s">
        <v>9026</v>
      </c>
      <c r="D2362"/>
      <c r="E2362" s="255" t="s">
        <v>4737</v>
      </c>
      <c r="F2362" s="255">
        <v>43210.719261921295</v>
      </c>
      <c r="G2362" s="255"/>
      <c r="H2362" s="255"/>
      <c r="I2362" s="256">
        <v>4.833333333333333</v>
      </c>
      <c r="J2362" s="257">
        <v>159916</v>
      </c>
      <c r="K2362" t="s">
        <v>4711</v>
      </c>
      <c r="L2362">
        <v>0</v>
      </c>
      <c r="M2362">
        <v>0</v>
      </c>
      <c r="N2362" t="s">
        <v>4718</v>
      </c>
      <c r="O2362" t="s">
        <v>4713</v>
      </c>
      <c r="P2362" t="s">
        <v>9027</v>
      </c>
      <c r="Q2362" t="s">
        <v>4715</v>
      </c>
      <c r="V2362" t="s">
        <v>4716</v>
      </c>
    </row>
    <row r="2363" spans="1:22">
      <c r="A2363" t="s">
        <v>4708</v>
      </c>
      <c r="B2363" t="s">
        <v>4708</v>
      </c>
      <c r="C2363" t="s">
        <v>9028</v>
      </c>
      <c r="D2363"/>
      <c r="E2363" s="255" t="s">
        <v>4775</v>
      </c>
      <c r="F2363" s="255">
        <v>43220.805648692127</v>
      </c>
      <c r="G2363" s="255"/>
      <c r="H2363" s="255"/>
      <c r="I2363" s="256">
        <v>4.833333333333333</v>
      </c>
      <c r="J2363" s="257">
        <v>13973</v>
      </c>
      <c r="K2363" t="s">
        <v>4752</v>
      </c>
      <c r="L2363">
        <v>0</v>
      </c>
      <c r="M2363">
        <v>0</v>
      </c>
      <c r="N2363" t="s">
        <v>4712</v>
      </c>
      <c r="O2363" t="s">
        <v>4713</v>
      </c>
      <c r="P2363" t="s">
        <v>9029</v>
      </c>
      <c r="Q2363" t="s">
        <v>4715</v>
      </c>
      <c r="V2363" t="s">
        <v>4716</v>
      </c>
    </row>
    <row r="2364" spans="1:22">
      <c r="A2364" t="s">
        <v>4708</v>
      </c>
      <c r="B2364" t="s">
        <v>4708</v>
      </c>
      <c r="C2364" t="s">
        <v>9030</v>
      </c>
      <c r="D2364"/>
      <c r="E2364" s="255" t="s">
        <v>4751</v>
      </c>
      <c r="F2364" s="255">
        <v>43202.713891284722</v>
      </c>
      <c r="G2364" s="255"/>
      <c r="H2364" s="255"/>
      <c r="I2364" s="256">
        <v>4.833333333333333</v>
      </c>
      <c r="J2364" s="257">
        <v>74028</v>
      </c>
      <c r="K2364" t="s">
        <v>4711</v>
      </c>
      <c r="L2364">
        <v>0</v>
      </c>
      <c r="M2364">
        <v>0</v>
      </c>
      <c r="N2364" t="s">
        <v>4718</v>
      </c>
      <c r="O2364" t="s">
        <v>4713</v>
      </c>
      <c r="P2364" t="s">
        <v>9031</v>
      </c>
      <c r="Q2364" t="s">
        <v>4715</v>
      </c>
      <c r="V2364" t="s">
        <v>4716</v>
      </c>
    </row>
    <row r="2365" spans="1:22">
      <c r="A2365" t="s">
        <v>4708</v>
      </c>
      <c r="B2365" t="s">
        <v>4708</v>
      </c>
      <c r="C2365" t="s">
        <v>9032</v>
      </c>
      <c r="D2365"/>
      <c r="E2365" s="255" t="s">
        <v>4786</v>
      </c>
      <c r="F2365" s="255">
        <v>43209.589168981482</v>
      </c>
      <c r="G2365" s="255"/>
      <c r="H2365" s="255"/>
      <c r="I2365" s="256">
        <v>4.833333333333333</v>
      </c>
      <c r="J2365" s="257">
        <v>57537</v>
      </c>
      <c r="K2365" t="s">
        <v>4711</v>
      </c>
      <c r="L2365">
        <v>0</v>
      </c>
      <c r="M2365">
        <v>0</v>
      </c>
      <c r="N2365" t="s">
        <v>4718</v>
      </c>
      <c r="O2365" t="s">
        <v>4713</v>
      </c>
      <c r="P2365" t="s">
        <v>9033</v>
      </c>
      <c r="Q2365" t="s">
        <v>4715</v>
      </c>
      <c r="V2365" t="s">
        <v>4716</v>
      </c>
    </row>
    <row r="2366" spans="1:22">
      <c r="A2366" t="s">
        <v>4708</v>
      </c>
      <c r="B2366" t="s">
        <v>4708</v>
      </c>
      <c r="C2366" t="s">
        <v>9034</v>
      </c>
      <c r="D2366"/>
      <c r="E2366" s="255" t="s">
        <v>6901</v>
      </c>
      <c r="F2366" s="255">
        <v>43209.589681481484</v>
      </c>
      <c r="G2366" s="255"/>
      <c r="H2366" s="255"/>
      <c r="I2366" s="256">
        <v>4.833333333333333</v>
      </c>
      <c r="J2366" s="257">
        <v>5210</v>
      </c>
      <c r="K2366" t="s">
        <v>4711</v>
      </c>
      <c r="L2366">
        <v>0</v>
      </c>
      <c r="M2366">
        <v>0</v>
      </c>
      <c r="N2366" t="s">
        <v>4718</v>
      </c>
      <c r="O2366" t="s">
        <v>5324</v>
      </c>
      <c r="P2366" t="s">
        <v>9035</v>
      </c>
      <c r="Q2366" t="s">
        <v>4715</v>
      </c>
      <c r="V2366" t="s">
        <v>4716</v>
      </c>
    </row>
    <row r="2367" spans="1:22">
      <c r="A2367" t="s">
        <v>4708</v>
      </c>
      <c r="B2367" t="s">
        <v>4708</v>
      </c>
      <c r="C2367" t="s">
        <v>9036</v>
      </c>
      <c r="D2367"/>
      <c r="E2367" s="255" t="s">
        <v>8013</v>
      </c>
      <c r="F2367" s="255">
        <v>43216.709370949073</v>
      </c>
      <c r="G2367" s="255"/>
      <c r="H2367" s="255"/>
      <c r="I2367" s="256">
        <v>4.833333333333333</v>
      </c>
      <c r="J2367" s="257">
        <v>73957</v>
      </c>
      <c r="K2367" t="s">
        <v>4711</v>
      </c>
      <c r="L2367">
        <v>0</v>
      </c>
      <c r="M2367">
        <v>0</v>
      </c>
      <c r="N2367" t="s">
        <v>4712</v>
      </c>
      <c r="O2367" t="s">
        <v>4726</v>
      </c>
      <c r="P2367" t="s">
        <v>9037</v>
      </c>
      <c r="Q2367" t="s">
        <v>4715</v>
      </c>
      <c r="V2367" t="s">
        <v>4716</v>
      </c>
    </row>
    <row r="2368" spans="1:22">
      <c r="A2368" t="s">
        <v>4708</v>
      </c>
      <c r="B2368" t="s">
        <v>4708</v>
      </c>
      <c r="C2368" t="s">
        <v>9038</v>
      </c>
      <c r="D2368"/>
      <c r="E2368" s="255" t="s">
        <v>5979</v>
      </c>
      <c r="F2368" s="255">
        <v>43207.737234490742</v>
      </c>
      <c r="G2368" s="255"/>
      <c r="H2368" s="255"/>
      <c r="I2368" s="256">
        <v>4.833333333333333</v>
      </c>
      <c r="J2368" s="257">
        <v>80485</v>
      </c>
      <c r="K2368" t="s">
        <v>4711</v>
      </c>
      <c r="L2368">
        <v>0</v>
      </c>
      <c r="M2368">
        <v>0</v>
      </c>
      <c r="N2368" t="s">
        <v>4718</v>
      </c>
      <c r="O2368" t="s">
        <v>4726</v>
      </c>
      <c r="P2368" t="s">
        <v>9039</v>
      </c>
      <c r="Q2368" t="s">
        <v>4715</v>
      </c>
      <c r="V2368" t="s">
        <v>4716</v>
      </c>
    </row>
    <row r="2369" spans="1:22">
      <c r="A2369" t="s">
        <v>4708</v>
      </c>
      <c r="B2369" t="s">
        <v>4708</v>
      </c>
      <c r="C2369" t="s">
        <v>9040</v>
      </c>
      <c r="D2369"/>
      <c r="E2369" s="255" t="s">
        <v>4853</v>
      </c>
      <c r="F2369" s="255">
        <v>43220.864346493057</v>
      </c>
      <c r="G2369" s="255"/>
      <c r="H2369" s="255"/>
      <c r="I2369" s="256">
        <v>4.833333333333333</v>
      </c>
      <c r="J2369" s="257">
        <v>79588</v>
      </c>
      <c r="K2369" t="s">
        <v>4711</v>
      </c>
      <c r="L2369">
        <v>0</v>
      </c>
      <c r="M2369">
        <v>0</v>
      </c>
      <c r="N2369" t="s">
        <v>4718</v>
      </c>
      <c r="O2369" t="s">
        <v>4713</v>
      </c>
      <c r="P2369" t="s">
        <v>9041</v>
      </c>
      <c r="Q2369" t="s">
        <v>4715</v>
      </c>
      <c r="V2369" t="s">
        <v>4716</v>
      </c>
    </row>
    <row r="2370" spans="1:22">
      <c r="A2370" t="s">
        <v>4708</v>
      </c>
      <c r="B2370" t="s">
        <v>4708</v>
      </c>
      <c r="C2370" t="s">
        <v>9042</v>
      </c>
      <c r="D2370"/>
      <c r="E2370" s="255" t="s">
        <v>5335</v>
      </c>
      <c r="F2370" s="255">
        <v>43209.713898877315</v>
      </c>
      <c r="G2370" s="255"/>
      <c r="H2370" s="255"/>
      <c r="I2370" s="256">
        <v>4.833333333333333</v>
      </c>
      <c r="J2370" s="257">
        <v>85750</v>
      </c>
      <c r="K2370" t="s">
        <v>4711</v>
      </c>
      <c r="L2370">
        <v>0</v>
      </c>
      <c r="M2370">
        <v>0</v>
      </c>
      <c r="N2370" t="s">
        <v>4722</v>
      </c>
      <c r="O2370" t="s">
        <v>4713</v>
      </c>
      <c r="P2370" t="s">
        <v>9043</v>
      </c>
      <c r="Q2370" t="s">
        <v>4715</v>
      </c>
      <c r="V2370" t="s">
        <v>4716</v>
      </c>
    </row>
    <row r="2371" spans="1:22">
      <c r="A2371" t="s">
        <v>4708</v>
      </c>
      <c r="B2371" t="s">
        <v>4708</v>
      </c>
      <c r="C2371" t="s">
        <v>9044</v>
      </c>
      <c r="D2371"/>
      <c r="E2371" s="255" t="s">
        <v>5065</v>
      </c>
      <c r="F2371" s="255">
        <v>43209.588894062501</v>
      </c>
      <c r="G2371" s="255"/>
      <c r="H2371" s="255"/>
      <c r="I2371" s="256">
        <v>4.833333333333333</v>
      </c>
      <c r="J2371" s="257">
        <v>74140</v>
      </c>
      <c r="K2371" t="s">
        <v>4711</v>
      </c>
      <c r="L2371">
        <v>0</v>
      </c>
      <c r="M2371">
        <v>0</v>
      </c>
      <c r="N2371" t="s">
        <v>4731</v>
      </c>
      <c r="O2371" t="s">
        <v>4713</v>
      </c>
      <c r="P2371" t="s">
        <v>9045</v>
      </c>
      <c r="Q2371" t="s">
        <v>4715</v>
      </c>
      <c r="V2371" t="s">
        <v>4716</v>
      </c>
    </row>
    <row r="2372" spans="1:22">
      <c r="A2372" t="s">
        <v>4708</v>
      </c>
      <c r="B2372" t="s">
        <v>4708</v>
      </c>
      <c r="C2372" t="s">
        <v>9046</v>
      </c>
      <c r="D2372"/>
      <c r="E2372" s="255" t="s">
        <v>5240</v>
      </c>
      <c r="F2372" s="255">
        <v>43192.71723642361</v>
      </c>
      <c r="G2372" s="255"/>
      <c r="H2372" s="255"/>
      <c r="I2372" s="256">
        <v>4.833333333333333</v>
      </c>
      <c r="J2372" s="257">
        <v>82786</v>
      </c>
      <c r="K2372" t="s">
        <v>4711</v>
      </c>
      <c r="L2372">
        <v>0</v>
      </c>
      <c r="M2372">
        <v>0</v>
      </c>
      <c r="N2372" t="s">
        <v>4731</v>
      </c>
      <c r="O2372" t="s">
        <v>4713</v>
      </c>
      <c r="P2372" t="s">
        <v>9047</v>
      </c>
      <c r="Q2372" t="s">
        <v>4715</v>
      </c>
      <c r="V2372" t="s">
        <v>4716</v>
      </c>
    </row>
    <row r="2373" spans="1:22">
      <c r="A2373" t="s">
        <v>4708</v>
      </c>
      <c r="B2373" t="s">
        <v>4708</v>
      </c>
      <c r="C2373" t="s">
        <v>9048</v>
      </c>
      <c r="D2373"/>
      <c r="E2373" s="255" t="s">
        <v>6202</v>
      </c>
      <c r="F2373" s="255">
        <v>43220.908481909719</v>
      </c>
      <c r="G2373" s="255"/>
      <c r="H2373" s="255"/>
      <c r="I2373" s="256">
        <v>4.833333333333333</v>
      </c>
      <c r="J2373" s="257">
        <v>24835</v>
      </c>
      <c r="K2373" t="s">
        <v>4711</v>
      </c>
      <c r="L2373">
        <v>0</v>
      </c>
      <c r="M2373">
        <v>0</v>
      </c>
      <c r="N2373" t="s">
        <v>4718</v>
      </c>
      <c r="O2373" t="s">
        <v>4726</v>
      </c>
      <c r="P2373" t="s">
        <v>9049</v>
      </c>
      <c r="Q2373" t="s">
        <v>4715</v>
      </c>
      <c r="V2373" t="s">
        <v>4716</v>
      </c>
    </row>
    <row r="2374" spans="1:22">
      <c r="A2374" t="s">
        <v>4708</v>
      </c>
      <c r="B2374" t="s">
        <v>4708</v>
      </c>
      <c r="C2374" t="s">
        <v>9050</v>
      </c>
      <c r="D2374"/>
      <c r="E2374" s="255" t="s">
        <v>6515</v>
      </c>
      <c r="F2374" s="255">
        <v>43206.417913854166</v>
      </c>
      <c r="G2374" s="255"/>
      <c r="H2374" s="255"/>
      <c r="I2374" s="256">
        <v>4.833333333333333</v>
      </c>
      <c r="J2374" s="257">
        <v>109682</v>
      </c>
      <c r="K2374" t="s">
        <v>4752</v>
      </c>
      <c r="L2374">
        <v>0</v>
      </c>
      <c r="M2374">
        <v>0</v>
      </c>
      <c r="N2374" t="s">
        <v>4718</v>
      </c>
      <c r="O2374" t="s">
        <v>4726</v>
      </c>
      <c r="P2374" t="s">
        <v>9051</v>
      </c>
      <c r="Q2374" t="s">
        <v>4715</v>
      </c>
      <c r="V2374" t="s">
        <v>4716</v>
      </c>
    </row>
    <row r="2375" spans="1:22">
      <c r="A2375" t="s">
        <v>4708</v>
      </c>
      <c r="B2375" t="s">
        <v>4708</v>
      </c>
      <c r="C2375" t="s">
        <v>9052</v>
      </c>
      <c r="D2375"/>
      <c r="E2375" s="255" t="s">
        <v>4972</v>
      </c>
      <c r="F2375" s="255">
        <v>43220.863624039353</v>
      </c>
      <c r="G2375" s="255"/>
      <c r="H2375" s="255"/>
      <c r="I2375" s="256">
        <v>4.833333333333333</v>
      </c>
      <c r="J2375" s="257">
        <v>80938</v>
      </c>
      <c r="K2375" t="s">
        <v>4711</v>
      </c>
      <c r="L2375">
        <v>0</v>
      </c>
      <c r="M2375">
        <v>0</v>
      </c>
      <c r="N2375" t="s">
        <v>4769</v>
      </c>
      <c r="O2375" t="s">
        <v>4713</v>
      </c>
      <c r="P2375" t="s">
        <v>9053</v>
      </c>
      <c r="Q2375" t="s">
        <v>4715</v>
      </c>
      <c r="V2375" t="s">
        <v>4716</v>
      </c>
    </row>
    <row r="2376" spans="1:22">
      <c r="A2376" t="s">
        <v>4708</v>
      </c>
      <c r="B2376" t="s">
        <v>4708</v>
      </c>
      <c r="C2376" t="s">
        <v>9054</v>
      </c>
      <c r="D2376"/>
      <c r="E2376" s="255" t="s">
        <v>5328</v>
      </c>
      <c r="F2376" s="255">
        <v>43210.719409803241</v>
      </c>
      <c r="G2376" s="255"/>
      <c r="H2376" s="255"/>
      <c r="I2376" s="256">
        <v>4.833333333333333</v>
      </c>
      <c r="J2376" s="257">
        <v>61951</v>
      </c>
      <c r="K2376" t="s">
        <v>4711</v>
      </c>
      <c r="L2376">
        <v>0</v>
      </c>
      <c r="M2376">
        <v>0</v>
      </c>
      <c r="N2376" t="s">
        <v>4731</v>
      </c>
      <c r="O2376" t="s">
        <v>4713</v>
      </c>
      <c r="P2376" t="s">
        <v>9055</v>
      </c>
      <c r="Q2376" t="s">
        <v>4715</v>
      </c>
      <c r="V2376" t="s">
        <v>4716</v>
      </c>
    </row>
    <row r="2377" spans="1:22">
      <c r="A2377" t="s">
        <v>4708</v>
      </c>
      <c r="B2377" t="s">
        <v>4708</v>
      </c>
      <c r="C2377" t="s">
        <v>9056</v>
      </c>
      <c r="D2377"/>
      <c r="E2377" s="255" t="s">
        <v>4802</v>
      </c>
      <c r="F2377" s="255">
        <v>43218.398686307868</v>
      </c>
      <c r="G2377" s="255"/>
      <c r="H2377" s="255"/>
      <c r="I2377" s="256">
        <v>4.833333333333333</v>
      </c>
      <c r="J2377" s="257">
        <v>219766</v>
      </c>
      <c r="K2377" t="s">
        <v>4752</v>
      </c>
      <c r="L2377">
        <v>0</v>
      </c>
      <c r="M2377">
        <v>0</v>
      </c>
      <c r="N2377" t="s">
        <v>4731</v>
      </c>
      <c r="O2377" t="s">
        <v>4713</v>
      </c>
      <c r="P2377" t="s">
        <v>9057</v>
      </c>
      <c r="Q2377" t="s">
        <v>4715</v>
      </c>
      <c r="V2377" t="s">
        <v>4716</v>
      </c>
    </row>
    <row r="2378" spans="1:22">
      <c r="A2378" t="s">
        <v>4708</v>
      </c>
      <c r="B2378" t="s">
        <v>4708</v>
      </c>
      <c r="C2378" t="s">
        <v>9058</v>
      </c>
      <c r="D2378"/>
      <c r="E2378" s="255" t="s">
        <v>6434</v>
      </c>
      <c r="F2378" s="255">
        <v>43201.710437037036</v>
      </c>
      <c r="G2378" s="255"/>
      <c r="H2378" s="255"/>
      <c r="I2378" s="256">
        <v>4.833333333333333</v>
      </c>
      <c r="J2378" s="257">
        <v>40860</v>
      </c>
      <c r="K2378" t="s">
        <v>4711</v>
      </c>
      <c r="L2378">
        <v>0</v>
      </c>
      <c r="M2378">
        <v>0</v>
      </c>
      <c r="N2378" t="s">
        <v>4722</v>
      </c>
      <c r="O2378" t="s">
        <v>4726</v>
      </c>
      <c r="P2378" t="s">
        <v>4994</v>
      </c>
      <c r="Q2378" t="s">
        <v>4715</v>
      </c>
      <c r="V2378" t="s">
        <v>4716</v>
      </c>
    </row>
    <row r="2379" spans="1:22">
      <c r="A2379" t="s">
        <v>4708</v>
      </c>
      <c r="B2379" t="s">
        <v>4708</v>
      </c>
      <c r="C2379" t="s">
        <v>9059</v>
      </c>
      <c r="D2379"/>
      <c r="E2379" s="255" t="s">
        <v>4840</v>
      </c>
      <c r="F2379" s="255">
        <v>43202.714326238427</v>
      </c>
      <c r="G2379" s="255"/>
      <c r="H2379" s="255"/>
      <c r="I2379" s="256">
        <v>4.833333333333333</v>
      </c>
      <c r="J2379" s="257">
        <v>46987</v>
      </c>
      <c r="K2379" t="s">
        <v>4711</v>
      </c>
      <c r="L2379">
        <v>0</v>
      </c>
      <c r="M2379">
        <v>0</v>
      </c>
      <c r="N2379" t="s">
        <v>4718</v>
      </c>
      <c r="O2379" t="s">
        <v>4713</v>
      </c>
      <c r="P2379" t="s">
        <v>9060</v>
      </c>
      <c r="Q2379" t="s">
        <v>4715</v>
      </c>
      <c r="V2379" t="s">
        <v>4716</v>
      </c>
    </row>
    <row r="2380" spans="1:22">
      <c r="A2380" t="s">
        <v>4708</v>
      </c>
      <c r="B2380" t="s">
        <v>4708</v>
      </c>
      <c r="C2380" t="s">
        <v>9061</v>
      </c>
      <c r="D2380"/>
      <c r="E2380" s="255" t="s">
        <v>5276</v>
      </c>
      <c r="F2380" s="255">
        <v>43200.706247997688</v>
      </c>
      <c r="G2380" s="255"/>
      <c r="H2380" s="255"/>
      <c r="I2380" s="256">
        <v>4.833333333333333</v>
      </c>
      <c r="J2380" s="257">
        <v>127962</v>
      </c>
      <c r="K2380" t="s">
        <v>4711</v>
      </c>
      <c r="L2380">
        <v>0</v>
      </c>
      <c r="M2380">
        <v>0</v>
      </c>
      <c r="N2380" t="s">
        <v>4769</v>
      </c>
      <c r="O2380" t="s">
        <v>4726</v>
      </c>
      <c r="P2380" t="s">
        <v>5188</v>
      </c>
      <c r="Q2380" t="s">
        <v>4715</v>
      </c>
      <c r="V2380" t="s">
        <v>4716</v>
      </c>
    </row>
    <row r="2381" spans="1:22">
      <c r="A2381" t="s">
        <v>4708</v>
      </c>
      <c r="B2381" t="s">
        <v>4708</v>
      </c>
      <c r="C2381" t="s">
        <v>9062</v>
      </c>
      <c r="D2381"/>
      <c r="E2381" s="255" t="s">
        <v>5320</v>
      </c>
      <c r="F2381" s="255">
        <v>43217.727296608798</v>
      </c>
      <c r="G2381" s="255"/>
      <c r="H2381" s="255"/>
      <c r="I2381" s="256">
        <v>4.833333333333333</v>
      </c>
      <c r="J2381" s="257">
        <v>70634</v>
      </c>
      <c r="K2381" t="s">
        <v>4711</v>
      </c>
      <c r="L2381">
        <v>0</v>
      </c>
      <c r="M2381">
        <v>0</v>
      </c>
      <c r="N2381" t="s">
        <v>4712</v>
      </c>
      <c r="O2381" t="s">
        <v>4726</v>
      </c>
      <c r="P2381" t="s">
        <v>5188</v>
      </c>
      <c r="Q2381" t="s">
        <v>4715</v>
      </c>
      <c r="V2381" t="s">
        <v>4716</v>
      </c>
    </row>
    <row r="2382" spans="1:22">
      <c r="A2382" t="s">
        <v>4708</v>
      </c>
      <c r="B2382" t="s">
        <v>4708</v>
      </c>
      <c r="C2382" t="s">
        <v>1951</v>
      </c>
      <c r="D2382"/>
      <c r="E2382" s="255" t="s">
        <v>5154</v>
      </c>
      <c r="F2382" s="255">
        <v>43209.589042627318</v>
      </c>
      <c r="G2382" s="255"/>
      <c r="H2382" s="255"/>
      <c r="I2382" s="256">
        <v>4.833333333333333</v>
      </c>
      <c r="J2382" s="257">
        <v>42869</v>
      </c>
      <c r="K2382" t="s">
        <v>4711</v>
      </c>
      <c r="L2382">
        <v>0</v>
      </c>
      <c r="M2382">
        <v>0</v>
      </c>
      <c r="N2382" t="s">
        <v>4718</v>
      </c>
      <c r="O2382" t="s">
        <v>4713</v>
      </c>
      <c r="P2382" t="s">
        <v>9063</v>
      </c>
      <c r="Q2382" t="s">
        <v>4715</v>
      </c>
      <c r="V2382" t="s">
        <v>4716</v>
      </c>
    </row>
    <row r="2383" spans="1:22">
      <c r="A2383" t="s">
        <v>4708</v>
      </c>
      <c r="B2383" t="s">
        <v>4708</v>
      </c>
      <c r="C2383" t="s">
        <v>9064</v>
      </c>
      <c r="D2383"/>
      <c r="E2383" s="255" t="s">
        <v>4814</v>
      </c>
      <c r="F2383" s="255">
        <v>43202.714189733793</v>
      </c>
      <c r="G2383" s="255"/>
      <c r="H2383" s="255"/>
      <c r="I2383" s="256">
        <v>4.833333333333333</v>
      </c>
      <c r="J2383" s="257">
        <v>61252</v>
      </c>
      <c r="K2383" t="s">
        <v>4711</v>
      </c>
      <c r="L2383">
        <v>0</v>
      </c>
      <c r="M2383">
        <v>0</v>
      </c>
      <c r="N2383" t="s">
        <v>4722</v>
      </c>
      <c r="O2383" t="s">
        <v>4713</v>
      </c>
      <c r="P2383" t="s">
        <v>9065</v>
      </c>
      <c r="Q2383" t="s">
        <v>4715</v>
      </c>
      <c r="V2383" t="s">
        <v>4716</v>
      </c>
    </row>
    <row r="2384" spans="1:22">
      <c r="A2384" t="s">
        <v>4708</v>
      </c>
      <c r="B2384" t="s">
        <v>4708</v>
      </c>
      <c r="C2384" t="s">
        <v>2656</v>
      </c>
      <c r="D2384"/>
      <c r="E2384" s="255" t="s">
        <v>7930</v>
      </c>
      <c r="F2384" s="255">
        <v>43192.825613576388</v>
      </c>
      <c r="G2384" s="255"/>
      <c r="H2384" s="255"/>
      <c r="I2384" s="256">
        <v>4.833333333333333</v>
      </c>
      <c r="J2384" s="257">
        <v>50318</v>
      </c>
      <c r="K2384" t="s">
        <v>4711</v>
      </c>
      <c r="L2384">
        <v>0</v>
      </c>
      <c r="M2384">
        <v>0</v>
      </c>
      <c r="N2384" t="s">
        <v>4718</v>
      </c>
      <c r="O2384" t="s">
        <v>4726</v>
      </c>
      <c r="P2384" t="s">
        <v>9066</v>
      </c>
      <c r="Q2384" t="s">
        <v>4715</v>
      </c>
      <c r="V2384" t="s">
        <v>4716</v>
      </c>
    </row>
    <row r="2385" spans="1:22">
      <c r="A2385" t="s">
        <v>4708</v>
      </c>
      <c r="B2385" t="s">
        <v>4708</v>
      </c>
      <c r="C2385" t="s">
        <v>9067</v>
      </c>
      <c r="D2385"/>
      <c r="E2385" s="255" t="s">
        <v>4775</v>
      </c>
      <c r="F2385" s="255">
        <v>43194.350952280096</v>
      </c>
      <c r="G2385" s="255"/>
      <c r="H2385" s="255"/>
      <c r="I2385" s="256">
        <v>4.833333333333333</v>
      </c>
      <c r="J2385" s="257">
        <v>85628</v>
      </c>
      <c r="K2385" t="s">
        <v>4752</v>
      </c>
      <c r="L2385">
        <v>0</v>
      </c>
      <c r="M2385">
        <v>0</v>
      </c>
      <c r="N2385" t="s">
        <v>4712</v>
      </c>
      <c r="O2385" t="s">
        <v>4713</v>
      </c>
      <c r="P2385" t="s">
        <v>9068</v>
      </c>
      <c r="Q2385" t="s">
        <v>4715</v>
      </c>
      <c r="V2385" t="s">
        <v>4716</v>
      </c>
    </row>
    <row r="2386" spans="1:22">
      <c r="A2386" t="s">
        <v>4708</v>
      </c>
      <c r="B2386" t="s">
        <v>4708</v>
      </c>
      <c r="C2386" t="s">
        <v>9069</v>
      </c>
      <c r="D2386"/>
      <c r="E2386" s="255" t="s">
        <v>9070</v>
      </c>
      <c r="F2386" s="255">
        <v>43208.344579050929</v>
      </c>
      <c r="G2386" s="255"/>
      <c r="H2386" s="255"/>
      <c r="I2386" s="256">
        <v>4.833333333333333</v>
      </c>
      <c r="J2386" s="257">
        <v>41413</v>
      </c>
      <c r="K2386" t="s">
        <v>4752</v>
      </c>
      <c r="L2386">
        <v>0</v>
      </c>
      <c r="M2386">
        <v>0</v>
      </c>
      <c r="N2386" t="s">
        <v>4718</v>
      </c>
      <c r="O2386" t="s">
        <v>4726</v>
      </c>
      <c r="P2386" t="s">
        <v>9071</v>
      </c>
      <c r="Q2386" t="s">
        <v>4715</v>
      </c>
      <c r="V2386" t="s">
        <v>4716</v>
      </c>
    </row>
    <row r="2387" spans="1:22">
      <c r="A2387" t="s">
        <v>4708</v>
      </c>
      <c r="B2387" t="s">
        <v>4708</v>
      </c>
      <c r="C2387" t="s">
        <v>9072</v>
      </c>
      <c r="D2387"/>
      <c r="E2387" s="255" t="s">
        <v>4763</v>
      </c>
      <c r="F2387" s="255">
        <v>43208.803600196756</v>
      </c>
      <c r="G2387" s="255"/>
      <c r="H2387" s="255"/>
      <c r="I2387" s="256">
        <v>4.833333333333333</v>
      </c>
      <c r="J2387" s="257">
        <v>149701</v>
      </c>
      <c r="K2387" t="s">
        <v>4752</v>
      </c>
      <c r="L2387">
        <v>0</v>
      </c>
      <c r="M2387">
        <v>0</v>
      </c>
      <c r="N2387" t="s">
        <v>4712</v>
      </c>
      <c r="O2387" t="s">
        <v>4713</v>
      </c>
      <c r="P2387" t="s">
        <v>9073</v>
      </c>
      <c r="Q2387" t="s">
        <v>4715</v>
      </c>
      <c r="V2387" t="s">
        <v>4716</v>
      </c>
    </row>
    <row r="2388" spans="1:22">
      <c r="A2388" t="s">
        <v>4708</v>
      </c>
      <c r="B2388" t="s">
        <v>4708</v>
      </c>
      <c r="C2388" t="s">
        <v>9074</v>
      </c>
      <c r="D2388"/>
      <c r="E2388" s="255" t="s">
        <v>7238</v>
      </c>
      <c r="F2388" s="255">
        <v>43199.709899687499</v>
      </c>
      <c r="G2388" s="255"/>
      <c r="H2388" s="255"/>
      <c r="I2388" s="256">
        <v>4.833333333333333</v>
      </c>
      <c r="J2388" s="257">
        <v>79178</v>
      </c>
      <c r="K2388" t="s">
        <v>4711</v>
      </c>
      <c r="L2388">
        <v>0</v>
      </c>
      <c r="M2388">
        <v>0</v>
      </c>
      <c r="N2388" t="s">
        <v>4722</v>
      </c>
      <c r="O2388" t="s">
        <v>4726</v>
      </c>
      <c r="P2388" t="s">
        <v>9075</v>
      </c>
      <c r="Q2388" t="s">
        <v>4715</v>
      </c>
      <c r="V2388" t="s">
        <v>4716</v>
      </c>
    </row>
    <row r="2389" spans="1:22">
      <c r="A2389" t="s">
        <v>4708</v>
      </c>
      <c r="B2389" t="s">
        <v>4708</v>
      </c>
      <c r="C2389" t="s">
        <v>9076</v>
      </c>
      <c r="D2389"/>
      <c r="E2389" s="255" t="s">
        <v>6211</v>
      </c>
      <c r="F2389" s="255">
        <v>43210.719893368056</v>
      </c>
      <c r="G2389" s="255"/>
      <c r="H2389" s="255"/>
      <c r="I2389" s="256">
        <v>4.833333333333333</v>
      </c>
      <c r="J2389" s="257">
        <v>86865</v>
      </c>
      <c r="K2389" t="s">
        <v>4711</v>
      </c>
      <c r="L2389">
        <v>0</v>
      </c>
      <c r="M2389">
        <v>0</v>
      </c>
      <c r="N2389" t="s">
        <v>4731</v>
      </c>
      <c r="O2389" t="s">
        <v>4726</v>
      </c>
      <c r="P2389" t="s">
        <v>9077</v>
      </c>
      <c r="Q2389" t="s">
        <v>4715</v>
      </c>
      <c r="V2389" t="s">
        <v>4716</v>
      </c>
    </row>
    <row r="2390" spans="1:22">
      <c r="A2390" t="s">
        <v>4708</v>
      </c>
      <c r="B2390" t="s">
        <v>4708</v>
      </c>
      <c r="C2390" t="s">
        <v>9078</v>
      </c>
      <c r="D2390"/>
      <c r="E2390" s="255" t="s">
        <v>4962</v>
      </c>
      <c r="F2390" s="255">
        <v>43210.78662353009</v>
      </c>
      <c r="G2390" s="255"/>
      <c r="H2390" s="255"/>
      <c r="I2390" s="256">
        <v>4.833333333333333</v>
      </c>
      <c r="J2390" s="257">
        <v>32055</v>
      </c>
      <c r="K2390" t="s">
        <v>4711</v>
      </c>
      <c r="L2390">
        <v>0</v>
      </c>
      <c r="M2390">
        <v>0</v>
      </c>
      <c r="N2390" t="s">
        <v>4731</v>
      </c>
      <c r="O2390" t="s">
        <v>4713</v>
      </c>
      <c r="P2390" t="s">
        <v>9079</v>
      </c>
      <c r="Q2390" t="s">
        <v>4715</v>
      </c>
      <c r="V2390" t="s">
        <v>4716</v>
      </c>
    </row>
    <row r="2391" spans="1:22">
      <c r="A2391" t="s">
        <v>4708</v>
      </c>
      <c r="B2391" t="s">
        <v>4708</v>
      </c>
      <c r="C2391" t="s">
        <v>9080</v>
      </c>
      <c r="D2391"/>
      <c r="E2391" s="255" t="s">
        <v>5138</v>
      </c>
      <c r="F2391" s="255">
        <v>43210.77422890046</v>
      </c>
      <c r="G2391" s="255"/>
      <c r="H2391" s="255"/>
      <c r="I2391" s="256">
        <v>4.833333333333333</v>
      </c>
      <c r="J2391" s="257">
        <v>34180</v>
      </c>
      <c r="K2391" t="s">
        <v>4711</v>
      </c>
      <c r="L2391">
        <v>0</v>
      </c>
      <c r="M2391">
        <v>0</v>
      </c>
      <c r="N2391" t="s">
        <v>4722</v>
      </c>
      <c r="O2391" t="s">
        <v>4713</v>
      </c>
      <c r="P2391" t="s">
        <v>9081</v>
      </c>
      <c r="Q2391" t="s">
        <v>4715</v>
      </c>
      <c r="V2391" t="s">
        <v>4716</v>
      </c>
    </row>
    <row r="2392" spans="1:22">
      <c r="A2392" t="s">
        <v>4708</v>
      </c>
      <c r="B2392" t="s">
        <v>4708</v>
      </c>
      <c r="C2392" t="s">
        <v>9082</v>
      </c>
      <c r="D2392"/>
      <c r="E2392" s="255" t="s">
        <v>6297</v>
      </c>
      <c r="F2392" s="255">
        <v>43220.861499687497</v>
      </c>
      <c r="G2392" s="255"/>
      <c r="H2392" s="255"/>
      <c r="I2392" s="256">
        <v>4.833333333333333</v>
      </c>
      <c r="J2392" s="257">
        <v>6597</v>
      </c>
      <c r="K2392" t="s">
        <v>4711</v>
      </c>
      <c r="L2392">
        <v>0</v>
      </c>
      <c r="M2392">
        <v>0</v>
      </c>
      <c r="N2392" t="s">
        <v>4718</v>
      </c>
      <c r="O2392" t="s">
        <v>4726</v>
      </c>
      <c r="P2392" t="s">
        <v>9083</v>
      </c>
      <c r="Q2392" t="s">
        <v>4715</v>
      </c>
      <c r="V2392" t="s">
        <v>4716</v>
      </c>
    </row>
    <row r="2393" spans="1:22">
      <c r="A2393" t="s">
        <v>4708</v>
      </c>
      <c r="B2393" t="s">
        <v>4708</v>
      </c>
      <c r="C2393" t="s">
        <v>9084</v>
      </c>
      <c r="D2393"/>
      <c r="E2393" s="255" t="s">
        <v>4824</v>
      </c>
      <c r="F2393" s="255">
        <v>43207.657876585647</v>
      </c>
      <c r="G2393" s="255"/>
      <c r="H2393" s="255"/>
      <c r="I2393" s="256">
        <v>4.833333333333333</v>
      </c>
      <c r="J2393" s="257">
        <v>144497</v>
      </c>
      <c r="K2393" t="s">
        <v>4752</v>
      </c>
      <c r="L2393">
        <v>0</v>
      </c>
      <c r="M2393">
        <v>0</v>
      </c>
      <c r="N2393" t="s">
        <v>4718</v>
      </c>
      <c r="O2393" t="s">
        <v>4753</v>
      </c>
      <c r="P2393" t="s">
        <v>4753</v>
      </c>
      <c r="Q2393" t="s">
        <v>4715</v>
      </c>
      <c r="V2393" t="s">
        <v>4716</v>
      </c>
    </row>
    <row r="2394" spans="1:22">
      <c r="A2394" t="s">
        <v>4708</v>
      </c>
      <c r="B2394" t="s">
        <v>4708</v>
      </c>
      <c r="C2394" t="s">
        <v>9085</v>
      </c>
      <c r="D2394"/>
      <c r="E2394" s="255" t="s">
        <v>5178</v>
      </c>
      <c r="F2394" s="255">
        <v>43208.693211307873</v>
      </c>
      <c r="G2394" s="255"/>
      <c r="H2394" s="255"/>
      <c r="I2394" s="256">
        <v>4.833333333333333</v>
      </c>
      <c r="J2394" s="257">
        <v>65945</v>
      </c>
      <c r="K2394" t="s">
        <v>4752</v>
      </c>
      <c r="L2394">
        <v>0</v>
      </c>
      <c r="M2394">
        <v>0</v>
      </c>
      <c r="N2394" t="s">
        <v>4718</v>
      </c>
      <c r="O2394" t="s">
        <v>4713</v>
      </c>
      <c r="P2394" t="s">
        <v>9086</v>
      </c>
      <c r="Q2394" t="s">
        <v>4715</v>
      </c>
      <c r="V2394" t="s">
        <v>4716</v>
      </c>
    </row>
    <row r="2395" spans="1:22">
      <c r="A2395" t="s">
        <v>4708</v>
      </c>
      <c r="B2395" t="s">
        <v>4708</v>
      </c>
      <c r="C2395" t="s">
        <v>9087</v>
      </c>
      <c r="D2395"/>
      <c r="E2395" s="255" t="s">
        <v>5328</v>
      </c>
      <c r="F2395" s="255">
        <v>43192.717379942129</v>
      </c>
      <c r="G2395" s="255"/>
      <c r="H2395" s="255"/>
      <c r="I2395" s="256">
        <v>4.833333333333333</v>
      </c>
      <c r="J2395" s="257">
        <v>45553</v>
      </c>
      <c r="K2395" t="s">
        <v>4711</v>
      </c>
      <c r="L2395">
        <v>0</v>
      </c>
      <c r="M2395">
        <v>0</v>
      </c>
      <c r="N2395" t="s">
        <v>4718</v>
      </c>
      <c r="O2395" t="s">
        <v>4713</v>
      </c>
      <c r="P2395" t="s">
        <v>9088</v>
      </c>
      <c r="Q2395" t="s">
        <v>4715</v>
      </c>
      <c r="V2395" t="s">
        <v>4716</v>
      </c>
    </row>
    <row r="2396" spans="1:22">
      <c r="A2396" t="s">
        <v>4708</v>
      </c>
      <c r="B2396" t="s">
        <v>4708</v>
      </c>
      <c r="C2396" t="s">
        <v>9089</v>
      </c>
      <c r="D2396"/>
      <c r="E2396" s="255" t="s">
        <v>6211</v>
      </c>
      <c r="F2396" s="255">
        <v>43194.69104633102</v>
      </c>
      <c r="G2396" s="255"/>
      <c r="H2396" s="255"/>
      <c r="I2396" s="256">
        <v>4.833333333333333</v>
      </c>
      <c r="J2396" s="257">
        <v>52707</v>
      </c>
      <c r="K2396" t="s">
        <v>4752</v>
      </c>
      <c r="L2396">
        <v>0</v>
      </c>
      <c r="M2396">
        <v>0</v>
      </c>
      <c r="N2396" t="s">
        <v>4718</v>
      </c>
      <c r="O2396" t="s">
        <v>4726</v>
      </c>
      <c r="P2396" t="s">
        <v>9090</v>
      </c>
      <c r="Q2396" t="s">
        <v>4715</v>
      </c>
      <c r="V2396" t="s">
        <v>4716</v>
      </c>
    </row>
    <row r="2397" spans="1:22">
      <c r="A2397" t="s">
        <v>4708</v>
      </c>
      <c r="B2397" t="s">
        <v>4708</v>
      </c>
      <c r="C2397" t="s">
        <v>2164</v>
      </c>
      <c r="D2397"/>
      <c r="E2397" s="255" t="s">
        <v>6192</v>
      </c>
      <c r="F2397" s="255">
        <v>43199.710225543982</v>
      </c>
      <c r="G2397" s="255"/>
      <c r="H2397" s="255"/>
      <c r="I2397" s="256">
        <v>4.833333333333333</v>
      </c>
      <c r="J2397" s="257">
        <v>152950</v>
      </c>
      <c r="K2397" t="s">
        <v>4711</v>
      </c>
      <c r="L2397">
        <v>0</v>
      </c>
      <c r="M2397">
        <v>0</v>
      </c>
      <c r="N2397" t="s">
        <v>4718</v>
      </c>
      <c r="O2397" t="s">
        <v>5324</v>
      </c>
      <c r="P2397" t="s">
        <v>9091</v>
      </c>
      <c r="Q2397" t="s">
        <v>4715</v>
      </c>
      <c r="V2397" t="s">
        <v>4716</v>
      </c>
    </row>
    <row r="2398" spans="1:22">
      <c r="A2398" t="s">
        <v>4708</v>
      </c>
      <c r="B2398" t="s">
        <v>4708</v>
      </c>
      <c r="C2398" t="s">
        <v>9092</v>
      </c>
      <c r="D2398"/>
      <c r="E2398" s="255" t="s">
        <v>7416</v>
      </c>
      <c r="F2398" s="255">
        <v>43173.750708599538</v>
      </c>
      <c r="G2398" s="255"/>
      <c r="H2398" s="255"/>
      <c r="I2398" s="256">
        <v>4.916666666666667</v>
      </c>
      <c r="J2398" s="257">
        <v>111058</v>
      </c>
      <c r="K2398" t="s">
        <v>4711</v>
      </c>
      <c r="L2398">
        <v>0</v>
      </c>
      <c r="M2398">
        <v>0</v>
      </c>
      <c r="N2398" t="s">
        <v>4712</v>
      </c>
      <c r="O2398" t="s">
        <v>4726</v>
      </c>
      <c r="P2398" t="s">
        <v>9093</v>
      </c>
      <c r="Q2398" t="s">
        <v>4715</v>
      </c>
      <c r="V2398" t="s">
        <v>4716</v>
      </c>
    </row>
    <row r="2399" spans="1:22">
      <c r="A2399" t="s">
        <v>4708</v>
      </c>
      <c r="B2399" t="s">
        <v>4708</v>
      </c>
      <c r="C2399" t="s">
        <v>9094</v>
      </c>
      <c r="D2399"/>
      <c r="E2399" s="255" t="s">
        <v>5217</v>
      </c>
      <c r="F2399" s="255">
        <v>43185.739573761573</v>
      </c>
      <c r="G2399" s="255"/>
      <c r="H2399" s="255"/>
      <c r="I2399" s="256">
        <v>4.916666666666667</v>
      </c>
      <c r="J2399" s="257">
        <v>294021</v>
      </c>
      <c r="K2399" t="s">
        <v>4752</v>
      </c>
      <c r="L2399">
        <v>0</v>
      </c>
      <c r="M2399">
        <v>0</v>
      </c>
      <c r="N2399" t="s">
        <v>4722</v>
      </c>
      <c r="O2399" t="s">
        <v>4713</v>
      </c>
      <c r="P2399" t="s">
        <v>9095</v>
      </c>
      <c r="Q2399" t="s">
        <v>4715</v>
      </c>
      <c r="V2399" t="s">
        <v>4716</v>
      </c>
    </row>
    <row r="2400" spans="1:22">
      <c r="A2400" t="s">
        <v>4708</v>
      </c>
      <c r="B2400" t="s">
        <v>4708</v>
      </c>
      <c r="C2400" t="s">
        <v>2935</v>
      </c>
      <c r="D2400"/>
      <c r="E2400" s="255" t="s">
        <v>5217</v>
      </c>
      <c r="F2400" s="255">
        <v>43179.519079942133</v>
      </c>
      <c r="G2400" s="255"/>
      <c r="H2400" s="255"/>
      <c r="I2400" s="256">
        <v>4.916666666666667</v>
      </c>
      <c r="J2400" s="257">
        <v>311067</v>
      </c>
      <c r="K2400" t="s">
        <v>4752</v>
      </c>
      <c r="L2400">
        <v>0</v>
      </c>
      <c r="M2400">
        <v>0</v>
      </c>
      <c r="N2400" t="s">
        <v>4718</v>
      </c>
      <c r="O2400" t="s">
        <v>4713</v>
      </c>
      <c r="P2400" t="s">
        <v>9096</v>
      </c>
      <c r="Q2400" t="s">
        <v>4715</v>
      </c>
      <c r="V2400" t="s">
        <v>4716</v>
      </c>
    </row>
    <row r="2401" spans="1:22">
      <c r="A2401" t="s">
        <v>4708</v>
      </c>
      <c r="B2401" t="s">
        <v>4708</v>
      </c>
      <c r="C2401" t="s">
        <v>9097</v>
      </c>
      <c r="D2401"/>
      <c r="E2401" s="255" t="s">
        <v>5084</v>
      </c>
      <c r="F2401" s="255">
        <v>43186.753360069444</v>
      </c>
      <c r="G2401" s="255"/>
      <c r="H2401" s="255"/>
      <c r="I2401" s="256">
        <v>4.916666666666667</v>
      </c>
      <c r="J2401" s="257">
        <v>260958</v>
      </c>
      <c r="K2401" t="s">
        <v>4711</v>
      </c>
      <c r="L2401">
        <v>0</v>
      </c>
      <c r="M2401">
        <v>0</v>
      </c>
      <c r="N2401" t="s">
        <v>4731</v>
      </c>
      <c r="O2401" t="s">
        <v>4713</v>
      </c>
      <c r="P2401" t="s">
        <v>9098</v>
      </c>
      <c r="Q2401" t="s">
        <v>4715</v>
      </c>
      <c r="V2401" t="s">
        <v>4716</v>
      </c>
    </row>
    <row r="2402" spans="1:22">
      <c r="A2402" t="s">
        <v>4708</v>
      </c>
      <c r="B2402" t="s">
        <v>4708</v>
      </c>
      <c r="C2402" t="s">
        <v>9099</v>
      </c>
      <c r="D2402"/>
      <c r="E2402" s="255" t="s">
        <v>5912</v>
      </c>
      <c r="F2402" s="255">
        <v>43165.7415287037</v>
      </c>
      <c r="G2402" s="255"/>
      <c r="H2402" s="255"/>
      <c r="I2402" s="256">
        <v>4.916666666666667</v>
      </c>
      <c r="J2402" s="257">
        <v>266117</v>
      </c>
      <c r="K2402" t="s">
        <v>4752</v>
      </c>
      <c r="L2402">
        <v>0</v>
      </c>
      <c r="M2402">
        <v>0</v>
      </c>
      <c r="N2402" t="s">
        <v>4718</v>
      </c>
      <c r="O2402" t="s">
        <v>4726</v>
      </c>
      <c r="P2402" t="s">
        <v>9100</v>
      </c>
      <c r="Q2402" t="s">
        <v>4715</v>
      </c>
      <c r="V2402" t="s">
        <v>4716</v>
      </c>
    </row>
    <row r="2403" spans="1:22">
      <c r="A2403" t="s">
        <v>4708</v>
      </c>
      <c r="B2403" t="s">
        <v>4708</v>
      </c>
      <c r="C2403" t="s">
        <v>9101</v>
      </c>
      <c r="D2403"/>
      <c r="E2403" s="255" t="s">
        <v>7344</v>
      </c>
      <c r="F2403" s="255">
        <v>43182.739055821759</v>
      </c>
      <c r="G2403" s="255"/>
      <c r="H2403" s="255"/>
      <c r="I2403" s="256">
        <v>4.916666666666667</v>
      </c>
      <c r="J2403" s="257">
        <v>40697</v>
      </c>
      <c r="K2403" t="s">
        <v>4711</v>
      </c>
      <c r="L2403">
        <v>0</v>
      </c>
      <c r="M2403">
        <v>0</v>
      </c>
      <c r="N2403" t="s">
        <v>4718</v>
      </c>
      <c r="O2403" t="s">
        <v>5324</v>
      </c>
      <c r="P2403" t="s">
        <v>9102</v>
      </c>
      <c r="Q2403" t="s">
        <v>4715</v>
      </c>
      <c r="V2403" t="s">
        <v>4716</v>
      </c>
    </row>
    <row r="2404" spans="1:22">
      <c r="A2404" t="s">
        <v>4708</v>
      </c>
      <c r="B2404" t="s">
        <v>4708</v>
      </c>
      <c r="C2404" t="s">
        <v>9103</v>
      </c>
      <c r="D2404"/>
      <c r="E2404" s="255" t="s">
        <v>4944</v>
      </c>
      <c r="F2404" s="255">
        <v>43166.723035266201</v>
      </c>
      <c r="G2404" s="255"/>
      <c r="H2404" s="255"/>
      <c r="I2404" s="256">
        <v>4.916666666666667</v>
      </c>
      <c r="J2404" s="257">
        <v>451770</v>
      </c>
      <c r="K2404" t="s">
        <v>4752</v>
      </c>
      <c r="L2404">
        <v>0</v>
      </c>
      <c r="M2404">
        <v>0</v>
      </c>
      <c r="N2404" t="s">
        <v>4722</v>
      </c>
      <c r="O2404" t="s">
        <v>4713</v>
      </c>
      <c r="P2404" t="s">
        <v>9104</v>
      </c>
      <c r="Q2404" t="s">
        <v>4715</v>
      </c>
      <c r="V2404" t="s">
        <v>4716</v>
      </c>
    </row>
    <row r="2405" spans="1:22">
      <c r="A2405" t="s">
        <v>4708</v>
      </c>
      <c r="B2405" t="s">
        <v>4708</v>
      </c>
      <c r="C2405" t="s">
        <v>9105</v>
      </c>
      <c r="D2405"/>
      <c r="E2405" s="255" t="s">
        <v>5979</v>
      </c>
      <c r="F2405" s="255">
        <v>43168.704019756944</v>
      </c>
      <c r="G2405" s="255"/>
      <c r="H2405" s="255"/>
      <c r="I2405" s="256">
        <v>4.916666666666667</v>
      </c>
      <c r="J2405" s="257">
        <v>64160</v>
      </c>
      <c r="K2405" t="s">
        <v>4711</v>
      </c>
      <c r="L2405">
        <v>0</v>
      </c>
      <c r="M2405">
        <v>0</v>
      </c>
      <c r="N2405" t="s">
        <v>4718</v>
      </c>
      <c r="O2405" t="s">
        <v>4726</v>
      </c>
      <c r="P2405" t="s">
        <v>9106</v>
      </c>
      <c r="Q2405" t="s">
        <v>4715</v>
      </c>
      <c r="V2405" t="s">
        <v>4716</v>
      </c>
    </row>
    <row r="2406" spans="1:22">
      <c r="A2406" t="s">
        <v>4708</v>
      </c>
      <c r="B2406" t="s">
        <v>4708</v>
      </c>
      <c r="C2406" t="s">
        <v>9107</v>
      </c>
      <c r="D2406"/>
      <c r="E2406" s="255" t="s">
        <v>5154</v>
      </c>
      <c r="F2406" s="255">
        <v>43176.557050960648</v>
      </c>
      <c r="G2406" s="255"/>
      <c r="H2406" s="255"/>
      <c r="I2406" s="256">
        <v>4.916666666666667</v>
      </c>
      <c r="J2406" s="257">
        <v>250620</v>
      </c>
      <c r="K2406" t="s">
        <v>4752</v>
      </c>
      <c r="L2406">
        <v>0</v>
      </c>
      <c r="M2406">
        <v>0</v>
      </c>
      <c r="N2406" t="s">
        <v>4718</v>
      </c>
      <c r="O2406" t="s">
        <v>4713</v>
      </c>
      <c r="P2406" t="s">
        <v>9108</v>
      </c>
      <c r="Q2406" t="s">
        <v>4715</v>
      </c>
      <c r="V2406" t="s">
        <v>4716</v>
      </c>
    </row>
    <row r="2407" spans="1:22">
      <c r="A2407" t="s">
        <v>4708</v>
      </c>
      <c r="B2407" t="s">
        <v>4708</v>
      </c>
      <c r="C2407" t="s">
        <v>9109</v>
      </c>
      <c r="D2407"/>
      <c r="E2407" s="255" t="s">
        <v>5872</v>
      </c>
      <c r="F2407" s="255">
        <v>43187.728270798609</v>
      </c>
      <c r="G2407" s="255"/>
      <c r="H2407" s="255"/>
      <c r="I2407" s="256">
        <v>4.916666666666667</v>
      </c>
      <c r="J2407" s="257">
        <v>122681</v>
      </c>
      <c r="K2407" t="s">
        <v>4752</v>
      </c>
      <c r="L2407">
        <v>0</v>
      </c>
      <c r="M2407">
        <v>0</v>
      </c>
      <c r="N2407" t="s">
        <v>4718</v>
      </c>
      <c r="O2407" t="s">
        <v>4713</v>
      </c>
      <c r="P2407" t="s">
        <v>9110</v>
      </c>
      <c r="Q2407" t="s">
        <v>4715</v>
      </c>
      <c r="V2407" t="s">
        <v>4716</v>
      </c>
    </row>
    <row r="2408" spans="1:22">
      <c r="A2408" t="s">
        <v>4708</v>
      </c>
      <c r="B2408" t="s">
        <v>4708</v>
      </c>
      <c r="C2408" t="s">
        <v>9111</v>
      </c>
      <c r="D2408"/>
      <c r="E2408" s="255" t="s">
        <v>4834</v>
      </c>
      <c r="F2408" s="255">
        <v>43167.699395370371</v>
      </c>
      <c r="G2408" s="255"/>
      <c r="H2408" s="255"/>
      <c r="I2408" s="256">
        <v>4.916666666666667</v>
      </c>
      <c r="J2408" s="257">
        <v>76379</v>
      </c>
      <c r="K2408" t="s">
        <v>4711</v>
      </c>
      <c r="L2408">
        <v>0</v>
      </c>
      <c r="M2408">
        <v>0</v>
      </c>
      <c r="N2408" t="s">
        <v>4722</v>
      </c>
      <c r="O2408" t="s">
        <v>4713</v>
      </c>
      <c r="P2408" t="s">
        <v>9112</v>
      </c>
      <c r="Q2408" t="s">
        <v>4715</v>
      </c>
      <c r="V2408" t="s">
        <v>4716</v>
      </c>
    </row>
    <row r="2409" spans="1:22">
      <c r="A2409" t="s">
        <v>4708</v>
      </c>
      <c r="B2409" t="s">
        <v>4708</v>
      </c>
      <c r="C2409" t="s">
        <v>9113</v>
      </c>
      <c r="D2409"/>
      <c r="E2409" s="255" t="s">
        <v>4885</v>
      </c>
      <c r="F2409" s="255">
        <v>43186.753662847223</v>
      </c>
      <c r="G2409" s="255"/>
      <c r="H2409" s="255"/>
      <c r="I2409" s="256">
        <v>4.916666666666667</v>
      </c>
      <c r="J2409" s="257">
        <v>64897</v>
      </c>
      <c r="K2409" t="s">
        <v>4711</v>
      </c>
      <c r="L2409">
        <v>0</v>
      </c>
      <c r="M2409">
        <v>0</v>
      </c>
      <c r="N2409" t="s">
        <v>4712</v>
      </c>
      <c r="O2409" t="s">
        <v>4713</v>
      </c>
      <c r="P2409" t="s">
        <v>9114</v>
      </c>
      <c r="Q2409" t="s">
        <v>4715</v>
      </c>
      <c r="V2409" t="s">
        <v>4716</v>
      </c>
    </row>
    <row r="2410" spans="1:22">
      <c r="A2410" t="s">
        <v>4708</v>
      </c>
      <c r="B2410" t="s">
        <v>4708</v>
      </c>
      <c r="C2410" t="s">
        <v>9115</v>
      </c>
      <c r="D2410"/>
      <c r="E2410" s="255" t="s">
        <v>5562</v>
      </c>
      <c r="F2410" s="255">
        <v>43172.680521678238</v>
      </c>
      <c r="G2410" s="255"/>
      <c r="H2410" s="255"/>
      <c r="I2410" s="256">
        <v>4.916666666666667</v>
      </c>
      <c r="J2410" s="257">
        <v>81996</v>
      </c>
      <c r="K2410" t="s">
        <v>4752</v>
      </c>
      <c r="L2410">
        <v>0</v>
      </c>
      <c r="M2410">
        <v>0</v>
      </c>
      <c r="N2410" t="s">
        <v>4731</v>
      </c>
      <c r="O2410" t="s">
        <v>5324</v>
      </c>
      <c r="P2410" t="s">
        <v>9116</v>
      </c>
      <c r="Q2410" t="s">
        <v>4715</v>
      </c>
      <c r="V2410" t="s">
        <v>4716</v>
      </c>
    </row>
    <row r="2411" spans="1:22">
      <c r="A2411" t="s">
        <v>4708</v>
      </c>
      <c r="B2411" t="s">
        <v>4708</v>
      </c>
      <c r="C2411" t="s">
        <v>9117</v>
      </c>
      <c r="D2411"/>
      <c r="E2411" s="255" t="s">
        <v>8137</v>
      </c>
      <c r="F2411" s="255">
        <v>43176.496465127311</v>
      </c>
      <c r="G2411" s="255"/>
      <c r="H2411" s="255"/>
      <c r="I2411" s="256">
        <v>4.916666666666667</v>
      </c>
      <c r="J2411" s="257">
        <v>32464</v>
      </c>
      <c r="K2411" t="s">
        <v>4711</v>
      </c>
      <c r="L2411">
        <v>0</v>
      </c>
      <c r="M2411">
        <v>0</v>
      </c>
      <c r="N2411" t="s">
        <v>4712</v>
      </c>
      <c r="O2411" t="s">
        <v>4726</v>
      </c>
      <c r="P2411" t="s">
        <v>9118</v>
      </c>
      <c r="Q2411" t="s">
        <v>4715</v>
      </c>
      <c r="V2411" t="s">
        <v>4716</v>
      </c>
    </row>
    <row r="2412" spans="1:22">
      <c r="A2412" t="s">
        <v>4708</v>
      </c>
      <c r="B2412" t="s">
        <v>4708</v>
      </c>
      <c r="C2412" t="s">
        <v>9119</v>
      </c>
      <c r="D2412"/>
      <c r="E2412" s="255" t="s">
        <v>4721</v>
      </c>
      <c r="F2412" s="255">
        <v>43179.763962384262</v>
      </c>
      <c r="G2412" s="255"/>
      <c r="H2412" s="255"/>
      <c r="I2412" s="256">
        <v>4.916666666666667</v>
      </c>
      <c r="J2412" s="257">
        <v>151257</v>
      </c>
      <c r="K2412" t="s">
        <v>4752</v>
      </c>
      <c r="L2412">
        <v>0</v>
      </c>
      <c r="M2412">
        <v>0</v>
      </c>
      <c r="N2412" t="s">
        <v>4718</v>
      </c>
      <c r="O2412" t="s">
        <v>4713</v>
      </c>
      <c r="P2412" t="s">
        <v>9120</v>
      </c>
      <c r="Q2412" t="s">
        <v>4715</v>
      </c>
      <c r="V2412" t="s">
        <v>4716</v>
      </c>
    </row>
    <row r="2413" spans="1:22">
      <c r="A2413" t="s">
        <v>4708</v>
      </c>
      <c r="B2413" t="s">
        <v>4708</v>
      </c>
      <c r="C2413" t="s">
        <v>9121</v>
      </c>
      <c r="D2413"/>
      <c r="E2413" s="255" t="s">
        <v>5495</v>
      </c>
      <c r="F2413" s="255">
        <v>43179.7503659375</v>
      </c>
      <c r="G2413" s="255"/>
      <c r="H2413" s="255"/>
      <c r="I2413" s="256">
        <v>4.916666666666667</v>
      </c>
      <c r="J2413" s="257">
        <v>34142</v>
      </c>
      <c r="K2413" t="s">
        <v>4711</v>
      </c>
      <c r="L2413">
        <v>0</v>
      </c>
      <c r="M2413">
        <v>0</v>
      </c>
      <c r="N2413" t="s">
        <v>4718</v>
      </c>
      <c r="O2413" t="s">
        <v>4726</v>
      </c>
      <c r="P2413" t="s">
        <v>9122</v>
      </c>
      <c r="Q2413" t="s">
        <v>4715</v>
      </c>
      <c r="V2413" t="s">
        <v>4716</v>
      </c>
    </row>
    <row r="2414" spans="1:22">
      <c r="A2414" t="s">
        <v>4708</v>
      </c>
      <c r="B2414" t="s">
        <v>4708</v>
      </c>
      <c r="C2414" t="s">
        <v>9123</v>
      </c>
      <c r="D2414"/>
      <c r="E2414" s="255" t="s">
        <v>9124</v>
      </c>
      <c r="F2414" s="255">
        <v>43181.744650960645</v>
      </c>
      <c r="G2414" s="255"/>
      <c r="H2414" s="255"/>
      <c r="I2414" s="256">
        <v>4.916666666666667</v>
      </c>
      <c r="J2414" s="257">
        <v>87202</v>
      </c>
      <c r="K2414" t="s">
        <v>4711</v>
      </c>
      <c r="L2414">
        <v>0</v>
      </c>
      <c r="M2414">
        <v>0</v>
      </c>
      <c r="N2414" t="s">
        <v>4731</v>
      </c>
      <c r="O2414" t="s">
        <v>5324</v>
      </c>
      <c r="P2414" t="s">
        <v>9125</v>
      </c>
      <c r="Q2414" t="s">
        <v>4715</v>
      </c>
      <c r="V2414" t="s">
        <v>4716</v>
      </c>
    </row>
    <row r="2415" spans="1:22">
      <c r="A2415" t="s">
        <v>4708</v>
      </c>
      <c r="B2415" t="s">
        <v>4708</v>
      </c>
      <c r="C2415" t="s">
        <v>9126</v>
      </c>
      <c r="D2415"/>
      <c r="E2415" s="255" t="s">
        <v>5453</v>
      </c>
      <c r="F2415" s="255">
        <v>43171.761245636575</v>
      </c>
      <c r="G2415" s="255"/>
      <c r="H2415" s="255"/>
      <c r="I2415" s="256">
        <v>4.916666666666667</v>
      </c>
      <c r="J2415" s="257">
        <v>46076</v>
      </c>
      <c r="K2415" t="s">
        <v>4711</v>
      </c>
      <c r="L2415">
        <v>0</v>
      </c>
      <c r="M2415">
        <v>0</v>
      </c>
      <c r="N2415" t="s">
        <v>4731</v>
      </c>
      <c r="O2415" t="s">
        <v>5324</v>
      </c>
      <c r="P2415" t="s">
        <v>9127</v>
      </c>
      <c r="Q2415" t="s">
        <v>4715</v>
      </c>
      <c r="V2415" t="s">
        <v>4716</v>
      </c>
    </row>
    <row r="2416" spans="1:22">
      <c r="A2416" t="s">
        <v>4708</v>
      </c>
      <c r="B2416" t="s">
        <v>4708</v>
      </c>
      <c r="C2416" t="s">
        <v>9128</v>
      </c>
      <c r="D2416"/>
      <c r="E2416" s="255" t="s">
        <v>4891</v>
      </c>
      <c r="F2416" s="255">
        <v>43172.817758530095</v>
      </c>
      <c r="G2416" s="255"/>
      <c r="H2416" s="255"/>
      <c r="I2416" s="256">
        <v>4.916666666666667</v>
      </c>
      <c r="J2416" s="257">
        <v>189615</v>
      </c>
      <c r="K2416" t="s">
        <v>4752</v>
      </c>
      <c r="L2416">
        <v>0</v>
      </c>
      <c r="M2416">
        <v>0</v>
      </c>
      <c r="N2416" t="s">
        <v>4718</v>
      </c>
      <c r="O2416" t="s">
        <v>4713</v>
      </c>
      <c r="P2416" t="s">
        <v>9129</v>
      </c>
      <c r="Q2416" t="s">
        <v>4715</v>
      </c>
      <c r="V2416" t="s">
        <v>4716</v>
      </c>
    </row>
    <row r="2417" spans="1:22">
      <c r="A2417" t="s">
        <v>4708</v>
      </c>
      <c r="B2417" t="s">
        <v>4708</v>
      </c>
      <c r="C2417" t="s">
        <v>9130</v>
      </c>
      <c r="D2417"/>
      <c r="E2417" s="255" t="s">
        <v>4866</v>
      </c>
      <c r="F2417" s="255">
        <v>43165.658925266202</v>
      </c>
      <c r="G2417" s="255"/>
      <c r="H2417" s="255"/>
      <c r="I2417" s="256">
        <v>4.916666666666667</v>
      </c>
      <c r="J2417" s="257">
        <v>60000</v>
      </c>
      <c r="K2417" t="s">
        <v>4752</v>
      </c>
      <c r="L2417">
        <v>0</v>
      </c>
      <c r="M2417">
        <v>0</v>
      </c>
      <c r="N2417" t="s">
        <v>4718</v>
      </c>
      <c r="O2417" t="s">
        <v>4713</v>
      </c>
      <c r="P2417" t="s">
        <v>9131</v>
      </c>
      <c r="Q2417" t="s">
        <v>4715</v>
      </c>
      <c r="V2417" t="s">
        <v>4716</v>
      </c>
    </row>
    <row r="2418" spans="1:22">
      <c r="A2418" t="s">
        <v>4708</v>
      </c>
      <c r="B2418" t="s">
        <v>4708</v>
      </c>
      <c r="C2418" t="s">
        <v>9132</v>
      </c>
      <c r="D2418"/>
      <c r="E2418" s="255" t="s">
        <v>4885</v>
      </c>
      <c r="F2418" s="255">
        <v>43185.745471180555</v>
      </c>
      <c r="G2418" s="255"/>
      <c r="H2418" s="255"/>
      <c r="I2418" s="256">
        <v>4.916666666666667</v>
      </c>
      <c r="J2418" s="257">
        <v>90388</v>
      </c>
      <c r="K2418" t="s">
        <v>4711</v>
      </c>
      <c r="L2418">
        <v>0</v>
      </c>
      <c r="M2418">
        <v>0</v>
      </c>
      <c r="N2418" t="s">
        <v>4712</v>
      </c>
      <c r="O2418" t="s">
        <v>4713</v>
      </c>
      <c r="P2418" t="s">
        <v>9133</v>
      </c>
      <c r="Q2418" t="s">
        <v>4715</v>
      </c>
      <c r="V2418" t="s">
        <v>4716</v>
      </c>
    </row>
    <row r="2419" spans="1:22">
      <c r="A2419" t="s">
        <v>4708</v>
      </c>
      <c r="B2419" t="s">
        <v>4708</v>
      </c>
      <c r="C2419" t="s">
        <v>9134</v>
      </c>
      <c r="D2419"/>
      <c r="E2419" s="255" t="s">
        <v>7289</v>
      </c>
      <c r="F2419" s="255">
        <v>43168.679198067133</v>
      </c>
      <c r="G2419" s="255"/>
      <c r="H2419" s="255"/>
      <c r="I2419" s="256">
        <v>4.916666666666667</v>
      </c>
      <c r="J2419" s="257">
        <v>87646</v>
      </c>
      <c r="K2419" t="s">
        <v>4752</v>
      </c>
      <c r="L2419">
        <v>1</v>
      </c>
      <c r="M2419">
        <v>716.32</v>
      </c>
      <c r="N2419" t="s">
        <v>4722</v>
      </c>
      <c r="O2419" t="s">
        <v>4726</v>
      </c>
      <c r="P2419" t="s">
        <v>9135</v>
      </c>
      <c r="Q2419" t="s">
        <v>4728</v>
      </c>
      <c r="V2419" t="s">
        <v>4716</v>
      </c>
    </row>
    <row r="2420" spans="1:22">
      <c r="A2420" t="s">
        <v>4708</v>
      </c>
      <c r="B2420" t="s">
        <v>4708</v>
      </c>
      <c r="C2420" t="s">
        <v>9136</v>
      </c>
      <c r="D2420"/>
      <c r="E2420" s="255" t="s">
        <v>5234</v>
      </c>
      <c r="F2420" s="255">
        <v>43179.755317048614</v>
      </c>
      <c r="G2420" s="255"/>
      <c r="H2420" s="255"/>
      <c r="I2420" s="256">
        <v>4.916666666666667</v>
      </c>
      <c r="J2420" s="257">
        <v>169504</v>
      </c>
      <c r="K2420" t="s">
        <v>4711</v>
      </c>
      <c r="L2420">
        <v>0</v>
      </c>
      <c r="M2420">
        <v>0</v>
      </c>
      <c r="N2420" t="s">
        <v>4712</v>
      </c>
      <c r="O2420" t="s">
        <v>4713</v>
      </c>
      <c r="P2420" t="s">
        <v>9137</v>
      </c>
      <c r="Q2420" t="s">
        <v>4715</v>
      </c>
      <c r="V2420" t="s">
        <v>4716</v>
      </c>
    </row>
    <row r="2421" spans="1:22">
      <c r="A2421" t="s">
        <v>4708</v>
      </c>
      <c r="B2421" t="s">
        <v>4708</v>
      </c>
      <c r="C2421" t="s">
        <v>9138</v>
      </c>
      <c r="D2421"/>
      <c r="E2421" s="255" t="s">
        <v>5084</v>
      </c>
      <c r="F2421" s="255">
        <v>43176.517714004629</v>
      </c>
      <c r="G2421" s="255"/>
      <c r="H2421" s="255"/>
      <c r="I2421" s="256">
        <v>4.916666666666667</v>
      </c>
      <c r="J2421" s="257">
        <v>240487</v>
      </c>
      <c r="K2421" t="s">
        <v>4752</v>
      </c>
      <c r="L2421">
        <v>0</v>
      </c>
      <c r="M2421">
        <v>0</v>
      </c>
      <c r="N2421" t="s">
        <v>4722</v>
      </c>
      <c r="O2421" t="s">
        <v>4713</v>
      </c>
      <c r="P2421" t="s">
        <v>9139</v>
      </c>
      <c r="Q2421" t="s">
        <v>4715</v>
      </c>
      <c r="V2421" t="s">
        <v>4716</v>
      </c>
    </row>
    <row r="2422" spans="1:22">
      <c r="A2422" t="s">
        <v>4708</v>
      </c>
      <c r="B2422" t="s">
        <v>4708</v>
      </c>
      <c r="C2422" t="s">
        <v>9140</v>
      </c>
      <c r="D2422"/>
      <c r="E2422" s="255" t="s">
        <v>8053</v>
      </c>
      <c r="F2422" s="255">
        <v>43179.750741516204</v>
      </c>
      <c r="G2422" s="255"/>
      <c r="H2422" s="255"/>
      <c r="I2422" s="256">
        <v>4.916666666666667</v>
      </c>
      <c r="J2422" s="257">
        <v>30277</v>
      </c>
      <c r="K2422" t="s">
        <v>4711</v>
      </c>
      <c r="L2422">
        <v>1</v>
      </c>
      <c r="M2422">
        <v>716.32</v>
      </c>
      <c r="N2422" t="s">
        <v>4718</v>
      </c>
      <c r="O2422" t="s">
        <v>4726</v>
      </c>
      <c r="P2422" t="s">
        <v>9141</v>
      </c>
      <c r="Q2422" t="s">
        <v>4715</v>
      </c>
      <c r="V2422" t="s">
        <v>4716</v>
      </c>
    </row>
    <row r="2423" spans="1:22">
      <c r="A2423" t="s">
        <v>4708</v>
      </c>
      <c r="B2423" t="s">
        <v>4708</v>
      </c>
      <c r="C2423" t="s">
        <v>9142</v>
      </c>
      <c r="D2423"/>
      <c r="E2423" s="255" t="s">
        <v>4829</v>
      </c>
      <c r="F2423" s="255">
        <v>43167.699534224535</v>
      </c>
      <c r="G2423" s="255"/>
      <c r="H2423" s="255"/>
      <c r="I2423" s="256">
        <v>4.916666666666667</v>
      </c>
      <c r="J2423" s="257">
        <v>80364</v>
      </c>
      <c r="K2423" t="s">
        <v>4711</v>
      </c>
      <c r="L2423">
        <v>0</v>
      </c>
      <c r="M2423">
        <v>0</v>
      </c>
      <c r="N2423" t="s">
        <v>4718</v>
      </c>
      <c r="O2423" t="s">
        <v>4713</v>
      </c>
      <c r="P2423" t="s">
        <v>9143</v>
      </c>
      <c r="Q2423" t="s">
        <v>4715</v>
      </c>
      <c r="V2423" t="s">
        <v>4716</v>
      </c>
    </row>
    <row r="2424" spans="1:22">
      <c r="A2424" t="s">
        <v>4708</v>
      </c>
      <c r="B2424" t="s">
        <v>4708</v>
      </c>
      <c r="C2424" t="s">
        <v>9144</v>
      </c>
      <c r="D2424"/>
      <c r="E2424" s="255" t="s">
        <v>4879</v>
      </c>
      <c r="F2424" s="255">
        <v>43165.686222025462</v>
      </c>
      <c r="G2424" s="255"/>
      <c r="H2424" s="255"/>
      <c r="I2424" s="256">
        <v>4.916666666666667</v>
      </c>
      <c r="J2424" s="257">
        <v>56111</v>
      </c>
      <c r="K2424" t="s">
        <v>4711</v>
      </c>
      <c r="L2424">
        <v>0</v>
      </c>
      <c r="M2424">
        <v>0</v>
      </c>
      <c r="N2424" t="s">
        <v>4722</v>
      </c>
      <c r="O2424" t="s">
        <v>4713</v>
      </c>
      <c r="P2424" t="s">
        <v>9145</v>
      </c>
      <c r="Q2424" t="s">
        <v>4715</v>
      </c>
      <c r="V2424" t="s">
        <v>4716</v>
      </c>
    </row>
    <row r="2425" spans="1:22">
      <c r="A2425" t="s">
        <v>4708</v>
      </c>
      <c r="B2425" t="s">
        <v>4708</v>
      </c>
      <c r="C2425" t="s">
        <v>9146</v>
      </c>
      <c r="D2425"/>
      <c r="E2425" s="255" t="s">
        <v>5335</v>
      </c>
      <c r="F2425" s="255">
        <v>43174.745193483795</v>
      </c>
      <c r="G2425" s="255"/>
      <c r="H2425" s="255"/>
      <c r="I2425" s="256">
        <v>4.916666666666667</v>
      </c>
      <c r="J2425" s="257">
        <v>61286</v>
      </c>
      <c r="K2425" t="s">
        <v>4711</v>
      </c>
      <c r="L2425">
        <v>0</v>
      </c>
      <c r="M2425">
        <v>0</v>
      </c>
      <c r="N2425" t="s">
        <v>4718</v>
      </c>
      <c r="O2425" t="s">
        <v>4713</v>
      </c>
      <c r="P2425" t="s">
        <v>9147</v>
      </c>
      <c r="Q2425" t="s">
        <v>4715</v>
      </c>
      <c r="V2425" t="s">
        <v>4716</v>
      </c>
    </row>
    <row r="2426" spans="1:22">
      <c r="A2426" t="s">
        <v>4708</v>
      </c>
      <c r="B2426" t="s">
        <v>4708</v>
      </c>
      <c r="C2426" t="s">
        <v>9148</v>
      </c>
      <c r="D2426"/>
      <c r="E2426" s="255" t="s">
        <v>9149</v>
      </c>
      <c r="F2426" s="255">
        <v>43153.744797650463</v>
      </c>
      <c r="G2426" s="255"/>
      <c r="H2426" s="255"/>
      <c r="I2426" s="256">
        <v>5</v>
      </c>
      <c r="J2426" s="257">
        <v>57388</v>
      </c>
      <c r="K2426" t="s">
        <v>4752</v>
      </c>
      <c r="L2426">
        <v>0</v>
      </c>
      <c r="M2426">
        <v>0</v>
      </c>
      <c r="N2426" t="s">
        <v>4722</v>
      </c>
      <c r="O2426" t="s">
        <v>4726</v>
      </c>
      <c r="P2426" t="s">
        <v>9150</v>
      </c>
      <c r="Q2426" t="s">
        <v>4715</v>
      </c>
      <c r="V2426" t="s">
        <v>4716</v>
      </c>
    </row>
    <row r="2427" spans="1:22">
      <c r="A2427" t="s">
        <v>4708</v>
      </c>
      <c r="B2427" t="s">
        <v>4708</v>
      </c>
      <c r="C2427" t="s">
        <v>9151</v>
      </c>
      <c r="D2427"/>
      <c r="E2427" s="255" t="s">
        <v>5991</v>
      </c>
      <c r="F2427" s="255">
        <v>43153.714426620369</v>
      </c>
      <c r="G2427" s="255"/>
      <c r="H2427" s="255"/>
      <c r="I2427" s="256">
        <v>5</v>
      </c>
      <c r="J2427" s="257">
        <v>78524</v>
      </c>
      <c r="K2427" t="s">
        <v>4711</v>
      </c>
      <c r="L2427">
        <v>0</v>
      </c>
      <c r="M2427">
        <v>0</v>
      </c>
      <c r="N2427" t="s">
        <v>4712</v>
      </c>
      <c r="O2427" t="s">
        <v>4713</v>
      </c>
      <c r="P2427" t="s">
        <v>9152</v>
      </c>
      <c r="Q2427" t="s">
        <v>4715</v>
      </c>
      <c r="V2427" t="s">
        <v>4716</v>
      </c>
    </row>
    <row r="2428" spans="1:22">
      <c r="A2428" t="s">
        <v>4708</v>
      </c>
      <c r="B2428" t="s">
        <v>4708</v>
      </c>
      <c r="C2428" t="s">
        <v>9153</v>
      </c>
      <c r="D2428"/>
      <c r="E2428" s="255" t="s">
        <v>5726</v>
      </c>
      <c r="F2428" s="255">
        <v>43144.683905902777</v>
      </c>
      <c r="G2428" s="255"/>
      <c r="H2428" s="255"/>
      <c r="I2428" s="256">
        <v>5</v>
      </c>
      <c r="J2428" s="257">
        <v>15479</v>
      </c>
      <c r="K2428" t="s">
        <v>4711</v>
      </c>
      <c r="L2428">
        <v>0</v>
      </c>
      <c r="M2428">
        <v>0</v>
      </c>
      <c r="N2428" t="s">
        <v>4731</v>
      </c>
      <c r="O2428" t="s">
        <v>4713</v>
      </c>
      <c r="P2428" t="s">
        <v>9154</v>
      </c>
      <c r="Q2428" t="s">
        <v>4715</v>
      </c>
      <c r="V2428" t="s">
        <v>4716</v>
      </c>
    </row>
    <row r="2429" spans="1:22">
      <c r="A2429" t="s">
        <v>4708</v>
      </c>
      <c r="B2429" t="s">
        <v>4708</v>
      </c>
      <c r="C2429" t="s">
        <v>9155</v>
      </c>
      <c r="D2429"/>
      <c r="E2429" s="255" t="s">
        <v>4885</v>
      </c>
      <c r="F2429" s="255">
        <v>43159.69772491898</v>
      </c>
      <c r="G2429" s="255"/>
      <c r="H2429" s="255"/>
      <c r="I2429" s="256">
        <v>5</v>
      </c>
      <c r="J2429" s="257">
        <v>114664</v>
      </c>
      <c r="K2429" t="s">
        <v>4711</v>
      </c>
      <c r="L2429">
        <v>0</v>
      </c>
      <c r="M2429">
        <v>0</v>
      </c>
      <c r="N2429" t="s">
        <v>4722</v>
      </c>
      <c r="O2429" t="s">
        <v>4713</v>
      </c>
      <c r="P2429" t="s">
        <v>9156</v>
      </c>
      <c r="Q2429" t="s">
        <v>4715</v>
      </c>
      <c r="V2429" t="s">
        <v>4716</v>
      </c>
    </row>
    <row r="2430" spans="1:22">
      <c r="A2430" t="s">
        <v>4708</v>
      </c>
      <c r="B2430" t="s">
        <v>4708</v>
      </c>
      <c r="C2430" t="s">
        <v>9157</v>
      </c>
      <c r="D2430"/>
      <c r="E2430" s="255" t="s">
        <v>5047</v>
      </c>
      <c r="F2430" s="255">
        <v>43144.693334687501</v>
      </c>
      <c r="G2430" s="255"/>
      <c r="H2430" s="255"/>
      <c r="I2430" s="256">
        <v>5</v>
      </c>
      <c r="J2430" s="257">
        <v>37533</v>
      </c>
      <c r="K2430" t="s">
        <v>4711</v>
      </c>
      <c r="L2430">
        <v>0</v>
      </c>
      <c r="M2430">
        <v>0</v>
      </c>
      <c r="N2430" t="s">
        <v>4718</v>
      </c>
      <c r="O2430" t="s">
        <v>4726</v>
      </c>
      <c r="P2430" t="s">
        <v>9158</v>
      </c>
      <c r="Q2430" t="s">
        <v>4715</v>
      </c>
      <c r="V2430" t="s">
        <v>4716</v>
      </c>
    </row>
    <row r="2431" spans="1:22">
      <c r="A2431" t="s">
        <v>4708</v>
      </c>
      <c r="B2431" t="s">
        <v>4708</v>
      </c>
      <c r="C2431" t="s">
        <v>9159</v>
      </c>
      <c r="D2431"/>
      <c r="E2431" s="255" t="s">
        <v>4957</v>
      </c>
      <c r="F2431" s="255">
        <v>43159.754547800927</v>
      </c>
      <c r="G2431" s="255"/>
      <c r="H2431" s="255"/>
      <c r="I2431" s="256">
        <v>5</v>
      </c>
      <c r="J2431" s="257">
        <v>91482</v>
      </c>
      <c r="K2431" t="s">
        <v>4711</v>
      </c>
      <c r="L2431">
        <v>0</v>
      </c>
      <c r="M2431">
        <v>0</v>
      </c>
      <c r="N2431" t="s">
        <v>4731</v>
      </c>
      <c r="O2431" t="s">
        <v>4713</v>
      </c>
      <c r="P2431" t="s">
        <v>9160</v>
      </c>
      <c r="Q2431" t="s">
        <v>4715</v>
      </c>
      <c r="V2431" t="s">
        <v>4716</v>
      </c>
    </row>
    <row r="2432" spans="1:22">
      <c r="A2432" t="s">
        <v>4708</v>
      </c>
      <c r="B2432" t="s">
        <v>4708</v>
      </c>
      <c r="C2432" t="s">
        <v>9161</v>
      </c>
      <c r="D2432"/>
      <c r="E2432" s="255" t="s">
        <v>5348</v>
      </c>
      <c r="F2432" s="255">
        <v>43158.709560150462</v>
      </c>
      <c r="G2432" s="255"/>
      <c r="H2432" s="255"/>
      <c r="I2432" s="256">
        <v>5</v>
      </c>
      <c r="J2432" s="257">
        <v>77389</v>
      </c>
      <c r="K2432" t="s">
        <v>4752</v>
      </c>
      <c r="L2432">
        <v>0</v>
      </c>
      <c r="M2432">
        <v>0</v>
      </c>
      <c r="N2432" t="s">
        <v>4722</v>
      </c>
      <c r="O2432" t="s">
        <v>4726</v>
      </c>
      <c r="P2432" t="s">
        <v>5225</v>
      </c>
      <c r="Q2432" t="s">
        <v>4715</v>
      </c>
      <c r="V2432" t="s">
        <v>4716</v>
      </c>
    </row>
    <row r="2433" spans="1:22">
      <c r="A2433" t="s">
        <v>4708</v>
      </c>
      <c r="B2433" t="s">
        <v>4708</v>
      </c>
      <c r="C2433" t="s">
        <v>9162</v>
      </c>
      <c r="D2433"/>
      <c r="E2433" s="255" t="s">
        <v>5070</v>
      </c>
      <c r="F2433" s="255">
        <v>43148.398046678238</v>
      </c>
      <c r="G2433" s="255"/>
      <c r="H2433" s="255"/>
      <c r="I2433" s="256">
        <v>5</v>
      </c>
      <c r="J2433" s="257">
        <v>33802</v>
      </c>
      <c r="K2433" t="s">
        <v>4752</v>
      </c>
      <c r="L2433">
        <v>0</v>
      </c>
      <c r="M2433">
        <v>0</v>
      </c>
      <c r="N2433" t="s">
        <v>4712</v>
      </c>
      <c r="O2433" t="s">
        <v>4713</v>
      </c>
      <c r="P2433" t="s">
        <v>9163</v>
      </c>
      <c r="Q2433" t="s">
        <v>4715</v>
      </c>
      <c r="V2433" t="s">
        <v>4716</v>
      </c>
    </row>
    <row r="2434" spans="1:22">
      <c r="A2434" t="s">
        <v>4708</v>
      </c>
      <c r="B2434" t="s">
        <v>4708</v>
      </c>
      <c r="C2434" t="s">
        <v>9164</v>
      </c>
      <c r="D2434"/>
      <c r="E2434" s="255" t="s">
        <v>9165</v>
      </c>
      <c r="F2434" s="255">
        <v>43146.735329861112</v>
      </c>
      <c r="G2434" s="255"/>
      <c r="H2434" s="255"/>
      <c r="I2434" s="256">
        <v>5</v>
      </c>
      <c r="J2434" s="257">
        <v>155231</v>
      </c>
      <c r="K2434" t="s">
        <v>4752</v>
      </c>
      <c r="L2434">
        <v>0</v>
      </c>
      <c r="M2434">
        <v>0</v>
      </c>
      <c r="N2434" t="s">
        <v>4718</v>
      </c>
      <c r="O2434" t="s">
        <v>5197</v>
      </c>
      <c r="P2434" t="s">
        <v>9166</v>
      </c>
      <c r="Q2434" t="s">
        <v>4715</v>
      </c>
      <c r="V2434" t="s">
        <v>4716</v>
      </c>
    </row>
    <row r="2435" spans="1:22">
      <c r="A2435" t="s">
        <v>4708</v>
      </c>
      <c r="B2435" t="s">
        <v>4708</v>
      </c>
      <c r="C2435" t="s">
        <v>9167</v>
      </c>
      <c r="D2435"/>
      <c r="E2435" s="255" t="s">
        <v>5403</v>
      </c>
      <c r="F2435" s="255">
        <v>43141.456618321761</v>
      </c>
      <c r="G2435" s="255"/>
      <c r="H2435" s="255"/>
      <c r="I2435" s="256">
        <v>5</v>
      </c>
      <c r="J2435" s="257">
        <v>82459</v>
      </c>
      <c r="K2435" t="s">
        <v>4711</v>
      </c>
      <c r="L2435">
        <v>0</v>
      </c>
      <c r="M2435">
        <v>0</v>
      </c>
      <c r="N2435" t="s">
        <v>4722</v>
      </c>
      <c r="O2435" t="s">
        <v>4713</v>
      </c>
      <c r="P2435" t="s">
        <v>9168</v>
      </c>
      <c r="Q2435" t="s">
        <v>4715</v>
      </c>
      <c r="V2435" t="s">
        <v>4716</v>
      </c>
    </row>
    <row r="2436" spans="1:22">
      <c r="A2436" t="s">
        <v>4708</v>
      </c>
      <c r="B2436" t="s">
        <v>4708</v>
      </c>
      <c r="C2436" t="s">
        <v>9169</v>
      </c>
      <c r="D2436"/>
      <c r="E2436" s="255" t="s">
        <v>5027</v>
      </c>
      <c r="F2436" s="255">
        <v>43145.724272997686</v>
      </c>
      <c r="G2436" s="255"/>
      <c r="H2436" s="255"/>
      <c r="I2436" s="256">
        <v>5</v>
      </c>
      <c r="J2436" s="257">
        <v>56014</v>
      </c>
      <c r="K2436" t="s">
        <v>4752</v>
      </c>
      <c r="L2436">
        <v>0</v>
      </c>
      <c r="M2436">
        <v>0</v>
      </c>
      <c r="N2436" t="s">
        <v>4718</v>
      </c>
      <c r="O2436" t="s">
        <v>4713</v>
      </c>
      <c r="P2436" t="s">
        <v>9170</v>
      </c>
      <c r="Q2436" t="s">
        <v>4715</v>
      </c>
      <c r="V2436" t="s">
        <v>4716</v>
      </c>
    </row>
    <row r="2437" spans="1:22">
      <c r="A2437" t="s">
        <v>4708</v>
      </c>
      <c r="B2437" t="s">
        <v>4708</v>
      </c>
      <c r="C2437" t="s">
        <v>9171</v>
      </c>
      <c r="D2437"/>
      <c r="E2437" s="255" t="s">
        <v>4810</v>
      </c>
      <c r="F2437" s="255">
        <v>43143.708468634257</v>
      </c>
      <c r="G2437" s="255"/>
      <c r="H2437" s="255"/>
      <c r="I2437" s="256">
        <v>5</v>
      </c>
      <c r="J2437" s="257">
        <v>117771</v>
      </c>
      <c r="K2437" t="s">
        <v>4711</v>
      </c>
      <c r="L2437">
        <v>0</v>
      </c>
      <c r="M2437">
        <v>0</v>
      </c>
      <c r="N2437" t="s">
        <v>4718</v>
      </c>
      <c r="O2437" t="s">
        <v>4713</v>
      </c>
      <c r="P2437" t="s">
        <v>9172</v>
      </c>
      <c r="Q2437" t="s">
        <v>4715</v>
      </c>
      <c r="V2437" t="s">
        <v>4716</v>
      </c>
    </row>
    <row r="2438" spans="1:22">
      <c r="A2438" t="s">
        <v>4708</v>
      </c>
      <c r="B2438" t="s">
        <v>4708</v>
      </c>
      <c r="C2438" t="s">
        <v>9173</v>
      </c>
      <c r="D2438"/>
      <c r="E2438" s="255" t="s">
        <v>5274</v>
      </c>
      <c r="F2438" s="255">
        <v>43159.772944791664</v>
      </c>
      <c r="G2438" s="255"/>
      <c r="H2438" s="255"/>
      <c r="I2438" s="256">
        <v>5</v>
      </c>
      <c r="J2438" s="257">
        <v>80731</v>
      </c>
      <c r="K2438" t="s">
        <v>4711</v>
      </c>
      <c r="L2438">
        <v>0</v>
      </c>
      <c r="M2438">
        <v>0</v>
      </c>
      <c r="N2438" t="s">
        <v>4712</v>
      </c>
      <c r="O2438" t="s">
        <v>4726</v>
      </c>
      <c r="P2438" t="s">
        <v>5188</v>
      </c>
      <c r="Q2438" t="s">
        <v>4715</v>
      </c>
      <c r="V2438" t="s">
        <v>4716</v>
      </c>
    </row>
    <row r="2439" spans="1:22">
      <c r="A2439" t="s">
        <v>4708</v>
      </c>
      <c r="B2439" t="s">
        <v>4708</v>
      </c>
      <c r="C2439" t="s">
        <v>9174</v>
      </c>
      <c r="D2439"/>
      <c r="E2439" s="255" t="s">
        <v>5224</v>
      </c>
      <c r="F2439" s="255">
        <v>43151.738539965278</v>
      </c>
      <c r="G2439" s="255"/>
      <c r="H2439" s="255"/>
      <c r="I2439" s="256">
        <v>5</v>
      </c>
      <c r="J2439" s="257">
        <v>54278</v>
      </c>
      <c r="K2439" t="s">
        <v>4711</v>
      </c>
      <c r="L2439">
        <v>0</v>
      </c>
      <c r="M2439">
        <v>0</v>
      </c>
      <c r="N2439" t="s">
        <v>4722</v>
      </c>
      <c r="O2439" t="s">
        <v>4726</v>
      </c>
      <c r="P2439" t="s">
        <v>4994</v>
      </c>
      <c r="Q2439" t="s">
        <v>4715</v>
      </c>
      <c r="V2439" t="s">
        <v>4716</v>
      </c>
    </row>
    <row r="2440" spans="1:22">
      <c r="A2440" t="s">
        <v>4708</v>
      </c>
      <c r="B2440" t="s">
        <v>4708</v>
      </c>
      <c r="C2440" t="s">
        <v>9175</v>
      </c>
      <c r="D2440"/>
      <c r="E2440" s="255" t="s">
        <v>4912</v>
      </c>
      <c r="F2440" s="255">
        <v>43138.689874618052</v>
      </c>
      <c r="G2440" s="255"/>
      <c r="H2440" s="255"/>
      <c r="I2440" s="256">
        <v>5</v>
      </c>
      <c r="J2440" s="257">
        <v>61051</v>
      </c>
      <c r="K2440" t="s">
        <v>4711</v>
      </c>
      <c r="L2440">
        <v>0</v>
      </c>
      <c r="M2440">
        <v>0</v>
      </c>
      <c r="N2440" t="s">
        <v>4731</v>
      </c>
      <c r="O2440" t="s">
        <v>4713</v>
      </c>
      <c r="P2440" t="s">
        <v>9176</v>
      </c>
      <c r="Q2440" t="s">
        <v>4715</v>
      </c>
      <c r="V2440" t="s">
        <v>4716</v>
      </c>
    </row>
    <row r="2441" spans="1:22">
      <c r="A2441" t="s">
        <v>4708</v>
      </c>
      <c r="B2441" t="s">
        <v>4708</v>
      </c>
      <c r="C2441" t="s">
        <v>9177</v>
      </c>
      <c r="D2441"/>
      <c r="E2441" s="255" t="s">
        <v>5726</v>
      </c>
      <c r="F2441" s="255">
        <v>43151.709682372682</v>
      </c>
      <c r="G2441" s="255"/>
      <c r="H2441" s="255"/>
      <c r="I2441" s="256">
        <v>5</v>
      </c>
      <c r="J2441" s="257">
        <v>79353</v>
      </c>
      <c r="K2441" t="s">
        <v>4752</v>
      </c>
      <c r="L2441">
        <v>0</v>
      </c>
      <c r="M2441">
        <v>0</v>
      </c>
      <c r="N2441" t="s">
        <v>4718</v>
      </c>
      <c r="O2441" t="s">
        <v>4713</v>
      </c>
      <c r="P2441" t="s">
        <v>9178</v>
      </c>
      <c r="Q2441" t="s">
        <v>4715</v>
      </c>
      <c r="V2441" t="s">
        <v>4716</v>
      </c>
    </row>
    <row r="2442" spans="1:22">
      <c r="A2442" t="s">
        <v>4708</v>
      </c>
      <c r="B2442" t="s">
        <v>4708</v>
      </c>
      <c r="C2442" t="s">
        <v>9179</v>
      </c>
      <c r="D2442"/>
      <c r="E2442" s="255" t="s">
        <v>5017</v>
      </c>
      <c r="F2442" s="255">
        <v>43155.437395104163</v>
      </c>
      <c r="G2442" s="255"/>
      <c r="H2442" s="255"/>
      <c r="I2442" s="256">
        <v>5</v>
      </c>
      <c r="J2442" s="257">
        <v>35594</v>
      </c>
      <c r="K2442" t="s">
        <v>4711</v>
      </c>
      <c r="L2442">
        <v>0</v>
      </c>
      <c r="M2442">
        <v>0</v>
      </c>
      <c r="N2442" t="s">
        <v>4731</v>
      </c>
      <c r="O2442" t="s">
        <v>4713</v>
      </c>
      <c r="P2442" t="s">
        <v>9180</v>
      </c>
      <c r="Q2442" t="s">
        <v>4715</v>
      </c>
      <c r="V2442" t="s">
        <v>4716</v>
      </c>
    </row>
    <row r="2443" spans="1:22">
      <c r="A2443" t="s">
        <v>4708</v>
      </c>
      <c r="B2443" t="s">
        <v>4708</v>
      </c>
      <c r="C2443" t="s">
        <v>9181</v>
      </c>
      <c r="D2443"/>
      <c r="E2443" s="255" t="s">
        <v>8383</v>
      </c>
      <c r="F2443" s="255">
        <v>43153.713874189816</v>
      </c>
      <c r="G2443" s="255"/>
      <c r="H2443" s="255"/>
      <c r="I2443" s="256">
        <v>5</v>
      </c>
      <c r="J2443" s="257">
        <v>63257</v>
      </c>
      <c r="K2443" t="s">
        <v>4711</v>
      </c>
      <c r="L2443">
        <v>0</v>
      </c>
      <c r="M2443">
        <v>0</v>
      </c>
      <c r="N2443" t="s">
        <v>4718</v>
      </c>
      <c r="O2443" t="s">
        <v>4726</v>
      </c>
      <c r="P2443" t="s">
        <v>9182</v>
      </c>
      <c r="Q2443" t="s">
        <v>4715</v>
      </c>
      <c r="V2443" t="s">
        <v>4716</v>
      </c>
    </row>
    <row r="2444" spans="1:22">
      <c r="A2444" t="s">
        <v>4708</v>
      </c>
      <c r="B2444" t="s">
        <v>4708</v>
      </c>
      <c r="C2444" t="s">
        <v>9183</v>
      </c>
      <c r="D2444"/>
      <c r="E2444" s="255" t="s">
        <v>5171</v>
      </c>
      <c r="F2444" s="255">
        <v>43147.698623067132</v>
      </c>
      <c r="G2444" s="255"/>
      <c r="H2444" s="255"/>
      <c r="I2444" s="256">
        <v>5</v>
      </c>
      <c r="J2444" s="257">
        <v>36072</v>
      </c>
      <c r="K2444" t="s">
        <v>4711</v>
      </c>
      <c r="L2444">
        <v>0</v>
      </c>
      <c r="M2444">
        <v>0</v>
      </c>
      <c r="N2444" t="s">
        <v>4718</v>
      </c>
      <c r="O2444" t="s">
        <v>4713</v>
      </c>
      <c r="P2444" t="s">
        <v>9184</v>
      </c>
      <c r="Q2444" t="s">
        <v>4715</v>
      </c>
      <c r="V2444" t="s">
        <v>4716</v>
      </c>
    </row>
    <row r="2445" spans="1:22">
      <c r="A2445" t="s">
        <v>4708</v>
      </c>
      <c r="B2445" t="s">
        <v>4708</v>
      </c>
      <c r="C2445" t="s">
        <v>9185</v>
      </c>
      <c r="D2445"/>
      <c r="E2445" s="255" t="s">
        <v>7041</v>
      </c>
      <c r="F2445" s="255">
        <v>43148.491419293983</v>
      </c>
      <c r="G2445" s="255"/>
      <c r="H2445" s="255"/>
      <c r="I2445" s="256">
        <v>5</v>
      </c>
      <c r="J2445" s="257">
        <v>-1</v>
      </c>
      <c r="K2445" t="s">
        <v>4711</v>
      </c>
      <c r="L2445">
        <v>0</v>
      </c>
      <c r="M2445">
        <v>0</v>
      </c>
      <c r="N2445" t="s">
        <v>4712</v>
      </c>
      <c r="O2445" t="s">
        <v>4726</v>
      </c>
      <c r="P2445" t="s">
        <v>6979</v>
      </c>
      <c r="Q2445" t="s">
        <v>4715</v>
      </c>
      <c r="V2445" t="s">
        <v>4716</v>
      </c>
    </row>
    <row r="2446" spans="1:22">
      <c r="A2446" t="s">
        <v>4708</v>
      </c>
      <c r="B2446" t="s">
        <v>4708</v>
      </c>
      <c r="C2446" t="s">
        <v>9186</v>
      </c>
      <c r="D2446"/>
      <c r="E2446" s="255" t="s">
        <v>4710</v>
      </c>
      <c r="F2446" s="255">
        <v>43148.41157488426</v>
      </c>
      <c r="G2446" s="255"/>
      <c r="H2446" s="255"/>
      <c r="I2446" s="256">
        <v>5</v>
      </c>
      <c r="J2446" s="257">
        <v>246920</v>
      </c>
      <c r="K2446" t="s">
        <v>4752</v>
      </c>
      <c r="L2446">
        <v>0</v>
      </c>
      <c r="M2446">
        <v>0</v>
      </c>
      <c r="N2446" t="s">
        <v>4718</v>
      </c>
      <c r="O2446" t="s">
        <v>4713</v>
      </c>
      <c r="P2446" t="s">
        <v>9187</v>
      </c>
      <c r="Q2446" t="s">
        <v>4715</v>
      </c>
      <c r="V2446" t="s">
        <v>4716</v>
      </c>
    </row>
    <row r="2447" spans="1:22">
      <c r="A2447" t="s">
        <v>4708</v>
      </c>
      <c r="B2447" t="s">
        <v>4708</v>
      </c>
      <c r="C2447" t="s">
        <v>9188</v>
      </c>
      <c r="D2447"/>
      <c r="E2447" s="255" t="s">
        <v>4802</v>
      </c>
      <c r="F2447" s="255">
        <v>43150.711226273146</v>
      </c>
      <c r="G2447" s="255"/>
      <c r="H2447" s="255"/>
      <c r="I2447" s="256">
        <v>5</v>
      </c>
      <c r="J2447" s="257">
        <v>14403</v>
      </c>
      <c r="K2447" t="s">
        <v>4711</v>
      </c>
      <c r="L2447">
        <v>0</v>
      </c>
      <c r="M2447">
        <v>0</v>
      </c>
      <c r="N2447" t="s">
        <v>4718</v>
      </c>
      <c r="O2447" t="s">
        <v>4713</v>
      </c>
      <c r="P2447" t="s">
        <v>9189</v>
      </c>
      <c r="Q2447" t="s">
        <v>4715</v>
      </c>
      <c r="V2447" t="s">
        <v>4716</v>
      </c>
    </row>
    <row r="2448" spans="1:22">
      <c r="A2448" t="s">
        <v>4708</v>
      </c>
      <c r="B2448" t="s">
        <v>4708</v>
      </c>
      <c r="C2448" t="s">
        <v>9190</v>
      </c>
      <c r="D2448"/>
      <c r="E2448" s="255" t="s">
        <v>4725</v>
      </c>
      <c r="F2448" s="255">
        <v>43147.698454826386</v>
      </c>
      <c r="G2448" s="255"/>
      <c r="H2448" s="255"/>
      <c r="I2448" s="256">
        <v>5</v>
      </c>
      <c r="J2448" s="257">
        <v>77625</v>
      </c>
      <c r="K2448" t="s">
        <v>4711</v>
      </c>
      <c r="L2448">
        <v>0</v>
      </c>
      <c r="M2448">
        <v>0</v>
      </c>
      <c r="N2448" t="s">
        <v>4718</v>
      </c>
      <c r="O2448" t="s">
        <v>4726</v>
      </c>
      <c r="P2448" t="s">
        <v>4994</v>
      </c>
      <c r="Q2448" t="s">
        <v>4715</v>
      </c>
      <c r="V2448" t="s">
        <v>4716</v>
      </c>
    </row>
    <row r="2449" spans="1:22">
      <c r="A2449" t="s">
        <v>4708</v>
      </c>
      <c r="B2449" t="s">
        <v>4708</v>
      </c>
      <c r="C2449" t="s">
        <v>9191</v>
      </c>
      <c r="D2449"/>
      <c r="E2449" s="255" t="s">
        <v>4906</v>
      </c>
      <c r="F2449" s="255">
        <v>43134.44628935185</v>
      </c>
      <c r="G2449" s="255"/>
      <c r="H2449" s="255"/>
      <c r="I2449" s="256">
        <v>5</v>
      </c>
      <c r="J2449" s="257">
        <v>81742</v>
      </c>
      <c r="K2449" t="s">
        <v>4711</v>
      </c>
      <c r="L2449">
        <v>0</v>
      </c>
      <c r="M2449">
        <v>0</v>
      </c>
      <c r="N2449" t="s">
        <v>4712</v>
      </c>
      <c r="O2449" t="s">
        <v>5197</v>
      </c>
      <c r="P2449" t="s">
        <v>9192</v>
      </c>
      <c r="Q2449" t="s">
        <v>4715</v>
      </c>
      <c r="V2449" t="s">
        <v>4716</v>
      </c>
    </row>
    <row r="2450" spans="1:22">
      <c r="A2450" t="s">
        <v>4708</v>
      </c>
      <c r="B2450" t="s">
        <v>4708</v>
      </c>
      <c r="C2450" t="s">
        <v>9193</v>
      </c>
      <c r="D2450"/>
      <c r="E2450" s="255" t="s">
        <v>5323</v>
      </c>
      <c r="F2450" s="255">
        <v>43150.426872071759</v>
      </c>
      <c r="G2450" s="255"/>
      <c r="H2450" s="255"/>
      <c r="I2450" s="256">
        <v>5</v>
      </c>
      <c r="J2450" s="257">
        <v>156300</v>
      </c>
      <c r="K2450" t="s">
        <v>4752</v>
      </c>
      <c r="L2450">
        <v>0</v>
      </c>
      <c r="M2450">
        <v>0</v>
      </c>
      <c r="N2450" t="s">
        <v>4718</v>
      </c>
      <c r="O2450" t="s">
        <v>4726</v>
      </c>
      <c r="P2450" t="s">
        <v>9194</v>
      </c>
      <c r="Q2450" t="s">
        <v>4715</v>
      </c>
      <c r="V2450" t="s">
        <v>4716</v>
      </c>
    </row>
    <row r="2451" spans="1:22">
      <c r="A2451" t="s">
        <v>4708</v>
      </c>
      <c r="B2451" t="s">
        <v>4708</v>
      </c>
      <c r="C2451" t="s">
        <v>9195</v>
      </c>
      <c r="D2451"/>
      <c r="E2451" s="255" t="s">
        <v>4778</v>
      </c>
      <c r="F2451" s="255">
        <v>43159.749966319447</v>
      </c>
      <c r="G2451" s="255"/>
      <c r="H2451" s="255"/>
      <c r="I2451" s="256">
        <v>5</v>
      </c>
      <c r="J2451" s="257">
        <v>32264</v>
      </c>
      <c r="K2451" t="s">
        <v>4711</v>
      </c>
      <c r="L2451">
        <v>0</v>
      </c>
      <c r="M2451">
        <v>0</v>
      </c>
      <c r="N2451" t="s">
        <v>4722</v>
      </c>
      <c r="O2451" t="s">
        <v>4713</v>
      </c>
      <c r="P2451" t="s">
        <v>9196</v>
      </c>
      <c r="Q2451" t="s">
        <v>4715</v>
      </c>
      <c r="V2451" t="s">
        <v>4716</v>
      </c>
    </row>
    <row r="2452" spans="1:22">
      <c r="A2452" t="s">
        <v>4708</v>
      </c>
      <c r="B2452" t="s">
        <v>4708</v>
      </c>
      <c r="C2452" t="s">
        <v>9197</v>
      </c>
      <c r="D2452"/>
      <c r="E2452" s="255" t="s">
        <v>5669</v>
      </c>
      <c r="F2452" s="255">
        <v>43150.71172190972</v>
      </c>
      <c r="G2452" s="255"/>
      <c r="H2452" s="255"/>
      <c r="I2452" s="256">
        <v>5</v>
      </c>
      <c r="J2452" s="257">
        <v>38074</v>
      </c>
      <c r="K2452" t="s">
        <v>4711</v>
      </c>
      <c r="L2452">
        <v>0</v>
      </c>
      <c r="M2452">
        <v>0</v>
      </c>
      <c r="N2452" t="s">
        <v>4722</v>
      </c>
      <c r="O2452" t="s">
        <v>4753</v>
      </c>
      <c r="P2452" t="s">
        <v>4753</v>
      </c>
      <c r="Q2452" t="s">
        <v>4715</v>
      </c>
      <c r="V2452" t="s">
        <v>4716</v>
      </c>
    </row>
    <row r="2453" spans="1:22">
      <c r="A2453" t="s">
        <v>4708</v>
      </c>
      <c r="B2453" t="s">
        <v>4708</v>
      </c>
      <c r="C2453" t="s">
        <v>9198</v>
      </c>
      <c r="D2453"/>
      <c r="E2453" s="255" t="s">
        <v>5276</v>
      </c>
      <c r="F2453" s="255">
        <v>43143.708593599535</v>
      </c>
      <c r="G2453" s="255"/>
      <c r="H2453" s="255"/>
      <c r="I2453" s="256">
        <v>5</v>
      </c>
      <c r="J2453" s="257">
        <v>101050</v>
      </c>
      <c r="K2453" t="s">
        <v>4711</v>
      </c>
      <c r="L2453">
        <v>0</v>
      </c>
      <c r="M2453">
        <v>0</v>
      </c>
      <c r="N2453" t="s">
        <v>4718</v>
      </c>
      <c r="O2453" t="s">
        <v>4726</v>
      </c>
      <c r="P2453" t="s">
        <v>4994</v>
      </c>
      <c r="Q2453" t="s">
        <v>4715</v>
      </c>
      <c r="V2453" t="s">
        <v>4716</v>
      </c>
    </row>
    <row r="2454" spans="1:22">
      <c r="A2454" t="s">
        <v>4708</v>
      </c>
      <c r="B2454" t="s">
        <v>4708</v>
      </c>
      <c r="C2454" t="s">
        <v>9199</v>
      </c>
      <c r="D2454"/>
      <c r="E2454" s="255" t="s">
        <v>5039</v>
      </c>
      <c r="F2454" s="255">
        <v>43152.710038888887</v>
      </c>
      <c r="G2454" s="255"/>
      <c r="H2454" s="255"/>
      <c r="I2454" s="256">
        <v>5</v>
      </c>
      <c r="J2454" s="257">
        <v>42820</v>
      </c>
      <c r="K2454" t="s">
        <v>4711</v>
      </c>
      <c r="L2454">
        <v>0</v>
      </c>
      <c r="M2454">
        <v>0</v>
      </c>
      <c r="N2454" t="s">
        <v>4718</v>
      </c>
      <c r="O2454" t="s">
        <v>4713</v>
      </c>
      <c r="P2454" t="s">
        <v>9200</v>
      </c>
      <c r="Q2454" t="s">
        <v>4715</v>
      </c>
      <c r="V2454" t="s">
        <v>4716</v>
      </c>
    </row>
    <row r="2455" spans="1:22">
      <c r="A2455" t="s">
        <v>4708</v>
      </c>
      <c r="B2455" t="s">
        <v>4708</v>
      </c>
      <c r="C2455" t="s">
        <v>245</v>
      </c>
      <c r="D2455"/>
      <c r="E2455" s="255" t="s">
        <v>5586</v>
      </c>
      <c r="F2455" s="255">
        <v>43146.70734695602</v>
      </c>
      <c r="G2455" s="255"/>
      <c r="H2455" s="255"/>
      <c r="I2455" s="256">
        <v>5</v>
      </c>
      <c r="J2455" s="257">
        <v>149658</v>
      </c>
      <c r="K2455" t="s">
        <v>4711</v>
      </c>
      <c r="L2455">
        <v>0</v>
      </c>
      <c r="M2455">
        <v>0</v>
      </c>
      <c r="N2455" t="s">
        <v>4722</v>
      </c>
      <c r="O2455" t="s">
        <v>4713</v>
      </c>
      <c r="P2455" t="s">
        <v>9201</v>
      </c>
      <c r="Q2455" t="s">
        <v>4715</v>
      </c>
      <c r="V2455" t="s">
        <v>4716</v>
      </c>
    </row>
    <row r="2456" spans="1:22">
      <c r="A2456" t="s">
        <v>4708</v>
      </c>
      <c r="B2456" t="s">
        <v>4708</v>
      </c>
      <c r="C2456" t="s">
        <v>9202</v>
      </c>
      <c r="D2456"/>
      <c r="E2456" s="255" t="s">
        <v>4909</v>
      </c>
      <c r="F2456" s="255">
        <v>43143.70896423611</v>
      </c>
      <c r="G2456" s="255"/>
      <c r="H2456" s="255"/>
      <c r="I2456" s="256">
        <v>5</v>
      </c>
      <c r="J2456" s="257">
        <v>164153</v>
      </c>
      <c r="K2456" t="s">
        <v>4711</v>
      </c>
      <c r="L2456">
        <v>0</v>
      </c>
      <c r="M2456">
        <v>0</v>
      </c>
      <c r="N2456" t="s">
        <v>4731</v>
      </c>
      <c r="O2456" t="s">
        <v>4713</v>
      </c>
      <c r="P2456" t="s">
        <v>9203</v>
      </c>
      <c r="Q2456" t="s">
        <v>4715</v>
      </c>
      <c r="V2456" t="s">
        <v>4716</v>
      </c>
    </row>
    <row r="2457" spans="1:22">
      <c r="A2457" t="s">
        <v>4708</v>
      </c>
      <c r="B2457" t="s">
        <v>4708</v>
      </c>
      <c r="C2457" t="s">
        <v>9204</v>
      </c>
      <c r="D2457"/>
      <c r="E2457" s="255" t="s">
        <v>4924</v>
      </c>
      <c r="F2457" s="255">
        <v>43115.713671064812</v>
      </c>
      <c r="G2457" s="255"/>
      <c r="H2457" s="255"/>
      <c r="I2457" s="256">
        <v>5.083333333333333</v>
      </c>
      <c r="J2457" s="257">
        <v>119982</v>
      </c>
      <c r="K2457" t="s">
        <v>4711</v>
      </c>
      <c r="L2457">
        <v>0</v>
      </c>
      <c r="M2457">
        <v>0</v>
      </c>
      <c r="N2457" t="s">
        <v>4718</v>
      </c>
      <c r="O2457" t="s">
        <v>4713</v>
      </c>
      <c r="P2457" t="s">
        <v>9205</v>
      </c>
      <c r="Q2457" t="s">
        <v>4715</v>
      </c>
      <c r="V2457" t="s">
        <v>4716</v>
      </c>
    </row>
    <row r="2458" spans="1:22">
      <c r="A2458" t="s">
        <v>4708</v>
      </c>
      <c r="B2458" t="s">
        <v>4708</v>
      </c>
      <c r="C2458" t="s">
        <v>9206</v>
      </c>
      <c r="D2458"/>
      <c r="E2458" s="255" t="s">
        <v>7959</v>
      </c>
      <c r="F2458" s="255">
        <v>43130.742930787033</v>
      </c>
      <c r="G2458" s="255"/>
      <c r="H2458" s="255"/>
      <c r="I2458" s="256">
        <v>5.083333333333333</v>
      </c>
      <c r="J2458" s="257">
        <v>40057</v>
      </c>
      <c r="K2458" t="s">
        <v>4711</v>
      </c>
      <c r="L2458">
        <v>0</v>
      </c>
      <c r="M2458">
        <v>0</v>
      </c>
      <c r="N2458" t="s">
        <v>4722</v>
      </c>
      <c r="O2458" t="s">
        <v>4726</v>
      </c>
      <c r="P2458" t="s">
        <v>9207</v>
      </c>
      <c r="Q2458" t="s">
        <v>4715</v>
      </c>
      <c r="V2458" t="s">
        <v>4716</v>
      </c>
    </row>
    <row r="2459" spans="1:22">
      <c r="A2459" t="s">
        <v>4708</v>
      </c>
      <c r="B2459" t="s">
        <v>4708</v>
      </c>
      <c r="C2459" t="s">
        <v>9208</v>
      </c>
      <c r="D2459"/>
      <c r="E2459" s="255" t="s">
        <v>5991</v>
      </c>
      <c r="F2459" s="255">
        <v>43118.71621053241</v>
      </c>
      <c r="G2459" s="255"/>
      <c r="H2459" s="255"/>
      <c r="I2459" s="256">
        <v>5.083333333333333</v>
      </c>
      <c r="J2459" s="257">
        <v>73975</v>
      </c>
      <c r="K2459" t="s">
        <v>4711</v>
      </c>
      <c r="L2459">
        <v>0</v>
      </c>
      <c r="M2459">
        <v>0</v>
      </c>
      <c r="N2459" t="s">
        <v>4718</v>
      </c>
      <c r="O2459" t="s">
        <v>4713</v>
      </c>
      <c r="P2459" t="s">
        <v>9209</v>
      </c>
      <c r="Q2459" t="s">
        <v>4715</v>
      </c>
      <c r="V2459" t="s">
        <v>4716</v>
      </c>
    </row>
    <row r="2460" spans="1:22">
      <c r="A2460" t="s">
        <v>4708</v>
      </c>
      <c r="B2460" t="s">
        <v>4708</v>
      </c>
      <c r="C2460" t="s">
        <v>9210</v>
      </c>
      <c r="D2460"/>
      <c r="E2460" s="255" t="s">
        <v>4957</v>
      </c>
      <c r="F2460" s="255">
        <v>43131.708778391207</v>
      </c>
      <c r="G2460" s="255"/>
      <c r="H2460" s="255"/>
      <c r="I2460" s="256">
        <v>5.083333333333333</v>
      </c>
      <c r="J2460" s="257">
        <v>147691</v>
      </c>
      <c r="K2460" t="s">
        <v>4711</v>
      </c>
      <c r="L2460">
        <v>0</v>
      </c>
      <c r="M2460">
        <v>0</v>
      </c>
      <c r="N2460" t="s">
        <v>4718</v>
      </c>
      <c r="O2460" t="s">
        <v>4713</v>
      </c>
      <c r="P2460" t="s">
        <v>9211</v>
      </c>
      <c r="Q2460" t="s">
        <v>4715</v>
      </c>
      <c r="V2460" t="s">
        <v>4716</v>
      </c>
    </row>
    <row r="2461" spans="1:22">
      <c r="A2461" t="s">
        <v>4708</v>
      </c>
      <c r="B2461" t="s">
        <v>4708</v>
      </c>
      <c r="C2461" t="s">
        <v>9212</v>
      </c>
      <c r="D2461"/>
      <c r="E2461" s="255" t="s">
        <v>5690</v>
      </c>
      <c r="F2461" s="255">
        <v>43119.723383796299</v>
      </c>
      <c r="G2461" s="255"/>
      <c r="H2461" s="255"/>
      <c r="I2461" s="256">
        <v>5.083333333333333</v>
      </c>
      <c r="J2461" s="257">
        <v>320548</v>
      </c>
      <c r="K2461" t="s">
        <v>4752</v>
      </c>
      <c r="L2461">
        <v>0</v>
      </c>
      <c r="M2461">
        <v>0</v>
      </c>
      <c r="N2461" t="s">
        <v>4722</v>
      </c>
      <c r="O2461" t="s">
        <v>4726</v>
      </c>
      <c r="P2461" t="s">
        <v>9213</v>
      </c>
      <c r="Q2461" t="s">
        <v>4715</v>
      </c>
      <c r="V2461" t="s">
        <v>4716</v>
      </c>
    </row>
    <row r="2462" spans="1:22">
      <c r="A2462" t="s">
        <v>4708</v>
      </c>
      <c r="B2462" t="s">
        <v>4708</v>
      </c>
      <c r="C2462" t="s">
        <v>9214</v>
      </c>
      <c r="D2462"/>
      <c r="E2462" s="255" t="s">
        <v>5065</v>
      </c>
      <c r="F2462" s="255">
        <v>43130.734769988427</v>
      </c>
      <c r="G2462" s="255"/>
      <c r="H2462" s="255"/>
      <c r="I2462" s="256">
        <v>5.083333333333333</v>
      </c>
      <c r="J2462" s="257">
        <v>46306</v>
      </c>
      <c r="K2462" t="s">
        <v>4711</v>
      </c>
      <c r="L2462">
        <v>0</v>
      </c>
      <c r="M2462">
        <v>0</v>
      </c>
      <c r="N2462" t="s">
        <v>4718</v>
      </c>
      <c r="O2462" t="s">
        <v>4713</v>
      </c>
      <c r="P2462" t="s">
        <v>9215</v>
      </c>
      <c r="Q2462" t="s">
        <v>4715</v>
      </c>
      <c r="V2462" t="s">
        <v>4716</v>
      </c>
    </row>
    <row r="2463" spans="1:22">
      <c r="A2463" t="s">
        <v>4708</v>
      </c>
      <c r="B2463" t="s">
        <v>4708</v>
      </c>
      <c r="C2463" t="s">
        <v>9216</v>
      </c>
      <c r="D2463"/>
      <c r="E2463" s="255" t="s">
        <v>4834</v>
      </c>
      <c r="F2463" s="255">
        <v>43123.709257141207</v>
      </c>
      <c r="G2463" s="255"/>
      <c r="H2463" s="255"/>
      <c r="I2463" s="256">
        <v>5.083333333333333</v>
      </c>
      <c r="J2463" s="257">
        <v>137022</v>
      </c>
      <c r="K2463" t="s">
        <v>4711</v>
      </c>
      <c r="L2463">
        <v>0</v>
      </c>
      <c r="M2463">
        <v>0</v>
      </c>
      <c r="N2463" t="s">
        <v>4769</v>
      </c>
      <c r="O2463" t="s">
        <v>4713</v>
      </c>
      <c r="P2463" t="s">
        <v>9217</v>
      </c>
      <c r="Q2463" t="s">
        <v>4715</v>
      </c>
      <c r="V2463" t="s">
        <v>4716</v>
      </c>
    </row>
    <row r="2464" spans="1:22">
      <c r="A2464" t="s">
        <v>4708</v>
      </c>
      <c r="B2464" t="s">
        <v>4708</v>
      </c>
      <c r="C2464" t="s">
        <v>9218</v>
      </c>
      <c r="D2464"/>
      <c r="E2464" s="255" t="s">
        <v>4824</v>
      </c>
      <c r="F2464" s="255">
        <v>43124.70254244213</v>
      </c>
      <c r="G2464" s="255"/>
      <c r="H2464" s="255"/>
      <c r="I2464" s="256">
        <v>5.083333333333333</v>
      </c>
      <c r="J2464" s="257">
        <v>100656</v>
      </c>
      <c r="K2464" t="s">
        <v>4711</v>
      </c>
      <c r="L2464">
        <v>0</v>
      </c>
      <c r="M2464">
        <v>0</v>
      </c>
      <c r="N2464" t="s">
        <v>4712</v>
      </c>
      <c r="O2464" t="s">
        <v>4713</v>
      </c>
      <c r="P2464" t="s">
        <v>9219</v>
      </c>
      <c r="Q2464" t="s">
        <v>4715</v>
      </c>
      <c r="V2464" t="s">
        <v>4716</v>
      </c>
    </row>
    <row r="2465" spans="1:22">
      <c r="A2465" t="s">
        <v>4708</v>
      </c>
      <c r="B2465" t="s">
        <v>4708</v>
      </c>
      <c r="C2465" t="s">
        <v>9220</v>
      </c>
      <c r="D2465"/>
      <c r="E2465" s="255" t="s">
        <v>6230</v>
      </c>
      <c r="F2465" s="255">
        <v>43118.715934178239</v>
      </c>
      <c r="G2465" s="255"/>
      <c r="H2465" s="255"/>
      <c r="I2465" s="256">
        <v>5.083333333333333</v>
      </c>
      <c r="J2465" s="257">
        <v>76198</v>
      </c>
      <c r="K2465" t="s">
        <v>4711</v>
      </c>
      <c r="L2465">
        <v>0</v>
      </c>
      <c r="M2465">
        <v>0</v>
      </c>
      <c r="N2465" t="s">
        <v>4731</v>
      </c>
      <c r="O2465" t="s">
        <v>4713</v>
      </c>
      <c r="P2465" t="s">
        <v>9221</v>
      </c>
      <c r="Q2465" t="s">
        <v>4715</v>
      </c>
      <c r="V2465" t="s">
        <v>4716</v>
      </c>
    </row>
    <row r="2466" spans="1:22">
      <c r="A2466" t="s">
        <v>4708</v>
      </c>
      <c r="B2466" t="s">
        <v>4708</v>
      </c>
      <c r="C2466" t="s">
        <v>9222</v>
      </c>
      <c r="D2466"/>
      <c r="E2466" s="255" t="s">
        <v>5017</v>
      </c>
      <c r="F2466" s="255">
        <v>43126.383019444445</v>
      </c>
      <c r="G2466" s="255"/>
      <c r="H2466" s="255"/>
      <c r="I2466" s="256">
        <v>5.083333333333333</v>
      </c>
      <c r="J2466" s="257">
        <v>32495</v>
      </c>
      <c r="K2466" t="s">
        <v>4711</v>
      </c>
      <c r="L2466">
        <v>0</v>
      </c>
      <c r="M2466">
        <v>0</v>
      </c>
      <c r="N2466" t="s">
        <v>4722</v>
      </c>
      <c r="O2466" t="s">
        <v>4713</v>
      </c>
      <c r="P2466" t="s">
        <v>9223</v>
      </c>
      <c r="Q2466" t="s">
        <v>4715</v>
      </c>
      <c r="V2466" t="s">
        <v>4716</v>
      </c>
    </row>
    <row r="2467" spans="1:22">
      <c r="A2467" t="s">
        <v>4708</v>
      </c>
      <c r="B2467" t="s">
        <v>4708</v>
      </c>
      <c r="C2467" t="s">
        <v>9224</v>
      </c>
      <c r="D2467"/>
      <c r="E2467" s="255" t="s">
        <v>4756</v>
      </c>
      <c r="F2467" s="255">
        <v>43118.715767789348</v>
      </c>
      <c r="G2467" s="255"/>
      <c r="H2467" s="255"/>
      <c r="I2467" s="256">
        <v>5.083333333333333</v>
      </c>
      <c r="J2467" s="257">
        <v>72974</v>
      </c>
      <c r="K2467" t="s">
        <v>4711</v>
      </c>
      <c r="L2467">
        <v>0</v>
      </c>
      <c r="M2467">
        <v>0</v>
      </c>
      <c r="N2467" t="s">
        <v>4718</v>
      </c>
      <c r="O2467" t="s">
        <v>4713</v>
      </c>
      <c r="P2467" t="s">
        <v>9225</v>
      </c>
      <c r="Q2467" t="s">
        <v>4715</v>
      </c>
      <c r="V2467" t="s">
        <v>4716</v>
      </c>
    </row>
    <row r="2468" spans="1:22">
      <c r="A2468" t="s">
        <v>4708</v>
      </c>
      <c r="B2468" t="s">
        <v>4708</v>
      </c>
      <c r="C2468" t="s">
        <v>9226</v>
      </c>
      <c r="D2468"/>
      <c r="E2468" s="255" t="s">
        <v>5284</v>
      </c>
      <c r="F2468" s="255">
        <v>43130.745130868054</v>
      </c>
      <c r="G2468" s="255"/>
      <c r="H2468" s="255"/>
      <c r="I2468" s="256">
        <v>5.083333333333333</v>
      </c>
      <c r="J2468" s="257">
        <v>99530</v>
      </c>
      <c r="K2468" t="s">
        <v>4711</v>
      </c>
      <c r="L2468">
        <v>0</v>
      </c>
      <c r="M2468">
        <v>0</v>
      </c>
      <c r="N2468" t="s">
        <v>4722</v>
      </c>
      <c r="O2468" t="s">
        <v>4726</v>
      </c>
      <c r="P2468" t="s">
        <v>4994</v>
      </c>
      <c r="Q2468" t="s">
        <v>4715</v>
      </c>
      <c r="V2468" t="s">
        <v>4716</v>
      </c>
    </row>
    <row r="2469" spans="1:22">
      <c r="A2469" t="s">
        <v>4708</v>
      </c>
      <c r="B2469" t="s">
        <v>4708</v>
      </c>
      <c r="C2469" t="s">
        <v>9227</v>
      </c>
      <c r="D2469"/>
      <c r="E2469" s="255" t="s">
        <v>4778</v>
      </c>
      <c r="F2469" s="255">
        <v>43120.536208368052</v>
      </c>
      <c r="G2469" s="255"/>
      <c r="H2469" s="255"/>
      <c r="I2469" s="256">
        <v>5.083333333333333</v>
      </c>
      <c r="J2469" s="257">
        <v>86969</v>
      </c>
      <c r="K2469" t="s">
        <v>4752</v>
      </c>
      <c r="L2469">
        <v>0</v>
      </c>
      <c r="M2469">
        <v>0</v>
      </c>
      <c r="N2469" t="s">
        <v>4718</v>
      </c>
      <c r="O2469" t="s">
        <v>4713</v>
      </c>
      <c r="P2469" t="s">
        <v>9228</v>
      </c>
      <c r="Q2469" t="s">
        <v>4715</v>
      </c>
      <c r="V2469" t="s">
        <v>4716</v>
      </c>
    </row>
    <row r="2470" spans="1:22">
      <c r="A2470" t="s">
        <v>4708</v>
      </c>
      <c r="B2470" t="s">
        <v>4708</v>
      </c>
      <c r="C2470" t="s">
        <v>9229</v>
      </c>
      <c r="D2470"/>
      <c r="E2470" s="255" t="s">
        <v>4834</v>
      </c>
      <c r="F2470" s="255">
        <v>43131.447888541668</v>
      </c>
      <c r="G2470" s="255"/>
      <c r="H2470" s="255"/>
      <c r="I2470" s="256">
        <v>5.083333333333333</v>
      </c>
      <c r="J2470" s="257">
        <v>226102</v>
      </c>
      <c r="K2470" t="s">
        <v>4752</v>
      </c>
      <c r="L2470">
        <v>0</v>
      </c>
      <c r="M2470">
        <v>0</v>
      </c>
      <c r="N2470" t="s">
        <v>4718</v>
      </c>
      <c r="O2470" t="s">
        <v>4713</v>
      </c>
      <c r="P2470" t="s">
        <v>9230</v>
      </c>
      <c r="Q2470" t="s">
        <v>4715</v>
      </c>
      <c r="V2470" t="s">
        <v>4716</v>
      </c>
    </row>
    <row r="2471" spans="1:22">
      <c r="A2471" t="s">
        <v>4708</v>
      </c>
      <c r="B2471" t="s">
        <v>4708</v>
      </c>
      <c r="C2471" t="s">
        <v>2364</v>
      </c>
      <c r="D2471"/>
      <c r="E2471" s="255" t="s">
        <v>5227</v>
      </c>
      <c r="F2471" s="255">
        <v>43126.382849884256</v>
      </c>
      <c r="G2471" s="255"/>
      <c r="H2471" s="255"/>
      <c r="I2471" s="256">
        <v>5.083333333333333</v>
      </c>
      <c r="J2471" s="257">
        <v>64511</v>
      </c>
      <c r="K2471" t="s">
        <v>4711</v>
      </c>
      <c r="L2471">
        <v>0</v>
      </c>
      <c r="M2471">
        <v>0</v>
      </c>
      <c r="N2471" t="s">
        <v>4718</v>
      </c>
      <c r="O2471" t="s">
        <v>4726</v>
      </c>
      <c r="P2471" t="s">
        <v>5228</v>
      </c>
      <c r="Q2471" t="s">
        <v>4715</v>
      </c>
      <c r="V2471" t="s">
        <v>4716</v>
      </c>
    </row>
    <row r="2472" spans="1:22">
      <c r="A2472" t="s">
        <v>4708</v>
      </c>
      <c r="B2472" t="s">
        <v>4708</v>
      </c>
      <c r="C2472" t="s">
        <v>833</v>
      </c>
      <c r="D2472"/>
      <c r="E2472" s="255" t="s">
        <v>4834</v>
      </c>
      <c r="F2472" s="255">
        <v>43110.705707291665</v>
      </c>
      <c r="G2472" s="255"/>
      <c r="H2472" s="255"/>
      <c r="I2472" s="256">
        <v>5.083333333333333</v>
      </c>
      <c r="J2472" s="257">
        <v>72284</v>
      </c>
      <c r="K2472" t="s">
        <v>4711</v>
      </c>
      <c r="L2472">
        <v>0</v>
      </c>
      <c r="M2472">
        <v>0</v>
      </c>
      <c r="N2472" t="s">
        <v>4731</v>
      </c>
      <c r="O2472" t="s">
        <v>4713</v>
      </c>
      <c r="P2472" t="s">
        <v>9231</v>
      </c>
      <c r="Q2472" t="s">
        <v>4715</v>
      </c>
      <c r="V2472" t="s">
        <v>4716</v>
      </c>
    </row>
    <row r="2473" spans="1:22">
      <c r="A2473" t="s">
        <v>4708</v>
      </c>
      <c r="B2473" t="s">
        <v>4708</v>
      </c>
      <c r="C2473" t="s">
        <v>9232</v>
      </c>
      <c r="D2473"/>
      <c r="E2473" s="255" t="s">
        <v>4783</v>
      </c>
      <c r="F2473" s="255">
        <v>43108.666058333336</v>
      </c>
      <c r="G2473" s="255"/>
      <c r="H2473" s="255"/>
      <c r="I2473" s="256">
        <v>5.083333333333333</v>
      </c>
      <c r="J2473" s="257">
        <v>83301</v>
      </c>
      <c r="K2473" t="s">
        <v>4711</v>
      </c>
      <c r="L2473">
        <v>0</v>
      </c>
      <c r="M2473">
        <v>0</v>
      </c>
      <c r="N2473" t="s">
        <v>4712</v>
      </c>
      <c r="O2473" t="s">
        <v>4713</v>
      </c>
      <c r="P2473" t="s">
        <v>9233</v>
      </c>
      <c r="Q2473" t="s">
        <v>4715</v>
      </c>
      <c r="V2473" t="s">
        <v>4716</v>
      </c>
    </row>
    <row r="2474" spans="1:22">
      <c r="A2474" t="s">
        <v>4708</v>
      </c>
      <c r="B2474" t="s">
        <v>4708</v>
      </c>
      <c r="C2474" t="s">
        <v>9234</v>
      </c>
      <c r="D2474"/>
      <c r="E2474" s="255" t="s">
        <v>4870</v>
      </c>
      <c r="F2474" s="255">
        <v>43110.705032835649</v>
      </c>
      <c r="G2474" s="255"/>
      <c r="H2474" s="255"/>
      <c r="I2474" s="256">
        <v>5.083333333333333</v>
      </c>
      <c r="J2474" s="257">
        <v>39633</v>
      </c>
      <c r="K2474" t="s">
        <v>4711</v>
      </c>
      <c r="L2474">
        <v>0</v>
      </c>
      <c r="M2474">
        <v>0</v>
      </c>
      <c r="N2474" t="s">
        <v>4712</v>
      </c>
      <c r="O2474" t="s">
        <v>4713</v>
      </c>
      <c r="P2474" t="s">
        <v>9235</v>
      </c>
      <c r="Q2474" t="s">
        <v>4715</v>
      </c>
      <c r="V2474" t="s">
        <v>4716</v>
      </c>
    </row>
    <row r="2475" spans="1:22">
      <c r="A2475" t="s">
        <v>4708</v>
      </c>
      <c r="B2475" t="s">
        <v>4708</v>
      </c>
      <c r="C2475" t="s">
        <v>9236</v>
      </c>
      <c r="D2475"/>
      <c r="E2475" s="255" t="s">
        <v>4924</v>
      </c>
      <c r="F2475" s="255">
        <v>43131.793926006947</v>
      </c>
      <c r="G2475" s="255"/>
      <c r="H2475" s="255"/>
      <c r="I2475" s="256">
        <v>5.083333333333333</v>
      </c>
      <c r="J2475" s="257">
        <v>173073</v>
      </c>
      <c r="K2475" t="s">
        <v>4711</v>
      </c>
      <c r="L2475">
        <v>0</v>
      </c>
      <c r="M2475">
        <v>0</v>
      </c>
      <c r="N2475" t="s">
        <v>4722</v>
      </c>
      <c r="O2475" t="s">
        <v>4713</v>
      </c>
      <c r="P2475" t="s">
        <v>9237</v>
      </c>
      <c r="Q2475" t="s">
        <v>4715</v>
      </c>
      <c r="V2475" t="s">
        <v>4716</v>
      </c>
    </row>
    <row r="2476" spans="1:22">
      <c r="A2476" t="s">
        <v>4708</v>
      </c>
      <c r="B2476" t="s">
        <v>4708</v>
      </c>
      <c r="C2476" t="s">
        <v>9238</v>
      </c>
      <c r="D2476"/>
      <c r="E2476" s="255" t="s">
        <v>9239</v>
      </c>
      <c r="F2476" s="255">
        <v>43130.341987615742</v>
      </c>
      <c r="G2476" s="255"/>
      <c r="H2476" s="255"/>
      <c r="I2476" s="256">
        <v>5.083333333333333</v>
      </c>
      <c r="J2476" s="257">
        <v>174337</v>
      </c>
      <c r="K2476" t="s">
        <v>4752</v>
      </c>
      <c r="L2476">
        <v>0</v>
      </c>
      <c r="M2476">
        <v>0</v>
      </c>
      <c r="N2476" t="s">
        <v>4722</v>
      </c>
      <c r="O2476" t="s">
        <v>4726</v>
      </c>
      <c r="P2476" t="s">
        <v>9240</v>
      </c>
      <c r="Q2476" t="s">
        <v>4715</v>
      </c>
      <c r="V2476" t="s">
        <v>4716</v>
      </c>
    </row>
    <row r="2477" spans="1:22">
      <c r="A2477" t="s">
        <v>4708</v>
      </c>
      <c r="B2477" t="s">
        <v>4708</v>
      </c>
      <c r="C2477" t="s">
        <v>9241</v>
      </c>
      <c r="D2477"/>
      <c r="E2477" s="255" t="s">
        <v>7626</v>
      </c>
      <c r="F2477" s="255">
        <v>43131.74858255787</v>
      </c>
      <c r="G2477" s="255"/>
      <c r="H2477" s="255"/>
      <c r="I2477" s="256">
        <v>5.083333333333333</v>
      </c>
      <c r="J2477" s="257">
        <v>352598</v>
      </c>
      <c r="K2477" t="s">
        <v>4711</v>
      </c>
      <c r="L2477">
        <v>0</v>
      </c>
      <c r="M2477">
        <v>0</v>
      </c>
      <c r="N2477" t="s">
        <v>4718</v>
      </c>
      <c r="O2477" t="s">
        <v>5324</v>
      </c>
      <c r="P2477" t="s">
        <v>9242</v>
      </c>
      <c r="Q2477" t="s">
        <v>4715</v>
      </c>
      <c r="V2477" t="s">
        <v>4716</v>
      </c>
    </row>
    <row r="2478" spans="1:22">
      <c r="A2478" t="s">
        <v>4708</v>
      </c>
      <c r="B2478" t="s">
        <v>4708</v>
      </c>
      <c r="C2478" t="s">
        <v>9243</v>
      </c>
      <c r="D2478"/>
      <c r="E2478" s="255" t="s">
        <v>5645</v>
      </c>
      <c r="F2478" s="255">
        <v>43110.704428969904</v>
      </c>
      <c r="G2478" s="255"/>
      <c r="H2478" s="255"/>
      <c r="I2478" s="256">
        <v>5.083333333333333</v>
      </c>
      <c r="J2478" s="257">
        <v>27456</v>
      </c>
      <c r="K2478" t="s">
        <v>4711</v>
      </c>
      <c r="L2478">
        <v>0</v>
      </c>
      <c r="M2478">
        <v>0</v>
      </c>
      <c r="N2478" t="s">
        <v>4712</v>
      </c>
      <c r="O2478" t="s">
        <v>4713</v>
      </c>
      <c r="P2478" t="s">
        <v>9244</v>
      </c>
      <c r="Q2478" t="s">
        <v>4715</v>
      </c>
      <c r="V2478" t="s">
        <v>4716</v>
      </c>
    </row>
    <row r="2479" spans="1:22">
      <c r="A2479" t="s">
        <v>4708</v>
      </c>
      <c r="B2479" t="s">
        <v>4708</v>
      </c>
      <c r="C2479" t="s">
        <v>9245</v>
      </c>
      <c r="D2479"/>
      <c r="E2479" s="255" t="s">
        <v>4817</v>
      </c>
      <c r="F2479" s="255">
        <v>43131.834500925928</v>
      </c>
      <c r="G2479" s="255"/>
      <c r="H2479" s="255"/>
      <c r="I2479" s="256">
        <v>5.083333333333333</v>
      </c>
      <c r="J2479" s="257">
        <v>127414</v>
      </c>
      <c r="K2479" t="s">
        <v>4711</v>
      </c>
      <c r="L2479">
        <v>0</v>
      </c>
      <c r="M2479">
        <v>0</v>
      </c>
      <c r="N2479" t="s">
        <v>4722</v>
      </c>
      <c r="O2479" t="s">
        <v>4713</v>
      </c>
      <c r="P2479" t="s">
        <v>9246</v>
      </c>
      <c r="Q2479" t="s">
        <v>4715</v>
      </c>
      <c r="V2479" t="s">
        <v>4716</v>
      </c>
    </row>
    <row r="2480" spans="1:22">
      <c r="A2480" t="s">
        <v>4708</v>
      </c>
      <c r="B2480" t="s">
        <v>4708</v>
      </c>
      <c r="C2480" t="s">
        <v>9247</v>
      </c>
      <c r="D2480"/>
      <c r="E2480" s="255" t="s">
        <v>7173</v>
      </c>
      <c r="F2480" s="255">
        <v>43126.687461655092</v>
      </c>
      <c r="G2480" s="255"/>
      <c r="H2480" s="255"/>
      <c r="I2480" s="256">
        <v>5.083333333333333</v>
      </c>
      <c r="J2480" s="257">
        <v>27629</v>
      </c>
      <c r="K2480" t="s">
        <v>4711</v>
      </c>
      <c r="L2480">
        <v>0</v>
      </c>
      <c r="M2480">
        <v>0</v>
      </c>
      <c r="N2480" t="s">
        <v>4712</v>
      </c>
      <c r="O2480" t="s">
        <v>4726</v>
      </c>
      <c r="P2480" t="s">
        <v>9248</v>
      </c>
      <c r="Q2480" t="s">
        <v>4715</v>
      </c>
      <c r="V2480" t="s">
        <v>4716</v>
      </c>
    </row>
    <row r="2481" spans="1:22">
      <c r="A2481" t="s">
        <v>4708</v>
      </c>
      <c r="B2481" t="s">
        <v>4708</v>
      </c>
      <c r="C2481" t="s">
        <v>9249</v>
      </c>
      <c r="D2481"/>
      <c r="E2481" s="255" t="s">
        <v>6609</v>
      </c>
      <c r="F2481" s="255">
        <v>43116.668554861113</v>
      </c>
      <c r="G2481" s="255"/>
      <c r="H2481" s="255"/>
      <c r="I2481" s="256">
        <v>5.083333333333333</v>
      </c>
      <c r="J2481" s="257">
        <v>92816</v>
      </c>
      <c r="K2481" t="s">
        <v>4711</v>
      </c>
      <c r="L2481">
        <v>0</v>
      </c>
      <c r="M2481">
        <v>0</v>
      </c>
      <c r="N2481" t="s">
        <v>4712</v>
      </c>
      <c r="O2481" t="s">
        <v>4726</v>
      </c>
      <c r="P2481" t="s">
        <v>9250</v>
      </c>
      <c r="Q2481" t="s">
        <v>4715</v>
      </c>
      <c r="V2481" t="s">
        <v>4716</v>
      </c>
    </row>
    <row r="2482" spans="1:22">
      <c r="A2482" t="s">
        <v>4708</v>
      </c>
      <c r="B2482" t="s">
        <v>4708</v>
      </c>
      <c r="C2482" t="s">
        <v>9251</v>
      </c>
      <c r="D2482"/>
      <c r="E2482" s="255" t="s">
        <v>4783</v>
      </c>
      <c r="F2482" s="255">
        <v>43129.653544907407</v>
      </c>
      <c r="G2482" s="255"/>
      <c r="H2482" s="255"/>
      <c r="I2482" s="256">
        <v>5.083333333333333</v>
      </c>
      <c r="J2482" s="257">
        <v>104082</v>
      </c>
      <c r="K2482" t="s">
        <v>4752</v>
      </c>
      <c r="L2482">
        <v>0</v>
      </c>
      <c r="M2482">
        <v>0</v>
      </c>
      <c r="N2482" t="s">
        <v>4718</v>
      </c>
      <c r="O2482" t="s">
        <v>4713</v>
      </c>
      <c r="P2482" t="s">
        <v>9252</v>
      </c>
      <c r="Q2482" t="s">
        <v>4715</v>
      </c>
      <c r="V2482" t="s">
        <v>4716</v>
      </c>
    </row>
    <row r="2483" spans="1:22">
      <c r="A2483" t="s">
        <v>4708</v>
      </c>
      <c r="B2483" t="s">
        <v>4708</v>
      </c>
      <c r="C2483" t="s">
        <v>9253</v>
      </c>
      <c r="D2483"/>
      <c r="E2483" s="255" t="s">
        <v>4802</v>
      </c>
      <c r="F2483" s="255">
        <v>43129.736991238424</v>
      </c>
      <c r="G2483" s="255"/>
      <c r="H2483" s="255"/>
      <c r="I2483" s="256">
        <v>5.083333333333333</v>
      </c>
      <c r="J2483" s="257">
        <v>117559</v>
      </c>
      <c r="K2483" t="s">
        <v>4752</v>
      </c>
      <c r="L2483">
        <v>0</v>
      </c>
      <c r="M2483">
        <v>0</v>
      </c>
      <c r="N2483" t="s">
        <v>4712</v>
      </c>
      <c r="O2483" t="s">
        <v>4713</v>
      </c>
      <c r="P2483" t="s">
        <v>9254</v>
      </c>
      <c r="Q2483" t="s">
        <v>4715</v>
      </c>
      <c r="V2483" t="s">
        <v>4716</v>
      </c>
    </row>
    <row r="2484" spans="1:22">
      <c r="A2484" t="s">
        <v>4708</v>
      </c>
      <c r="B2484" t="s">
        <v>4708</v>
      </c>
      <c r="C2484" t="s">
        <v>1485</v>
      </c>
      <c r="D2484"/>
      <c r="E2484" s="255" t="s">
        <v>5669</v>
      </c>
      <c r="F2484" s="255">
        <v>43124.702817627316</v>
      </c>
      <c r="G2484" s="255"/>
      <c r="H2484" s="255"/>
      <c r="I2484" s="256">
        <v>5.083333333333333</v>
      </c>
      <c r="J2484" s="257">
        <v>50871</v>
      </c>
      <c r="K2484" t="s">
        <v>4711</v>
      </c>
      <c r="L2484">
        <v>0</v>
      </c>
      <c r="M2484">
        <v>0</v>
      </c>
      <c r="N2484" t="s">
        <v>4722</v>
      </c>
      <c r="O2484" t="s">
        <v>4726</v>
      </c>
      <c r="P2484" t="s">
        <v>9255</v>
      </c>
      <c r="Q2484" t="s">
        <v>4715</v>
      </c>
      <c r="V2484" t="s">
        <v>4716</v>
      </c>
    </row>
    <row r="2485" spans="1:22">
      <c r="A2485" t="s">
        <v>4708</v>
      </c>
      <c r="B2485" t="s">
        <v>4708</v>
      </c>
      <c r="C2485" t="s">
        <v>3320</v>
      </c>
      <c r="D2485"/>
      <c r="E2485" s="255" t="s">
        <v>4946</v>
      </c>
      <c r="F2485" s="255">
        <v>43120.496320219907</v>
      </c>
      <c r="G2485" s="255"/>
      <c r="H2485" s="255"/>
      <c r="I2485" s="256">
        <v>5.083333333333333</v>
      </c>
      <c r="J2485" s="257">
        <v>329879</v>
      </c>
      <c r="K2485" t="s">
        <v>4711</v>
      </c>
      <c r="L2485">
        <v>0</v>
      </c>
      <c r="M2485">
        <v>0</v>
      </c>
      <c r="N2485" t="s">
        <v>4718</v>
      </c>
      <c r="O2485" t="s">
        <v>4713</v>
      </c>
      <c r="P2485" t="s">
        <v>9256</v>
      </c>
      <c r="Q2485" t="s">
        <v>4715</v>
      </c>
      <c r="V2485" t="s">
        <v>4716</v>
      </c>
    </row>
    <row r="2486" spans="1:22">
      <c r="A2486" t="s">
        <v>4708</v>
      </c>
      <c r="B2486" t="s">
        <v>4708</v>
      </c>
      <c r="C2486" t="s">
        <v>2213</v>
      </c>
      <c r="D2486"/>
      <c r="E2486" s="255" t="s">
        <v>6434</v>
      </c>
      <c r="F2486" s="255">
        <v>43131.713541863428</v>
      </c>
      <c r="G2486" s="255"/>
      <c r="H2486" s="255"/>
      <c r="I2486" s="256">
        <v>5.083333333333333</v>
      </c>
      <c r="J2486" s="257">
        <v>22596</v>
      </c>
      <c r="K2486" t="s">
        <v>4752</v>
      </c>
      <c r="L2486">
        <v>0</v>
      </c>
      <c r="M2486">
        <v>0</v>
      </c>
      <c r="N2486" t="s">
        <v>4731</v>
      </c>
      <c r="O2486" t="s">
        <v>4726</v>
      </c>
      <c r="P2486" t="s">
        <v>9257</v>
      </c>
      <c r="Q2486" t="s">
        <v>4715</v>
      </c>
      <c r="V2486" t="s">
        <v>4716</v>
      </c>
    </row>
    <row r="2487" spans="1:22">
      <c r="A2487" t="s">
        <v>4708</v>
      </c>
      <c r="B2487" t="s">
        <v>4708</v>
      </c>
      <c r="C2487" t="s">
        <v>9258</v>
      </c>
      <c r="D2487"/>
      <c r="E2487" s="255" t="s">
        <v>5979</v>
      </c>
      <c r="F2487" s="255">
        <v>43130.730348113429</v>
      </c>
      <c r="G2487" s="255"/>
      <c r="H2487" s="255"/>
      <c r="I2487" s="256">
        <v>5.083333333333333</v>
      </c>
      <c r="J2487" s="257">
        <v>113008</v>
      </c>
      <c r="K2487" t="s">
        <v>4711</v>
      </c>
      <c r="L2487">
        <v>0</v>
      </c>
      <c r="M2487">
        <v>0</v>
      </c>
      <c r="N2487" t="s">
        <v>4712</v>
      </c>
      <c r="O2487" t="s">
        <v>4726</v>
      </c>
      <c r="P2487" t="s">
        <v>9259</v>
      </c>
      <c r="Q2487" t="s">
        <v>4715</v>
      </c>
      <c r="V2487" t="s">
        <v>4716</v>
      </c>
    </row>
    <row r="2488" spans="1:22">
      <c r="A2488" t="s">
        <v>4708</v>
      </c>
      <c r="B2488" t="s">
        <v>4708</v>
      </c>
      <c r="C2488" t="s">
        <v>9260</v>
      </c>
      <c r="D2488"/>
      <c r="E2488" s="255" t="s">
        <v>4983</v>
      </c>
      <c r="F2488" s="255">
        <v>43115.714542824076</v>
      </c>
      <c r="G2488" s="255"/>
      <c r="H2488" s="255"/>
      <c r="I2488" s="256">
        <v>5.083333333333333</v>
      </c>
      <c r="J2488" s="257">
        <v>121411</v>
      </c>
      <c r="K2488" t="s">
        <v>4711</v>
      </c>
      <c r="L2488">
        <v>0</v>
      </c>
      <c r="M2488">
        <v>0</v>
      </c>
      <c r="N2488" t="s">
        <v>4718</v>
      </c>
      <c r="O2488" t="s">
        <v>4713</v>
      </c>
      <c r="P2488" t="s">
        <v>9261</v>
      </c>
      <c r="Q2488" t="s">
        <v>4715</v>
      </c>
      <c r="V2488" t="s">
        <v>4716</v>
      </c>
    </row>
    <row r="2489" spans="1:22">
      <c r="A2489" t="s">
        <v>4708</v>
      </c>
      <c r="B2489" t="s">
        <v>4708</v>
      </c>
      <c r="C2489" t="s">
        <v>9262</v>
      </c>
      <c r="D2489"/>
      <c r="E2489" s="255" t="s">
        <v>5505</v>
      </c>
      <c r="F2489" s="255">
        <v>43117.737794641202</v>
      </c>
      <c r="G2489" s="255"/>
      <c r="H2489" s="255"/>
      <c r="I2489" s="256">
        <v>5.083333333333333</v>
      </c>
      <c r="J2489" s="257">
        <v>24292</v>
      </c>
      <c r="K2489" t="s">
        <v>4752</v>
      </c>
      <c r="L2489">
        <v>0</v>
      </c>
      <c r="M2489">
        <v>0</v>
      </c>
      <c r="N2489" t="s">
        <v>4718</v>
      </c>
      <c r="O2489" t="s">
        <v>4753</v>
      </c>
      <c r="P2489" t="s">
        <v>4753</v>
      </c>
      <c r="Q2489" t="s">
        <v>4715</v>
      </c>
      <c r="V2489" t="s">
        <v>4716</v>
      </c>
    </row>
    <row r="2490" spans="1:22">
      <c r="A2490" t="s">
        <v>4708</v>
      </c>
      <c r="B2490" t="s">
        <v>4708</v>
      </c>
      <c r="C2490" t="s">
        <v>9263</v>
      </c>
      <c r="D2490"/>
      <c r="E2490" s="255" t="s">
        <v>4944</v>
      </c>
      <c r="F2490" s="255">
        <v>43113.432310266202</v>
      </c>
      <c r="G2490" s="255"/>
      <c r="H2490" s="255"/>
      <c r="I2490" s="256">
        <v>5.083333333333333</v>
      </c>
      <c r="J2490" s="257">
        <v>12542</v>
      </c>
      <c r="K2490" t="s">
        <v>4711</v>
      </c>
      <c r="L2490">
        <v>0</v>
      </c>
      <c r="M2490">
        <v>0</v>
      </c>
      <c r="N2490" t="s">
        <v>4722</v>
      </c>
      <c r="O2490" t="s">
        <v>4753</v>
      </c>
      <c r="P2490" t="s">
        <v>4753</v>
      </c>
      <c r="Q2490" t="s">
        <v>4715</v>
      </c>
      <c r="V2490" t="s">
        <v>4716</v>
      </c>
    </row>
    <row r="2491" spans="1:22">
      <c r="A2491" t="s">
        <v>4708</v>
      </c>
      <c r="B2491" t="s">
        <v>4708</v>
      </c>
      <c r="C2491" t="s">
        <v>9264</v>
      </c>
      <c r="D2491"/>
      <c r="E2491" s="255" t="s">
        <v>5065</v>
      </c>
      <c r="F2491" s="255">
        <v>43131.839293252313</v>
      </c>
      <c r="G2491" s="255"/>
      <c r="H2491" s="255"/>
      <c r="I2491" s="256">
        <v>5.083333333333333</v>
      </c>
      <c r="J2491" s="257">
        <v>250000</v>
      </c>
      <c r="K2491" t="s">
        <v>4752</v>
      </c>
      <c r="L2491">
        <v>0</v>
      </c>
      <c r="M2491">
        <v>0</v>
      </c>
      <c r="N2491" t="s">
        <v>4718</v>
      </c>
      <c r="O2491" t="s">
        <v>4713</v>
      </c>
      <c r="P2491" t="s">
        <v>9265</v>
      </c>
      <c r="Q2491" t="s">
        <v>4715</v>
      </c>
      <c r="V2491" t="s">
        <v>4716</v>
      </c>
    </row>
    <row r="2492" spans="1:22">
      <c r="A2492" t="s">
        <v>4708</v>
      </c>
      <c r="B2492" t="s">
        <v>4708</v>
      </c>
      <c r="C2492" t="s">
        <v>2125</v>
      </c>
      <c r="D2492"/>
      <c r="E2492" s="255" t="s">
        <v>8013</v>
      </c>
      <c r="F2492" s="255">
        <v>43123.72036608796</v>
      </c>
      <c r="G2492" s="255"/>
      <c r="H2492" s="255"/>
      <c r="I2492" s="256">
        <v>5.083333333333333</v>
      </c>
      <c r="J2492" s="257">
        <v>42216</v>
      </c>
      <c r="K2492" t="s">
        <v>4711</v>
      </c>
      <c r="L2492">
        <v>0</v>
      </c>
      <c r="M2492">
        <v>0</v>
      </c>
      <c r="N2492" t="s">
        <v>4731</v>
      </c>
      <c r="O2492" t="s">
        <v>4726</v>
      </c>
      <c r="P2492" t="s">
        <v>7650</v>
      </c>
      <c r="Q2492" t="s">
        <v>4715</v>
      </c>
      <c r="V2492" t="s">
        <v>4716</v>
      </c>
    </row>
    <row r="2493" spans="1:22">
      <c r="A2493" t="s">
        <v>4708</v>
      </c>
      <c r="B2493" t="s">
        <v>4708</v>
      </c>
      <c r="C2493" t="s">
        <v>9266</v>
      </c>
      <c r="D2493"/>
      <c r="E2493" s="255" t="s">
        <v>9267</v>
      </c>
      <c r="F2493" s="255">
        <v>43117.711701967593</v>
      </c>
      <c r="G2493" s="255"/>
      <c r="H2493" s="255"/>
      <c r="I2493" s="256">
        <v>5.083333333333333</v>
      </c>
      <c r="J2493" s="257">
        <v>68241</v>
      </c>
      <c r="K2493" t="s">
        <v>4711</v>
      </c>
      <c r="L2493">
        <v>0</v>
      </c>
      <c r="M2493">
        <v>0</v>
      </c>
      <c r="N2493" t="s">
        <v>4712</v>
      </c>
      <c r="O2493" t="s">
        <v>4726</v>
      </c>
      <c r="P2493" t="s">
        <v>9268</v>
      </c>
      <c r="Q2493" t="s">
        <v>4715</v>
      </c>
      <c r="V2493" t="s">
        <v>4716</v>
      </c>
    </row>
    <row r="2494" spans="1:22">
      <c r="A2494" t="s">
        <v>4708</v>
      </c>
      <c r="B2494" t="s">
        <v>4708</v>
      </c>
      <c r="C2494" t="s">
        <v>9269</v>
      </c>
      <c r="D2494"/>
      <c r="E2494" s="255" t="s">
        <v>5240</v>
      </c>
      <c r="F2494" s="255">
        <v>43112.701059803243</v>
      </c>
      <c r="G2494" s="255"/>
      <c r="H2494" s="255"/>
      <c r="I2494" s="256">
        <v>5.083333333333333</v>
      </c>
      <c r="J2494" s="257">
        <v>112935</v>
      </c>
      <c r="K2494" t="s">
        <v>4711</v>
      </c>
      <c r="L2494">
        <v>0</v>
      </c>
      <c r="M2494">
        <v>0</v>
      </c>
      <c r="N2494" t="s">
        <v>4722</v>
      </c>
      <c r="O2494" t="s">
        <v>4713</v>
      </c>
      <c r="P2494" t="s">
        <v>9270</v>
      </c>
      <c r="Q2494" t="s">
        <v>4715</v>
      </c>
      <c r="V2494" t="s">
        <v>4716</v>
      </c>
    </row>
    <row r="2495" spans="1:22">
      <c r="A2495" t="s">
        <v>4708</v>
      </c>
      <c r="B2495" t="s">
        <v>4708</v>
      </c>
      <c r="C2495" t="s">
        <v>9271</v>
      </c>
      <c r="D2495"/>
      <c r="E2495" s="255" t="s">
        <v>5403</v>
      </c>
      <c r="F2495" s="255">
        <v>43109.716941863429</v>
      </c>
      <c r="G2495" s="255"/>
      <c r="H2495" s="255"/>
      <c r="I2495" s="256">
        <v>5.083333333333333</v>
      </c>
      <c r="J2495" s="257">
        <v>73101</v>
      </c>
      <c r="K2495" t="s">
        <v>4711</v>
      </c>
      <c r="L2495">
        <v>0</v>
      </c>
      <c r="M2495">
        <v>0</v>
      </c>
      <c r="N2495" t="s">
        <v>4712</v>
      </c>
      <c r="O2495" t="s">
        <v>4713</v>
      </c>
      <c r="P2495" t="s">
        <v>9272</v>
      </c>
      <c r="Q2495" t="s">
        <v>4715</v>
      </c>
      <c r="V2495" t="s">
        <v>4716</v>
      </c>
    </row>
    <row r="2496" spans="1:22">
      <c r="A2496" t="s">
        <v>4708</v>
      </c>
      <c r="B2496" t="s">
        <v>4708</v>
      </c>
      <c r="C2496" t="s">
        <v>9273</v>
      </c>
      <c r="D2496"/>
      <c r="E2496" s="255" t="s">
        <v>6632</v>
      </c>
      <c r="F2496" s="255">
        <v>43131.709725775465</v>
      </c>
      <c r="G2496" s="255"/>
      <c r="H2496" s="255"/>
      <c r="I2496" s="256">
        <v>5.083333333333333</v>
      </c>
      <c r="J2496" s="257">
        <v>327499</v>
      </c>
      <c r="K2496" t="s">
        <v>4711</v>
      </c>
      <c r="L2496">
        <v>1</v>
      </c>
      <c r="M2496">
        <v>222.57</v>
      </c>
      <c r="N2496" t="s">
        <v>4712</v>
      </c>
      <c r="O2496" t="s">
        <v>5324</v>
      </c>
      <c r="P2496" t="s">
        <v>9274</v>
      </c>
      <c r="Q2496" t="s">
        <v>4715</v>
      </c>
      <c r="V2496" t="s">
        <v>4716</v>
      </c>
    </row>
    <row r="2497" spans="1:22">
      <c r="A2497" t="s">
        <v>4708</v>
      </c>
      <c r="B2497" t="s">
        <v>4708</v>
      </c>
      <c r="C2497" t="s">
        <v>9275</v>
      </c>
      <c r="D2497"/>
      <c r="E2497" s="255" t="s">
        <v>4786</v>
      </c>
      <c r="F2497" s="255">
        <v>43108.669789930558</v>
      </c>
      <c r="G2497" s="255"/>
      <c r="H2497" s="255"/>
      <c r="I2497" s="256">
        <v>5.083333333333333</v>
      </c>
      <c r="J2497" s="257">
        <v>77328</v>
      </c>
      <c r="K2497" t="s">
        <v>4711</v>
      </c>
      <c r="L2497">
        <v>0</v>
      </c>
      <c r="M2497">
        <v>0</v>
      </c>
      <c r="N2497" t="s">
        <v>4712</v>
      </c>
      <c r="O2497" t="s">
        <v>4713</v>
      </c>
      <c r="P2497" t="s">
        <v>9276</v>
      </c>
      <c r="Q2497" t="s">
        <v>4715</v>
      </c>
      <c r="V2497" t="s">
        <v>4716</v>
      </c>
    </row>
    <row r="2498" spans="1:22">
      <c r="A2498" t="s">
        <v>4708</v>
      </c>
      <c r="B2498" t="s">
        <v>4708</v>
      </c>
      <c r="C2498" t="s">
        <v>9277</v>
      </c>
      <c r="D2498"/>
      <c r="E2498" s="255" t="s">
        <v>5403</v>
      </c>
      <c r="F2498" s="255">
        <v>43131.412177048609</v>
      </c>
      <c r="G2498" s="255"/>
      <c r="H2498" s="255"/>
      <c r="I2498" s="256">
        <v>5.083333333333333</v>
      </c>
      <c r="J2498" s="257">
        <v>39555</v>
      </c>
      <c r="K2498" t="s">
        <v>4752</v>
      </c>
      <c r="L2498">
        <v>0</v>
      </c>
      <c r="M2498">
        <v>0</v>
      </c>
      <c r="N2498" t="s">
        <v>4718</v>
      </c>
      <c r="O2498" t="s">
        <v>4713</v>
      </c>
      <c r="P2498" t="s">
        <v>9278</v>
      </c>
      <c r="Q2498" t="s">
        <v>4715</v>
      </c>
      <c r="V2498" t="s">
        <v>4716</v>
      </c>
    </row>
    <row r="2499" spans="1:22">
      <c r="A2499" t="s">
        <v>4708</v>
      </c>
      <c r="B2499" t="s">
        <v>4708</v>
      </c>
      <c r="C2499" t="s">
        <v>9279</v>
      </c>
      <c r="D2499"/>
      <c r="E2499" s="255" t="s">
        <v>4885</v>
      </c>
      <c r="F2499" s="255">
        <v>43082.650533599539</v>
      </c>
      <c r="G2499" s="255"/>
      <c r="H2499" s="255"/>
      <c r="I2499" s="256">
        <v>5.166666666666667</v>
      </c>
      <c r="J2499" s="257">
        <v>86804</v>
      </c>
      <c r="K2499" t="s">
        <v>4752</v>
      </c>
      <c r="L2499">
        <v>0</v>
      </c>
      <c r="M2499">
        <v>0</v>
      </c>
      <c r="N2499" t="s">
        <v>4722</v>
      </c>
      <c r="O2499" t="s">
        <v>4713</v>
      </c>
      <c r="P2499" t="s">
        <v>9280</v>
      </c>
      <c r="Q2499" t="s">
        <v>4715</v>
      </c>
      <c r="V2499" t="s">
        <v>4716</v>
      </c>
    </row>
    <row r="2500" spans="1:22">
      <c r="A2500" t="s">
        <v>4708</v>
      </c>
      <c r="B2500" t="s">
        <v>4708</v>
      </c>
      <c r="C2500" t="s">
        <v>9281</v>
      </c>
      <c r="D2500"/>
      <c r="E2500" s="255" t="s">
        <v>4799</v>
      </c>
      <c r="F2500" s="255">
        <v>43089.765921956016</v>
      </c>
      <c r="G2500" s="255"/>
      <c r="H2500" s="255"/>
      <c r="I2500" s="256">
        <v>5.166666666666667</v>
      </c>
      <c r="J2500" s="257">
        <v>157205</v>
      </c>
      <c r="K2500" t="s">
        <v>4711</v>
      </c>
      <c r="L2500">
        <v>0</v>
      </c>
      <c r="M2500">
        <v>0</v>
      </c>
      <c r="N2500" t="s">
        <v>4722</v>
      </c>
      <c r="O2500" t="s">
        <v>4713</v>
      </c>
      <c r="P2500" t="s">
        <v>9282</v>
      </c>
      <c r="Q2500" t="s">
        <v>4715</v>
      </c>
      <c r="V2500" t="s">
        <v>4716</v>
      </c>
    </row>
    <row r="2501" spans="1:22">
      <c r="A2501" t="s">
        <v>4708</v>
      </c>
      <c r="B2501" t="s">
        <v>4708</v>
      </c>
      <c r="C2501" t="s">
        <v>9283</v>
      </c>
      <c r="D2501"/>
      <c r="E2501" s="255" t="s">
        <v>6373</v>
      </c>
      <c r="F2501" s="255">
        <v>43097.734673460647</v>
      </c>
      <c r="G2501" s="255"/>
      <c r="H2501" s="255"/>
      <c r="I2501" s="256">
        <v>5.166666666666667</v>
      </c>
      <c r="J2501" s="257">
        <v>83119</v>
      </c>
      <c r="K2501" t="s">
        <v>4711</v>
      </c>
      <c r="L2501">
        <v>0</v>
      </c>
      <c r="M2501">
        <v>0</v>
      </c>
      <c r="N2501" t="s">
        <v>4718</v>
      </c>
      <c r="O2501" t="s">
        <v>4726</v>
      </c>
      <c r="P2501" t="s">
        <v>9284</v>
      </c>
      <c r="Q2501" t="s">
        <v>4715</v>
      </c>
      <c r="V2501" t="s">
        <v>4716</v>
      </c>
    </row>
    <row r="2502" spans="1:22">
      <c r="A2502" t="s">
        <v>4708</v>
      </c>
      <c r="B2502" t="s">
        <v>4708</v>
      </c>
      <c r="C2502" t="s">
        <v>9285</v>
      </c>
      <c r="D2502"/>
      <c r="E2502" s="255" t="s">
        <v>4721</v>
      </c>
      <c r="F2502" s="255">
        <v>43077.654416006946</v>
      </c>
      <c r="G2502" s="255"/>
      <c r="H2502" s="255"/>
      <c r="I2502" s="256">
        <v>5.166666666666667</v>
      </c>
      <c r="J2502" s="257">
        <v>89801</v>
      </c>
      <c r="K2502" t="s">
        <v>4752</v>
      </c>
      <c r="L2502">
        <v>0</v>
      </c>
      <c r="M2502">
        <v>0</v>
      </c>
      <c r="N2502" t="s">
        <v>4722</v>
      </c>
      <c r="O2502" t="s">
        <v>4713</v>
      </c>
      <c r="P2502" t="s">
        <v>9286</v>
      </c>
      <c r="Q2502" t="s">
        <v>4715</v>
      </c>
      <c r="V2502" t="s">
        <v>4716</v>
      </c>
    </row>
    <row r="2503" spans="1:22">
      <c r="A2503" t="s">
        <v>4708</v>
      </c>
      <c r="B2503" t="s">
        <v>4708</v>
      </c>
      <c r="C2503" t="s">
        <v>9287</v>
      </c>
      <c r="D2503"/>
      <c r="E2503" s="255" t="s">
        <v>5427</v>
      </c>
      <c r="F2503" s="255">
        <v>43091.712298032406</v>
      </c>
      <c r="G2503" s="255"/>
      <c r="H2503" s="255"/>
      <c r="I2503" s="256">
        <v>5.166666666666667</v>
      </c>
      <c r="J2503" s="257">
        <v>74912</v>
      </c>
      <c r="K2503" t="s">
        <v>4711</v>
      </c>
      <c r="L2503">
        <v>0</v>
      </c>
      <c r="M2503">
        <v>0</v>
      </c>
      <c r="N2503" t="s">
        <v>4712</v>
      </c>
      <c r="O2503" t="s">
        <v>4713</v>
      </c>
      <c r="P2503" t="s">
        <v>9288</v>
      </c>
      <c r="Q2503" t="s">
        <v>4715</v>
      </c>
      <c r="V2503" t="s">
        <v>4716</v>
      </c>
    </row>
    <row r="2504" spans="1:22">
      <c r="A2504" t="s">
        <v>4708</v>
      </c>
      <c r="B2504" t="s">
        <v>4708</v>
      </c>
      <c r="C2504" t="s">
        <v>9289</v>
      </c>
      <c r="D2504"/>
      <c r="E2504" s="255" t="s">
        <v>5224</v>
      </c>
      <c r="F2504" s="255">
        <v>43081.511611539354</v>
      </c>
      <c r="G2504" s="255"/>
      <c r="H2504" s="255"/>
      <c r="I2504" s="256">
        <v>5.166666666666667</v>
      </c>
      <c r="J2504" s="257">
        <v>47273</v>
      </c>
      <c r="K2504" t="s">
        <v>4711</v>
      </c>
      <c r="L2504">
        <v>0</v>
      </c>
      <c r="M2504">
        <v>0</v>
      </c>
      <c r="N2504" t="s">
        <v>4718</v>
      </c>
      <c r="O2504" t="s">
        <v>4726</v>
      </c>
      <c r="P2504" t="s">
        <v>4994</v>
      </c>
      <c r="Q2504" t="s">
        <v>4715</v>
      </c>
      <c r="V2504" t="s">
        <v>4716</v>
      </c>
    </row>
    <row r="2505" spans="1:22">
      <c r="A2505" t="s">
        <v>4708</v>
      </c>
      <c r="B2505" t="s">
        <v>4708</v>
      </c>
      <c r="C2505" t="s">
        <v>9290</v>
      </c>
      <c r="D2505"/>
      <c r="E2505" s="255" t="s">
        <v>4957</v>
      </c>
      <c r="F2505" s="255">
        <v>43077.712644756946</v>
      </c>
      <c r="G2505" s="255"/>
      <c r="H2505" s="255"/>
      <c r="I2505" s="256">
        <v>5.166666666666667</v>
      </c>
      <c r="J2505" s="257">
        <v>109415</v>
      </c>
      <c r="K2505" t="s">
        <v>4711</v>
      </c>
      <c r="L2505">
        <v>0</v>
      </c>
      <c r="M2505">
        <v>0</v>
      </c>
      <c r="N2505" t="s">
        <v>4722</v>
      </c>
      <c r="O2505" t="s">
        <v>4713</v>
      </c>
      <c r="P2505" t="s">
        <v>9291</v>
      </c>
      <c r="Q2505" t="s">
        <v>4715</v>
      </c>
      <c r="V2505" t="s">
        <v>4716</v>
      </c>
    </row>
    <row r="2506" spans="1:22">
      <c r="A2506" t="s">
        <v>4708</v>
      </c>
      <c r="B2506" t="s">
        <v>4708</v>
      </c>
      <c r="C2506" t="s">
        <v>9292</v>
      </c>
      <c r="D2506"/>
      <c r="E2506" s="255" t="s">
        <v>5912</v>
      </c>
      <c r="F2506" s="255">
        <v>43089.760343136571</v>
      </c>
      <c r="G2506" s="255"/>
      <c r="H2506" s="255"/>
      <c r="I2506" s="256">
        <v>5.166666666666667</v>
      </c>
      <c r="J2506" s="257">
        <v>186790</v>
      </c>
      <c r="K2506" t="s">
        <v>4711</v>
      </c>
      <c r="L2506">
        <v>0</v>
      </c>
      <c r="M2506">
        <v>0</v>
      </c>
      <c r="N2506" t="s">
        <v>4722</v>
      </c>
      <c r="O2506" t="s">
        <v>4726</v>
      </c>
      <c r="P2506" t="s">
        <v>9293</v>
      </c>
      <c r="Q2506" t="s">
        <v>4715</v>
      </c>
      <c r="V2506" t="s">
        <v>4716</v>
      </c>
    </row>
    <row r="2507" spans="1:22">
      <c r="A2507" t="s">
        <v>4708</v>
      </c>
      <c r="B2507" t="s">
        <v>4708</v>
      </c>
      <c r="C2507" t="s">
        <v>1394</v>
      </c>
      <c r="D2507"/>
      <c r="E2507" s="255" t="s">
        <v>5348</v>
      </c>
      <c r="F2507" s="255">
        <v>43078.508043831018</v>
      </c>
      <c r="G2507" s="255"/>
      <c r="H2507" s="255"/>
      <c r="I2507" s="256">
        <v>5.166666666666667</v>
      </c>
      <c r="J2507" s="257">
        <v>69517</v>
      </c>
      <c r="K2507" t="s">
        <v>4711</v>
      </c>
      <c r="L2507">
        <v>0</v>
      </c>
      <c r="M2507">
        <v>0</v>
      </c>
      <c r="N2507" t="s">
        <v>4722</v>
      </c>
      <c r="O2507" t="s">
        <v>4726</v>
      </c>
      <c r="P2507" t="s">
        <v>4994</v>
      </c>
      <c r="Q2507" t="s">
        <v>4715</v>
      </c>
      <c r="V2507" t="s">
        <v>4716</v>
      </c>
    </row>
    <row r="2508" spans="1:22">
      <c r="A2508" t="s">
        <v>4708</v>
      </c>
      <c r="B2508" t="s">
        <v>4708</v>
      </c>
      <c r="C2508" t="s">
        <v>9294</v>
      </c>
      <c r="D2508"/>
      <c r="E2508" s="255" t="s">
        <v>4832</v>
      </c>
      <c r="F2508" s="255">
        <v>43082.716086145832</v>
      </c>
      <c r="G2508" s="255"/>
      <c r="H2508" s="255"/>
      <c r="I2508" s="256">
        <v>5.166666666666667</v>
      </c>
      <c r="J2508" s="257">
        <v>67291</v>
      </c>
      <c r="K2508" t="s">
        <v>4711</v>
      </c>
      <c r="L2508">
        <v>0</v>
      </c>
      <c r="M2508">
        <v>0</v>
      </c>
      <c r="N2508" t="s">
        <v>4712</v>
      </c>
      <c r="O2508" t="s">
        <v>4713</v>
      </c>
      <c r="P2508" t="s">
        <v>9295</v>
      </c>
      <c r="Q2508" t="s">
        <v>4715</v>
      </c>
      <c r="V2508" t="s">
        <v>4716</v>
      </c>
    </row>
    <row r="2509" spans="1:22">
      <c r="A2509" t="s">
        <v>4708</v>
      </c>
      <c r="B2509" t="s">
        <v>4708</v>
      </c>
      <c r="C2509" t="s">
        <v>9296</v>
      </c>
      <c r="D2509"/>
      <c r="E2509" s="255" t="s">
        <v>5234</v>
      </c>
      <c r="F2509" s="255">
        <v>43092.52138943287</v>
      </c>
      <c r="G2509" s="255"/>
      <c r="H2509" s="255"/>
      <c r="I2509" s="256">
        <v>5.166666666666667</v>
      </c>
      <c r="J2509" s="257">
        <v>182982</v>
      </c>
      <c r="K2509" t="s">
        <v>4711</v>
      </c>
      <c r="L2509">
        <v>0</v>
      </c>
      <c r="M2509">
        <v>0</v>
      </c>
      <c r="N2509" t="s">
        <v>4712</v>
      </c>
      <c r="O2509" t="s">
        <v>4713</v>
      </c>
      <c r="P2509" t="s">
        <v>9297</v>
      </c>
      <c r="Q2509" t="s">
        <v>4715</v>
      </c>
      <c r="V2509" t="s">
        <v>4716</v>
      </c>
    </row>
    <row r="2510" spans="1:22">
      <c r="A2510" t="s">
        <v>4708</v>
      </c>
      <c r="B2510" t="s">
        <v>4708</v>
      </c>
      <c r="C2510" t="s">
        <v>9298</v>
      </c>
      <c r="D2510"/>
      <c r="E2510" s="255" t="s">
        <v>8013</v>
      </c>
      <c r="F2510" s="255">
        <v>43084.680600659725</v>
      </c>
      <c r="G2510" s="255"/>
      <c r="H2510" s="255"/>
      <c r="I2510" s="256">
        <v>5.166666666666667</v>
      </c>
      <c r="J2510" s="257">
        <v>59043</v>
      </c>
      <c r="K2510" t="s">
        <v>4711</v>
      </c>
      <c r="L2510">
        <v>0</v>
      </c>
      <c r="M2510">
        <v>0</v>
      </c>
      <c r="N2510" t="s">
        <v>4722</v>
      </c>
      <c r="O2510" t="s">
        <v>4726</v>
      </c>
      <c r="P2510" t="s">
        <v>9299</v>
      </c>
      <c r="Q2510" t="s">
        <v>4715</v>
      </c>
      <c r="V2510" t="s">
        <v>4716</v>
      </c>
    </row>
    <row r="2511" spans="1:22">
      <c r="A2511" t="s">
        <v>4708</v>
      </c>
      <c r="B2511" t="s">
        <v>4708</v>
      </c>
      <c r="C2511" t="s">
        <v>9300</v>
      </c>
      <c r="D2511"/>
      <c r="E2511" s="255" t="s">
        <v>4721</v>
      </c>
      <c r="F2511" s="255">
        <v>43089.768467395836</v>
      </c>
      <c r="G2511" s="255"/>
      <c r="H2511" s="255"/>
      <c r="I2511" s="256">
        <v>5.166666666666667</v>
      </c>
      <c r="J2511" s="257">
        <v>360624</v>
      </c>
      <c r="K2511" t="s">
        <v>4711</v>
      </c>
      <c r="L2511">
        <v>0</v>
      </c>
      <c r="M2511">
        <v>0</v>
      </c>
      <c r="N2511" t="s">
        <v>4722</v>
      </c>
      <c r="O2511" t="s">
        <v>4713</v>
      </c>
      <c r="P2511" t="s">
        <v>9301</v>
      </c>
      <c r="Q2511" t="s">
        <v>4715</v>
      </c>
      <c r="V2511" t="s">
        <v>4716</v>
      </c>
    </row>
    <row r="2512" spans="1:22">
      <c r="A2512" t="s">
        <v>4708</v>
      </c>
      <c r="B2512" t="s">
        <v>4708</v>
      </c>
      <c r="C2512" t="s">
        <v>9302</v>
      </c>
      <c r="D2512"/>
      <c r="E2512" s="255" t="s">
        <v>5386</v>
      </c>
      <c r="F2512" s="255">
        <v>43085.44408804398</v>
      </c>
      <c r="G2512" s="255"/>
      <c r="H2512" s="255"/>
      <c r="I2512" s="256">
        <v>5.166666666666667</v>
      </c>
      <c r="J2512" s="257">
        <v>69886</v>
      </c>
      <c r="K2512" t="s">
        <v>4752</v>
      </c>
      <c r="L2512">
        <v>0</v>
      </c>
      <c r="M2512">
        <v>0</v>
      </c>
      <c r="N2512" t="s">
        <v>4722</v>
      </c>
      <c r="O2512" t="s">
        <v>4713</v>
      </c>
      <c r="P2512" t="s">
        <v>9303</v>
      </c>
      <c r="Q2512" t="s">
        <v>4715</v>
      </c>
      <c r="V2512" t="s">
        <v>4716</v>
      </c>
    </row>
    <row r="2513" spans="1:22">
      <c r="A2513" t="s">
        <v>4708</v>
      </c>
      <c r="B2513" t="s">
        <v>4708</v>
      </c>
      <c r="C2513" t="s">
        <v>9304</v>
      </c>
      <c r="D2513"/>
      <c r="E2513" s="255" t="s">
        <v>4858</v>
      </c>
      <c r="F2513" s="255">
        <v>43096.804447881943</v>
      </c>
      <c r="G2513" s="255"/>
      <c r="H2513" s="255"/>
      <c r="I2513" s="256">
        <v>5.166666666666667</v>
      </c>
      <c r="J2513" s="257">
        <v>39622</v>
      </c>
      <c r="K2513" t="s">
        <v>4711</v>
      </c>
      <c r="L2513">
        <v>0</v>
      </c>
      <c r="M2513">
        <v>0</v>
      </c>
      <c r="N2513" t="s">
        <v>4731</v>
      </c>
      <c r="O2513" t="s">
        <v>4713</v>
      </c>
      <c r="P2513" t="s">
        <v>9305</v>
      </c>
      <c r="Q2513" t="s">
        <v>4715</v>
      </c>
      <c r="V2513" t="s">
        <v>4716</v>
      </c>
    </row>
    <row r="2514" spans="1:22">
      <c r="A2514" t="s">
        <v>4708</v>
      </c>
      <c r="B2514" t="s">
        <v>4708</v>
      </c>
      <c r="C2514" t="s">
        <v>9306</v>
      </c>
      <c r="D2514"/>
      <c r="E2514" s="255" t="s">
        <v>4791</v>
      </c>
      <c r="F2514" s="255">
        <v>43089.76350552083</v>
      </c>
      <c r="G2514" s="255"/>
      <c r="H2514" s="255"/>
      <c r="I2514" s="256">
        <v>5.166666666666667</v>
      </c>
      <c r="J2514" s="257">
        <v>134090</v>
      </c>
      <c r="K2514" t="s">
        <v>4711</v>
      </c>
      <c r="L2514">
        <v>0</v>
      </c>
      <c r="M2514">
        <v>0</v>
      </c>
      <c r="N2514" t="s">
        <v>4731</v>
      </c>
      <c r="O2514" t="s">
        <v>4713</v>
      </c>
      <c r="P2514" t="s">
        <v>9307</v>
      </c>
      <c r="Q2514" t="s">
        <v>4715</v>
      </c>
      <c r="V2514" t="s">
        <v>4716</v>
      </c>
    </row>
    <row r="2515" spans="1:22">
      <c r="A2515" t="s">
        <v>4708</v>
      </c>
      <c r="B2515" t="s">
        <v>4708</v>
      </c>
      <c r="C2515" t="s">
        <v>9308</v>
      </c>
      <c r="D2515"/>
      <c r="E2515" s="255" t="s">
        <v>6589</v>
      </c>
      <c r="F2515" s="255">
        <v>43089.768115891202</v>
      </c>
      <c r="G2515" s="255"/>
      <c r="H2515" s="255"/>
      <c r="I2515" s="256">
        <v>5.166666666666667</v>
      </c>
      <c r="J2515" s="257">
        <v>120957</v>
      </c>
      <c r="K2515" t="s">
        <v>4711</v>
      </c>
      <c r="L2515">
        <v>0</v>
      </c>
      <c r="M2515">
        <v>0</v>
      </c>
      <c r="N2515" t="s">
        <v>4722</v>
      </c>
      <c r="O2515" t="s">
        <v>4726</v>
      </c>
      <c r="P2515" t="s">
        <v>9309</v>
      </c>
      <c r="Q2515" t="s">
        <v>4715</v>
      </c>
      <c r="V2515" t="s">
        <v>4716</v>
      </c>
    </row>
    <row r="2516" spans="1:22">
      <c r="A2516" t="s">
        <v>4708</v>
      </c>
      <c r="B2516" t="s">
        <v>4708</v>
      </c>
      <c r="C2516" t="s">
        <v>9310</v>
      </c>
      <c r="D2516"/>
      <c r="E2516" s="255" t="s">
        <v>4780</v>
      </c>
      <c r="F2516" s="255">
        <v>43099.740745636576</v>
      </c>
      <c r="G2516" s="255"/>
      <c r="H2516" s="255"/>
      <c r="I2516" s="256">
        <v>5.166666666666667</v>
      </c>
      <c r="J2516" s="257">
        <v>110614</v>
      </c>
      <c r="K2516" t="s">
        <v>4752</v>
      </c>
      <c r="L2516">
        <v>0</v>
      </c>
      <c r="M2516">
        <v>0</v>
      </c>
      <c r="N2516" t="s">
        <v>4718</v>
      </c>
      <c r="O2516" t="s">
        <v>4713</v>
      </c>
      <c r="P2516" t="s">
        <v>9311</v>
      </c>
      <c r="Q2516" t="s">
        <v>4715</v>
      </c>
      <c r="V2516" t="s">
        <v>4716</v>
      </c>
    </row>
    <row r="2517" spans="1:22">
      <c r="A2517" t="s">
        <v>4708</v>
      </c>
      <c r="B2517" t="s">
        <v>4708</v>
      </c>
      <c r="C2517" t="s">
        <v>9312</v>
      </c>
      <c r="D2517"/>
      <c r="E2517" s="255" t="s">
        <v>7629</v>
      </c>
      <c r="F2517" s="255">
        <v>43098.71658630787</v>
      </c>
      <c r="G2517" s="255"/>
      <c r="H2517" s="255"/>
      <c r="I2517" s="256">
        <v>5.166666666666667</v>
      </c>
      <c r="J2517" s="257">
        <v>48731</v>
      </c>
      <c r="K2517" t="s">
        <v>4752</v>
      </c>
      <c r="L2517">
        <v>0</v>
      </c>
      <c r="M2517">
        <v>0</v>
      </c>
      <c r="N2517" t="s">
        <v>4718</v>
      </c>
      <c r="O2517" t="s">
        <v>4726</v>
      </c>
      <c r="P2517" t="s">
        <v>9313</v>
      </c>
      <c r="Q2517" t="s">
        <v>4715</v>
      </c>
      <c r="V2517" t="s">
        <v>4716</v>
      </c>
    </row>
    <row r="2518" spans="1:22">
      <c r="A2518" t="s">
        <v>4708</v>
      </c>
      <c r="B2518" t="s">
        <v>4708</v>
      </c>
      <c r="C2518" t="s">
        <v>9314</v>
      </c>
      <c r="D2518"/>
      <c r="E2518" s="255" t="s">
        <v>4737</v>
      </c>
      <c r="F2518" s="255">
        <v>43084.680730405089</v>
      </c>
      <c r="G2518" s="255"/>
      <c r="H2518" s="255"/>
      <c r="I2518" s="256">
        <v>5.166666666666667</v>
      </c>
      <c r="J2518" s="257">
        <v>142783</v>
      </c>
      <c r="K2518" t="s">
        <v>4711</v>
      </c>
      <c r="L2518">
        <v>0</v>
      </c>
      <c r="M2518">
        <v>0</v>
      </c>
      <c r="N2518" t="s">
        <v>4712</v>
      </c>
      <c r="O2518" t="s">
        <v>4713</v>
      </c>
      <c r="P2518" t="s">
        <v>9315</v>
      </c>
      <c r="Q2518" t="s">
        <v>4715</v>
      </c>
      <c r="V2518" t="s">
        <v>4716</v>
      </c>
    </row>
    <row r="2519" spans="1:22">
      <c r="A2519" t="s">
        <v>4708</v>
      </c>
      <c r="B2519" t="s">
        <v>4708</v>
      </c>
      <c r="C2519" t="s">
        <v>9316</v>
      </c>
      <c r="D2519"/>
      <c r="E2519" s="255" t="s">
        <v>5227</v>
      </c>
      <c r="F2519" s="255">
        <v>43096.802487766203</v>
      </c>
      <c r="G2519" s="255"/>
      <c r="H2519" s="255"/>
      <c r="I2519" s="256">
        <v>5.166666666666667</v>
      </c>
      <c r="J2519" s="257">
        <v>65201</v>
      </c>
      <c r="K2519" t="s">
        <v>4711</v>
      </c>
      <c r="L2519">
        <v>0</v>
      </c>
      <c r="M2519">
        <v>0</v>
      </c>
      <c r="N2519" t="s">
        <v>4731</v>
      </c>
      <c r="O2519" t="s">
        <v>4726</v>
      </c>
      <c r="P2519" t="s">
        <v>5188</v>
      </c>
      <c r="Q2519" t="s">
        <v>4715</v>
      </c>
      <c r="V2519" t="s">
        <v>4716</v>
      </c>
    </row>
    <row r="2520" spans="1:22">
      <c r="A2520" t="s">
        <v>4708</v>
      </c>
      <c r="B2520" t="s">
        <v>4708</v>
      </c>
      <c r="C2520" t="s">
        <v>9317</v>
      </c>
      <c r="D2520"/>
      <c r="E2520" s="255" t="s">
        <v>4937</v>
      </c>
      <c r="F2520" s="255">
        <v>43084.681138194443</v>
      </c>
      <c r="G2520" s="255"/>
      <c r="H2520" s="255"/>
      <c r="I2520" s="256">
        <v>5.166666666666667</v>
      </c>
      <c r="J2520" s="257">
        <v>51935</v>
      </c>
      <c r="K2520" t="s">
        <v>4711</v>
      </c>
      <c r="L2520">
        <v>0</v>
      </c>
      <c r="M2520">
        <v>0</v>
      </c>
      <c r="N2520" t="s">
        <v>4731</v>
      </c>
      <c r="O2520" t="s">
        <v>4713</v>
      </c>
      <c r="P2520" t="s">
        <v>9318</v>
      </c>
      <c r="Q2520" t="s">
        <v>4715</v>
      </c>
      <c r="V2520" t="s">
        <v>4716</v>
      </c>
    </row>
    <row r="2521" spans="1:22">
      <c r="A2521" t="s">
        <v>4708</v>
      </c>
      <c r="B2521" t="s">
        <v>4708</v>
      </c>
      <c r="C2521" t="s">
        <v>9319</v>
      </c>
      <c r="D2521"/>
      <c r="E2521" s="255" t="s">
        <v>4780</v>
      </c>
      <c r="F2521" s="255">
        <v>43088.727406018515</v>
      </c>
      <c r="G2521" s="255"/>
      <c r="H2521" s="255"/>
      <c r="I2521" s="256">
        <v>5.166666666666667</v>
      </c>
      <c r="J2521" s="257">
        <v>100000</v>
      </c>
      <c r="K2521" t="s">
        <v>4752</v>
      </c>
      <c r="L2521">
        <v>0</v>
      </c>
      <c r="M2521">
        <v>0</v>
      </c>
      <c r="N2521" t="s">
        <v>4718</v>
      </c>
      <c r="O2521" t="s">
        <v>4713</v>
      </c>
      <c r="P2521" t="s">
        <v>9320</v>
      </c>
      <c r="Q2521" t="s">
        <v>4715</v>
      </c>
      <c r="V2521" t="s">
        <v>4716</v>
      </c>
    </row>
    <row r="2522" spans="1:22">
      <c r="A2522" t="s">
        <v>4708</v>
      </c>
      <c r="B2522" t="s">
        <v>4708</v>
      </c>
      <c r="C2522" t="s">
        <v>3451</v>
      </c>
      <c r="D2522"/>
      <c r="E2522" s="255" t="s">
        <v>5427</v>
      </c>
      <c r="F2522" s="255">
        <v>43097.732452777775</v>
      </c>
      <c r="G2522" s="255"/>
      <c r="H2522" s="255"/>
      <c r="I2522" s="256">
        <v>5.166666666666667</v>
      </c>
      <c r="J2522" s="257">
        <v>180318</v>
      </c>
      <c r="K2522" t="s">
        <v>4711</v>
      </c>
      <c r="L2522">
        <v>0</v>
      </c>
      <c r="M2522">
        <v>0</v>
      </c>
      <c r="N2522" t="s">
        <v>4769</v>
      </c>
      <c r="O2522" t="s">
        <v>4713</v>
      </c>
      <c r="P2522" t="s">
        <v>9321</v>
      </c>
      <c r="Q2522" t="s">
        <v>4715</v>
      </c>
      <c r="V2522" t="s">
        <v>4716</v>
      </c>
    </row>
    <row r="2523" spans="1:22">
      <c r="A2523" t="s">
        <v>4708</v>
      </c>
      <c r="B2523" t="s">
        <v>4708</v>
      </c>
      <c r="C2523" t="s">
        <v>9322</v>
      </c>
      <c r="D2523"/>
      <c r="E2523" s="255" t="s">
        <v>5991</v>
      </c>
      <c r="F2523" s="255">
        <v>43097.732733252313</v>
      </c>
      <c r="G2523" s="255"/>
      <c r="H2523" s="255"/>
      <c r="I2523" s="256">
        <v>5.166666666666667</v>
      </c>
      <c r="J2523" s="257">
        <v>75688</v>
      </c>
      <c r="K2523" t="s">
        <v>4711</v>
      </c>
      <c r="L2523">
        <v>0</v>
      </c>
      <c r="M2523">
        <v>0</v>
      </c>
      <c r="N2523" t="s">
        <v>4712</v>
      </c>
      <c r="O2523" t="s">
        <v>4713</v>
      </c>
      <c r="P2523" t="s">
        <v>9323</v>
      </c>
      <c r="Q2523" t="s">
        <v>4715</v>
      </c>
      <c r="V2523" t="s">
        <v>4716</v>
      </c>
    </row>
    <row r="2524" spans="1:22">
      <c r="A2524" t="s">
        <v>4708</v>
      </c>
      <c r="B2524" t="s">
        <v>4708</v>
      </c>
      <c r="C2524" t="s">
        <v>9324</v>
      </c>
      <c r="D2524"/>
      <c r="E2524" s="255" t="s">
        <v>4824</v>
      </c>
      <c r="F2524" s="255">
        <v>43087.719220254628</v>
      </c>
      <c r="G2524" s="255"/>
      <c r="H2524" s="255"/>
      <c r="I2524" s="256">
        <v>5.166666666666667</v>
      </c>
      <c r="J2524" s="257">
        <v>57319</v>
      </c>
      <c r="K2524" t="s">
        <v>4711</v>
      </c>
      <c r="L2524">
        <v>0</v>
      </c>
      <c r="M2524">
        <v>0</v>
      </c>
      <c r="N2524" t="s">
        <v>4722</v>
      </c>
      <c r="O2524" t="s">
        <v>4713</v>
      </c>
      <c r="P2524" t="s">
        <v>9325</v>
      </c>
      <c r="Q2524" t="s">
        <v>4715</v>
      </c>
      <c r="V2524" t="s">
        <v>4716</v>
      </c>
    </row>
    <row r="2525" spans="1:22">
      <c r="A2525" t="s">
        <v>4708</v>
      </c>
      <c r="B2525" t="s">
        <v>4708</v>
      </c>
      <c r="C2525" t="s">
        <v>9326</v>
      </c>
      <c r="D2525"/>
      <c r="E2525" s="255" t="s">
        <v>4962</v>
      </c>
      <c r="F2525" s="255">
        <v>43096.799439618058</v>
      </c>
      <c r="G2525" s="255"/>
      <c r="H2525" s="255"/>
      <c r="I2525" s="256">
        <v>5.166666666666667</v>
      </c>
      <c r="J2525" s="257">
        <v>41784</v>
      </c>
      <c r="K2525" t="s">
        <v>4711</v>
      </c>
      <c r="L2525">
        <v>0</v>
      </c>
      <c r="M2525">
        <v>0</v>
      </c>
      <c r="N2525" t="s">
        <v>4718</v>
      </c>
      <c r="O2525" t="s">
        <v>4713</v>
      </c>
      <c r="P2525" t="s">
        <v>9327</v>
      </c>
      <c r="Q2525" t="s">
        <v>4715</v>
      </c>
      <c r="V2525" t="s">
        <v>4716</v>
      </c>
    </row>
    <row r="2526" spans="1:22">
      <c r="A2526" t="s">
        <v>4708</v>
      </c>
      <c r="B2526" t="s">
        <v>4708</v>
      </c>
      <c r="C2526" t="s">
        <v>9328</v>
      </c>
      <c r="D2526"/>
      <c r="E2526" s="255" t="s">
        <v>4868</v>
      </c>
      <c r="F2526" s="255">
        <v>43084.681274571762</v>
      </c>
      <c r="G2526" s="255"/>
      <c r="H2526" s="255"/>
      <c r="I2526" s="256">
        <v>5.166666666666667</v>
      </c>
      <c r="J2526" s="257">
        <v>41447</v>
      </c>
      <c r="K2526" t="s">
        <v>4711</v>
      </c>
      <c r="L2526">
        <v>0</v>
      </c>
      <c r="M2526">
        <v>0</v>
      </c>
      <c r="N2526" t="s">
        <v>4718</v>
      </c>
      <c r="O2526" t="s">
        <v>4713</v>
      </c>
      <c r="P2526" t="s">
        <v>9329</v>
      </c>
      <c r="Q2526" t="s">
        <v>4715</v>
      </c>
      <c r="V2526" t="s">
        <v>4716</v>
      </c>
    </row>
    <row r="2527" spans="1:22">
      <c r="A2527" t="s">
        <v>4708</v>
      </c>
      <c r="B2527" t="s">
        <v>4708</v>
      </c>
      <c r="C2527" t="s">
        <v>1784</v>
      </c>
      <c r="D2527"/>
      <c r="E2527" s="255" t="s">
        <v>7098</v>
      </c>
      <c r="F2527" s="255">
        <v>43084.702445254632</v>
      </c>
      <c r="G2527" s="255"/>
      <c r="H2527" s="255"/>
      <c r="I2527" s="256">
        <v>5.166666666666667</v>
      </c>
      <c r="J2527" s="257">
        <v>79755</v>
      </c>
      <c r="K2527" t="s">
        <v>4711</v>
      </c>
      <c r="L2527">
        <v>0</v>
      </c>
      <c r="M2527">
        <v>0</v>
      </c>
      <c r="N2527" t="s">
        <v>4718</v>
      </c>
      <c r="O2527" t="s">
        <v>4726</v>
      </c>
      <c r="P2527" t="s">
        <v>5225</v>
      </c>
      <c r="Q2527" t="s">
        <v>4715</v>
      </c>
      <c r="V2527" t="s">
        <v>4716</v>
      </c>
    </row>
    <row r="2528" spans="1:22">
      <c r="A2528" t="s">
        <v>4708</v>
      </c>
      <c r="B2528" t="s">
        <v>4708</v>
      </c>
      <c r="C2528" t="s">
        <v>9330</v>
      </c>
      <c r="D2528"/>
      <c r="E2528" s="255" t="s">
        <v>4879</v>
      </c>
      <c r="F2528" s="255">
        <v>43079.829008020832</v>
      </c>
      <c r="G2528" s="255"/>
      <c r="H2528" s="255"/>
      <c r="I2528" s="256">
        <v>5.166666666666667</v>
      </c>
      <c r="J2528" s="257">
        <v>62755</v>
      </c>
      <c r="K2528" t="s">
        <v>4752</v>
      </c>
      <c r="L2528">
        <v>0</v>
      </c>
      <c r="M2528">
        <v>0</v>
      </c>
      <c r="N2528" t="s">
        <v>4712</v>
      </c>
      <c r="O2528" t="s">
        <v>4713</v>
      </c>
      <c r="P2528" t="s">
        <v>9331</v>
      </c>
      <c r="Q2528" t="s">
        <v>4715</v>
      </c>
      <c r="V2528" t="s">
        <v>4716</v>
      </c>
    </row>
    <row r="2529" spans="1:22">
      <c r="A2529" t="s">
        <v>4708</v>
      </c>
      <c r="B2529" t="s">
        <v>4708</v>
      </c>
      <c r="C2529" t="s">
        <v>9332</v>
      </c>
      <c r="D2529"/>
      <c r="E2529" s="255" t="s">
        <v>9333</v>
      </c>
      <c r="F2529" s="255">
        <v>43088.6031997338</v>
      </c>
      <c r="G2529" s="255"/>
      <c r="H2529" s="255"/>
      <c r="I2529" s="256">
        <v>5.166666666666667</v>
      </c>
      <c r="J2529" s="257">
        <v>102309</v>
      </c>
      <c r="K2529" t="s">
        <v>4752</v>
      </c>
      <c r="L2529">
        <v>0</v>
      </c>
      <c r="M2529">
        <v>0</v>
      </c>
      <c r="N2529" t="s">
        <v>4718</v>
      </c>
      <c r="O2529" t="s">
        <v>5197</v>
      </c>
      <c r="P2529" t="s">
        <v>9334</v>
      </c>
      <c r="Q2529" t="s">
        <v>4715</v>
      </c>
      <c r="V2529" t="s">
        <v>4716</v>
      </c>
    </row>
    <row r="2530" spans="1:22">
      <c r="A2530" t="s">
        <v>4708</v>
      </c>
      <c r="B2530" t="s">
        <v>4708</v>
      </c>
      <c r="C2530" t="s">
        <v>9335</v>
      </c>
      <c r="D2530"/>
      <c r="E2530" s="255" t="s">
        <v>5872</v>
      </c>
      <c r="F2530" s="255">
        <v>43099.542508564817</v>
      </c>
      <c r="G2530" s="255"/>
      <c r="H2530" s="255"/>
      <c r="I2530" s="256">
        <v>5.166666666666667</v>
      </c>
      <c r="J2530" s="257">
        <v>192796</v>
      </c>
      <c r="K2530" t="s">
        <v>4752</v>
      </c>
      <c r="L2530">
        <v>0</v>
      </c>
      <c r="M2530">
        <v>0</v>
      </c>
      <c r="N2530" t="s">
        <v>4718</v>
      </c>
      <c r="O2530" t="s">
        <v>4753</v>
      </c>
      <c r="P2530" t="s">
        <v>4753</v>
      </c>
      <c r="Q2530" t="s">
        <v>4715</v>
      </c>
      <c r="V2530" t="s">
        <v>4716</v>
      </c>
    </row>
    <row r="2531" spans="1:22">
      <c r="A2531" t="s">
        <v>4708</v>
      </c>
      <c r="B2531" t="s">
        <v>4708</v>
      </c>
      <c r="C2531" t="s">
        <v>9336</v>
      </c>
      <c r="D2531"/>
      <c r="E2531" s="255" t="s">
        <v>5154</v>
      </c>
      <c r="F2531" s="255">
        <v>43087.461492708331</v>
      </c>
      <c r="G2531" s="255"/>
      <c r="H2531" s="255"/>
      <c r="I2531" s="256">
        <v>5.166666666666667</v>
      </c>
      <c r="J2531" s="257">
        <v>154207</v>
      </c>
      <c r="K2531" t="s">
        <v>4752</v>
      </c>
      <c r="L2531">
        <v>0</v>
      </c>
      <c r="M2531">
        <v>0</v>
      </c>
      <c r="N2531" t="s">
        <v>4769</v>
      </c>
      <c r="O2531" t="s">
        <v>4753</v>
      </c>
      <c r="P2531" t="s">
        <v>4753</v>
      </c>
      <c r="Q2531" t="s">
        <v>4715</v>
      </c>
      <c r="V2531" t="s">
        <v>4716</v>
      </c>
    </row>
    <row r="2532" spans="1:22">
      <c r="A2532" t="s">
        <v>4708</v>
      </c>
      <c r="B2532" t="s">
        <v>4708</v>
      </c>
      <c r="C2532" t="s">
        <v>9337</v>
      </c>
      <c r="D2532"/>
      <c r="E2532" s="255" t="s">
        <v>5495</v>
      </c>
      <c r="F2532" s="255">
        <v>43097.734518784724</v>
      </c>
      <c r="G2532" s="255"/>
      <c r="H2532" s="255"/>
      <c r="I2532" s="256">
        <v>5.166666666666667</v>
      </c>
      <c r="J2532" s="257">
        <v>65063</v>
      </c>
      <c r="K2532" t="s">
        <v>4711</v>
      </c>
      <c r="L2532">
        <v>0</v>
      </c>
      <c r="M2532">
        <v>0</v>
      </c>
      <c r="N2532" t="s">
        <v>4731</v>
      </c>
      <c r="O2532" t="s">
        <v>4726</v>
      </c>
      <c r="P2532" t="s">
        <v>9338</v>
      </c>
      <c r="Q2532" t="s">
        <v>4715</v>
      </c>
      <c r="V2532" t="s">
        <v>4716</v>
      </c>
    </row>
    <row r="2533" spans="1:22">
      <c r="A2533" t="s">
        <v>4708</v>
      </c>
      <c r="B2533" t="s">
        <v>4708</v>
      </c>
      <c r="C2533" t="s">
        <v>9339</v>
      </c>
      <c r="D2533"/>
      <c r="E2533" s="255" t="s">
        <v>5769</v>
      </c>
      <c r="F2533" s="255">
        <v>43091.712450150466</v>
      </c>
      <c r="G2533" s="255"/>
      <c r="H2533" s="255"/>
      <c r="I2533" s="256">
        <v>5.166666666666667</v>
      </c>
      <c r="J2533" s="257">
        <v>89512</v>
      </c>
      <c r="K2533" t="s">
        <v>4711</v>
      </c>
      <c r="L2533">
        <v>0</v>
      </c>
      <c r="M2533">
        <v>0</v>
      </c>
      <c r="N2533" t="s">
        <v>4712</v>
      </c>
      <c r="O2533" t="s">
        <v>4726</v>
      </c>
      <c r="P2533" t="s">
        <v>9340</v>
      </c>
      <c r="Q2533" t="s">
        <v>4715</v>
      </c>
      <c r="V2533" t="s">
        <v>4716</v>
      </c>
    </row>
    <row r="2534" spans="1:22">
      <c r="A2534" t="s">
        <v>4708</v>
      </c>
      <c r="B2534" t="s">
        <v>4708</v>
      </c>
      <c r="C2534" t="s">
        <v>9341</v>
      </c>
      <c r="D2534"/>
      <c r="E2534" s="255" t="s">
        <v>4944</v>
      </c>
      <c r="F2534" s="255">
        <v>43081.512430208335</v>
      </c>
      <c r="G2534" s="255"/>
      <c r="H2534" s="255"/>
      <c r="I2534" s="256">
        <v>5.166666666666667</v>
      </c>
      <c r="J2534" s="257">
        <v>159073</v>
      </c>
      <c r="K2534" t="s">
        <v>4711</v>
      </c>
      <c r="L2534">
        <v>0</v>
      </c>
      <c r="M2534">
        <v>0</v>
      </c>
      <c r="N2534" t="s">
        <v>4718</v>
      </c>
      <c r="O2534" t="s">
        <v>4713</v>
      </c>
      <c r="P2534" t="s">
        <v>9342</v>
      </c>
      <c r="Q2534" t="s">
        <v>4715</v>
      </c>
      <c r="V2534" t="s">
        <v>4716</v>
      </c>
    </row>
    <row r="2535" spans="1:22">
      <c r="A2535" t="s">
        <v>4708</v>
      </c>
      <c r="B2535" t="s">
        <v>4708</v>
      </c>
      <c r="C2535" t="s">
        <v>9343</v>
      </c>
      <c r="D2535"/>
      <c r="E2535" s="255" t="s">
        <v>7272</v>
      </c>
      <c r="F2535" s="255">
        <v>43090.704039432872</v>
      </c>
      <c r="G2535" s="255"/>
      <c r="H2535" s="255"/>
      <c r="I2535" s="256">
        <v>5.166666666666667</v>
      </c>
      <c r="J2535" s="257">
        <v>40286</v>
      </c>
      <c r="K2535" t="s">
        <v>4711</v>
      </c>
      <c r="L2535">
        <v>0</v>
      </c>
      <c r="M2535">
        <v>0</v>
      </c>
      <c r="N2535" t="s">
        <v>4718</v>
      </c>
      <c r="O2535" t="s">
        <v>5197</v>
      </c>
      <c r="P2535" t="s">
        <v>9344</v>
      </c>
      <c r="Q2535" t="s">
        <v>4715</v>
      </c>
      <c r="V2535" t="s">
        <v>4716</v>
      </c>
    </row>
    <row r="2536" spans="1:22">
      <c r="A2536" t="s">
        <v>4708</v>
      </c>
      <c r="B2536" t="s">
        <v>4708</v>
      </c>
      <c r="C2536" t="s">
        <v>9345</v>
      </c>
      <c r="D2536"/>
      <c r="E2536" s="255" t="s">
        <v>4891</v>
      </c>
      <c r="F2536" s="255">
        <v>43043.529540543983</v>
      </c>
      <c r="G2536" s="255"/>
      <c r="H2536" s="255"/>
      <c r="I2536" s="256">
        <v>5.25</v>
      </c>
      <c r="J2536" s="257">
        <v>97913</v>
      </c>
      <c r="K2536" t="s">
        <v>4752</v>
      </c>
      <c r="L2536">
        <v>0</v>
      </c>
      <c r="M2536">
        <v>0</v>
      </c>
      <c r="N2536" t="s">
        <v>4718</v>
      </c>
      <c r="O2536" t="s">
        <v>4713</v>
      </c>
      <c r="P2536" t="s">
        <v>9346</v>
      </c>
      <c r="Q2536" t="s">
        <v>4715</v>
      </c>
      <c r="V2536" t="s">
        <v>4716</v>
      </c>
    </row>
    <row r="2537" spans="1:22">
      <c r="A2537" t="s">
        <v>4708</v>
      </c>
      <c r="B2537" t="s">
        <v>4708</v>
      </c>
      <c r="C2537" t="s">
        <v>9347</v>
      </c>
      <c r="D2537"/>
      <c r="E2537" s="255" t="s">
        <v>6361</v>
      </c>
      <c r="F2537" s="255">
        <v>43062.685564618056</v>
      </c>
      <c r="G2537" s="255"/>
      <c r="H2537" s="255"/>
      <c r="I2537" s="256">
        <v>5.25</v>
      </c>
      <c r="J2537" s="257">
        <v>188314</v>
      </c>
      <c r="K2537" t="s">
        <v>4711</v>
      </c>
      <c r="L2537">
        <v>0</v>
      </c>
      <c r="M2537">
        <v>0</v>
      </c>
      <c r="N2537" t="s">
        <v>4731</v>
      </c>
      <c r="O2537" t="s">
        <v>4726</v>
      </c>
      <c r="P2537" t="s">
        <v>9348</v>
      </c>
      <c r="Q2537" t="s">
        <v>4715</v>
      </c>
      <c r="V2537" t="s">
        <v>4716</v>
      </c>
    </row>
    <row r="2538" spans="1:22">
      <c r="A2538" t="s">
        <v>4708</v>
      </c>
      <c r="B2538" t="s">
        <v>4708</v>
      </c>
      <c r="C2538" t="s">
        <v>9349</v>
      </c>
      <c r="D2538"/>
      <c r="E2538" s="255" t="s">
        <v>5314</v>
      </c>
      <c r="F2538" s="255">
        <v>43052.657491666665</v>
      </c>
      <c r="G2538" s="255"/>
      <c r="H2538" s="255"/>
      <c r="I2538" s="256">
        <v>5.25</v>
      </c>
      <c r="J2538" s="257">
        <v>45784</v>
      </c>
      <c r="K2538" t="s">
        <v>4711</v>
      </c>
      <c r="L2538">
        <v>0</v>
      </c>
      <c r="M2538">
        <v>0</v>
      </c>
      <c r="N2538" t="s">
        <v>4731</v>
      </c>
      <c r="O2538" t="s">
        <v>4726</v>
      </c>
      <c r="P2538" t="s">
        <v>5188</v>
      </c>
      <c r="Q2538" t="s">
        <v>4715</v>
      </c>
      <c r="V2538" t="s">
        <v>4716</v>
      </c>
    </row>
    <row r="2539" spans="1:22">
      <c r="A2539" t="s">
        <v>4708</v>
      </c>
      <c r="B2539" t="s">
        <v>4708</v>
      </c>
      <c r="C2539" t="s">
        <v>9350</v>
      </c>
      <c r="D2539"/>
      <c r="E2539" s="255" t="s">
        <v>4746</v>
      </c>
      <c r="F2539" s="255">
        <v>43052.642330821756</v>
      </c>
      <c r="G2539" s="255"/>
      <c r="H2539" s="255"/>
      <c r="I2539" s="256">
        <v>5.25</v>
      </c>
      <c r="J2539" s="257">
        <v>182670</v>
      </c>
      <c r="K2539" t="s">
        <v>4752</v>
      </c>
      <c r="L2539">
        <v>0</v>
      </c>
      <c r="M2539">
        <v>0</v>
      </c>
      <c r="N2539" t="s">
        <v>4718</v>
      </c>
      <c r="O2539" t="s">
        <v>4713</v>
      </c>
      <c r="P2539" t="s">
        <v>9351</v>
      </c>
      <c r="Q2539" t="s">
        <v>4715</v>
      </c>
      <c r="V2539" t="s">
        <v>4716</v>
      </c>
    </row>
    <row r="2540" spans="1:22">
      <c r="A2540" t="s">
        <v>4708</v>
      </c>
      <c r="B2540" t="s">
        <v>4708</v>
      </c>
      <c r="C2540" t="s">
        <v>9352</v>
      </c>
      <c r="D2540"/>
      <c r="E2540" s="255" t="s">
        <v>5065</v>
      </c>
      <c r="F2540" s="255">
        <v>43060.803962812497</v>
      </c>
      <c r="G2540" s="255"/>
      <c r="H2540" s="255"/>
      <c r="I2540" s="256">
        <v>5.25</v>
      </c>
      <c r="J2540" s="257">
        <v>88296</v>
      </c>
      <c r="K2540" t="s">
        <v>4711</v>
      </c>
      <c r="L2540">
        <v>0</v>
      </c>
      <c r="M2540">
        <v>0</v>
      </c>
      <c r="N2540" t="s">
        <v>4712</v>
      </c>
      <c r="O2540" t="s">
        <v>4713</v>
      </c>
      <c r="P2540" t="s">
        <v>9353</v>
      </c>
      <c r="Q2540" t="s">
        <v>4715</v>
      </c>
      <c r="V2540" t="s">
        <v>4716</v>
      </c>
    </row>
    <row r="2541" spans="1:22">
      <c r="A2541" t="s">
        <v>4708</v>
      </c>
      <c r="B2541" t="s">
        <v>4708</v>
      </c>
      <c r="C2541" t="s">
        <v>9354</v>
      </c>
      <c r="D2541"/>
      <c r="E2541" s="255" t="s">
        <v>5393</v>
      </c>
      <c r="F2541" s="255">
        <v>43054.689511956021</v>
      </c>
      <c r="G2541" s="255"/>
      <c r="H2541" s="255"/>
      <c r="I2541" s="256">
        <v>5.25</v>
      </c>
      <c r="J2541" s="257">
        <v>71457</v>
      </c>
      <c r="K2541" t="s">
        <v>4711</v>
      </c>
      <c r="L2541">
        <v>0</v>
      </c>
      <c r="M2541">
        <v>0</v>
      </c>
      <c r="N2541" t="s">
        <v>4712</v>
      </c>
      <c r="O2541" t="s">
        <v>4713</v>
      </c>
      <c r="P2541" t="s">
        <v>9355</v>
      </c>
      <c r="Q2541" t="s">
        <v>4715</v>
      </c>
      <c r="V2541" t="s">
        <v>4716</v>
      </c>
    </row>
    <row r="2542" spans="1:22">
      <c r="A2542" t="s">
        <v>4708</v>
      </c>
      <c r="B2542" t="s">
        <v>4708</v>
      </c>
      <c r="C2542" t="s">
        <v>9356</v>
      </c>
      <c r="D2542"/>
      <c r="E2542" s="255" t="s">
        <v>7307</v>
      </c>
      <c r="F2542" s="255">
        <v>43055.720086956018</v>
      </c>
      <c r="G2542" s="255"/>
      <c r="H2542" s="255"/>
      <c r="I2542" s="256">
        <v>5.25</v>
      </c>
      <c r="J2542" s="257">
        <v>81200</v>
      </c>
      <c r="K2542" t="s">
        <v>4711</v>
      </c>
      <c r="L2542">
        <v>0</v>
      </c>
      <c r="M2542">
        <v>0</v>
      </c>
      <c r="N2542" t="s">
        <v>4718</v>
      </c>
      <c r="O2542" t="s">
        <v>5197</v>
      </c>
      <c r="P2542" t="s">
        <v>7789</v>
      </c>
      <c r="Q2542" t="s">
        <v>4715</v>
      </c>
      <c r="V2542" t="s">
        <v>4716</v>
      </c>
    </row>
    <row r="2543" spans="1:22">
      <c r="A2543" t="s">
        <v>4708</v>
      </c>
      <c r="B2543" t="s">
        <v>4708</v>
      </c>
      <c r="C2543" t="s">
        <v>9357</v>
      </c>
      <c r="D2543"/>
      <c r="E2543" s="255" t="s">
        <v>5079</v>
      </c>
      <c r="F2543" s="255">
        <v>43053.600500312503</v>
      </c>
      <c r="G2543" s="255"/>
      <c r="H2543" s="255"/>
      <c r="I2543" s="256">
        <v>5.25</v>
      </c>
      <c r="J2543" s="257">
        <v>110978</v>
      </c>
      <c r="K2543" t="s">
        <v>4752</v>
      </c>
      <c r="L2543">
        <v>0</v>
      </c>
      <c r="M2543">
        <v>0</v>
      </c>
      <c r="N2543" t="s">
        <v>4718</v>
      </c>
      <c r="O2543" t="s">
        <v>4713</v>
      </c>
      <c r="P2543" t="s">
        <v>9358</v>
      </c>
      <c r="Q2543" t="s">
        <v>4715</v>
      </c>
      <c r="V2543" t="s">
        <v>4716</v>
      </c>
    </row>
    <row r="2544" spans="1:22">
      <c r="A2544" t="s">
        <v>4708</v>
      </c>
      <c r="B2544" t="s">
        <v>4708</v>
      </c>
      <c r="C2544" t="s">
        <v>9359</v>
      </c>
      <c r="D2544"/>
      <c r="E2544" s="255" t="s">
        <v>6012</v>
      </c>
      <c r="F2544" s="255">
        <v>43069.607194178243</v>
      </c>
      <c r="G2544" s="255"/>
      <c r="H2544" s="255"/>
      <c r="I2544" s="256">
        <v>5.25</v>
      </c>
      <c r="J2544" s="257">
        <v>93206</v>
      </c>
      <c r="K2544" t="s">
        <v>4711</v>
      </c>
      <c r="L2544">
        <v>0</v>
      </c>
      <c r="M2544">
        <v>0</v>
      </c>
      <c r="N2544" t="s">
        <v>4718</v>
      </c>
      <c r="O2544" t="s">
        <v>5197</v>
      </c>
      <c r="P2544" t="s">
        <v>9360</v>
      </c>
      <c r="Q2544" t="s">
        <v>4715</v>
      </c>
      <c r="V2544" t="s">
        <v>4716</v>
      </c>
    </row>
    <row r="2545" spans="1:22">
      <c r="A2545" t="s">
        <v>4708</v>
      </c>
      <c r="B2545" t="s">
        <v>4708</v>
      </c>
      <c r="C2545" t="s">
        <v>9361</v>
      </c>
      <c r="D2545"/>
      <c r="E2545" s="255" t="s">
        <v>6983</v>
      </c>
      <c r="F2545" s="255">
        <v>43069.616870057871</v>
      </c>
      <c r="G2545" s="255"/>
      <c r="H2545" s="255"/>
      <c r="I2545" s="256">
        <v>5.25</v>
      </c>
      <c r="J2545" s="257">
        <v>78641</v>
      </c>
      <c r="K2545" t="s">
        <v>4711</v>
      </c>
      <c r="L2545">
        <v>0</v>
      </c>
      <c r="M2545">
        <v>0</v>
      </c>
      <c r="N2545" t="s">
        <v>4718</v>
      </c>
      <c r="O2545" t="s">
        <v>5197</v>
      </c>
      <c r="P2545" t="s">
        <v>9362</v>
      </c>
      <c r="Q2545" t="s">
        <v>4715</v>
      </c>
      <c r="V2545" t="s">
        <v>4716</v>
      </c>
    </row>
    <row r="2546" spans="1:22">
      <c r="A2546" t="s">
        <v>4708</v>
      </c>
      <c r="B2546" t="s">
        <v>4708</v>
      </c>
      <c r="C2546" t="s">
        <v>9363</v>
      </c>
      <c r="D2546"/>
      <c r="E2546" s="255" t="s">
        <v>5200</v>
      </c>
      <c r="F2546" s="255">
        <v>43055.628449733798</v>
      </c>
      <c r="G2546" s="255"/>
      <c r="H2546" s="255"/>
      <c r="I2546" s="256">
        <v>5.25</v>
      </c>
      <c r="J2546" s="257">
        <v>84440</v>
      </c>
      <c r="K2546" t="s">
        <v>4752</v>
      </c>
      <c r="L2546">
        <v>0</v>
      </c>
      <c r="M2546">
        <v>0</v>
      </c>
      <c r="N2546" t="s">
        <v>4718</v>
      </c>
      <c r="O2546" t="s">
        <v>4713</v>
      </c>
      <c r="P2546" t="s">
        <v>9364</v>
      </c>
      <c r="Q2546" t="s">
        <v>4715</v>
      </c>
      <c r="V2546" t="s">
        <v>4716</v>
      </c>
    </row>
    <row r="2547" spans="1:22">
      <c r="A2547" t="s">
        <v>4708</v>
      </c>
      <c r="B2547" t="s">
        <v>4708</v>
      </c>
      <c r="C2547" t="s">
        <v>9365</v>
      </c>
      <c r="D2547"/>
      <c r="E2547" s="255" t="s">
        <v>5872</v>
      </c>
      <c r="F2547" s="255">
        <v>43069.633526585647</v>
      </c>
      <c r="G2547" s="255"/>
      <c r="H2547" s="255"/>
      <c r="I2547" s="256">
        <v>5.25</v>
      </c>
      <c r="J2547" s="257">
        <v>56054</v>
      </c>
      <c r="K2547" t="s">
        <v>4711</v>
      </c>
      <c r="L2547">
        <v>0</v>
      </c>
      <c r="M2547">
        <v>0</v>
      </c>
      <c r="N2547" t="s">
        <v>4722</v>
      </c>
      <c r="O2547" t="s">
        <v>4713</v>
      </c>
      <c r="P2547" t="s">
        <v>9366</v>
      </c>
      <c r="Q2547" t="s">
        <v>4715</v>
      </c>
      <c r="V2547" t="s">
        <v>4716</v>
      </c>
    </row>
    <row r="2548" spans="1:22">
      <c r="A2548" t="s">
        <v>4708</v>
      </c>
      <c r="B2548" t="s">
        <v>4708</v>
      </c>
      <c r="C2548" t="s">
        <v>9367</v>
      </c>
      <c r="D2548"/>
      <c r="E2548" s="255" t="s">
        <v>4737</v>
      </c>
      <c r="F2548" s="255">
        <v>43068.484796064811</v>
      </c>
      <c r="G2548" s="255"/>
      <c r="H2548" s="255"/>
      <c r="I2548" s="256">
        <v>5.25</v>
      </c>
      <c r="J2548" s="257">
        <v>58759</v>
      </c>
      <c r="K2548" t="s">
        <v>4752</v>
      </c>
      <c r="L2548">
        <v>0</v>
      </c>
      <c r="M2548">
        <v>0</v>
      </c>
      <c r="N2548" t="s">
        <v>4718</v>
      </c>
      <c r="O2548" t="s">
        <v>4713</v>
      </c>
      <c r="P2548" t="s">
        <v>9368</v>
      </c>
      <c r="Q2548" t="s">
        <v>4715</v>
      </c>
      <c r="V2548" t="s">
        <v>4716</v>
      </c>
    </row>
    <row r="2549" spans="1:22">
      <c r="A2549" t="s">
        <v>4708</v>
      </c>
      <c r="B2549" t="s">
        <v>4708</v>
      </c>
      <c r="C2549" t="s">
        <v>9369</v>
      </c>
      <c r="D2549"/>
      <c r="E2549" s="255" t="s">
        <v>5495</v>
      </c>
      <c r="F2549" s="255">
        <v>43068.674761261573</v>
      </c>
      <c r="G2549" s="255"/>
      <c r="H2549" s="255"/>
      <c r="I2549" s="256">
        <v>5.25</v>
      </c>
      <c r="J2549" s="257">
        <v>69928</v>
      </c>
      <c r="K2549" t="s">
        <v>4752</v>
      </c>
      <c r="L2549">
        <v>0</v>
      </c>
      <c r="M2549">
        <v>0</v>
      </c>
      <c r="N2549" t="s">
        <v>4769</v>
      </c>
      <c r="O2549" t="s">
        <v>4726</v>
      </c>
      <c r="P2549" t="s">
        <v>9370</v>
      </c>
      <c r="Q2549" t="s">
        <v>4715</v>
      </c>
      <c r="V2549" t="s">
        <v>4716</v>
      </c>
    </row>
    <row r="2550" spans="1:22">
      <c r="A2550" t="s">
        <v>4708</v>
      </c>
      <c r="B2550" t="s">
        <v>4708</v>
      </c>
      <c r="C2550" t="s">
        <v>9371</v>
      </c>
      <c r="D2550"/>
      <c r="E2550" s="255" t="s">
        <v>5300</v>
      </c>
      <c r="F2550" s="255">
        <v>43050.453385532404</v>
      </c>
      <c r="G2550" s="255"/>
      <c r="H2550" s="255"/>
      <c r="I2550" s="256">
        <v>5.25</v>
      </c>
      <c r="J2550" s="257">
        <v>33262</v>
      </c>
      <c r="K2550" t="s">
        <v>4711</v>
      </c>
      <c r="L2550">
        <v>0</v>
      </c>
      <c r="M2550">
        <v>0</v>
      </c>
      <c r="N2550" t="s">
        <v>4718</v>
      </c>
      <c r="O2550" t="s">
        <v>4726</v>
      </c>
      <c r="P2550" t="s">
        <v>5225</v>
      </c>
      <c r="Q2550" t="s">
        <v>4715</v>
      </c>
      <c r="V2550" t="s">
        <v>4716</v>
      </c>
    </row>
    <row r="2551" spans="1:22">
      <c r="A2551" t="s">
        <v>4708</v>
      </c>
      <c r="B2551" t="s">
        <v>4708</v>
      </c>
      <c r="C2551" t="s">
        <v>9372</v>
      </c>
      <c r="D2551"/>
      <c r="E2551" s="255" t="s">
        <v>5586</v>
      </c>
      <c r="F2551" s="255">
        <v>43053.719139664354</v>
      </c>
      <c r="G2551" s="255"/>
      <c r="H2551" s="255"/>
      <c r="I2551" s="256">
        <v>5.25</v>
      </c>
      <c r="J2551" s="257">
        <v>51555</v>
      </c>
      <c r="K2551" t="s">
        <v>4711</v>
      </c>
      <c r="L2551">
        <v>0</v>
      </c>
      <c r="M2551">
        <v>0</v>
      </c>
      <c r="N2551" t="s">
        <v>4712</v>
      </c>
      <c r="O2551" t="s">
        <v>4713</v>
      </c>
      <c r="P2551" t="s">
        <v>9373</v>
      </c>
      <c r="Q2551" t="s">
        <v>4715</v>
      </c>
      <c r="V2551" t="s">
        <v>4716</v>
      </c>
    </row>
    <row r="2552" spans="1:22">
      <c r="A2552" t="s">
        <v>4708</v>
      </c>
      <c r="B2552" t="s">
        <v>4708</v>
      </c>
      <c r="C2552" t="s">
        <v>9374</v>
      </c>
      <c r="D2552"/>
      <c r="E2552" s="255" t="s">
        <v>5373</v>
      </c>
      <c r="F2552" s="255">
        <v>43069.768305324076</v>
      </c>
      <c r="G2552" s="255"/>
      <c r="H2552" s="255"/>
      <c r="I2552" s="256">
        <v>5.25</v>
      </c>
      <c r="J2552" s="257">
        <v>64720</v>
      </c>
      <c r="K2552" t="s">
        <v>4752</v>
      </c>
      <c r="L2552">
        <v>0</v>
      </c>
      <c r="M2552">
        <v>0</v>
      </c>
      <c r="N2552" t="s">
        <v>4712</v>
      </c>
      <c r="O2552" t="s">
        <v>4726</v>
      </c>
      <c r="P2552" t="s">
        <v>9375</v>
      </c>
      <c r="Q2552" t="s">
        <v>4715</v>
      </c>
      <c r="V2552" t="s">
        <v>4716</v>
      </c>
    </row>
    <row r="2553" spans="1:22">
      <c r="A2553" t="s">
        <v>4708</v>
      </c>
      <c r="B2553" t="s">
        <v>4708</v>
      </c>
      <c r="C2553" t="s">
        <v>9376</v>
      </c>
      <c r="D2553"/>
      <c r="E2553" s="255" t="s">
        <v>5091</v>
      </c>
      <c r="F2553" s="255">
        <v>43069.582624421295</v>
      </c>
      <c r="G2553" s="255"/>
      <c r="H2553" s="255"/>
      <c r="I2553" s="256">
        <v>5.25</v>
      </c>
      <c r="J2553" s="257">
        <v>121962</v>
      </c>
      <c r="K2553" t="s">
        <v>4752</v>
      </c>
      <c r="L2553">
        <v>0</v>
      </c>
      <c r="M2553">
        <v>0</v>
      </c>
      <c r="N2553" t="s">
        <v>4712</v>
      </c>
      <c r="O2553" t="s">
        <v>4713</v>
      </c>
      <c r="P2553" t="s">
        <v>9377</v>
      </c>
      <c r="Q2553" t="s">
        <v>4715</v>
      </c>
      <c r="V2553" t="s">
        <v>4716</v>
      </c>
    </row>
    <row r="2554" spans="1:22">
      <c r="A2554" t="s">
        <v>4708</v>
      </c>
      <c r="B2554" t="s">
        <v>4708</v>
      </c>
      <c r="C2554" t="s">
        <v>750</v>
      </c>
      <c r="D2554"/>
      <c r="E2554" s="255" t="s">
        <v>5224</v>
      </c>
      <c r="F2554" s="255">
        <v>43069.661039039354</v>
      </c>
      <c r="G2554" s="255"/>
      <c r="H2554" s="255"/>
      <c r="I2554" s="256">
        <v>5.25</v>
      </c>
      <c r="J2554" s="257">
        <v>91928</v>
      </c>
      <c r="K2554" t="s">
        <v>4711</v>
      </c>
      <c r="L2554">
        <v>0</v>
      </c>
      <c r="M2554">
        <v>0</v>
      </c>
      <c r="N2554" t="s">
        <v>4718</v>
      </c>
      <c r="O2554" t="s">
        <v>4726</v>
      </c>
      <c r="P2554" t="s">
        <v>5188</v>
      </c>
      <c r="Q2554" t="s">
        <v>4715</v>
      </c>
      <c r="V2554" t="s">
        <v>4716</v>
      </c>
    </row>
    <row r="2555" spans="1:22">
      <c r="A2555" t="s">
        <v>4708</v>
      </c>
      <c r="B2555" t="s">
        <v>4708</v>
      </c>
      <c r="C2555" t="s">
        <v>9378</v>
      </c>
      <c r="D2555"/>
      <c r="E2555" s="255" t="s">
        <v>4866</v>
      </c>
      <c r="F2555" s="255">
        <v>43069.43243630787</v>
      </c>
      <c r="G2555" s="255"/>
      <c r="H2555" s="255"/>
      <c r="I2555" s="256">
        <v>5.25</v>
      </c>
      <c r="J2555" s="257">
        <v>134124</v>
      </c>
      <c r="K2555" t="s">
        <v>4752</v>
      </c>
      <c r="L2555">
        <v>0</v>
      </c>
      <c r="M2555">
        <v>0</v>
      </c>
      <c r="N2555" t="s">
        <v>4712</v>
      </c>
      <c r="O2555" t="s">
        <v>4753</v>
      </c>
      <c r="P2555" t="s">
        <v>4753</v>
      </c>
      <c r="Q2555" t="s">
        <v>4715</v>
      </c>
      <c r="V2555" t="s">
        <v>4716</v>
      </c>
    </row>
    <row r="2556" spans="1:22">
      <c r="A2556" t="s">
        <v>4708</v>
      </c>
      <c r="B2556" t="s">
        <v>4708</v>
      </c>
      <c r="C2556" t="s">
        <v>9379</v>
      </c>
      <c r="D2556"/>
      <c r="E2556" s="255" t="s">
        <v>5006</v>
      </c>
      <c r="F2556" s="255">
        <v>43068.451223379627</v>
      </c>
      <c r="G2556" s="255"/>
      <c r="H2556" s="255"/>
      <c r="I2556" s="256">
        <v>5.25</v>
      </c>
      <c r="J2556" s="257">
        <v>78847</v>
      </c>
      <c r="K2556" t="s">
        <v>4752</v>
      </c>
      <c r="L2556">
        <v>1</v>
      </c>
      <c r="M2556">
        <v>3332.72</v>
      </c>
      <c r="N2556" t="s">
        <v>4712</v>
      </c>
      <c r="O2556" t="s">
        <v>4753</v>
      </c>
      <c r="P2556" t="s">
        <v>4753</v>
      </c>
      <c r="Q2556" t="s">
        <v>4715</v>
      </c>
      <c r="V2556" t="s">
        <v>4716</v>
      </c>
    </row>
    <row r="2557" spans="1:22">
      <c r="A2557" t="s">
        <v>4708</v>
      </c>
      <c r="B2557" t="s">
        <v>4708</v>
      </c>
      <c r="C2557" t="s">
        <v>9380</v>
      </c>
      <c r="D2557"/>
      <c r="E2557" s="255" t="s">
        <v>5457</v>
      </c>
      <c r="F2557" s="255">
        <v>43063.505068402781</v>
      </c>
      <c r="G2557" s="255"/>
      <c r="H2557" s="255"/>
      <c r="I2557" s="256">
        <v>5.25</v>
      </c>
      <c r="J2557" s="257">
        <v>55188</v>
      </c>
      <c r="K2557" t="s">
        <v>4752</v>
      </c>
      <c r="L2557">
        <v>0</v>
      </c>
      <c r="M2557">
        <v>0</v>
      </c>
      <c r="N2557" t="s">
        <v>4718</v>
      </c>
      <c r="O2557" t="s">
        <v>4753</v>
      </c>
      <c r="P2557" t="s">
        <v>4753</v>
      </c>
      <c r="Q2557" t="s">
        <v>4715</v>
      </c>
      <c r="V2557" t="s">
        <v>4716</v>
      </c>
    </row>
    <row r="2558" spans="1:22">
      <c r="A2558" t="s">
        <v>4708</v>
      </c>
      <c r="B2558" t="s">
        <v>4708</v>
      </c>
      <c r="C2558" t="s">
        <v>701</v>
      </c>
      <c r="D2558"/>
      <c r="E2558" s="255" t="s">
        <v>5006</v>
      </c>
      <c r="F2558" s="255">
        <v>43069.839242476854</v>
      </c>
      <c r="G2558" s="255"/>
      <c r="H2558" s="255"/>
      <c r="I2558" s="256">
        <v>5.25</v>
      </c>
      <c r="J2558" s="257">
        <v>215918</v>
      </c>
      <c r="K2558" t="s">
        <v>4752</v>
      </c>
      <c r="L2558">
        <v>0</v>
      </c>
      <c r="M2558">
        <v>0</v>
      </c>
      <c r="N2558" t="s">
        <v>4712</v>
      </c>
      <c r="O2558" t="s">
        <v>4753</v>
      </c>
      <c r="P2558" t="s">
        <v>4753</v>
      </c>
      <c r="Q2558" t="s">
        <v>4715</v>
      </c>
      <c r="V2558" t="s">
        <v>4716</v>
      </c>
    </row>
    <row r="2559" spans="1:22">
      <c r="A2559" t="s">
        <v>4708</v>
      </c>
      <c r="B2559" t="s">
        <v>4708</v>
      </c>
      <c r="C2559" t="s">
        <v>9381</v>
      </c>
      <c r="D2559"/>
      <c r="E2559" s="255" t="s">
        <v>4763</v>
      </c>
      <c r="F2559" s="255">
        <v>43052.657275347221</v>
      </c>
      <c r="G2559" s="255"/>
      <c r="H2559" s="255"/>
      <c r="I2559" s="256">
        <v>5.25</v>
      </c>
      <c r="J2559" s="257">
        <v>17894</v>
      </c>
      <c r="K2559" t="s">
        <v>4711</v>
      </c>
      <c r="L2559">
        <v>0</v>
      </c>
      <c r="M2559">
        <v>0</v>
      </c>
      <c r="N2559" t="s">
        <v>4712</v>
      </c>
      <c r="O2559" t="s">
        <v>4713</v>
      </c>
      <c r="P2559" t="s">
        <v>9382</v>
      </c>
      <c r="Q2559" t="s">
        <v>4715</v>
      </c>
      <c r="V2559" t="s">
        <v>4716</v>
      </c>
    </row>
    <row r="2560" spans="1:22">
      <c r="A2560" t="s">
        <v>4708</v>
      </c>
      <c r="B2560" t="s">
        <v>4708</v>
      </c>
      <c r="C2560" t="s">
        <v>9383</v>
      </c>
      <c r="D2560"/>
      <c r="E2560" s="255" t="s">
        <v>5500</v>
      </c>
      <c r="F2560" s="255">
        <v>43052.625088807872</v>
      </c>
      <c r="G2560" s="255"/>
      <c r="H2560" s="255"/>
      <c r="I2560" s="256">
        <v>5.25</v>
      </c>
      <c r="J2560" s="257">
        <v>190419</v>
      </c>
      <c r="K2560" t="s">
        <v>4752</v>
      </c>
      <c r="L2560">
        <v>0</v>
      </c>
      <c r="M2560">
        <v>0</v>
      </c>
      <c r="N2560" t="s">
        <v>4731</v>
      </c>
      <c r="O2560" t="s">
        <v>4726</v>
      </c>
      <c r="P2560" t="s">
        <v>9384</v>
      </c>
      <c r="Q2560" t="s">
        <v>4715</v>
      </c>
      <c r="V2560" t="s">
        <v>4716</v>
      </c>
    </row>
    <row r="2561" spans="1:22">
      <c r="A2561" t="s">
        <v>4708</v>
      </c>
      <c r="B2561" t="s">
        <v>4708</v>
      </c>
      <c r="C2561" t="s">
        <v>9385</v>
      </c>
      <c r="D2561"/>
      <c r="E2561" s="255" t="s">
        <v>5390</v>
      </c>
      <c r="F2561" s="255">
        <v>43049.669445104169</v>
      </c>
      <c r="G2561" s="255"/>
      <c r="H2561" s="255"/>
      <c r="I2561" s="256">
        <v>5.25</v>
      </c>
      <c r="J2561" s="257">
        <v>49766</v>
      </c>
      <c r="K2561" t="s">
        <v>4711</v>
      </c>
      <c r="L2561">
        <v>0</v>
      </c>
      <c r="M2561">
        <v>0</v>
      </c>
      <c r="N2561" t="s">
        <v>4722</v>
      </c>
      <c r="O2561" t="s">
        <v>4713</v>
      </c>
      <c r="P2561" t="s">
        <v>9386</v>
      </c>
      <c r="Q2561" t="s">
        <v>4715</v>
      </c>
      <c r="V2561" t="s">
        <v>4716</v>
      </c>
    </row>
    <row r="2562" spans="1:22">
      <c r="A2562" t="s">
        <v>4708</v>
      </c>
      <c r="B2562" t="s">
        <v>4708</v>
      </c>
      <c r="C2562" t="s">
        <v>9387</v>
      </c>
      <c r="D2562"/>
      <c r="E2562" s="255" t="s">
        <v>4772</v>
      </c>
      <c r="F2562" s="255">
        <v>43069.656002118056</v>
      </c>
      <c r="G2562" s="255"/>
      <c r="H2562" s="255"/>
      <c r="I2562" s="256">
        <v>5.25</v>
      </c>
      <c r="J2562" s="257">
        <v>101340</v>
      </c>
      <c r="K2562" t="s">
        <v>4711</v>
      </c>
      <c r="L2562">
        <v>0</v>
      </c>
      <c r="M2562">
        <v>0</v>
      </c>
      <c r="N2562" t="s">
        <v>4769</v>
      </c>
      <c r="O2562" t="s">
        <v>4713</v>
      </c>
      <c r="P2562" t="s">
        <v>9388</v>
      </c>
      <c r="Q2562" t="s">
        <v>4715</v>
      </c>
      <c r="V2562" t="s">
        <v>4716</v>
      </c>
    </row>
    <row r="2563" spans="1:22">
      <c r="A2563" t="s">
        <v>4708</v>
      </c>
      <c r="B2563" t="s">
        <v>4708</v>
      </c>
      <c r="C2563" t="s">
        <v>9389</v>
      </c>
      <c r="D2563"/>
      <c r="E2563" s="255" t="s">
        <v>5234</v>
      </c>
      <c r="F2563" s="255">
        <v>43045.574939432867</v>
      </c>
      <c r="G2563" s="255"/>
      <c r="H2563" s="255"/>
      <c r="I2563" s="256">
        <v>5.25</v>
      </c>
      <c r="J2563" s="257">
        <v>119180</v>
      </c>
      <c r="K2563" t="s">
        <v>4752</v>
      </c>
      <c r="L2563">
        <v>0</v>
      </c>
      <c r="M2563">
        <v>0</v>
      </c>
      <c r="N2563" t="s">
        <v>4712</v>
      </c>
      <c r="O2563" t="s">
        <v>4713</v>
      </c>
      <c r="P2563" t="s">
        <v>9390</v>
      </c>
      <c r="Q2563" t="s">
        <v>4715</v>
      </c>
      <c r="V2563" t="s">
        <v>4716</v>
      </c>
    </row>
    <row r="2564" spans="1:22">
      <c r="A2564" t="s">
        <v>4708</v>
      </c>
      <c r="B2564" t="s">
        <v>4708</v>
      </c>
      <c r="C2564" t="s">
        <v>9391</v>
      </c>
      <c r="D2564"/>
      <c r="E2564" s="255" t="s">
        <v>6512</v>
      </c>
      <c r="F2564" s="255">
        <v>43069.670150578706</v>
      </c>
      <c r="G2564" s="255"/>
      <c r="H2564" s="255"/>
      <c r="I2564" s="256">
        <v>5.25</v>
      </c>
      <c r="J2564" s="257">
        <v>44766</v>
      </c>
      <c r="K2564" t="s">
        <v>4711</v>
      </c>
      <c r="L2564">
        <v>0</v>
      </c>
      <c r="M2564">
        <v>0</v>
      </c>
      <c r="N2564" t="s">
        <v>4731</v>
      </c>
      <c r="O2564" t="s">
        <v>4713</v>
      </c>
      <c r="P2564" t="s">
        <v>9392</v>
      </c>
      <c r="Q2564" t="s">
        <v>4715</v>
      </c>
      <c r="V2564" t="s">
        <v>4716</v>
      </c>
    </row>
    <row r="2565" spans="1:22">
      <c r="A2565" t="s">
        <v>4708</v>
      </c>
      <c r="B2565" t="s">
        <v>4708</v>
      </c>
      <c r="C2565" t="s">
        <v>9393</v>
      </c>
      <c r="D2565"/>
      <c r="E2565" s="255" t="s">
        <v>5138</v>
      </c>
      <c r="F2565" s="255">
        <v>43060.783029710648</v>
      </c>
      <c r="G2565" s="255"/>
      <c r="H2565" s="255"/>
      <c r="I2565" s="256">
        <v>5.25</v>
      </c>
      <c r="J2565" s="257">
        <v>122159</v>
      </c>
      <c r="K2565" t="s">
        <v>4711</v>
      </c>
      <c r="L2565">
        <v>0</v>
      </c>
      <c r="M2565">
        <v>0</v>
      </c>
      <c r="N2565" t="s">
        <v>4722</v>
      </c>
      <c r="O2565" t="s">
        <v>4713</v>
      </c>
      <c r="P2565" t="s">
        <v>9394</v>
      </c>
      <c r="Q2565" t="s">
        <v>4715</v>
      </c>
      <c r="V2565" t="s">
        <v>4716</v>
      </c>
    </row>
    <row r="2566" spans="1:22">
      <c r="A2566" t="s">
        <v>4708</v>
      </c>
      <c r="B2566" t="s">
        <v>4708</v>
      </c>
      <c r="C2566" t="s">
        <v>9395</v>
      </c>
      <c r="D2566"/>
      <c r="E2566" s="255" t="s">
        <v>7601</v>
      </c>
      <c r="F2566" s="255">
        <v>43060.811472256944</v>
      </c>
      <c r="G2566" s="255"/>
      <c r="H2566" s="255"/>
      <c r="I2566" s="256">
        <v>5.25</v>
      </c>
      <c r="J2566" s="257">
        <v>89016</v>
      </c>
      <c r="K2566" t="s">
        <v>4711</v>
      </c>
      <c r="L2566">
        <v>0</v>
      </c>
      <c r="M2566">
        <v>0</v>
      </c>
      <c r="N2566" t="s">
        <v>4718</v>
      </c>
      <c r="O2566" t="s">
        <v>4726</v>
      </c>
      <c r="P2566" t="s">
        <v>9396</v>
      </c>
      <c r="Q2566" t="s">
        <v>4715</v>
      </c>
      <c r="V2566" t="s">
        <v>4716</v>
      </c>
    </row>
    <row r="2567" spans="1:22">
      <c r="A2567" t="s">
        <v>4708</v>
      </c>
      <c r="B2567" t="s">
        <v>4708</v>
      </c>
      <c r="C2567" t="s">
        <v>9397</v>
      </c>
      <c r="D2567"/>
      <c r="E2567" s="255" t="s">
        <v>4772</v>
      </c>
      <c r="F2567" s="255">
        <v>43055.719127118056</v>
      </c>
      <c r="G2567" s="255"/>
      <c r="H2567" s="255"/>
      <c r="I2567" s="256">
        <v>5.25</v>
      </c>
      <c r="J2567" s="257">
        <v>146082</v>
      </c>
      <c r="K2567" t="s">
        <v>4711</v>
      </c>
      <c r="L2567">
        <v>0</v>
      </c>
      <c r="M2567">
        <v>0</v>
      </c>
      <c r="N2567" t="s">
        <v>4712</v>
      </c>
      <c r="O2567" t="s">
        <v>4713</v>
      </c>
      <c r="P2567" t="s">
        <v>9398</v>
      </c>
      <c r="Q2567" t="s">
        <v>4715</v>
      </c>
      <c r="V2567" t="s">
        <v>4716</v>
      </c>
    </row>
    <row r="2568" spans="1:22">
      <c r="A2568" t="s">
        <v>4708</v>
      </c>
      <c r="B2568" t="s">
        <v>4708</v>
      </c>
      <c r="C2568" t="s">
        <v>2846</v>
      </c>
      <c r="D2568"/>
      <c r="E2568" s="255" t="s">
        <v>5544</v>
      </c>
      <c r="F2568" s="255">
        <v>43039.781503356484</v>
      </c>
      <c r="G2568" s="255"/>
      <c r="H2568" s="255"/>
      <c r="I2568" s="256">
        <v>5.333333333333333</v>
      </c>
      <c r="J2568" s="257">
        <v>72151</v>
      </c>
      <c r="K2568" t="s">
        <v>4711</v>
      </c>
      <c r="L2568">
        <v>0</v>
      </c>
      <c r="M2568">
        <v>0</v>
      </c>
      <c r="N2568" t="s">
        <v>4712</v>
      </c>
      <c r="O2568" t="s">
        <v>5324</v>
      </c>
      <c r="P2568" t="s">
        <v>9399</v>
      </c>
      <c r="Q2568" t="s">
        <v>4715</v>
      </c>
      <c r="V2568" t="s">
        <v>4716</v>
      </c>
    </row>
    <row r="2569" spans="1:22">
      <c r="A2569" t="s">
        <v>4708</v>
      </c>
      <c r="B2569" t="s">
        <v>4708</v>
      </c>
      <c r="C2569" t="s">
        <v>9400</v>
      </c>
      <c r="D2569"/>
      <c r="E2569" s="255" t="s">
        <v>6606</v>
      </c>
      <c r="F2569" s="255">
        <v>43039.729266400464</v>
      </c>
      <c r="G2569" s="255"/>
      <c r="H2569" s="255"/>
      <c r="I2569" s="256">
        <v>5.333333333333333</v>
      </c>
      <c r="J2569" s="257">
        <v>84999</v>
      </c>
      <c r="K2569" t="s">
        <v>4711</v>
      </c>
      <c r="L2569">
        <v>0</v>
      </c>
      <c r="M2569">
        <v>0</v>
      </c>
      <c r="N2569" t="s">
        <v>4712</v>
      </c>
      <c r="O2569" t="s">
        <v>4726</v>
      </c>
      <c r="P2569" t="s">
        <v>9401</v>
      </c>
      <c r="Q2569" t="s">
        <v>4715</v>
      </c>
      <c r="V2569" t="s">
        <v>4716</v>
      </c>
    </row>
    <row r="2570" spans="1:22">
      <c r="A2570" t="s">
        <v>4708</v>
      </c>
      <c r="B2570" t="s">
        <v>4708</v>
      </c>
      <c r="C2570" t="s">
        <v>9402</v>
      </c>
      <c r="D2570"/>
      <c r="E2570" s="255" t="s">
        <v>5234</v>
      </c>
      <c r="F2570" s="255">
        <v>43034.71311045139</v>
      </c>
      <c r="G2570" s="255"/>
      <c r="H2570" s="255"/>
      <c r="I2570" s="256">
        <v>5.333333333333333</v>
      </c>
      <c r="J2570" s="257">
        <v>79550</v>
      </c>
      <c r="K2570" t="s">
        <v>4711</v>
      </c>
      <c r="L2570">
        <v>0</v>
      </c>
      <c r="M2570">
        <v>0</v>
      </c>
      <c r="N2570" t="s">
        <v>4712</v>
      </c>
      <c r="O2570" t="s">
        <v>4713</v>
      </c>
      <c r="P2570" t="s">
        <v>9403</v>
      </c>
      <c r="Q2570" t="s">
        <v>4715</v>
      </c>
      <c r="V2570" t="s">
        <v>4716</v>
      </c>
    </row>
    <row r="2571" spans="1:22">
      <c r="A2571" t="s">
        <v>4708</v>
      </c>
      <c r="B2571" t="s">
        <v>4708</v>
      </c>
      <c r="C2571" t="s">
        <v>9404</v>
      </c>
      <c r="D2571"/>
      <c r="E2571" s="255" t="s">
        <v>4872</v>
      </c>
      <c r="F2571" s="255">
        <v>43034.704615312497</v>
      </c>
      <c r="G2571" s="255"/>
      <c r="H2571" s="255"/>
      <c r="I2571" s="256">
        <v>5.333333333333333</v>
      </c>
      <c r="J2571" s="257">
        <v>38178</v>
      </c>
      <c r="K2571" t="s">
        <v>4711</v>
      </c>
      <c r="L2571">
        <v>0</v>
      </c>
      <c r="M2571">
        <v>0</v>
      </c>
      <c r="N2571" t="s">
        <v>4712</v>
      </c>
      <c r="O2571" t="s">
        <v>4713</v>
      </c>
      <c r="P2571" t="s">
        <v>9405</v>
      </c>
      <c r="Q2571" t="s">
        <v>4715</v>
      </c>
      <c r="V2571" t="s">
        <v>4716</v>
      </c>
    </row>
    <row r="2572" spans="1:22">
      <c r="A2572" t="s">
        <v>4708</v>
      </c>
      <c r="B2572" t="s">
        <v>4708</v>
      </c>
      <c r="C2572" t="s">
        <v>9406</v>
      </c>
      <c r="D2572"/>
      <c r="E2572" s="255" t="s">
        <v>5200</v>
      </c>
      <c r="F2572" s="255">
        <v>43017.712553159719</v>
      </c>
      <c r="G2572" s="255"/>
      <c r="H2572" s="255"/>
      <c r="I2572" s="256">
        <v>5.333333333333333</v>
      </c>
      <c r="J2572" s="257">
        <v>50259</v>
      </c>
      <c r="K2572" t="s">
        <v>4711</v>
      </c>
      <c r="L2572">
        <v>0</v>
      </c>
      <c r="M2572">
        <v>0</v>
      </c>
      <c r="N2572" t="s">
        <v>4718</v>
      </c>
      <c r="O2572" t="s">
        <v>4713</v>
      </c>
      <c r="P2572" t="s">
        <v>9407</v>
      </c>
      <c r="Q2572" t="s">
        <v>4715</v>
      </c>
      <c r="V2572" t="s">
        <v>4716</v>
      </c>
    </row>
    <row r="2573" spans="1:22">
      <c r="A2573" t="s">
        <v>4708</v>
      </c>
      <c r="B2573" t="s">
        <v>4708</v>
      </c>
      <c r="C2573" t="s">
        <v>9408</v>
      </c>
      <c r="D2573"/>
      <c r="E2573" s="255" t="s">
        <v>6844</v>
      </c>
      <c r="F2573" s="255">
        <v>43035.716752511573</v>
      </c>
      <c r="G2573" s="255"/>
      <c r="H2573" s="255"/>
      <c r="I2573" s="256">
        <v>5.333333333333333</v>
      </c>
      <c r="J2573" s="257">
        <v>63666</v>
      </c>
      <c r="K2573" t="s">
        <v>4711</v>
      </c>
      <c r="L2573">
        <v>0</v>
      </c>
      <c r="M2573">
        <v>0</v>
      </c>
      <c r="N2573" t="s">
        <v>4718</v>
      </c>
      <c r="O2573" t="s">
        <v>4726</v>
      </c>
      <c r="P2573" t="s">
        <v>9409</v>
      </c>
      <c r="Q2573" t="s">
        <v>4715</v>
      </c>
      <c r="V2573" t="s">
        <v>4716</v>
      </c>
    </row>
    <row r="2574" spans="1:22">
      <c r="A2574" t="s">
        <v>4708</v>
      </c>
      <c r="B2574" t="s">
        <v>4708</v>
      </c>
      <c r="C2574" t="s">
        <v>9410</v>
      </c>
      <c r="D2574"/>
      <c r="E2574" s="255" t="s">
        <v>4944</v>
      </c>
      <c r="F2574" s="255">
        <v>43010.839217245368</v>
      </c>
      <c r="G2574" s="255"/>
      <c r="H2574" s="255"/>
      <c r="I2574" s="256">
        <v>5.333333333333333</v>
      </c>
      <c r="J2574" s="257">
        <v>60447</v>
      </c>
      <c r="K2574" t="s">
        <v>4711</v>
      </c>
      <c r="L2574">
        <v>0</v>
      </c>
      <c r="M2574">
        <v>0</v>
      </c>
      <c r="N2574" t="s">
        <v>4731</v>
      </c>
      <c r="O2574" t="s">
        <v>4713</v>
      </c>
      <c r="P2574" t="s">
        <v>9411</v>
      </c>
      <c r="Q2574" t="s">
        <v>4715</v>
      </c>
      <c r="V2574" t="s">
        <v>4716</v>
      </c>
    </row>
    <row r="2575" spans="1:22">
      <c r="A2575" t="s">
        <v>4708</v>
      </c>
      <c r="B2575" t="s">
        <v>4708</v>
      </c>
      <c r="C2575" t="s">
        <v>9412</v>
      </c>
      <c r="D2575"/>
      <c r="E2575" s="255" t="s">
        <v>4783</v>
      </c>
      <c r="F2575" s="255">
        <v>43020.700109837962</v>
      </c>
      <c r="G2575" s="255"/>
      <c r="H2575" s="255"/>
      <c r="I2575" s="256">
        <v>5.333333333333333</v>
      </c>
      <c r="J2575" s="257">
        <v>95368</v>
      </c>
      <c r="K2575" t="s">
        <v>4711</v>
      </c>
      <c r="L2575">
        <v>0</v>
      </c>
      <c r="M2575">
        <v>0</v>
      </c>
      <c r="N2575" t="s">
        <v>4718</v>
      </c>
      <c r="O2575" t="s">
        <v>4713</v>
      </c>
      <c r="P2575" t="s">
        <v>9413</v>
      </c>
      <c r="Q2575" t="s">
        <v>4715</v>
      </c>
      <c r="V2575" t="s">
        <v>4716</v>
      </c>
    </row>
    <row r="2576" spans="1:22">
      <c r="A2576" t="s">
        <v>4708</v>
      </c>
      <c r="B2576" t="s">
        <v>4708</v>
      </c>
      <c r="C2576" t="s">
        <v>9414</v>
      </c>
      <c r="D2576"/>
      <c r="E2576" s="255" t="s">
        <v>5724</v>
      </c>
      <c r="F2576" s="255">
        <v>43035.701391979164</v>
      </c>
      <c r="G2576" s="255"/>
      <c r="H2576" s="255"/>
      <c r="I2576" s="256">
        <v>5.333333333333333</v>
      </c>
      <c r="J2576" s="257">
        <v>73586</v>
      </c>
      <c r="K2576" t="s">
        <v>4711</v>
      </c>
      <c r="L2576">
        <v>0</v>
      </c>
      <c r="M2576">
        <v>0</v>
      </c>
      <c r="N2576" t="s">
        <v>4731</v>
      </c>
      <c r="O2576" t="s">
        <v>4713</v>
      </c>
      <c r="P2576" t="s">
        <v>9415</v>
      </c>
      <c r="Q2576" t="s">
        <v>4715</v>
      </c>
      <c r="V2576" t="s">
        <v>4716</v>
      </c>
    </row>
    <row r="2577" spans="1:22">
      <c r="A2577" t="s">
        <v>4708</v>
      </c>
      <c r="B2577" t="s">
        <v>4708</v>
      </c>
      <c r="C2577" t="s">
        <v>9416</v>
      </c>
      <c r="D2577"/>
      <c r="E2577" s="255" t="s">
        <v>4915</v>
      </c>
      <c r="F2577" s="255">
        <v>43034.705220405092</v>
      </c>
      <c r="G2577" s="255"/>
      <c r="H2577" s="255"/>
      <c r="I2577" s="256">
        <v>5.333333333333333</v>
      </c>
      <c r="J2577" s="257">
        <v>91888</v>
      </c>
      <c r="K2577" t="s">
        <v>4711</v>
      </c>
      <c r="L2577">
        <v>0</v>
      </c>
      <c r="M2577">
        <v>0</v>
      </c>
      <c r="N2577" t="s">
        <v>4731</v>
      </c>
      <c r="O2577" t="s">
        <v>4713</v>
      </c>
      <c r="P2577" t="s">
        <v>9417</v>
      </c>
      <c r="Q2577" t="s">
        <v>4715</v>
      </c>
      <c r="V2577" t="s">
        <v>4716</v>
      </c>
    </row>
    <row r="2578" spans="1:22">
      <c r="A2578" t="s">
        <v>4708</v>
      </c>
      <c r="B2578" t="s">
        <v>4708</v>
      </c>
      <c r="C2578" t="s">
        <v>9418</v>
      </c>
      <c r="D2578"/>
      <c r="E2578" s="255" t="s">
        <v>5514</v>
      </c>
      <c r="F2578" s="255">
        <v>43036.492481365742</v>
      </c>
      <c r="G2578" s="255"/>
      <c r="H2578" s="255"/>
      <c r="I2578" s="256">
        <v>5.333333333333333</v>
      </c>
      <c r="J2578" s="257">
        <v>111083</v>
      </c>
      <c r="K2578" t="s">
        <v>4752</v>
      </c>
      <c r="L2578">
        <v>0</v>
      </c>
      <c r="M2578">
        <v>0</v>
      </c>
      <c r="N2578" t="s">
        <v>4712</v>
      </c>
      <c r="O2578" t="s">
        <v>4726</v>
      </c>
      <c r="P2578" t="s">
        <v>9419</v>
      </c>
      <c r="Q2578" t="s">
        <v>4715</v>
      </c>
      <c r="V2578" t="s">
        <v>4716</v>
      </c>
    </row>
    <row r="2579" spans="1:22">
      <c r="A2579" t="s">
        <v>4708</v>
      </c>
      <c r="B2579" t="s">
        <v>4708</v>
      </c>
      <c r="C2579" t="s">
        <v>9420</v>
      </c>
      <c r="D2579"/>
      <c r="E2579" s="255" t="s">
        <v>4872</v>
      </c>
      <c r="F2579" s="255">
        <v>43026.729030208335</v>
      </c>
      <c r="G2579" s="255"/>
      <c r="H2579" s="255"/>
      <c r="I2579" s="256">
        <v>5.333333333333333</v>
      </c>
      <c r="J2579" s="257">
        <v>74349</v>
      </c>
      <c r="K2579" t="s">
        <v>4752</v>
      </c>
      <c r="L2579">
        <v>0</v>
      </c>
      <c r="M2579">
        <v>0</v>
      </c>
      <c r="N2579" t="s">
        <v>4712</v>
      </c>
      <c r="O2579" t="s">
        <v>4713</v>
      </c>
      <c r="P2579" t="s">
        <v>9421</v>
      </c>
      <c r="Q2579" t="s">
        <v>4715</v>
      </c>
      <c r="V2579" t="s">
        <v>4716</v>
      </c>
    </row>
    <row r="2580" spans="1:22">
      <c r="A2580" t="s">
        <v>4708</v>
      </c>
      <c r="B2580" t="s">
        <v>4708</v>
      </c>
      <c r="C2580" t="s">
        <v>9422</v>
      </c>
      <c r="D2580"/>
      <c r="E2580" s="255" t="s">
        <v>8874</v>
      </c>
      <c r="F2580" s="255">
        <v>43029.514203668979</v>
      </c>
      <c r="G2580" s="255"/>
      <c r="H2580" s="255"/>
      <c r="I2580" s="256">
        <v>5.333333333333333</v>
      </c>
      <c r="J2580" s="257">
        <v>63147</v>
      </c>
      <c r="K2580" t="s">
        <v>4711</v>
      </c>
      <c r="L2580">
        <v>0</v>
      </c>
      <c r="M2580">
        <v>0</v>
      </c>
      <c r="N2580" t="s">
        <v>4722</v>
      </c>
      <c r="O2580" t="s">
        <v>5324</v>
      </c>
      <c r="P2580" t="s">
        <v>9423</v>
      </c>
      <c r="Q2580" t="s">
        <v>4715</v>
      </c>
      <c r="V2580" t="s">
        <v>4716</v>
      </c>
    </row>
    <row r="2581" spans="1:22">
      <c r="A2581" t="s">
        <v>4708</v>
      </c>
      <c r="B2581" t="s">
        <v>4708</v>
      </c>
      <c r="C2581" t="s">
        <v>9424</v>
      </c>
      <c r="D2581"/>
      <c r="E2581" s="255" t="s">
        <v>4906</v>
      </c>
      <c r="F2581" s="255">
        <v>43032.639922800925</v>
      </c>
      <c r="G2581" s="255"/>
      <c r="H2581" s="255"/>
      <c r="I2581" s="256">
        <v>5.333333333333333</v>
      </c>
      <c r="J2581" s="257">
        <v>98137</v>
      </c>
      <c r="K2581" t="s">
        <v>4752</v>
      </c>
      <c r="L2581">
        <v>0</v>
      </c>
      <c r="M2581">
        <v>0</v>
      </c>
      <c r="N2581" t="s">
        <v>4722</v>
      </c>
      <c r="O2581" t="s">
        <v>4713</v>
      </c>
      <c r="P2581" t="s">
        <v>9425</v>
      </c>
      <c r="Q2581" t="s">
        <v>4715</v>
      </c>
      <c r="V2581" t="s">
        <v>4716</v>
      </c>
    </row>
    <row r="2582" spans="1:22">
      <c r="A2582" t="s">
        <v>4708</v>
      </c>
      <c r="B2582" t="s">
        <v>4708</v>
      </c>
      <c r="C2582" t="s">
        <v>9426</v>
      </c>
      <c r="D2582"/>
      <c r="E2582" s="255" t="s">
        <v>6628</v>
      </c>
      <c r="F2582" s="255">
        <v>43027.714693784721</v>
      </c>
      <c r="G2582" s="255"/>
      <c r="H2582" s="255"/>
      <c r="I2582" s="256">
        <v>5.333333333333333</v>
      </c>
      <c r="J2582" s="257">
        <v>227810</v>
      </c>
      <c r="K2582" t="s">
        <v>4711</v>
      </c>
      <c r="L2582">
        <v>0</v>
      </c>
      <c r="M2582">
        <v>0</v>
      </c>
      <c r="N2582" t="s">
        <v>4712</v>
      </c>
      <c r="O2582" t="s">
        <v>4726</v>
      </c>
      <c r="P2582" t="s">
        <v>9427</v>
      </c>
      <c r="Q2582" t="s">
        <v>4715</v>
      </c>
      <c r="V2582" t="s">
        <v>4716</v>
      </c>
    </row>
    <row r="2583" spans="1:22">
      <c r="A2583" t="s">
        <v>4708</v>
      </c>
      <c r="B2583" t="s">
        <v>4708</v>
      </c>
      <c r="C2583" t="s">
        <v>9428</v>
      </c>
      <c r="D2583"/>
      <c r="E2583" s="255" t="s">
        <v>4772</v>
      </c>
      <c r="F2583" s="255">
        <v>43010.640856099541</v>
      </c>
      <c r="G2583" s="255"/>
      <c r="H2583" s="255"/>
      <c r="I2583" s="256">
        <v>5.333333333333333</v>
      </c>
      <c r="J2583" s="257">
        <v>131595</v>
      </c>
      <c r="K2583" t="s">
        <v>4752</v>
      </c>
      <c r="L2583">
        <v>0</v>
      </c>
      <c r="M2583">
        <v>0</v>
      </c>
      <c r="N2583" t="s">
        <v>4718</v>
      </c>
      <c r="O2583" t="s">
        <v>4713</v>
      </c>
      <c r="P2583" t="s">
        <v>9429</v>
      </c>
      <c r="Q2583" t="s">
        <v>4715</v>
      </c>
      <c r="V2583" t="s">
        <v>4716</v>
      </c>
    </row>
    <row r="2584" spans="1:22">
      <c r="A2584" t="s">
        <v>4708</v>
      </c>
      <c r="B2584" t="s">
        <v>4708</v>
      </c>
      <c r="C2584" t="s">
        <v>9430</v>
      </c>
      <c r="D2584"/>
      <c r="E2584" s="255" t="s">
        <v>4866</v>
      </c>
      <c r="F2584" s="255">
        <v>43021.701635451391</v>
      </c>
      <c r="G2584" s="255"/>
      <c r="H2584" s="255"/>
      <c r="I2584" s="256">
        <v>5.333333333333333</v>
      </c>
      <c r="J2584" s="257">
        <v>64835</v>
      </c>
      <c r="K2584" t="s">
        <v>4711</v>
      </c>
      <c r="L2584">
        <v>0</v>
      </c>
      <c r="M2584">
        <v>0</v>
      </c>
      <c r="N2584" t="s">
        <v>4722</v>
      </c>
      <c r="O2584" t="s">
        <v>4713</v>
      </c>
      <c r="P2584" t="s">
        <v>9431</v>
      </c>
      <c r="Q2584" t="s">
        <v>4715</v>
      </c>
      <c r="V2584" t="s">
        <v>4716</v>
      </c>
    </row>
    <row r="2585" spans="1:22">
      <c r="A2585" t="s">
        <v>4708</v>
      </c>
      <c r="B2585" t="s">
        <v>4708</v>
      </c>
      <c r="C2585" t="s">
        <v>9432</v>
      </c>
      <c r="D2585"/>
      <c r="E2585" s="255" t="s">
        <v>4962</v>
      </c>
      <c r="F2585" s="255">
        <v>43039.780680787037</v>
      </c>
      <c r="G2585" s="255"/>
      <c r="H2585" s="255"/>
      <c r="I2585" s="256">
        <v>5.333333333333333</v>
      </c>
      <c r="J2585" s="257">
        <v>111427</v>
      </c>
      <c r="K2585" t="s">
        <v>4711</v>
      </c>
      <c r="L2585">
        <v>0</v>
      </c>
      <c r="M2585">
        <v>0</v>
      </c>
      <c r="N2585" t="s">
        <v>4722</v>
      </c>
      <c r="O2585" t="s">
        <v>4713</v>
      </c>
      <c r="P2585" t="s">
        <v>9433</v>
      </c>
      <c r="Q2585" t="s">
        <v>4715</v>
      </c>
      <c r="V2585" t="s">
        <v>4716</v>
      </c>
    </row>
    <row r="2586" spans="1:22">
      <c r="A2586" t="s">
        <v>4708</v>
      </c>
      <c r="B2586" t="s">
        <v>4708</v>
      </c>
      <c r="C2586" t="s">
        <v>2206</v>
      </c>
      <c r="D2586"/>
      <c r="E2586" s="255" t="s">
        <v>5556</v>
      </c>
      <c r="F2586" s="255">
        <v>43010.845492326385</v>
      </c>
      <c r="G2586" s="255"/>
      <c r="H2586" s="255"/>
      <c r="I2586" s="256">
        <v>5.333333333333333</v>
      </c>
      <c r="J2586" s="257">
        <v>41519</v>
      </c>
      <c r="K2586" t="s">
        <v>4711</v>
      </c>
      <c r="L2586">
        <v>0</v>
      </c>
      <c r="M2586">
        <v>0</v>
      </c>
      <c r="N2586" t="s">
        <v>4731</v>
      </c>
      <c r="O2586" t="s">
        <v>4726</v>
      </c>
      <c r="P2586" t="s">
        <v>5188</v>
      </c>
      <c r="Q2586" t="s">
        <v>4715</v>
      </c>
      <c r="V2586" t="s">
        <v>4716</v>
      </c>
    </row>
    <row r="2587" spans="1:22">
      <c r="A2587" t="s">
        <v>4708</v>
      </c>
      <c r="B2587" t="s">
        <v>4708</v>
      </c>
      <c r="C2587" t="s">
        <v>9434</v>
      </c>
      <c r="D2587"/>
      <c r="E2587" s="255" t="s">
        <v>6197</v>
      </c>
      <c r="F2587" s="255">
        <v>43033.705873067127</v>
      </c>
      <c r="G2587" s="255"/>
      <c r="H2587" s="255"/>
      <c r="I2587" s="256">
        <v>5.333333333333333</v>
      </c>
      <c r="J2587" s="257">
        <v>34644</v>
      </c>
      <c r="K2587" t="s">
        <v>4711</v>
      </c>
      <c r="L2587">
        <v>0</v>
      </c>
      <c r="M2587">
        <v>0</v>
      </c>
      <c r="N2587" t="s">
        <v>4718</v>
      </c>
      <c r="O2587" t="s">
        <v>4726</v>
      </c>
      <c r="P2587" t="s">
        <v>9435</v>
      </c>
      <c r="Q2587" t="s">
        <v>4715</v>
      </c>
      <c r="V2587" t="s">
        <v>4716</v>
      </c>
    </row>
    <row r="2588" spans="1:22">
      <c r="A2588" t="s">
        <v>4708</v>
      </c>
      <c r="B2588" t="s">
        <v>4708</v>
      </c>
      <c r="C2588" t="s">
        <v>9436</v>
      </c>
      <c r="D2588"/>
      <c r="E2588" s="255" t="s">
        <v>5453</v>
      </c>
      <c r="F2588" s="255">
        <v>43028.751199803242</v>
      </c>
      <c r="G2588" s="255"/>
      <c r="H2588" s="255"/>
      <c r="I2588" s="256">
        <v>5.333333333333333</v>
      </c>
      <c r="J2588" s="257">
        <v>70856</v>
      </c>
      <c r="K2588" t="s">
        <v>4711</v>
      </c>
      <c r="L2588">
        <v>0</v>
      </c>
      <c r="M2588">
        <v>0</v>
      </c>
      <c r="N2588" t="s">
        <v>4712</v>
      </c>
      <c r="O2588" t="s">
        <v>4726</v>
      </c>
      <c r="P2588" t="s">
        <v>9437</v>
      </c>
      <c r="Q2588" t="s">
        <v>4715</v>
      </c>
      <c r="V2588" t="s">
        <v>4716</v>
      </c>
    </row>
    <row r="2589" spans="1:22">
      <c r="A2589" t="s">
        <v>4708</v>
      </c>
      <c r="B2589" t="s">
        <v>4708</v>
      </c>
      <c r="C2589" t="s">
        <v>9438</v>
      </c>
      <c r="D2589"/>
      <c r="E2589" s="255" t="s">
        <v>5562</v>
      </c>
      <c r="F2589" s="255">
        <v>43010.837636689816</v>
      </c>
      <c r="G2589" s="255"/>
      <c r="H2589" s="255"/>
      <c r="I2589" s="256">
        <v>5.333333333333333</v>
      </c>
      <c r="J2589" s="257">
        <v>90908</v>
      </c>
      <c r="K2589" t="s">
        <v>4711</v>
      </c>
      <c r="L2589">
        <v>0</v>
      </c>
      <c r="M2589">
        <v>0</v>
      </c>
      <c r="N2589" t="s">
        <v>4718</v>
      </c>
      <c r="O2589" t="s">
        <v>5324</v>
      </c>
      <c r="P2589" t="s">
        <v>9439</v>
      </c>
      <c r="Q2589" t="s">
        <v>4715</v>
      </c>
      <c r="V2589" t="s">
        <v>4716</v>
      </c>
    </row>
    <row r="2590" spans="1:22">
      <c r="A2590" t="s">
        <v>4708</v>
      </c>
      <c r="B2590" t="s">
        <v>4708</v>
      </c>
      <c r="C2590" t="s">
        <v>9440</v>
      </c>
      <c r="D2590"/>
      <c r="E2590" s="255" t="s">
        <v>6547</v>
      </c>
      <c r="F2590" s="255">
        <v>43010.711310995372</v>
      </c>
      <c r="G2590" s="255"/>
      <c r="H2590" s="255"/>
      <c r="I2590" s="256">
        <v>5.333333333333333</v>
      </c>
      <c r="J2590" s="257">
        <v>99207</v>
      </c>
      <c r="K2590" t="s">
        <v>4711</v>
      </c>
      <c r="L2590">
        <v>0</v>
      </c>
      <c r="M2590">
        <v>0</v>
      </c>
      <c r="N2590" t="s">
        <v>4712</v>
      </c>
      <c r="O2590" t="s">
        <v>4726</v>
      </c>
      <c r="P2590" t="s">
        <v>9441</v>
      </c>
      <c r="Q2590" t="s">
        <v>4715</v>
      </c>
      <c r="V2590" t="s">
        <v>4716</v>
      </c>
    </row>
    <row r="2591" spans="1:22">
      <c r="A2591" t="s">
        <v>4708</v>
      </c>
      <c r="B2591" t="s">
        <v>4708</v>
      </c>
      <c r="C2591" t="s">
        <v>9442</v>
      </c>
      <c r="D2591"/>
      <c r="E2591" s="255" t="s">
        <v>8388</v>
      </c>
      <c r="F2591" s="255">
        <v>43039.656912233797</v>
      </c>
      <c r="G2591" s="255"/>
      <c r="H2591" s="255"/>
      <c r="I2591" s="256">
        <v>5.333333333333333</v>
      </c>
      <c r="J2591" s="257">
        <v>209977</v>
      </c>
      <c r="K2591" t="s">
        <v>4752</v>
      </c>
      <c r="L2591">
        <v>0</v>
      </c>
      <c r="M2591">
        <v>0</v>
      </c>
      <c r="N2591" t="s">
        <v>4712</v>
      </c>
      <c r="O2591" t="s">
        <v>4726</v>
      </c>
      <c r="P2591" t="s">
        <v>9443</v>
      </c>
      <c r="Q2591" t="s">
        <v>4715</v>
      </c>
      <c r="V2591" t="s">
        <v>4716</v>
      </c>
    </row>
    <row r="2592" spans="1:22">
      <c r="A2592" t="s">
        <v>4708</v>
      </c>
      <c r="B2592" t="s">
        <v>4708</v>
      </c>
      <c r="C2592" t="s">
        <v>9444</v>
      </c>
      <c r="D2592"/>
      <c r="E2592" s="255" t="s">
        <v>5427</v>
      </c>
      <c r="F2592" s="255">
        <v>43032.714905671295</v>
      </c>
      <c r="G2592" s="255"/>
      <c r="H2592" s="255"/>
      <c r="I2592" s="256">
        <v>5.333333333333333</v>
      </c>
      <c r="J2592" s="257">
        <v>109862</v>
      </c>
      <c r="K2592" t="s">
        <v>4711</v>
      </c>
      <c r="L2592">
        <v>0</v>
      </c>
      <c r="M2592">
        <v>0</v>
      </c>
      <c r="N2592" t="s">
        <v>4718</v>
      </c>
      <c r="O2592" t="s">
        <v>4713</v>
      </c>
      <c r="P2592" t="s">
        <v>9445</v>
      </c>
      <c r="Q2592" t="s">
        <v>4715</v>
      </c>
      <c r="V2592" t="s">
        <v>4716</v>
      </c>
    </row>
    <row r="2593" spans="1:22">
      <c r="A2593" t="s">
        <v>4708</v>
      </c>
      <c r="B2593" t="s">
        <v>4708</v>
      </c>
      <c r="C2593" t="s">
        <v>9446</v>
      </c>
      <c r="D2593"/>
      <c r="E2593" s="255" t="s">
        <v>5119</v>
      </c>
      <c r="F2593" s="255">
        <v>43039.780488460645</v>
      </c>
      <c r="G2593" s="255"/>
      <c r="H2593" s="255"/>
      <c r="I2593" s="256">
        <v>5.333333333333333</v>
      </c>
      <c r="J2593" s="257">
        <v>79222</v>
      </c>
      <c r="K2593" t="s">
        <v>4711</v>
      </c>
      <c r="L2593">
        <v>0</v>
      </c>
      <c r="M2593">
        <v>0</v>
      </c>
      <c r="N2593" t="s">
        <v>4731</v>
      </c>
      <c r="O2593" t="s">
        <v>4726</v>
      </c>
      <c r="P2593" t="s">
        <v>4994</v>
      </c>
      <c r="Q2593" t="s">
        <v>4715</v>
      </c>
      <c r="V2593" t="s">
        <v>4716</v>
      </c>
    </row>
    <row r="2594" spans="1:22">
      <c r="A2594" t="s">
        <v>4708</v>
      </c>
      <c r="B2594" t="s">
        <v>4708</v>
      </c>
      <c r="C2594" t="s">
        <v>9447</v>
      </c>
      <c r="D2594"/>
      <c r="E2594" s="255" t="s">
        <v>7525</v>
      </c>
      <c r="F2594" s="255">
        <v>43038.73478402778</v>
      </c>
      <c r="G2594" s="255"/>
      <c r="H2594" s="255"/>
      <c r="I2594" s="256">
        <v>5.333333333333333</v>
      </c>
      <c r="J2594" s="257">
        <v>104367</v>
      </c>
      <c r="K2594" t="s">
        <v>4711</v>
      </c>
      <c r="L2594">
        <v>0</v>
      </c>
      <c r="M2594">
        <v>0</v>
      </c>
      <c r="N2594" t="s">
        <v>4718</v>
      </c>
      <c r="O2594" t="s">
        <v>5324</v>
      </c>
      <c r="P2594" t="s">
        <v>9448</v>
      </c>
      <c r="Q2594" t="s">
        <v>4715</v>
      </c>
      <c r="V2594" t="s">
        <v>4716</v>
      </c>
    </row>
    <row r="2595" spans="1:22">
      <c r="A2595" t="s">
        <v>4708</v>
      </c>
      <c r="B2595" t="s">
        <v>4708</v>
      </c>
      <c r="C2595" t="s">
        <v>9449</v>
      </c>
      <c r="D2595"/>
      <c r="E2595" s="255" t="s">
        <v>5414</v>
      </c>
      <c r="F2595" s="255">
        <v>43010.839017708335</v>
      </c>
      <c r="G2595" s="255"/>
      <c r="H2595" s="255"/>
      <c r="I2595" s="256">
        <v>5.333333333333333</v>
      </c>
      <c r="J2595" s="257">
        <v>73961</v>
      </c>
      <c r="K2595" t="s">
        <v>4711</v>
      </c>
      <c r="L2595">
        <v>0</v>
      </c>
      <c r="M2595">
        <v>0</v>
      </c>
      <c r="N2595" t="s">
        <v>4722</v>
      </c>
      <c r="O2595" t="s">
        <v>4726</v>
      </c>
      <c r="P2595" t="s">
        <v>9450</v>
      </c>
      <c r="Q2595" t="s">
        <v>4715</v>
      </c>
      <c r="V2595" t="s">
        <v>4716</v>
      </c>
    </row>
    <row r="2596" spans="1:22">
      <c r="A2596" t="s">
        <v>4708</v>
      </c>
      <c r="B2596" t="s">
        <v>4708</v>
      </c>
      <c r="C2596" t="s">
        <v>9451</v>
      </c>
      <c r="D2596"/>
      <c r="E2596" s="255" t="s">
        <v>4829</v>
      </c>
      <c r="F2596" s="255">
        <v>43027.696706168979</v>
      </c>
      <c r="G2596" s="255"/>
      <c r="H2596" s="255"/>
      <c r="I2596" s="256">
        <v>5.333333333333333</v>
      </c>
      <c r="J2596" s="257">
        <v>90934</v>
      </c>
      <c r="K2596" t="s">
        <v>4752</v>
      </c>
      <c r="L2596">
        <v>0</v>
      </c>
      <c r="M2596">
        <v>0</v>
      </c>
      <c r="N2596" t="s">
        <v>4712</v>
      </c>
      <c r="O2596" t="s">
        <v>4713</v>
      </c>
      <c r="P2596" t="s">
        <v>9452</v>
      </c>
      <c r="Q2596" t="s">
        <v>4715</v>
      </c>
      <c r="V2596" t="s">
        <v>4716</v>
      </c>
    </row>
    <row r="2597" spans="1:22">
      <c r="A2597" t="s">
        <v>4708</v>
      </c>
      <c r="B2597" t="s">
        <v>4708</v>
      </c>
      <c r="C2597" t="s">
        <v>9453</v>
      </c>
      <c r="D2597"/>
      <c r="E2597" s="255" t="s">
        <v>5848</v>
      </c>
      <c r="F2597" s="255">
        <v>43036.499026006946</v>
      </c>
      <c r="G2597" s="255"/>
      <c r="H2597" s="255"/>
      <c r="I2597" s="256">
        <v>5.333333333333333</v>
      </c>
      <c r="J2597" s="257">
        <v>50328</v>
      </c>
      <c r="K2597" t="s">
        <v>4752</v>
      </c>
      <c r="L2597">
        <v>0</v>
      </c>
      <c r="M2597">
        <v>0</v>
      </c>
      <c r="N2597" t="s">
        <v>4718</v>
      </c>
      <c r="O2597" t="s">
        <v>4726</v>
      </c>
      <c r="P2597" t="s">
        <v>9454</v>
      </c>
      <c r="Q2597" t="s">
        <v>4715</v>
      </c>
      <c r="V2597" t="s">
        <v>4716</v>
      </c>
    </row>
    <row r="2598" spans="1:22">
      <c r="A2598" t="s">
        <v>4708</v>
      </c>
      <c r="B2598" t="s">
        <v>4708</v>
      </c>
      <c r="C2598" t="s">
        <v>9455</v>
      </c>
      <c r="D2598"/>
      <c r="E2598" s="255" t="s">
        <v>6192</v>
      </c>
      <c r="F2598" s="255">
        <v>43027.716804166666</v>
      </c>
      <c r="G2598" s="255"/>
      <c r="H2598" s="255"/>
      <c r="I2598" s="256">
        <v>5.333333333333333</v>
      </c>
      <c r="J2598" s="257">
        <v>42791</v>
      </c>
      <c r="K2598" t="s">
        <v>4711</v>
      </c>
      <c r="L2598">
        <v>0</v>
      </c>
      <c r="M2598">
        <v>0</v>
      </c>
      <c r="N2598" t="s">
        <v>4718</v>
      </c>
      <c r="O2598" t="s">
        <v>4726</v>
      </c>
      <c r="P2598" t="s">
        <v>9456</v>
      </c>
      <c r="Q2598" t="s">
        <v>4715</v>
      </c>
      <c r="V2598" t="s">
        <v>4716</v>
      </c>
    </row>
    <row r="2599" spans="1:22">
      <c r="A2599" t="s">
        <v>4708</v>
      </c>
      <c r="B2599" t="s">
        <v>4708</v>
      </c>
      <c r="C2599" t="s">
        <v>9457</v>
      </c>
      <c r="D2599"/>
      <c r="E2599" s="255" t="s">
        <v>5386</v>
      </c>
      <c r="F2599" s="255">
        <v>43010.838678819448</v>
      </c>
      <c r="G2599" s="255"/>
      <c r="H2599" s="255"/>
      <c r="I2599" s="256">
        <v>5.333333333333333</v>
      </c>
      <c r="J2599" s="257">
        <v>167217</v>
      </c>
      <c r="K2599" t="s">
        <v>4711</v>
      </c>
      <c r="L2599">
        <v>0</v>
      </c>
      <c r="M2599">
        <v>0</v>
      </c>
      <c r="N2599" t="s">
        <v>4718</v>
      </c>
      <c r="O2599" t="s">
        <v>4713</v>
      </c>
      <c r="P2599" t="s">
        <v>9458</v>
      </c>
      <c r="Q2599" t="s">
        <v>4715</v>
      </c>
      <c r="V2599" t="s">
        <v>4716</v>
      </c>
    </row>
    <row r="2600" spans="1:22">
      <c r="A2600" t="s">
        <v>4708</v>
      </c>
      <c r="B2600" t="s">
        <v>4708</v>
      </c>
      <c r="C2600" t="s">
        <v>9459</v>
      </c>
      <c r="D2600"/>
      <c r="E2600" s="255" t="s">
        <v>4870</v>
      </c>
      <c r="F2600" s="255">
        <v>43010.838434490739</v>
      </c>
      <c r="G2600" s="255"/>
      <c r="H2600" s="255"/>
      <c r="I2600" s="256">
        <v>5.333333333333333</v>
      </c>
      <c r="J2600" s="257">
        <v>54516</v>
      </c>
      <c r="K2600" t="s">
        <v>4711</v>
      </c>
      <c r="L2600">
        <v>0</v>
      </c>
      <c r="M2600">
        <v>0</v>
      </c>
      <c r="N2600" t="s">
        <v>4718</v>
      </c>
      <c r="O2600" t="s">
        <v>4713</v>
      </c>
      <c r="P2600" t="s">
        <v>9460</v>
      </c>
      <c r="Q2600" t="s">
        <v>4715</v>
      </c>
      <c r="V2600" t="s">
        <v>4716</v>
      </c>
    </row>
    <row r="2601" spans="1:22">
      <c r="A2601" t="s">
        <v>4708</v>
      </c>
      <c r="B2601" t="s">
        <v>4708</v>
      </c>
      <c r="C2601" t="s">
        <v>9461</v>
      </c>
      <c r="D2601"/>
      <c r="E2601" s="255" t="s">
        <v>4734</v>
      </c>
      <c r="F2601" s="255">
        <v>43027.683244293985</v>
      </c>
      <c r="G2601" s="255"/>
      <c r="H2601" s="255"/>
      <c r="I2601" s="256">
        <v>5.333333333333333</v>
      </c>
      <c r="J2601" s="257">
        <v>69856</v>
      </c>
      <c r="K2601" t="s">
        <v>4752</v>
      </c>
      <c r="L2601">
        <v>0</v>
      </c>
      <c r="M2601">
        <v>0</v>
      </c>
      <c r="N2601" t="s">
        <v>4718</v>
      </c>
      <c r="O2601" t="s">
        <v>4753</v>
      </c>
      <c r="P2601" t="s">
        <v>4753</v>
      </c>
      <c r="Q2601" t="s">
        <v>4715</v>
      </c>
      <c r="V2601" t="s">
        <v>4716</v>
      </c>
    </row>
    <row r="2602" spans="1:22">
      <c r="A2602" t="s">
        <v>4708</v>
      </c>
      <c r="B2602" t="s">
        <v>4708</v>
      </c>
      <c r="C2602" t="s">
        <v>9462</v>
      </c>
      <c r="D2602"/>
      <c r="E2602" s="255" t="s">
        <v>4955</v>
      </c>
      <c r="F2602" s="255">
        <v>43028.731948842593</v>
      </c>
      <c r="G2602" s="255"/>
      <c r="H2602" s="255"/>
      <c r="I2602" s="256">
        <v>5.333333333333333</v>
      </c>
      <c r="J2602" s="257">
        <v>33506</v>
      </c>
      <c r="K2602" t="s">
        <v>4752</v>
      </c>
      <c r="L2602">
        <v>0</v>
      </c>
      <c r="M2602">
        <v>0</v>
      </c>
      <c r="N2602" t="s">
        <v>4731</v>
      </c>
      <c r="O2602" t="s">
        <v>4753</v>
      </c>
      <c r="P2602" t="s">
        <v>4753</v>
      </c>
      <c r="Q2602" t="s">
        <v>4715</v>
      </c>
      <c r="V2602" t="s">
        <v>4716</v>
      </c>
    </row>
    <row r="2603" spans="1:22">
      <c r="A2603" t="s">
        <v>4708</v>
      </c>
      <c r="B2603" t="s">
        <v>4708</v>
      </c>
      <c r="C2603" t="s">
        <v>9463</v>
      </c>
      <c r="D2603"/>
      <c r="E2603" s="255" t="s">
        <v>5769</v>
      </c>
      <c r="F2603" s="255">
        <v>43038.735831446756</v>
      </c>
      <c r="G2603" s="255"/>
      <c r="H2603" s="255"/>
      <c r="I2603" s="256">
        <v>5.333333333333333</v>
      </c>
      <c r="J2603" s="257">
        <v>18337</v>
      </c>
      <c r="K2603" t="s">
        <v>4711</v>
      </c>
      <c r="L2603">
        <v>0</v>
      </c>
      <c r="M2603">
        <v>0</v>
      </c>
      <c r="N2603" t="s">
        <v>4718</v>
      </c>
      <c r="O2603" t="s">
        <v>4726</v>
      </c>
      <c r="P2603" t="s">
        <v>8894</v>
      </c>
      <c r="Q2603" t="s">
        <v>4715</v>
      </c>
      <c r="V2603" t="s">
        <v>4716</v>
      </c>
    </row>
    <row r="2604" spans="1:22">
      <c r="A2604" t="s">
        <v>4708</v>
      </c>
      <c r="B2604" t="s">
        <v>4708</v>
      </c>
      <c r="C2604" t="s">
        <v>9464</v>
      </c>
      <c r="D2604"/>
      <c r="E2604" s="255" t="s">
        <v>7525</v>
      </c>
      <c r="F2604" s="255">
        <v>43010.71152164352</v>
      </c>
      <c r="G2604" s="255"/>
      <c r="H2604" s="255"/>
      <c r="I2604" s="256">
        <v>5.333333333333333</v>
      </c>
      <c r="J2604" s="257">
        <v>99710</v>
      </c>
      <c r="K2604" t="s">
        <v>4711</v>
      </c>
      <c r="L2604">
        <v>0</v>
      </c>
      <c r="M2604">
        <v>0</v>
      </c>
      <c r="N2604" t="s">
        <v>4712</v>
      </c>
      <c r="O2604" t="s">
        <v>4726</v>
      </c>
      <c r="P2604" t="s">
        <v>9465</v>
      </c>
      <c r="Q2604" t="s">
        <v>4715</v>
      </c>
      <c r="V2604" t="s">
        <v>4716</v>
      </c>
    </row>
    <row r="2605" spans="1:22">
      <c r="A2605" t="s">
        <v>4708</v>
      </c>
      <c r="B2605" t="s">
        <v>4708</v>
      </c>
      <c r="C2605" t="s">
        <v>9466</v>
      </c>
      <c r="D2605"/>
      <c r="E2605" s="255" t="s">
        <v>6904</v>
      </c>
      <c r="F2605" s="255">
        <v>43038.714674189818</v>
      </c>
      <c r="G2605" s="255"/>
      <c r="H2605" s="255"/>
      <c r="I2605" s="256">
        <v>5.333333333333333</v>
      </c>
      <c r="J2605" s="257">
        <v>90662</v>
      </c>
      <c r="K2605" t="s">
        <v>4752</v>
      </c>
      <c r="L2605">
        <v>0</v>
      </c>
      <c r="M2605">
        <v>0</v>
      </c>
      <c r="N2605" t="s">
        <v>4731</v>
      </c>
      <c r="O2605" t="s">
        <v>4726</v>
      </c>
      <c r="P2605" t="s">
        <v>9467</v>
      </c>
      <c r="Q2605" t="s">
        <v>4715</v>
      </c>
      <c r="V2605" t="s">
        <v>4716</v>
      </c>
    </row>
    <row r="2606" spans="1:22">
      <c r="A2606" t="s">
        <v>4708</v>
      </c>
      <c r="B2606" t="s">
        <v>4708</v>
      </c>
      <c r="C2606" t="s">
        <v>9468</v>
      </c>
      <c r="D2606"/>
      <c r="E2606" s="255" t="s">
        <v>5157</v>
      </c>
      <c r="F2606" s="255">
        <v>43025.721808252318</v>
      </c>
      <c r="G2606" s="255"/>
      <c r="H2606" s="255"/>
      <c r="I2606" s="256">
        <v>5.333333333333333</v>
      </c>
      <c r="J2606" s="257">
        <v>145948</v>
      </c>
      <c r="K2606" t="s">
        <v>4711</v>
      </c>
      <c r="L2606">
        <v>0</v>
      </c>
      <c r="M2606">
        <v>0</v>
      </c>
      <c r="N2606" t="s">
        <v>4722</v>
      </c>
      <c r="O2606" t="s">
        <v>4713</v>
      </c>
      <c r="P2606" t="s">
        <v>9469</v>
      </c>
      <c r="Q2606" t="s">
        <v>4715</v>
      </c>
      <c r="V2606" t="s">
        <v>4716</v>
      </c>
    </row>
    <row r="2607" spans="1:22">
      <c r="A2607" t="s">
        <v>4708</v>
      </c>
      <c r="B2607" t="s">
        <v>4708</v>
      </c>
      <c r="C2607" t="s">
        <v>9470</v>
      </c>
      <c r="D2607"/>
      <c r="E2607" s="255" t="s">
        <v>4912</v>
      </c>
      <c r="F2607" s="255">
        <v>43025.722285150463</v>
      </c>
      <c r="G2607" s="255"/>
      <c r="H2607" s="255"/>
      <c r="I2607" s="256">
        <v>5.333333333333333</v>
      </c>
      <c r="J2607" s="257">
        <v>79493</v>
      </c>
      <c r="K2607" t="s">
        <v>4711</v>
      </c>
      <c r="L2607">
        <v>0</v>
      </c>
      <c r="M2607">
        <v>0</v>
      </c>
      <c r="N2607" t="s">
        <v>4722</v>
      </c>
      <c r="O2607" t="s">
        <v>4713</v>
      </c>
      <c r="P2607" t="s">
        <v>9471</v>
      </c>
      <c r="Q2607" t="s">
        <v>4715</v>
      </c>
      <c r="V2607" t="s">
        <v>4716</v>
      </c>
    </row>
    <row r="2608" spans="1:22">
      <c r="A2608" t="s">
        <v>4708</v>
      </c>
      <c r="B2608" t="s">
        <v>4708</v>
      </c>
      <c r="C2608" t="s">
        <v>9472</v>
      </c>
      <c r="D2608"/>
      <c r="E2608" s="255" t="s">
        <v>4870</v>
      </c>
      <c r="F2608" s="255">
        <v>43008.597240706018</v>
      </c>
      <c r="G2608" s="255"/>
      <c r="H2608" s="255"/>
      <c r="I2608" s="256">
        <v>5.416666666666667</v>
      </c>
      <c r="J2608" s="257">
        <v>162793</v>
      </c>
      <c r="K2608" t="s">
        <v>4752</v>
      </c>
      <c r="L2608">
        <v>0</v>
      </c>
      <c r="M2608">
        <v>0</v>
      </c>
      <c r="N2608" t="s">
        <v>4718</v>
      </c>
      <c r="O2608" t="s">
        <v>4713</v>
      </c>
      <c r="P2608" t="s">
        <v>9473</v>
      </c>
      <c r="Q2608" t="s">
        <v>4715</v>
      </c>
      <c r="V2608" t="s">
        <v>4716</v>
      </c>
    </row>
    <row r="2609" spans="1:22">
      <c r="A2609" t="s">
        <v>4708</v>
      </c>
      <c r="B2609" t="s">
        <v>4708</v>
      </c>
      <c r="C2609" t="s">
        <v>9474</v>
      </c>
      <c r="D2609"/>
      <c r="E2609" s="255" t="s">
        <v>5006</v>
      </c>
      <c r="F2609" s="255">
        <v>42998.760861423609</v>
      </c>
      <c r="G2609" s="255"/>
      <c r="H2609" s="255"/>
      <c r="I2609" s="256">
        <v>5.416666666666667</v>
      </c>
      <c r="J2609" s="257">
        <v>93730</v>
      </c>
      <c r="K2609" t="s">
        <v>4711</v>
      </c>
      <c r="L2609">
        <v>0</v>
      </c>
      <c r="M2609">
        <v>0</v>
      </c>
      <c r="N2609" t="s">
        <v>4718</v>
      </c>
      <c r="O2609" t="s">
        <v>4726</v>
      </c>
      <c r="P2609" t="s">
        <v>9475</v>
      </c>
      <c r="Q2609" t="s">
        <v>4715</v>
      </c>
      <c r="V2609" t="s">
        <v>4716</v>
      </c>
    </row>
    <row r="2610" spans="1:22">
      <c r="A2610" t="s">
        <v>4708</v>
      </c>
      <c r="B2610" t="s">
        <v>4708</v>
      </c>
      <c r="C2610" t="s">
        <v>9476</v>
      </c>
      <c r="D2610"/>
      <c r="E2610" s="255" t="s">
        <v>5857</v>
      </c>
      <c r="F2610" s="255">
        <v>43000.496290277777</v>
      </c>
      <c r="G2610" s="255"/>
      <c r="H2610" s="255"/>
      <c r="I2610" s="256">
        <v>5.416666666666667</v>
      </c>
      <c r="J2610" s="257">
        <v>128238</v>
      </c>
      <c r="K2610" t="s">
        <v>4752</v>
      </c>
      <c r="L2610">
        <v>0</v>
      </c>
      <c r="M2610">
        <v>0</v>
      </c>
      <c r="N2610" t="s">
        <v>4731</v>
      </c>
      <c r="O2610" t="s">
        <v>4726</v>
      </c>
      <c r="P2610" t="s">
        <v>9477</v>
      </c>
      <c r="Q2610" t="s">
        <v>4715</v>
      </c>
      <c r="V2610" t="s">
        <v>4716</v>
      </c>
    </row>
    <row r="2611" spans="1:22">
      <c r="A2611" t="s">
        <v>4708</v>
      </c>
      <c r="B2611" t="s">
        <v>4708</v>
      </c>
      <c r="C2611" t="s">
        <v>778</v>
      </c>
      <c r="D2611"/>
      <c r="E2611" s="255" t="s">
        <v>5500</v>
      </c>
      <c r="F2611" s="255">
        <v>43006.721855057869</v>
      </c>
      <c r="G2611" s="255"/>
      <c r="H2611" s="255"/>
      <c r="I2611" s="256">
        <v>5.416666666666667</v>
      </c>
      <c r="J2611" s="257">
        <v>19640</v>
      </c>
      <c r="K2611" t="s">
        <v>4711</v>
      </c>
      <c r="L2611">
        <v>0</v>
      </c>
      <c r="M2611">
        <v>0</v>
      </c>
      <c r="N2611" t="s">
        <v>4769</v>
      </c>
      <c r="O2611" t="s">
        <v>4726</v>
      </c>
      <c r="P2611" t="s">
        <v>9478</v>
      </c>
      <c r="Q2611" t="s">
        <v>4715</v>
      </c>
      <c r="V2611" t="s">
        <v>4716</v>
      </c>
    </row>
    <row r="2612" spans="1:22">
      <c r="A2612" t="s">
        <v>4708</v>
      </c>
      <c r="B2612" t="s">
        <v>4708</v>
      </c>
      <c r="C2612" t="s">
        <v>9479</v>
      </c>
      <c r="D2612"/>
      <c r="E2612" s="255" t="s">
        <v>5320</v>
      </c>
      <c r="F2612" s="255">
        <v>43007.713971145837</v>
      </c>
      <c r="G2612" s="255"/>
      <c r="H2612" s="255"/>
      <c r="I2612" s="256">
        <v>5.416666666666667</v>
      </c>
      <c r="J2612" s="257">
        <v>88470</v>
      </c>
      <c r="K2612" t="s">
        <v>4711</v>
      </c>
      <c r="L2612">
        <v>0</v>
      </c>
      <c r="M2612">
        <v>0</v>
      </c>
      <c r="N2612" t="s">
        <v>4718</v>
      </c>
      <c r="O2612" t="s">
        <v>4726</v>
      </c>
      <c r="P2612" t="s">
        <v>4994</v>
      </c>
      <c r="Q2612" t="s">
        <v>4715</v>
      </c>
      <c r="V2612" t="s">
        <v>4716</v>
      </c>
    </row>
    <row r="2613" spans="1:22">
      <c r="A2613" t="s">
        <v>4708</v>
      </c>
      <c r="B2613" t="s">
        <v>4708</v>
      </c>
      <c r="C2613" t="s">
        <v>9480</v>
      </c>
      <c r="D2613"/>
      <c r="E2613" s="255" t="s">
        <v>5393</v>
      </c>
      <c r="F2613" s="255">
        <v>43007.713810914349</v>
      </c>
      <c r="G2613" s="255"/>
      <c r="H2613" s="255"/>
      <c r="I2613" s="256">
        <v>5.416666666666667</v>
      </c>
      <c r="J2613" s="257">
        <v>96374</v>
      </c>
      <c r="K2613" t="s">
        <v>4711</v>
      </c>
      <c r="L2613">
        <v>0</v>
      </c>
      <c r="M2613">
        <v>0</v>
      </c>
      <c r="N2613" t="s">
        <v>4731</v>
      </c>
      <c r="O2613" t="s">
        <v>4713</v>
      </c>
      <c r="P2613" t="s">
        <v>9481</v>
      </c>
      <c r="Q2613" t="s">
        <v>4715</v>
      </c>
      <c r="V2613" t="s">
        <v>4716</v>
      </c>
    </row>
    <row r="2614" spans="1:22">
      <c r="A2614" t="s">
        <v>4708</v>
      </c>
      <c r="B2614" t="s">
        <v>4708</v>
      </c>
      <c r="C2614" t="s">
        <v>1081</v>
      </c>
      <c r="D2614"/>
      <c r="E2614" s="255" t="s">
        <v>5215</v>
      </c>
      <c r="F2614" s="255">
        <v>42985.695879826388</v>
      </c>
      <c r="G2614" s="255"/>
      <c r="H2614" s="255"/>
      <c r="I2614" s="256">
        <v>5.416666666666667</v>
      </c>
      <c r="J2614" s="257">
        <v>31520</v>
      </c>
      <c r="K2614" t="s">
        <v>4711</v>
      </c>
      <c r="L2614">
        <v>0</v>
      </c>
      <c r="M2614">
        <v>0</v>
      </c>
      <c r="N2614" t="s">
        <v>4718</v>
      </c>
      <c r="O2614" t="s">
        <v>4726</v>
      </c>
      <c r="P2614" t="s">
        <v>5228</v>
      </c>
      <c r="Q2614" t="s">
        <v>4715</v>
      </c>
      <c r="V2614" t="s">
        <v>4716</v>
      </c>
    </row>
    <row r="2615" spans="1:22">
      <c r="A2615" t="s">
        <v>4708</v>
      </c>
      <c r="B2615" t="s">
        <v>4708</v>
      </c>
      <c r="C2615" t="s">
        <v>9482</v>
      </c>
      <c r="D2615"/>
      <c r="E2615" s="255" t="s">
        <v>5335</v>
      </c>
      <c r="F2615" s="255">
        <v>42998.723611423608</v>
      </c>
      <c r="G2615" s="255"/>
      <c r="H2615" s="255"/>
      <c r="I2615" s="256">
        <v>5.416666666666667</v>
      </c>
      <c r="J2615" s="257">
        <v>98926</v>
      </c>
      <c r="K2615" t="s">
        <v>4711</v>
      </c>
      <c r="L2615">
        <v>0</v>
      </c>
      <c r="M2615">
        <v>0</v>
      </c>
      <c r="N2615" t="s">
        <v>4712</v>
      </c>
      <c r="O2615" t="s">
        <v>4713</v>
      </c>
      <c r="P2615" t="s">
        <v>9483</v>
      </c>
      <c r="Q2615" t="s">
        <v>4715</v>
      </c>
      <c r="V2615" t="s">
        <v>4716</v>
      </c>
    </row>
    <row r="2616" spans="1:22">
      <c r="A2616" t="s">
        <v>4708</v>
      </c>
      <c r="B2616" t="s">
        <v>4708</v>
      </c>
      <c r="C2616" t="s">
        <v>9484</v>
      </c>
      <c r="D2616"/>
      <c r="E2616" s="255" t="s">
        <v>5386</v>
      </c>
      <c r="F2616" s="255">
        <v>43004.719713229169</v>
      </c>
      <c r="G2616" s="255"/>
      <c r="H2616" s="255"/>
      <c r="I2616" s="256">
        <v>5.416666666666667</v>
      </c>
      <c r="J2616" s="257">
        <v>103307</v>
      </c>
      <c r="K2616" t="s">
        <v>4711</v>
      </c>
      <c r="L2616">
        <v>0</v>
      </c>
      <c r="M2616">
        <v>0</v>
      </c>
      <c r="N2616" t="s">
        <v>4718</v>
      </c>
      <c r="O2616" t="s">
        <v>4713</v>
      </c>
      <c r="P2616" t="s">
        <v>9485</v>
      </c>
      <c r="Q2616" t="s">
        <v>4715</v>
      </c>
      <c r="V2616" t="s">
        <v>4716</v>
      </c>
    </row>
    <row r="2617" spans="1:22">
      <c r="A2617" t="s">
        <v>4708</v>
      </c>
      <c r="B2617" t="s">
        <v>4708</v>
      </c>
      <c r="C2617" t="s">
        <v>9486</v>
      </c>
      <c r="D2617"/>
      <c r="E2617" s="255" t="s">
        <v>9487</v>
      </c>
      <c r="F2617" s="255">
        <v>42998.723177743057</v>
      </c>
      <c r="G2617" s="255"/>
      <c r="H2617" s="255"/>
      <c r="I2617" s="256">
        <v>5.416666666666667</v>
      </c>
      <c r="J2617" s="257">
        <v>47294</v>
      </c>
      <c r="K2617" t="s">
        <v>4711</v>
      </c>
      <c r="L2617">
        <v>1</v>
      </c>
      <c r="M2617">
        <v>716.32</v>
      </c>
      <c r="N2617" t="s">
        <v>4718</v>
      </c>
      <c r="O2617" t="s">
        <v>5197</v>
      </c>
      <c r="P2617" t="s">
        <v>9488</v>
      </c>
      <c r="Q2617" t="s">
        <v>4715</v>
      </c>
      <c r="V2617" t="s">
        <v>4716</v>
      </c>
    </row>
    <row r="2618" spans="1:22">
      <c r="A2618" t="s">
        <v>4708</v>
      </c>
      <c r="B2618" t="s">
        <v>4708</v>
      </c>
      <c r="C2618" t="s">
        <v>9489</v>
      </c>
      <c r="D2618"/>
      <c r="E2618" s="255" t="s">
        <v>5131</v>
      </c>
      <c r="F2618" s="255">
        <v>43008.625264432871</v>
      </c>
      <c r="G2618" s="255"/>
      <c r="H2618" s="255"/>
      <c r="I2618" s="256">
        <v>5.416666666666667</v>
      </c>
      <c r="J2618" s="257">
        <v>54514</v>
      </c>
      <c r="K2618" t="s">
        <v>4752</v>
      </c>
      <c r="L2618">
        <v>0</v>
      </c>
      <c r="M2618">
        <v>0</v>
      </c>
      <c r="N2618" t="s">
        <v>4769</v>
      </c>
      <c r="O2618" t="s">
        <v>4713</v>
      </c>
      <c r="P2618" t="s">
        <v>9490</v>
      </c>
      <c r="Q2618" t="s">
        <v>4715</v>
      </c>
      <c r="V2618" t="s">
        <v>4716</v>
      </c>
    </row>
    <row r="2619" spans="1:22">
      <c r="A2619" t="s">
        <v>4708</v>
      </c>
      <c r="B2619" t="s">
        <v>4708</v>
      </c>
      <c r="C2619" t="s">
        <v>9491</v>
      </c>
      <c r="D2619"/>
      <c r="E2619" s="255" t="s">
        <v>6563</v>
      </c>
      <c r="F2619" s="255">
        <v>42991.70843958333</v>
      </c>
      <c r="G2619" s="255"/>
      <c r="H2619" s="255"/>
      <c r="I2619" s="256">
        <v>5.416666666666667</v>
      </c>
      <c r="J2619" s="257">
        <v>84883</v>
      </c>
      <c r="K2619" t="s">
        <v>4711</v>
      </c>
      <c r="L2619">
        <v>0</v>
      </c>
      <c r="M2619">
        <v>0</v>
      </c>
      <c r="N2619" t="s">
        <v>4712</v>
      </c>
      <c r="O2619" t="s">
        <v>4726</v>
      </c>
      <c r="P2619" t="s">
        <v>9492</v>
      </c>
      <c r="Q2619" t="s">
        <v>4715</v>
      </c>
      <c r="V2619" t="s">
        <v>4716</v>
      </c>
    </row>
    <row r="2620" spans="1:22">
      <c r="A2620" t="s">
        <v>4708</v>
      </c>
      <c r="B2620" t="s">
        <v>4708</v>
      </c>
      <c r="C2620" t="s">
        <v>9493</v>
      </c>
      <c r="D2620"/>
      <c r="E2620" s="255" t="s">
        <v>4845</v>
      </c>
      <c r="F2620" s="255">
        <v>42998.755229861112</v>
      </c>
      <c r="G2620" s="255"/>
      <c r="H2620" s="255"/>
      <c r="I2620" s="256">
        <v>5.416666666666667</v>
      </c>
      <c r="J2620" s="257">
        <v>36186</v>
      </c>
      <c r="K2620" t="s">
        <v>4711</v>
      </c>
      <c r="L2620">
        <v>0</v>
      </c>
      <c r="M2620">
        <v>0</v>
      </c>
      <c r="N2620" t="s">
        <v>4718</v>
      </c>
      <c r="O2620" t="s">
        <v>4713</v>
      </c>
      <c r="P2620" t="s">
        <v>9494</v>
      </c>
      <c r="Q2620" t="s">
        <v>4715</v>
      </c>
      <c r="V2620" t="s">
        <v>4716</v>
      </c>
    </row>
    <row r="2621" spans="1:22">
      <c r="A2621" t="s">
        <v>4708</v>
      </c>
      <c r="B2621" t="s">
        <v>4708</v>
      </c>
      <c r="C2621" t="s">
        <v>9495</v>
      </c>
      <c r="D2621"/>
      <c r="E2621" s="255" t="s">
        <v>4891</v>
      </c>
      <c r="F2621" s="255">
        <v>42999.731759490744</v>
      </c>
      <c r="G2621" s="255"/>
      <c r="H2621" s="255"/>
      <c r="I2621" s="256">
        <v>5.416666666666667</v>
      </c>
      <c r="J2621" s="257">
        <v>136134</v>
      </c>
      <c r="K2621" t="s">
        <v>4711</v>
      </c>
      <c r="L2621">
        <v>0</v>
      </c>
      <c r="M2621">
        <v>0</v>
      </c>
      <c r="N2621" t="s">
        <v>4718</v>
      </c>
      <c r="O2621" t="s">
        <v>4713</v>
      </c>
      <c r="P2621" t="s">
        <v>9496</v>
      </c>
      <c r="Q2621" t="s">
        <v>4715</v>
      </c>
      <c r="V2621" t="s">
        <v>4716</v>
      </c>
    </row>
    <row r="2622" spans="1:22">
      <c r="A2622" t="s">
        <v>4708</v>
      </c>
      <c r="B2622" t="s">
        <v>4708</v>
      </c>
      <c r="C2622" t="s">
        <v>9497</v>
      </c>
      <c r="D2622"/>
      <c r="E2622" s="255" t="s">
        <v>7173</v>
      </c>
      <c r="F2622" s="255">
        <v>42997.715386192132</v>
      </c>
      <c r="G2622" s="255"/>
      <c r="H2622" s="255"/>
      <c r="I2622" s="256">
        <v>5.416666666666667</v>
      </c>
      <c r="J2622" s="257">
        <v>139566</v>
      </c>
      <c r="K2622" t="s">
        <v>4711</v>
      </c>
      <c r="L2622">
        <v>0</v>
      </c>
      <c r="M2622">
        <v>0</v>
      </c>
      <c r="N2622" t="s">
        <v>4722</v>
      </c>
      <c r="O2622" t="s">
        <v>4726</v>
      </c>
      <c r="P2622" t="s">
        <v>9498</v>
      </c>
      <c r="Q2622" t="s">
        <v>4715</v>
      </c>
      <c r="V2622" t="s">
        <v>4716</v>
      </c>
    </row>
    <row r="2623" spans="1:22">
      <c r="A2623" t="s">
        <v>4708</v>
      </c>
      <c r="B2623" t="s">
        <v>4708</v>
      </c>
      <c r="C2623" t="s">
        <v>9499</v>
      </c>
      <c r="D2623"/>
      <c r="E2623" s="255" t="s">
        <v>4820</v>
      </c>
      <c r="F2623" s="255">
        <v>42992.707341631947</v>
      </c>
      <c r="G2623" s="255"/>
      <c r="H2623" s="255"/>
      <c r="I2623" s="256">
        <v>5.416666666666667</v>
      </c>
      <c r="J2623" s="257">
        <v>34884</v>
      </c>
      <c r="K2623" t="s">
        <v>4711</v>
      </c>
      <c r="L2623">
        <v>0</v>
      </c>
      <c r="M2623">
        <v>0</v>
      </c>
      <c r="N2623" t="s">
        <v>4718</v>
      </c>
      <c r="O2623" t="s">
        <v>4713</v>
      </c>
      <c r="P2623" t="s">
        <v>9500</v>
      </c>
      <c r="Q2623" t="s">
        <v>4715</v>
      </c>
      <c r="V2623" t="s">
        <v>4716</v>
      </c>
    </row>
    <row r="2624" spans="1:22">
      <c r="A2624" t="s">
        <v>4708</v>
      </c>
      <c r="B2624" t="s">
        <v>4708</v>
      </c>
      <c r="C2624" t="s">
        <v>9501</v>
      </c>
      <c r="D2624"/>
      <c r="E2624" s="255" t="s">
        <v>5103</v>
      </c>
      <c r="F2624" s="255">
        <v>42990.711960185188</v>
      </c>
      <c r="G2624" s="255"/>
      <c r="H2624" s="255"/>
      <c r="I2624" s="256">
        <v>5.416666666666667</v>
      </c>
      <c r="J2624" s="257">
        <v>35351</v>
      </c>
      <c r="K2624" t="s">
        <v>4711</v>
      </c>
      <c r="L2624">
        <v>0</v>
      </c>
      <c r="M2624">
        <v>0</v>
      </c>
      <c r="N2624" t="s">
        <v>4731</v>
      </c>
      <c r="O2624" t="s">
        <v>4713</v>
      </c>
      <c r="P2624" t="s">
        <v>9502</v>
      </c>
      <c r="Q2624" t="s">
        <v>4715</v>
      </c>
      <c r="V2624" t="s">
        <v>4716</v>
      </c>
    </row>
    <row r="2625" spans="1:22">
      <c r="A2625" t="s">
        <v>4708</v>
      </c>
      <c r="B2625" t="s">
        <v>4708</v>
      </c>
      <c r="C2625" t="s">
        <v>9503</v>
      </c>
      <c r="D2625"/>
      <c r="E2625" s="255" t="s">
        <v>4780</v>
      </c>
      <c r="F2625" s="255">
        <v>43005.636843518521</v>
      </c>
      <c r="G2625" s="255"/>
      <c r="H2625" s="255"/>
      <c r="I2625" s="256">
        <v>5.416666666666667</v>
      </c>
      <c r="J2625" s="257">
        <v>71942</v>
      </c>
      <c r="K2625" t="s">
        <v>4752</v>
      </c>
      <c r="L2625">
        <v>0</v>
      </c>
      <c r="M2625">
        <v>0</v>
      </c>
      <c r="N2625" t="s">
        <v>4712</v>
      </c>
      <c r="O2625" t="s">
        <v>4713</v>
      </c>
      <c r="P2625" t="s">
        <v>9504</v>
      </c>
      <c r="Q2625" t="s">
        <v>4715</v>
      </c>
      <c r="V2625" t="s">
        <v>4716</v>
      </c>
    </row>
    <row r="2626" spans="1:22">
      <c r="A2626" t="s">
        <v>4708</v>
      </c>
      <c r="B2626" t="s">
        <v>4708</v>
      </c>
      <c r="C2626" t="s">
        <v>9505</v>
      </c>
      <c r="D2626"/>
      <c r="E2626" s="255" t="s">
        <v>4814</v>
      </c>
      <c r="F2626" s="255">
        <v>43005.73933556713</v>
      </c>
      <c r="G2626" s="255"/>
      <c r="H2626" s="255"/>
      <c r="I2626" s="256">
        <v>5.416666666666667</v>
      </c>
      <c r="J2626" s="257">
        <v>72532</v>
      </c>
      <c r="K2626" t="s">
        <v>4752</v>
      </c>
      <c r="L2626">
        <v>0</v>
      </c>
      <c r="M2626">
        <v>0</v>
      </c>
      <c r="N2626" t="s">
        <v>4731</v>
      </c>
      <c r="O2626" t="s">
        <v>4753</v>
      </c>
      <c r="P2626" t="s">
        <v>4753</v>
      </c>
      <c r="Q2626" t="s">
        <v>4715</v>
      </c>
      <c r="V2626" t="s">
        <v>4716</v>
      </c>
    </row>
    <row r="2627" spans="1:22">
      <c r="A2627" t="s">
        <v>4708</v>
      </c>
      <c r="B2627" t="s">
        <v>4708</v>
      </c>
      <c r="C2627" t="s">
        <v>9506</v>
      </c>
      <c r="D2627"/>
      <c r="E2627" s="255" t="s">
        <v>4955</v>
      </c>
      <c r="F2627" s="255">
        <v>43008.362704317129</v>
      </c>
      <c r="G2627" s="255"/>
      <c r="H2627" s="255"/>
      <c r="I2627" s="256">
        <v>5.416666666666667</v>
      </c>
      <c r="J2627" s="257">
        <v>133755</v>
      </c>
      <c r="K2627" t="s">
        <v>4752</v>
      </c>
      <c r="L2627">
        <v>0</v>
      </c>
      <c r="M2627">
        <v>0</v>
      </c>
      <c r="N2627" t="s">
        <v>4712</v>
      </c>
      <c r="O2627" t="s">
        <v>4753</v>
      </c>
      <c r="P2627" t="s">
        <v>4753</v>
      </c>
      <c r="Q2627" t="s">
        <v>4715</v>
      </c>
      <c r="V2627" t="s">
        <v>4716</v>
      </c>
    </row>
    <row r="2628" spans="1:22">
      <c r="A2628" t="s">
        <v>4708</v>
      </c>
      <c r="B2628" t="s">
        <v>4708</v>
      </c>
      <c r="C2628" t="s">
        <v>9507</v>
      </c>
      <c r="D2628"/>
      <c r="E2628" s="255" t="s">
        <v>7930</v>
      </c>
      <c r="F2628" s="255">
        <v>43005.709608368059</v>
      </c>
      <c r="G2628" s="255"/>
      <c r="H2628" s="255"/>
      <c r="I2628" s="256">
        <v>5.416666666666667</v>
      </c>
      <c r="J2628" s="257">
        <v>77165</v>
      </c>
      <c r="K2628" t="s">
        <v>4711</v>
      </c>
      <c r="L2628">
        <v>0</v>
      </c>
      <c r="M2628">
        <v>0</v>
      </c>
      <c r="N2628" t="s">
        <v>4718</v>
      </c>
      <c r="O2628" t="s">
        <v>4726</v>
      </c>
      <c r="P2628" t="s">
        <v>5188</v>
      </c>
      <c r="Q2628" t="s">
        <v>4715</v>
      </c>
      <c r="V2628" t="s">
        <v>4716</v>
      </c>
    </row>
    <row r="2629" spans="1:22">
      <c r="A2629" t="s">
        <v>4708</v>
      </c>
      <c r="B2629" t="s">
        <v>4708</v>
      </c>
      <c r="C2629" t="s">
        <v>9508</v>
      </c>
      <c r="D2629"/>
      <c r="E2629" s="255" t="s">
        <v>5171</v>
      </c>
      <c r="F2629" s="255">
        <v>43001.50016747685</v>
      </c>
      <c r="G2629" s="255"/>
      <c r="H2629" s="255"/>
      <c r="I2629" s="256">
        <v>5.416666666666667</v>
      </c>
      <c r="J2629" s="257">
        <v>37174</v>
      </c>
      <c r="K2629" t="s">
        <v>4711</v>
      </c>
      <c r="L2629">
        <v>0</v>
      </c>
      <c r="M2629">
        <v>0</v>
      </c>
      <c r="N2629" t="s">
        <v>4712</v>
      </c>
      <c r="O2629" t="s">
        <v>4713</v>
      </c>
      <c r="P2629" t="s">
        <v>9509</v>
      </c>
      <c r="Q2629" t="s">
        <v>4715</v>
      </c>
      <c r="V2629" t="s">
        <v>4716</v>
      </c>
    </row>
    <row r="2630" spans="1:22">
      <c r="A2630" t="s">
        <v>4708</v>
      </c>
      <c r="B2630" t="s">
        <v>4708</v>
      </c>
      <c r="C2630" t="s">
        <v>9510</v>
      </c>
      <c r="D2630"/>
      <c r="E2630" s="255" t="s">
        <v>4834</v>
      </c>
      <c r="F2630" s="255">
        <v>42993.498533067126</v>
      </c>
      <c r="G2630" s="255"/>
      <c r="H2630" s="255"/>
      <c r="I2630" s="256">
        <v>5.416666666666667</v>
      </c>
      <c r="J2630" s="257">
        <v>79519</v>
      </c>
      <c r="K2630" t="s">
        <v>4711</v>
      </c>
      <c r="L2630">
        <v>0</v>
      </c>
      <c r="M2630">
        <v>0</v>
      </c>
      <c r="N2630" t="s">
        <v>4712</v>
      </c>
      <c r="O2630" t="s">
        <v>4713</v>
      </c>
      <c r="P2630" t="s">
        <v>9511</v>
      </c>
      <c r="Q2630" t="s">
        <v>4715</v>
      </c>
      <c r="V2630" t="s">
        <v>4716</v>
      </c>
    </row>
    <row r="2631" spans="1:22">
      <c r="A2631" t="s">
        <v>4708</v>
      </c>
      <c r="B2631" t="s">
        <v>4708</v>
      </c>
      <c r="C2631" t="s">
        <v>9512</v>
      </c>
      <c r="D2631"/>
      <c r="E2631" s="255" t="s">
        <v>4778</v>
      </c>
      <c r="F2631" s="255">
        <v>43003.705916087965</v>
      </c>
      <c r="G2631" s="255"/>
      <c r="H2631" s="255"/>
      <c r="I2631" s="256">
        <v>5.416666666666667</v>
      </c>
      <c r="J2631" s="257">
        <v>54922</v>
      </c>
      <c r="K2631" t="s">
        <v>4711</v>
      </c>
      <c r="L2631">
        <v>0</v>
      </c>
      <c r="M2631">
        <v>0</v>
      </c>
      <c r="N2631" t="s">
        <v>4731</v>
      </c>
      <c r="O2631" t="s">
        <v>4713</v>
      </c>
      <c r="P2631" t="s">
        <v>9513</v>
      </c>
      <c r="Q2631" t="s">
        <v>4715</v>
      </c>
      <c r="V2631" t="s">
        <v>4716</v>
      </c>
    </row>
    <row r="2632" spans="1:22">
      <c r="A2632" t="s">
        <v>4708</v>
      </c>
      <c r="B2632" t="s">
        <v>4708</v>
      </c>
      <c r="C2632" t="s">
        <v>9514</v>
      </c>
      <c r="D2632"/>
      <c r="E2632" s="255" t="s">
        <v>5601</v>
      </c>
      <c r="F2632" s="255">
        <v>42962.704938425923</v>
      </c>
      <c r="G2632" s="255"/>
      <c r="H2632" s="255"/>
      <c r="I2632" s="256">
        <v>5.5</v>
      </c>
      <c r="J2632" s="257">
        <v>63178</v>
      </c>
      <c r="K2632" t="s">
        <v>4711</v>
      </c>
      <c r="L2632">
        <v>0</v>
      </c>
      <c r="M2632">
        <v>0</v>
      </c>
      <c r="N2632" t="s">
        <v>4712</v>
      </c>
      <c r="O2632" t="s">
        <v>4713</v>
      </c>
      <c r="P2632" t="s">
        <v>9515</v>
      </c>
      <c r="Q2632" t="s">
        <v>4715</v>
      </c>
      <c r="V2632" t="s">
        <v>4716</v>
      </c>
    </row>
    <row r="2633" spans="1:22">
      <c r="A2633" t="s">
        <v>4708</v>
      </c>
      <c r="B2633" t="s">
        <v>4708</v>
      </c>
      <c r="C2633" t="s">
        <v>9516</v>
      </c>
      <c r="D2633"/>
      <c r="E2633" s="255" t="s">
        <v>5157</v>
      </c>
      <c r="F2633" s="255">
        <v>42978.868129166665</v>
      </c>
      <c r="G2633" s="255"/>
      <c r="H2633" s="255"/>
      <c r="I2633" s="256">
        <v>5.5</v>
      </c>
      <c r="J2633" s="257">
        <v>140232</v>
      </c>
      <c r="K2633" t="s">
        <v>4752</v>
      </c>
      <c r="L2633">
        <v>0</v>
      </c>
      <c r="M2633">
        <v>0</v>
      </c>
      <c r="N2633" t="s">
        <v>4731</v>
      </c>
      <c r="O2633" t="s">
        <v>4713</v>
      </c>
      <c r="P2633" t="s">
        <v>9517</v>
      </c>
      <c r="Q2633" t="s">
        <v>4715</v>
      </c>
      <c r="V2633" t="s">
        <v>4716</v>
      </c>
    </row>
    <row r="2634" spans="1:22">
      <c r="A2634" t="s">
        <v>4708</v>
      </c>
      <c r="B2634" t="s">
        <v>4708</v>
      </c>
      <c r="C2634" t="s">
        <v>9518</v>
      </c>
      <c r="D2634"/>
      <c r="E2634" s="255" t="s">
        <v>6114</v>
      </c>
      <c r="F2634" s="255">
        <v>42965.691170370374</v>
      </c>
      <c r="G2634" s="255"/>
      <c r="H2634" s="255"/>
      <c r="I2634" s="256">
        <v>5.5</v>
      </c>
      <c r="J2634" s="257">
        <v>90983</v>
      </c>
      <c r="K2634" t="s">
        <v>4711</v>
      </c>
      <c r="L2634">
        <v>0</v>
      </c>
      <c r="M2634">
        <v>0</v>
      </c>
      <c r="N2634" t="s">
        <v>4712</v>
      </c>
      <c r="O2634" t="s">
        <v>4726</v>
      </c>
      <c r="P2634" t="s">
        <v>9519</v>
      </c>
      <c r="Q2634" t="s">
        <v>4715</v>
      </c>
      <c r="V2634" t="s">
        <v>4716</v>
      </c>
    </row>
    <row r="2635" spans="1:22">
      <c r="A2635" t="s">
        <v>4708</v>
      </c>
      <c r="B2635" t="s">
        <v>4708</v>
      </c>
      <c r="C2635" t="s">
        <v>9520</v>
      </c>
      <c r="D2635"/>
      <c r="E2635" s="255" t="s">
        <v>5240</v>
      </c>
      <c r="F2635" s="255">
        <v>42951.689354594906</v>
      </c>
      <c r="G2635" s="255"/>
      <c r="H2635" s="255"/>
      <c r="I2635" s="256">
        <v>5.5</v>
      </c>
      <c r="J2635" s="257">
        <v>49459</v>
      </c>
      <c r="K2635" t="s">
        <v>4711</v>
      </c>
      <c r="L2635">
        <v>0</v>
      </c>
      <c r="M2635">
        <v>0</v>
      </c>
      <c r="N2635" t="s">
        <v>4712</v>
      </c>
      <c r="O2635" t="s">
        <v>4713</v>
      </c>
      <c r="P2635" t="s">
        <v>9521</v>
      </c>
      <c r="Q2635" t="s">
        <v>4715</v>
      </c>
      <c r="V2635" t="s">
        <v>4716</v>
      </c>
    </row>
    <row r="2636" spans="1:22">
      <c r="A2636" t="s">
        <v>4708</v>
      </c>
      <c r="B2636" t="s">
        <v>4708</v>
      </c>
      <c r="C2636" t="s">
        <v>9522</v>
      </c>
      <c r="D2636"/>
      <c r="E2636" s="255" t="s">
        <v>4962</v>
      </c>
      <c r="F2636" s="255">
        <v>42964.694105555558</v>
      </c>
      <c r="G2636" s="255"/>
      <c r="H2636" s="255"/>
      <c r="I2636" s="256">
        <v>5.5</v>
      </c>
      <c r="J2636" s="257">
        <v>64318</v>
      </c>
      <c r="K2636" t="s">
        <v>4711</v>
      </c>
      <c r="L2636">
        <v>0</v>
      </c>
      <c r="M2636">
        <v>0</v>
      </c>
      <c r="N2636" t="s">
        <v>4718</v>
      </c>
      <c r="O2636" t="s">
        <v>4713</v>
      </c>
      <c r="P2636" t="s">
        <v>9523</v>
      </c>
      <c r="Q2636" t="s">
        <v>4715</v>
      </c>
      <c r="V2636" t="s">
        <v>4716</v>
      </c>
    </row>
    <row r="2637" spans="1:22">
      <c r="A2637" t="s">
        <v>4708</v>
      </c>
      <c r="B2637" t="s">
        <v>4708</v>
      </c>
      <c r="C2637" t="s">
        <v>1401</v>
      </c>
      <c r="D2637"/>
      <c r="E2637" s="255" t="s">
        <v>7853</v>
      </c>
      <c r="F2637" s="255">
        <v>42970.735074537035</v>
      </c>
      <c r="G2637" s="255"/>
      <c r="H2637" s="255"/>
      <c r="I2637" s="256">
        <v>5.5</v>
      </c>
      <c r="J2637" s="257">
        <v>57083</v>
      </c>
      <c r="K2637" t="s">
        <v>4752</v>
      </c>
      <c r="L2637">
        <v>0</v>
      </c>
      <c r="M2637">
        <v>0</v>
      </c>
      <c r="N2637" t="s">
        <v>4712</v>
      </c>
      <c r="O2637" t="s">
        <v>4726</v>
      </c>
      <c r="P2637" t="s">
        <v>9524</v>
      </c>
      <c r="Q2637" t="s">
        <v>4715</v>
      </c>
      <c r="V2637" t="s">
        <v>4716</v>
      </c>
    </row>
    <row r="2638" spans="1:22">
      <c r="A2638" t="s">
        <v>4708</v>
      </c>
      <c r="B2638" t="s">
        <v>4708</v>
      </c>
      <c r="C2638" t="s">
        <v>9525</v>
      </c>
      <c r="D2638"/>
      <c r="E2638" s="255" t="s">
        <v>5017</v>
      </c>
      <c r="F2638" s="255">
        <v>42978.756320173612</v>
      </c>
      <c r="G2638" s="255"/>
      <c r="H2638" s="255"/>
      <c r="I2638" s="256">
        <v>5.5</v>
      </c>
      <c r="J2638" s="257">
        <v>63178</v>
      </c>
      <c r="K2638" t="s">
        <v>4711</v>
      </c>
      <c r="L2638">
        <v>0</v>
      </c>
      <c r="M2638">
        <v>0</v>
      </c>
      <c r="N2638" t="s">
        <v>4731</v>
      </c>
      <c r="O2638" t="s">
        <v>4713</v>
      </c>
      <c r="P2638" t="s">
        <v>9526</v>
      </c>
      <c r="Q2638" t="s">
        <v>4715</v>
      </c>
      <c r="V2638" t="s">
        <v>4716</v>
      </c>
    </row>
    <row r="2639" spans="1:22">
      <c r="A2639" t="s">
        <v>4708</v>
      </c>
      <c r="B2639" t="s">
        <v>4708</v>
      </c>
      <c r="C2639" t="s">
        <v>9527</v>
      </c>
      <c r="D2639"/>
      <c r="E2639" s="255" t="s">
        <v>4872</v>
      </c>
      <c r="F2639" s="255">
        <v>42957.698104166666</v>
      </c>
      <c r="G2639" s="255"/>
      <c r="H2639" s="255"/>
      <c r="I2639" s="256">
        <v>5.5</v>
      </c>
      <c r="J2639" s="257">
        <v>112044</v>
      </c>
      <c r="K2639" t="s">
        <v>4711</v>
      </c>
      <c r="L2639">
        <v>0</v>
      </c>
      <c r="M2639">
        <v>0</v>
      </c>
      <c r="N2639" t="s">
        <v>4718</v>
      </c>
      <c r="O2639" t="s">
        <v>4713</v>
      </c>
      <c r="P2639" t="s">
        <v>9528</v>
      </c>
      <c r="Q2639" t="s">
        <v>4715</v>
      </c>
      <c r="V2639" t="s">
        <v>4716</v>
      </c>
    </row>
    <row r="2640" spans="1:22">
      <c r="A2640" t="s">
        <v>4708</v>
      </c>
      <c r="B2640" t="s">
        <v>4708</v>
      </c>
      <c r="C2640" t="s">
        <v>9529</v>
      </c>
      <c r="D2640"/>
      <c r="E2640" s="255" t="s">
        <v>6373</v>
      </c>
      <c r="F2640" s="255">
        <v>42976.666153240738</v>
      </c>
      <c r="G2640" s="255"/>
      <c r="H2640" s="255"/>
      <c r="I2640" s="256">
        <v>5.5</v>
      </c>
      <c r="J2640" s="257">
        <v>61021</v>
      </c>
      <c r="K2640" t="s">
        <v>4711</v>
      </c>
      <c r="L2640">
        <v>0</v>
      </c>
      <c r="M2640">
        <v>0</v>
      </c>
      <c r="N2640" t="s">
        <v>4722</v>
      </c>
      <c r="O2640" t="s">
        <v>4726</v>
      </c>
      <c r="P2640" t="s">
        <v>9530</v>
      </c>
      <c r="Q2640" t="s">
        <v>4715</v>
      </c>
      <c r="V2640" t="s">
        <v>4716</v>
      </c>
    </row>
    <row r="2641" spans="1:22">
      <c r="A2641" t="s">
        <v>4708</v>
      </c>
      <c r="B2641" t="s">
        <v>4708</v>
      </c>
      <c r="C2641" t="s">
        <v>9531</v>
      </c>
      <c r="D2641"/>
      <c r="E2641" s="255" t="s">
        <v>7588</v>
      </c>
      <c r="F2641" s="255">
        <v>42951.689498414351</v>
      </c>
      <c r="G2641" s="255"/>
      <c r="H2641" s="255"/>
      <c r="I2641" s="256">
        <v>5.5</v>
      </c>
      <c r="J2641" s="257">
        <v>43993</v>
      </c>
      <c r="K2641" t="s">
        <v>4711</v>
      </c>
      <c r="L2641">
        <v>0</v>
      </c>
      <c r="M2641">
        <v>0</v>
      </c>
      <c r="N2641" t="s">
        <v>4722</v>
      </c>
      <c r="O2641" t="s">
        <v>5324</v>
      </c>
      <c r="P2641" t="s">
        <v>9532</v>
      </c>
      <c r="Q2641" t="s">
        <v>4715</v>
      </c>
      <c r="V2641" t="s">
        <v>4716</v>
      </c>
    </row>
    <row r="2642" spans="1:22">
      <c r="A2642" t="s">
        <v>4708</v>
      </c>
      <c r="B2642" t="s">
        <v>4708</v>
      </c>
      <c r="C2642" t="s">
        <v>9533</v>
      </c>
      <c r="D2642"/>
      <c r="E2642" s="255" t="s">
        <v>8317</v>
      </c>
      <c r="F2642" s="255">
        <v>42952.457193252318</v>
      </c>
      <c r="G2642" s="255"/>
      <c r="H2642" s="255"/>
      <c r="I2642" s="256">
        <v>5.5</v>
      </c>
      <c r="J2642" s="257">
        <v>116903</v>
      </c>
      <c r="K2642" t="s">
        <v>4752</v>
      </c>
      <c r="L2642">
        <v>0</v>
      </c>
      <c r="M2642">
        <v>0</v>
      </c>
      <c r="N2642" t="s">
        <v>4718</v>
      </c>
      <c r="O2642" t="s">
        <v>5324</v>
      </c>
      <c r="P2642" t="s">
        <v>9534</v>
      </c>
      <c r="Q2642" t="s">
        <v>4715</v>
      </c>
      <c r="V2642" t="s">
        <v>4716</v>
      </c>
    </row>
    <row r="2643" spans="1:22">
      <c r="A2643" t="s">
        <v>4708</v>
      </c>
      <c r="B2643" t="s">
        <v>4708</v>
      </c>
      <c r="C2643" t="s">
        <v>9535</v>
      </c>
      <c r="D2643"/>
      <c r="E2643" s="255" t="s">
        <v>9239</v>
      </c>
      <c r="F2643" s="255">
        <v>42977.71454872685</v>
      </c>
      <c r="G2643" s="255"/>
      <c r="H2643" s="255"/>
      <c r="I2643" s="256">
        <v>5.5</v>
      </c>
      <c r="J2643" s="257">
        <v>46375</v>
      </c>
      <c r="K2643" t="s">
        <v>4711</v>
      </c>
      <c r="L2643">
        <v>0</v>
      </c>
      <c r="M2643">
        <v>0</v>
      </c>
      <c r="N2643" t="s">
        <v>4718</v>
      </c>
      <c r="O2643" t="s">
        <v>5197</v>
      </c>
      <c r="P2643" t="s">
        <v>9536</v>
      </c>
      <c r="Q2643" t="s">
        <v>4715</v>
      </c>
      <c r="V2643" t="s">
        <v>4716</v>
      </c>
    </row>
    <row r="2644" spans="1:22">
      <c r="A2644" t="s">
        <v>4708</v>
      </c>
      <c r="B2644" t="s">
        <v>4708</v>
      </c>
      <c r="C2644" t="s">
        <v>9537</v>
      </c>
      <c r="D2644"/>
      <c r="E2644" s="255" t="s">
        <v>4783</v>
      </c>
      <c r="F2644" s="255">
        <v>42955.709488854169</v>
      </c>
      <c r="G2644" s="255"/>
      <c r="H2644" s="255"/>
      <c r="I2644" s="256">
        <v>5.5</v>
      </c>
      <c r="J2644" s="257">
        <v>112471</v>
      </c>
      <c r="K2644" t="s">
        <v>4711</v>
      </c>
      <c r="L2644">
        <v>0</v>
      </c>
      <c r="M2644">
        <v>0</v>
      </c>
      <c r="N2644" t="s">
        <v>4718</v>
      </c>
      <c r="O2644" t="s">
        <v>4713</v>
      </c>
      <c r="P2644" t="s">
        <v>9538</v>
      </c>
      <c r="Q2644" t="s">
        <v>4715</v>
      </c>
      <c r="V2644" t="s">
        <v>4716</v>
      </c>
    </row>
    <row r="2645" spans="1:22">
      <c r="A2645" t="s">
        <v>4708</v>
      </c>
      <c r="B2645" t="s">
        <v>4708</v>
      </c>
      <c r="C2645" t="s">
        <v>9539</v>
      </c>
      <c r="D2645"/>
      <c r="E2645" s="255" t="s">
        <v>8882</v>
      </c>
      <c r="F2645" s="255">
        <v>42951.690212384259</v>
      </c>
      <c r="G2645" s="255"/>
      <c r="H2645" s="255"/>
      <c r="I2645" s="256">
        <v>5.5</v>
      </c>
      <c r="J2645" s="257">
        <v>92102</v>
      </c>
      <c r="K2645" t="s">
        <v>4711</v>
      </c>
      <c r="L2645">
        <v>0</v>
      </c>
      <c r="M2645">
        <v>0</v>
      </c>
      <c r="N2645" t="s">
        <v>4722</v>
      </c>
      <c r="O2645" t="s">
        <v>4726</v>
      </c>
      <c r="P2645" t="s">
        <v>9540</v>
      </c>
      <c r="Q2645" t="s">
        <v>4715</v>
      </c>
      <c r="V2645" t="s">
        <v>4716</v>
      </c>
    </row>
    <row r="2646" spans="1:22">
      <c r="A2646" t="s">
        <v>4708</v>
      </c>
      <c r="B2646" t="s">
        <v>4708</v>
      </c>
      <c r="C2646" t="s">
        <v>9541</v>
      </c>
      <c r="D2646"/>
      <c r="E2646" s="255" t="s">
        <v>5054</v>
      </c>
      <c r="F2646" s="255">
        <v>42956.682737037037</v>
      </c>
      <c r="G2646" s="255"/>
      <c r="H2646" s="255"/>
      <c r="I2646" s="256">
        <v>5.5</v>
      </c>
      <c r="J2646" s="257">
        <v>90664</v>
      </c>
      <c r="K2646" t="s">
        <v>4711</v>
      </c>
      <c r="L2646">
        <v>0</v>
      </c>
      <c r="M2646">
        <v>0</v>
      </c>
      <c r="N2646" t="s">
        <v>4731</v>
      </c>
      <c r="O2646" t="s">
        <v>4726</v>
      </c>
      <c r="P2646" t="s">
        <v>9542</v>
      </c>
      <c r="Q2646" t="s">
        <v>4715</v>
      </c>
      <c r="V2646" t="s">
        <v>4716</v>
      </c>
    </row>
    <row r="2647" spans="1:22">
      <c r="A2647" t="s">
        <v>4708</v>
      </c>
      <c r="B2647" t="s">
        <v>4708</v>
      </c>
      <c r="C2647" t="s">
        <v>9543</v>
      </c>
      <c r="D2647"/>
      <c r="E2647" s="255" t="s">
        <v>4783</v>
      </c>
      <c r="F2647" s="255">
        <v>42948.699699108794</v>
      </c>
      <c r="G2647" s="255"/>
      <c r="H2647" s="255"/>
      <c r="I2647" s="256">
        <v>5.5</v>
      </c>
      <c r="J2647" s="257">
        <v>104595</v>
      </c>
      <c r="K2647" t="s">
        <v>4711</v>
      </c>
      <c r="L2647">
        <v>0</v>
      </c>
      <c r="M2647">
        <v>0</v>
      </c>
      <c r="N2647" t="s">
        <v>4718</v>
      </c>
      <c r="O2647" t="s">
        <v>4713</v>
      </c>
      <c r="P2647" t="s">
        <v>9544</v>
      </c>
      <c r="Q2647" t="s">
        <v>4715</v>
      </c>
      <c r="V2647" t="s">
        <v>4716</v>
      </c>
    </row>
    <row r="2648" spans="1:22">
      <c r="A2648" t="s">
        <v>4708</v>
      </c>
      <c r="B2648" t="s">
        <v>4708</v>
      </c>
      <c r="C2648" t="s">
        <v>9545</v>
      </c>
      <c r="D2648"/>
      <c r="E2648" s="255" t="s">
        <v>5617</v>
      </c>
      <c r="F2648" s="255">
        <v>42972.712430439817</v>
      </c>
      <c r="G2648" s="255"/>
      <c r="H2648" s="255"/>
      <c r="I2648" s="256">
        <v>5.5</v>
      </c>
      <c r="J2648" s="257">
        <v>31599</v>
      </c>
      <c r="K2648" t="s">
        <v>4711</v>
      </c>
      <c r="L2648">
        <v>0</v>
      </c>
      <c r="M2648">
        <v>0</v>
      </c>
      <c r="N2648" t="s">
        <v>4712</v>
      </c>
      <c r="O2648" t="s">
        <v>4713</v>
      </c>
      <c r="P2648" t="s">
        <v>9546</v>
      </c>
      <c r="Q2648" t="s">
        <v>4715</v>
      </c>
      <c r="V2648" t="s">
        <v>4716</v>
      </c>
    </row>
    <row r="2649" spans="1:22">
      <c r="A2649" t="s">
        <v>4708</v>
      </c>
      <c r="B2649" t="s">
        <v>4708</v>
      </c>
      <c r="C2649" t="s">
        <v>9547</v>
      </c>
      <c r="D2649"/>
      <c r="E2649" s="255" t="s">
        <v>5769</v>
      </c>
      <c r="F2649" s="255">
        <v>42951.689635879629</v>
      </c>
      <c r="G2649" s="255"/>
      <c r="H2649" s="255"/>
      <c r="I2649" s="256">
        <v>5.5</v>
      </c>
      <c r="J2649" s="257">
        <v>95324</v>
      </c>
      <c r="K2649" t="s">
        <v>4711</v>
      </c>
      <c r="L2649">
        <v>0</v>
      </c>
      <c r="M2649">
        <v>0</v>
      </c>
      <c r="N2649" t="s">
        <v>4722</v>
      </c>
      <c r="O2649" t="s">
        <v>4726</v>
      </c>
      <c r="P2649" t="s">
        <v>9548</v>
      </c>
      <c r="Q2649" t="s">
        <v>4715</v>
      </c>
      <c r="V2649" t="s">
        <v>4716</v>
      </c>
    </row>
    <row r="2650" spans="1:22">
      <c r="A2650" t="s">
        <v>4708</v>
      </c>
      <c r="B2650" t="s">
        <v>4708</v>
      </c>
      <c r="C2650" t="s">
        <v>9549</v>
      </c>
      <c r="D2650"/>
      <c r="E2650" s="255" t="s">
        <v>4845</v>
      </c>
      <c r="F2650" s="255">
        <v>42978.880483946756</v>
      </c>
      <c r="G2650" s="255"/>
      <c r="H2650" s="255"/>
      <c r="I2650" s="256">
        <v>5.5</v>
      </c>
      <c r="J2650" s="257">
        <v>96843</v>
      </c>
      <c r="K2650" t="s">
        <v>4752</v>
      </c>
      <c r="L2650">
        <v>0</v>
      </c>
      <c r="M2650">
        <v>0</v>
      </c>
      <c r="N2650" t="s">
        <v>4718</v>
      </c>
      <c r="O2650" t="s">
        <v>4713</v>
      </c>
      <c r="P2650" t="s">
        <v>9550</v>
      </c>
      <c r="Q2650" t="s">
        <v>4715</v>
      </c>
      <c r="V2650" t="s">
        <v>4716</v>
      </c>
    </row>
    <row r="2651" spans="1:22">
      <c r="A2651" t="s">
        <v>4708</v>
      </c>
      <c r="B2651" t="s">
        <v>4708</v>
      </c>
      <c r="C2651" t="s">
        <v>1206</v>
      </c>
      <c r="D2651"/>
      <c r="E2651" s="255" t="s">
        <v>5857</v>
      </c>
      <c r="F2651" s="255">
        <v>42954.692172997682</v>
      </c>
      <c r="G2651" s="255"/>
      <c r="H2651" s="255"/>
      <c r="I2651" s="256">
        <v>5.5</v>
      </c>
      <c r="J2651" s="257">
        <v>22266</v>
      </c>
      <c r="K2651" t="s">
        <v>4711</v>
      </c>
      <c r="L2651">
        <v>0</v>
      </c>
      <c r="M2651">
        <v>0</v>
      </c>
      <c r="N2651" t="s">
        <v>4731</v>
      </c>
      <c r="O2651" t="s">
        <v>4726</v>
      </c>
      <c r="P2651" t="s">
        <v>9551</v>
      </c>
      <c r="Q2651" t="s">
        <v>4715</v>
      </c>
      <c r="V2651" t="s">
        <v>4716</v>
      </c>
    </row>
    <row r="2652" spans="1:22">
      <c r="A2652" t="s">
        <v>4708</v>
      </c>
      <c r="B2652" t="s">
        <v>4708</v>
      </c>
      <c r="C2652" t="s">
        <v>1576</v>
      </c>
      <c r="D2652"/>
      <c r="E2652" s="255" t="s">
        <v>4791</v>
      </c>
      <c r="F2652" s="255">
        <v>42975.718642673608</v>
      </c>
      <c r="G2652" s="255"/>
      <c r="H2652" s="255"/>
      <c r="I2652" s="256">
        <v>5.5</v>
      </c>
      <c r="J2652" s="257">
        <v>278322</v>
      </c>
      <c r="K2652" t="s">
        <v>4752</v>
      </c>
      <c r="L2652">
        <v>0</v>
      </c>
      <c r="M2652">
        <v>0</v>
      </c>
      <c r="N2652" t="s">
        <v>4718</v>
      </c>
      <c r="O2652" t="s">
        <v>4726</v>
      </c>
      <c r="P2652" t="s">
        <v>9552</v>
      </c>
      <c r="Q2652" t="s">
        <v>4715</v>
      </c>
      <c r="V2652" t="s">
        <v>4716</v>
      </c>
    </row>
    <row r="2653" spans="1:22">
      <c r="A2653" t="s">
        <v>4708</v>
      </c>
      <c r="B2653" t="s">
        <v>4708</v>
      </c>
      <c r="C2653" t="s">
        <v>9553</v>
      </c>
      <c r="D2653"/>
      <c r="E2653" s="255" t="s">
        <v>4763</v>
      </c>
      <c r="F2653" s="255">
        <v>42951.689123842596</v>
      </c>
      <c r="G2653" s="255"/>
      <c r="H2653" s="255"/>
      <c r="I2653" s="256">
        <v>5.5</v>
      </c>
      <c r="J2653" s="257">
        <v>29668</v>
      </c>
      <c r="K2653" t="s">
        <v>4711</v>
      </c>
      <c r="L2653">
        <v>0</v>
      </c>
      <c r="M2653">
        <v>0</v>
      </c>
      <c r="N2653" t="s">
        <v>4722</v>
      </c>
      <c r="O2653" t="s">
        <v>4713</v>
      </c>
      <c r="P2653" t="s">
        <v>9554</v>
      </c>
      <c r="Q2653" t="s">
        <v>4715</v>
      </c>
      <c r="V2653" t="s">
        <v>4716</v>
      </c>
    </row>
    <row r="2654" spans="1:22">
      <c r="A2654" t="s">
        <v>4708</v>
      </c>
      <c r="B2654" t="s">
        <v>4708</v>
      </c>
      <c r="C2654" t="s">
        <v>9555</v>
      </c>
      <c r="D2654"/>
      <c r="E2654" s="255" t="s">
        <v>5338</v>
      </c>
      <c r="F2654" s="255">
        <v>42956.683007025465</v>
      </c>
      <c r="G2654" s="255"/>
      <c r="H2654" s="255"/>
      <c r="I2654" s="256">
        <v>5.5</v>
      </c>
      <c r="J2654" s="257">
        <v>48334</v>
      </c>
      <c r="K2654" t="s">
        <v>4711</v>
      </c>
      <c r="L2654">
        <v>0</v>
      </c>
      <c r="M2654">
        <v>0</v>
      </c>
      <c r="N2654" t="s">
        <v>4718</v>
      </c>
      <c r="O2654" t="s">
        <v>4726</v>
      </c>
      <c r="P2654" t="s">
        <v>5563</v>
      </c>
      <c r="Q2654" t="s">
        <v>4715</v>
      </c>
      <c r="V2654" t="s">
        <v>4716</v>
      </c>
    </row>
    <row r="2655" spans="1:22">
      <c r="A2655" t="s">
        <v>4708</v>
      </c>
      <c r="B2655" t="s">
        <v>4708</v>
      </c>
      <c r="C2655" t="s">
        <v>9556</v>
      </c>
      <c r="D2655"/>
      <c r="E2655" s="255" t="s">
        <v>5217</v>
      </c>
      <c r="F2655" s="255">
        <v>42951.690366863426</v>
      </c>
      <c r="G2655" s="255"/>
      <c r="H2655" s="255"/>
      <c r="I2655" s="256">
        <v>5.5</v>
      </c>
      <c r="J2655" s="257">
        <v>81289</v>
      </c>
      <c r="K2655" t="s">
        <v>4711</v>
      </c>
      <c r="L2655">
        <v>1</v>
      </c>
      <c r="M2655">
        <v>556.41999999999996</v>
      </c>
      <c r="N2655" t="s">
        <v>4731</v>
      </c>
      <c r="O2655" t="s">
        <v>4753</v>
      </c>
      <c r="P2655" t="s">
        <v>4753</v>
      </c>
      <c r="Q2655" t="s">
        <v>4715</v>
      </c>
      <c r="V2655" t="s">
        <v>4716</v>
      </c>
    </row>
    <row r="2656" spans="1:22">
      <c r="A2656" t="s">
        <v>4708</v>
      </c>
      <c r="B2656" t="s">
        <v>4708</v>
      </c>
      <c r="C2656" t="s">
        <v>9557</v>
      </c>
      <c r="D2656"/>
      <c r="E2656" s="255" t="s">
        <v>9558</v>
      </c>
      <c r="F2656" s="255">
        <v>42962.704767858799</v>
      </c>
      <c r="G2656" s="255"/>
      <c r="H2656" s="255"/>
      <c r="I2656" s="256">
        <v>5.5</v>
      </c>
      <c r="J2656" s="257">
        <v>65325</v>
      </c>
      <c r="K2656" t="s">
        <v>4711</v>
      </c>
      <c r="L2656">
        <v>0</v>
      </c>
      <c r="M2656">
        <v>0</v>
      </c>
      <c r="N2656" t="s">
        <v>4712</v>
      </c>
      <c r="O2656" t="s">
        <v>5324</v>
      </c>
      <c r="P2656" t="s">
        <v>9559</v>
      </c>
      <c r="Q2656" t="s">
        <v>4715</v>
      </c>
      <c r="V2656" t="s">
        <v>4716</v>
      </c>
    </row>
    <row r="2657" spans="1:22">
      <c r="A2657" t="s">
        <v>4708</v>
      </c>
      <c r="B2657" t="s">
        <v>4708</v>
      </c>
      <c r="C2657" t="s">
        <v>9560</v>
      </c>
      <c r="D2657"/>
      <c r="E2657" s="255" t="s">
        <v>7629</v>
      </c>
      <c r="F2657" s="255">
        <v>42976.708811261575</v>
      </c>
      <c r="G2657" s="255"/>
      <c r="H2657" s="255"/>
      <c r="I2657" s="256">
        <v>5.5</v>
      </c>
      <c r="J2657" s="257">
        <v>66125</v>
      </c>
      <c r="K2657" t="s">
        <v>4752</v>
      </c>
      <c r="L2657">
        <v>0</v>
      </c>
      <c r="M2657">
        <v>0</v>
      </c>
      <c r="N2657" t="s">
        <v>4718</v>
      </c>
      <c r="O2657" t="s">
        <v>4726</v>
      </c>
      <c r="P2657" t="s">
        <v>9561</v>
      </c>
      <c r="Q2657" t="s">
        <v>4715</v>
      </c>
      <c r="V2657" t="s">
        <v>4716</v>
      </c>
    </row>
    <row r="2658" spans="1:22">
      <c r="A2658" t="s">
        <v>4708</v>
      </c>
      <c r="B2658" t="s">
        <v>4708</v>
      </c>
      <c r="C2658" t="s">
        <v>9562</v>
      </c>
      <c r="D2658"/>
      <c r="E2658" s="255" t="s">
        <v>4845</v>
      </c>
      <c r="F2658" s="255">
        <v>42951.690506168983</v>
      </c>
      <c r="G2658" s="255"/>
      <c r="H2658" s="255"/>
      <c r="I2658" s="256">
        <v>5.5</v>
      </c>
      <c r="J2658" s="257">
        <v>79206</v>
      </c>
      <c r="K2658" t="s">
        <v>4711</v>
      </c>
      <c r="L2658">
        <v>0</v>
      </c>
      <c r="M2658">
        <v>0</v>
      </c>
      <c r="N2658" t="s">
        <v>4722</v>
      </c>
      <c r="O2658" t="s">
        <v>4713</v>
      </c>
      <c r="P2658" t="s">
        <v>9563</v>
      </c>
      <c r="Q2658" t="s">
        <v>4715</v>
      </c>
      <c r="V2658" t="s">
        <v>4716</v>
      </c>
    </row>
    <row r="2659" spans="1:22">
      <c r="A2659" t="s">
        <v>4708</v>
      </c>
      <c r="B2659" t="s">
        <v>4708</v>
      </c>
      <c r="C2659" t="s">
        <v>9564</v>
      </c>
      <c r="D2659"/>
      <c r="E2659" s="255" t="s">
        <v>9267</v>
      </c>
      <c r="F2659" s="255">
        <v>42952.488161458336</v>
      </c>
      <c r="G2659" s="255"/>
      <c r="H2659" s="255"/>
      <c r="I2659" s="256">
        <v>5.5</v>
      </c>
      <c r="J2659" s="257">
        <v>75232</v>
      </c>
      <c r="K2659" t="s">
        <v>4711</v>
      </c>
      <c r="L2659">
        <v>0</v>
      </c>
      <c r="M2659">
        <v>0</v>
      </c>
      <c r="N2659" t="s">
        <v>4718</v>
      </c>
      <c r="O2659" t="s">
        <v>5324</v>
      </c>
      <c r="P2659" t="s">
        <v>9565</v>
      </c>
      <c r="Q2659" t="s">
        <v>4715</v>
      </c>
      <c r="V2659" t="s">
        <v>4716</v>
      </c>
    </row>
    <row r="2660" spans="1:22">
      <c r="A2660" t="s">
        <v>4708</v>
      </c>
      <c r="B2660" t="s">
        <v>4708</v>
      </c>
      <c r="C2660" t="s">
        <v>9566</v>
      </c>
      <c r="D2660"/>
      <c r="E2660" s="255" t="s">
        <v>4778</v>
      </c>
      <c r="F2660" s="255">
        <v>42933.737321909721</v>
      </c>
      <c r="G2660" s="255"/>
      <c r="H2660" s="255"/>
      <c r="I2660" s="256">
        <v>5.583333333333333</v>
      </c>
      <c r="J2660" s="257">
        <v>143820</v>
      </c>
      <c r="K2660" t="s">
        <v>4711</v>
      </c>
      <c r="L2660">
        <v>0</v>
      </c>
      <c r="M2660">
        <v>0</v>
      </c>
      <c r="N2660" t="s">
        <v>4718</v>
      </c>
      <c r="O2660" t="s">
        <v>4713</v>
      </c>
      <c r="P2660" t="s">
        <v>9567</v>
      </c>
      <c r="Q2660" t="s">
        <v>4715</v>
      </c>
      <c r="V2660" t="s">
        <v>4716</v>
      </c>
    </row>
    <row r="2661" spans="1:22">
      <c r="A2661" t="s">
        <v>4708</v>
      </c>
      <c r="B2661" t="s">
        <v>4708</v>
      </c>
      <c r="C2661" t="s">
        <v>9568</v>
      </c>
      <c r="D2661"/>
      <c r="E2661" s="255" t="s">
        <v>4866</v>
      </c>
      <c r="F2661" s="255">
        <v>42922.705316203705</v>
      </c>
      <c r="G2661" s="255"/>
      <c r="H2661" s="255"/>
      <c r="I2661" s="256">
        <v>5.583333333333333</v>
      </c>
      <c r="J2661" s="257">
        <v>38518</v>
      </c>
      <c r="K2661" t="s">
        <v>4711</v>
      </c>
      <c r="L2661">
        <v>0</v>
      </c>
      <c r="M2661">
        <v>0</v>
      </c>
      <c r="N2661" t="s">
        <v>4718</v>
      </c>
      <c r="O2661" t="s">
        <v>4713</v>
      </c>
      <c r="P2661" t="s">
        <v>9569</v>
      </c>
      <c r="Q2661" t="s">
        <v>4715</v>
      </c>
      <c r="V2661" t="s">
        <v>4716</v>
      </c>
    </row>
    <row r="2662" spans="1:22">
      <c r="A2662" t="s">
        <v>4708</v>
      </c>
      <c r="B2662" t="s">
        <v>4708</v>
      </c>
      <c r="C2662" t="s">
        <v>9570</v>
      </c>
      <c r="D2662"/>
      <c r="E2662" s="255" t="s">
        <v>4870</v>
      </c>
      <c r="F2662" s="255">
        <v>42947.888994872686</v>
      </c>
      <c r="G2662" s="255"/>
      <c r="H2662" s="255"/>
      <c r="I2662" s="256">
        <v>5.583333333333333</v>
      </c>
      <c r="J2662" s="257">
        <v>67963</v>
      </c>
      <c r="K2662" t="s">
        <v>4711</v>
      </c>
      <c r="L2662">
        <v>0</v>
      </c>
      <c r="M2662">
        <v>0</v>
      </c>
      <c r="N2662" t="s">
        <v>4712</v>
      </c>
      <c r="O2662" t="s">
        <v>4713</v>
      </c>
      <c r="P2662" t="s">
        <v>9571</v>
      </c>
      <c r="Q2662" t="s">
        <v>4715</v>
      </c>
      <c r="V2662" t="s">
        <v>4716</v>
      </c>
    </row>
    <row r="2663" spans="1:22">
      <c r="A2663" t="s">
        <v>4708</v>
      </c>
      <c r="B2663" t="s">
        <v>4708</v>
      </c>
      <c r="C2663" t="s">
        <v>9572</v>
      </c>
      <c r="D2663"/>
      <c r="E2663" s="255" t="s">
        <v>4797</v>
      </c>
      <c r="F2663" s="255">
        <v>42947.858660613427</v>
      </c>
      <c r="G2663" s="255"/>
      <c r="H2663" s="255"/>
      <c r="I2663" s="256">
        <v>5.583333333333333</v>
      </c>
      <c r="J2663" s="257">
        <v>364941</v>
      </c>
      <c r="K2663" t="s">
        <v>4752</v>
      </c>
      <c r="L2663">
        <v>0</v>
      </c>
      <c r="M2663">
        <v>0</v>
      </c>
      <c r="N2663" t="s">
        <v>4718</v>
      </c>
      <c r="O2663" t="s">
        <v>4713</v>
      </c>
      <c r="P2663" t="s">
        <v>9573</v>
      </c>
      <c r="Q2663" t="s">
        <v>4715</v>
      </c>
      <c r="V2663" t="s">
        <v>4716</v>
      </c>
    </row>
    <row r="2664" spans="1:22">
      <c r="A2664" t="s">
        <v>4708</v>
      </c>
      <c r="B2664" t="s">
        <v>4708</v>
      </c>
      <c r="C2664" t="s">
        <v>9574</v>
      </c>
      <c r="D2664"/>
      <c r="E2664" s="255" t="s">
        <v>4975</v>
      </c>
      <c r="F2664" s="255">
        <v>42940.704037233794</v>
      </c>
      <c r="G2664" s="255"/>
      <c r="H2664" s="255"/>
      <c r="I2664" s="256">
        <v>5.583333333333333</v>
      </c>
      <c r="J2664" s="257">
        <v>100432</v>
      </c>
      <c r="K2664" t="s">
        <v>4711</v>
      </c>
      <c r="L2664">
        <v>0</v>
      </c>
      <c r="M2664">
        <v>0</v>
      </c>
      <c r="N2664" t="s">
        <v>4722</v>
      </c>
      <c r="O2664" t="s">
        <v>4713</v>
      </c>
      <c r="P2664" t="s">
        <v>9575</v>
      </c>
      <c r="Q2664" t="s">
        <v>4715</v>
      </c>
      <c r="V2664" t="s">
        <v>4716</v>
      </c>
    </row>
    <row r="2665" spans="1:22">
      <c r="A2665" t="s">
        <v>4708</v>
      </c>
      <c r="B2665" t="s">
        <v>4708</v>
      </c>
      <c r="C2665" t="s">
        <v>771</v>
      </c>
      <c r="D2665"/>
      <c r="E2665" s="255" t="s">
        <v>5338</v>
      </c>
      <c r="F2665" s="255">
        <v>42929.708206747688</v>
      </c>
      <c r="G2665" s="255"/>
      <c r="H2665" s="255"/>
      <c r="I2665" s="256">
        <v>5.583333333333333</v>
      </c>
      <c r="J2665" s="257">
        <v>75868</v>
      </c>
      <c r="K2665" t="s">
        <v>4711</v>
      </c>
      <c r="L2665">
        <v>0</v>
      </c>
      <c r="M2665">
        <v>0</v>
      </c>
      <c r="N2665" t="s">
        <v>4712</v>
      </c>
      <c r="O2665" t="s">
        <v>4726</v>
      </c>
      <c r="P2665" t="s">
        <v>9576</v>
      </c>
      <c r="Q2665" t="s">
        <v>4715</v>
      </c>
      <c r="V2665" t="s">
        <v>4716</v>
      </c>
    </row>
    <row r="2666" spans="1:22">
      <c r="A2666" t="s">
        <v>4708</v>
      </c>
      <c r="B2666" t="s">
        <v>4708</v>
      </c>
      <c r="C2666" t="s">
        <v>9577</v>
      </c>
      <c r="D2666"/>
      <c r="E2666" s="255" t="s">
        <v>5284</v>
      </c>
      <c r="F2666" s="255">
        <v>42920.498250729164</v>
      </c>
      <c r="G2666" s="255"/>
      <c r="H2666" s="255"/>
      <c r="I2666" s="256">
        <v>5.583333333333333</v>
      </c>
      <c r="J2666" s="257">
        <v>149178</v>
      </c>
      <c r="K2666" t="s">
        <v>4752</v>
      </c>
      <c r="L2666">
        <v>0</v>
      </c>
      <c r="M2666">
        <v>0</v>
      </c>
      <c r="N2666" t="s">
        <v>4722</v>
      </c>
      <c r="O2666" t="s">
        <v>4726</v>
      </c>
      <c r="P2666" t="s">
        <v>5188</v>
      </c>
      <c r="Q2666" t="s">
        <v>4715</v>
      </c>
      <c r="V2666" t="s">
        <v>4716</v>
      </c>
    </row>
    <row r="2667" spans="1:22">
      <c r="A2667" t="s">
        <v>4708</v>
      </c>
      <c r="B2667" t="s">
        <v>4708</v>
      </c>
      <c r="C2667" t="s">
        <v>9578</v>
      </c>
      <c r="D2667"/>
      <c r="E2667" s="255" t="s">
        <v>4858</v>
      </c>
      <c r="F2667" s="255">
        <v>42947.906426469905</v>
      </c>
      <c r="G2667" s="255"/>
      <c r="H2667" s="255"/>
      <c r="I2667" s="256">
        <v>5.583333333333333</v>
      </c>
      <c r="J2667" s="257">
        <v>146249</v>
      </c>
      <c r="K2667" t="s">
        <v>4711</v>
      </c>
      <c r="L2667">
        <v>0</v>
      </c>
      <c r="M2667">
        <v>0</v>
      </c>
      <c r="N2667" t="s">
        <v>4718</v>
      </c>
      <c r="O2667" t="s">
        <v>4713</v>
      </c>
      <c r="P2667" t="s">
        <v>9579</v>
      </c>
      <c r="Q2667" t="s">
        <v>4715</v>
      </c>
      <c r="V2667" t="s">
        <v>4716</v>
      </c>
    </row>
    <row r="2668" spans="1:22">
      <c r="A2668" t="s">
        <v>4708</v>
      </c>
      <c r="B2668" t="s">
        <v>4708</v>
      </c>
      <c r="C2668" t="s">
        <v>9580</v>
      </c>
      <c r="D2668"/>
      <c r="E2668" s="255" t="s">
        <v>4853</v>
      </c>
      <c r="F2668" s="255">
        <v>42947.88721458333</v>
      </c>
      <c r="G2668" s="255"/>
      <c r="H2668" s="255"/>
      <c r="I2668" s="256">
        <v>5.583333333333333</v>
      </c>
      <c r="J2668" s="257">
        <v>80754</v>
      </c>
      <c r="K2668" t="s">
        <v>4711</v>
      </c>
      <c r="L2668">
        <v>0</v>
      </c>
      <c r="M2668">
        <v>0</v>
      </c>
      <c r="N2668" t="s">
        <v>4712</v>
      </c>
      <c r="O2668" t="s">
        <v>4713</v>
      </c>
      <c r="P2668" t="s">
        <v>9581</v>
      </c>
      <c r="Q2668" t="s">
        <v>4715</v>
      </c>
      <c r="V2668" t="s">
        <v>4716</v>
      </c>
    </row>
    <row r="2669" spans="1:22">
      <c r="A2669" t="s">
        <v>4708</v>
      </c>
      <c r="B2669" t="s">
        <v>4708</v>
      </c>
      <c r="C2669" t="s">
        <v>9582</v>
      </c>
      <c r="D2669"/>
      <c r="E2669" s="255" t="s">
        <v>5677</v>
      </c>
      <c r="F2669" s="255">
        <v>42940.70369869213</v>
      </c>
      <c r="G2669" s="255"/>
      <c r="H2669" s="255"/>
      <c r="I2669" s="256">
        <v>5.583333333333333</v>
      </c>
      <c r="J2669" s="257">
        <v>27269</v>
      </c>
      <c r="K2669" t="s">
        <v>4711</v>
      </c>
      <c r="L2669">
        <v>0</v>
      </c>
      <c r="M2669">
        <v>0</v>
      </c>
      <c r="N2669" t="s">
        <v>4718</v>
      </c>
      <c r="O2669" t="s">
        <v>4726</v>
      </c>
      <c r="P2669" t="s">
        <v>9583</v>
      </c>
      <c r="Q2669" t="s">
        <v>4715</v>
      </c>
      <c r="V2669" t="s">
        <v>4716</v>
      </c>
    </row>
    <row r="2670" spans="1:22">
      <c r="A2670" t="s">
        <v>4708</v>
      </c>
      <c r="B2670" t="s">
        <v>4708</v>
      </c>
      <c r="C2670" t="s">
        <v>9584</v>
      </c>
      <c r="D2670"/>
      <c r="E2670" s="255" t="s">
        <v>6589</v>
      </c>
      <c r="F2670" s="255">
        <v>42935.705575844906</v>
      </c>
      <c r="G2670" s="255"/>
      <c r="H2670" s="255"/>
      <c r="I2670" s="256">
        <v>5.583333333333333</v>
      </c>
      <c r="J2670" s="257">
        <v>40357</v>
      </c>
      <c r="K2670" t="s">
        <v>4711</v>
      </c>
      <c r="L2670">
        <v>0</v>
      </c>
      <c r="M2670">
        <v>0</v>
      </c>
      <c r="N2670" t="s">
        <v>4712</v>
      </c>
      <c r="O2670" t="s">
        <v>4726</v>
      </c>
      <c r="P2670" t="s">
        <v>9585</v>
      </c>
      <c r="Q2670" t="s">
        <v>4715</v>
      </c>
      <c r="V2670" t="s">
        <v>4716</v>
      </c>
    </row>
    <row r="2671" spans="1:22">
      <c r="A2671" t="s">
        <v>4708</v>
      </c>
      <c r="B2671" t="s">
        <v>4708</v>
      </c>
      <c r="C2671" t="s">
        <v>9586</v>
      </c>
      <c r="D2671"/>
      <c r="E2671" s="255" t="s">
        <v>6901</v>
      </c>
      <c r="F2671" s="255">
        <v>42947.906281979165</v>
      </c>
      <c r="G2671" s="255"/>
      <c r="H2671" s="255"/>
      <c r="I2671" s="256">
        <v>5.583333333333333</v>
      </c>
      <c r="J2671" s="257">
        <v>67337</v>
      </c>
      <c r="K2671" t="s">
        <v>4711</v>
      </c>
      <c r="L2671">
        <v>0</v>
      </c>
      <c r="M2671">
        <v>0</v>
      </c>
      <c r="N2671" t="s">
        <v>4712</v>
      </c>
      <c r="O2671" t="s">
        <v>4726</v>
      </c>
      <c r="P2671" t="s">
        <v>9587</v>
      </c>
      <c r="Q2671" t="s">
        <v>4715</v>
      </c>
      <c r="V2671" t="s">
        <v>4716</v>
      </c>
    </row>
    <row r="2672" spans="1:22">
      <c r="A2672" t="s">
        <v>4708</v>
      </c>
      <c r="B2672" t="s">
        <v>4708</v>
      </c>
      <c r="C2672" t="s">
        <v>9588</v>
      </c>
      <c r="D2672"/>
      <c r="E2672" s="255" t="s">
        <v>5318</v>
      </c>
      <c r="F2672" s="255">
        <v>42929.708382488425</v>
      </c>
      <c r="G2672" s="255"/>
      <c r="H2672" s="255"/>
      <c r="I2672" s="256">
        <v>5.583333333333333</v>
      </c>
      <c r="J2672" s="257">
        <v>169192</v>
      </c>
      <c r="K2672" t="s">
        <v>4711</v>
      </c>
      <c r="L2672">
        <v>0</v>
      </c>
      <c r="M2672">
        <v>0</v>
      </c>
      <c r="N2672" t="s">
        <v>4712</v>
      </c>
      <c r="O2672" t="s">
        <v>4726</v>
      </c>
      <c r="P2672" t="s">
        <v>5188</v>
      </c>
      <c r="Q2672" t="s">
        <v>4715</v>
      </c>
      <c r="V2672" t="s">
        <v>4716</v>
      </c>
    </row>
    <row r="2673" spans="1:22">
      <c r="A2673" t="s">
        <v>4708</v>
      </c>
      <c r="B2673" t="s">
        <v>4708</v>
      </c>
      <c r="C2673" t="s">
        <v>9589</v>
      </c>
      <c r="D2673"/>
      <c r="E2673" s="255" t="s">
        <v>4891</v>
      </c>
      <c r="F2673" s="255">
        <v>42928.716591319448</v>
      </c>
      <c r="G2673" s="255"/>
      <c r="H2673" s="255"/>
      <c r="I2673" s="256">
        <v>5.583333333333333</v>
      </c>
      <c r="J2673" s="257">
        <v>117981</v>
      </c>
      <c r="K2673" t="s">
        <v>4711</v>
      </c>
      <c r="L2673">
        <v>0</v>
      </c>
      <c r="M2673">
        <v>0</v>
      </c>
      <c r="N2673" t="s">
        <v>4722</v>
      </c>
      <c r="O2673" t="s">
        <v>4713</v>
      </c>
      <c r="P2673" t="s">
        <v>9590</v>
      </c>
      <c r="Q2673" t="s">
        <v>4715</v>
      </c>
      <c r="V2673" t="s">
        <v>4716</v>
      </c>
    </row>
    <row r="2674" spans="1:22">
      <c r="A2674" t="s">
        <v>4708</v>
      </c>
      <c r="B2674" t="s">
        <v>4708</v>
      </c>
      <c r="C2674" t="s">
        <v>9591</v>
      </c>
      <c r="D2674"/>
      <c r="E2674" s="255" t="s">
        <v>5091</v>
      </c>
      <c r="F2674" s="255">
        <v>42936.67078310185</v>
      </c>
      <c r="G2674" s="255"/>
      <c r="H2674" s="255"/>
      <c r="I2674" s="256">
        <v>5.583333333333333</v>
      </c>
      <c r="J2674" s="257">
        <v>62955</v>
      </c>
      <c r="K2674" t="s">
        <v>4752</v>
      </c>
      <c r="L2674">
        <v>0</v>
      </c>
      <c r="M2674">
        <v>0</v>
      </c>
      <c r="N2674" t="s">
        <v>4731</v>
      </c>
      <c r="O2674" t="s">
        <v>4713</v>
      </c>
      <c r="P2674" t="s">
        <v>9592</v>
      </c>
      <c r="Q2674" t="s">
        <v>4715</v>
      </c>
      <c r="V2674" t="s">
        <v>4716</v>
      </c>
    </row>
    <row r="2675" spans="1:22">
      <c r="A2675" t="s">
        <v>4708</v>
      </c>
      <c r="B2675" t="s">
        <v>4708</v>
      </c>
      <c r="C2675" t="s">
        <v>9593</v>
      </c>
      <c r="D2675"/>
      <c r="E2675" s="255" t="s">
        <v>4802</v>
      </c>
      <c r="F2675" s="255">
        <v>42924.497597685186</v>
      </c>
      <c r="G2675" s="255"/>
      <c r="H2675" s="255"/>
      <c r="I2675" s="256">
        <v>5.583333333333333</v>
      </c>
      <c r="J2675" s="257">
        <v>53078</v>
      </c>
      <c r="K2675" t="s">
        <v>4711</v>
      </c>
      <c r="L2675">
        <v>0</v>
      </c>
      <c r="M2675">
        <v>0</v>
      </c>
      <c r="N2675" t="s">
        <v>4731</v>
      </c>
      <c r="O2675" t="s">
        <v>4713</v>
      </c>
      <c r="P2675" t="s">
        <v>9594</v>
      </c>
      <c r="Q2675" t="s">
        <v>4715</v>
      </c>
      <c r="V2675" t="s">
        <v>4716</v>
      </c>
    </row>
    <row r="2676" spans="1:22">
      <c r="A2676" t="s">
        <v>4708</v>
      </c>
      <c r="B2676" t="s">
        <v>4708</v>
      </c>
      <c r="C2676" t="s">
        <v>9595</v>
      </c>
      <c r="D2676"/>
      <c r="E2676" s="255" t="s">
        <v>4853</v>
      </c>
      <c r="F2676" s="255">
        <v>42927.71335135417</v>
      </c>
      <c r="G2676" s="255"/>
      <c r="H2676" s="255"/>
      <c r="I2676" s="256">
        <v>5.583333333333333</v>
      </c>
      <c r="J2676" s="257">
        <v>97871</v>
      </c>
      <c r="K2676" t="s">
        <v>4711</v>
      </c>
      <c r="L2676">
        <v>0</v>
      </c>
      <c r="M2676">
        <v>0</v>
      </c>
      <c r="N2676" t="s">
        <v>4731</v>
      </c>
      <c r="O2676" t="s">
        <v>4713</v>
      </c>
      <c r="P2676" t="s">
        <v>9596</v>
      </c>
      <c r="Q2676" t="s">
        <v>4715</v>
      </c>
      <c r="V2676" t="s">
        <v>4716</v>
      </c>
    </row>
    <row r="2677" spans="1:22">
      <c r="A2677" t="s">
        <v>4708</v>
      </c>
      <c r="B2677" t="s">
        <v>4708</v>
      </c>
      <c r="C2677" t="s">
        <v>9597</v>
      </c>
      <c r="D2677"/>
      <c r="E2677" s="255" t="s">
        <v>5769</v>
      </c>
      <c r="F2677" s="255">
        <v>42947.850591817129</v>
      </c>
      <c r="G2677" s="255"/>
      <c r="H2677" s="255"/>
      <c r="I2677" s="256">
        <v>5.583333333333333</v>
      </c>
      <c r="J2677" s="257">
        <v>88702</v>
      </c>
      <c r="K2677" t="s">
        <v>4752</v>
      </c>
      <c r="L2677">
        <v>0</v>
      </c>
      <c r="M2677">
        <v>0</v>
      </c>
      <c r="N2677" t="s">
        <v>4718</v>
      </c>
      <c r="O2677" t="s">
        <v>4753</v>
      </c>
      <c r="P2677" t="s">
        <v>4753</v>
      </c>
      <c r="Q2677" t="s">
        <v>4715</v>
      </c>
      <c r="V2677" t="s">
        <v>4716</v>
      </c>
    </row>
    <row r="2678" spans="1:22">
      <c r="A2678" t="s">
        <v>4708</v>
      </c>
      <c r="B2678" t="s">
        <v>4708</v>
      </c>
      <c r="C2678" t="s">
        <v>9598</v>
      </c>
      <c r="D2678"/>
      <c r="E2678" s="255" t="s">
        <v>4768</v>
      </c>
      <c r="F2678" s="255">
        <v>42930.469307488427</v>
      </c>
      <c r="G2678" s="255"/>
      <c r="H2678" s="255"/>
      <c r="I2678" s="256">
        <v>5.583333333333333</v>
      </c>
      <c r="J2678" s="257">
        <v>92380</v>
      </c>
      <c r="K2678" t="s">
        <v>4752</v>
      </c>
      <c r="L2678">
        <v>0</v>
      </c>
      <c r="M2678">
        <v>0</v>
      </c>
      <c r="N2678" t="s">
        <v>4722</v>
      </c>
      <c r="O2678" t="s">
        <v>4753</v>
      </c>
      <c r="P2678" t="s">
        <v>4753</v>
      </c>
      <c r="Q2678" t="s">
        <v>4715</v>
      </c>
      <c r="V2678" t="s">
        <v>4716</v>
      </c>
    </row>
    <row r="2679" spans="1:22">
      <c r="A2679" t="s">
        <v>4708</v>
      </c>
      <c r="B2679" t="s">
        <v>4708</v>
      </c>
      <c r="C2679" t="s">
        <v>9599</v>
      </c>
      <c r="D2679"/>
      <c r="E2679" s="255" t="s">
        <v>5872</v>
      </c>
      <c r="F2679" s="255">
        <v>42947.742233912039</v>
      </c>
      <c r="G2679" s="255"/>
      <c r="H2679" s="255"/>
      <c r="I2679" s="256">
        <v>5.583333333333333</v>
      </c>
      <c r="J2679" s="257">
        <v>153766</v>
      </c>
      <c r="K2679" t="s">
        <v>4711</v>
      </c>
      <c r="L2679">
        <v>0</v>
      </c>
      <c r="M2679">
        <v>0</v>
      </c>
      <c r="N2679" t="s">
        <v>4718</v>
      </c>
      <c r="O2679" t="s">
        <v>4713</v>
      </c>
      <c r="P2679" t="s">
        <v>9600</v>
      </c>
      <c r="Q2679" t="s">
        <v>4715</v>
      </c>
      <c r="V2679" t="s">
        <v>4716</v>
      </c>
    </row>
    <row r="2680" spans="1:22">
      <c r="A2680" t="s">
        <v>4708</v>
      </c>
      <c r="B2680" t="s">
        <v>4708</v>
      </c>
      <c r="C2680" t="s">
        <v>9601</v>
      </c>
      <c r="D2680"/>
      <c r="E2680" s="255" t="s">
        <v>7719</v>
      </c>
      <c r="F2680" s="255">
        <v>42927.713707025461</v>
      </c>
      <c r="G2680" s="255"/>
      <c r="H2680" s="255"/>
      <c r="I2680" s="256">
        <v>5.583333333333333</v>
      </c>
      <c r="J2680" s="257">
        <v>141319</v>
      </c>
      <c r="K2680" t="s">
        <v>4711</v>
      </c>
      <c r="L2680">
        <v>0</v>
      </c>
      <c r="M2680">
        <v>0</v>
      </c>
      <c r="N2680" t="s">
        <v>4731</v>
      </c>
      <c r="O2680" t="s">
        <v>5197</v>
      </c>
      <c r="P2680" t="s">
        <v>9602</v>
      </c>
      <c r="Q2680" t="s">
        <v>4715</v>
      </c>
      <c r="V2680" t="s">
        <v>4716</v>
      </c>
    </row>
    <row r="2681" spans="1:22">
      <c r="A2681" t="s">
        <v>4708</v>
      </c>
      <c r="B2681" t="s">
        <v>4708</v>
      </c>
      <c r="C2681" t="s">
        <v>9603</v>
      </c>
      <c r="D2681"/>
      <c r="E2681" s="255" t="s">
        <v>4814</v>
      </c>
      <c r="F2681" s="255">
        <v>42914.716371608796</v>
      </c>
      <c r="G2681" s="255"/>
      <c r="H2681" s="255"/>
      <c r="I2681" s="256">
        <v>5.666666666666667</v>
      </c>
      <c r="J2681" s="257">
        <v>157314</v>
      </c>
      <c r="K2681" t="s">
        <v>4752</v>
      </c>
      <c r="L2681">
        <v>0</v>
      </c>
      <c r="M2681">
        <v>0</v>
      </c>
      <c r="N2681" t="s">
        <v>4718</v>
      </c>
      <c r="O2681" t="s">
        <v>4713</v>
      </c>
      <c r="P2681" t="s">
        <v>9604</v>
      </c>
      <c r="Q2681" t="s">
        <v>4715</v>
      </c>
      <c r="V2681" t="s">
        <v>4716</v>
      </c>
    </row>
    <row r="2682" spans="1:22">
      <c r="A2682" t="s">
        <v>4708</v>
      </c>
      <c r="B2682" t="s">
        <v>4708</v>
      </c>
      <c r="C2682" t="s">
        <v>9605</v>
      </c>
      <c r="D2682"/>
      <c r="E2682" s="255" t="s">
        <v>5724</v>
      </c>
      <c r="F2682" s="255">
        <v>42903.510986423615</v>
      </c>
      <c r="G2682" s="255"/>
      <c r="H2682" s="255"/>
      <c r="I2682" s="256">
        <v>5.666666666666667</v>
      </c>
      <c r="J2682" s="257">
        <v>47449</v>
      </c>
      <c r="K2682" t="s">
        <v>4711</v>
      </c>
      <c r="L2682">
        <v>0</v>
      </c>
      <c r="M2682">
        <v>0</v>
      </c>
      <c r="N2682" t="s">
        <v>4731</v>
      </c>
      <c r="O2682" t="s">
        <v>4713</v>
      </c>
      <c r="P2682" t="s">
        <v>9606</v>
      </c>
      <c r="Q2682" t="s">
        <v>4715</v>
      </c>
      <c r="V2682" t="s">
        <v>4716</v>
      </c>
    </row>
    <row r="2683" spans="1:22">
      <c r="A2683" t="s">
        <v>4708</v>
      </c>
      <c r="B2683" t="s">
        <v>4708</v>
      </c>
      <c r="C2683" t="s">
        <v>9607</v>
      </c>
      <c r="D2683"/>
      <c r="E2683" s="255" t="s">
        <v>5724</v>
      </c>
      <c r="F2683" s="255">
        <v>42892.713605208337</v>
      </c>
      <c r="G2683" s="255"/>
      <c r="H2683" s="255"/>
      <c r="I2683" s="256">
        <v>5.666666666666667</v>
      </c>
      <c r="J2683" s="257">
        <v>101961</v>
      </c>
      <c r="K2683" t="s">
        <v>4711</v>
      </c>
      <c r="L2683">
        <v>0</v>
      </c>
      <c r="M2683">
        <v>0</v>
      </c>
      <c r="N2683" t="s">
        <v>4718</v>
      </c>
      <c r="O2683" t="s">
        <v>4713</v>
      </c>
      <c r="P2683" t="s">
        <v>9608</v>
      </c>
      <c r="Q2683" t="s">
        <v>4715</v>
      </c>
      <c r="V2683" t="s">
        <v>4716</v>
      </c>
    </row>
    <row r="2684" spans="1:22">
      <c r="A2684" t="s">
        <v>4708</v>
      </c>
      <c r="B2684" t="s">
        <v>4708</v>
      </c>
      <c r="C2684" t="s">
        <v>9609</v>
      </c>
      <c r="D2684"/>
      <c r="E2684" s="255" t="s">
        <v>5171</v>
      </c>
      <c r="F2684" s="255">
        <v>42912.711267789353</v>
      </c>
      <c r="G2684" s="255"/>
      <c r="H2684" s="255"/>
      <c r="I2684" s="256">
        <v>5.666666666666667</v>
      </c>
      <c r="J2684" s="257">
        <v>79391</v>
      </c>
      <c r="K2684" t="s">
        <v>4711</v>
      </c>
      <c r="L2684">
        <v>0</v>
      </c>
      <c r="M2684">
        <v>0</v>
      </c>
      <c r="N2684" t="s">
        <v>4731</v>
      </c>
      <c r="O2684" t="s">
        <v>4713</v>
      </c>
      <c r="P2684" t="s">
        <v>9610</v>
      </c>
      <c r="Q2684" t="s">
        <v>4715</v>
      </c>
      <c r="V2684" t="s">
        <v>4716</v>
      </c>
    </row>
    <row r="2685" spans="1:22">
      <c r="A2685" t="s">
        <v>4708</v>
      </c>
      <c r="B2685" t="s">
        <v>4708</v>
      </c>
      <c r="C2685" t="s">
        <v>9611</v>
      </c>
      <c r="D2685"/>
      <c r="E2685" s="255" t="s">
        <v>8383</v>
      </c>
      <c r="F2685" s="255">
        <v>42899.712113969908</v>
      </c>
      <c r="G2685" s="255"/>
      <c r="H2685" s="255"/>
      <c r="I2685" s="256">
        <v>5.666666666666667</v>
      </c>
      <c r="J2685" s="257">
        <v>83521</v>
      </c>
      <c r="K2685" t="s">
        <v>4711</v>
      </c>
      <c r="L2685">
        <v>0</v>
      </c>
      <c r="M2685">
        <v>0</v>
      </c>
      <c r="N2685" t="s">
        <v>4718</v>
      </c>
      <c r="O2685" t="s">
        <v>4726</v>
      </c>
      <c r="P2685" t="s">
        <v>9612</v>
      </c>
      <c r="Q2685" t="s">
        <v>4715</v>
      </c>
      <c r="V2685" t="s">
        <v>4716</v>
      </c>
    </row>
    <row r="2686" spans="1:22">
      <c r="A2686" t="s">
        <v>4708</v>
      </c>
      <c r="B2686" t="s">
        <v>4708</v>
      </c>
      <c r="C2686" t="s">
        <v>9613</v>
      </c>
      <c r="D2686"/>
      <c r="E2686" s="255" t="s">
        <v>7071</v>
      </c>
      <c r="F2686" s="255">
        <v>42906.525962037034</v>
      </c>
      <c r="G2686" s="255"/>
      <c r="H2686" s="255"/>
      <c r="I2686" s="256">
        <v>5.666666666666667</v>
      </c>
      <c r="J2686" s="257">
        <v>397574</v>
      </c>
      <c r="K2686" t="s">
        <v>4752</v>
      </c>
      <c r="L2686">
        <v>0</v>
      </c>
      <c r="M2686">
        <v>0</v>
      </c>
      <c r="N2686" t="s">
        <v>4722</v>
      </c>
      <c r="O2686" t="s">
        <v>4726</v>
      </c>
      <c r="P2686" t="s">
        <v>5225</v>
      </c>
      <c r="Q2686" t="s">
        <v>4715</v>
      </c>
      <c r="V2686" t="s">
        <v>4716</v>
      </c>
    </row>
    <row r="2687" spans="1:22">
      <c r="A2687" t="s">
        <v>4708</v>
      </c>
      <c r="B2687" t="s">
        <v>4708</v>
      </c>
      <c r="C2687" t="s">
        <v>9614</v>
      </c>
      <c r="D2687"/>
      <c r="E2687" s="255" t="s">
        <v>5562</v>
      </c>
      <c r="F2687" s="255">
        <v>42888.707264201388</v>
      </c>
      <c r="G2687" s="255"/>
      <c r="H2687" s="255"/>
      <c r="I2687" s="256">
        <v>5.666666666666667</v>
      </c>
      <c r="J2687" s="257">
        <v>200902</v>
      </c>
      <c r="K2687" t="s">
        <v>4711</v>
      </c>
      <c r="L2687">
        <v>0</v>
      </c>
      <c r="M2687">
        <v>0</v>
      </c>
      <c r="N2687" t="s">
        <v>4718</v>
      </c>
      <c r="O2687" t="s">
        <v>4726</v>
      </c>
      <c r="P2687" t="s">
        <v>5188</v>
      </c>
      <c r="Q2687" t="s">
        <v>4715</v>
      </c>
      <c r="V2687" t="s">
        <v>4716</v>
      </c>
    </row>
    <row r="2688" spans="1:22">
      <c r="A2688" t="s">
        <v>4708</v>
      </c>
      <c r="B2688" t="s">
        <v>4708</v>
      </c>
      <c r="C2688" t="s">
        <v>9615</v>
      </c>
      <c r="D2688"/>
      <c r="E2688" s="255" t="s">
        <v>5915</v>
      </c>
      <c r="F2688" s="255">
        <v>42898.701244293981</v>
      </c>
      <c r="G2688" s="255"/>
      <c r="H2688" s="255"/>
      <c r="I2688" s="256">
        <v>5.666666666666667</v>
      </c>
      <c r="J2688" s="257">
        <v>115706</v>
      </c>
      <c r="K2688" t="s">
        <v>4711</v>
      </c>
      <c r="L2688">
        <v>0</v>
      </c>
      <c r="M2688">
        <v>0</v>
      </c>
      <c r="N2688" t="s">
        <v>4718</v>
      </c>
      <c r="O2688" t="s">
        <v>5324</v>
      </c>
      <c r="P2688" t="s">
        <v>9616</v>
      </c>
      <c r="Q2688" t="s">
        <v>4715</v>
      </c>
      <c r="V2688" t="s">
        <v>4716</v>
      </c>
    </row>
    <row r="2689" spans="1:22">
      <c r="A2689" t="s">
        <v>4708</v>
      </c>
      <c r="B2689" t="s">
        <v>4708</v>
      </c>
      <c r="C2689" t="s">
        <v>9617</v>
      </c>
      <c r="D2689"/>
      <c r="E2689" s="255" t="s">
        <v>5157</v>
      </c>
      <c r="F2689" s="255">
        <v>42914.689501967594</v>
      </c>
      <c r="G2689" s="255"/>
      <c r="H2689" s="255"/>
      <c r="I2689" s="256">
        <v>5.666666666666667</v>
      </c>
      <c r="J2689" s="257">
        <v>207655</v>
      </c>
      <c r="K2689" t="s">
        <v>4752</v>
      </c>
      <c r="L2689">
        <v>0</v>
      </c>
      <c r="M2689">
        <v>0</v>
      </c>
      <c r="N2689" t="s">
        <v>4718</v>
      </c>
      <c r="O2689" t="s">
        <v>4713</v>
      </c>
      <c r="P2689" t="s">
        <v>9618</v>
      </c>
      <c r="Q2689" t="s">
        <v>4715</v>
      </c>
      <c r="V2689" t="s">
        <v>4716</v>
      </c>
    </row>
    <row r="2690" spans="1:22">
      <c r="A2690" t="s">
        <v>4708</v>
      </c>
      <c r="B2690" t="s">
        <v>4708</v>
      </c>
      <c r="C2690" t="s">
        <v>9619</v>
      </c>
      <c r="D2690"/>
      <c r="E2690" s="255" t="s">
        <v>5138</v>
      </c>
      <c r="F2690" s="255">
        <v>42907.712446180558</v>
      </c>
      <c r="G2690" s="255"/>
      <c r="H2690" s="255"/>
      <c r="I2690" s="256">
        <v>5.666666666666667</v>
      </c>
      <c r="J2690" s="257">
        <v>76071</v>
      </c>
      <c r="K2690" t="s">
        <v>4711</v>
      </c>
      <c r="L2690">
        <v>0</v>
      </c>
      <c r="M2690">
        <v>0</v>
      </c>
      <c r="N2690" t="s">
        <v>4718</v>
      </c>
      <c r="O2690" t="s">
        <v>4713</v>
      </c>
      <c r="P2690" t="s">
        <v>9620</v>
      </c>
      <c r="Q2690" t="s">
        <v>4715</v>
      </c>
      <c r="V2690" t="s">
        <v>4716</v>
      </c>
    </row>
    <row r="2691" spans="1:22">
      <c r="A2691" t="s">
        <v>4708</v>
      </c>
      <c r="B2691" t="s">
        <v>4708</v>
      </c>
      <c r="C2691" t="s">
        <v>9621</v>
      </c>
      <c r="D2691"/>
      <c r="E2691" s="255" t="s">
        <v>4743</v>
      </c>
      <c r="F2691" s="255">
        <v>42914.727630590278</v>
      </c>
      <c r="G2691" s="255"/>
      <c r="H2691" s="255"/>
      <c r="I2691" s="256">
        <v>5.666666666666667</v>
      </c>
      <c r="J2691" s="257">
        <v>164388</v>
      </c>
      <c r="K2691" t="s">
        <v>4711</v>
      </c>
      <c r="L2691">
        <v>0</v>
      </c>
      <c r="M2691">
        <v>0</v>
      </c>
      <c r="N2691" t="s">
        <v>4718</v>
      </c>
      <c r="O2691" t="s">
        <v>4713</v>
      </c>
      <c r="P2691" t="s">
        <v>9622</v>
      </c>
      <c r="Q2691" t="s">
        <v>4715</v>
      </c>
      <c r="V2691" t="s">
        <v>4716</v>
      </c>
    </row>
    <row r="2692" spans="1:22">
      <c r="A2692" t="s">
        <v>4708</v>
      </c>
      <c r="B2692" t="s">
        <v>4708</v>
      </c>
      <c r="C2692" t="s">
        <v>9623</v>
      </c>
      <c r="D2692"/>
      <c r="E2692" s="255" t="s">
        <v>5200</v>
      </c>
      <c r="F2692" s="255">
        <v>42893.744064270832</v>
      </c>
      <c r="G2692" s="255"/>
      <c r="H2692" s="255"/>
      <c r="I2692" s="256">
        <v>5.666666666666667</v>
      </c>
      <c r="J2692" s="257">
        <v>68221</v>
      </c>
      <c r="K2692" t="s">
        <v>4752</v>
      </c>
      <c r="L2692">
        <v>0</v>
      </c>
      <c r="M2692">
        <v>0</v>
      </c>
      <c r="N2692" t="s">
        <v>4722</v>
      </c>
      <c r="O2692" t="s">
        <v>4713</v>
      </c>
      <c r="P2692" t="s">
        <v>9624</v>
      </c>
      <c r="Q2692" t="s">
        <v>4715</v>
      </c>
      <c r="V2692" t="s">
        <v>4716</v>
      </c>
    </row>
    <row r="2693" spans="1:22">
      <c r="A2693" t="s">
        <v>4708</v>
      </c>
      <c r="B2693" t="s">
        <v>4708</v>
      </c>
      <c r="C2693" t="s">
        <v>9625</v>
      </c>
      <c r="D2693"/>
      <c r="E2693" s="255" t="s">
        <v>4837</v>
      </c>
      <c r="F2693" s="255">
        <v>42913.710863854169</v>
      </c>
      <c r="G2693" s="255"/>
      <c r="H2693" s="255"/>
      <c r="I2693" s="256">
        <v>5.666666666666667</v>
      </c>
      <c r="J2693" s="257">
        <v>53707</v>
      </c>
      <c r="K2693" t="s">
        <v>4711</v>
      </c>
      <c r="L2693">
        <v>0</v>
      </c>
      <c r="M2693">
        <v>0</v>
      </c>
      <c r="N2693" t="s">
        <v>4718</v>
      </c>
      <c r="O2693" t="s">
        <v>4713</v>
      </c>
      <c r="P2693" t="s">
        <v>9626</v>
      </c>
      <c r="Q2693" t="s">
        <v>4715</v>
      </c>
      <c r="V2693" t="s">
        <v>4716</v>
      </c>
    </row>
    <row r="2694" spans="1:22">
      <c r="A2694" t="s">
        <v>4708</v>
      </c>
      <c r="B2694" t="s">
        <v>4708</v>
      </c>
      <c r="C2694" t="s">
        <v>9627</v>
      </c>
      <c r="D2694"/>
      <c r="E2694" s="255" t="s">
        <v>5704</v>
      </c>
      <c r="F2694" s="255">
        <v>42901.723393749999</v>
      </c>
      <c r="G2694" s="255"/>
      <c r="H2694" s="255"/>
      <c r="I2694" s="256">
        <v>5.666666666666667</v>
      </c>
      <c r="J2694" s="257">
        <v>29695</v>
      </c>
      <c r="K2694" t="s">
        <v>4711</v>
      </c>
      <c r="L2694">
        <v>0</v>
      </c>
      <c r="M2694">
        <v>0</v>
      </c>
      <c r="N2694" t="s">
        <v>4712</v>
      </c>
      <c r="O2694" t="s">
        <v>4726</v>
      </c>
      <c r="P2694" t="s">
        <v>9628</v>
      </c>
      <c r="Q2694" t="s">
        <v>4715</v>
      </c>
      <c r="V2694" t="s">
        <v>4716</v>
      </c>
    </row>
    <row r="2695" spans="1:22">
      <c r="A2695" t="s">
        <v>4708</v>
      </c>
      <c r="B2695" t="s">
        <v>4708</v>
      </c>
      <c r="C2695" t="s">
        <v>9629</v>
      </c>
      <c r="D2695"/>
      <c r="E2695" s="255" t="s">
        <v>4915</v>
      </c>
      <c r="F2695" s="255">
        <v>42898.701054282406</v>
      </c>
      <c r="G2695" s="255"/>
      <c r="H2695" s="255"/>
      <c r="I2695" s="256">
        <v>5.666666666666667</v>
      </c>
      <c r="J2695" s="257">
        <v>70734</v>
      </c>
      <c r="K2695" t="s">
        <v>4711</v>
      </c>
      <c r="L2695">
        <v>0</v>
      </c>
      <c r="M2695">
        <v>0</v>
      </c>
      <c r="N2695" t="s">
        <v>4718</v>
      </c>
      <c r="O2695" t="s">
        <v>4713</v>
      </c>
      <c r="P2695" t="s">
        <v>9630</v>
      </c>
      <c r="Q2695" t="s">
        <v>4715</v>
      </c>
      <c r="V2695" t="s">
        <v>4716</v>
      </c>
    </row>
    <row r="2696" spans="1:22">
      <c r="A2696" t="s">
        <v>4708</v>
      </c>
      <c r="B2696" t="s">
        <v>4708</v>
      </c>
      <c r="C2696" t="s">
        <v>9631</v>
      </c>
      <c r="D2696"/>
      <c r="E2696" s="255" t="s">
        <v>4955</v>
      </c>
      <c r="F2696" s="255">
        <v>42898.700835300922</v>
      </c>
      <c r="G2696" s="255"/>
      <c r="H2696" s="255"/>
      <c r="I2696" s="256">
        <v>5.666666666666667</v>
      </c>
      <c r="J2696" s="257">
        <v>23343</v>
      </c>
      <c r="K2696" t="s">
        <v>4711</v>
      </c>
      <c r="L2696">
        <v>0</v>
      </c>
      <c r="M2696">
        <v>0</v>
      </c>
      <c r="N2696" t="s">
        <v>4722</v>
      </c>
      <c r="O2696" t="s">
        <v>4713</v>
      </c>
      <c r="P2696" t="s">
        <v>9632</v>
      </c>
      <c r="Q2696" t="s">
        <v>4715</v>
      </c>
      <c r="V2696" t="s">
        <v>4716</v>
      </c>
    </row>
    <row r="2697" spans="1:22">
      <c r="A2697" t="s">
        <v>4708</v>
      </c>
      <c r="B2697" t="s">
        <v>4708</v>
      </c>
      <c r="C2697" t="s">
        <v>9633</v>
      </c>
      <c r="D2697"/>
      <c r="E2697" s="255" t="s">
        <v>4872</v>
      </c>
      <c r="F2697" s="255">
        <v>42916.763075497685</v>
      </c>
      <c r="G2697" s="255"/>
      <c r="H2697" s="255"/>
      <c r="I2697" s="256">
        <v>5.666666666666667</v>
      </c>
      <c r="J2697" s="257">
        <v>106095</v>
      </c>
      <c r="K2697" t="s">
        <v>4752</v>
      </c>
      <c r="L2697">
        <v>0</v>
      </c>
      <c r="M2697">
        <v>0</v>
      </c>
      <c r="N2697" t="s">
        <v>4718</v>
      </c>
      <c r="O2697" t="s">
        <v>4713</v>
      </c>
      <c r="P2697" t="s">
        <v>9634</v>
      </c>
      <c r="Q2697" t="s">
        <v>4715</v>
      </c>
      <c r="V2697" t="s">
        <v>4716</v>
      </c>
    </row>
    <row r="2698" spans="1:22">
      <c r="A2698" t="s">
        <v>4708</v>
      </c>
      <c r="B2698" t="s">
        <v>4708</v>
      </c>
      <c r="C2698" t="s">
        <v>9635</v>
      </c>
      <c r="D2698"/>
      <c r="E2698" s="255" t="s">
        <v>5240</v>
      </c>
      <c r="F2698" s="255">
        <v>42910.530558217593</v>
      </c>
      <c r="G2698" s="255"/>
      <c r="H2698" s="255"/>
      <c r="I2698" s="256">
        <v>5.666666666666667</v>
      </c>
      <c r="J2698" s="257">
        <v>63223</v>
      </c>
      <c r="K2698" t="s">
        <v>4711</v>
      </c>
      <c r="L2698">
        <v>0</v>
      </c>
      <c r="M2698">
        <v>0</v>
      </c>
      <c r="N2698" t="s">
        <v>4731</v>
      </c>
      <c r="O2698" t="s">
        <v>4713</v>
      </c>
      <c r="P2698" t="s">
        <v>9636</v>
      </c>
      <c r="Q2698" t="s">
        <v>4715</v>
      </c>
      <c r="V2698" t="s">
        <v>4716</v>
      </c>
    </row>
    <row r="2699" spans="1:22">
      <c r="A2699" t="s">
        <v>4708</v>
      </c>
      <c r="B2699" t="s">
        <v>4708</v>
      </c>
      <c r="C2699" t="s">
        <v>9637</v>
      </c>
      <c r="D2699"/>
      <c r="E2699" s="255" t="s">
        <v>7041</v>
      </c>
      <c r="F2699" s="255">
        <v>42913.709680590277</v>
      </c>
      <c r="G2699" s="255"/>
      <c r="H2699" s="255"/>
      <c r="I2699" s="256">
        <v>5.666666666666667</v>
      </c>
      <c r="J2699" s="257">
        <v>24219</v>
      </c>
      <c r="K2699" t="s">
        <v>4711</v>
      </c>
      <c r="L2699">
        <v>0</v>
      </c>
      <c r="M2699">
        <v>0</v>
      </c>
      <c r="N2699" t="s">
        <v>4722</v>
      </c>
      <c r="O2699" t="s">
        <v>4726</v>
      </c>
      <c r="P2699" t="s">
        <v>5188</v>
      </c>
      <c r="Q2699" t="s">
        <v>4715</v>
      </c>
      <c r="V2699" t="s">
        <v>4716</v>
      </c>
    </row>
    <row r="2700" spans="1:22">
      <c r="A2700" t="s">
        <v>4708</v>
      </c>
      <c r="B2700" t="s">
        <v>4708</v>
      </c>
      <c r="C2700" t="s">
        <v>9638</v>
      </c>
      <c r="D2700"/>
      <c r="E2700" s="255" t="s">
        <v>4710</v>
      </c>
      <c r="F2700" s="255">
        <v>42892.714084340281</v>
      </c>
      <c r="G2700" s="255"/>
      <c r="H2700" s="255"/>
      <c r="I2700" s="256">
        <v>5.666666666666667</v>
      </c>
      <c r="J2700" s="257">
        <v>282948</v>
      </c>
      <c r="K2700" t="s">
        <v>4711</v>
      </c>
      <c r="L2700">
        <v>0</v>
      </c>
      <c r="M2700">
        <v>0</v>
      </c>
      <c r="N2700" t="s">
        <v>4731</v>
      </c>
      <c r="O2700" t="s">
        <v>4713</v>
      </c>
      <c r="P2700" t="s">
        <v>9639</v>
      </c>
      <c r="Q2700" t="s">
        <v>4715</v>
      </c>
      <c r="V2700" t="s">
        <v>4716</v>
      </c>
    </row>
    <row r="2701" spans="1:22">
      <c r="A2701" t="s">
        <v>4708</v>
      </c>
      <c r="B2701" t="s">
        <v>4708</v>
      </c>
      <c r="C2701" t="s">
        <v>9640</v>
      </c>
      <c r="D2701"/>
      <c r="E2701" s="255" t="s">
        <v>4829</v>
      </c>
      <c r="F2701" s="255">
        <v>42914.725735416665</v>
      </c>
      <c r="G2701" s="255"/>
      <c r="H2701" s="255"/>
      <c r="I2701" s="256">
        <v>5.666666666666667</v>
      </c>
      <c r="J2701" s="257">
        <v>147888</v>
      </c>
      <c r="K2701" t="s">
        <v>4711</v>
      </c>
      <c r="L2701">
        <v>0</v>
      </c>
      <c r="M2701">
        <v>0</v>
      </c>
      <c r="N2701" t="s">
        <v>4712</v>
      </c>
      <c r="O2701" t="s">
        <v>4713</v>
      </c>
      <c r="P2701" t="s">
        <v>9641</v>
      </c>
      <c r="Q2701" t="s">
        <v>4715</v>
      </c>
      <c r="V2701" t="s">
        <v>4716</v>
      </c>
    </row>
    <row r="2702" spans="1:22">
      <c r="A2702" t="s">
        <v>4708</v>
      </c>
      <c r="B2702" t="s">
        <v>4708</v>
      </c>
      <c r="C2702" t="s">
        <v>9642</v>
      </c>
      <c r="D2702"/>
      <c r="E2702" s="255" t="s">
        <v>5427</v>
      </c>
      <c r="F2702" s="255">
        <v>42914.725977395836</v>
      </c>
      <c r="G2702" s="255"/>
      <c r="H2702" s="255"/>
      <c r="I2702" s="256">
        <v>5.666666666666667</v>
      </c>
      <c r="J2702" s="257">
        <v>97118</v>
      </c>
      <c r="K2702" t="s">
        <v>4711</v>
      </c>
      <c r="L2702">
        <v>0</v>
      </c>
      <c r="M2702">
        <v>0</v>
      </c>
      <c r="N2702" t="s">
        <v>4731</v>
      </c>
      <c r="O2702" t="s">
        <v>4713</v>
      </c>
      <c r="P2702" t="s">
        <v>9643</v>
      </c>
      <c r="Q2702" t="s">
        <v>4715</v>
      </c>
      <c r="V2702" t="s">
        <v>4716</v>
      </c>
    </row>
    <row r="2703" spans="1:22">
      <c r="A2703" t="s">
        <v>4708</v>
      </c>
      <c r="B2703" t="s">
        <v>4708</v>
      </c>
      <c r="C2703" t="s">
        <v>9644</v>
      </c>
      <c r="D2703"/>
      <c r="E2703" s="255" t="s">
        <v>6012</v>
      </c>
      <c r="F2703" s="255">
        <v>42909.717502280095</v>
      </c>
      <c r="G2703" s="255"/>
      <c r="H2703" s="255"/>
      <c r="I2703" s="256">
        <v>5.666666666666667</v>
      </c>
      <c r="J2703" s="257">
        <v>79360</v>
      </c>
      <c r="K2703" t="s">
        <v>4711</v>
      </c>
      <c r="L2703">
        <v>0</v>
      </c>
      <c r="M2703">
        <v>0</v>
      </c>
      <c r="N2703" t="s">
        <v>4769</v>
      </c>
      <c r="O2703" t="s">
        <v>4726</v>
      </c>
      <c r="P2703" t="s">
        <v>9645</v>
      </c>
      <c r="Q2703" t="s">
        <v>4715</v>
      </c>
      <c r="V2703" t="s">
        <v>4716</v>
      </c>
    </row>
    <row r="2704" spans="1:22">
      <c r="A2704" t="s">
        <v>4708</v>
      </c>
      <c r="B2704" t="s">
        <v>4708</v>
      </c>
      <c r="C2704" t="s">
        <v>9646</v>
      </c>
      <c r="D2704"/>
      <c r="E2704" s="255" t="s">
        <v>4783</v>
      </c>
      <c r="F2704" s="255">
        <v>42914.72710358796</v>
      </c>
      <c r="G2704" s="255"/>
      <c r="H2704" s="255"/>
      <c r="I2704" s="256">
        <v>5.666666666666667</v>
      </c>
      <c r="J2704" s="257">
        <v>113353</v>
      </c>
      <c r="K2704" t="s">
        <v>4711</v>
      </c>
      <c r="L2704">
        <v>1</v>
      </c>
      <c r="M2704">
        <v>333.85</v>
      </c>
      <c r="N2704" t="s">
        <v>4712</v>
      </c>
      <c r="O2704" t="s">
        <v>4713</v>
      </c>
      <c r="P2704" t="s">
        <v>9647</v>
      </c>
      <c r="Q2704" t="s">
        <v>4715</v>
      </c>
      <c r="V2704" t="s">
        <v>4716</v>
      </c>
    </row>
    <row r="2705" spans="1:22">
      <c r="A2705" t="s">
        <v>4708</v>
      </c>
      <c r="B2705" t="s">
        <v>4708</v>
      </c>
      <c r="C2705" t="s">
        <v>9648</v>
      </c>
      <c r="D2705"/>
      <c r="E2705" s="255" t="s">
        <v>5817</v>
      </c>
      <c r="F2705" s="255">
        <v>42914.72615347222</v>
      </c>
      <c r="G2705" s="255"/>
      <c r="H2705" s="255"/>
      <c r="I2705" s="256">
        <v>5.666666666666667</v>
      </c>
      <c r="J2705" s="257">
        <v>336199</v>
      </c>
      <c r="K2705" t="s">
        <v>4711</v>
      </c>
      <c r="L2705">
        <v>0</v>
      </c>
      <c r="M2705">
        <v>0</v>
      </c>
      <c r="N2705" t="s">
        <v>4718</v>
      </c>
      <c r="O2705" t="s">
        <v>4726</v>
      </c>
      <c r="P2705" t="s">
        <v>9649</v>
      </c>
      <c r="Q2705" t="s">
        <v>4715</v>
      </c>
      <c r="V2705" t="s">
        <v>4716</v>
      </c>
    </row>
    <row r="2706" spans="1:22">
      <c r="A2706" t="s">
        <v>4708</v>
      </c>
      <c r="B2706" t="s">
        <v>4708</v>
      </c>
      <c r="C2706" t="s">
        <v>9650</v>
      </c>
      <c r="D2706"/>
      <c r="E2706" s="255" t="s">
        <v>4868</v>
      </c>
      <c r="F2706" s="255">
        <v>42905.715770636576</v>
      </c>
      <c r="G2706" s="255"/>
      <c r="H2706" s="255"/>
      <c r="I2706" s="256">
        <v>5.666666666666667</v>
      </c>
      <c r="J2706" s="257">
        <v>77977</v>
      </c>
      <c r="K2706" t="s">
        <v>4711</v>
      </c>
      <c r="L2706">
        <v>0</v>
      </c>
      <c r="M2706">
        <v>0</v>
      </c>
      <c r="N2706" t="s">
        <v>4769</v>
      </c>
      <c r="O2706" t="s">
        <v>4713</v>
      </c>
      <c r="P2706" t="s">
        <v>9651</v>
      </c>
      <c r="Q2706" t="s">
        <v>4715</v>
      </c>
      <c r="V2706" t="s">
        <v>4716</v>
      </c>
    </row>
    <row r="2707" spans="1:22">
      <c r="A2707" t="s">
        <v>4708</v>
      </c>
      <c r="B2707" t="s">
        <v>4708</v>
      </c>
      <c r="C2707" t="s">
        <v>9652</v>
      </c>
      <c r="D2707"/>
      <c r="E2707" s="255" t="s">
        <v>6628</v>
      </c>
      <c r="F2707" s="255">
        <v>42909.688447256944</v>
      </c>
      <c r="G2707" s="255"/>
      <c r="H2707" s="255"/>
      <c r="I2707" s="256">
        <v>5.666666666666667</v>
      </c>
      <c r="J2707" s="257">
        <v>71891</v>
      </c>
      <c r="K2707" t="s">
        <v>4752</v>
      </c>
      <c r="L2707">
        <v>0</v>
      </c>
      <c r="M2707">
        <v>0</v>
      </c>
      <c r="N2707" t="s">
        <v>4712</v>
      </c>
      <c r="O2707" t="s">
        <v>4726</v>
      </c>
      <c r="P2707" t="s">
        <v>9653</v>
      </c>
      <c r="Q2707" t="s">
        <v>4715</v>
      </c>
      <c r="V2707" t="s">
        <v>4716</v>
      </c>
    </row>
    <row r="2708" spans="1:22">
      <c r="A2708" t="s">
        <v>4708</v>
      </c>
      <c r="B2708" t="s">
        <v>4708</v>
      </c>
      <c r="C2708" t="s">
        <v>9654</v>
      </c>
      <c r="D2708"/>
      <c r="E2708" s="255" t="s">
        <v>5276</v>
      </c>
      <c r="F2708" s="255">
        <v>42913.710457291665</v>
      </c>
      <c r="G2708" s="255"/>
      <c r="H2708" s="255"/>
      <c r="I2708" s="256">
        <v>5.666666666666667</v>
      </c>
      <c r="J2708" s="257">
        <v>312571</v>
      </c>
      <c r="K2708" t="s">
        <v>4711</v>
      </c>
      <c r="L2708">
        <v>0</v>
      </c>
      <c r="M2708">
        <v>0</v>
      </c>
      <c r="N2708" t="s">
        <v>4712</v>
      </c>
      <c r="O2708" t="s">
        <v>4726</v>
      </c>
      <c r="P2708" t="s">
        <v>4994</v>
      </c>
      <c r="Q2708" t="s">
        <v>4715</v>
      </c>
      <c r="V2708" t="s">
        <v>4716</v>
      </c>
    </row>
    <row r="2709" spans="1:22">
      <c r="A2709" t="s">
        <v>4708</v>
      </c>
      <c r="B2709" t="s">
        <v>4708</v>
      </c>
      <c r="C2709" t="s">
        <v>9655</v>
      </c>
      <c r="D2709"/>
      <c r="E2709" s="255" t="s">
        <v>8206</v>
      </c>
      <c r="F2709" s="255">
        <v>42916.499125347225</v>
      </c>
      <c r="G2709" s="255"/>
      <c r="H2709" s="255"/>
      <c r="I2709" s="256">
        <v>5.666666666666667</v>
      </c>
      <c r="J2709" s="257">
        <v>46758</v>
      </c>
      <c r="K2709" t="s">
        <v>4752</v>
      </c>
      <c r="L2709">
        <v>1</v>
      </c>
      <c r="M2709">
        <v>1363.76</v>
      </c>
      <c r="N2709" t="s">
        <v>4718</v>
      </c>
      <c r="O2709" t="s">
        <v>4753</v>
      </c>
      <c r="P2709" t="s">
        <v>4753</v>
      </c>
      <c r="Q2709" t="s">
        <v>4715</v>
      </c>
      <c r="V2709" t="s">
        <v>4716</v>
      </c>
    </row>
    <row r="2710" spans="1:22">
      <c r="A2710" t="s">
        <v>4708</v>
      </c>
      <c r="B2710" t="s">
        <v>4708</v>
      </c>
      <c r="C2710" t="s">
        <v>9656</v>
      </c>
      <c r="D2710"/>
      <c r="E2710" s="255" t="s">
        <v>4840</v>
      </c>
      <c r="F2710" s="255">
        <v>42900.550191354167</v>
      </c>
      <c r="G2710" s="255"/>
      <c r="H2710" s="255"/>
      <c r="I2710" s="256">
        <v>5.666666666666667</v>
      </c>
      <c r="J2710" s="257">
        <v>200000</v>
      </c>
      <c r="K2710" t="s">
        <v>4752</v>
      </c>
      <c r="L2710">
        <v>0</v>
      </c>
      <c r="M2710">
        <v>0</v>
      </c>
      <c r="N2710" t="s">
        <v>4722</v>
      </c>
      <c r="O2710" t="s">
        <v>4713</v>
      </c>
      <c r="P2710" t="s">
        <v>9657</v>
      </c>
      <c r="Q2710" t="s">
        <v>4715</v>
      </c>
      <c r="V2710" t="s">
        <v>4716</v>
      </c>
    </row>
    <row r="2711" spans="1:22">
      <c r="A2711" t="s">
        <v>4708</v>
      </c>
      <c r="B2711" t="s">
        <v>4708</v>
      </c>
      <c r="C2711" t="s">
        <v>9658</v>
      </c>
      <c r="D2711"/>
      <c r="E2711" s="255" t="s">
        <v>4991</v>
      </c>
      <c r="F2711" s="255">
        <v>42908.740071099535</v>
      </c>
      <c r="G2711" s="255"/>
      <c r="H2711" s="255"/>
      <c r="I2711" s="256">
        <v>5.666666666666667</v>
      </c>
      <c r="J2711" s="257">
        <v>142938</v>
      </c>
      <c r="K2711" t="s">
        <v>4752</v>
      </c>
      <c r="L2711">
        <v>0</v>
      </c>
      <c r="M2711">
        <v>0</v>
      </c>
      <c r="N2711" t="s">
        <v>4731</v>
      </c>
      <c r="O2711" t="s">
        <v>4713</v>
      </c>
      <c r="P2711" t="s">
        <v>9659</v>
      </c>
      <c r="Q2711" t="s">
        <v>4715</v>
      </c>
      <c r="V2711" t="s">
        <v>4716</v>
      </c>
    </row>
    <row r="2712" spans="1:22">
      <c r="A2712" t="s">
        <v>4708</v>
      </c>
      <c r="B2712" t="s">
        <v>4708</v>
      </c>
      <c r="C2712" t="s">
        <v>2698</v>
      </c>
      <c r="D2712"/>
      <c r="E2712" s="255" t="s">
        <v>6434</v>
      </c>
      <c r="F2712" s="255">
        <v>42908.733924733795</v>
      </c>
      <c r="G2712" s="255"/>
      <c r="H2712" s="255"/>
      <c r="I2712" s="256">
        <v>5.666666666666667</v>
      </c>
      <c r="J2712" s="257">
        <v>65662</v>
      </c>
      <c r="K2712" t="s">
        <v>4711</v>
      </c>
      <c r="L2712">
        <v>0</v>
      </c>
      <c r="M2712">
        <v>0</v>
      </c>
      <c r="N2712" t="s">
        <v>4712</v>
      </c>
      <c r="O2712" t="s">
        <v>4726</v>
      </c>
      <c r="P2712" t="s">
        <v>4994</v>
      </c>
      <c r="Q2712" t="s">
        <v>4715</v>
      </c>
      <c r="V2712" t="s">
        <v>4716</v>
      </c>
    </row>
    <row r="2713" spans="1:22">
      <c r="A2713" t="s">
        <v>4708</v>
      </c>
      <c r="B2713" t="s">
        <v>4708</v>
      </c>
      <c r="C2713" t="s">
        <v>9660</v>
      </c>
      <c r="D2713"/>
      <c r="E2713" s="255" t="s">
        <v>5227</v>
      </c>
      <c r="F2713" s="255">
        <v>42916.700287500003</v>
      </c>
      <c r="G2713" s="255"/>
      <c r="H2713" s="255"/>
      <c r="I2713" s="256">
        <v>5.666666666666667</v>
      </c>
      <c r="J2713" s="257">
        <v>18473</v>
      </c>
      <c r="K2713" t="s">
        <v>4752</v>
      </c>
      <c r="L2713">
        <v>0</v>
      </c>
      <c r="M2713">
        <v>0</v>
      </c>
      <c r="N2713" t="s">
        <v>4718</v>
      </c>
      <c r="O2713" t="s">
        <v>4726</v>
      </c>
      <c r="P2713" t="s">
        <v>5188</v>
      </c>
      <c r="Q2713" t="s">
        <v>4715</v>
      </c>
      <c r="V2713" t="s">
        <v>4716</v>
      </c>
    </row>
    <row r="2714" spans="1:22">
      <c r="A2714" t="s">
        <v>4708</v>
      </c>
      <c r="B2714" t="s">
        <v>4708</v>
      </c>
      <c r="C2714" t="s">
        <v>9661</v>
      </c>
      <c r="D2714"/>
      <c r="E2714" s="255" t="s">
        <v>5017</v>
      </c>
      <c r="F2714" s="255">
        <v>42912.711839085649</v>
      </c>
      <c r="G2714" s="255"/>
      <c r="H2714" s="255"/>
      <c r="I2714" s="256">
        <v>5.666666666666667</v>
      </c>
      <c r="J2714" s="257">
        <v>71152</v>
      </c>
      <c r="K2714" t="s">
        <v>4711</v>
      </c>
      <c r="L2714">
        <v>0</v>
      </c>
      <c r="M2714">
        <v>0</v>
      </c>
      <c r="N2714" t="s">
        <v>4712</v>
      </c>
      <c r="O2714" t="s">
        <v>4713</v>
      </c>
      <c r="P2714" t="s">
        <v>9662</v>
      </c>
      <c r="Q2714" t="s">
        <v>4715</v>
      </c>
      <c r="V2714" t="s">
        <v>4716</v>
      </c>
    </row>
    <row r="2715" spans="1:22">
      <c r="A2715" t="s">
        <v>4708</v>
      </c>
      <c r="B2715" t="s">
        <v>4708</v>
      </c>
      <c r="C2715" t="s">
        <v>9663</v>
      </c>
      <c r="D2715"/>
      <c r="E2715" s="255" t="s">
        <v>5238</v>
      </c>
      <c r="F2715" s="255">
        <v>42895.711665891205</v>
      </c>
      <c r="G2715" s="255"/>
      <c r="H2715" s="255"/>
      <c r="I2715" s="256">
        <v>5.666666666666667</v>
      </c>
      <c r="J2715" s="257">
        <v>317899</v>
      </c>
      <c r="K2715" t="s">
        <v>4711</v>
      </c>
      <c r="L2715">
        <v>0</v>
      </c>
      <c r="M2715">
        <v>0</v>
      </c>
      <c r="N2715" t="s">
        <v>4718</v>
      </c>
      <c r="O2715" t="s">
        <v>4726</v>
      </c>
      <c r="P2715" t="s">
        <v>5972</v>
      </c>
      <c r="Q2715" t="s">
        <v>4715</v>
      </c>
      <c r="V2715" t="s">
        <v>4716</v>
      </c>
    </row>
    <row r="2716" spans="1:22">
      <c r="A2716" t="s">
        <v>4708</v>
      </c>
      <c r="B2716" t="s">
        <v>4708</v>
      </c>
      <c r="C2716" t="s">
        <v>9664</v>
      </c>
      <c r="D2716"/>
      <c r="E2716" s="255" t="s">
        <v>5006</v>
      </c>
      <c r="F2716" s="255">
        <v>42859.672389386571</v>
      </c>
      <c r="G2716" s="255"/>
      <c r="H2716" s="255"/>
      <c r="I2716" s="256">
        <v>5.75</v>
      </c>
      <c r="J2716" s="257">
        <v>72061</v>
      </c>
      <c r="K2716" t="s">
        <v>4711</v>
      </c>
      <c r="L2716">
        <v>0</v>
      </c>
      <c r="M2716">
        <v>0</v>
      </c>
      <c r="N2716" t="s">
        <v>4731</v>
      </c>
      <c r="O2716" t="s">
        <v>4713</v>
      </c>
      <c r="P2716" t="s">
        <v>9665</v>
      </c>
      <c r="Q2716" t="s">
        <v>4715</v>
      </c>
      <c r="V2716" t="s">
        <v>4716</v>
      </c>
    </row>
    <row r="2717" spans="1:22">
      <c r="A2717" t="s">
        <v>4708</v>
      </c>
      <c r="B2717" t="s">
        <v>4708</v>
      </c>
      <c r="C2717" t="s">
        <v>9666</v>
      </c>
      <c r="D2717"/>
      <c r="E2717" s="255" t="s">
        <v>4853</v>
      </c>
      <c r="F2717" s="255">
        <v>42877.708059918979</v>
      </c>
      <c r="G2717" s="255"/>
      <c r="H2717" s="255"/>
      <c r="I2717" s="256">
        <v>5.75</v>
      </c>
      <c r="J2717" s="257">
        <v>54097</v>
      </c>
      <c r="K2717" t="s">
        <v>4711</v>
      </c>
      <c r="L2717">
        <v>0</v>
      </c>
      <c r="M2717">
        <v>0</v>
      </c>
      <c r="N2717" t="s">
        <v>4718</v>
      </c>
      <c r="O2717" t="s">
        <v>4713</v>
      </c>
      <c r="P2717" t="s">
        <v>9667</v>
      </c>
      <c r="Q2717" t="s">
        <v>4715</v>
      </c>
      <c r="V2717" t="s">
        <v>4716</v>
      </c>
    </row>
    <row r="2718" spans="1:22">
      <c r="A2718" t="s">
        <v>4708</v>
      </c>
      <c r="B2718" t="s">
        <v>4708</v>
      </c>
      <c r="C2718" t="s">
        <v>9668</v>
      </c>
      <c r="D2718"/>
      <c r="E2718" s="255" t="s">
        <v>4746</v>
      </c>
      <c r="F2718" s="255">
        <v>42871.698418368054</v>
      </c>
      <c r="G2718" s="255"/>
      <c r="H2718" s="255"/>
      <c r="I2718" s="256">
        <v>5.75</v>
      </c>
      <c r="J2718" s="257">
        <v>229741</v>
      </c>
      <c r="K2718" t="s">
        <v>4711</v>
      </c>
      <c r="L2718">
        <v>0</v>
      </c>
      <c r="M2718">
        <v>0</v>
      </c>
      <c r="N2718" t="s">
        <v>4722</v>
      </c>
      <c r="O2718" t="s">
        <v>4713</v>
      </c>
      <c r="P2718" t="s">
        <v>9669</v>
      </c>
      <c r="Q2718" t="s">
        <v>4715</v>
      </c>
      <c r="V2718" t="s">
        <v>4716</v>
      </c>
    </row>
    <row r="2719" spans="1:22">
      <c r="A2719" t="s">
        <v>4708</v>
      </c>
      <c r="B2719" t="s">
        <v>4708</v>
      </c>
      <c r="C2719" t="s">
        <v>9670</v>
      </c>
      <c r="D2719"/>
      <c r="E2719" s="255" t="s">
        <v>5519</v>
      </c>
      <c r="F2719" s="255">
        <v>42877.509786655093</v>
      </c>
      <c r="G2719" s="255"/>
      <c r="H2719" s="255"/>
      <c r="I2719" s="256">
        <v>5.75</v>
      </c>
      <c r="J2719" s="257">
        <v>162637</v>
      </c>
      <c r="K2719" t="s">
        <v>4752</v>
      </c>
      <c r="L2719">
        <v>0</v>
      </c>
      <c r="M2719">
        <v>0</v>
      </c>
      <c r="N2719" t="s">
        <v>4718</v>
      </c>
      <c r="O2719" t="s">
        <v>4713</v>
      </c>
      <c r="P2719" t="s">
        <v>9671</v>
      </c>
      <c r="Q2719" t="s">
        <v>4715</v>
      </c>
      <c r="V2719" t="s">
        <v>4716</v>
      </c>
    </row>
    <row r="2720" spans="1:22">
      <c r="A2720" t="s">
        <v>4708</v>
      </c>
      <c r="B2720" t="s">
        <v>4708</v>
      </c>
      <c r="C2720" t="s">
        <v>9672</v>
      </c>
      <c r="D2720"/>
      <c r="E2720" s="255" t="s">
        <v>4797</v>
      </c>
      <c r="F2720" s="255">
        <v>42861.487130821763</v>
      </c>
      <c r="G2720" s="255"/>
      <c r="H2720" s="255"/>
      <c r="I2720" s="256">
        <v>5.75</v>
      </c>
      <c r="J2720" s="257">
        <v>225179</v>
      </c>
      <c r="K2720" t="s">
        <v>4711</v>
      </c>
      <c r="L2720">
        <v>0</v>
      </c>
      <c r="M2720">
        <v>0</v>
      </c>
      <c r="N2720" t="s">
        <v>4718</v>
      </c>
      <c r="O2720" t="s">
        <v>4713</v>
      </c>
      <c r="P2720" t="s">
        <v>9673</v>
      </c>
      <c r="Q2720" t="s">
        <v>4715</v>
      </c>
      <c r="V2720" t="s">
        <v>4716</v>
      </c>
    </row>
    <row r="2721" spans="1:22">
      <c r="A2721" t="s">
        <v>4708</v>
      </c>
      <c r="B2721" t="s">
        <v>4708</v>
      </c>
      <c r="C2721" t="s">
        <v>9674</v>
      </c>
      <c r="D2721"/>
      <c r="E2721" s="255" t="s">
        <v>7410</v>
      </c>
      <c r="F2721" s="255">
        <v>42875.47580601852</v>
      </c>
      <c r="G2721" s="255"/>
      <c r="H2721" s="255"/>
      <c r="I2721" s="256">
        <v>5.75</v>
      </c>
      <c r="J2721" s="257">
        <v>45483</v>
      </c>
      <c r="K2721" t="s">
        <v>4711</v>
      </c>
      <c r="L2721">
        <v>0</v>
      </c>
      <c r="M2721">
        <v>0</v>
      </c>
      <c r="N2721" t="s">
        <v>4731</v>
      </c>
      <c r="O2721" t="s">
        <v>4726</v>
      </c>
      <c r="P2721" t="s">
        <v>9675</v>
      </c>
      <c r="Q2721" t="s">
        <v>4715</v>
      </c>
      <c r="V2721" t="s">
        <v>4716</v>
      </c>
    </row>
    <row r="2722" spans="1:22">
      <c r="A2722" t="s">
        <v>4708</v>
      </c>
      <c r="B2722" t="s">
        <v>4708</v>
      </c>
      <c r="C2722" t="s">
        <v>9676</v>
      </c>
      <c r="D2722"/>
      <c r="E2722" s="255" t="s">
        <v>9124</v>
      </c>
      <c r="F2722" s="255">
        <v>42868.501169212963</v>
      </c>
      <c r="G2722" s="255"/>
      <c r="H2722" s="255"/>
      <c r="I2722" s="256">
        <v>5.75</v>
      </c>
      <c r="J2722" s="257">
        <v>26979</v>
      </c>
      <c r="K2722" t="s">
        <v>4711</v>
      </c>
      <c r="L2722">
        <v>0</v>
      </c>
      <c r="M2722">
        <v>0</v>
      </c>
      <c r="N2722" t="s">
        <v>4722</v>
      </c>
      <c r="O2722" t="s">
        <v>4726</v>
      </c>
      <c r="P2722" t="s">
        <v>5228</v>
      </c>
      <c r="Q2722" t="s">
        <v>4715</v>
      </c>
      <c r="V2722" t="s">
        <v>4716</v>
      </c>
    </row>
    <row r="2723" spans="1:22">
      <c r="A2723" t="s">
        <v>4708</v>
      </c>
      <c r="B2723" t="s">
        <v>4708</v>
      </c>
      <c r="C2723" t="s">
        <v>9677</v>
      </c>
      <c r="D2723"/>
      <c r="E2723" s="255" t="s">
        <v>4937</v>
      </c>
      <c r="F2723" s="255">
        <v>42860.684133483795</v>
      </c>
      <c r="G2723" s="255"/>
      <c r="H2723" s="255"/>
      <c r="I2723" s="256">
        <v>5.75</v>
      </c>
      <c r="J2723" s="257">
        <v>143764</v>
      </c>
      <c r="K2723" t="s">
        <v>4752</v>
      </c>
      <c r="L2723">
        <v>0</v>
      </c>
      <c r="M2723">
        <v>0</v>
      </c>
      <c r="N2723" t="s">
        <v>4712</v>
      </c>
      <c r="O2723" t="s">
        <v>4713</v>
      </c>
      <c r="P2723" t="s">
        <v>9678</v>
      </c>
      <c r="Q2723" t="s">
        <v>4715</v>
      </c>
      <c r="V2723" t="s">
        <v>4716</v>
      </c>
    </row>
    <row r="2724" spans="1:22">
      <c r="A2724" t="s">
        <v>4708</v>
      </c>
      <c r="B2724" t="s">
        <v>4708</v>
      </c>
      <c r="C2724" t="s">
        <v>9679</v>
      </c>
      <c r="D2724"/>
      <c r="E2724" s="255" t="s">
        <v>4829</v>
      </c>
      <c r="F2724" s="255">
        <v>42880.717077627312</v>
      </c>
      <c r="G2724" s="255"/>
      <c r="H2724" s="255"/>
      <c r="I2724" s="256">
        <v>5.75</v>
      </c>
      <c r="J2724" s="257">
        <v>160000</v>
      </c>
      <c r="K2724" t="s">
        <v>4711</v>
      </c>
      <c r="L2724">
        <v>0</v>
      </c>
      <c r="M2724">
        <v>0</v>
      </c>
      <c r="N2724" t="s">
        <v>4722</v>
      </c>
      <c r="O2724" t="s">
        <v>4726</v>
      </c>
      <c r="P2724" t="s">
        <v>5225</v>
      </c>
      <c r="Q2724" t="s">
        <v>4715</v>
      </c>
      <c r="V2724" t="s">
        <v>4716</v>
      </c>
    </row>
    <row r="2725" spans="1:22">
      <c r="A2725" t="s">
        <v>4708</v>
      </c>
      <c r="B2725" t="s">
        <v>4708</v>
      </c>
      <c r="C2725" t="s">
        <v>9680</v>
      </c>
      <c r="D2725"/>
      <c r="E2725" s="255" t="s">
        <v>6162</v>
      </c>
      <c r="F2725" s="255">
        <v>42881.688863657408</v>
      </c>
      <c r="G2725" s="255"/>
      <c r="H2725" s="255"/>
      <c r="I2725" s="256">
        <v>5.75</v>
      </c>
      <c r="J2725" s="257">
        <v>128888</v>
      </c>
      <c r="K2725" t="s">
        <v>4711</v>
      </c>
      <c r="L2725">
        <v>0</v>
      </c>
      <c r="M2725">
        <v>0</v>
      </c>
      <c r="N2725" t="s">
        <v>4722</v>
      </c>
      <c r="O2725" t="s">
        <v>4726</v>
      </c>
      <c r="P2725" t="s">
        <v>8853</v>
      </c>
      <c r="Q2725" t="s">
        <v>4715</v>
      </c>
      <c r="V2725" t="s">
        <v>4716</v>
      </c>
    </row>
    <row r="2726" spans="1:22">
      <c r="A2726" t="s">
        <v>4708</v>
      </c>
      <c r="B2726" t="s">
        <v>4708</v>
      </c>
      <c r="C2726" t="s">
        <v>9681</v>
      </c>
      <c r="D2726"/>
      <c r="E2726" s="255" t="s">
        <v>5939</v>
      </c>
      <c r="F2726" s="255">
        <v>42867.620382291665</v>
      </c>
      <c r="G2726" s="255"/>
      <c r="H2726" s="255"/>
      <c r="I2726" s="256">
        <v>5.75</v>
      </c>
      <c r="J2726" s="257">
        <v>87534</v>
      </c>
      <c r="K2726" t="s">
        <v>4752</v>
      </c>
      <c r="L2726">
        <v>0</v>
      </c>
      <c r="M2726">
        <v>0</v>
      </c>
      <c r="N2726" t="s">
        <v>4722</v>
      </c>
      <c r="O2726" t="s">
        <v>4726</v>
      </c>
      <c r="P2726" t="s">
        <v>9682</v>
      </c>
      <c r="Q2726" t="s">
        <v>4715</v>
      </c>
      <c r="V2726" t="s">
        <v>4716</v>
      </c>
    </row>
    <row r="2727" spans="1:22">
      <c r="A2727" t="s">
        <v>4708</v>
      </c>
      <c r="B2727" t="s">
        <v>4708</v>
      </c>
      <c r="C2727" t="s">
        <v>9683</v>
      </c>
      <c r="D2727"/>
      <c r="E2727" s="255" t="s">
        <v>5677</v>
      </c>
      <c r="F2727" s="255">
        <v>42884.591996064817</v>
      </c>
      <c r="G2727" s="255"/>
      <c r="H2727" s="255"/>
      <c r="I2727" s="256">
        <v>5.75</v>
      </c>
      <c r="J2727" s="257">
        <v>105384</v>
      </c>
      <c r="K2727" t="s">
        <v>4752</v>
      </c>
      <c r="L2727">
        <v>0</v>
      </c>
      <c r="M2727">
        <v>0</v>
      </c>
      <c r="N2727" t="s">
        <v>4722</v>
      </c>
      <c r="O2727" t="s">
        <v>5197</v>
      </c>
      <c r="P2727" t="s">
        <v>9684</v>
      </c>
      <c r="Q2727" t="s">
        <v>4715</v>
      </c>
      <c r="V2727" t="s">
        <v>4716</v>
      </c>
    </row>
    <row r="2728" spans="1:22">
      <c r="A2728" t="s">
        <v>4708</v>
      </c>
      <c r="B2728" t="s">
        <v>4708</v>
      </c>
      <c r="C2728" t="s">
        <v>9685</v>
      </c>
      <c r="D2728"/>
      <c r="E2728" s="255" t="s">
        <v>5212</v>
      </c>
      <c r="F2728" s="255">
        <v>42863.695787881945</v>
      </c>
      <c r="G2728" s="255"/>
      <c r="H2728" s="255"/>
      <c r="I2728" s="256">
        <v>5.75</v>
      </c>
      <c r="J2728" s="257">
        <v>164115</v>
      </c>
      <c r="K2728" t="s">
        <v>4711</v>
      </c>
      <c r="L2728">
        <v>0</v>
      </c>
      <c r="M2728">
        <v>0</v>
      </c>
      <c r="N2728" t="s">
        <v>4718</v>
      </c>
      <c r="O2728" t="s">
        <v>4726</v>
      </c>
      <c r="P2728" t="s">
        <v>9686</v>
      </c>
      <c r="Q2728" t="s">
        <v>4715</v>
      </c>
      <c r="V2728" t="s">
        <v>4716</v>
      </c>
    </row>
    <row r="2729" spans="1:22">
      <c r="A2729" t="s">
        <v>4708</v>
      </c>
      <c r="B2729" t="s">
        <v>4708</v>
      </c>
      <c r="C2729" t="s">
        <v>9687</v>
      </c>
      <c r="D2729"/>
      <c r="E2729" s="255" t="s">
        <v>7629</v>
      </c>
      <c r="F2729" s="255">
        <v>42884.713326655095</v>
      </c>
      <c r="G2729" s="255"/>
      <c r="H2729" s="255"/>
      <c r="I2729" s="256">
        <v>5.75</v>
      </c>
      <c r="J2729" s="257">
        <v>15352</v>
      </c>
      <c r="K2729" t="s">
        <v>4711</v>
      </c>
      <c r="L2729">
        <v>0</v>
      </c>
      <c r="M2729">
        <v>0</v>
      </c>
      <c r="N2729" t="s">
        <v>4712</v>
      </c>
      <c r="O2729" t="s">
        <v>4726</v>
      </c>
      <c r="P2729" t="s">
        <v>9688</v>
      </c>
      <c r="Q2729" t="s">
        <v>4715</v>
      </c>
      <c r="V2729" t="s">
        <v>4716</v>
      </c>
    </row>
    <row r="2730" spans="1:22">
      <c r="A2730" t="s">
        <v>4708</v>
      </c>
      <c r="B2730" t="s">
        <v>4708</v>
      </c>
      <c r="C2730" t="s">
        <v>9689</v>
      </c>
      <c r="D2730"/>
      <c r="E2730" s="255" t="s">
        <v>6632</v>
      </c>
      <c r="F2730" s="255">
        <v>42886.787708796299</v>
      </c>
      <c r="G2730" s="255"/>
      <c r="H2730" s="255"/>
      <c r="I2730" s="256">
        <v>5.75</v>
      </c>
      <c r="J2730" s="257">
        <v>51209</v>
      </c>
      <c r="K2730" t="s">
        <v>4711</v>
      </c>
      <c r="L2730">
        <v>0</v>
      </c>
      <c r="M2730">
        <v>0</v>
      </c>
      <c r="N2730" t="s">
        <v>4712</v>
      </c>
      <c r="O2730" t="s">
        <v>5324</v>
      </c>
      <c r="P2730" t="s">
        <v>9690</v>
      </c>
      <c r="Q2730" t="s">
        <v>4715</v>
      </c>
      <c r="V2730" t="s">
        <v>4716</v>
      </c>
    </row>
    <row r="2731" spans="1:22">
      <c r="A2731" t="s">
        <v>4708</v>
      </c>
      <c r="B2731" t="s">
        <v>4708</v>
      </c>
      <c r="C2731" t="s">
        <v>9691</v>
      </c>
      <c r="D2731"/>
      <c r="E2731" s="255" t="s">
        <v>5857</v>
      </c>
      <c r="F2731" s="255">
        <v>42859.671913194441</v>
      </c>
      <c r="G2731" s="255"/>
      <c r="H2731" s="255"/>
      <c r="I2731" s="256">
        <v>5.75</v>
      </c>
      <c r="J2731" s="257">
        <v>53434</v>
      </c>
      <c r="K2731" t="s">
        <v>4711</v>
      </c>
      <c r="L2731">
        <v>0</v>
      </c>
      <c r="M2731">
        <v>0</v>
      </c>
      <c r="N2731" t="s">
        <v>4769</v>
      </c>
      <c r="O2731" t="s">
        <v>4726</v>
      </c>
      <c r="P2731" t="s">
        <v>9692</v>
      </c>
      <c r="Q2731" t="s">
        <v>4715</v>
      </c>
      <c r="V2731" t="s">
        <v>4716</v>
      </c>
    </row>
    <row r="2732" spans="1:22">
      <c r="A2732" t="s">
        <v>4708</v>
      </c>
      <c r="B2732" t="s">
        <v>4708</v>
      </c>
      <c r="C2732" t="s">
        <v>9693</v>
      </c>
      <c r="D2732"/>
      <c r="E2732" s="255" t="s">
        <v>5617</v>
      </c>
      <c r="F2732" s="255">
        <v>42859.672107256942</v>
      </c>
      <c r="G2732" s="255"/>
      <c r="H2732" s="255"/>
      <c r="I2732" s="256">
        <v>5.75</v>
      </c>
      <c r="J2732" s="257">
        <v>81668</v>
      </c>
      <c r="K2732" t="s">
        <v>4711</v>
      </c>
      <c r="L2732">
        <v>0</v>
      </c>
      <c r="M2732">
        <v>0</v>
      </c>
      <c r="N2732" t="s">
        <v>4731</v>
      </c>
      <c r="O2732" t="s">
        <v>4713</v>
      </c>
      <c r="P2732" t="s">
        <v>9694</v>
      </c>
      <c r="Q2732" t="s">
        <v>4715</v>
      </c>
      <c r="V2732" t="s">
        <v>4716</v>
      </c>
    </row>
    <row r="2733" spans="1:22">
      <c r="A2733" t="s">
        <v>4708</v>
      </c>
      <c r="B2733" t="s">
        <v>4708</v>
      </c>
      <c r="C2733" t="s">
        <v>9695</v>
      </c>
      <c r="D2733"/>
      <c r="E2733" s="255" t="s">
        <v>5070</v>
      </c>
      <c r="F2733" s="255">
        <v>42878.710606053239</v>
      </c>
      <c r="G2733" s="255"/>
      <c r="H2733" s="255"/>
      <c r="I2733" s="256">
        <v>5.75</v>
      </c>
      <c r="J2733" s="257">
        <v>23329</v>
      </c>
      <c r="K2733" t="s">
        <v>4711</v>
      </c>
      <c r="L2733">
        <v>0</v>
      </c>
      <c r="M2733">
        <v>0</v>
      </c>
      <c r="N2733" t="s">
        <v>4731</v>
      </c>
      <c r="O2733" t="s">
        <v>4713</v>
      </c>
      <c r="P2733" t="s">
        <v>9696</v>
      </c>
      <c r="Q2733" t="s">
        <v>4715</v>
      </c>
      <c r="V2733" t="s">
        <v>4716</v>
      </c>
    </row>
    <row r="2734" spans="1:22">
      <c r="A2734" t="s">
        <v>4708</v>
      </c>
      <c r="B2734" t="s">
        <v>4708</v>
      </c>
      <c r="C2734" t="s">
        <v>9697</v>
      </c>
      <c r="D2734"/>
      <c r="E2734" s="255" t="s">
        <v>4912</v>
      </c>
      <c r="F2734" s="255">
        <v>42884.710174537038</v>
      </c>
      <c r="G2734" s="255"/>
      <c r="H2734" s="255"/>
      <c r="I2734" s="256">
        <v>5.75</v>
      </c>
      <c r="J2734" s="257">
        <v>121145</v>
      </c>
      <c r="K2734" t="s">
        <v>4711</v>
      </c>
      <c r="L2734">
        <v>0</v>
      </c>
      <c r="M2734">
        <v>0</v>
      </c>
      <c r="N2734" t="s">
        <v>4712</v>
      </c>
      <c r="O2734" t="s">
        <v>4713</v>
      </c>
      <c r="P2734" t="s">
        <v>9698</v>
      </c>
      <c r="Q2734" t="s">
        <v>4715</v>
      </c>
      <c r="V2734" t="s">
        <v>4716</v>
      </c>
    </row>
    <row r="2735" spans="1:22">
      <c r="A2735" t="s">
        <v>4708</v>
      </c>
      <c r="B2735" t="s">
        <v>4708</v>
      </c>
      <c r="C2735" t="s">
        <v>9699</v>
      </c>
      <c r="D2735"/>
      <c r="E2735" s="255" t="s">
        <v>7272</v>
      </c>
      <c r="F2735" s="255">
        <v>42886.432958449077</v>
      </c>
      <c r="G2735" s="255"/>
      <c r="H2735" s="255"/>
      <c r="I2735" s="256">
        <v>5.75</v>
      </c>
      <c r="J2735" s="257">
        <v>114492</v>
      </c>
      <c r="K2735" t="s">
        <v>4752</v>
      </c>
      <c r="L2735">
        <v>0</v>
      </c>
      <c r="M2735">
        <v>0</v>
      </c>
      <c r="N2735" t="s">
        <v>4718</v>
      </c>
      <c r="O2735" t="s">
        <v>4726</v>
      </c>
      <c r="P2735" t="s">
        <v>9700</v>
      </c>
      <c r="Q2735" t="s">
        <v>4715</v>
      </c>
      <c r="V2735" t="s">
        <v>4716</v>
      </c>
    </row>
    <row r="2736" spans="1:22">
      <c r="A2736" t="s">
        <v>4708</v>
      </c>
      <c r="B2736" t="s">
        <v>4708</v>
      </c>
      <c r="C2736" t="s">
        <v>9701</v>
      </c>
      <c r="D2736"/>
      <c r="E2736" s="255" t="s">
        <v>7041</v>
      </c>
      <c r="F2736" s="255">
        <v>42886.756739548611</v>
      </c>
      <c r="G2736" s="255"/>
      <c r="H2736" s="255"/>
      <c r="I2736" s="256">
        <v>5.75</v>
      </c>
      <c r="J2736" s="257">
        <v>80176</v>
      </c>
      <c r="K2736" t="s">
        <v>4752</v>
      </c>
      <c r="L2736">
        <v>0</v>
      </c>
      <c r="M2736">
        <v>0</v>
      </c>
      <c r="N2736" t="s">
        <v>4718</v>
      </c>
      <c r="O2736" t="s">
        <v>4726</v>
      </c>
      <c r="P2736" t="s">
        <v>5188</v>
      </c>
      <c r="Q2736" t="s">
        <v>4715</v>
      </c>
      <c r="V2736" t="s">
        <v>4716</v>
      </c>
    </row>
    <row r="2737" spans="1:22">
      <c r="A2737" t="s">
        <v>4708</v>
      </c>
      <c r="B2737" t="s">
        <v>4708</v>
      </c>
      <c r="C2737" t="s">
        <v>9702</v>
      </c>
      <c r="D2737"/>
      <c r="E2737" s="255" t="s">
        <v>5457</v>
      </c>
      <c r="F2737" s="255">
        <v>42872.696748495371</v>
      </c>
      <c r="G2737" s="255"/>
      <c r="H2737" s="255"/>
      <c r="I2737" s="256">
        <v>5.75</v>
      </c>
      <c r="J2737" s="257">
        <v>81695</v>
      </c>
      <c r="K2737" t="s">
        <v>4711</v>
      </c>
      <c r="L2737">
        <v>0</v>
      </c>
      <c r="M2737">
        <v>0</v>
      </c>
      <c r="N2737" t="s">
        <v>4718</v>
      </c>
      <c r="O2737" t="s">
        <v>4713</v>
      </c>
      <c r="P2737" t="s">
        <v>9703</v>
      </c>
      <c r="Q2737" t="s">
        <v>4715</v>
      </c>
      <c r="V2737" t="s">
        <v>4716</v>
      </c>
    </row>
    <row r="2738" spans="1:22">
      <c r="A2738" t="s">
        <v>4708</v>
      </c>
      <c r="B2738" t="s">
        <v>4708</v>
      </c>
      <c r="C2738" t="s">
        <v>9704</v>
      </c>
      <c r="D2738"/>
      <c r="E2738" s="255" t="s">
        <v>4937</v>
      </c>
      <c r="F2738" s="255">
        <v>42867.689844942128</v>
      </c>
      <c r="G2738" s="255"/>
      <c r="H2738" s="255"/>
      <c r="I2738" s="256">
        <v>5.75</v>
      </c>
      <c r="J2738" s="257">
        <v>62366</v>
      </c>
      <c r="K2738" t="s">
        <v>4711</v>
      </c>
      <c r="L2738">
        <v>0</v>
      </c>
      <c r="M2738">
        <v>0</v>
      </c>
      <c r="N2738" t="s">
        <v>4718</v>
      </c>
      <c r="O2738" t="s">
        <v>4713</v>
      </c>
      <c r="P2738" t="s">
        <v>9705</v>
      </c>
      <c r="Q2738" t="s">
        <v>4715</v>
      </c>
      <c r="V2738" t="s">
        <v>4716</v>
      </c>
    </row>
    <row r="2739" spans="1:22">
      <c r="A2739" t="s">
        <v>4708</v>
      </c>
      <c r="B2739" t="s">
        <v>4708</v>
      </c>
      <c r="C2739" t="s">
        <v>9706</v>
      </c>
      <c r="D2739"/>
      <c r="E2739" s="255" t="s">
        <v>5070</v>
      </c>
      <c r="F2739" s="255">
        <v>42875.475628738423</v>
      </c>
      <c r="G2739" s="255"/>
      <c r="H2739" s="255"/>
      <c r="I2739" s="256">
        <v>5.75</v>
      </c>
      <c r="J2739" s="257">
        <v>116938</v>
      </c>
      <c r="K2739" t="s">
        <v>4711</v>
      </c>
      <c r="L2739">
        <v>0</v>
      </c>
      <c r="M2739">
        <v>0</v>
      </c>
      <c r="N2739" t="s">
        <v>4712</v>
      </c>
      <c r="O2739" t="s">
        <v>4713</v>
      </c>
      <c r="P2739" t="s">
        <v>9707</v>
      </c>
      <c r="Q2739" t="s">
        <v>4715</v>
      </c>
      <c r="V2739" t="s">
        <v>4716</v>
      </c>
    </row>
    <row r="2740" spans="1:22">
      <c r="A2740" t="s">
        <v>4708</v>
      </c>
      <c r="B2740" t="s">
        <v>4708</v>
      </c>
      <c r="C2740" t="s">
        <v>9708</v>
      </c>
      <c r="D2740"/>
      <c r="E2740" s="255" t="s">
        <v>5318</v>
      </c>
      <c r="F2740" s="255">
        <v>42872.596588425928</v>
      </c>
      <c r="G2740" s="255"/>
      <c r="H2740" s="255"/>
      <c r="I2740" s="256">
        <v>5.75</v>
      </c>
      <c r="J2740" s="257">
        <v>41239</v>
      </c>
      <c r="K2740" t="s">
        <v>4752</v>
      </c>
      <c r="L2740">
        <v>0</v>
      </c>
      <c r="M2740">
        <v>0</v>
      </c>
      <c r="N2740" t="s">
        <v>4731</v>
      </c>
      <c r="O2740" t="s">
        <v>4726</v>
      </c>
      <c r="P2740" t="s">
        <v>4994</v>
      </c>
      <c r="Q2740" t="s">
        <v>4715</v>
      </c>
      <c r="V2740" t="s">
        <v>4716</v>
      </c>
    </row>
    <row r="2741" spans="1:22">
      <c r="A2741" t="s">
        <v>4708</v>
      </c>
      <c r="B2741" t="s">
        <v>4708</v>
      </c>
      <c r="C2741" t="s">
        <v>3268</v>
      </c>
      <c r="D2741"/>
      <c r="E2741" s="255" t="s">
        <v>5414</v>
      </c>
      <c r="F2741" s="255">
        <v>42880.705343020833</v>
      </c>
      <c r="G2741" s="255"/>
      <c r="H2741" s="255"/>
      <c r="I2741" s="256">
        <v>5.75</v>
      </c>
      <c r="J2741" s="257">
        <v>104947</v>
      </c>
      <c r="K2741" t="s">
        <v>4752</v>
      </c>
      <c r="L2741">
        <v>0</v>
      </c>
      <c r="M2741">
        <v>0</v>
      </c>
      <c r="N2741" t="s">
        <v>4718</v>
      </c>
      <c r="O2741" t="s">
        <v>5324</v>
      </c>
      <c r="P2741" t="s">
        <v>9709</v>
      </c>
      <c r="Q2741" t="s">
        <v>4715</v>
      </c>
      <c r="V2741" t="s">
        <v>4716</v>
      </c>
    </row>
    <row r="2742" spans="1:22">
      <c r="A2742" t="s">
        <v>4708</v>
      </c>
      <c r="B2742" t="s">
        <v>4708</v>
      </c>
      <c r="C2742" t="s">
        <v>9710</v>
      </c>
      <c r="D2742"/>
      <c r="E2742" s="255" t="s">
        <v>4817</v>
      </c>
      <c r="F2742" s="255">
        <v>42882.493254398149</v>
      </c>
      <c r="G2742" s="255"/>
      <c r="H2742" s="255"/>
      <c r="I2742" s="256">
        <v>5.75</v>
      </c>
      <c r="J2742" s="257">
        <v>77033</v>
      </c>
      <c r="K2742" t="s">
        <v>4711</v>
      </c>
      <c r="L2742">
        <v>0</v>
      </c>
      <c r="M2742">
        <v>0</v>
      </c>
      <c r="N2742" t="s">
        <v>4712</v>
      </c>
      <c r="O2742" t="s">
        <v>4713</v>
      </c>
      <c r="P2742" t="s">
        <v>9711</v>
      </c>
      <c r="Q2742" t="s">
        <v>4715</v>
      </c>
      <c r="V2742" t="s">
        <v>4716</v>
      </c>
    </row>
    <row r="2743" spans="1:22">
      <c r="A2743" t="s">
        <v>4708</v>
      </c>
      <c r="B2743" t="s">
        <v>4708</v>
      </c>
      <c r="C2743" t="s">
        <v>9712</v>
      </c>
      <c r="D2743"/>
      <c r="E2743" s="255" t="s">
        <v>4721</v>
      </c>
      <c r="F2743" s="255">
        <v>42882.471655324072</v>
      </c>
      <c r="G2743" s="255"/>
      <c r="H2743" s="255"/>
      <c r="I2743" s="256">
        <v>5.75</v>
      </c>
      <c r="J2743" s="257">
        <v>129605</v>
      </c>
      <c r="K2743" t="s">
        <v>4752</v>
      </c>
      <c r="L2743">
        <v>0</v>
      </c>
      <c r="M2743">
        <v>0</v>
      </c>
      <c r="N2743" t="s">
        <v>4712</v>
      </c>
      <c r="O2743" t="s">
        <v>4713</v>
      </c>
      <c r="P2743" t="s">
        <v>9713</v>
      </c>
      <c r="Q2743" t="s">
        <v>4715</v>
      </c>
      <c r="V2743" t="s">
        <v>4716</v>
      </c>
    </row>
    <row r="2744" spans="1:22">
      <c r="A2744" t="s">
        <v>4708</v>
      </c>
      <c r="B2744" t="s">
        <v>4708</v>
      </c>
      <c r="C2744" t="s">
        <v>9714</v>
      </c>
      <c r="D2744"/>
      <c r="E2744" s="255" t="s">
        <v>4962</v>
      </c>
      <c r="F2744" s="255">
        <v>42864.700549618057</v>
      </c>
      <c r="G2744" s="255"/>
      <c r="H2744" s="255"/>
      <c r="I2744" s="256">
        <v>5.75</v>
      </c>
      <c r="J2744" s="257">
        <v>24795</v>
      </c>
      <c r="K2744" t="s">
        <v>4711</v>
      </c>
      <c r="L2744">
        <v>0</v>
      </c>
      <c r="M2744">
        <v>0</v>
      </c>
      <c r="N2744" t="s">
        <v>4718</v>
      </c>
      <c r="O2744" t="s">
        <v>4713</v>
      </c>
      <c r="P2744" t="s">
        <v>9715</v>
      </c>
      <c r="Q2744" t="s">
        <v>4715</v>
      </c>
      <c r="V2744" t="s">
        <v>4716</v>
      </c>
    </row>
    <row r="2745" spans="1:22">
      <c r="A2745" t="s">
        <v>4708</v>
      </c>
      <c r="B2745" t="s">
        <v>4708</v>
      </c>
      <c r="C2745" t="s">
        <v>9716</v>
      </c>
      <c r="D2745"/>
      <c r="E2745" s="255" t="s">
        <v>4868</v>
      </c>
      <c r="F2745" s="255">
        <v>42880.789213229167</v>
      </c>
      <c r="G2745" s="255"/>
      <c r="H2745" s="255"/>
      <c r="I2745" s="256">
        <v>5.75</v>
      </c>
      <c r="J2745" s="257">
        <v>130112</v>
      </c>
      <c r="K2745" t="s">
        <v>4752</v>
      </c>
      <c r="L2745">
        <v>0</v>
      </c>
      <c r="M2745">
        <v>0</v>
      </c>
      <c r="N2745" t="s">
        <v>4718</v>
      </c>
      <c r="O2745" t="s">
        <v>4726</v>
      </c>
      <c r="P2745" t="s">
        <v>9717</v>
      </c>
      <c r="Q2745" t="s">
        <v>4715</v>
      </c>
      <c r="V2745" t="s">
        <v>4716</v>
      </c>
    </row>
    <row r="2746" spans="1:22">
      <c r="A2746" t="s">
        <v>4708</v>
      </c>
      <c r="B2746" t="s">
        <v>4708</v>
      </c>
      <c r="C2746" t="s">
        <v>9718</v>
      </c>
      <c r="D2746"/>
      <c r="E2746" s="255" t="s">
        <v>4780</v>
      </c>
      <c r="F2746" s="255">
        <v>42873.705312002312</v>
      </c>
      <c r="G2746" s="255"/>
      <c r="H2746" s="255"/>
      <c r="I2746" s="256">
        <v>5.75</v>
      </c>
      <c r="J2746" s="257">
        <v>85112</v>
      </c>
      <c r="K2746" t="s">
        <v>4711</v>
      </c>
      <c r="L2746">
        <v>0</v>
      </c>
      <c r="M2746">
        <v>0</v>
      </c>
      <c r="N2746" t="s">
        <v>4712</v>
      </c>
      <c r="O2746" t="s">
        <v>4713</v>
      </c>
      <c r="P2746" t="s">
        <v>9719</v>
      </c>
      <c r="Q2746" t="s">
        <v>4715</v>
      </c>
      <c r="V2746" t="s">
        <v>4716</v>
      </c>
    </row>
    <row r="2747" spans="1:22">
      <c r="A2747" t="s">
        <v>4708</v>
      </c>
      <c r="B2747" t="s">
        <v>4708</v>
      </c>
      <c r="C2747" t="s">
        <v>9720</v>
      </c>
      <c r="D2747"/>
      <c r="E2747" s="255" t="s">
        <v>4924</v>
      </c>
      <c r="F2747" s="255">
        <v>42880.526876967589</v>
      </c>
      <c r="G2747" s="255"/>
      <c r="H2747" s="255"/>
      <c r="I2747" s="256">
        <v>5.75</v>
      </c>
      <c r="J2747" s="257">
        <v>-1</v>
      </c>
      <c r="K2747" t="s">
        <v>4752</v>
      </c>
      <c r="L2747">
        <v>0</v>
      </c>
      <c r="M2747">
        <v>0</v>
      </c>
      <c r="N2747" t="s">
        <v>4712</v>
      </c>
      <c r="O2747" t="s">
        <v>4753</v>
      </c>
      <c r="P2747" t="s">
        <v>4753</v>
      </c>
      <c r="Q2747" t="s">
        <v>4715</v>
      </c>
      <c r="V2747" t="s">
        <v>4716</v>
      </c>
    </row>
    <row r="2748" spans="1:22">
      <c r="A2748" t="s">
        <v>4708</v>
      </c>
      <c r="B2748" t="s">
        <v>4708</v>
      </c>
      <c r="C2748" t="s">
        <v>9721</v>
      </c>
      <c r="D2748"/>
      <c r="E2748" s="255" t="s">
        <v>7238</v>
      </c>
      <c r="F2748" s="255">
        <v>42865.489061030094</v>
      </c>
      <c r="G2748" s="255"/>
      <c r="H2748" s="255"/>
      <c r="I2748" s="256">
        <v>5.75</v>
      </c>
      <c r="J2748" s="257">
        <v>100150</v>
      </c>
      <c r="K2748" t="s">
        <v>4711</v>
      </c>
      <c r="L2748">
        <v>0</v>
      </c>
      <c r="M2748">
        <v>0</v>
      </c>
      <c r="N2748" t="s">
        <v>4712</v>
      </c>
      <c r="O2748" t="s">
        <v>4726</v>
      </c>
      <c r="P2748" t="s">
        <v>9722</v>
      </c>
      <c r="Q2748" t="s">
        <v>4715</v>
      </c>
      <c r="V2748" t="s">
        <v>4716</v>
      </c>
    </row>
    <row r="2749" spans="1:22">
      <c r="A2749" t="s">
        <v>4708</v>
      </c>
      <c r="B2749" t="s">
        <v>4708</v>
      </c>
      <c r="C2749" t="s">
        <v>9723</v>
      </c>
      <c r="D2749"/>
      <c r="E2749" s="255" t="s">
        <v>5912</v>
      </c>
      <c r="F2749" s="255">
        <v>42886.71194108796</v>
      </c>
      <c r="G2749" s="255"/>
      <c r="H2749" s="255"/>
      <c r="I2749" s="256">
        <v>5.75</v>
      </c>
      <c r="J2749" s="257">
        <v>94450</v>
      </c>
      <c r="K2749" t="s">
        <v>4711</v>
      </c>
      <c r="L2749">
        <v>0</v>
      </c>
      <c r="M2749">
        <v>0</v>
      </c>
      <c r="N2749" t="s">
        <v>4718</v>
      </c>
      <c r="O2749" t="s">
        <v>4713</v>
      </c>
      <c r="P2749" t="s">
        <v>9724</v>
      </c>
      <c r="Q2749" t="s">
        <v>4715</v>
      </c>
      <c r="V2749" t="s">
        <v>4716</v>
      </c>
    </row>
    <row r="2750" spans="1:22">
      <c r="A2750" t="s">
        <v>4708</v>
      </c>
      <c r="B2750" t="s">
        <v>4708</v>
      </c>
      <c r="C2750" t="s">
        <v>9725</v>
      </c>
      <c r="D2750"/>
      <c r="E2750" s="255" t="s">
        <v>5178</v>
      </c>
      <c r="F2750" s="255">
        <v>42873.750050034723</v>
      </c>
      <c r="G2750" s="255"/>
      <c r="H2750" s="255"/>
      <c r="I2750" s="256">
        <v>5.75</v>
      </c>
      <c r="J2750" s="257">
        <v>89309</v>
      </c>
      <c r="K2750" t="s">
        <v>4752</v>
      </c>
      <c r="L2750">
        <v>0</v>
      </c>
      <c r="M2750">
        <v>0</v>
      </c>
      <c r="N2750" t="s">
        <v>4722</v>
      </c>
      <c r="O2750" t="s">
        <v>4713</v>
      </c>
      <c r="P2750" t="s">
        <v>9726</v>
      </c>
      <c r="Q2750" t="s">
        <v>4715</v>
      </c>
      <c r="V2750" t="s">
        <v>4716</v>
      </c>
    </row>
    <row r="2751" spans="1:22">
      <c r="A2751" t="s">
        <v>4708</v>
      </c>
      <c r="B2751" t="s">
        <v>4708</v>
      </c>
      <c r="C2751" t="s">
        <v>9727</v>
      </c>
      <c r="D2751"/>
      <c r="E2751" s="255" t="s">
        <v>5378</v>
      </c>
      <c r="F2751" s="255">
        <v>42873.705522187498</v>
      </c>
      <c r="G2751" s="255"/>
      <c r="H2751" s="255"/>
      <c r="I2751" s="256">
        <v>5.75</v>
      </c>
      <c r="J2751" s="257">
        <v>110572</v>
      </c>
      <c r="K2751" t="s">
        <v>4711</v>
      </c>
      <c r="L2751">
        <v>0</v>
      </c>
      <c r="M2751">
        <v>0</v>
      </c>
      <c r="N2751" t="s">
        <v>4722</v>
      </c>
      <c r="O2751" t="s">
        <v>5197</v>
      </c>
      <c r="P2751" t="s">
        <v>9728</v>
      </c>
      <c r="Q2751" t="s">
        <v>4715</v>
      </c>
      <c r="V2751" t="s">
        <v>4716</v>
      </c>
    </row>
    <row r="2752" spans="1:22">
      <c r="A2752" t="s">
        <v>4708</v>
      </c>
      <c r="B2752" t="s">
        <v>4708</v>
      </c>
      <c r="C2752" t="s">
        <v>976</v>
      </c>
      <c r="D2752"/>
      <c r="E2752" s="255" t="s">
        <v>5872</v>
      </c>
      <c r="F2752" s="255">
        <v>42881.689070949076</v>
      </c>
      <c r="G2752" s="255"/>
      <c r="H2752" s="255"/>
      <c r="I2752" s="256">
        <v>5.75</v>
      </c>
      <c r="J2752" s="257">
        <v>126376</v>
      </c>
      <c r="K2752" t="s">
        <v>4711</v>
      </c>
      <c r="L2752">
        <v>0</v>
      </c>
      <c r="M2752">
        <v>0</v>
      </c>
      <c r="N2752" t="s">
        <v>4718</v>
      </c>
      <c r="O2752" t="s">
        <v>4713</v>
      </c>
      <c r="P2752" t="s">
        <v>9729</v>
      </c>
      <c r="Q2752" t="s">
        <v>4715</v>
      </c>
      <c r="V2752" t="s">
        <v>4716</v>
      </c>
    </row>
    <row r="2753" spans="1:22">
      <c r="A2753" t="s">
        <v>4708</v>
      </c>
      <c r="B2753" t="s">
        <v>4708</v>
      </c>
      <c r="C2753" t="s">
        <v>9730</v>
      </c>
      <c r="D2753"/>
      <c r="E2753" s="255" t="s">
        <v>5234</v>
      </c>
      <c r="F2753" s="255">
        <v>42871.698612002314</v>
      </c>
      <c r="G2753" s="255"/>
      <c r="H2753" s="255"/>
      <c r="I2753" s="256">
        <v>5.75</v>
      </c>
      <c r="J2753" s="257">
        <v>145230</v>
      </c>
      <c r="K2753" t="s">
        <v>4711</v>
      </c>
      <c r="L2753">
        <v>0</v>
      </c>
      <c r="M2753">
        <v>0</v>
      </c>
      <c r="N2753" t="s">
        <v>4722</v>
      </c>
      <c r="O2753" t="s">
        <v>4713</v>
      </c>
      <c r="P2753" t="s">
        <v>9731</v>
      </c>
      <c r="Q2753" t="s">
        <v>4715</v>
      </c>
      <c r="V2753" t="s">
        <v>4716</v>
      </c>
    </row>
    <row r="2754" spans="1:22">
      <c r="A2754" t="s">
        <v>4708</v>
      </c>
      <c r="B2754" t="s">
        <v>4708</v>
      </c>
      <c r="C2754" t="s">
        <v>9732</v>
      </c>
      <c r="D2754"/>
      <c r="E2754" s="255" t="s">
        <v>5386</v>
      </c>
      <c r="F2754" s="255">
        <v>42863.722113194446</v>
      </c>
      <c r="G2754" s="255"/>
      <c r="H2754" s="255"/>
      <c r="I2754" s="256">
        <v>5.75</v>
      </c>
      <c r="J2754" s="257">
        <v>67413</v>
      </c>
      <c r="K2754" t="s">
        <v>4752</v>
      </c>
      <c r="L2754">
        <v>0</v>
      </c>
      <c r="M2754">
        <v>0</v>
      </c>
      <c r="N2754" t="s">
        <v>4769</v>
      </c>
      <c r="O2754" t="s">
        <v>4713</v>
      </c>
      <c r="P2754" t="s">
        <v>9733</v>
      </c>
      <c r="Q2754" t="s">
        <v>4715</v>
      </c>
      <c r="V2754" t="s">
        <v>4716</v>
      </c>
    </row>
    <row r="2755" spans="1:22">
      <c r="A2755" t="s">
        <v>4708</v>
      </c>
      <c r="B2755" t="s">
        <v>4708</v>
      </c>
      <c r="C2755" t="s">
        <v>545</v>
      </c>
      <c r="D2755"/>
      <c r="E2755" s="255" t="s">
        <v>5136</v>
      </c>
      <c r="F2755" s="255">
        <v>42858.6911258912</v>
      </c>
      <c r="G2755" s="255"/>
      <c r="H2755" s="255"/>
      <c r="I2755" s="256">
        <v>5.75</v>
      </c>
      <c r="J2755" s="257">
        <v>189585</v>
      </c>
      <c r="K2755" t="s">
        <v>4711</v>
      </c>
      <c r="L2755">
        <v>0</v>
      </c>
      <c r="M2755">
        <v>0</v>
      </c>
      <c r="N2755" t="s">
        <v>4718</v>
      </c>
      <c r="O2755" t="s">
        <v>4713</v>
      </c>
      <c r="P2755" t="s">
        <v>9734</v>
      </c>
      <c r="Q2755" t="s">
        <v>4715</v>
      </c>
      <c r="V2755" t="s">
        <v>4716</v>
      </c>
    </row>
    <row r="2756" spans="1:22">
      <c r="A2756" t="s">
        <v>4708</v>
      </c>
      <c r="B2756" t="s">
        <v>4708</v>
      </c>
      <c r="C2756" t="s">
        <v>9735</v>
      </c>
      <c r="D2756"/>
      <c r="E2756" s="255" t="s">
        <v>5154</v>
      </c>
      <c r="F2756" s="255">
        <v>42846.213905902776</v>
      </c>
      <c r="G2756" s="255"/>
      <c r="H2756" s="255"/>
      <c r="I2756" s="256">
        <v>5.833333333333333</v>
      </c>
      <c r="J2756" s="257">
        <v>51606</v>
      </c>
      <c r="K2756" t="s">
        <v>4711</v>
      </c>
      <c r="L2756">
        <v>0</v>
      </c>
      <c r="M2756">
        <v>0</v>
      </c>
      <c r="N2756" t="s">
        <v>4712</v>
      </c>
      <c r="O2756" t="s">
        <v>4713</v>
      </c>
      <c r="P2756" t="s">
        <v>9736</v>
      </c>
      <c r="Q2756" t="s">
        <v>4715</v>
      </c>
      <c r="V2756" t="s">
        <v>4716</v>
      </c>
    </row>
    <row r="2757" spans="1:22">
      <c r="A2757" t="s">
        <v>4708</v>
      </c>
      <c r="B2757" t="s">
        <v>4708</v>
      </c>
      <c r="C2757" t="s">
        <v>9737</v>
      </c>
      <c r="D2757"/>
      <c r="E2757" s="255" t="s">
        <v>5003</v>
      </c>
      <c r="F2757" s="255">
        <v>42851.59929302083</v>
      </c>
      <c r="G2757" s="255"/>
      <c r="H2757" s="255"/>
      <c r="I2757" s="256">
        <v>5.833333333333333</v>
      </c>
      <c r="J2757" s="257">
        <v>343979</v>
      </c>
      <c r="K2757" t="s">
        <v>4752</v>
      </c>
      <c r="L2757">
        <v>0</v>
      </c>
      <c r="M2757">
        <v>0</v>
      </c>
      <c r="N2757" t="s">
        <v>4718</v>
      </c>
      <c r="O2757" t="s">
        <v>4713</v>
      </c>
      <c r="P2757" t="s">
        <v>9738</v>
      </c>
      <c r="Q2757" t="s">
        <v>4715</v>
      </c>
      <c r="V2757" t="s">
        <v>4716</v>
      </c>
    </row>
    <row r="2758" spans="1:22">
      <c r="A2758" t="s">
        <v>4708</v>
      </c>
      <c r="B2758" t="s">
        <v>4708</v>
      </c>
      <c r="C2758" t="s">
        <v>9739</v>
      </c>
      <c r="D2758"/>
      <c r="E2758" s="255" t="s">
        <v>4778</v>
      </c>
      <c r="F2758" s="255">
        <v>42852.715534178242</v>
      </c>
      <c r="G2758" s="255"/>
      <c r="H2758" s="255"/>
      <c r="I2758" s="256">
        <v>5.833333333333333</v>
      </c>
      <c r="J2758" s="257">
        <v>69944</v>
      </c>
      <c r="K2758" t="s">
        <v>4711</v>
      </c>
      <c r="L2758">
        <v>0</v>
      </c>
      <c r="M2758">
        <v>0</v>
      </c>
      <c r="N2758" t="s">
        <v>4712</v>
      </c>
      <c r="O2758" t="s">
        <v>4713</v>
      </c>
      <c r="P2758" t="s">
        <v>9740</v>
      </c>
      <c r="Q2758" t="s">
        <v>4715</v>
      </c>
      <c r="V2758" t="s">
        <v>4716</v>
      </c>
    </row>
    <row r="2759" spans="1:22">
      <c r="A2759" t="s">
        <v>4708</v>
      </c>
      <c r="B2759" t="s">
        <v>4708</v>
      </c>
      <c r="C2759" t="s">
        <v>9741</v>
      </c>
      <c r="D2759"/>
      <c r="E2759" s="255" t="s">
        <v>5106</v>
      </c>
      <c r="F2759" s="255">
        <v>42845.672629513887</v>
      </c>
      <c r="G2759" s="255"/>
      <c r="H2759" s="255"/>
      <c r="I2759" s="256">
        <v>5.833333333333333</v>
      </c>
      <c r="J2759" s="257">
        <v>115359</v>
      </c>
      <c r="K2759" t="s">
        <v>4752</v>
      </c>
      <c r="L2759">
        <v>0</v>
      </c>
      <c r="M2759">
        <v>0</v>
      </c>
      <c r="N2759" t="s">
        <v>4718</v>
      </c>
      <c r="O2759" t="s">
        <v>4713</v>
      </c>
      <c r="P2759" t="s">
        <v>9742</v>
      </c>
      <c r="Q2759" t="s">
        <v>4715</v>
      </c>
      <c r="V2759" t="s">
        <v>4716</v>
      </c>
    </row>
    <row r="2760" spans="1:22">
      <c r="A2760" t="s">
        <v>4708</v>
      </c>
      <c r="B2760" t="s">
        <v>4708</v>
      </c>
      <c r="C2760" t="s">
        <v>9743</v>
      </c>
      <c r="D2760"/>
      <c r="E2760" s="255" t="s">
        <v>4810</v>
      </c>
      <c r="F2760" s="255">
        <v>42853.719059108793</v>
      </c>
      <c r="G2760" s="255"/>
      <c r="H2760" s="255"/>
      <c r="I2760" s="256">
        <v>5.833333333333333</v>
      </c>
      <c r="J2760" s="257">
        <v>37136</v>
      </c>
      <c r="K2760" t="s">
        <v>4752</v>
      </c>
      <c r="L2760">
        <v>0</v>
      </c>
      <c r="M2760">
        <v>0</v>
      </c>
      <c r="N2760" t="s">
        <v>4718</v>
      </c>
      <c r="O2760" t="s">
        <v>4713</v>
      </c>
      <c r="P2760" t="s">
        <v>9744</v>
      </c>
      <c r="Q2760" t="s">
        <v>4715</v>
      </c>
      <c r="V2760" t="s">
        <v>4716</v>
      </c>
    </row>
    <row r="2761" spans="1:22">
      <c r="A2761" t="s">
        <v>4708</v>
      </c>
      <c r="B2761" t="s">
        <v>4708</v>
      </c>
      <c r="C2761" t="s">
        <v>9745</v>
      </c>
      <c r="D2761"/>
      <c r="E2761" s="255" t="s">
        <v>5817</v>
      </c>
      <c r="F2761" s="255">
        <v>42829.704277430559</v>
      </c>
      <c r="G2761" s="255"/>
      <c r="H2761" s="255"/>
      <c r="I2761" s="256">
        <v>5.833333333333333</v>
      </c>
      <c r="J2761" s="257">
        <v>115481</v>
      </c>
      <c r="K2761" t="s">
        <v>4711</v>
      </c>
      <c r="L2761">
        <v>0</v>
      </c>
      <c r="M2761">
        <v>0</v>
      </c>
      <c r="N2761" t="s">
        <v>4718</v>
      </c>
      <c r="O2761" t="s">
        <v>4726</v>
      </c>
      <c r="P2761" t="s">
        <v>5228</v>
      </c>
      <c r="Q2761" t="s">
        <v>4715</v>
      </c>
      <c r="V2761" t="s">
        <v>4716</v>
      </c>
    </row>
    <row r="2762" spans="1:22">
      <c r="A2762" t="s">
        <v>4708</v>
      </c>
      <c r="B2762" t="s">
        <v>4708</v>
      </c>
      <c r="C2762" t="s">
        <v>9746</v>
      </c>
      <c r="D2762"/>
      <c r="E2762" s="255" t="s">
        <v>4872</v>
      </c>
      <c r="F2762" s="255">
        <v>42853.693124502315</v>
      </c>
      <c r="G2762" s="255"/>
      <c r="H2762" s="255"/>
      <c r="I2762" s="256">
        <v>5.833333333333333</v>
      </c>
      <c r="J2762" s="257">
        <v>88174</v>
      </c>
      <c r="K2762" t="s">
        <v>4711</v>
      </c>
      <c r="L2762">
        <v>0</v>
      </c>
      <c r="M2762">
        <v>0</v>
      </c>
      <c r="N2762" t="s">
        <v>4718</v>
      </c>
      <c r="O2762" t="s">
        <v>4713</v>
      </c>
      <c r="P2762" t="s">
        <v>9747</v>
      </c>
      <c r="Q2762" t="s">
        <v>4715</v>
      </c>
      <c r="V2762" t="s">
        <v>4716</v>
      </c>
    </row>
    <row r="2763" spans="1:22">
      <c r="A2763" t="s">
        <v>4708</v>
      </c>
      <c r="B2763" t="s">
        <v>4708</v>
      </c>
      <c r="C2763" t="s">
        <v>9748</v>
      </c>
      <c r="D2763"/>
      <c r="E2763" s="255" t="s">
        <v>7272</v>
      </c>
      <c r="F2763" s="255">
        <v>42851.665289155091</v>
      </c>
      <c r="G2763" s="255"/>
      <c r="H2763" s="255"/>
      <c r="I2763" s="256">
        <v>5.833333333333333</v>
      </c>
      <c r="J2763" s="257">
        <v>53678</v>
      </c>
      <c r="K2763" t="s">
        <v>4711</v>
      </c>
      <c r="L2763">
        <v>0</v>
      </c>
      <c r="M2763">
        <v>0</v>
      </c>
      <c r="N2763" t="s">
        <v>4769</v>
      </c>
      <c r="O2763" t="s">
        <v>4726</v>
      </c>
      <c r="P2763" t="s">
        <v>9749</v>
      </c>
      <c r="Q2763" t="s">
        <v>4715</v>
      </c>
      <c r="V2763" t="s">
        <v>4716</v>
      </c>
    </row>
    <row r="2764" spans="1:22">
      <c r="A2764" t="s">
        <v>4708</v>
      </c>
      <c r="B2764" t="s">
        <v>4708</v>
      </c>
      <c r="C2764" t="s">
        <v>9750</v>
      </c>
      <c r="D2764"/>
      <c r="E2764" s="255" t="s">
        <v>5378</v>
      </c>
      <c r="F2764" s="255">
        <v>42837.70498101852</v>
      </c>
      <c r="G2764" s="255"/>
      <c r="H2764" s="255"/>
      <c r="I2764" s="256">
        <v>5.833333333333333</v>
      </c>
      <c r="J2764" s="257">
        <v>76200</v>
      </c>
      <c r="K2764" t="s">
        <v>4752</v>
      </c>
      <c r="L2764">
        <v>0</v>
      </c>
      <c r="M2764">
        <v>0</v>
      </c>
      <c r="N2764" t="s">
        <v>4731</v>
      </c>
      <c r="O2764" t="s">
        <v>4726</v>
      </c>
      <c r="P2764" t="s">
        <v>9751</v>
      </c>
      <c r="Q2764" t="s">
        <v>4715</v>
      </c>
      <c r="V2764" t="s">
        <v>4716</v>
      </c>
    </row>
    <row r="2765" spans="1:22">
      <c r="A2765" t="s">
        <v>4708</v>
      </c>
      <c r="B2765" t="s">
        <v>4708</v>
      </c>
      <c r="C2765" t="s">
        <v>9752</v>
      </c>
      <c r="D2765"/>
      <c r="E2765" s="255" t="s">
        <v>4780</v>
      </c>
      <c r="F2765" s="255">
        <v>42846.212541122688</v>
      </c>
      <c r="G2765" s="255"/>
      <c r="H2765" s="255"/>
      <c r="I2765" s="256">
        <v>5.833333333333333</v>
      </c>
      <c r="J2765" s="257">
        <v>105188</v>
      </c>
      <c r="K2765" t="s">
        <v>4711</v>
      </c>
      <c r="L2765">
        <v>0</v>
      </c>
      <c r="M2765">
        <v>0</v>
      </c>
      <c r="N2765" t="s">
        <v>4712</v>
      </c>
      <c r="O2765" t="s">
        <v>4713</v>
      </c>
      <c r="P2765" t="s">
        <v>9753</v>
      </c>
      <c r="Q2765" t="s">
        <v>4715</v>
      </c>
      <c r="V2765" t="s">
        <v>4716</v>
      </c>
    </row>
    <row r="2766" spans="1:22">
      <c r="A2766" t="s">
        <v>4708</v>
      </c>
      <c r="B2766" t="s">
        <v>4708</v>
      </c>
      <c r="C2766" t="s">
        <v>9754</v>
      </c>
      <c r="D2766"/>
      <c r="E2766" s="255" t="s">
        <v>4778</v>
      </c>
      <c r="F2766" s="255">
        <v>42844.715785335648</v>
      </c>
      <c r="G2766" s="255"/>
      <c r="H2766" s="255"/>
      <c r="I2766" s="256">
        <v>5.833333333333333</v>
      </c>
      <c r="J2766" s="257">
        <v>123111</v>
      </c>
      <c r="K2766" t="s">
        <v>4711</v>
      </c>
      <c r="L2766">
        <v>0</v>
      </c>
      <c r="M2766">
        <v>0</v>
      </c>
      <c r="N2766" t="s">
        <v>4712</v>
      </c>
      <c r="O2766" t="s">
        <v>4713</v>
      </c>
      <c r="P2766" t="s">
        <v>9755</v>
      </c>
      <c r="Q2766" t="s">
        <v>4715</v>
      </c>
      <c r="V2766" t="s">
        <v>4716</v>
      </c>
    </row>
    <row r="2767" spans="1:22">
      <c r="A2767" t="s">
        <v>4708</v>
      </c>
      <c r="B2767" t="s">
        <v>4708</v>
      </c>
      <c r="C2767" t="s">
        <v>9756</v>
      </c>
      <c r="D2767"/>
      <c r="E2767" s="255" t="s">
        <v>4797</v>
      </c>
      <c r="F2767" s="255">
        <v>42828.719792476855</v>
      </c>
      <c r="G2767" s="255"/>
      <c r="H2767" s="255"/>
      <c r="I2767" s="256">
        <v>5.833333333333333</v>
      </c>
      <c r="J2767" s="257">
        <v>92552</v>
      </c>
      <c r="K2767" t="s">
        <v>4711</v>
      </c>
      <c r="L2767">
        <v>0</v>
      </c>
      <c r="M2767">
        <v>0</v>
      </c>
      <c r="N2767" t="s">
        <v>4731</v>
      </c>
      <c r="O2767" t="s">
        <v>4713</v>
      </c>
      <c r="P2767" t="s">
        <v>9757</v>
      </c>
      <c r="Q2767" t="s">
        <v>4715</v>
      </c>
      <c r="V2767" t="s">
        <v>4716</v>
      </c>
    </row>
    <row r="2768" spans="1:22">
      <c r="A2768" t="s">
        <v>4708</v>
      </c>
      <c r="B2768" t="s">
        <v>4708</v>
      </c>
      <c r="C2768" t="s">
        <v>9758</v>
      </c>
      <c r="D2768"/>
      <c r="E2768" s="255" t="s">
        <v>5136</v>
      </c>
      <c r="F2768" s="255">
        <v>42836.717551585651</v>
      </c>
      <c r="G2768" s="255"/>
      <c r="H2768" s="255"/>
      <c r="I2768" s="256">
        <v>5.833333333333333</v>
      </c>
      <c r="J2768" s="257">
        <v>47266</v>
      </c>
      <c r="K2768" t="s">
        <v>4711</v>
      </c>
      <c r="L2768">
        <v>0</v>
      </c>
      <c r="M2768">
        <v>0</v>
      </c>
      <c r="N2768" t="s">
        <v>4769</v>
      </c>
      <c r="O2768" t="s">
        <v>4713</v>
      </c>
      <c r="P2768" t="s">
        <v>9759</v>
      </c>
      <c r="Q2768" t="s">
        <v>4715</v>
      </c>
      <c r="V2768" t="s">
        <v>4716</v>
      </c>
    </row>
    <row r="2769" spans="1:22">
      <c r="A2769" t="s">
        <v>4708</v>
      </c>
      <c r="B2769" t="s">
        <v>4708</v>
      </c>
      <c r="C2769" t="s">
        <v>9760</v>
      </c>
      <c r="D2769"/>
      <c r="E2769" s="255" t="s">
        <v>5168</v>
      </c>
      <c r="F2769" s="255">
        <v>42832.724002048613</v>
      </c>
      <c r="G2769" s="255"/>
      <c r="H2769" s="255"/>
      <c r="I2769" s="256">
        <v>5.833333333333333</v>
      </c>
      <c r="J2769" s="257">
        <v>98100</v>
      </c>
      <c r="K2769" t="s">
        <v>4711</v>
      </c>
      <c r="L2769">
        <v>0</v>
      </c>
      <c r="M2769">
        <v>0</v>
      </c>
      <c r="N2769" t="s">
        <v>4718</v>
      </c>
      <c r="O2769" t="s">
        <v>4713</v>
      </c>
      <c r="P2769" t="s">
        <v>9761</v>
      </c>
      <c r="Q2769" t="s">
        <v>4715</v>
      </c>
      <c r="V2769" t="s">
        <v>4716</v>
      </c>
    </row>
    <row r="2770" spans="1:22">
      <c r="A2770" t="s">
        <v>4708</v>
      </c>
      <c r="B2770" t="s">
        <v>4708</v>
      </c>
      <c r="C2770" t="s">
        <v>9762</v>
      </c>
      <c r="D2770"/>
      <c r="E2770" s="255" t="s">
        <v>5544</v>
      </c>
      <c r="F2770" s="255">
        <v>42842.790576770836</v>
      </c>
      <c r="G2770" s="255"/>
      <c r="H2770" s="255"/>
      <c r="I2770" s="256">
        <v>5.833333333333333</v>
      </c>
      <c r="J2770" s="257">
        <v>54933</v>
      </c>
      <c r="K2770" t="s">
        <v>4752</v>
      </c>
      <c r="L2770">
        <v>0</v>
      </c>
      <c r="M2770">
        <v>0</v>
      </c>
      <c r="N2770" t="s">
        <v>4769</v>
      </c>
      <c r="O2770" t="s">
        <v>5197</v>
      </c>
      <c r="P2770" t="s">
        <v>9763</v>
      </c>
      <c r="Q2770" t="s">
        <v>4715</v>
      </c>
      <c r="V2770" t="s">
        <v>4716</v>
      </c>
    </row>
    <row r="2771" spans="1:22">
      <c r="A2771" t="s">
        <v>4708</v>
      </c>
      <c r="B2771" t="s">
        <v>4708</v>
      </c>
      <c r="C2771" t="s">
        <v>9764</v>
      </c>
      <c r="D2771"/>
      <c r="E2771" s="255" t="s">
        <v>4840</v>
      </c>
      <c r="F2771" s="255">
        <v>42843.68636728009</v>
      </c>
      <c r="G2771" s="255"/>
      <c r="H2771" s="255"/>
      <c r="I2771" s="256">
        <v>5.833333333333333</v>
      </c>
      <c r="J2771" s="257">
        <v>119891</v>
      </c>
      <c r="K2771" t="s">
        <v>4711</v>
      </c>
      <c r="L2771">
        <v>0</v>
      </c>
      <c r="M2771">
        <v>0</v>
      </c>
      <c r="N2771" t="s">
        <v>4718</v>
      </c>
      <c r="O2771" t="s">
        <v>4713</v>
      </c>
      <c r="P2771" t="s">
        <v>9765</v>
      </c>
      <c r="Q2771" t="s">
        <v>4715</v>
      </c>
      <c r="V2771" t="s">
        <v>4716</v>
      </c>
    </row>
    <row r="2772" spans="1:22">
      <c r="A2772" t="s">
        <v>4708</v>
      </c>
      <c r="B2772" t="s">
        <v>4708</v>
      </c>
      <c r="C2772" t="s">
        <v>9766</v>
      </c>
      <c r="D2772"/>
      <c r="E2772" s="255" t="s">
        <v>5594</v>
      </c>
      <c r="F2772" s="255">
        <v>42853.684580520836</v>
      </c>
      <c r="G2772" s="255"/>
      <c r="H2772" s="255"/>
      <c r="I2772" s="256">
        <v>5.833333333333333</v>
      </c>
      <c r="J2772" s="257">
        <v>112447</v>
      </c>
      <c r="K2772" t="s">
        <v>4752</v>
      </c>
      <c r="L2772">
        <v>0</v>
      </c>
      <c r="M2772">
        <v>0</v>
      </c>
      <c r="N2772" t="s">
        <v>4722</v>
      </c>
      <c r="O2772" t="s">
        <v>4726</v>
      </c>
      <c r="P2772" t="s">
        <v>9767</v>
      </c>
      <c r="Q2772" t="s">
        <v>4715</v>
      </c>
      <c r="V2772" t="s">
        <v>4716</v>
      </c>
    </row>
    <row r="2773" spans="1:22">
      <c r="A2773" t="s">
        <v>4708</v>
      </c>
      <c r="B2773" t="s">
        <v>4708</v>
      </c>
      <c r="C2773" t="s">
        <v>9768</v>
      </c>
      <c r="D2773"/>
      <c r="E2773" s="255" t="s">
        <v>6632</v>
      </c>
      <c r="F2773" s="255">
        <v>42842.720243518517</v>
      </c>
      <c r="G2773" s="255"/>
      <c r="H2773" s="255"/>
      <c r="I2773" s="256">
        <v>5.833333333333333</v>
      </c>
      <c r="J2773" s="257">
        <v>187787</v>
      </c>
      <c r="K2773" t="s">
        <v>4711</v>
      </c>
      <c r="L2773">
        <v>0</v>
      </c>
      <c r="M2773">
        <v>0</v>
      </c>
      <c r="N2773" t="s">
        <v>4712</v>
      </c>
      <c r="O2773" t="s">
        <v>5324</v>
      </c>
      <c r="P2773" t="s">
        <v>9769</v>
      </c>
      <c r="Q2773" t="s">
        <v>4715</v>
      </c>
      <c r="V2773" t="s">
        <v>4716</v>
      </c>
    </row>
    <row r="2774" spans="1:22">
      <c r="A2774" t="s">
        <v>4708</v>
      </c>
      <c r="B2774" t="s">
        <v>4708</v>
      </c>
      <c r="C2774" t="s">
        <v>9770</v>
      </c>
      <c r="D2774"/>
      <c r="E2774" s="255" t="s">
        <v>7930</v>
      </c>
      <c r="F2774" s="255">
        <v>42835.714260104163</v>
      </c>
      <c r="G2774" s="255"/>
      <c r="H2774" s="255"/>
      <c r="I2774" s="256">
        <v>5.833333333333333</v>
      </c>
      <c r="J2774" s="257">
        <v>66059</v>
      </c>
      <c r="K2774" t="s">
        <v>4711</v>
      </c>
      <c r="L2774">
        <v>0</v>
      </c>
      <c r="M2774">
        <v>0</v>
      </c>
      <c r="N2774" t="s">
        <v>4718</v>
      </c>
      <c r="O2774" t="s">
        <v>5324</v>
      </c>
      <c r="P2774" t="s">
        <v>9399</v>
      </c>
      <c r="Q2774" t="s">
        <v>4715</v>
      </c>
      <c r="V2774" t="s">
        <v>4716</v>
      </c>
    </row>
    <row r="2775" spans="1:22">
      <c r="A2775" t="s">
        <v>4708</v>
      </c>
      <c r="B2775" t="s">
        <v>4708</v>
      </c>
      <c r="C2775" t="s">
        <v>389</v>
      </c>
      <c r="D2775"/>
      <c r="E2775" s="255" t="s">
        <v>5436</v>
      </c>
      <c r="F2775" s="255">
        <v>42850.699562812501</v>
      </c>
      <c r="G2775" s="255"/>
      <c r="H2775" s="255"/>
      <c r="I2775" s="256">
        <v>5.833333333333333</v>
      </c>
      <c r="J2775" s="257">
        <v>34119</v>
      </c>
      <c r="K2775" t="s">
        <v>4711</v>
      </c>
      <c r="L2775">
        <v>0</v>
      </c>
      <c r="M2775">
        <v>0</v>
      </c>
      <c r="N2775" t="s">
        <v>4722</v>
      </c>
      <c r="O2775" t="s">
        <v>4726</v>
      </c>
      <c r="P2775" t="s">
        <v>9771</v>
      </c>
      <c r="Q2775" t="s">
        <v>4715</v>
      </c>
      <c r="V2775" t="s">
        <v>4716</v>
      </c>
    </row>
    <row r="2776" spans="1:22">
      <c r="A2776" t="s">
        <v>4708</v>
      </c>
      <c r="B2776" t="s">
        <v>4708</v>
      </c>
      <c r="C2776" t="s">
        <v>9772</v>
      </c>
      <c r="D2776"/>
      <c r="E2776" s="255" t="s">
        <v>7293</v>
      </c>
      <c r="F2776" s="255">
        <v>42832.71991871528</v>
      </c>
      <c r="G2776" s="255"/>
      <c r="H2776" s="255"/>
      <c r="I2776" s="256">
        <v>5.833333333333333</v>
      </c>
      <c r="J2776" s="257">
        <v>132530</v>
      </c>
      <c r="K2776" t="s">
        <v>4711</v>
      </c>
      <c r="L2776">
        <v>0</v>
      </c>
      <c r="M2776">
        <v>0</v>
      </c>
      <c r="N2776" t="s">
        <v>4769</v>
      </c>
      <c r="O2776" t="s">
        <v>6171</v>
      </c>
      <c r="P2776" t="s">
        <v>9773</v>
      </c>
      <c r="Q2776" t="s">
        <v>4715</v>
      </c>
      <c r="V2776" t="s">
        <v>4716</v>
      </c>
    </row>
    <row r="2777" spans="1:22">
      <c r="A2777" t="s">
        <v>4708</v>
      </c>
      <c r="B2777" t="s">
        <v>4708</v>
      </c>
      <c r="C2777" t="s">
        <v>9774</v>
      </c>
      <c r="D2777"/>
      <c r="E2777" s="255" t="s">
        <v>5136</v>
      </c>
      <c r="F2777" s="255">
        <v>42836.667462997684</v>
      </c>
      <c r="G2777" s="255"/>
      <c r="H2777" s="255"/>
      <c r="I2777" s="256">
        <v>5.833333333333333</v>
      </c>
      <c r="J2777" s="257">
        <v>110380</v>
      </c>
      <c r="K2777" t="s">
        <v>4752</v>
      </c>
      <c r="L2777">
        <v>0</v>
      </c>
      <c r="M2777">
        <v>0</v>
      </c>
      <c r="N2777" t="s">
        <v>4712</v>
      </c>
      <c r="O2777" t="s">
        <v>4713</v>
      </c>
      <c r="P2777" t="s">
        <v>9775</v>
      </c>
      <c r="Q2777" t="s">
        <v>4715</v>
      </c>
      <c r="V2777" t="s">
        <v>4716</v>
      </c>
    </row>
    <row r="2778" spans="1:22">
      <c r="A2778" t="s">
        <v>4708</v>
      </c>
      <c r="B2778" t="s">
        <v>4708</v>
      </c>
      <c r="C2778" t="s">
        <v>9776</v>
      </c>
      <c r="D2778"/>
      <c r="E2778" s="255" t="s">
        <v>7175</v>
      </c>
      <c r="F2778" s="255">
        <v>42843.685399456015</v>
      </c>
      <c r="G2778" s="255"/>
      <c r="H2778" s="255"/>
      <c r="I2778" s="256">
        <v>5.833333333333333</v>
      </c>
      <c r="J2778" s="257">
        <v>110116</v>
      </c>
      <c r="K2778" t="s">
        <v>4711</v>
      </c>
      <c r="L2778">
        <v>0</v>
      </c>
      <c r="M2778">
        <v>0</v>
      </c>
      <c r="N2778" t="s">
        <v>4712</v>
      </c>
      <c r="O2778" t="s">
        <v>4726</v>
      </c>
      <c r="P2778" t="s">
        <v>9777</v>
      </c>
      <c r="Q2778" t="s">
        <v>4715</v>
      </c>
      <c r="V2778" t="s">
        <v>4716</v>
      </c>
    </row>
    <row r="2779" spans="1:22">
      <c r="A2779" t="s">
        <v>4708</v>
      </c>
      <c r="B2779" t="s">
        <v>4708</v>
      </c>
      <c r="C2779" t="s">
        <v>9778</v>
      </c>
      <c r="D2779"/>
      <c r="E2779" s="255" t="s">
        <v>4763</v>
      </c>
      <c r="F2779" s="255">
        <v>42837.732899502313</v>
      </c>
      <c r="G2779" s="255"/>
      <c r="H2779" s="255"/>
      <c r="I2779" s="256">
        <v>5.833333333333333</v>
      </c>
      <c r="J2779" s="257">
        <v>172000</v>
      </c>
      <c r="K2779" t="s">
        <v>4711</v>
      </c>
      <c r="L2779">
        <v>0</v>
      </c>
      <c r="M2779">
        <v>0</v>
      </c>
      <c r="N2779" t="s">
        <v>4712</v>
      </c>
      <c r="O2779" t="s">
        <v>4713</v>
      </c>
      <c r="P2779" t="s">
        <v>9779</v>
      </c>
      <c r="Q2779" t="s">
        <v>4715</v>
      </c>
      <c r="V2779" t="s">
        <v>4716</v>
      </c>
    </row>
    <row r="2780" spans="1:22">
      <c r="A2780" t="s">
        <v>4708</v>
      </c>
      <c r="B2780" t="s">
        <v>4708</v>
      </c>
      <c r="C2780" t="s">
        <v>9780</v>
      </c>
      <c r="D2780"/>
      <c r="E2780" s="255" t="s">
        <v>4810</v>
      </c>
      <c r="F2780" s="255">
        <v>42829.651321724537</v>
      </c>
      <c r="G2780" s="255"/>
      <c r="H2780" s="255"/>
      <c r="I2780" s="256">
        <v>5.833333333333333</v>
      </c>
      <c r="J2780" s="257">
        <v>87036</v>
      </c>
      <c r="K2780" t="s">
        <v>4711</v>
      </c>
      <c r="L2780">
        <v>0</v>
      </c>
      <c r="M2780">
        <v>0</v>
      </c>
      <c r="N2780" t="s">
        <v>4722</v>
      </c>
      <c r="O2780" t="s">
        <v>4713</v>
      </c>
      <c r="P2780" t="s">
        <v>9781</v>
      </c>
      <c r="Q2780" t="s">
        <v>4715</v>
      </c>
      <c r="V2780" t="s">
        <v>4716</v>
      </c>
    </row>
    <row r="2781" spans="1:22">
      <c r="A2781" t="s">
        <v>4708</v>
      </c>
      <c r="B2781" t="s">
        <v>4708</v>
      </c>
      <c r="C2781" t="s">
        <v>9782</v>
      </c>
      <c r="D2781"/>
      <c r="E2781" s="255" t="s">
        <v>4906</v>
      </c>
      <c r="F2781" s="255">
        <v>42845.696972997684</v>
      </c>
      <c r="G2781" s="255"/>
      <c r="H2781" s="255"/>
      <c r="I2781" s="256">
        <v>5.833333333333333</v>
      </c>
      <c r="J2781" s="257">
        <v>61753</v>
      </c>
      <c r="K2781" t="s">
        <v>4711</v>
      </c>
      <c r="L2781">
        <v>0</v>
      </c>
      <c r="M2781">
        <v>0</v>
      </c>
      <c r="N2781" t="s">
        <v>4718</v>
      </c>
      <c r="O2781" t="s">
        <v>5197</v>
      </c>
      <c r="P2781" t="s">
        <v>9783</v>
      </c>
      <c r="Q2781" t="s">
        <v>4715</v>
      </c>
      <c r="V2781" t="s">
        <v>4716</v>
      </c>
    </row>
    <row r="2782" spans="1:22">
      <c r="A2782" t="s">
        <v>4708</v>
      </c>
      <c r="B2782" t="s">
        <v>4708</v>
      </c>
      <c r="C2782" t="s">
        <v>9784</v>
      </c>
      <c r="D2782"/>
      <c r="E2782" s="255" t="s">
        <v>4909</v>
      </c>
      <c r="F2782" s="255">
        <v>42837.732160613428</v>
      </c>
      <c r="G2782" s="255"/>
      <c r="H2782" s="255"/>
      <c r="I2782" s="256">
        <v>5.833333333333333</v>
      </c>
      <c r="J2782" s="257">
        <v>198690</v>
      </c>
      <c r="K2782" t="s">
        <v>4711</v>
      </c>
      <c r="L2782">
        <v>0</v>
      </c>
      <c r="M2782">
        <v>0</v>
      </c>
      <c r="N2782" t="s">
        <v>4731</v>
      </c>
      <c r="O2782" t="s">
        <v>4713</v>
      </c>
      <c r="P2782" t="s">
        <v>9785</v>
      </c>
      <c r="Q2782" t="s">
        <v>4715</v>
      </c>
      <c r="V2782" t="s">
        <v>4716</v>
      </c>
    </row>
    <row r="2783" spans="1:22">
      <c r="A2783" t="s">
        <v>4708</v>
      </c>
      <c r="B2783" t="s">
        <v>4708</v>
      </c>
      <c r="C2783" t="s">
        <v>9786</v>
      </c>
      <c r="D2783"/>
      <c r="E2783" s="255" t="s">
        <v>4937</v>
      </c>
      <c r="F2783" s="255">
        <v>42854.562408217593</v>
      </c>
      <c r="G2783" s="255"/>
      <c r="H2783" s="255"/>
      <c r="I2783" s="256">
        <v>5.833333333333333</v>
      </c>
      <c r="J2783" s="257">
        <v>70766</v>
      </c>
      <c r="K2783" t="s">
        <v>4752</v>
      </c>
      <c r="L2783">
        <v>0</v>
      </c>
      <c r="M2783">
        <v>0</v>
      </c>
      <c r="N2783" t="s">
        <v>4718</v>
      </c>
      <c r="O2783" t="s">
        <v>4753</v>
      </c>
      <c r="P2783" t="s">
        <v>4753</v>
      </c>
      <c r="Q2783" t="s">
        <v>4715</v>
      </c>
      <c r="V2783" t="s">
        <v>4716</v>
      </c>
    </row>
    <row r="2784" spans="1:22">
      <c r="A2784" t="s">
        <v>4708</v>
      </c>
      <c r="B2784" t="s">
        <v>4708</v>
      </c>
      <c r="C2784" t="s">
        <v>9787</v>
      </c>
      <c r="D2784"/>
      <c r="E2784" s="255" t="s">
        <v>6512</v>
      </c>
      <c r="F2784" s="255">
        <v>42829.652250775463</v>
      </c>
      <c r="G2784" s="255"/>
      <c r="H2784" s="255"/>
      <c r="I2784" s="256">
        <v>5.833333333333333</v>
      </c>
      <c r="J2784" s="257">
        <v>60714</v>
      </c>
      <c r="K2784" t="s">
        <v>4711</v>
      </c>
      <c r="L2784">
        <v>0</v>
      </c>
      <c r="M2784">
        <v>0</v>
      </c>
      <c r="N2784" t="s">
        <v>4712</v>
      </c>
      <c r="O2784" t="s">
        <v>4753</v>
      </c>
      <c r="P2784" t="s">
        <v>4753</v>
      </c>
      <c r="Q2784" t="s">
        <v>4715</v>
      </c>
      <c r="V2784" t="s">
        <v>4716</v>
      </c>
    </row>
    <row r="2785" spans="1:22">
      <c r="A2785" t="s">
        <v>4708</v>
      </c>
      <c r="B2785" t="s">
        <v>4708</v>
      </c>
      <c r="C2785" t="s">
        <v>9788</v>
      </c>
      <c r="D2785"/>
      <c r="E2785" s="255" t="s">
        <v>4906</v>
      </c>
      <c r="F2785" s="255">
        <v>42852.717136840278</v>
      </c>
      <c r="G2785" s="255"/>
      <c r="H2785" s="255"/>
      <c r="I2785" s="256">
        <v>5.833333333333333</v>
      </c>
      <c r="J2785" s="257">
        <v>125940</v>
      </c>
      <c r="K2785" t="s">
        <v>4711</v>
      </c>
      <c r="L2785">
        <v>0</v>
      </c>
      <c r="M2785">
        <v>0</v>
      </c>
      <c r="N2785" t="s">
        <v>4718</v>
      </c>
      <c r="O2785" t="s">
        <v>4753</v>
      </c>
      <c r="P2785" t="s">
        <v>4753</v>
      </c>
      <c r="Q2785" t="s">
        <v>4715</v>
      </c>
      <c r="V2785" t="s">
        <v>4716</v>
      </c>
    </row>
    <row r="2786" spans="1:22">
      <c r="A2786" t="s">
        <v>4708</v>
      </c>
      <c r="B2786" t="s">
        <v>4708</v>
      </c>
      <c r="C2786" t="s">
        <v>1415</v>
      </c>
      <c r="D2786"/>
      <c r="E2786" s="255" t="s">
        <v>5070</v>
      </c>
      <c r="F2786" s="255">
        <v>42847.487915937498</v>
      </c>
      <c r="G2786" s="255"/>
      <c r="H2786" s="255"/>
      <c r="I2786" s="256">
        <v>5.833333333333333</v>
      </c>
      <c r="J2786" s="257">
        <v>263824</v>
      </c>
      <c r="K2786" t="s">
        <v>4711</v>
      </c>
      <c r="L2786">
        <v>0</v>
      </c>
      <c r="M2786">
        <v>0</v>
      </c>
      <c r="N2786" t="s">
        <v>4731</v>
      </c>
      <c r="O2786" t="s">
        <v>4713</v>
      </c>
      <c r="P2786" t="s">
        <v>9789</v>
      </c>
      <c r="Q2786" t="s">
        <v>4715</v>
      </c>
      <c r="V2786" t="s">
        <v>4716</v>
      </c>
    </row>
    <row r="2787" spans="1:22">
      <c r="A2787" t="s">
        <v>4708</v>
      </c>
      <c r="B2787" t="s">
        <v>4708</v>
      </c>
      <c r="C2787" t="s">
        <v>9790</v>
      </c>
      <c r="D2787"/>
      <c r="E2787" s="255" t="s">
        <v>7175</v>
      </c>
      <c r="F2787" s="255">
        <v>42850.699347650465</v>
      </c>
      <c r="G2787" s="255"/>
      <c r="H2787" s="255"/>
      <c r="I2787" s="256">
        <v>5.833333333333333</v>
      </c>
      <c r="J2787" s="257">
        <v>72142</v>
      </c>
      <c r="K2787" t="s">
        <v>4711</v>
      </c>
      <c r="L2787">
        <v>0</v>
      </c>
      <c r="M2787">
        <v>0</v>
      </c>
      <c r="N2787" t="s">
        <v>4718</v>
      </c>
      <c r="O2787" t="s">
        <v>4726</v>
      </c>
      <c r="P2787" t="s">
        <v>9791</v>
      </c>
      <c r="Q2787" t="s">
        <v>4715</v>
      </c>
      <c r="V2787" t="s">
        <v>4716</v>
      </c>
    </row>
    <row r="2788" spans="1:22">
      <c r="A2788" t="s">
        <v>4708</v>
      </c>
      <c r="B2788" t="s">
        <v>4708</v>
      </c>
      <c r="C2788" t="s">
        <v>9792</v>
      </c>
      <c r="D2788"/>
      <c r="E2788" s="255" t="s">
        <v>4881</v>
      </c>
      <c r="F2788" s="255">
        <v>42825.810135613428</v>
      </c>
      <c r="G2788" s="255"/>
      <c r="H2788" s="255"/>
      <c r="I2788" s="256">
        <v>5.916666666666667</v>
      </c>
      <c r="J2788" s="257">
        <v>117401</v>
      </c>
      <c r="K2788" t="s">
        <v>4752</v>
      </c>
      <c r="L2788">
        <v>0</v>
      </c>
      <c r="M2788">
        <v>0</v>
      </c>
      <c r="N2788" t="s">
        <v>4712</v>
      </c>
      <c r="O2788" t="s">
        <v>4713</v>
      </c>
      <c r="P2788" t="s">
        <v>9793</v>
      </c>
      <c r="Q2788" t="s">
        <v>4715</v>
      </c>
      <c r="V2788" t="s">
        <v>4716</v>
      </c>
    </row>
    <row r="2789" spans="1:22">
      <c r="A2789" t="s">
        <v>4708</v>
      </c>
      <c r="B2789" t="s">
        <v>4708</v>
      </c>
      <c r="C2789" t="s">
        <v>9794</v>
      </c>
      <c r="D2789"/>
      <c r="E2789" s="255" t="s">
        <v>5519</v>
      </c>
      <c r="F2789" s="255">
        <v>42797.70366890046</v>
      </c>
      <c r="G2789" s="255"/>
      <c r="H2789" s="255"/>
      <c r="I2789" s="256">
        <v>5.916666666666667</v>
      </c>
      <c r="J2789" s="257">
        <v>106525</v>
      </c>
      <c r="K2789" t="s">
        <v>4711</v>
      </c>
      <c r="L2789">
        <v>0</v>
      </c>
      <c r="M2789">
        <v>0</v>
      </c>
      <c r="N2789" t="s">
        <v>4718</v>
      </c>
      <c r="O2789" t="s">
        <v>4713</v>
      </c>
      <c r="P2789" t="s">
        <v>9795</v>
      </c>
      <c r="Q2789" t="s">
        <v>4715</v>
      </c>
      <c r="V2789" t="s">
        <v>4716</v>
      </c>
    </row>
    <row r="2790" spans="1:22">
      <c r="A2790" t="s">
        <v>4708</v>
      </c>
      <c r="B2790" t="s">
        <v>4708</v>
      </c>
      <c r="C2790" t="s">
        <v>9796</v>
      </c>
      <c r="D2790"/>
      <c r="E2790" s="255" t="s">
        <v>7601</v>
      </c>
      <c r="F2790" s="255">
        <v>42815.749148298608</v>
      </c>
      <c r="G2790" s="255"/>
      <c r="H2790" s="255"/>
      <c r="I2790" s="256">
        <v>5.916666666666667</v>
      </c>
      <c r="J2790" s="257">
        <v>111091</v>
      </c>
      <c r="K2790" t="s">
        <v>4711</v>
      </c>
      <c r="L2790">
        <v>0</v>
      </c>
      <c r="M2790">
        <v>0</v>
      </c>
      <c r="N2790" t="s">
        <v>4718</v>
      </c>
      <c r="O2790" t="s">
        <v>4726</v>
      </c>
      <c r="P2790" t="s">
        <v>5228</v>
      </c>
      <c r="Q2790" t="s">
        <v>4715</v>
      </c>
      <c r="V2790" t="s">
        <v>4716</v>
      </c>
    </row>
    <row r="2791" spans="1:22">
      <c r="A2791" t="s">
        <v>4708</v>
      </c>
      <c r="B2791" t="s">
        <v>4708</v>
      </c>
      <c r="C2791" t="s">
        <v>9797</v>
      </c>
      <c r="D2791"/>
      <c r="E2791" s="255" t="s">
        <v>7930</v>
      </c>
      <c r="F2791" s="255">
        <v>42796.634977199072</v>
      </c>
      <c r="G2791" s="255"/>
      <c r="H2791" s="255"/>
      <c r="I2791" s="256">
        <v>5.916666666666667</v>
      </c>
      <c r="J2791" s="257">
        <v>491123</v>
      </c>
      <c r="K2791" t="s">
        <v>4752</v>
      </c>
      <c r="L2791">
        <v>0</v>
      </c>
      <c r="M2791">
        <v>0</v>
      </c>
      <c r="N2791" t="s">
        <v>4722</v>
      </c>
      <c r="O2791" t="s">
        <v>4726</v>
      </c>
      <c r="P2791" t="s">
        <v>5563</v>
      </c>
      <c r="Q2791" t="s">
        <v>4715</v>
      </c>
      <c r="V2791" t="s">
        <v>4716</v>
      </c>
    </row>
    <row r="2792" spans="1:22">
      <c r="A2792" t="s">
        <v>4708</v>
      </c>
      <c r="B2792" t="s">
        <v>4708</v>
      </c>
      <c r="C2792" t="s">
        <v>9798</v>
      </c>
      <c r="D2792"/>
      <c r="E2792" s="255" t="s">
        <v>5453</v>
      </c>
      <c r="F2792" s="255">
        <v>42797.703466666666</v>
      </c>
      <c r="G2792" s="255"/>
      <c r="H2792" s="255"/>
      <c r="I2792" s="256">
        <v>5.916666666666667</v>
      </c>
      <c r="J2792" s="257">
        <v>99333</v>
      </c>
      <c r="K2792" t="s">
        <v>4711</v>
      </c>
      <c r="L2792">
        <v>0</v>
      </c>
      <c r="M2792">
        <v>0</v>
      </c>
      <c r="N2792" t="s">
        <v>4712</v>
      </c>
      <c r="O2792" t="s">
        <v>4726</v>
      </c>
      <c r="P2792" t="s">
        <v>5563</v>
      </c>
      <c r="Q2792" t="s">
        <v>4715</v>
      </c>
      <c r="V2792" t="s">
        <v>4716</v>
      </c>
    </row>
    <row r="2793" spans="1:22">
      <c r="A2793" t="s">
        <v>4708</v>
      </c>
      <c r="B2793" t="s">
        <v>4708</v>
      </c>
      <c r="C2793" t="s">
        <v>9799</v>
      </c>
      <c r="D2793"/>
      <c r="E2793" s="255" t="s">
        <v>5103</v>
      </c>
      <c r="F2793" s="255">
        <v>42798.484361423609</v>
      </c>
      <c r="G2793" s="255"/>
      <c r="H2793" s="255"/>
      <c r="I2793" s="256">
        <v>5.916666666666667</v>
      </c>
      <c r="J2793" s="257">
        <v>111704</v>
      </c>
      <c r="K2793" t="s">
        <v>4752</v>
      </c>
      <c r="L2793">
        <v>0</v>
      </c>
      <c r="M2793">
        <v>0</v>
      </c>
      <c r="N2793" t="s">
        <v>4722</v>
      </c>
      <c r="O2793" t="s">
        <v>4713</v>
      </c>
      <c r="P2793" t="s">
        <v>9800</v>
      </c>
      <c r="Q2793" t="s">
        <v>4715</v>
      </c>
      <c r="V2793" t="s">
        <v>4716</v>
      </c>
    </row>
    <row r="2794" spans="1:22">
      <c r="A2794" t="s">
        <v>4708</v>
      </c>
      <c r="B2794" t="s">
        <v>4708</v>
      </c>
      <c r="C2794" t="s">
        <v>9801</v>
      </c>
      <c r="D2794"/>
      <c r="E2794" s="255" t="s">
        <v>7891</v>
      </c>
      <c r="F2794" s="255">
        <v>42809.738524155095</v>
      </c>
      <c r="G2794" s="255"/>
      <c r="H2794" s="255"/>
      <c r="I2794" s="256">
        <v>5.916666666666667</v>
      </c>
      <c r="J2794" s="257">
        <v>59533</v>
      </c>
      <c r="K2794" t="s">
        <v>4711</v>
      </c>
      <c r="L2794">
        <v>0</v>
      </c>
      <c r="M2794">
        <v>0</v>
      </c>
      <c r="N2794" t="s">
        <v>4712</v>
      </c>
      <c r="O2794" t="s">
        <v>4726</v>
      </c>
      <c r="P2794" t="s">
        <v>9802</v>
      </c>
      <c r="Q2794" t="s">
        <v>4715</v>
      </c>
      <c r="V2794" t="s">
        <v>4716</v>
      </c>
    </row>
    <row r="2795" spans="1:22">
      <c r="A2795" t="s">
        <v>4708</v>
      </c>
      <c r="B2795" t="s">
        <v>4708</v>
      </c>
      <c r="C2795" t="s">
        <v>9803</v>
      </c>
      <c r="D2795"/>
      <c r="E2795" s="255" t="s">
        <v>4810</v>
      </c>
      <c r="F2795" s="255">
        <v>42795.70120127315</v>
      </c>
      <c r="G2795" s="255"/>
      <c r="H2795" s="255"/>
      <c r="I2795" s="256">
        <v>5.916666666666667</v>
      </c>
      <c r="J2795" s="257">
        <v>102320</v>
      </c>
      <c r="K2795" t="s">
        <v>4711</v>
      </c>
      <c r="L2795">
        <v>0</v>
      </c>
      <c r="M2795">
        <v>0</v>
      </c>
      <c r="N2795" t="s">
        <v>4718</v>
      </c>
      <c r="O2795" t="s">
        <v>4713</v>
      </c>
      <c r="P2795" t="s">
        <v>9804</v>
      </c>
      <c r="Q2795" t="s">
        <v>4715</v>
      </c>
      <c r="V2795" t="s">
        <v>4716</v>
      </c>
    </row>
    <row r="2796" spans="1:22">
      <c r="A2796" t="s">
        <v>4708</v>
      </c>
      <c r="B2796" t="s">
        <v>4708</v>
      </c>
      <c r="C2796" t="s">
        <v>9805</v>
      </c>
      <c r="D2796"/>
      <c r="E2796" s="255" t="s">
        <v>4783</v>
      </c>
      <c r="F2796" s="255">
        <v>42815.748978819443</v>
      </c>
      <c r="G2796" s="255"/>
      <c r="H2796" s="255"/>
      <c r="I2796" s="256">
        <v>5.916666666666667</v>
      </c>
      <c r="J2796" s="257">
        <v>83668</v>
      </c>
      <c r="K2796" t="s">
        <v>4711</v>
      </c>
      <c r="L2796">
        <v>0</v>
      </c>
      <c r="M2796">
        <v>0</v>
      </c>
      <c r="N2796" t="s">
        <v>4718</v>
      </c>
      <c r="O2796" t="s">
        <v>4713</v>
      </c>
      <c r="P2796" t="s">
        <v>9806</v>
      </c>
      <c r="Q2796" t="s">
        <v>4715</v>
      </c>
      <c r="V2796" t="s">
        <v>4716</v>
      </c>
    </row>
    <row r="2797" spans="1:22">
      <c r="A2797" t="s">
        <v>4708</v>
      </c>
      <c r="B2797" t="s">
        <v>4708</v>
      </c>
      <c r="C2797" t="s">
        <v>9807</v>
      </c>
      <c r="D2797"/>
      <c r="E2797" s="255" t="s">
        <v>5196</v>
      </c>
      <c r="F2797" s="255">
        <v>42803.682150960645</v>
      </c>
      <c r="G2797" s="255"/>
      <c r="H2797" s="255"/>
      <c r="I2797" s="256">
        <v>5.916666666666667</v>
      </c>
      <c r="J2797" s="257">
        <v>298121</v>
      </c>
      <c r="K2797" t="s">
        <v>4752</v>
      </c>
      <c r="L2797">
        <v>0</v>
      </c>
      <c r="M2797">
        <v>0</v>
      </c>
      <c r="N2797" t="s">
        <v>4718</v>
      </c>
      <c r="O2797" t="s">
        <v>5324</v>
      </c>
      <c r="P2797" t="s">
        <v>9808</v>
      </c>
      <c r="Q2797" t="s">
        <v>4715</v>
      </c>
      <c r="V2797" t="s">
        <v>4716</v>
      </c>
    </row>
    <row r="2798" spans="1:22">
      <c r="A2798" t="s">
        <v>4708</v>
      </c>
      <c r="B2798" t="s">
        <v>4708</v>
      </c>
      <c r="C2798" t="s">
        <v>9809</v>
      </c>
      <c r="D2798"/>
      <c r="E2798" s="255" t="s">
        <v>5200</v>
      </c>
      <c r="F2798" s="255">
        <v>42800.758159027777</v>
      </c>
      <c r="G2798" s="255"/>
      <c r="H2798" s="255"/>
      <c r="I2798" s="256">
        <v>5.916666666666667</v>
      </c>
      <c r="J2798" s="257">
        <v>110878</v>
      </c>
      <c r="K2798" t="s">
        <v>4711</v>
      </c>
      <c r="L2798">
        <v>0</v>
      </c>
      <c r="M2798">
        <v>0</v>
      </c>
      <c r="N2798" t="s">
        <v>4718</v>
      </c>
      <c r="O2798" t="s">
        <v>4713</v>
      </c>
      <c r="P2798" t="s">
        <v>9810</v>
      </c>
      <c r="Q2798" t="s">
        <v>4715</v>
      </c>
      <c r="V2798" t="s">
        <v>4716</v>
      </c>
    </row>
    <row r="2799" spans="1:22">
      <c r="A2799" t="s">
        <v>4708</v>
      </c>
      <c r="B2799" t="s">
        <v>4708</v>
      </c>
      <c r="C2799" t="s">
        <v>874</v>
      </c>
      <c r="D2799"/>
      <c r="E2799" s="255" t="s">
        <v>9124</v>
      </c>
      <c r="F2799" s="255">
        <v>42825.907457210647</v>
      </c>
      <c r="G2799" s="255"/>
      <c r="H2799" s="255"/>
      <c r="I2799" s="256">
        <v>5.916666666666667</v>
      </c>
      <c r="J2799" s="257">
        <v>53173</v>
      </c>
      <c r="K2799" t="s">
        <v>4752</v>
      </c>
      <c r="L2799">
        <v>0</v>
      </c>
      <c r="M2799">
        <v>0</v>
      </c>
      <c r="N2799" t="s">
        <v>4712</v>
      </c>
      <c r="O2799" t="s">
        <v>4726</v>
      </c>
      <c r="P2799" t="s">
        <v>9811</v>
      </c>
      <c r="Q2799" t="s">
        <v>4715</v>
      </c>
      <c r="V2799" t="s">
        <v>4716</v>
      </c>
    </row>
    <row r="2800" spans="1:22">
      <c r="A2800" t="s">
        <v>4708</v>
      </c>
      <c r="B2800" t="s">
        <v>4708</v>
      </c>
      <c r="C2800" t="s">
        <v>1094</v>
      </c>
      <c r="D2800"/>
      <c r="E2800" s="255" t="s">
        <v>8706</v>
      </c>
      <c r="F2800" s="255">
        <v>42825.778347141204</v>
      </c>
      <c r="G2800" s="255"/>
      <c r="H2800" s="255"/>
      <c r="I2800" s="256">
        <v>5.916666666666667</v>
      </c>
      <c r="J2800" s="257">
        <v>61854</v>
      </c>
      <c r="K2800" t="s">
        <v>4711</v>
      </c>
      <c r="L2800">
        <v>0</v>
      </c>
      <c r="M2800">
        <v>0</v>
      </c>
      <c r="N2800" t="s">
        <v>4722</v>
      </c>
      <c r="O2800" t="s">
        <v>4726</v>
      </c>
      <c r="P2800" t="s">
        <v>9812</v>
      </c>
      <c r="Q2800" t="s">
        <v>4715</v>
      </c>
      <c r="V2800" t="s">
        <v>4716</v>
      </c>
    </row>
    <row r="2801" spans="1:22">
      <c r="A2801" t="s">
        <v>4708</v>
      </c>
      <c r="B2801" t="s">
        <v>4708</v>
      </c>
      <c r="C2801" t="s">
        <v>9813</v>
      </c>
      <c r="D2801"/>
      <c r="E2801" s="255" t="s">
        <v>5042</v>
      </c>
      <c r="F2801" s="255">
        <v>42802.693863460649</v>
      </c>
      <c r="G2801" s="255"/>
      <c r="H2801" s="255"/>
      <c r="I2801" s="256">
        <v>5.916666666666667</v>
      </c>
      <c r="J2801" s="257">
        <v>109744</v>
      </c>
      <c r="K2801" t="s">
        <v>4711</v>
      </c>
      <c r="L2801">
        <v>0</v>
      </c>
      <c r="M2801">
        <v>0</v>
      </c>
      <c r="N2801" t="s">
        <v>4731</v>
      </c>
      <c r="O2801" t="s">
        <v>4713</v>
      </c>
      <c r="P2801" t="s">
        <v>9814</v>
      </c>
      <c r="Q2801" t="s">
        <v>4715</v>
      </c>
      <c r="V2801" t="s">
        <v>4716</v>
      </c>
    </row>
    <row r="2802" spans="1:22">
      <c r="A2802" t="s">
        <v>4708</v>
      </c>
      <c r="B2802" t="s">
        <v>4708</v>
      </c>
      <c r="C2802" t="s">
        <v>9815</v>
      </c>
      <c r="D2802"/>
      <c r="E2802" s="255" t="s">
        <v>4799</v>
      </c>
      <c r="F2802" s="255">
        <v>42807.750742905089</v>
      </c>
      <c r="G2802" s="255"/>
      <c r="H2802" s="255"/>
      <c r="I2802" s="256">
        <v>5.916666666666667</v>
      </c>
      <c r="J2802" s="257">
        <v>114165</v>
      </c>
      <c r="K2802" t="s">
        <v>4711</v>
      </c>
      <c r="L2802">
        <v>0</v>
      </c>
      <c r="M2802">
        <v>0</v>
      </c>
      <c r="N2802" t="s">
        <v>4718</v>
      </c>
      <c r="O2802" t="s">
        <v>4713</v>
      </c>
      <c r="P2802" t="s">
        <v>9816</v>
      </c>
      <c r="Q2802" t="s">
        <v>4715</v>
      </c>
      <c r="V2802" t="s">
        <v>4716</v>
      </c>
    </row>
    <row r="2803" spans="1:22">
      <c r="A2803" t="s">
        <v>4708</v>
      </c>
      <c r="B2803" t="s">
        <v>4708</v>
      </c>
      <c r="C2803" t="s">
        <v>502</v>
      </c>
      <c r="D2803"/>
      <c r="E2803" s="255" t="s">
        <v>5390</v>
      </c>
      <c r="F2803" s="255">
        <v>42800.734181562497</v>
      </c>
      <c r="G2803" s="255"/>
      <c r="H2803" s="255"/>
      <c r="I2803" s="256">
        <v>5.916666666666667</v>
      </c>
      <c r="J2803" s="257">
        <v>149489</v>
      </c>
      <c r="K2803" t="s">
        <v>4711</v>
      </c>
      <c r="L2803">
        <v>0</v>
      </c>
      <c r="M2803">
        <v>0</v>
      </c>
      <c r="N2803" t="s">
        <v>4722</v>
      </c>
      <c r="O2803" t="s">
        <v>4713</v>
      </c>
      <c r="P2803" t="s">
        <v>9817</v>
      </c>
      <c r="Q2803" t="s">
        <v>4715</v>
      </c>
      <c r="V2803" t="s">
        <v>4716</v>
      </c>
    </row>
    <row r="2804" spans="1:22">
      <c r="A2804" t="s">
        <v>4708</v>
      </c>
      <c r="B2804" t="s">
        <v>4708</v>
      </c>
      <c r="C2804" t="s">
        <v>9818</v>
      </c>
      <c r="D2804"/>
      <c r="E2804" s="255" t="s">
        <v>5726</v>
      </c>
      <c r="F2804" s="255">
        <v>42824.765406250001</v>
      </c>
      <c r="G2804" s="255"/>
      <c r="H2804" s="255"/>
      <c r="I2804" s="256">
        <v>5.916666666666667</v>
      </c>
      <c r="J2804" s="257">
        <v>73668</v>
      </c>
      <c r="K2804" t="s">
        <v>4711</v>
      </c>
      <c r="L2804">
        <v>0</v>
      </c>
      <c r="M2804">
        <v>0</v>
      </c>
      <c r="N2804" t="s">
        <v>4718</v>
      </c>
      <c r="O2804" t="s">
        <v>4713</v>
      </c>
      <c r="P2804" t="s">
        <v>9819</v>
      </c>
      <c r="Q2804" t="s">
        <v>4715</v>
      </c>
      <c r="V2804" t="s">
        <v>4716</v>
      </c>
    </row>
    <row r="2805" spans="1:22">
      <c r="A2805" t="s">
        <v>4708</v>
      </c>
      <c r="B2805" t="s">
        <v>4708</v>
      </c>
      <c r="C2805" t="s">
        <v>9820</v>
      </c>
      <c r="D2805"/>
      <c r="E2805" s="255" t="s">
        <v>4853</v>
      </c>
      <c r="F2805" s="255">
        <v>42811.761877777775</v>
      </c>
      <c r="G2805" s="255"/>
      <c r="H2805" s="255"/>
      <c r="I2805" s="256">
        <v>5.916666666666667</v>
      </c>
      <c r="J2805" s="257">
        <v>135354</v>
      </c>
      <c r="K2805" t="s">
        <v>4711</v>
      </c>
      <c r="L2805">
        <v>0</v>
      </c>
      <c r="M2805">
        <v>0</v>
      </c>
      <c r="N2805" t="s">
        <v>4731</v>
      </c>
      <c r="O2805" t="s">
        <v>5324</v>
      </c>
      <c r="P2805" t="s">
        <v>9821</v>
      </c>
      <c r="Q2805" t="s">
        <v>4715</v>
      </c>
      <c r="V2805" t="s">
        <v>4716</v>
      </c>
    </row>
    <row r="2806" spans="1:22">
      <c r="A2806" t="s">
        <v>4708</v>
      </c>
      <c r="B2806" t="s">
        <v>4708</v>
      </c>
      <c r="C2806" t="s">
        <v>2966</v>
      </c>
      <c r="D2806"/>
      <c r="E2806" s="255" t="s">
        <v>7098</v>
      </c>
      <c r="F2806" s="255">
        <v>42815.749533414353</v>
      </c>
      <c r="G2806" s="255"/>
      <c r="H2806" s="255"/>
      <c r="I2806" s="256">
        <v>5.916666666666667</v>
      </c>
      <c r="J2806" s="257">
        <v>90856</v>
      </c>
      <c r="K2806" t="s">
        <v>4711</v>
      </c>
      <c r="L2806">
        <v>0</v>
      </c>
      <c r="M2806">
        <v>0</v>
      </c>
      <c r="N2806" t="s">
        <v>4731</v>
      </c>
      <c r="O2806" t="s">
        <v>4726</v>
      </c>
      <c r="P2806" t="s">
        <v>5225</v>
      </c>
      <c r="Q2806" t="s">
        <v>4715</v>
      </c>
      <c r="V2806" t="s">
        <v>4716</v>
      </c>
    </row>
    <row r="2807" spans="1:22">
      <c r="A2807" t="s">
        <v>4708</v>
      </c>
      <c r="B2807" t="s">
        <v>4708</v>
      </c>
      <c r="C2807" t="s">
        <v>3216</v>
      </c>
      <c r="D2807"/>
      <c r="E2807" s="255" t="s">
        <v>7071</v>
      </c>
      <c r="F2807" s="255">
        <v>42807.383009756944</v>
      </c>
      <c r="G2807" s="255"/>
      <c r="H2807" s="255"/>
      <c r="I2807" s="256">
        <v>5.916666666666667</v>
      </c>
      <c r="J2807" s="257">
        <v>68832</v>
      </c>
      <c r="K2807" t="s">
        <v>4752</v>
      </c>
      <c r="L2807">
        <v>0</v>
      </c>
      <c r="M2807">
        <v>0</v>
      </c>
      <c r="N2807" t="s">
        <v>4712</v>
      </c>
      <c r="O2807" t="s">
        <v>4726</v>
      </c>
      <c r="P2807" t="s">
        <v>5188</v>
      </c>
      <c r="Q2807" t="s">
        <v>4715</v>
      </c>
      <c r="V2807" t="s">
        <v>4716</v>
      </c>
    </row>
    <row r="2808" spans="1:22">
      <c r="A2808" t="s">
        <v>4708</v>
      </c>
      <c r="B2808" t="s">
        <v>4708</v>
      </c>
      <c r="C2808" t="s">
        <v>9822</v>
      </c>
      <c r="D2808"/>
      <c r="E2808" s="255" t="s">
        <v>4768</v>
      </c>
      <c r="F2808" s="255">
        <v>42825.776317476855</v>
      </c>
      <c r="G2808" s="255"/>
      <c r="H2808" s="255"/>
      <c r="I2808" s="256">
        <v>5.916666666666667</v>
      </c>
      <c r="J2808" s="257">
        <v>106832</v>
      </c>
      <c r="K2808" t="s">
        <v>4711</v>
      </c>
      <c r="L2808">
        <v>0</v>
      </c>
      <c r="M2808">
        <v>0</v>
      </c>
      <c r="N2808" t="s">
        <v>4712</v>
      </c>
      <c r="O2808" t="s">
        <v>4713</v>
      </c>
      <c r="P2808" t="s">
        <v>9823</v>
      </c>
      <c r="Q2808" t="s">
        <v>4715</v>
      </c>
      <c r="V2808" t="s">
        <v>4716</v>
      </c>
    </row>
    <row r="2809" spans="1:22">
      <c r="A2809" t="s">
        <v>4708</v>
      </c>
      <c r="B2809" t="s">
        <v>4708</v>
      </c>
      <c r="C2809" t="s">
        <v>936</v>
      </c>
      <c r="D2809"/>
      <c r="E2809" s="255" t="s">
        <v>8799</v>
      </c>
      <c r="F2809" s="255">
        <v>42815.753252395836</v>
      </c>
      <c r="G2809" s="255"/>
      <c r="H2809" s="255"/>
      <c r="I2809" s="256">
        <v>5.916666666666667</v>
      </c>
      <c r="J2809" s="257">
        <v>79164</v>
      </c>
      <c r="K2809" t="s">
        <v>4711</v>
      </c>
      <c r="L2809">
        <v>0</v>
      </c>
      <c r="M2809">
        <v>0</v>
      </c>
      <c r="N2809" t="s">
        <v>4722</v>
      </c>
      <c r="O2809" t="s">
        <v>4726</v>
      </c>
      <c r="P2809" t="s">
        <v>5228</v>
      </c>
      <c r="Q2809" t="s">
        <v>4715</v>
      </c>
      <c r="V2809" t="s">
        <v>4716</v>
      </c>
    </row>
    <row r="2810" spans="1:22">
      <c r="A2810" t="s">
        <v>4708</v>
      </c>
      <c r="B2810" t="s">
        <v>4708</v>
      </c>
      <c r="C2810" t="s">
        <v>3549</v>
      </c>
      <c r="D2810"/>
      <c r="E2810" s="255" t="s">
        <v>5323</v>
      </c>
      <c r="F2810" s="255">
        <v>42800.759603472223</v>
      </c>
      <c r="G2810" s="255"/>
      <c r="H2810" s="255"/>
      <c r="I2810" s="256">
        <v>5.916666666666667</v>
      </c>
      <c r="J2810" s="257">
        <v>112447</v>
      </c>
      <c r="K2810" t="s">
        <v>4711</v>
      </c>
      <c r="L2810">
        <v>0</v>
      </c>
      <c r="M2810">
        <v>0</v>
      </c>
      <c r="N2810" t="s">
        <v>4722</v>
      </c>
      <c r="O2810" t="s">
        <v>4726</v>
      </c>
      <c r="P2810" t="s">
        <v>9824</v>
      </c>
      <c r="Q2810" t="s">
        <v>4715</v>
      </c>
      <c r="V2810" t="s">
        <v>4716</v>
      </c>
    </row>
    <row r="2811" spans="1:22">
      <c r="A2811" t="s">
        <v>4708</v>
      </c>
      <c r="B2811" t="s">
        <v>4708</v>
      </c>
      <c r="C2811" t="s">
        <v>9825</v>
      </c>
      <c r="D2811"/>
      <c r="E2811" s="255" t="s">
        <v>5215</v>
      </c>
      <c r="F2811" s="255">
        <v>42796.706182870374</v>
      </c>
      <c r="G2811" s="255"/>
      <c r="H2811" s="255"/>
      <c r="I2811" s="256">
        <v>5.916666666666667</v>
      </c>
      <c r="J2811" s="257">
        <v>84546</v>
      </c>
      <c r="K2811" t="s">
        <v>4711</v>
      </c>
      <c r="L2811">
        <v>0</v>
      </c>
      <c r="M2811">
        <v>0</v>
      </c>
      <c r="N2811" t="s">
        <v>4718</v>
      </c>
      <c r="O2811" t="s">
        <v>4726</v>
      </c>
      <c r="P2811" t="s">
        <v>5225</v>
      </c>
      <c r="Q2811" t="s">
        <v>4715</v>
      </c>
      <c r="V2811" t="s">
        <v>4716</v>
      </c>
    </row>
    <row r="2812" spans="1:22">
      <c r="A2812" t="s">
        <v>4708</v>
      </c>
      <c r="B2812" t="s">
        <v>4708</v>
      </c>
      <c r="C2812" t="s">
        <v>3051</v>
      </c>
      <c r="D2812"/>
      <c r="E2812" s="255" t="s">
        <v>5800</v>
      </c>
      <c r="F2812" s="255">
        <v>42807.750542013891</v>
      </c>
      <c r="G2812" s="255"/>
      <c r="H2812" s="255"/>
      <c r="I2812" s="256">
        <v>5.916666666666667</v>
      </c>
      <c r="J2812" s="257">
        <v>81117</v>
      </c>
      <c r="K2812" t="s">
        <v>4711</v>
      </c>
      <c r="L2812">
        <v>0</v>
      </c>
      <c r="M2812">
        <v>0</v>
      </c>
      <c r="N2812" t="s">
        <v>4712</v>
      </c>
      <c r="O2812" t="s">
        <v>4726</v>
      </c>
      <c r="P2812" t="s">
        <v>9826</v>
      </c>
      <c r="Q2812" t="s">
        <v>4715</v>
      </c>
      <c r="V2812" t="s">
        <v>4716</v>
      </c>
    </row>
    <row r="2813" spans="1:22">
      <c r="A2813" t="s">
        <v>4708</v>
      </c>
      <c r="B2813" t="s">
        <v>4708</v>
      </c>
      <c r="C2813" t="s">
        <v>9827</v>
      </c>
      <c r="D2813"/>
      <c r="E2813" s="255" t="s">
        <v>4879</v>
      </c>
      <c r="F2813" s="255">
        <v>42810.772836493059</v>
      </c>
      <c r="G2813" s="255"/>
      <c r="H2813" s="255"/>
      <c r="I2813" s="256">
        <v>5.916666666666667</v>
      </c>
      <c r="J2813" s="257">
        <v>220941</v>
      </c>
      <c r="K2813" t="s">
        <v>4711</v>
      </c>
      <c r="L2813">
        <v>0</v>
      </c>
      <c r="M2813">
        <v>0</v>
      </c>
      <c r="N2813" t="s">
        <v>4769</v>
      </c>
      <c r="O2813" t="s">
        <v>4713</v>
      </c>
      <c r="P2813" t="s">
        <v>9828</v>
      </c>
      <c r="Q2813" t="s">
        <v>4715</v>
      </c>
      <c r="V2813" t="s">
        <v>4716</v>
      </c>
    </row>
    <row r="2814" spans="1:22">
      <c r="A2814" t="s">
        <v>4708</v>
      </c>
      <c r="B2814" t="s">
        <v>4708</v>
      </c>
      <c r="C2814" t="s">
        <v>325</v>
      </c>
      <c r="D2814"/>
      <c r="E2814" s="255" t="s">
        <v>5103</v>
      </c>
      <c r="F2814" s="255">
        <v>42825.777136076387</v>
      </c>
      <c r="G2814" s="255"/>
      <c r="H2814" s="255"/>
      <c r="I2814" s="256">
        <v>5.916666666666667</v>
      </c>
      <c r="J2814" s="257">
        <v>303373</v>
      </c>
      <c r="K2814" t="s">
        <v>4711</v>
      </c>
      <c r="L2814">
        <v>0</v>
      </c>
      <c r="M2814">
        <v>0</v>
      </c>
      <c r="N2814" t="s">
        <v>4718</v>
      </c>
      <c r="O2814" t="s">
        <v>4713</v>
      </c>
      <c r="P2814" t="s">
        <v>9829</v>
      </c>
      <c r="Q2814" t="s">
        <v>4715</v>
      </c>
      <c r="V2814" t="s">
        <v>4716</v>
      </c>
    </row>
    <row r="2815" spans="1:22">
      <c r="A2815" t="s">
        <v>4708</v>
      </c>
      <c r="B2815" t="s">
        <v>4708</v>
      </c>
      <c r="C2815" t="s">
        <v>9830</v>
      </c>
      <c r="D2815"/>
      <c r="E2815" s="255" t="s">
        <v>4832</v>
      </c>
      <c r="F2815" s="255">
        <v>42815.749337152774</v>
      </c>
      <c r="G2815" s="255"/>
      <c r="H2815" s="255"/>
      <c r="I2815" s="256">
        <v>5.916666666666667</v>
      </c>
      <c r="J2815" s="257">
        <v>171338</v>
      </c>
      <c r="K2815" t="s">
        <v>4711</v>
      </c>
      <c r="L2815">
        <v>0</v>
      </c>
      <c r="M2815">
        <v>0</v>
      </c>
      <c r="N2815" t="s">
        <v>4722</v>
      </c>
      <c r="O2815" t="s">
        <v>4713</v>
      </c>
      <c r="P2815" t="s">
        <v>9831</v>
      </c>
      <c r="Q2815" t="s">
        <v>4715</v>
      </c>
      <c r="V2815" t="s">
        <v>4716</v>
      </c>
    </row>
    <row r="2816" spans="1:22">
      <c r="A2816" t="s">
        <v>4708</v>
      </c>
      <c r="B2816" t="s">
        <v>4708</v>
      </c>
      <c r="C2816" t="s">
        <v>9832</v>
      </c>
      <c r="D2816"/>
      <c r="E2816" s="255" t="s">
        <v>8383</v>
      </c>
      <c r="F2816" s="255">
        <v>42800.735901932872</v>
      </c>
      <c r="G2816" s="255"/>
      <c r="H2816" s="255"/>
      <c r="I2816" s="256">
        <v>5.916666666666667</v>
      </c>
      <c r="J2816" s="257">
        <v>56749</v>
      </c>
      <c r="K2816" t="s">
        <v>4711</v>
      </c>
      <c r="L2816">
        <v>0</v>
      </c>
      <c r="M2816">
        <v>0</v>
      </c>
      <c r="N2816" t="s">
        <v>4712</v>
      </c>
      <c r="O2816" t="s">
        <v>4726</v>
      </c>
      <c r="P2816" t="s">
        <v>9833</v>
      </c>
      <c r="Q2816" t="s">
        <v>4715</v>
      </c>
      <c r="V2816" t="s">
        <v>4716</v>
      </c>
    </row>
    <row r="2817" spans="1:22">
      <c r="A2817" t="s">
        <v>4708</v>
      </c>
      <c r="B2817" t="s">
        <v>4708</v>
      </c>
      <c r="C2817" t="s">
        <v>9834</v>
      </c>
      <c r="D2817"/>
      <c r="E2817" s="255" t="s">
        <v>7588</v>
      </c>
      <c r="F2817" s="255">
        <v>42825.776796180558</v>
      </c>
      <c r="G2817" s="255"/>
      <c r="H2817" s="255"/>
      <c r="I2817" s="256">
        <v>5.916666666666667</v>
      </c>
      <c r="J2817" s="257">
        <v>109405</v>
      </c>
      <c r="K2817" t="s">
        <v>4711</v>
      </c>
      <c r="L2817">
        <v>0</v>
      </c>
      <c r="M2817">
        <v>0</v>
      </c>
      <c r="N2817" t="s">
        <v>4731</v>
      </c>
      <c r="O2817" t="s">
        <v>5197</v>
      </c>
      <c r="P2817" t="s">
        <v>9835</v>
      </c>
      <c r="Q2817" t="s">
        <v>4715</v>
      </c>
      <c r="V2817" t="s">
        <v>4716</v>
      </c>
    </row>
    <row r="2818" spans="1:22">
      <c r="A2818" t="s">
        <v>4708</v>
      </c>
      <c r="B2818" t="s">
        <v>4708</v>
      </c>
      <c r="C2818" t="s">
        <v>9836</v>
      </c>
      <c r="D2818"/>
      <c r="E2818" s="255" t="s">
        <v>7867</v>
      </c>
      <c r="F2818" s="255">
        <v>42800.733484259261</v>
      </c>
      <c r="G2818" s="255"/>
      <c r="H2818" s="255"/>
      <c r="I2818" s="256">
        <v>5.916666666666667</v>
      </c>
      <c r="J2818" s="257">
        <v>51821</v>
      </c>
      <c r="K2818" t="s">
        <v>4711</v>
      </c>
      <c r="L2818">
        <v>0</v>
      </c>
      <c r="M2818">
        <v>0</v>
      </c>
      <c r="N2818" t="s">
        <v>4718</v>
      </c>
      <c r="O2818" t="s">
        <v>4726</v>
      </c>
      <c r="P2818" t="s">
        <v>9837</v>
      </c>
      <c r="Q2818" t="s">
        <v>4715</v>
      </c>
      <c r="V2818" t="s">
        <v>4716</v>
      </c>
    </row>
    <row r="2819" spans="1:22">
      <c r="A2819" t="s">
        <v>4708</v>
      </c>
      <c r="B2819" t="s">
        <v>4708</v>
      </c>
      <c r="C2819" t="s">
        <v>9838</v>
      </c>
      <c r="D2819"/>
      <c r="E2819" s="255" t="s">
        <v>5006</v>
      </c>
      <c r="F2819" s="255">
        <v>42800.736879016207</v>
      </c>
      <c r="G2819" s="255"/>
      <c r="H2819" s="255"/>
      <c r="I2819" s="256">
        <v>5.916666666666667</v>
      </c>
      <c r="J2819" s="257">
        <v>85635</v>
      </c>
      <c r="K2819" t="s">
        <v>4711</v>
      </c>
      <c r="L2819">
        <v>0</v>
      </c>
      <c r="M2819">
        <v>0</v>
      </c>
      <c r="N2819" t="s">
        <v>4712</v>
      </c>
      <c r="O2819" t="s">
        <v>4753</v>
      </c>
      <c r="P2819" t="s">
        <v>4753</v>
      </c>
      <c r="Q2819" t="s">
        <v>4715</v>
      </c>
      <c r="V2819" t="s">
        <v>4716</v>
      </c>
    </row>
    <row r="2820" spans="1:22">
      <c r="A2820" t="s">
        <v>4708</v>
      </c>
      <c r="B2820" t="s">
        <v>4708</v>
      </c>
      <c r="C2820" t="s">
        <v>9839</v>
      </c>
      <c r="D2820"/>
      <c r="E2820" s="255" t="s">
        <v>5238</v>
      </c>
      <c r="F2820" s="255">
        <v>42808.753442210647</v>
      </c>
      <c r="G2820" s="255"/>
      <c r="H2820" s="255"/>
      <c r="I2820" s="256">
        <v>5.916666666666667</v>
      </c>
      <c r="J2820" s="257">
        <v>286363</v>
      </c>
      <c r="K2820" t="s">
        <v>4711</v>
      </c>
      <c r="L2820">
        <v>0</v>
      </c>
      <c r="M2820">
        <v>0</v>
      </c>
      <c r="N2820" t="s">
        <v>4722</v>
      </c>
      <c r="O2820" t="s">
        <v>4753</v>
      </c>
      <c r="P2820" t="s">
        <v>4753</v>
      </c>
      <c r="Q2820" t="s">
        <v>4715</v>
      </c>
      <c r="V2820" t="s">
        <v>4716</v>
      </c>
    </row>
    <row r="2821" spans="1:22">
      <c r="A2821" t="s">
        <v>4708</v>
      </c>
      <c r="B2821" t="s">
        <v>4708</v>
      </c>
      <c r="C2821" t="s">
        <v>9840</v>
      </c>
      <c r="D2821"/>
      <c r="E2821" s="255" t="s">
        <v>4840</v>
      </c>
      <c r="F2821" s="255">
        <v>42800.740703553238</v>
      </c>
      <c r="G2821" s="255"/>
      <c r="H2821" s="255"/>
      <c r="I2821" s="256">
        <v>5.916666666666667</v>
      </c>
      <c r="J2821" s="257">
        <v>121374</v>
      </c>
      <c r="K2821" t="s">
        <v>4711</v>
      </c>
      <c r="L2821">
        <v>0</v>
      </c>
      <c r="M2821">
        <v>0</v>
      </c>
      <c r="N2821" t="s">
        <v>4718</v>
      </c>
      <c r="O2821" t="s">
        <v>4713</v>
      </c>
      <c r="P2821" t="s">
        <v>9841</v>
      </c>
      <c r="Q2821" t="s">
        <v>4715</v>
      </c>
      <c r="V2821" t="s">
        <v>4716</v>
      </c>
    </row>
    <row r="2822" spans="1:22">
      <c r="A2822" t="s">
        <v>4708</v>
      </c>
      <c r="B2822" t="s">
        <v>4708</v>
      </c>
      <c r="C2822" t="s">
        <v>9842</v>
      </c>
      <c r="D2822"/>
      <c r="E2822" s="255" t="s">
        <v>6901</v>
      </c>
      <c r="F2822" s="255">
        <v>42798.504654282406</v>
      </c>
      <c r="G2822" s="255"/>
      <c r="H2822" s="255"/>
      <c r="I2822" s="256">
        <v>5.916666666666667</v>
      </c>
      <c r="J2822" s="257">
        <v>68589</v>
      </c>
      <c r="K2822" t="s">
        <v>4711</v>
      </c>
      <c r="L2822">
        <v>0</v>
      </c>
      <c r="M2822">
        <v>0</v>
      </c>
      <c r="N2822" t="s">
        <v>4718</v>
      </c>
      <c r="O2822" t="s">
        <v>4726</v>
      </c>
      <c r="P2822" t="s">
        <v>9843</v>
      </c>
      <c r="Q2822" t="s">
        <v>4715</v>
      </c>
      <c r="V2822" t="s">
        <v>4716</v>
      </c>
    </row>
    <row r="2823" spans="1:22">
      <c r="A2823" t="s">
        <v>4708</v>
      </c>
      <c r="B2823" t="s">
        <v>4708</v>
      </c>
      <c r="C2823" t="s">
        <v>9844</v>
      </c>
      <c r="D2823"/>
      <c r="E2823" s="255" t="s">
        <v>7930</v>
      </c>
      <c r="F2823" s="255">
        <v>42818.726164733795</v>
      </c>
      <c r="G2823" s="255"/>
      <c r="H2823" s="255"/>
      <c r="I2823" s="256">
        <v>5.916666666666667</v>
      </c>
      <c r="J2823" s="257">
        <v>96676</v>
      </c>
      <c r="K2823" t="s">
        <v>4711</v>
      </c>
      <c r="L2823">
        <v>0</v>
      </c>
      <c r="M2823">
        <v>0</v>
      </c>
      <c r="N2823" t="s">
        <v>4718</v>
      </c>
      <c r="O2823" t="s">
        <v>5324</v>
      </c>
      <c r="P2823" t="s">
        <v>9845</v>
      </c>
      <c r="Q2823" t="s">
        <v>4715</v>
      </c>
      <c r="V2823" t="s">
        <v>4716</v>
      </c>
    </row>
    <row r="2824" spans="1:22">
      <c r="A2824" t="s">
        <v>4708</v>
      </c>
      <c r="B2824" t="s">
        <v>4708</v>
      </c>
      <c r="C2824" t="s">
        <v>9846</v>
      </c>
      <c r="D2824"/>
      <c r="E2824" s="255" t="s">
        <v>4737</v>
      </c>
      <c r="F2824" s="255">
        <v>42798.504457523151</v>
      </c>
      <c r="G2824" s="255"/>
      <c r="H2824" s="255"/>
      <c r="I2824" s="256">
        <v>5.916666666666667</v>
      </c>
      <c r="J2824" s="257">
        <v>29911</v>
      </c>
      <c r="K2824" t="s">
        <v>4711</v>
      </c>
      <c r="L2824">
        <v>0</v>
      </c>
      <c r="M2824">
        <v>0</v>
      </c>
      <c r="N2824" t="s">
        <v>4712</v>
      </c>
      <c r="O2824" t="s">
        <v>4713</v>
      </c>
      <c r="P2824" t="s">
        <v>9847</v>
      </c>
      <c r="Q2824" t="s">
        <v>4715</v>
      </c>
      <c r="V2824" t="s">
        <v>4716</v>
      </c>
    </row>
    <row r="2825" spans="1:22">
      <c r="A2825" t="s">
        <v>4708</v>
      </c>
      <c r="B2825" t="s">
        <v>4708</v>
      </c>
      <c r="C2825" t="s">
        <v>1728</v>
      </c>
      <c r="D2825"/>
      <c r="E2825" s="255" t="s">
        <v>5065</v>
      </c>
      <c r="F2825" s="255">
        <v>42807.742597997683</v>
      </c>
      <c r="G2825" s="255"/>
      <c r="H2825" s="255"/>
      <c r="I2825" s="256">
        <v>5.916666666666667</v>
      </c>
      <c r="J2825" s="257">
        <v>142875</v>
      </c>
      <c r="K2825" t="s">
        <v>4752</v>
      </c>
      <c r="L2825">
        <v>0</v>
      </c>
      <c r="M2825">
        <v>0</v>
      </c>
      <c r="N2825" t="s">
        <v>4722</v>
      </c>
      <c r="O2825" t="s">
        <v>4713</v>
      </c>
      <c r="P2825" t="s">
        <v>9848</v>
      </c>
      <c r="Q2825" t="s">
        <v>4715</v>
      </c>
      <c r="V2825" t="s">
        <v>4716</v>
      </c>
    </row>
    <row r="2826" spans="1:22">
      <c r="A2826" t="s">
        <v>4708</v>
      </c>
      <c r="B2826" t="s">
        <v>4708</v>
      </c>
      <c r="C2826" t="s">
        <v>9849</v>
      </c>
      <c r="D2826"/>
      <c r="E2826" s="255" t="s">
        <v>4972</v>
      </c>
      <c r="F2826" s="255">
        <v>42784.484563043981</v>
      </c>
      <c r="G2826" s="255"/>
      <c r="H2826" s="255"/>
      <c r="I2826" s="256">
        <v>6</v>
      </c>
      <c r="J2826" s="257">
        <v>301909</v>
      </c>
      <c r="K2826" t="s">
        <v>4711</v>
      </c>
      <c r="L2826">
        <v>0</v>
      </c>
      <c r="M2826">
        <v>0</v>
      </c>
      <c r="N2826" t="s">
        <v>4718</v>
      </c>
      <c r="O2826" t="s">
        <v>4713</v>
      </c>
      <c r="P2826" t="s">
        <v>9850</v>
      </c>
      <c r="Q2826" t="s">
        <v>4715</v>
      </c>
      <c r="V2826" t="s">
        <v>4716</v>
      </c>
    </row>
    <row r="2827" spans="1:22">
      <c r="A2827" t="s">
        <v>4708</v>
      </c>
      <c r="B2827" t="s">
        <v>4708</v>
      </c>
      <c r="C2827" t="s">
        <v>9851</v>
      </c>
      <c r="D2827"/>
      <c r="E2827" s="255" t="s">
        <v>4740</v>
      </c>
      <c r="F2827" s="255">
        <v>42789.66944730324</v>
      </c>
      <c r="G2827" s="255"/>
      <c r="H2827" s="255"/>
      <c r="I2827" s="256">
        <v>6</v>
      </c>
      <c r="J2827" s="257">
        <v>92589</v>
      </c>
      <c r="K2827" t="s">
        <v>4752</v>
      </c>
      <c r="L2827">
        <v>0</v>
      </c>
      <c r="M2827">
        <v>0</v>
      </c>
      <c r="N2827" t="s">
        <v>4722</v>
      </c>
      <c r="O2827" t="s">
        <v>4713</v>
      </c>
      <c r="P2827" t="s">
        <v>9852</v>
      </c>
      <c r="Q2827" t="s">
        <v>4715</v>
      </c>
      <c r="V2827" t="s">
        <v>4716</v>
      </c>
    </row>
    <row r="2828" spans="1:22">
      <c r="A2828" t="s">
        <v>4708</v>
      </c>
      <c r="B2828" t="s">
        <v>4708</v>
      </c>
      <c r="C2828" t="s">
        <v>9853</v>
      </c>
      <c r="D2828"/>
      <c r="E2828" s="255" t="s">
        <v>5414</v>
      </c>
      <c r="F2828" s="255">
        <v>42783.704907025465</v>
      </c>
      <c r="G2828" s="255"/>
      <c r="H2828" s="255"/>
      <c r="I2828" s="256">
        <v>6</v>
      </c>
      <c r="J2828" s="257">
        <v>86814</v>
      </c>
      <c r="K2828" t="s">
        <v>4711</v>
      </c>
      <c r="L2828">
        <v>0</v>
      </c>
      <c r="M2828">
        <v>0</v>
      </c>
      <c r="N2828" t="s">
        <v>4718</v>
      </c>
      <c r="O2828" t="s">
        <v>5324</v>
      </c>
      <c r="P2828" t="s">
        <v>9854</v>
      </c>
      <c r="Q2828" t="s">
        <v>4715</v>
      </c>
      <c r="V2828" t="s">
        <v>4716</v>
      </c>
    </row>
    <row r="2829" spans="1:22">
      <c r="A2829" t="s">
        <v>4708</v>
      </c>
      <c r="B2829" t="s">
        <v>4708</v>
      </c>
      <c r="C2829" t="s">
        <v>9855</v>
      </c>
      <c r="D2829"/>
      <c r="E2829" s="255" t="s">
        <v>5070</v>
      </c>
      <c r="F2829" s="255">
        <v>42779.69118144676</v>
      </c>
      <c r="G2829" s="255"/>
      <c r="H2829" s="255"/>
      <c r="I2829" s="256">
        <v>6</v>
      </c>
      <c r="J2829" s="257">
        <v>259981</v>
      </c>
      <c r="K2829" t="s">
        <v>4752</v>
      </c>
      <c r="L2829">
        <v>0</v>
      </c>
      <c r="M2829">
        <v>0</v>
      </c>
      <c r="N2829" t="s">
        <v>4712</v>
      </c>
      <c r="O2829" t="s">
        <v>4713</v>
      </c>
      <c r="P2829" t="s">
        <v>9856</v>
      </c>
      <c r="Q2829" t="s">
        <v>4715</v>
      </c>
      <c r="V2829" t="s">
        <v>4716</v>
      </c>
    </row>
    <row r="2830" spans="1:22">
      <c r="A2830" t="s">
        <v>4708</v>
      </c>
      <c r="B2830" t="s">
        <v>4708</v>
      </c>
      <c r="C2830" t="s">
        <v>9857</v>
      </c>
      <c r="D2830"/>
      <c r="E2830" s="255" t="s">
        <v>4840</v>
      </c>
      <c r="F2830" s="255">
        <v>42789.69502515046</v>
      </c>
      <c r="G2830" s="255"/>
      <c r="H2830" s="255"/>
      <c r="I2830" s="256">
        <v>6</v>
      </c>
      <c r="J2830" s="257">
        <v>68367</v>
      </c>
      <c r="K2830" t="s">
        <v>4711</v>
      </c>
      <c r="L2830">
        <v>0</v>
      </c>
      <c r="M2830">
        <v>0</v>
      </c>
      <c r="N2830" t="s">
        <v>4718</v>
      </c>
      <c r="O2830" t="s">
        <v>4713</v>
      </c>
      <c r="P2830" t="s">
        <v>9858</v>
      </c>
      <c r="Q2830" t="s">
        <v>4715</v>
      </c>
      <c r="V2830" t="s">
        <v>4716</v>
      </c>
    </row>
    <row r="2831" spans="1:22">
      <c r="A2831" t="s">
        <v>4708</v>
      </c>
      <c r="B2831" t="s">
        <v>4708</v>
      </c>
      <c r="C2831" t="s">
        <v>9859</v>
      </c>
      <c r="D2831"/>
      <c r="E2831" s="255" t="s">
        <v>7896</v>
      </c>
      <c r="F2831" s="255">
        <v>42786.740353437497</v>
      </c>
      <c r="G2831" s="255"/>
      <c r="H2831" s="255"/>
      <c r="I2831" s="256">
        <v>6</v>
      </c>
      <c r="J2831" s="257">
        <v>78079</v>
      </c>
      <c r="K2831" t="s">
        <v>4752</v>
      </c>
      <c r="L2831">
        <v>0</v>
      </c>
      <c r="M2831">
        <v>0</v>
      </c>
      <c r="N2831" t="s">
        <v>4731</v>
      </c>
      <c r="O2831" t="s">
        <v>4713</v>
      </c>
      <c r="P2831" t="s">
        <v>9860</v>
      </c>
      <c r="Q2831" t="s">
        <v>4715</v>
      </c>
      <c r="V2831" t="s">
        <v>4716</v>
      </c>
    </row>
    <row r="2832" spans="1:22">
      <c r="A2832" t="s">
        <v>4708</v>
      </c>
      <c r="B2832" t="s">
        <v>4708</v>
      </c>
      <c r="C2832" t="s">
        <v>9861</v>
      </c>
      <c r="D2832"/>
      <c r="E2832" s="255" t="s">
        <v>5726</v>
      </c>
      <c r="F2832" s="255">
        <v>42791.502326886577</v>
      </c>
      <c r="G2832" s="255"/>
      <c r="H2832" s="255"/>
      <c r="I2832" s="256">
        <v>6</v>
      </c>
      <c r="J2832" s="257">
        <v>93762</v>
      </c>
      <c r="K2832" t="s">
        <v>4711</v>
      </c>
      <c r="L2832">
        <v>0</v>
      </c>
      <c r="M2832">
        <v>0</v>
      </c>
      <c r="N2832" t="s">
        <v>4718</v>
      </c>
      <c r="O2832" t="s">
        <v>4713</v>
      </c>
      <c r="P2832" t="s">
        <v>9862</v>
      </c>
      <c r="Q2832" t="s">
        <v>4715</v>
      </c>
      <c r="V2832" t="s">
        <v>4716</v>
      </c>
    </row>
    <row r="2833" spans="1:22">
      <c r="A2833" t="s">
        <v>4708</v>
      </c>
      <c r="B2833" t="s">
        <v>4708</v>
      </c>
      <c r="C2833" t="s">
        <v>9863</v>
      </c>
      <c r="D2833"/>
      <c r="E2833" s="255" t="s">
        <v>4746</v>
      </c>
      <c r="F2833" s="255">
        <v>42786.727415891204</v>
      </c>
      <c r="G2833" s="255"/>
      <c r="H2833" s="255"/>
      <c r="I2833" s="256">
        <v>6</v>
      </c>
      <c r="J2833" s="257">
        <v>204432</v>
      </c>
      <c r="K2833" t="s">
        <v>4711</v>
      </c>
      <c r="L2833">
        <v>0</v>
      </c>
      <c r="M2833">
        <v>0</v>
      </c>
      <c r="N2833" t="s">
        <v>4712</v>
      </c>
      <c r="O2833" t="s">
        <v>4713</v>
      </c>
      <c r="P2833" t="s">
        <v>9864</v>
      </c>
      <c r="Q2833" t="s">
        <v>4715</v>
      </c>
      <c r="V2833" t="s">
        <v>4716</v>
      </c>
    </row>
    <row r="2834" spans="1:22">
      <c r="A2834" t="s">
        <v>4708</v>
      </c>
      <c r="B2834" t="s">
        <v>4708</v>
      </c>
      <c r="C2834" t="s">
        <v>9865</v>
      </c>
      <c r="D2834"/>
      <c r="E2834" s="255" t="s">
        <v>5726</v>
      </c>
      <c r="F2834" s="255">
        <v>42782.636866284724</v>
      </c>
      <c r="G2834" s="255"/>
      <c r="H2834" s="255"/>
      <c r="I2834" s="256">
        <v>6</v>
      </c>
      <c r="J2834" s="257">
        <v>111009</v>
      </c>
      <c r="K2834" t="s">
        <v>4711</v>
      </c>
      <c r="L2834">
        <v>0</v>
      </c>
      <c r="M2834">
        <v>0</v>
      </c>
      <c r="N2834" t="s">
        <v>4718</v>
      </c>
      <c r="O2834" t="s">
        <v>4713</v>
      </c>
      <c r="P2834" t="s">
        <v>9866</v>
      </c>
      <c r="Q2834" t="s">
        <v>4715</v>
      </c>
      <c r="V2834" t="s">
        <v>4716</v>
      </c>
    </row>
    <row r="2835" spans="1:22">
      <c r="A2835" t="s">
        <v>4708</v>
      </c>
      <c r="B2835" t="s">
        <v>4708</v>
      </c>
      <c r="C2835" t="s">
        <v>9867</v>
      </c>
      <c r="D2835"/>
      <c r="E2835" s="255" t="s">
        <v>4763</v>
      </c>
      <c r="F2835" s="255">
        <v>42788.717617048613</v>
      </c>
      <c r="G2835" s="255"/>
      <c r="H2835" s="255"/>
      <c r="I2835" s="256">
        <v>6</v>
      </c>
      <c r="J2835" s="257">
        <v>129499</v>
      </c>
      <c r="K2835" t="s">
        <v>4711</v>
      </c>
      <c r="L2835">
        <v>0</v>
      </c>
      <c r="M2835">
        <v>0</v>
      </c>
      <c r="N2835" t="s">
        <v>4712</v>
      </c>
      <c r="O2835" t="s">
        <v>4713</v>
      </c>
      <c r="P2835" t="s">
        <v>9868</v>
      </c>
      <c r="Q2835" t="s">
        <v>4715</v>
      </c>
      <c r="V2835" t="s">
        <v>4716</v>
      </c>
    </row>
    <row r="2836" spans="1:22">
      <c r="A2836" t="s">
        <v>4708</v>
      </c>
      <c r="B2836" t="s">
        <v>4708</v>
      </c>
      <c r="C2836" t="s">
        <v>9869</v>
      </c>
      <c r="D2836"/>
      <c r="E2836" s="255" t="s">
        <v>5136</v>
      </c>
      <c r="F2836" s="255">
        <v>42786.725898530094</v>
      </c>
      <c r="G2836" s="255"/>
      <c r="H2836" s="255"/>
      <c r="I2836" s="256">
        <v>6</v>
      </c>
      <c r="J2836" s="257">
        <v>72080</v>
      </c>
      <c r="K2836" t="s">
        <v>4711</v>
      </c>
      <c r="L2836">
        <v>0</v>
      </c>
      <c r="M2836">
        <v>0</v>
      </c>
      <c r="N2836" t="s">
        <v>4731</v>
      </c>
      <c r="O2836" t="s">
        <v>4713</v>
      </c>
      <c r="P2836" t="s">
        <v>9870</v>
      </c>
      <c r="Q2836" t="s">
        <v>4715</v>
      </c>
      <c r="V2836" t="s">
        <v>4716</v>
      </c>
    </row>
    <row r="2837" spans="1:22">
      <c r="A2837" t="s">
        <v>4708</v>
      </c>
      <c r="B2837" t="s">
        <v>4708</v>
      </c>
      <c r="C2837" t="s">
        <v>9871</v>
      </c>
      <c r="D2837"/>
      <c r="E2837" s="255" t="s">
        <v>4891</v>
      </c>
      <c r="F2837" s="255">
        <v>42794.584270335647</v>
      </c>
      <c r="G2837" s="255"/>
      <c r="H2837" s="255"/>
      <c r="I2837" s="256">
        <v>6</v>
      </c>
      <c r="J2837" s="257">
        <v>110892</v>
      </c>
      <c r="K2837" t="s">
        <v>4752</v>
      </c>
      <c r="L2837">
        <v>0</v>
      </c>
      <c r="M2837">
        <v>0</v>
      </c>
      <c r="N2837" t="s">
        <v>4718</v>
      </c>
      <c r="O2837" t="s">
        <v>4713</v>
      </c>
      <c r="P2837" t="s">
        <v>9872</v>
      </c>
      <c r="Q2837" t="s">
        <v>4715</v>
      </c>
      <c r="V2837" t="s">
        <v>4716</v>
      </c>
    </row>
    <row r="2838" spans="1:22">
      <c r="A2838" t="s">
        <v>4708</v>
      </c>
      <c r="B2838" t="s">
        <v>4708</v>
      </c>
      <c r="C2838" t="s">
        <v>2482</v>
      </c>
      <c r="D2838"/>
      <c r="E2838" s="255" t="s">
        <v>6798</v>
      </c>
      <c r="F2838" s="255">
        <v>42791.507635648151</v>
      </c>
      <c r="G2838" s="255"/>
      <c r="H2838" s="255"/>
      <c r="I2838" s="256">
        <v>6</v>
      </c>
      <c r="J2838" s="257">
        <v>111955</v>
      </c>
      <c r="K2838" t="s">
        <v>4752</v>
      </c>
      <c r="L2838">
        <v>0</v>
      </c>
      <c r="M2838">
        <v>0</v>
      </c>
      <c r="N2838" t="s">
        <v>4718</v>
      </c>
      <c r="O2838" t="s">
        <v>4713</v>
      </c>
      <c r="P2838" t="s">
        <v>9873</v>
      </c>
      <c r="Q2838" t="s">
        <v>4715</v>
      </c>
      <c r="V2838" t="s">
        <v>4716</v>
      </c>
    </row>
    <row r="2839" spans="1:22">
      <c r="A2839" t="s">
        <v>4708</v>
      </c>
      <c r="B2839" t="s">
        <v>4708</v>
      </c>
      <c r="C2839" t="s">
        <v>9874</v>
      </c>
      <c r="D2839"/>
      <c r="E2839" s="255" t="s">
        <v>8317</v>
      </c>
      <c r="F2839" s="255">
        <v>42786.724792858797</v>
      </c>
      <c r="G2839" s="255"/>
      <c r="H2839" s="255"/>
      <c r="I2839" s="256">
        <v>6</v>
      </c>
      <c r="J2839" s="257">
        <v>173915</v>
      </c>
      <c r="K2839" t="s">
        <v>4711</v>
      </c>
      <c r="L2839">
        <v>0</v>
      </c>
      <c r="M2839">
        <v>0</v>
      </c>
      <c r="N2839" t="s">
        <v>4718</v>
      </c>
      <c r="O2839" t="s">
        <v>4726</v>
      </c>
      <c r="P2839" t="s">
        <v>9875</v>
      </c>
      <c r="Q2839" t="s">
        <v>4715</v>
      </c>
      <c r="V2839" t="s">
        <v>4716</v>
      </c>
    </row>
    <row r="2840" spans="1:22">
      <c r="A2840" t="s">
        <v>4708</v>
      </c>
      <c r="B2840" t="s">
        <v>4708</v>
      </c>
      <c r="C2840" t="s">
        <v>9876</v>
      </c>
      <c r="D2840"/>
      <c r="E2840" s="255" t="s">
        <v>4756</v>
      </c>
      <c r="F2840" s="255">
        <v>42781.698321793985</v>
      </c>
      <c r="G2840" s="255"/>
      <c r="H2840" s="255"/>
      <c r="I2840" s="256">
        <v>6</v>
      </c>
      <c r="J2840" s="257">
        <v>107880</v>
      </c>
      <c r="K2840" t="s">
        <v>4711</v>
      </c>
      <c r="L2840">
        <v>0</v>
      </c>
      <c r="M2840">
        <v>0</v>
      </c>
      <c r="N2840" t="s">
        <v>4718</v>
      </c>
      <c r="O2840" t="s">
        <v>4713</v>
      </c>
      <c r="P2840" t="s">
        <v>9877</v>
      </c>
      <c r="Q2840" t="s">
        <v>4715</v>
      </c>
      <c r="V2840" t="s">
        <v>4716</v>
      </c>
    </row>
    <row r="2841" spans="1:22">
      <c r="A2841" t="s">
        <v>4708</v>
      </c>
      <c r="B2841" t="s">
        <v>4708</v>
      </c>
      <c r="C2841" t="s">
        <v>9878</v>
      </c>
      <c r="D2841"/>
      <c r="E2841" s="255" t="s">
        <v>4881</v>
      </c>
      <c r="F2841" s="255">
        <v>42769.723304895837</v>
      </c>
      <c r="G2841" s="255"/>
      <c r="H2841" s="255"/>
      <c r="I2841" s="256">
        <v>6</v>
      </c>
      <c r="J2841" s="257">
        <v>110042</v>
      </c>
      <c r="K2841" t="s">
        <v>4711</v>
      </c>
      <c r="L2841">
        <v>0</v>
      </c>
      <c r="M2841">
        <v>0</v>
      </c>
      <c r="N2841" t="s">
        <v>4712</v>
      </c>
      <c r="O2841" t="s">
        <v>4713</v>
      </c>
      <c r="P2841" t="s">
        <v>9879</v>
      </c>
      <c r="Q2841" t="s">
        <v>4715</v>
      </c>
      <c r="V2841" t="s">
        <v>4716</v>
      </c>
    </row>
    <row r="2842" spans="1:22">
      <c r="A2842" t="s">
        <v>4708</v>
      </c>
      <c r="B2842" t="s">
        <v>4708</v>
      </c>
      <c r="C2842" t="s">
        <v>9880</v>
      </c>
      <c r="D2842"/>
      <c r="E2842" s="255" t="s">
        <v>4795</v>
      </c>
      <c r="F2842" s="255">
        <v>42791.498594942132</v>
      </c>
      <c r="G2842" s="255"/>
      <c r="H2842" s="255"/>
      <c r="I2842" s="256">
        <v>6</v>
      </c>
      <c r="J2842" s="257">
        <v>52712</v>
      </c>
      <c r="K2842" t="s">
        <v>4752</v>
      </c>
      <c r="L2842">
        <v>0</v>
      </c>
      <c r="M2842">
        <v>0</v>
      </c>
      <c r="N2842" t="s">
        <v>4712</v>
      </c>
      <c r="O2842" t="s">
        <v>4713</v>
      </c>
      <c r="P2842" t="s">
        <v>9881</v>
      </c>
      <c r="Q2842" t="s">
        <v>4715</v>
      </c>
      <c r="V2842" t="s">
        <v>4716</v>
      </c>
    </row>
    <row r="2843" spans="1:22">
      <c r="A2843" t="s">
        <v>4708</v>
      </c>
      <c r="B2843" t="s">
        <v>4708</v>
      </c>
      <c r="C2843" t="s">
        <v>9882</v>
      </c>
      <c r="D2843"/>
      <c r="E2843" s="255" t="s">
        <v>5414</v>
      </c>
      <c r="F2843" s="255">
        <v>42783.705062303241</v>
      </c>
      <c r="G2843" s="255"/>
      <c r="H2843" s="255"/>
      <c r="I2843" s="256">
        <v>6</v>
      </c>
      <c r="J2843" s="257">
        <v>45909</v>
      </c>
      <c r="K2843" t="s">
        <v>4711</v>
      </c>
      <c r="L2843">
        <v>0</v>
      </c>
      <c r="M2843">
        <v>0</v>
      </c>
      <c r="N2843" t="s">
        <v>4718</v>
      </c>
      <c r="O2843" t="s">
        <v>4726</v>
      </c>
      <c r="P2843" t="s">
        <v>9883</v>
      </c>
      <c r="Q2843" t="s">
        <v>4715</v>
      </c>
      <c r="V2843" t="s">
        <v>4716</v>
      </c>
    </row>
    <row r="2844" spans="1:22">
      <c r="A2844" t="s">
        <v>4708</v>
      </c>
      <c r="B2844" t="s">
        <v>4708</v>
      </c>
      <c r="C2844" t="s">
        <v>9884</v>
      </c>
      <c r="D2844"/>
      <c r="E2844" s="255" t="s">
        <v>5514</v>
      </c>
      <c r="F2844" s="255">
        <v>42790.603704247682</v>
      </c>
      <c r="G2844" s="255"/>
      <c r="H2844" s="255"/>
      <c r="I2844" s="256">
        <v>6</v>
      </c>
      <c r="J2844" s="257">
        <v>148270</v>
      </c>
      <c r="K2844" t="s">
        <v>4711</v>
      </c>
      <c r="L2844">
        <v>0</v>
      </c>
      <c r="M2844">
        <v>0</v>
      </c>
      <c r="N2844" t="s">
        <v>4718</v>
      </c>
      <c r="O2844" t="s">
        <v>4726</v>
      </c>
      <c r="P2844" t="s">
        <v>9885</v>
      </c>
      <c r="Q2844" t="s">
        <v>4715</v>
      </c>
      <c r="V2844" t="s">
        <v>4716</v>
      </c>
    </row>
    <row r="2845" spans="1:22">
      <c r="A2845" t="s">
        <v>4708</v>
      </c>
      <c r="B2845" t="s">
        <v>4708</v>
      </c>
      <c r="C2845" t="s">
        <v>3275</v>
      </c>
      <c r="D2845"/>
      <c r="E2845" s="255" t="s">
        <v>5414</v>
      </c>
      <c r="F2845" s="255">
        <v>42782.637262534721</v>
      </c>
      <c r="G2845" s="255"/>
      <c r="H2845" s="255"/>
      <c r="I2845" s="256">
        <v>6</v>
      </c>
      <c r="J2845" s="257">
        <v>29393</v>
      </c>
      <c r="K2845" t="s">
        <v>4711</v>
      </c>
      <c r="L2845">
        <v>0</v>
      </c>
      <c r="M2845">
        <v>0</v>
      </c>
      <c r="N2845" t="s">
        <v>4722</v>
      </c>
      <c r="O2845" t="s">
        <v>4726</v>
      </c>
      <c r="P2845" t="s">
        <v>5563</v>
      </c>
      <c r="Q2845" t="s">
        <v>4715</v>
      </c>
      <c r="V2845" t="s">
        <v>4716</v>
      </c>
    </row>
    <row r="2846" spans="1:22">
      <c r="A2846" t="s">
        <v>4708</v>
      </c>
      <c r="B2846" t="s">
        <v>4708</v>
      </c>
      <c r="C2846" t="s">
        <v>9886</v>
      </c>
      <c r="D2846"/>
      <c r="E2846" s="255" t="s">
        <v>4845</v>
      </c>
      <c r="F2846" s="255">
        <v>42768.713575231479</v>
      </c>
      <c r="G2846" s="255"/>
      <c r="H2846" s="255"/>
      <c r="I2846" s="256">
        <v>6</v>
      </c>
      <c r="J2846" s="257">
        <v>166011</v>
      </c>
      <c r="K2846" t="s">
        <v>4711</v>
      </c>
      <c r="L2846">
        <v>0</v>
      </c>
      <c r="M2846">
        <v>0</v>
      </c>
      <c r="N2846" t="s">
        <v>4722</v>
      </c>
      <c r="O2846" t="s">
        <v>4713</v>
      </c>
      <c r="P2846" t="s">
        <v>9887</v>
      </c>
      <c r="Q2846" t="s">
        <v>4715</v>
      </c>
      <c r="V2846" t="s">
        <v>4716</v>
      </c>
    </row>
    <row r="2847" spans="1:22">
      <c r="A2847" t="s">
        <v>4708</v>
      </c>
      <c r="B2847" t="s">
        <v>4708</v>
      </c>
      <c r="C2847" t="s">
        <v>9888</v>
      </c>
      <c r="D2847"/>
      <c r="E2847" s="255" t="s">
        <v>4820</v>
      </c>
      <c r="F2847" s="255">
        <v>42782.637457604164</v>
      </c>
      <c r="G2847" s="255"/>
      <c r="H2847" s="255"/>
      <c r="I2847" s="256">
        <v>6</v>
      </c>
      <c r="J2847" s="257">
        <v>80150</v>
      </c>
      <c r="K2847" t="s">
        <v>4711</v>
      </c>
      <c r="L2847">
        <v>0</v>
      </c>
      <c r="M2847">
        <v>0</v>
      </c>
      <c r="N2847" t="s">
        <v>4731</v>
      </c>
      <c r="O2847" t="s">
        <v>4713</v>
      </c>
      <c r="P2847" t="s">
        <v>9889</v>
      </c>
      <c r="Q2847" t="s">
        <v>4715</v>
      </c>
      <c r="V2847" t="s">
        <v>4716</v>
      </c>
    </row>
    <row r="2848" spans="1:22">
      <c r="A2848" t="s">
        <v>4708</v>
      </c>
      <c r="B2848" t="s">
        <v>4708</v>
      </c>
      <c r="C2848" t="s">
        <v>9890</v>
      </c>
      <c r="D2848"/>
      <c r="E2848" s="255" t="s">
        <v>5042</v>
      </c>
      <c r="F2848" s="255">
        <v>42788.420045914354</v>
      </c>
      <c r="G2848" s="255"/>
      <c r="H2848" s="255"/>
      <c r="I2848" s="256">
        <v>6</v>
      </c>
      <c r="J2848" s="257">
        <v>120233</v>
      </c>
      <c r="K2848" t="s">
        <v>4711</v>
      </c>
      <c r="L2848">
        <v>0</v>
      </c>
      <c r="M2848">
        <v>0</v>
      </c>
      <c r="N2848" t="s">
        <v>4731</v>
      </c>
      <c r="O2848" t="s">
        <v>4713</v>
      </c>
      <c r="P2848" t="s">
        <v>9891</v>
      </c>
      <c r="Q2848" t="s">
        <v>4715</v>
      </c>
      <c r="V2848" t="s">
        <v>4716</v>
      </c>
    </row>
    <row r="2849" spans="1:22">
      <c r="A2849" t="s">
        <v>4708</v>
      </c>
      <c r="B2849" t="s">
        <v>4708</v>
      </c>
      <c r="C2849" t="s">
        <v>9892</v>
      </c>
      <c r="D2849"/>
      <c r="E2849" s="255" t="s">
        <v>5091</v>
      </c>
      <c r="F2849" s="255">
        <v>42738.484347916667</v>
      </c>
      <c r="G2849" s="255"/>
      <c r="H2849" s="255"/>
      <c r="I2849" s="256">
        <v>6.083333333333333</v>
      </c>
      <c r="J2849" s="257">
        <v>262130</v>
      </c>
      <c r="K2849" t="s">
        <v>4752</v>
      </c>
      <c r="L2849">
        <v>0</v>
      </c>
      <c r="M2849">
        <v>0</v>
      </c>
      <c r="N2849" t="s">
        <v>4718</v>
      </c>
      <c r="O2849" t="s">
        <v>4713</v>
      </c>
      <c r="P2849" t="s">
        <v>9893</v>
      </c>
      <c r="Q2849" t="s">
        <v>4715</v>
      </c>
      <c r="V2849" t="s">
        <v>4716</v>
      </c>
    </row>
    <row r="2850" spans="1:22">
      <c r="A2850" t="s">
        <v>4708</v>
      </c>
      <c r="B2850" t="s">
        <v>4708</v>
      </c>
      <c r="C2850" t="s">
        <v>9894</v>
      </c>
      <c r="D2850"/>
      <c r="E2850" s="255" t="s">
        <v>9895</v>
      </c>
      <c r="F2850" s="255">
        <v>42737.715891168984</v>
      </c>
      <c r="G2850" s="255"/>
      <c r="H2850" s="255"/>
      <c r="I2850" s="256">
        <v>6.083333333333333</v>
      </c>
      <c r="J2850" s="257">
        <v>112458</v>
      </c>
      <c r="K2850" t="s">
        <v>4711</v>
      </c>
      <c r="L2850">
        <v>0</v>
      </c>
      <c r="M2850">
        <v>0</v>
      </c>
      <c r="N2850" t="s">
        <v>4712</v>
      </c>
      <c r="O2850" t="s">
        <v>4726</v>
      </c>
      <c r="P2850" t="s">
        <v>9896</v>
      </c>
      <c r="Q2850" t="s">
        <v>4715</v>
      </c>
      <c r="V2850" t="s">
        <v>4716</v>
      </c>
    </row>
    <row r="2851" spans="1:22">
      <c r="A2851" t="s">
        <v>4708</v>
      </c>
      <c r="B2851" t="s">
        <v>4708</v>
      </c>
      <c r="C2851" t="s">
        <v>9897</v>
      </c>
      <c r="D2851"/>
      <c r="E2851" s="255" t="s">
        <v>4725</v>
      </c>
      <c r="F2851" s="255">
        <v>42756.505083101853</v>
      </c>
      <c r="G2851" s="255"/>
      <c r="H2851" s="255"/>
      <c r="I2851" s="256">
        <v>6.083333333333333</v>
      </c>
      <c r="J2851" s="257">
        <v>52864</v>
      </c>
      <c r="K2851" t="s">
        <v>4711</v>
      </c>
      <c r="L2851">
        <v>0</v>
      </c>
      <c r="M2851">
        <v>0</v>
      </c>
      <c r="N2851" t="s">
        <v>4718</v>
      </c>
      <c r="O2851" t="s">
        <v>4713</v>
      </c>
      <c r="P2851" t="s">
        <v>9898</v>
      </c>
      <c r="Q2851" t="s">
        <v>4715</v>
      </c>
      <c r="V2851" t="s">
        <v>4716</v>
      </c>
    </row>
    <row r="2852" spans="1:22">
      <c r="A2852" t="s">
        <v>4708</v>
      </c>
      <c r="B2852" t="s">
        <v>4708</v>
      </c>
      <c r="C2852" t="s">
        <v>9899</v>
      </c>
      <c r="D2852"/>
      <c r="E2852" s="255" t="s">
        <v>4860</v>
      </c>
      <c r="F2852" s="255">
        <v>42737.712904016204</v>
      </c>
      <c r="G2852" s="255"/>
      <c r="H2852" s="255"/>
      <c r="I2852" s="256">
        <v>6.083333333333333</v>
      </c>
      <c r="J2852" s="257">
        <v>191385</v>
      </c>
      <c r="K2852" t="s">
        <v>4711</v>
      </c>
      <c r="L2852">
        <v>0</v>
      </c>
      <c r="M2852">
        <v>0</v>
      </c>
      <c r="N2852" t="s">
        <v>4712</v>
      </c>
      <c r="O2852" t="s">
        <v>4713</v>
      </c>
      <c r="P2852" t="s">
        <v>9900</v>
      </c>
      <c r="Q2852" t="s">
        <v>4715</v>
      </c>
      <c r="V2852" t="s">
        <v>4716</v>
      </c>
    </row>
    <row r="2853" spans="1:22">
      <c r="A2853" t="s">
        <v>4708</v>
      </c>
      <c r="B2853" t="s">
        <v>4708</v>
      </c>
      <c r="C2853" t="s">
        <v>9901</v>
      </c>
      <c r="D2853"/>
      <c r="E2853" s="255" t="s">
        <v>6297</v>
      </c>
      <c r="F2853" s="255">
        <v>42754.339955474534</v>
      </c>
      <c r="G2853" s="255"/>
      <c r="H2853" s="255"/>
      <c r="I2853" s="256">
        <v>6.083333333333333</v>
      </c>
      <c r="J2853" s="257">
        <v>263267</v>
      </c>
      <c r="K2853" t="s">
        <v>4752</v>
      </c>
      <c r="L2853">
        <v>0</v>
      </c>
      <c r="M2853">
        <v>0</v>
      </c>
      <c r="N2853" t="s">
        <v>4718</v>
      </c>
      <c r="O2853" t="s">
        <v>4726</v>
      </c>
      <c r="P2853" t="s">
        <v>9902</v>
      </c>
      <c r="Q2853" t="s">
        <v>4715</v>
      </c>
      <c r="V2853" t="s">
        <v>4716</v>
      </c>
    </row>
    <row r="2854" spans="1:22">
      <c r="A2854" t="s">
        <v>4708</v>
      </c>
      <c r="B2854" t="s">
        <v>4708</v>
      </c>
      <c r="C2854" t="s">
        <v>9903</v>
      </c>
      <c r="D2854"/>
      <c r="E2854" s="255" t="s">
        <v>4786</v>
      </c>
      <c r="F2854" s="255">
        <v>42737.714440081021</v>
      </c>
      <c r="G2854" s="255"/>
      <c r="H2854" s="255"/>
      <c r="I2854" s="256">
        <v>6.083333333333333</v>
      </c>
      <c r="J2854" s="257">
        <v>93677</v>
      </c>
      <c r="K2854" t="s">
        <v>4711</v>
      </c>
      <c r="L2854">
        <v>0</v>
      </c>
      <c r="M2854">
        <v>0</v>
      </c>
      <c r="N2854" t="s">
        <v>4712</v>
      </c>
      <c r="O2854" t="s">
        <v>4713</v>
      </c>
      <c r="P2854" t="s">
        <v>9904</v>
      </c>
      <c r="Q2854" t="s">
        <v>4715</v>
      </c>
      <c r="V2854" t="s">
        <v>4716</v>
      </c>
    </row>
    <row r="2855" spans="1:22">
      <c r="A2855" t="s">
        <v>4708</v>
      </c>
      <c r="B2855" t="s">
        <v>4708</v>
      </c>
      <c r="C2855" t="s">
        <v>9905</v>
      </c>
      <c r="D2855"/>
      <c r="E2855" s="255" t="s">
        <v>5084</v>
      </c>
      <c r="F2855" s="255">
        <v>42741.703772071756</v>
      </c>
      <c r="G2855" s="255"/>
      <c r="H2855" s="255"/>
      <c r="I2855" s="256">
        <v>6.083333333333333</v>
      </c>
      <c r="J2855" s="257">
        <v>53959</v>
      </c>
      <c r="K2855" t="s">
        <v>4711</v>
      </c>
      <c r="L2855">
        <v>0</v>
      </c>
      <c r="M2855">
        <v>0</v>
      </c>
      <c r="N2855" t="s">
        <v>4722</v>
      </c>
      <c r="O2855" t="s">
        <v>4713</v>
      </c>
      <c r="P2855" t="s">
        <v>9906</v>
      </c>
      <c r="Q2855" t="s">
        <v>4715</v>
      </c>
      <c r="V2855" t="s">
        <v>4716</v>
      </c>
    </row>
    <row r="2856" spans="1:22">
      <c r="A2856" t="s">
        <v>4708</v>
      </c>
      <c r="B2856" t="s">
        <v>4708</v>
      </c>
      <c r="C2856" t="s">
        <v>1777</v>
      </c>
      <c r="D2856"/>
      <c r="E2856" s="255" t="s">
        <v>4957</v>
      </c>
      <c r="F2856" s="255">
        <v>42738.441953784721</v>
      </c>
      <c r="G2856" s="255"/>
      <c r="H2856" s="255"/>
      <c r="I2856" s="256">
        <v>6.083333333333333</v>
      </c>
      <c r="J2856" s="257">
        <v>137119</v>
      </c>
      <c r="K2856" t="s">
        <v>4752</v>
      </c>
      <c r="L2856">
        <v>0</v>
      </c>
      <c r="M2856">
        <v>0</v>
      </c>
      <c r="N2856" t="s">
        <v>4731</v>
      </c>
      <c r="O2856" t="s">
        <v>4713</v>
      </c>
      <c r="P2856" t="s">
        <v>9907</v>
      </c>
      <c r="Q2856" t="s">
        <v>4715</v>
      </c>
      <c r="V2856" t="s">
        <v>4716</v>
      </c>
    </row>
    <row r="2857" spans="1:22">
      <c r="A2857" t="s">
        <v>4708</v>
      </c>
      <c r="B2857" t="s">
        <v>4708</v>
      </c>
      <c r="C2857" t="s">
        <v>9908</v>
      </c>
      <c r="D2857"/>
      <c r="E2857" s="255" t="s">
        <v>5212</v>
      </c>
      <c r="F2857" s="255">
        <v>42738.703477395837</v>
      </c>
      <c r="G2857" s="255"/>
      <c r="H2857" s="255"/>
      <c r="I2857" s="256">
        <v>6.083333333333333</v>
      </c>
      <c r="J2857" s="257">
        <v>32730</v>
      </c>
      <c r="K2857" t="s">
        <v>4711</v>
      </c>
      <c r="L2857">
        <v>0</v>
      </c>
      <c r="M2857">
        <v>0</v>
      </c>
      <c r="N2857" t="s">
        <v>4731</v>
      </c>
      <c r="O2857" t="s">
        <v>4726</v>
      </c>
      <c r="P2857" t="s">
        <v>9909</v>
      </c>
      <c r="Q2857" t="s">
        <v>4715</v>
      </c>
      <c r="V2857" t="s">
        <v>4716</v>
      </c>
    </row>
    <row r="2858" spans="1:22">
      <c r="A2858" t="s">
        <v>4708</v>
      </c>
      <c r="B2858" t="s">
        <v>4708</v>
      </c>
      <c r="C2858" t="s">
        <v>9910</v>
      </c>
      <c r="D2858"/>
      <c r="E2858" s="255" t="s">
        <v>5800</v>
      </c>
      <c r="F2858" s="255">
        <v>42739.706060960649</v>
      </c>
      <c r="G2858" s="255"/>
      <c r="H2858" s="255"/>
      <c r="I2858" s="256">
        <v>6.083333333333333</v>
      </c>
      <c r="J2858" s="257">
        <v>114121</v>
      </c>
      <c r="K2858" t="s">
        <v>4711</v>
      </c>
      <c r="L2858">
        <v>0</v>
      </c>
      <c r="M2858">
        <v>0</v>
      </c>
      <c r="N2858" t="s">
        <v>4712</v>
      </c>
      <c r="O2858" t="s">
        <v>4726</v>
      </c>
      <c r="P2858" t="s">
        <v>9118</v>
      </c>
      <c r="Q2858" t="s">
        <v>4715</v>
      </c>
      <c r="V2858" t="s">
        <v>4716</v>
      </c>
    </row>
    <row r="2859" spans="1:22">
      <c r="A2859" t="s">
        <v>4708</v>
      </c>
      <c r="B2859" t="s">
        <v>4708</v>
      </c>
      <c r="C2859" t="s">
        <v>9911</v>
      </c>
      <c r="D2859"/>
      <c r="E2859" s="255" t="s">
        <v>6983</v>
      </c>
      <c r="F2859" s="255">
        <v>42746.741163078703</v>
      </c>
      <c r="G2859" s="255"/>
      <c r="H2859" s="255"/>
      <c r="I2859" s="256">
        <v>6.083333333333333</v>
      </c>
      <c r="J2859" s="257">
        <v>140558</v>
      </c>
      <c r="K2859" t="s">
        <v>4752</v>
      </c>
      <c r="L2859">
        <v>0</v>
      </c>
      <c r="M2859">
        <v>0</v>
      </c>
      <c r="N2859" t="s">
        <v>4722</v>
      </c>
      <c r="O2859" t="s">
        <v>4726</v>
      </c>
      <c r="P2859" t="s">
        <v>9912</v>
      </c>
      <c r="Q2859" t="s">
        <v>4715</v>
      </c>
      <c r="V2859" t="s">
        <v>4716</v>
      </c>
    </row>
    <row r="2860" spans="1:22">
      <c r="A2860" t="s">
        <v>4708</v>
      </c>
      <c r="B2860" t="s">
        <v>4708</v>
      </c>
      <c r="C2860" t="s">
        <v>9913</v>
      </c>
      <c r="D2860"/>
      <c r="E2860" s="255" t="s">
        <v>4840</v>
      </c>
      <c r="F2860" s="255">
        <v>42741.703010266203</v>
      </c>
      <c r="G2860" s="255"/>
      <c r="H2860" s="255"/>
      <c r="I2860" s="256">
        <v>6.083333333333333</v>
      </c>
      <c r="J2860" s="257">
        <v>59805</v>
      </c>
      <c r="K2860" t="s">
        <v>4711</v>
      </c>
      <c r="L2860">
        <v>0</v>
      </c>
      <c r="M2860">
        <v>0</v>
      </c>
      <c r="N2860" t="s">
        <v>4731</v>
      </c>
      <c r="O2860" t="s">
        <v>4713</v>
      </c>
      <c r="P2860" t="s">
        <v>9914</v>
      </c>
      <c r="Q2860" t="s">
        <v>4715</v>
      </c>
      <c r="V2860" t="s">
        <v>4716</v>
      </c>
    </row>
    <row r="2861" spans="1:22">
      <c r="A2861" t="s">
        <v>4708</v>
      </c>
      <c r="B2861" t="s">
        <v>4708</v>
      </c>
      <c r="C2861" t="s">
        <v>9915</v>
      </c>
      <c r="D2861"/>
      <c r="E2861" s="255" t="s">
        <v>5320</v>
      </c>
      <c r="F2861" s="255">
        <v>42746.652227048609</v>
      </c>
      <c r="G2861" s="255"/>
      <c r="H2861" s="255"/>
      <c r="I2861" s="256">
        <v>6.083333333333333</v>
      </c>
      <c r="J2861" s="257">
        <v>81700</v>
      </c>
      <c r="K2861" t="s">
        <v>4711</v>
      </c>
      <c r="L2861">
        <v>0</v>
      </c>
      <c r="M2861">
        <v>0</v>
      </c>
      <c r="N2861" t="s">
        <v>4722</v>
      </c>
      <c r="O2861" t="s">
        <v>4726</v>
      </c>
      <c r="P2861" t="s">
        <v>5188</v>
      </c>
      <c r="Q2861" t="s">
        <v>4715</v>
      </c>
      <c r="V2861" t="s">
        <v>4716</v>
      </c>
    </row>
    <row r="2862" spans="1:22">
      <c r="A2862" t="s">
        <v>4708</v>
      </c>
      <c r="B2862" t="s">
        <v>4708</v>
      </c>
      <c r="C2862" t="s">
        <v>9916</v>
      </c>
      <c r="D2862"/>
      <c r="E2862" s="255" t="s">
        <v>4960</v>
      </c>
      <c r="F2862" s="255">
        <v>42747.715187581016</v>
      </c>
      <c r="G2862" s="255"/>
      <c r="H2862" s="255"/>
      <c r="I2862" s="256">
        <v>6.083333333333333</v>
      </c>
      <c r="J2862" s="257">
        <v>106013</v>
      </c>
      <c r="K2862" t="s">
        <v>4711</v>
      </c>
      <c r="L2862">
        <v>0</v>
      </c>
      <c r="M2862">
        <v>0</v>
      </c>
      <c r="N2862" t="s">
        <v>4718</v>
      </c>
      <c r="O2862" t="s">
        <v>4713</v>
      </c>
      <c r="P2862" t="s">
        <v>9917</v>
      </c>
      <c r="Q2862" t="s">
        <v>4715</v>
      </c>
      <c r="V2862" t="s">
        <v>4716</v>
      </c>
    </row>
    <row r="2863" spans="1:22">
      <c r="A2863" t="s">
        <v>4708</v>
      </c>
      <c r="B2863" t="s">
        <v>4708</v>
      </c>
      <c r="C2863" t="s">
        <v>9918</v>
      </c>
      <c r="D2863"/>
      <c r="E2863" s="255" t="s">
        <v>5212</v>
      </c>
      <c r="F2863" s="255">
        <v>42741.684234456021</v>
      </c>
      <c r="G2863" s="255"/>
      <c r="H2863" s="255"/>
      <c r="I2863" s="256">
        <v>6.083333333333333</v>
      </c>
      <c r="J2863" s="257">
        <v>80637</v>
      </c>
      <c r="K2863" t="s">
        <v>4711</v>
      </c>
      <c r="L2863">
        <v>0</v>
      </c>
      <c r="M2863">
        <v>0</v>
      </c>
      <c r="N2863" t="s">
        <v>4712</v>
      </c>
      <c r="O2863" t="s">
        <v>5197</v>
      </c>
      <c r="P2863" t="s">
        <v>9919</v>
      </c>
      <c r="Q2863" t="s">
        <v>4715</v>
      </c>
      <c r="V2863" t="s">
        <v>4716</v>
      </c>
    </row>
    <row r="2864" spans="1:22">
      <c r="A2864" t="s">
        <v>4708</v>
      </c>
      <c r="B2864" t="s">
        <v>4708</v>
      </c>
      <c r="C2864" t="s">
        <v>9920</v>
      </c>
      <c r="D2864"/>
      <c r="E2864" s="255" t="s">
        <v>6599</v>
      </c>
      <c r="F2864" s="255">
        <v>42741.683932141204</v>
      </c>
      <c r="G2864" s="255"/>
      <c r="H2864" s="255"/>
      <c r="I2864" s="256">
        <v>6.083333333333333</v>
      </c>
      <c r="J2864" s="257">
        <v>35763</v>
      </c>
      <c r="K2864" t="s">
        <v>4711</v>
      </c>
      <c r="L2864">
        <v>0</v>
      </c>
      <c r="M2864">
        <v>0</v>
      </c>
      <c r="N2864" t="s">
        <v>4722</v>
      </c>
      <c r="O2864" t="s">
        <v>4726</v>
      </c>
      <c r="P2864" t="s">
        <v>9921</v>
      </c>
      <c r="Q2864" t="s">
        <v>4715</v>
      </c>
      <c r="V2864" t="s">
        <v>4716</v>
      </c>
    </row>
    <row r="2865" spans="1:22">
      <c r="A2865" t="s">
        <v>4708</v>
      </c>
      <c r="B2865" t="s">
        <v>4708</v>
      </c>
      <c r="C2865" t="s">
        <v>9922</v>
      </c>
      <c r="D2865"/>
      <c r="E2865" s="255" t="s">
        <v>6361</v>
      </c>
      <c r="F2865" s="255">
        <v>42738.774718518522</v>
      </c>
      <c r="G2865" s="255"/>
      <c r="H2865" s="255"/>
      <c r="I2865" s="256">
        <v>6.083333333333333</v>
      </c>
      <c r="J2865" s="257">
        <v>116406</v>
      </c>
      <c r="K2865" t="s">
        <v>4711</v>
      </c>
      <c r="L2865">
        <v>0</v>
      </c>
      <c r="M2865">
        <v>0</v>
      </c>
      <c r="N2865" t="s">
        <v>4718</v>
      </c>
      <c r="O2865" t="s">
        <v>4713</v>
      </c>
      <c r="P2865" t="s">
        <v>9923</v>
      </c>
      <c r="Q2865" t="s">
        <v>4715</v>
      </c>
      <c r="V2865" t="s">
        <v>4716</v>
      </c>
    </row>
    <row r="2866" spans="1:22">
      <c r="A2866" t="s">
        <v>4708</v>
      </c>
      <c r="B2866" t="s">
        <v>4708</v>
      </c>
      <c r="C2866" t="s">
        <v>3310</v>
      </c>
      <c r="D2866"/>
      <c r="E2866" s="255" t="s">
        <v>7867</v>
      </c>
      <c r="F2866" s="255">
        <v>42766.747150312498</v>
      </c>
      <c r="G2866" s="255"/>
      <c r="H2866" s="255"/>
      <c r="I2866" s="256">
        <v>6.083333333333333</v>
      </c>
      <c r="J2866" s="257">
        <v>66537</v>
      </c>
      <c r="K2866" t="s">
        <v>4752</v>
      </c>
      <c r="L2866">
        <v>0</v>
      </c>
      <c r="M2866">
        <v>0</v>
      </c>
      <c r="N2866" t="s">
        <v>4718</v>
      </c>
      <c r="O2866" t="s">
        <v>5324</v>
      </c>
      <c r="P2866" t="s">
        <v>9924</v>
      </c>
      <c r="Q2866" t="s">
        <v>4715</v>
      </c>
      <c r="V2866" t="s">
        <v>4716</v>
      </c>
    </row>
    <row r="2867" spans="1:22">
      <c r="A2867" t="s">
        <v>4708</v>
      </c>
      <c r="B2867" t="s">
        <v>4708</v>
      </c>
      <c r="C2867" t="s">
        <v>9925</v>
      </c>
      <c r="D2867"/>
      <c r="E2867" s="255" t="s">
        <v>7272</v>
      </c>
      <c r="F2867" s="255">
        <v>42753.696965856485</v>
      </c>
      <c r="G2867" s="255"/>
      <c r="H2867" s="255"/>
      <c r="I2867" s="256">
        <v>6.083333333333333</v>
      </c>
      <c r="J2867" s="257">
        <v>32129</v>
      </c>
      <c r="K2867" t="s">
        <v>4711</v>
      </c>
      <c r="L2867">
        <v>0</v>
      </c>
      <c r="M2867">
        <v>0</v>
      </c>
      <c r="N2867" t="s">
        <v>4718</v>
      </c>
      <c r="O2867" t="s">
        <v>4726</v>
      </c>
      <c r="P2867" t="s">
        <v>9926</v>
      </c>
      <c r="Q2867" t="s">
        <v>4715</v>
      </c>
      <c r="V2867" t="s">
        <v>4716</v>
      </c>
    </row>
    <row r="2868" spans="1:22">
      <c r="A2868" t="s">
        <v>4708</v>
      </c>
      <c r="B2868" t="s">
        <v>4708</v>
      </c>
      <c r="C2868" t="s">
        <v>764</v>
      </c>
      <c r="D2868"/>
      <c r="E2868" s="255" t="s">
        <v>6547</v>
      </c>
      <c r="F2868" s="255">
        <v>42762.709159803242</v>
      </c>
      <c r="G2868" s="255"/>
      <c r="H2868" s="255"/>
      <c r="I2868" s="256">
        <v>6.083333333333333</v>
      </c>
      <c r="J2868" s="257">
        <v>57254</v>
      </c>
      <c r="K2868" t="s">
        <v>4711</v>
      </c>
      <c r="L2868">
        <v>0</v>
      </c>
      <c r="M2868">
        <v>0</v>
      </c>
      <c r="N2868" t="s">
        <v>4722</v>
      </c>
      <c r="O2868" t="s">
        <v>6171</v>
      </c>
      <c r="P2868" t="s">
        <v>9927</v>
      </c>
      <c r="Q2868" t="s">
        <v>4715</v>
      </c>
      <c r="V2868" t="s">
        <v>4716</v>
      </c>
    </row>
    <row r="2869" spans="1:22">
      <c r="A2869" t="s">
        <v>4708</v>
      </c>
      <c r="B2869" t="s">
        <v>4708</v>
      </c>
      <c r="C2869" t="s">
        <v>9928</v>
      </c>
      <c r="D2869"/>
      <c r="E2869" s="255" t="s">
        <v>6512</v>
      </c>
      <c r="F2869" s="255">
        <v>42745.621427395832</v>
      </c>
      <c r="G2869" s="255"/>
      <c r="H2869" s="255"/>
      <c r="I2869" s="256">
        <v>6.083333333333333</v>
      </c>
      <c r="J2869" s="257">
        <v>31026</v>
      </c>
      <c r="K2869" t="s">
        <v>4711</v>
      </c>
      <c r="L2869">
        <v>0</v>
      </c>
      <c r="M2869">
        <v>0</v>
      </c>
      <c r="N2869" t="s">
        <v>4712</v>
      </c>
      <c r="O2869" t="s">
        <v>4713</v>
      </c>
      <c r="P2869" t="s">
        <v>9929</v>
      </c>
      <c r="Q2869" t="s">
        <v>4715</v>
      </c>
      <c r="V2869" t="s">
        <v>4716</v>
      </c>
    </row>
    <row r="2870" spans="1:22">
      <c r="A2870" t="s">
        <v>4708</v>
      </c>
      <c r="B2870" t="s">
        <v>4708</v>
      </c>
      <c r="C2870" t="s">
        <v>9930</v>
      </c>
      <c r="D2870"/>
      <c r="E2870" s="255" t="s">
        <v>4725</v>
      </c>
      <c r="F2870" s="255">
        <v>42758.715259340279</v>
      </c>
      <c r="G2870" s="255"/>
      <c r="H2870" s="255"/>
      <c r="I2870" s="256">
        <v>6.083333333333333</v>
      </c>
      <c r="J2870" s="257">
        <v>110091</v>
      </c>
      <c r="K2870" t="s">
        <v>4711</v>
      </c>
      <c r="L2870">
        <v>0</v>
      </c>
      <c r="M2870">
        <v>0</v>
      </c>
      <c r="N2870" t="s">
        <v>4722</v>
      </c>
      <c r="O2870" t="s">
        <v>4713</v>
      </c>
      <c r="P2870" t="s">
        <v>9931</v>
      </c>
      <c r="Q2870" t="s">
        <v>4715</v>
      </c>
      <c r="V2870" t="s">
        <v>4716</v>
      </c>
    </row>
    <row r="2871" spans="1:22">
      <c r="A2871" t="s">
        <v>4708</v>
      </c>
      <c r="B2871" t="s">
        <v>4708</v>
      </c>
      <c r="C2871" t="s">
        <v>9932</v>
      </c>
      <c r="D2871"/>
      <c r="E2871" s="255" t="s">
        <v>5217</v>
      </c>
      <c r="F2871" s="255">
        <v>42766.740446099539</v>
      </c>
      <c r="G2871" s="255"/>
      <c r="H2871" s="255"/>
      <c r="I2871" s="256">
        <v>6.083333333333333</v>
      </c>
      <c r="J2871" s="257">
        <v>88358</v>
      </c>
      <c r="K2871" t="s">
        <v>4711</v>
      </c>
      <c r="L2871">
        <v>0</v>
      </c>
      <c r="M2871">
        <v>0</v>
      </c>
      <c r="N2871" t="s">
        <v>4722</v>
      </c>
      <c r="O2871" t="s">
        <v>4713</v>
      </c>
      <c r="P2871" t="s">
        <v>9933</v>
      </c>
      <c r="Q2871" t="s">
        <v>4715</v>
      </c>
      <c r="V2871" t="s">
        <v>4716</v>
      </c>
    </row>
    <row r="2872" spans="1:22">
      <c r="A2872" t="s">
        <v>4708</v>
      </c>
      <c r="B2872" t="s">
        <v>4708</v>
      </c>
      <c r="C2872" t="s">
        <v>9934</v>
      </c>
      <c r="D2872"/>
      <c r="E2872" s="255" t="s">
        <v>5863</v>
      </c>
      <c r="F2872" s="255">
        <v>42763.525357951388</v>
      </c>
      <c r="G2872" s="255"/>
      <c r="H2872" s="255"/>
      <c r="I2872" s="256">
        <v>6.083333333333333</v>
      </c>
      <c r="J2872" s="257">
        <v>59675</v>
      </c>
      <c r="K2872" t="s">
        <v>4752</v>
      </c>
      <c r="L2872">
        <v>0</v>
      </c>
      <c r="M2872">
        <v>0</v>
      </c>
      <c r="N2872" t="s">
        <v>4718</v>
      </c>
      <c r="O2872" t="s">
        <v>4726</v>
      </c>
      <c r="P2872" t="s">
        <v>9935</v>
      </c>
      <c r="Q2872" t="s">
        <v>4715</v>
      </c>
      <c r="V2872" t="s">
        <v>4716</v>
      </c>
    </row>
    <row r="2873" spans="1:22">
      <c r="A2873" t="s">
        <v>4708</v>
      </c>
      <c r="B2873" t="s">
        <v>4708</v>
      </c>
      <c r="C2873" t="s">
        <v>9936</v>
      </c>
      <c r="D2873"/>
      <c r="E2873" s="255" t="s">
        <v>6901</v>
      </c>
      <c r="F2873" s="255">
        <v>42744.71893052083</v>
      </c>
      <c r="G2873" s="255"/>
      <c r="H2873" s="255"/>
      <c r="I2873" s="256">
        <v>6.083333333333333</v>
      </c>
      <c r="J2873" s="257">
        <v>391385</v>
      </c>
      <c r="K2873" t="s">
        <v>4752</v>
      </c>
      <c r="L2873">
        <v>0</v>
      </c>
      <c r="M2873">
        <v>0</v>
      </c>
      <c r="N2873" t="s">
        <v>4718</v>
      </c>
      <c r="O2873" t="s">
        <v>4726</v>
      </c>
      <c r="P2873" t="s">
        <v>5228</v>
      </c>
      <c r="Q2873" t="s">
        <v>4715</v>
      </c>
      <c r="V2873" t="s">
        <v>4716</v>
      </c>
    </row>
    <row r="2874" spans="1:22">
      <c r="A2874" t="s">
        <v>4708</v>
      </c>
      <c r="B2874" t="s">
        <v>4708</v>
      </c>
      <c r="C2874" t="s">
        <v>9937</v>
      </c>
      <c r="D2874"/>
      <c r="E2874" s="255" t="s">
        <v>4860</v>
      </c>
      <c r="F2874" s="255">
        <v>42751.409622719904</v>
      </c>
      <c r="G2874" s="255"/>
      <c r="H2874" s="255"/>
      <c r="I2874" s="256">
        <v>6.083333333333333</v>
      </c>
      <c r="J2874" s="257">
        <v>67253</v>
      </c>
      <c r="K2874" t="s">
        <v>4752</v>
      </c>
      <c r="L2874">
        <v>0</v>
      </c>
      <c r="M2874">
        <v>0</v>
      </c>
      <c r="N2874" t="s">
        <v>4718</v>
      </c>
      <c r="O2874" t="s">
        <v>4713</v>
      </c>
      <c r="P2874" t="s">
        <v>9938</v>
      </c>
      <c r="Q2874" t="s">
        <v>4715</v>
      </c>
      <c r="V2874" t="s">
        <v>4716</v>
      </c>
    </row>
    <row r="2875" spans="1:22">
      <c r="A2875" t="s">
        <v>4708</v>
      </c>
      <c r="B2875" t="s">
        <v>4708</v>
      </c>
      <c r="C2875" t="s">
        <v>9939</v>
      </c>
      <c r="D2875"/>
      <c r="E2875" s="255" t="s">
        <v>4791</v>
      </c>
      <c r="F2875" s="255">
        <v>42746.652691550924</v>
      </c>
      <c r="G2875" s="255"/>
      <c r="H2875" s="255"/>
      <c r="I2875" s="256">
        <v>6.083333333333333</v>
      </c>
      <c r="J2875" s="257">
        <v>29911</v>
      </c>
      <c r="K2875" t="s">
        <v>4711</v>
      </c>
      <c r="L2875">
        <v>0</v>
      </c>
      <c r="M2875">
        <v>0</v>
      </c>
      <c r="N2875" t="s">
        <v>4731</v>
      </c>
      <c r="O2875" t="s">
        <v>4713</v>
      </c>
      <c r="P2875" t="s">
        <v>9940</v>
      </c>
      <c r="Q2875" t="s">
        <v>4715</v>
      </c>
      <c r="V2875" t="s">
        <v>4716</v>
      </c>
    </row>
    <row r="2876" spans="1:22">
      <c r="A2876" t="s">
        <v>4708</v>
      </c>
      <c r="B2876" t="s">
        <v>4708</v>
      </c>
      <c r="C2876" t="s">
        <v>743</v>
      </c>
      <c r="D2876"/>
      <c r="E2876" s="255" t="s">
        <v>5039</v>
      </c>
      <c r="F2876" s="255">
        <v>42737.715315162037</v>
      </c>
      <c r="G2876" s="255"/>
      <c r="H2876" s="255"/>
      <c r="I2876" s="256">
        <v>6.083333333333333</v>
      </c>
      <c r="J2876" s="257">
        <v>94346</v>
      </c>
      <c r="K2876" t="s">
        <v>4711</v>
      </c>
      <c r="L2876">
        <v>0</v>
      </c>
      <c r="M2876">
        <v>0</v>
      </c>
      <c r="N2876" t="s">
        <v>4718</v>
      </c>
      <c r="O2876" t="s">
        <v>4713</v>
      </c>
      <c r="P2876" t="s">
        <v>9941</v>
      </c>
      <c r="Q2876" t="s">
        <v>4715</v>
      </c>
      <c r="V2876" t="s">
        <v>4716</v>
      </c>
    </row>
    <row r="2877" spans="1:22">
      <c r="A2877" t="s">
        <v>4708</v>
      </c>
      <c r="B2877" t="s">
        <v>4708</v>
      </c>
      <c r="C2877" t="s">
        <v>9942</v>
      </c>
      <c r="D2877"/>
      <c r="E2877" s="255" t="s">
        <v>5512</v>
      </c>
      <c r="F2877" s="255">
        <v>42737.716987002314</v>
      </c>
      <c r="G2877" s="255"/>
      <c r="H2877" s="255"/>
      <c r="I2877" s="256">
        <v>6.083333333333333</v>
      </c>
      <c r="J2877" s="257">
        <v>140719</v>
      </c>
      <c r="K2877" t="s">
        <v>4711</v>
      </c>
      <c r="L2877">
        <v>0</v>
      </c>
      <c r="M2877">
        <v>0</v>
      </c>
      <c r="N2877" t="s">
        <v>4731</v>
      </c>
      <c r="O2877" t="s">
        <v>4713</v>
      </c>
      <c r="P2877" t="s">
        <v>9943</v>
      </c>
      <c r="Q2877" t="s">
        <v>4715</v>
      </c>
      <c r="V2877" t="s">
        <v>4716</v>
      </c>
    </row>
    <row r="2878" spans="1:22">
      <c r="A2878" t="s">
        <v>4708</v>
      </c>
      <c r="B2878" t="s">
        <v>4708</v>
      </c>
      <c r="C2878" t="s">
        <v>9944</v>
      </c>
      <c r="D2878"/>
      <c r="E2878" s="255" t="s">
        <v>4868</v>
      </c>
      <c r="F2878" s="255">
        <v>42741.703419097219</v>
      </c>
      <c r="G2878" s="255"/>
      <c r="H2878" s="255"/>
      <c r="I2878" s="256">
        <v>6.083333333333333</v>
      </c>
      <c r="J2878" s="257">
        <v>142076</v>
      </c>
      <c r="K2878" t="s">
        <v>4711</v>
      </c>
      <c r="L2878">
        <v>0</v>
      </c>
      <c r="M2878">
        <v>0</v>
      </c>
      <c r="N2878" t="s">
        <v>4712</v>
      </c>
      <c r="O2878" t="s">
        <v>4713</v>
      </c>
      <c r="P2878" t="s">
        <v>9945</v>
      </c>
      <c r="Q2878" t="s">
        <v>4715</v>
      </c>
      <c r="V2878" t="s">
        <v>4716</v>
      </c>
    </row>
    <row r="2879" spans="1:22">
      <c r="A2879" t="s">
        <v>4708</v>
      </c>
      <c r="B2879" t="s">
        <v>4708</v>
      </c>
      <c r="C2879" t="s">
        <v>9946</v>
      </c>
      <c r="D2879"/>
      <c r="E2879" s="255" t="s">
        <v>5096</v>
      </c>
      <c r="F2879" s="255">
        <v>42752.712956909723</v>
      </c>
      <c r="G2879" s="255"/>
      <c r="H2879" s="255"/>
      <c r="I2879" s="256">
        <v>6.083333333333333</v>
      </c>
      <c r="J2879" s="257">
        <v>249891</v>
      </c>
      <c r="K2879" t="s">
        <v>4711</v>
      </c>
      <c r="L2879">
        <v>0</v>
      </c>
      <c r="M2879">
        <v>0</v>
      </c>
      <c r="N2879" t="s">
        <v>4718</v>
      </c>
      <c r="O2879" t="s">
        <v>4713</v>
      </c>
      <c r="P2879" t="s">
        <v>9947</v>
      </c>
      <c r="Q2879" t="s">
        <v>4715</v>
      </c>
      <c r="V2879" t="s">
        <v>4716</v>
      </c>
    </row>
    <row r="2880" spans="1:22">
      <c r="A2880" t="s">
        <v>4708</v>
      </c>
      <c r="B2880" t="s">
        <v>4708</v>
      </c>
      <c r="C2880" t="s">
        <v>9948</v>
      </c>
      <c r="D2880"/>
      <c r="E2880" s="255" t="s">
        <v>7307</v>
      </c>
      <c r="F2880" s="255">
        <v>42754.711969872682</v>
      </c>
      <c r="G2880" s="255"/>
      <c r="H2880" s="255"/>
      <c r="I2880" s="256">
        <v>6.083333333333333</v>
      </c>
      <c r="J2880" s="257">
        <v>82063</v>
      </c>
      <c r="K2880" t="s">
        <v>4711</v>
      </c>
      <c r="L2880">
        <v>0</v>
      </c>
      <c r="M2880">
        <v>0</v>
      </c>
      <c r="N2880" t="s">
        <v>4731</v>
      </c>
      <c r="O2880" t="s">
        <v>4726</v>
      </c>
      <c r="P2880" t="s">
        <v>9949</v>
      </c>
      <c r="Q2880" t="s">
        <v>4715</v>
      </c>
      <c r="V2880" t="s">
        <v>4716</v>
      </c>
    </row>
    <row r="2881" spans="1:22">
      <c r="A2881" t="s">
        <v>4708</v>
      </c>
      <c r="B2881" t="s">
        <v>4708</v>
      </c>
      <c r="C2881" t="s">
        <v>9950</v>
      </c>
      <c r="D2881"/>
      <c r="E2881" s="255" t="s">
        <v>5215</v>
      </c>
      <c r="F2881" s="255">
        <v>42737.71645443287</v>
      </c>
      <c r="G2881" s="255"/>
      <c r="H2881" s="255"/>
      <c r="I2881" s="256">
        <v>6.083333333333333</v>
      </c>
      <c r="J2881" s="257">
        <v>129106</v>
      </c>
      <c r="K2881" t="s">
        <v>4711</v>
      </c>
      <c r="L2881">
        <v>0</v>
      </c>
      <c r="M2881">
        <v>0</v>
      </c>
      <c r="N2881" t="s">
        <v>4722</v>
      </c>
      <c r="O2881" t="s">
        <v>4726</v>
      </c>
      <c r="P2881" t="s">
        <v>4994</v>
      </c>
      <c r="Q2881" t="s">
        <v>4715</v>
      </c>
      <c r="V2881" t="s">
        <v>4716</v>
      </c>
    </row>
    <row r="2882" spans="1:22">
      <c r="A2882" t="s">
        <v>4708</v>
      </c>
      <c r="B2882" t="s">
        <v>4708</v>
      </c>
      <c r="C2882" t="s">
        <v>9951</v>
      </c>
      <c r="D2882"/>
      <c r="E2882" s="255" t="s">
        <v>5124</v>
      </c>
      <c r="F2882" s="255">
        <v>42744.718934108794</v>
      </c>
      <c r="G2882" s="255"/>
      <c r="H2882" s="255"/>
      <c r="I2882" s="256">
        <v>6.083333333333333</v>
      </c>
      <c r="J2882" s="257">
        <v>410201</v>
      </c>
      <c r="K2882" t="s">
        <v>4752</v>
      </c>
      <c r="L2882">
        <v>0</v>
      </c>
      <c r="M2882">
        <v>0</v>
      </c>
      <c r="N2882" t="s">
        <v>4718</v>
      </c>
      <c r="O2882" t="s">
        <v>4726</v>
      </c>
      <c r="P2882" t="s">
        <v>5188</v>
      </c>
      <c r="Q2882" t="s">
        <v>4715</v>
      </c>
      <c r="V2882" t="s">
        <v>4716</v>
      </c>
    </row>
    <row r="2883" spans="1:22">
      <c r="A2883" t="s">
        <v>4708</v>
      </c>
      <c r="B2883" t="s">
        <v>4708</v>
      </c>
      <c r="C2883" t="s">
        <v>9952</v>
      </c>
      <c r="D2883"/>
      <c r="E2883" s="255" t="s">
        <v>4870</v>
      </c>
      <c r="F2883" s="255">
        <v>42756.504933912038</v>
      </c>
      <c r="G2883" s="255"/>
      <c r="H2883" s="255"/>
      <c r="I2883" s="256">
        <v>6.083333333333333</v>
      </c>
      <c r="J2883" s="257">
        <v>155640</v>
      </c>
      <c r="K2883" t="s">
        <v>4711</v>
      </c>
      <c r="L2883">
        <v>0</v>
      </c>
      <c r="M2883">
        <v>0</v>
      </c>
      <c r="N2883" t="s">
        <v>4731</v>
      </c>
      <c r="O2883" t="s">
        <v>4713</v>
      </c>
      <c r="P2883" t="s">
        <v>9953</v>
      </c>
      <c r="Q2883" t="s">
        <v>4715</v>
      </c>
      <c r="V2883" t="s">
        <v>4716</v>
      </c>
    </row>
    <row r="2884" spans="1:22">
      <c r="A2884" t="s">
        <v>4708</v>
      </c>
      <c r="B2884" t="s">
        <v>4708</v>
      </c>
      <c r="C2884" t="s">
        <v>9954</v>
      </c>
      <c r="D2884"/>
      <c r="E2884" s="255" t="s">
        <v>5544</v>
      </c>
      <c r="F2884" s="255">
        <v>42762.709556018519</v>
      </c>
      <c r="G2884" s="255"/>
      <c r="H2884" s="255"/>
      <c r="I2884" s="256">
        <v>6.083333333333333</v>
      </c>
      <c r="J2884" s="257">
        <v>104282</v>
      </c>
      <c r="K2884" t="s">
        <v>4711</v>
      </c>
      <c r="L2884">
        <v>0</v>
      </c>
      <c r="M2884">
        <v>0</v>
      </c>
      <c r="N2884" t="s">
        <v>4718</v>
      </c>
      <c r="O2884" t="s">
        <v>5324</v>
      </c>
      <c r="P2884" t="s">
        <v>9399</v>
      </c>
      <c r="Q2884" t="s">
        <v>4715</v>
      </c>
      <c r="V2884" t="s">
        <v>4716</v>
      </c>
    </row>
    <row r="2885" spans="1:22">
      <c r="A2885" t="s">
        <v>4708</v>
      </c>
      <c r="B2885" t="s">
        <v>4708</v>
      </c>
      <c r="C2885" t="s">
        <v>9955</v>
      </c>
      <c r="D2885"/>
      <c r="E2885" s="255" t="s">
        <v>4972</v>
      </c>
      <c r="F2885" s="255">
        <v>42737.717950810184</v>
      </c>
      <c r="G2885" s="255"/>
      <c r="H2885" s="255"/>
      <c r="I2885" s="256">
        <v>6.083333333333333</v>
      </c>
      <c r="J2885" s="257">
        <v>62554</v>
      </c>
      <c r="K2885" t="s">
        <v>4711</v>
      </c>
      <c r="L2885">
        <v>0</v>
      </c>
      <c r="M2885">
        <v>0</v>
      </c>
      <c r="N2885" t="s">
        <v>4712</v>
      </c>
      <c r="O2885" t="s">
        <v>4713</v>
      </c>
      <c r="P2885" t="s">
        <v>9956</v>
      </c>
      <c r="Q2885" t="s">
        <v>4715</v>
      </c>
      <c r="V2885" t="s">
        <v>4716</v>
      </c>
    </row>
    <row r="2886" spans="1:22">
      <c r="A2886" t="s">
        <v>4708</v>
      </c>
      <c r="B2886" t="s">
        <v>4708</v>
      </c>
      <c r="C2886" t="s">
        <v>9957</v>
      </c>
      <c r="D2886"/>
      <c r="E2886" s="255" t="s">
        <v>7804</v>
      </c>
      <c r="F2886" s="255">
        <v>42740.71106519676</v>
      </c>
      <c r="G2886" s="255"/>
      <c r="H2886" s="255"/>
      <c r="I2886" s="256">
        <v>6.083333333333333</v>
      </c>
      <c r="J2886" s="257">
        <v>38595</v>
      </c>
      <c r="K2886" t="s">
        <v>4752</v>
      </c>
      <c r="L2886">
        <v>0</v>
      </c>
      <c r="M2886">
        <v>0</v>
      </c>
      <c r="N2886" t="s">
        <v>4731</v>
      </c>
      <c r="O2886" t="s">
        <v>4753</v>
      </c>
      <c r="P2886" t="s">
        <v>4753</v>
      </c>
      <c r="Q2886" t="s">
        <v>4715</v>
      </c>
      <c r="V2886" t="s">
        <v>4716</v>
      </c>
    </row>
    <row r="2887" spans="1:22">
      <c r="A2887" t="s">
        <v>4708</v>
      </c>
      <c r="B2887" t="s">
        <v>4708</v>
      </c>
      <c r="C2887" t="s">
        <v>9958</v>
      </c>
      <c r="D2887"/>
      <c r="E2887" s="255" t="s">
        <v>4868</v>
      </c>
      <c r="F2887" s="255">
        <v>42744.492141747687</v>
      </c>
      <c r="G2887" s="255"/>
      <c r="H2887" s="255"/>
      <c r="I2887" s="256">
        <v>6.083333333333333</v>
      </c>
      <c r="J2887" s="257">
        <v>110554</v>
      </c>
      <c r="K2887" t="s">
        <v>4752</v>
      </c>
      <c r="L2887">
        <v>0</v>
      </c>
      <c r="M2887">
        <v>0</v>
      </c>
      <c r="N2887" t="s">
        <v>4712</v>
      </c>
      <c r="O2887" t="s">
        <v>4753</v>
      </c>
      <c r="P2887" t="s">
        <v>4753</v>
      </c>
      <c r="Q2887" t="s">
        <v>4715</v>
      </c>
      <c r="V2887" t="s">
        <v>4716</v>
      </c>
    </row>
    <row r="2888" spans="1:22">
      <c r="A2888" t="s">
        <v>4708</v>
      </c>
      <c r="B2888" t="s">
        <v>4708</v>
      </c>
      <c r="C2888" t="s">
        <v>9959</v>
      </c>
      <c r="D2888"/>
      <c r="E2888" s="255" t="s">
        <v>4725</v>
      </c>
      <c r="F2888" s="255">
        <v>42738.610228703707</v>
      </c>
      <c r="G2888" s="255"/>
      <c r="H2888" s="255"/>
      <c r="I2888" s="256">
        <v>6.083333333333333</v>
      </c>
      <c r="J2888" s="257">
        <v>123514</v>
      </c>
      <c r="K2888" t="s">
        <v>4752</v>
      </c>
      <c r="L2888">
        <v>0</v>
      </c>
      <c r="M2888">
        <v>0</v>
      </c>
      <c r="N2888" t="s">
        <v>4718</v>
      </c>
      <c r="O2888" t="s">
        <v>4753</v>
      </c>
      <c r="P2888" t="s">
        <v>4753</v>
      </c>
      <c r="Q2888" t="s">
        <v>4715</v>
      </c>
      <c r="V2888" t="s">
        <v>4716</v>
      </c>
    </row>
    <row r="2889" spans="1:22">
      <c r="A2889" t="s">
        <v>4708</v>
      </c>
      <c r="B2889" t="s">
        <v>4708</v>
      </c>
      <c r="C2889" t="s">
        <v>9960</v>
      </c>
      <c r="D2889"/>
      <c r="E2889" s="255" t="s">
        <v>5070</v>
      </c>
      <c r="F2889" s="255">
        <v>42758.713549074077</v>
      </c>
      <c r="G2889" s="255"/>
      <c r="H2889" s="255"/>
      <c r="I2889" s="256">
        <v>6.083333333333333</v>
      </c>
      <c r="J2889" s="257">
        <v>146323</v>
      </c>
      <c r="K2889" t="s">
        <v>4711</v>
      </c>
      <c r="L2889">
        <v>0</v>
      </c>
      <c r="M2889">
        <v>0</v>
      </c>
      <c r="N2889" t="s">
        <v>4712</v>
      </c>
      <c r="O2889" t="s">
        <v>4713</v>
      </c>
      <c r="P2889" t="s">
        <v>9961</v>
      </c>
      <c r="Q2889" t="s">
        <v>4715</v>
      </c>
      <c r="V2889" t="s">
        <v>4716</v>
      </c>
    </row>
    <row r="2890" spans="1:22">
      <c r="A2890" t="s">
        <v>4708</v>
      </c>
      <c r="B2890" t="s">
        <v>4708</v>
      </c>
      <c r="C2890" t="s">
        <v>9962</v>
      </c>
      <c r="D2890"/>
      <c r="E2890" s="255" t="s">
        <v>8194</v>
      </c>
      <c r="F2890" s="255">
        <v>42747.706492164354</v>
      </c>
      <c r="G2890" s="255"/>
      <c r="H2890" s="255"/>
      <c r="I2890" s="256">
        <v>6.083333333333333</v>
      </c>
      <c r="J2890" s="257">
        <v>189430</v>
      </c>
      <c r="K2890" t="s">
        <v>4752</v>
      </c>
      <c r="L2890">
        <v>0</v>
      </c>
      <c r="M2890">
        <v>0</v>
      </c>
      <c r="N2890" t="s">
        <v>4722</v>
      </c>
      <c r="O2890" t="s">
        <v>4726</v>
      </c>
      <c r="P2890" t="s">
        <v>9963</v>
      </c>
      <c r="Q2890" t="s">
        <v>4715</v>
      </c>
      <c r="V2890" t="s">
        <v>4716</v>
      </c>
    </row>
    <row r="2891" spans="1:22">
      <c r="A2891" t="s">
        <v>4708</v>
      </c>
      <c r="B2891" t="s">
        <v>4708</v>
      </c>
      <c r="C2891" t="s">
        <v>9964</v>
      </c>
      <c r="D2891"/>
      <c r="E2891" s="255" t="s">
        <v>5704</v>
      </c>
      <c r="F2891" s="255">
        <v>42749.493046990741</v>
      </c>
      <c r="G2891" s="255"/>
      <c r="H2891" s="255"/>
      <c r="I2891" s="256">
        <v>6.083333333333333</v>
      </c>
      <c r="J2891" s="257">
        <v>158905</v>
      </c>
      <c r="K2891" t="s">
        <v>4711</v>
      </c>
      <c r="L2891">
        <v>0</v>
      </c>
      <c r="M2891">
        <v>0</v>
      </c>
      <c r="N2891" t="s">
        <v>4712</v>
      </c>
      <c r="O2891" t="s">
        <v>4726</v>
      </c>
      <c r="P2891" t="s">
        <v>9965</v>
      </c>
      <c r="Q2891" t="s">
        <v>4715</v>
      </c>
      <c r="V2891" t="s">
        <v>4716</v>
      </c>
    </row>
    <row r="2892" spans="1:22">
      <c r="A2892" t="s">
        <v>4708</v>
      </c>
      <c r="B2892" t="s">
        <v>4708</v>
      </c>
      <c r="C2892" t="s">
        <v>9966</v>
      </c>
      <c r="D2892"/>
      <c r="E2892" s="255" t="s">
        <v>7272</v>
      </c>
      <c r="F2892" s="255">
        <v>42745.621200497684</v>
      </c>
      <c r="G2892" s="255"/>
      <c r="H2892" s="255"/>
      <c r="I2892" s="256">
        <v>6.083333333333333</v>
      </c>
      <c r="J2892" s="257">
        <v>83305</v>
      </c>
      <c r="K2892" t="s">
        <v>4711</v>
      </c>
      <c r="L2892">
        <v>0</v>
      </c>
      <c r="M2892">
        <v>0</v>
      </c>
      <c r="N2892" t="s">
        <v>4718</v>
      </c>
      <c r="O2892" t="s">
        <v>4726</v>
      </c>
      <c r="P2892" t="s">
        <v>9967</v>
      </c>
      <c r="Q2892" t="s">
        <v>4715</v>
      </c>
      <c r="V2892" t="s">
        <v>4716</v>
      </c>
    </row>
    <row r="2893" spans="1:22">
      <c r="A2893" t="s">
        <v>4708</v>
      </c>
      <c r="B2893" t="s">
        <v>4708</v>
      </c>
      <c r="C2893" t="s">
        <v>9968</v>
      </c>
      <c r="D2893"/>
      <c r="E2893" s="255" t="s">
        <v>4778</v>
      </c>
      <c r="F2893" s="255">
        <v>42745.734152048608</v>
      </c>
      <c r="G2893" s="255"/>
      <c r="H2893" s="255"/>
      <c r="I2893" s="256">
        <v>6.083333333333333</v>
      </c>
      <c r="J2893" s="257">
        <v>104804</v>
      </c>
      <c r="K2893" t="s">
        <v>4752</v>
      </c>
      <c r="L2893">
        <v>0</v>
      </c>
      <c r="M2893">
        <v>0</v>
      </c>
      <c r="N2893" t="s">
        <v>4718</v>
      </c>
      <c r="O2893" t="s">
        <v>4713</v>
      </c>
      <c r="P2893" t="s">
        <v>9969</v>
      </c>
      <c r="Q2893" t="s">
        <v>4715</v>
      </c>
      <c r="V2893" t="s">
        <v>4716</v>
      </c>
    </row>
    <row r="2894" spans="1:22">
      <c r="A2894" t="s">
        <v>4708</v>
      </c>
      <c r="B2894" t="s">
        <v>4708</v>
      </c>
      <c r="C2894" t="s">
        <v>9970</v>
      </c>
      <c r="D2894"/>
      <c r="E2894" s="255" t="s">
        <v>4799</v>
      </c>
      <c r="F2894" s="255">
        <v>42741.683720636574</v>
      </c>
      <c r="G2894" s="255"/>
      <c r="H2894" s="255"/>
      <c r="I2894" s="256">
        <v>6.083333333333333</v>
      </c>
      <c r="J2894" s="257">
        <v>60330</v>
      </c>
      <c r="K2894" t="s">
        <v>4711</v>
      </c>
      <c r="L2894">
        <v>0</v>
      </c>
      <c r="M2894">
        <v>0</v>
      </c>
      <c r="N2894" t="s">
        <v>4731</v>
      </c>
      <c r="O2894" t="s">
        <v>4713</v>
      </c>
      <c r="P2894" t="s">
        <v>9971</v>
      </c>
      <c r="Q2894" t="s">
        <v>4715</v>
      </c>
      <c r="V2894" t="s">
        <v>4716</v>
      </c>
    </row>
    <row r="2895" spans="1:22">
      <c r="A2895" t="s">
        <v>4708</v>
      </c>
      <c r="B2895" t="s">
        <v>4708</v>
      </c>
      <c r="C2895" t="s">
        <v>9972</v>
      </c>
      <c r="D2895"/>
      <c r="E2895" s="255" t="s">
        <v>5505</v>
      </c>
      <c r="F2895" s="255">
        <v>42705.71089047454</v>
      </c>
      <c r="G2895" s="255"/>
      <c r="H2895" s="255"/>
      <c r="I2895" s="256">
        <v>6.166666666666667</v>
      </c>
      <c r="J2895" s="257">
        <v>67046</v>
      </c>
      <c r="K2895" t="s">
        <v>4752</v>
      </c>
      <c r="L2895">
        <v>0</v>
      </c>
      <c r="M2895">
        <v>0</v>
      </c>
      <c r="N2895" t="s">
        <v>4731</v>
      </c>
      <c r="O2895" t="s">
        <v>4713</v>
      </c>
      <c r="P2895" t="s">
        <v>9973</v>
      </c>
      <c r="Q2895" t="s">
        <v>4715</v>
      </c>
      <c r="V2895" t="s">
        <v>4716</v>
      </c>
    </row>
    <row r="2896" spans="1:22">
      <c r="A2896" t="s">
        <v>4708</v>
      </c>
      <c r="B2896" t="s">
        <v>4708</v>
      </c>
      <c r="C2896" t="s">
        <v>9974</v>
      </c>
      <c r="D2896"/>
      <c r="E2896" s="255" t="s">
        <v>4832</v>
      </c>
      <c r="F2896" s="255">
        <v>42714.443287731483</v>
      </c>
      <c r="G2896" s="255"/>
      <c r="H2896" s="255"/>
      <c r="I2896" s="256">
        <v>6.166666666666667</v>
      </c>
      <c r="J2896" s="257">
        <v>130653</v>
      </c>
      <c r="K2896" t="s">
        <v>4711</v>
      </c>
      <c r="L2896">
        <v>0</v>
      </c>
      <c r="M2896">
        <v>0</v>
      </c>
      <c r="N2896" t="s">
        <v>4718</v>
      </c>
      <c r="O2896" t="s">
        <v>4713</v>
      </c>
      <c r="P2896" t="s">
        <v>9975</v>
      </c>
      <c r="Q2896" t="s">
        <v>4715</v>
      </c>
      <c r="V2896" t="s">
        <v>4716</v>
      </c>
    </row>
    <row r="2897" spans="1:22">
      <c r="A2897" t="s">
        <v>4708</v>
      </c>
      <c r="B2897" t="s">
        <v>4708</v>
      </c>
      <c r="C2897" t="s">
        <v>9976</v>
      </c>
      <c r="D2897"/>
      <c r="E2897" s="255" t="s">
        <v>4743</v>
      </c>
      <c r="F2897" s="255">
        <v>42720.592373576386</v>
      </c>
      <c r="G2897" s="255"/>
      <c r="H2897" s="255"/>
      <c r="I2897" s="256">
        <v>6.166666666666667</v>
      </c>
      <c r="J2897" s="257">
        <v>35570</v>
      </c>
      <c r="K2897" t="s">
        <v>4711</v>
      </c>
      <c r="L2897">
        <v>0</v>
      </c>
      <c r="M2897">
        <v>0</v>
      </c>
      <c r="N2897" t="s">
        <v>4718</v>
      </c>
      <c r="O2897" t="s">
        <v>4713</v>
      </c>
      <c r="P2897" t="s">
        <v>9977</v>
      </c>
      <c r="Q2897" t="s">
        <v>4715</v>
      </c>
      <c r="V2897" t="s">
        <v>4716</v>
      </c>
    </row>
    <row r="2898" spans="1:22">
      <c r="A2898" t="s">
        <v>4708</v>
      </c>
      <c r="B2898" t="s">
        <v>4708</v>
      </c>
      <c r="C2898" t="s">
        <v>9978</v>
      </c>
      <c r="D2898"/>
      <c r="E2898" s="255" t="s">
        <v>7259</v>
      </c>
      <c r="F2898" s="255">
        <v>42711.668961145835</v>
      </c>
      <c r="G2898" s="255"/>
      <c r="H2898" s="255"/>
      <c r="I2898" s="256">
        <v>6.166666666666667</v>
      </c>
      <c r="J2898" s="257">
        <v>167813</v>
      </c>
      <c r="K2898" t="s">
        <v>4711</v>
      </c>
      <c r="L2898">
        <v>0</v>
      </c>
      <c r="M2898">
        <v>0</v>
      </c>
      <c r="N2898" t="s">
        <v>4731</v>
      </c>
      <c r="O2898" t="s">
        <v>5197</v>
      </c>
      <c r="P2898" t="s">
        <v>9979</v>
      </c>
      <c r="Q2898" t="s">
        <v>4715</v>
      </c>
      <c r="V2898" t="s">
        <v>4716</v>
      </c>
    </row>
    <row r="2899" spans="1:22">
      <c r="A2899" t="s">
        <v>4708</v>
      </c>
      <c r="B2899" t="s">
        <v>4708</v>
      </c>
      <c r="C2899" t="s">
        <v>9980</v>
      </c>
      <c r="D2899"/>
      <c r="E2899" s="255" t="s">
        <v>7366</v>
      </c>
      <c r="F2899" s="255">
        <v>42734.339076307871</v>
      </c>
      <c r="G2899" s="255"/>
      <c r="H2899" s="255"/>
      <c r="I2899" s="256">
        <v>6.166666666666667</v>
      </c>
      <c r="J2899" s="257">
        <v>36555</v>
      </c>
      <c r="K2899" t="s">
        <v>4752</v>
      </c>
      <c r="L2899">
        <v>0</v>
      </c>
      <c r="M2899">
        <v>0</v>
      </c>
      <c r="N2899" t="s">
        <v>4712</v>
      </c>
      <c r="O2899" t="s">
        <v>4726</v>
      </c>
      <c r="P2899" t="s">
        <v>9981</v>
      </c>
      <c r="Q2899" t="s">
        <v>4715</v>
      </c>
      <c r="V2899" t="s">
        <v>4716</v>
      </c>
    </row>
    <row r="2900" spans="1:22">
      <c r="A2900" t="s">
        <v>4708</v>
      </c>
      <c r="B2900" t="s">
        <v>4708</v>
      </c>
      <c r="C2900" t="s">
        <v>9982</v>
      </c>
      <c r="D2900"/>
      <c r="E2900" s="255" t="s">
        <v>4946</v>
      </c>
      <c r="F2900" s="255">
        <v>42705.748103969905</v>
      </c>
      <c r="G2900" s="255"/>
      <c r="H2900" s="255"/>
      <c r="I2900" s="256">
        <v>6.166666666666667</v>
      </c>
      <c r="J2900" s="257">
        <v>302162</v>
      </c>
      <c r="K2900" t="s">
        <v>4711</v>
      </c>
      <c r="L2900">
        <v>0</v>
      </c>
      <c r="M2900">
        <v>0</v>
      </c>
      <c r="N2900" t="s">
        <v>4712</v>
      </c>
      <c r="O2900" t="s">
        <v>4713</v>
      </c>
      <c r="P2900" t="s">
        <v>9983</v>
      </c>
      <c r="Q2900" t="s">
        <v>4715</v>
      </c>
      <c r="V2900" t="s">
        <v>4716</v>
      </c>
    </row>
    <row r="2901" spans="1:22">
      <c r="A2901" t="s">
        <v>4708</v>
      </c>
      <c r="B2901" t="s">
        <v>4708</v>
      </c>
      <c r="C2901" t="s">
        <v>9984</v>
      </c>
      <c r="D2901"/>
      <c r="E2901" s="255" t="s">
        <v>6434</v>
      </c>
      <c r="F2901" s="255">
        <v>42730.650654826386</v>
      </c>
      <c r="G2901" s="255"/>
      <c r="H2901" s="255"/>
      <c r="I2901" s="256">
        <v>6.166666666666667</v>
      </c>
      <c r="J2901" s="257">
        <v>77539</v>
      </c>
      <c r="K2901" t="s">
        <v>4711</v>
      </c>
      <c r="L2901">
        <v>0</v>
      </c>
      <c r="M2901">
        <v>0</v>
      </c>
      <c r="N2901" t="s">
        <v>4712</v>
      </c>
      <c r="O2901" t="s">
        <v>4726</v>
      </c>
      <c r="P2901" t="s">
        <v>9985</v>
      </c>
      <c r="Q2901" t="s">
        <v>4715</v>
      </c>
      <c r="V2901" t="s">
        <v>4716</v>
      </c>
    </row>
    <row r="2902" spans="1:22">
      <c r="A2902" t="s">
        <v>4708</v>
      </c>
      <c r="B2902" t="s">
        <v>4708</v>
      </c>
      <c r="C2902" t="s">
        <v>9986</v>
      </c>
      <c r="D2902"/>
      <c r="E2902" s="255" t="s">
        <v>4924</v>
      </c>
      <c r="F2902" s="255">
        <v>42718.646810266204</v>
      </c>
      <c r="G2902" s="255"/>
      <c r="H2902" s="255"/>
      <c r="I2902" s="256">
        <v>6.166666666666667</v>
      </c>
      <c r="J2902" s="257">
        <v>10577</v>
      </c>
      <c r="K2902" t="s">
        <v>4711</v>
      </c>
      <c r="L2902">
        <v>0</v>
      </c>
      <c r="M2902">
        <v>0</v>
      </c>
      <c r="N2902" t="s">
        <v>4718</v>
      </c>
      <c r="O2902" t="s">
        <v>4713</v>
      </c>
      <c r="P2902" t="s">
        <v>9987</v>
      </c>
      <c r="Q2902" t="s">
        <v>4715</v>
      </c>
      <c r="V2902" t="s">
        <v>4716</v>
      </c>
    </row>
    <row r="2903" spans="1:22">
      <c r="A2903" t="s">
        <v>4708</v>
      </c>
      <c r="B2903" t="s">
        <v>4708</v>
      </c>
      <c r="C2903" t="s">
        <v>9988</v>
      </c>
      <c r="D2903"/>
      <c r="E2903" s="255" t="s">
        <v>4786</v>
      </c>
      <c r="F2903" s="255">
        <v>42734.71508923611</v>
      </c>
      <c r="G2903" s="255"/>
      <c r="H2903" s="255"/>
      <c r="I2903" s="256">
        <v>6.166666666666667</v>
      </c>
      <c r="J2903" s="257">
        <v>129999</v>
      </c>
      <c r="K2903" t="s">
        <v>4711</v>
      </c>
      <c r="L2903">
        <v>0</v>
      </c>
      <c r="M2903">
        <v>0</v>
      </c>
      <c r="N2903" t="s">
        <v>4712</v>
      </c>
      <c r="O2903" t="s">
        <v>4713</v>
      </c>
      <c r="P2903" t="s">
        <v>9989</v>
      </c>
      <c r="Q2903" t="s">
        <v>4715</v>
      </c>
      <c r="V2903" t="s">
        <v>4716</v>
      </c>
    </row>
    <row r="2904" spans="1:22">
      <c r="A2904" t="s">
        <v>4708</v>
      </c>
      <c r="B2904" t="s">
        <v>4708</v>
      </c>
      <c r="C2904" t="s">
        <v>9990</v>
      </c>
      <c r="D2904"/>
      <c r="E2904" s="255" t="s">
        <v>5084</v>
      </c>
      <c r="F2904" s="255">
        <v>42706.677500775462</v>
      </c>
      <c r="G2904" s="255"/>
      <c r="H2904" s="255"/>
      <c r="I2904" s="256">
        <v>6.166666666666667</v>
      </c>
      <c r="J2904" s="257">
        <v>45497</v>
      </c>
      <c r="K2904" t="s">
        <v>4711</v>
      </c>
      <c r="L2904">
        <v>0</v>
      </c>
      <c r="M2904">
        <v>0</v>
      </c>
      <c r="N2904" t="s">
        <v>4712</v>
      </c>
      <c r="O2904" t="s">
        <v>4713</v>
      </c>
      <c r="P2904" t="s">
        <v>9991</v>
      </c>
      <c r="Q2904" t="s">
        <v>4715</v>
      </c>
      <c r="V2904" t="s">
        <v>4716</v>
      </c>
    </row>
    <row r="2905" spans="1:22">
      <c r="A2905" t="s">
        <v>4708</v>
      </c>
      <c r="B2905" t="s">
        <v>4708</v>
      </c>
      <c r="C2905" t="s">
        <v>9992</v>
      </c>
      <c r="D2905"/>
      <c r="E2905" s="255" t="s">
        <v>6230</v>
      </c>
      <c r="F2905" s="255">
        <v>42710.696118784719</v>
      </c>
      <c r="G2905" s="255"/>
      <c r="H2905" s="255"/>
      <c r="I2905" s="256">
        <v>6.166666666666667</v>
      </c>
      <c r="J2905" s="257">
        <v>94896</v>
      </c>
      <c r="K2905" t="s">
        <v>4711</v>
      </c>
      <c r="L2905">
        <v>0</v>
      </c>
      <c r="M2905">
        <v>0</v>
      </c>
      <c r="N2905" t="s">
        <v>4718</v>
      </c>
      <c r="O2905" t="s">
        <v>4726</v>
      </c>
      <c r="P2905" t="s">
        <v>9993</v>
      </c>
      <c r="Q2905" t="s">
        <v>4715</v>
      </c>
      <c r="V2905" t="s">
        <v>4716</v>
      </c>
    </row>
    <row r="2906" spans="1:22">
      <c r="A2906" t="s">
        <v>4708</v>
      </c>
      <c r="B2906" t="s">
        <v>4708</v>
      </c>
      <c r="C2906" t="s">
        <v>9994</v>
      </c>
      <c r="D2906"/>
      <c r="E2906" s="255" t="s">
        <v>6361</v>
      </c>
      <c r="F2906" s="255">
        <v>42713.65915752315</v>
      </c>
      <c r="G2906" s="255"/>
      <c r="H2906" s="255"/>
      <c r="I2906" s="256">
        <v>6.166666666666667</v>
      </c>
      <c r="J2906" s="257">
        <v>184966</v>
      </c>
      <c r="K2906" t="s">
        <v>4711</v>
      </c>
      <c r="L2906">
        <v>0</v>
      </c>
      <c r="M2906">
        <v>0</v>
      </c>
      <c r="N2906" t="s">
        <v>4718</v>
      </c>
      <c r="O2906" t="s">
        <v>4726</v>
      </c>
      <c r="P2906" t="s">
        <v>9995</v>
      </c>
      <c r="Q2906" t="s">
        <v>4715</v>
      </c>
      <c r="V2906" t="s">
        <v>4716</v>
      </c>
    </row>
    <row r="2907" spans="1:22">
      <c r="A2907" t="s">
        <v>4708</v>
      </c>
      <c r="B2907" t="s">
        <v>4708</v>
      </c>
      <c r="C2907" t="s">
        <v>9996</v>
      </c>
      <c r="D2907"/>
      <c r="E2907" s="255" t="s">
        <v>4740</v>
      </c>
      <c r="F2907" s="255">
        <v>42706.66113252315</v>
      </c>
      <c r="G2907" s="255"/>
      <c r="H2907" s="255"/>
      <c r="I2907" s="256">
        <v>6.166666666666667</v>
      </c>
      <c r="J2907" s="257">
        <v>91439</v>
      </c>
      <c r="K2907" t="s">
        <v>4711</v>
      </c>
      <c r="L2907">
        <v>0</v>
      </c>
      <c r="M2907">
        <v>0</v>
      </c>
      <c r="N2907" t="s">
        <v>4722</v>
      </c>
      <c r="O2907" t="s">
        <v>4713</v>
      </c>
      <c r="P2907" t="s">
        <v>9997</v>
      </c>
      <c r="Q2907" t="s">
        <v>4715</v>
      </c>
      <c r="V2907" t="s">
        <v>4716</v>
      </c>
    </row>
    <row r="2908" spans="1:22">
      <c r="A2908" t="s">
        <v>4708</v>
      </c>
      <c r="B2908" t="s">
        <v>4708</v>
      </c>
      <c r="C2908" t="s">
        <v>1199</v>
      </c>
      <c r="D2908"/>
      <c r="E2908" s="255" t="s">
        <v>5393</v>
      </c>
      <c r="F2908" s="255">
        <v>42712.65418341435</v>
      </c>
      <c r="G2908" s="255"/>
      <c r="H2908" s="255"/>
      <c r="I2908" s="256">
        <v>6.166666666666667</v>
      </c>
      <c r="J2908" s="257">
        <v>166019</v>
      </c>
      <c r="K2908" t="s">
        <v>4711</v>
      </c>
      <c r="L2908">
        <v>0</v>
      </c>
      <c r="M2908">
        <v>0</v>
      </c>
      <c r="N2908" t="s">
        <v>4731</v>
      </c>
      <c r="O2908" t="s">
        <v>4713</v>
      </c>
      <c r="P2908" t="s">
        <v>9998</v>
      </c>
      <c r="Q2908" t="s">
        <v>4715</v>
      </c>
      <c r="V2908" t="s">
        <v>4716</v>
      </c>
    </row>
    <row r="2909" spans="1:22">
      <c r="A2909" t="s">
        <v>4708</v>
      </c>
      <c r="B2909" t="s">
        <v>4708</v>
      </c>
      <c r="C2909" t="s">
        <v>9999</v>
      </c>
      <c r="D2909"/>
      <c r="E2909" s="255" t="s">
        <v>5054</v>
      </c>
      <c r="F2909" s="255">
        <v>42721.493381793982</v>
      </c>
      <c r="G2909" s="255"/>
      <c r="H2909" s="255"/>
      <c r="I2909" s="256">
        <v>6.166666666666667</v>
      </c>
      <c r="J2909" s="257">
        <v>45446</v>
      </c>
      <c r="K2909" t="s">
        <v>4711</v>
      </c>
      <c r="L2909">
        <v>0</v>
      </c>
      <c r="M2909">
        <v>0</v>
      </c>
      <c r="N2909" t="s">
        <v>4712</v>
      </c>
      <c r="O2909" t="s">
        <v>4713</v>
      </c>
      <c r="P2909" t="s">
        <v>10000</v>
      </c>
      <c r="Q2909" t="s">
        <v>4715</v>
      </c>
      <c r="V2909" t="s">
        <v>4716</v>
      </c>
    </row>
    <row r="2910" spans="1:22">
      <c r="A2910" t="s">
        <v>4708</v>
      </c>
      <c r="B2910" t="s">
        <v>4708</v>
      </c>
      <c r="C2910" t="s">
        <v>10001</v>
      </c>
      <c r="D2910"/>
      <c r="E2910" s="255" t="s">
        <v>4746</v>
      </c>
      <c r="F2910" s="255">
        <v>42705.502656828707</v>
      </c>
      <c r="G2910" s="255"/>
      <c r="H2910" s="255"/>
      <c r="I2910" s="256">
        <v>6.166666666666667</v>
      </c>
      <c r="J2910" s="257">
        <v>80857</v>
      </c>
      <c r="K2910" t="s">
        <v>4711</v>
      </c>
      <c r="L2910">
        <v>0</v>
      </c>
      <c r="M2910">
        <v>0</v>
      </c>
      <c r="N2910" t="s">
        <v>4718</v>
      </c>
      <c r="O2910" t="s">
        <v>4713</v>
      </c>
      <c r="P2910" t="s">
        <v>10002</v>
      </c>
      <c r="Q2910" t="s">
        <v>4715</v>
      </c>
      <c r="V2910" t="s">
        <v>4716</v>
      </c>
    </row>
    <row r="2911" spans="1:22">
      <c r="A2911" t="s">
        <v>4708</v>
      </c>
      <c r="B2911" t="s">
        <v>4708</v>
      </c>
      <c r="C2911" t="s">
        <v>10003</v>
      </c>
      <c r="D2911"/>
      <c r="E2911" s="255" t="s">
        <v>5300</v>
      </c>
      <c r="F2911" s="255">
        <v>42719.691338506942</v>
      </c>
      <c r="G2911" s="255"/>
      <c r="H2911" s="255"/>
      <c r="I2911" s="256">
        <v>6.166666666666667</v>
      </c>
      <c r="J2911" s="257">
        <v>255490</v>
      </c>
      <c r="K2911" t="s">
        <v>4752</v>
      </c>
      <c r="L2911">
        <v>0</v>
      </c>
      <c r="M2911">
        <v>0</v>
      </c>
      <c r="N2911" t="s">
        <v>4712</v>
      </c>
      <c r="O2911" t="s">
        <v>4726</v>
      </c>
      <c r="P2911" t="s">
        <v>4994</v>
      </c>
      <c r="Q2911" t="s">
        <v>4715</v>
      </c>
      <c r="V2911" t="s">
        <v>4716</v>
      </c>
    </row>
    <row r="2912" spans="1:22">
      <c r="A2912" t="s">
        <v>4708</v>
      </c>
      <c r="B2912" t="s">
        <v>4708</v>
      </c>
      <c r="C2912" t="s">
        <v>10004</v>
      </c>
      <c r="D2912"/>
      <c r="E2912" s="255" t="s">
        <v>5457</v>
      </c>
      <c r="F2912" s="255">
        <v>42710.696445601854</v>
      </c>
      <c r="G2912" s="255"/>
      <c r="H2912" s="255"/>
      <c r="I2912" s="256">
        <v>6.166666666666667</v>
      </c>
      <c r="J2912" s="257">
        <v>52273</v>
      </c>
      <c r="K2912" t="s">
        <v>4711</v>
      </c>
      <c r="L2912">
        <v>0</v>
      </c>
      <c r="M2912">
        <v>0</v>
      </c>
      <c r="N2912" t="s">
        <v>4712</v>
      </c>
      <c r="O2912" t="s">
        <v>4713</v>
      </c>
      <c r="P2912" t="s">
        <v>10005</v>
      </c>
      <c r="Q2912" t="s">
        <v>4715</v>
      </c>
      <c r="V2912" t="s">
        <v>4716</v>
      </c>
    </row>
    <row r="2913" spans="1:22">
      <c r="A2913" t="s">
        <v>4708</v>
      </c>
      <c r="B2913" t="s">
        <v>4708</v>
      </c>
      <c r="C2913" t="s">
        <v>1328</v>
      </c>
      <c r="D2913"/>
      <c r="E2913" s="255" t="s">
        <v>5355</v>
      </c>
      <c r="F2913" s="255">
        <v>42732.680969525463</v>
      </c>
      <c r="G2913" s="255"/>
      <c r="H2913" s="255"/>
      <c r="I2913" s="256">
        <v>6.166666666666667</v>
      </c>
      <c r="J2913" s="257">
        <v>15477</v>
      </c>
      <c r="K2913" t="s">
        <v>4711</v>
      </c>
      <c r="L2913">
        <v>0</v>
      </c>
      <c r="M2913">
        <v>0</v>
      </c>
      <c r="N2913" t="s">
        <v>4712</v>
      </c>
      <c r="O2913" t="s">
        <v>4726</v>
      </c>
      <c r="P2913" t="s">
        <v>10006</v>
      </c>
      <c r="Q2913" t="s">
        <v>4715</v>
      </c>
      <c r="V2913" t="s">
        <v>4716</v>
      </c>
    </row>
    <row r="2914" spans="1:22">
      <c r="A2914" t="s">
        <v>4708</v>
      </c>
      <c r="B2914" t="s">
        <v>4708</v>
      </c>
      <c r="C2914" t="s">
        <v>2000</v>
      </c>
      <c r="D2914"/>
      <c r="E2914" s="255" t="s">
        <v>5124</v>
      </c>
      <c r="F2914" s="255">
        <v>42734.71373758102</v>
      </c>
      <c r="G2914" s="255"/>
      <c r="H2914" s="255"/>
      <c r="I2914" s="256">
        <v>6.166666666666667</v>
      </c>
      <c r="J2914" s="257">
        <v>56961</v>
      </c>
      <c r="K2914" t="s">
        <v>4711</v>
      </c>
      <c r="L2914">
        <v>0</v>
      </c>
      <c r="M2914">
        <v>0</v>
      </c>
      <c r="N2914" t="s">
        <v>4731</v>
      </c>
      <c r="O2914" t="s">
        <v>4726</v>
      </c>
      <c r="P2914" t="s">
        <v>5225</v>
      </c>
      <c r="Q2914" t="s">
        <v>4715</v>
      </c>
      <c r="V2914" t="s">
        <v>4716</v>
      </c>
    </row>
    <row r="2915" spans="1:22">
      <c r="A2915" t="s">
        <v>4708</v>
      </c>
      <c r="B2915" t="s">
        <v>4708</v>
      </c>
      <c r="C2915" t="s">
        <v>10007</v>
      </c>
      <c r="D2915"/>
      <c r="E2915" s="255" t="s">
        <v>4868</v>
      </c>
      <c r="F2915" s="255">
        <v>42718.615796331018</v>
      </c>
      <c r="G2915" s="255"/>
      <c r="H2915" s="255"/>
      <c r="I2915" s="256">
        <v>6.166666666666667</v>
      </c>
      <c r="J2915" s="257">
        <v>85175</v>
      </c>
      <c r="K2915" t="s">
        <v>4711</v>
      </c>
      <c r="L2915">
        <v>0</v>
      </c>
      <c r="M2915">
        <v>0</v>
      </c>
      <c r="N2915" t="s">
        <v>4722</v>
      </c>
      <c r="O2915" t="s">
        <v>4713</v>
      </c>
      <c r="P2915" t="s">
        <v>10008</v>
      </c>
      <c r="Q2915" t="s">
        <v>4715</v>
      </c>
      <c r="V2915" t="s">
        <v>4716</v>
      </c>
    </row>
    <row r="2916" spans="1:22">
      <c r="A2916" t="s">
        <v>4708</v>
      </c>
      <c r="B2916" t="s">
        <v>4708</v>
      </c>
      <c r="C2916" t="s">
        <v>10009</v>
      </c>
      <c r="D2916"/>
      <c r="E2916" s="255" t="s">
        <v>5425</v>
      </c>
      <c r="F2916" s="255">
        <v>42732.680275115737</v>
      </c>
      <c r="G2916" s="255"/>
      <c r="H2916" s="255"/>
      <c r="I2916" s="256">
        <v>6.166666666666667</v>
      </c>
      <c r="J2916" s="257">
        <v>222191</v>
      </c>
      <c r="K2916" t="s">
        <v>4711</v>
      </c>
      <c r="L2916">
        <v>0</v>
      </c>
      <c r="M2916">
        <v>0</v>
      </c>
      <c r="N2916" t="s">
        <v>4718</v>
      </c>
      <c r="O2916" t="s">
        <v>5197</v>
      </c>
      <c r="P2916" t="s">
        <v>10010</v>
      </c>
      <c r="Q2916" t="s">
        <v>4715</v>
      </c>
      <c r="V2916" t="s">
        <v>4716</v>
      </c>
    </row>
    <row r="2917" spans="1:22">
      <c r="A2917" t="s">
        <v>4708</v>
      </c>
      <c r="B2917" t="s">
        <v>4708</v>
      </c>
      <c r="C2917" t="s">
        <v>10011</v>
      </c>
      <c r="D2917"/>
      <c r="E2917" s="255" t="s">
        <v>5425</v>
      </c>
      <c r="F2917" s="255">
        <v>42733.674754247688</v>
      </c>
      <c r="G2917" s="255"/>
      <c r="H2917" s="255"/>
      <c r="I2917" s="256">
        <v>6.166666666666667</v>
      </c>
      <c r="J2917" s="257">
        <v>218877</v>
      </c>
      <c r="K2917" t="s">
        <v>4711</v>
      </c>
      <c r="L2917">
        <v>0</v>
      </c>
      <c r="M2917">
        <v>0</v>
      </c>
      <c r="N2917" t="s">
        <v>4718</v>
      </c>
      <c r="O2917" t="s">
        <v>5197</v>
      </c>
      <c r="P2917" t="s">
        <v>5382</v>
      </c>
      <c r="Q2917" t="s">
        <v>4715</v>
      </c>
      <c r="V2917" t="s">
        <v>4716</v>
      </c>
    </row>
    <row r="2918" spans="1:22">
      <c r="A2918" t="s">
        <v>4708</v>
      </c>
      <c r="B2918" t="s">
        <v>4708</v>
      </c>
      <c r="C2918" t="s">
        <v>10012</v>
      </c>
      <c r="D2918"/>
      <c r="E2918" s="255" t="s">
        <v>5131</v>
      </c>
      <c r="F2918" s="255">
        <v>42733.569706631948</v>
      </c>
      <c r="G2918" s="255"/>
      <c r="H2918" s="255"/>
      <c r="I2918" s="256">
        <v>6.166666666666667</v>
      </c>
      <c r="J2918" s="257">
        <v>49358</v>
      </c>
      <c r="K2918" t="s">
        <v>4752</v>
      </c>
      <c r="L2918">
        <v>0</v>
      </c>
      <c r="M2918">
        <v>0</v>
      </c>
      <c r="N2918" t="s">
        <v>4712</v>
      </c>
      <c r="O2918" t="s">
        <v>4713</v>
      </c>
      <c r="P2918" t="s">
        <v>10013</v>
      </c>
      <c r="Q2918" t="s">
        <v>4715</v>
      </c>
      <c r="V2918" t="s">
        <v>4716</v>
      </c>
    </row>
    <row r="2919" spans="1:22">
      <c r="A2919" t="s">
        <v>4708</v>
      </c>
      <c r="B2919" t="s">
        <v>4708</v>
      </c>
      <c r="C2919" t="s">
        <v>10014</v>
      </c>
      <c r="D2919"/>
      <c r="E2919" s="255" t="s">
        <v>4965</v>
      </c>
      <c r="F2919" s="255">
        <v>42716.479933449074</v>
      </c>
      <c r="G2919" s="255"/>
      <c r="H2919" s="255"/>
      <c r="I2919" s="256">
        <v>6.166666666666667</v>
      </c>
      <c r="J2919" s="257">
        <v>110089</v>
      </c>
      <c r="K2919" t="s">
        <v>4711</v>
      </c>
      <c r="L2919">
        <v>0</v>
      </c>
      <c r="M2919">
        <v>0</v>
      </c>
      <c r="N2919" t="s">
        <v>4712</v>
      </c>
      <c r="O2919" t="s">
        <v>4713</v>
      </c>
      <c r="P2919" t="s">
        <v>10015</v>
      </c>
      <c r="Q2919" t="s">
        <v>4715</v>
      </c>
      <c r="V2919" t="s">
        <v>4716</v>
      </c>
    </row>
    <row r="2920" spans="1:22">
      <c r="A2920" t="s">
        <v>4708</v>
      </c>
      <c r="B2920" t="s">
        <v>4708</v>
      </c>
      <c r="C2920" t="s">
        <v>10016</v>
      </c>
      <c r="D2920"/>
      <c r="E2920" s="255" t="s">
        <v>5106</v>
      </c>
      <c r="F2920" s="255">
        <v>42717.386629745371</v>
      </c>
      <c r="G2920" s="255"/>
      <c r="H2920" s="255"/>
      <c r="I2920" s="256">
        <v>6.166666666666667</v>
      </c>
      <c r="J2920" s="257">
        <v>113999</v>
      </c>
      <c r="K2920" t="s">
        <v>4752</v>
      </c>
      <c r="L2920">
        <v>0</v>
      </c>
      <c r="M2920">
        <v>0</v>
      </c>
      <c r="N2920" t="s">
        <v>4712</v>
      </c>
      <c r="O2920" t="s">
        <v>4713</v>
      </c>
      <c r="P2920" t="s">
        <v>10017</v>
      </c>
      <c r="Q2920" t="s">
        <v>4715</v>
      </c>
      <c r="V2920" t="s">
        <v>4716</v>
      </c>
    </row>
    <row r="2921" spans="1:22">
      <c r="A2921" t="s">
        <v>4708</v>
      </c>
      <c r="B2921" t="s">
        <v>4708</v>
      </c>
      <c r="C2921" t="s">
        <v>10018</v>
      </c>
      <c r="D2921"/>
      <c r="E2921" s="255" t="s">
        <v>4853</v>
      </c>
      <c r="F2921" s="255">
        <v>42705.73501704861</v>
      </c>
      <c r="G2921" s="255"/>
      <c r="H2921" s="255"/>
      <c r="I2921" s="256">
        <v>6.166666666666667</v>
      </c>
      <c r="J2921" s="257">
        <v>18495</v>
      </c>
      <c r="K2921" t="s">
        <v>4711</v>
      </c>
      <c r="L2921">
        <v>0</v>
      </c>
      <c r="M2921">
        <v>0</v>
      </c>
      <c r="N2921" t="s">
        <v>4718</v>
      </c>
      <c r="O2921" t="s">
        <v>4713</v>
      </c>
      <c r="P2921" t="s">
        <v>10019</v>
      </c>
      <c r="Q2921" t="s">
        <v>4715</v>
      </c>
      <c r="V2921" t="s">
        <v>4716</v>
      </c>
    </row>
    <row r="2922" spans="1:22">
      <c r="A2922" t="s">
        <v>4708</v>
      </c>
      <c r="B2922" t="s">
        <v>4708</v>
      </c>
      <c r="C2922" t="s">
        <v>10020</v>
      </c>
      <c r="D2922"/>
      <c r="E2922" s="255" t="s">
        <v>4860</v>
      </c>
      <c r="F2922" s="255">
        <v>42709.7052133912</v>
      </c>
      <c r="G2922" s="255"/>
      <c r="H2922" s="255"/>
      <c r="I2922" s="256">
        <v>6.166666666666667</v>
      </c>
      <c r="J2922" s="257">
        <v>79078</v>
      </c>
      <c r="K2922" t="s">
        <v>4711</v>
      </c>
      <c r="L2922">
        <v>0</v>
      </c>
      <c r="M2922">
        <v>0</v>
      </c>
      <c r="N2922" t="s">
        <v>4718</v>
      </c>
      <c r="O2922" t="s">
        <v>4713</v>
      </c>
      <c r="P2922" t="s">
        <v>10021</v>
      </c>
      <c r="Q2922" t="s">
        <v>4715</v>
      </c>
      <c r="V2922" t="s">
        <v>4716</v>
      </c>
    </row>
    <row r="2923" spans="1:22">
      <c r="A2923" t="s">
        <v>4708</v>
      </c>
      <c r="B2923" t="s">
        <v>4708</v>
      </c>
      <c r="C2923" t="s">
        <v>10022</v>
      </c>
      <c r="D2923"/>
      <c r="E2923" s="255" t="s">
        <v>7344</v>
      </c>
      <c r="F2923" s="255">
        <v>42725.7206883912</v>
      </c>
      <c r="G2923" s="255"/>
      <c r="H2923" s="255"/>
      <c r="I2923" s="256">
        <v>6.166666666666667</v>
      </c>
      <c r="J2923" s="257">
        <v>72695</v>
      </c>
      <c r="K2923" t="s">
        <v>4711</v>
      </c>
      <c r="L2923">
        <v>0</v>
      </c>
      <c r="M2923">
        <v>0</v>
      </c>
      <c r="N2923" t="s">
        <v>4712</v>
      </c>
      <c r="O2923" t="s">
        <v>4726</v>
      </c>
      <c r="P2923" t="s">
        <v>10023</v>
      </c>
      <c r="Q2923" t="s">
        <v>4715</v>
      </c>
      <c r="V2923" t="s">
        <v>4716</v>
      </c>
    </row>
    <row r="2924" spans="1:22">
      <c r="A2924" t="s">
        <v>4708</v>
      </c>
      <c r="B2924" t="s">
        <v>4708</v>
      </c>
      <c r="C2924" t="s">
        <v>10024</v>
      </c>
      <c r="D2924"/>
      <c r="E2924" s="255" t="s">
        <v>4853</v>
      </c>
      <c r="F2924" s="255">
        <v>42705.739637534723</v>
      </c>
      <c r="G2924" s="255"/>
      <c r="H2924" s="255"/>
      <c r="I2924" s="256">
        <v>6.166666666666667</v>
      </c>
      <c r="J2924" s="257">
        <v>191655</v>
      </c>
      <c r="K2924" t="s">
        <v>4711</v>
      </c>
      <c r="L2924">
        <v>0</v>
      </c>
      <c r="M2924">
        <v>0</v>
      </c>
      <c r="N2924" t="s">
        <v>4718</v>
      </c>
      <c r="O2924" t="s">
        <v>4713</v>
      </c>
      <c r="P2924" t="s">
        <v>10025</v>
      </c>
      <c r="Q2924" t="s">
        <v>4715</v>
      </c>
      <c r="V2924" t="s">
        <v>4716</v>
      </c>
    </row>
    <row r="2925" spans="1:22">
      <c r="A2925" t="s">
        <v>4708</v>
      </c>
      <c r="B2925" t="s">
        <v>4708</v>
      </c>
      <c r="C2925" t="s">
        <v>10026</v>
      </c>
      <c r="D2925"/>
      <c r="E2925" s="255" t="s">
        <v>4817</v>
      </c>
      <c r="F2925" s="255">
        <v>42724.717487002315</v>
      </c>
      <c r="G2925" s="255"/>
      <c r="H2925" s="255"/>
      <c r="I2925" s="256">
        <v>6.166666666666667</v>
      </c>
      <c r="J2925" s="257">
        <v>87188</v>
      </c>
      <c r="K2925" t="s">
        <v>4711</v>
      </c>
      <c r="L2925">
        <v>0</v>
      </c>
      <c r="M2925">
        <v>0</v>
      </c>
      <c r="N2925" t="s">
        <v>4722</v>
      </c>
      <c r="O2925" t="s">
        <v>4713</v>
      </c>
      <c r="P2925" t="s">
        <v>10027</v>
      </c>
      <c r="Q2925" t="s">
        <v>4715</v>
      </c>
      <c r="V2925" t="s">
        <v>4716</v>
      </c>
    </row>
    <row r="2926" spans="1:22">
      <c r="A2926" t="s">
        <v>4708</v>
      </c>
      <c r="B2926" t="s">
        <v>4708</v>
      </c>
      <c r="C2926" t="s">
        <v>10028</v>
      </c>
      <c r="D2926"/>
      <c r="E2926" s="255" t="s">
        <v>4965</v>
      </c>
      <c r="F2926" s="255">
        <v>42725.734157951389</v>
      </c>
      <c r="G2926" s="255"/>
      <c r="H2926" s="255"/>
      <c r="I2926" s="256">
        <v>6.166666666666667</v>
      </c>
      <c r="J2926" s="257">
        <v>219687</v>
      </c>
      <c r="K2926" t="s">
        <v>4711</v>
      </c>
      <c r="L2926">
        <v>0</v>
      </c>
      <c r="M2926">
        <v>0</v>
      </c>
      <c r="N2926" t="s">
        <v>4731</v>
      </c>
      <c r="O2926" t="s">
        <v>4713</v>
      </c>
      <c r="P2926" t="s">
        <v>10029</v>
      </c>
      <c r="Q2926" t="s">
        <v>4715</v>
      </c>
      <c r="V2926" t="s">
        <v>4716</v>
      </c>
    </row>
    <row r="2927" spans="1:22">
      <c r="A2927" t="s">
        <v>4708</v>
      </c>
      <c r="B2927" t="s">
        <v>4708</v>
      </c>
      <c r="C2927" t="s">
        <v>10030</v>
      </c>
      <c r="D2927"/>
      <c r="E2927" s="255" t="s">
        <v>4814</v>
      </c>
      <c r="F2927" s="255">
        <v>42705.735468090279</v>
      </c>
      <c r="G2927" s="255"/>
      <c r="H2927" s="255"/>
      <c r="I2927" s="256">
        <v>6.166666666666667</v>
      </c>
      <c r="J2927" s="257">
        <v>81470</v>
      </c>
      <c r="K2927" t="s">
        <v>4711</v>
      </c>
      <c r="L2927">
        <v>0</v>
      </c>
      <c r="M2927">
        <v>0</v>
      </c>
      <c r="N2927" t="s">
        <v>4718</v>
      </c>
      <c r="O2927" t="s">
        <v>4726</v>
      </c>
      <c r="P2927" t="s">
        <v>10031</v>
      </c>
      <c r="Q2927" t="s">
        <v>4715</v>
      </c>
      <c r="V2927" t="s">
        <v>4716</v>
      </c>
    </row>
    <row r="2928" spans="1:22">
      <c r="A2928" t="s">
        <v>4708</v>
      </c>
      <c r="B2928" t="s">
        <v>4708</v>
      </c>
      <c r="C2928" t="s">
        <v>10032</v>
      </c>
      <c r="D2928"/>
      <c r="E2928" s="255" t="s">
        <v>4845</v>
      </c>
      <c r="F2928" s="255">
        <v>42705.747763541665</v>
      </c>
      <c r="G2928" s="255"/>
      <c r="H2928" s="255"/>
      <c r="I2928" s="256">
        <v>6.166666666666667</v>
      </c>
      <c r="J2928" s="257">
        <v>101352</v>
      </c>
      <c r="K2928" t="s">
        <v>4711</v>
      </c>
      <c r="L2928">
        <v>0</v>
      </c>
      <c r="M2928">
        <v>0</v>
      </c>
      <c r="N2928" t="s">
        <v>4718</v>
      </c>
      <c r="O2928" t="s">
        <v>4713</v>
      </c>
      <c r="P2928" t="s">
        <v>10033</v>
      </c>
      <c r="Q2928" t="s">
        <v>4715</v>
      </c>
      <c r="V2928" t="s">
        <v>4716</v>
      </c>
    </row>
    <row r="2929" spans="1:22">
      <c r="A2929" t="s">
        <v>4708</v>
      </c>
      <c r="B2929" t="s">
        <v>4708</v>
      </c>
      <c r="C2929" t="s">
        <v>10034</v>
      </c>
      <c r="D2929"/>
      <c r="E2929" s="255" t="s">
        <v>5328</v>
      </c>
      <c r="F2929" s="255">
        <v>42725.480326701392</v>
      </c>
      <c r="G2929" s="255"/>
      <c r="H2929" s="255"/>
      <c r="I2929" s="256">
        <v>6.166666666666667</v>
      </c>
      <c r="J2929" s="257">
        <v>64412</v>
      </c>
      <c r="K2929" t="s">
        <v>4711</v>
      </c>
      <c r="L2929">
        <v>0</v>
      </c>
      <c r="M2929">
        <v>0</v>
      </c>
      <c r="N2929" t="s">
        <v>4722</v>
      </c>
      <c r="O2929" t="s">
        <v>4713</v>
      </c>
      <c r="P2929" t="s">
        <v>10035</v>
      </c>
      <c r="Q2929" t="s">
        <v>4715</v>
      </c>
      <c r="V2929" t="s">
        <v>4716</v>
      </c>
    </row>
    <row r="2930" spans="1:22">
      <c r="A2930" t="s">
        <v>4708</v>
      </c>
      <c r="B2930" t="s">
        <v>4708</v>
      </c>
      <c r="C2930" t="s">
        <v>10036</v>
      </c>
      <c r="D2930"/>
      <c r="E2930" s="255" t="s">
        <v>4730</v>
      </c>
      <c r="F2930" s="255">
        <v>42725.482012650464</v>
      </c>
      <c r="G2930" s="255"/>
      <c r="H2930" s="255"/>
      <c r="I2930" s="256">
        <v>6.166666666666667</v>
      </c>
      <c r="J2930" s="257">
        <v>66427</v>
      </c>
      <c r="K2930" t="s">
        <v>4711</v>
      </c>
      <c r="L2930">
        <v>0</v>
      </c>
      <c r="M2930">
        <v>0</v>
      </c>
      <c r="N2930" t="s">
        <v>4731</v>
      </c>
      <c r="O2930" t="s">
        <v>4713</v>
      </c>
      <c r="P2930" t="s">
        <v>10037</v>
      </c>
      <c r="Q2930" t="s">
        <v>4715</v>
      </c>
      <c r="V2930" t="s">
        <v>4716</v>
      </c>
    </row>
    <row r="2931" spans="1:22">
      <c r="A2931" t="s">
        <v>4708</v>
      </c>
      <c r="B2931" t="s">
        <v>4708</v>
      </c>
      <c r="C2931" t="s">
        <v>10038</v>
      </c>
      <c r="D2931"/>
      <c r="E2931" s="255" t="s">
        <v>4730</v>
      </c>
      <c r="F2931" s="255">
        <v>42732.681313229165</v>
      </c>
      <c r="G2931" s="255"/>
      <c r="H2931" s="255"/>
      <c r="I2931" s="256">
        <v>6.166666666666667</v>
      </c>
      <c r="J2931" s="257">
        <v>98774</v>
      </c>
      <c r="K2931" t="s">
        <v>4711</v>
      </c>
      <c r="L2931">
        <v>0</v>
      </c>
      <c r="M2931">
        <v>0</v>
      </c>
      <c r="N2931" t="s">
        <v>4712</v>
      </c>
      <c r="O2931" t="s">
        <v>4753</v>
      </c>
      <c r="P2931" t="s">
        <v>4753</v>
      </c>
      <c r="Q2931" t="s">
        <v>4715</v>
      </c>
      <c r="V2931" t="s">
        <v>4716</v>
      </c>
    </row>
    <row r="2932" spans="1:22">
      <c r="A2932" t="s">
        <v>4708</v>
      </c>
      <c r="B2932" t="s">
        <v>4708</v>
      </c>
      <c r="C2932" t="s">
        <v>1548</v>
      </c>
      <c r="D2932"/>
      <c r="E2932" s="255" t="s">
        <v>5314</v>
      </c>
      <c r="F2932" s="255">
        <v>42735.481525266201</v>
      </c>
      <c r="G2932" s="255"/>
      <c r="H2932" s="255"/>
      <c r="I2932" s="256">
        <v>6.166666666666667</v>
      </c>
      <c r="J2932" s="257">
        <v>181286</v>
      </c>
      <c r="K2932" t="s">
        <v>4711</v>
      </c>
      <c r="L2932">
        <v>0</v>
      </c>
      <c r="M2932">
        <v>0</v>
      </c>
      <c r="N2932" t="s">
        <v>4712</v>
      </c>
      <c r="O2932" t="s">
        <v>4726</v>
      </c>
      <c r="P2932" t="s">
        <v>4994</v>
      </c>
      <c r="Q2932" t="s">
        <v>4715</v>
      </c>
      <c r="V2932" t="s">
        <v>4716</v>
      </c>
    </row>
    <row r="2933" spans="1:22">
      <c r="A2933" t="s">
        <v>4708</v>
      </c>
      <c r="B2933" t="s">
        <v>4708</v>
      </c>
      <c r="C2933" t="s">
        <v>10039</v>
      </c>
      <c r="D2933"/>
      <c r="E2933" s="255" t="s">
        <v>5556</v>
      </c>
      <c r="F2933" s="255">
        <v>42724.718417094904</v>
      </c>
      <c r="G2933" s="255"/>
      <c r="H2933" s="255"/>
      <c r="I2933" s="256">
        <v>6.166666666666667</v>
      </c>
      <c r="J2933" s="257">
        <v>148754</v>
      </c>
      <c r="K2933" t="s">
        <v>4711</v>
      </c>
      <c r="L2933">
        <v>0</v>
      </c>
      <c r="M2933">
        <v>0</v>
      </c>
      <c r="N2933" t="s">
        <v>4731</v>
      </c>
      <c r="O2933" t="s">
        <v>4726</v>
      </c>
      <c r="P2933" t="s">
        <v>4994</v>
      </c>
      <c r="Q2933" t="s">
        <v>4715</v>
      </c>
      <c r="V2933" t="s">
        <v>4716</v>
      </c>
    </row>
    <row r="2934" spans="1:22">
      <c r="A2934" t="s">
        <v>4708</v>
      </c>
      <c r="B2934" t="s">
        <v>4708</v>
      </c>
      <c r="C2934" t="s">
        <v>10040</v>
      </c>
      <c r="D2934"/>
      <c r="E2934" s="255" t="s">
        <v>5872</v>
      </c>
      <c r="F2934" s="255">
        <v>42733.634883564817</v>
      </c>
      <c r="G2934" s="255"/>
      <c r="H2934" s="255"/>
      <c r="I2934" s="256">
        <v>6.166666666666667</v>
      </c>
      <c r="J2934" s="257">
        <v>88537</v>
      </c>
      <c r="K2934" t="s">
        <v>4711</v>
      </c>
      <c r="L2934">
        <v>0</v>
      </c>
      <c r="M2934">
        <v>0</v>
      </c>
      <c r="N2934" t="s">
        <v>4718</v>
      </c>
      <c r="O2934" t="s">
        <v>4713</v>
      </c>
      <c r="P2934" t="s">
        <v>10041</v>
      </c>
      <c r="Q2934" t="s">
        <v>4715</v>
      </c>
      <c r="V2934" t="s">
        <v>4716</v>
      </c>
    </row>
    <row r="2935" spans="1:22">
      <c r="A2935" t="s">
        <v>4708</v>
      </c>
      <c r="B2935" t="s">
        <v>4708</v>
      </c>
      <c r="C2935" t="s">
        <v>10042</v>
      </c>
      <c r="D2935"/>
      <c r="E2935" s="255" t="s">
        <v>7719</v>
      </c>
      <c r="F2935" s="255">
        <v>42720.595038622683</v>
      </c>
      <c r="G2935" s="255"/>
      <c r="H2935" s="255"/>
      <c r="I2935" s="256">
        <v>6.166666666666667</v>
      </c>
      <c r="J2935" s="257">
        <v>90811</v>
      </c>
      <c r="K2935" t="s">
        <v>4711</v>
      </c>
      <c r="L2935">
        <v>0</v>
      </c>
      <c r="M2935">
        <v>0</v>
      </c>
      <c r="N2935" t="s">
        <v>4712</v>
      </c>
      <c r="O2935" t="s">
        <v>4726</v>
      </c>
      <c r="P2935" t="s">
        <v>10043</v>
      </c>
      <c r="Q2935" t="s">
        <v>4715</v>
      </c>
      <c r="V2935" t="s">
        <v>4716</v>
      </c>
    </row>
    <row r="2936" spans="1:22">
      <c r="A2936" t="s">
        <v>4708</v>
      </c>
      <c r="B2936" t="s">
        <v>4708</v>
      </c>
      <c r="C2936" t="s">
        <v>10044</v>
      </c>
      <c r="D2936"/>
      <c r="E2936" s="255" t="s">
        <v>5079</v>
      </c>
      <c r="F2936" s="255">
        <v>42718.502773877313</v>
      </c>
      <c r="G2936" s="255"/>
      <c r="H2936" s="255"/>
      <c r="I2936" s="256">
        <v>6.166666666666667</v>
      </c>
      <c r="J2936" s="257">
        <v>73482</v>
      </c>
      <c r="K2936" t="s">
        <v>4711</v>
      </c>
      <c r="L2936">
        <v>0</v>
      </c>
      <c r="M2936">
        <v>0</v>
      </c>
      <c r="N2936" t="s">
        <v>4712</v>
      </c>
      <c r="O2936" t="s">
        <v>4713</v>
      </c>
      <c r="P2936" t="s">
        <v>10045</v>
      </c>
      <c r="Q2936" t="s">
        <v>4715</v>
      </c>
      <c r="V2936" t="s">
        <v>4716</v>
      </c>
    </row>
    <row r="2937" spans="1:22">
      <c r="A2937" t="s">
        <v>4708</v>
      </c>
      <c r="B2937" t="s">
        <v>4708</v>
      </c>
      <c r="C2937" t="s">
        <v>10046</v>
      </c>
      <c r="D2937"/>
      <c r="E2937" s="255" t="s">
        <v>4772</v>
      </c>
      <c r="F2937" s="255">
        <v>42711.570800960646</v>
      </c>
      <c r="G2937" s="255"/>
      <c r="H2937" s="255"/>
      <c r="I2937" s="256">
        <v>6.166666666666667</v>
      </c>
      <c r="J2937" s="257">
        <v>72352</v>
      </c>
      <c r="K2937" t="s">
        <v>4752</v>
      </c>
      <c r="L2937">
        <v>0</v>
      </c>
      <c r="M2937">
        <v>0</v>
      </c>
      <c r="N2937" t="s">
        <v>4712</v>
      </c>
      <c r="O2937" t="s">
        <v>4713</v>
      </c>
      <c r="P2937" t="s">
        <v>10047</v>
      </c>
      <c r="Q2937" t="s">
        <v>4715</v>
      </c>
      <c r="V2937" t="s">
        <v>4716</v>
      </c>
    </row>
    <row r="2938" spans="1:22">
      <c r="A2938" t="s">
        <v>4708</v>
      </c>
      <c r="B2938" t="s">
        <v>4708</v>
      </c>
      <c r="C2938" t="s">
        <v>10048</v>
      </c>
      <c r="D2938"/>
      <c r="E2938" s="255" t="s">
        <v>5300</v>
      </c>
      <c r="F2938" s="255">
        <v>42732.763349456021</v>
      </c>
      <c r="G2938" s="255"/>
      <c r="H2938" s="255"/>
      <c r="I2938" s="256">
        <v>6.166666666666667</v>
      </c>
      <c r="J2938" s="257">
        <v>112971</v>
      </c>
      <c r="K2938" t="s">
        <v>4752</v>
      </c>
      <c r="L2938">
        <v>0</v>
      </c>
      <c r="M2938">
        <v>0</v>
      </c>
      <c r="N2938" t="s">
        <v>4718</v>
      </c>
      <c r="O2938" t="s">
        <v>4726</v>
      </c>
      <c r="P2938" t="s">
        <v>4994</v>
      </c>
      <c r="Q2938" t="s">
        <v>4715</v>
      </c>
      <c r="V2938" t="s">
        <v>4716</v>
      </c>
    </row>
    <row r="2939" spans="1:22">
      <c r="A2939" t="s">
        <v>4708</v>
      </c>
      <c r="B2939" t="s">
        <v>4708</v>
      </c>
      <c r="C2939" t="s">
        <v>10049</v>
      </c>
      <c r="D2939"/>
      <c r="E2939" s="255" t="s">
        <v>5586</v>
      </c>
      <c r="F2939" s="255">
        <v>42734.715377858796</v>
      </c>
      <c r="G2939" s="255"/>
      <c r="H2939" s="255"/>
      <c r="I2939" s="256">
        <v>6.166666666666667</v>
      </c>
      <c r="J2939" s="257">
        <v>170112</v>
      </c>
      <c r="K2939" t="s">
        <v>4711</v>
      </c>
      <c r="L2939">
        <v>0</v>
      </c>
      <c r="M2939">
        <v>0</v>
      </c>
      <c r="N2939" t="s">
        <v>4722</v>
      </c>
      <c r="O2939" t="s">
        <v>4713</v>
      </c>
      <c r="P2939" t="s">
        <v>10050</v>
      </c>
      <c r="Q2939" t="s">
        <v>4715</v>
      </c>
      <c r="V2939" t="s">
        <v>4716</v>
      </c>
    </row>
    <row r="2940" spans="1:22">
      <c r="A2940" t="s">
        <v>4708</v>
      </c>
      <c r="B2940" t="s">
        <v>4708</v>
      </c>
      <c r="C2940" t="s">
        <v>10051</v>
      </c>
      <c r="D2940"/>
      <c r="E2940" s="255" t="s">
        <v>5079</v>
      </c>
      <c r="F2940" s="255">
        <v>42706.737433368056</v>
      </c>
      <c r="G2940" s="255"/>
      <c r="H2940" s="255"/>
      <c r="I2940" s="256">
        <v>6.166666666666667</v>
      </c>
      <c r="J2940" s="257">
        <v>76111</v>
      </c>
      <c r="K2940" t="s">
        <v>4752</v>
      </c>
      <c r="L2940">
        <v>0</v>
      </c>
      <c r="M2940">
        <v>0</v>
      </c>
      <c r="N2940" t="s">
        <v>4718</v>
      </c>
      <c r="O2940" t="s">
        <v>5197</v>
      </c>
      <c r="P2940" t="s">
        <v>10052</v>
      </c>
      <c r="Q2940" t="s">
        <v>4715</v>
      </c>
      <c r="V2940" t="s">
        <v>4716</v>
      </c>
    </row>
    <row r="2941" spans="1:22">
      <c r="A2941" t="s">
        <v>4708</v>
      </c>
      <c r="B2941" t="s">
        <v>4708</v>
      </c>
      <c r="C2941" t="s">
        <v>10053</v>
      </c>
      <c r="D2941"/>
      <c r="E2941" s="255" t="s">
        <v>4983</v>
      </c>
      <c r="F2941" s="255">
        <v>42677.748419131945</v>
      </c>
      <c r="G2941" s="255"/>
      <c r="H2941" s="255"/>
      <c r="I2941" s="256">
        <v>6.25</v>
      </c>
      <c r="J2941" s="257">
        <v>45261</v>
      </c>
      <c r="K2941" t="s">
        <v>4711</v>
      </c>
      <c r="L2941">
        <v>0</v>
      </c>
      <c r="M2941">
        <v>0</v>
      </c>
      <c r="N2941" t="s">
        <v>4712</v>
      </c>
      <c r="O2941" t="s">
        <v>4713</v>
      </c>
      <c r="P2941" t="s">
        <v>10054</v>
      </c>
      <c r="Q2941" t="s">
        <v>4715</v>
      </c>
      <c r="V2941" t="s">
        <v>4716</v>
      </c>
    </row>
    <row r="2942" spans="1:22">
      <c r="A2942" t="s">
        <v>4708</v>
      </c>
      <c r="B2942" t="s">
        <v>4708</v>
      </c>
      <c r="C2942" t="s">
        <v>10055</v>
      </c>
      <c r="D2942"/>
      <c r="E2942" s="255" t="s">
        <v>4763</v>
      </c>
      <c r="F2942" s="255">
        <v>42692.495926469906</v>
      </c>
      <c r="G2942" s="255"/>
      <c r="H2942" s="255"/>
      <c r="I2942" s="256">
        <v>6.25</v>
      </c>
      <c r="J2942" s="257">
        <v>144619</v>
      </c>
      <c r="K2942" t="s">
        <v>4711</v>
      </c>
      <c r="L2942">
        <v>0</v>
      </c>
      <c r="M2942">
        <v>0</v>
      </c>
      <c r="N2942" t="s">
        <v>4718</v>
      </c>
      <c r="O2942" t="s">
        <v>4726</v>
      </c>
      <c r="P2942" t="s">
        <v>5228</v>
      </c>
      <c r="Q2942" t="s">
        <v>4715</v>
      </c>
      <c r="V2942" t="s">
        <v>4716</v>
      </c>
    </row>
    <row r="2943" spans="1:22">
      <c r="A2943" t="s">
        <v>4708</v>
      </c>
      <c r="B2943" t="s">
        <v>4708</v>
      </c>
      <c r="C2943" t="s">
        <v>10056</v>
      </c>
      <c r="D2943"/>
      <c r="E2943" s="255" t="s">
        <v>5872</v>
      </c>
      <c r="F2943" s="255">
        <v>42679.534273576392</v>
      </c>
      <c r="G2943" s="255"/>
      <c r="H2943" s="255"/>
      <c r="I2943" s="256">
        <v>6.25</v>
      </c>
      <c r="J2943" s="257">
        <v>69645</v>
      </c>
      <c r="K2943" t="s">
        <v>4711</v>
      </c>
      <c r="L2943">
        <v>0</v>
      </c>
      <c r="M2943">
        <v>0</v>
      </c>
      <c r="N2943" t="s">
        <v>4718</v>
      </c>
      <c r="O2943" t="s">
        <v>4713</v>
      </c>
      <c r="P2943" t="s">
        <v>10057</v>
      </c>
      <c r="Q2943" t="s">
        <v>4715</v>
      </c>
      <c r="V2943" t="s">
        <v>4716</v>
      </c>
    </row>
    <row r="2944" spans="1:22">
      <c r="A2944" t="s">
        <v>4708</v>
      </c>
      <c r="B2944" t="s">
        <v>4708</v>
      </c>
      <c r="C2944" t="s">
        <v>10058</v>
      </c>
      <c r="D2944"/>
      <c r="E2944" s="255" t="s">
        <v>4879</v>
      </c>
      <c r="F2944" s="255">
        <v>42698.652618668981</v>
      </c>
      <c r="G2944" s="255"/>
      <c r="H2944" s="255"/>
      <c r="I2944" s="256">
        <v>6.25</v>
      </c>
      <c r="J2944" s="257">
        <v>68473</v>
      </c>
      <c r="K2944" t="s">
        <v>4711</v>
      </c>
      <c r="L2944">
        <v>0</v>
      </c>
      <c r="M2944">
        <v>0</v>
      </c>
      <c r="N2944" t="s">
        <v>4731</v>
      </c>
      <c r="O2944" t="s">
        <v>4713</v>
      </c>
      <c r="P2944" t="s">
        <v>10059</v>
      </c>
      <c r="Q2944" t="s">
        <v>4715</v>
      </c>
      <c r="V2944" t="s">
        <v>4716</v>
      </c>
    </row>
    <row r="2945" spans="1:22">
      <c r="A2945" t="s">
        <v>4708</v>
      </c>
      <c r="B2945" t="s">
        <v>4708</v>
      </c>
      <c r="C2945" t="s">
        <v>10060</v>
      </c>
      <c r="D2945"/>
      <c r="E2945" s="255" t="s">
        <v>6844</v>
      </c>
      <c r="F2945" s="255">
        <v>42698.652974652781</v>
      </c>
      <c r="G2945" s="255"/>
      <c r="H2945" s="255"/>
      <c r="I2945" s="256">
        <v>6.25</v>
      </c>
      <c r="J2945" s="257">
        <v>37436</v>
      </c>
      <c r="K2945" t="s">
        <v>4711</v>
      </c>
      <c r="L2945">
        <v>0</v>
      </c>
      <c r="M2945">
        <v>0</v>
      </c>
      <c r="N2945" t="s">
        <v>4722</v>
      </c>
      <c r="O2945" t="s">
        <v>4726</v>
      </c>
      <c r="P2945" t="s">
        <v>10061</v>
      </c>
      <c r="Q2945" t="s">
        <v>4715</v>
      </c>
      <c r="V2945" t="s">
        <v>4716</v>
      </c>
    </row>
    <row r="2946" spans="1:22">
      <c r="A2946" t="s">
        <v>4708</v>
      </c>
      <c r="B2946" t="s">
        <v>4708</v>
      </c>
      <c r="C2946" t="s">
        <v>10062</v>
      </c>
      <c r="D2946"/>
      <c r="E2946" s="255" t="s">
        <v>5084</v>
      </c>
      <c r="F2946" s="255">
        <v>42692.467601273151</v>
      </c>
      <c r="G2946" s="255"/>
      <c r="H2946" s="255"/>
      <c r="I2946" s="256">
        <v>6.25</v>
      </c>
      <c r="J2946" s="257">
        <v>106030</v>
      </c>
      <c r="K2946" t="s">
        <v>4711</v>
      </c>
      <c r="L2946">
        <v>0</v>
      </c>
      <c r="M2946">
        <v>0</v>
      </c>
      <c r="N2946" t="s">
        <v>4712</v>
      </c>
      <c r="O2946" t="s">
        <v>4713</v>
      </c>
      <c r="P2946" t="s">
        <v>10063</v>
      </c>
      <c r="Q2946" t="s">
        <v>4715</v>
      </c>
      <c r="V2946" t="s">
        <v>4716</v>
      </c>
    </row>
    <row r="2947" spans="1:22">
      <c r="A2947" t="s">
        <v>4708</v>
      </c>
      <c r="B2947" t="s">
        <v>4708</v>
      </c>
      <c r="C2947" t="s">
        <v>10064</v>
      </c>
      <c r="D2947"/>
      <c r="E2947" s="255" t="s">
        <v>8383</v>
      </c>
      <c r="F2947" s="255">
        <v>42691.628953703701</v>
      </c>
      <c r="G2947" s="255"/>
      <c r="H2947" s="255"/>
      <c r="I2947" s="256">
        <v>6.25</v>
      </c>
      <c r="J2947" s="257">
        <v>63683</v>
      </c>
      <c r="K2947" t="s">
        <v>4711</v>
      </c>
      <c r="L2947">
        <v>0</v>
      </c>
      <c r="M2947">
        <v>0</v>
      </c>
      <c r="N2947" t="s">
        <v>4718</v>
      </c>
      <c r="O2947" t="s">
        <v>5324</v>
      </c>
      <c r="P2947" t="s">
        <v>10065</v>
      </c>
      <c r="Q2947" t="s">
        <v>4715</v>
      </c>
      <c r="V2947" t="s">
        <v>4716</v>
      </c>
    </row>
    <row r="2948" spans="1:22">
      <c r="A2948" t="s">
        <v>4708</v>
      </c>
      <c r="B2948" t="s">
        <v>4708</v>
      </c>
      <c r="C2948" t="s">
        <v>10066</v>
      </c>
      <c r="D2948"/>
      <c r="E2948" s="255" t="s">
        <v>4937</v>
      </c>
      <c r="F2948" s="255">
        <v>42690.689499849534</v>
      </c>
      <c r="G2948" s="255"/>
      <c r="H2948" s="255"/>
      <c r="I2948" s="256">
        <v>6.25</v>
      </c>
      <c r="J2948" s="257">
        <v>104235</v>
      </c>
      <c r="K2948" t="s">
        <v>4711</v>
      </c>
      <c r="L2948">
        <v>0</v>
      </c>
      <c r="M2948">
        <v>0</v>
      </c>
      <c r="N2948" t="s">
        <v>4712</v>
      </c>
      <c r="O2948" t="s">
        <v>4726</v>
      </c>
      <c r="P2948" t="s">
        <v>10067</v>
      </c>
      <c r="Q2948" t="s">
        <v>4715</v>
      </c>
      <c r="V2948" t="s">
        <v>4716</v>
      </c>
    </row>
    <row r="2949" spans="1:22">
      <c r="A2949" t="s">
        <v>4708</v>
      </c>
      <c r="B2949" t="s">
        <v>4708</v>
      </c>
      <c r="C2949" t="s">
        <v>10068</v>
      </c>
      <c r="D2949"/>
      <c r="E2949" s="255" t="s">
        <v>4924</v>
      </c>
      <c r="F2949" s="255">
        <v>42699.702579363424</v>
      </c>
      <c r="G2949" s="255"/>
      <c r="H2949" s="255"/>
      <c r="I2949" s="256">
        <v>6.25</v>
      </c>
      <c r="J2949" s="257">
        <v>69173</v>
      </c>
      <c r="K2949" t="s">
        <v>4711</v>
      </c>
      <c r="L2949">
        <v>0</v>
      </c>
      <c r="M2949">
        <v>0</v>
      </c>
      <c r="N2949" t="s">
        <v>4718</v>
      </c>
      <c r="O2949" t="s">
        <v>4713</v>
      </c>
      <c r="P2949" t="s">
        <v>10069</v>
      </c>
      <c r="Q2949" t="s">
        <v>4715</v>
      </c>
      <c r="V2949" t="s">
        <v>4716</v>
      </c>
    </row>
    <row r="2950" spans="1:22">
      <c r="A2950" t="s">
        <v>4708</v>
      </c>
      <c r="B2950" t="s">
        <v>4708</v>
      </c>
      <c r="C2950" t="s">
        <v>10070</v>
      </c>
      <c r="D2950"/>
      <c r="E2950" s="255" t="s">
        <v>10071</v>
      </c>
      <c r="F2950" s="255">
        <v>42688.751580243057</v>
      </c>
      <c r="G2950" s="255"/>
      <c r="H2950" s="255"/>
      <c r="I2950" s="256">
        <v>6.25</v>
      </c>
      <c r="J2950" s="257">
        <v>60748</v>
      </c>
      <c r="K2950" t="s">
        <v>4752</v>
      </c>
      <c r="L2950">
        <v>0</v>
      </c>
      <c r="M2950">
        <v>0</v>
      </c>
      <c r="N2950" t="s">
        <v>4718</v>
      </c>
      <c r="O2950" t="s">
        <v>5197</v>
      </c>
      <c r="P2950" t="s">
        <v>10072</v>
      </c>
      <c r="Q2950" t="s">
        <v>4715</v>
      </c>
      <c r="V2950" t="s">
        <v>4716</v>
      </c>
    </row>
    <row r="2951" spans="1:22">
      <c r="A2951" t="s">
        <v>4708</v>
      </c>
      <c r="B2951" t="s">
        <v>4708</v>
      </c>
      <c r="C2951" t="s">
        <v>10073</v>
      </c>
      <c r="D2951"/>
      <c r="E2951" s="255" t="s">
        <v>4746</v>
      </c>
      <c r="F2951" s="255">
        <v>42696.710425659723</v>
      </c>
      <c r="G2951" s="255"/>
      <c r="H2951" s="255"/>
      <c r="I2951" s="256">
        <v>6.25</v>
      </c>
      <c r="J2951" s="257">
        <v>147591</v>
      </c>
      <c r="K2951" t="s">
        <v>4711</v>
      </c>
      <c r="L2951">
        <v>0</v>
      </c>
      <c r="M2951">
        <v>0</v>
      </c>
      <c r="N2951" t="s">
        <v>4731</v>
      </c>
      <c r="O2951" t="s">
        <v>4713</v>
      </c>
      <c r="P2951" t="s">
        <v>10074</v>
      </c>
      <c r="Q2951" t="s">
        <v>4715</v>
      </c>
      <c r="V2951" t="s">
        <v>4716</v>
      </c>
    </row>
    <row r="2952" spans="1:22">
      <c r="A2952" t="s">
        <v>4708</v>
      </c>
      <c r="B2952" t="s">
        <v>4708</v>
      </c>
      <c r="C2952" t="s">
        <v>10075</v>
      </c>
      <c r="D2952"/>
      <c r="E2952" s="255" t="s">
        <v>5124</v>
      </c>
      <c r="F2952" s="255">
        <v>42689.669292743056</v>
      </c>
      <c r="G2952" s="255"/>
      <c r="H2952" s="255"/>
      <c r="I2952" s="256">
        <v>6.25</v>
      </c>
      <c r="J2952" s="257">
        <v>51984</v>
      </c>
      <c r="K2952" t="s">
        <v>4711</v>
      </c>
      <c r="L2952">
        <v>0</v>
      </c>
      <c r="M2952">
        <v>0</v>
      </c>
      <c r="N2952" t="s">
        <v>4718</v>
      </c>
      <c r="O2952" t="s">
        <v>5324</v>
      </c>
      <c r="P2952" t="s">
        <v>10076</v>
      </c>
      <c r="Q2952" t="s">
        <v>4715</v>
      </c>
      <c r="V2952" t="s">
        <v>4716</v>
      </c>
    </row>
    <row r="2953" spans="1:22">
      <c r="A2953" t="s">
        <v>4708</v>
      </c>
      <c r="B2953" t="s">
        <v>4708</v>
      </c>
      <c r="C2953" t="s">
        <v>10077</v>
      </c>
      <c r="D2953"/>
      <c r="E2953" s="255" t="s">
        <v>5586</v>
      </c>
      <c r="F2953" s="255">
        <v>42689.6684508912</v>
      </c>
      <c r="G2953" s="255"/>
      <c r="H2953" s="255"/>
      <c r="I2953" s="256">
        <v>6.25</v>
      </c>
      <c r="J2953" s="257">
        <v>81714</v>
      </c>
      <c r="K2953" t="s">
        <v>4711</v>
      </c>
      <c r="L2953">
        <v>1</v>
      </c>
      <c r="M2953">
        <v>361</v>
      </c>
      <c r="N2953" t="s">
        <v>4718</v>
      </c>
      <c r="O2953" t="s">
        <v>4713</v>
      </c>
      <c r="P2953" t="s">
        <v>10078</v>
      </c>
      <c r="Q2953" t="s">
        <v>4715</v>
      </c>
      <c r="V2953" t="s">
        <v>4716</v>
      </c>
    </row>
    <row r="2954" spans="1:22">
      <c r="A2954" t="s">
        <v>4708</v>
      </c>
      <c r="B2954" t="s">
        <v>4708</v>
      </c>
      <c r="C2954" t="s">
        <v>826</v>
      </c>
      <c r="D2954"/>
      <c r="E2954" s="255" t="s">
        <v>5348</v>
      </c>
      <c r="F2954" s="255">
        <v>42691.760597997687</v>
      </c>
      <c r="G2954" s="255"/>
      <c r="H2954" s="255"/>
      <c r="I2954" s="256">
        <v>6.25</v>
      </c>
      <c r="J2954" s="257">
        <v>145900</v>
      </c>
      <c r="K2954" t="s">
        <v>4752</v>
      </c>
      <c r="L2954">
        <v>0</v>
      </c>
      <c r="M2954">
        <v>0</v>
      </c>
      <c r="N2954" t="s">
        <v>4718</v>
      </c>
      <c r="O2954" t="s">
        <v>4713</v>
      </c>
      <c r="P2954" t="s">
        <v>10079</v>
      </c>
      <c r="Q2954" t="s">
        <v>4715</v>
      </c>
      <c r="V2954" t="s">
        <v>4716</v>
      </c>
    </row>
    <row r="2955" spans="1:22">
      <c r="A2955" t="s">
        <v>4708</v>
      </c>
      <c r="B2955" t="s">
        <v>4708</v>
      </c>
      <c r="C2955" t="s">
        <v>10080</v>
      </c>
      <c r="D2955"/>
      <c r="E2955" s="255" t="s">
        <v>6691</v>
      </c>
      <c r="F2955" s="255">
        <v>42693.466904398148</v>
      </c>
      <c r="G2955" s="255"/>
      <c r="H2955" s="255"/>
      <c r="I2955" s="256">
        <v>6.25</v>
      </c>
      <c r="J2955" s="257">
        <v>125662</v>
      </c>
      <c r="K2955" t="s">
        <v>4711</v>
      </c>
      <c r="L2955">
        <v>0</v>
      </c>
      <c r="M2955">
        <v>0</v>
      </c>
      <c r="N2955" t="s">
        <v>4718</v>
      </c>
      <c r="O2955" t="s">
        <v>4726</v>
      </c>
      <c r="P2955" t="s">
        <v>10081</v>
      </c>
      <c r="Q2955" t="s">
        <v>4715</v>
      </c>
      <c r="V2955" t="s">
        <v>4716</v>
      </c>
    </row>
    <row r="2956" spans="1:22">
      <c r="A2956" t="s">
        <v>4708</v>
      </c>
      <c r="B2956" t="s">
        <v>4708</v>
      </c>
      <c r="C2956" t="s">
        <v>10082</v>
      </c>
      <c r="D2956"/>
      <c r="E2956" s="255" t="s">
        <v>7002</v>
      </c>
      <c r="F2956" s="255">
        <v>42688.587357835648</v>
      </c>
      <c r="G2956" s="255"/>
      <c r="H2956" s="255"/>
      <c r="I2956" s="256">
        <v>6.25</v>
      </c>
      <c r="J2956" s="257">
        <v>66335</v>
      </c>
      <c r="K2956" t="s">
        <v>4711</v>
      </c>
      <c r="L2956">
        <v>0</v>
      </c>
      <c r="M2956">
        <v>0</v>
      </c>
      <c r="N2956" t="s">
        <v>4718</v>
      </c>
      <c r="O2956" t="s">
        <v>4726</v>
      </c>
      <c r="P2956" t="s">
        <v>10083</v>
      </c>
      <c r="Q2956" t="s">
        <v>4715</v>
      </c>
      <c r="V2956" t="s">
        <v>4716</v>
      </c>
    </row>
    <row r="2957" spans="1:22">
      <c r="A2957" t="s">
        <v>4708</v>
      </c>
      <c r="B2957" t="s">
        <v>4708</v>
      </c>
      <c r="C2957" t="s">
        <v>10084</v>
      </c>
      <c r="D2957"/>
      <c r="E2957" s="255" t="s">
        <v>4834</v>
      </c>
      <c r="F2957" s="255">
        <v>42704.691824074071</v>
      </c>
      <c r="G2957" s="255"/>
      <c r="H2957" s="255"/>
      <c r="I2957" s="256">
        <v>6.25</v>
      </c>
      <c r="J2957" s="257">
        <v>116209</v>
      </c>
      <c r="K2957" t="s">
        <v>4711</v>
      </c>
      <c r="L2957">
        <v>0</v>
      </c>
      <c r="M2957">
        <v>0</v>
      </c>
      <c r="N2957" t="s">
        <v>4718</v>
      </c>
      <c r="O2957" t="s">
        <v>4713</v>
      </c>
      <c r="P2957" t="s">
        <v>10085</v>
      </c>
      <c r="Q2957" t="s">
        <v>4715</v>
      </c>
      <c r="V2957" t="s">
        <v>4716</v>
      </c>
    </row>
    <row r="2958" spans="1:22">
      <c r="A2958" t="s">
        <v>4708</v>
      </c>
      <c r="B2958" t="s">
        <v>4708</v>
      </c>
      <c r="C2958" t="s">
        <v>10086</v>
      </c>
      <c r="D2958"/>
      <c r="E2958" s="255" t="s">
        <v>5457</v>
      </c>
      <c r="F2958" s="255">
        <v>42700.464689270833</v>
      </c>
      <c r="G2958" s="255"/>
      <c r="H2958" s="255"/>
      <c r="I2958" s="256">
        <v>6.25</v>
      </c>
      <c r="J2958" s="257">
        <v>109560</v>
      </c>
      <c r="K2958" t="s">
        <v>4711</v>
      </c>
      <c r="L2958">
        <v>0</v>
      </c>
      <c r="M2958">
        <v>0</v>
      </c>
      <c r="N2958" t="s">
        <v>4718</v>
      </c>
      <c r="O2958" t="s">
        <v>4713</v>
      </c>
      <c r="P2958" t="s">
        <v>10087</v>
      </c>
      <c r="Q2958" t="s">
        <v>4715</v>
      </c>
      <c r="V2958" t="s">
        <v>4716</v>
      </c>
    </row>
    <row r="2959" spans="1:22">
      <c r="A2959" t="s">
        <v>4708</v>
      </c>
      <c r="B2959" t="s">
        <v>4708</v>
      </c>
      <c r="C2959" t="s">
        <v>10088</v>
      </c>
      <c r="D2959"/>
      <c r="E2959" s="255" t="s">
        <v>6261</v>
      </c>
      <c r="F2959" s="255">
        <v>42702.655725729164</v>
      </c>
      <c r="G2959" s="255"/>
      <c r="H2959" s="255"/>
      <c r="I2959" s="256">
        <v>6.25</v>
      </c>
      <c r="J2959" s="257">
        <v>72343</v>
      </c>
      <c r="K2959" t="s">
        <v>4711</v>
      </c>
      <c r="L2959">
        <v>0</v>
      </c>
      <c r="M2959">
        <v>0</v>
      </c>
      <c r="N2959" t="s">
        <v>4712</v>
      </c>
      <c r="O2959" t="s">
        <v>4726</v>
      </c>
      <c r="P2959" t="s">
        <v>10089</v>
      </c>
      <c r="Q2959" t="s">
        <v>4715</v>
      </c>
      <c r="V2959" t="s">
        <v>4716</v>
      </c>
    </row>
    <row r="2960" spans="1:22">
      <c r="A2960" t="s">
        <v>4708</v>
      </c>
      <c r="B2960" t="s">
        <v>4708</v>
      </c>
      <c r="C2960" t="s">
        <v>10090</v>
      </c>
      <c r="D2960"/>
      <c r="E2960" s="255" t="s">
        <v>4763</v>
      </c>
      <c r="F2960" s="255">
        <v>42681.699435648145</v>
      </c>
      <c r="G2960" s="255"/>
      <c r="H2960" s="255"/>
      <c r="I2960" s="256">
        <v>6.25</v>
      </c>
      <c r="J2960" s="257">
        <v>110954</v>
      </c>
      <c r="K2960" t="s">
        <v>4711</v>
      </c>
      <c r="L2960">
        <v>0</v>
      </c>
      <c r="M2960">
        <v>0</v>
      </c>
      <c r="N2960" t="s">
        <v>4731</v>
      </c>
      <c r="O2960" t="s">
        <v>4713</v>
      </c>
      <c r="P2960" t="s">
        <v>10091</v>
      </c>
      <c r="Q2960" t="s">
        <v>4715</v>
      </c>
      <c r="V2960" t="s">
        <v>4716</v>
      </c>
    </row>
    <row r="2961" spans="1:22">
      <c r="A2961" t="s">
        <v>4708</v>
      </c>
      <c r="B2961" t="s">
        <v>4708</v>
      </c>
      <c r="C2961" t="s">
        <v>10092</v>
      </c>
      <c r="D2961"/>
      <c r="E2961" s="255" t="s">
        <v>5224</v>
      </c>
      <c r="F2961" s="255">
        <v>42685.685024039354</v>
      </c>
      <c r="G2961" s="255"/>
      <c r="H2961" s="255"/>
      <c r="I2961" s="256">
        <v>6.25</v>
      </c>
      <c r="J2961" s="257">
        <v>286003</v>
      </c>
      <c r="K2961" t="s">
        <v>4711</v>
      </c>
      <c r="L2961">
        <v>0</v>
      </c>
      <c r="M2961">
        <v>0</v>
      </c>
      <c r="N2961" t="s">
        <v>4718</v>
      </c>
      <c r="O2961" t="s">
        <v>4726</v>
      </c>
      <c r="P2961" t="s">
        <v>5188</v>
      </c>
      <c r="Q2961" t="s">
        <v>4715</v>
      </c>
      <c r="V2961" t="s">
        <v>4716</v>
      </c>
    </row>
    <row r="2962" spans="1:22">
      <c r="A2962" t="s">
        <v>4708</v>
      </c>
      <c r="B2962" t="s">
        <v>4708</v>
      </c>
      <c r="C2962" t="s">
        <v>10093</v>
      </c>
      <c r="D2962"/>
      <c r="E2962" s="255" t="s">
        <v>5091</v>
      </c>
      <c r="F2962" s="255">
        <v>42678.73865146991</v>
      </c>
      <c r="G2962" s="255"/>
      <c r="H2962" s="255"/>
      <c r="I2962" s="256">
        <v>6.25</v>
      </c>
      <c r="J2962" s="257">
        <v>44775</v>
      </c>
      <c r="K2962" t="s">
        <v>4711</v>
      </c>
      <c r="L2962">
        <v>1</v>
      </c>
      <c r="M2962">
        <v>361</v>
      </c>
      <c r="N2962" t="s">
        <v>4712</v>
      </c>
      <c r="O2962" t="s">
        <v>4713</v>
      </c>
      <c r="P2962" t="s">
        <v>10094</v>
      </c>
      <c r="Q2962" t="s">
        <v>4715</v>
      </c>
      <c r="V2962" t="s">
        <v>4716</v>
      </c>
    </row>
    <row r="2963" spans="1:22">
      <c r="A2963" t="s">
        <v>4708</v>
      </c>
      <c r="B2963" t="s">
        <v>4708</v>
      </c>
      <c r="C2963" t="s">
        <v>10095</v>
      </c>
      <c r="D2963"/>
      <c r="E2963" s="255" t="s">
        <v>8882</v>
      </c>
      <c r="F2963" s="255">
        <v>42690.58762658565</v>
      </c>
      <c r="G2963" s="255"/>
      <c r="H2963" s="255"/>
      <c r="I2963" s="256">
        <v>6.25</v>
      </c>
      <c r="J2963" s="257">
        <v>102879</v>
      </c>
      <c r="K2963" t="s">
        <v>4711</v>
      </c>
      <c r="L2963">
        <v>0</v>
      </c>
      <c r="M2963">
        <v>0</v>
      </c>
      <c r="N2963" t="s">
        <v>4718</v>
      </c>
      <c r="O2963" t="s">
        <v>4726</v>
      </c>
      <c r="P2963" t="s">
        <v>10096</v>
      </c>
      <c r="Q2963" t="s">
        <v>4715</v>
      </c>
      <c r="V2963" t="s">
        <v>4716</v>
      </c>
    </row>
    <row r="2964" spans="1:22">
      <c r="A2964" t="s">
        <v>4708</v>
      </c>
      <c r="B2964" t="s">
        <v>4708</v>
      </c>
      <c r="C2964" t="s">
        <v>10097</v>
      </c>
      <c r="D2964"/>
      <c r="E2964" s="255" t="s">
        <v>4868</v>
      </c>
      <c r="F2964" s="255">
        <v>42704.699473807872</v>
      </c>
      <c r="G2964" s="255"/>
      <c r="H2964" s="255"/>
      <c r="I2964" s="256">
        <v>6.25</v>
      </c>
      <c r="J2964" s="257">
        <v>65975</v>
      </c>
      <c r="K2964" t="s">
        <v>4711</v>
      </c>
      <c r="L2964">
        <v>0</v>
      </c>
      <c r="M2964">
        <v>0</v>
      </c>
      <c r="N2964" t="s">
        <v>4712</v>
      </c>
      <c r="O2964" t="s">
        <v>4713</v>
      </c>
      <c r="P2964" t="s">
        <v>10098</v>
      </c>
      <c r="Q2964" t="s">
        <v>4715</v>
      </c>
      <c r="V2964" t="s">
        <v>4716</v>
      </c>
    </row>
    <row r="2965" spans="1:22">
      <c r="A2965" t="s">
        <v>4708</v>
      </c>
      <c r="B2965" t="s">
        <v>4708</v>
      </c>
      <c r="C2965" t="s">
        <v>10099</v>
      </c>
      <c r="D2965"/>
      <c r="E2965" s="255" t="s">
        <v>5084</v>
      </c>
      <c r="F2965" s="255">
        <v>42689.669086539354</v>
      </c>
      <c r="G2965" s="255"/>
      <c r="H2965" s="255"/>
      <c r="I2965" s="256">
        <v>6.25</v>
      </c>
      <c r="J2965" s="257">
        <v>76437</v>
      </c>
      <c r="K2965" t="s">
        <v>4711</v>
      </c>
      <c r="L2965">
        <v>0</v>
      </c>
      <c r="M2965">
        <v>0</v>
      </c>
      <c r="N2965" t="s">
        <v>4712</v>
      </c>
      <c r="O2965" t="s">
        <v>4713</v>
      </c>
      <c r="P2965" t="s">
        <v>10100</v>
      </c>
      <c r="Q2965" t="s">
        <v>4715</v>
      </c>
      <c r="V2965" t="s">
        <v>4716</v>
      </c>
    </row>
    <row r="2966" spans="1:22">
      <c r="A2966" t="s">
        <v>4708</v>
      </c>
      <c r="B2966" t="s">
        <v>4708</v>
      </c>
      <c r="C2966" t="s">
        <v>10101</v>
      </c>
      <c r="D2966"/>
      <c r="E2966" s="255" t="s">
        <v>5378</v>
      </c>
      <c r="F2966" s="255">
        <v>42692.714666550928</v>
      </c>
      <c r="G2966" s="255"/>
      <c r="H2966" s="255"/>
      <c r="I2966" s="256">
        <v>6.25</v>
      </c>
      <c r="J2966" s="257">
        <v>52126</v>
      </c>
      <c r="K2966" t="s">
        <v>4711</v>
      </c>
      <c r="L2966">
        <v>0</v>
      </c>
      <c r="M2966">
        <v>0</v>
      </c>
      <c r="N2966" t="s">
        <v>4718</v>
      </c>
      <c r="O2966" t="s">
        <v>5324</v>
      </c>
      <c r="P2966" t="s">
        <v>10102</v>
      </c>
      <c r="Q2966" t="s">
        <v>4715</v>
      </c>
      <c r="V2966" t="s">
        <v>4716</v>
      </c>
    </row>
    <row r="2967" spans="1:22">
      <c r="A2967" t="s">
        <v>4708</v>
      </c>
      <c r="B2967" t="s">
        <v>4708</v>
      </c>
      <c r="C2967" t="s">
        <v>10103</v>
      </c>
      <c r="D2967"/>
      <c r="E2967" s="255" t="s">
        <v>5512</v>
      </c>
      <c r="F2967" s="255">
        <v>42704.75273255787</v>
      </c>
      <c r="G2967" s="255"/>
      <c r="H2967" s="255"/>
      <c r="I2967" s="256">
        <v>6.25</v>
      </c>
      <c r="J2967" s="257">
        <v>93942</v>
      </c>
      <c r="K2967" t="s">
        <v>4711</v>
      </c>
      <c r="L2967">
        <v>0</v>
      </c>
      <c r="M2967">
        <v>0</v>
      </c>
      <c r="N2967" t="s">
        <v>4722</v>
      </c>
      <c r="O2967" t="s">
        <v>5197</v>
      </c>
      <c r="P2967" t="s">
        <v>10104</v>
      </c>
      <c r="Q2967" t="s">
        <v>4715</v>
      </c>
      <c r="V2967" t="s">
        <v>4716</v>
      </c>
    </row>
    <row r="2968" spans="1:22">
      <c r="A2968" t="s">
        <v>4708</v>
      </c>
      <c r="B2968" t="s">
        <v>4708</v>
      </c>
      <c r="C2968" t="s">
        <v>10105</v>
      </c>
      <c r="D2968"/>
      <c r="E2968" s="255" t="s">
        <v>5664</v>
      </c>
      <c r="F2968" s="255">
        <v>42676.557537650464</v>
      </c>
      <c r="G2968" s="255"/>
      <c r="H2968" s="255"/>
      <c r="I2968" s="256">
        <v>6.25</v>
      </c>
      <c r="J2968" s="257">
        <v>60534</v>
      </c>
      <c r="K2968" t="s">
        <v>4711</v>
      </c>
      <c r="L2968">
        <v>0</v>
      </c>
      <c r="M2968">
        <v>0</v>
      </c>
      <c r="N2968" t="s">
        <v>4718</v>
      </c>
      <c r="O2968" t="s">
        <v>5197</v>
      </c>
      <c r="P2968" t="s">
        <v>10106</v>
      </c>
      <c r="Q2968" t="s">
        <v>4715</v>
      </c>
      <c r="V2968" t="s">
        <v>4716</v>
      </c>
    </row>
    <row r="2969" spans="1:22">
      <c r="A2969" t="s">
        <v>4708</v>
      </c>
      <c r="B2969" t="s">
        <v>4708</v>
      </c>
      <c r="C2969" t="s">
        <v>10107</v>
      </c>
      <c r="D2969"/>
      <c r="E2969" s="255" t="s">
        <v>4763</v>
      </c>
      <c r="F2969" s="255">
        <v>42681.698511921299</v>
      </c>
      <c r="G2969" s="255"/>
      <c r="H2969" s="255"/>
      <c r="I2969" s="256">
        <v>6.25</v>
      </c>
      <c r="J2969" s="257">
        <v>108939</v>
      </c>
      <c r="K2969" t="s">
        <v>4711</v>
      </c>
      <c r="L2969">
        <v>0</v>
      </c>
      <c r="M2969">
        <v>0</v>
      </c>
      <c r="N2969" t="s">
        <v>4718</v>
      </c>
      <c r="O2969" t="s">
        <v>4753</v>
      </c>
      <c r="P2969" t="s">
        <v>4753</v>
      </c>
      <c r="Q2969" t="s">
        <v>4715</v>
      </c>
      <c r="V2969" t="s">
        <v>4716</v>
      </c>
    </row>
    <row r="2970" spans="1:22">
      <c r="A2970" t="s">
        <v>4708</v>
      </c>
      <c r="B2970" t="s">
        <v>4708</v>
      </c>
      <c r="C2970" t="s">
        <v>10108</v>
      </c>
      <c r="D2970"/>
      <c r="E2970" s="255" t="s">
        <v>4814</v>
      </c>
      <c r="F2970" s="255">
        <v>42685.713496331016</v>
      </c>
      <c r="G2970" s="255"/>
      <c r="H2970" s="255"/>
      <c r="I2970" s="256">
        <v>6.25</v>
      </c>
      <c r="J2970" s="257">
        <v>186755</v>
      </c>
      <c r="K2970" t="s">
        <v>4711</v>
      </c>
      <c r="L2970">
        <v>0</v>
      </c>
      <c r="M2970">
        <v>0</v>
      </c>
      <c r="N2970" t="s">
        <v>4731</v>
      </c>
      <c r="O2970" t="s">
        <v>4753</v>
      </c>
      <c r="P2970" t="s">
        <v>4753</v>
      </c>
      <c r="Q2970" t="s">
        <v>4715</v>
      </c>
      <c r="V2970" t="s">
        <v>4716</v>
      </c>
    </row>
    <row r="2971" spans="1:22">
      <c r="A2971" t="s">
        <v>4708</v>
      </c>
      <c r="B2971" t="s">
        <v>4708</v>
      </c>
      <c r="C2971" t="s">
        <v>3030</v>
      </c>
      <c r="D2971"/>
      <c r="E2971" s="255" t="s">
        <v>5330</v>
      </c>
      <c r="F2971" s="255">
        <v>42675.754123576386</v>
      </c>
      <c r="G2971" s="255"/>
      <c r="H2971" s="255"/>
      <c r="I2971" s="256">
        <v>6.25</v>
      </c>
      <c r="J2971" s="257">
        <v>66018</v>
      </c>
      <c r="K2971" t="s">
        <v>4711</v>
      </c>
      <c r="L2971">
        <v>0</v>
      </c>
      <c r="M2971">
        <v>0</v>
      </c>
      <c r="N2971" t="s">
        <v>4718</v>
      </c>
      <c r="O2971" t="s">
        <v>4726</v>
      </c>
      <c r="P2971" t="s">
        <v>5188</v>
      </c>
      <c r="Q2971" t="s">
        <v>4715</v>
      </c>
      <c r="V2971" t="s">
        <v>4716</v>
      </c>
    </row>
    <row r="2972" spans="1:22">
      <c r="A2972" t="s">
        <v>4708</v>
      </c>
      <c r="B2972" t="s">
        <v>4708</v>
      </c>
      <c r="C2972" t="s">
        <v>10109</v>
      </c>
      <c r="D2972"/>
      <c r="E2972" s="255" t="s">
        <v>5131</v>
      </c>
      <c r="F2972" s="255">
        <v>42704.692846215279</v>
      </c>
      <c r="G2972" s="255"/>
      <c r="H2972" s="255"/>
      <c r="I2972" s="256">
        <v>6.25</v>
      </c>
      <c r="J2972" s="257">
        <v>105995</v>
      </c>
      <c r="K2972" t="s">
        <v>4711</v>
      </c>
      <c r="L2972">
        <v>0</v>
      </c>
      <c r="M2972">
        <v>0</v>
      </c>
      <c r="N2972" t="s">
        <v>4712</v>
      </c>
      <c r="O2972" t="s">
        <v>4713</v>
      </c>
      <c r="P2972" t="s">
        <v>10110</v>
      </c>
      <c r="Q2972" t="s">
        <v>4715</v>
      </c>
      <c r="V2972" t="s">
        <v>4716</v>
      </c>
    </row>
    <row r="2973" spans="1:22">
      <c r="A2973" t="s">
        <v>4708</v>
      </c>
      <c r="B2973" t="s">
        <v>4708</v>
      </c>
      <c r="C2973" t="s">
        <v>10111</v>
      </c>
      <c r="D2973"/>
      <c r="E2973" s="255" t="s">
        <v>7289</v>
      </c>
      <c r="F2973" s="255">
        <v>42704.694545254628</v>
      </c>
      <c r="G2973" s="255"/>
      <c r="H2973" s="255"/>
      <c r="I2973" s="256">
        <v>6.25</v>
      </c>
      <c r="J2973" s="257">
        <v>64031</v>
      </c>
      <c r="K2973" t="s">
        <v>4752</v>
      </c>
      <c r="L2973">
        <v>0</v>
      </c>
      <c r="M2973">
        <v>0</v>
      </c>
      <c r="N2973" t="s">
        <v>4712</v>
      </c>
      <c r="O2973" t="s">
        <v>4726</v>
      </c>
      <c r="P2973" t="s">
        <v>10112</v>
      </c>
      <c r="Q2973" t="s">
        <v>4715</v>
      </c>
      <c r="V2973" t="s">
        <v>4716</v>
      </c>
    </row>
    <row r="2974" spans="1:22">
      <c r="A2974" t="s">
        <v>4708</v>
      </c>
      <c r="B2974" t="s">
        <v>4708</v>
      </c>
      <c r="C2974" t="s">
        <v>10113</v>
      </c>
      <c r="D2974"/>
      <c r="E2974" s="255" t="s">
        <v>4734</v>
      </c>
      <c r="F2974" s="255">
        <v>42703.385094791665</v>
      </c>
      <c r="G2974" s="255"/>
      <c r="H2974" s="255"/>
      <c r="I2974" s="256">
        <v>6.25</v>
      </c>
      <c r="J2974" s="257">
        <v>140470</v>
      </c>
      <c r="K2974" t="s">
        <v>4752</v>
      </c>
      <c r="L2974">
        <v>0</v>
      </c>
      <c r="M2974">
        <v>0</v>
      </c>
      <c r="N2974" t="s">
        <v>4731</v>
      </c>
      <c r="O2974" t="s">
        <v>4713</v>
      </c>
      <c r="P2974" t="s">
        <v>10114</v>
      </c>
      <c r="Q2974" t="s">
        <v>4715</v>
      </c>
      <c r="V2974" t="s">
        <v>4716</v>
      </c>
    </row>
    <row r="2975" spans="1:22">
      <c r="A2975" t="s">
        <v>4708</v>
      </c>
      <c r="B2975" t="s">
        <v>4708</v>
      </c>
      <c r="C2975" t="s">
        <v>10115</v>
      </c>
      <c r="D2975"/>
      <c r="E2975" s="255" t="s">
        <v>4909</v>
      </c>
      <c r="F2975" s="255">
        <v>42650.691971377317</v>
      </c>
      <c r="G2975" s="255"/>
      <c r="H2975" s="255"/>
      <c r="I2975" s="256">
        <v>6.333333333333333</v>
      </c>
      <c r="J2975" s="257">
        <v>132289</v>
      </c>
      <c r="K2975" t="s">
        <v>4711</v>
      </c>
      <c r="L2975">
        <v>0</v>
      </c>
      <c r="M2975">
        <v>0</v>
      </c>
      <c r="N2975" t="s">
        <v>4712</v>
      </c>
      <c r="O2975" t="s">
        <v>4713</v>
      </c>
      <c r="P2975" t="s">
        <v>10116</v>
      </c>
      <c r="Q2975" t="s">
        <v>4715</v>
      </c>
      <c r="V2975" t="s">
        <v>4716</v>
      </c>
    </row>
    <row r="2976" spans="1:22">
      <c r="A2976" t="s">
        <v>4708</v>
      </c>
      <c r="B2976" t="s">
        <v>4708</v>
      </c>
      <c r="C2976" t="s">
        <v>10117</v>
      </c>
      <c r="D2976"/>
      <c r="E2976" s="255" t="s">
        <v>4832</v>
      </c>
      <c r="F2976" s="255">
        <v>42646.688754594907</v>
      </c>
      <c r="G2976" s="255"/>
      <c r="H2976" s="255"/>
      <c r="I2976" s="256">
        <v>6.333333333333333</v>
      </c>
      <c r="J2976" s="257">
        <v>154125</v>
      </c>
      <c r="K2976" t="s">
        <v>4752</v>
      </c>
      <c r="L2976">
        <v>0</v>
      </c>
      <c r="M2976">
        <v>0</v>
      </c>
      <c r="N2976" t="s">
        <v>4718</v>
      </c>
      <c r="O2976" t="s">
        <v>4713</v>
      </c>
      <c r="P2976" t="s">
        <v>10118</v>
      </c>
      <c r="Q2976" t="s">
        <v>4715</v>
      </c>
      <c r="V2976" t="s">
        <v>4716</v>
      </c>
    </row>
    <row r="2977" spans="1:22">
      <c r="A2977" t="s">
        <v>4708</v>
      </c>
      <c r="B2977" t="s">
        <v>4708</v>
      </c>
      <c r="C2977" t="s">
        <v>10119</v>
      </c>
      <c r="D2977"/>
      <c r="E2977" s="255" t="s">
        <v>4824</v>
      </c>
      <c r="F2977" s="255">
        <v>42671.710742743053</v>
      </c>
      <c r="G2977" s="255"/>
      <c r="H2977" s="255"/>
      <c r="I2977" s="256">
        <v>6.333333333333333</v>
      </c>
      <c r="J2977" s="257">
        <v>16185</v>
      </c>
      <c r="K2977" t="s">
        <v>4711</v>
      </c>
      <c r="L2977">
        <v>0</v>
      </c>
      <c r="M2977">
        <v>0</v>
      </c>
      <c r="N2977" t="s">
        <v>4718</v>
      </c>
      <c r="O2977" t="s">
        <v>4726</v>
      </c>
      <c r="P2977" t="s">
        <v>5188</v>
      </c>
      <c r="Q2977" t="s">
        <v>4715</v>
      </c>
      <c r="V2977" t="s">
        <v>4716</v>
      </c>
    </row>
    <row r="2978" spans="1:22">
      <c r="A2978" t="s">
        <v>4708</v>
      </c>
      <c r="B2978" t="s">
        <v>4708</v>
      </c>
      <c r="C2978" t="s">
        <v>2332</v>
      </c>
      <c r="D2978"/>
      <c r="E2978" s="255" t="s">
        <v>5119</v>
      </c>
      <c r="F2978" s="255">
        <v>42654.393677280095</v>
      </c>
      <c r="G2978" s="255"/>
      <c r="H2978" s="255"/>
      <c r="I2978" s="256">
        <v>6.333333333333333</v>
      </c>
      <c r="J2978" s="257">
        <v>73986</v>
      </c>
      <c r="K2978" t="s">
        <v>4752</v>
      </c>
      <c r="L2978">
        <v>0</v>
      </c>
      <c r="M2978">
        <v>0</v>
      </c>
      <c r="N2978" t="s">
        <v>4731</v>
      </c>
      <c r="O2978" t="s">
        <v>4713</v>
      </c>
      <c r="P2978" t="s">
        <v>10120</v>
      </c>
      <c r="Q2978" t="s">
        <v>4715</v>
      </c>
      <c r="V2978" t="s">
        <v>4716</v>
      </c>
    </row>
    <row r="2979" spans="1:22">
      <c r="A2979" t="s">
        <v>4708</v>
      </c>
      <c r="B2979" t="s">
        <v>4708</v>
      </c>
      <c r="C2979" t="s">
        <v>10121</v>
      </c>
      <c r="D2979"/>
      <c r="E2979" s="255" t="s">
        <v>5318</v>
      </c>
      <c r="F2979" s="255">
        <v>42664.693820983797</v>
      </c>
      <c r="G2979" s="255"/>
      <c r="H2979" s="255"/>
      <c r="I2979" s="256">
        <v>6.333333333333333</v>
      </c>
      <c r="J2979" s="257">
        <v>95069</v>
      </c>
      <c r="K2979" t="s">
        <v>4711</v>
      </c>
      <c r="L2979">
        <v>0</v>
      </c>
      <c r="M2979">
        <v>0</v>
      </c>
      <c r="N2979" t="s">
        <v>4718</v>
      </c>
      <c r="O2979" t="s">
        <v>4726</v>
      </c>
      <c r="P2979" t="s">
        <v>5188</v>
      </c>
      <c r="Q2979" t="s">
        <v>4715</v>
      </c>
      <c r="V2979" t="s">
        <v>4716</v>
      </c>
    </row>
    <row r="2980" spans="1:22">
      <c r="A2980" t="s">
        <v>4708</v>
      </c>
      <c r="B2980" t="s">
        <v>4708</v>
      </c>
      <c r="C2980" t="s">
        <v>10122</v>
      </c>
      <c r="D2980"/>
      <c r="E2980" s="255" t="s">
        <v>5991</v>
      </c>
      <c r="F2980" s="255">
        <v>42649.711053472223</v>
      </c>
      <c r="G2980" s="255"/>
      <c r="H2980" s="255"/>
      <c r="I2980" s="256">
        <v>6.333333333333333</v>
      </c>
      <c r="J2980" s="257">
        <v>180186</v>
      </c>
      <c r="K2980" t="s">
        <v>4752</v>
      </c>
      <c r="L2980">
        <v>0</v>
      </c>
      <c r="M2980">
        <v>0</v>
      </c>
      <c r="N2980" t="s">
        <v>4731</v>
      </c>
      <c r="O2980" t="s">
        <v>4713</v>
      </c>
      <c r="P2980" t="s">
        <v>10123</v>
      </c>
      <c r="Q2980" t="s">
        <v>4715</v>
      </c>
      <c r="V2980" t="s">
        <v>4716</v>
      </c>
    </row>
    <row r="2981" spans="1:22">
      <c r="A2981" t="s">
        <v>4708</v>
      </c>
      <c r="B2981" t="s">
        <v>4708</v>
      </c>
      <c r="C2981" t="s">
        <v>10124</v>
      </c>
      <c r="D2981"/>
      <c r="E2981" s="255" t="s">
        <v>5457</v>
      </c>
      <c r="F2981" s="255">
        <v>42648.726964583337</v>
      </c>
      <c r="G2981" s="255"/>
      <c r="H2981" s="255"/>
      <c r="I2981" s="256">
        <v>6.333333333333333</v>
      </c>
      <c r="J2981" s="257">
        <v>109214</v>
      </c>
      <c r="K2981" t="s">
        <v>4752</v>
      </c>
      <c r="L2981">
        <v>0</v>
      </c>
      <c r="M2981">
        <v>0</v>
      </c>
      <c r="N2981" t="s">
        <v>4718</v>
      </c>
      <c r="O2981" t="s">
        <v>4713</v>
      </c>
      <c r="P2981" t="s">
        <v>10125</v>
      </c>
      <c r="Q2981" t="s">
        <v>4715</v>
      </c>
      <c r="V2981" t="s">
        <v>4716</v>
      </c>
    </row>
    <row r="2982" spans="1:22">
      <c r="A2982" t="s">
        <v>4708</v>
      </c>
      <c r="B2982" t="s">
        <v>4708</v>
      </c>
      <c r="C2982" t="s">
        <v>10126</v>
      </c>
      <c r="D2982"/>
      <c r="E2982" s="255" t="s">
        <v>5084</v>
      </c>
      <c r="F2982" s="255">
        <v>42644.506547303237</v>
      </c>
      <c r="G2982" s="255"/>
      <c r="H2982" s="255"/>
      <c r="I2982" s="256">
        <v>6.333333333333333</v>
      </c>
      <c r="J2982" s="257">
        <v>266082</v>
      </c>
      <c r="K2982" t="s">
        <v>4711</v>
      </c>
      <c r="L2982">
        <v>0</v>
      </c>
      <c r="M2982">
        <v>0</v>
      </c>
      <c r="N2982" t="s">
        <v>4718</v>
      </c>
      <c r="O2982" t="s">
        <v>4713</v>
      </c>
      <c r="P2982" t="s">
        <v>10127</v>
      </c>
      <c r="Q2982" t="s">
        <v>4715</v>
      </c>
      <c r="V2982" t="s">
        <v>4716</v>
      </c>
    </row>
    <row r="2983" spans="1:22">
      <c r="A2983" t="s">
        <v>4708</v>
      </c>
      <c r="B2983" t="s">
        <v>4708</v>
      </c>
      <c r="C2983" t="s">
        <v>10128</v>
      </c>
      <c r="D2983"/>
      <c r="E2983" s="255" t="s">
        <v>5991</v>
      </c>
      <c r="F2983" s="255">
        <v>42657.703085381945</v>
      </c>
      <c r="G2983" s="255"/>
      <c r="H2983" s="255"/>
      <c r="I2983" s="256">
        <v>6.333333333333333</v>
      </c>
      <c r="J2983" s="257">
        <v>60316</v>
      </c>
      <c r="K2983" t="s">
        <v>4711</v>
      </c>
      <c r="L2983">
        <v>0</v>
      </c>
      <c r="M2983">
        <v>0</v>
      </c>
      <c r="N2983" t="s">
        <v>4718</v>
      </c>
      <c r="O2983" t="s">
        <v>4713</v>
      </c>
      <c r="P2983" t="s">
        <v>10129</v>
      </c>
      <c r="Q2983" t="s">
        <v>4715</v>
      </c>
      <c r="V2983" t="s">
        <v>4716</v>
      </c>
    </row>
    <row r="2984" spans="1:22">
      <c r="A2984" t="s">
        <v>4708</v>
      </c>
      <c r="B2984" t="s">
        <v>4708</v>
      </c>
      <c r="C2984" t="s">
        <v>3493</v>
      </c>
      <c r="D2984"/>
      <c r="E2984" s="255" t="s">
        <v>5187</v>
      </c>
      <c r="F2984" s="255">
        <v>42667.709296030094</v>
      </c>
      <c r="G2984" s="255"/>
      <c r="H2984" s="255"/>
      <c r="I2984" s="256">
        <v>6.333333333333333</v>
      </c>
      <c r="J2984" s="257">
        <v>31063</v>
      </c>
      <c r="K2984" t="s">
        <v>4711</v>
      </c>
      <c r="L2984">
        <v>0</v>
      </c>
      <c r="M2984">
        <v>0</v>
      </c>
      <c r="N2984" t="s">
        <v>4712</v>
      </c>
      <c r="O2984" t="s">
        <v>4726</v>
      </c>
      <c r="P2984" t="s">
        <v>5188</v>
      </c>
      <c r="Q2984" t="s">
        <v>4715</v>
      </c>
      <c r="V2984" t="s">
        <v>4716</v>
      </c>
    </row>
    <row r="2985" spans="1:22">
      <c r="A2985" t="s">
        <v>4708</v>
      </c>
      <c r="B2985" t="s">
        <v>4708</v>
      </c>
      <c r="C2985" t="s">
        <v>10130</v>
      </c>
      <c r="D2985"/>
      <c r="E2985" s="255" t="s">
        <v>4814</v>
      </c>
      <c r="F2985" s="255">
        <v>42663.732842210651</v>
      </c>
      <c r="G2985" s="255"/>
      <c r="H2985" s="255"/>
      <c r="I2985" s="256">
        <v>6.333333333333333</v>
      </c>
      <c r="J2985" s="257">
        <v>122911</v>
      </c>
      <c r="K2985" t="s">
        <v>4711</v>
      </c>
      <c r="L2985">
        <v>0</v>
      </c>
      <c r="M2985">
        <v>0</v>
      </c>
      <c r="N2985" t="s">
        <v>4718</v>
      </c>
      <c r="O2985" t="s">
        <v>4713</v>
      </c>
      <c r="P2985" t="s">
        <v>10131</v>
      </c>
      <c r="Q2985" t="s">
        <v>4715</v>
      </c>
      <c r="V2985" t="s">
        <v>4716</v>
      </c>
    </row>
    <row r="2986" spans="1:22">
      <c r="A2986" t="s">
        <v>4708</v>
      </c>
      <c r="B2986" t="s">
        <v>4708</v>
      </c>
      <c r="C2986" t="s">
        <v>2826</v>
      </c>
      <c r="D2986"/>
      <c r="E2986" s="255" t="s">
        <v>5556</v>
      </c>
      <c r="F2986" s="255">
        <v>42674.795059918979</v>
      </c>
      <c r="G2986" s="255"/>
      <c r="H2986" s="255"/>
      <c r="I2986" s="256">
        <v>6.333333333333333</v>
      </c>
      <c r="J2986" s="257">
        <v>103330</v>
      </c>
      <c r="K2986" t="s">
        <v>4752</v>
      </c>
      <c r="L2986">
        <v>0</v>
      </c>
      <c r="M2986">
        <v>0</v>
      </c>
      <c r="N2986" t="s">
        <v>4731</v>
      </c>
      <c r="O2986" t="s">
        <v>4726</v>
      </c>
      <c r="P2986" t="s">
        <v>4994</v>
      </c>
      <c r="Q2986" t="s">
        <v>4715</v>
      </c>
      <c r="V2986" t="s">
        <v>4716</v>
      </c>
    </row>
    <row r="2987" spans="1:22">
      <c r="A2987" t="s">
        <v>4708</v>
      </c>
      <c r="B2987" t="s">
        <v>4708</v>
      </c>
      <c r="C2987" t="s">
        <v>252</v>
      </c>
      <c r="D2987"/>
      <c r="E2987" s="255" t="s">
        <v>7930</v>
      </c>
      <c r="F2987" s="255">
        <v>42668.691849502313</v>
      </c>
      <c r="G2987" s="255"/>
      <c r="H2987" s="255"/>
      <c r="I2987" s="256">
        <v>6.333333333333333</v>
      </c>
      <c r="J2987" s="257">
        <v>29872</v>
      </c>
      <c r="K2987" t="s">
        <v>4711</v>
      </c>
      <c r="L2987">
        <v>0</v>
      </c>
      <c r="M2987">
        <v>0</v>
      </c>
      <c r="N2987" t="s">
        <v>4722</v>
      </c>
      <c r="O2987" t="s">
        <v>4713</v>
      </c>
      <c r="P2987" t="s">
        <v>10132</v>
      </c>
      <c r="Q2987" t="s">
        <v>4715</v>
      </c>
      <c r="V2987" t="s">
        <v>4716</v>
      </c>
    </row>
    <row r="2988" spans="1:22">
      <c r="A2988" t="s">
        <v>4708</v>
      </c>
      <c r="B2988" t="s">
        <v>4708</v>
      </c>
      <c r="C2988" t="s">
        <v>10133</v>
      </c>
      <c r="D2988"/>
      <c r="E2988" s="255" t="s">
        <v>4868</v>
      </c>
      <c r="F2988" s="255">
        <v>42657.700081099538</v>
      </c>
      <c r="G2988" s="255"/>
      <c r="H2988" s="255"/>
      <c r="I2988" s="256">
        <v>6.333333333333333</v>
      </c>
      <c r="J2988" s="257">
        <v>103570</v>
      </c>
      <c r="K2988" t="s">
        <v>4711</v>
      </c>
      <c r="L2988">
        <v>0</v>
      </c>
      <c r="M2988">
        <v>0</v>
      </c>
      <c r="N2988" t="s">
        <v>4718</v>
      </c>
      <c r="O2988" t="s">
        <v>4713</v>
      </c>
      <c r="P2988" t="s">
        <v>10134</v>
      </c>
      <c r="Q2988" t="s">
        <v>4715</v>
      </c>
      <c r="V2988" t="s">
        <v>4716</v>
      </c>
    </row>
    <row r="2989" spans="1:22">
      <c r="A2989" t="s">
        <v>4708</v>
      </c>
      <c r="B2989" t="s">
        <v>4708</v>
      </c>
      <c r="C2989" t="s">
        <v>10135</v>
      </c>
      <c r="D2989"/>
      <c r="E2989" s="255" t="s">
        <v>4814</v>
      </c>
      <c r="F2989" s="255">
        <v>42655.71516334491</v>
      </c>
      <c r="G2989" s="255"/>
      <c r="H2989" s="255"/>
      <c r="I2989" s="256">
        <v>6.333333333333333</v>
      </c>
      <c r="J2989" s="257">
        <v>97720</v>
      </c>
      <c r="K2989" t="s">
        <v>4711</v>
      </c>
      <c r="L2989">
        <v>0</v>
      </c>
      <c r="M2989">
        <v>0</v>
      </c>
      <c r="N2989" t="s">
        <v>4718</v>
      </c>
      <c r="O2989" t="s">
        <v>4713</v>
      </c>
      <c r="P2989" t="s">
        <v>10136</v>
      </c>
      <c r="Q2989" t="s">
        <v>4715</v>
      </c>
      <c r="V2989" t="s">
        <v>4716</v>
      </c>
    </row>
    <row r="2990" spans="1:22">
      <c r="A2990" t="s">
        <v>4708</v>
      </c>
      <c r="B2990" t="s">
        <v>4708</v>
      </c>
      <c r="C2990" t="s">
        <v>10137</v>
      </c>
      <c r="D2990"/>
      <c r="E2990" s="255" t="s">
        <v>5106</v>
      </c>
      <c r="F2990" s="255">
        <v>42651.499373148145</v>
      </c>
      <c r="G2990" s="255"/>
      <c r="H2990" s="255"/>
      <c r="I2990" s="256">
        <v>6.333333333333333</v>
      </c>
      <c r="J2990" s="257">
        <v>113163</v>
      </c>
      <c r="K2990" t="s">
        <v>4711</v>
      </c>
      <c r="L2990">
        <v>0</v>
      </c>
      <c r="M2990">
        <v>0</v>
      </c>
      <c r="N2990" t="s">
        <v>4718</v>
      </c>
      <c r="O2990" t="s">
        <v>4713</v>
      </c>
      <c r="P2990" t="s">
        <v>10138</v>
      </c>
      <c r="Q2990" t="s">
        <v>4715</v>
      </c>
      <c r="V2990" t="s">
        <v>4716</v>
      </c>
    </row>
    <row r="2991" spans="1:22">
      <c r="A2991" t="s">
        <v>4708</v>
      </c>
      <c r="B2991" t="s">
        <v>4708</v>
      </c>
      <c r="C2991" t="s">
        <v>10139</v>
      </c>
      <c r="D2991"/>
      <c r="E2991" s="255" t="s">
        <v>4817</v>
      </c>
      <c r="F2991" s="255">
        <v>42667.715758831022</v>
      </c>
      <c r="G2991" s="255"/>
      <c r="H2991" s="255"/>
      <c r="I2991" s="256">
        <v>6.333333333333333</v>
      </c>
      <c r="J2991" s="257">
        <v>43897</v>
      </c>
      <c r="K2991" t="s">
        <v>4711</v>
      </c>
      <c r="L2991">
        <v>0</v>
      </c>
      <c r="M2991">
        <v>0</v>
      </c>
      <c r="N2991" t="s">
        <v>4712</v>
      </c>
      <c r="O2991" t="s">
        <v>4713</v>
      </c>
      <c r="P2991" t="s">
        <v>10140</v>
      </c>
      <c r="Q2991" t="s">
        <v>4715</v>
      </c>
      <c r="V2991" t="s">
        <v>4716</v>
      </c>
    </row>
    <row r="2992" spans="1:22">
      <c r="A2992" t="s">
        <v>4708</v>
      </c>
      <c r="B2992" t="s">
        <v>4708</v>
      </c>
      <c r="C2992" t="s">
        <v>10141</v>
      </c>
      <c r="D2992"/>
      <c r="E2992" s="255" t="s">
        <v>4853</v>
      </c>
      <c r="F2992" s="255">
        <v>42674.799565775465</v>
      </c>
      <c r="G2992" s="255"/>
      <c r="H2992" s="255"/>
      <c r="I2992" s="256">
        <v>6.333333333333333</v>
      </c>
      <c r="J2992" s="257">
        <v>122028</v>
      </c>
      <c r="K2992" t="s">
        <v>4752</v>
      </c>
      <c r="L2992">
        <v>0</v>
      </c>
      <c r="M2992">
        <v>0</v>
      </c>
      <c r="N2992" t="s">
        <v>4718</v>
      </c>
      <c r="O2992" t="s">
        <v>4713</v>
      </c>
      <c r="P2992" t="s">
        <v>10142</v>
      </c>
      <c r="Q2992" t="s">
        <v>4715</v>
      </c>
      <c r="V2992" t="s">
        <v>4716</v>
      </c>
    </row>
    <row r="2993" spans="1:22">
      <c r="A2993" t="s">
        <v>4708</v>
      </c>
      <c r="B2993" t="s">
        <v>4708</v>
      </c>
      <c r="C2993" t="s">
        <v>10143</v>
      </c>
      <c r="D2993"/>
      <c r="E2993" s="255" t="s">
        <v>4814</v>
      </c>
      <c r="F2993" s="255">
        <v>42653.709343437498</v>
      </c>
      <c r="G2993" s="255"/>
      <c r="H2993" s="255"/>
      <c r="I2993" s="256">
        <v>6.333333333333333</v>
      </c>
      <c r="J2993" s="257">
        <v>59445</v>
      </c>
      <c r="K2993" t="s">
        <v>4752</v>
      </c>
      <c r="L2993">
        <v>0</v>
      </c>
      <c r="M2993">
        <v>0</v>
      </c>
      <c r="N2993" t="s">
        <v>4718</v>
      </c>
      <c r="O2993" t="s">
        <v>4713</v>
      </c>
      <c r="P2993" t="s">
        <v>10144</v>
      </c>
      <c r="Q2993" t="s">
        <v>4715</v>
      </c>
      <c r="V2993" t="s">
        <v>4716</v>
      </c>
    </row>
    <row r="2994" spans="1:22">
      <c r="A2994" t="s">
        <v>4708</v>
      </c>
      <c r="B2994" t="s">
        <v>4708</v>
      </c>
      <c r="C2994" t="s">
        <v>10145</v>
      </c>
      <c r="D2994"/>
      <c r="E2994" s="255" t="s">
        <v>4946</v>
      </c>
      <c r="F2994" s="255">
        <v>42657.702241979168</v>
      </c>
      <c r="G2994" s="255"/>
      <c r="H2994" s="255"/>
      <c r="I2994" s="256">
        <v>6.333333333333333</v>
      </c>
      <c r="J2994" s="257">
        <v>75735</v>
      </c>
      <c r="K2994" t="s">
        <v>4711</v>
      </c>
      <c r="L2994">
        <v>0</v>
      </c>
      <c r="M2994">
        <v>0</v>
      </c>
      <c r="N2994" t="s">
        <v>4718</v>
      </c>
      <c r="O2994" t="s">
        <v>4713</v>
      </c>
      <c r="P2994" t="s">
        <v>10146</v>
      </c>
      <c r="Q2994" t="s">
        <v>4715</v>
      </c>
      <c r="V2994" t="s">
        <v>4716</v>
      </c>
    </row>
    <row r="2995" spans="1:22">
      <c r="A2995" t="s">
        <v>4708</v>
      </c>
      <c r="B2995" t="s">
        <v>4708</v>
      </c>
      <c r="C2995" t="s">
        <v>10147</v>
      </c>
      <c r="D2995"/>
      <c r="E2995" s="255" t="s">
        <v>4885</v>
      </c>
      <c r="F2995" s="255">
        <v>42661.716160567128</v>
      </c>
      <c r="G2995" s="255"/>
      <c r="H2995" s="255"/>
      <c r="I2995" s="256">
        <v>6.333333333333333</v>
      </c>
      <c r="J2995" s="257">
        <v>65197</v>
      </c>
      <c r="K2995" t="s">
        <v>4711</v>
      </c>
      <c r="L2995">
        <v>0</v>
      </c>
      <c r="M2995">
        <v>0</v>
      </c>
      <c r="N2995" t="s">
        <v>4722</v>
      </c>
      <c r="O2995" t="s">
        <v>4726</v>
      </c>
      <c r="P2995" t="s">
        <v>10148</v>
      </c>
      <c r="Q2995" t="s">
        <v>4715</v>
      </c>
      <c r="V2995" t="s">
        <v>4716</v>
      </c>
    </row>
    <row r="2996" spans="1:22">
      <c r="A2996" t="s">
        <v>4708</v>
      </c>
      <c r="B2996" t="s">
        <v>4708</v>
      </c>
      <c r="C2996" t="s">
        <v>10149</v>
      </c>
      <c r="D2996"/>
      <c r="E2996" s="255" t="s">
        <v>5256</v>
      </c>
      <c r="F2996" s="255">
        <v>42647.681489965275</v>
      </c>
      <c r="G2996" s="255"/>
      <c r="H2996" s="255"/>
      <c r="I2996" s="256">
        <v>6.333333333333333</v>
      </c>
      <c r="J2996" s="257">
        <v>31058</v>
      </c>
      <c r="K2996" t="s">
        <v>4711</v>
      </c>
      <c r="L2996">
        <v>0</v>
      </c>
      <c r="M2996">
        <v>0</v>
      </c>
      <c r="N2996" t="s">
        <v>4712</v>
      </c>
      <c r="O2996" t="s">
        <v>4713</v>
      </c>
      <c r="P2996" t="s">
        <v>10150</v>
      </c>
      <c r="Q2996" t="s">
        <v>4715</v>
      </c>
      <c r="V2996" t="s">
        <v>4716</v>
      </c>
    </row>
    <row r="2997" spans="1:22">
      <c r="A2997" t="s">
        <v>4708</v>
      </c>
      <c r="B2997" t="s">
        <v>4708</v>
      </c>
      <c r="C2997" t="s">
        <v>10151</v>
      </c>
      <c r="D2997"/>
      <c r="E2997" s="255" t="s">
        <v>5393</v>
      </c>
      <c r="F2997" s="255">
        <v>42670.737637696759</v>
      </c>
      <c r="G2997" s="255"/>
      <c r="H2997" s="255"/>
      <c r="I2997" s="256">
        <v>6.333333333333333</v>
      </c>
      <c r="J2997" s="257">
        <v>69710</v>
      </c>
      <c r="K2997" t="s">
        <v>4752</v>
      </c>
      <c r="L2997">
        <v>0</v>
      </c>
      <c r="M2997">
        <v>0</v>
      </c>
      <c r="N2997" t="s">
        <v>4712</v>
      </c>
      <c r="O2997" t="s">
        <v>4753</v>
      </c>
      <c r="P2997" t="s">
        <v>4753</v>
      </c>
      <c r="Q2997" t="s">
        <v>4715</v>
      </c>
      <c r="V2997" t="s">
        <v>4716</v>
      </c>
    </row>
    <row r="2998" spans="1:22">
      <c r="A2998" t="s">
        <v>4708</v>
      </c>
      <c r="B2998" t="s">
        <v>4708</v>
      </c>
      <c r="C2998" t="s">
        <v>10152</v>
      </c>
      <c r="D2998"/>
      <c r="E2998" s="255" t="s">
        <v>5330</v>
      </c>
      <c r="F2998" s="255">
        <v>42648.728729432871</v>
      </c>
      <c r="G2998" s="255"/>
      <c r="H2998" s="255"/>
      <c r="I2998" s="256">
        <v>6.333333333333333</v>
      </c>
      <c r="J2998" s="257">
        <v>137191</v>
      </c>
      <c r="K2998" t="s">
        <v>4711</v>
      </c>
      <c r="L2998">
        <v>0</v>
      </c>
      <c r="M2998">
        <v>0</v>
      </c>
      <c r="N2998" t="s">
        <v>4718</v>
      </c>
      <c r="O2998" t="s">
        <v>4726</v>
      </c>
      <c r="P2998" t="s">
        <v>5188</v>
      </c>
      <c r="Q2998" t="s">
        <v>4715</v>
      </c>
      <c r="V2998" t="s">
        <v>4716</v>
      </c>
    </row>
    <row r="2999" spans="1:22">
      <c r="A2999" t="s">
        <v>4708</v>
      </c>
      <c r="B2999" t="s">
        <v>4708</v>
      </c>
      <c r="C2999" t="s">
        <v>10153</v>
      </c>
      <c r="D2999"/>
      <c r="E2999" s="255" t="s">
        <v>4743</v>
      </c>
      <c r="F2999" s="255">
        <v>42661.710253819445</v>
      </c>
      <c r="G2999" s="255"/>
      <c r="H2999" s="255"/>
      <c r="I2999" s="256">
        <v>6.333333333333333</v>
      </c>
      <c r="J2999" s="257">
        <v>82195</v>
      </c>
      <c r="K2999" t="s">
        <v>4711</v>
      </c>
      <c r="L2999">
        <v>0</v>
      </c>
      <c r="M2999">
        <v>0</v>
      </c>
      <c r="N2999" t="s">
        <v>4731</v>
      </c>
      <c r="O2999" t="s">
        <v>4713</v>
      </c>
      <c r="P2999" t="s">
        <v>10154</v>
      </c>
      <c r="Q2999" t="s">
        <v>4715</v>
      </c>
      <c r="V2999" t="s">
        <v>4716</v>
      </c>
    </row>
    <row r="3000" spans="1:22">
      <c r="A3000" t="s">
        <v>4708</v>
      </c>
      <c r="B3000" t="s">
        <v>4708</v>
      </c>
      <c r="C3000" t="s">
        <v>10155</v>
      </c>
      <c r="D3000"/>
      <c r="E3000" s="255" t="s">
        <v>6147</v>
      </c>
      <c r="F3000" s="255">
        <v>42669.674399305557</v>
      </c>
      <c r="G3000" s="255"/>
      <c r="H3000" s="255"/>
      <c r="I3000" s="256">
        <v>6.333333333333333</v>
      </c>
      <c r="J3000" s="257">
        <v>97921</v>
      </c>
      <c r="K3000" t="s">
        <v>4711</v>
      </c>
      <c r="L3000">
        <v>0</v>
      </c>
      <c r="M3000">
        <v>0</v>
      </c>
      <c r="N3000" t="s">
        <v>4712</v>
      </c>
      <c r="O3000" t="s">
        <v>5324</v>
      </c>
      <c r="P3000" t="s">
        <v>10156</v>
      </c>
      <c r="Q3000" t="s">
        <v>4715</v>
      </c>
      <c r="V3000" t="s">
        <v>4716</v>
      </c>
    </row>
    <row r="3001" spans="1:22">
      <c r="A3001" t="s">
        <v>4708</v>
      </c>
      <c r="B3001" t="s">
        <v>4708</v>
      </c>
      <c r="C3001" t="s">
        <v>10157</v>
      </c>
      <c r="D3001"/>
      <c r="E3001" s="255" t="s">
        <v>5328</v>
      </c>
      <c r="F3001" s="255">
        <v>42646.712869641204</v>
      </c>
      <c r="G3001" s="255"/>
      <c r="H3001" s="255"/>
      <c r="I3001" s="256">
        <v>6.333333333333333</v>
      </c>
      <c r="J3001" s="257">
        <v>173252</v>
      </c>
      <c r="K3001" t="s">
        <v>4711</v>
      </c>
      <c r="L3001">
        <v>0</v>
      </c>
      <c r="M3001">
        <v>0</v>
      </c>
      <c r="N3001" t="s">
        <v>4718</v>
      </c>
      <c r="O3001" t="s">
        <v>4713</v>
      </c>
      <c r="P3001" t="s">
        <v>10158</v>
      </c>
      <c r="Q3001" t="s">
        <v>4715</v>
      </c>
      <c r="V3001" t="s">
        <v>4716</v>
      </c>
    </row>
    <row r="3002" spans="1:22">
      <c r="A3002" t="s">
        <v>4708</v>
      </c>
      <c r="B3002" t="s">
        <v>4708</v>
      </c>
      <c r="C3002" t="s">
        <v>10159</v>
      </c>
      <c r="D3002"/>
      <c r="E3002" s="255" t="s">
        <v>5403</v>
      </c>
      <c r="F3002" s="255">
        <v>42668.714403472222</v>
      </c>
      <c r="G3002" s="255"/>
      <c r="H3002" s="255"/>
      <c r="I3002" s="256">
        <v>6.333333333333333</v>
      </c>
      <c r="J3002" s="257">
        <v>120283</v>
      </c>
      <c r="K3002" t="s">
        <v>4711</v>
      </c>
      <c r="L3002">
        <v>0</v>
      </c>
      <c r="M3002">
        <v>0</v>
      </c>
      <c r="N3002" t="s">
        <v>4712</v>
      </c>
      <c r="O3002" t="s">
        <v>4713</v>
      </c>
      <c r="P3002" t="s">
        <v>10160</v>
      </c>
      <c r="Q3002" t="s">
        <v>4715</v>
      </c>
      <c r="V3002" t="s">
        <v>4716</v>
      </c>
    </row>
    <row r="3003" spans="1:22">
      <c r="A3003" t="s">
        <v>4708</v>
      </c>
      <c r="B3003" t="s">
        <v>4708</v>
      </c>
      <c r="C3003" t="s">
        <v>10161</v>
      </c>
      <c r="D3003"/>
      <c r="E3003" s="255" t="s">
        <v>4725</v>
      </c>
      <c r="F3003" s="255">
        <v>42642.711113738427</v>
      </c>
      <c r="G3003" s="255"/>
      <c r="H3003" s="255"/>
      <c r="I3003" s="256">
        <v>6.416666666666667</v>
      </c>
      <c r="J3003" s="257">
        <v>135697</v>
      </c>
      <c r="K3003" t="s">
        <v>4711</v>
      </c>
      <c r="L3003">
        <v>0</v>
      </c>
      <c r="M3003">
        <v>0</v>
      </c>
      <c r="N3003" t="s">
        <v>4731</v>
      </c>
      <c r="O3003" t="s">
        <v>4713</v>
      </c>
      <c r="P3003" t="s">
        <v>10162</v>
      </c>
      <c r="Q3003" t="s">
        <v>4715</v>
      </c>
      <c r="V3003" t="s">
        <v>4716</v>
      </c>
    </row>
    <row r="3004" spans="1:22">
      <c r="A3004" t="s">
        <v>4708</v>
      </c>
      <c r="B3004" t="s">
        <v>4708</v>
      </c>
      <c r="C3004" t="s">
        <v>10163</v>
      </c>
      <c r="D3004"/>
      <c r="E3004" s="255" t="s">
        <v>5084</v>
      </c>
      <c r="F3004" s="255">
        <v>42640.73545104167</v>
      </c>
      <c r="G3004" s="255"/>
      <c r="H3004" s="255"/>
      <c r="I3004" s="256">
        <v>6.416666666666667</v>
      </c>
      <c r="J3004" s="257">
        <v>166825</v>
      </c>
      <c r="K3004" t="s">
        <v>4711</v>
      </c>
      <c r="L3004">
        <v>0</v>
      </c>
      <c r="M3004">
        <v>0</v>
      </c>
      <c r="N3004" t="s">
        <v>4718</v>
      </c>
      <c r="O3004" t="s">
        <v>4713</v>
      </c>
      <c r="P3004" t="s">
        <v>10164</v>
      </c>
      <c r="Q3004" t="s">
        <v>4715</v>
      </c>
      <c r="V3004" t="s">
        <v>4716</v>
      </c>
    </row>
    <row r="3005" spans="1:22">
      <c r="A3005" t="s">
        <v>4708</v>
      </c>
      <c r="B3005" t="s">
        <v>4708</v>
      </c>
      <c r="C3005" t="s">
        <v>10165</v>
      </c>
      <c r="D3005"/>
      <c r="E3005" s="255" t="s">
        <v>5556</v>
      </c>
      <c r="F3005" s="255">
        <v>42634.706756944448</v>
      </c>
      <c r="G3005" s="255"/>
      <c r="H3005" s="255"/>
      <c r="I3005" s="256">
        <v>6.416666666666667</v>
      </c>
      <c r="J3005" s="257">
        <v>100070</v>
      </c>
      <c r="K3005" t="s">
        <v>4752</v>
      </c>
      <c r="L3005">
        <v>0</v>
      </c>
      <c r="M3005">
        <v>0</v>
      </c>
      <c r="N3005" t="s">
        <v>4731</v>
      </c>
      <c r="O3005" t="s">
        <v>4726</v>
      </c>
      <c r="P3005" t="s">
        <v>5188</v>
      </c>
      <c r="Q3005" t="s">
        <v>4715</v>
      </c>
      <c r="V3005" t="s">
        <v>4716</v>
      </c>
    </row>
    <row r="3006" spans="1:22">
      <c r="A3006" t="s">
        <v>4708</v>
      </c>
      <c r="B3006" t="s">
        <v>4708</v>
      </c>
      <c r="C3006" t="s">
        <v>10166</v>
      </c>
      <c r="D3006"/>
      <c r="E3006" s="255" t="s">
        <v>5918</v>
      </c>
      <c r="F3006" s="255">
        <v>42642.71072693287</v>
      </c>
      <c r="G3006" s="255"/>
      <c r="H3006" s="255"/>
      <c r="I3006" s="256">
        <v>6.416666666666667</v>
      </c>
      <c r="J3006" s="257">
        <v>104997</v>
      </c>
      <c r="K3006" t="s">
        <v>4711</v>
      </c>
      <c r="L3006">
        <v>0</v>
      </c>
      <c r="M3006">
        <v>0</v>
      </c>
      <c r="N3006" t="s">
        <v>4731</v>
      </c>
      <c r="O3006" t="s">
        <v>4713</v>
      </c>
      <c r="P3006" t="s">
        <v>10167</v>
      </c>
      <c r="Q3006" t="s">
        <v>4715</v>
      </c>
      <c r="V3006" t="s">
        <v>4716</v>
      </c>
    </row>
    <row r="3007" spans="1:22">
      <c r="A3007" t="s">
        <v>4708</v>
      </c>
      <c r="B3007" t="s">
        <v>4708</v>
      </c>
      <c r="C3007" t="s">
        <v>1667</v>
      </c>
      <c r="D3007"/>
      <c r="E3007" s="255" t="s">
        <v>5390</v>
      </c>
      <c r="F3007" s="255">
        <v>42641.670657719907</v>
      </c>
      <c r="G3007" s="255"/>
      <c r="H3007" s="255"/>
      <c r="I3007" s="256">
        <v>6.416666666666667</v>
      </c>
      <c r="J3007" s="257">
        <v>150259</v>
      </c>
      <c r="K3007" t="s">
        <v>4711</v>
      </c>
      <c r="L3007">
        <v>0</v>
      </c>
      <c r="M3007">
        <v>0</v>
      </c>
      <c r="N3007" t="s">
        <v>4769</v>
      </c>
      <c r="O3007" t="s">
        <v>4713</v>
      </c>
      <c r="P3007" t="s">
        <v>10168</v>
      </c>
      <c r="Q3007" t="s">
        <v>4715</v>
      </c>
      <c r="V3007" t="s">
        <v>4716</v>
      </c>
    </row>
    <row r="3008" spans="1:22">
      <c r="A3008" t="s">
        <v>4708</v>
      </c>
      <c r="B3008" t="s">
        <v>4708</v>
      </c>
      <c r="C3008" t="s">
        <v>10169</v>
      </c>
      <c r="D3008"/>
      <c r="E3008" s="255" t="s">
        <v>4915</v>
      </c>
      <c r="F3008" s="255">
        <v>42636.717863113423</v>
      </c>
      <c r="G3008" s="255"/>
      <c r="H3008" s="255"/>
      <c r="I3008" s="256">
        <v>6.416666666666667</v>
      </c>
      <c r="J3008" s="257">
        <v>104551</v>
      </c>
      <c r="K3008" t="s">
        <v>4711</v>
      </c>
      <c r="L3008">
        <v>0</v>
      </c>
      <c r="M3008">
        <v>0</v>
      </c>
      <c r="N3008" t="s">
        <v>4722</v>
      </c>
      <c r="O3008" t="s">
        <v>4713</v>
      </c>
      <c r="P3008" t="s">
        <v>10170</v>
      </c>
      <c r="Q3008" t="s">
        <v>4715</v>
      </c>
      <c r="V3008" t="s">
        <v>4716</v>
      </c>
    </row>
    <row r="3009" spans="1:22">
      <c r="A3009" t="s">
        <v>4708</v>
      </c>
      <c r="B3009" t="s">
        <v>4708</v>
      </c>
      <c r="C3009" t="s">
        <v>3209</v>
      </c>
      <c r="D3009"/>
      <c r="E3009" s="255" t="s">
        <v>6727</v>
      </c>
      <c r="F3009" s="255">
        <v>42641.72826570602</v>
      </c>
      <c r="G3009" s="255"/>
      <c r="H3009" s="255"/>
      <c r="I3009" s="256">
        <v>6.416666666666667</v>
      </c>
      <c r="J3009" s="257">
        <v>32904</v>
      </c>
      <c r="K3009" t="s">
        <v>4752</v>
      </c>
      <c r="L3009">
        <v>0</v>
      </c>
      <c r="M3009">
        <v>0</v>
      </c>
      <c r="N3009" t="s">
        <v>4722</v>
      </c>
      <c r="O3009" t="s">
        <v>4726</v>
      </c>
      <c r="P3009" t="s">
        <v>10171</v>
      </c>
      <c r="Q3009" t="s">
        <v>4715</v>
      </c>
      <c r="V3009" t="s">
        <v>4716</v>
      </c>
    </row>
    <row r="3010" spans="1:22">
      <c r="A3010" t="s">
        <v>4708</v>
      </c>
      <c r="B3010" t="s">
        <v>4708</v>
      </c>
      <c r="C3010" t="s">
        <v>10172</v>
      </c>
      <c r="D3010"/>
      <c r="E3010" s="255" t="s">
        <v>7041</v>
      </c>
      <c r="F3010" s="255">
        <v>42614.714620682869</v>
      </c>
      <c r="G3010" s="255"/>
      <c r="H3010" s="255"/>
      <c r="I3010" s="256">
        <v>6.416666666666667</v>
      </c>
      <c r="J3010" s="257">
        <v>113265</v>
      </c>
      <c r="K3010" t="s">
        <v>4711</v>
      </c>
      <c r="L3010">
        <v>0</v>
      </c>
      <c r="M3010">
        <v>0</v>
      </c>
      <c r="N3010" t="s">
        <v>4731</v>
      </c>
      <c r="O3010" t="s">
        <v>4726</v>
      </c>
      <c r="P3010" t="s">
        <v>5225</v>
      </c>
      <c r="Q3010" t="s">
        <v>4715</v>
      </c>
      <c r="V3010" t="s">
        <v>4716</v>
      </c>
    </row>
    <row r="3011" spans="1:22">
      <c r="A3011" t="s">
        <v>4708</v>
      </c>
      <c r="B3011" t="s">
        <v>4708</v>
      </c>
      <c r="C3011" t="s">
        <v>10173</v>
      </c>
      <c r="D3011"/>
      <c r="E3011" s="255" t="s">
        <v>6531</v>
      </c>
      <c r="F3011" s="255">
        <v>42632.704635682872</v>
      </c>
      <c r="G3011" s="255"/>
      <c r="H3011" s="255"/>
      <c r="I3011" s="256">
        <v>6.416666666666667</v>
      </c>
      <c r="J3011" s="257">
        <v>44152</v>
      </c>
      <c r="K3011" t="s">
        <v>4711</v>
      </c>
      <c r="L3011">
        <v>0</v>
      </c>
      <c r="M3011">
        <v>0</v>
      </c>
      <c r="N3011" t="s">
        <v>4718</v>
      </c>
      <c r="O3011" t="s">
        <v>4726</v>
      </c>
      <c r="P3011" t="s">
        <v>10174</v>
      </c>
      <c r="Q3011" t="s">
        <v>4715</v>
      </c>
      <c r="V3011" t="s">
        <v>4716</v>
      </c>
    </row>
    <row r="3012" spans="1:22">
      <c r="A3012" t="s">
        <v>4708</v>
      </c>
      <c r="B3012" t="s">
        <v>4708</v>
      </c>
      <c r="C3012" t="s">
        <v>10175</v>
      </c>
      <c r="D3012"/>
      <c r="E3012" s="255" t="s">
        <v>5168</v>
      </c>
      <c r="F3012" s="255">
        <v>42619.687014664349</v>
      </c>
      <c r="G3012" s="255"/>
      <c r="H3012" s="255"/>
      <c r="I3012" s="256">
        <v>6.416666666666667</v>
      </c>
      <c r="J3012" s="257">
        <v>149739</v>
      </c>
      <c r="K3012" t="s">
        <v>4711</v>
      </c>
      <c r="L3012">
        <v>0</v>
      </c>
      <c r="M3012">
        <v>0</v>
      </c>
      <c r="N3012" t="s">
        <v>4718</v>
      </c>
      <c r="O3012" t="s">
        <v>4713</v>
      </c>
      <c r="P3012" t="s">
        <v>10176</v>
      </c>
      <c r="Q3012" t="s">
        <v>4715</v>
      </c>
      <c r="V3012" t="s">
        <v>4716</v>
      </c>
    </row>
    <row r="3013" spans="1:22">
      <c r="A3013" t="s">
        <v>4708</v>
      </c>
      <c r="B3013" t="s">
        <v>4708</v>
      </c>
      <c r="C3013" t="s">
        <v>10177</v>
      </c>
      <c r="D3013"/>
      <c r="E3013" s="255" t="s">
        <v>5669</v>
      </c>
      <c r="F3013" s="255">
        <v>42622.716563888891</v>
      </c>
      <c r="G3013" s="255"/>
      <c r="H3013" s="255"/>
      <c r="I3013" s="256">
        <v>6.416666666666667</v>
      </c>
      <c r="J3013" s="257">
        <v>52011</v>
      </c>
      <c r="K3013" t="s">
        <v>4711</v>
      </c>
      <c r="L3013">
        <v>0</v>
      </c>
      <c r="M3013">
        <v>0</v>
      </c>
      <c r="N3013" t="s">
        <v>4712</v>
      </c>
      <c r="O3013" t="s">
        <v>4726</v>
      </c>
      <c r="P3013" t="s">
        <v>4994</v>
      </c>
      <c r="Q3013" t="s">
        <v>4715</v>
      </c>
      <c r="V3013" t="s">
        <v>4716</v>
      </c>
    </row>
    <row r="3014" spans="1:22">
      <c r="A3014" t="s">
        <v>4708</v>
      </c>
      <c r="B3014" t="s">
        <v>4708</v>
      </c>
      <c r="C3014" t="s">
        <v>10178</v>
      </c>
      <c r="D3014"/>
      <c r="E3014" s="255" t="s">
        <v>4810</v>
      </c>
      <c r="F3014" s="255">
        <v>42641.670979363429</v>
      </c>
      <c r="G3014" s="255"/>
      <c r="H3014" s="255"/>
      <c r="I3014" s="256">
        <v>6.416666666666667</v>
      </c>
      <c r="J3014" s="257">
        <v>127512</v>
      </c>
      <c r="K3014" t="s">
        <v>4711</v>
      </c>
      <c r="L3014">
        <v>0</v>
      </c>
      <c r="M3014">
        <v>0</v>
      </c>
      <c r="N3014" t="s">
        <v>4731</v>
      </c>
      <c r="O3014" t="s">
        <v>4713</v>
      </c>
      <c r="P3014" t="s">
        <v>10179</v>
      </c>
      <c r="Q3014" t="s">
        <v>4715</v>
      </c>
      <c r="V3014" t="s">
        <v>4716</v>
      </c>
    </row>
    <row r="3015" spans="1:22">
      <c r="A3015" t="s">
        <v>4708</v>
      </c>
      <c r="B3015" t="s">
        <v>4708</v>
      </c>
      <c r="C3015" t="s">
        <v>10180</v>
      </c>
      <c r="D3015"/>
      <c r="E3015" s="255" t="s">
        <v>5200</v>
      </c>
      <c r="F3015" s="255">
        <v>42614.714861261571</v>
      </c>
      <c r="G3015" s="255"/>
      <c r="H3015" s="255"/>
      <c r="I3015" s="256">
        <v>6.416666666666667</v>
      </c>
      <c r="J3015" s="257">
        <v>225598</v>
      </c>
      <c r="K3015" t="s">
        <v>4711</v>
      </c>
      <c r="L3015">
        <v>0</v>
      </c>
      <c r="M3015">
        <v>0</v>
      </c>
      <c r="N3015" t="s">
        <v>4718</v>
      </c>
      <c r="O3015" t="s">
        <v>4713</v>
      </c>
      <c r="P3015" t="s">
        <v>10181</v>
      </c>
      <c r="Q3015" t="s">
        <v>4715</v>
      </c>
      <c r="V3015" t="s">
        <v>4716</v>
      </c>
    </row>
    <row r="3016" spans="1:22">
      <c r="A3016" t="s">
        <v>4708</v>
      </c>
      <c r="B3016" t="s">
        <v>4708</v>
      </c>
      <c r="C3016" t="s">
        <v>10182</v>
      </c>
      <c r="D3016"/>
      <c r="E3016" s="255" t="s">
        <v>4965</v>
      </c>
      <c r="F3016" s="255">
        <v>42635.709799884258</v>
      </c>
      <c r="G3016" s="255"/>
      <c r="H3016" s="255"/>
      <c r="I3016" s="256">
        <v>6.416666666666667</v>
      </c>
      <c r="J3016" s="257">
        <v>100464</v>
      </c>
      <c r="K3016" t="s">
        <v>4711</v>
      </c>
      <c r="L3016">
        <v>0</v>
      </c>
      <c r="M3016">
        <v>0</v>
      </c>
      <c r="N3016" t="s">
        <v>4718</v>
      </c>
      <c r="O3016" t="s">
        <v>4726</v>
      </c>
      <c r="P3016" t="s">
        <v>5188</v>
      </c>
      <c r="Q3016" t="s">
        <v>4715</v>
      </c>
      <c r="V3016" t="s">
        <v>4716</v>
      </c>
    </row>
    <row r="3017" spans="1:22">
      <c r="A3017" t="s">
        <v>4708</v>
      </c>
      <c r="B3017" t="s">
        <v>4708</v>
      </c>
      <c r="C3017" t="s">
        <v>10183</v>
      </c>
      <c r="D3017"/>
      <c r="E3017" s="255" t="s">
        <v>6901</v>
      </c>
      <c r="F3017" s="255">
        <v>42639.722083368055</v>
      </c>
      <c r="G3017" s="255"/>
      <c r="H3017" s="255"/>
      <c r="I3017" s="256">
        <v>6.416666666666667</v>
      </c>
      <c r="J3017" s="257">
        <v>141720</v>
      </c>
      <c r="K3017" t="s">
        <v>4711</v>
      </c>
      <c r="L3017">
        <v>0</v>
      </c>
      <c r="M3017">
        <v>0</v>
      </c>
      <c r="N3017" t="s">
        <v>4722</v>
      </c>
      <c r="O3017" t="s">
        <v>4726</v>
      </c>
      <c r="P3017" t="s">
        <v>10184</v>
      </c>
      <c r="Q3017" t="s">
        <v>4715</v>
      </c>
      <c r="V3017" t="s">
        <v>4716</v>
      </c>
    </row>
    <row r="3018" spans="1:22">
      <c r="A3018" t="s">
        <v>4708</v>
      </c>
      <c r="B3018" t="s">
        <v>4708</v>
      </c>
      <c r="C3018" t="s">
        <v>10185</v>
      </c>
      <c r="D3018"/>
      <c r="E3018" s="255" t="s">
        <v>6599</v>
      </c>
      <c r="F3018" s="255">
        <v>42640.47116508102</v>
      </c>
      <c r="G3018" s="255"/>
      <c r="H3018" s="255"/>
      <c r="I3018" s="256">
        <v>6.416666666666667</v>
      </c>
      <c r="J3018" s="257">
        <v>90169</v>
      </c>
      <c r="K3018" t="s">
        <v>4752</v>
      </c>
      <c r="L3018">
        <v>0</v>
      </c>
      <c r="M3018">
        <v>0</v>
      </c>
      <c r="N3018" t="s">
        <v>4712</v>
      </c>
      <c r="O3018" t="s">
        <v>4726</v>
      </c>
      <c r="P3018" t="s">
        <v>10186</v>
      </c>
      <c r="Q3018" t="s">
        <v>4715</v>
      </c>
      <c r="V3018" t="s">
        <v>4716</v>
      </c>
    </row>
    <row r="3019" spans="1:22">
      <c r="A3019" t="s">
        <v>4708</v>
      </c>
      <c r="B3019" t="s">
        <v>4708</v>
      </c>
      <c r="C3019" t="s">
        <v>10187</v>
      </c>
      <c r="D3019"/>
      <c r="E3019" s="255" t="s">
        <v>5320</v>
      </c>
      <c r="F3019" s="255">
        <v>42615.700565358798</v>
      </c>
      <c r="G3019" s="255"/>
      <c r="H3019" s="255"/>
      <c r="I3019" s="256">
        <v>6.416666666666667</v>
      </c>
      <c r="J3019" s="257">
        <v>84606</v>
      </c>
      <c r="K3019" t="s">
        <v>4711</v>
      </c>
      <c r="L3019">
        <v>0</v>
      </c>
      <c r="M3019">
        <v>0</v>
      </c>
      <c r="N3019" t="s">
        <v>4712</v>
      </c>
      <c r="O3019" t="s">
        <v>4726</v>
      </c>
      <c r="P3019" t="s">
        <v>5225</v>
      </c>
      <c r="Q3019" t="s">
        <v>4715</v>
      </c>
      <c r="V3019" t="s">
        <v>4716</v>
      </c>
    </row>
    <row r="3020" spans="1:22">
      <c r="A3020" t="s">
        <v>4708</v>
      </c>
      <c r="B3020" t="s">
        <v>4708</v>
      </c>
      <c r="C3020" t="s">
        <v>10188</v>
      </c>
      <c r="D3020"/>
      <c r="E3020" s="255" t="s">
        <v>5556</v>
      </c>
      <c r="F3020" s="255">
        <v>42634.712963229169</v>
      </c>
      <c r="G3020" s="255"/>
      <c r="H3020" s="255"/>
      <c r="I3020" s="256">
        <v>6.416666666666667</v>
      </c>
      <c r="J3020" s="257">
        <v>135625</v>
      </c>
      <c r="K3020" t="s">
        <v>4711</v>
      </c>
      <c r="L3020">
        <v>0</v>
      </c>
      <c r="M3020">
        <v>0</v>
      </c>
      <c r="N3020" t="s">
        <v>4712</v>
      </c>
      <c r="O3020" t="s">
        <v>4726</v>
      </c>
      <c r="P3020" t="s">
        <v>5188</v>
      </c>
      <c r="Q3020" t="s">
        <v>4715</v>
      </c>
      <c r="V3020" t="s">
        <v>4716</v>
      </c>
    </row>
    <row r="3021" spans="1:22">
      <c r="A3021" t="s">
        <v>4708</v>
      </c>
      <c r="B3021" t="s">
        <v>4708</v>
      </c>
      <c r="C3021" t="s">
        <v>10189</v>
      </c>
      <c r="D3021"/>
      <c r="E3021" s="255" t="s">
        <v>6803</v>
      </c>
      <c r="F3021" s="255">
        <v>42633.710271446762</v>
      </c>
      <c r="G3021" s="255"/>
      <c r="H3021" s="255"/>
      <c r="I3021" s="256">
        <v>6.416666666666667</v>
      </c>
      <c r="J3021" s="257">
        <v>313772</v>
      </c>
      <c r="K3021" t="s">
        <v>4752</v>
      </c>
      <c r="L3021">
        <v>0</v>
      </c>
      <c r="M3021">
        <v>0</v>
      </c>
      <c r="N3021" t="s">
        <v>4722</v>
      </c>
      <c r="O3021" t="s">
        <v>5324</v>
      </c>
      <c r="P3021" t="s">
        <v>10190</v>
      </c>
      <c r="Q3021" t="s">
        <v>4715</v>
      </c>
      <c r="V3021" t="s">
        <v>4716</v>
      </c>
    </row>
    <row r="3022" spans="1:22">
      <c r="A3022" t="s">
        <v>4708</v>
      </c>
      <c r="B3022" t="s">
        <v>4708</v>
      </c>
      <c r="C3022" t="s">
        <v>10191</v>
      </c>
      <c r="D3022"/>
      <c r="E3022" s="255" t="s">
        <v>6300</v>
      </c>
      <c r="F3022" s="255">
        <v>42630.474238113427</v>
      </c>
      <c r="G3022" s="255"/>
      <c r="H3022" s="255"/>
      <c r="I3022" s="256">
        <v>6.416666666666667</v>
      </c>
      <c r="J3022" s="257">
        <v>79693</v>
      </c>
      <c r="K3022" t="s">
        <v>4711</v>
      </c>
      <c r="L3022">
        <v>0</v>
      </c>
      <c r="M3022">
        <v>0</v>
      </c>
      <c r="N3022" t="s">
        <v>4718</v>
      </c>
      <c r="O3022" t="s">
        <v>4726</v>
      </c>
      <c r="P3022" t="s">
        <v>10192</v>
      </c>
      <c r="Q3022" t="s">
        <v>4715</v>
      </c>
      <c r="V3022" t="s">
        <v>4716</v>
      </c>
    </row>
    <row r="3023" spans="1:22">
      <c r="A3023" t="s">
        <v>4708</v>
      </c>
      <c r="B3023" t="s">
        <v>4708</v>
      </c>
      <c r="C3023" t="s">
        <v>10193</v>
      </c>
      <c r="D3023"/>
      <c r="E3023" s="255" t="s">
        <v>8799</v>
      </c>
      <c r="F3023" s="255">
        <v>42640.731874386576</v>
      </c>
      <c r="G3023" s="255"/>
      <c r="H3023" s="255"/>
      <c r="I3023" s="256">
        <v>6.416666666666667</v>
      </c>
      <c r="J3023" s="257">
        <v>114370</v>
      </c>
      <c r="K3023" t="s">
        <v>4711</v>
      </c>
      <c r="L3023">
        <v>0</v>
      </c>
      <c r="M3023">
        <v>0</v>
      </c>
      <c r="N3023" t="s">
        <v>4718</v>
      </c>
      <c r="O3023" t="s">
        <v>4726</v>
      </c>
      <c r="P3023" t="s">
        <v>10194</v>
      </c>
      <c r="Q3023" t="s">
        <v>4715</v>
      </c>
      <c r="V3023" t="s">
        <v>4716</v>
      </c>
    </row>
    <row r="3024" spans="1:22">
      <c r="A3024" t="s">
        <v>4708</v>
      </c>
      <c r="B3024" t="s">
        <v>4708</v>
      </c>
      <c r="C3024" t="s">
        <v>10195</v>
      </c>
      <c r="D3024"/>
      <c r="E3024" s="255" t="s">
        <v>6632</v>
      </c>
      <c r="F3024" s="255">
        <v>42643.676183877316</v>
      </c>
      <c r="G3024" s="255"/>
      <c r="H3024" s="255"/>
      <c r="I3024" s="256">
        <v>6.416666666666667</v>
      </c>
      <c r="J3024" s="257">
        <v>331343</v>
      </c>
      <c r="K3024" t="s">
        <v>4752</v>
      </c>
      <c r="L3024">
        <v>0</v>
      </c>
      <c r="M3024">
        <v>0</v>
      </c>
      <c r="N3024" t="s">
        <v>4712</v>
      </c>
      <c r="O3024" t="s">
        <v>5197</v>
      </c>
      <c r="P3024" t="s">
        <v>10196</v>
      </c>
      <c r="Q3024" t="s">
        <v>4715</v>
      </c>
      <c r="V3024" t="s">
        <v>4716</v>
      </c>
    </row>
    <row r="3025" spans="1:22">
      <c r="A3025" t="s">
        <v>4708</v>
      </c>
      <c r="B3025" t="s">
        <v>4708</v>
      </c>
      <c r="C3025" t="s">
        <v>10197</v>
      </c>
      <c r="D3025"/>
      <c r="E3025" s="255" t="s">
        <v>6211</v>
      </c>
      <c r="F3025" s="255">
        <v>42643.823579282405</v>
      </c>
      <c r="G3025" s="255"/>
      <c r="H3025" s="255"/>
      <c r="I3025" s="256">
        <v>6.416666666666667</v>
      </c>
      <c r="J3025" s="257">
        <v>58252</v>
      </c>
      <c r="K3025" t="s">
        <v>4711</v>
      </c>
      <c r="L3025">
        <v>0</v>
      </c>
      <c r="M3025">
        <v>0</v>
      </c>
      <c r="N3025" t="s">
        <v>4731</v>
      </c>
      <c r="O3025" t="s">
        <v>4726</v>
      </c>
      <c r="P3025" t="s">
        <v>10198</v>
      </c>
      <c r="Q3025" t="s">
        <v>4715</v>
      </c>
      <c r="V3025" t="s">
        <v>4716</v>
      </c>
    </row>
    <row r="3026" spans="1:22">
      <c r="A3026" t="s">
        <v>4708</v>
      </c>
      <c r="B3026" t="s">
        <v>4708</v>
      </c>
      <c r="C3026" t="s">
        <v>10199</v>
      </c>
      <c r="D3026"/>
      <c r="E3026" s="255" t="s">
        <v>4820</v>
      </c>
      <c r="F3026" s="255">
        <v>42643.747670370372</v>
      </c>
      <c r="G3026" s="255"/>
      <c r="H3026" s="255"/>
      <c r="I3026" s="256">
        <v>6.416666666666667</v>
      </c>
      <c r="J3026" s="257">
        <v>135000</v>
      </c>
      <c r="K3026" t="s">
        <v>4752</v>
      </c>
      <c r="L3026">
        <v>0</v>
      </c>
      <c r="M3026">
        <v>0</v>
      </c>
      <c r="N3026" t="s">
        <v>4712</v>
      </c>
      <c r="O3026" t="s">
        <v>4753</v>
      </c>
      <c r="P3026" t="s">
        <v>4753</v>
      </c>
      <c r="Q3026" t="s">
        <v>4715</v>
      </c>
      <c r="V3026" t="s">
        <v>4716</v>
      </c>
    </row>
    <row r="3027" spans="1:22">
      <c r="A3027" t="s">
        <v>4708</v>
      </c>
      <c r="B3027" t="s">
        <v>4708</v>
      </c>
      <c r="C3027" t="s">
        <v>10200</v>
      </c>
      <c r="D3027"/>
      <c r="E3027" s="255" t="s">
        <v>5234</v>
      </c>
      <c r="F3027" s="255">
        <v>42637.502910914351</v>
      </c>
      <c r="G3027" s="255"/>
      <c r="H3027" s="255"/>
      <c r="I3027" s="256">
        <v>6.416666666666667</v>
      </c>
      <c r="J3027" s="257">
        <v>73898</v>
      </c>
      <c r="K3027" t="s">
        <v>4711</v>
      </c>
      <c r="L3027">
        <v>0</v>
      </c>
      <c r="M3027">
        <v>0</v>
      </c>
      <c r="N3027" t="s">
        <v>4712</v>
      </c>
      <c r="O3027" t="s">
        <v>4713</v>
      </c>
      <c r="P3027" t="s">
        <v>10201</v>
      </c>
      <c r="Q3027" t="s">
        <v>4715</v>
      </c>
      <c r="V3027" t="s">
        <v>4716</v>
      </c>
    </row>
    <row r="3028" spans="1:22">
      <c r="A3028" t="s">
        <v>4708</v>
      </c>
      <c r="B3028" t="s">
        <v>4708</v>
      </c>
      <c r="C3028" t="s">
        <v>10202</v>
      </c>
      <c r="D3028"/>
      <c r="E3028" s="255" t="s">
        <v>5047</v>
      </c>
      <c r="F3028" s="255">
        <v>42616.502132291665</v>
      </c>
      <c r="G3028" s="255"/>
      <c r="H3028" s="255"/>
      <c r="I3028" s="256">
        <v>6.416666666666667</v>
      </c>
      <c r="J3028" s="257">
        <v>112361</v>
      </c>
      <c r="K3028" t="s">
        <v>4711</v>
      </c>
      <c r="L3028">
        <v>0</v>
      </c>
      <c r="M3028">
        <v>0</v>
      </c>
      <c r="N3028" t="s">
        <v>4718</v>
      </c>
      <c r="O3028" t="s">
        <v>4713</v>
      </c>
      <c r="P3028" t="s">
        <v>10203</v>
      </c>
      <c r="Q3028" t="s">
        <v>4715</v>
      </c>
      <c r="V3028" t="s">
        <v>4716</v>
      </c>
    </row>
    <row r="3029" spans="1:22">
      <c r="A3029" t="s">
        <v>4708</v>
      </c>
      <c r="B3029" t="s">
        <v>4708</v>
      </c>
      <c r="C3029" t="s">
        <v>3514</v>
      </c>
      <c r="D3029"/>
      <c r="E3029" s="255" t="s">
        <v>7507</v>
      </c>
      <c r="F3029" s="255">
        <v>42620.660310763888</v>
      </c>
      <c r="G3029" s="255"/>
      <c r="H3029" s="255"/>
      <c r="I3029" s="256">
        <v>6.416666666666667</v>
      </c>
      <c r="J3029" s="257">
        <v>58532</v>
      </c>
      <c r="K3029" t="s">
        <v>4711</v>
      </c>
      <c r="L3029">
        <v>0</v>
      </c>
      <c r="M3029">
        <v>0</v>
      </c>
      <c r="N3029" t="s">
        <v>4722</v>
      </c>
      <c r="O3029" t="s">
        <v>4726</v>
      </c>
      <c r="P3029" t="s">
        <v>10204</v>
      </c>
      <c r="Q3029" t="s">
        <v>4715</v>
      </c>
      <c r="V3029" t="s">
        <v>4716</v>
      </c>
    </row>
    <row r="3030" spans="1:22">
      <c r="A3030" t="s">
        <v>4708</v>
      </c>
      <c r="B3030" t="s">
        <v>4708</v>
      </c>
      <c r="C3030" t="s">
        <v>2771</v>
      </c>
      <c r="D3030"/>
      <c r="E3030" s="255" t="s">
        <v>5669</v>
      </c>
      <c r="F3030" s="255">
        <v>42618.656445914348</v>
      </c>
      <c r="G3030" s="255"/>
      <c r="H3030" s="255"/>
      <c r="I3030" s="256">
        <v>6.416666666666667</v>
      </c>
      <c r="J3030" s="257">
        <v>167141</v>
      </c>
      <c r="K3030" t="s">
        <v>4711</v>
      </c>
      <c r="L3030">
        <v>0</v>
      </c>
      <c r="M3030">
        <v>0</v>
      </c>
      <c r="N3030" t="s">
        <v>4718</v>
      </c>
      <c r="O3030" t="s">
        <v>4726</v>
      </c>
      <c r="P3030" t="s">
        <v>8894</v>
      </c>
      <c r="Q3030" t="s">
        <v>4715</v>
      </c>
      <c r="V3030" t="s">
        <v>4716</v>
      </c>
    </row>
    <row r="3031" spans="1:22">
      <c r="A3031" t="s">
        <v>4708</v>
      </c>
      <c r="B3031" t="s">
        <v>4708</v>
      </c>
      <c r="C3031" t="s">
        <v>10205</v>
      </c>
      <c r="D3031"/>
      <c r="E3031" s="255" t="s">
        <v>5106</v>
      </c>
      <c r="F3031" s="255">
        <v>42612.676114780093</v>
      </c>
      <c r="G3031" s="255"/>
      <c r="H3031" s="255"/>
      <c r="I3031" s="256">
        <v>6.5</v>
      </c>
      <c r="J3031" s="257">
        <v>188718</v>
      </c>
      <c r="K3031" t="s">
        <v>4711</v>
      </c>
      <c r="L3031">
        <v>0</v>
      </c>
      <c r="M3031">
        <v>0</v>
      </c>
      <c r="N3031" t="s">
        <v>4712</v>
      </c>
      <c r="O3031" t="s">
        <v>4713</v>
      </c>
      <c r="P3031" t="s">
        <v>10206</v>
      </c>
      <c r="Q3031" t="s">
        <v>4715</v>
      </c>
      <c r="V3031" t="s">
        <v>4716</v>
      </c>
    </row>
    <row r="3032" spans="1:22">
      <c r="A3032" t="s">
        <v>4708</v>
      </c>
      <c r="B3032" t="s">
        <v>4708</v>
      </c>
      <c r="C3032" t="s">
        <v>10207</v>
      </c>
      <c r="D3032"/>
      <c r="E3032" s="255" t="s">
        <v>7416</v>
      </c>
      <c r="F3032" s="255">
        <v>42599.710688692132</v>
      </c>
      <c r="G3032" s="255"/>
      <c r="H3032" s="255"/>
      <c r="I3032" s="256">
        <v>6.5</v>
      </c>
      <c r="J3032" s="257">
        <v>95890</v>
      </c>
      <c r="K3032" t="s">
        <v>4711</v>
      </c>
      <c r="L3032">
        <v>0</v>
      </c>
      <c r="M3032">
        <v>0</v>
      </c>
      <c r="N3032" t="s">
        <v>4731</v>
      </c>
      <c r="O3032" t="s">
        <v>5324</v>
      </c>
      <c r="P3032" t="s">
        <v>10208</v>
      </c>
      <c r="Q3032" t="s">
        <v>4715</v>
      </c>
      <c r="V3032" t="s">
        <v>4716</v>
      </c>
    </row>
    <row r="3033" spans="1:22">
      <c r="A3033" t="s">
        <v>4708</v>
      </c>
      <c r="B3033" t="s">
        <v>4708</v>
      </c>
      <c r="C3033" t="s">
        <v>10209</v>
      </c>
      <c r="D3033"/>
      <c r="E3033" s="255" t="s">
        <v>5427</v>
      </c>
      <c r="F3033" s="255">
        <v>42611.443575810183</v>
      </c>
      <c r="G3033" s="255"/>
      <c r="H3033" s="255"/>
      <c r="I3033" s="256">
        <v>6.5</v>
      </c>
      <c r="J3033" s="257">
        <v>116343</v>
      </c>
      <c r="K3033" t="s">
        <v>4752</v>
      </c>
      <c r="L3033">
        <v>0</v>
      </c>
      <c r="M3033">
        <v>0</v>
      </c>
      <c r="N3033" t="s">
        <v>4712</v>
      </c>
      <c r="O3033" t="s">
        <v>4713</v>
      </c>
      <c r="P3033" t="s">
        <v>10210</v>
      </c>
      <c r="Q3033" t="s">
        <v>4715</v>
      </c>
      <c r="V3033" t="s">
        <v>4716</v>
      </c>
    </row>
    <row r="3034" spans="1:22">
      <c r="A3034" t="s">
        <v>4708</v>
      </c>
      <c r="B3034" t="s">
        <v>4708</v>
      </c>
      <c r="C3034" t="s">
        <v>10211</v>
      </c>
      <c r="D3034"/>
      <c r="E3034" s="255" t="s">
        <v>4740</v>
      </c>
      <c r="F3034" s="255">
        <v>42611.723168090277</v>
      </c>
      <c r="G3034" s="255"/>
      <c r="H3034" s="255"/>
      <c r="I3034" s="256">
        <v>6.5</v>
      </c>
      <c r="J3034" s="257">
        <v>110622</v>
      </c>
      <c r="K3034" t="s">
        <v>4711</v>
      </c>
      <c r="L3034">
        <v>0</v>
      </c>
      <c r="M3034">
        <v>0</v>
      </c>
      <c r="N3034" t="s">
        <v>4712</v>
      </c>
      <c r="O3034" t="s">
        <v>4713</v>
      </c>
      <c r="P3034" t="s">
        <v>10212</v>
      </c>
      <c r="Q3034" t="s">
        <v>4715</v>
      </c>
      <c r="V3034" t="s">
        <v>4716</v>
      </c>
    </row>
    <row r="3035" spans="1:22">
      <c r="A3035" t="s">
        <v>4708</v>
      </c>
      <c r="B3035" t="s">
        <v>4708</v>
      </c>
      <c r="C3035" t="s">
        <v>10213</v>
      </c>
      <c r="D3035"/>
      <c r="E3035" s="255" t="s">
        <v>6547</v>
      </c>
      <c r="F3035" s="255">
        <v>42599.722056516206</v>
      </c>
      <c r="G3035" s="255"/>
      <c r="H3035" s="255"/>
      <c r="I3035" s="256">
        <v>6.5</v>
      </c>
      <c r="J3035" s="257">
        <v>152994</v>
      </c>
      <c r="K3035" t="s">
        <v>4752</v>
      </c>
      <c r="L3035">
        <v>0</v>
      </c>
      <c r="M3035">
        <v>0</v>
      </c>
      <c r="N3035" t="s">
        <v>4712</v>
      </c>
      <c r="O3035" t="s">
        <v>4726</v>
      </c>
      <c r="P3035" t="s">
        <v>10214</v>
      </c>
      <c r="Q3035" t="s">
        <v>4715</v>
      </c>
      <c r="V3035" t="s">
        <v>4716</v>
      </c>
    </row>
    <row r="3036" spans="1:22">
      <c r="A3036" t="s">
        <v>4708</v>
      </c>
      <c r="B3036" t="s">
        <v>4708</v>
      </c>
      <c r="C3036" t="s">
        <v>10215</v>
      </c>
      <c r="D3036"/>
      <c r="E3036" s="255" t="s">
        <v>5017</v>
      </c>
      <c r="F3036" s="255">
        <v>42608.70250162037</v>
      </c>
      <c r="G3036" s="255"/>
      <c r="H3036" s="255"/>
      <c r="I3036" s="256">
        <v>6.5</v>
      </c>
      <c r="J3036" s="257">
        <v>92512</v>
      </c>
      <c r="K3036" t="s">
        <v>4711</v>
      </c>
      <c r="L3036">
        <v>0</v>
      </c>
      <c r="M3036">
        <v>0</v>
      </c>
      <c r="N3036" t="s">
        <v>4718</v>
      </c>
      <c r="O3036" t="s">
        <v>4713</v>
      </c>
      <c r="P3036" t="s">
        <v>10216</v>
      </c>
      <c r="Q3036" t="s">
        <v>4715</v>
      </c>
      <c r="V3036" t="s">
        <v>4716</v>
      </c>
    </row>
    <row r="3037" spans="1:22">
      <c r="A3037" t="s">
        <v>4708</v>
      </c>
      <c r="B3037" t="s">
        <v>4708</v>
      </c>
      <c r="C3037" t="s">
        <v>10217</v>
      </c>
      <c r="D3037"/>
      <c r="E3037" s="255" t="s">
        <v>5617</v>
      </c>
      <c r="F3037" s="255">
        <v>42583.735636770834</v>
      </c>
      <c r="G3037" s="255"/>
      <c r="H3037" s="255"/>
      <c r="I3037" s="256">
        <v>6.5</v>
      </c>
      <c r="J3037" s="257">
        <v>95069</v>
      </c>
      <c r="K3037" t="s">
        <v>4711</v>
      </c>
      <c r="L3037">
        <v>0</v>
      </c>
      <c r="M3037">
        <v>0</v>
      </c>
      <c r="N3037" t="s">
        <v>4769</v>
      </c>
      <c r="O3037" t="s">
        <v>4713</v>
      </c>
      <c r="P3037" t="s">
        <v>10218</v>
      </c>
      <c r="Q3037" t="s">
        <v>4715</v>
      </c>
      <c r="V3037" t="s">
        <v>4716</v>
      </c>
    </row>
    <row r="3038" spans="1:22">
      <c r="A3038" t="s">
        <v>4708</v>
      </c>
      <c r="B3038" t="s">
        <v>4708</v>
      </c>
      <c r="C3038" t="s">
        <v>10219</v>
      </c>
      <c r="D3038"/>
      <c r="E3038" s="255" t="s">
        <v>5187</v>
      </c>
      <c r="F3038" s="255">
        <v>42606.729530983794</v>
      </c>
      <c r="G3038" s="255"/>
      <c r="H3038" s="255"/>
      <c r="I3038" s="256">
        <v>6.5</v>
      </c>
      <c r="J3038" s="257">
        <v>91836</v>
      </c>
      <c r="K3038" t="s">
        <v>4752</v>
      </c>
      <c r="L3038">
        <v>0</v>
      </c>
      <c r="M3038">
        <v>0</v>
      </c>
      <c r="N3038" t="s">
        <v>4731</v>
      </c>
      <c r="O3038" t="s">
        <v>4726</v>
      </c>
      <c r="P3038" t="s">
        <v>5188</v>
      </c>
      <c r="Q3038" t="s">
        <v>4715</v>
      </c>
      <c r="V3038" t="s">
        <v>4716</v>
      </c>
    </row>
    <row r="3039" spans="1:22">
      <c r="A3039" t="s">
        <v>4708</v>
      </c>
      <c r="B3039" t="s">
        <v>4708</v>
      </c>
      <c r="C3039" t="s">
        <v>10220</v>
      </c>
      <c r="D3039"/>
      <c r="E3039" s="255" t="s">
        <v>4845</v>
      </c>
      <c r="F3039" s="255">
        <v>42606.657368749999</v>
      </c>
      <c r="G3039" s="255"/>
      <c r="H3039" s="255"/>
      <c r="I3039" s="256">
        <v>6.5</v>
      </c>
      <c r="J3039" s="257">
        <v>136402</v>
      </c>
      <c r="K3039" t="s">
        <v>4711</v>
      </c>
      <c r="L3039">
        <v>0</v>
      </c>
      <c r="M3039">
        <v>0</v>
      </c>
      <c r="N3039" t="s">
        <v>4731</v>
      </c>
      <c r="O3039" t="s">
        <v>4713</v>
      </c>
      <c r="P3039" t="s">
        <v>10221</v>
      </c>
      <c r="Q3039" t="s">
        <v>4715</v>
      </c>
      <c r="V3039" t="s">
        <v>4716</v>
      </c>
    </row>
    <row r="3040" spans="1:22">
      <c r="A3040" t="s">
        <v>4708</v>
      </c>
      <c r="B3040" t="s">
        <v>4708</v>
      </c>
      <c r="C3040" t="s">
        <v>10222</v>
      </c>
      <c r="D3040"/>
      <c r="E3040" s="255" t="s">
        <v>4962</v>
      </c>
      <c r="F3040" s="255">
        <v>42604.645540937498</v>
      </c>
      <c r="G3040" s="255"/>
      <c r="H3040" s="255"/>
      <c r="I3040" s="256">
        <v>6.5</v>
      </c>
      <c r="J3040" s="257">
        <v>112102</v>
      </c>
      <c r="K3040" t="s">
        <v>4752</v>
      </c>
      <c r="L3040">
        <v>0</v>
      </c>
      <c r="M3040">
        <v>0</v>
      </c>
      <c r="N3040" t="s">
        <v>4731</v>
      </c>
      <c r="O3040" t="s">
        <v>4713</v>
      </c>
      <c r="P3040" t="s">
        <v>10223</v>
      </c>
      <c r="Q3040" t="s">
        <v>4715</v>
      </c>
      <c r="V3040" t="s">
        <v>4716</v>
      </c>
    </row>
    <row r="3041" spans="1:22">
      <c r="A3041" t="s">
        <v>4708</v>
      </c>
      <c r="B3041" t="s">
        <v>4708</v>
      </c>
      <c r="C3041" t="s">
        <v>10224</v>
      </c>
      <c r="D3041"/>
      <c r="E3041" s="255" t="s">
        <v>5131</v>
      </c>
      <c r="F3041" s="255">
        <v>42601.697757719907</v>
      </c>
      <c r="G3041" s="255"/>
      <c r="H3041" s="255"/>
      <c r="I3041" s="256">
        <v>6.5</v>
      </c>
      <c r="J3041" s="257">
        <v>131802</v>
      </c>
      <c r="K3041" t="s">
        <v>4711</v>
      </c>
      <c r="L3041">
        <v>0</v>
      </c>
      <c r="M3041">
        <v>0</v>
      </c>
      <c r="N3041" t="s">
        <v>4712</v>
      </c>
      <c r="O3041" t="s">
        <v>4713</v>
      </c>
      <c r="P3041" t="s">
        <v>10225</v>
      </c>
      <c r="Q3041" t="s">
        <v>4715</v>
      </c>
      <c r="V3041" t="s">
        <v>4716</v>
      </c>
    </row>
    <row r="3042" spans="1:22">
      <c r="A3042" t="s">
        <v>4708</v>
      </c>
      <c r="B3042" t="s">
        <v>4708</v>
      </c>
      <c r="C3042" t="s">
        <v>10226</v>
      </c>
      <c r="D3042"/>
      <c r="E3042" s="255" t="s">
        <v>5393</v>
      </c>
      <c r="F3042" s="255">
        <v>42613.766741006948</v>
      </c>
      <c r="G3042" s="255"/>
      <c r="H3042" s="255"/>
      <c r="I3042" s="256">
        <v>6.5</v>
      </c>
      <c r="J3042" s="257">
        <v>90019</v>
      </c>
      <c r="K3042" t="s">
        <v>4752</v>
      </c>
      <c r="L3042">
        <v>0</v>
      </c>
      <c r="M3042">
        <v>0</v>
      </c>
      <c r="N3042" t="s">
        <v>4731</v>
      </c>
      <c r="O3042" t="s">
        <v>4713</v>
      </c>
      <c r="P3042" t="s">
        <v>10227</v>
      </c>
      <c r="Q3042" t="s">
        <v>4715</v>
      </c>
      <c r="V3042" t="s">
        <v>4716</v>
      </c>
    </row>
    <row r="3043" spans="1:22">
      <c r="A3043" t="s">
        <v>4708</v>
      </c>
      <c r="B3043" t="s">
        <v>4708</v>
      </c>
      <c r="C3043" t="s">
        <v>10228</v>
      </c>
      <c r="D3043"/>
      <c r="E3043" s="255" t="s">
        <v>9487</v>
      </c>
      <c r="F3043" s="255">
        <v>42597.52409042824</v>
      </c>
      <c r="G3043" s="255"/>
      <c r="H3043" s="255"/>
      <c r="I3043" s="256">
        <v>6.5</v>
      </c>
      <c r="J3043" s="257">
        <v>139601</v>
      </c>
      <c r="K3043" t="s">
        <v>4752</v>
      </c>
      <c r="L3043">
        <v>0</v>
      </c>
      <c r="M3043">
        <v>0</v>
      </c>
      <c r="N3043" t="s">
        <v>4722</v>
      </c>
      <c r="O3043" t="s">
        <v>4726</v>
      </c>
      <c r="P3043" t="s">
        <v>10229</v>
      </c>
      <c r="Q3043" t="s">
        <v>4715</v>
      </c>
      <c r="V3043" t="s">
        <v>4716</v>
      </c>
    </row>
    <row r="3044" spans="1:22">
      <c r="A3044" t="s">
        <v>4708</v>
      </c>
      <c r="B3044" t="s">
        <v>4708</v>
      </c>
      <c r="C3044" t="s">
        <v>10230</v>
      </c>
      <c r="D3044"/>
      <c r="E3044" s="255" t="s">
        <v>7416</v>
      </c>
      <c r="F3044" s="255">
        <v>42594.697932372685</v>
      </c>
      <c r="G3044" s="255"/>
      <c r="H3044" s="255"/>
      <c r="I3044" s="256">
        <v>6.5</v>
      </c>
      <c r="J3044" s="257">
        <v>70564</v>
      </c>
      <c r="K3044" t="s">
        <v>4711</v>
      </c>
      <c r="L3044">
        <v>0</v>
      </c>
      <c r="M3044">
        <v>0</v>
      </c>
      <c r="N3044" t="s">
        <v>4712</v>
      </c>
      <c r="O3044" t="s">
        <v>4726</v>
      </c>
      <c r="P3044" t="s">
        <v>6792</v>
      </c>
      <c r="Q3044" t="s">
        <v>4715</v>
      </c>
      <c r="V3044" t="s">
        <v>4716</v>
      </c>
    </row>
    <row r="3045" spans="1:22">
      <c r="A3045" t="s">
        <v>4708</v>
      </c>
      <c r="B3045" t="s">
        <v>4708</v>
      </c>
      <c r="C3045" t="s">
        <v>10231</v>
      </c>
      <c r="D3045"/>
      <c r="E3045" s="255" t="s">
        <v>5677</v>
      </c>
      <c r="F3045" s="255">
        <v>42609.521045057867</v>
      </c>
      <c r="G3045" s="255"/>
      <c r="H3045" s="255"/>
      <c r="I3045" s="256">
        <v>6.5</v>
      </c>
      <c r="J3045" s="257">
        <v>227764</v>
      </c>
      <c r="K3045" t="s">
        <v>4711</v>
      </c>
      <c r="L3045">
        <v>0</v>
      </c>
      <c r="M3045">
        <v>0</v>
      </c>
      <c r="N3045" t="s">
        <v>4731</v>
      </c>
      <c r="O3045" t="s">
        <v>4726</v>
      </c>
      <c r="P3045" t="s">
        <v>10232</v>
      </c>
      <c r="Q3045" t="s">
        <v>4715</v>
      </c>
      <c r="V3045" t="s">
        <v>4716</v>
      </c>
    </row>
    <row r="3046" spans="1:22">
      <c r="A3046" t="s">
        <v>4708</v>
      </c>
      <c r="B3046" t="s">
        <v>4708</v>
      </c>
      <c r="C3046" t="s">
        <v>10233</v>
      </c>
      <c r="D3046"/>
      <c r="E3046" s="255" t="s">
        <v>4820</v>
      </c>
      <c r="F3046" s="255">
        <v>42613.672602662038</v>
      </c>
      <c r="G3046" s="255"/>
      <c r="H3046" s="255"/>
      <c r="I3046" s="256">
        <v>6.5</v>
      </c>
      <c r="J3046" s="257">
        <v>263322</v>
      </c>
      <c r="K3046" t="s">
        <v>4711</v>
      </c>
      <c r="L3046">
        <v>0</v>
      </c>
      <c r="M3046">
        <v>0</v>
      </c>
      <c r="N3046" t="s">
        <v>4712</v>
      </c>
      <c r="O3046" t="s">
        <v>4713</v>
      </c>
      <c r="P3046" t="s">
        <v>10234</v>
      </c>
      <c r="Q3046" t="s">
        <v>4715</v>
      </c>
      <c r="V3046" t="s">
        <v>4716</v>
      </c>
    </row>
    <row r="3047" spans="1:22">
      <c r="A3047" t="s">
        <v>4708</v>
      </c>
      <c r="B3047" t="s">
        <v>4708</v>
      </c>
      <c r="C3047" t="s">
        <v>10235</v>
      </c>
      <c r="D3047"/>
      <c r="E3047" s="255" t="s">
        <v>4858</v>
      </c>
      <c r="F3047" s="255">
        <v>42583.452279247686</v>
      </c>
      <c r="G3047" s="255"/>
      <c r="H3047" s="255"/>
      <c r="I3047" s="256">
        <v>6.5</v>
      </c>
      <c r="J3047" s="257">
        <v>152653</v>
      </c>
      <c r="K3047" t="s">
        <v>4752</v>
      </c>
      <c r="L3047">
        <v>0</v>
      </c>
      <c r="M3047">
        <v>0</v>
      </c>
      <c r="N3047" t="s">
        <v>4731</v>
      </c>
      <c r="O3047" t="s">
        <v>4713</v>
      </c>
      <c r="P3047" t="s">
        <v>10236</v>
      </c>
      <c r="Q3047" t="s">
        <v>4715</v>
      </c>
      <c r="V3047" t="s">
        <v>4716</v>
      </c>
    </row>
    <row r="3048" spans="1:22">
      <c r="A3048" t="s">
        <v>4708</v>
      </c>
      <c r="B3048" t="s">
        <v>4708</v>
      </c>
      <c r="C3048" t="s">
        <v>10237</v>
      </c>
      <c r="D3048"/>
      <c r="E3048" s="255" t="s">
        <v>8756</v>
      </c>
      <c r="F3048" s="255">
        <v>42613.686827928243</v>
      </c>
      <c r="G3048" s="255"/>
      <c r="H3048" s="255"/>
      <c r="I3048" s="256">
        <v>6.5</v>
      </c>
      <c r="J3048" s="257">
        <v>70987</v>
      </c>
      <c r="K3048" t="s">
        <v>4711</v>
      </c>
      <c r="L3048">
        <v>0</v>
      </c>
      <c r="M3048">
        <v>0</v>
      </c>
      <c r="N3048" t="s">
        <v>4722</v>
      </c>
      <c r="O3048" t="s">
        <v>4726</v>
      </c>
      <c r="P3048" t="s">
        <v>10238</v>
      </c>
      <c r="Q3048" t="s">
        <v>4715</v>
      </c>
      <c r="V3048" t="s">
        <v>4716</v>
      </c>
    </row>
    <row r="3049" spans="1:22">
      <c r="A3049" t="s">
        <v>4708</v>
      </c>
      <c r="B3049" t="s">
        <v>4708</v>
      </c>
      <c r="C3049" t="s">
        <v>10239</v>
      </c>
      <c r="D3049"/>
      <c r="E3049" s="255" t="s">
        <v>4768</v>
      </c>
      <c r="F3049" s="255">
        <v>42587.622976388891</v>
      </c>
      <c r="G3049" s="255"/>
      <c r="H3049" s="255"/>
      <c r="I3049" s="256">
        <v>6.5</v>
      </c>
      <c r="J3049" s="257">
        <v>42982</v>
      </c>
      <c r="K3049" t="s">
        <v>4752</v>
      </c>
      <c r="L3049">
        <v>0</v>
      </c>
      <c r="M3049">
        <v>0</v>
      </c>
      <c r="N3049" t="s">
        <v>4718</v>
      </c>
      <c r="O3049" t="s">
        <v>4713</v>
      </c>
      <c r="P3049" t="s">
        <v>10240</v>
      </c>
      <c r="Q3049" t="s">
        <v>4715</v>
      </c>
      <c r="V3049" t="s">
        <v>4716</v>
      </c>
    </row>
    <row r="3050" spans="1:22">
      <c r="A3050" t="s">
        <v>4708</v>
      </c>
      <c r="B3050" t="s">
        <v>4708</v>
      </c>
      <c r="C3050" t="s">
        <v>10241</v>
      </c>
      <c r="D3050"/>
      <c r="E3050" s="255" t="s">
        <v>4768</v>
      </c>
      <c r="F3050" s="255">
        <v>42608.703188888889</v>
      </c>
      <c r="G3050" s="255"/>
      <c r="H3050" s="255"/>
      <c r="I3050" s="256">
        <v>6.5</v>
      </c>
      <c r="J3050" s="257">
        <v>118206</v>
      </c>
      <c r="K3050" t="s">
        <v>4711</v>
      </c>
      <c r="L3050">
        <v>0</v>
      </c>
      <c r="M3050">
        <v>0</v>
      </c>
      <c r="N3050" t="s">
        <v>4722</v>
      </c>
      <c r="O3050" t="s">
        <v>4713</v>
      </c>
      <c r="P3050" t="s">
        <v>10242</v>
      </c>
      <c r="Q3050" t="s">
        <v>4715</v>
      </c>
      <c r="V3050" t="s">
        <v>4716</v>
      </c>
    </row>
    <row r="3051" spans="1:22">
      <c r="A3051" t="s">
        <v>4708</v>
      </c>
      <c r="B3051" t="s">
        <v>4708</v>
      </c>
      <c r="C3051" t="s">
        <v>10243</v>
      </c>
      <c r="D3051"/>
      <c r="E3051" s="255" t="s">
        <v>5505</v>
      </c>
      <c r="F3051" s="255">
        <v>42591.710695138892</v>
      </c>
      <c r="G3051" s="255"/>
      <c r="H3051" s="255"/>
      <c r="I3051" s="256">
        <v>6.5</v>
      </c>
      <c r="J3051" s="257">
        <v>112152</v>
      </c>
      <c r="K3051" t="s">
        <v>4752</v>
      </c>
      <c r="L3051">
        <v>0</v>
      </c>
      <c r="M3051">
        <v>0</v>
      </c>
      <c r="N3051" t="s">
        <v>4769</v>
      </c>
      <c r="O3051" t="s">
        <v>4753</v>
      </c>
      <c r="P3051" t="s">
        <v>4753</v>
      </c>
      <c r="Q3051" t="s">
        <v>4715</v>
      </c>
      <c r="V3051" t="s">
        <v>4716</v>
      </c>
    </row>
    <row r="3052" spans="1:22">
      <c r="A3052" t="s">
        <v>4708</v>
      </c>
      <c r="B3052" t="s">
        <v>4708</v>
      </c>
      <c r="C3052" t="s">
        <v>10244</v>
      </c>
      <c r="D3052"/>
      <c r="E3052" s="255" t="s">
        <v>6632</v>
      </c>
      <c r="F3052" s="255">
        <v>42585.686112037038</v>
      </c>
      <c r="G3052" s="255"/>
      <c r="H3052" s="255"/>
      <c r="I3052" s="256">
        <v>6.5</v>
      </c>
      <c r="J3052" s="257">
        <v>160035</v>
      </c>
      <c r="K3052" t="s">
        <v>4752</v>
      </c>
      <c r="L3052">
        <v>0</v>
      </c>
      <c r="M3052">
        <v>0</v>
      </c>
      <c r="N3052" t="s">
        <v>4769</v>
      </c>
      <c r="O3052" t="s">
        <v>4726</v>
      </c>
      <c r="P3052" t="s">
        <v>10245</v>
      </c>
      <c r="Q3052" t="s">
        <v>4715</v>
      </c>
      <c r="V3052" t="s">
        <v>4716</v>
      </c>
    </row>
    <row r="3053" spans="1:22">
      <c r="A3053" t="s">
        <v>4708</v>
      </c>
      <c r="B3053" t="s">
        <v>4708</v>
      </c>
      <c r="C3053" t="s">
        <v>332</v>
      </c>
      <c r="D3053"/>
      <c r="E3053" s="255" t="s">
        <v>5381</v>
      </c>
      <c r="F3053" s="255">
        <v>42583.818445798614</v>
      </c>
      <c r="G3053" s="255"/>
      <c r="H3053" s="255"/>
      <c r="I3053" s="256">
        <v>6.5</v>
      </c>
      <c r="J3053" s="257">
        <v>141707</v>
      </c>
      <c r="K3053" t="s">
        <v>4752</v>
      </c>
      <c r="L3053">
        <v>0</v>
      </c>
      <c r="M3053">
        <v>0</v>
      </c>
      <c r="N3053" t="s">
        <v>4731</v>
      </c>
      <c r="O3053" t="s">
        <v>4726</v>
      </c>
      <c r="P3053" t="s">
        <v>10246</v>
      </c>
      <c r="Q3053" t="s">
        <v>4715</v>
      </c>
      <c r="V3053" t="s">
        <v>4716</v>
      </c>
    </row>
    <row r="3054" spans="1:22">
      <c r="A3054" t="s">
        <v>4708</v>
      </c>
      <c r="B3054" t="s">
        <v>4708</v>
      </c>
      <c r="C3054" t="s">
        <v>10247</v>
      </c>
      <c r="D3054"/>
      <c r="E3054" s="255" t="s">
        <v>4840</v>
      </c>
      <c r="F3054" s="255">
        <v>42609.499043368058</v>
      </c>
      <c r="G3054" s="255"/>
      <c r="H3054" s="255"/>
      <c r="I3054" s="256">
        <v>6.5</v>
      </c>
      <c r="J3054" s="257">
        <v>61678</v>
      </c>
      <c r="K3054" t="s">
        <v>4711</v>
      </c>
      <c r="L3054">
        <v>0</v>
      </c>
      <c r="M3054">
        <v>0</v>
      </c>
      <c r="N3054" t="s">
        <v>4718</v>
      </c>
      <c r="O3054" t="s">
        <v>4713</v>
      </c>
      <c r="P3054" t="s">
        <v>10248</v>
      </c>
      <c r="Q3054" t="s">
        <v>4715</v>
      </c>
      <c r="V3054" t="s">
        <v>4716</v>
      </c>
    </row>
    <row r="3055" spans="1:22">
      <c r="A3055" t="s">
        <v>4708</v>
      </c>
      <c r="B3055" t="s">
        <v>4708</v>
      </c>
      <c r="C3055" t="s">
        <v>10249</v>
      </c>
      <c r="D3055"/>
      <c r="E3055" s="255" t="s">
        <v>6694</v>
      </c>
      <c r="F3055" s="255">
        <v>42560.480496261574</v>
      </c>
      <c r="G3055" s="255"/>
      <c r="H3055" s="255"/>
      <c r="I3055" s="256">
        <v>6.583333333333333</v>
      </c>
      <c r="J3055" s="257">
        <v>80318</v>
      </c>
      <c r="K3055" t="s">
        <v>4711</v>
      </c>
      <c r="L3055">
        <v>0</v>
      </c>
      <c r="M3055">
        <v>0</v>
      </c>
      <c r="N3055" t="s">
        <v>4731</v>
      </c>
      <c r="O3055" t="s">
        <v>4726</v>
      </c>
      <c r="P3055" t="s">
        <v>10250</v>
      </c>
      <c r="Q3055" t="s">
        <v>4715</v>
      </c>
      <c r="V3055" t="s">
        <v>4716</v>
      </c>
    </row>
    <row r="3056" spans="1:22">
      <c r="A3056" t="s">
        <v>4708</v>
      </c>
      <c r="B3056" t="s">
        <v>4708</v>
      </c>
      <c r="C3056" t="s">
        <v>10251</v>
      </c>
      <c r="D3056"/>
      <c r="E3056" s="255" t="s">
        <v>4797</v>
      </c>
      <c r="F3056" s="255">
        <v>42569.692952314814</v>
      </c>
      <c r="G3056" s="255"/>
      <c r="H3056" s="255"/>
      <c r="I3056" s="256">
        <v>6.583333333333333</v>
      </c>
      <c r="J3056" s="257">
        <v>110123</v>
      </c>
      <c r="K3056" t="s">
        <v>4711</v>
      </c>
      <c r="L3056">
        <v>0</v>
      </c>
      <c r="M3056">
        <v>0</v>
      </c>
      <c r="N3056" t="s">
        <v>4722</v>
      </c>
      <c r="O3056" t="s">
        <v>4713</v>
      </c>
      <c r="P3056" t="s">
        <v>10252</v>
      </c>
      <c r="Q3056" t="s">
        <v>4715</v>
      </c>
      <c r="V3056" t="s">
        <v>4716</v>
      </c>
    </row>
    <row r="3057" spans="1:22">
      <c r="A3057" t="s">
        <v>4708</v>
      </c>
      <c r="B3057" t="s">
        <v>4708</v>
      </c>
      <c r="C3057" t="s">
        <v>10253</v>
      </c>
      <c r="D3057"/>
      <c r="E3057" s="255" t="s">
        <v>5669</v>
      </c>
      <c r="F3057" s="255">
        <v>42562.679861076387</v>
      </c>
      <c r="G3057" s="255"/>
      <c r="H3057" s="255"/>
      <c r="I3057" s="256">
        <v>6.583333333333333</v>
      </c>
      <c r="J3057" s="257">
        <v>104421</v>
      </c>
      <c r="K3057" t="s">
        <v>4752</v>
      </c>
      <c r="L3057">
        <v>0</v>
      </c>
      <c r="M3057">
        <v>0</v>
      </c>
      <c r="N3057" t="s">
        <v>4718</v>
      </c>
      <c r="O3057" t="s">
        <v>4726</v>
      </c>
      <c r="P3057" t="s">
        <v>10254</v>
      </c>
      <c r="Q3057" t="s">
        <v>4715</v>
      </c>
      <c r="V3057" t="s">
        <v>4716</v>
      </c>
    </row>
    <row r="3058" spans="1:22">
      <c r="A3058" t="s">
        <v>4708</v>
      </c>
      <c r="B3058" t="s">
        <v>4708</v>
      </c>
      <c r="C3058" t="s">
        <v>10255</v>
      </c>
      <c r="D3058"/>
      <c r="E3058" s="255" t="s">
        <v>7071</v>
      </c>
      <c r="F3058" s="255">
        <v>42557.705054479164</v>
      </c>
      <c r="G3058" s="255"/>
      <c r="H3058" s="255"/>
      <c r="I3058" s="256">
        <v>6.583333333333333</v>
      </c>
      <c r="J3058" s="257">
        <v>121133</v>
      </c>
      <c r="K3058" t="s">
        <v>4711</v>
      </c>
      <c r="L3058">
        <v>0</v>
      </c>
      <c r="M3058">
        <v>0</v>
      </c>
      <c r="N3058" t="s">
        <v>4722</v>
      </c>
      <c r="O3058" t="s">
        <v>4726</v>
      </c>
      <c r="P3058" t="s">
        <v>5225</v>
      </c>
      <c r="Q3058" t="s">
        <v>4715</v>
      </c>
      <c r="V3058" t="s">
        <v>4716</v>
      </c>
    </row>
    <row r="3059" spans="1:22">
      <c r="A3059" t="s">
        <v>4708</v>
      </c>
      <c r="B3059" t="s">
        <v>4708</v>
      </c>
      <c r="C3059" t="s">
        <v>10256</v>
      </c>
      <c r="D3059"/>
      <c r="E3059" s="255" t="s">
        <v>4751</v>
      </c>
      <c r="F3059" s="255">
        <v>42569.453120405095</v>
      </c>
      <c r="G3059" s="255"/>
      <c r="H3059" s="255"/>
      <c r="I3059" s="256">
        <v>6.583333333333333</v>
      </c>
      <c r="J3059" s="257">
        <v>257304</v>
      </c>
      <c r="K3059" t="s">
        <v>4752</v>
      </c>
      <c r="L3059">
        <v>0</v>
      </c>
      <c r="M3059">
        <v>0</v>
      </c>
      <c r="N3059" t="s">
        <v>4731</v>
      </c>
      <c r="O3059" t="s">
        <v>4713</v>
      </c>
      <c r="P3059" t="s">
        <v>10257</v>
      </c>
      <c r="Q3059" t="s">
        <v>4715</v>
      </c>
      <c r="V3059" t="s">
        <v>4716</v>
      </c>
    </row>
    <row r="3060" spans="1:22">
      <c r="A3060" t="s">
        <v>4708</v>
      </c>
      <c r="B3060" t="s">
        <v>4708</v>
      </c>
      <c r="C3060" t="s">
        <v>10258</v>
      </c>
      <c r="D3060"/>
      <c r="E3060" s="255" t="s">
        <v>5386</v>
      </c>
      <c r="F3060" s="255">
        <v>42576.698586689818</v>
      </c>
      <c r="G3060" s="255"/>
      <c r="H3060" s="255"/>
      <c r="I3060" s="256">
        <v>6.583333333333333</v>
      </c>
      <c r="J3060" s="257">
        <v>93359</v>
      </c>
      <c r="K3060" t="s">
        <v>4711</v>
      </c>
      <c r="L3060">
        <v>0</v>
      </c>
      <c r="M3060">
        <v>0</v>
      </c>
      <c r="N3060" t="s">
        <v>4718</v>
      </c>
      <c r="O3060" t="s">
        <v>4713</v>
      </c>
      <c r="P3060" t="s">
        <v>10259</v>
      </c>
      <c r="Q3060" t="s">
        <v>4715</v>
      </c>
      <c r="V3060" t="s">
        <v>4716</v>
      </c>
    </row>
    <row r="3061" spans="1:22">
      <c r="A3061" t="s">
        <v>4708</v>
      </c>
      <c r="B3061" t="s">
        <v>4708</v>
      </c>
      <c r="C3061" t="s">
        <v>10260</v>
      </c>
      <c r="D3061"/>
      <c r="E3061" s="255" t="s">
        <v>4710</v>
      </c>
      <c r="F3061" s="255">
        <v>42572.689744756943</v>
      </c>
      <c r="G3061" s="255"/>
      <c r="H3061" s="255"/>
      <c r="I3061" s="256">
        <v>6.583333333333333</v>
      </c>
      <c r="J3061" s="257">
        <v>109611</v>
      </c>
      <c r="K3061" t="s">
        <v>4711</v>
      </c>
      <c r="L3061">
        <v>0</v>
      </c>
      <c r="M3061">
        <v>0</v>
      </c>
      <c r="N3061" t="s">
        <v>4712</v>
      </c>
      <c r="O3061" t="s">
        <v>4713</v>
      </c>
      <c r="P3061" t="s">
        <v>10261</v>
      </c>
      <c r="Q3061" t="s">
        <v>4715</v>
      </c>
      <c r="V3061" t="s">
        <v>4716</v>
      </c>
    </row>
    <row r="3062" spans="1:22">
      <c r="A3062" t="s">
        <v>4708</v>
      </c>
      <c r="B3062" t="s">
        <v>4708</v>
      </c>
      <c r="C3062" t="s">
        <v>10262</v>
      </c>
      <c r="D3062"/>
      <c r="E3062" s="255" t="s">
        <v>8388</v>
      </c>
      <c r="F3062" s="255">
        <v>42574.494548460651</v>
      </c>
      <c r="G3062" s="255"/>
      <c r="H3062" s="255"/>
      <c r="I3062" s="256">
        <v>6.583333333333333</v>
      </c>
      <c r="J3062" s="257">
        <v>141391</v>
      </c>
      <c r="K3062" t="s">
        <v>4711</v>
      </c>
      <c r="L3062">
        <v>0</v>
      </c>
      <c r="M3062">
        <v>0</v>
      </c>
      <c r="N3062" t="s">
        <v>4718</v>
      </c>
      <c r="O3062" t="s">
        <v>5197</v>
      </c>
      <c r="P3062" t="s">
        <v>10263</v>
      </c>
      <c r="Q3062" t="s">
        <v>4715</v>
      </c>
      <c r="V3062" t="s">
        <v>4716</v>
      </c>
    </row>
    <row r="3063" spans="1:22">
      <c r="A3063" t="s">
        <v>4708</v>
      </c>
      <c r="B3063" t="s">
        <v>4708</v>
      </c>
      <c r="C3063" t="s">
        <v>10264</v>
      </c>
      <c r="D3063"/>
      <c r="E3063" s="255" t="s">
        <v>6297</v>
      </c>
      <c r="F3063" s="255">
        <v>42566.707737002318</v>
      </c>
      <c r="G3063" s="255"/>
      <c r="H3063" s="255"/>
      <c r="I3063" s="256">
        <v>6.583333333333333</v>
      </c>
      <c r="J3063" s="257">
        <v>97717</v>
      </c>
      <c r="K3063" t="s">
        <v>4711</v>
      </c>
      <c r="L3063">
        <v>0</v>
      </c>
      <c r="M3063">
        <v>0</v>
      </c>
      <c r="N3063" t="s">
        <v>4731</v>
      </c>
      <c r="O3063" t="s">
        <v>4726</v>
      </c>
      <c r="P3063" t="s">
        <v>10265</v>
      </c>
      <c r="Q3063" t="s">
        <v>4715</v>
      </c>
      <c r="V3063" t="s">
        <v>4716</v>
      </c>
    </row>
    <row r="3064" spans="1:22">
      <c r="A3064" t="s">
        <v>4708</v>
      </c>
      <c r="B3064" t="s">
        <v>4708</v>
      </c>
      <c r="C3064" t="s">
        <v>10266</v>
      </c>
      <c r="D3064"/>
      <c r="E3064" s="255" t="s">
        <v>5200</v>
      </c>
      <c r="F3064" s="255">
        <v>42571.679039895833</v>
      </c>
      <c r="G3064" s="255"/>
      <c r="H3064" s="255"/>
      <c r="I3064" s="256">
        <v>6.583333333333333</v>
      </c>
      <c r="J3064" s="257">
        <v>115492</v>
      </c>
      <c r="K3064" t="s">
        <v>4711</v>
      </c>
      <c r="L3064">
        <v>0</v>
      </c>
      <c r="M3064">
        <v>0</v>
      </c>
      <c r="N3064" t="s">
        <v>4731</v>
      </c>
      <c r="O3064" t="s">
        <v>4713</v>
      </c>
      <c r="P3064" t="s">
        <v>10267</v>
      </c>
      <c r="Q3064" t="s">
        <v>4715</v>
      </c>
      <c r="V3064" t="s">
        <v>4716</v>
      </c>
    </row>
    <row r="3065" spans="1:22">
      <c r="A3065" t="s">
        <v>4708</v>
      </c>
      <c r="B3065" t="s">
        <v>4708</v>
      </c>
      <c r="C3065" t="s">
        <v>10268</v>
      </c>
      <c r="D3065"/>
      <c r="E3065" s="255" t="s">
        <v>6798</v>
      </c>
      <c r="F3065" s="255">
        <v>42580.670317743054</v>
      </c>
      <c r="G3065" s="255"/>
      <c r="H3065" s="255"/>
      <c r="I3065" s="256">
        <v>6.583333333333333</v>
      </c>
      <c r="J3065" s="257">
        <v>64396</v>
      </c>
      <c r="K3065" t="s">
        <v>4752</v>
      </c>
      <c r="L3065">
        <v>0</v>
      </c>
      <c r="M3065">
        <v>0</v>
      </c>
      <c r="N3065" t="s">
        <v>4718</v>
      </c>
      <c r="O3065" t="s">
        <v>4713</v>
      </c>
      <c r="P3065" t="s">
        <v>10269</v>
      </c>
      <c r="Q3065" t="s">
        <v>4715</v>
      </c>
      <c r="V3065" t="s">
        <v>4716</v>
      </c>
    </row>
    <row r="3066" spans="1:22">
      <c r="A3066" t="s">
        <v>4708</v>
      </c>
      <c r="B3066" t="s">
        <v>4708</v>
      </c>
      <c r="C3066" t="s">
        <v>444</v>
      </c>
      <c r="D3066"/>
      <c r="E3066" s="255" t="s">
        <v>6197</v>
      </c>
      <c r="F3066" s="255">
        <v>42573.686383217595</v>
      </c>
      <c r="G3066" s="255"/>
      <c r="H3066" s="255"/>
      <c r="I3066" s="256">
        <v>6.583333333333333</v>
      </c>
      <c r="J3066" s="257">
        <v>151800</v>
      </c>
      <c r="K3066" t="s">
        <v>4711</v>
      </c>
      <c r="L3066">
        <v>0</v>
      </c>
      <c r="M3066">
        <v>0</v>
      </c>
      <c r="N3066" t="s">
        <v>4731</v>
      </c>
      <c r="O3066" t="s">
        <v>4726</v>
      </c>
      <c r="P3066" t="s">
        <v>10270</v>
      </c>
      <c r="Q3066" t="s">
        <v>4715</v>
      </c>
      <c r="V3066" t="s">
        <v>4716</v>
      </c>
    </row>
    <row r="3067" spans="1:22">
      <c r="A3067" t="s">
        <v>4708</v>
      </c>
      <c r="B3067" t="s">
        <v>4708</v>
      </c>
      <c r="C3067" t="s">
        <v>10271</v>
      </c>
      <c r="D3067"/>
      <c r="E3067" s="255" t="s">
        <v>4860</v>
      </c>
      <c r="F3067" s="255">
        <v>42580.696275150462</v>
      </c>
      <c r="G3067" s="255"/>
      <c r="H3067" s="255"/>
      <c r="I3067" s="256">
        <v>6.583333333333333</v>
      </c>
      <c r="J3067" s="257">
        <v>130228</v>
      </c>
      <c r="K3067" t="s">
        <v>4711</v>
      </c>
      <c r="L3067">
        <v>0</v>
      </c>
      <c r="M3067">
        <v>0</v>
      </c>
      <c r="N3067" t="s">
        <v>4769</v>
      </c>
      <c r="O3067" t="s">
        <v>4713</v>
      </c>
      <c r="P3067" t="s">
        <v>10272</v>
      </c>
      <c r="Q3067" t="s">
        <v>4715</v>
      </c>
      <c r="V3067" t="s">
        <v>4716</v>
      </c>
    </row>
    <row r="3068" spans="1:22">
      <c r="A3068" t="s">
        <v>4708</v>
      </c>
      <c r="B3068" t="s">
        <v>4708</v>
      </c>
      <c r="C3068" t="s">
        <v>1555</v>
      </c>
      <c r="D3068"/>
      <c r="E3068" s="255" t="s">
        <v>5215</v>
      </c>
      <c r="F3068" s="255">
        <v>42566.706671377317</v>
      </c>
      <c r="G3068" s="255"/>
      <c r="H3068" s="255"/>
      <c r="I3068" s="256">
        <v>6.583333333333333</v>
      </c>
      <c r="J3068" s="257">
        <v>257376</v>
      </c>
      <c r="K3068" t="s">
        <v>4711</v>
      </c>
      <c r="L3068">
        <v>0</v>
      </c>
      <c r="M3068">
        <v>0</v>
      </c>
      <c r="N3068" t="s">
        <v>4769</v>
      </c>
      <c r="O3068" t="s">
        <v>4726</v>
      </c>
      <c r="P3068" t="s">
        <v>5228</v>
      </c>
      <c r="Q3068" t="s">
        <v>4715</v>
      </c>
      <c r="V3068" t="s">
        <v>4716</v>
      </c>
    </row>
    <row r="3069" spans="1:22">
      <c r="A3069" t="s">
        <v>4708</v>
      </c>
      <c r="B3069" t="s">
        <v>4708</v>
      </c>
      <c r="C3069" t="s">
        <v>10273</v>
      </c>
      <c r="D3069"/>
      <c r="E3069" s="255" t="s">
        <v>7098</v>
      </c>
      <c r="F3069" s="255">
        <v>42567.479836770835</v>
      </c>
      <c r="G3069" s="255"/>
      <c r="H3069" s="255"/>
      <c r="I3069" s="256">
        <v>6.583333333333333</v>
      </c>
      <c r="J3069" s="257">
        <v>47263</v>
      </c>
      <c r="K3069" t="s">
        <v>4711</v>
      </c>
      <c r="L3069">
        <v>0</v>
      </c>
      <c r="M3069">
        <v>0</v>
      </c>
      <c r="N3069" t="s">
        <v>4712</v>
      </c>
      <c r="O3069" t="s">
        <v>4726</v>
      </c>
      <c r="P3069" t="s">
        <v>4994</v>
      </c>
      <c r="Q3069" t="s">
        <v>4715</v>
      </c>
      <c r="V3069" t="s">
        <v>4716</v>
      </c>
    </row>
    <row r="3070" spans="1:22">
      <c r="A3070" t="s">
        <v>4708</v>
      </c>
      <c r="B3070" t="s">
        <v>4708</v>
      </c>
      <c r="C3070" t="s">
        <v>10274</v>
      </c>
      <c r="D3070"/>
      <c r="E3070" s="255" t="s">
        <v>5440</v>
      </c>
      <c r="F3070" s="255">
        <v>42556.664735648148</v>
      </c>
      <c r="G3070" s="255"/>
      <c r="H3070" s="255"/>
      <c r="I3070" s="256">
        <v>6.583333333333333</v>
      </c>
      <c r="J3070" s="257">
        <v>166803</v>
      </c>
      <c r="K3070" t="s">
        <v>4711</v>
      </c>
      <c r="L3070">
        <v>0</v>
      </c>
      <c r="M3070">
        <v>0</v>
      </c>
      <c r="N3070" t="s">
        <v>4712</v>
      </c>
      <c r="O3070" t="s">
        <v>4726</v>
      </c>
      <c r="P3070" t="s">
        <v>10275</v>
      </c>
      <c r="Q3070" t="s">
        <v>4715</v>
      </c>
      <c r="V3070" t="s">
        <v>4716</v>
      </c>
    </row>
    <row r="3071" spans="1:22">
      <c r="A3071" t="s">
        <v>4708</v>
      </c>
      <c r="B3071" t="s">
        <v>4708</v>
      </c>
      <c r="C3071" t="s">
        <v>1819</v>
      </c>
      <c r="D3071"/>
      <c r="E3071" s="255" t="s">
        <v>4845</v>
      </c>
      <c r="F3071" s="255">
        <v>42556.333318900462</v>
      </c>
      <c r="G3071" s="255"/>
      <c r="H3071" s="255"/>
      <c r="I3071" s="256">
        <v>6.583333333333333</v>
      </c>
      <c r="J3071" s="257">
        <v>246490</v>
      </c>
      <c r="K3071" t="s">
        <v>4752</v>
      </c>
      <c r="L3071">
        <v>0</v>
      </c>
      <c r="M3071">
        <v>0</v>
      </c>
      <c r="N3071" t="s">
        <v>4718</v>
      </c>
      <c r="O3071" t="s">
        <v>4713</v>
      </c>
      <c r="P3071" t="s">
        <v>10276</v>
      </c>
      <c r="Q3071" t="s">
        <v>4715</v>
      </c>
      <c r="V3071" t="s">
        <v>4716</v>
      </c>
    </row>
    <row r="3072" spans="1:22">
      <c r="A3072" t="s">
        <v>4708</v>
      </c>
      <c r="B3072" t="s">
        <v>4708</v>
      </c>
      <c r="C3072" t="s">
        <v>318</v>
      </c>
      <c r="D3072"/>
      <c r="E3072" s="255" t="s">
        <v>5381</v>
      </c>
      <c r="F3072" s="255">
        <v>42580.697784178243</v>
      </c>
      <c r="G3072" s="255"/>
      <c r="H3072" s="255"/>
      <c r="I3072" s="256">
        <v>6.583333333333333</v>
      </c>
      <c r="J3072" s="257">
        <v>122829</v>
      </c>
      <c r="K3072" t="s">
        <v>4711</v>
      </c>
      <c r="L3072">
        <v>0</v>
      </c>
      <c r="M3072">
        <v>0</v>
      </c>
      <c r="N3072" t="s">
        <v>4712</v>
      </c>
      <c r="O3072" t="s">
        <v>4726</v>
      </c>
      <c r="P3072" t="s">
        <v>10277</v>
      </c>
      <c r="Q3072" t="s">
        <v>4715</v>
      </c>
      <c r="V3072" t="s">
        <v>4716</v>
      </c>
    </row>
    <row r="3073" spans="1:22">
      <c r="A3073" t="s">
        <v>4708</v>
      </c>
      <c r="B3073" t="s">
        <v>4708</v>
      </c>
      <c r="C3073" t="s">
        <v>10278</v>
      </c>
      <c r="D3073"/>
      <c r="E3073" s="255" t="s">
        <v>5427</v>
      </c>
      <c r="F3073" s="255">
        <v>42563.678122453704</v>
      </c>
      <c r="G3073" s="255"/>
      <c r="H3073" s="255"/>
      <c r="I3073" s="256">
        <v>6.583333333333333</v>
      </c>
      <c r="J3073" s="257">
        <v>45060</v>
      </c>
      <c r="K3073" t="s">
        <v>4711</v>
      </c>
      <c r="L3073">
        <v>0</v>
      </c>
      <c r="M3073">
        <v>0</v>
      </c>
      <c r="N3073" t="s">
        <v>4712</v>
      </c>
      <c r="O3073" t="s">
        <v>4713</v>
      </c>
      <c r="P3073" t="s">
        <v>10279</v>
      </c>
      <c r="Q3073" t="s">
        <v>4715</v>
      </c>
      <c r="V3073" t="s">
        <v>4716</v>
      </c>
    </row>
    <row r="3074" spans="1:22">
      <c r="A3074" t="s">
        <v>4708</v>
      </c>
      <c r="B3074" t="s">
        <v>4708</v>
      </c>
      <c r="C3074" t="s">
        <v>10280</v>
      </c>
      <c r="D3074"/>
      <c r="E3074" s="255" t="s">
        <v>6434</v>
      </c>
      <c r="F3074" s="255">
        <v>42580.696969178243</v>
      </c>
      <c r="G3074" s="255"/>
      <c r="H3074" s="255"/>
      <c r="I3074" s="256">
        <v>6.583333333333333</v>
      </c>
      <c r="J3074" s="257">
        <v>75283</v>
      </c>
      <c r="K3074" t="s">
        <v>4711</v>
      </c>
      <c r="L3074">
        <v>0</v>
      </c>
      <c r="M3074">
        <v>0</v>
      </c>
      <c r="N3074" t="s">
        <v>4722</v>
      </c>
      <c r="O3074" t="s">
        <v>5324</v>
      </c>
      <c r="P3074" t="s">
        <v>10281</v>
      </c>
      <c r="Q3074" t="s">
        <v>4715</v>
      </c>
      <c r="V3074" t="s">
        <v>4716</v>
      </c>
    </row>
    <row r="3075" spans="1:22">
      <c r="A3075" t="s">
        <v>4708</v>
      </c>
      <c r="B3075" t="s">
        <v>4708</v>
      </c>
      <c r="C3075" t="s">
        <v>10282</v>
      </c>
      <c r="D3075"/>
      <c r="E3075" s="255" t="s">
        <v>5453</v>
      </c>
      <c r="F3075" s="255">
        <v>42581.502878391206</v>
      </c>
      <c r="G3075" s="255"/>
      <c r="H3075" s="255"/>
      <c r="I3075" s="256">
        <v>6.583333333333333</v>
      </c>
      <c r="J3075" s="257">
        <v>115904</v>
      </c>
      <c r="K3075" t="s">
        <v>4711</v>
      </c>
      <c r="L3075">
        <v>0</v>
      </c>
      <c r="M3075">
        <v>0</v>
      </c>
      <c r="N3075" t="s">
        <v>4718</v>
      </c>
      <c r="O3075" t="s">
        <v>4726</v>
      </c>
      <c r="P3075" t="s">
        <v>5563</v>
      </c>
      <c r="Q3075" t="s">
        <v>4715</v>
      </c>
      <c r="V3075" t="s">
        <v>4716</v>
      </c>
    </row>
    <row r="3076" spans="1:22">
      <c r="A3076" t="s">
        <v>4708</v>
      </c>
      <c r="B3076" t="s">
        <v>4708</v>
      </c>
      <c r="C3076" t="s">
        <v>10283</v>
      </c>
      <c r="D3076"/>
      <c r="E3076" s="255" t="s">
        <v>5386</v>
      </c>
      <c r="F3076" s="255">
        <v>42560.480720173611</v>
      </c>
      <c r="G3076" s="255"/>
      <c r="H3076" s="255"/>
      <c r="I3076" s="256">
        <v>6.583333333333333</v>
      </c>
      <c r="J3076" s="257">
        <v>127380</v>
      </c>
      <c r="K3076" t="s">
        <v>4711</v>
      </c>
      <c r="L3076">
        <v>0</v>
      </c>
      <c r="M3076">
        <v>0</v>
      </c>
      <c r="N3076" t="s">
        <v>4718</v>
      </c>
      <c r="O3076" t="s">
        <v>4713</v>
      </c>
      <c r="P3076" t="s">
        <v>10284</v>
      </c>
      <c r="Q3076" t="s">
        <v>4715</v>
      </c>
      <c r="V3076" t="s">
        <v>4716</v>
      </c>
    </row>
    <row r="3077" spans="1:22">
      <c r="A3077" t="s">
        <v>4708</v>
      </c>
      <c r="B3077" t="s">
        <v>4708</v>
      </c>
      <c r="C3077" t="s">
        <v>10285</v>
      </c>
      <c r="D3077"/>
      <c r="E3077" s="255" t="s">
        <v>4768</v>
      </c>
      <c r="F3077" s="255">
        <v>42558.441959293981</v>
      </c>
      <c r="G3077" s="255"/>
      <c r="H3077" s="255"/>
      <c r="I3077" s="256">
        <v>6.583333333333333</v>
      </c>
      <c r="J3077" s="257">
        <v>96235</v>
      </c>
      <c r="K3077" t="s">
        <v>4752</v>
      </c>
      <c r="L3077">
        <v>0</v>
      </c>
      <c r="M3077">
        <v>0</v>
      </c>
      <c r="N3077" t="s">
        <v>4712</v>
      </c>
      <c r="O3077" t="s">
        <v>4713</v>
      </c>
      <c r="P3077" t="s">
        <v>10286</v>
      </c>
      <c r="Q3077" t="s">
        <v>4715</v>
      </c>
      <c r="V3077" t="s">
        <v>4716</v>
      </c>
    </row>
    <row r="3078" spans="1:22">
      <c r="A3078" t="s">
        <v>4708</v>
      </c>
      <c r="B3078" t="s">
        <v>4708</v>
      </c>
      <c r="C3078" t="s">
        <v>10287</v>
      </c>
      <c r="D3078"/>
      <c r="E3078" s="255" t="s">
        <v>4906</v>
      </c>
      <c r="F3078" s="255">
        <v>42576.70405216435</v>
      </c>
      <c r="G3078" s="255"/>
      <c r="H3078" s="255"/>
      <c r="I3078" s="256">
        <v>6.583333333333333</v>
      </c>
      <c r="J3078" s="257">
        <v>33826</v>
      </c>
      <c r="K3078" t="s">
        <v>4711</v>
      </c>
      <c r="L3078">
        <v>0</v>
      </c>
      <c r="M3078">
        <v>0</v>
      </c>
      <c r="N3078" t="s">
        <v>4718</v>
      </c>
      <c r="O3078" t="s">
        <v>4713</v>
      </c>
      <c r="P3078" t="s">
        <v>10288</v>
      </c>
      <c r="Q3078" t="s">
        <v>4715</v>
      </c>
      <c r="V3078" t="s">
        <v>4716</v>
      </c>
    </row>
    <row r="3079" spans="1:22">
      <c r="A3079" t="s">
        <v>4708</v>
      </c>
      <c r="B3079" t="s">
        <v>4708</v>
      </c>
      <c r="C3079" t="s">
        <v>10289</v>
      </c>
      <c r="D3079"/>
      <c r="E3079" s="255" t="s">
        <v>4772</v>
      </c>
      <c r="F3079" s="255">
        <v>42565.712402164354</v>
      </c>
      <c r="G3079" s="255"/>
      <c r="H3079" s="255"/>
      <c r="I3079" s="256">
        <v>6.583333333333333</v>
      </c>
      <c r="J3079" s="257">
        <v>132431</v>
      </c>
      <c r="K3079" t="s">
        <v>4711</v>
      </c>
      <c r="L3079">
        <v>0</v>
      </c>
      <c r="M3079">
        <v>0</v>
      </c>
      <c r="N3079" t="s">
        <v>4718</v>
      </c>
      <c r="O3079" t="s">
        <v>5324</v>
      </c>
      <c r="P3079" t="s">
        <v>10290</v>
      </c>
      <c r="Q3079" t="s">
        <v>4715</v>
      </c>
      <c r="V3079" t="s">
        <v>4716</v>
      </c>
    </row>
    <row r="3080" spans="1:22">
      <c r="A3080" t="s">
        <v>4708</v>
      </c>
      <c r="B3080" t="s">
        <v>4708</v>
      </c>
      <c r="C3080" t="s">
        <v>10291</v>
      </c>
      <c r="D3080"/>
      <c r="E3080" s="255" t="s">
        <v>5390</v>
      </c>
      <c r="F3080" s="255">
        <v>42576.69927542824</v>
      </c>
      <c r="G3080" s="255"/>
      <c r="H3080" s="255"/>
      <c r="I3080" s="256">
        <v>6.583333333333333</v>
      </c>
      <c r="J3080" s="257">
        <v>271330</v>
      </c>
      <c r="K3080" t="s">
        <v>4711</v>
      </c>
      <c r="L3080">
        <v>0</v>
      </c>
      <c r="M3080">
        <v>0</v>
      </c>
      <c r="N3080" t="s">
        <v>4712</v>
      </c>
      <c r="O3080" t="s">
        <v>4713</v>
      </c>
      <c r="P3080" t="s">
        <v>10292</v>
      </c>
      <c r="Q3080" t="s">
        <v>4715</v>
      </c>
      <c r="V3080" t="s">
        <v>4716</v>
      </c>
    </row>
    <row r="3081" spans="1:22">
      <c r="A3081" t="s">
        <v>4708</v>
      </c>
      <c r="B3081" t="s">
        <v>4708</v>
      </c>
      <c r="C3081" t="s">
        <v>10293</v>
      </c>
      <c r="D3081"/>
      <c r="E3081" s="255" t="s">
        <v>5006</v>
      </c>
      <c r="F3081" s="255">
        <v>42550.682448148145</v>
      </c>
      <c r="G3081" s="255"/>
      <c r="H3081" s="255"/>
      <c r="I3081" s="256">
        <v>6.666666666666667</v>
      </c>
      <c r="J3081" s="257">
        <v>149408</v>
      </c>
      <c r="K3081" t="s">
        <v>4711</v>
      </c>
      <c r="L3081">
        <v>0</v>
      </c>
      <c r="M3081">
        <v>0</v>
      </c>
      <c r="N3081" t="s">
        <v>4712</v>
      </c>
      <c r="O3081" t="s">
        <v>4713</v>
      </c>
      <c r="P3081" t="s">
        <v>10294</v>
      </c>
      <c r="Q3081" t="s">
        <v>4715</v>
      </c>
      <c r="V3081" t="s">
        <v>4716</v>
      </c>
    </row>
    <row r="3082" spans="1:22">
      <c r="A3082" t="s">
        <v>4708</v>
      </c>
      <c r="B3082" t="s">
        <v>4708</v>
      </c>
      <c r="C3082" t="s">
        <v>3465</v>
      </c>
      <c r="D3082"/>
      <c r="E3082" s="255" t="s">
        <v>4817</v>
      </c>
      <c r="F3082" s="255">
        <v>42522.687648645835</v>
      </c>
      <c r="G3082" s="255"/>
      <c r="H3082" s="255"/>
      <c r="I3082" s="256">
        <v>6.666666666666667</v>
      </c>
      <c r="J3082" s="257">
        <v>340858</v>
      </c>
      <c r="K3082" t="s">
        <v>4711</v>
      </c>
      <c r="L3082">
        <v>0</v>
      </c>
      <c r="M3082">
        <v>0</v>
      </c>
      <c r="N3082" t="s">
        <v>4718</v>
      </c>
      <c r="O3082" t="s">
        <v>4713</v>
      </c>
      <c r="P3082" t="s">
        <v>10295</v>
      </c>
      <c r="Q3082" t="s">
        <v>4715</v>
      </c>
      <c r="V3082" t="s">
        <v>4716</v>
      </c>
    </row>
    <row r="3083" spans="1:22">
      <c r="A3083" t="s">
        <v>4708</v>
      </c>
      <c r="B3083" t="s">
        <v>4708</v>
      </c>
      <c r="C3083" t="s">
        <v>10296</v>
      </c>
      <c r="D3083"/>
      <c r="E3083" s="255" t="s">
        <v>6589</v>
      </c>
      <c r="F3083" s="255">
        <v>42542.748359872683</v>
      </c>
      <c r="G3083" s="255"/>
      <c r="H3083" s="255"/>
      <c r="I3083" s="256">
        <v>6.666666666666667</v>
      </c>
      <c r="J3083" s="257">
        <v>111812</v>
      </c>
      <c r="K3083" t="s">
        <v>4752</v>
      </c>
      <c r="L3083">
        <v>0</v>
      </c>
      <c r="M3083">
        <v>0</v>
      </c>
      <c r="N3083" t="s">
        <v>4712</v>
      </c>
      <c r="O3083" t="s">
        <v>4726</v>
      </c>
      <c r="P3083" t="s">
        <v>10297</v>
      </c>
      <c r="Q3083" t="s">
        <v>4715</v>
      </c>
      <c r="V3083" t="s">
        <v>4716</v>
      </c>
    </row>
    <row r="3084" spans="1:22">
      <c r="A3084" t="s">
        <v>4708</v>
      </c>
      <c r="B3084" t="s">
        <v>4708</v>
      </c>
      <c r="C3084" t="s">
        <v>10298</v>
      </c>
      <c r="D3084"/>
      <c r="E3084" s="255" t="s">
        <v>4786</v>
      </c>
      <c r="F3084" s="255">
        <v>42548.675978356485</v>
      </c>
      <c r="G3084" s="255"/>
      <c r="H3084" s="255"/>
      <c r="I3084" s="256">
        <v>6.666666666666667</v>
      </c>
      <c r="J3084" s="257">
        <v>119571</v>
      </c>
      <c r="K3084" t="s">
        <v>4711</v>
      </c>
      <c r="L3084">
        <v>0</v>
      </c>
      <c r="M3084">
        <v>0</v>
      </c>
      <c r="N3084" t="s">
        <v>4731</v>
      </c>
      <c r="O3084" t="s">
        <v>4713</v>
      </c>
      <c r="P3084" t="s">
        <v>10299</v>
      </c>
      <c r="Q3084" t="s">
        <v>4715</v>
      </c>
      <c r="V3084" t="s">
        <v>4716</v>
      </c>
    </row>
    <row r="3085" spans="1:22">
      <c r="A3085" t="s">
        <v>4708</v>
      </c>
      <c r="B3085" t="s">
        <v>4708</v>
      </c>
      <c r="C3085" t="s">
        <v>10300</v>
      </c>
      <c r="D3085"/>
      <c r="E3085" s="255" t="s">
        <v>4957</v>
      </c>
      <c r="F3085" s="255">
        <v>42542.690765821761</v>
      </c>
      <c r="G3085" s="255"/>
      <c r="H3085" s="255"/>
      <c r="I3085" s="256">
        <v>6.666666666666667</v>
      </c>
      <c r="J3085" s="257">
        <v>85705</v>
      </c>
      <c r="K3085" t="s">
        <v>4711</v>
      </c>
      <c r="L3085">
        <v>0</v>
      </c>
      <c r="M3085">
        <v>0</v>
      </c>
      <c r="N3085" t="s">
        <v>4769</v>
      </c>
      <c r="O3085" t="s">
        <v>4713</v>
      </c>
      <c r="P3085" t="s">
        <v>10301</v>
      </c>
      <c r="Q3085" t="s">
        <v>4715</v>
      </c>
      <c r="V3085" t="s">
        <v>4716</v>
      </c>
    </row>
    <row r="3086" spans="1:22">
      <c r="A3086" t="s">
        <v>4708</v>
      </c>
      <c r="B3086" t="s">
        <v>4708</v>
      </c>
      <c r="C3086" t="s">
        <v>10302</v>
      </c>
      <c r="D3086"/>
      <c r="E3086" s="255" t="s">
        <v>7080</v>
      </c>
      <c r="F3086" s="255">
        <v>42535.67963796296</v>
      </c>
      <c r="G3086" s="255"/>
      <c r="H3086" s="255"/>
      <c r="I3086" s="256">
        <v>6.666666666666667</v>
      </c>
      <c r="J3086" s="257">
        <v>108392</v>
      </c>
      <c r="K3086" t="s">
        <v>4711</v>
      </c>
      <c r="L3086">
        <v>0</v>
      </c>
      <c r="M3086">
        <v>0</v>
      </c>
      <c r="N3086" t="s">
        <v>4722</v>
      </c>
      <c r="O3086" t="s">
        <v>4726</v>
      </c>
      <c r="P3086" t="s">
        <v>10303</v>
      </c>
      <c r="Q3086" t="s">
        <v>4715</v>
      </c>
      <c r="V3086" t="s">
        <v>4716</v>
      </c>
    </row>
    <row r="3087" spans="1:22">
      <c r="A3087" t="s">
        <v>4708</v>
      </c>
      <c r="B3087" t="s">
        <v>4708</v>
      </c>
      <c r="C3087" t="s">
        <v>10304</v>
      </c>
      <c r="D3087"/>
      <c r="E3087" s="255" t="s">
        <v>4740</v>
      </c>
      <c r="F3087" s="255">
        <v>42523.538364733795</v>
      </c>
      <c r="G3087" s="255"/>
      <c r="H3087" s="255"/>
      <c r="I3087" s="256">
        <v>6.666666666666667</v>
      </c>
      <c r="J3087" s="257">
        <v>89291</v>
      </c>
      <c r="K3087" t="s">
        <v>4752</v>
      </c>
      <c r="L3087">
        <v>0</v>
      </c>
      <c r="M3087">
        <v>0</v>
      </c>
      <c r="N3087" t="s">
        <v>4712</v>
      </c>
      <c r="O3087" t="s">
        <v>4713</v>
      </c>
      <c r="P3087" t="s">
        <v>10305</v>
      </c>
      <c r="Q3087" t="s">
        <v>4715</v>
      </c>
      <c r="V3087" t="s">
        <v>4716</v>
      </c>
    </row>
    <row r="3088" spans="1:22">
      <c r="A3088" t="s">
        <v>4708</v>
      </c>
      <c r="B3088" t="s">
        <v>4708</v>
      </c>
      <c r="C3088" t="s">
        <v>10306</v>
      </c>
      <c r="D3088"/>
      <c r="E3088" s="255" t="s">
        <v>5453</v>
      </c>
      <c r="F3088" s="255">
        <v>42532.490791631943</v>
      </c>
      <c r="G3088" s="255"/>
      <c r="H3088" s="255"/>
      <c r="I3088" s="256">
        <v>6.666666666666667</v>
      </c>
      <c r="J3088" s="257">
        <v>112845</v>
      </c>
      <c r="K3088" t="s">
        <v>4711</v>
      </c>
      <c r="L3088">
        <v>0</v>
      </c>
      <c r="M3088">
        <v>0</v>
      </c>
      <c r="N3088" t="s">
        <v>4722</v>
      </c>
      <c r="O3088" t="s">
        <v>4726</v>
      </c>
      <c r="P3088" t="s">
        <v>5563</v>
      </c>
      <c r="Q3088" t="s">
        <v>4715</v>
      </c>
      <c r="V3088" t="s">
        <v>4716</v>
      </c>
    </row>
    <row r="3089" spans="1:22">
      <c r="A3089" t="s">
        <v>4708</v>
      </c>
      <c r="B3089" t="s">
        <v>4708</v>
      </c>
      <c r="C3089" t="s">
        <v>10307</v>
      </c>
      <c r="D3089"/>
      <c r="E3089" s="255" t="s">
        <v>7719</v>
      </c>
      <c r="F3089" s="255">
        <v>42527.737736886571</v>
      </c>
      <c r="G3089" s="255"/>
      <c r="H3089" s="255"/>
      <c r="I3089" s="256">
        <v>6.666666666666667</v>
      </c>
      <c r="J3089" s="257">
        <v>139294</v>
      </c>
      <c r="K3089" t="s">
        <v>4752</v>
      </c>
      <c r="L3089">
        <v>0</v>
      </c>
      <c r="M3089">
        <v>0</v>
      </c>
      <c r="N3089" t="s">
        <v>4731</v>
      </c>
      <c r="O3089" t="s">
        <v>4726</v>
      </c>
      <c r="P3089" t="s">
        <v>10308</v>
      </c>
      <c r="Q3089" t="s">
        <v>4715</v>
      </c>
      <c r="V3089" t="s">
        <v>4716</v>
      </c>
    </row>
    <row r="3090" spans="1:22">
      <c r="A3090" t="s">
        <v>4708</v>
      </c>
      <c r="B3090" t="s">
        <v>4708</v>
      </c>
      <c r="C3090" t="s">
        <v>10309</v>
      </c>
      <c r="D3090"/>
      <c r="E3090" s="255" t="s">
        <v>5677</v>
      </c>
      <c r="F3090" s="255">
        <v>42545.809316238425</v>
      </c>
      <c r="G3090" s="255"/>
      <c r="H3090" s="255"/>
      <c r="I3090" s="256">
        <v>6.666666666666667</v>
      </c>
      <c r="J3090" s="257">
        <v>110511</v>
      </c>
      <c r="K3090" t="s">
        <v>4711</v>
      </c>
      <c r="L3090">
        <v>0</v>
      </c>
      <c r="M3090">
        <v>0</v>
      </c>
      <c r="N3090" t="s">
        <v>4718</v>
      </c>
      <c r="O3090" t="s">
        <v>4726</v>
      </c>
      <c r="P3090" t="s">
        <v>10310</v>
      </c>
      <c r="Q3090" t="s">
        <v>4715</v>
      </c>
      <c r="V3090" t="s">
        <v>4716</v>
      </c>
    </row>
    <row r="3091" spans="1:22">
      <c r="A3091" t="s">
        <v>4708</v>
      </c>
      <c r="B3091" t="s">
        <v>4708</v>
      </c>
      <c r="C3091" t="s">
        <v>10311</v>
      </c>
      <c r="D3091"/>
      <c r="E3091" s="255" t="s">
        <v>5227</v>
      </c>
      <c r="F3091" s="255">
        <v>42537.687006562497</v>
      </c>
      <c r="G3091" s="255"/>
      <c r="H3091" s="255"/>
      <c r="I3091" s="256">
        <v>6.666666666666667</v>
      </c>
      <c r="J3091" s="257">
        <v>84278</v>
      </c>
      <c r="K3091" t="s">
        <v>4711</v>
      </c>
      <c r="L3091">
        <v>0</v>
      </c>
      <c r="M3091">
        <v>0</v>
      </c>
      <c r="N3091" t="s">
        <v>4712</v>
      </c>
      <c r="O3091" t="s">
        <v>4726</v>
      </c>
      <c r="P3091" t="s">
        <v>4994</v>
      </c>
      <c r="Q3091" t="s">
        <v>4715</v>
      </c>
      <c r="V3091" t="s">
        <v>4716</v>
      </c>
    </row>
    <row r="3092" spans="1:22">
      <c r="A3092" t="s">
        <v>4708</v>
      </c>
      <c r="B3092" t="s">
        <v>4708</v>
      </c>
      <c r="C3092" t="s">
        <v>10312</v>
      </c>
      <c r="D3092"/>
      <c r="E3092" s="255" t="s">
        <v>4775</v>
      </c>
      <c r="F3092" s="255">
        <v>42525.45637172454</v>
      </c>
      <c r="G3092" s="255"/>
      <c r="H3092" s="255"/>
      <c r="I3092" s="256">
        <v>6.666666666666667</v>
      </c>
      <c r="J3092" s="257">
        <v>114523</v>
      </c>
      <c r="K3092" t="s">
        <v>4711</v>
      </c>
      <c r="L3092">
        <v>0</v>
      </c>
      <c r="M3092">
        <v>0</v>
      </c>
      <c r="N3092" t="s">
        <v>4722</v>
      </c>
      <c r="O3092" t="s">
        <v>4713</v>
      </c>
      <c r="P3092" t="s">
        <v>10313</v>
      </c>
      <c r="Q3092" t="s">
        <v>4715</v>
      </c>
      <c r="V3092" t="s">
        <v>4716</v>
      </c>
    </row>
    <row r="3093" spans="1:22">
      <c r="A3093" t="s">
        <v>4708</v>
      </c>
      <c r="B3093" t="s">
        <v>4708</v>
      </c>
      <c r="C3093" t="s">
        <v>10314</v>
      </c>
      <c r="D3093"/>
      <c r="E3093" s="255" t="s">
        <v>5519</v>
      </c>
      <c r="F3093" s="255">
        <v>42535.680663969906</v>
      </c>
      <c r="G3093" s="255"/>
      <c r="H3093" s="255"/>
      <c r="I3093" s="256">
        <v>6.666666666666667</v>
      </c>
      <c r="J3093" s="257">
        <v>57588</v>
      </c>
      <c r="K3093" t="s">
        <v>4711</v>
      </c>
      <c r="L3093">
        <v>0</v>
      </c>
      <c r="M3093">
        <v>0</v>
      </c>
      <c r="N3093" t="s">
        <v>4712</v>
      </c>
      <c r="O3093" t="s">
        <v>4713</v>
      </c>
      <c r="P3093" t="s">
        <v>10315</v>
      </c>
      <c r="Q3093" t="s">
        <v>4715</v>
      </c>
      <c r="V3093" t="s">
        <v>4716</v>
      </c>
    </row>
    <row r="3094" spans="1:22">
      <c r="A3094" t="s">
        <v>4708</v>
      </c>
      <c r="B3094" t="s">
        <v>4708</v>
      </c>
      <c r="C3094" t="s">
        <v>1826</v>
      </c>
      <c r="D3094"/>
      <c r="E3094" s="255" t="s">
        <v>5716</v>
      </c>
      <c r="F3094" s="255">
        <v>42543.716863194444</v>
      </c>
      <c r="G3094" s="255"/>
      <c r="H3094" s="255"/>
      <c r="I3094" s="256">
        <v>6.666666666666667</v>
      </c>
      <c r="J3094" s="257">
        <v>91945</v>
      </c>
      <c r="K3094" t="s">
        <v>4752</v>
      </c>
      <c r="L3094">
        <v>0</v>
      </c>
      <c r="M3094">
        <v>0</v>
      </c>
      <c r="N3094" t="s">
        <v>4731</v>
      </c>
      <c r="O3094" t="s">
        <v>4726</v>
      </c>
      <c r="P3094" t="s">
        <v>10316</v>
      </c>
      <c r="Q3094" t="s">
        <v>4715</v>
      </c>
      <c r="V3094" t="s">
        <v>4716</v>
      </c>
    </row>
    <row r="3095" spans="1:22">
      <c r="A3095" t="s">
        <v>4708</v>
      </c>
      <c r="B3095" t="s">
        <v>4708</v>
      </c>
      <c r="C3095" t="s">
        <v>10317</v>
      </c>
      <c r="D3095"/>
      <c r="E3095" s="255" t="s">
        <v>5343</v>
      </c>
      <c r="F3095" s="255">
        <v>42527.696670451391</v>
      </c>
      <c r="G3095" s="255"/>
      <c r="H3095" s="255"/>
      <c r="I3095" s="256">
        <v>6.666666666666667</v>
      </c>
      <c r="J3095" s="257">
        <v>170272</v>
      </c>
      <c r="K3095" t="s">
        <v>4711</v>
      </c>
      <c r="L3095">
        <v>0</v>
      </c>
      <c r="M3095">
        <v>0</v>
      </c>
      <c r="N3095" t="s">
        <v>4718</v>
      </c>
      <c r="O3095" t="s">
        <v>5197</v>
      </c>
      <c r="P3095" t="s">
        <v>10318</v>
      </c>
      <c r="Q3095" t="s">
        <v>4715</v>
      </c>
      <c r="V3095" t="s">
        <v>4716</v>
      </c>
    </row>
    <row r="3096" spans="1:22">
      <c r="A3096" t="s">
        <v>4708</v>
      </c>
      <c r="B3096" t="s">
        <v>4708</v>
      </c>
      <c r="C3096" t="s">
        <v>10319</v>
      </c>
      <c r="D3096"/>
      <c r="E3096" s="255" t="s">
        <v>4743</v>
      </c>
      <c r="F3096" s="255">
        <v>42530.64809722222</v>
      </c>
      <c r="G3096" s="255"/>
      <c r="H3096" s="255"/>
      <c r="I3096" s="256">
        <v>6.666666666666667</v>
      </c>
      <c r="J3096" s="257">
        <v>94463</v>
      </c>
      <c r="K3096" t="s">
        <v>4711</v>
      </c>
      <c r="L3096">
        <v>0</v>
      </c>
      <c r="M3096">
        <v>0</v>
      </c>
      <c r="N3096" t="s">
        <v>4712</v>
      </c>
      <c r="O3096" t="s">
        <v>4713</v>
      </c>
      <c r="P3096" t="s">
        <v>10320</v>
      </c>
      <c r="Q3096" t="s">
        <v>4715</v>
      </c>
      <c r="V3096" t="s">
        <v>4716</v>
      </c>
    </row>
    <row r="3097" spans="1:22">
      <c r="A3097" t="s">
        <v>4708</v>
      </c>
      <c r="B3097" t="s">
        <v>4708</v>
      </c>
      <c r="C3097" t="s">
        <v>10321</v>
      </c>
      <c r="D3097"/>
      <c r="E3097" s="255" t="s">
        <v>5054</v>
      </c>
      <c r="F3097" s="255">
        <v>42522.688193668982</v>
      </c>
      <c r="G3097" s="255"/>
      <c r="H3097" s="255"/>
      <c r="I3097" s="256">
        <v>6.666666666666667</v>
      </c>
      <c r="J3097" s="257">
        <v>27424</v>
      </c>
      <c r="K3097" t="s">
        <v>4711</v>
      </c>
      <c r="L3097">
        <v>0</v>
      </c>
      <c r="M3097">
        <v>0</v>
      </c>
      <c r="N3097" t="s">
        <v>4712</v>
      </c>
      <c r="O3097" t="s">
        <v>4726</v>
      </c>
      <c r="P3097" t="s">
        <v>10322</v>
      </c>
      <c r="Q3097" t="s">
        <v>4715</v>
      </c>
      <c r="V3097" t="s">
        <v>4716</v>
      </c>
    </row>
    <row r="3098" spans="1:22">
      <c r="A3098" t="s">
        <v>4708</v>
      </c>
      <c r="B3098" t="s">
        <v>4708</v>
      </c>
      <c r="C3098" t="s">
        <v>10323</v>
      </c>
      <c r="D3098"/>
      <c r="E3098" s="255" t="s">
        <v>4975</v>
      </c>
      <c r="F3098" s="255">
        <v>42525.460128553241</v>
      </c>
      <c r="G3098" s="255"/>
      <c r="H3098" s="255"/>
      <c r="I3098" s="256">
        <v>6.666666666666667</v>
      </c>
      <c r="J3098" s="257">
        <v>43659</v>
      </c>
      <c r="K3098" t="s">
        <v>4752</v>
      </c>
      <c r="L3098">
        <v>0</v>
      </c>
      <c r="M3098">
        <v>0</v>
      </c>
      <c r="N3098" t="s">
        <v>4718</v>
      </c>
      <c r="O3098" t="s">
        <v>4753</v>
      </c>
      <c r="P3098" t="s">
        <v>4753</v>
      </c>
      <c r="Q3098" t="s">
        <v>4715</v>
      </c>
      <c r="V3098" t="s">
        <v>4716</v>
      </c>
    </row>
    <row r="3099" spans="1:22">
      <c r="A3099" t="s">
        <v>4708</v>
      </c>
      <c r="B3099" t="s">
        <v>4708</v>
      </c>
      <c r="C3099" t="s">
        <v>10324</v>
      </c>
      <c r="D3099"/>
      <c r="E3099" s="255" t="s">
        <v>7601</v>
      </c>
      <c r="F3099" s="255">
        <v>42541.674162118055</v>
      </c>
      <c r="G3099" s="255"/>
      <c r="H3099" s="255"/>
      <c r="I3099" s="256">
        <v>6.666666666666667</v>
      </c>
      <c r="J3099" s="257">
        <v>83326</v>
      </c>
      <c r="K3099" t="s">
        <v>4711</v>
      </c>
      <c r="L3099">
        <v>0</v>
      </c>
      <c r="M3099">
        <v>0</v>
      </c>
      <c r="N3099" t="s">
        <v>4712</v>
      </c>
      <c r="O3099" t="s">
        <v>4726</v>
      </c>
      <c r="P3099" t="s">
        <v>10325</v>
      </c>
      <c r="Q3099" t="s">
        <v>4715</v>
      </c>
      <c r="V3099" t="s">
        <v>4716</v>
      </c>
    </row>
    <row r="3100" spans="1:22">
      <c r="A3100" t="s">
        <v>4708</v>
      </c>
      <c r="B3100" t="s">
        <v>4708</v>
      </c>
      <c r="C3100" t="s">
        <v>10326</v>
      </c>
      <c r="D3100"/>
      <c r="E3100" s="255" t="s">
        <v>4780</v>
      </c>
      <c r="F3100" s="255">
        <v>42531.732660844908</v>
      </c>
      <c r="G3100" s="255"/>
      <c r="H3100" s="255"/>
      <c r="I3100" s="256">
        <v>6.666666666666667</v>
      </c>
      <c r="J3100" s="257">
        <v>47044</v>
      </c>
      <c r="K3100" t="s">
        <v>4711</v>
      </c>
      <c r="L3100">
        <v>0</v>
      </c>
      <c r="M3100">
        <v>0</v>
      </c>
      <c r="N3100" t="s">
        <v>4731</v>
      </c>
      <c r="O3100" t="s">
        <v>4713</v>
      </c>
      <c r="P3100" t="s">
        <v>10327</v>
      </c>
      <c r="Q3100" t="s">
        <v>4715</v>
      </c>
      <c r="V3100" t="s">
        <v>4716</v>
      </c>
    </row>
    <row r="3101" spans="1:22">
      <c r="A3101" t="s">
        <v>4708</v>
      </c>
      <c r="B3101" t="s">
        <v>4708</v>
      </c>
      <c r="C3101" t="s">
        <v>10328</v>
      </c>
      <c r="D3101"/>
      <c r="E3101" s="255" t="s">
        <v>4944</v>
      </c>
      <c r="F3101" s="255">
        <v>42545.702289664354</v>
      </c>
      <c r="G3101" s="255"/>
      <c r="H3101" s="255"/>
      <c r="I3101" s="256">
        <v>6.666666666666667</v>
      </c>
      <c r="J3101" s="257">
        <v>115607</v>
      </c>
      <c r="K3101" t="s">
        <v>4752</v>
      </c>
      <c r="L3101">
        <v>0</v>
      </c>
      <c r="M3101">
        <v>0</v>
      </c>
      <c r="N3101" t="s">
        <v>4718</v>
      </c>
      <c r="O3101" t="s">
        <v>4713</v>
      </c>
      <c r="P3101" t="s">
        <v>10329</v>
      </c>
      <c r="Q3101" t="s">
        <v>4715</v>
      </c>
      <c r="V3101" t="s">
        <v>4716</v>
      </c>
    </row>
    <row r="3102" spans="1:22">
      <c r="A3102" t="s">
        <v>4708</v>
      </c>
      <c r="B3102" t="s">
        <v>4708</v>
      </c>
      <c r="C3102" t="s">
        <v>10330</v>
      </c>
      <c r="D3102"/>
      <c r="E3102" s="255" t="s">
        <v>4965</v>
      </c>
      <c r="F3102" s="255">
        <v>42536.722333067133</v>
      </c>
      <c r="G3102" s="255"/>
      <c r="H3102" s="255"/>
      <c r="I3102" s="256">
        <v>6.666666666666667</v>
      </c>
      <c r="J3102" s="257">
        <v>116394</v>
      </c>
      <c r="K3102" t="s">
        <v>4752</v>
      </c>
      <c r="L3102">
        <v>0</v>
      </c>
      <c r="M3102">
        <v>0</v>
      </c>
      <c r="N3102" t="s">
        <v>4718</v>
      </c>
      <c r="O3102" t="s">
        <v>4713</v>
      </c>
      <c r="P3102" t="s">
        <v>10331</v>
      </c>
      <c r="Q3102" t="s">
        <v>4715</v>
      </c>
      <c r="V3102" t="s">
        <v>4716</v>
      </c>
    </row>
    <row r="3103" spans="1:22">
      <c r="A3103" t="s">
        <v>4708</v>
      </c>
      <c r="B3103" t="s">
        <v>4708</v>
      </c>
      <c r="C3103" t="s">
        <v>10332</v>
      </c>
      <c r="D3103"/>
      <c r="E3103" s="255" t="s">
        <v>5726</v>
      </c>
      <c r="F3103" s="255">
        <v>42509.642743020835</v>
      </c>
      <c r="G3103" s="255"/>
      <c r="H3103" s="255"/>
      <c r="I3103" s="256">
        <v>6.75</v>
      </c>
      <c r="J3103" s="257">
        <v>124664</v>
      </c>
      <c r="K3103" t="s">
        <v>4711</v>
      </c>
      <c r="L3103">
        <v>0</v>
      </c>
      <c r="M3103">
        <v>0</v>
      </c>
      <c r="N3103" t="s">
        <v>4718</v>
      </c>
      <c r="O3103" t="s">
        <v>4713</v>
      </c>
      <c r="P3103" t="s">
        <v>10333</v>
      </c>
      <c r="Q3103" t="s">
        <v>4715</v>
      </c>
      <c r="V3103" t="s">
        <v>4716</v>
      </c>
    </row>
    <row r="3104" spans="1:22">
      <c r="A3104" t="s">
        <v>4708</v>
      </c>
      <c r="B3104" t="s">
        <v>4708</v>
      </c>
      <c r="C3104" t="s">
        <v>10334</v>
      </c>
      <c r="D3104"/>
      <c r="E3104" s="255" t="s">
        <v>6421</v>
      </c>
      <c r="F3104" s="255">
        <v>42510.30954652778</v>
      </c>
      <c r="G3104" s="255"/>
      <c r="H3104" s="255"/>
      <c r="I3104" s="256">
        <v>6.75</v>
      </c>
      <c r="J3104" s="257">
        <v>22292</v>
      </c>
      <c r="K3104" t="s">
        <v>4711</v>
      </c>
      <c r="L3104">
        <v>0</v>
      </c>
      <c r="M3104">
        <v>0</v>
      </c>
      <c r="N3104" t="s">
        <v>4718</v>
      </c>
      <c r="O3104" t="s">
        <v>4726</v>
      </c>
      <c r="P3104" t="s">
        <v>10335</v>
      </c>
      <c r="Q3104" t="s">
        <v>4715</v>
      </c>
      <c r="V3104" t="s">
        <v>4716</v>
      </c>
    </row>
    <row r="3105" spans="1:22">
      <c r="A3105" t="s">
        <v>4708</v>
      </c>
      <c r="B3105" t="s">
        <v>4708</v>
      </c>
      <c r="C3105" t="s">
        <v>10336</v>
      </c>
      <c r="D3105"/>
      <c r="E3105" s="255" t="s">
        <v>4802</v>
      </c>
      <c r="F3105" s="255">
        <v>42494.727110995373</v>
      </c>
      <c r="G3105" s="255"/>
      <c r="H3105" s="255"/>
      <c r="I3105" s="256">
        <v>6.75</v>
      </c>
      <c r="J3105" s="257">
        <v>41005</v>
      </c>
      <c r="K3105" t="s">
        <v>4711</v>
      </c>
      <c r="L3105">
        <v>0</v>
      </c>
      <c r="M3105">
        <v>0</v>
      </c>
      <c r="N3105" t="s">
        <v>4712</v>
      </c>
      <c r="O3105" t="s">
        <v>4713</v>
      </c>
      <c r="P3105" t="s">
        <v>10337</v>
      </c>
      <c r="Q3105" t="s">
        <v>4715</v>
      </c>
      <c r="V3105" t="s">
        <v>4716</v>
      </c>
    </row>
    <row r="3106" spans="1:22">
      <c r="A3106" t="s">
        <v>4708</v>
      </c>
      <c r="B3106" t="s">
        <v>4708</v>
      </c>
      <c r="C3106" t="s">
        <v>10338</v>
      </c>
      <c r="D3106"/>
      <c r="E3106" s="255" t="s">
        <v>7896</v>
      </c>
      <c r="F3106" s="255">
        <v>42521.567923344905</v>
      </c>
      <c r="G3106" s="255"/>
      <c r="H3106" s="255"/>
      <c r="I3106" s="256">
        <v>6.75</v>
      </c>
      <c r="J3106" s="257">
        <v>94710</v>
      </c>
      <c r="K3106" t="s">
        <v>4752</v>
      </c>
      <c r="L3106">
        <v>0</v>
      </c>
      <c r="M3106">
        <v>0</v>
      </c>
      <c r="N3106" t="s">
        <v>4718</v>
      </c>
      <c r="O3106" t="s">
        <v>5324</v>
      </c>
      <c r="P3106" t="s">
        <v>10339</v>
      </c>
      <c r="Q3106" t="s">
        <v>4715</v>
      </c>
      <c r="V3106" t="s">
        <v>4716</v>
      </c>
    </row>
    <row r="3107" spans="1:22">
      <c r="A3107" t="s">
        <v>4708</v>
      </c>
      <c r="B3107" t="s">
        <v>4708</v>
      </c>
      <c r="C3107" t="s">
        <v>10340</v>
      </c>
      <c r="D3107"/>
      <c r="E3107" s="255" t="s">
        <v>4780</v>
      </c>
      <c r="F3107" s="255">
        <v>42518.470203622688</v>
      </c>
      <c r="G3107" s="255"/>
      <c r="H3107" s="255"/>
      <c r="I3107" s="256">
        <v>6.75</v>
      </c>
      <c r="J3107" s="257">
        <v>37637</v>
      </c>
      <c r="K3107" t="s">
        <v>4711</v>
      </c>
      <c r="L3107">
        <v>0</v>
      </c>
      <c r="M3107">
        <v>0</v>
      </c>
      <c r="N3107" t="s">
        <v>4712</v>
      </c>
      <c r="O3107" t="s">
        <v>4713</v>
      </c>
      <c r="P3107" t="s">
        <v>10341</v>
      </c>
      <c r="Q3107" t="s">
        <v>4715</v>
      </c>
      <c r="V3107" t="s">
        <v>4716</v>
      </c>
    </row>
    <row r="3108" spans="1:22">
      <c r="A3108" t="s">
        <v>4708</v>
      </c>
      <c r="B3108" t="s">
        <v>4708</v>
      </c>
      <c r="C3108" t="s">
        <v>10342</v>
      </c>
      <c r="D3108"/>
      <c r="E3108" s="255" t="s">
        <v>5027</v>
      </c>
      <c r="F3108" s="255">
        <v>42514.70728923611</v>
      </c>
      <c r="G3108" s="255"/>
      <c r="H3108" s="255"/>
      <c r="I3108" s="256">
        <v>6.75</v>
      </c>
      <c r="J3108" s="257">
        <v>131991</v>
      </c>
      <c r="K3108" t="s">
        <v>4711</v>
      </c>
      <c r="L3108">
        <v>0</v>
      </c>
      <c r="M3108">
        <v>0</v>
      </c>
      <c r="N3108" t="s">
        <v>4718</v>
      </c>
      <c r="O3108" t="s">
        <v>4713</v>
      </c>
      <c r="P3108" t="s">
        <v>10343</v>
      </c>
      <c r="Q3108" t="s">
        <v>4715</v>
      </c>
      <c r="V3108" t="s">
        <v>4716</v>
      </c>
    </row>
    <row r="3109" spans="1:22">
      <c r="A3109" t="s">
        <v>4708</v>
      </c>
      <c r="B3109" t="s">
        <v>4708</v>
      </c>
      <c r="C3109" t="s">
        <v>10344</v>
      </c>
      <c r="D3109"/>
      <c r="E3109" s="255" t="s">
        <v>4937</v>
      </c>
      <c r="F3109" s="255">
        <v>42518.493682523149</v>
      </c>
      <c r="G3109" s="255"/>
      <c r="H3109" s="255"/>
      <c r="I3109" s="256">
        <v>6.75</v>
      </c>
      <c r="J3109" s="257">
        <v>84106</v>
      </c>
      <c r="K3109" t="s">
        <v>4752</v>
      </c>
      <c r="L3109">
        <v>0</v>
      </c>
      <c r="M3109">
        <v>0</v>
      </c>
      <c r="N3109" t="s">
        <v>4718</v>
      </c>
      <c r="O3109" t="s">
        <v>4713</v>
      </c>
      <c r="P3109" t="s">
        <v>10345</v>
      </c>
      <c r="Q3109" t="s">
        <v>4715</v>
      </c>
      <c r="V3109" t="s">
        <v>4716</v>
      </c>
    </row>
    <row r="3110" spans="1:22">
      <c r="A3110" t="s">
        <v>4708</v>
      </c>
      <c r="B3110" t="s">
        <v>4708</v>
      </c>
      <c r="C3110" t="s">
        <v>10346</v>
      </c>
      <c r="D3110"/>
      <c r="E3110" s="255" t="s">
        <v>5168</v>
      </c>
      <c r="F3110" s="255">
        <v>42500.630213657409</v>
      </c>
      <c r="G3110" s="255"/>
      <c r="H3110" s="255"/>
      <c r="I3110" s="256">
        <v>6.75</v>
      </c>
      <c r="J3110" s="257">
        <v>101589</v>
      </c>
      <c r="K3110" t="s">
        <v>4752</v>
      </c>
      <c r="L3110">
        <v>0</v>
      </c>
      <c r="M3110">
        <v>0</v>
      </c>
      <c r="N3110" t="s">
        <v>4718</v>
      </c>
      <c r="O3110" t="s">
        <v>4713</v>
      </c>
      <c r="P3110" t="s">
        <v>10347</v>
      </c>
      <c r="Q3110" t="s">
        <v>4715</v>
      </c>
      <c r="V3110" t="s">
        <v>4716</v>
      </c>
    </row>
    <row r="3111" spans="1:22">
      <c r="A3111" t="s">
        <v>4708</v>
      </c>
      <c r="B3111" t="s">
        <v>4708</v>
      </c>
      <c r="C3111" t="s">
        <v>10348</v>
      </c>
      <c r="D3111"/>
      <c r="E3111" s="255" t="s">
        <v>5168</v>
      </c>
      <c r="F3111" s="255">
        <v>42496.683707141201</v>
      </c>
      <c r="G3111" s="255"/>
      <c r="H3111" s="255"/>
      <c r="I3111" s="256">
        <v>6.75</v>
      </c>
      <c r="J3111" s="257">
        <v>235300</v>
      </c>
      <c r="K3111" t="s">
        <v>4711</v>
      </c>
      <c r="L3111">
        <v>0</v>
      </c>
      <c r="M3111">
        <v>0</v>
      </c>
      <c r="N3111" t="s">
        <v>4722</v>
      </c>
      <c r="O3111" t="s">
        <v>4713</v>
      </c>
      <c r="P3111" t="s">
        <v>10349</v>
      </c>
      <c r="Q3111" t="s">
        <v>4715</v>
      </c>
      <c r="V3111" t="s">
        <v>4716</v>
      </c>
    </row>
    <row r="3112" spans="1:22">
      <c r="A3112" t="s">
        <v>4708</v>
      </c>
      <c r="B3112" t="s">
        <v>4708</v>
      </c>
      <c r="C3112" t="s">
        <v>10350</v>
      </c>
      <c r="D3112"/>
      <c r="E3112" s="255" t="s">
        <v>8194</v>
      </c>
      <c r="F3112" s="255">
        <v>42517.666897488423</v>
      </c>
      <c r="G3112" s="255"/>
      <c r="H3112" s="255"/>
      <c r="I3112" s="256">
        <v>6.75</v>
      </c>
      <c r="J3112" s="257">
        <v>172598</v>
      </c>
      <c r="K3112" t="s">
        <v>4711</v>
      </c>
      <c r="L3112">
        <v>0</v>
      </c>
      <c r="M3112">
        <v>0</v>
      </c>
      <c r="N3112" t="s">
        <v>4718</v>
      </c>
      <c r="O3112" t="s">
        <v>4726</v>
      </c>
      <c r="P3112" t="s">
        <v>10351</v>
      </c>
      <c r="Q3112" t="s">
        <v>4715</v>
      </c>
      <c r="V3112" t="s">
        <v>4716</v>
      </c>
    </row>
    <row r="3113" spans="1:22">
      <c r="A3113" t="s">
        <v>4708</v>
      </c>
      <c r="B3113" t="s">
        <v>4708</v>
      </c>
      <c r="C3113" t="s">
        <v>282</v>
      </c>
      <c r="D3113"/>
      <c r="E3113" s="255" t="s">
        <v>5690</v>
      </c>
      <c r="F3113" s="255">
        <v>42499.68623190972</v>
      </c>
      <c r="G3113" s="255"/>
      <c r="H3113" s="255"/>
      <c r="I3113" s="256">
        <v>6.75</v>
      </c>
      <c r="J3113" s="257">
        <v>224098</v>
      </c>
      <c r="K3113" t="s">
        <v>4711</v>
      </c>
      <c r="L3113">
        <v>0</v>
      </c>
      <c r="M3113">
        <v>0</v>
      </c>
      <c r="N3113" t="s">
        <v>4718</v>
      </c>
      <c r="O3113" t="s">
        <v>4726</v>
      </c>
      <c r="P3113" t="s">
        <v>5228</v>
      </c>
      <c r="Q3113" t="s">
        <v>4715</v>
      </c>
      <c r="V3113" t="s">
        <v>4716</v>
      </c>
    </row>
    <row r="3114" spans="1:22">
      <c r="A3114" t="s">
        <v>4708</v>
      </c>
      <c r="B3114" t="s">
        <v>4708</v>
      </c>
      <c r="C3114" t="s">
        <v>10352</v>
      </c>
      <c r="D3114"/>
      <c r="E3114" s="255" t="s">
        <v>4834</v>
      </c>
      <c r="F3114" s="255">
        <v>42500.49927403935</v>
      </c>
      <c r="G3114" s="255"/>
      <c r="H3114" s="255"/>
      <c r="I3114" s="256">
        <v>6.75</v>
      </c>
      <c r="J3114" s="257">
        <v>132723</v>
      </c>
      <c r="K3114" t="s">
        <v>4711</v>
      </c>
      <c r="L3114">
        <v>0</v>
      </c>
      <c r="M3114">
        <v>0</v>
      </c>
      <c r="N3114" t="s">
        <v>4712</v>
      </c>
      <c r="O3114" t="s">
        <v>4713</v>
      </c>
      <c r="P3114" t="s">
        <v>10353</v>
      </c>
      <c r="Q3114" t="s">
        <v>4715</v>
      </c>
      <c r="V3114" t="s">
        <v>4716</v>
      </c>
    </row>
    <row r="3115" spans="1:22">
      <c r="A3115" t="s">
        <v>4708</v>
      </c>
      <c r="B3115" t="s">
        <v>4708</v>
      </c>
      <c r="C3115" t="s">
        <v>10354</v>
      </c>
      <c r="D3115"/>
      <c r="E3115" s="255" t="s">
        <v>4783</v>
      </c>
      <c r="F3115" s="255">
        <v>42503.684831828701</v>
      </c>
      <c r="G3115" s="255"/>
      <c r="H3115" s="255"/>
      <c r="I3115" s="256">
        <v>6.75</v>
      </c>
      <c r="J3115" s="257">
        <v>150123</v>
      </c>
      <c r="K3115" t="s">
        <v>4711</v>
      </c>
      <c r="L3115">
        <v>0</v>
      </c>
      <c r="M3115">
        <v>0</v>
      </c>
      <c r="N3115" t="s">
        <v>4722</v>
      </c>
      <c r="O3115" t="s">
        <v>4713</v>
      </c>
      <c r="P3115" t="s">
        <v>10355</v>
      </c>
      <c r="Q3115" t="s">
        <v>4715</v>
      </c>
      <c r="V3115" t="s">
        <v>4716</v>
      </c>
    </row>
    <row r="3116" spans="1:22">
      <c r="A3116" t="s">
        <v>4708</v>
      </c>
      <c r="B3116" t="s">
        <v>4708</v>
      </c>
      <c r="C3116" t="s">
        <v>10356</v>
      </c>
      <c r="D3116"/>
      <c r="E3116" s="255" t="s">
        <v>7020</v>
      </c>
      <c r="F3116" s="255">
        <v>42521.893818171295</v>
      </c>
      <c r="G3116" s="255"/>
      <c r="H3116" s="255"/>
      <c r="I3116" s="256">
        <v>6.75</v>
      </c>
      <c r="J3116" s="257">
        <v>159804</v>
      </c>
      <c r="K3116" t="s">
        <v>4752</v>
      </c>
      <c r="L3116">
        <v>0</v>
      </c>
      <c r="M3116">
        <v>0</v>
      </c>
      <c r="N3116" t="s">
        <v>4731</v>
      </c>
      <c r="O3116" t="s">
        <v>5197</v>
      </c>
      <c r="P3116" t="s">
        <v>10357</v>
      </c>
      <c r="Q3116" t="s">
        <v>4715</v>
      </c>
      <c r="V3116" t="s">
        <v>4716</v>
      </c>
    </row>
    <row r="3117" spans="1:22">
      <c r="A3117" t="s">
        <v>4708</v>
      </c>
      <c r="B3117" t="s">
        <v>4708</v>
      </c>
      <c r="C3117" t="s">
        <v>10358</v>
      </c>
      <c r="D3117"/>
      <c r="E3117" s="255" t="s">
        <v>8706</v>
      </c>
      <c r="F3117" s="255">
        <v>42509.643801932871</v>
      </c>
      <c r="G3117" s="255"/>
      <c r="H3117" s="255"/>
      <c r="I3117" s="256">
        <v>6.75</v>
      </c>
      <c r="J3117" s="257">
        <v>253253</v>
      </c>
      <c r="K3117" t="s">
        <v>4711</v>
      </c>
      <c r="L3117">
        <v>0</v>
      </c>
      <c r="M3117">
        <v>0</v>
      </c>
      <c r="N3117" t="s">
        <v>4718</v>
      </c>
      <c r="O3117" t="s">
        <v>4726</v>
      </c>
      <c r="P3117" t="s">
        <v>10359</v>
      </c>
      <c r="Q3117" t="s">
        <v>4715</v>
      </c>
      <c r="V3117" t="s">
        <v>4716</v>
      </c>
    </row>
    <row r="3118" spans="1:22">
      <c r="A3118" t="s">
        <v>4708</v>
      </c>
      <c r="B3118" t="s">
        <v>4708</v>
      </c>
      <c r="C3118" t="s">
        <v>10360</v>
      </c>
      <c r="D3118"/>
      <c r="E3118" s="255" t="s">
        <v>6798</v>
      </c>
      <c r="F3118" s="255">
        <v>42515.644090011578</v>
      </c>
      <c r="G3118" s="255"/>
      <c r="H3118" s="255"/>
      <c r="I3118" s="256">
        <v>6.75</v>
      </c>
      <c r="J3118" s="257">
        <v>86571</v>
      </c>
      <c r="K3118" t="s">
        <v>4711</v>
      </c>
      <c r="L3118">
        <v>0</v>
      </c>
      <c r="M3118">
        <v>0</v>
      </c>
      <c r="N3118" t="s">
        <v>4712</v>
      </c>
      <c r="O3118" t="s">
        <v>4713</v>
      </c>
      <c r="P3118" t="s">
        <v>10361</v>
      </c>
      <c r="Q3118" t="s">
        <v>4715</v>
      </c>
      <c r="V3118" t="s">
        <v>4716</v>
      </c>
    </row>
    <row r="3119" spans="1:22">
      <c r="A3119" t="s">
        <v>4708</v>
      </c>
      <c r="B3119" t="s">
        <v>4708</v>
      </c>
      <c r="C3119" t="s">
        <v>10362</v>
      </c>
      <c r="D3119"/>
      <c r="E3119" s="255" t="s">
        <v>4834</v>
      </c>
      <c r="F3119" s="255">
        <v>42518.468019444445</v>
      </c>
      <c r="G3119" s="255"/>
      <c r="H3119" s="255"/>
      <c r="I3119" s="256">
        <v>6.75</v>
      </c>
      <c r="J3119" s="257">
        <v>2108</v>
      </c>
      <c r="K3119" t="s">
        <v>4711</v>
      </c>
      <c r="L3119">
        <v>0</v>
      </c>
      <c r="M3119">
        <v>0</v>
      </c>
      <c r="N3119" t="s">
        <v>4722</v>
      </c>
      <c r="O3119" t="s">
        <v>4713</v>
      </c>
      <c r="P3119" t="s">
        <v>10363</v>
      </c>
      <c r="Q3119" t="s">
        <v>4715</v>
      </c>
      <c r="V3119" t="s">
        <v>4716</v>
      </c>
    </row>
    <row r="3120" spans="1:22">
      <c r="A3120" t="s">
        <v>4708</v>
      </c>
      <c r="B3120" t="s">
        <v>4708</v>
      </c>
      <c r="C3120" t="s">
        <v>10364</v>
      </c>
      <c r="D3120"/>
      <c r="E3120" s="255" t="s">
        <v>7709</v>
      </c>
      <c r="F3120" s="255">
        <v>42521.787679895831</v>
      </c>
      <c r="G3120" s="255"/>
      <c r="H3120" s="255"/>
      <c r="I3120" s="256">
        <v>6.75</v>
      </c>
      <c r="J3120" s="257">
        <v>224791</v>
      </c>
      <c r="K3120" t="s">
        <v>4711</v>
      </c>
      <c r="L3120">
        <v>0</v>
      </c>
      <c r="M3120">
        <v>0</v>
      </c>
      <c r="N3120" t="s">
        <v>4731</v>
      </c>
      <c r="O3120" t="s">
        <v>4726</v>
      </c>
      <c r="P3120" t="s">
        <v>10365</v>
      </c>
      <c r="Q3120" t="s">
        <v>4715</v>
      </c>
      <c r="V3120" t="s">
        <v>4716</v>
      </c>
    </row>
    <row r="3121" spans="1:22">
      <c r="A3121" t="s">
        <v>4708</v>
      </c>
      <c r="B3121" t="s">
        <v>4708</v>
      </c>
      <c r="C3121" t="s">
        <v>10366</v>
      </c>
      <c r="D3121"/>
      <c r="E3121" s="255" t="s">
        <v>4983</v>
      </c>
      <c r="F3121" s="255">
        <v>42494.712291238429</v>
      </c>
      <c r="G3121" s="255"/>
      <c r="H3121" s="255"/>
      <c r="I3121" s="256">
        <v>6.75</v>
      </c>
      <c r="J3121" s="257">
        <v>60656</v>
      </c>
      <c r="K3121" t="s">
        <v>4711</v>
      </c>
      <c r="L3121">
        <v>0</v>
      </c>
      <c r="M3121">
        <v>0</v>
      </c>
      <c r="N3121" t="s">
        <v>4731</v>
      </c>
      <c r="O3121" t="s">
        <v>4713</v>
      </c>
      <c r="P3121" t="s">
        <v>10367</v>
      </c>
      <c r="Q3121" t="s">
        <v>4715</v>
      </c>
      <c r="V3121" t="s">
        <v>4716</v>
      </c>
    </row>
    <row r="3122" spans="1:22">
      <c r="A3122" t="s">
        <v>4708</v>
      </c>
      <c r="B3122" t="s">
        <v>4708</v>
      </c>
      <c r="C3122" t="s">
        <v>10368</v>
      </c>
      <c r="D3122"/>
      <c r="E3122" s="255" t="s">
        <v>4975</v>
      </c>
      <c r="F3122" s="255">
        <v>42506.697443553239</v>
      </c>
      <c r="G3122" s="255"/>
      <c r="H3122" s="255"/>
      <c r="I3122" s="256">
        <v>6.75</v>
      </c>
      <c r="J3122" s="257">
        <v>60808</v>
      </c>
      <c r="K3122" t="s">
        <v>4711</v>
      </c>
      <c r="L3122">
        <v>0</v>
      </c>
      <c r="M3122">
        <v>0</v>
      </c>
      <c r="N3122" t="s">
        <v>4712</v>
      </c>
      <c r="O3122" t="s">
        <v>4713</v>
      </c>
      <c r="P3122" t="s">
        <v>10369</v>
      </c>
      <c r="Q3122" t="s">
        <v>4715</v>
      </c>
      <c r="V3122" t="s">
        <v>4716</v>
      </c>
    </row>
    <row r="3123" spans="1:22">
      <c r="A3123" t="s">
        <v>4708</v>
      </c>
      <c r="B3123" t="s">
        <v>4708</v>
      </c>
      <c r="C3123" t="s">
        <v>10370</v>
      </c>
      <c r="D3123"/>
      <c r="E3123" s="255" t="s">
        <v>5912</v>
      </c>
      <c r="F3123" s="255">
        <v>42494.694180752318</v>
      </c>
      <c r="G3123" s="255"/>
      <c r="H3123" s="255"/>
      <c r="I3123" s="256">
        <v>6.75</v>
      </c>
      <c r="J3123" s="257">
        <v>110057</v>
      </c>
      <c r="K3123" t="s">
        <v>4711</v>
      </c>
      <c r="L3123">
        <v>0</v>
      </c>
      <c r="M3123">
        <v>0</v>
      </c>
      <c r="N3123" t="s">
        <v>4718</v>
      </c>
      <c r="O3123" t="s">
        <v>4726</v>
      </c>
      <c r="P3123" t="s">
        <v>10371</v>
      </c>
      <c r="Q3123" t="s">
        <v>4715</v>
      </c>
      <c r="V3123" t="s">
        <v>4716</v>
      </c>
    </row>
    <row r="3124" spans="1:22">
      <c r="A3124" t="s">
        <v>4708</v>
      </c>
      <c r="B3124" t="s">
        <v>4708</v>
      </c>
      <c r="C3124" t="s">
        <v>10372</v>
      </c>
      <c r="D3124"/>
      <c r="E3124" s="255" t="s">
        <v>5138</v>
      </c>
      <c r="F3124" s="255">
        <v>42507.682443483798</v>
      </c>
      <c r="G3124" s="255"/>
      <c r="H3124" s="255"/>
      <c r="I3124" s="256">
        <v>6.75</v>
      </c>
      <c r="J3124" s="257">
        <v>80739</v>
      </c>
      <c r="K3124" t="s">
        <v>4711</v>
      </c>
      <c r="L3124">
        <v>0</v>
      </c>
      <c r="M3124">
        <v>0</v>
      </c>
      <c r="N3124" t="s">
        <v>4769</v>
      </c>
      <c r="O3124" t="s">
        <v>4713</v>
      </c>
      <c r="P3124" t="s">
        <v>10373</v>
      </c>
      <c r="Q3124" t="s">
        <v>4715</v>
      </c>
      <c r="V3124" t="s">
        <v>4716</v>
      </c>
    </row>
    <row r="3125" spans="1:22">
      <c r="A3125" t="s">
        <v>4708</v>
      </c>
      <c r="B3125" t="s">
        <v>4708</v>
      </c>
      <c r="C3125" t="s">
        <v>10374</v>
      </c>
      <c r="D3125"/>
      <c r="E3125" s="255" t="s">
        <v>4778</v>
      </c>
      <c r="F3125" s="255">
        <v>42510.306395023152</v>
      </c>
      <c r="G3125" s="255"/>
      <c r="H3125" s="255"/>
      <c r="I3125" s="256">
        <v>6.75</v>
      </c>
      <c r="J3125" s="257">
        <v>110000</v>
      </c>
      <c r="K3125" t="s">
        <v>4711</v>
      </c>
      <c r="L3125">
        <v>0</v>
      </c>
      <c r="M3125">
        <v>0</v>
      </c>
      <c r="N3125" t="s">
        <v>4718</v>
      </c>
      <c r="O3125" t="s">
        <v>4726</v>
      </c>
      <c r="P3125" t="s">
        <v>10375</v>
      </c>
      <c r="Q3125" t="s">
        <v>4715</v>
      </c>
      <c r="V3125" t="s">
        <v>4716</v>
      </c>
    </row>
    <row r="3126" spans="1:22">
      <c r="A3126" t="s">
        <v>4708</v>
      </c>
      <c r="B3126" t="s">
        <v>4708</v>
      </c>
      <c r="C3126" t="s">
        <v>10376</v>
      </c>
      <c r="D3126"/>
      <c r="E3126" s="255" t="s">
        <v>4799</v>
      </c>
      <c r="F3126" s="255">
        <v>42500.499545983796</v>
      </c>
      <c r="G3126" s="255"/>
      <c r="H3126" s="255"/>
      <c r="I3126" s="256">
        <v>6.75</v>
      </c>
      <c r="J3126" s="257">
        <v>161417</v>
      </c>
      <c r="K3126" t="s">
        <v>4711</v>
      </c>
      <c r="L3126">
        <v>0</v>
      </c>
      <c r="M3126">
        <v>0</v>
      </c>
      <c r="N3126" t="s">
        <v>4722</v>
      </c>
      <c r="O3126" t="s">
        <v>4713</v>
      </c>
      <c r="P3126" t="s">
        <v>10377</v>
      </c>
      <c r="Q3126" t="s">
        <v>4715</v>
      </c>
      <c r="V3126" t="s">
        <v>4716</v>
      </c>
    </row>
    <row r="3127" spans="1:22">
      <c r="A3127" t="s">
        <v>4708</v>
      </c>
      <c r="B3127" t="s">
        <v>4708</v>
      </c>
      <c r="C3127" t="s">
        <v>10378</v>
      </c>
      <c r="D3127"/>
      <c r="E3127" s="255" t="s">
        <v>5160</v>
      </c>
      <c r="F3127" s="255">
        <v>42521.744686192127</v>
      </c>
      <c r="G3127" s="255"/>
      <c r="H3127" s="255"/>
      <c r="I3127" s="256">
        <v>6.75</v>
      </c>
      <c r="J3127" s="257">
        <v>109838</v>
      </c>
      <c r="K3127" t="s">
        <v>4752</v>
      </c>
      <c r="L3127">
        <v>0</v>
      </c>
      <c r="M3127">
        <v>0</v>
      </c>
      <c r="N3127" t="s">
        <v>4718</v>
      </c>
      <c r="O3127" t="s">
        <v>4713</v>
      </c>
      <c r="P3127" t="s">
        <v>10379</v>
      </c>
      <c r="Q3127" t="s">
        <v>4715</v>
      </c>
      <c r="V3127" t="s">
        <v>4716</v>
      </c>
    </row>
    <row r="3128" spans="1:22">
      <c r="A3128" t="s">
        <v>4708</v>
      </c>
      <c r="B3128" t="s">
        <v>4708</v>
      </c>
      <c r="C3128" t="s">
        <v>10380</v>
      </c>
      <c r="D3128"/>
      <c r="E3128" s="255" t="s">
        <v>5168</v>
      </c>
      <c r="F3128" s="255">
        <v>42494.733178090275</v>
      </c>
      <c r="G3128" s="255"/>
      <c r="H3128" s="255"/>
      <c r="I3128" s="256">
        <v>6.75</v>
      </c>
      <c r="J3128" s="257">
        <v>212133</v>
      </c>
      <c r="K3128" t="s">
        <v>4711</v>
      </c>
      <c r="L3128">
        <v>0</v>
      </c>
      <c r="M3128">
        <v>0</v>
      </c>
      <c r="N3128" t="s">
        <v>4722</v>
      </c>
      <c r="O3128" t="s">
        <v>4713</v>
      </c>
      <c r="P3128" t="s">
        <v>10381</v>
      </c>
      <c r="Q3128" t="s">
        <v>4715</v>
      </c>
      <c r="V3128" t="s">
        <v>4716</v>
      </c>
    </row>
    <row r="3129" spans="1:22">
      <c r="A3129" t="s">
        <v>4708</v>
      </c>
      <c r="B3129" t="s">
        <v>4708</v>
      </c>
      <c r="C3129" t="s">
        <v>10382</v>
      </c>
      <c r="D3129"/>
      <c r="E3129" s="255" t="s">
        <v>6904</v>
      </c>
      <c r="F3129" s="255">
        <v>42518.389081250003</v>
      </c>
      <c r="G3129" s="255"/>
      <c r="H3129" s="255"/>
      <c r="I3129" s="256">
        <v>6.75</v>
      </c>
      <c r="J3129" s="257">
        <v>158829</v>
      </c>
      <c r="K3129" t="s">
        <v>4752</v>
      </c>
      <c r="L3129">
        <v>0</v>
      </c>
      <c r="M3129">
        <v>0</v>
      </c>
      <c r="N3129" t="s">
        <v>4731</v>
      </c>
      <c r="O3129" t="s">
        <v>4726</v>
      </c>
      <c r="P3129" t="s">
        <v>10383</v>
      </c>
      <c r="Q3129" t="s">
        <v>4715</v>
      </c>
      <c r="V3129" t="s">
        <v>4716</v>
      </c>
    </row>
    <row r="3130" spans="1:22">
      <c r="A3130" t="s">
        <v>4708</v>
      </c>
      <c r="B3130" t="s">
        <v>4708</v>
      </c>
      <c r="C3130" t="s">
        <v>10384</v>
      </c>
      <c r="D3130"/>
      <c r="E3130" s="255" t="s">
        <v>4799</v>
      </c>
      <c r="F3130" s="255">
        <v>42493.694099340275</v>
      </c>
      <c r="G3130" s="255"/>
      <c r="H3130" s="255"/>
      <c r="I3130" s="256">
        <v>6.75</v>
      </c>
      <c r="J3130" s="257">
        <v>98261</v>
      </c>
      <c r="K3130" t="s">
        <v>4711</v>
      </c>
      <c r="L3130">
        <v>0</v>
      </c>
      <c r="M3130">
        <v>0</v>
      </c>
      <c r="N3130" t="s">
        <v>4718</v>
      </c>
      <c r="O3130" t="s">
        <v>4713</v>
      </c>
      <c r="P3130" t="s">
        <v>10385</v>
      </c>
      <c r="Q3130" t="s">
        <v>4715</v>
      </c>
      <c r="V3130" t="s">
        <v>4716</v>
      </c>
    </row>
    <row r="3131" spans="1:22">
      <c r="A3131" t="s">
        <v>4708</v>
      </c>
      <c r="B3131" t="s">
        <v>4708</v>
      </c>
      <c r="C3131" t="s">
        <v>10386</v>
      </c>
      <c r="D3131"/>
      <c r="E3131" s="255" t="s">
        <v>4780</v>
      </c>
      <c r="F3131" s="255">
        <v>42480.735488425926</v>
      </c>
      <c r="G3131" s="255"/>
      <c r="H3131" s="255"/>
      <c r="I3131" s="256">
        <v>6.833333333333333</v>
      </c>
      <c r="J3131" s="257">
        <v>120187</v>
      </c>
      <c r="K3131" t="s">
        <v>4711</v>
      </c>
      <c r="L3131">
        <v>0</v>
      </c>
      <c r="M3131">
        <v>0</v>
      </c>
      <c r="N3131" t="s">
        <v>4722</v>
      </c>
      <c r="O3131" t="s">
        <v>4713</v>
      </c>
      <c r="P3131" t="s">
        <v>10387</v>
      </c>
      <c r="Q3131" t="s">
        <v>4715</v>
      </c>
      <c r="V3131" t="s">
        <v>4716</v>
      </c>
    </row>
    <row r="3132" spans="1:22">
      <c r="A3132" t="s">
        <v>4708</v>
      </c>
      <c r="B3132" t="s">
        <v>4708</v>
      </c>
      <c r="C3132" t="s">
        <v>10388</v>
      </c>
      <c r="D3132"/>
      <c r="E3132" s="255" t="s">
        <v>4778</v>
      </c>
      <c r="F3132" s="255">
        <v>42480.743065428243</v>
      </c>
      <c r="G3132" s="255"/>
      <c r="H3132" s="255"/>
      <c r="I3132" s="256">
        <v>6.833333333333333</v>
      </c>
      <c r="J3132" s="257">
        <v>127905</v>
      </c>
      <c r="K3132" t="s">
        <v>4711</v>
      </c>
      <c r="L3132">
        <v>0</v>
      </c>
      <c r="M3132">
        <v>0</v>
      </c>
      <c r="N3132" t="s">
        <v>4718</v>
      </c>
      <c r="O3132" t="s">
        <v>4713</v>
      </c>
      <c r="P3132" t="s">
        <v>10389</v>
      </c>
      <c r="Q3132" t="s">
        <v>4715</v>
      </c>
      <c r="V3132" t="s">
        <v>4716</v>
      </c>
    </row>
    <row r="3133" spans="1:22">
      <c r="A3133" t="s">
        <v>4708</v>
      </c>
      <c r="B3133" t="s">
        <v>4708</v>
      </c>
      <c r="C3133" t="s">
        <v>2540</v>
      </c>
      <c r="D3133"/>
      <c r="E3133" s="255" t="s">
        <v>5006</v>
      </c>
      <c r="F3133" s="255">
        <v>42467.696304861114</v>
      </c>
      <c r="G3133" s="255"/>
      <c r="H3133" s="255"/>
      <c r="I3133" s="256">
        <v>6.833333333333333</v>
      </c>
      <c r="J3133" s="257">
        <v>269762</v>
      </c>
      <c r="K3133" t="s">
        <v>4711</v>
      </c>
      <c r="L3133">
        <v>0</v>
      </c>
      <c r="M3133">
        <v>0</v>
      </c>
      <c r="N3133" t="s">
        <v>4731</v>
      </c>
      <c r="O3133" t="s">
        <v>4713</v>
      </c>
      <c r="P3133" t="s">
        <v>10390</v>
      </c>
      <c r="Q3133" t="s">
        <v>4715</v>
      </c>
      <c r="V3133" t="s">
        <v>4716</v>
      </c>
    </row>
    <row r="3134" spans="1:22">
      <c r="A3134" t="s">
        <v>4708</v>
      </c>
      <c r="B3134" t="s">
        <v>4708</v>
      </c>
      <c r="C3134" t="s">
        <v>10391</v>
      </c>
      <c r="D3134"/>
      <c r="E3134" s="255" t="s">
        <v>5393</v>
      </c>
      <c r="F3134" s="255">
        <v>42468.709388773146</v>
      </c>
      <c r="G3134" s="255"/>
      <c r="H3134" s="255"/>
      <c r="I3134" s="256">
        <v>6.833333333333333</v>
      </c>
      <c r="J3134" s="257">
        <v>158674</v>
      </c>
      <c r="K3134" t="s">
        <v>4711</v>
      </c>
      <c r="L3134">
        <v>0</v>
      </c>
      <c r="M3134">
        <v>0</v>
      </c>
      <c r="N3134" t="s">
        <v>4712</v>
      </c>
      <c r="O3134" t="s">
        <v>4713</v>
      </c>
      <c r="P3134" t="s">
        <v>10392</v>
      </c>
      <c r="Q3134" t="s">
        <v>4715</v>
      </c>
      <c r="V3134" t="s">
        <v>4716</v>
      </c>
    </row>
    <row r="3135" spans="1:22">
      <c r="A3135" t="s">
        <v>4708</v>
      </c>
      <c r="B3135" t="s">
        <v>4708</v>
      </c>
      <c r="C3135" t="s">
        <v>10393</v>
      </c>
      <c r="D3135"/>
      <c r="E3135" s="255" t="s">
        <v>4912</v>
      </c>
      <c r="F3135" s="255">
        <v>42465.699700347221</v>
      </c>
      <c r="G3135" s="255"/>
      <c r="H3135" s="255"/>
      <c r="I3135" s="256">
        <v>6.833333333333333</v>
      </c>
      <c r="J3135" s="257">
        <v>74136</v>
      </c>
      <c r="K3135" t="s">
        <v>4711</v>
      </c>
      <c r="L3135">
        <v>0</v>
      </c>
      <c r="M3135">
        <v>0</v>
      </c>
      <c r="N3135" t="s">
        <v>4718</v>
      </c>
      <c r="O3135" t="s">
        <v>4713</v>
      </c>
      <c r="P3135" t="s">
        <v>10394</v>
      </c>
      <c r="Q3135" t="s">
        <v>4715</v>
      </c>
      <c r="V3135" t="s">
        <v>4716</v>
      </c>
    </row>
    <row r="3136" spans="1:22">
      <c r="A3136" t="s">
        <v>4708</v>
      </c>
      <c r="B3136" t="s">
        <v>4708</v>
      </c>
      <c r="C3136" t="s">
        <v>10395</v>
      </c>
      <c r="D3136"/>
      <c r="E3136" s="255" t="s">
        <v>4845</v>
      </c>
      <c r="F3136" s="255">
        <v>42487.701658877311</v>
      </c>
      <c r="G3136" s="255"/>
      <c r="H3136" s="255"/>
      <c r="I3136" s="256">
        <v>6.833333333333333</v>
      </c>
      <c r="J3136" s="257">
        <v>134765</v>
      </c>
      <c r="K3136" t="s">
        <v>4711</v>
      </c>
      <c r="L3136">
        <v>0</v>
      </c>
      <c r="M3136">
        <v>0</v>
      </c>
      <c r="N3136" t="s">
        <v>4712</v>
      </c>
      <c r="O3136" t="s">
        <v>4713</v>
      </c>
      <c r="P3136" t="s">
        <v>10396</v>
      </c>
      <c r="Q3136" t="s">
        <v>4715</v>
      </c>
      <c r="V3136" t="s">
        <v>4716</v>
      </c>
    </row>
    <row r="3137" spans="1:22">
      <c r="A3137" t="s">
        <v>4708</v>
      </c>
      <c r="B3137" t="s">
        <v>4708</v>
      </c>
      <c r="C3137" t="s">
        <v>10397</v>
      </c>
      <c r="D3137"/>
      <c r="E3137" s="255" t="s">
        <v>4791</v>
      </c>
      <c r="F3137" s="255">
        <v>42464.706367280094</v>
      </c>
      <c r="G3137" s="255"/>
      <c r="H3137" s="255"/>
      <c r="I3137" s="256">
        <v>6.833333333333333</v>
      </c>
      <c r="J3137" s="257">
        <v>129259</v>
      </c>
      <c r="K3137" t="s">
        <v>4711</v>
      </c>
      <c r="L3137">
        <v>0</v>
      </c>
      <c r="M3137">
        <v>0</v>
      </c>
      <c r="N3137" t="s">
        <v>4712</v>
      </c>
      <c r="O3137" t="s">
        <v>4713</v>
      </c>
      <c r="P3137" t="s">
        <v>10398</v>
      </c>
      <c r="Q3137" t="s">
        <v>4715</v>
      </c>
      <c r="V3137" t="s">
        <v>4716</v>
      </c>
    </row>
    <row r="3138" spans="1:22">
      <c r="A3138" t="s">
        <v>4708</v>
      </c>
      <c r="B3138" t="s">
        <v>4708</v>
      </c>
      <c r="C3138" t="s">
        <v>10399</v>
      </c>
      <c r="D3138"/>
      <c r="E3138" s="255" t="s">
        <v>5274</v>
      </c>
      <c r="F3138" s="255">
        <v>42487.701884027774</v>
      </c>
      <c r="G3138" s="255"/>
      <c r="H3138" s="255"/>
      <c r="I3138" s="256">
        <v>6.833333333333333</v>
      </c>
      <c r="J3138" s="257">
        <v>86746</v>
      </c>
      <c r="K3138" t="s">
        <v>4711</v>
      </c>
      <c r="L3138">
        <v>0</v>
      </c>
      <c r="M3138">
        <v>0</v>
      </c>
      <c r="N3138" t="s">
        <v>4712</v>
      </c>
      <c r="O3138" t="s">
        <v>4726</v>
      </c>
      <c r="P3138" t="s">
        <v>4994</v>
      </c>
      <c r="Q3138" t="s">
        <v>4715</v>
      </c>
      <c r="V3138" t="s">
        <v>4716</v>
      </c>
    </row>
    <row r="3139" spans="1:22">
      <c r="A3139" t="s">
        <v>4708</v>
      </c>
      <c r="B3139" t="s">
        <v>4708</v>
      </c>
      <c r="C3139" t="s">
        <v>10400</v>
      </c>
      <c r="D3139"/>
      <c r="E3139" s="255" t="s">
        <v>6373</v>
      </c>
      <c r="F3139" s="255">
        <v>42474.698141284724</v>
      </c>
      <c r="G3139" s="255"/>
      <c r="H3139" s="255"/>
      <c r="I3139" s="256">
        <v>6.833333333333333</v>
      </c>
      <c r="J3139" s="257">
        <v>125671</v>
      </c>
      <c r="K3139" t="s">
        <v>4711</v>
      </c>
      <c r="L3139">
        <v>0</v>
      </c>
      <c r="M3139">
        <v>0</v>
      </c>
      <c r="N3139" t="s">
        <v>4718</v>
      </c>
      <c r="O3139" t="s">
        <v>4726</v>
      </c>
      <c r="P3139" t="s">
        <v>10401</v>
      </c>
      <c r="Q3139" t="s">
        <v>4715</v>
      </c>
      <c r="V3139" t="s">
        <v>4716</v>
      </c>
    </row>
    <row r="3140" spans="1:22">
      <c r="A3140" t="s">
        <v>4708</v>
      </c>
      <c r="B3140" t="s">
        <v>4708</v>
      </c>
      <c r="C3140" t="s">
        <v>10402</v>
      </c>
      <c r="D3140"/>
      <c r="E3140" s="255" t="s">
        <v>5084</v>
      </c>
      <c r="F3140" s="255">
        <v>42486.740141550923</v>
      </c>
      <c r="G3140" s="255"/>
      <c r="H3140" s="255"/>
      <c r="I3140" s="256">
        <v>6.833333333333333</v>
      </c>
      <c r="J3140" s="257">
        <v>109861</v>
      </c>
      <c r="K3140" t="s">
        <v>4752</v>
      </c>
      <c r="L3140">
        <v>0</v>
      </c>
      <c r="M3140">
        <v>0</v>
      </c>
      <c r="N3140" t="s">
        <v>4722</v>
      </c>
      <c r="O3140" t="s">
        <v>4713</v>
      </c>
      <c r="P3140" t="s">
        <v>10403</v>
      </c>
      <c r="Q3140" t="s">
        <v>4715</v>
      </c>
      <c r="V3140" t="s">
        <v>4716</v>
      </c>
    </row>
    <row r="3141" spans="1:22">
      <c r="A3141" t="s">
        <v>4708</v>
      </c>
      <c r="B3141" t="s">
        <v>4708</v>
      </c>
      <c r="C3141" t="s">
        <v>10404</v>
      </c>
      <c r="D3141"/>
      <c r="E3141" s="255" t="s">
        <v>5912</v>
      </c>
      <c r="F3141" s="255">
        <v>42479.710794942126</v>
      </c>
      <c r="G3141" s="255"/>
      <c r="H3141" s="255"/>
      <c r="I3141" s="256">
        <v>6.833333333333333</v>
      </c>
      <c r="J3141" s="257">
        <v>121937</v>
      </c>
      <c r="K3141" t="s">
        <v>4711</v>
      </c>
      <c r="L3141">
        <v>0</v>
      </c>
      <c r="M3141">
        <v>0</v>
      </c>
      <c r="N3141" t="s">
        <v>4718</v>
      </c>
      <c r="O3141" t="s">
        <v>5197</v>
      </c>
      <c r="P3141" t="s">
        <v>10405</v>
      </c>
      <c r="Q3141" t="s">
        <v>4715</v>
      </c>
      <c r="V3141" t="s">
        <v>4716</v>
      </c>
    </row>
    <row r="3142" spans="1:22">
      <c r="A3142" t="s">
        <v>4708</v>
      </c>
      <c r="B3142" t="s">
        <v>4708</v>
      </c>
      <c r="C3142" t="s">
        <v>10406</v>
      </c>
      <c r="D3142"/>
      <c r="E3142" s="255" t="s">
        <v>4924</v>
      </c>
      <c r="F3142" s="255">
        <v>42471.666797997685</v>
      </c>
      <c r="G3142" s="255"/>
      <c r="H3142" s="255"/>
      <c r="I3142" s="256">
        <v>6.833333333333333</v>
      </c>
      <c r="J3142" s="257">
        <v>139601</v>
      </c>
      <c r="K3142" t="s">
        <v>4711</v>
      </c>
      <c r="L3142">
        <v>0</v>
      </c>
      <c r="M3142">
        <v>0</v>
      </c>
      <c r="N3142" t="s">
        <v>4769</v>
      </c>
      <c r="O3142" t="s">
        <v>4713</v>
      </c>
      <c r="P3142" t="s">
        <v>10407</v>
      </c>
      <c r="Q3142" t="s">
        <v>4715</v>
      </c>
      <c r="V3142" t="s">
        <v>4716</v>
      </c>
    </row>
    <row r="3143" spans="1:22">
      <c r="A3143" t="s">
        <v>4708</v>
      </c>
      <c r="B3143" t="s">
        <v>4708</v>
      </c>
      <c r="C3143" t="s">
        <v>10408</v>
      </c>
      <c r="D3143"/>
      <c r="E3143" s="255" t="s">
        <v>5519</v>
      </c>
      <c r="F3143" s="255">
        <v>42469.499320949071</v>
      </c>
      <c r="G3143" s="255"/>
      <c r="H3143" s="255"/>
      <c r="I3143" s="256">
        <v>6.833333333333333</v>
      </c>
      <c r="J3143" s="257">
        <v>48530</v>
      </c>
      <c r="K3143" t="s">
        <v>4711</v>
      </c>
      <c r="L3143">
        <v>0</v>
      </c>
      <c r="M3143">
        <v>0</v>
      </c>
      <c r="N3143" t="s">
        <v>4712</v>
      </c>
      <c r="O3143" t="s">
        <v>4713</v>
      </c>
      <c r="P3143" t="s">
        <v>10409</v>
      </c>
      <c r="Q3143" t="s">
        <v>4715</v>
      </c>
      <c r="V3143" t="s">
        <v>4716</v>
      </c>
    </row>
    <row r="3144" spans="1:22">
      <c r="A3144" t="s">
        <v>4708</v>
      </c>
      <c r="B3144" t="s">
        <v>4708</v>
      </c>
      <c r="C3144" t="s">
        <v>10410</v>
      </c>
      <c r="D3144"/>
      <c r="E3144" s="255" t="s">
        <v>7891</v>
      </c>
      <c r="F3144" s="255">
        <v>42469.49657855324</v>
      </c>
      <c r="G3144" s="255"/>
      <c r="H3144" s="255"/>
      <c r="I3144" s="256">
        <v>6.833333333333333</v>
      </c>
      <c r="J3144" s="257">
        <v>156717</v>
      </c>
      <c r="K3144" t="s">
        <v>4752</v>
      </c>
      <c r="L3144">
        <v>0</v>
      </c>
      <c r="M3144">
        <v>0</v>
      </c>
      <c r="N3144" t="s">
        <v>4718</v>
      </c>
      <c r="O3144" t="s">
        <v>5197</v>
      </c>
      <c r="P3144" t="s">
        <v>10411</v>
      </c>
      <c r="Q3144" t="s">
        <v>4715</v>
      </c>
      <c r="V3144" t="s">
        <v>4716</v>
      </c>
    </row>
    <row r="3145" spans="1:22">
      <c r="A3145" t="s">
        <v>4708</v>
      </c>
      <c r="B3145" t="s">
        <v>4708</v>
      </c>
      <c r="C3145" t="s">
        <v>10412</v>
      </c>
      <c r="D3145"/>
      <c r="E3145" s="255" t="s">
        <v>4840</v>
      </c>
      <c r="F3145" s="255">
        <v>42480.735115312498</v>
      </c>
      <c r="G3145" s="255"/>
      <c r="H3145" s="255"/>
      <c r="I3145" s="256">
        <v>6.833333333333333</v>
      </c>
      <c r="J3145" s="257">
        <v>53051</v>
      </c>
      <c r="K3145" t="s">
        <v>4711</v>
      </c>
      <c r="L3145">
        <v>0</v>
      </c>
      <c r="M3145">
        <v>0</v>
      </c>
      <c r="N3145" t="s">
        <v>4769</v>
      </c>
      <c r="O3145" t="s">
        <v>4713</v>
      </c>
      <c r="P3145" t="s">
        <v>10413</v>
      </c>
      <c r="Q3145" t="s">
        <v>4715</v>
      </c>
      <c r="V3145" t="s">
        <v>4716</v>
      </c>
    </row>
    <row r="3146" spans="1:22">
      <c r="A3146" t="s">
        <v>4708</v>
      </c>
      <c r="B3146" t="s">
        <v>4708</v>
      </c>
      <c r="C3146" t="s">
        <v>10414</v>
      </c>
      <c r="D3146"/>
      <c r="E3146" s="255" t="s">
        <v>5017</v>
      </c>
      <c r="F3146" s="255">
        <v>42461.773571261576</v>
      </c>
      <c r="G3146" s="255"/>
      <c r="H3146" s="255"/>
      <c r="I3146" s="256">
        <v>6.833333333333333</v>
      </c>
      <c r="J3146" s="257">
        <v>82759</v>
      </c>
      <c r="K3146" t="s">
        <v>4711</v>
      </c>
      <c r="L3146">
        <v>0</v>
      </c>
      <c r="M3146">
        <v>0</v>
      </c>
      <c r="N3146" t="s">
        <v>4712</v>
      </c>
      <c r="O3146" t="s">
        <v>4713</v>
      </c>
      <c r="P3146" t="s">
        <v>10415</v>
      </c>
      <c r="Q3146" t="s">
        <v>4715</v>
      </c>
      <c r="V3146" t="s">
        <v>4716</v>
      </c>
    </row>
    <row r="3147" spans="1:22">
      <c r="A3147" t="s">
        <v>4708</v>
      </c>
      <c r="B3147" t="s">
        <v>4708</v>
      </c>
      <c r="C3147" t="s">
        <v>10416</v>
      </c>
      <c r="D3147"/>
      <c r="E3147" s="255" t="s">
        <v>5348</v>
      </c>
      <c r="F3147" s="255">
        <v>42481.684171678244</v>
      </c>
      <c r="G3147" s="255"/>
      <c r="H3147" s="255"/>
      <c r="I3147" s="256">
        <v>6.833333333333333</v>
      </c>
      <c r="J3147" s="257">
        <v>79284</v>
      </c>
      <c r="K3147" t="s">
        <v>4711</v>
      </c>
      <c r="L3147">
        <v>0</v>
      </c>
      <c r="M3147">
        <v>0</v>
      </c>
      <c r="N3147" t="s">
        <v>4731</v>
      </c>
      <c r="O3147" t="s">
        <v>4726</v>
      </c>
      <c r="P3147" t="s">
        <v>5188</v>
      </c>
      <c r="Q3147" t="s">
        <v>4715</v>
      </c>
      <c r="V3147" t="s">
        <v>4716</v>
      </c>
    </row>
    <row r="3148" spans="1:22">
      <c r="A3148" t="s">
        <v>4708</v>
      </c>
      <c r="B3148" t="s">
        <v>4708</v>
      </c>
      <c r="C3148" t="s">
        <v>10417</v>
      </c>
      <c r="D3148"/>
      <c r="E3148" s="255" t="s">
        <v>5160</v>
      </c>
      <c r="F3148" s="255">
        <v>42487.71268290509</v>
      </c>
      <c r="G3148" s="255"/>
      <c r="H3148" s="255"/>
      <c r="I3148" s="256">
        <v>6.833333333333333</v>
      </c>
      <c r="J3148" s="257">
        <v>102160</v>
      </c>
      <c r="K3148" t="s">
        <v>4752</v>
      </c>
      <c r="L3148">
        <v>0</v>
      </c>
      <c r="M3148">
        <v>0</v>
      </c>
      <c r="N3148" t="s">
        <v>4712</v>
      </c>
      <c r="O3148" t="s">
        <v>4713</v>
      </c>
      <c r="P3148" t="s">
        <v>10418</v>
      </c>
      <c r="Q3148" t="s">
        <v>4715</v>
      </c>
      <c r="V3148" t="s">
        <v>4716</v>
      </c>
    </row>
    <row r="3149" spans="1:22">
      <c r="A3149" t="s">
        <v>4708</v>
      </c>
      <c r="B3149" t="s">
        <v>4708</v>
      </c>
      <c r="C3149" t="s">
        <v>10419</v>
      </c>
      <c r="D3149"/>
      <c r="E3149" s="255" t="s">
        <v>4975</v>
      </c>
      <c r="F3149" s="255">
        <v>42471.665844178242</v>
      </c>
      <c r="G3149" s="255"/>
      <c r="H3149" s="255"/>
      <c r="I3149" s="256">
        <v>6.833333333333333</v>
      </c>
      <c r="J3149" s="257">
        <v>90029</v>
      </c>
      <c r="K3149" t="s">
        <v>4711</v>
      </c>
      <c r="L3149">
        <v>0</v>
      </c>
      <c r="M3149">
        <v>0</v>
      </c>
      <c r="N3149" t="s">
        <v>4718</v>
      </c>
      <c r="O3149" t="s">
        <v>4713</v>
      </c>
      <c r="P3149" t="s">
        <v>10420</v>
      </c>
      <c r="Q3149" t="s">
        <v>4715</v>
      </c>
      <c r="V3149" t="s">
        <v>4716</v>
      </c>
    </row>
    <row r="3150" spans="1:22">
      <c r="A3150" t="s">
        <v>4708</v>
      </c>
      <c r="B3150" t="s">
        <v>4708</v>
      </c>
      <c r="C3150" t="s">
        <v>10421</v>
      </c>
      <c r="D3150"/>
      <c r="E3150" s="255" t="s">
        <v>4743</v>
      </c>
      <c r="F3150" s="255">
        <v>42431.724487268519</v>
      </c>
      <c r="G3150" s="255"/>
      <c r="H3150" s="255"/>
      <c r="I3150" s="256">
        <v>6.916666666666667</v>
      </c>
      <c r="J3150" s="257">
        <v>144703</v>
      </c>
      <c r="K3150" t="s">
        <v>4711</v>
      </c>
      <c r="L3150">
        <v>0</v>
      </c>
      <c r="M3150">
        <v>0</v>
      </c>
      <c r="N3150" t="s">
        <v>4722</v>
      </c>
      <c r="O3150" t="s">
        <v>4713</v>
      </c>
      <c r="P3150" t="s">
        <v>10422</v>
      </c>
      <c r="Q3150" t="s">
        <v>4715</v>
      </c>
      <c r="V3150" t="s">
        <v>4716</v>
      </c>
    </row>
    <row r="3151" spans="1:22">
      <c r="A3151" t="s">
        <v>4708</v>
      </c>
      <c r="B3151" t="s">
        <v>4708</v>
      </c>
      <c r="C3151" t="s">
        <v>10423</v>
      </c>
      <c r="D3151"/>
      <c r="E3151" s="255" t="s">
        <v>4972</v>
      </c>
      <c r="F3151" s="255">
        <v>42460.793661689815</v>
      </c>
      <c r="G3151" s="255"/>
      <c r="H3151" s="255"/>
      <c r="I3151" s="256">
        <v>6.916666666666667</v>
      </c>
      <c r="J3151" s="257">
        <v>59415</v>
      </c>
      <c r="K3151" t="s">
        <v>4711</v>
      </c>
      <c r="L3151">
        <v>0</v>
      </c>
      <c r="M3151">
        <v>0</v>
      </c>
      <c r="N3151" t="s">
        <v>4718</v>
      </c>
      <c r="O3151" t="s">
        <v>4726</v>
      </c>
      <c r="P3151" t="s">
        <v>10424</v>
      </c>
      <c r="Q3151" t="s">
        <v>4715</v>
      </c>
      <c r="V3151" t="s">
        <v>4716</v>
      </c>
    </row>
    <row r="3152" spans="1:22">
      <c r="A3152" t="s">
        <v>4708</v>
      </c>
      <c r="B3152" t="s">
        <v>4708</v>
      </c>
      <c r="C3152" t="s">
        <v>10425</v>
      </c>
      <c r="D3152"/>
      <c r="E3152" s="255" t="s">
        <v>4802</v>
      </c>
      <c r="F3152" s="255">
        <v>42432.382264351851</v>
      </c>
      <c r="G3152" s="255"/>
      <c r="H3152" s="255"/>
      <c r="I3152" s="256">
        <v>6.916666666666667</v>
      </c>
      <c r="J3152" s="257">
        <v>166097</v>
      </c>
      <c r="K3152" t="s">
        <v>4752</v>
      </c>
      <c r="L3152">
        <v>0</v>
      </c>
      <c r="M3152">
        <v>0</v>
      </c>
      <c r="N3152" t="s">
        <v>4718</v>
      </c>
      <c r="O3152" t="s">
        <v>4713</v>
      </c>
      <c r="P3152" t="s">
        <v>10426</v>
      </c>
      <c r="Q3152" t="s">
        <v>4715</v>
      </c>
      <c r="V3152" t="s">
        <v>4716</v>
      </c>
    </row>
    <row r="3153" spans="1:22">
      <c r="A3153" t="s">
        <v>4708</v>
      </c>
      <c r="B3153" t="s">
        <v>4708</v>
      </c>
      <c r="C3153" t="s">
        <v>10427</v>
      </c>
      <c r="D3153"/>
      <c r="E3153" s="255" t="s">
        <v>7272</v>
      </c>
      <c r="F3153" s="255">
        <v>42432.723186539355</v>
      </c>
      <c r="G3153" s="255"/>
      <c r="H3153" s="255"/>
      <c r="I3153" s="256">
        <v>6.916666666666667</v>
      </c>
      <c r="J3153" s="257">
        <v>38591</v>
      </c>
      <c r="K3153" t="s">
        <v>4711</v>
      </c>
      <c r="L3153">
        <v>0</v>
      </c>
      <c r="M3153">
        <v>0</v>
      </c>
      <c r="N3153" t="s">
        <v>4718</v>
      </c>
      <c r="O3153" t="s">
        <v>5197</v>
      </c>
      <c r="P3153" t="s">
        <v>10428</v>
      </c>
      <c r="Q3153" t="s">
        <v>4715</v>
      </c>
      <c r="V3153" t="s">
        <v>4716</v>
      </c>
    </row>
    <row r="3154" spans="1:22">
      <c r="A3154" t="s">
        <v>4708</v>
      </c>
      <c r="B3154" t="s">
        <v>4708</v>
      </c>
      <c r="C3154" t="s">
        <v>10429</v>
      </c>
      <c r="D3154"/>
      <c r="E3154" s="255" t="s">
        <v>4743</v>
      </c>
      <c r="F3154" s="255">
        <v>42433.696544178238</v>
      </c>
      <c r="G3154" s="255"/>
      <c r="H3154" s="255"/>
      <c r="I3154" s="256">
        <v>6.916666666666667</v>
      </c>
      <c r="J3154" s="257">
        <v>79654</v>
      </c>
      <c r="K3154" t="s">
        <v>4711</v>
      </c>
      <c r="L3154">
        <v>0</v>
      </c>
      <c r="M3154">
        <v>0</v>
      </c>
      <c r="N3154" t="s">
        <v>4718</v>
      </c>
      <c r="O3154" t="s">
        <v>4713</v>
      </c>
      <c r="P3154" t="s">
        <v>10430</v>
      </c>
      <c r="Q3154" t="s">
        <v>4715</v>
      </c>
      <c r="V3154" t="s">
        <v>4716</v>
      </c>
    </row>
    <row r="3155" spans="1:22">
      <c r="A3155" t="s">
        <v>4708</v>
      </c>
      <c r="B3155" t="s">
        <v>4708</v>
      </c>
      <c r="C3155" t="s">
        <v>10431</v>
      </c>
      <c r="D3155"/>
      <c r="E3155" s="255" t="s">
        <v>7366</v>
      </c>
      <c r="F3155" s="255">
        <v>42436.687536111109</v>
      </c>
      <c r="G3155" s="255"/>
      <c r="H3155" s="255"/>
      <c r="I3155" s="256">
        <v>6.916666666666667</v>
      </c>
      <c r="J3155" s="257">
        <v>183973</v>
      </c>
      <c r="K3155" t="s">
        <v>4752</v>
      </c>
      <c r="L3155">
        <v>0</v>
      </c>
      <c r="M3155">
        <v>0</v>
      </c>
      <c r="N3155" t="s">
        <v>4718</v>
      </c>
      <c r="O3155" t="s">
        <v>4726</v>
      </c>
      <c r="P3155" t="s">
        <v>10432</v>
      </c>
      <c r="Q3155" t="s">
        <v>4715</v>
      </c>
      <c r="V3155" t="s">
        <v>4716</v>
      </c>
    </row>
    <row r="3156" spans="1:22">
      <c r="A3156" t="s">
        <v>4708</v>
      </c>
      <c r="B3156" t="s">
        <v>4708</v>
      </c>
      <c r="C3156" t="s">
        <v>10433</v>
      </c>
      <c r="D3156"/>
      <c r="E3156" s="255" t="s">
        <v>4975</v>
      </c>
      <c r="F3156" s="255">
        <v>42440.732988854164</v>
      </c>
      <c r="G3156" s="255"/>
      <c r="H3156" s="255"/>
      <c r="I3156" s="256">
        <v>6.916666666666667</v>
      </c>
      <c r="J3156" s="257">
        <v>27336</v>
      </c>
      <c r="K3156" t="s">
        <v>4711</v>
      </c>
      <c r="L3156">
        <v>0</v>
      </c>
      <c r="M3156">
        <v>0</v>
      </c>
      <c r="N3156" t="s">
        <v>4712</v>
      </c>
      <c r="O3156" t="s">
        <v>4713</v>
      </c>
      <c r="P3156" t="s">
        <v>10434</v>
      </c>
      <c r="Q3156" t="s">
        <v>4715</v>
      </c>
      <c r="V3156" t="s">
        <v>4716</v>
      </c>
    </row>
    <row r="3157" spans="1:22">
      <c r="A3157" t="s">
        <v>4708</v>
      </c>
      <c r="B3157" t="s">
        <v>4708</v>
      </c>
      <c r="C3157" t="s">
        <v>10435</v>
      </c>
      <c r="D3157"/>
      <c r="E3157" s="255" t="s">
        <v>7080</v>
      </c>
      <c r="F3157" s="255">
        <v>42440.395091863429</v>
      </c>
      <c r="G3157" s="255"/>
      <c r="H3157" s="255"/>
      <c r="I3157" s="256">
        <v>6.916666666666667</v>
      </c>
      <c r="J3157" s="257">
        <v>224210</v>
      </c>
      <c r="K3157" t="s">
        <v>4752</v>
      </c>
      <c r="L3157">
        <v>0</v>
      </c>
      <c r="M3157">
        <v>0</v>
      </c>
      <c r="N3157" t="s">
        <v>4718</v>
      </c>
      <c r="O3157" t="s">
        <v>5197</v>
      </c>
      <c r="P3157" t="s">
        <v>10436</v>
      </c>
      <c r="Q3157" t="s">
        <v>4715</v>
      </c>
      <c r="V3157" t="s">
        <v>4716</v>
      </c>
    </row>
    <row r="3158" spans="1:22">
      <c r="A3158" t="s">
        <v>4708</v>
      </c>
      <c r="B3158" t="s">
        <v>4708</v>
      </c>
      <c r="C3158" t="s">
        <v>10437</v>
      </c>
      <c r="D3158"/>
      <c r="E3158" s="255" t="s">
        <v>5300</v>
      </c>
      <c r="F3158" s="255">
        <v>42459.780888923611</v>
      </c>
      <c r="G3158" s="255"/>
      <c r="H3158" s="255"/>
      <c r="I3158" s="256">
        <v>6.916666666666667</v>
      </c>
      <c r="J3158" s="257">
        <v>153914</v>
      </c>
      <c r="K3158" t="s">
        <v>4711</v>
      </c>
      <c r="L3158">
        <v>0</v>
      </c>
      <c r="M3158">
        <v>0</v>
      </c>
      <c r="N3158" t="s">
        <v>4718</v>
      </c>
      <c r="O3158" t="s">
        <v>4726</v>
      </c>
      <c r="P3158" t="s">
        <v>5188</v>
      </c>
      <c r="Q3158" t="s">
        <v>4715</v>
      </c>
      <c r="V3158" t="s">
        <v>4716</v>
      </c>
    </row>
    <row r="3159" spans="1:22">
      <c r="A3159" t="s">
        <v>4708</v>
      </c>
      <c r="B3159" t="s">
        <v>4708</v>
      </c>
      <c r="C3159" t="s">
        <v>10438</v>
      </c>
      <c r="D3159"/>
      <c r="E3159" s="255" t="s">
        <v>4924</v>
      </c>
      <c r="F3159" s="255">
        <v>42443.746697881943</v>
      </c>
      <c r="G3159" s="255"/>
      <c r="H3159" s="255"/>
      <c r="I3159" s="256">
        <v>6.916666666666667</v>
      </c>
      <c r="J3159" s="257">
        <v>124932</v>
      </c>
      <c r="K3159" t="s">
        <v>4711</v>
      </c>
      <c r="L3159">
        <v>0</v>
      </c>
      <c r="M3159">
        <v>0</v>
      </c>
      <c r="N3159" t="s">
        <v>4722</v>
      </c>
      <c r="O3159" t="s">
        <v>4713</v>
      </c>
      <c r="P3159" t="s">
        <v>10439</v>
      </c>
      <c r="Q3159" t="s">
        <v>4715</v>
      </c>
      <c r="V3159" t="s">
        <v>4716</v>
      </c>
    </row>
    <row r="3160" spans="1:22">
      <c r="A3160" t="s">
        <v>4708</v>
      </c>
      <c r="B3160" t="s">
        <v>4708</v>
      </c>
      <c r="C3160" t="s">
        <v>10440</v>
      </c>
      <c r="D3160"/>
      <c r="E3160" s="255" t="s">
        <v>4965</v>
      </c>
      <c r="F3160" s="255">
        <v>42440.669655127313</v>
      </c>
      <c r="G3160" s="255"/>
      <c r="H3160" s="255"/>
      <c r="I3160" s="256">
        <v>6.916666666666667</v>
      </c>
      <c r="J3160" s="257">
        <v>167470</v>
      </c>
      <c r="K3160" t="s">
        <v>4711</v>
      </c>
      <c r="L3160">
        <v>0</v>
      </c>
      <c r="M3160">
        <v>0</v>
      </c>
      <c r="N3160" t="s">
        <v>4718</v>
      </c>
      <c r="O3160" t="s">
        <v>4713</v>
      </c>
      <c r="P3160" t="s">
        <v>10441</v>
      </c>
      <c r="Q3160" t="s">
        <v>4715</v>
      </c>
      <c r="V3160" t="s">
        <v>4716</v>
      </c>
    </row>
    <row r="3161" spans="1:22">
      <c r="A3161" t="s">
        <v>4708</v>
      </c>
      <c r="B3161" t="s">
        <v>4708</v>
      </c>
      <c r="C3161" t="s">
        <v>10442</v>
      </c>
      <c r="D3161"/>
      <c r="E3161" s="255" t="s">
        <v>7173</v>
      </c>
      <c r="F3161" s="255">
        <v>42452.748945335647</v>
      </c>
      <c r="G3161" s="255"/>
      <c r="H3161" s="255"/>
      <c r="I3161" s="256">
        <v>6.916666666666667</v>
      </c>
      <c r="J3161" s="257">
        <v>37511</v>
      </c>
      <c r="K3161" t="s">
        <v>4711</v>
      </c>
      <c r="L3161">
        <v>0</v>
      </c>
      <c r="M3161">
        <v>0</v>
      </c>
      <c r="N3161" t="s">
        <v>4718</v>
      </c>
      <c r="O3161" t="s">
        <v>5324</v>
      </c>
      <c r="P3161" t="s">
        <v>10443</v>
      </c>
      <c r="Q3161" t="s">
        <v>4715</v>
      </c>
      <c r="V3161" t="s">
        <v>4716</v>
      </c>
    </row>
    <row r="3162" spans="1:22">
      <c r="A3162" t="s">
        <v>4708</v>
      </c>
      <c r="B3162" t="s">
        <v>4708</v>
      </c>
      <c r="C3162" t="s">
        <v>10444</v>
      </c>
      <c r="D3162"/>
      <c r="E3162" s="255" t="s">
        <v>5505</v>
      </c>
      <c r="F3162" s="255">
        <v>42458.752466747683</v>
      </c>
      <c r="G3162" s="255"/>
      <c r="H3162" s="255"/>
      <c r="I3162" s="256">
        <v>6.916666666666667</v>
      </c>
      <c r="J3162" s="257">
        <v>91357</v>
      </c>
      <c r="K3162" t="s">
        <v>4711</v>
      </c>
      <c r="L3162">
        <v>0</v>
      </c>
      <c r="M3162">
        <v>0</v>
      </c>
      <c r="N3162" t="s">
        <v>4718</v>
      </c>
      <c r="O3162" t="s">
        <v>4713</v>
      </c>
      <c r="P3162" t="s">
        <v>10445</v>
      </c>
      <c r="Q3162" t="s">
        <v>4715</v>
      </c>
      <c r="V3162" t="s">
        <v>4716</v>
      </c>
    </row>
    <row r="3163" spans="1:22">
      <c r="A3163" t="s">
        <v>4708</v>
      </c>
      <c r="B3163" t="s">
        <v>4708</v>
      </c>
      <c r="C3163" t="s">
        <v>10446</v>
      </c>
      <c r="D3163"/>
      <c r="E3163" s="255" t="s">
        <v>5586</v>
      </c>
      <c r="F3163" s="255">
        <v>42430.685018946759</v>
      </c>
      <c r="G3163" s="255"/>
      <c r="H3163" s="255"/>
      <c r="I3163" s="256">
        <v>6.916666666666667</v>
      </c>
      <c r="J3163" s="257">
        <v>71073</v>
      </c>
      <c r="K3163" t="s">
        <v>4752</v>
      </c>
      <c r="L3163">
        <v>0</v>
      </c>
      <c r="M3163">
        <v>0</v>
      </c>
      <c r="N3163" t="s">
        <v>4718</v>
      </c>
      <c r="O3163" t="s">
        <v>4753</v>
      </c>
      <c r="P3163" t="s">
        <v>4753</v>
      </c>
      <c r="Q3163" t="s">
        <v>4715</v>
      </c>
      <c r="V3163" t="s">
        <v>4716</v>
      </c>
    </row>
    <row r="3164" spans="1:22">
      <c r="A3164" t="s">
        <v>4708</v>
      </c>
      <c r="B3164" t="s">
        <v>4708</v>
      </c>
      <c r="C3164" t="s">
        <v>1805</v>
      </c>
      <c r="D3164"/>
      <c r="E3164" s="255" t="s">
        <v>5227</v>
      </c>
      <c r="F3164" s="255">
        <v>42460.768488043985</v>
      </c>
      <c r="G3164" s="255"/>
      <c r="H3164" s="255"/>
      <c r="I3164" s="256">
        <v>6.916666666666667</v>
      </c>
      <c r="J3164" s="257">
        <v>101034</v>
      </c>
      <c r="K3164" t="s">
        <v>4711</v>
      </c>
      <c r="L3164">
        <v>0</v>
      </c>
      <c r="M3164">
        <v>0</v>
      </c>
      <c r="N3164" t="s">
        <v>4722</v>
      </c>
      <c r="O3164" t="s">
        <v>4726</v>
      </c>
      <c r="P3164" t="s">
        <v>5225</v>
      </c>
      <c r="Q3164" t="s">
        <v>4715</v>
      </c>
      <c r="V3164" t="s">
        <v>4716</v>
      </c>
    </row>
    <row r="3165" spans="1:22">
      <c r="A3165" t="s">
        <v>4708</v>
      </c>
      <c r="B3165" t="s">
        <v>4708</v>
      </c>
      <c r="C3165" t="s">
        <v>10447</v>
      </c>
      <c r="D3165"/>
      <c r="E3165" s="255" t="s">
        <v>5811</v>
      </c>
      <c r="F3165" s="255">
        <v>42436.74356466435</v>
      </c>
      <c r="G3165" s="255"/>
      <c r="H3165" s="255"/>
      <c r="I3165" s="256">
        <v>6.916666666666667</v>
      </c>
      <c r="J3165" s="257">
        <v>112678</v>
      </c>
      <c r="K3165" t="s">
        <v>4752</v>
      </c>
      <c r="L3165">
        <v>0</v>
      </c>
      <c r="M3165">
        <v>0</v>
      </c>
      <c r="N3165" t="s">
        <v>4769</v>
      </c>
      <c r="O3165" t="s">
        <v>4726</v>
      </c>
      <c r="P3165" t="s">
        <v>10448</v>
      </c>
      <c r="Q3165" t="s">
        <v>4715</v>
      </c>
      <c r="V3165" t="s">
        <v>4716</v>
      </c>
    </row>
    <row r="3166" spans="1:22">
      <c r="A3166" t="s">
        <v>4708</v>
      </c>
      <c r="B3166" t="s">
        <v>4708</v>
      </c>
      <c r="C3166" t="s">
        <v>10449</v>
      </c>
      <c r="D3166"/>
      <c r="E3166" s="255" t="s">
        <v>10071</v>
      </c>
      <c r="F3166" s="255">
        <v>42437.673132407406</v>
      </c>
      <c r="G3166" s="255"/>
      <c r="H3166" s="255"/>
      <c r="I3166" s="256">
        <v>6.916666666666667</v>
      </c>
      <c r="J3166" s="257">
        <v>60606</v>
      </c>
      <c r="K3166" t="s">
        <v>4711</v>
      </c>
      <c r="L3166">
        <v>0</v>
      </c>
      <c r="M3166">
        <v>0</v>
      </c>
      <c r="N3166" t="s">
        <v>4722</v>
      </c>
      <c r="O3166" t="s">
        <v>4726</v>
      </c>
      <c r="P3166" t="s">
        <v>10450</v>
      </c>
      <c r="Q3166" t="s">
        <v>4715</v>
      </c>
      <c r="V3166" t="s">
        <v>4716</v>
      </c>
    </row>
    <row r="3167" spans="1:22">
      <c r="A3167" t="s">
        <v>4708</v>
      </c>
      <c r="B3167" t="s">
        <v>4708</v>
      </c>
      <c r="C3167" t="s">
        <v>10451</v>
      </c>
      <c r="D3167"/>
      <c r="E3167" s="255" t="s">
        <v>5726</v>
      </c>
      <c r="F3167" s="255">
        <v>42416.697164386576</v>
      </c>
      <c r="G3167" s="255"/>
      <c r="H3167" s="255"/>
      <c r="I3167" s="256">
        <v>7</v>
      </c>
      <c r="J3167" s="257">
        <v>62443</v>
      </c>
      <c r="K3167" t="s">
        <v>4711</v>
      </c>
      <c r="L3167">
        <v>0</v>
      </c>
      <c r="M3167">
        <v>0</v>
      </c>
      <c r="N3167" t="s">
        <v>4718</v>
      </c>
      <c r="O3167" t="s">
        <v>4713</v>
      </c>
      <c r="P3167" t="s">
        <v>10452</v>
      </c>
      <c r="Q3167" t="s">
        <v>4715</v>
      </c>
      <c r="V3167" t="s">
        <v>4716</v>
      </c>
    </row>
    <row r="3168" spans="1:22">
      <c r="A3168" t="s">
        <v>4708</v>
      </c>
      <c r="B3168" t="s">
        <v>4708</v>
      </c>
      <c r="C3168" t="s">
        <v>10453</v>
      </c>
      <c r="D3168"/>
      <c r="E3168" s="255" t="s">
        <v>4737</v>
      </c>
      <c r="F3168" s="255">
        <v>42408.616187118052</v>
      </c>
      <c r="G3168" s="255"/>
      <c r="H3168" s="255"/>
      <c r="I3168" s="256">
        <v>7</v>
      </c>
      <c r="J3168" s="257">
        <v>90415</v>
      </c>
      <c r="K3168" t="s">
        <v>4711</v>
      </c>
      <c r="L3168">
        <v>0</v>
      </c>
      <c r="M3168">
        <v>0</v>
      </c>
      <c r="N3168" t="s">
        <v>4718</v>
      </c>
      <c r="O3168" t="s">
        <v>4713</v>
      </c>
      <c r="P3168" t="s">
        <v>10454</v>
      </c>
      <c r="Q3168" t="s">
        <v>4715</v>
      </c>
      <c r="V3168" t="s">
        <v>4716</v>
      </c>
    </row>
    <row r="3169" spans="1:22">
      <c r="A3169" t="s">
        <v>4708</v>
      </c>
      <c r="B3169" t="s">
        <v>4708</v>
      </c>
      <c r="C3169" t="s">
        <v>10455</v>
      </c>
      <c r="D3169"/>
      <c r="E3169" s="255" t="s">
        <v>4885</v>
      </c>
      <c r="F3169" s="255">
        <v>42427.461911226848</v>
      </c>
      <c r="G3169" s="255"/>
      <c r="H3169" s="255"/>
      <c r="I3169" s="256">
        <v>7</v>
      </c>
      <c r="J3169" s="257">
        <v>178236</v>
      </c>
      <c r="K3169" t="s">
        <v>4711</v>
      </c>
      <c r="L3169">
        <v>0</v>
      </c>
      <c r="M3169">
        <v>0</v>
      </c>
      <c r="N3169" t="s">
        <v>4718</v>
      </c>
      <c r="O3169" t="s">
        <v>4713</v>
      </c>
      <c r="P3169" t="s">
        <v>10456</v>
      </c>
      <c r="Q3169" t="s">
        <v>4715</v>
      </c>
      <c r="V3169" t="s">
        <v>4716</v>
      </c>
    </row>
    <row r="3170" spans="1:22">
      <c r="A3170" t="s">
        <v>4708</v>
      </c>
      <c r="B3170" t="s">
        <v>4708</v>
      </c>
      <c r="C3170" t="s">
        <v>10457</v>
      </c>
      <c r="D3170"/>
      <c r="E3170" s="255" t="s">
        <v>4965</v>
      </c>
      <c r="F3170" s="255">
        <v>42405.714920983795</v>
      </c>
      <c r="G3170" s="255"/>
      <c r="H3170" s="255"/>
      <c r="I3170" s="256">
        <v>7</v>
      </c>
      <c r="J3170" s="257">
        <v>76513</v>
      </c>
      <c r="K3170" t="s">
        <v>4711</v>
      </c>
      <c r="L3170">
        <v>0</v>
      </c>
      <c r="M3170">
        <v>0</v>
      </c>
      <c r="N3170" t="s">
        <v>4718</v>
      </c>
      <c r="O3170" t="s">
        <v>4726</v>
      </c>
      <c r="P3170" t="s">
        <v>10458</v>
      </c>
      <c r="Q3170" t="s">
        <v>4715</v>
      </c>
      <c r="V3170" t="s">
        <v>4716</v>
      </c>
    </row>
    <row r="3171" spans="1:22">
      <c r="A3171" t="s">
        <v>4708</v>
      </c>
      <c r="B3171" t="s">
        <v>4708</v>
      </c>
      <c r="C3171" t="s">
        <v>10459</v>
      </c>
      <c r="D3171"/>
      <c r="E3171" s="255" t="s">
        <v>4885</v>
      </c>
      <c r="F3171" s="255">
        <v>42408.387593368054</v>
      </c>
      <c r="G3171" s="255"/>
      <c r="H3171" s="255"/>
      <c r="I3171" s="256">
        <v>7</v>
      </c>
      <c r="J3171" s="257">
        <v>153898</v>
      </c>
      <c r="K3171" t="s">
        <v>4752</v>
      </c>
      <c r="L3171">
        <v>0</v>
      </c>
      <c r="M3171">
        <v>0</v>
      </c>
      <c r="N3171" t="s">
        <v>4718</v>
      </c>
      <c r="O3171" t="s">
        <v>4713</v>
      </c>
      <c r="P3171" t="s">
        <v>10460</v>
      </c>
      <c r="Q3171" t="s">
        <v>4715</v>
      </c>
      <c r="V3171" t="s">
        <v>4716</v>
      </c>
    </row>
    <row r="3172" spans="1:22">
      <c r="A3172" t="s">
        <v>4708</v>
      </c>
      <c r="B3172" t="s">
        <v>4708</v>
      </c>
      <c r="C3172" t="s">
        <v>10461</v>
      </c>
      <c r="D3172"/>
      <c r="E3172" s="255" t="s">
        <v>5390</v>
      </c>
      <c r="F3172" s="255">
        <v>42415.729463807867</v>
      </c>
      <c r="G3172" s="255"/>
      <c r="H3172" s="255"/>
      <c r="I3172" s="256">
        <v>7</v>
      </c>
      <c r="J3172" s="257">
        <v>159892</v>
      </c>
      <c r="K3172" t="s">
        <v>4752</v>
      </c>
      <c r="L3172">
        <v>0</v>
      </c>
      <c r="M3172">
        <v>0</v>
      </c>
      <c r="N3172" t="s">
        <v>4712</v>
      </c>
      <c r="O3172" t="s">
        <v>4713</v>
      </c>
      <c r="P3172" t="s">
        <v>10462</v>
      </c>
      <c r="Q3172" t="s">
        <v>4715</v>
      </c>
      <c r="V3172" t="s">
        <v>4716</v>
      </c>
    </row>
    <row r="3173" spans="1:22">
      <c r="A3173" t="s">
        <v>4708</v>
      </c>
      <c r="B3173" t="s">
        <v>4708</v>
      </c>
      <c r="C3173" t="s">
        <v>10463</v>
      </c>
      <c r="D3173"/>
      <c r="E3173" s="255" t="s">
        <v>4775</v>
      </c>
      <c r="F3173" s="255">
        <v>42417.719013275462</v>
      </c>
      <c r="G3173" s="255"/>
      <c r="H3173" s="255"/>
      <c r="I3173" s="256">
        <v>7</v>
      </c>
      <c r="J3173" s="257">
        <v>121406</v>
      </c>
      <c r="K3173" t="s">
        <v>4711</v>
      </c>
      <c r="L3173">
        <v>0</v>
      </c>
      <c r="M3173">
        <v>0</v>
      </c>
      <c r="N3173" t="s">
        <v>4712</v>
      </c>
      <c r="O3173" t="s">
        <v>4713</v>
      </c>
      <c r="P3173" t="s">
        <v>10464</v>
      </c>
      <c r="Q3173" t="s">
        <v>4715</v>
      </c>
      <c r="V3173" t="s">
        <v>4716</v>
      </c>
    </row>
    <row r="3174" spans="1:22">
      <c r="A3174" t="s">
        <v>4708</v>
      </c>
      <c r="B3174" t="s">
        <v>4708</v>
      </c>
      <c r="C3174" t="s">
        <v>10465</v>
      </c>
      <c r="D3174"/>
      <c r="E3174" s="255" t="s">
        <v>5664</v>
      </c>
      <c r="F3174" s="255">
        <v>42419.639595833331</v>
      </c>
      <c r="G3174" s="255"/>
      <c r="H3174" s="255"/>
      <c r="I3174" s="256">
        <v>7</v>
      </c>
      <c r="J3174" s="257">
        <v>100548</v>
      </c>
      <c r="K3174" t="s">
        <v>4752</v>
      </c>
      <c r="L3174">
        <v>0</v>
      </c>
      <c r="M3174">
        <v>0</v>
      </c>
      <c r="N3174" t="s">
        <v>4718</v>
      </c>
      <c r="O3174" t="s">
        <v>4726</v>
      </c>
      <c r="P3174" t="s">
        <v>10466</v>
      </c>
      <c r="Q3174" t="s">
        <v>4715</v>
      </c>
      <c r="V3174" t="s">
        <v>4716</v>
      </c>
    </row>
    <row r="3175" spans="1:22">
      <c r="A3175" t="s">
        <v>4708</v>
      </c>
      <c r="B3175" t="s">
        <v>4708</v>
      </c>
      <c r="C3175" t="s">
        <v>10467</v>
      </c>
      <c r="D3175"/>
      <c r="E3175" s="255" t="s">
        <v>6904</v>
      </c>
      <c r="F3175" s="255">
        <v>42415.655449039354</v>
      </c>
      <c r="G3175" s="255"/>
      <c r="H3175" s="255"/>
      <c r="I3175" s="256">
        <v>7</v>
      </c>
      <c r="J3175" s="257">
        <v>253615</v>
      </c>
      <c r="K3175" t="s">
        <v>4711</v>
      </c>
      <c r="L3175">
        <v>0</v>
      </c>
      <c r="M3175">
        <v>0</v>
      </c>
      <c r="N3175" t="s">
        <v>4712</v>
      </c>
      <c r="O3175" t="s">
        <v>4726</v>
      </c>
      <c r="P3175" t="s">
        <v>10468</v>
      </c>
      <c r="Q3175" t="s">
        <v>4715</v>
      </c>
      <c r="V3175" t="s">
        <v>4716</v>
      </c>
    </row>
    <row r="3176" spans="1:22">
      <c r="A3176" t="s">
        <v>4708</v>
      </c>
      <c r="B3176" t="s">
        <v>4708</v>
      </c>
      <c r="C3176" t="s">
        <v>10469</v>
      </c>
      <c r="D3176"/>
      <c r="E3176" s="255" t="s">
        <v>5131</v>
      </c>
      <c r="F3176" s="255">
        <v>42416.65823591435</v>
      </c>
      <c r="G3176" s="255"/>
      <c r="H3176" s="255"/>
      <c r="I3176" s="256">
        <v>7</v>
      </c>
      <c r="J3176" s="257">
        <v>43158</v>
      </c>
      <c r="K3176" t="s">
        <v>4711</v>
      </c>
      <c r="L3176">
        <v>0</v>
      </c>
      <c r="M3176">
        <v>0</v>
      </c>
      <c r="N3176" t="s">
        <v>4722</v>
      </c>
      <c r="O3176" t="s">
        <v>4713</v>
      </c>
      <c r="P3176" t="s">
        <v>10470</v>
      </c>
      <c r="Q3176" t="s">
        <v>4715</v>
      </c>
      <c r="V3176" t="s">
        <v>4716</v>
      </c>
    </row>
    <row r="3177" spans="1:22">
      <c r="A3177" t="s">
        <v>4708</v>
      </c>
      <c r="B3177" t="s">
        <v>4708</v>
      </c>
      <c r="C3177" t="s">
        <v>10471</v>
      </c>
      <c r="D3177"/>
      <c r="E3177" s="255" t="s">
        <v>6421</v>
      </c>
      <c r="F3177" s="255">
        <v>42423.714752395834</v>
      </c>
      <c r="G3177" s="255"/>
      <c r="H3177" s="255"/>
      <c r="I3177" s="256">
        <v>7</v>
      </c>
      <c r="J3177" s="257">
        <v>142691</v>
      </c>
      <c r="K3177" t="s">
        <v>4752</v>
      </c>
      <c r="L3177">
        <v>1</v>
      </c>
      <c r="M3177">
        <v>389.49</v>
      </c>
      <c r="N3177" t="s">
        <v>4718</v>
      </c>
      <c r="O3177" t="s">
        <v>4726</v>
      </c>
      <c r="P3177" t="s">
        <v>10472</v>
      </c>
      <c r="Q3177" t="s">
        <v>4715</v>
      </c>
      <c r="V3177" t="s">
        <v>4716</v>
      </c>
    </row>
    <row r="3178" spans="1:22">
      <c r="A3178" t="s">
        <v>4708</v>
      </c>
      <c r="B3178" t="s">
        <v>4708</v>
      </c>
      <c r="C3178" t="s">
        <v>10473</v>
      </c>
      <c r="D3178"/>
      <c r="E3178" s="255" t="s">
        <v>4957</v>
      </c>
      <c r="F3178" s="255">
        <v>42415.721806516201</v>
      </c>
      <c r="G3178" s="255"/>
      <c r="H3178" s="255"/>
      <c r="I3178" s="256">
        <v>7</v>
      </c>
      <c r="J3178" s="257">
        <v>99476</v>
      </c>
      <c r="K3178" t="s">
        <v>4711</v>
      </c>
      <c r="L3178">
        <v>0</v>
      </c>
      <c r="M3178">
        <v>0</v>
      </c>
      <c r="N3178" t="s">
        <v>4712</v>
      </c>
      <c r="O3178" t="s">
        <v>4726</v>
      </c>
      <c r="P3178" t="s">
        <v>10474</v>
      </c>
      <c r="Q3178" t="s">
        <v>4715</v>
      </c>
      <c r="V3178" t="s">
        <v>4716</v>
      </c>
    </row>
    <row r="3179" spans="1:22">
      <c r="A3179" t="s">
        <v>4708</v>
      </c>
      <c r="B3179" t="s">
        <v>4708</v>
      </c>
      <c r="C3179" t="s">
        <v>868</v>
      </c>
      <c r="D3179"/>
      <c r="E3179" s="255" t="s">
        <v>5440</v>
      </c>
      <c r="F3179" s="255">
        <v>42406.496658020835</v>
      </c>
      <c r="G3179" s="255"/>
      <c r="H3179" s="255"/>
      <c r="I3179" s="256">
        <v>7</v>
      </c>
      <c r="J3179" s="257">
        <v>121861</v>
      </c>
      <c r="K3179" t="s">
        <v>4711</v>
      </c>
      <c r="L3179">
        <v>0</v>
      </c>
      <c r="M3179">
        <v>0</v>
      </c>
      <c r="N3179" t="s">
        <v>4731</v>
      </c>
      <c r="O3179" t="s">
        <v>6171</v>
      </c>
      <c r="P3179" t="s">
        <v>10475</v>
      </c>
      <c r="Q3179" t="s">
        <v>4715</v>
      </c>
      <c r="V3179" t="s">
        <v>4716</v>
      </c>
    </row>
    <row r="3180" spans="1:22">
      <c r="A3180" t="s">
        <v>4708</v>
      </c>
      <c r="B3180" t="s">
        <v>4708</v>
      </c>
      <c r="C3180" t="s">
        <v>10476</v>
      </c>
      <c r="D3180"/>
      <c r="E3180" s="255" t="s">
        <v>6230</v>
      </c>
      <c r="F3180" s="255">
        <v>42404.713700034721</v>
      </c>
      <c r="G3180" s="255"/>
      <c r="H3180" s="255"/>
      <c r="I3180" s="256">
        <v>7</v>
      </c>
      <c r="J3180" s="257">
        <v>134422</v>
      </c>
      <c r="K3180" t="s">
        <v>4711</v>
      </c>
      <c r="L3180">
        <v>0</v>
      </c>
      <c r="M3180">
        <v>0</v>
      </c>
      <c r="N3180" t="s">
        <v>4712</v>
      </c>
      <c r="O3180" t="s">
        <v>4726</v>
      </c>
      <c r="P3180" t="s">
        <v>10477</v>
      </c>
      <c r="Q3180" t="s">
        <v>4715</v>
      </c>
      <c r="V3180" t="s">
        <v>4716</v>
      </c>
    </row>
    <row r="3181" spans="1:22">
      <c r="A3181" t="s">
        <v>4708</v>
      </c>
      <c r="B3181" t="s">
        <v>4708</v>
      </c>
      <c r="C3181" t="s">
        <v>10478</v>
      </c>
      <c r="D3181"/>
      <c r="E3181" s="255" t="s">
        <v>4802</v>
      </c>
      <c r="F3181" s="255">
        <v>42418.634245057867</v>
      </c>
      <c r="G3181" s="255"/>
      <c r="H3181" s="255"/>
      <c r="I3181" s="256">
        <v>7</v>
      </c>
      <c r="J3181" s="257">
        <v>70566</v>
      </c>
      <c r="K3181" t="s">
        <v>4711</v>
      </c>
      <c r="L3181">
        <v>0</v>
      </c>
      <c r="M3181">
        <v>0</v>
      </c>
      <c r="N3181" t="s">
        <v>4718</v>
      </c>
      <c r="O3181" t="s">
        <v>4713</v>
      </c>
      <c r="P3181" t="s">
        <v>10479</v>
      </c>
      <c r="Q3181" t="s">
        <v>4715</v>
      </c>
      <c r="V3181" t="s">
        <v>4716</v>
      </c>
    </row>
    <row r="3182" spans="1:22">
      <c r="A3182" t="s">
        <v>4708</v>
      </c>
      <c r="B3182" t="s">
        <v>4708</v>
      </c>
      <c r="C3182" t="s">
        <v>10480</v>
      </c>
      <c r="D3182"/>
      <c r="E3182" s="255" t="s">
        <v>5187</v>
      </c>
      <c r="F3182" s="255">
        <v>42411.690276354166</v>
      </c>
      <c r="G3182" s="255"/>
      <c r="H3182" s="255"/>
      <c r="I3182" s="256">
        <v>7</v>
      </c>
      <c r="J3182" s="257">
        <v>62556</v>
      </c>
      <c r="K3182" t="s">
        <v>4752</v>
      </c>
      <c r="L3182">
        <v>0</v>
      </c>
      <c r="M3182">
        <v>0</v>
      </c>
      <c r="N3182" t="s">
        <v>4712</v>
      </c>
      <c r="O3182" t="s">
        <v>4726</v>
      </c>
      <c r="P3182" t="s">
        <v>5889</v>
      </c>
      <c r="Q3182" t="s">
        <v>4715</v>
      </c>
      <c r="V3182" t="s">
        <v>4716</v>
      </c>
    </row>
    <row r="3183" spans="1:22">
      <c r="A3183" t="s">
        <v>4708</v>
      </c>
      <c r="B3183" t="s">
        <v>4708</v>
      </c>
      <c r="C3183" t="s">
        <v>10481</v>
      </c>
      <c r="D3183"/>
      <c r="E3183" s="255" t="s">
        <v>7098</v>
      </c>
      <c r="F3183" s="255">
        <v>42412.476040127316</v>
      </c>
      <c r="G3183" s="255"/>
      <c r="H3183" s="255"/>
      <c r="I3183" s="256">
        <v>7</v>
      </c>
      <c r="J3183" s="257">
        <v>348310</v>
      </c>
      <c r="K3183" t="s">
        <v>4752</v>
      </c>
      <c r="L3183">
        <v>0</v>
      </c>
      <c r="M3183">
        <v>0</v>
      </c>
      <c r="N3183" t="s">
        <v>4722</v>
      </c>
      <c r="O3183" t="s">
        <v>4726</v>
      </c>
      <c r="P3183" t="s">
        <v>5225</v>
      </c>
      <c r="Q3183" t="s">
        <v>4715</v>
      </c>
      <c r="V3183" t="s">
        <v>4716</v>
      </c>
    </row>
    <row r="3184" spans="1:22">
      <c r="A3184" t="s">
        <v>4708</v>
      </c>
      <c r="B3184" t="s">
        <v>4708</v>
      </c>
      <c r="C3184" t="s">
        <v>10482</v>
      </c>
      <c r="D3184"/>
      <c r="E3184" s="255" t="s">
        <v>4780</v>
      </c>
      <c r="F3184" s="255">
        <v>42423.720413043979</v>
      </c>
      <c r="G3184" s="255"/>
      <c r="H3184" s="255"/>
      <c r="I3184" s="256">
        <v>7</v>
      </c>
      <c r="J3184" s="257">
        <v>57374</v>
      </c>
      <c r="K3184" t="s">
        <v>4711</v>
      </c>
      <c r="L3184">
        <v>0</v>
      </c>
      <c r="M3184">
        <v>0</v>
      </c>
      <c r="N3184" t="s">
        <v>4718</v>
      </c>
      <c r="O3184" t="s">
        <v>4713</v>
      </c>
      <c r="P3184" t="s">
        <v>10483</v>
      </c>
      <c r="Q3184" t="s">
        <v>4715</v>
      </c>
      <c r="V3184" t="s">
        <v>4716</v>
      </c>
    </row>
    <row r="3185" spans="1:22">
      <c r="A3185" t="s">
        <v>4708</v>
      </c>
      <c r="B3185" t="s">
        <v>4708</v>
      </c>
      <c r="C3185" t="s">
        <v>10484</v>
      </c>
      <c r="D3185"/>
      <c r="E3185" s="255" t="s">
        <v>4834</v>
      </c>
      <c r="F3185" s="255">
        <v>42409.762391932869</v>
      </c>
      <c r="G3185" s="255"/>
      <c r="H3185" s="255"/>
      <c r="I3185" s="256">
        <v>7</v>
      </c>
      <c r="J3185" s="257">
        <v>97060</v>
      </c>
      <c r="K3185" t="s">
        <v>4711</v>
      </c>
      <c r="L3185">
        <v>0</v>
      </c>
      <c r="M3185">
        <v>0</v>
      </c>
      <c r="N3185" t="s">
        <v>4769</v>
      </c>
      <c r="O3185" t="s">
        <v>4713</v>
      </c>
      <c r="P3185" t="s">
        <v>10485</v>
      </c>
      <c r="Q3185" t="s">
        <v>4715</v>
      </c>
      <c r="V3185" t="s">
        <v>4716</v>
      </c>
    </row>
    <row r="3186" spans="1:22">
      <c r="A3186" t="s">
        <v>4708</v>
      </c>
      <c r="B3186" t="s">
        <v>4708</v>
      </c>
      <c r="C3186" t="s">
        <v>10486</v>
      </c>
      <c r="D3186"/>
      <c r="E3186" s="255" t="s">
        <v>5157</v>
      </c>
      <c r="F3186" s="255">
        <v>42423.722501851851</v>
      </c>
      <c r="G3186" s="255"/>
      <c r="H3186" s="255"/>
      <c r="I3186" s="256">
        <v>7</v>
      </c>
      <c r="J3186" s="257">
        <v>199217</v>
      </c>
      <c r="K3186" t="s">
        <v>4711</v>
      </c>
      <c r="L3186">
        <v>0</v>
      </c>
      <c r="M3186">
        <v>0</v>
      </c>
      <c r="N3186" t="s">
        <v>4722</v>
      </c>
      <c r="O3186" t="s">
        <v>4713</v>
      </c>
      <c r="P3186" t="s">
        <v>10487</v>
      </c>
      <c r="Q3186" t="s">
        <v>4715</v>
      </c>
      <c r="V3186" t="s">
        <v>4716</v>
      </c>
    </row>
    <row r="3187" spans="1:22">
      <c r="A3187" t="s">
        <v>4708</v>
      </c>
      <c r="B3187" t="s">
        <v>4708</v>
      </c>
      <c r="C3187" t="s">
        <v>10488</v>
      </c>
      <c r="D3187"/>
      <c r="E3187" s="255" t="s">
        <v>5872</v>
      </c>
      <c r="F3187" s="255">
        <v>42427.410025462967</v>
      </c>
      <c r="G3187" s="255"/>
      <c r="H3187" s="255"/>
      <c r="I3187" s="256">
        <v>7</v>
      </c>
      <c r="J3187" s="257">
        <v>55595</v>
      </c>
      <c r="K3187" t="s">
        <v>4752</v>
      </c>
      <c r="L3187">
        <v>0</v>
      </c>
      <c r="M3187">
        <v>0</v>
      </c>
      <c r="N3187" t="s">
        <v>4731</v>
      </c>
      <c r="O3187" t="s">
        <v>4753</v>
      </c>
      <c r="P3187" t="s">
        <v>4753</v>
      </c>
      <c r="Q3187" t="s">
        <v>4715</v>
      </c>
      <c r="V3187" t="s">
        <v>4716</v>
      </c>
    </row>
    <row r="3188" spans="1:22">
      <c r="A3188" t="s">
        <v>4708</v>
      </c>
      <c r="B3188" t="s">
        <v>4708</v>
      </c>
      <c r="C3188" t="s">
        <v>10489</v>
      </c>
      <c r="D3188"/>
      <c r="E3188" s="255" t="s">
        <v>5084</v>
      </c>
      <c r="F3188" s="255">
        <v>42418.651873842595</v>
      </c>
      <c r="G3188" s="255"/>
      <c r="H3188" s="255"/>
      <c r="I3188" s="256">
        <v>7</v>
      </c>
      <c r="J3188" s="257">
        <v>124935</v>
      </c>
      <c r="K3188" t="s">
        <v>4752</v>
      </c>
      <c r="L3188">
        <v>0</v>
      </c>
      <c r="M3188">
        <v>0</v>
      </c>
      <c r="N3188" t="s">
        <v>4718</v>
      </c>
      <c r="O3188" t="s">
        <v>4753</v>
      </c>
      <c r="P3188" t="s">
        <v>4753</v>
      </c>
      <c r="Q3188" t="s">
        <v>4715</v>
      </c>
      <c r="V3188" t="s">
        <v>4716</v>
      </c>
    </row>
    <row r="3189" spans="1:22">
      <c r="A3189" t="s">
        <v>4708</v>
      </c>
      <c r="B3189" t="s">
        <v>4708</v>
      </c>
      <c r="C3189" t="s">
        <v>10490</v>
      </c>
      <c r="D3189"/>
      <c r="E3189" s="255" t="s">
        <v>4879</v>
      </c>
      <c r="F3189" s="255">
        <v>42375.696919872687</v>
      </c>
      <c r="G3189" s="255"/>
      <c r="H3189" s="255"/>
      <c r="I3189" s="256">
        <v>7.083333333333333</v>
      </c>
      <c r="J3189" s="257">
        <v>150554</v>
      </c>
      <c r="K3189" t="s">
        <v>4711</v>
      </c>
      <c r="L3189">
        <v>0</v>
      </c>
      <c r="M3189">
        <v>0</v>
      </c>
      <c r="N3189" t="s">
        <v>4718</v>
      </c>
      <c r="O3189" t="s">
        <v>4713</v>
      </c>
      <c r="P3189" t="s">
        <v>10491</v>
      </c>
      <c r="Q3189" t="s">
        <v>4715</v>
      </c>
      <c r="V3189" t="s">
        <v>4716</v>
      </c>
    </row>
    <row r="3190" spans="1:22">
      <c r="A3190" t="s">
        <v>4708</v>
      </c>
      <c r="B3190" t="s">
        <v>4708</v>
      </c>
      <c r="C3190" t="s">
        <v>10492</v>
      </c>
      <c r="D3190"/>
      <c r="E3190" s="255" t="s">
        <v>8383</v>
      </c>
      <c r="F3190" s="255">
        <v>42387.723929131942</v>
      </c>
      <c r="G3190" s="255"/>
      <c r="H3190" s="255"/>
      <c r="I3190" s="256">
        <v>7.083333333333333</v>
      </c>
      <c r="J3190" s="257">
        <v>22959</v>
      </c>
      <c r="K3190" t="s">
        <v>4711</v>
      </c>
      <c r="L3190">
        <v>0</v>
      </c>
      <c r="M3190">
        <v>0</v>
      </c>
      <c r="N3190" t="s">
        <v>4731</v>
      </c>
      <c r="O3190" t="s">
        <v>4726</v>
      </c>
      <c r="P3190" t="s">
        <v>10493</v>
      </c>
      <c r="Q3190" t="s">
        <v>4715</v>
      </c>
      <c r="V3190" t="s">
        <v>4716</v>
      </c>
    </row>
    <row r="3191" spans="1:22">
      <c r="A3191" t="s">
        <v>4708</v>
      </c>
      <c r="B3191" t="s">
        <v>4708</v>
      </c>
      <c r="C3191" t="s">
        <v>10494</v>
      </c>
      <c r="D3191"/>
      <c r="E3191" s="255" t="s">
        <v>7525</v>
      </c>
      <c r="F3191" s="255">
        <v>42374.688539814815</v>
      </c>
      <c r="G3191" s="255"/>
      <c r="H3191" s="255"/>
      <c r="I3191" s="256">
        <v>7.083333333333333</v>
      </c>
      <c r="J3191" s="257">
        <v>126943</v>
      </c>
      <c r="K3191" t="s">
        <v>4711</v>
      </c>
      <c r="L3191">
        <v>0</v>
      </c>
      <c r="M3191">
        <v>0</v>
      </c>
      <c r="N3191" t="s">
        <v>4718</v>
      </c>
      <c r="O3191" t="s">
        <v>5324</v>
      </c>
      <c r="P3191" t="s">
        <v>10495</v>
      </c>
      <c r="Q3191" t="s">
        <v>4715</v>
      </c>
      <c r="V3191" t="s">
        <v>4716</v>
      </c>
    </row>
    <row r="3192" spans="1:22">
      <c r="A3192" t="s">
        <v>4708</v>
      </c>
      <c r="B3192" t="s">
        <v>4708</v>
      </c>
      <c r="C3192" t="s">
        <v>10496</v>
      </c>
      <c r="D3192"/>
      <c r="E3192" s="255" t="s">
        <v>5119</v>
      </c>
      <c r="F3192" s="255">
        <v>42373.674047835651</v>
      </c>
      <c r="G3192" s="255"/>
      <c r="H3192" s="255"/>
      <c r="I3192" s="256">
        <v>7.083333333333333</v>
      </c>
      <c r="J3192" s="257">
        <v>133457</v>
      </c>
      <c r="K3192" t="s">
        <v>4752</v>
      </c>
      <c r="L3192">
        <v>0</v>
      </c>
      <c r="M3192">
        <v>0</v>
      </c>
      <c r="N3192" t="s">
        <v>4731</v>
      </c>
      <c r="O3192" t="s">
        <v>4713</v>
      </c>
      <c r="P3192" t="s">
        <v>10497</v>
      </c>
      <c r="Q3192" t="s">
        <v>4715</v>
      </c>
      <c r="V3192" t="s">
        <v>4716</v>
      </c>
    </row>
    <row r="3193" spans="1:22">
      <c r="A3193" t="s">
        <v>4708</v>
      </c>
      <c r="B3193" t="s">
        <v>4708</v>
      </c>
      <c r="C3193" t="s">
        <v>10498</v>
      </c>
      <c r="D3193"/>
      <c r="E3193" s="255" t="s">
        <v>5178</v>
      </c>
      <c r="F3193" s="255">
        <v>42390.725432141204</v>
      </c>
      <c r="G3193" s="255"/>
      <c r="H3193" s="255"/>
      <c r="I3193" s="256">
        <v>7.083333333333333</v>
      </c>
      <c r="J3193" s="257">
        <v>102477</v>
      </c>
      <c r="K3193" t="s">
        <v>4711</v>
      </c>
      <c r="L3193">
        <v>0</v>
      </c>
      <c r="M3193">
        <v>0</v>
      </c>
      <c r="N3193" t="s">
        <v>4731</v>
      </c>
      <c r="O3193" t="s">
        <v>4713</v>
      </c>
      <c r="P3193" t="s">
        <v>10499</v>
      </c>
      <c r="Q3193" t="s">
        <v>4715</v>
      </c>
      <c r="V3193" t="s">
        <v>4716</v>
      </c>
    </row>
    <row r="3194" spans="1:22">
      <c r="A3194" t="s">
        <v>4708</v>
      </c>
      <c r="B3194" t="s">
        <v>4708</v>
      </c>
      <c r="C3194" t="s">
        <v>3570</v>
      </c>
      <c r="D3194"/>
      <c r="E3194" s="255" t="s">
        <v>4756</v>
      </c>
      <c r="F3194" s="255">
        <v>42398.706647766201</v>
      </c>
      <c r="G3194" s="255"/>
      <c r="H3194" s="255"/>
      <c r="I3194" s="256">
        <v>7.083333333333333</v>
      </c>
      <c r="J3194" s="257">
        <v>72482</v>
      </c>
      <c r="K3194" t="s">
        <v>4711</v>
      </c>
      <c r="L3194">
        <v>0</v>
      </c>
      <c r="M3194">
        <v>0</v>
      </c>
      <c r="N3194" t="s">
        <v>4718</v>
      </c>
      <c r="O3194" t="s">
        <v>4713</v>
      </c>
      <c r="P3194" t="s">
        <v>10500</v>
      </c>
      <c r="Q3194" t="s">
        <v>4715</v>
      </c>
      <c r="V3194" t="s">
        <v>4716</v>
      </c>
    </row>
    <row r="3195" spans="1:22">
      <c r="A3195" t="s">
        <v>4708</v>
      </c>
      <c r="B3195" t="s">
        <v>4708</v>
      </c>
      <c r="C3195" t="s">
        <v>10501</v>
      </c>
      <c r="D3195"/>
      <c r="E3195" s="255" t="s">
        <v>7930</v>
      </c>
      <c r="F3195" s="255">
        <v>42381.720604664355</v>
      </c>
      <c r="G3195" s="255"/>
      <c r="H3195" s="255"/>
      <c r="I3195" s="256">
        <v>7.083333333333333</v>
      </c>
      <c r="J3195" s="257">
        <v>100861</v>
      </c>
      <c r="K3195" t="s">
        <v>4711</v>
      </c>
      <c r="L3195">
        <v>0</v>
      </c>
      <c r="M3195">
        <v>0</v>
      </c>
      <c r="N3195" t="s">
        <v>4731</v>
      </c>
      <c r="O3195" t="s">
        <v>4726</v>
      </c>
      <c r="P3195" t="s">
        <v>10502</v>
      </c>
      <c r="Q3195" t="s">
        <v>4715</v>
      </c>
      <c r="V3195" t="s">
        <v>4716</v>
      </c>
    </row>
    <row r="3196" spans="1:22">
      <c r="A3196" t="s">
        <v>4708</v>
      </c>
      <c r="B3196" t="s">
        <v>4708</v>
      </c>
      <c r="C3196" t="s">
        <v>1135</v>
      </c>
      <c r="D3196"/>
      <c r="E3196" s="255" t="s">
        <v>4772</v>
      </c>
      <c r="F3196" s="255">
        <v>42398.77367037037</v>
      </c>
      <c r="G3196" s="255"/>
      <c r="H3196" s="255"/>
      <c r="I3196" s="256">
        <v>7.083333333333333</v>
      </c>
      <c r="J3196" s="257">
        <v>126752</v>
      </c>
      <c r="K3196" t="s">
        <v>4752</v>
      </c>
      <c r="L3196">
        <v>0</v>
      </c>
      <c r="M3196">
        <v>0</v>
      </c>
      <c r="N3196" t="s">
        <v>4718</v>
      </c>
      <c r="O3196" t="s">
        <v>4713</v>
      </c>
      <c r="P3196" t="s">
        <v>10503</v>
      </c>
      <c r="Q3196" t="s">
        <v>4715</v>
      </c>
      <c r="V3196" t="s">
        <v>4716</v>
      </c>
    </row>
    <row r="3197" spans="1:22">
      <c r="A3197" t="s">
        <v>4708</v>
      </c>
      <c r="B3197" t="s">
        <v>4708</v>
      </c>
      <c r="C3197" t="s">
        <v>10504</v>
      </c>
      <c r="D3197"/>
      <c r="E3197" s="255" t="s">
        <v>7307</v>
      </c>
      <c r="F3197" s="255">
        <v>42394.709456909724</v>
      </c>
      <c r="G3197" s="255"/>
      <c r="H3197" s="255"/>
      <c r="I3197" s="256">
        <v>7.083333333333333</v>
      </c>
      <c r="J3197" s="257">
        <v>77122</v>
      </c>
      <c r="K3197" t="s">
        <v>4711</v>
      </c>
      <c r="L3197">
        <v>0</v>
      </c>
      <c r="M3197">
        <v>0</v>
      </c>
      <c r="N3197" t="s">
        <v>4731</v>
      </c>
      <c r="O3197" t="s">
        <v>5324</v>
      </c>
      <c r="P3197" t="s">
        <v>10505</v>
      </c>
      <c r="Q3197" t="s">
        <v>4715</v>
      </c>
      <c r="V3197" t="s">
        <v>4716</v>
      </c>
    </row>
    <row r="3198" spans="1:22">
      <c r="A3198" t="s">
        <v>4708</v>
      </c>
      <c r="B3198" t="s">
        <v>4708</v>
      </c>
      <c r="C3198" t="s">
        <v>10506</v>
      </c>
      <c r="D3198"/>
      <c r="E3198" s="255" t="s">
        <v>4721</v>
      </c>
      <c r="F3198" s="255">
        <v>42388.690770601854</v>
      </c>
      <c r="G3198" s="255"/>
      <c r="H3198" s="255"/>
      <c r="I3198" s="256">
        <v>7.083333333333333</v>
      </c>
      <c r="J3198" s="257">
        <v>68896</v>
      </c>
      <c r="K3198" t="s">
        <v>4711</v>
      </c>
      <c r="L3198">
        <v>0</v>
      </c>
      <c r="M3198">
        <v>0</v>
      </c>
      <c r="N3198" t="s">
        <v>4731</v>
      </c>
      <c r="O3198" t="s">
        <v>5197</v>
      </c>
      <c r="P3198" t="s">
        <v>10507</v>
      </c>
      <c r="Q3198" t="s">
        <v>4715</v>
      </c>
      <c r="V3198" t="s">
        <v>4716</v>
      </c>
    </row>
    <row r="3199" spans="1:22">
      <c r="A3199" t="s">
        <v>4708</v>
      </c>
      <c r="B3199" t="s">
        <v>4708</v>
      </c>
      <c r="C3199" t="s">
        <v>10508</v>
      </c>
      <c r="D3199"/>
      <c r="E3199" s="255" t="s">
        <v>7891</v>
      </c>
      <c r="F3199" s="255">
        <v>42388.755680868053</v>
      </c>
      <c r="G3199" s="255"/>
      <c r="H3199" s="255"/>
      <c r="I3199" s="256">
        <v>7.083333333333333</v>
      </c>
      <c r="J3199" s="257">
        <v>95088</v>
      </c>
      <c r="K3199" t="s">
        <v>4752</v>
      </c>
      <c r="L3199">
        <v>0</v>
      </c>
      <c r="M3199">
        <v>0</v>
      </c>
      <c r="N3199" t="s">
        <v>4722</v>
      </c>
      <c r="O3199" t="s">
        <v>4726</v>
      </c>
      <c r="P3199" t="s">
        <v>10509</v>
      </c>
      <c r="Q3199" t="s">
        <v>4715</v>
      </c>
      <c r="V3199" t="s">
        <v>4716</v>
      </c>
    </row>
    <row r="3200" spans="1:22">
      <c r="A3200" t="s">
        <v>4708</v>
      </c>
      <c r="B3200" t="s">
        <v>4708</v>
      </c>
      <c r="C3200" t="s">
        <v>10510</v>
      </c>
      <c r="D3200"/>
      <c r="E3200" s="255" t="s">
        <v>4972</v>
      </c>
      <c r="F3200" s="255">
        <v>42357.504057488426</v>
      </c>
      <c r="G3200" s="255"/>
      <c r="H3200" s="255"/>
      <c r="I3200" s="256">
        <v>7.166666666666667</v>
      </c>
      <c r="J3200" s="257">
        <v>150408</v>
      </c>
      <c r="K3200" t="s">
        <v>4711</v>
      </c>
      <c r="L3200">
        <v>0</v>
      </c>
      <c r="M3200">
        <v>0</v>
      </c>
      <c r="N3200" t="s">
        <v>4731</v>
      </c>
      <c r="O3200" t="s">
        <v>4713</v>
      </c>
      <c r="P3200" t="s">
        <v>10511</v>
      </c>
      <c r="Q3200" t="s">
        <v>4715</v>
      </c>
      <c r="V3200" t="s">
        <v>4716</v>
      </c>
    </row>
    <row r="3201" spans="1:22">
      <c r="A3201" t="s">
        <v>4708</v>
      </c>
      <c r="B3201" t="s">
        <v>4708</v>
      </c>
      <c r="C3201" t="s">
        <v>10512</v>
      </c>
      <c r="D3201"/>
      <c r="E3201" s="255" t="s">
        <v>4962</v>
      </c>
      <c r="F3201" s="255">
        <v>42339.786020601852</v>
      </c>
      <c r="G3201" s="255"/>
      <c r="H3201" s="255"/>
      <c r="I3201" s="256">
        <v>7.166666666666667</v>
      </c>
      <c r="J3201" s="257">
        <v>91546</v>
      </c>
      <c r="K3201" t="s">
        <v>4711</v>
      </c>
      <c r="L3201">
        <v>0</v>
      </c>
      <c r="M3201">
        <v>0</v>
      </c>
      <c r="N3201" t="s">
        <v>4712</v>
      </c>
      <c r="O3201" t="s">
        <v>4713</v>
      </c>
      <c r="P3201" t="s">
        <v>10513</v>
      </c>
      <c r="Q3201" t="s">
        <v>4715</v>
      </c>
      <c r="V3201" t="s">
        <v>4716</v>
      </c>
    </row>
    <row r="3202" spans="1:22">
      <c r="A3202" t="s">
        <v>4708</v>
      </c>
      <c r="B3202" t="s">
        <v>4708</v>
      </c>
      <c r="C3202" t="s">
        <v>10514</v>
      </c>
      <c r="D3202"/>
      <c r="E3202" s="255" t="s">
        <v>5617</v>
      </c>
      <c r="F3202" s="255">
        <v>42368.685330057873</v>
      </c>
      <c r="G3202" s="255"/>
      <c r="H3202" s="255"/>
      <c r="I3202" s="256">
        <v>7.166666666666667</v>
      </c>
      <c r="J3202" s="257">
        <v>150270</v>
      </c>
      <c r="K3202" t="s">
        <v>4711</v>
      </c>
      <c r="L3202">
        <v>0</v>
      </c>
      <c r="M3202">
        <v>0</v>
      </c>
      <c r="N3202" t="s">
        <v>4712</v>
      </c>
      <c r="O3202" t="s">
        <v>4713</v>
      </c>
      <c r="P3202" t="s">
        <v>10515</v>
      </c>
      <c r="Q3202" t="s">
        <v>4715</v>
      </c>
      <c r="V3202" t="s">
        <v>4716</v>
      </c>
    </row>
    <row r="3203" spans="1:22">
      <c r="A3203" t="s">
        <v>4708</v>
      </c>
      <c r="B3203" t="s">
        <v>4708</v>
      </c>
      <c r="C3203" t="s">
        <v>10516</v>
      </c>
      <c r="D3203"/>
      <c r="E3203" s="255" t="s">
        <v>4872</v>
      </c>
      <c r="F3203" s="255">
        <v>42361.662803506944</v>
      </c>
      <c r="G3203" s="255"/>
      <c r="H3203" s="255"/>
      <c r="I3203" s="256">
        <v>7.166666666666667</v>
      </c>
      <c r="J3203" s="257">
        <v>165847</v>
      </c>
      <c r="K3203" t="s">
        <v>4752</v>
      </c>
      <c r="L3203">
        <v>0</v>
      </c>
      <c r="M3203">
        <v>0</v>
      </c>
      <c r="N3203" t="s">
        <v>4712</v>
      </c>
      <c r="O3203" t="s">
        <v>4713</v>
      </c>
      <c r="P3203" t="s">
        <v>10517</v>
      </c>
      <c r="Q3203" t="s">
        <v>4715</v>
      </c>
      <c r="V3203" t="s">
        <v>4716</v>
      </c>
    </row>
    <row r="3204" spans="1:22">
      <c r="A3204" t="s">
        <v>4708</v>
      </c>
      <c r="B3204" t="s">
        <v>4708</v>
      </c>
      <c r="C3204" t="s">
        <v>10518</v>
      </c>
      <c r="D3204"/>
      <c r="E3204" s="255" t="s">
        <v>6230</v>
      </c>
      <c r="F3204" s="255">
        <v>42356.486606446757</v>
      </c>
      <c r="G3204" s="255"/>
      <c r="H3204" s="255"/>
      <c r="I3204" s="256">
        <v>7.166666666666667</v>
      </c>
      <c r="J3204" s="257">
        <v>130614</v>
      </c>
      <c r="K3204" t="s">
        <v>4752</v>
      </c>
      <c r="L3204">
        <v>0</v>
      </c>
      <c r="M3204">
        <v>0</v>
      </c>
      <c r="N3204" t="s">
        <v>4731</v>
      </c>
      <c r="O3204" t="s">
        <v>4713</v>
      </c>
      <c r="P3204" t="s">
        <v>10519</v>
      </c>
      <c r="Q3204" t="s">
        <v>4715</v>
      </c>
      <c r="V3204" t="s">
        <v>4716</v>
      </c>
    </row>
    <row r="3205" spans="1:22">
      <c r="A3205" t="s">
        <v>4708</v>
      </c>
      <c r="B3205" t="s">
        <v>4708</v>
      </c>
      <c r="C3205" t="s">
        <v>10520</v>
      </c>
      <c r="D3205"/>
      <c r="E3205" s="255" t="s">
        <v>4824</v>
      </c>
      <c r="F3205" s="255">
        <v>42348.646973460651</v>
      </c>
      <c r="G3205" s="255"/>
      <c r="H3205" s="255"/>
      <c r="I3205" s="256">
        <v>7.166666666666667</v>
      </c>
      <c r="J3205" s="257">
        <v>140245</v>
      </c>
      <c r="K3205" t="s">
        <v>4752</v>
      </c>
      <c r="L3205">
        <v>0</v>
      </c>
      <c r="M3205">
        <v>0</v>
      </c>
      <c r="N3205" t="s">
        <v>4718</v>
      </c>
      <c r="O3205" t="s">
        <v>4713</v>
      </c>
      <c r="P3205" t="s">
        <v>10521</v>
      </c>
      <c r="Q3205" t="s">
        <v>4715</v>
      </c>
      <c r="V3205" t="s">
        <v>4716</v>
      </c>
    </row>
    <row r="3206" spans="1:22">
      <c r="A3206" t="s">
        <v>4708</v>
      </c>
      <c r="B3206" t="s">
        <v>4708</v>
      </c>
      <c r="C3206" t="s">
        <v>10522</v>
      </c>
      <c r="D3206"/>
      <c r="E3206" s="255" t="s">
        <v>4824</v>
      </c>
      <c r="F3206" s="255">
        <v>42361.71894309028</v>
      </c>
      <c r="G3206" s="255"/>
      <c r="H3206" s="255"/>
      <c r="I3206" s="256">
        <v>7.166666666666667</v>
      </c>
      <c r="J3206" s="257">
        <v>111683</v>
      </c>
      <c r="K3206" t="s">
        <v>4752</v>
      </c>
      <c r="L3206">
        <v>0</v>
      </c>
      <c r="M3206">
        <v>0</v>
      </c>
      <c r="N3206" t="s">
        <v>4722</v>
      </c>
      <c r="O3206" t="s">
        <v>4713</v>
      </c>
      <c r="P3206" t="s">
        <v>10523</v>
      </c>
      <c r="Q3206" t="s">
        <v>4715</v>
      </c>
      <c r="V3206" t="s">
        <v>4716</v>
      </c>
    </row>
    <row r="3207" spans="1:22">
      <c r="A3207" t="s">
        <v>4708</v>
      </c>
      <c r="B3207" t="s">
        <v>4708</v>
      </c>
      <c r="C3207" t="s">
        <v>10524</v>
      </c>
      <c r="D3207"/>
      <c r="E3207" s="255" t="s">
        <v>5505</v>
      </c>
      <c r="F3207" s="255">
        <v>42341.638852280092</v>
      </c>
      <c r="G3207" s="255"/>
      <c r="H3207" s="255"/>
      <c r="I3207" s="256">
        <v>7.166666666666667</v>
      </c>
      <c r="J3207" s="257">
        <v>118786</v>
      </c>
      <c r="K3207" t="s">
        <v>4711</v>
      </c>
      <c r="L3207">
        <v>0</v>
      </c>
      <c r="M3207">
        <v>0</v>
      </c>
      <c r="N3207" t="s">
        <v>4712</v>
      </c>
      <c r="O3207" t="s">
        <v>4713</v>
      </c>
      <c r="P3207" t="s">
        <v>10525</v>
      </c>
      <c r="Q3207" t="s">
        <v>4715</v>
      </c>
      <c r="V3207" t="s">
        <v>4716</v>
      </c>
    </row>
    <row r="3208" spans="1:22">
      <c r="A3208" t="s">
        <v>4708</v>
      </c>
      <c r="B3208" t="s">
        <v>4708</v>
      </c>
      <c r="C3208" t="s">
        <v>10526</v>
      </c>
      <c r="D3208"/>
      <c r="E3208" s="255" t="s">
        <v>8013</v>
      </c>
      <c r="F3208" s="255">
        <v>42360.711944097224</v>
      </c>
      <c r="G3208" s="255"/>
      <c r="H3208" s="255"/>
      <c r="I3208" s="256">
        <v>7.166666666666667</v>
      </c>
      <c r="J3208" s="257">
        <v>50555</v>
      </c>
      <c r="K3208" t="s">
        <v>4752</v>
      </c>
      <c r="L3208">
        <v>0</v>
      </c>
      <c r="M3208">
        <v>0</v>
      </c>
      <c r="N3208" t="s">
        <v>4712</v>
      </c>
      <c r="O3208" t="s">
        <v>5324</v>
      </c>
      <c r="P3208" t="s">
        <v>10527</v>
      </c>
      <c r="Q3208" t="s">
        <v>4715</v>
      </c>
      <c r="V3208" t="s">
        <v>4716</v>
      </c>
    </row>
    <row r="3209" spans="1:22">
      <c r="A3209" t="s">
        <v>4708</v>
      </c>
      <c r="B3209" t="s">
        <v>4708</v>
      </c>
      <c r="C3209" t="s">
        <v>10528</v>
      </c>
      <c r="D3209"/>
      <c r="E3209" s="255" t="s">
        <v>6871</v>
      </c>
      <c r="F3209" s="255">
        <v>42362.465570335647</v>
      </c>
      <c r="G3209" s="255"/>
      <c r="H3209" s="255"/>
      <c r="I3209" s="256">
        <v>7.166666666666667</v>
      </c>
      <c r="J3209" s="257">
        <v>79783</v>
      </c>
      <c r="K3209" t="s">
        <v>4711</v>
      </c>
      <c r="L3209">
        <v>0</v>
      </c>
      <c r="M3209">
        <v>0</v>
      </c>
      <c r="N3209" t="s">
        <v>4712</v>
      </c>
      <c r="O3209" t="s">
        <v>4726</v>
      </c>
      <c r="P3209" t="s">
        <v>10529</v>
      </c>
      <c r="Q3209" t="s">
        <v>4715</v>
      </c>
      <c r="V3209" t="s">
        <v>4716</v>
      </c>
    </row>
    <row r="3210" spans="1:22">
      <c r="A3210" t="s">
        <v>4708</v>
      </c>
      <c r="B3210" t="s">
        <v>4708</v>
      </c>
      <c r="C3210" t="s">
        <v>10530</v>
      </c>
      <c r="D3210"/>
      <c r="E3210" s="255" t="s">
        <v>5256</v>
      </c>
      <c r="F3210" s="255">
        <v>42341.402768020831</v>
      </c>
      <c r="G3210" s="255"/>
      <c r="H3210" s="255"/>
      <c r="I3210" s="256">
        <v>7.166666666666667</v>
      </c>
      <c r="J3210" s="257">
        <v>342336</v>
      </c>
      <c r="K3210" t="s">
        <v>4752</v>
      </c>
      <c r="L3210">
        <v>0</v>
      </c>
      <c r="M3210">
        <v>0</v>
      </c>
      <c r="N3210" t="s">
        <v>4731</v>
      </c>
      <c r="O3210" t="s">
        <v>4713</v>
      </c>
      <c r="P3210" t="s">
        <v>10531</v>
      </c>
      <c r="Q3210" t="s">
        <v>4715</v>
      </c>
      <c r="V3210" t="s">
        <v>4716</v>
      </c>
    </row>
    <row r="3211" spans="1:22">
      <c r="A3211" t="s">
        <v>4708</v>
      </c>
      <c r="B3211" t="s">
        <v>4708</v>
      </c>
      <c r="C3211" t="s">
        <v>10532</v>
      </c>
      <c r="D3211"/>
      <c r="E3211" s="255" t="s">
        <v>4802</v>
      </c>
      <c r="F3211" s="255">
        <v>42348.653190358797</v>
      </c>
      <c r="G3211" s="255"/>
      <c r="H3211" s="255"/>
      <c r="I3211" s="256">
        <v>7.166666666666667</v>
      </c>
      <c r="J3211" s="257">
        <v>36922</v>
      </c>
      <c r="K3211" t="s">
        <v>4711</v>
      </c>
      <c r="L3211">
        <v>0</v>
      </c>
      <c r="M3211">
        <v>0</v>
      </c>
      <c r="N3211" t="s">
        <v>4712</v>
      </c>
      <c r="O3211" t="s">
        <v>4713</v>
      </c>
      <c r="P3211" t="s">
        <v>10533</v>
      </c>
      <c r="Q3211" t="s">
        <v>4715</v>
      </c>
      <c r="V3211" t="s">
        <v>4716</v>
      </c>
    </row>
    <row r="3212" spans="1:22">
      <c r="A3212" t="s">
        <v>4708</v>
      </c>
      <c r="B3212" t="s">
        <v>4708</v>
      </c>
      <c r="C3212" t="s">
        <v>10534</v>
      </c>
      <c r="D3212"/>
      <c r="E3212" s="255" t="s">
        <v>7175</v>
      </c>
      <c r="F3212" s="255">
        <v>42355.754311076387</v>
      </c>
      <c r="G3212" s="255"/>
      <c r="H3212" s="255"/>
      <c r="I3212" s="256">
        <v>7.166666666666667</v>
      </c>
      <c r="J3212" s="257">
        <v>49746</v>
      </c>
      <c r="K3212" t="s">
        <v>4711</v>
      </c>
      <c r="L3212">
        <v>0</v>
      </c>
      <c r="M3212">
        <v>0</v>
      </c>
      <c r="N3212" t="s">
        <v>4718</v>
      </c>
      <c r="O3212" t="s">
        <v>4726</v>
      </c>
      <c r="P3212" t="s">
        <v>10535</v>
      </c>
      <c r="Q3212" t="s">
        <v>4715</v>
      </c>
      <c r="V3212" t="s">
        <v>4716</v>
      </c>
    </row>
    <row r="3213" spans="1:22">
      <c r="A3213" t="s">
        <v>4708</v>
      </c>
      <c r="B3213" t="s">
        <v>4708</v>
      </c>
      <c r="C3213" t="s">
        <v>10536</v>
      </c>
      <c r="D3213"/>
      <c r="E3213" s="255" t="s">
        <v>9333</v>
      </c>
      <c r="F3213" s="255">
        <v>42350.505916863425</v>
      </c>
      <c r="G3213" s="255"/>
      <c r="H3213" s="255"/>
      <c r="I3213" s="256">
        <v>7.166666666666667</v>
      </c>
      <c r="J3213" s="257">
        <v>64436</v>
      </c>
      <c r="K3213" t="s">
        <v>4711</v>
      </c>
      <c r="L3213">
        <v>0</v>
      </c>
      <c r="M3213">
        <v>0</v>
      </c>
      <c r="N3213" t="s">
        <v>4731</v>
      </c>
      <c r="O3213" t="s">
        <v>4726</v>
      </c>
      <c r="P3213" t="s">
        <v>10537</v>
      </c>
      <c r="Q3213" t="s">
        <v>4715</v>
      </c>
      <c r="V3213" t="s">
        <v>4716</v>
      </c>
    </row>
    <row r="3214" spans="1:22">
      <c r="A3214" t="s">
        <v>4708</v>
      </c>
      <c r="B3214" t="s">
        <v>4708</v>
      </c>
      <c r="C3214" t="s">
        <v>10538</v>
      </c>
      <c r="D3214"/>
      <c r="E3214" s="255" t="s">
        <v>5556</v>
      </c>
      <c r="F3214" s="255">
        <v>42364.515372106478</v>
      </c>
      <c r="G3214" s="255"/>
      <c r="H3214" s="255"/>
      <c r="I3214" s="256">
        <v>7.166666666666667</v>
      </c>
      <c r="J3214" s="257">
        <v>130437</v>
      </c>
      <c r="K3214" t="s">
        <v>4711</v>
      </c>
      <c r="L3214">
        <v>0</v>
      </c>
      <c r="M3214">
        <v>0</v>
      </c>
      <c r="N3214" t="s">
        <v>4731</v>
      </c>
      <c r="O3214" t="s">
        <v>4726</v>
      </c>
      <c r="P3214" t="s">
        <v>4994</v>
      </c>
      <c r="Q3214" t="s">
        <v>4715</v>
      </c>
      <c r="V3214" t="s">
        <v>4716</v>
      </c>
    </row>
    <row r="3215" spans="1:22">
      <c r="A3215" t="s">
        <v>4708</v>
      </c>
      <c r="B3215" t="s">
        <v>4708</v>
      </c>
      <c r="C3215" t="s">
        <v>10539</v>
      </c>
      <c r="D3215"/>
      <c r="E3215" s="255" t="s">
        <v>7709</v>
      </c>
      <c r="F3215" s="255">
        <v>42341.675966782408</v>
      </c>
      <c r="G3215" s="255"/>
      <c r="H3215" s="255"/>
      <c r="I3215" s="256">
        <v>7.166666666666667</v>
      </c>
      <c r="J3215" s="257">
        <v>39681</v>
      </c>
      <c r="K3215" t="s">
        <v>4711</v>
      </c>
      <c r="L3215">
        <v>0</v>
      </c>
      <c r="M3215">
        <v>0</v>
      </c>
      <c r="N3215" t="s">
        <v>4718</v>
      </c>
      <c r="O3215" t="s">
        <v>5197</v>
      </c>
      <c r="P3215" t="s">
        <v>10540</v>
      </c>
      <c r="Q3215" t="s">
        <v>4715</v>
      </c>
      <c r="V3215" t="s">
        <v>4716</v>
      </c>
    </row>
    <row r="3216" spans="1:22">
      <c r="A3216" t="s">
        <v>4708</v>
      </c>
      <c r="B3216" t="s">
        <v>4708</v>
      </c>
      <c r="C3216" t="s">
        <v>10541</v>
      </c>
      <c r="D3216"/>
      <c r="E3216" s="255" t="s">
        <v>6147</v>
      </c>
      <c r="F3216" s="255">
        <v>42348.719396030094</v>
      </c>
      <c r="G3216" s="255"/>
      <c r="H3216" s="255"/>
      <c r="I3216" s="256">
        <v>7.166666666666667</v>
      </c>
      <c r="J3216" s="257">
        <v>148938</v>
      </c>
      <c r="K3216" t="s">
        <v>4752</v>
      </c>
      <c r="L3216">
        <v>0</v>
      </c>
      <c r="M3216">
        <v>0</v>
      </c>
      <c r="N3216" t="s">
        <v>4722</v>
      </c>
      <c r="O3216" t="s">
        <v>4726</v>
      </c>
      <c r="P3216" t="s">
        <v>6578</v>
      </c>
      <c r="Q3216" t="s">
        <v>4715</v>
      </c>
      <c r="V3216" t="s">
        <v>4716</v>
      </c>
    </row>
    <row r="3217" spans="1:22">
      <c r="A3217" t="s">
        <v>4708</v>
      </c>
      <c r="B3217" t="s">
        <v>4708</v>
      </c>
      <c r="C3217" t="s">
        <v>10542</v>
      </c>
      <c r="D3217"/>
      <c r="E3217" s="255" t="s">
        <v>4955</v>
      </c>
      <c r="F3217" s="255">
        <v>42354.765387268519</v>
      </c>
      <c r="G3217" s="255"/>
      <c r="H3217" s="255"/>
      <c r="I3217" s="256">
        <v>7.166666666666667</v>
      </c>
      <c r="J3217" s="257">
        <v>128823</v>
      </c>
      <c r="K3217" t="s">
        <v>4711</v>
      </c>
      <c r="L3217">
        <v>0</v>
      </c>
      <c r="M3217">
        <v>0</v>
      </c>
      <c r="N3217" t="s">
        <v>4712</v>
      </c>
      <c r="O3217" t="s">
        <v>4713</v>
      </c>
      <c r="P3217" t="s">
        <v>10543</v>
      </c>
      <c r="Q3217" t="s">
        <v>4715</v>
      </c>
      <c r="V3217" t="s">
        <v>4716</v>
      </c>
    </row>
    <row r="3218" spans="1:22">
      <c r="A3218" t="s">
        <v>4708</v>
      </c>
      <c r="B3218" t="s">
        <v>4708</v>
      </c>
      <c r="C3218" t="s">
        <v>10544</v>
      </c>
      <c r="D3218"/>
      <c r="E3218" s="255" t="s">
        <v>4746</v>
      </c>
      <c r="F3218" s="255">
        <v>42346.704334108799</v>
      </c>
      <c r="G3218" s="255"/>
      <c r="H3218" s="255"/>
      <c r="I3218" s="256">
        <v>7.166666666666667</v>
      </c>
      <c r="J3218" s="257">
        <v>54264</v>
      </c>
      <c r="K3218" t="s">
        <v>4711</v>
      </c>
      <c r="L3218">
        <v>0</v>
      </c>
      <c r="M3218">
        <v>0</v>
      </c>
      <c r="N3218" t="s">
        <v>4769</v>
      </c>
      <c r="O3218" t="s">
        <v>4713</v>
      </c>
      <c r="P3218" t="s">
        <v>10545</v>
      </c>
      <c r="Q3218" t="s">
        <v>4715</v>
      </c>
      <c r="V3218" t="s">
        <v>4716</v>
      </c>
    </row>
    <row r="3219" spans="1:22">
      <c r="A3219" t="s">
        <v>4708</v>
      </c>
      <c r="B3219" t="s">
        <v>4708</v>
      </c>
      <c r="C3219" t="s">
        <v>10546</v>
      </c>
      <c r="D3219"/>
      <c r="E3219" s="255" t="s">
        <v>4829</v>
      </c>
      <c r="F3219" s="255">
        <v>42360.654046331016</v>
      </c>
      <c r="G3219" s="255"/>
      <c r="H3219" s="255"/>
      <c r="I3219" s="256">
        <v>7.166666666666667</v>
      </c>
      <c r="J3219" s="257">
        <v>124044</v>
      </c>
      <c r="K3219" t="s">
        <v>4711</v>
      </c>
      <c r="L3219">
        <v>0</v>
      </c>
      <c r="M3219">
        <v>0</v>
      </c>
      <c r="N3219" t="s">
        <v>4718</v>
      </c>
      <c r="O3219" t="s">
        <v>4713</v>
      </c>
      <c r="P3219" t="s">
        <v>10547</v>
      </c>
      <c r="Q3219" t="s">
        <v>4715</v>
      </c>
      <c r="V3219" t="s">
        <v>4716</v>
      </c>
    </row>
    <row r="3220" spans="1:22">
      <c r="A3220" t="s">
        <v>4708</v>
      </c>
      <c r="B3220" t="s">
        <v>4708</v>
      </c>
      <c r="C3220" t="s">
        <v>10548</v>
      </c>
      <c r="D3220"/>
      <c r="E3220" s="255" t="s">
        <v>8194</v>
      </c>
      <c r="F3220" s="255">
        <v>42352.76062685185</v>
      </c>
      <c r="G3220" s="255"/>
      <c r="H3220" s="255"/>
      <c r="I3220" s="256">
        <v>7.166666666666667</v>
      </c>
      <c r="J3220" s="257">
        <v>103890</v>
      </c>
      <c r="K3220" t="s">
        <v>4711</v>
      </c>
      <c r="L3220">
        <v>0</v>
      </c>
      <c r="M3220">
        <v>0</v>
      </c>
      <c r="N3220" t="s">
        <v>4712</v>
      </c>
      <c r="O3220" t="s">
        <v>5324</v>
      </c>
      <c r="P3220" t="s">
        <v>10549</v>
      </c>
      <c r="Q3220" t="s">
        <v>4715</v>
      </c>
      <c r="V3220" t="s">
        <v>4716</v>
      </c>
    </row>
    <row r="3221" spans="1:22">
      <c r="A3221" t="s">
        <v>4708</v>
      </c>
      <c r="B3221" t="s">
        <v>4708</v>
      </c>
      <c r="C3221" t="s">
        <v>950</v>
      </c>
      <c r="D3221"/>
      <c r="E3221" s="255" t="s">
        <v>4885</v>
      </c>
      <c r="F3221" s="255">
        <v>42356.668095335648</v>
      </c>
      <c r="G3221" s="255"/>
      <c r="H3221" s="255"/>
      <c r="I3221" s="256">
        <v>7.166666666666667</v>
      </c>
      <c r="J3221" s="257">
        <v>112024</v>
      </c>
      <c r="K3221" t="s">
        <v>4711</v>
      </c>
      <c r="L3221">
        <v>1</v>
      </c>
      <c r="M3221">
        <v>111.28</v>
      </c>
      <c r="N3221" t="s">
        <v>4722</v>
      </c>
      <c r="O3221" t="s">
        <v>4753</v>
      </c>
      <c r="P3221" t="s">
        <v>4753</v>
      </c>
      <c r="Q3221" t="s">
        <v>4715</v>
      </c>
      <c r="V3221" t="s">
        <v>4716</v>
      </c>
    </row>
    <row r="3222" spans="1:22">
      <c r="A3222" t="s">
        <v>4708</v>
      </c>
      <c r="B3222" t="s">
        <v>4708</v>
      </c>
      <c r="C3222" t="s">
        <v>10550</v>
      </c>
      <c r="D3222"/>
      <c r="E3222" s="255" t="s">
        <v>5704</v>
      </c>
      <c r="F3222" s="255">
        <v>42369.505452430552</v>
      </c>
      <c r="G3222" s="255"/>
      <c r="H3222" s="255"/>
      <c r="I3222" s="256">
        <v>7.166666666666667</v>
      </c>
      <c r="J3222" s="257">
        <v>349485</v>
      </c>
      <c r="K3222" t="s">
        <v>4711</v>
      </c>
      <c r="L3222">
        <v>0</v>
      </c>
      <c r="M3222">
        <v>0</v>
      </c>
      <c r="N3222" t="s">
        <v>4731</v>
      </c>
      <c r="O3222" t="s">
        <v>4726</v>
      </c>
      <c r="P3222" t="s">
        <v>10551</v>
      </c>
      <c r="Q3222" t="s">
        <v>4715</v>
      </c>
      <c r="V3222" t="s">
        <v>4716</v>
      </c>
    </row>
    <row r="3223" spans="1:22">
      <c r="A3223" t="s">
        <v>4708</v>
      </c>
      <c r="B3223" t="s">
        <v>4708</v>
      </c>
      <c r="C3223" t="s">
        <v>10552</v>
      </c>
      <c r="D3223"/>
      <c r="E3223" s="255" t="s">
        <v>4866</v>
      </c>
      <c r="F3223" s="255">
        <v>42361.690156863428</v>
      </c>
      <c r="G3223" s="255"/>
      <c r="H3223" s="255"/>
      <c r="I3223" s="256">
        <v>7.166666666666667</v>
      </c>
      <c r="J3223" s="257">
        <v>127181</v>
      </c>
      <c r="K3223" t="s">
        <v>4711</v>
      </c>
      <c r="L3223">
        <v>0</v>
      </c>
      <c r="M3223">
        <v>0</v>
      </c>
      <c r="N3223" t="s">
        <v>4718</v>
      </c>
      <c r="O3223" t="s">
        <v>4713</v>
      </c>
      <c r="P3223" t="s">
        <v>10553</v>
      </c>
      <c r="Q3223" t="s">
        <v>4715</v>
      </c>
      <c r="V3223" t="s">
        <v>4716</v>
      </c>
    </row>
    <row r="3224" spans="1:22">
      <c r="A3224" t="s">
        <v>4708</v>
      </c>
      <c r="B3224" t="s">
        <v>4708</v>
      </c>
      <c r="C3224" t="s">
        <v>10554</v>
      </c>
      <c r="D3224"/>
      <c r="E3224" s="255" t="s">
        <v>4944</v>
      </c>
      <c r="F3224" s="255">
        <v>42355.459210844907</v>
      </c>
      <c r="G3224" s="255"/>
      <c r="H3224" s="255"/>
      <c r="I3224" s="256">
        <v>7.166666666666667</v>
      </c>
      <c r="J3224" s="257">
        <v>89198</v>
      </c>
      <c r="K3224" t="s">
        <v>4752</v>
      </c>
      <c r="L3224">
        <v>0</v>
      </c>
      <c r="M3224">
        <v>0</v>
      </c>
      <c r="N3224" t="s">
        <v>4718</v>
      </c>
      <c r="O3224" t="s">
        <v>6171</v>
      </c>
      <c r="P3224" t="s">
        <v>10555</v>
      </c>
      <c r="Q3224" t="s">
        <v>4715</v>
      </c>
      <c r="V3224" t="s">
        <v>4716</v>
      </c>
    </row>
    <row r="3225" spans="1:22">
      <c r="A3225" t="s">
        <v>4708</v>
      </c>
      <c r="B3225" t="s">
        <v>4708</v>
      </c>
      <c r="C3225" t="s">
        <v>10556</v>
      </c>
      <c r="D3225"/>
      <c r="E3225" s="255" t="s">
        <v>4775</v>
      </c>
      <c r="F3225" s="255">
        <v>42328.607842048608</v>
      </c>
      <c r="G3225" s="255"/>
      <c r="H3225" s="255"/>
      <c r="I3225" s="256">
        <v>7.25</v>
      </c>
      <c r="J3225" s="257">
        <v>147163</v>
      </c>
      <c r="K3225" t="s">
        <v>4711</v>
      </c>
      <c r="L3225">
        <v>1</v>
      </c>
      <c r="M3225">
        <v>556.41999999999996</v>
      </c>
      <c r="N3225" t="s">
        <v>4718</v>
      </c>
      <c r="O3225" t="s">
        <v>4726</v>
      </c>
      <c r="P3225" t="s">
        <v>10557</v>
      </c>
      <c r="Q3225" t="s">
        <v>4715</v>
      </c>
      <c r="V3225" t="s">
        <v>4716</v>
      </c>
    </row>
    <row r="3226" spans="1:22">
      <c r="A3226" t="s">
        <v>4708</v>
      </c>
      <c r="B3226" t="s">
        <v>4708</v>
      </c>
      <c r="C3226" t="s">
        <v>10558</v>
      </c>
      <c r="D3226"/>
      <c r="E3226" s="255" t="s">
        <v>4746</v>
      </c>
      <c r="F3226" s="255">
        <v>42318.671542326389</v>
      </c>
      <c r="G3226" s="255"/>
      <c r="H3226" s="255"/>
      <c r="I3226" s="256">
        <v>7.25</v>
      </c>
      <c r="J3226" s="257">
        <v>94263</v>
      </c>
      <c r="K3226" t="s">
        <v>4711</v>
      </c>
      <c r="L3226">
        <v>0</v>
      </c>
      <c r="M3226">
        <v>0</v>
      </c>
      <c r="N3226" t="s">
        <v>4718</v>
      </c>
      <c r="O3226" t="s">
        <v>4713</v>
      </c>
      <c r="P3226" t="s">
        <v>10559</v>
      </c>
      <c r="Q3226" t="s">
        <v>4715</v>
      </c>
      <c r="V3226" t="s">
        <v>4716</v>
      </c>
    </row>
    <row r="3227" spans="1:22">
      <c r="A3227" t="s">
        <v>4708</v>
      </c>
      <c r="B3227" t="s">
        <v>4708</v>
      </c>
      <c r="C3227" t="s">
        <v>10560</v>
      </c>
      <c r="D3227"/>
      <c r="E3227" s="255" t="s">
        <v>4965</v>
      </c>
      <c r="F3227" s="255">
        <v>42318.698310335647</v>
      </c>
      <c r="G3227" s="255"/>
      <c r="H3227" s="255"/>
      <c r="I3227" s="256">
        <v>7.25</v>
      </c>
      <c r="J3227" s="257">
        <v>84429</v>
      </c>
      <c r="K3227" t="s">
        <v>4711</v>
      </c>
      <c r="L3227">
        <v>0</v>
      </c>
      <c r="M3227">
        <v>0</v>
      </c>
      <c r="N3227" t="s">
        <v>4731</v>
      </c>
      <c r="O3227" t="s">
        <v>4713</v>
      </c>
      <c r="P3227" t="s">
        <v>10561</v>
      </c>
      <c r="Q3227" t="s">
        <v>4715</v>
      </c>
      <c r="V3227" t="s">
        <v>4716</v>
      </c>
    </row>
    <row r="3228" spans="1:22">
      <c r="A3228" t="s">
        <v>4708</v>
      </c>
      <c r="B3228" t="s">
        <v>4708</v>
      </c>
      <c r="C3228" t="s">
        <v>1603</v>
      </c>
      <c r="D3228"/>
      <c r="E3228" s="255" t="s">
        <v>5065</v>
      </c>
      <c r="F3228" s="255">
        <v>42331.655651701389</v>
      </c>
      <c r="G3228" s="255"/>
      <c r="H3228" s="255"/>
      <c r="I3228" s="256">
        <v>7.25</v>
      </c>
      <c r="J3228" s="257">
        <v>85879</v>
      </c>
      <c r="K3228" t="s">
        <v>4711</v>
      </c>
      <c r="L3228">
        <v>0</v>
      </c>
      <c r="M3228">
        <v>0</v>
      </c>
      <c r="N3228" t="s">
        <v>4769</v>
      </c>
      <c r="O3228" t="s">
        <v>4713</v>
      </c>
      <c r="P3228" t="s">
        <v>10562</v>
      </c>
      <c r="Q3228" t="s">
        <v>4715</v>
      </c>
      <c r="V3228" t="s">
        <v>4716</v>
      </c>
    </row>
    <row r="3229" spans="1:22">
      <c r="A3229" t="s">
        <v>4708</v>
      </c>
      <c r="B3229" t="s">
        <v>4708</v>
      </c>
      <c r="C3229" t="s">
        <v>10563</v>
      </c>
      <c r="D3229"/>
      <c r="E3229" s="255" t="s">
        <v>5238</v>
      </c>
      <c r="F3229" s="255">
        <v>42333.70655451389</v>
      </c>
      <c r="G3229" s="255"/>
      <c r="H3229" s="255"/>
      <c r="I3229" s="256">
        <v>7.25</v>
      </c>
      <c r="J3229" s="257">
        <v>110392</v>
      </c>
      <c r="K3229" t="s">
        <v>4711</v>
      </c>
      <c r="L3229">
        <v>0</v>
      </c>
      <c r="M3229">
        <v>0</v>
      </c>
      <c r="N3229" t="s">
        <v>4722</v>
      </c>
      <c r="O3229" t="s">
        <v>4713</v>
      </c>
      <c r="P3229" t="s">
        <v>10564</v>
      </c>
      <c r="Q3229" t="s">
        <v>4715</v>
      </c>
      <c r="V3229" t="s">
        <v>4716</v>
      </c>
    </row>
    <row r="3230" spans="1:22">
      <c r="A3230" t="s">
        <v>4708</v>
      </c>
      <c r="B3230" t="s">
        <v>4708</v>
      </c>
      <c r="C3230" t="s">
        <v>10565</v>
      </c>
      <c r="D3230"/>
      <c r="E3230" s="255" t="s">
        <v>4957</v>
      </c>
      <c r="F3230" s="255">
        <v>42328.615209571763</v>
      </c>
      <c r="G3230" s="255"/>
      <c r="H3230" s="255"/>
      <c r="I3230" s="256">
        <v>7.25</v>
      </c>
      <c r="J3230" s="257">
        <v>140729</v>
      </c>
      <c r="K3230" t="s">
        <v>4711</v>
      </c>
      <c r="L3230">
        <v>0</v>
      </c>
      <c r="M3230">
        <v>0</v>
      </c>
      <c r="N3230" t="s">
        <v>4722</v>
      </c>
      <c r="O3230" t="s">
        <v>4713</v>
      </c>
      <c r="P3230" t="s">
        <v>10566</v>
      </c>
      <c r="Q3230" t="s">
        <v>4715</v>
      </c>
      <c r="V3230" t="s">
        <v>4716</v>
      </c>
    </row>
    <row r="3231" spans="1:22">
      <c r="A3231" t="s">
        <v>4708</v>
      </c>
      <c r="B3231" t="s">
        <v>4708</v>
      </c>
      <c r="C3231" t="s">
        <v>10567</v>
      </c>
      <c r="D3231"/>
      <c r="E3231" s="255" t="s">
        <v>5256</v>
      </c>
      <c r="F3231" s="255">
        <v>42338.423919641202</v>
      </c>
      <c r="G3231" s="255"/>
      <c r="H3231" s="255"/>
      <c r="I3231" s="256">
        <v>7.25</v>
      </c>
      <c r="J3231" s="257">
        <v>61137</v>
      </c>
      <c r="K3231" t="s">
        <v>4752</v>
      </c>
      <c r="L3231">
        <v>0</v>
      </c>
      <c r="M3231">
        <v>0</v>
      </c>
      <c r="N3231" t="s">
        <v>4712</v>
      </c>
      <c r="O3231" t="s">
        <v>4713</v>
      </c>
      <c r="P3231" t="s">
        <v>10568</v>
      </c>
      <c r="Q3231" t="s">
        <v>4715</v>
      </c>
      <c r="V3231" t="s">
        <v>4716</v>
      </c>
    </row>
    <row r="3232" spans="1:22">
      <c r="A3232" t="s">
        <v>4708</v>
      </c>
      <c r="B3232" t="s">
        <v>4708</v>
      </c>
      <c r="C3232" t="s">
        <v>10569</v>
      </c>
      <c r="D3232"/>
      <c r="E3232" s="255" t="s">
        <v>6192</v>
      </c>
      <c r="F3232" s="255">
        <v>42333.709748993053</v>
      </c>
      <c r="G3232" s="255"/>
      <c r="H3232" s="255"/>
      <c r="I3232" s="256">
        <v>7.25</v>
      </c>
      <c r="J3232" s="257">
        <v>98701</v>
      </c>
      <c r="K3232" t="s">
        <v>4752</v>
      </c>
      <c r="L3232">
        <v>0</v>
      </c>
      <c r="M3232">
        <v>0</v>
      </c>
      <c r="N3232" t="s">
        <v>4712</v>
      </c>
      <c r="O3232" t="s">
        <v>4726</v>
      </c>
      <c r="P3232" t="s">
        <v>10570</v>
      </c>
      <c r="Q3232" t="s">
        <v>4715</v>
      </c>
      <c r="V3232" t="s">
        <v>4716</v>
      </c>
    </row>
    <row r="3233" spans="1:22">
      <c r="A3233" t="s">
        <v>4708</v>
      </c>
      <c r="B3233" t="s">
        <v>4708</v>
      </c>
      <c r="C3233" t="s">
        <v>10571</v>
      </c>
      <c r="D3233"/>
      <c r="E3233" s="255" t="s">
        <v>9267</v>
      </c>
      <c r="F3233" s="255">
        <v>42322.324610381947</v>
      </c>
      <c r="G3233" s="255"/>
      <c r="H3233" s="255"/>
      <c r="I3233" s="256">
        <v>7.25</v>
      </c>
      <c r="J3233" s="257">
        <v>173644</v>
      </c>
      <c r="K3233" t="s">
        <v>4752</v>
      </c>
      <c r="L3233">
        <v>0</v>
      </c>
      <c r="M3233">
        <v>0</v>
      </c>
      <c r="N3233" t="s">
        <v>4718</v>
      </c>
      <c r="O3233" t="s">
        <v>4726</v>
      </c>
      <c r="P3233" t="s">
        <v>10572</v>
      </c>
      <c r="Q3233" t="s">
        <v>4715</v>
      </c>
      <c r="V3233" t="s">
        <v>4716</v>
      </c>
    </row>
    <row r="3234" spans="1:22">
      <c r="A3234" t="s">
        <v>4708</v>
      </c>
      <c r="B3234" t="s">
        <v>4708</v>
      </c>
      <c r="C3234" t="s">
        <v>10573</v>
      </c>
      <c r="D3234"/>
      <c r="E3234" s="255" t="s">
        <v>4820</v>
      </c>
      <c r="F3234" s="255">
        <v>42338.738282372688</v>
      </c>
      <c r="G3234" s="255"/>
      <c r="H3234" s="255"/>
      <c r="I3234" s="256">
        <v>7.25</v>
      </c>
      <c r="J3234" s="257">
        <v>88877</v>
      </c>
      <c r="K3234" t="s">
        <v>4711</v>
      </c>
      <c r="L3234">
        <v>0</v>
      </c>
      <c r="M3234">
        <v>0</v>
      </c>
      <c r="N3234" t="s">
        <v>4712</v>
      </c>
      <c r="O3234" t="s">
        <v>4713</v>
      </c>
      <c r="P3234" t="s">
        <v>10574</v>
      </c>
      <c r="Q3234" t="s">
        <v>4715</v>
      </c>
      <c r="V3234" t="s">
        <v>4716</v>
      </c>
    </row>
    <row r="3235" spans="1:22">
      <c r="A3235" t="s">
        <v>4708</v>
      </c>
      <c r="B3235" t="s">
        <v>4708</v>
      </c>
      <c r="C3235" t="s">
        <v>10575</v>
      </c>
      <c r="D3235"/>
      <c r="E3235" s="255" t="s">
        <v>5276</v>
      </c>
      <c r="F3235" s="255">
        <v>42328.715584606478</v>
      </c>
      <c r="G3235" s="255"/>
      <c r="H3235" s="255"/>
      <c r="I3235" s="256">
        <v>7.25</v>
      </c>
      <c r="J3235" s="257">
        <v>219417</v>
      </c>
      <c r="K3235" t="s">
        <v>4752</v>
      </c>
      <c r="L3235">
        <v>0</v>
      </c>
      <c r="M3235">
        <v>0</v>
      </c>
      <c r="N3235" t="s">
        <v>4722</v>
      </c>
      <c r="O3235" t="s">
        <v>4726</v>
      </c>
      <c r="P3235" t="s">
        <v>6979</v>
      </c>
      <c r="Q3235" t="s">
        <v>4715</v>
      </c>
      <c r="V3235" t="s">
        <v>4716</v>
      </c>
    </row>
    <row r="3236" spans="1:22">
      <c r="A3236" t="s">
        <v>4708</v>
      </c>
      <c r="B3236" t="s">
        <v>4708</v>
      </c>
      <c r="C3236" t="s">
        <v>10576</v>
      </c>
      <c r="D3236"/>
      <c r="E3236" s="255" t="s">
        <v>4780</v>
      </c>
      <c r="F3236" s="255">
        <v>42320.326992164351</v>
      </c>
      <c r="G3236" s="255"/>
      <c r="H3236" s="255"/>
      <c r="I3236" s="256">
        <v>7.25</v>
      </c>
      <c r="J3236" s="257">
        <v>114904</v>
      </c>
      <c r="K3236" t="s">
        <v>4752</v>
      </c>
      <c r="L3236">
        <v>0</v>
      </c>
      <c r="M3236">
        <v>0</v>
      </c>
      <c r="N3236" t="s">
        <v>4718</v>
      </c>
      <c r="O3236" t="s">
        <v>4726</v>
      </c>
      <c r="P3236" t="s">
        <v>10577</v>
      </c>
      <c r="Q3236" t="s">
        <v>4715</v>
      </c>
      <c r="V3236" t="s">
        <v>4716</v>
      </c>
    </row>
    <row r="3237" spans="1:22">
      <c r="A3237" t="s">
        <v>4708</v>
      </c>
      <c r="B3237" t="s">
        <v>4708</v>
      </c>
      <c r="C3237" t="s">
        <v>10578</v>
      </c>
      <c r="D3237"/>
      <c r="E3237" s="255" t="s">
        <v>4780</v>
      </c>
      <c r="F3237" s="255">
        <v>42335.687824849534</v>
      </c>
      <c r="G3237" s="255"/>
      <c r="H3237" s="255"/>
      <c r="I3237" s="256">
        <v>7.25</v>
      </c>
      <c r="J3237" s="257">
        <v>68142</v>
      </c>
      <c r="K3237" t="s">
        <v>4711</v>
      </c>
      <c r="L3237">
        <v>0</v>
      </c>
      <c r="M3237">
        <v>0</v>
      </c>
      <c r="N3237" t="s">
        <v>4769</v>
      </c>
      <c r="O3237" t="s">
        <v>4713</v>
      </c>
      <c r="P3237" t="s">
        <v>10579</v>
      </c>
      <c r="Q3237" t="s">
        <v>4715</v>
      </c>
      <c r="V3237" t="s">
        <v>4716</v>
      </c>
    </row>
    <row r="3238" spans="1:22">
      <c r="A3238" t="s">
        <v>4708</v>
      </c>
      <c r="B3238" t="s">
        <v>4708</v>
      </c>
      <c r="C3238" t="s">
        <v>10580</v>
      </c>
      <c r="D3238"/>
      <c r="E3238" s="255" t="s">
        <v>4810</v>
      </c>
      <c r="F3238" s="255">
        <v>42314.699318865743</v>
      </c>
      <c r="G3238" s="255"/>
      <c r="H3238" s="255"/>
      <c r="I3238" s="256">
        <v>7.25</v>
      </c>
      <c r="J3238" s="257">
        <v>131789</v>
      </c>
      <c r="K3238" t="s">
        <v>4711</v>
      </c>
      <c r="L3238">
        <v>0</v>
      </c>
      <c r="M3238">
        <v>0</v>
      </c>
      <c r="N3238" t="s">
        <v>4718</v>
      </c>
      <c r="O3238" t="s">
        <v>4713</v>
      </c>
      <c r="P3238" t="s">
        <v>10581</v>
      </c>
      <c r="Q3238" t="s">
        <v>4715</v>
      </c>
      <c r="V3238" t="s">
        <v>4716</v>
      </c>
    </row>
    <row r="3239" spans="1:22">
      <c r="A3239" t="s">
        <v>4708</v>
      </c>
      <c r="B3239" t="s">
        <v>4708</v>
      </c>
      <c r="C3239" t="s">
        <v>10582</v>
      </c>
      <c r="D3239"/>
      <c r="E3239" s="255" t="s">
        <v>4832</v>
      </c>
      <c r="F3239" s="255">
        <v>42322.556499502316</v>
      </c>
      <c r="G3239" s="255"/>
      <c r="H3239" s="255"/>
      <c r="I3239" s="256">
        <v>7.25</v>
      </c>
      <c r="J3239" s="257">
        <v>103811</v>
      </c>
      <c r="K3239" t="s">
        <v>4752</v>
      </c>
      <c r="L3239">
        <v>0</v>
      </c>
      <c r="M3239">
        <v>0</v>
      </c>
      <c r="N3239" t="s">
        <v>4731</v>
      </c>
      <c r="O3239" t="s">
        <v>4713</v>
      </c>
      <c r="P3239" t="s">
        <v>10583</v>
      </c>
      <c r="Q3239" t="s">
        <v>4715</v>
      </c>
      <c r="V3239" t="s">
        <v>4716</v>
      </c>
    </row>
    <row r="3240" spans="1:22">
      <c r="A3240" t="s">
        <v>4708</v>
      </c>
      <c r="B3240" t="s">
        <v>4708</v>
      </c>
      <c r="C3240" t="s">
        <v>10584</v>
      </c>
      <c r="D3240"/>
      <c r="E3240" s="255" t="s">
        <v>4734</v>
      </c>
      <c r="F3240" s="255">
        <v>42326.617052465277</v>
      </c>
      <c r="G3240" s="255"/>
      <c r="H3240" s="255"/>
      <c r="I3240" s="256">
        <v>7.25</v>
      </c>
      <c r="J3240" s="257">
        <v>135253</v>
      </c>
      <c r="K3240" t="s">
        <v>4711</v>
      </c>
      <c r="L3240">
        <v>0</v>
      </c>
      <c r="M3240">
        <v>0</v>
      </c>
      <c r="N3240" t="s">
        <v>4731</v>
      </c>
      <c r="O3240" t="s">
        <v>4713</v>
      </c>
      <c r="P3240" t="s">
        <v>10585</v>
      </c>
      <c r="Q3240" t="s">
        <v>4715</v>
      </c>
      <c r="V3240" t="s">
        <v>4716</v>
      </c>
    </row>
    <row r="3241" spans="1:22">
      <c r="A3241" t="s">
        <v>4708</v>
      </c>
      <c r="B3241" t="s">
        <v>4708</v>
      </c>
      <c r="C3241" t="s">
        <v>10586</v>
      </c>
      <c r="D3241"/>
      <c r="E3241" s="255" t="s">
        <v>4993</v>
      </c>
      <c r="F3241" s="255">
        <v>42322.473857175923</v>
      </c>
      <c r="G3241" s="255"/>
      <c r="H3241" s="255"/>
      <c r="I3241" s="256">
        <v>7.25</v>
      </c>
      <c r="J3241" s="257">
        <v>186387</v>
      </c>
      <c r="K3241" t="s">
        <v>4711</v>
      </c>
      <c r="L3241">
        <v>0</v>
      </c>
      <c r="M3241">
        <v>0</v>
      </c>
      <c r="N3241" t="s">
        <v>4718</v>
      </c>
      <c r="O3241" t="s">
        <v>4726</v>
      </c>
      <c r="P3241" t="s">
        <v>5188</v>
      </c>
      <c r="Q3241" t="s">
        <v>4715</v>
      </c>
      <c r="V3241" t="s">
        <v>4716</v>
      </c>
    </row>
    <row r="3242" spans="1:22">
      <c r="A3242" t="s">
        <v>4708</v>
      </c>
      <c r="B3242" t="s">
        <v>4708</v>
      </c>
      <c r="C3242" t="s">
        <v>10587</v>
      </c>
      <c r="D3242"/>
      <c r="E3242" s="255" t="s">
        <v>4993</v>
      </c>
      <c r="F3242" s="255">
        <v>42338.833657291667</v>
      </c>
      <c r="G3242" s="255"/>
      <c r="H3242" s="255"/>
      <c r="I3242" s="256">
        <v>7.25</v>
      </c>
      <c r="J3242" s="257">
        <v>76731</v>
      </c>
      <c r="K3242" t="s">
        <v>4752</v>
      </c>
      <c r="L3242">
        <v>0</v>
      </c>
      <c r="M3242">
        <v>0</v>
      </c>
      <c r="N3242" t="s">
        <v>4722</v>
      </c>
      <c r="O3242" t="s">
        <v>4726</v>
      </c>
      <c r="P3242" t="s">
        <v>5225</v>
      </c>
      <c r="Q3242" t="s">
        <v>4715</v>
      </c>
      <c r="V3242" t="s">
        <v>4716</v>
      </c>
    </row>
    <row r="3243" spans="1:22">
      <c r="A3243" t="s">
        <v>4708</v>
      </c>
      <c r="B3243" t="s">
        <v>4708</v>
      </c>
      <c r="C3243" t="s">
        <v>10588</v>
      </c>
      <c r="D3243"/>
      <c r="E3243" s="255" t="s">
        <v>4743</v>
      </c>
      <c r="F3243" s="255">
        <v>42299.568237349537</v>
      </c>
      <c r="G3243" s="255"/>
      <c r="H3243" s="255"/>
      <c r="I3243" s="256">
        <v>7.333333333333333</v>
      </c>
      <c r="J3243" s="257">
        <v>90636</v>
      </c>
      <c r="K3243" t="s">
        <v>4752</v>
      </c>
      <c r="L3243">
        <v>0</v>
      </c>
      <c r="M3243">
        <v>0</v>
      </c>
      <c r="N3243" t="s">
        <v>4722</v>
      </c>
      <c r="O3243" t="s">
        <v>4713</v>
      </c>
      <c r="P3243" t="s">
        <v>10589</v>
      </c>
      <c r="Q3243" t="s">
        <v>4715</v>
      </c>
      <c r="V3243" t="s">
        <v>4716</v>
      </c>
    </row>
    <row r="3244" spans="1:22">
      <c r="A3244" t="s">
        <v>4708</v>
      </c>
      <c r="B3244" t="s">
        <v>4708</v>
      </c>
      <c r="C3244" t="s">
        <v>10590</v>
      </c>
      <c r="D3244"/>
      <c r="E3244" s="255" t="s">
        <v>4944</v>
      </c>
      <c r="F3244" s="255">
        <v>42292.701160416669</v>
      </c>
      <c r="G3244" s="255"/>
      <c r="H3244" s="255"/>
      <c r="I3244" s="256">
        <v>7.333333333333333</v>
      </c>
      <c r="J3244" s="257">
        <v>110429</v>
      </c>
      <c r="K3244" t="s">
        <v>4711</v>
      </c>
      <c r="L3244">
        <v>0</v>
      </c>
      <c r="M3244">
        <v>0</v>
      </c>
      <c r="N3244" t="s">
        <v>4722</v>
      </c>
      <c r="O3244" t="s">
        <v>4713</v>
      </c>
      <c r="P3244" t="s">
        <v>10591</v>
      </c>
      <c r="Q3244" t="s">
        <v>4715</v>
      </c>
      <c r="V3244" t="s">
        <v>4716</v>
      </c>
    </row>
    <row r="3245" spans="1:22">
      <c r="A3245" t="s">
        <v>4708</v>
      </c>
      <c r="B3245" t="s">
        <v>4708</v>
      </c>
      <c r="C3245" t="s">
        <v>10592</v>
      </c>
      <c r="D3245"/>
      <c r="E3245" s="255" t="s">
        <v>4975</v>
      </c>
      <c r="F3245" s="255">
        <v>42297.699451423614</v>
      </c>
      <c r="G3245" s="255"/>
      <c r="H3245" s="255"/>
      <c r="I3245" s="256">
        <v>7.333333333333333</v>
      </c>
      <c r="J3245" s="257">
        <v>132792</v>
      </c>
      <c r="K3245" t="s">
        <v>4752</v>
      </c>
      <c r="L3245">
        <v>0</v>
      </c>
      <c r="M3245">
        <v>0</v>
      </c>
      <c r="N3245" t="s">
        <v>4731</v>
      </c>
      <c r="O3245" t="s">
        <v>4713</v>
      </c>
      <c r="P3245" t="s">
        <v>10593</v>
      </c>
      <c r="Q3245" t="s">
        <v>4715</v>
      </c>
      <c r="V3245" t="s">
        <v>4716</v>
      </c>
    </row>
    <row r="3246" spans="1:22">
      <c r="A3246" t="s">
        <v>4708</v>
      </c>
      <c r="B3246" t="s">
        <v>4708</v>
      </c>
      <c r="C3246" t="s">
        <v>10594</v>
      </c>
      <c r="D3246"/>
      <c r="E3246" s="255" t="s">
        <v>6145</v>
      </c>
      <c r="F3246" s="255">
        <v>42307.776373067129</v>
      </c>
      <c r="G3246" s="255"/>
      <c r="H3246" s="255"/>
      <c r="I3246" s="256">
        <v>7.333333333333333</v>
      </c>
      <c r="J3246" s="257">
        <v>93187</v>
      </c>
      <c r="K3246" t="s">
        <v>4711</v>
      </c>
      <c r="L3246">
        <v>0</v>
      </c>
      <c r="M3246">
        <v>0</v>
      </c>
      <c r="N3246" t="s">
        <v>4731</v>
      </c>
      <c r="O3246" t="s">
        <v>4726</v>
      </c>
      <c r="P3246" t="s">
        <v>10595</v>
      </c>
      <c r="Q3246" t="s">
        <v>4715</v>
      </c>
      <c r="V3246" t="s">
        <v>4716</v>
      </c>
    </row>
    <row r="3247" spans="1:22">
      <c r="A3247" t="s">
        <v>4708</v>
      </c>
      <c r="B3247" t="s">
        <v>4708</v>
      </c>
      <c r="C3247" t="s">
        <v>10596</v>
      </c>
      <c r="D3247"/>
      <c r="E3247" s="255" t="s">
        <v>4832</v>
      </c>
      <c r="F3247" s="255">
        <v>42306.748186192126</v>
      </c>
      <c r="G3247" s="255"/>
      <c r="H3247" s="255"/>
      <c r="I3247" s="256">
        <v>7.333333333333333</v>
      </c>
      <c r="J3247" s="257">
        <v>80248</v>
      </c>
      <c r="K3247" t="s">
        <v>4711</v>
      </c>
      <c r="L3247">
        <v>0</v>
      </c>
      <c r="M3247">
        <v>0</v>
      </c>
      <c r="N3247" t="s">
        <v>4712</v>
      </c>
      <c r="O3247" t="s">
        <v>4713</v>
      </c>
      <c r="P3247" t="s">
        <v>10597</v>
      </c>
      <c r="Q3247" t="s">
        <v>4715</v>
      </c>
      <c r="V3247" t="s">
        <v>4716</v>
      </c>
    </row>
    <row r="3248" spans="1:22">
      <c r="A3248" t="s">
        <v>4708</v>
      </c>
      <c r="B3248" t="s">
        <v>4708</v>
      </c>
      <c r="C3248" t="s">
        <v>10598</v>
      </c>
      <c r="D3248"/>
      <c r="E3248" s="255" t="s">
        <v>6798</v>
      </c>
      <c r="F3248" s="255">
        <v>42298.661730868058</v>
      </c>
      <c r="G3248" s="255"/>
      <c r="H3248" s="255"/>
      <c r="I3248" s="256">
        <v>7.333333333333333</v>
      </c>
      <c r="J3248" s="257">
        <v>414318</v>
      </c>
      <c r="K3248" t="s">
        <v>4752</v>
      </c>
      <c r="L3248">
        <v>0</v>
      </c>
      <c r="M3248">
        <v>0</v>
      </c>
      <c r="N3248" t="s">
        <v>4731</v>
      </c>
      <c r="O3248" t="s">
        <v>4713</v>
      </c>
      <c r="P3248" t="s">
        <v>10599</v>
      </c>
      <c r="Q3248" t="s">
        <v>4715</v>
      </c>
      <c r="V3248" t="s">
        <v>4716</v>
      </c>
    </row>
    <row r="3249" spans="1:22">
      <c r="A3249" t="s">
        <v>4708</v>
      </c>
      <c r="B3249" t="s">
        <v>4708</v>
      </c>
      <c r="C3249" t="s">
        <v>1148</v>
      </c>
      <c r="D3249"/>
      <c r="E3249" s="255" t="s">
        <v>5617</v>
      </c>
      <c r="F3249" s="255">
        <v>42282.711546331018</v>
      </c>
      <c r="G3249" s="255"/>
      <c r="H3249" s="255"/>
      <c r="I3249" s="256">
        <v>7.333333333333333</v>
      </c>
      <c r="J3249" s="257">
        <v>108037</v>
      </c>
      <c r="K3249" t="s">
        <v>4711</v>
      </c>
      <c r="L3249">
        <v>0</v>
      </c>
      <c r="M3249">
        <v>0</v>
      </c>
      <c r="N3249" t="s">
        <v>4712</v>
      </c>
      <c r="O3249" t="s">
        <v>4713</v>
      </c>
      <c r="P3249" t="s">
        <v>10600</v>
      </c>
      <c r="Q3249" t="s">
        <v>4715</v>
      </c>
      <c r="V3249" t="s">
        <v>4716</v>
      </c>
    </row>
    <row r="3250" spans="1:22">
      <c r="A3250" t="s">
        <v>4708</v>
      </c>
      <c r="B3250" t="s">
        <v>4708</v>
      </c>
      <c r="C3250" t="s">
        <v>10601</v>
      </c>
      <c r="D3250"/>
      <c r="E3250" s="255" t="s">
        <v>4915</v>
      </c>
      <c r="F3250" s="255">
        <v>42307.766270636574</v>
      </c>
      <c r="G3250" s="255"/>
      <c r="H3250" s="255"/>
      <c r="I3250" s="256">
        <v>7.333333333333333</v>
      </c>
      <c r="J3250" s="257">
        <v>169964</v>
      </c>
      <c r="K3250" t="s">
        <v>4752</v>
      </c>
      <c r="L3250">
        <v>0</v>
      </c>
      <c r="M3250">
        <v>0</v>
      </c>
      <c r="N3250" t="s">
        <v>4718</v>
      </c>
      <c r="O3250" t="s">
        <v>4713</v>
      </c>
      <c r="P3250" t="s">
        <v>10602</v>
      </c>
      <c r="Q3250" t="s">
        <v>4715</v>
      </c>
      <c r="V3250" t="s">
        <v>4716</v>
      </c>
    </row>
    <row r="3251" spans="1:22">
      <c r="A3251" t="s">
        <v>4708</v>
      </c>
      <c r="B3251" t="s">
        <v>4708</v>
      </c>
      <c r="C3251" t="s">
        <v>10603</v>
      </c>
      <c r="D3251"/>
      <c r="E3251" s="255" t="s">
        <v>4740</v>
      </c>
      <c r="F3251" s="255">
        <v>42307.745598032408</v>
      </c>
      <c r="G3251" s="255"/>
      <c r="H3251" s="255"/>
      <c r="I3251" s="256">
        <v>7.333333333333333</v>
      </c>
      <c r="J3251" s="257">
        <v>93668</v>
      </c>
      <c r="K3251" t="s">
        <v>4711</v>
      </c>
      <c r="L3251">
        <v>0</v>
      </c>
      <c r="M3251">
        <v>0</v>
      </c>
      <c r="N3251" t="s">
        <v>4712</v>
      </c>
      <c r="O3251" t="s">
        <v>4713</v>
      </c>
      <c r="P3251" t="s">
        <v>10604</v>
      </c>
      <c r="Q3251" t="s">
        <v>4715</v>
      </c>
      <c r="V3251" t="s">
        <v>4716</v>
      </c>
    </row>
    <row r="3252" spans="1:22">
      <c r="A3252" t="s">
        <v>4708</v>
      </c>
      <c r="B3252" t="s">
        <v>4708</v>
      </c>
      <c r="C3252" t="s">
        <v>10605</v>
      </c>
      <c r="D3252"/>
      <c r="E3252" s="255" t="s">
        <v>5915</v>
      </c>
      <c r="F3252" s="255">
        <v>42306.810229861112</v>
      </c>
      <c r="G3252" s="255"/>
      <c r="H3252" s="255"/>
      <c r="I3252" s="256">
        <v>7.333333333333333</v>
      </c>
      <c r="J3252" s="257">
        <v>94096</v>
      </c>
      <c r="K3252" t="s">
        <v>4752</v>
      </c>
      <c r="L3252">
        <v>0</v>
      </c>
      <c r="M3252">
        <v>0</v>
      </c>
      <c r="N3252" t="s">
        <v>4712</v>
      </c>
      <c r="O3252" t="s">
        <v>5197</v>
      </c>
      <c r="P3252" t="s">
        <v>10606</v>
      </c>
      <c r="Q3252" t="s">
        <v>4715</v>
      </c>
      <c r="V3252" t="s">
        <v>4716</v>
      </c>
    </row>
    <row r="3253" spans="1:22">
      <c r="A3253" t="s">
        <v>4708</v>
      </c>
      <c r="B3253" t="s">
        <v>4708</v>
      </c>
      <c r="C3253" t="s">
        <v>10607</v>
      </c>
      <c r="D3253"/>
      <c r="E3253" s="255" t="s">
        <v>4972</v>
      </c>
      <c r="F3253" s="255">
        <v>42304.809630289354</v>
      </c>
      <c r="G3253" s="255"/>
      <c r="H3253" s="255"/>
      <c r="I3253" s="256">
        <v>7.333333333333333</v>
      </c>
      <c r="J3253" s="257">
        <v>214215</v>
      </c>
      <c r="K3253" t="s">
        <v>4711</v>
      </c>
      <c r="L3253">
        <v>0</v>
      </c>
      <c r="M3253">
        <v>0</v>
      </c>
      <c r="N3253" t="s">
        <v>4712</v>
      </c>
      <c r="O3253" t="s">
        <v>4713</v>
      </c>
      <c r="P3253" t="s">
        <v>10608</v>
      </c>
      <c r="Q3253" t="s">
        <v>4715</v>
      </c>
      <c r="V3253" t="s">
        <v>4716</v>
      </c>
    </row>
    <row r="3254" spans="1:22">
      <c r="A3254" t="s">
        <v>4708</v>
      </c>
      <c r="B3254" t="s">
        <v>4708</v>
      </c>
      <c r="C3254" t="s">
        <v>1944</v>
      </c>
      <c r="D3254"/>
      <c r="E3254" s="255" t="s">
        <v>5274</v>
      </c>
      <c r="F3254" s="255">
        <v>42306.74668329861</v>
      </c>
      <c r="G3254" s="255"/>
      <c r="H3254" s="255"/>
      <c r="I3254" s="256">
        <v>7.333333333333333</v>
      </c>
      <c r="J3254" s="257">
        <v>109262</v>
      </c>
      <c r="K3254" t="s">
        <v>4711</v>
      </c>
      <c r="L3254">
        <v>0</v>
      </c>
      <c r="M3254">
        <v>0</v>
      </c>
      <c r="N3254" t="s">
        <v>4731</v>
      </c>
      <c r="O3254" t="s">
        <v>4726</v>
      </c>
      <c r="P3254" t="s">
        <v>4994</v>
      </c>
      <c r="Q3254" t="s">
        <v>4715</v>
      </c>
      <c r="V3254" t="s">
        <v>4716</v>
      </c>
    </row>
    <row r="3255" spans="1:22">
      <c r="A3255" t="s">
        <v>4708</v>
      </c>
      <c r="B3255" t="s">
        <v>4708</v>
      </c>
      <c r="C3255" t="s">
        <v>10609</v>
      </c>
      <c r="D3255"/>
      <c r="E3255" s="255" t="s">
        <v>4993</v>
      </c>
      <c r="F3255" s="255">
        <v>42303.741146180553</v>
      </c>
      <c r="G3255" s="255"/>
      <c r="H3255" s="255"/>
      <c r="I3255" s="256">
        <v>7.333333333333333</v>
      </c>
      <c r="J3255" s="257">
        <v>85795</v>
      </c>
      <c r="K3255" t="s">
        <v>4752</v>
      </c>
      <c r="L3255">
        <v>0</v>
      </c>
      <c r="M3255">
        <v>0</v>
      </c>
      <c r="N3255" t="s">
        <v>4718</v>
      </c>
      <c r="O3255" t="s">
        <v>4726</v>
      </c>
      <c r="P3255" t="s">
        <v>5188</v>
      </c>
      <c r="Q3255" t="s">
        <v>4715</v>
      </c>
      <c r="V3255" t="s">
        <v>4716</v>
      </c>
    </row>
    <row r="3256" spans="1:22">
      <c r="A3256" t="s">
        <v>4708</v>
      </c>
      <c r="B3256" t="s">
        <v>4708</v>
      </c>
      <c r="C3256" t="s">
        <v>10610</v>
      </c>
      <c r="D3256"/>
      <c r="E3256" s="255" t="s">
        <v>5154</v>
      </c>
      <c r="F3256" s="255">
        <v>42303.756822187497</v>
      </c>
      <c r="G3256" s="255"/>
      <c r="H3256" s="255"/>
      <c r="I3256" s="256">
        <v>7.333333333333333</v>
      </c>
      <c r="J3256" s="257">
        <v>157263</v>
      </c>
      <c r="K3256" t="s">
        <v>4711</v>
      </c>
      <c r="L3256">
        <v>0</v>
      </c>
      <c r="M3256">
        <v>0</v>
      </c>
      <c r="N3256" t="s">
        <v>4722</v>
      </c>
      <c r="O3256" t="s">
        <v>4713</v>
      </c>
      <c r="P3256" t="s">
        <v>10611</v>
      </c>
      <c r="Q3256" t="s">
        <v>4715</v>
      </c>
      <c r="V3256" t="s">
        <v>4716</v>
      </c>
    </row>
    <row r="3257" spans="1:22">
      <c r="A3257" t="s">
        <v>4708</v>
      </c>
      <c r="B3257" t="s">
        <v>4708</v>
      </c>
      <c r="C3257" t="s">
        <v>10612</v>
      </c>
      <c r="D3257"/>
      <c r="E3257" s="255" t="s">
        <v>5726</v>
      </c>
      <c r="F3257" s="255">
        <v>42306.749901076386</v>
      </c>
      <c r="G3257" s="255"/>
      <c r="H3257" s="255"/>
      <c r="I3257" s="256">
        <v>7.333333333333333</v>
      </c>
      <c r="J3257" s="257">
        <v>176342</v>
      </c>
      <c r="K3257" t="s">
        <v>4711</v>
      </c>
      <c r="L3257">
        <v>0</v>
      </c>
      <c r="M3257">
        <v>0</v>
      </c>
      <c r="N3257" t="s">
        <v>4712</v>
      </c>
      <c r="O3257" t="s">
        <v>4713</v>
      </c>
      <c r="P3257" t="s">
        <v>10613</v>
      </c>
      <c r="Q3257" t="s">
        <v>4715</v>
      </c>
      <c r="V3257" t="s">
        <v>4716</v>
      </c>
    </row>
    <row r="3258" spans="1:22">
      <c r="A3258" t="s">
        <v>4708</v>
      </c>
      <c r="B3258" t="s">
        <v>4708</v>
      </c>
      <c r="C3258" t="s">
        <v>10614</v>
      </c>
      <c r="D3258"/>
      <c r="E3258" s="255" t="s">
        <v>4814</v>
      </c>
      <c r="F3258" s="255">
        <v>42305.745628854165</v>
      </c>
      <c r="G3258" s="255"/>
      <c r="H3258" s="255"/>
      <c r="I3258" s="256">
        <v>7.333333333333333</v>
      </c>
      <c r="J3258" s="257">
        <v>141295</v>
      </c>
      <c r="K3258" t="s">
        <v>4752</v>
      </c>
      <c r="L3258">
        <v>0</v>
      </c>
      <c r="M3258">
        <v>0</v>
      </c>
      <c r="N3258" t="s">
        <v>4722</v>
      </c>
      <c r="O3258" t="s">
        <v>4753</v>
      </c>
      <c r="P3258" t="s">
        <v>4753</v>
      </c>
      <c r="Q3258" t="s">
        <v>4715</v>
      </c>
      <c r="V3258" t="s">
        <v>4716</v>
      </c>
    </row>
    <row r="3259" spans="1:22">
      <c r="A3259" t="s">
        <v>4708</v>
      </c>
      <c r="B3259" t="s">
        <v>4708</v>
      </c>
      <c r="C3259" t="s">
        <v>10615</v>
      </c>
      <c r="D3259"/>
      <c r="E3259" s="255" t="s">
        <v>5238</v>
      </c>
      <c r="F3259" s="255">
        <v>42305.778801932873</v>
      </c>
      <c r="G3259" s="255"/>
      <c r="H3259" s="255"/>
      <c r="I3259" s="256">
        <v>7.333333333333333</v>
      </c>
      <c r="J3259" s="257">
        <v>76932</v>
      </c>
      <c r="K3259" t="s">
        <v>4752</v>
      </c>
      <c r="L3259">
        <v>0</v>
      </c>
      <c r="M3259">
        <v>0</v>
      </c>
      <c r="N3259" t="s">
        <v>4769</v>
      </c>
      <c r="O3259" t="s">
        <v>4753</v>
      </c>
      <c r="P3259" t="s">
        <v>4753</v>
      </c>
      <c r="Q3259" t="s">
        <v>4715</v>
      </c>
      <c r="V3259" t="s">
        <v>4716</v>
      </c>
    </row>
    <row r="3260" spans="1:22">
      <c r="A3260" t="s">
        <v>4708</v>
      </c>
      <c r="B3260" t="s">
        <v>4708</v>
      </c>
      <c r="C3260" t="s">
        <v>10616</v>
      </c>
      <c r="D3260"/>
      <c r="E3260" s="255" t="s">
        <v>4768</v>
      </c>
      <c r="F3260" s="255">
        <v>42297.711565277779</v>
      </c>
      <c r="G3260" s="255"/>
      <c r="H3260" s="255"/>
      <c r="I3260" s="256">
        <v>7.333333333333333</v>
      </c>
      <c r="J3260" s="257">
        <v>114498</v>
      </c>
      <c r="K3260" t="s">
        <v>4752</v>
      </c>
      <c r="L3260">
        <v>0</v>
      </c>
      <c r="M3260">
        <v>0</v>
      </c>
      <c r="N3260" t="s">
        <v>4718</v>
      </c>
      <c r="O3260" t="s">
        <v>4753</v>
      </c>
      <c r="P3260" t="s">
        <v>4753</v>
      </c>
      <c r="Q3260" t="s">
        <v>4715</v>
      </c>
      <c r="V3260" t="s">
        <v>4716</v>
      </c>
    </row>
    <row r="3261" spans="1:22">
      <c r="A3261" t="s">
        <v>4708</v>
      </c>
      <c r="B3261" t="s">
        <v>4708</v>
      </c>
      <c r="C3261" t="s">
        <v>10617</v>
      </c>
      <c r="D3261"/>
      <c r="E3261" s="255" t="s">
        <v>5131</v>
      </c>
      <c r="F3261" s="255">
        <v>42290.697365196756</v>
      </c>
      <c r="G3261" s="255"/>
      <c r="H3261" s="255"/>
      <c r="I3261" s="256">
        <v>7.333333333333333</v>
      </c>
      <c r="J3261" s="257">
        <v>89506</v>
      </c>
      <c r="K3261" t="s">
        <v>4752</v>
      </c>
      <c r="L3261">
        <v>0</v>
      </c>
      <c r="M3261">
        <v>0</v>
      </c>
      <c r="N3261" t="s">
        <v>4731</v>
      </c>
      <c r="O3261" t="s">
        <v>4753</v>
      </c>
      <c r="P3261" t="s">
        <v>4753</v>
      </c>
      <c r="Q3261" t="s">
        <v>4715</v>
      </c>
      <c r="V3261" t="s">
        <v>4716</v>
      </c>
    </row>
    <row r="3262" spans="1:22">
      <c r="A3262" t="s">
        <v>4708</v>
      </c>
      <c r="B3262" t="s">
        <v>4708</v>
      </c>
      <c r="C3262" t="s">
        <v>10618</v>
      </c>
      <c r="D3262"/>
      <c r="E3262" s="255" t="s">
        <v>6024</v>
      </c>
      <c r="F3262" s="255">
        <v>42307.81648642361</v>
      </c>
      <c r="G3262" s="255"/>
      <c r="H3262" s="255"/>
      <c r="I3262" s="256">
        <v>7.333333333333333</v>
      </c>
      <c r="J3262" s="257">
        <v>100897</v>
      </c>
      <c r="K3262" t="s">
        <v>4752</v>
      </c>
      <c r="L3262">
        <v>0</v>
      </c>
      <c r="M3262">
        <v>0</v>
      </c>
      <c r="N3262" t="s">
        <v>4718</v>
      </c>
      <c r="O3262" t="s">
        <v>4726</v>
      </c>
      <c r="P3262" t="s">
        <v>10619</v>
      </c>
      <c r="Q3262" t="s">
        <v>4715</v>
      </c>
      <c r="V3262" t="s">
        <v>4716</v>
      </c>
    </row>
    <row r="3263" spans="1:22">
      <c r="A3263" t="s">
        <v>4708</v>
      </c>
      <c r="B3263" t="s">
        <v>4708</v>
      </c>
      <c r="C3263" t="s">
        <v>10620</v>
      </c>
      <c r="D3263"/>
      <c r="E3263" s="255" t="s">
        <v>6145</v>
      </c>
      <c r="F3263" s="255">
        <v>42289.669691319446</v>
      </c>
      <c r="G3263" s="255"/>
      <c r="H3263" s="255"/>
      <c r="I3263" s="256">
        <v>7.333333333333333</v>
      </c>
      <c r="J3263" s="257">
        <v>110532</v>
      </c>
      <c r="K3263" t="s">
        <v>4711</v>
      </c>
      <c r="L3263">
        <v>0</v>
      </c>
      <c r="M3263">
        <v>0</v>
      </c>
      <c r="N3263" t="s">
        <v>4712</v>
      </c>
      <c r="O3263" t="s">
        <v>5324</v>
      </c>
      <c r="P3263" t="s">
        <v>10621</v>
      </c>
      <c r="Q3263" t="s">
        <v>4715</v>
      </c>
      <c r="V3263" t="s">
        <v>4716</v>
      </c>
    </row>
    <row r="3264" spans="1:22">
      <c r="A3264" t="s">
        <v>4708</v>
      </c>
      <c r="B3264" t="s">
        <v>4708</v>
      </c>
      <c r="C3264" t="s">
        <v>10622</v>
      </c>
      <c r="D3264"/>
      <c r="E3264" s="255" t="s">
        <v>5314</v>
      </c>
      <c r="F3264" s="255">
        <v>42289.662879594907</v>
      </c>
      <c r="G3264" s="255"/>
      <c r="H3264" s="255"/>
      <c r="I3264" s="256">
        <v>7.333333333333333</v>
      </c>
      <c r="J3264" s="257">
        <v>80805</v>
      </c>
      <c r="K3264" t="s">
        <v>4711</v>
      </c>
      <c r="L3264">
        <v>0</v>
      </c>
      <c r="M3264">
        <v>0</v>
      </c>
      <c r="N3264" t="s">
        <v>4718</v>
      </c>
      <c r="O3264" t="s">
        <v>4726</v>
      </c>
      <c r="P3264" t="s">
        <v>5225</v>
      </c>
      <c r="Q3264" t="s">
        <v>4715</v>
      </c>
      <c r="V3264" t="s">
        <v>4716</v>
      </c>
    </row>
    <row r="3265" spans="1:22">
      <c r="A3265" t="s">
        <v>4708</v>
      </c>
      <c r="B3265" t="s">
        <v>4708</v>
      </c>
      <c r="C3265" t="s">
        <v>10623</v>
      </c>
      <c r="D3265"/>
      <c r="E3265" s="255" t="s">
        <v>4824</v>
      </c>
      <c r="F3265" s="255">
        <v>42286.330715474534</v>
      </c>
      <c r="G3265" s="255"/>
      <c r="H3265" s="255"/>
      <c r="I3265" s="256">
        <v>7.333333333333333</v>
      </c>
      <c r="J3265" s="257">
        <v>112252</v>
      </c>
      <c r="K3265" t="s">
        <v>4711</v>
      </c>
      <c r="L3265">
        <v>0</v>
      </c>
      <c r="M3265">
        <v>0</v>
      </c>
      <c r="N3265" t="s">
        <v>4712</v>
      </c>
      <c r="O3265" t="s">
        <v>4713</v>
      </c>
      <c r="P3265" t="s">
        <v>10624</v>
      </c>
      <c r="Q3265" t="s">
        <v>4715</v>
      </c>
      <c r="V3265" t="s">
        <v>4716</v>
      </c>
    </row>
    <row r="3266" spans="1:22">
      <c r="A3266" t="s">
        <v>4708</v>
      </c>
      <c r="B3266" t="s">
        <v>4708</v>
      </c>
      <c r="C3266" t="s">
        <v>10625</v>
      </c>
      <c r="D3266"/>
      <c r="E3266" s="255" t="s">
        <v>5217</v>
      </c>
      <c r="F3266" s="255">
        <v>42277.786130057873</v>
      </c>
      <c r="G3266" s="255"/>
      <c r="H3266" s="255"/>
      <c r="I3266" s="256">
        <v>7.416666666666667</v>
      </c>
      <c r="J3266" s="257">
        <v>136324</v>
      </c>
      <c r="K3266" t="s">
        <v>4711</v>
      </c>
      <c r="L3266">
        <v>0</v>
      </c>
      <c r="M3266">
        <v>0</v>
      </c>
      <c r="N3266" t="s">
        <v>4718</v>
      </c>
      <c r="O3266" t="s">
        <v>4713</v>
      </c>
      <c r="P3266" t="s">
        <v>10626</v>
      </c>
      <c r="Q3266" t="s">
        <v>4715</v>
      </c>
      <c r="V3266" t="s">
        <v>4716</v>
      </c>
    </row>
    <row r="3267" spans="1:22">
      <c r="A3267" t="s">
        <v>4708</v>
      </c>
      <c r="B3267" t="s">
        <v>4708</v>
      </c>
      <c r="C3267" t="s">
        <v>10627</v>
      </c>
      <c r="D3267"/>
      <c r="E3267" s="255" t="s">
        <v>5103</v>
      </c>
      <c r="F3267" s="255">
        <v>42266.32668082176</v>
      </c>
      <c r="G3267" s="255"/>
      <c r="H3267" s="255"/>
      <c r="I3267" s="256">
        <v>7.416666666666667</v>
      </c>
      <c r="J3267" s="257">
        <v>200682</v>
      </c>
      <c r="K3267" t="s">
        <v>4711</v>
      </c>
      <c r="L3267">
        <v>0</v>
      </c>
      <c r="M3267">
        <v>0</v>
      </c>
      <c r="N3267" t="s">
        <v>4722</v>
      </c>
      <c r="O3267" t="s">
        <v>4713</v>
      </c>
      <c r="P3267" t="s">
        <v>10628</v>
      </c>
      <c r="Q3267" t="s">
        <v>4715</v>
      </c>
      <c r="V3267" t="s">
        <v>4716</v>
      </c>
    </row>
    <row r="3268" spans="1:22">
      <c r="A3268" t="s">
        <v>4708</v>
      </c>
      <c r="B3268" t="s">
        <v>4708</v>
      </c>
      <c r="C3268" t="s">
        <v>10629</v>
      </c>
      <c r="D3268"/>
      <c r="E3268" s="255" t="s">
        <v>5957</v>
      </c>
      <c r="F3268" s="255">
        <v>42264.717506250003</v>
      </c>
      <c r="G3268" s="255"/>
      <c r="H3268" s="255"/>
      <c r="I3268" s="256">
        <v>7.416666666666667</v>
      </c>
      <c r="J3268" s="257">
        <v>152432</v>
      </c>
      <c r="K3268" t="s">
        <v>4752</v>
      </c>
      <c r="L3268">
        <v>0</v>
      </c>
      <c r="M3268">
        <v>0</v>
      </c>
      <c r="N3268" t="s">
        <v>4718</v>
      </c>
      <c r="O3268" t="s">
        <v>4726</v>
      </c>
      <c r="P3268" t="s">
        <v>10630</v>
      </c>
      <c r="Q3268" t="s">
        <v>4715</v>
      </c>
      <c r="V3268" t="s">
        <v>4716</v>
      </c>
    </row>
    <row r="3269" spans="1:22">
      <c r="A3269" t="s">
        <v>4708</v>
      </c>
      <c r="B3269" t="s">
        <v>4708</v>
      </c>
      <c r="C3269" t="s">
        <v>10631</v>
      </c>
      <c r="D3269"/>
      <c r="E3269" s="255" t="s">
        <v>5256</v>
      </c>
      <c r="F3269" s="255">
        <v>42257.343324965281</v>
      </c>
      <c r="G3269" s="255"/>
      <c r="H3269" s="255"/>
      <c r="I3269" s="256">
        <v>7.416666666666667</v>
      </c>
      <c r="J3269" s="257">
        <v>111006</v>
      </c>
      <c r="K3269" t="s">
        <v>4711</v>
      </c>
      <c r="L3269">
        <v>0</v>
      </c>
      <c r="M3269">
        <v>0</v>
      </c>
      <c r="N3269" t="s">
        <v>4712</v>
      </c>
      <c r="O3269" t="s">
        <v>4713</v>
      </c>
      <c r="P3269" t="s">
        <v>10632</v>
      </c>
      <c r="Q3269" t="s">
        <v>4715</v>
      </c>
      <c r="V3269" t="s">
        <v>4716</v>
      </c>
    </row>
    <row r="3270" spans="1:22">
      <c r="A3270" t="s">
        <v>4708</v>
      </c>
      <c r="B3270" t="s">
        <v>4708</v>
      </c>
      <c r="C3270" t="s">
        <v>1294</v>
      </c>
      <c r="D3270"/>
      <c r="E3270" s="255" t="s">
        <v>4915</v>
      </c>
      <c r="F3270" s="255">
        <v>42248.40647627315</v>
      </c>
      <c r="G3270" s="255"/>
      <c r="H3270" s="255"/>
      <c r="I3270" s="256">
        <v>7.416666666666667</v>
      </c>
      <c r="J3270" s="257">
        <v>360366</v>
      </c>
      <c r="K3270" t="s">
        <v>4711</v>
      </c>
      <c r="L3270">
        <v>0</v>
      </c>
      <c r="M3270">
        <v>0</v>
      </c>
      <c r="N3270" t="s">
        <v>4731</v>
      </c>
      <c r="O3270" t="s">
        <v>4713</v>
      </c>
      <c r="P3270" t="s">
        <v>10633</v>
      </c>
      <c r="Q3270" t="s">
        <v>4715</v>
      </c>
      <c r="V3270" t="s">
        <v>4716</v>
      </c>
    </row>
    <row r="3271" spans="1:22">
      <c r="A3271" t="s">
        <v>4708</v>
      </c>
      <c r="B3271" t="s">
        <v>4708</v>
      </c>
      <c r="C3271" t="s">
        <v>10634</v>
      </c>
      <c r="D3271"/>
      <c r="E3271" s="255" t="s">
        <v>5390</v>
      </c>
      <c r="F3271" s="255">
        <v>42276.720324155096</v>
      </c>
      <c r="G3271" s="255"/>
      <c r="H3271" s="255"/>
      <c r="I3271" s="256">
        <v>7.416666666666667</v>
      </c>
      <c r="J3271" s="257">
        <v>210097</v>
      </c>
      <c r="K3271" t="s">
        <v>4711</v>
      </c>
      <c r="L3271">
        <v>0</v>
      </c>
      <c r="M3271">
        <v>0</v>
      </c>
      <c r="N3271" t="s">
        <v>4718</v>
      </c>
      <c r="O3271" t="s">
        <v>4713</v>
      </c>
      <c r="P3271" t="s">
        <v>10635</v>
      </c>
      <c r="Q3271" t="s">
        <v>4715</v>
      </c>
      <c r="V3271" t="s">
        <v>4716</v>
      </c>
    </row>
    <row r="3272" spans="1:22">
      <c r="A3272" t="s">
        <v>4708</v>
      </c>
      <c r="B3272" t="s">
        <v>4708</v>
      </c>
      <c r="C3272" t="s">
        <v>10636</v>
      </c>
      <c r="D3272"/>
      <c r="E3272" s="255" t="s">
        <v>4944</v>
      </c>
      <c r="F3272" s="255">
        <v>42275.703020057874</v>
      </c>
      <c r="G3272" s="255"/>
      <c r="H3272" s="255"/>
      <c r="I3272" s="256">
        <v>7.416666666666667</v>
      </c>
      <c r="J3272" s="257">
        <v>79349</v>
      </c>
      <c r="K3272" t="s">
        <v>4711</v>
      </c>
      <c r="L3272">
        <v>0</v>
      </c>
      <c r="M3272">
        <v>0</v>
      </c>
      <c r="N3272" t="s">
        <v>4722</v>
      </c>
      <c r="O3272" t="s">
        <v>4713</v>
      </c>
      <c r="P3272" t="s">
        <v>10637</v>
      </c>
      <c r="Q3272" t="s">
        <v>4715</v>
      </c>
      <c r="V3272" t="s">
        <v>4716</v>
      </c>
    </row>
    <row r="3273" spans="1:22">
      <c r="A3273" t="s">
        <v>4708</v>
      </c>
      <c r="B3273" t="s">
        <v>4708</v>
      </c>
      <c r="C3273" t="s">
        <v>10638</v>
      </c>
      <c r="D3273"/>
      <c r="E3273" s="255" t="s">
        <v>5556</v>
      </c>
      <c r="F3273" s="255">
        <v>42261.715496145836</v>
      </c>
      <c r="G3273" s="255"/>
      <c r="H3273" s="255"/>
      <c r="I3273" s="256">
        <v>7.416666666666667</v>
      </c>
      <c r="J3273" s="257">
        <v>94687</v>
      </c>
      <c r="K3273" t="s">
        <v>4711</v>
      </c>
      <c r="L3273">
        <v>0</v>
      </c>
      <c r="M3273">
        <v>0</v>
      </c>
      <c r="N3273" t="s">
        <v>4718</v>
      </c>
      <c r="O3273" t="s">
        <v>5324</v>
      </c>
      <c r="P3273" t="s">
        <v>10076</v>
      </c>
      <c r="Q3273" t="s">
        <v>4715</v>
      </c>
      <c r="V3273" t="s">
        <v>4716</v>
      </c>
    </row>
    <row r="3274" spans="1:22">
      <c r="A3274" t="s">
        <v>4708</v>
      </c>
      <c r="B3274" t="s">
        <v>4708</v>
      </c>
      <c r="C3274" t="s">
        <v>10639</v>
      </c>
      <c r="D3274"/>
      <c r="E3274" s="255" t="s">
        <v>5726</v>
      </c>
      <c r="F3274" s="255">
        <v>42257.340981909721</v>
      </c>
      <c r="G3274" s="255"/>
      <c r="H3274" s="255"/>
      <c r="I3274" s="256">
        <v>7.416666666666667</v>
      </c>
      <c r="J3274" s="257">
        <v>97064</v>
      </c>
      <c r="K3274" t="s">
        <v>4711</v>
      </c>
      <c r="L3274">
        <v>0</v>
      </c>
      <c r="M3274">
        <v>0</v>
      </c>
      <c r="N3274" t="s">
        <v>4718</v>
      </c>
      <c r="O3274" t="s">
        <v>4713</v>
      </c>
      <c r="P3274" t="s">
        <v>10640</v>
      </c>
      <c r="Q3274" t="s">
        <v>4715</v>
      </c>
      <c r="V3274" t="s">
        <v>4716</v>
      </c>
    </row>
    <row r="3275" spans="1:22">
      <c r="A3275" t="s">
        <v>4708</v>
      </c>
      <c r="B3275" t="s">
        <v>4708</v>
      </c>
      <c r="C3275" t="s">
        <v>10641</v>
      </c>
      <c r="D3275"/>
      <c r="E3275" s="255" t="s">
        <v>4840</v>
      </c>
      <c r="F3275" s="255">
        <v>42266.335716932874</v>
      </c>
      <c r="G3275" s="255"/>
      <c r="H3275" s="255"/>
      <c r="I3275" s="256">
        <v>7.416666666666667</v>
      </c>
      <c r="J3275" s="257">
        <v>60073</v>
      </c>
      <c r="K3275" t="s">
        <v>4711</v>
      </c>
      <c r="L3275">
        <v>0</v>
      </c>
      <c r="M3275">
        <v>0</v>
      </c>
      <c r="N3275" t="s">
        <v>4731</v>
      </c>
      <c r="O3275" t="s">
        <v>4713</v>
      </c>
      <c r="P3275" t="s">
        <v>10642</v>
      </c>
      <c r="Q3275" t="s">
        <v>4715</v>
      </c>
      <c r="V3275" t="s">
        <v>4716</v>
      </c>
    </row>
    <row r="3276" spans="1:22">
      <c r="A3276" t="s">
        <v>4708</v>
      </c>
      <c r="B3276" t="s">
        <v>4708</v>
      </c>
      <c r="C3276" t="s">
        <v>10643</v>
      </c>
      <c r="D3276"/>
      <c r="E3276" s="255" t="s">
        <v>5330</v>
      </c>
      <c r="F3276" s="255">
        <v>42255.723297569442</v>
      </c>
      <c r="G3276" s="255"/>
      <c r="H3276" s="255"/>
      <c r="I3276" s="256">
        <v>7.416666666666667</v>
      </c>
      <c r="J3276" s="257">
        <v>131008</v>
      </c>
      <c r="K3276" t="s">
        <v>4711</v>
      </c>
      <c r="L3276">
        <v>0</v>
      </c>
      <c r="M3276">
        <v>0</v>
      </c>
      <c r="N3276" t="s">
        <v>4712</v>
      </c>
      <c r="O3276" t="s">
        <v>4726</v>
      </c>
      <c r="P3276" t="s">
        <v>4994</v>
      </c>
      <c r="Q3276" t="s">
        <v>4715</v>
      </c>
      <c r="V3276" t="s">
        <v>4716</v>
      </c>
    </row>
    <row r="3277" spans="1:22">
      <c r="A3277" t="s">
        <v>4708</v>
      </c>
      <c r="B3277" t="s">
        <v>4708</v>
      </c>
      <c r="C3277" t="s">
        <v>10644</v>
      </c>
      <c r="D3277"/>
      <c r="E3277" s="255" t="s">
        <v>5217</v>
      </c>
      <c r="F3277" s="255">
        <v>42266.504784641205</v>
      </c>
      <c r="G3277" s="255"/>
      <c r="H3277" s="255"/>
      <c r="I3277" s="256">
        <v>7.416666666666667</v>
      </c>
      <c r="J3277" s="257">
        <v>81434</v>
      </c>
      <c r="K3277" t="s">
        <v>4711</v>
      </c>
      <c r="L3277">
        <v>0</v>
      </c>
      <c r="M3277">
        <v>0</v>
      </c>
      <c r="N3277" t="s">
        <v>4712</v>
      </c>
      <c r="O3277" t="s">
        <v>4713</v>
      </c>
      <c r="P3277" t="s">
        <v>10645</v>
      </c>
      <c r="Q3277" t="s">
        <v>4715</v>
      </c>
      <c r="V3277" t="s">
        <v>4716</v>
      </c>
    </row>
    <row r="3278" spans="1:22">
      <c r="A3278" t="s">
        <v>4708</v>
      </c>
      <c r="B3278" t="s">
        <v>4708</v>
      </c>
      <c r="C3278" t="s">
        <v>10646</v>
      </c>
      <c r="D3278"/>
      <c r="E3278" s="255" t="s">
        <v>4730</v>
      </c>
      <c r="F3278" s="255">
        <v>42270.726993946759</v>
      </c>
      <c r="G3278" s="255"/>
      <c r="H3278" s="255"/>
      <c r="I3278" s="256">
        <v>7.416666666666667</v>
      </c>
      <c r="J3278" s="257">
        <v>108562</v>
      </c>
      <c r="K3278" t="s">
        <v>4711</v>
      </c>
      <c r="L3278">
        <v>0</v>
      </c>
      <c r="M3278">
        <v>0</v>
      </c>
      <c r="N3278" t="s">
        <v>4731</v>
      </c>
      <c r="O3278" t="s">
        <v>4713</v>
      </c>
      <c r="P3278" t="s">
        <v>10647</v>
      </c>
      <c r="Q3278" t="s">
        <v>4715</v>
      </c>
      <c r="V3278" t="s">
        <v>4716</v>
      </c>
    </row>
    <row r="3279" spans="1:22">
      <c r="A3279" t="s">
        <v>4708</v>
      </c>
      <c r="B3279" t="s">
        <v>4708</v>
      </c>
      <c r="C3279" t="s">
        <v>10648</v>
      </c>
      <c r="D3279"/>
      <c r="E3279" s="255" t="s">
        <v>8053</v>
      </c>
      <c r="F3279" s="255">
        <v>42277.760701192128</v>
      </c>
      <c r="G3279" s="255"/>
      <c r="H3279" s="255"/>
      <c r="I3279" s="256">
        <v>7.416666666666667</v>
      </c>
      <c r="J3279" s="257">
        <v>120321</v>
      </c>
      <c r="K3279" t="s">
        <v>4711</v>
      </c>
      <c r="L3279">
        <v>0</v>
      </c>
      <c r="M3279">
        <v>0</v>
      </c>
      <c r="N3279" t="s">
        <v>4718</v>
      </c>
      <c r="O3279" t="s">
        <v>5197</v>
      </c>
      <c r="P3279" t="s">
        <v>7602</v>
      </c>
      <c r="Q3279" t="s">
        <v>4715</v>
      </c>
      <c r="V3279" t="s">
        <v>4716</v>
      </c>
    </row>
    <row r="3280" spans="1:22">
      <c r="A3280" t="s">
        <v>4708</v>
      </c>
      <c r="B3280" t="s">
        <v>4708</v>
      </c>
      <c r="C3280" t="s">
        <v>10649</v>
      </c>
      <c r="D3280"/>
      <c r="E3280" s="255" t="s">
        <v>6727</v>
      </c>
      <c r="F3280" s="255">
        <v>42261.707350266202</v>
      </c>
      <c r="G3280" s="255"/>
      <c r="H3280" s="255"/>
      <c r="I3280" s="256">
        <v>7.416666666666667</v>
      </c>
      <c r="J3280" s="257">
        <v>166585</v>
      </c>
      <c r="K3280" t="s">
        <v>4711</v>
      </c>
      <c r="L3280">
        <v>0</v>
      </c>
      <c r="M3280">
        <v>0</v>
      </c>
      <c r="N3280" t="s">
        <v>4718</v>
      </c>
      <c r="O3280" t="s">
        <v>4726</v>
      </c>
      <c r="P3280" t="s">
        <v>10650</v>
      </c>
      <c r="Q3280" t="s">
        <v>4715</v>
      </c>
      <c r="V3280" t="s">
        <v>4716</v>
      </c>
    </row>
    <row r="3281" spans="1:22">
      <c r="A3281" t="s">
        <v>4708</v>
      </c>
      <c r="B3281" t="s">
        <v>4708</v>
      </c>
      <c r="C3281" t="s">
        <v>10651</v>
      </c>
      <c r="D3281"/>
      <c r="E3281" s="255" t="s">
        <v>4829</v>
      </c>
      <c r="F3281" s="255">
        <v>42252.489239548609</v>
      </c>
      <c r="G3281" s="255"/>
      <c r="H3281" s="255"/>
      <c r="I3281" s="256">
        <v>7.416666666666667</v>
      </c>
      <c r="J3281" s="257">
        <v>271419</v>
      </c>
      <c r="K3281" t="s">
        <v>4711</v>
      </c>
      <c r="L3281">
        <v>0</v>
      </c>
      <c r="M3281">
        <v>0</v>
      </c>
      <c r="N3281" t="s">
        <v>4731</v>
      </c>
      <c r="O3281" t="s">
        <v>4713</v>
      </c>
      <c r="P3281" t="s">
        <v>10652</v>
      </c>
      <c r="Q3281" t="s">
        <v>4715</v>
      </c>
      <c r="V3281" t="s">
        <v>4716</v>
      </c>
    </row>
    <row r="3282" spans="1:22">
      <c r="A3282" t="s">
        <v>4708</v>
      </c>
      <c r="B3282" t="s">
        <v>4708</v>
      </c>
      <c r="C3282" t="s">
        <v>10653</v>
      </c>
      <c r="D3282"/>
      <c r="E3282" s="255" t="s">
        <v>5427</v>
      </c>
      <c r="F3282" s="255">
        <v>42277.831112465276</v>
      </c>
      <c r="G3282" s="255"/>
      <c r="H3282" s="255"/>
      <c r="I3282" s="256">
        <v>7.416666666666667</v>
      </c>
      <c r="J3282" s="257">
        <v>119849</v>
      </c>
      <c r="K3282" t="s">
        <v>4752</v>
      </c>
      <c r="L3282">
        <v>0</v>
      </c>
      <c r="M3282">
        <v>0</v>
      </c>
      <c r="N3282" t="s">
        <v>4731</v>
      </c>
      <c r="O3282" t="s">
        <v>4713</v>
      </c>
      <c r="P3282" t="s">
        <v>10654</v>
      </c>
      <c r="Q3282" t="s">
        <v>4715</v>
      </c>
      <c r="V3282" t="s">
        <v>4716</v>
      </c>
    </row>
    <row r="3283" spans="1:22">
      <c r="A3283" t="s">
        <v>4708</v>
      </c>
      <c r="B3283" t="s">
        <v>4708</v>
      </c>
      <c r="C3283" t="s">
        <v>10655</v>
      </c>
      <c r="D3283"/>
      <c r="E3283" s="255" t="s">
        <v>5284</v>
      </c>
      <c r="F3283" s="255">
        <v>42266.431487812501</v>
      </c>
      <c r="G3283" s="255"/>
      <c r="H3283" s="255"/>
      <c r="I3283" s="256">
        <v>7.416666666666667</v>
      </c>
      <c r="J3283" s="257">
        <v>92986</v>
      </c>
      <c r="K3283" t="s">
        <v>4752</v>
      </c>
      <c r="L3283">
        <v>0</v>
      </c>
      <c r="M3283">
        <v>0</v>
      </c>
      <c r="N3283" t="s">
        <v>4712</v>
      </c>
      <c r="O3283" t="s">
        <v>4726</v>
      </c>
      <c r="P3283" t="s">
        <v>5188</v>
      </c>
      <c r="Q3283" t="s">
        <v>4715</v>
      </c>
      <c r="V3283" t="s">
        <v>4716</v>
      </c>
    </row>
    <row r="3284" spans="1:22">
      <c r="A3284" t="s">
        <v>4708</v>
      </c>
      <c r="B3284" t="s">
        <v>4708</v>
      </c>
      <c r="C3284" t="s">
        <v>10656</v>
      </c>
      <c r="D3284"/>
      <c r="E3284" s="255" t="s">
        <v>5726</v>
      </c>
      <c r="F3284" s="255">
        <v>42275.716314895835</v>
      </c>
      <c r="G3284" s="255"/>
      <c r="H3284" s="255"/>
      <c r="I3284" s="256">
        <v>7.416666666666667</v>
      </c>
      <c r="J3284" s="257">
        <v>140516</v>
      </c>
      <c r="K3284" t="s">
        <v>4711</v>
      </c>
      <c r="L3284">
        <v>0</v>
      </c>
      <c r="M3284">
        <v>0</v>
      </c>
      <c r="N3284" t="s">
        <v>4731</v>
      </c>
      <c r="O3284" t="s">
        <v>4713</v>
      </c>
      <c r="P3284" t="s">
        <v>10657</v>
      </c>
      <c r="Q3284" t="s">
        <v>4715</v>
      </c>
      <c r="V3284" t="s">
        <v>4716</v>
      </c>
    </row>
    <row r="3285" spans="1:22">
      <c r="A3285" t="s">
        <v>4708</v>
      </c>
      <c r="B3285" t="s">
        <v>4708</v>
      </c>
      <c r="C3285" t="s">
        <v>481</v>
      </c>
      <c r="D3285"/>
      <c r="E3285" s="255" t="s">
        <v>5355</v>
      </c>
      <c r="F3285" s="255">
        <v>42248.437385104167</v>
      </c>
      <c r="G3285" s="255"/>
      <c r="H3285" s="255"/>
      <c r="I3285" s="256">
        <v>7.416666666666667</v>
      </c>
      <c r="J3285" s="257">
        <v>122040</v>
      </c>
      <c r="K3285" t="s">
        <v>4711</v>
      </c>
      <c r="L3285">
        <v>0</v>
      </c>
      <c r="M3285">
        <v>0</v>
      </c>
      <c r="N3285" t="s">
        <v>4712</v>
      </c>
      <c r="O3285" t="s">
        <v>4726</v>
      </c>
      <c r="P3285" t="s">
        <v>10658</v>
      </c>
      <c r="Q3285" t="s">
        <v>4715</v>
      </c>
      <c r="V3285" t="s">
        <v>4716</v>
      </c>
    </row>
    <row r="3286" spans="1:22">
      <c r="A3286" t="s">
        <v>4708</v>
      </c>
      <c r="B3286" t="s">
        <v>4708</v>
      </c>
      <c r="C3286" t="s">
        <v>3590</v>
      </c>
      <c r="D3286"/>
      <c r="E3286" s="255" t="s">
        <v>7133</v>
      </c>
      <c r="F3286" s="255">
        <v>42240.73427364583</v>
      </c>
      <c r="G3286" s="255"/>
      <c r="H3286" s="255"/>
      <c r="I3286" s="256">
        <v>7.5</v>
      </c>
      <c r="J3286" s="257">
        <v>133883</v>
      </c>
      <c r="K3286" t="s">
        <v>4711</v>
      </c>
      <c r="L3286">
        <v>0</v>
      </c>
      <c r="M3286">
        <v>0</v>
      </c>
      <c r="N3286" t="s">
        <v>4712</v>
      </c>
      <c r="O3286" t="s">
        <v>4726</v>
      </c>
      <c r="P3286" t="s">
        <v>10659</v>
      </c>
      <c r="Q3286" t="s">
        <v>4715</v>
      </c>
      <c r="V3286" t="s">
        <v>4716</v>
      </c>
    </row>
    <row r="3287" spans="1:22">
      <c r="A3287" t="s">
        <v>4708</v>
      </c>
      <c r="B3287" t="s">
        <v>4708</v>
      </c>
      <c r="C3287" t="s">
        <v>10660</v>
      </c>
      <c r="D3287"/>
      <c r="E3287" s="255" t="s">
        <v>5594</v>
      </c>
      <c r="F3287" s="255">
        <v>42223.714154513887</v>
      </c>
      <c r="G3287" s="255"/>
      <c r="H3287" s="255"/>
      <c r="I3287" s="256">
        <v>7.5</v>
      </c>
      <c r="J3287" s="257">
        <v>161979</v>
      </c>
      <c r="K3287" t="s">
        <v>4752</v>
      </c>
      <c r="L3287">
        <v>0</v>
      </c>
      <c r="M3287">
        <v>0</v>
      </c>
      <c r="N3287" t="s">
        <v>4718</v>
      </c>
      <c r="O3287" t="s">
        <v>4726</v>
      </c>
      <c r="P3287" t="s">
        <v>10661</v>
      </c>
      <c r="Q3287" t="s">
        <v>4715</v>
      </c>
      <c r="V3287" t="s">
        <v>4716</v>
      </c>
    </row>
    <row r="3288" spans="1:22">
      <c r="A3288" t="s">
        <v>4708</v>
      </c>
      <c r="B3288" t="s">
        <v>4708</v>
      </c>
      <c r="C3288" t="s">
        <v>10662</v>
      </c>
      <c r="D3288"/>
      <c r="E3288" s="255" t="s">
        <v>4868</v>
      </c>
      <c r="F3288" s="255">
        <v>42231.537960844908</v>
      </c>
      <c r="G3288" s="255"/>
      <c r="H3288" s="255"/>
      <c r="I3288" s="256">
        <v>7.5</v>
      </c>
      <c r="J3288" s="257">
        <v>217141</v>
      </c>
      <c r="K3288" t="s">
        <v>4711</v>
      </c>
      <c r="L3288">
        <v>0</v>
      </c>
      <c r="M3288">
        <v>0</v>
      </c>
      <c r="N3288" t="s">
        <v>4718</v>
      </c>
      <c r="O3288" t="s">
        <v>4726</v>
      </c>
      <c r="P3288" t="s">
        <v>10663</v>
      </c>
      <c r="Q3288" t="s">
        <v>4715</v>
      </c>
      <c r="V3288" t="s">
        <v>4716</v>
      </c>
    </row>
    <row r="3289" spans="1:22">
      <c r="A3289" t="s">
        <v>4708</v>
      </c>
      <c r="B3289" t="s">
        <v>4708</v>
      </c>
      <c r="C3289" t="s">
        <v>3342</v>
      </c>
      <c r="D3289"/>
      <c r="E3289" s="255" t="s">
        <v>5054</v>
      </c>
      <c r="F3289" s="255">
        <v>42240.732458530096</v>
      </c>
      <c r="G3289" s="255"/>
      <c r="H3289" s="255"/>
      <c r="I3289" s="256">
        <v>7.5</v>
      </c>
      <c r="J3289" s="257">
        <v>291143</v>
      </c>
      <c r="K3289" t="s">
        <v>4711</v>
      </c>
      <c r="L3289">
        <v>0</v>
      </c>
      <c r="M3289">
        <v>0</v>
      </c>
      <c r="N3289" t="s">
        <v>4718</v>
      </c>
      <c r="O3289" t="s">
        <v>4713</v>
      </c>
      <c r="P3289" t="s">
        <v>10664</v>
      </c>
      <c r="Q3289" t="s">
        <v>4715</v>
      </c>
      <c r="V3289" t="s">
        <v>4716</v>
      </c>
    </row>
    <row r="3290" spans="1:22">
      <c r="A3290" t="s">
        <v>4708</v>
      </c>
      <c r="B3290" t="s">
        <v>4708</v>
      </c>
      <c r="C3290" t="s">
        <v>10665</v>
      </c>
      <c r="D3290"/>
      <c r="E3290" s="255" t="s">
        <v>4962</v>
      </c>
      <c r="F3290" s="255">
        <v>42242.680109340276</v>
      </c>
      <c r="G3290" s="255"/>
      <c r="H3290" s="255"/>
      <c r="I3290" s="256">
        <v>7.5</v>
      </c>
      <c r="J3290" s="257">
        <v>102123</v>
      </c>
      <c r="K3290" t="s">
        <v>4752</v>
      </c>
      <c r="L3290">
        <v>0</v>
      </c>
      <c r="M3290">
        <v>0</v>
      </c>
      <c r="N3290" t="s">
        <v>4712</v>
      </c>
      <c r="O3290" t="s">
        <v>4713</v>
      </c>
      <c r="P3290" t="s">
        <v>10666</v>
      </c>
      <c r="Q3290" t="s">
        <v>4715</v>
      </c>
      <c r="V3290" t="s">
        <v>4716</v>
      </c>
    </row>
    <row r="3291" spans="1:22">
      <c r="A3291" t="s">
        <v>4708</v>
      </c>
      <c r="B3291" t="s">
        <v>4708</v>
      </c>
      <c r="C3291" t="s">
        <v>10667</v>
      </c>
      <c r="D3291"/>
      <c r="E3291" s="255" t="s">
        <v>4837</v>
      </c>
      <c r="F3291" s="255">
        <v>42221.296551273146</v>
      </c>
      <c r="G3291" s="255"/>
      <c r="H3291" s="255"/>
      <c r="I3291" s="256">
        <v>7.5</v>
      </c>
      <c r="J3291" s="257">
        <v>181461</v>
      </c>
      <c r="K3291" t="s">
        <v>4752</v>
      </c>
      <c r="L3291">
        <v>0</v>
      </c>
      <c r="M3291">
        <v>0</v>
      </c>
      <c r="N3291" t="s">
        <v>4712</v>
      </c>
      <c r="O3291" t="s">
        <v>4713</v>
      </c>
      <c r="P3291" t="s">
        <v>10668</v>
      </c>
      <c r="Q3291" t="s">
        <v>4715</v>
      </c>
      <c r="V3291" t="s">
        <v>4716</v>
      </c>
    </row>
    <row r="3292" spans="1:22">
      <c r="A3292" t="s">
        <v>4708</v>
      </c>
      <c r="B3292" t="s">
        <v>4708</v>
      </c>
      <c r="C3292" t="s">
        <v>10669</v>
      </c>
      <c r="D3292"/>
      <c r="E3292" s="255" t="s">
        <v>5079</v>
      </c>
      <c r="F3292" s="255">
        <v>42235.738974918982</v>
      </c>
      <c r="G3292" s="255"/>
      <c r="H3292" s="255"/>
      <c r="I3292" s="256">
        <v>7.5</v>
      </c>
      <c r="J3292" s="257">
        <v>70157</v>
      </c>
      <c r="K3292" t="s">
        <v>4752</v>
      </c>
      <c r="L3292">
        <v>0</v>
      </c>
      <c r="M3292">
        <v>0</v>
      </c>
      <c r="N3292" t="s">
        <v>4718</v>
      </c>
      <c r="O3292" t="s">
        <v>4713</v>
      </c>
      <c r="P3292" t="s">
        <v>10670</v>
      </c>
      <c r="Q3292" t="s">
        <v>4715</v>
      </c>
      <c r="V3292" t="s">
        <v>4716</v>
      </c>
    </row>
    <row r="3293" spans="1:22">
      <c r="A3293" t="s">
        <v>4708</v>
      </c>
      <c r="B3293" t="s">
        <v>4708</v>
      </c>
      <c r="C3293" t="s">
        <v>10671</v>
      </c>
      <c r="D3293"/>
      <c r="E3293" s="255" t="s">
        <v>7853</v>
      </c>
      <c r="F3293" s="255">
        <v>42247.911407604166</v>
      </c>
      <c r="G3293" s="255"/>
      <c r="H3293" s="255"/>
      <c r="I3293" s="256">
        <v>7.5</v>
      </c>
      <c r="J3293" s="257">
        <v>-1</v>
      </c>
      <c r="K3293" t="s">
        <v>4711</v>
      </c>
      <c r="L3293">
        <v>0</v>
      </c>
      <c r="M3293">
        <v>0</v>
      </c>
      <c r="N3293" t="s">
        <v>4712</v>
      </c>
      <c r="O3293" t="s">
        <v>4726</v>
      </c>
      <c r="P3293" t="s">
        <v>10672</v>
      </c>
      <c r="Q3293" t="s">
        <v>4715</v>
      </c>
      <c r="V3293" t="s">
        <v>4716</v>
      </c>
    </row>
    <row r="3294" spans="1:22">
      <c r="A3294" t="s">
        <v>4708</v>
      </c>
      <c r="B3294" t="s">
        <v>4708</v>
      </c>
      <c r="C3294" t="s">
        <v>10673</v>
      </c>
      <c r="D3294"/>
      <c r="E3294" s="255" t="s">
        <v>4872</v>
      </c>
      <c r="F3294" s="255">
        <v>42247.890497488428</v>
      </c>
      <c r="G3294" s="255"/>
      <c r="H3294" s="255"/>
      <c r="I3294" s="256">
        <v>7.5</v>
      </c>
      <c r="J3294" s="257">
        <v>113884</v>
      </c>
      <c r="K3294" t="s">
        <v>4711</v>
      </c>
      <c r="L3294">
        <v>0</v>
      </c>
      <c r="M3294">
        <v>0</v>
      </c>
      <c r="N3294" t="s">
        <v>4712</v>
      </c>
      <c r="O3294" t="s">
        <v>4713</v>
      </c>
      <c r="P3294" t="s">
        <v>10674</v>
      </c>
      <c r="Q3294" t="s">
        <v>4715</v>
      </c>
      <c r="V3294" t="s">
        <v>4716</v>
      </c>
    </row>
    <row r="3295" spans="1:22">
      <c r="A3295" t="s">
        <v>4708</v>
      </c>
      <c r="B3295" t="s">
        <v>4708</v>
      </c>
      <c r="C3295" t="s">
        <v>10675</v>
      </c>
      <c r="D3295"/>
      <c r="E3295" s="255" t="s">
        <v>5800</v>
      </c>
      <c r="F3295" s="255">
        <v>42247.818539270833</v>
      </c>
      <c r="G3295" s="255"/>
      <c r="H3295" s="255"/>
      <c r="I3295" s="256">
        <v>7.5</v>
      </c>
      <c r="J3295" s="257">
        <v>100838</v>
      </c>
      <c r="K3295" t="s">
        <v>4752</v>
      </c>
      <c r="L3295">
        <v>0</v>
      </c>
      <c r="M3295">
        <v>0</v>
      </c>
      <c r="N3295" t="s">
        <v>4718</v>
      </c>
      <c r="O3295" t="s">
        <v>4726</v>
      </c>
      <c r="P3295" t="s">
        <v>5563</v>
      </c>
      <c r="Q3295" t="s">
        <v>4715</v>
      </c>
      <c r="V3295" t="s">
        <v>4716</v>
      </c>
    </row>
    <row r="3296" spans="1:22">
      <c r="A3296" t="s">
        <v>4708</v>
      </c>
      <c r="B3296" t="s">
        <v>4708</v>
      </c>
      <c r="C3296" t="s">
        <v>10676</v>
      </c>
      <c r="D3296"/>
      <c r="E3296" s="255" t="s">
        <v>5284</v>
      </c>
      <c r="F3296" s="255">
        <v>42244.705536493057</v>
      </c>
      <c r="G3296" s="255"/>
      <c r="H3296" s="255"/>
      <c r="I3296" s="256">
        <v>7.5</v>
      </c>
      <c r="J3296" s="257">
        <v>48115</v>
      </c>
      <c r="K3296" t="s">
        <v>4752</v>
      </c>
      <c r="L3296">
        <v>0</v>
      </c>
      <c r="M3296">
        <v>0</v>
      </c>
      <c r="N3296" t="s">
        <v>4712</v>
      </c>
      <c r="O3296" t="s">
        <v>4726</v>
      </c>
      <c r="P3296" t="s">
        <v>5188</v>
      </c>
      <c r="Q3296" t="s">
        <v>4715</v>
      </c>
      <c r="V3296" t="s">
        <v>4716</v>
      </c>
    </row>
    <row r="3297" spans="1:22">
      <c r="A3297" t="s">
        <v>4708</v>
      </c>
      <c r="B3297" t="s">
        <v>4708</v>
      </c>
      <c r="C3297" t="s">
        <v>10677</v>
      </c>
      <c r="D3297"/>
      <c r="E3297" s="255" t="s">
        <v>5991</v>
      </c>
      <c r="F3297" s="255">
        <v>42244.701637928243</v>
      </c>
      <c r="G3297" s="255"/>
      <c r="H3297" s="255"/>
      <c r="I3297" s="256">
        <v>7.5</v>
      </c>
      <c r="J3297" s="257">
        <v>102007</v>
      </c>
      <c r="K3297" t="s">
        <v>4711</v>
      </c>
      <c r="L3297">
        <v>0</v>
      </c>
      <c r="M3297">
        <v>0</v>
      </c>
      <c r="N3297" t="s">
        <v>4722</v>
      </c>
      <c r="O3297" t="s">
        <v>4713</v>
      </c>
      <c r="P3297" t="s">
        <v>10678</v>
      </c>
      <c r="Q3297" t="s">
        <v>4715</v>
      </c>
      <c r="V3297" t="s">
        <v>4716</v>
      </c>
    </row>
    <row r="3298" spans="1:22">
      <c r="A3298" t="s">
        <v>4708</v>
      </c>
      <c r="B3298" t="s">
        <v>4708</v>
      </c>
      <c r="C3298" t="s">
        <v>10679</v>
      </c>
      <c r="D3298"/>
      <c r="E3298" s="255" t="s">
        <v>5594</v>
      </c>
      <c r="F3298" s="255">
        <v>42243.717857372685</v>
      </c>
      <c r="G3298" s="255"/>
      <c r="H3298" s="255"/>
      <c r="I3298" s="256">
        <v>7.5</v>
      </c>
      <c r="J3298" s="257">
        <v>93242</v>
      </c>
      <c r="K3298" t="s">
        <v>4711</v>
      </c>
      <c r="L3298">
        <v>0</v>
      </c>
      <c r="M3298">
        <v>0</v>
      </c>
      <c r="N3298" t="s">
        <v>4731</v>
      </c>
      <c r="O3298" t="s">
        <v>4726</v>
      </c>
      <c r="P3298" t="s">
        <v>10680</v>
      </c>
      <c r="Q3298" t="s">
        <v>4715</v>
      </c>
      <c r="V3298" t="s">
        <v>4716</v>
      </c>
    </row>
    <row r="3299" spans="1:22">
      <c r="A3299" t="s">
        <v>4708</v>
      </c>
      <c r="B3299" t="s">
        <v>4708</v>
      </c>
      <c r="C3299" t="s">
        <v>10681</v>
      </c>
      <c r="D3299"/>
      <c r="E3299" s="255" t="s">
        <v>9558</v>
      </c>
      <c r="F3299" s="255">
        <v>42230.717427164353</v>
      </c>
      <c r="G3299" s="255"/>
      <c r="H3299" s="255"/>
      <c r="I3299" s="256">
        <v>7.5</v>
      </c>
      <c r="J3299" s="257">
        <v>66232</v>
      </c>
      <c r="K3299" t="s">
        <v>4752</v>
      </c>
      <c r="L3299">
        <v>0</v>
      </c>
      <c r="M3299">
        <v>0</v>
      </c>
      <c r="N3299" t="s">
        <v>4769</v>
      </c>
      <c r="O3299" t="s">
        <v>5324</v>
      </c>
      <c r="P3299" t="s">
        <v>10682</v>
      </c>
      <c r="Q3299" t="s">
        <v>4715</v>
      </c>
      <c r="V3299" t="s">
        <v>4716</v>
      </c>
    </row>
    <row r="3300" spans="1:22">
      <c r="A3300" t="s">
        <v>4708</v>
      </c>
      <c r="B3300" t="s">
        <v>4708</v>
      </c>
      <c r="C3300" t="s">
        <v>10683</v>
      </c>
      <c r="D3300"/>
      <c r="E3300" s="255" t="s">
        <v>4840</v>
      </c>
      <c r="F3300" s="255">
        <v>42237.70584603009</v>
      </c>
      <c r="G3300" s="255"/>
      <c r="H3300" s="255"/>
      <c r="I3300" s="256">
        <v>7.5</v>
      </c>
      <c r="J3300" s="257">
        <v>230912</v>
      </c>
      <c r="K3300" t="s">
        <v>4711</v>
      </c>
      <c r="L3300">
        <v>0</v>
      </c>
      <c r="M3300">
        <v>0</v>
      </c>
      <c r="N3300" t="s">
        <v>4718</v>
      </c>
      <c r="O3300" t="s">
        <v>4713</v>
      </c>
      <c r="P3300" t="s">
        <v>10684</v>
      </c>
      <c r="Q3300" t="s">
        <v>4715</v>
      </c>
      <c r="V3300" t="s">
        <v>4716</v>
      </c>
    </row>
    <row r="3301" spans="1:22">
      <c r="A3301" t="s">
        <v>4708</v>
      </c>
      <c r="B3301" t="s">
        <v>4708</v>
      </c>
      <c r="C3301" t="s">
        <v>10685</v>
      </c>
      <c r="D3301"/>
      <c r="E3301" s="255" t="s">
        <v>5857</v>
      </c>
      <c r="F3301" s="255">
        <v>42227.73695150463</v>
      </c>
      <c r="G3301" s="255"/>
      <c r="H3301" s="255"/>
      <c r="I3301" s="256">
        <v>7.5</v>
      </c>
      <c r="J3301" s="257">
        <v>120556</v>
      </c>
      <c r="K3301" t="s">
        <v>4711</v>
      </c>
      <c r="L3301">
        <v>0</v>
      </c>
      <c r="M3301">
        <v>0</v>
      </c>
      <c r="N3301" t="s">
        <v>4718</v>
      </c>
      <c r="O3301" t="s">
        <v>5324</v>
      </c>
      <c r="P3301" t="s">
        <v>10686</v>
      </c>
      <c r="Q3301" t="s">
        <v>4715</v>
      </c>
      <c r="V3301" t="s">
        <v>4716</v>
      </c>
    </row>
    <row r="3302" spans="1:22">
      <c r="A3302" t="s">
        <v>4708</v>
      </c>
      <c r="B3302" t="s">
        <v>4708</v>
      </c>
      <c r="C3302" t="s">
        <v>10687</v>
      </c>
      <c r="D3302"/>
      <c r="E3302" s="255" t="s">
        <v>5617</v>
      </c>
      <c r="F3302" s="255">
        <v>42240.654248611114</v>
      </c>
      <c r="G3302" s="255"/>
      <c r="H3302" s="255"/>
      <c r="I3302" s="256">
        <v>7.5</v>
      </c>
      <c r="J3302" s="257">
        <v>70232</v>
      </c>
      <c r="K3302" t="s">
        <v>4752</v>
      </c>
      <c r="L3302">
        <v>0</v>
      </c>
      <c r="M3302">
        <v>0</v>
      </c>
      <c r="N3302" t="s">
        <v>4712</v>
      </c>
      <c r="O3302" t="s">
        <v>4753</v>
      </c>
      <c r="P3302" t="s">
        <v>4753</v>
      </c>
      <c r="Q3302" t="s">
        <v>4715</v>
      </c>
      <c r="V3302" t="s">
        <v>4716</v>
      </c>
    </row>
    <row r="3303" spans="1:22">
      <c r="A3303" t="s">
        <v>4708</v>
      </c>
      <c r="B3303" t="s">
        <v>4708</v>
      </c>
      <c r="C3303" t="s">
        <v>10688</v>
      </c>
      <c r="D3303"/>
      <c r="E3303" s="255" t="s">
        <v>4832</v>
      </c>
      <c r="F3303" s="255">
        <v>42247.788322835651</v>
      </c>
      <c r="G3303" s="255"/>
      <c r="H3303" s="255"/>
      <c r="I3303" s="256">
        <v>7.5</v>
      </c>
      <c r="J3303" s="257">
        <v>60235</v>
      </c>
      <c r="K3303" t="s">
        <v>4752</v>
      </c>
      <c r="L3303">
        <v>0</v>
      </c>
      <c r="M3303">
        <v>0</v>
      </c>
      <c r="N3303" t="s">
        <v>4718</v>
      </c>
      <c r="O3303" t="s">
        <v>4753</v>
      </c>
      <c r="P3303" t="s">
        <v>4753</v>
      </c>
      <c r="Q3303" t="s">
        <v>4715</v>
      </c>
      <c r="V3303" t="s">
        <v>4716</v>
      </c>
    </row>
    <row r="3304" spans="1:22">
      <c r="A3304" t="s">
        <v>4708</v>
      </c>
      <c r="B3304" t="s">
        <v>4708</v>
      </c>
      <c r="C3304" t="s">
        <v>10689</v>
      </c>
      <c r="D3304"/>
      <c r="E3304" s="255" t="s">
        <v>5065</v>
      </c>
      <c r="F3304" s="255">
        <v>42233.63611334491</v>
      </c>
      <c r="G3304" s="255"/>
      <c r="H3304" s="255"/>
      <c r="I3304" s="256">
        <v>7.5</v>
      </c>
      <c r="J3304" s="257">
        <v>150433</v>
      </c>
      <c r="K3304" t="s">
        <v>4711</v>
      </c>
      <c r="L3304">
        <v>0</v>
      </c>
      <c r="M3304">
        <v>0</v>
      </c>
      <c r="N3304" t="s">
        <v>4722</v>
      </c>
      <c r="O3304" t="s">
        <v>4713</v>
      </c>
      <c r="P3304" t="s">
        <v>10690</v>
      </c>
      <c r="Q3304" t="s">
        <v>4715</v>
      </c>
      <c r="V3304" t="s">
        <v>4716</v>
      </c>
    </row>
    <row r="3305" spans="1:22">
      <c r="A3305" t="s">
        <v>4708</v>
      </c>
      <c r="B3305" t="s">
        <v>4708</v>
      </c>
      <c r="C3305" t="s">
        <v>10691</v>
      </c>
      <c r="D3305"/>
      <c r="E3305" s="255" t="s">
        <v>8053</v>
      </c>
      <c r="F3305" s="255">
        <v>42241.754687187502</v>
      </c>
      <c r="G3305" s="255"/>
      <c r="H3305" s="255"/>
      <c r="I3305" s="256">
        <v>7.5</v>
      </c>
      <c r="J3305" s="257">
        <v>82540</v>
      </c>
      <c r="K3305" t="s">
        <v>4711</v>
      </c>
      <c r="L3305">
        <v>0</v>
      </c>
      <c r="M3305">
        <v>0</v>
      </c>
      <c r="N3305" t="s">
        <v>4769</v>
      </c>
      <c r="O3305" t="s">
        <v>4726</v>
      </c>
      <c r="P3305" t="s">
        <v>10692</v>
      </c>
      <c r="Q3305" t="s">
        <v>4715</v>
      </c>
      <c r="V3305" t="s">
        <v>4716</v>
      </c>
    </row>
    <row r="3306" spans="1:22">
      <c r="A3306" t="s">
        <v>4708</v>
      </c>
      <c r="B3306" t="s">
        <v>4708</v>
      </c>
      <c r="C3306" t="s">
        <v>10693</v>
      </c>
      <c r="D3306"/>
      <c r="E3306" s="255" t="s">
        <v>6458</v>
      </c>
      <c r="F3306" s="255">
        <v>42223.707461342594</v>
      </c>
      <c r="G3306" s="255"/>
      <c r="H3306" s="255"/>
      <c r="I3306" s="256">
        <v>7.5</v>
      </c>
      <c r="J3306" s="257">
        <v>177217</v>
      </c>
      <c r="K3306" t="s">
        <v>4752</v>
      </c>
      <c r="L3306">
        <v>0</v>
      </c>
      <c r="M3306">
        <v>0</v>
      </c>
      <c r="N3306" t="s">
        <v>4712</v>
      </c>
      <c r="O3306" t="s">
        <v>5324</v>
      </c>
      <c r="P3306" t="s">
        <v>10694</v>
      </c>
      <c r="Q3306" t="s">
        <v>4715</v>
      </c>
      <c r="V3306" t="s">
        <v>4716</v>
      </c>
    </row>
    <row r="3307" spans="1:22">
      <c r="A3307" t="s">
        <v>4708</v>
      </c>
      <c r="B3307" t="s">
        <v>4708</v>
      </c>
      <c r="C3307" t="s">
        <v>10695</v>
      </c>
      <c r="D3307"/>
      <c r="E3307" s="255" t="s">
        <v>6798</v>
      </c>
      <c r="F3307" s="255">
        <v>42235.72974505787</v>
      </c>
      <c r="G3307" s="255"/>
      <c r="H3307" s="255"/>
      <c r="I3307" s="256">
        <v>7.5</v>
      </c>
      <c r="J3307" s="257">
        <v>99456</v>
      </c>
      <c r="K3307" t="s">
        <v>4711</v>
      </c>
      <c r="L3307">
        <v>0</v>
      </c>
      <c r="M3307">
        <v>0</v>
      </c>
      <c r="N3307" t="s">
        <v>4712</v>
      </c>
      <c r="O3307" t="s">
        <v>4713</v>
      </c>
      <c r="P3307" t="s">
        <v>10696</v>
      </c>
      <c r="Q3307" t="s">
        <v>4715</v>
      </c>
      <c r="V3307" t="s">
        <v>4716</v>
      </c>
    </row>
    <row r="3308" spans="1:22">
      <c r="A3308" t="s">
        <v>4708</v>
      </c>
      <c r="B3308" t="s">
        <v>4708</v>
      </c>
      <c r="C3308" t="s">
        <v>10697</v>
      </c>
      <c r="D3308"/>
      <c r="E3308" s="255" t="s">
        <v>6266</v>
      </c>
      <c r="F3308" s="255">
        <v>42214.693474039355</v>
      </c>
      <c r="G3308" s="255"/>
      <c r="H3308" s="255"/>
      <c r="I3308" s="256">
        <v>7.583333333333333</v>
      </c>
      <c r="J3308" s="257">
        <v>95592</v>
      </c>
      <c r="K3308" t="s">
        <v>4752</v>
      </c>
      <c r="L3308">
        <v>0</v>
      </c>
      <c r="M3308">
        <v>0</v>
      </c>
      <c r="N3308" t="s">
        <v>4718</v>
      </c>
      <c r="O3308" t="s">
        <v>4726</v>
      </c>
      <c r="P3308" t="s">
        <v>10698</v>
      </c>
      <c r="Q3308" t="s">
        <v>4715</v>
      </c>
      <c r="V3308" t="s">
        <v>4716</v>
      </c>
    </row>
    <row r="3309" spans="1:22">
      <c r="A3309" t="s">
        <v>4708</v>
      </c>
      <c r="B3309" t="s">
        <v>4708</v>
      </c>
      <c r="C3309" t="s">
        <v>10699</v>
      </c>
      <c r="D3309"/>
      <c r="E3309" s="255" t="s">
        <v>4778</v>
      </c>
      <c r="F3309" s="255">
        <v>42213.680609143521</v>
      </c>
      <c r="G3309" s="255"/>
      <c r="H3309" s="255"/>
      <c r="I3309" s="256">
        <v>7.583333333333333</v>
      </c>
      <c r="J3309" s="257">
        <v>109549</v>
      </c>
      <c r="K3309" t="s">
        <v>4711</v>
      </c>
      <c r="L3309">
        <v>0</v>
      </c>
      <c r="M3309">
        <v>0</v>
      </c>
      <c r="N3309" t="s">
        <v>4712</v>
      </c>
      <c r="O3309" t="s">
        <v>4713</v>
      </c>
      <c r="P3309" t="s">
        <v>10700</v>
      </c>
      <c r="Q3309" t="s">
        <v>4715</v>
      </c>
      <c r="V3309" t="s">
        <v>4716</v>
      </c>
    </row>
    <row r="3310" spans="1:22">
      <c r="A3310" t="s">
        <v>4708</v>
      </c>
      <c r="B3310" t="s">
        <v>4708</v>
      </c>
      <c r="C3310" t="s">
        <v>10701</v>
      </c>
      <c r="D3310"/>
      <c r="E3310" s="255" t="s">
        <v>5079</v>
      </c>
      <c r="F3310" s="255">
        <v>42199.736179363426</v>
      </c>
      <c r="G3310" s="255"/>
      <c r="H3310" s="255"/>
      <c r="I3310" s="256">
        <v>7.583333333333333</v>
      </c>
      <c r="J3310" s="257">
        <v>137023</v>
      </c>
      <c r="K3310" t="s">
        <v>4711</v>
      </c>
      <c r="L3310">
        <v>0</v>
      </c>
      <c r="M3310">
        <v>0</v>
      </c>
      <c r="N3310" t="s">
        <v>4722</v>
      </c>
      <c r="O3310" t="s">
        <v>4713</v>
      </c>
      <c r="P3310" t="s">
        <v>10702</v>
      </c>
      <c r="Q3310" t="s">
        <v>4715</v>
      </c>
      <c r="V3310" t="s">
        <v>4716</v>
      </c>
    </row>
    <row r="3311" spans="1:22">
      <c r="A3311" t="s">
        <v>4708</v>
      </c>
      <c r="B3311" t="s">
        <v>4708</v>
      </c>
      <c r="C3311" t="s">
        <v>10703</v>
      </c>
      <c r="D3311"/>
      <c r="E3311" s="255" t="s">
        <v>7173</v>
      </c>
      <c r="F3311" s="255">
        <v>42203.456513344907</v>
      </c>
      <c r="G3311" s="255"/>
      <c r="H3311" s="255"/>
      <c r="I3311" s="256">
        <v>7.583333333333333</v>
      </c>
      <c r="J3311" s="257">
        <v>129322</v>
      </c>
      <c r="K3311" t="s">
        <v>4752</v>
      </c>
      <c r="L3311">
        <v>0</v>
      </c>
      <c r="M3311">
        <v>0</v>
      </c>
      <c r="N3311" t="s">
        <v>4712</v>
      </c>
      <c r="O3311" t="s">
        <v>4726</v>
      </c>
      <c r="P3311" t="s">
        <v>10704</v>
      </c>
      <c r="Q3311" t="s">
        <v>4715</v>
      </c>
      <c r="V3311" t="s">
        <v>4716</v>
      </c>
    </row>
    <row r="3312" spans="1:22">
      <c r="A3312" t="s">
        <v>4708</v>
      </c>
      <c r="B3312" t="s">
        <v>4708</v>
      </c>
      <c r="C3312" t="s">
        <v>10705</v>
      </c>
      <c r="D3312"/>
      <c r="E3312" s="255" t="s">
        <v>4730</v>
      </c>
      <c r="F3312" s="255">
        <v>42199.734883761572</v>
      </c>
      <c r="G3312" s="255"/>
      <c r="H3312" s="255"/>
      <c r="I3312" s="256">
        <v>7.583333333333333</v>
      </c>
      <c r="J3312" s="257">
        <v>58063</v>
      </c>
      <c r="K3312" t="s">
        <v>4711</v>
      </c>
      <c r="L3312">
        <v>0</v>
      </c>
      <c r="M3312">
        <v>0</v>
      </c>
      <c r="N3312" t="s">
        <v>4718</v>
      </c>
      <c r="O3312" t="s">
        <v>4726</v>
      </c>
      <c r="P3312" t="s">
        <v>10706</v>
      </c>
      <c r="Q3312" t="s">
        <v>4715</v>
      </c>
      <c r="V3312" t="s">
        <v>4716</v>
      </c>
    </row>
    <row r="3313" spans="1:22">
      <c r="A3313" t="s">
        <v>4708</v>
      </c>
      <c r="B3313" t="s">
        <v>4708</v>
      </c>
      <c r="C3313" t="s">
        <v>10707</v>
      </c>
      <c r="D3313"/>
      <c r="E3313" s="255" t="s">
        <v>7041</v>
      </c>
      <c r="F3313" s="255">
        <v>42203.460985995371</v>
      </c>
      <c r="G3313" s="255"/>
      <c r="H3313" s="255"/>
      <c r="I3313" s="256">
        <v>7.583333333333333</v>
      </c>
      <c r="J3313" s="257">
        <v>119385</v>
      </c>
      <c r="K3313" t="s">
        <v>4752</v>
      </c>
      <c r="L3313">
        <v>0</v>
      </c>
      <c r="M3313">
        <v>0</v>
      </c>
      <c r="N3313" t="s">
        <v>4718</v>
      </c>
      <c r="O3313" t="s">
        <v>4726</v>
      </c>
      <c r="P3313" t="s">
        <v>4994</v>
      </c>
      <c r="Q3313" t="s">
        <v>4715</v>
      </c>
      <c r="V3313" t="s">
        <v>4716</v>
      </c>
    </row>
    <row r="3314" spans="1:22">
      <c r="A3314" t="s">
        <v>4708</v>
      </c>
      <c r="B3314" t="s">
        <v>4708</v>
      </c>
      <c r="C3314" t="s">
        <v>10708</v>
      </c>
      <c r="D3314"/>
      <c r="E3314" s="255" t="s">
        <v>7525</v>
      </c>
      <c r="F3314" s="255">
        <v>42199.70256701389</v>
      </c>
      <c r="G3314" s="255"/>
      <c r="H3314" s="255"/>
      <c r="I3314" s="256">
        <v>7.583333333333333</v>
      </c>
      <c r="J3314" s="257">
        <v>57920</v>
      </c>
      <c r="K3314" t="s">
        <v>4711</v>
      </c>
      <c r="L3314">
        <v>0</v>
      </c>
      <c r="M3314">
        <v>0</v>
      </c>
      <c r="N3314" t="s">
        <v>4731</v>
      </c>
      <c r="O3314" t="s">
        <v>5324</v>
      </c>
      <c r="P3314" t="s">
        <v>10709</v>
      </c>
      <c r="Q3314" t="s">
        <v>4715</v>
      </c>
      <c r="V3314" t="s">
        <v>4716</v>
      </c>
    </row>
    <row r="3315" spans="1:22">
      <c r="A3315" t="s">
        <v>4708</v>
      </c>
      <c r="B3315" t="s">
        <v>4708</v>
      </c>
      <c r="C3315" t="s">
        <v>10710</v>
      </c>
      <c r="D3315"/>
      <c r="E3315" s="255" t="s">
        <v>5724</v>
      </c>
      <c r="F3315" s="255">
        <v>42215.700228437498</v>
      </c>
      <c r="G3315" s="255"/>
      <c r="H3315" s="255"/>
      <c r="I3315" s="256">
        <v>7.583333333333333</v>
      </c>
      <c r="J3315" s="257">
        <v>138143</v>
      </c>
      <c r="K3315" t="s">
        <v>4711</v>
      </c>
      <c r="L3315">
        <v>0</v>
      </c>
      <c r="M3315">
        <v>0</v>
      </c>
      <c r="N3315" t="s">
        <v>4712</v>
      </c>
      <c r="O3315" t="s">
        <v>4713</v>
      </c>
      <c r="P3315" t="s">
        <v>10711</v>
      </c>
      <c r="Q3315" t="s">
        <v>4715</v>
      </c>
      <c r="V3315" t="s">
        <v>4716</v>
      </c>
    </row>
    <row r="3316" spans="1:22">
      <c r="A3316" t="s">
        <v>4708</v>
      </c>
      <c r="B3316" t="s">
        <v>4708</v>
      </c>
      <c r="C3316" t="s">
        <v>10712</v>
      </c>
      <c r="D3316"/>
      <c r="E3316" s="255" t="s">
        <v>5403</v>
      </c>
      <c r="F3316" s="255">
        <v>42214.494710266204</v>
      </c>
      <c r="G3316" s="255"/>
      <c r="H3316" s="255"/>
      <c r="I3316" s="256">
        <v>7.583333333333333</v>
      </c>
      <c r="J3316" s="257">
        <v>102887</v>
      </c>
      <c r="K3316" t="s">
        <v>4752</v>
      </c>
      <c r="L3316">
        <v>0</v>
      </c>
      <c r="M3316">
        <v>0</v>
      </c>
      <c r="N3316" t="s">
        <v>4712</v>
      </c>
      <c r="O3316" t="s">
        <v>4726</v>
      </c>
      <c r="P3316" t="s">
        <v>5972</v>
      </c>
      <c r="Q3316" t="s">
        <v>4715</v>
      </c>
      <c r="V3316" t="s">
        <v>4716</v>
      </c>
    </row>
    <row r="3317" spans="1:22">
      <c r="A3317" t="s">
        <v>4708</v>
      </c>
      <c r="B3317" t="s">
        <v>4708</v>
      </c>
      <c r="C3317" t="s">
        <v>10713</v>
      </c>
      <c r="D3317"/>
      <c r="E3317" s="255" t="s">
        <v>5196</v>
      </c>
      <c r="F3317" s="255">
        <v>42199.715519293983</v>
      </c>
      <c r="G3317" s="255"/>
      <c r="H3317" s="255"/>
      <c r="I3317" s="256">
        <v>7.583333333333333</v>
      </c>
      <c r="J3317" s="257">
        <v>57791</v>
      </c>
      <c r="K3317" t="s">
        <v>4711</v>
      </c>
      <c r="L3317">
        <v>0</v>
      </c>
      <c r="M3317">
        <v>0</v>
      </c>
      <c r="N3317" t="s">
        <v>4712</v>
      </c>
      <c r="O3317" t="s">
        <v>4726</v>
      </c>
      <c r="P3317" t="s">
        <v>10714</v>
      </c>
      <c r="Q3317" t="s">
        <v>4715</v>
      </c>
      <c r="V3317" t="s">
        <v>4716</v>
      </c>
    </row>
    <row r="3318" spans="1:22">
      <c r="A3318" t="s">
        <v>4708</v>
      </c>
      <c r="B3318" t="s">
        <v>4708</v>
      </c>
      <c r="C3318" t="s">
        <v>10715</v>
      </c>
      <c r="D3318"/>
      <c r="E3318" s="255" t="s">
        <v>5106</v>
      </c>
      <c r="F3318" s="255">
        <v>42203.317923344905</v>
      </c>
      <c r="G3318" s="255"/>
      <c r="H3318" s="255"/>
      <c r="I3318" s="256">
        <v>7.583333333333333</v>
      </c>
      <c r="J3318" s="257">
        <v>54735</v>
      </c>
      <c r="K3318" t="s">
        <v>4711</v>
      </c>
      <c r="L3318">
        <v>0</v>
      </c>
      <c r="M3318">
        <v>0</v>
      </c>
      <c r="N3318" t="s">
        <v>4731</v>
      </c>
      <c r="O3318" t="s">
        <v>4713</v>
      </c>
      <c r="P3318" t="s">
        <v>10716</v>
      </c>
      <c r="Q3318" t="s">
        <v>4715</v>
      </c>
      <c r="V3318" t="s">
        <v>4716</v>
      </c>
    </row>
    <row r="3319" spans="1:22">
      <c r="A3319" t="s">
        <v>4708</v>
      </c>
      <c r="B3319" t="s">
        <v>4708</v>
      </c>
      <c r="C3319" t="s">
        <v>3289</v>
      </c>
      <c r="D3319"/>
      <c r="E3319" s="255" t="s">
        <v>8206</v>
      </c>
      <c r="F3319" s="255">
        <v>42207.613677627312</v>
      </c>
      <c r="G3319" s="255"/>
      <c r="H3319" s="255"/>
      <c r="I3319" s="256">
        <v>7.583333333333333</v>
      </c>
      <c r="J3319" s="257">
        <v>120001</v>
      </c>
      <c r="K3319" t="s">
        <v>4711</v>
      </c>
      <c r="L3319">
        <v>0</v>
      </c>
      <c r="M3319">
        <v>0</v>
      </c>
      <c r="N3319" t="s">
        <v>4712</v>
      </c>
      <c r="O3319" t="s">
        <v>4726</v>
      </c>
      <c r="P3319" t="s">
        <v>10717</v>
      </c>
      <c r="Q3319" t="s">
        <v>4715</v>
      </c>
      <c r="V3319" t="s">
        <v>4716</v>
      </c>
    </row>
    <row r="3320" spans="1:22">
      <c r="A3320" t="s">
        <v>4708</v>
      </c>
      <c r="B3320" t="s">
        <v>4708</v>
      </c>
      <c r="C3320" t="s">
        <v>10718</v>
      </c>
      <c r="D3320"/>
      <c r="E3320" s="255" t="s">
        <v>4993</v>
      </c>
      <c r="F3320" s="255">
        <v>42199.730966863426</v>
      </c>
      <c r="G3320" s="255"/>
      <c r="H3320" s="255"/>
      <c r="I3320" s="256">
        <v>7.583333333333333</v>
      </c>
      <c r="J3320" s="257">
        <v>121165</v>
      </c>
      <c r="K3320" t="s">
        <v>4711</v>
      </c>
      <c r="L3320">
        <v>0</v>
      </c>
      <c r="M3320">
        <v>0</v>
      </c>
      <c r="N3320" t="s">
        <v>4718</v>
      </c>
      <c r="O3320" t="s">
        <v>4726</v>
      </c>
      <c r="P3320" t="s">
        <v>5188</v>
      </c>
      <c r="Q3320" t="s">
        <v>4715</v>
      </c>
      <c r="V3320" t="s">
        <v>4716</v>
      </c>
    </row>
    <row r="3321" spans="1:22">
      <c r="A3321" t="s">
        <v>4708</v>
      </c>
      <c r="B3321" t="s">
        <v>4708</v>
      </c>
      <c r="C3321" t="s">
        <v>10719</v>
      </c>
      <c r="D3321"/>
      <c r="E3321" s="255" t="s">
        <v>4834</v>
      </c>
      <c r="F3321" s="255">
        <v>42216.758879398149</v>
      </c>
      <c r="G3321" s="255"/>
      <c r="H3321" s="255"/>
      <c r="I3321" s="256">
        <v>7.583333333333333</v>
      </c>
      <c r="J3321" s="257">
        <v>154190</v>
      </c>
      <c r="K3321" t="s">
        <v>4711</v>
      </c>
      <c r="L3321">
        <v>0</v>
      </c>
      <c r="M3321">
        <v>0</v>
      </c>
      <c r="N3321" t="s">
        <v>4712</v>
      </c>
      <c r="O3321" t="s">
        <v>4713</v>
      </c>
      <c r="P3321" t="s">
        <v>10720</v>
      </c>
      <c r="Q3321" t="s">
        <v>4715</v>
      </c>
      <c r="V3321" t="s">
        <v>4716</v>
      </c>
    </row>
    <row r="3322" spans="1:22">
      <c r="A3322" t="s">
        <v>4708</v>
      </c>
      <c r="B3322" t="s">
        <v>4708</v>
      </c>
      <c r="C3322" t="s">
        <v>10721</v>
      </c>
      <c r="D3322"/>
      <c r="E3322" s="255" t="s">
        <v>5003</v>
      </c>
      <c r="F3322" s="255">
        <v>42199.729574537036</v>
      </c>
      <c r="G3322" s="255"/>
      <c r="H3322" s="255"/>
      <c r="I3322" s="256">
        <v>7.583333333333333</v>
      </c>
      <c r="J3322" s="257">
        <v>130782</v>
      </c>
      <c r="K3322" t="s">
        <v>4711</v>
      </c>
      <c r="L3322">
        <v>0</v>
      </c>
      <c r="M3322">
        <v>0</v>
      </c>
      <c r="N3322" t="s">
        <v>4718</v>
      </c>
      <c r="O3322" t="s">
        <v>4713</v>
      </c>
      <c r="P3322" t="s">
        <v>10722</v>
      </c>
      <c r="Q3322" t="s">
        <v>4715</v>
      </c>
      <c r="V3322" t="s">
        <v>4716</v>
      </c>
    </row>
    <row r="3323" spans="1:22">
      <c r="A3323" t="s">
        <v>4708</v>
      </c>
      <c r="B3323" t="s">
        <v>4708</v>
      </c>
      <c r="C3323" t="s">
        <v>10723</v>
      </c>
      <c r="D3323"/>
      <c r="E3323" s="255" t="s">
        <v>4802</v>
      </c>
      <c r="F3323" s="255">
        <v>42207.702674733795</v>
      </c>
      <c r="G3323" s="255"/>
      <c r="H3323" s="255"/>
      <c r="I3323" s="256">
        <v>7.583333333333333</v>
      </c>
      <c r="J3323" s="257">
        <v>305322</v>
      </c>
      <c r="K3323" t="s">
        <v>4752</v>
      </c>
      <c r="L3323">
        <v>0</v>
      </c>
      <c r="M3323">
        <v>0</v>
      </c>
      <c r="N3323" t="s">
        <v>4718</v>
      </c>
      <c r="O3323" t="s">
        <v>4753</v>
      </c>
      <c r="P3323" t="s">
        <v>4753</v>
      </c>
      <c r="Q3323" t="s">
        <v>4715</v>
      </c>
      <c r="V3323" t="s">
        <v>4716</v>
      </c>
    </row>
    <row r="3324" spans="1:22">
      <c r="A3324" t="s">
        <v>4708</v>
      </c>
      <c r="B3324" t="s">
        <v>4708</v>
      </c>
      <c r="C3324" t="s">
        <v>10724</v>
      </c>
      <c r="D3324"/>
      <c r="E3324" s="255" t="s">
        <v>6798</v>
      </c>
      <c r="F3324" s="255">
        <v>42216.690563738426</v>
      </c>
      <c r="G3324" s="255"/>
      <c r="H3324" s="255"/>
      <c r="I3324" s="256">
        <v>7.583333333333333</v>
      </c>
      <c r="J3324" s="257">
        <v>99691</v>
      </c>
      <c r="K3324" t="s">
        <v>4752</v>
      </c>
      <c r="L3324">
        <v>0</v>
      </c>
      <c r="M3324">
        <v>0</v>
      </c>
      <c r="N3324" t="s">
        <v>4712</v>
      </c>
      <c r="O3324" t="s">
        <v>4753</v>
      </c>
      <c r="P3324" t="s">
        <v>4753</v>
      </c>
      <c r="Q3324" t="s">
        <v>4715</v>
      </c>
      <c r="V3324" t="s">
        <v>4716</v>
      </c>
    </row>
    <row r="3325" spans="1:22">
      <c r="A3325" t="s">
        <v>4708</v>
      </c>
      <c r="B3325" t="s">
        <v>4708</v>
      </c>
      <c r="C3325" t="s">
        <v>10725</v>
      </c>
      <c r="D3325"/>
      <c r="E3325" s="255" t="s">
        <v>4832</v>
      </c>
      <c r="F3325" s="255">
        <v>42185.686000925925</v>
      </c>
      <c r="G3325" s="255"/>
      <c r="H3325" s="255"/>
      <c r="I3325" s="256">
        <v>7.666666666666667</v>
      </c>
      <c r="J3325" s="257">
        <v>272472</v>
      </c>
      <c r="K3325" t="s">
        <v>4711</v>
      </c>
      <c r="L3325">
        <v>0</v>
      </c>
      <c r="M3325">
        <v>0</v>
      </c>
      <c r="N3325" t="s">
        <v>4712</v>
      </c>
      <c r="O3325" t="s">
        <v>4713</v>
      </c>
      <c r="P3325" t="s">
        <v>10726</v>
      </c>
      <c r="Q3325" t="s">
        <v>4715</v>
      </c>
      <c r="V3325" t="s">
        <v>4716</v>
      </c>
    </row>
    <row r="3326" spans="1:22">
      <c r="A3326" t="s">
        <v>4708</v>
      </c>
      <c r="B3326" t="s">
        <v>4708</v>
      </c>
      <c r="C3326" t="s">
        <v>10727</v>
      </c>
      <c r="D3326"/>
      <c r="E3326" s="255" t="s">
        <v>5817</v>
      </c>
      <c r="F3326" s="255">
        <v>42172.711032291663</v>
      </c>
      <c r="G3326" s="255"/>
      <c r="H3326" s="255"/>
      <c r="I3326" s="256">
        <v>7.666666666666667</v>
      </c>
      <c r="J3326" s="257">
        <v>138501</v>
      </c>
      <c r="K3326" t="s">
        <v>4752</v>
      </c>
      <c r="L3326">
        <v>0</v>
      </c>
      <c r="M3326">
        <v>0</v>
      </c>
      <c r="N3326" t="s">
        <v>4712</v>
      </c>
      <c r="O3326" t="s">
        <v>4726</v>
      </c>
      <c r="P3326" t="s">
        <v>10728</v>
      </c>
      <c r="Q3326" t="s">
        <v>4715</v>
      </c>
      <c r="V3326" t="s">
        <v>4716</v>
      </c>
    </row>
    <row r="3327" spans="1:22">
      <c r="A3327" t="s">
        <v>4708</v>
      </c>
      <c r="B3327" t="s">
        <v>4708</v>
      </c>
      <c r="C3327" t="s">
        <v>10729</v>
      </c>
      <c r="D3327"/>
      <c r="E3327" s="255" t="s">
        <v>4772</v>
      </c>
      <c r="F3327" s="255">
        <v>42185.749209027781</v>
      </c>
      <c r="G3327" s="255"/>
      <c r="H3327" s="255"/>
      <c r="I3327" s="256">
        <v>7.666666666666667</v>
      </c>
      <c r="J3327" s="257">
        <v>219593</v>
      </c>
      <c r="K3327" t="s">
        <v>4752</v>
      </c>
      <c r="L3327">
        <v>0</v>
      </c>
      <c r="M3327">
        <v>0</v>
      </c>
      <c r="N3327" t="s">
        <v>4722</v>
      </c>
      <c r="O3327" t="s">
        <v>4713</v>
      </c>
      <c r="P3327" t="s">
        <v>10730</v>
      </c>
      <c r="Q3327" t="s">
        <v>4715</v>
      </c>
      <c r="V3327" t="s">
        <v>4716</v>
      </c>
    </row>
    <row r="3328" spans="1:22">
      <c r="A3328" t="s">
        <v>4708</v>
      </c>
      <c r="B3328" t="s">
        <v>4708</v>
      </c>
      <c r="C3328" t="s">
        <v>10731</v>
      </c>
      <c r="D3328"/>
      <c r="E3328" s="255" t="s">
        <v>6568</v>
      </c>
      <c r="F3328" s="255">
        <v>42185.677229016204</v>
      </c>
      <c r="G3328" s="255"/>
      <c r="H3328" s="255"/>
      <c r="I3328" s="256">
        <v>7.666666666666667</v>
      </c>
      <c r="J3328" s="257">
        <v>105883</v>
      </c>
      <c r="K3328" t="s">
        <v>4711</v>
      </c>
      <c r="L3328">
        <v>0</v>
      </c>
      <c r="M3328">
        <v>0</v>
      </c>
      <c r="N3328" t="s">
        <v>4731</v>
      </c>
      <c r="O3328" t="s">
        <v>4726</v>
      </c>
      <c r="P3328" t="s">
        <v>10732</v>
      </c>
      <c r="Q3328" t="s">
        <v>4715</v>
      </c>
      <c r="V3328" t="s">
        <v>4716</v>
      </c>
    </row>
    <row r="3329" spans="1:22">
      <c r="A3329" t="s">
        <v>4708</v>
      </c>
      <c r="B3329" t="s">
        <v>4708</v>
      </c>
      <c r="C3329" t="s">
        <v>2684</v>
      </c>
      <c r="D3329"/>
      <c r="E3329" s="255" t="s">
        <v>5047</v>
      </c>
      <c r="F3329" s="255">
        <v>42156.416283877312</v>
      </c>
      <c r="G3329" s="255"/>
      <c r="H3329" s="255"/>
      <c r="I3329" s="256">
        <v>7.666666666666667</v>
      </c>
      <c r="J3329" s="257">
        <v>230443</v>
      </c>
      <c r="K3329" t="s">
        <v>4752</v>
      </c>
      <c r="L3329">
        <v>0</v>
      </c>
      <c r="M3329">
        <v>0</v>
      </c>
      <c r="N3329" t="s">
        <v>4722</v>
      </c>
      <c r="O3329" t="s">
        <v>4713</v>
      </c>
      <c r="P3329" t="s">
        <v>10733</v>
      </c>
      <c r="Q3329" t="s">
        <v>4715</v>
      </c>
      <c r="V3329" t="s">
        <v>4716</v>
      </c>
    </row>
    <row r="3330" spans="1:22">
      <c r="A3330" t="s">
        <v>4708</v>
      </c>
      <c r="B3330" t="s">
        <v>4708</v>
      </c>
      <c r="C3330" t="s">
        <v>10734</v>
      </c>
      <c r="D3330"/>
      <c r="E3330" s="255" t="s">
        <v>5699</v>
      </c>
      <c r="F3330" s="255">
        <v>42180.343086574074</v>
      </c>
      <c r="G3330" s="255"/>
      <c r="H3330" s="255"/>
      <c r="I3330" s="256">
        <v>7.666666666666667</v>
      </c>
      <c r="J3330" s="257">
        <v>125036</v>
      </c>
      <c r="K3330" t="s">
        <v>4752</v>
      </c>
      <c r="L3330">
        <v>0</v>
      </c>
      <c r="M3330">
        <v>0</v>
      </c>
      <c r="N3330" t="s">
        <v>4722</v>
      </c>
      <c r="O3330" t="s">
        <v>4753</v>
      </c>
      <c r="P3330" t="s">
        <v>4753</v>
      </c>
      <c r="Q3330" t="s">
        <v>4715</v>
      </c>
      <c r="V3330" t="s">
        <v>4716</v>
      </c>
    </row>
    <row r="3331" spans="1:22">
      <c r="A3331" t="s">
        <v>4708</v>
      </c>
      <c r="B3331" t="s">
        <v>4708</v>
      </c>
      <c r="C3331" t="s">
        <v>10735</v>
      </c>
      <c r="D3331"/>
      <c r="E3331" s="255" t="s">
        <v>4909</v>
      </c>
      <c r="F3331" s="255">
        <v>42152.709504016202</v>
      </c>
      <c r="G3331" s="255"/>
      <c r="H3331" s="255"/>
      <c r="I3331" s="256">
        <v>7.75</v>
      </c>
      <c r="J3331" s="257">
        <v>116928</v>
      </c>
      <c r="K3331" t="s">
        <v>4711</v>
      </c>
      <c r="L3331">
        <v>0</v>
      </c>
      <c r="M3331">
        <v>0</v>
      </c>
      <c r="N3331" t="s">
        <v>4712</v>
      </c>
      <c r="O3331" t="s">
        <v>4726</v>
      </c>
      <c r="P3331" t="s">
        <v>10736</v>
      </c>
      <c r="Q3331" t="s">
        <v>4715</v>
      </c>
      <c r="V3331" t="s">
        <v>4716</v>
      </c>
    </row>
    <row r="3332" spans="1:22">
      <c r="A3332" t="s">
        <v>4708</v>
      </c>
      <c r="B3332" t="s">
        <v>4708</v>
      </c>
      <c r="C3332" t="s">
        <v>10737</v>
      </c>
      <c r="D3332"/>
      <c r="E3332" s="255" t="s">
        <v>5003</v>
      </c>
      <c r="F3332" s="255">
        <v>42144.67770601852</v>
      </c>
      <c r="G3332" s="255"/>
      <c r="H3332" s="255"/>
      <c r="I3332" s="256">
        <v>7.75</v>
      </c>
      <c r="J3332" s="257">
        <v>161166</v>
      </c>
      <c r="K3332" t="s">
        <v>4752</v>
      </c>
      <c r="L3332">
        <v>0</v>
      </c>
      <c r="M3332">
        <v>0</v>
      </c>
      <c r="N3332" t="s">
        <v>4731</v>
      </c>
      <c r="O3332" t="s">
        <v>4713</v>
      </c>
      <c r="P3332" t="s">
        <v>10738</v>
      </c>
      <c r="Q3332" t="s">
        <v>4715</v>
      </c>
      <c r="V3332" t="s">
        <v>4716</v>
      </c>
    </row>
    <row r="3333" spans="1:22">
      <c r="A3333" t="s">
        <v>4708</v>
      </c>
      <c r="B3333" t="s">
        <v>4708</v>
      </c>
      <c r="C3333" t="s">
        <v>2500</v>
      </c>
      <c r="D3333"/>
      <c r="E3333" s="255" t="s">
        <v>4955</v>
      </c>
      <c r="F3333" s="255">
        <v>42150.712754513886</v>
      </c>
      <c r="G3333" s="255"/>
      <c r="H3333" s="255"/>
      <c r="I3333" s="256">
        <v>7.75</v>
      </c>
      <c r="J3333" s="257">
        <v>461384</v>
      </c>
      <c r="K3333" t="s">
        <v>4711</v>
      </c>
      <c r="L3333">
        <v>0</v>
      </c>
      <c r="M3333">
        <v>0</v>
      </c>
      <c r="N3333" t="s">
        <v>4718</v>
      </c>
      <c r="O3333" t="s">
        <v>4713</v>
      </c>
      <c r="P3333" t="s">
        <v>10739</v>
      </c>
      <c r="Q3333" t="s">
        <v>4715</v>
      </c>
      <c r="V3333" t="s">
        <v>4716</v>
      </c>
    </row>
    <row r="3334" spans="1:22">
      <c r="A3334" t="s">
        <v>4708</v>
      </c>
      <c r="B3334" t="s">
        <v>4708</v>
      </c>
      <c r="C3334" t="s">
        <v>10740</v>
      </c>
      <c r="D3334"/>
      <c r="E3334" s="255" t="s">
        <v>5106</v>
      </c>
      <c r="F3334" s="255">
        <v>42154.392801851849</v>
      </c>
      <c r="G3334" s="255"/>
      <c r="H3334" s="255"/>
      <c r="I3334" s="256">
        <v>7.75</v>
      </c>
      <c r="J3334" s="257">
        <v>82410</v>
      </c>
      <c r="K3334" t="s">
        <v>4711</v>
      </c>
      <c r="L3334">
        <v>0</v>
      </c>
      <c r="M3334">
        <v>0</v>
      </c>
      <c r="N3334" t="s">
        <v>4722</v>
      </c>
      <c r="O3334" t="s">
        <v>4713</v>
      </c>
      <c r="P3334" t="s">
        <v>10741</v>
      </c>
      <c r="Q3334" t="s">
        <v>4715</v>
      </c>
      <c r="V3334" t="s">
        <v>4716</v>
      </c>
    </row>
    <row r="3335" spans="1:22">
      <c r="A3335" t="s">
        <v>4708</v>
      </c>
      <c r="B3335" t="s">
        <v>4708</v>
      </c>
      <c r="C3335" t="s">
        <v>10742</v>
      </c>
      <c r="D3335"/>
      <c r="E3335" s="255" t="s">
        <v>4881</v>
      </c>
      <c r="F3335" s="255">
        <v>42143.727878240737</v>
      </c>
      <c r="G3335" s="255"/>
      <c r="H3335" s="255"/>
      <c r="I3335" s="256">
        <v>7.75</v>
      </c>
      <c r="J3335" s="257">
        <v>224556</v>
      </c>
      <c r="K3335" t="s">
        <v>4752</v>
      </c>
      <c r="L3335">
        <v>0</v>
      </c>
      <c r="M3335">
        <v>0</v>
      </c>
      <c r="N3335" t="s">
        <v>4718</v>
      </c>
      <c r="O3335" t="s">
        <v>4713</v>
      </c>
      <c r="P3335" t="s">
        <v>10743</v>
      </c>
      <c r="Q3335" t="s">
        <v>4715</v>
      </c>
      <c r="V3335" t="s">
        <v>4716</v>
      </c>
    </row>
    <row r="3336" spans="1:22">
      <c r="A3336" t="s">
        <v>4708</v>
      </c>
      <c r="B3336" t="s">
        <v>4708</v>
      </c>
      <c r="C3336" t="s">
        <v>10744</v>
      </c>
      <c r="D3336"/>
      <c r="E3336" s="255" t="s">
        <v>4891</v>
      </c>
      <c r="F3336" s="255">
        <v>42151.406432025462</v>
      </c>
      <c r="G3336" s="255"/>
      <c r="H3336" s="255"/>
      <c r="I3336" s="256">
        <v>7.75</v>
      </c>
      <c r="J3336" s="257">
        <v>80491</v>
      </c>
      <c r="K3336" t="s">
        <v>4711</v>
      </c>
      <c r="L3336">
        <v>1</v>
      </c>
      <c r="M3336">
        <v>3525.62</v>
      </c>
      <c r="N3336" t="s">
        <v>4712</v>
      </c>
      <c r="O3336" t="s">
        <v>4713</v>
      </c>
      <c r="P3336" t="s">
        <v>10745</v>
      </c>
      <c r="Q3336" t="s">
        <v>4715</v>
      </c>
      <c r="V3336" t="s">
        <v>4716</v>
      </c>
    </row>
    <row r="3337" spans="1:22">
      <c r="A3337" t="s">
        <v>4708</v>
      </c>
      <c r="B3337" t="s">
        <v>4708</v>
      </c>
      <c r="C3337" t="s">
        <v>10746</v>
      </c>
      <c r="D3337"/>
      <c r="E3337" s="255" t="s">
        <v>7416</v>
      </c>
      <c r="F3337" s="255">
        <v>42144.743920636574</v>
      </c>
      <c r="G3337" s="255"/>
      <c r="H3337" s="255"/>
      <c r="I3337" s="256">
        <v>7.75</v>
      </c>
      <c r="J3337" s="257">
        <v>136625</v>
      </c>
      <c r="K3337" t="s">
        <v>4752</v>
      </c>
      <c r="L3337">
        <v>0</v>
      </c>
      <c r="M3337">
        <v>0</v>
      </c>
      <c r="N3337" t="s">
        <v>4712</v>
      </c>
      <c r="O3337" t="s">
        <v>4726</v>
      </c>
      <c r="P3337" t="s">
        <v>10747</v>
      </c>
      <c r="Q3337" t="s">
        <v>4715</v>
      </c>
      <c r="V3337" t="s">
        <v>4716</v>
      </c>
    </row>
    <row r="3338" spans="1:22">
      <c r="A3338" t="s">
        <v>4708</v>
      </c>
      <c r="B3338" t="s">
        <v>4708</v>
      </c>
      <c r="C3338" t="s">
        <v>10748</v>
      </c>
      <c r="D3338"/>
      <c r="E3338" s="255" t="s">
        <v>4737</v>
      </c>
      <c r="F3338" s="255">
        <v>42152.409923692132</v>
      </c>
      <c r="G3338" s="255"/>
      <c r="H3338" s="255"/>
      <c r="I3338" s="256">
        <v>7.75</v>
      </c>
      <c r="J3338" s="257">
        <v>171403</v>
      </c>
      <c r="K3338" t="s">
        <v>4711</v>
      </c>
      <c r="L3338">
        <v>0</v>
      </c>
      <c r="M3338">
        <v>0</v>
      </c>
      <c r="N3338" t="s">
        <v>4718</v>
      </c>
      <c r="O3338" t="s">
        <v>4713</v>
      </c>
      <c r="P3338" t="s">
        <v>10749</v>
      </c>
      <c r="Q3338" t="s">
        <v>4715</v>
      </c>
      <c r="V3338" t="s">
        <v>4716</v>
      </c>
    </row>
    <row r="3339" spans="1:22">
      <c r="A3339" t="s">
        <v>4708</v>
      </c>
      <c r="B3339" t="s">
        <v>4708</v>
      </c>
      <c r="C3339" t="s">
        <v>10750</v>
      </c>
      <c r="D3339"/>
      <c r="E3339" s="255" t="s">
        <v>4915</v>
      </c>
      <c r="F3339" s="255">
        <v>42153.690613310187</v>
      </c>
      <c r="G3339" s="255"/>
      <c r="H3339" s="255"/>
      <c r="I3339" s="256">
        <v>7.75</v>
      </c>
      <c r="J3339" s="257">
        <v>72466</v>
      </c>
      <c r="K3339" t="s">
        <v>4711</v>
      </c>
      <c r="L3339">
        <v>0</v>
      </c>
      <c r="M3339">
        <v>0</v>
      </c>
      <c r="N3339" t="s">
        <v>4712</v>
      </c>
      <c r="O3339" t="s">
        <v>4713</v>
      </c>
      <c r="P3339" t="s">
        <v>10751</v>
      </c>
      <c r="Q3339" t="s">
        <v>4715</v>
      </c>
      <c r="V3339" t="s">
        <v>4716</v>
      </c>
    </row>
    <row r="3340" spans="1:22">
      <c r="A3340" t="s">
        <v>4708</v>
      </c>
      <c r="B3340" t="s">
        <v>4708</v>
      </c>
      <c r="C3340" t="s">
        <v>10752</v>
      </c>
      <c r="D3340"/>
      <c r="E3340" s="255" t="s">
        <v>5414</v>
      </c>
      <c r="F3340" s="255">
        <v>42152.415251701386</v>
      </c>
      <c r="G3340" s="255"/>
      <c r="H3340" s="255"/>
      <c r="I3340" s="256">
        <v>7.75</v>
      </c>
      <c r="J3340" s="257">
        <v>78860</v>
      </c>
      <c r="K3340" t="s">
        <v>4711</v>
      </c>
      <c r="L3340">
        <v>0</v>
      </c>
      <c r="M3340">
        <v>0</v>
      </c>
      <c r="N3340" t="s">
        <v>4712</v>
      </c>
      <c r="O3340" t="s">
        <v>4726</v>
      </c>
      <c r="P3340" t="s">
        <v>10753</v>
      </c>
      <c r="Q3340" t="s">
        <v>4715</v>
      </c>
      <c r="V3340" t="s">
        <v>4716</v>
      </c>
    </row>
    <row r="3341" spans="1:22">
      <c r="A3341" t="s">
        <v>4708</v>
      </c>
      <c r="B3341" t="s">
        <v>4708</v>
      </c>
      <c r="C3341" t="s">
        <v>3659</v>
      </c>
      <c r="D3341"/>
      <c r="E3341" s="255" t="s">
        <v>8053</v>
      </c>
      <c r="F3341" s="255">
        <v>42153.688698460646</v>
      </c>
      <c r="G3341" s="255"/>
      <c r="H3341" s="255"/>
      <c r="I3341" s="256">
        <v>7.75</v>
      </c>
      <c r="J3341" s="257">
        <v>171520</v>
      </c>
      <c r="K3341" t="s">
        <v>4711</v>
      </c>
      <c r="L3341">
        <v>0</v>
      </c>
      <c r="M3341">
        <v>0</v>
      </c>
      <c r="N3341" t="s">
        <v>4718</v>
      </c>
      <c r="O3341" t="s">
        <v>4726</v>
      </c>
      <c r="P3341" t="s">
        <v>10754</v>
      </c>
      <c r="Q3341" t="s">
        <v>4715</v>
      </c>
      <c r="V3341" t="s">
        <v>4716</v>
      </c>
    </row>
    <row r="3342" spans="1:22">
      <c r="A3342" t="s">
        <v>4708</v>
      </c>
      <c r="B3342" t="s">
        <v>4708</v>
      </c>
      <c r="C3342" t="s">
        <v>10755</v>
      </c>
      <c r="D3342"/>
      <c r="E3342" s="255" t="s">
        <v>5544</v>
      </c>
      <c r="F3342" s="255">
        <v>42144.721503321758</v>
      </c>
      <c r="G3342" s="255"/>
      <c r="H3342" s="255"/>
      <c r="I3342" s="256">
        <v>7.75</v>
      </c>
      <c r="J3342" s="257">
        <v>122405</v>
      </c>
      <c r="K3342" t="s">
        <v>4711</v>
      </c>
      <c r="L3342">
        <v>0</v>
      </c>
      <c r="M3342">
        <v>0</v>
      </c>
      <c r="N3342" t="s">
        <v>4718</v>
      </c>
      <c r="O3342" t="s">
        <v>5197</v>
      </c>
      <c r="P3342" t="s">
        <v>10756</v>
      </c>
      <c r="Q3342" t="s">
        <v>4715</v>
      </c>
      <c r="V3342" t="s">
        <v>4716</v>
      </c>
    </row>
    <row r="3343" spans="1:22">
      <c r="A3343" t="s">
        <v>4708</v>
      </c>
      <c r="B3343" t="s">
        <v>4708</v>
      </c>
      <c r="C3343" t="s">
        <v>10757</v>
      </c>
      <c r="D3343"/>
      <c r="E3343" s="255" t="s">
        <v>5138</v>
      </c>
      <c r="F3343" s="255">
        <v>42151.408700659726</v>
      </c>
      <c r="G3343" s="255"/>
      <c r="H3343" s="255"/>
      <c r="I3343" s="256">
        <v>7.75</v>
      </c>
      <c r="J3343" s="257">
        <v>79692</v>
      </c>
      <c r="K3343" t="s">
        <v>4711</v>
      </c>
      <c r="L3343">
        <v>0</v>
      </c>
      <c r="M3343">
        <v>0</v>
      </c>
      <c r="N3343" t="s">
        <v>4712</v>
      </c>
      <c r="O3343" t="s">
        <v>4713</v>
      </c>
      <c r="P3343" t="s">
        <v>10758</v>
      </c>
      <c r="Q3343" t="s">
        <v>4715</v>
      </c>
      <c r="V3343" t="s">
        <v>4716</v>
      </c>
    </row>
    <row r="3344" spans="1:22">
      <c r="A3344" t="s">
        <v>4708</v>
      </c>
      <c r="B3344" t="s">
        <v>4708</v>
      </c>
      <c r="C3344" t="s">
        <v>10759</v>
      </c>
      <c r="D3344"/>
      <c r="E3344" s="255" t="s">
        <v>5238</v>
      </c>
      <c r="F3344" s="255">
        <v>42142.683587534724</v>
      </c>
      <c r="G3344" s="255"/>
      <c r="H3344" s="255"/>
      <c r="I3344" s="256">
        <v>7.75</v>
      </c>
      <c r="J3344" s="257">
        <v>137924</v>
      </c>
      <c r="K3344" t="s">
        <v>4711</v>
      </c>
      <c r="L3344">
        <v>0</v>
      </c>
      <c r="M3344">
        <v>0</v>
      </c>
      <c r="N3344" t="s">
        <v>4718</v>
      </c>
      <c r="O3344" t="s">
        <v>4713</v>
      </c>
      <c r="P3344" t="s">
        <v>10760</v>
      </c>
      <c r="Q3344" t="s">
        <v>4715</v>
      </c>
      <c r="V3344" t="s">
        <v>4716</v>
      </c>
    </row>
    <row r="3345" spans="1:22">
      <c r="A3345" t="s">
        <v>4708</v>
      </c>
      <c r="B3345" t="s">
        <v>4708</v>
      </c>
      <c r="C3345" t="s">
        <v>10761</v>
      </c>
      <c r="D3345"/>
      <c r="E3345" s="255" t="s">
        <v>4915</v>
      </c>
      <c r="F3345" s="255">
        <v>42142.69930158565</v>
      </c>
      <c r="G3345" s="255"/>
      <c r="H3345" s="255"/>
      <c r="I3345" s="256">
        <v>7.75</v>
      </c>
      <c r="J3345" s="257">
        <v>150079</v>
      </c>
      <c r="K3345" t="s">
        <v>4711</v>
      </c>
      <c r="L3345">
        <v>0</v>
      </c>
      <c r="M3345">
        <v>0</v>
      </c>
      <c r="N3345" t="s">
        <v>4718</v>
      </c>
      <c r="O3345" t="s">
        <v>4713</v>
      </c>
      <c r="P3345" t="s">
        <v>10762</v>
      </c>
      <c r="Q3345" t="s">
        <v>4715</v>
      </c>
      <c r="V3345" t="s">
        <v>4716</v>
      </c>
    </row>
    <row r="3346" spans="1:22">
      <c r="A3346" t="s">
        <v>4708</v>
      </c>
      <c r="B3346" t="s">
        <v>4708</v>
      </c>
      <c r="C3346" t="s">
        <v>10763</v>
      </c>
      <c r="D3346"/>
      <c r="E3346" s="255" t="s">
        <v>4962</v>
      </c>
      <c r="F3346" s="255">
        <v>42133.505489467592</v>
      </c>
      <c r="G3346" s="255"/>
      <c r="H3346" s="255"/>
      <c r="I3346" s="256">
        <v>7.75</v>
      </c>
      <c r="J3346" s="257">
        <v>113090</v>
      </c>
      <c r="K3346" t="s">
        <v>4752</v>
      </c>
      <c r="L3346">
        <v>0</v>
      </c>
      <c r="M3346">
        <v>0</v>
      </c>
      <c r="N3346" t="s">
        <v>4712</v>
      </c>
      <c r="O3346" t="s">
        <v>4713</v>
      </c>
      <c r="P3346" t="s">
        <v>10764</v>
      </c>
      <c r="Q3346" t="s">
        <v>4715</v>
      </c>
      <c r="V3346" t="s">
        <v>4716</v>
      </c>
    </row>
    <row r="3347" spans="1:22">
      <c r="A3347" t="s">
        <v>4708</v>
      </c>
      <c r="B3347" t="s">
        <v>4708</v>
      </c>
      <c r="C3347" t="s">
        <v>10765</v>
      </c>
      <c r="D3347"/>
      <c r="E3347" s="255" t="s">
        <v>5065</v>
      </c>
      <c r="F3347" s="255">
        <v>42132.703996608798</v>
      </c>
      <c r="G3347" s="255"/>
      <c r="H3347" s="255"/>
      <c r="I3347" s="256">
        <v>7.75</v>
      </c>
      <c r="J3347" s="257">
        <v>102732</v>
      </c>
      <c r="K3347" t="s">
        <v>4711</v>
      </c>
      <c r="L3347">
        <v>0</v>
      </c>
      <c r="M3347">
        <v>0</v>
      </c>
      <c r="N3347" t="s">
        <v>4718</v>
      </c>
      <c r="O3347" t="s">
        <v>4753</v>
      </c>
      <c r="P3347" t="s">
        <v>4753</v>
      </c>
      <c r="Q3347" t="s">
        <v>4715</v>
      </c>
      <c r="V3347" t="s">
        <v>4716</v>
      </c>
    </row>
    <row r="3348" spans="1:22">
      <c r="A3348" t="s">
        <v>4708</v>
      </c>
      <c r="B3348" t="s">
        <v>4708</v>
      </c>
      <c r="C3348" t="s">
        <v>10766</v>
      </c>
      <c r="D3348"/>
      <c r="E3348" s="255" t="s">
        <v>5586</v>
      </c>
      <c r="F3348" s="255">
        <v>42154.424179166665</v>
      </c>
      <c r="G3348" s="255"/>
      <c r="H3348" s="255"/>
      <c r="I3348" s="256">
        <v>7.75</v>
      </c>
      <c r="J3348" s="257">
        <v>84765</v>
      </c>
      <c r="K3348" t="s">
        <v>4752</v>
      </c>
      <c r="L3348">
        <v>0</v>
      </c>
      <c r="M3348">
        <v>0</v>
      </c>
      <c r="N3348" t="s">
        <v>4722</v>
      </c>
      <c r="O3348" t="s">
        <v>4753</v>
      </c>
      <c r="P3348" t="s">
        <v>4753</v>
      </c>
      <c r="Q3348" t="s">
        <v>4715</v>
      </c>
      <c r="V3348" t="s">
        <v>4716</v>
      </c>
    </row>
    <row r="3349" spans="1:22">
      <c r="A3349" t="s">
        <v>4708</v>
      </c>
      <c r="B3349" t="s">
        <v>4708</v>
      </c>
      <c r="C3349" t="s">
        <v>10767</v>
      </c>
      <c r="D3349"/>
      <c r="E3349" s="255" t="s">
        <v>4840</v>
      </c>
      <c r="F3349" s="255">
        <v>42154.514412118056</v>
      </c>
      <c r="G3349" s="255"/>
      <c r="H3349" s="255"/>
      <c r="I3349" s="256">
        <v>7.75</v>
      </c>
      <c r="J3349" s="257">
        <v>146740</v>
      </c>
      <c r="K3349" t="s">
        <v>4752</v>
      </c>
      <c r="L3349">
        <v>0</v>
      </c>
      <c r="M3349">
        <v>0</v>
      </c>
      <c r="N3349" t="s">
        <v>4718</v>
      </c>
      <c r="O3349" t="s">
        <v>4753</v>
      </c>
      <c r="P3349" t="s">
        <v>4753</v>
      </c>
      <c r="Q3349" t="s">
        <v>4715</v>
      </c>
      <c r="V3349" t="s">
        <v>4716</v>
      </c>
    </row>
    <row r="3350" spans="1:22">
      <c r="A3350" t="s">
        <v>4708</v>
      </c>
      <c r="B3350" t="s">
        <v>4708</v>
      </c>
      <c r="C3350" t="s">
        <v>10768</v>
      </c>
      <c r="D3350"/>
      <c r="E3350" s="255" t="s">
        <v>5017</v>
      </c>
      <c r="F3350" s="255">
        <v>42138.762872800929</v>
      </c>
      <c r="G3350" s="255"/>
      <c r="H3350" s="255"/>
      <c r="I3350" s="256">
        <v>7.75</v>
      </c>
      <c r="J3350" s="257">
        <v>136606</v>
      </c>
      <c r="K3350" t="s">
        <v>4752</v>
      </c>
      <c r="L3350">
        <v>0</v>
      </c>
      <c r="M3350">
        <v>0</v>
      </c>
      <c r="N3350" t="s">
        <v>4731</v>
      </c>
      <c r="O3350" t="s">
        <v>4753</v>
      </c>
      <c r="P3350" t="s">
        <v>4753</v>
      </c>
      <c r="Q3350" t="s">
        <v>4715</v>
      </c>
      <c r="V3350" t="s">
        <v>4716</v>
      </c>
    </row>
    <row r="3351" spans="1:22">
      <c r="A3351" t="s">
        <v>4708</v>
      </c>
      <c r="B3351" t="s">
        <v>4708</v>
      </c>
      <c r="C3351" t="s">
        <v>10769</v>
      </c>
      <c r="D3351"/>
      <c r="E3351" s="255" t="s">
        <v>4840</v>
      </c>
      <c r="F3351" s="255">
        <v>42143.692111539349</v>
      </c>
      <c r="G3351" s="255"/>
      <c r="H3351" s="255"/>
      <c r="I3351" s="256">
        <v>7.75</v>
      </c>
      <c r="J3351" s="257">
        <v>160064</v>
      </c>
      <c r="K3351" t="s">
        <v>4711</v>
      </c>
      <c r="L3351">
        <v>0</v>
      </c>
      <c r="M3351">
        <v>0</v>
      </c>
      <c r="N3351" t="s">
        <v>4718</v>
      </c>
      <c r="O3351" t="s">
        <v>4713</v>
      </c>
      <c r="P3351" t="s">
        <v>10770</v>
      </c>
      <c r="Q3351" t="s">
        <v>4715</v>
      </c>
      <c r="V3351" t="s">
        <v>4716</v>
      </c>
    </row>
    <row r="3352" spans="1:22">
      <c r="A3352" t="s">
        <v>4708</v>
      </c>
      <c r="B3352" t="s">
        <v>4708</v>
      </c>
      <c r="C3352" t="s">
        <v>10771</v>
      </c>
      <c r="D3352"/>
      <c r="E3352" s="255" t="s">
        <v>5690</v>
      </c>
      <c r="F3352" s="255">
        <v>42122.73924505787</v>
      </c>
      <c r="G3352" s="255"/>
      <c r="H3352" s="255"/>
      <c r="I3352" s="256">
        <v>7.833333333333333</v>
      </c>
      <c r="J3352" s="257">
        <v>262471</v>
      </c>
      <c r="K3352" t="s">
        <v>4752</v>
      </c>
      <c r="L3352">
        <v>0</v>
      </c>
      <c r="M3352">
        <v>0</v>
      </c>
      <c r="N3352" t="s">
        <v>4722</v>
      </c>
      <c r="O3352" t="s">
        <v>4726</v>
      </c>
      <c r="P3352" t="s">
        <v>10772</v>
      </c>
      <c r="Q3352" t="s">
        <v>4715</v>
      </c>
      <c r="V3352" t="s">
        <v>4716</v>
      </c>
    </row>
    <row r="3353" spans="1:22">
      <c r="A3353" t="s">
        <v>4708</v>
      </c>
      <c r="B3353" t="s">
        <v>4708</v>
      </c>
      <c r="C3353" t="s">
        <v>10773</v>
      </c>
      <c r="D3353"/>
      <c r="E3353" s="255" t="s">
        <v>4912</v>
      </c>
      <c r="F3353" s="255">
        <v>42123.692517164352</v>
      </c>
      <c r="G3353" s="255"/>
      <c r="H3353" s="255"/>
      <c r="I3353" s="256">
        <v>7.833333333333333</v>
      </c>
      <c r="J3353" s="257">
        <v>168576</v>
      </c>
      <c r="K3353" t="s">
        <v>4752</v>
      </c>
      <c r="L3353">
        <v>0</v>
      </c>
      <c r="M3353">
        <v>0</v>
      </c>
      <c r="N3353" t="s">
        <v>4712</v>
      </c>
      <c r="O3353" t="s">
        <v>4713</v>
      </c>
      <c r="P3353" t="s">
        <v>10774</v>
      </c>
      <c r="Q3353" t="s">
        <v>4715</v>
      </c>
      <c r="V3353" t="s">
        <v>4716</v>
      </c>
    </row>
    <row r="3354" spans="1:22">
      <c r="A3354" t="s">
        <v>4708</v>
      </c>
      <c r="B3354" t="s">
        <v>4708</v>
      </c>
      <c r="C3354" t="s">
        <v>10775</v>
      </c>
      <c r="D3354"/>
      <c r="E3354" s="255" t="s">
        <v>4983</v>
      </c>
      <c r="F3354" s="255">
        <v>42108.659717557872</v>
      </c>
      <c r="G3354" s="255"/>
      <c r="H3354" s="255"/>
      <c r="I3354" s="256">
        <v>7.833333333333333</v>
      </c>
      <c r="J3354" s="257">
        <v>118701</v>
      </c>
      <c r="K3354" t="s">
        <v>4711</v>
      </c>
      <c r="L3354">
        <v>0</v>
      </c>
      <c r="M3354">
        <v>0</v>
      </c>
      <c r="N3354" t="s">
        <v>4718</v>
      </c>
      <c r="O3354" t="s">
        <v>4713</v>
      </c>
      <c r="P3354" t="s">
        <v>10776</v>
      </c>
      <c r="Q3354" t="s">
        <v>4715</v>
      </c>
      <c r="V3354" t="s">
        <v>4716</v>
      </c>
    </row>
    <row r="3355" spans="1:22">
      <c r="A3355" t="s">
        <v>4708</v>
      </c>
      <c r="B3355" t="s">
        <v>4708</v>
      </c>
      <c r="C3355" t="s">
        <v>10777</v>
      </c>
      <c r="D3355"/>
      <c r="E3355" s="255" t="s">
        <v>4775</v>
      </c>
      <c r="F3355" s="255">
        <v>42123.671128321759</v>
      </c>
      <c r="G3355" s="255"/>
      <c r="H3355" s="255"/>
      <c r="I3355" s="256">
        <v>7.833333333333333</v>
      </c>
      <c r="J3355" s="257">
        <v>240685</v>
      </c>
      <c r="K3355" t="s">
        <v>4711</v>
      </c>
      <c r="L3355">
        <v>0</v>
      </c>
      <c r="M3355">
        <v>0</v>
      </c>
      <c r="N3355" t="s">
        <v>4718</v>
      </c>
      <c r="O3355" t="s">
        <v>4713</v>
      </c>
      <c r="P3355" t="s">
        <v>10778</v>
      </c>
      <c r="Q3355" t="s">
        <v>4715</v>
      </c>
      <c r="V3355" t="s">
        <v>4716</v>
      </c>
    </row>
    <row r="3356" spans="1:22">
      <c r="A3356" t="s">
        <v>4708</v>
      </c>
      <c r="B3356" t="s">
        <v>4708</v>
      </c>
      <c r="C3356" t="s">
        <v>10779</v>
      </c>
      <c r="D3356"/>
      <c r="E3356" s="255" t="s">
        <v>5514</v>
      </c>
      <c r="F3356" s="255">
        <v>42123.668846643515</v>
      </c>
      <c r="G3356" s="255"/>
      <c r="H3356" s="255"/>
      <c r="I3356" s="256">
        <v>7.833333333333333</v>
      </c>
      <c r="J3356" s="257">
        <v>70692</v>
      </c>
      <c r="K3356" t="s">
        <v>4711</v>
      </c>
      <c r="L3356">
        <v>0</v>
      </c>
      <c r="M3356">
        <v>0</v>
      </c>
      <c r="N3356" t="s">
        <v>4718</v>
      </c>
      <c r="O3356" t="s">
        <v>4726</v>
      </c>
      <c r="P3356" t="s">
        <v>6119</v>
      </c>
      <c r="Q3356" t="s">
        <v>4715</v>
      </c>
      <c r="V3356" t="s">
        <v>4716</v>
      </c>
    </row>
    <row r="3357" spans="1:22">
      <c r="A3357" t="s">
        <v>4708</v>
      </c>
      <c r="B3357" t="s">
        <v>4708</v>
      </c>
      <c r="C3357" t="s">
        <v>10780</v>
      </c>
      <c r="D3357"/>
      <c r="E3357" s="255" t="s">
        <v>5283</v>
      </c>
      <c r="F3357" s="255">
        <v>42118.678454016204</v>
      </c>
      <c r="G3357" s="255"/>
      <c r="H3357" s="255"/>
      <c r="I3357" s="256">
        <v>7.833333333333333</v>
      </c>
      <c r="J3357" s="257">
        <v>123574</v>
      </c>
      <c r="K3357" t="s">
        <v>4752</v>
      </c>
      <c r="L3357">
        <v>0</v>
      </c>
      <c r="M3357">
        <v>0</v>
      </c>
      <c r="N3357" t="s">
        <v>4722</v>
      </c>
      <c r="O3357" t="s">
        <v>4726</v>
      </c>
      <c r="P3357" t="s">
        <v>5228</v>
      </c>
      <c r="Q3357" t="s">
        <v>4715</v>
      </c>
      <c r="V3357" t="s">
        <v>4716</v>
      </c>
    </row>
    <row r="3358" spans="1:22">
      <c r="A3358" t="s">
        <v>4708</v>
      </c>
      <c r="B3358" t="s">
        <v>4708</v>
      </c>
      <c r="C3358" t="s">
        <v>10781</v>
      </c>
      <c r="D3358"/>
      <c r="E3358" s="255" t="s">
        <v>5915</v>
      </c>
      <c r="F3358" s="255">
        <v>42114.725320370373</v>
      </c>
      <c r="G3358" s="255"/>
      <c r="H3358" s="255"/>
      <c r="I3358" s="256">
        <v>7.833333333333333</v>
      </c>
      <c r="J3358" s="257">
        <v>72275</v>
      </c>
      <c r="K3358" t="s">
        <v>4711</v>
      </c>
      <c r="L3358">
        <v>0</v>
      </c>
      <c r="M3358">
        <v>0</v>
      </c>
      <c r="N3358" t="s">
        <v>4712</v>
      </c>
      <c r="O3358" t="s">
        <v>5197</v>
      </c>
      <c r="P3358" t="s">
        <v>10782</v>
      </c>
      <c r="Q3358" t="s">
        <v>4715</v>
      </c>
      <c r="V3358" t="s">
        <v>4716</v>
      </c>
    </row>
    <row r="3359" spans="1:22">
      <c r="A3359" t="s">
        <v>4708</v>
      </c>
      <c r="B3359" t="s">
        <v>4708</v>
      </c>
      <c r="C3359" t="s">
        <v>943</v>
      </c>
      <c r="D3359"/>
      <c r="E3359" s="255" t="s">
        <v>4915</v>
      </c>
      <c r="F3359" s="255">
        <v>42114.427938506946</v>
      </c>
      <c r="G3359" s="255"/>
      <c r="H3359" s="255"/>
      <c r="I3359" s="256">
        <v>7.833333333333333</v>
      </c>
      <c r="J3359" s="257">
        <v>241286</v>
      </c>
      <c r="K3359" t="s">
        <v>4752</v>
      </c>
      <c r="L3359">
        <v>0</v>
      </c>
      <c r="M3359">
        <v>0</v>
      </c>
      <c r="N3359" t="s">
        <v>4718</v>
      </c>
      <c r="O3359" t="s">
        <v>4713</v>
      </c>
      <c r="P3359" t="s">
        <v>10783</v>
      </c>
      <c r="Q3359" t="s">
        <v>4715</v>
      </c>
      <c r="V3359" t="s">
        <v>4716</v>
      </c>
    </row>
    <row r="3360" spans="1:22">
      <c r="A3360" t="s">
        <v>4708</v>
      </c>
      <c r="B3360" t="s">
        <v>4708</v>
      </c>
      <c r="C3360" t="s">
        <v>10784</v>
      </c>
      <c r="D3360"/>
      <c r="E3360" s="255" t="s">
        <v>4743</v>
      </c>
      <c r="F3360" s="255">
        <v>42104.739812812499</v>
      </c>
      <c r="G3360" s="255"/>
      <c r="H3360" s="255"/>
      <c r="I3360" s="256">
        <v>7.833333333333333</v>
      </c>
      <c r="J3360" s="257">
        <v>221829</v>
      </c>
      <c r="K3360" t="s">
        <v>4752</v>
      </c>
      <c r="L3360">
        <v>0</v>
      </c>
      <c r="M3360">
        <v>0</v>
      </c>
      <c r="N3360" t="s">
        <v>4718</v>
      </c>
      <c r="O3360" t="s">
        <v>4713</v>
      </c>
      <c r="P3360" t="s">
        <v>10785</v>
      </c>
      <c r="Q3360" t="s">
        <v>4715</v>
      </c>
      <c r="V3360" t="s">
        <v>4716</v>
      </c>
    </row>
    <row r="3361" spans="1:22">
      <c r="A3361" t="s">
        <v>4708</v>
      </c>
      <c r="B3361" t="s">
        <v>4708</v>
      </c>
      <c r="C3361" t="s">
        <v>10786</v>
      </c>
      <c r="D3361"/>
      <c r="E3361" s="255" t="s">
        <v>5576</v>
      </c>
      <c r="F3361" s="255">
        <v>42104.72854841435</v>
      </c>
      <c r="G3361" s="255"/>
      <c r="H3361" s="255"/>
      <c r="I3361" s="256">
        <v>7.833333333333333</v>
      </c>
      <c r="J3361" s="257">
        <v>178922</v>
      </c>
      <c r="K3361" t="s">
        <v>4752</v>
      </c>
      <c r="L3361">
        <v>0</v>
      </c>
      <c r="M3361">
        <v>0</v>
      </c>
      <c r="N3361" t="s">
        <v>4718</v>
      </c>
      <c r="O3361" t="s">
        <v>4726</v>
      </c>
      <c r="P3361" t="s">
        <v>10787</v>
      </c>
      <c r="Q3361" t="s">
        <v>4715</v>
      </c>
      <c r="V3361" t="s">
        <v>4716</v>
      </c>
    </row>
    <row r="3362" spans="1:22">
      <c r="A3362" t="s">
        <v>4708</v>
      </c>
      <c r="B3362" t="s">
        <v>4708</v>
      </c>
      <c r="C3362" t="s">
        <v>10788</v>
      </c>
      <c r="D3362"/>
      <c r="E3362" s="255" t="s">
        <v>4721</v>
      </c>
      <c r="F3362" s="255">
        <v>42124.765446493053</v>
      </c>
      <c r="G3362" s="255"/>
      <c r="H3362" s="255"/>
      <c r="I3362" s="256">
        <v>7.833333333333333</v>
      </c>
      <c r="J3362" s="257">
        <v>49931</v>
      </c>
      <c r="K3362" t="s">
        <v>4752</v>
      </c>
      <c r="L3362">
        <v>0</v>
      </c>
      <c r="M3362">
        <v>0</v>
      </c>
      <c r="N3362" t="s">
        <v>4712</v>
      </c>
      <c r="O3362" t="s">
        <v>4753</v>
      </c>
      <c r="P3362" t="s">
        <v>4753</v>
      </c>
      <c r="Q3362" t="s">
        <v>4715</v>
      </c>
      <c r="V3362" t="s">
        <v>4716</v>
      </c>
    </row>
    <row r="3363" spans="1:22">
      <c r="A3363" t="s">
        <v>4708</v>
      </c>
      <c r="B3363" t="s">
        <v>4708</v>
      </c>
      <c r="C3363" t="s">
        <v>10789</v>
      </c>
      <c r="D3363"/>
      <c r="E3363" s="255" t="s">
        <v>8756</v>
      </c>
      <c r="F3363" s="255">
        <v>42100.700751701392</v>
      </c>
      <c r="G3363" s="255"/>
      <c r="H3363" s="255"/>
      <c r="I3363" s="256">
        <v>7.833333333333333</v>
      </c>
      <c r="J3363" s="257">
        <v>171632</v>
      </c>
      <c r="K3363" t="s">
        <v>4711</v>
      </c>
      <c r="L3363">
        <v>0</v>
      </c>
      <c r="M3363">
        <v>0</v>
      </c>
      <c r="N3363" t="s">
        <v>4769</v>
      </c>
      <c r="O3363" t="s">
        <v>4726</v>
      </c>
      <c r="P3363" t="s">
        <v>8894</v>
      </c>
      <c r="Q3363" t="s">
        <v>4715</v>
      </c>
      <c r="V3363" t="s">
        <v>4716</v>
      </c>
    </row>
    <row r="3364" spans="1:22">
      <c r="A3364" t="s">
        <v>4708</v>
      </c>
      <c r="B3364" t="s">
        <v>4708</v>
      </c>
      <c r="C3364" t="s">
        <v>10790</v>
      </c>
      <c r="D3364"/>
      <c r="E3364" s="255" t="s">
        <v>5848</v>
      </c>
      <c r="F3364" s="255">
        <v>42114.468087384259</v>
      </c>
      <c r="G3364" s="255"/>
      <c r="H3364" s="255"/>
      <c r="I3364" s="256">
        <v>7.833333333333333</v>
      </c>
      <c r="J3364" s="257">
        <v>158206</v>
      </c>
      <c r="K3364" t="s">
        <v>4752</v>
      </c>
      <c r="L3364">
        <v>0</v>
      </c>
      <c r="M3364">
        <v>0</v>
      </c>
      <c r="N3364" t="s">
        <v>4712</v>
      </c>
      <c r="O3364" t="s">
        <v>4726</v>
      </c>
      <c r="P3364" t="s">
        <v>10791</v>
      </c>
      <c r="Q3364" t="s">
        <v>4715</v>
      </c>
      <c r="V3364" t="s">
        <v>4716</v>
      </c>
    </row>
    <row r="3365" spans="1:22">
      <c r="A3365" t="s">
        <v>4708</v>
      </c>
      <c r="B3365" t="s">
        <v>4708</v>
      </c>
      <c r="C3365" t="s">
        <v>10792</v>
      </c>
      <c r="D3365"/>
      <c r="E3365" s="255" t="s">
        <v>5006</v>
      </c>
      <c r="F3365" s="255">
        <v>42109.712945451392</v>
      </c>
      <c r="G3365" s="255"/>
      <c r="H3365" s="255"/>
      <c r="I3365" s="256">
        <v>7.833333333333333</v>
      </c>
      <c r="J3365" s="257">
        <v>78859</v>
      </c>
      <c r="K3365" t="s">
        <v>4711</v>
      </c>
      <c r="L3365">
        <v>0</v>
      </c>
      <c r="M3365">
        <v>0</v>
      </c>
      <c r="N3365" t="s">
        <v>4712</v>
      </c>
      <c r="O3365" t="s">
        <v>4713</v>
      </c>
      <c r="P3365" t="s">
        <v>10793</v>
      </c>
      <c r="Q3365" t="s">
        <v>4715</v>
      </c>
      <c r="V3365" t="s">
        <v>4716</v>
      </c>
    </row>
    <row r="3366" spans="1:22">
      <c r="A3366" t="s">
        <v>4708</v>
      </c>
      <c r="B3366" t="s">
        <v>4708</v>
      </c>
      <c r="C3366" t="s">
        <v>10794</v>
      </c>
      <c r="D3366"/>
      <c r="E3366" s="255" t="s">
        <v>4870</v>
      </c>
      <c r="F3366" s="255">
        <v>42093.741896840278</v>
      </c>
      <c r="G3366" s="255"/>
      <c r="H3366" s="255"/>
      <c r="I3366" s="256">
        <v>7.916666666666667</v>
      </c>
      <c r="J3366" s="257">
        <v>184156</v>
      </c>
      <c r="K3366" t="s">
        <v>4711</v>
      </c>
      <c r="L3366">
        <v>0</v>
      </c>
      <c r="M3366">
        <v>0</v>
      </c>
      <c r="N3366" t="s">
        <v>4712</v>
      </c>
      <c r="O3366" t="s">
        <v>4713</v>
      </c>
      <c r="P3366" t="s">
        <v>10795</v>
      </c>
      <c r="Q3366" t="s">
        <v>4715</v>
      </c>
      <c r="V3366" t="s">
        <v>4716</v>
      </c>
    </row>
    <row r="3367" spans="1:22">
      <c r="A3367" t="s">
        <v>4708</v>
      </c>
      <c r="B3367" t="s">
        <v>4708</v>
      </c>
      <c r="C3367" t="s">
        <v>10796</v>
      </c>
      <c r="D3367"/>
      <c r="E3367" s="255" t="s">
        <v>6230</v>
      </c>
      <c r="F3367" s="255">
        <v>42093.758507789353</v>
      </c>
      <c r="G3367" s="255"/>
      <c r="H3367" s="255"/>
      <c r="I3367" s="256">
        <v>7.916666666666667</v>
      </c>
      <c r="J3367" s="257">
        <v>188018</v>
      </c>
      <c r="K3367" t="s">
        <v>4711</v>
      </c>
      <c r="L3367">
        <v>0</v>
      </c>
      <c r="M3367">
        <v>0</v>
      </c>
      <c r="N3367" t="s">
        <v>4722</v>
      </c>
      <c r="O3367" t="s">
        <v>4726</v>
      </c>
      <c r="P3367" t="s">
        <v>4994</v>
      </c>
      <c r="Q3367" t="s">
        <v>4715</v>
      </c>
      <c r="V3367" t="s">
        <v>4716</v>
      </c>
    </row>
    <row r="3368" spans="1:22">
      <c r="A3368" t="s">
        <v>4708</v>
      </c>
      <c r="B3368" t="s">
        <v>4708</v>
      </c>
      <c r="C3368" t="s">
        <v>10797</v>
      </c>
      <c r="D3368"/>
      <c r="E3368" s="255" t="s">
        <v>9165</v>
      </c>
      <c r="F3368" s="255">
        <v>42090.531420370367</v>
      </c>
      <c r="G3368" s="255"/>
      <c r="H3368" s="255"/>
      <c r="I3368" s="256">
        <v>7.916666666666667</v>
      </c>
      <c r="J3368" s="257">
        <v>100729</v>
      </c>
      <c r="K3368" t="s">
        <v>4711</v>
      </c>
      <c r="L3368">
        <v>0</v>
      </c>
      <c r="M3368">
        <v>0</v>
      </c>
      <c r="N3368" t="s">
        <v>4718</v>
      </c>
      <c r="O3368" t="s">
        <v>5324</v>
      </c>
      <c r="P3368" t="s">
        <v>10798</v>
      </c>
      <c r="Q3368" t="s">
        <v>4715</v>
      </c>
      <c r="V3368" t="s">
        <v>4716</v>
      </c>
    </row>
    <row r="3369" spans="1:22">
      <c r="A3369" t="s">
        <v>4708</v>
      </c>
      <c r="B3369" t="s">
        <v>4708</v>
      </c>
      <c r="C3369" t="s">
        <v>1004</v>
      </c>
      <c r="D3369"/>
      <c r="E3369" s="255" t="s">
        <v>7071</v>
      </c>
      <c r="F3369" s="255">
        <v>42091.606266284725</v>
      </c>
      <c r="G3369" s="255"/>
      <c r="H3369" s="255"/>
      <c r="I3369" s="256">
        <v>7.916666666666667</v>
      </c>
      <c r="J3369" s="257">
        <v>61322</v>
      </c>
      <c r="K3369" t="s">
        <v>4752</v>
      </c>
      <c r="L3369">
        <v>0</v>
      </c>
      <c r="M3369">
        <v>0</v>
      </c>
      <c r="N3369" t="s">
        <v>4731</v>
      </c>
      <c r="O3369" t="s">
        <v>4726</v>
      </c>
      <c r="P3369" t="s">
        <v>4994</v>
      </c>
      <c r="Q3369" t="s">
        <v>4715</v>
      </c>
      <c r="V3369" t="s">
        <v>4716</v>
      </c>
    </row>
    <row r="3370" spans="1:22">
      <c r="A3370" t="s">
        <v>4708</v>
      </c>
      <c r="B3370" t="s">
        <v>4708</v>
      </c>
      <c r="C3370" t="s">
        <v>10799</v>
      </c>
      <c r="D3370"/>
      <c r="E3370" s="255" t="s">
        <v>5848</v>
      </c>
      <c r="F3370" s="255">
        <v>42093.781055358799</v>
      </c>
      <c r="G3370" s="255"/>
      <c r="H3370" s="255"/>
      <c r="I3370" s="256">
        <v>7.916666666666667</v>
      </c>
      <c r="J3370" s="257">
        <v>69359</v>
      </c>
      <c r="K3370" t="s">
        <v>4752</v>
      </c>
      <c r="L3370">
        <v>0</v>
      </c>
      <c r="M3370">
        <v>0</v>
      </c>
      <c r="N3370" t="s">
        <v>4712</v>
      </c>
      <c r="O3370" t="s">
        <v>4726</v>
      </c>
      <c r="P3370" t="s">
        <v>7072</v>
      </c>
      <c r="Q3370" t="s">
        <v>4715</v>
      </c>
      <c r="V3370" t="s">
        <v>4716</v>
      </c>
    </row>
    <row r="3371" spans="1:22">
      <c r="A3371" t="s">
        <v>4708</v>
      </c>
      <c r="B3371" t="s">
        <v>4708</v>
      </c>
      <c r="C3371" t="s">
        <v>10800</v>
      </c>
      <c r="D3371"/>
      <c r="E3371" s="255" t="s">
        <v>6798</v>
      </c>
      <c r="F3371" s="255">
        <v>42094.53060208333</v>
      </c>
      <c r="G3371" s="255"/>
      <c r="H3371" s="255"/>
      <c r="I3371" s="256">
        <v>7.916666666666667</v>
      </c>
      <c r="J3371" s="257">
        <v>100677</v>
      </c>
      <c r="K3371" t="s">
        <v>4711</v>
      </c>
      <c r="L3371">
        <v>0</v>
      </c>
      <c r="M3371">
        <v>0</v>
      </c>
      <c r="N3371" t="s">
        <v>4722</v>
      </c>
      <c r="O3371" t="s">
        <v>4713</v>
      </c>
      <c r="P3371" t="s">
        <v>10801</v>
      </c>
      <c r="Q3371" t="s">
        <v>4715</v>
      </c>
      <c r="V3371" t="s">
        <v>4716</v>
      </c>
    </row>
    <row r="3372" spans="1:22">
      <c r="A3372" t="s">
        <v>4708</v>
      </c>
      <c r="B3372" t="s">
        <v>4708</v>
      </c>
      <c r="C3372" t="s">
        <v>1114</v>
      </c>
      <c r="D3372"/>
      <c r="E3372" s="255" t="s">
        <v>5877</v>
      </c>
      <c r="F3372" s="255">
        <v>42090.527487928244</v>
      </c>
      <c r="G3372" s="255"/>
      <c r="H3372" s="255"/>
      <c r="I3372" s="256">
        <v>7.916666666666667</v>
      </c>
      <c r="J3372" s="257">
        <v>169011</v>
      </c>
      <c r="K3372" t="s">
        <v>4711</v>
      </c>
      <c r="L3372">
        <v>0</v>
      </c>
      <c r="M3372">
        <v>0</v>
      </c>
      <c r="N3372" t="s">
        <v>4712</v>
      </c>
      <c r="O3372" t="s">
        <v>4726</v>
      </c>
      <c r="P3372" t="s">
        <v>5188</v>
      </c>
      <c r="Q3372" t="s">
        <v>4715</v>
      </c>
      <c r="V3372" t="s">
        <v>4716</v>
      </c>
    </row>
    <row r="3373" spans="1:22">
      <c r="A3373" t="s">
        <v>4708</v>
      </c>
      <c r="B3373" t="s">
        <v>4708</v>
      </c>
      <c r="C3373" t="s">
        <v>10802</v>
      </c>
      <c r="D3373"/>
      <c r="E3373" s="255" t="s">
        <v>5857</v>
      </c>
      <c r="F3373" s="255">
        <v>42094.80524267361</v>
      </c>
      <c r="G3373" s="255"/>
      <c r="H3373" s="255"/>
      <c r="I3373" s="256">
        <v>7.916666666666667</v>
      </c>
      <c r="J3373" s="257">
        <v>95934</v>
      </c>
      <c r="K3373" t="s">
        <v>4711</v>
      </c>
      <c r="L3373">
        <v>0</v>
      </c>
      <c r="M3373">
        <v>0</v>
      </c>
      <c r="N3373" t="s">
        <v>4718</v>
      </c>
      <c r="O3373" t="s">
        <v>4726</v>
      </c>
      <c r="P3373" t="s">
        <v>10803</v>
      </c>
      <c r="Q3373" t="s">
        <v>4715</v>
      </c>
      <c r="V3373" t="s">
        <v>4716</v>
      </c>
    </row>
    <row r="3374" spans="1:22">
      <c r="A3374" t="s">
        <v>4708</v>
      </c>
      <c r="B3374" t="s">
        <v>4708</v>
      </c>
      <c r="C3374" t="s">
        <v>10804</v>
      </c>
      <c r="D3374"/>
      <c r="E3374" s="255" t="s">
        <v>4737</v>
      </c>
      <c r="F3374" s="255">
        <v>42065.438787465275</v>
      </c>
      <c r="G3374" s="255"/>
      <c r="H3374" s="255"/>
      <c r="I3374" s="256">
        <v>7.916666666666667</v>
      </c>
      <c r="J3374" s="257">
        <v>185253</v>
      </c>
      <c r="K3374" t="s">
        <v>4752</v>
      </c>
      <c r="L3374">
        <v>0</v>
      </c>
      <c r="M3374">
        <v>0</v>
      </c>
      <c r="N3374" t="s">
        <v>4718</v>
      </c>
      <c r="O3374" t="s">
        <v>4713</v>
      </c>
      <c r="P3374" t="s">
        <v>10805</v>
      </c>
      <c r="Q3374" t="s">
        <v>4715</v>
      </c>
      <c r="V3374" t="s">
        <v>4716</v>
      </c>
    </row>
    <row r="3375" spans="1:22">
      <c r="A3375" t="s">
        <v>4708</v>
      </c>
      <c r="B3375" t="s">
        <v>4708</v>
      </c>
      <c r="C3375" t="s">
        <v>10806</v>
      </c>
      <c r="D3375"/>
      <c r="E3375" s="255" t="s">
        <v>4872</v>
      </c>
      <c r="F3375" s="255">
        <v>42093.749818668985</v>
      </c>
      <c r="G3375" s="255"/>
      <c r="H3375" s="255"/>
      <c r="I3375" s="256">
        <v>7.916666666666667</v>
      </c>
      <c r="J3375" s="257">
        <v>878208</v>
      </c>
      <c r="K3375" t="s">
        <v>4711</v>
      </c>
      <c r="L3375">
        <v>0</v>
      </c>
      <c r="M3375">
        <v>0</v>
      </c>
      <c r="N3375" t="s">
        <v>4722</v>
      </c>
      <c r="O3375" t="s">
        <v>4713</v>
      </c>
      <c r="P3375" t="s">
        <v>10807</v>
      </c>
      <c r="Q3375" t="s">
        <v>4715</v>
      </c>
      <c r="V3375" t="s">
        <v>4716</v>
      </c>
    </row>
    <row r="3376" spans="1:22">
      <c r="A3376" t="s">
        <v>4708</v>
      </c>
      <c r="B3376" t="s">
        <v>4708</v>
      </c>
      <c r="C3376" t="s">
        <v>10808</v>
      </c>
      <c r="D3376"/>
      <c r="E3376" s="255" t="s">
        <v>5912</v>
      </c>
      <c r="F3376" s="255">
        <v>42065.428410682871</v>
      </c>
      <c r="G3376" s="255"/>
      <c r="H3376" s="255"/>
      <c r="I3376" s="256">
        <v>7.916666666666667</v>
      </c>
      <c r="J3376" s="257">
        <v>171127</v>
      </c>
      <c r="K3376" t="s">
        <v>4752</v>
      </c>
      <c r="L3376">
        <v>0</v>
      </c>
      <c r="M3376">
        <v>0</v>
      </c>
      <c r="N3376" t="s">
        <v>4769</v>
      </c>
      <c r="O3376" t="s">
        <v>4726</v>
      </c>
      <c r="P3376" t="s">
        <v>4994</v>
      </c>
      <c r="Q3376" t="s">
        <v>4715</v>
      </c>
      <c r="V3376" t="s">
        <v>4716</v>
      </c>
    </row>
    <row r="3377" spans="1:22">
      <c r="A3377" t="s">
        <v>4708</v>
      </c>
      <c r="B3377" t="s">
        <v>4708</v>
      </c>
      <c r="C3377" t="s">
        <v>10809</v>
      </c>
      <c r="D3377"/>
      <c r="E3377" s="255" t="s">
        <v>4721</v>
      </c>
      <c r="F3377" s="255">
        <v>42094.843620798609</v>
      </c>
      <c r="G3377" s="255"/>
      <c r="H3377" s="255"/>
      <c r="I3377" s="256">
        <v>7.916666666666667</v>
      </c>
      <c r="J3377" s="257">
        <v>159562</v>
      </c>
      <c r="K3377" t="s">
        <v>4711</v>
      </c>
      <c r="L3377">
        <v>0</v>
      </c>
      <c r="M3377">
        <v>0</v>
      </c>
      <c r="N3377" t="s">
        <v>4712</v>
      </c>
      <c r="O3377" t="s">
        <v>4713</v>
      </c>
      <c r="P3377" t="s">
        <v>10810</v>
      </c>
      <c r="Q3377" t="s">
        <v>4715</v>
      </c>
      <c r="V3377" t="s">
        <v>4716</v>
      </c>
    </row>
    <row r="3378" spans="1:22">
      <c r="A3378" t="s">
        <v>4708</v>
      </c>
      <c r="B3378" t="s">
        <v>4708</v>
      </c>
      <c r="C3378" t="s">
        <v>10811</v>
      </c>
      <c r="D3378"/>
      <c r="E3378" s="255" t="s">
        <v>4879</v>
      </c>
      <c r="F3378" s="255">
        <v>42073.759320717596</v>
      </c>
      <c r="G3378" s="255"/>
      <c r="H3378" s="255"/>
      <c r="I3378" s="256">
        <v>7.916666666666667</v>
      </c>
      <c r="J3378" s="257">
        <v>80125</v>
      </c>
      <c r="K3378" t="s">
        <v>4752</v>
      </c>
      <c r="L3378">
        <v>0</v>
      </c>
      <c r="M3378">
        <v>0</v>
      </c>
      <c r="N3378" t="s">
        <v>4718</v>
      </c>
      <c r="O3378" t="s">
        <v>4753</v>
      </c>
      <c r="P3378" t="s">
        <v>4753</v>
      </c>
      <c r="Q3378" t="s">
        <v>4715</v>
      </c>
      <c r="V3378" t="s">
        <v>4716</v>
      </c>
    </row>
    <row r="3379" spans="1:22">
      <c r="A3379" t="s">
        <v>4708</v>
      </c>
      <c r="B3379" t="s">
        <v>4708</v>
      </c>
      <c r="C3379" t="s">
        <v>10812</v>
      </c>
      <c r="D3379"/>
      <c r="E3379" s="255" t="s">
        <v>4991</v>
      </c>
      <c r="F3379" s="255">
        <v>42090.741928206022</v>
      </c>
      <c r="G3379" s="255"/>
      <c r="H3379" s="255"/>
      <c r="I3379" s="256">
        <v>7.916666666666667</v>
      </c>
      <c r="J3379" s="257">
        <v>96295</v>
      </c>
      <c r="K3379" t="s">
        <v>4711</v>
      </c>
      <c r="L3379">
        <v>0</v>
      </c>
      <c r="M3379">
        <v>0</v>
      </c>
      <c r="N3379" t="s">
        <v>4712</v>
      </c>
      <c r="O3379" t="s">
        <v>4713</v>
      </c>
      <c r="P3379" t="s">
        <v>10813</v>
      </c>
      <c r="Q3379" t="s">
        <v>4715</v>
      </c>
      <c r="V3379" t="s">
        <v>4716</v>
      </c>
    </row>
    <row r="3380" spans="1:22">
      <c r="A3380" t="s">
        <v>4708</v>
      </c>
      <c r="B3380" t="s">
        <v>4708</v>
      </c>
      <c r="C3380" t="s">
        <v>10814</v>
      </c>
      <c r="D3380"/>
      <c r="E3380" s="255" t="s">
        <v>4730</v>
      </c>
      <c r="F3380" s="255">
        <v>42053.706404942131</v>
      </c>
      <c r="G3380" s="255"/>
      <c r="H3380" s="255"/>
      <c r="I3380" s="256">
        <v>8</v>
      </c>
      <c r="J3380" s="257">
        <v>89820</v>
      </c>
      <c r="K3380" t="s">
        <v>4711</v>
      </c>
      <c r="L3380">
        <v>0</v>
      </c>
      <c r="M3380">
        <v>0</v>
      </c>
      <c r="N3380" t="s">
        <v>4718</v>
      </c>
      <c r="O3380" t="s">
        <v>4726</v>
      </c>
      <c r="P3380" t="s">
        <v>10815</v>
      </c>
      <c r="Q3380" t="s">
        <v>4715</v>
      </c>
      <c r="V3380" t="s">
        <v>4716</v>
      </c>
    </row>
    <row r="3381" spans="1:22">
      <c r="A3381" t="s">
        <v>4708</v>
      </c>
      <c r="B3381" t="s">
        <v>4708</v>
      </c>
      <c r="C3381" t="s">
        <v>10816</v>
      </c>
      <c r="D3381"/>
      <c r="E3381" s="255" t="s">
        <v>9895</v>
      </c>
      <c r="F3381" s="255">
        <v>42055.640393090274</v>
      </c>
      <c r="G3381" s="255"/>
      <c r="H3381" s="255"/>
      <c r="I3381" s="256">
        <v>8</v>
      </c>
      <c r="J3381" s="257">
        <v>111709</v>
      </c>
      <c r="K3381" t="s">
        <v>4752</v>
      </c>
      <c r="L3381">
        <v>0</v>
      </c>
      <c r="M3381">
        <v>0</v>
      </c>
      <c r="N3381" t="s">
        <v>4769</v>
      </c>
      <c r="O3381" t="s">
        <v>4726</v>
      </c>
      <c r="P3381" t="s">
        <v>10817</v>
      </c>
      <c r="Q3381" t="s">
        <v>4715</v>
      </c>
      <c r="V3381" t="s">
        <v>4716</v>
      </c>
    </row>
    <row r="3382" spans="1:22">
      <c r="A3382" t="s">
        <v>4708</v>
      </c>
      <c r="B3382" t="s">
        <v>4708</v>
      </c>
      <c r="C3382" t="s">
        <v>10818</v>
      </c>
      <c r="D3382"/>
      <c r="E3382" s="255" t="s">
        <v>4795</v>
      </c>
      <c r="F3382" s="255">
        <v>42051.726026238422</v>
      </c>
      <c r="G3382" s="255"/>
      <c r="H3382" s="255"/>
      <c r="I3382" s="256">
        <v>8</v>
      </c>
      <c r="J3382" s="257">
        <v>111920</v>
      </c>
      <c r="K3382" t="s">
        <v>4752</v>
      </c>
      <c r="L3382">
        <v>0</v>
      </c>
      <c r="M3382">
        <v>0</v>
      </c>
      <c r="N3382" t="s">
        <v>4718</v>
      </c>
      <c r="O3382" t="s">
        <v>5197</v>
      </c>
      <c r="P3382" t="s">
        <v>10819</v>
      </c>
      <c r="Q3382" t="s">
        <v>4715</v>
      </c>
      <c r="V3382" t="s">
        <v>4716</v>
      </c>
    </row>
    <row r="3383" spans="1:22">
      <c r="A3383" t="s">
        <v>4708</v>
      </c>
      <c r="B3383" t="s">
        <v>4708</v>
      </c>
      <c r="C3383" t="s">
        <v>10820</v>
      </c>
      <c r="D3383"/>
      <c r="E3383" s="255" t="s">
        <v>5106</v>
      </c>
      <c r="F3383" s="255">
        <v>42044.721481134256</v>
      </c>
      <c r="G3383" s="255"/>
      <c r="H3383" s="255"/>
      <c r="I3383" s="256">
        <v>8</v>
      </c>
      <c r="J3383" s="257">
        <v>95447</v>
      </c>
      <c r="K3383" t="s">
        <v>4752</v>
      </c>
      <c r="L3383">
        <v>0</v>
      </c>
      <c r="M3383">
        <v>0</v>
      </c>
      <c r="N3383" t="s">
        <v>4722</v>
      </c>
      <c r="O3383" t="s">
        <v>4713</v>
      </c>
      <c r="P3383" t="s">
        <v>10821</v>
      </c>
      <c r="Q3383" t="s">
        <v>4715</v>
      </c>
      <c r="V3383" t="s">
        <v>4716</v>
      </c>
    </row>
    <row r="3384" spans="1:22">
      <c r="A3384" t="s">
        <v>4708</v>
      </c>
      <c r="B3384" t="s">
        <v>4708</v>
      </c>
      <c r="C3384" t="s">
        <v>10822</v>
      </c>
      <c r="D3384"/>
      <c r="E3384" s="255" t="s">
        <v>5495</v>
      </c>
      <c r="F3384" s="255">
        <v>42052.666414120373</v>
      </c>
      <c r="G3384" s="255"/>
      <c r="H3384" s="255"/>
      <c r="I3384" s="256">
        <v>8</v>
      </c>
      <c r="J3384" s="257">
        <v>76285</v>
      </c>
      <c r="K3384" t="s">
        <v>4711</v>
      </c>
      <c r="L3384">
        <v>0</v>
      </c>
      <c r="M3384">
        <v>0</v>
      </c>
      <c r="N3384" t="s">
        <v>4718</v>
      </c>
      <c r="O3384" t="s">
        <v>4726</v>
      </c>
      <c r="P3384" t="s">
        <v>10823</v>
      </c>
      <c r="Q3384" t="s">
        <v>4715</v>
      </c>
      <c r="V3384" t="s">
        <v>4716</v>
      </c>
    </row>
    <row r="3385" spans="1:22">
      <c r="A3385" t="s">
        <v>4708</v>
      </c>
      <c r="B3385" t="s">
        <v>4708</v>
      </c>
      <c r="C3385" t="s">
        <v>10824</v>
      </c>
      <c r="D3385"/>
      <c r="E3385" s="255" t="s">
        <v>7307</v>
      </c>
      <c r="F3385" s="255">
        <v>42058.384673263892</v>
      </c>
      <c r="G3385" s="255"/>
      <c r="H3385" s="255"/>
      <c r="I3385" s="256">
        <v>8</v>
      </c>
      <c r="J3385" s="257">
        <v>128221</v>
      </c>
      <c r="K3385" t="s">
        <v>4711</v>
      </c>
      <c r="L3385">
        <v>0</v>
      </c>
      <c r="M3385">
        <v>0</v>
      </c>
      <c r="N3385" t="s">
        <v>4722</v>
      </c>
      <c r="O3385" t="s">
        <v>5197</v>
      </c>
      <c r="P3385" t="s">
        <v>10825</v>
      </c>
      <c r="Q3385" t="s">
        <v>4715</v>
      </c>
      <c r="V3385" t="s">
        <v>4716</v>
      </c>
    </row>
    <row r="3386" spans="1:22">
      <c r="A3386" t="s">
        <v>4708</v>
      </c>
      <c r="B3386" t="s">
        <v>4708</v>
      </c>
      <c r="C3386" t="s">
        <v>3528</v>
      </c>
      <c r="D3386"/>
      <c r="E3386" s="255" t="s">
        <v>5284</v>
      </c>
      <c r="F3386" s="255">
        <v>42062.709656481478</v>
      </c>
      <c r="G3386" s="255"/>
      <c r="H3386" s="255"/>
      <c r="I3386" s="256">
        <v>8</v>
      </c>
      <c r="J3386" s="257">
        <v>71403</v>
      </c>
      <c r="K3386" t="s">
        <v>4711</v>
      </c>
      <c r="L3386">
        <v>0</v>
      </c>
      <c r="M3386">
        <v>0</v>
      </c>
      <c r="N3386" t="s">
        <v>4712</v>
      </c>
      <c r="O3386" t="s">
        <v>4726</v>
      </c>
      <c r="P3386" t="s">
        <v>5225</v>
      </c>
      <c r="Q3386" t="s">
        <v>4715</v>
      </c>
      <c r="V3386" t="s">
        <v>4716</v>
      </c>
    </row>
    <row r="3387" spans="1:22">
      <c r="A3387" t="s">
        <v>4708</v>
      </c>
      <c r="B3387" t="s">
        <v>4708</v>
      </c>
      <c r="C3387" t="s">
        <v>10826</v>
      </c>
      <c r="D3387"/>
      <c r="E3387" s="255" t="s">
        <v>5390</v>
      </c>
      <c r="F3387" s="255">
        <v>42048.314458530091</v>
      </c>
      <c r="G3387" s="255"/>
      <c r="H3387" s="255"/>
      <c r="I3387" s="256">
        <v>8</v>
      </c>
      <c r="J3387" s="257">
        <v>148238</v>
      </c>
      <c r="K3387" t="s">
        <v>4752</v>
      </c>
      <c r="L3387">
        <v>0</v>
      </c>
      <c r="M3387">
        <v>0</v>
      </c>
      <c r="N3387" t="s">
        <v>4718</v>
      </c>
      <c r="O3387" t="s">
        <v>4713</v>
      </c>
      <c r="P3387" t="s">
        <v>10827</v>
      </c>
      <c r="Q3387" t="s">
        <v>4715</v>
      </c>
      <c r="V3387" t="s">
        <v>4716</v>
      </c>
    </row>
    <row r="3388" spans="1:22">
      <c r="A3388" t="s">
        <v>4708</v>
      </c>
      <c r="B3388" t="s">
        <v>4708</v>
      </c>
      <c r="C3388" t="s">
        <v>10828</v>
      </c>
      <c r="D3388"/>
      <c r="E3388" s="255" t="s">
        <v>5848</v>
      </c>
      <c r="F3388" s="255">
        <v>42046.688370173608</v>
      </c>
      <c r="G3388" s="255"/>
      <c r="H3388" s="255"/>
      <c r="I3388" s="256">
        <v>8</v>
      </c>
      <c r="J3388" s="257">
        <v>124918</v>
      </c>
      <c r="K3388" t="s">
        <v>4711</v>
      </c>
      <c r="L3388">
        <v>0</v>
      </c>
      <c r="M3388">
        <v>0</v>
      </c>
      <c r="N3388" t="s">
        <v>4712</v>
      </c>
      <c r="O3388" t="s">
        <v>4726</v>
      </c>
      <c r="P3388" t="s">
        <v>10829</v>
      </c>
      <c r="Q3388" t="s">
        <v>4715</v>
      </c>
      <c r="V3388" t="s">
        <v>4716</v>
      </c>
    </row>
    <row r="3389" spans="1:22">
      <c r="A3389" t="s">
        <v>4708</v>
      </c>
      <c r="B3389" t="s">
        <v>4708</v>
      </c>
      <c r="C3389" t="s">
        <v>10830</v>
      </c>
      <c r="D3389"/>
      <c r="E3389" s="255" t="s">
        <v>10831</v>
      </c>
      <c r="F3389" s="255">
        <v>42055.404452395836</v>
      </c>
      <c r="G3389" s="255"/>
      <c r="H3389" s="255"/>
      <c r="I3389" s="256">
        <v>8</v>
      </c>
      <c r="J3389" s="257">
        <v>60799</v>
      </c>
      <c r="K3389" t="s">
        <v>4711</v>
      </c>
      <c r="L3389">
        <v>0</v>
      </c>
      <c r="M3389">
        <v>0</v>
      </c>
      <c r="N3389" t="s">
        <v>4731</v>
      </c>
      <c r="O3389" t="s">
        <v>4726</v>
      </c>
      <c r="P3389" t="s">
        <v>10832</v>
      </c>
      <c r="Q3389" t="s">
        <v>4715</v>
      </c>
      <c r="V3389" t="s">
        <v>4716</v>
      </c>
    </row>
    <row r="3390" spans="1:22">
      <c r="A3390" t="s">
        <v>4708</v>
      </c>
      <c r="B3390" t="s">
        <v>4708</v>
      </c>
      <c r="C3390" t="s">
        <v>10833</v>
      </c>
      <c r="D3390"/>
      <c r="E3390" s="255" t="s">
        <v>7238</v>
      </c>
      <c r="F3390" s="255">
        <v>42060.376316550923</v>
      </c>
      <c r="G3390" s="255"/>
      <c r="H3390" s="255"/>
      <c r="I3390" s="256">
        <v>8</v>
      </c>
      <c r="J3390" s="257">
        <v>279412</v>
      </c>
      <c r="K3390" t="s">
        <v>4752</v>
      </c>
      <c r="L3390">
        <v>0</v>
      </c>
      <c r="M3390">
        <v>0</v>
      </c>
      <c r="N3390" t="s">
        <v>4718</v>
      </c>
      <c r="O3390" t="s">
        <v>4726</v>
      </c>
      <c r="P3390" t="s">
        <v>10834</v>
      </c>
      <c r="Q3390" t="s">
        <v>4715</v>
      </c>
      <c r="V3390" t="s">
        <v>4716</v>
      </c>
    </row>
    <row r="3391" spans="1:22">
      <c r="A3391" t="s">
        <v>4708</v>
      </c>
      <c r="B3391" t="s">
        <v>4708</v>
      </c>
      <c r="C3391" t="s">
        <v>10835</v>
      </c>
      <c r="D3391"/>
      <c r="E3391" s="255" t="s">
        <v>4915</v>
      </c>
      <c r="F3391" s="255">
        <v>42035.505386689816</v>
      </c>
      <c r="G3391" s="255"/>
      <c r="H3391" s="255"/>
      <c r="I3391" s="256">
        <v>8.0833333333333339</v>
      </c>
      <c r="J3391" s="257">
        <v>115638</v>
      </c>
      <c r="K3391" t="s">
        <v>4711</v>
      </c>
      <c r="L3391">
        <v>0</v>
      </c>
      <c r="M3391">
        <v>0</v>
      </c>
      <c r="N3391" t="s">
        <v>4718</v>
      </c>
      <c r="O3391" t="s">
        <v>4713</v>
      </c>
      <c r="P3391" t="s">
        <v>10836</v>
      </c>
      <c r="Q3391" t="s">
        <v>4715</v>
      </c>
      <c r="V3391" t="s">
        <v>4716</v>
      </c>
    </row>
    <row r="3392" spans="1:22">
      <c r="A3392" t="s">
        <v>4708</v>
      </c>
      <c r="B3392" t="s">
        <v>4708</v>
      </c>
      <c r="C3392" t="s">
        <v>10837</v>
      </c>
      <c r="D3392"/>
      <c r="E3392" s="255" t="s">
        <v>5106</v>
      </c>
      <c r="F3392" s="255">
        <v>42034.744818321757</v>
      </c>
      <c r="G3392" s="255"/>
      <c r="H3392" s="255"/>
      <c r="I3392" s="256">
        <v>8.0833333333333339</v>
      </c>
      <c r="J3392" s="257">
        <v>184889</v>
      </c>
      <c r="K3392" t="s">
        <v>4711</v>
      </c>
      <c r="L3392">
        <v>0</v>
      </c>
      <c r="M3392">
        <v>0</v>
      </c>
      <c r="N3392" t="s">
        <v>4718</v>
      </c>
      <c r="O3392" t="s">
        <v>4713</v>
      </c>
      <c r="P3392" t="s">
        <v>10838</v>
      </c>
      <c r="Q3392" t="s">
        <v>4715</v>
      </c>
      <c r="V3392" t="s">
        <v>4716</v>
      </c>
    </row>
    <row r="3393" spans="1:22">
      <c r="A3393" t="s">
        <v>4708</v>
      </c>
      <c r="B3393" t="s">
        <v>4708</v>
      </c>
      <c r="C3393" t="s">
        <v>10839</v>
      </c>
      <c r="D3393"/>
      <c r="E3393" s="255" t="s">
        <v>5863</v>
      </c>
      <c r="F3393" s="255">
        <v>42013.691162152776</v>
      </c>
      <c r="G3393" s="255"/>
      <c r="H3393" s="255"/>
      <c r="I3393" s="256">
        <v>8.0833333333333339</v>
      </c>
      <c r="J3393" s="257">
        <v>132642</v>
      </c>
      <c r="K3393" t="s">
        <v>4711</v>
      </c>
      <c r="L3393">
        <v>0</v>
      </c>
      <c r="M3393">
        <v>0</v>
      </c>
      <c r="N3393" t="s">
        <v>4718</v>
      </c>
      <c r="O3393" t="s">
        <v>5324</v>
      </c>
      <c r="P3393" t="s">
        <v>10840</v>
      </c>
      <c r="Q3393" t="s">
        <v>4715</v>
      </c>
      <c r="V3393" t="s">
        <v>4716</v>
      </c>
    </row>
    <row r="3394" spans="1:22">
      <c r="A3394" t="s">
        <v>4708</v>
      </c>
      <c r="B3394" t="s">
        <v>4708</v>
      </c>
      <c r="C3394" t="s">
        <v>10841</v>
      </c>
      <c r="D3394"/>
      <c r="E3394" s="255" t="s">
        <v>4957</v>
      </c>
      <c r="F3394" s="255">
        <v>42035.435525115739</v>
      </c>
      <c r="G3394" s="255"/>
      <c r="H3394" s="255"/>
      <c r="I3394" s="256">
        <v>8.0833333333333339</v>
      </c>
      <c r="J3394" s="257">
        <v>255357</v>
      </c>
      <c r="K3394" t="s">
        <v>4711</v>
      </c>
      <c r="L3394">
        <v>0</v>
      </c>
      <c r="M3394">
        <v>0</v>
      </c>
      <c r="N3394" t="s">
        <v>4712</v>
      </c>
      <c r="O3394" t="s">
        <v>4713</v>
      </c>
      <c r="P3394" t="s">
        <v>10842</v>
      </c>
      <c r="Q3394" t="s">
        <v>4715</v>
      </c>
      <c r="V3394" t="s">
        <v>4716</v>
      </c>
    </row>
    <row r="3395" spans="1:22">
      <c r="A3395" t="s">
        <v>4708</v>
      </c>
      <c r="B3395" t="s">
        <v>4708</v>
      </c>
      <c r="C3395" t="s">
        <v>10843</v>
      </c>
      <c r="D3395"/>
      <c r="E3395" s="255" t="s">
        <v>5414</v>
      </c>
      <c r="F3395" s="255">
        <v>42017.707662418979</v>
      </c>
      <c r="G3395" s="255"/>
      <c r="H3395" s="255"/>
      <c r="I3395" s="256">
        <v>8.0833333333333339</v>
      </c>
      <c r="J3395" s="257">
        <v>240539</v>
      </c>
      <c r="K3395" t="s">
        <v>4711</v>
      </c>
      <c r="L3395">
        <v>0</v>
      </c>
      <c r="M3395">
        <v>0</v>
      </c>
      <c r="N3395" t="s">
        <v>4722</v>
      </c>
      <c r="O3395" t="s">
        <v>4726</v>
      </c>
      <c r="P3395" t="s">
        <v>5188</v>
      </c>
      <c r="Q3395" t="s">
        <v>4715</v>
      </c>
      <c r="V3395" t="s">
        <v>4716</v>
      </c>
    </row>
    <row r="3396" spans="1:22">
      <c r="A3396" t="s">
        <v>4708</v>
      </c>
      <c r="B3396" t="s">
        <v>4708</v>
      </c>
      <c r="C3396" t="s">
        <v>10844</v>
      </c>
      <c r="D3396"/>
      <c r="E3396" s="255" t="s">
        <v>5238</v>
      </c>
      <c r="F3396" s="255">
        <v>42028.440848460647</v>
      </c>
      <c r="G3396" s="255"/>
      <c r="H3396" s="255"/>
      <c r="I3396" s="256">
        <v>8.0833333333333339</v>
      </c>
      <c r="J3396" s="257">
        <v>131011</v>
      </c>
      <c r="K3396" t="s">
        <v>4711</v>
      </c>
      <c r="L3396">
        <v>0</v>
      </c>
      <c r="M3396">
        <v>0</v>
      </c>
      <c r="N3396" t="s">
        <v>4718</v>
      </c>
      <c r="O3396" t="s">
        <v>4713</v>
      </c>
      <c r="P3396" t="s">
        <v>10845</v>
      </c>
      <c r="Q3396" t="s">
        <v>4715</v>
      </c>
      <c r="V3396" t="s">
        <v>4716</v>
      </c>
    </row>
    <row r="3397" spans="1:22">
      <c r="A3397" t="s">
        <v>4708</v>
      </c>
      <c r="B3397" t="s">
        <v>4708</v>
      </c>
      <c r="C3397" t="s">
        <v>10846</v>
      </c>
      <c r="D3397"/>
      <c r="E3397" s="255" t="s">
        <v>5039</v>
      </c>
      <c r="F3397" s="255">
        <v>42006.71596721065</v>
      </c>
      <c r="G3397" s="255"/>
      <c r="H3397" s="255"/>
      <c r="I3397" s="256">
        <v>8.0833333333333339</v>
      </c>
      <c r="J3397" s="257">
        <v>100529</v>
      </c>
      <c r="K3397" t="s">
        <v>4711</v>
      </c>
      <c r="L3397">
        <v>0</v>
      </c>
      <c r="M3397">
        <v>0</v>
      </c>
      <c r="N3397" t="s">
        <v>4731</v>
      </c>
      <c r="O3397" t="s">
        <v>4713</v>
      </c>
      <c r="P3397" t="s">
        <v>10847</v>
      </c>
      <c r="Q3397" t="s">
        <v>4715</v>
      </c>
      <c r="V3397" t="s">
        <v>4716</v>
      </c>
    </row>
    <row r="3398" spans="1:22">
      <c r="A3398" t="s">
        <v>4708</v>
      </c>
      <c r="B3398" t="s">
        <v>4708</v>
      </c>
      <c r="C3398" t="s">
        <v>10848</v>
      </c>
      <c r="D3398"/>
      <c r="E3398" s="255" t="s">
        <v>6197</v>
      </c>
      <c r="F3398" s="255">
        <v>42025.694288888888</v>
      </c>
      <c r="G3398" s="255"/>
      <c r="H3398" s="255"/>
      <c r="I3398" s="256">
        <v>8.0833333333333339</v>
      </c>
      <c r="J3398" s="257">
        <v>191131</v>
      </c>
      <c r="K3398" t="s">
        <v>4752</v>
      </c>
      <c r="L3398">
        <v>0</v>
      </c>
      <c r="M3398">
        <v>0</v>
      </c>
      <c r="N3398" t="s">
        <v>4722</v>
      </c>
      <c r="O3398" t="s">
        <v>4726</v>
      </c>
      <c r="P3398" t="s">
        <v>10849</v>
      </c>
      <c r="Q3398" t="s">
        <v>4715</v>
      </c>
      <c r="V3398" t="s">
        <v>4716</v>
      </c>
    </row>
    <row r="3399" spans="1:22">
      <c r="A3399" t="s">
        <v>4708</v>
      </c>
      <c r="B3399" t="s">
        <v>4708</v>
      </c>
      <c r="C3399" t="s">
        <v>10850</v>
      </c>
      <c r="D3399"/>
      <c r="E3399" s="255" t="s">
        <v>4814</v>
      </c>
      <c r="F3399" s="255">
        <v>42006.742987650461</v>
      </c>
      <c r="G3399" s="255"/>
      <c r="H3399" s="255"/>
      <c r="I3399" s="256">
        <v>8.0833333333333339</v>
      </c>
      <c r="J3399" s="257">
        <v>183795</v>
      </c>
      <c r="K3399" t="s">
        <v>4711</v>
      </c>
      <c r="L3399">
        <v>0</v>
      </c>
      <c r="M3399">
        <v>0</v>
      </c>
      <c r="N3399" t="s">
        <v>4731</v>
      </c>
      <c r="O3399" t="s">
        <v>4713</v>
      </c>
      <c r="P3399" t="s">
        <v>10851</v>
      </c>
      <c r="Q3399" t="s">
        <v>4715</v>
      </c>
      <c r="V3399" t="s">
        <v>4716</v>
      </c>
    </row>
    <row r="3400" spans="1:22">
      <c r="A3400" t="s">
        <v>4708</v>
      </c>
      <c r="B3400" t="s">
        <v>4708</v>
      </c>
      <c r="C3400" t="s">
        <v>10852</v>
      </c>
      <c r="D3400"/>
      <c r="E3400" s="255" t="s">
        <v>5006</v>
      </c>
      <c r="F3400" s="255">
        <v>42006.713493252311</v>
      </c>
      <c r="G3400" s="255"/>
      <c r="H3400" s="255"/>
      <c r="I3400" s="256">
        <v>8.0833333333333339</v>
      </c>
      <c r="J3400" s="257">
        <v>208729</v>
      </c>
      <c r="K3400" t="s">
        <v>4711</v>
      </c>
      <c r="L3400">
        <v>0</v>
      </c>
      <c r="M3400">
        <v>0</v>
      </c>
      <c r="N3400" t="s">
        <v>4712</v>
      </c>
      <c r="O3400" t="s">
        <v>4713</v>
      </c>
      <c r="P3400" t="s">
        <v>10853</v>
      </c>
      <c r="Q3400" t="s">
        <v>4715</v>
      </c>
      <c r="V3400" t="s">
        <v>4716</v>
      </c>
    </row>
    <row r="3401" spans="1:22">
      <c r="A3401" t="s">
        <v>4708</v>
      </c>
      <c r="B3401" t="s">
        <v>4708</v>
      </c>
      <c r="C3401" t="s">
        <v>10854</v>
      </c>
      <c r="D3401"/>
      <c r="E3401" s="255" t="s">
        <v>5171</v>
      </c>
      <c r="F3401" s="255">
        <v>42013.68644135417</v>
      </c>
      <c r="G3401" s="255"/>
      <c r="H3401" s="255"/>
      <c r="I3401" s="256">
        <v>8.0833333333333339</v>
      </c>
      <c r="J3401" s="257">
        <v>155000</v>
      </c>
      <c r="K3401" t="s">
        <v>4711</v>
      </c>
      <c r="L3401">
        <v>0</v>
      </c>
      <c r="M3401">
        <v>0</v>
      </c>
      <c r="N3401" t="s">
        <v>4731</v>
      </c>
      <c r="O3401" t="s">
        <v>4726</v>
      </c>
      <c r="P3401" t="s">
        <v>5972</v>
      </c>
      <c r="Q3401" t="s">
        <v>4715</v>
      </c>
      <c r="V3401" t="s">
        <v>4716</v>
      </c>
    </row>
    <row r="3402" spans="1:22">
      <c r="A3402" t="s">
        <v>4708</v>
      </c>
      <c r="B3402" t="s">
        <v>4708</v>
      </c>
      <c r="C3402" t="s">
        <v>10855</v>
      </c>
      <c r="D3402"/>
      <c r="E3402" s="255" t="s">
        <v>5224</v>
      </c>
      <c r="F3402" s="255">
        <v>42030.41078888889</v>
      </c>
      <c r="G3402" s="255"/>
      <c r="H3402" s="255"/>
      <c r="I3402" s="256">
        <v>8.0833333333333339</v>
      </c>
      <c r="J3402" s="257">
        <v>203195</v>
      </c>
      <c r="K3402" t="s">
        <v>4752</v>
      </c>
      <c r="L3402">
        <v>0</v>
      </c>
      <c r="M3402">
        <v>0</v>
      </c>
      <c r="N3402" t="s">
        <v>4731</v>
      </c>
      <c r="O3402" t="s">
        <v>4726</v>
      </c>
      <c r="P3402" t="s">
        <v>5889</v>
      </c>
      <c r="Q3402" t="s">
        <v>4715</v>
      </c>
      <c r="V3402" t="s">
        <v>4716</v>
      </c>
    </row>
    <row r="3403" spans="1:22">
      <c r="A3403" t="s">
        <v>4708</v>
      </c>
      <c r="B3403" t="s">
        <v>4708</v>
      </c>
      <c r="C3403" t="s">
        <v>10856</v>
      </c>
      <c r="D3403"/>
      <c r="E3403" s="255" t="s">
        <v>4758</v>
      </c>
      <c r="F3403" s="255">
        <v>42013.687700196759</v>
      </c>
      <c r="G3403" s="255"/>
      <c r="H3403" s="255"/>
      <c r="I3403" s="256">
        <v>8.0833333333333339</v>
      </c>
      <c r="J3403" s="257">
        <v>124224</v>
      </c>
      <c r="K3403" t="s">
        <v>4711</v>
      </c>
      <c r="L3403">
        <v>0</v>
      </c>
      <c r="M3403">
        <v>0</v>
      </c>
      <c r="N3403" t="s">
        <v>4722</v>
      </c>
      <c r="O3403" t="s">
        <v>4713</v>
      </c>
      <c r="P3403" t="s">
        <v>10857</v>
      </c>
      <c r="Q3403" t="s">
        <v>4715</v>
      </c>
      <c r="V3403" t="s">
        <v>4716</v>
      </c>
    </row>
    <row r="3404" spans="1:22">
      <c r="A3404" t="s">
        <v>4708</v>
      </c>
      <c r="B3404" t="s">
        <v>4708</v>
      </c>
      <c r="C3404" t="s">
        <v>10858</v>
      </c>
      <c r="D3404"/>
      <c r="E3404" s="255" t="s">
        <v>5848</v>
      </c>
      <c r="F3404" s="255">
        <v>42017.699470914355</v>
      </c>
      <c r="G3404" s="255"/>
      <c r="H3404" s="255"/>
      <c r="I3404" s="256">
        <v>8.0833333333333339</v>
      </c>
      <c r="J3404" s="257">
        <v>48896</v>
      </c>
      <c r="K3404" t="s">
        <v>4711</v>
      </c>
      <c r="L3404">
        <v>0</v>
      </c>
      <c r="M3404">
        <v>0</v>
      </c>
      <c r="N3404" t="s">
        <v>4712</v>
      </c>
      <c r="O3404" t="s">
        <v>5324</v>
      </c>
      <c r="P3404" t="s">
        <v>10859</v>
      </c>
      <c r="Q3404" t="s">
        <v>4715</v>
      </c>
      <c r="V3404" t="s">
        <v>4716</v>
      </c>
    </row>
    <row r="3405" spans="1:22">
      <c r="A3405" t="s">
        <v>4708</v>
      </c>
      <c r="B3405" t="s">
        <v>4708</v>
      </c>
      <c r="C3405" t="s">
        <v>10860</v>
      </c>
      <c r="D3405"/>
      <c r="E3405" s="255" t="s">
        <v>4820</v>
      </c>
      <c r="F3405" s="255">
        <v>42028.439349039349</v>
      </c>
      <c r="G3405" s="255"/>
      <c r="H3405" s="255"/>
      <c r="I3405" s="256">
        <v>8.0833333333333339</v>
      </c>
      <c r="J3405" s="257">
        <v>91079</v>
      </c>
      <c r="K3405" t="s">
        <v>4711</v>
      </c>
      <c r="L3405">
        <v>0</v>
      </c>
      <c r="M3405">
        <v>0</v>
      </c>
      <c r="N3405" t="s">
        <v>4722</v>
      </c>
      <c r="O3405" t="s">
        <v>4713</v>
      </c>
      <c r="P3405" t="s">
        <v>10861</v>
      </c>
      <c r="Q3405" t="s">
        <v>4715</v>
      </c>
      <c r="V3405" t="s">
        <v>4716</v>
      </c>
    </row>
    <row r="3406" spans="1:22">
      <c r="A3406" t="s">
        <v>4708</v>
      </c>
      <c r="B3406" t="s">
        <v>4708</v>
      </c>
      <c r="C3406" t="s">
        <v>10862</v>
      </c>
      <c r="D3406"/>
      <c r="E3406" s="255" t="s">
        <v>5381</v>
      </c>
      <c r="F3406" s="255">
        <v>42023.603094328704</v>
      </c>
      <c r="G3406" s="255"/>
      <c r="H3406" s="255"/>
      <c r="I3406" s="256">
        <v>8.0833333333333339</v>
      </c>
      <c r="J3406" s="257">
        <v>101743</v>
      </c>
      <c r="K3406" t="s">
        <v>4752</v>
      </c>
      <c r="L3406">
        <v>0</v>
      </c>
      <c r="M3406">
        <v>0</v>
      </c>
      <c r="N3406" t="s">
        <v>4731</v>
      </c>
      <c r="O3406" t="s">
        <v>4726</v>
      </c>
      <c r="P3406" t="s">
        <v>10863</v>
      </c>
      <c r="Q3406" t="s">
        <v>4715</v>
      </c>
      <c r="V3406" t="s">
        <v>4716</v>
      </c>
    </row>
    <row r="3407" spans="1:22">
      <c r="A3407" t="s">
        <v>4708</v>
      </c>
      <c r="B3407" t="s">
        <v>4708</v>
      </c>
      <c r="C3407" t="s">
        <v>10864</v>
      </c>
      <c r="D3407"/>
      <c r="E3407" s="255" t="s">
        <v>4817</v>
      </c>
      <c r="F3407" s="255">
        <v>42018.811359224535</v>
      </c>
      <c r="G3407" s="255"/>
      <c r="H3407" s="255"/>
      <c r="I3407" s="256">
        <v>8.0833333333333339</v>
      </c>
      <c r="J3407" s="257">
        <v>169765</v>
      </c>
      <c r="K3407" t="s">
        <v>4711</v>
      </c>
      <c r="L3407">
        <v>0</v>
      </c>
      <c r="M3407">
        <v>0</v>
      </c>
      <c r="N3407" t="s">
        <v>4731</v>
      </c>
      <c r="O3407" t="s">
        <v>4713</v>
      </c>
      <c r="P3407" t="s">
        <v>10865</v>
      </c>
      <c r="Q3407" t="s">
        <v>4715</v>
      </c>
      <c r="V3407" t="s">
        <v>4716</v>
      </c>
    </row>
    <row r="3408" spans="1:22">
      <c r="A3408" t="s">
        <v>4708</v>
      </c>
      <c r="B3408" t="s">
        <v>4708</v>
      </c>
      <c r="C3408" t="s">
        <v>10866</v>
      </c>
      <c r="D3408"/>
      <c r="E3408" s="255" t="s">
        <v>5096</v>
      </c>
      <c r="F3408" s="255">
        <v>42012.373355057869</v>
      </c>
      <c r="G3408" s="255"/>
      <c r="H3408" s="255"/>
      <c r="I3408" s="256">
        <v>8.0833333333333339</v>
      </c>
      <c r="J3408" s="257">
        <v>53469</v>
      </c>
      <c r="K3408" t="s">
        <v>4711</v>
      </c>
      <c r="L3408">
        <v>0</v>
      </c>
      <c r="M3408">
        <v>0</v>
      </c>
      <c r="N3408" t="s">
        <v>4712</v>
      </c>
      <c r="O3408" t="s">
        <v>4713</v>
      </c>
      <c r="P3408" t="s">
        <v>10867</v>
      </c>
      <c r="Q3408" t="s">
        <v>4715</v>
      </c>
      <c r="V3408" t="s">
        <v>4716</v>
      </c>
    </row>
    <row r="3409" spans="1:22">
      <c r="A3409" t="s">
        <v>4708</v>
      </c>
      <c r="B3409" t="s">
        <v>4708</v>
      </c>
      <c r="C3409" t="s">
        <v>10868</v>
      </c>
      <c r="D3409"/>
      <c r="E3409" s="255" t="s">
        <v>4758</v>
      </c>
      <c r="F3409" s="255">
        <v>42034.662342592594</v>
      </c>
      <c r="G3409" s="255"/>
      <c r="H3409" s="255"/>
      <c r="I3409" s="256">
        <v>8.0833333333333339</v>
      </c>
      <c r="J3409" s="257">
        <v>76556</v>
      </c>
      <c r="K3409" t="s">
        <v>4711</v>
      </c>
      <c r="L3409">
        <v>0</v>
      </c>
      <c r="M3409">
        <v>0</v>
      </c>
      <c r="N3409" t="s">
        <v>4712</v>
      </c>
      <c r="O3409" t="s">
        <v>4713</v>
      </c>
      <c r="P3409" t="s">
        <v>10869</v>
      </c>
      <c r="Q3409" t="s">
        <v>4715</v>
      </c>
      <c r="V3409" t="s">
        <v>4716</v>
      </c>
    </row>
    <row r="3410" spans="1:22">
      <c r="A3410" t="s">
        <v>4708</v>
      </c>
      <c r="B3410" t="s">
        <v>4708</v>
      </c>
      <c r="C3410" t="s">
        <v>10870</v>
      </c>
      <c r="D3410"/>
      <c r="E3410" s="255" t="s">
        <v>6297</v>
      </c>
      <c r="F3410" s="255">
        <v>42028.488105868055</v>
      </c>
      <c r="G3410" s="255"/>
      <c r="H3410" s="255"/>
      <c r="I3410" s="256">
        <v>8.0833333333333339</v>
      </c>
      <c r="J3410" s="257">
        <v>61578</v>
      </c>
      <c r="K3410" t="s">
        <v>4711</v>
      </c>
      <c r="L3410">
        <v>0</v>
      </c>
      <c r="M3410">
        <v>0</v>
      </c>
      <c r="N3410" t="s">
        <v>4731</v>
      </c>
      <c r="O3410" t="s">
        <v>5324</v>
      </c>
      <c r="P3410" t="s">
        <v>10871</v>
      </c>
      <c r="Q3410" t="s">
        <v>4715</v>
      </c>
      <c r="V3410" t="s">
        <v>4716</v>
      </c>
    </row>
    <row r="3411" spans="1:22">
      <c r="A3411" t="s">
        <v>4708</v>
      </c>
      <c r="B3411" t="s">
        <v>4708</v>
      </c>
      <c r="C3411" t="s">
        <v>10872</v>
      </c>
      <c r="D3411"/>
      <c r="E3411" s="255" t="s">
        <v>5240</v>
      </c>
      <c r="F3411" s="255">
        <v>42035.440471261572</v>
      </c>
      <c r="G3411" s="255"/>
      <c r="H3411" s="255"/>
      <c r="I3411" s="256">
        <v>8.0833333333333339</v>
      </c>
      <c r="J3411" s="257">
        <v>190945</v>
      </c>
      <c r="K3411" t="s">
        <v>4711</v>
      </c>
      <c r="L3411">
        <v>0</v>
      </c>
      <c r="M3411">
        <v>0</v>
      </c>
      <c r="N3411" t="s">
        <v>4712</v>
      </c>
      <c r="O3411" t="s">
        <v>4713</v>
      </c>
      <c r="P3411" t="s">
        <v>10873</v>
      </c>
      <c r="Q3411" t="s">
        <v>4715</v>
      </c>
      <c r="V3411" t="s">
        <v>4716</v>
      </c>
    </row>
    <row r="3412" spans="1:22">
      <c r="A3412" t="s">
        <v>4708</v>
      </c>
      <c r="B3412" t="s">
        <v>4708</v>
      </c>
      <c r="C3412" t="s">
        <v>10874</v>
      </c>
      <c r="D3412"/>
      <c r="E3412" s="255" t="s">
        <v>4840</v>
      </c>
      <c r="F3412" s="255">
        <v>42010.730037187503</v>
      </c>
      <c r="G3412" s="255"/>
      <c r="H3412" s="255"/>
      <c r="I3412" s="256">
        <v>8.0833333333333339</v>
      </c>
      <c r="J3412" s="257">
        <v>131547</v>
      </c>
      <c r="K3412" t="s">
        <v>4752</v>
      </c>
      <c r="L3412">
        <v>0</v>
      </c>
      <c r="M3412">
        <v>0</v>
      </c>
      <c r="N3412" t="s">
        <v>4718</v>
      </c>
      <c r="O3412" t="s">
        <v>4713</v>
      </c>
      <c r="P3412" t="s">
        <v>10875</v>
      </c>
      <c r="Q3412" t="s">
        <v>4715</v>
      </c>
      <c r="V3412" t="s">
        <v>4716</v>
      </c>
    </row>
    <row r="3413" spans="1:22">
      <c r="A3413" t="s">
        <v>4708</v>
      </c>
      <c r="B3413" t="s">
        <v>4708</v>
      </c>
      <c r="C3413" t="s">
        <v>10876</v>
      </c>
      <c r="D3413"/>
      <c r="E3413" s="255" t="s">
        <v>5178</v>
      </c>
      <c r="F3413" s="255">
        <v>42017.440311724538</v>
      </c>
      <c r="G3413" s="255"/>
      <c r="H3413" s="255"/>
      <c r="I3413" s="256">
        <v>8.0833333333333339</v>
      </c>
      <c r="J3413" s="257">
        <v>168007</v>
      </c>
      <c r="K3413" t="s">
        <v>4752</v>
      </c>
      <c r="L3413">
        <v>0</v>
      </c>
      <c r="M3413">
        <v>0</v>
      </c>
      <c r="N3413" t="s">
        <v>4718</v>
      </c>
      <c r="O3413" t="s">
        <v>4713</v>
      </c>
      <c r="P3413" t="s">
        <v>10877</v>
      </c>
      <c r="Q3413" t="s">
        <v>4715</v>
      </c>
      <c r="V3413" t="s">
        <v>4716</v>
      </c>
    </row>
    <row r="3414" spans="1:22">
      <c r="A3414" t="s">
        <v>4708</v>
      </c>
      <c r="B3414" t="s">
        <v>4708</v>
      </c>
      <c r="C3414" t="s">
        <v>10878</v>
      </c>
      <c r="D3414"/>
      <c r="E3414" s="255" t="s">
        <v>4972</v>
      </c>
      <c r="F3414" s="255">
        <v>41974.657822071757</v>
      </c>
      <c r="G3414" s="255"/>
      <c r="H3414" s="255"/>
      <c r="I3414" s="256">
        <v>8.1666666666666661</v>
      </c>
      <c r="J3414" s="257">
        <v>39493</v>
      </c>
      <c r="K3414" t="s">
        <v>4711</v>
      </c>
      <c r="L3414">
        <v>0</v>
      </c>
      <c r="M3414">
        <v>0</v>
      </c>
      <c r="N3414" t="s">
        <v>4712</v>
      </c>
      <c r="O3414" t="s">
        <v>4713</v>
      </c>
      <c r="P3414" t="s">
        <v>10879</v>
      </c>
      <c r="Q3414" t="s">
        <v>4715</v>
      </c>
      <c r="V3414" t="s">
        <v>4716</v>
      </c>
    </row>
    <row r="3415" spans="1:22">
      <c r="A3415" t="s">
        <v>4708</v>
      </c>
      <c r="B3415" t="s">
        <v>4708</v>
      </c>
      <c r="C3415" t="s">
        <v>10880</v>
      </c>
      <c r="D3415"/>
      <c r="E3415" s="255" t="s">
        <v>6300</v>
      </c>
      <c r="F3415" s="255">
        <v>41983.717825266205</v>
      </c>
      <c r="G3415" s="255"/>
      <c r="H3415" s="255"/>
      <c r="I3415" s="256">
        <v>8.1666666666666661</v>
      </c>
      <c r="J3415" s="257">
        <v>198031</v>
      </c>
      <c r="K3415" t="s">
        <v>4711</v>
      </c>
      <c r="L3415">
        <v>0</v>
      </c>
      <c r="M3415">
        <v>0</v>
      </c>
      <c r="N3415" t="s">
        <v>4731</v>
      </c>
      <c r="O3415" t="s">
        <v>4726</v>
      </c>
      <c r="P3415" t="s">
        <v>5972</v>
      </c>
      <c r="Q3415" t="s">
        <v>4715</v>
      </c>
      <c r="V3415" t="s">
        <v>4716</v>
      </c>
    </row>
    <row r="3416" spans="1:22">
      <c r="A3416" t="s">
        <v>4708</v>
      </c>
      <c r="B3416" t="s">
        <v>4708</v>
      </c>
      <c r="C3416" t="s">
        <v>10881</v>
      </c>
      <c r="D3416"/>
      <c r="E3416" s="255" t="s">
        <v>4751</v>
      </c>
      <c r="F3416" s="255">
        <v>42000.45009510417</v>
      </c>
      <c r="G3416" s="255"/>
      <c r="H3416" s="255"/>
      <c r="I3416" s="256">
        <v>8.1666666666666661</v>
      </c>
      <c r="J3416" s="257">
        <v>186922</v>
      </c>
      <c r="K3416" t="s">
        <v>4711</v>
      </c>
      <c r="L3416">
        <v>0</v>
      </c>
      <c r="M3416">
        <v>0</v>
      </c>
      <c r="N3416" t="s">
        <v>4718</v>
      </c>
      <c r="O3416" t="s">
        <v>4713</v>
      </c>
      <c r="P3416" t="s">
        <v>10882</v>
      </c>
      <c r="Q3416" t="s">
        <v>4715</v>
      </c>
      <c r="V3416" t="s">
        <v>4716</v>
      </c>
    </row>
    <row r="3417" spans="1:22">
      <c r="A3417" t="s">
        <v>4708</v>
      </c>
      <c r="B3417" t="s">
        <v>4708</v>
      </c>
      <c r="C3417" t="s">
        <v>3542</v>
      </c>
      <c r="D3417"/>
      <c r="E3417" s="255" t="s">
        <v>6338</v>
      </c>
      <c r="F3417" s="255">
        <v>41992.401714201391</v>
      </c>
      <c r="G3417" s="255"/>
      <c r="H3417" s="255"/>
      <c r="I3417" s="256">
        <v>8.1666666666666661</v>
      </c>
      <c r="J3417" s="257">
        <v>66232</v>
      </c>
      <c r="K3417" t="s">
        <v>4711</v>
      </c>
      <c r="L3417">
        <v>0</v>
      </c>
      <c r="M3417">
        <v>0</v>
      </c>
      <c r="N3417" t="s">
        <v>4712</v>
      </c>
      <c r="O3417" t="s">
        <v>4726</v>
      </c>
      <c r="P3417" t="s">
        <v>4994</v>
      </c>
      <c r="Q3417" t="s">
        <v>4715</v>
      </c>
      <c r="V3417" t="s">
        <v>4716</v>
      </c>
    </row>
    <row r="3418" spans="1:22">
      <c r="A3418" t="s">
        <v>4708</v>
      </c>
      <c r="B3418" t="s">
        <v>4708</v>
      </c>
      <c r="C3418" t="s">
        <v>10883</v>
      </c>
      <c r="D3418"/>
      <c r="E3418" s="255" t="s">
        <v>5724</v>
      </c>
      <c r="F3418" s="255">
        <v>42002.714402314814</v>
      </c>
      <c r="G3418" s="255"/>
      <c r="H3418" s="255"/>
      <c r="I3418" s="256">
        <v>8.1666666666666661</v>
      </c>
      <c r="J3418" s="257">
        <v>94176</v>
      </c>
      <c r="K3418" t="s">
        <v>4752</v>
      </c>
      <c r="L3418">
        <v>0</v>
      </c>
      <c r="M3418">
        <v>0</v>
      </c>
      <c r="N3418" t="s">
        <v>4722</v>
      </c>
      <c r="O3418" t="s">
        <v>4713</v>
      </c>
      <c r="P3418" t="s">
        <v>10884</v>
      </c>
      <c r="Q3418" t="s">
        <v>4715</v>
      </c>
      <c r="V3418" t="s">
        <v>4716</v>
      </c>
    </row>
    <row r="3419" spans="1:22">
      <c r="A3419" t="s">
        <v>4708</v>
      </c>
      <c r="B3419" t="s">
        <v>4708</v>
      </c>
      <c r="C3419" t="s">
        <v>1308</v>
      </c>
      <c r="D3419"/>
      <c r="E3419" s="255" t="s">
        <v>6147</v>
      </c>
      <c r="F3419" s="255">
        <v>41993.515077743054</v>
      </c>
      <c r="G3419" s="255"/>
      <c r="H3419" s="255"/>
      <c r="I3419" s="256">
        <v>8.1666666666666661</v>
      </c>
      <c r="J3419" s="257">
        <v>322646</v>
      </c>
      <c r="K3419" t="s">
        <v>4752</v>
      </c>
      <c r="L3419">
        <v>0</v>
      </c>
      <c r="M3419">
        <v>0</v>
      </c>
      <c r="N3419" t="s">
        <v>4718</v>
      </c>
      <c r="O3419" t="s">
        <v>5324</v>
      </c>
      <c r="P3419" t="s">
        <v>10885</v>
      </c>
      <c r="Q3419" t="s">
        <v>4715</v>
      </c>
      <c r="V3419" t="s">
        <v>4716</v>
      </c>
    </row>
    <row r="3420" spans="1:22">
      <c r="A3420" t="s">
        <v>4708</v>
      </c>
      <c r="B3420" t="s">
        <v>4708</v>
      </c>
      <c r="C3420" t="s">
        <v>10886</v>
      </c>
      <c r="D3420"/>
      <c r="E3420" s="255" t="s">
        <v>4814</v>
      </c>
      <c r="F3420" s="255">
        <v>41993.475594293981</v>
      </c>
      <c r="G3420" s="255"/>
      <c r="H3420" s="255"/>
      <c r="I3420" s="256">
        <v>8.1666666666666661</v>
      </c>
      <c r="J3420" s="257">
        <v>44195</v>
      </c>
      <c r="K3420" t="s">
        <v>4711</v>
      </c>
      <c r="L3420">
        <v>0</v>
      </c>
      <c r="M3420">
        <v>0</v>
      </c>
      <c r="N3420" t="s">
        <v>4722</v>
      </c>
      <c r="O3420" t="s">
        <v>4713</v>
      </c>
      <c r="P3420" t="s">
        <v>10887</v>
      </c>
      <c r="Q3420" t="s">
        <v>4715</v>
      </c>
      <c r="V3420" t="s">
        <v>4716</v>
      </c>
    </row>
    <row r="3421" spans="1:22">
      <c r="A3421" t="s">
        <v>4708</v>
      </c>
      <c r="B3421" t="s">
        <v>4708</v>
      </c>
      <c r="C3421" t="s">
        <v>10888</v>
      </c>
      <c r="D3421"/>
      <c r="E3421" s="255" t="s">
        <v>5425</v>
      </c>
      <c r="F3421" s="255">
        <v>41974.715531828704</v>
      </c>
      <c r="G3421" s="255"/>
      <c r="H3421" s="255"/>
      <c r="I3421" s="256">
        <v>8.1666666666666661</v>
      </c>
      <c r="J3421" s="257">
        <v>127616</v>
      </c>
      <c r="K3421" t="s">
        <v>4711</v>
      </c>
      <c r="L3421">
        <v>0</v>
      </c>
      <c r="M3421">
        <v>0</v>
      </c>
      <c r="N3421" t="s">
        <v>4718</v>
      </c>
      <c r="O3421" t="s">
        <v>4726</v>
      </c>
      <c r="P3421" t="s">
        <v>10889</v>
      </c>
      <c r="Q3421" t="s">
        <v>4715</v>
      </c>
      <c r="V3421" t="s">
        <v>4716</v>
      </c>
    </row>
    <row r="3422" spans="1:22">
      <c r="A3422" t="s">
        <v>4708</v>
      </c>
      <c r="B3422" t="s">
        <v>4708</v>
      </c>
      <c r="C3422" t="s">
        <v>10890</v>
      </c>
      <c r="D3422"/>
      <c r="E3422" s="255" t="s">
        <v>4814</v>
      </c>
      <c r="F3422" s="255">
        <v>42004.222810648149</v>
      </c>
      <c r="G3422" s="255"/>
      <c r="H3422" s="255"/>
      <c r="I3422" s="256">
        <v>8.1666666666666661</v>
      </c>
      <c r="J3422" s="257">
        <v>182703</v>
      </c>
      <c r="K3422" t="s">
        <v>4711</v>
      </c>
      <c r="L3422">
        <v>0</v>
      </c>
      <c r="M3422">
        <v>0</v>
      </c>
      <c r="N3422" t="s">
        <v>4731</v>
      </c>
      <c r="O3422" t="s">
        <v>4713</v>
      </c>
      <c r="P3422" t="s">
        <v>10891</v>
      </c>
      <c r="Q3422" t="s">
        <v>4715</v>
      </c>
      <c r="V3422" t="s">
        <v>4716</v>
      </c>
    </row>
    <row r="3423" spans="1:22">
      <c r="A3423" t="s">
        <v>4708</v>
      </c>
      <c r="B3423" t="s">
        <v>4708</v>
      </c>
      <c r="C3423" t="s">
        <v>10892</v>
      </c>
      <c r="D3423"/>
      <c r="E3423" s="255" t="s">
        <v>6162</v>
      </c>
      <c r="F3423" s="255">
        <v>42000.505536655095</v>
      </c>
      <c r="G3423" s="255"/>
      <c r="H3423" s="255"/>
      <c r="I3423" s="256">
        <v>8.1666666666666661</v>
      </c>
      <c r="J3423" s="257">
        <v>230057</v>
      </c>
      <c r="K3423" t="s">
        <v>4711</v>
      </c>
      <c r="L3423">
        <v>0</v>
      </c>
      <c r="M3423">
        <v>0</v>
      </c>
      <c r="N3423" t="s">
        <v>4731</v>
      </c>
      <c r="O3423" t="s">
        <v>4726</v>
      </c>
      <c r="P3423" t="s">
        <v>10893</v>
      </c>
      <c r="Q3423" t="s">
        <v>4715</v>
      </c>
      <c r="V3423" t="s">
        <v>4716</v>
      </c>
    </row>
    <row r="3424" spans="1:22">
      <c r="A3424" t="s">
        <v>4708</v>
      </c>
      <c r="B3424" t="s">
        <v>4708</v>
      </c>
      <c r="C3424" t="s">
        <v>10894</v>
      </c>
      <c r="D3424"/>
      <c r="E3424" s="255" t="s">
        <v>5726</v>
      </c>
      <c r="F3424" s="255">
        <v>41997.365556747682</v>
      </c>
      <c r="G3424" s="255"/>
      <c r="H3424" s="255"/>
      <c r="I3424" s="256">
        <v>8.1666666666666661</v>
      </c>
      <c r="J3424" s="257">
        <v>72060</v>
      </c>
      <c r="K3424" t="s">
        <v>4752</v>
      </c>
      <c r="L3424">
        <v>0</v>
      </c>
      <c r="M3424">
        <v>0</v>
      </c>
      <c r="N3424" t="s">
        <v>4769</v>
      </c>
      <c r="O3424" t="s">
        <v>4713</v>
      </c>
      <c r="P3424" t="s">
        <v>10895</v>
      </c>
      <c r="Q3424" t="s">
        <v>4715</v>
      </c>
      <c r="V3424" t="s">
        <v>4716</v>
      </c>
    </row>
    <row r="3425" spans="1:22">
      <c r="A3425" t="s">
        <v>4708</v>
      </c>
      <c r="B3425" t="s">
        <v>4708</v>
      </c>
      <c r="C3425" t="s">
        <v>10896</v>
      </c>
      <c r="D3425"/>
      <c r="E3425" s="255" t="s">
        <v>8388</v>
      </c>
      <c r="F3425" s="255">
        <v>41974.604238460648</v>
      </c>
      <c r="G3425" s="255"/>
      <c r="H3425" s="255"/>
      <c r="I3425" s="256">
        <v>8.1666666666666661</v>
      </c>
      <c r="J3425" s="257">
        <v>86130</v>
      </c>
      <c r="K3425" t="s">
        <v>4711</v>
      </c>
      <c r="L3425">
        <v>0</v>
      </c>
      <c r="M3425">
        <v>0</v>
      </c>
      <c r="N3425" t="s">
        <v>4718</v>
      </c>
      <c r="O3425" t="s">
        <v>4726</v>
      </c>
      <c r="P3425" t="s">
        <v>10897</v>
      </c>
      <c r="Q3425" t="s">
        <v>4715</v>
      </c>
      <c r="V3425" t="s">
        <v>4716</v>
      </c>
    </row>
    <row r="3426" spans="1:22">
      <c r="A3426" t="s">
        <v>4708</v>
      </c>
      <c r="B3426" t="s">
        <v>4708</v>
      </c>
      <c r="C3426" t="s">
        <v>10898</v>
      </c>
      <c r="D3426"/>
      <c r="E3426" s="255" t="s">
        <v>9149</v>
      </c>
      <c r="F3426" s="255">
        <v>41993.442690011572</v>
      </c>
      <c r="G3426" s="255"/>
      <c r="H3426" s="255"/>
      <c r="I3426" s="256">
        <v>8.1666666666666661</v>
      </c>
      <c r="J3426" s="257">
        <v>171715</v>
      </c>
      <c r="K3426" t="s">
        <v>4711</v>
      </c>
      <c r="L3426">
        <v>0</v>
      </c>
      <c r="M3426">
        <v>0</v>
      </c>
      <c r="N3426" t="s">
        <v>4712</v>
      </c>
      <c r="O3426" t="s">
        <v>4726</v>
      </c>
      <c r="P3426" t="s">
        <v>10899</v>
      </c>
      <c r="Q3426" t="s">
        <v>4715</v>
      </c>
      <c r="V3426" t="s">
        <v>4716</v>
      </c>
    </row>
    <row r="3427" spans="1:22">
      <c r="A3427" t="s">
        <v>4708</v>
      </c>
      <c r="B3427" t="s">
        <v>4708</v>
      </c>
      <c r="C3427" t="s">
        <v>10900</v>
      </c>
      <c r="D3427"/>
      <c r="E3427" s="255" t="s">
        <v>5160</v>
      </c>
      <c r="F3427" s="255">
        <v>42002.687751770834</v>
      </c>
      <c r="G3427" s="255"/>
      <c r="H3427" s="255"/>
      <c r="I3427" s="256">
        <v>8.1666666666666661</v>
      </c>
      <c r="J3427" s="257">
        <v>100344</v>
      </c>
      <c r="K3427" t="s">
        <v>4711</v>
      </c>
      <c r="L3427">
        <v>0</v>
      </c>
      <c r="M3427">
        <v>0</v>
      </c>
      <c r="N3427" t="s">
        <v>4712</v>
      </c>
      <c r="O3427" t="s">
        <v>4713</v>
      </c>
      <c r="P3427" t="s">
        <v>10901</v>
      </c>
      <c r="Q3427" t="s">
        <v>4715</v>
      </c>
      <c r="V3427" t="s">
        <v>4716</v>
      </c>
    </row>
    <row r="3428" spans="1:22">
      <c r="A3428" t="s">
        <v>4708</v>
      </c>
      <c r="B3428" t="s">
        <v>4708</v>
      </c>
      <c r="C3428" t="s">
        <v>10902</v>
      </c>
      <c r="D3428"/>
      <c r="E3428" s="255" t="s">
        <v>5594</v>
      </c>
      <c r="F3428" s="255">
        <v>42002.650423298612</v>
      </c>
      <c r="G3428" s="255"/>
      <c r="H3428" s="255"/>
      <c r="I3428" s="256">
        <v>8.1666666666666661</v>
      </c>
      <c r="J3428" s="257">
        <v>32080</v>
      </c>
      <c r="K3428" t="s">
        <v>4711</v>
      </c>
      <c r="L3428">
        <v>0</v>
      </c>
      <c r="M3428">
        <v>0</v>
      </c>
      <c r="N3428" t="s">
        <v>4712</v>
      </c>
      <c r="O3428" t="s">
        <v>4726</v>
      </c>
      <c r="P3428" t="s">
        <v>10903</v>
      </c>
      <c r="Q3428" t="s">
        <v>4715</v>
      </c>
      <c r="V3428" t="s">
        <v>4716</v>
      </c>
    </row>
    <row r="3429" spans="1:22">
      <c r="A3429" t="s">
        <v>4708</v>
      </c>
      <c r="B3429" t="s">
        <v>4708</v>
      </c>
      <c r="C3429" t="s">
        <v>10904</v>
      </c>
      <c r="D3429"/>
      <c r="E3429" s="255" t="s">
        <v>5562</v>
      </c>
      <c r="F3429" s="255">
        <v>41974.717477118058</v>
      </c>
      <c r="G3429" s="255"/>
      <c r="H3429" s="255"/>
      <c r="I3429" s="256">
        <v>8.1666666666666661</v>
      </c>
      <c r="J3429" s="257">
        <v>65155</v>
      </c>
      <c r="K3429" t="s">
        <v>4711</v>
      </c>
      <c r="L3429">
        <v>0</v>
      </c>
      <c r="M3429">
        <v>0</v>
      </c>
      <c r="N3429" t="s">
        <v>4718</v>
      </c>
      <c r="O3429" t="s">
        <v>4726</v>
      </c>
      <c r="P3429" t="s">
        <v>10905</v>
      </c>
      <c r="Q3429" t="s">
        <v>4715</v>
      </c>
      <c r="V3429" t="s">
        <v>4716</v>
      </c>
    </row>
    <row r="3430" spans="1:22">
      <c r="A3430" t="s">
        <v>4708</v>
      </c>
      <c r="B3430" t="s">
        <v>4708</v>
      </c>
      <c r="C3430" t="s">
        <v>10906</v>
      </c>
      <c r="D3430"/>
      <c r="E3430" s="255" t="s">
        <v>4734</v>
      </c>
      <c r="F3430" s="255">
        <v>41975.685968020836</v>
      </c>
      <c r="G3430" s="255"/>
      <c r="H3430" s="255"/>
      <c r="I3430" s="256">
        <v>8.1666666666666661</v>
      </c>
      <c r="J3430" s="257">
        <v>230573</v>
      </c>
      <c r="K3430" t="s">
        <v>4711</v>
      </c>
      <c r="L3430">
        <v>0</v>
      </c>
      <c r="M3430">
        <v>0</v>
      </c>
      <c r="N3430" t="s">
        <v>4718</v>
      </c>
      <c r="O3430" t="s">
        <v>4713</v>
      </c>
      <c r="P3430" t="s">
        <v>10907</v>
      </c>
      <c r="Q3430" t="s">
        <v>4715</v>
      </c>
      <c r="V3430" t="s">
        <v>4716</v>
      </c>
    </row>
    <row r="3431" spans="1:22">
      <c r="A3431" t="s">
        <v>4708</v>
      </c>
      <c r="B3431" t="s">
        <v>4708</v>
      </c>
      <c r="C3431" t="s">
        <v>625</v>
      </c>
      <c r="D3431"/>
      <c r="E3431" s="255" t="s">
        <v>5912</v>
      </c>
      <c r="F3431" s="255">
        <v>41993.527114386576</v>
      </c>
      <c r="G3431" s="255"/>
      <c r="H3431" s="255"/>
      <c r="I3431" s="256">
        <v>8.1666666666666661</v>
      </c>
      <c r="J3431" s="257">
        <v>77101</v>
      </c>
      <c r="K3431" t="s">
        <v>4752</v>
      </c>
      <c r="L3431">
        <v>0</v>
      </c>
      <c r="M3431">
        <v>0</v>
      </c>
      <c r="N3431" t="s">
        <v>4722</v>
      </c>
      <c r="O3431" t="s">
        <v>4726</v>
      </c>
      <c r="P3431" t="s">
        <v>10908</v>
      </c>
      <c r="Q3431" t="s">
        <v>4715</v>
      </c>
      <c r="V3431" t="s">
        <v>4716</v>
      </c>
    </row>
    <row r="3432" spans="1:22">
      <c r="A3432" t="s">
        <v>4708</v>
      </c>
      <c r="B3432" t="s">
        <v>4708</v>
      </c>
      <c r="C3432" t="s">
        <v>1011</v>
      </c>
      <c r="D3432"/>
      <c r="E3432" s="255" t="s">
        <v>5243</v>
      </c>
      <c r="F3432" s="255">
        <v>41986.464301192129</v>
      </c>
      <c r="G3432" s="255"/>
      <c r="H3432" s="255"/>
      <c r="I3432" s="256">
        <v>8.1666666666666661</v>
      </c>
      <c r="J3432" s="257">
        <v>106446</v>
      </c>
      <c r="K3432" t="s">
        <v>4711</v>
      </c>
      <c r="L3432">
        <v>0</v>
      </c>
      <c r="M3432">
        <v>0</v>
      </c>
      <c r="N3432" t="s">
        <v>4722</v>
      </c>
      <c r="O3432" t="s">
        <v>4713</v>
      </c>
      <c r="P3432" t="s">
        <v>10909</v>
      </c>
      <c r="Q3432" t="s">
        <v>4715</v>
      </c>
      <c r="V3432" t="s">
        <v>4716</v>
      </c>
    </row>
    <row r="3433" spans="1:22">
      <c r="A3433" t="s">
        <v>4708</v>
      </c>
      <c r="B3433" t="s">
        <v>4708</v>
      </c>
      <c r="C3433" t="s">
        <v>10910</v>
      </c>
      <c r="D3433"/>
      <c r="E3433" s="255" t="s">
        <v>5119</v>
      </c>
      <c r="F3433" s="255">
        <v>41984.708971493055</v>
      </c>
      <c r="G3433" s="255"/>
      <c r="H3433" s="255"/>
      <c r="I3433" s="256">
        <v>8.1666666666666661</v>
      </c>
      <c r="J3433" s="257">
        <v>83269</v>
      </c>
      <c r="K3433" t="s">
        <v>4711</v>
      </c>
      <c r="L3433">
        <v>0</v>
      </c>
      <c r="M3433">
        <v>0</v>
      </c>
      <c r="N3433" t="s">
        <v>4722</v>
      </c>
      <c r="O3433" t="s">
        <v>4713</v>
      </c>
      <c r="P3433" t="s">
        <v>10911</v>
      </c>
      <c r="Q3433" t="s">
        <v>4715</v>
      </c>
      <c r="V3433" t="s">
        <v>4716</v>
      </c>
    </row>
    <row r="3434" spans="1:22">
      <c r="A3434" t="s">
        <v>4708</v>
      </c>
      <c r="B3434" t="s">
        <v>4708</v>
      </c>
      <c r="C3434" t="s">
        <v>10912</v>
      </c>
      <c r="D3434"/>
      <c r="E3434" s="255" t="s">
        <v>4772</v>
      </c>
      <c r="F3434" s="255">
        <v>41974.759137731482</v>
      </c>
      <c r="G3434" s="255"/>
      <c r="H3434" s="255"/>
      <c r="I3434" s="256">
        <v>8.1666666666666661</v>
      </c>
      <c r="J3434" s="257">
        <v>130008</v>
      </c>
      <c r="K3434" t="s">
        <v>4752</v>
      </c>
      <c r="L3434">
        <v>0</v>
      </c>
      <c r="M3434">
        <v>0</v>
      </c>
      <c r="N3434" t="s">
        <v>4718</v>
      </c>
      <c r="O3434" t="s">
        <v>4713</v>
      </c>
      <c r="P3434" t="s">
        <v>10913</v>
      </c>
      <c r="Q3434" t="s">
        <v>4715</v>
      </c>
      <c r="V3434" t="s">
        <v>4716</v>
      </c>
    </row>
    <row r="3435" spans="1:22">
      <c r="A3435" t="s">
        <v>4708</v>
      </c>
      <c r="B3435" t="s">
        <v>4708</v>
      </c>
      <c r="C3435" t="s">
        <v>10914</v>
      </c>
      <c r="D3435"/>
      <c r="E3435" s="255" t="s">
        <v>5436</v>
      </c>
      <c r="F3435" s="255">
        <v>41974.644035763886</v>
      </c>
      <c r="G3435" s="255"/>
      <c r="H3435" s="255"/>
      <c r="I3435" s="256">
        <v>8.1666666666666661</v>
      </c>
      <c r="J3435" s="257">
        <v>128724</v>
      </c>
      <c r="K3435" t="s">
        <v>4711</v>
      </c>
      <c r="L3435">
        <v>0</v>
      </c>
      <c r="M3435">
        <v>0</v>
      </c>
      <c r="N3435" t="s">
        <v>4722</v>
      </c>
      <c r="O3435" t="s">
        <v>4726</v>
      </c>
      <c r="P3435" t="s">
        <v>5972</v>
      </c>
      <c r="Q3435" t="s">
        <v>4715</v>
      </c>
      <c r="V3435" t="s">
        <v>4716</v>
      </c>
    </row>
    <row r="3436" spans="1:22">
      <c r="A3436" t="s">
        <v>4708</v>
      </c>
      <c r="B3436" t="s">
        <v>4708</v>
      </c>
      <c r="C3436" t="s">
        <v>10915</v>
      </c>
      <c r="D3436"/>
      <c r="E3436" s="255" t="s">
        <v>6871</v>
      </c>
      <c r="F3436" s="255">
        <v>42000.494969444444</v>
      </c>
      <c r="G3436" s="255"/>
      <c r="H3436" s="255"/>
      <c r="I3436" s="256">
        <v>8.1666666666666661</v>
      </c>
      <c r="J3436" s="257">
        <v>174032</v>
      </c>
      <c r="K3436" t="s">
        <v>4752</v>
      </c>
      <c r="L3436">
        <v>0</v>
      </c>
      <c r="M3436">
        <v>0</v>
      </c>
      <c r="N3436" t="s">
        <v>4769</v>
      </c>
      <c r="O3436" t="s">
        <v>5324</v>
      </c>
      <c r="P3436" t="s">
        <v>10916</v>
      </c>
      <c r="Q3436" t="s">
        <v>4715</v>
      </c>
      <c r="V3436" t="s">
        <v>4716</v>
      </c>
    </row>
    <row r="3437" spans="1:22">
      <c r="A3437" t="s">
        <v>4708</v>
      </c>
      <c r="B3437" t="s">
        <v>4708</v>
      </c>
      <c r="C3437" t="s">
        <v>10917</v>
      </c>
      <c r="D3437"/>
      <c r="E3437" s="255" t="s">
        <v>4820</v>
      </c>
      <c r="F3437" s="255">
        <v>41974.621338854166</v>
      </c>
      <c r="G3437" s="255"/>
      <c r="H3437" s="255"/>
      <c r="I3437" s="256">
        <v>8.1666666666666661</v>
      </c>
      <c r="J3437" s="257">
        <v>39842</v>
      </c>
      <c r="K3437" t="s">
        <v>4711</v>
      </c>
      <c r="L3437">
        <v>0</v>
      </c>
      <c r="M3437">
        <v>0</v>
      </c>
      <c r="N3437" t="s">
        <v>4712</v>
      </c>
      <c r="O3437" t="s">
        <v>4713</v>
      </c>
      <c r="P3437" t="s">
        <v>10918</v>
      </c>
      <c r="Q3437" t="s">
        <v>4715</v>
      </c>
      <c r="V3437" t="s">
        <v>4716</v>
      </c>
    </row>
    <row r="3438" spans="1:22">
      <c r="A3438" t="s">
        <v>4708</v>
      </c>
      <c r="B3438" t="s">
        <v>4708</v>
      </c>
      <c r="C3438" t="s">
        <v>10919</v>
      </c>
      <c r="D3438"/>
      <c r="E3438" s="255" t="s">
        <v>4802</v>
      </c>
      <c r="F3438" s="255">
        <v>41974.623220254631</v>
      </c>
      <c r="G3438" s="255"/>
      <c r="H3438" s="255"/>
      <c r="I3438" s="256">
        <v>8.1666666666666661</v>
      </c>
      <c r="J3438" s="257">
        <v>137167</v>
      </c>
      <c r="K3438" t="s">
        <v>4711</v>
      </c>
      <c r="L3438">
        <v>0</v>
      </c>
      <c r="M3438">
        <v>0</v>
      </c>
      <c r="N3438" t="s">
        <v>4718</v>
      </c>
      <c r="O3438" t="s">
        <v>4713</v>
      </c>
      <c r="P3438" t="s">
        <v>10920</v>
      </c>
      <c r="Q3438" t="s">
        <v>4715</v>
      </c>
      <c r="V3438" t="s">
        <v>4716</v>
      </c>
    </row>
    <row r="3439" spans="1:22">
      <c r="A3439" t="s">
        <v>4708</v>
      </c>
      <c r="B3439" t="s">
        <v>4708</v>
      </c>
      <c r="C3439" t="s">
        <v>10921</v>
      </c>
      <c r="D3439"/>
      <c r="E3439" s="255" t="s">
        <v>5373</v>
      </c>
      <c r="F3439" s="255">
        <v>41975.688440081016</v>
      </c>
      <c r="G3439" s="255"/>
      <c r="H3439" s="255"/>
      <c r="I3439" s="256">
        <v>8.1666666666666661</v>
      </c>
      <c r="J3439" s="257">
        <v>79861</v>
      </c>
      <c r="K3439" t="s">
        <v>4711</v>
      </c>
      <c r="L3439">
        <v>0</v>
      </c>
      <c r="M3439">
        <v>0</v>
      </c>
      <c r="N3439" t="s">
        <v>4718</v>
      </c>
      <c r="O3439" t="s">
        <v>5324</v>
      </c>
      <c r="P3439" t="s">
        <v>10922</v>
      </c>
      <c r="Q3439" t="s">
        <v>4715</v>
      </c>
      <c r="V3439" t="s">
        <v>4716</v>
      </c>
    </row>
    <row r="3440" spans="1:22">
      <c r="A3440" t="s">
        <v>4708</v>
      </c>
      <c r="B3440" t="s">
        <v>4708</v>
      </c>
      <c r="C3440" t="s">
        <v>10923</v>
      </c>
      <c r="D3440"/>
      <c r="E3440" s="255" t="s">
        <v>7071</v>
      </c>
      <c r="F3440" s="255">
        <v>41999.678644328706</v>
      </c>
      <c r="G3440" s="255"/>
      <c r="H3440" s="255"/>
      <c r="I3440" s="256">
        <v>8.1666666666666661</v>
      </c>
      <c r="J3440" s="257">
        <v>120207</v>
      </c>
      <c r="K3440" t="s">
        <v>4711</v>
      </c>
      <c r="L3440">
        <v>0</v>
      </c>
      <c r="M3440">
        <v>0</v>
      </c>
      <c r="N3440" t="s">
        <v>4731</v>
      </c>
      <c r="O3440" t="s">
        <v>4726</v>
      </c>
      <c r="P3440" t="s">
        <v>5188</v>
      </c>
      <c r="Q3440" t="s">
        <v>4715</v>
      </c>
      <c r="V3440" t="s">
        <v>4716</v>
      </c>
    </row>
    <row r="3441" spans="1:22">
      <c r="A3441" t="s">
        <v>4708</v>
      </c>
      <c r="B3441" t="s">
        <v>4708</v>
      </c>
      <c r="C3441" t="s">
        <v>1979</v>
      </c>
      <c r="D3441"/>
      <c r="E3441" s="255" t="s">
        <v>4885</v>
      </c>
      <c r="F3441" s="255">
        <v>41961.635731134258</v>
      </c>
      <c r="G3441" s="255"/>
      <c r="H3441" s="255"/>
      <c r="I3441" s="256">
        <v>8.25</v>
      </c>
      <c r="J3441" s="257">
        <v>74698</v>
      </c>
      <c r="K3441" t="s">
        <v>4752</v>
      </c>
      <c r="L3441">
        <v>0</v>
      </c>
      <c r="M3441">
        <v>0</v>
      </c>
      <c r="N3441" t="s">
        <v>4718</v>
      </c>
      <c r="O3441" t="s">
        <v>4713</v>
      </c>
      <c r="P3441" t="s">
        <v>10924</v>
      </c>
      <c r="Q3441" t="s">
        <v>4715</v>
      </c>
      <c r="V3441" t="s">
        <v>4716</v>
      </c>
    </row>
    <row r="3442" spans="1:22">
      <c r="A3442" t="s">
        <v>4708</v>
      </c>
      <c r="B3442" t="s">
        <v>4708</v>
      </c>
      <c r="C3442" t="s">
        <v>10925</v>
      </c>
      <c r="D3442"/>
      <c r="E3442" s="255" t="s">
        <v>5091</v>
      </c>
      <c r="F3442" s="255">
        <v>41972.502137731484</v>
      </c>
      <c r="G3442" s="255"/>
      <c r="H3442" s="255"/>
      <c r="I3442" s="256">
        <v>8.25</v>
      </c>
      <c r="J3442" s="257">
        <v>101955</v>
      </c>
      <c r="K3442" t="s">
        <v>4752</v>
      </c>
      <c r="L3442">
        <v>0</v>
      </c>
      <c r="M3442">
        <v>0</v>
      </c>
      <c r="N3442" t="s">
        <v>4718</v>
      </c>
      <c r="O3442" t="s">
        <v>4713</v>
      </c>
      <c r="P3442" t="s">
        <v>10926</v>
      </c>
      <c r="Q3442" t="s">
        <v>4715</v>
      </c>
      <c r="V3442" t="s">
        <v>4716</v>
      </c>
    </row>
    <row r="3443" spans="1:22">
      <c r="A3443" t="s">
        <v>4708</v>
      </c>
      <c r="B3443" t="s">
        <v>4708</v>
      </c>
      <c r="C3443" t="s">
        <v>10927</v>
      </c>
      <c r="D3443"/>
      <c r="E3443" s="255" t="s">
        <v>5328</v>
      </c>
      <c r="F3443" s="255">
        <v>41955.695334062497</v>
      </c>
      <c r="G3443" s="255"/>
      <c r="H3443" s="255"/>
      <c r="I3443" s="256">
        <v>8.25</v>
      </c>
      <c r="J3443" s="257">
        <v>45128</v>
      </c>
      <c r="K3443" t="s">
        <v>4711</v>
      </c>
      <c r="L3443">
        <v>0</v>
      </c>
      <c r="M3443">
        <v>0</v>
      </c>
      <c r="N3443" t="s">
        <v>4731</v>
      </c>
      <c r="O3443" t="s">
        <v>4713</v>
      </c>
      <c r="P3443" t="s">
        <v>10928</v>
      </c>
      <c r="Q3443" t="s">
        <v>4715</v>
      </c>
      <c r="V3443" t="s">
        <v>4716</v>
      </c>
    </row>
    <row r="3444" spans="1:22">
      <c r="A3444" t="s">
        <v>4708</v>
      </c>
      <c r="B3444" t="s">
        <v>4708</v>
      </c>
      <c r="C3444" t="s">
        <v>10929</v>
      </c>
      <c r="D3444"/>
      <c r="E3444" s="255" t="s">
        <v>5138</v>
      </c>
      <c r="F3444" s="255">
        <v>41953.371685914353</v>
      </c>
      <c r="G3444" s="255"/>
      <c r="H3444" s="255"/>
      <c r="I3444" s="256">
        <v>8.25</v>
      </c>
      <c r="J3444" s="257">
        <v>114152</v>
      </c>
      <c r="K3444" t="s">
        <v>4752</v>
      </c>
      <c r="L3444">
        <v>0</v>
      </c>
      <c r="M3444">
        <v>0</v>
      </c>
      <c r="N3444" t="s">
        <v>4712</v>
      </c>
      <c r="O3444" t="s">
        <v>4713</v>
      </c>
      <c r="P3444" t="s">
        <v>10930</v>
      </c>
      <c r="Q3444" t="s">
        <v>4715</v>
      </c>
      <c r="V3444" t="s">
        <v>4716</v>
      </c>
    </row>
    <row r="3445" spans="1:22">
      <c r="A3445" t="s">
        <v>4708</v>
      </c>
      <c r="B3445" t="s">
        <v>4708</v>
      </c>
      <c r="C3445" t="s">
        <v>10931</v>
      </c>
      <c r="D3445"/>
      <c r="E3445" s="255" t="s">
        <v>5300</v>
      </c>
      <c r="F3445" s="255">
        <v>41955.693712349537</v>
      </c>
      <c r="G3445" s="255"/>
      <c r="H3445" s="255"/>
      <c r="I3445" s="256">
        <v>8.25</v>
      </c>
      <c r="J3445" s="257">
        <v>59381</v>
      </c>
      <c r="K3445" t="s">
        <v>4711</v>
      </c>
      <c r="L3445">
        <v>0</v>
      </c>
      <c r="M3445">
        <v>0</v>
      </c>
      <c r="N3445" t="s">
        <v>4769</v>
      </c>
      <c r="O3445" t="s">
        <v>4726</v>
      </c>
      <c r="P3445" t="s">
        <v>5225</v>
      </c>
      <c r="Q3445" t="s">
        <v>4715</v>
      </c>
      <c r="V3445" t="s">
        <v>4716</v>
      </c>
    </row>
    <row r="3446" spans="1:22">
      <c r="A3446" t="s">
        <v>4708</v>
      </c>
      <c r="B3446" t="s">
        <v>4708</v>
      </c>
      <c r="C3446" t="s">
        <v>10932</v>
      </c>
      <c r="D3446"/>
      <c r="E3446" s="255" t="s">
        <v>5160</v>
      </c>
      <c r="F3446" s="255">
        <v>41957.716121446756</v>
      </c>
      <c r="G3446" s="255"/>
      <c r="H3446" s="255"/>
      <c r="I3446" s="256">
        <v>8.25</v>
      </c>
      <c r="J3446" s="257">
        <v>65028</v>
      </c>
      <c r="K3446" t="s">
        <v>4711</v>
      </c>
      <c r="L3446">
        <v>0</v>
      </c>
      <c r="M3446">
        <v>0</v>
      </c>
      <c r="N3446" t="s">
        <v>4718</v>
      </c>
      <c r="O3446" t="s">
        <v>4713</v>
      </c>
      <c r="P3446" t="s">
        <v>10933</v>
      </c>
      <c r="Q3446" t="s">
        <v>4715</v>
      </c>
      <c r="V3446" t="s">
        <v>4716</v>
      </c>
    </row>
    <row r="3447" spans="1:22">
      <c r="A3447" t="s">
        <v>4708</v>
      </c>
      <c r="B3447" t="s">
        <v>4708</v>
      </c>
      <c r="C3447" t="s">
        <v>10934</v>
      </c>
      <c r="D3447"/>
      <c r="E3447" s="255" t="s">
        <v>5312</v>
      </c>
      <c r="F3447" s="255">
        <v>41963.650881678244</v>
      </c>
      <c r="G3447" s="255"/>
      <c r="H3447" s="255"/>
      <c r="I3447" s="256">
        <v>8.25</v>
      </c>
      <c r="J3447" s="257">
        <v>89369</v>
      </c>
      <c r="K3447" t="s">
        <v>4752</v>
      </c>
      <c r="L3447">
        <v>0</v>
      </c>
      <c r="M3447">
        <v>0</v>
      </c>
      <c r="N3447" t="s">
        <v>4718</v>
      </c>
      <c r="O3447" t="s">
        <v>4726</v>
      </c>
      <c r="P3447" t="s">
        <v>10935</v>
      </c>
      <c r="Q3447" t="s">
        <v>4715</v>
      </c>
      <c r="V3447" t="s">
        <v>4716</v>
      </c>
    </row>
    <row r="3448" spans="1:22">
      <c r="A3448" t="s">
        <v>4708</v>
      </c>
      <c r="B3448" t="s">
        <v>4708</v>
      </c>
      <c r="C3448" t="s">
        <v>10936</v>
      </c>
      <c r="D3448"/>
      <c r="E3448" s="255" t="s">
        <v>6012</v>
      </c>
      <c r="F3448" s="255">
        <v>41963.666763576388</v>
      </c>
      <c r="G3448" s="255"/>
      <c r="H3448" s="255"/>
      <c r="I3448" s="256">
        <v>8.25</v>
      </c>
      <c r="J3448" s="257">
        <v>81719</v>
      </c>
      <c r="K3448" t="s">
        <v>4711</v>
      </c>
      <c r="L3448">
        <v>0</v>
      </c>
      <c r="M3448">
        <v>0</v>
      </c>
      <c r="N3448" t="s">
        <v>4712</v>
      </c>
      <c r="O3448" t="s">
        <v>4726</v>
      </c>
      <c r="P3448" t="s">
        <v>10937</v>
      </c>
      <c r="Q3448" t="s">
        <v>4715</v>
      </c>
      <c r="V3448" t="s">
        <v>4716</v>
      </c>
    </row>
    <row r="3449" spans="1:22">
      <c r="A3449" t="s">
        <v>4708</v>
      </c>
      <c r="B3449" t="s">
        <v>4708</v>
      </c>
      <c r="C3449" t="s">
        <v>10938</v>
      </c>
      <c r="D3449"/>
      <c r="E3449" s="255" t="s">
        <v>5495</v>
      </c>
      <c r="F3449" s="255">
        <v>41955.704753587961</v>
      </c>
      <c r="G3449" s="255"/>
      <c r="H3449" s="255"/>
      <c r="I3449" s="256">
        <v>8.25</v>
      </c>
      <c r="J3449" s="257">
        <v>265067</v>
      </c>
      <c r="K3449" t="s">
        <v>4752</v>
      </c>
      <c r="L3449">
        <v>0</v>
      </c>
      <c r="M3449">
        <v>0</v>
      </c>
      <c r="N3449" t="s">
        <v>4718</v>
      </c>
      <c r="O3449" t="s">
        <v>4726</v>
      </c>
      <c r="P3449" t="s">
        <v>10939</v>
      </c>
      <c r="Q3449" t="s">
        <v>4715</v>
      </c>
      <c r="V3449" t="s">
        <v>4716</v>
      </c>
    </row>
    <row r="3450" spans="1:22">
      <c r="A3450" t="s">
        <v>4708</v>
      </c>
      <c r="B3450" t="s">
        <v>4708</v>
      </c>
      <c r="C3450" t="s">
        <v>10940</v>
      </c>
      <c r="D3450"/>
      <c r="E3450" s="255" t="s">
        <v>7289</v>
      </c>
      <c r="F3450" s="255">
        <v>41969.418529131945</v>
      </c>
      <c r="G3450" s="255"/>
      <c r="H3450" s="255"/>
      <c r="I3450" s="256">
        <v>8.25</v>
      </c>
      <c r="J3450" s="257">
        <v>60507</v>
      </c>
      <c r="K3450" t="s">
        <v>4752</v>
      </c>
      <c r="L3450">
        <v>0</v>
      </c>
      <c r="M3450">
        <v>0</v>
      </c>
      <c r="N3450" t="s">
        <v>4718</v>
      </c>
      <c r="O3450" t="s">
        <v>4726</v>
      </c>
      <c r="P3450" t="s">
        <v>10941</v>
      </c>
      <c r="Q3450" t="s">
        <v>4715</v>
      </c>
      <c r="V3450" t="s">
        <v>4716</v>
      </c>
    </row>
    <row r="3451" spans="1:22">
      <c r="A3451" t="s">
        <v>4708</v>
      </c>
      <c r="B3451" t="s">
        <v>4708</v>
      </c>
      <c r="C3451" t="s">
        <v>10942</v>
      </c>
      <c r="D3451"/>
      <c r="E3451" s="255" t="s">
        <v>4837</v>
      </c>
      <c r="F3451" s="255">
        <v>41958.431852349539</v>
      </c>
      <c r="G3451" s="255"/>
      <c r="H3451" s="255"/>
      <c r="I3451" s="256">
        <v>8.25</v>
      </c>
      <c r="J3451" s="257">
        <v>244177</v>
      </c>
      <c r="K3451" t="s">
        <v>4752</v>
      </c>
      <c r="L3451">
        <v>0</v>
      </c>
      <c r="M3451">
        <v>0</v>
      </c>
      <c r="N3451" t="s">
        <v>4712</v>
      </c>
      <c r="O3451" t="s">
        <v>4713</v>
      </c>
      <c r="P3451" t="s">
        <v>10943</v>
      </c>
      <c r="Q3451" t="s">
        <v>4715</v>
      </c>
      <c r="V3451" t="s">
        <v>4716</v>
      </c>
    </row>
    <row r="3452" spans="1:22">
      <c r="A3452" t="s">
        <v>4708</v>
      </c>
      <c r="B3452" t="s">
        <v>4708</v>
      </c>
      <c r="C3452" t="s">
        <v>10944</v>
      </c>
      <c r="D3452"/>
      <c r="E3452" s="255" t="s">
        <v>8194</v>
      </c>
      <c r="F3452" s="255">
        <v>41963.685700381946</v>
      </c>
      <c r="G3452" s="255"/>
      <c r="H3452" s="255"/>
      <c r="I3452" s="256">
        <v>8.25</v>
      </c>
      <c r="J3452" s="257">
        <v>215292</v>
      </c>
      <c r="K3452" t="s">
        <v>4711</v>
      </c>
      <c r="L3452">
        <v>0</v>
      </c>
      <c r="M3452">
        <v>0</v>
      </c>
      <c r="N3452" t="s">
        <v>4731</v>
      </c>
      <c r="O3452" t="s">
        <v>4726</v>
      </c>
      <c r="P3452" t="s">
        <v>10945</v>
      </c>
      <c r="Q3452" t="s">
        <v>4715</v>
      </c>
      <c r="V3452" t="s">
        <v>4716</v>
      </c>
    </row>
    <row r="3453" spans="1:22">
      <c r="A3453" t="s">
        <v>4708</v>
      </c>
      <c r="B3453" t="s">
        <v>4708</v>
      </c>
      <c r="C3453" t="s">
        <v>10946</v>
      </c>
      <c r="D3453"/>
      <c r="E3453" s="255" t="s">
        <v>7525</v>
      </c>
      <c r="F3453" s="255">
        <v>41957.720159490738</v>
      </c>
      <c r="G3453" s="255"/>
      <c r="H3453" s="255"/>
      <c r="I3453" s="256">
        <v>8.25</v>
      </c>
      <c r="J3453" s="257">
        <v>170508</v>
      </c>
      <c r="K3453" t="s">
        <v>4711</v>
      </c>
      <c r="L3453">
        <v>0</v>
      </c>
      <c r="M3453">
        <v>0</v>
      </c>
      <c r="N3453" t="s">
        <v>4712</v>
      </c>
      <c r="O3453" t="s">
        <v>5324</v>
      </c>
      <c r="P3453" t="s">
        <v>10947</v>
      </c>
      <c r="Q3453" t="s">
        <v>4715</v>
      </c>
      <c r="V3453" t="s">
        <v>4716</v>
      </c>
    </row>
    <row r="3454" spans="1:22">
      <c r="A3454" t="s">
        <v>4708</v>
      </c>
      <c r="B3454" t="s">
        <v>4708</v>
      </c>
      <c r="C3454" t="s">
        <v>10948</v>
      </c>
      <c r="D3454"/>
      <c r="E3454" s="255" t="s">
        <v>6803</v>
      </c>
      <c r="F3454" s="255">
        <v>41971.667845567128</v>
      </c>
      <c r="G3454" s="255"/>
      <c r="H3454" s="255"/>
      <c r="I3454" s="256">
        <v>8.25</v>
      </c>
      <c r="J3454" s="257">
        <v>108811</v>
      </c>
      <c r="K3454" t="s">
        <v>4711</v>
      </c>
      <c r="L3454">
        <v>0</v>
      </c>
      <c r="M3454">
        <v>0</v>
      </c>
      <c r="N3454" t="s">
        <v>4718</v>
      </c>
      <c r="O3454" t="s">
        <v>5324</v>
      </c>
      <c r="P3454" t="s">
        <v>10949</v>
      </c>
      <c r="Q3454" t="s">
        <v>4715</v>
      </c>
      <c r="V3454" t="s">
        <v>4716</v>
      </c>
    </row>
    <row r="3455" spans="1:22">
      <c r="A3455" t="s">
        <v>4708</v>
      </c>
      <c r="B3455" t="s">
        <v>4708</v>
      </c>
      <c r="C3455" t="s">
        <v>10950</v>
      </c>
      <c r="D3455"/>
      <c r="E3455" s="255" t="s">
        <v>5780</v>
      </c>
      <c r="F3455" s="255">
        <v>41942.809327048613</v>
      </c>
      <c r="G3455" s="255"/>
      <c r="H3455" s="255"/>
      <c r="I3455" s="256">
        <v>8.3333333333333339</v>
      </c>
      <c r="J3455" s="257">
        <v>140456</v>
      </c>
      <c r="K3455" t="s">
        <v>4752</v>
      </c>
      <c r="L3455">
        <v>0</v>
      </c>
      <c r="M3455">
        <v>0</v>
      </c>
      <c r="N3455" t="s">
        <v>4722</v>
      </c>
      <c r="O3455" t="s">
        <v>4726</v>
      </c>
      <c r="P3455" t="s">
        <v>10951</v>
      </c>
      <c r="Q3455" t="s">
        <v>4715</v>
      </c>
      <c r="V3455" t="s">
        <v>4716</v>
      </c>
    </row>
    <row r="3456" spans="1:22">
      <c r="A3456" t="s">
        <v>4708</v>
      </c>
      <c r="B3456" t="s">
        <v>4708</v>
      </c>
      <c r="C3456" t="s">
        <v>10952</v>
      </c>
      <c r="D3456"/>
      <c r="E3456" s="255" t="s">
        <v>4868</v>
      </c>
      <c r="F3456" s="255">
        <v>41932.685182372683</v>
      </c>
      <c r="G3456" s="255"/>
      <c r="H3456" s="255"/>
      <c r="I3456" s="256">
        <v>8.3333333333333339</v>
      </c>
      <c r="J3456" s="257">
        <v>140343</v>
      </c>
      <c r="K3456" t="s">
        <v>4711</v>
      </c>
      <c r="L3456">
        <v>0</v>
      </c>
      <c r="M3456">
        <v>0</v>
      </c>
      <c r="N3456" t="s">
        <v>4722</v>
      </c>
      <c r="O3456" t="s">
        <v>4713</v>
      </c>
      <c r="P3456" t="s">
        <v>10953</v>
      </c>
      <c r="Q3456" t="s">
        <v>4715</v>
      </c>
      <c r="V3456" t="s">
        <v>4716</v>
      </c>
    </row>
    <row r="3457" spans="1:22">
      <c r="A3457" t="s">
        <v>4708</v>
      </c>
      <c r="B3457" t="s">
        <v>4708</v>
      </c>
      <c r="C3457" t="s">
        <v>10954</v>
      </c>
      <c r="D3457"/>
      <c r="E3457" s="255" t="s">
        <v>7020</v>
      </c>
      <c r="F3457" s="255">
        <v>41934.725842789354</v>
      </c>
      <c r="G3457" s="255"/>
      <c r="H3457" s="255"/>
      <c r="I3457" s="256">
        <v>8.3333333333333339</v>
      </c>
      <c r="J3457" s="257">
        <v>109939</v>
      </c>
      <c r="K3457" t="s">
        <v>4752</v>
      </c>
      <c r="L3457">
        <v>0</v>
      </c>
      <c r="M3457">
        <v>0</v>
      </c>
      <c r="N3457" t="s">
        <v>4712</v>
      </c>
      <c r="O3457" t="s">
        <v>4726</v>
      </c>
      <c r="P3457" t="s">
        <v>10955</v>
      </c>
      <c r="Q3457" t="s">
        <v>4715</v>
      </c>
      <c r="V3457" t="s">
        <v>4716</v>
      </c>
    </row>
    <row r="3458" spans="1:22">
      <c r="A3458" t="s">
        <v>4708</v>
      </c>
      <c r="B3458" t="s">
        <v>4708</v>
      </c>
      <c r="C3458" t="s">
        <v>10956</v>
      </c>
      <c r="D3458"/>
      <c r="E3458" s="255" t="s">
        <v>4845</v>
      </c>
      <c r="F3458" s="255">
        <v>41941.498475</v>
      </c>
      <c r="G3458" s="255"/>
      <c r="H3458" s="255"/>
      <c r="I3458" s="256">
        <v>8.3333333333333339</v>
      </c>
      <c r="J3458" s="257">
        <v>178197</v>
      </c>
      <c r="K3458" t="s">
        <v>4711</v>
      </c>
      <c r="L3458">
        <v>0</v>
      </c>
      <c r="M3458">
        <v>0</v>
      </c>
      <c r="N3458" t="s">
        <v>4718</v>
      </c>
      <c r="O3458" t="s">
        <v>4713</v>
      </c>
      <c r="P3458" t="s">
        <v>10957</v>
      </c>
      <c r="Q3458" t="s">
        <v>4715</v>
      </c>
      <c r="V3458" t="s">
        <v>4716</v>
      </c>
    </row>
    <row r="3459" spans="1:22">
      <c r="A3459" t="s">
        <v>4708</v>
      </c>
      <c r="B3459" t="s">
        <v>4708</v>
      </c>
      <c r="C3459" t="s">
        <v>10958</v>
      </c>
      <c r="D3459"/>
      <c r="E3459" s="255" t="s">
        <v>5918</v>
      </c>
      <c r="F3459" s="255">
        <v>41923.424769409721</v>
      </c>
      <c r="G3459" s="255"/>
      <c r="H3459" s="255"/>
      <c r="I3459" s="256">
        <v>8.3333333333333339</v>
      </c>
      <c r="J3459" s="257">
        <v>25157</v>
      </c>
      <c r="K3459" t="s">
        <v>4711</v>
      </c>
      <c r="L3459">
        <v>0</v>
      </c>
      <c r="M3459">
        <v>0</v>
      </c>
      <c r="N3459" t="s">
        <v>4712</v>
      </c>
      <c r="O3459" t="s">
        <v>4713</v>
      </c>
      <c r="P3459" t="s">
        <v>10959</v>
      </c>
      <c r="Q3459" t="s">
        <v>4715</v>
      </c>
      <c r="V3459" t="s">
        <v>4716</v>
      </c>
    </row>
    <row r="3460" spans="1:22">
      <c r="A3460" t="s">
        <v>4708</v>
      </c>
      <c r="B3460" t="s">
        <v>4708</v>
      </c>
      <c r="C3460" t="s">
        <v>10960</v>
      </c>
      <c r="D3460"/>
      <c r="E3460" s="255" t="s">
        <v>9070</v>
      </c>
      <c r="F3460" s="255">
        <v>41940.759005173612</v>
      </c>
      <c r="G3460" s="255"/>
      <c r="H3460" s="255"/>
      <c r="I3460" s="256">
        <v>8.3333333333333339</v>
      </c>
      <c r="J3460" s="257">
        <v>121061</v>
      </c>
      <c r="K3460" t="s">
        <v>4711</v>
      </c>
      <c r="L3460">
        <v>0</v>
      </c>
      <c r="M3460">
        <v>0</v>
      </c>
      <c r="N3460" t="s">
        <v>4718</v>
      </c>
      <c r="O3460" t="s">
        <v>4726</v>
      </c>
      <c r="P3460" t="s">
        <v>10961</v>
      </c>
      <c r="Q3460" t="s">
        <v>4715</v>
      </c>
      <c r="V3460" t="s">
        <v>4716</v>
      </c>
    </row>
    <row r="3461" spans="1:22">
      <c r="A3461" t="s">
        <v>4708</v>
      </c>
      <c r="B3461" t="s">
        <v>4708</v>
      </c>
      <c r="C3461" t="s">
        <v>10962</v>
      </c>
      <c r="D3461"/>
      <c r="E3461" s="255" t="s">
        <v>5178</v>
      </c>
      <c r="F3461" s="255">
        <v>41940.760327858799</v>
      </c>
      <c r="G3461" s="255"/>
      <c r="H3461" s="255"/>
      <c r="I3461" s="256">
        <v>8.3333333333333339</v>
      </c>
      <c r="J3461" s="257">
        <v>216388</v>
      </c>
      <c r="K3461" t="s">
        <v>4711</v>
      </c>
      <c r="L3461">
        <v>0</v>
      </c>
      <c r="M3461">
        <v>0</v>
      </c>
      <c r="N3461" t="s">
        <v>4718</v>
      </c>
      <c r="O3461" t="s">
        <v>4713</v>
      </c>
      <c r="P3461" t="s">
        <v>10963</v>
      </c>
      <c r="Q3461" t="s">
        <v>4715</v>
      </c>
      <c r="V3461" t="s">
        <v>4716</v>
      </c>
    </row>
    <row r="3462" spans="1:22">
      <c r="A3462" t="s">
        <v>4708</v>
      </c>
      <c r="B3462" t="s">
        <v>4708</v>
      </c>
      <c r="C3462" t="s">
        <v>10964</v>
      </c>
      <c r="D3462"/>
      <c r="E3462" s="255" t="s">
        <v>4870</v>
      </c>
      <c r="F3462" s="255">
        <v>41943.712770833336</v>
      </c>
      <c r="G3462" s="255"/>
      <c r="H3462" s="255"/>
      <c r="I3462" s="256">
        <v>8.3333333333333339</v>
      </c>
      <c r="J3462" s="257">
        <v>89492</v>
      </c>
      <c r="K3462" t="s">
        <v>4711</v>
      </c>
      <c r="L3462">
        <v>0</v>
      </c>
      <c r="M3462">
        <v>0</v>
      </c>
      <c r="N3462" t="s">
        <v>4718</v>
      </c>
      <c r="O3462" t="s">
        <v>5324</v>
      </c>
      <c r="P3462" t="s">
        <v>10965</v>
      </c>
      <c r="Q3462" t="s">
        <v>4715</v>
      </c>
      <c r="V3462" t="s">
        <v>4716</v>
      </c>
    </row>
    <row r="3463" spans="1:22">
      <c r="A3463" t="s">
        <v>4708</v>
      </c>
      <c r="B3463" t="s">
        <v>4708</v>
      </c>
      <c r="C3463" t="s">
        <v>10966</v>
      </c>
      <c r="D3463"/>
      <c r="E3463" s="255" t="s">
        <v>8756</v>
      </c>
      <c r="F3463" s="255">
        <v>41943.707139583334</v>
      </c>
      <c r="G3463" s="255"/>
      <c r="H3463" s="255"/>
      <c r="I3463" s="256">
        <v>8.3333333333333339</v>
      </c>
      <c r="J3463" s="257">
        <v>165100</v>
      </c>
      <c r="K3463" t="s">
        <v>4711</v>
      </c>
      <c r="L3463">
        <v>0</v>
      </c>
      <c r="M3463">
        <v>0</v>
      </c>
      <c r="N3463" t="s">
        <v>4718</v>
      </c>
      <c r="O3463" t="s">
        <v>5197</v>
      </c>
      <c r="P3463" t="s">
        <v>10967</v>
      </c>
      <c r="Q3463" t="s">
        <v>4715</v>
      </c>
      <c r="V3463" t="s">
        <v>4716</v>
      </c>
    </row>
    <row r="3464" spans="1:22">
      <c r="A3464" t="s">
        <v>4708</v>
      </c>
      <c r="B3464" t="s">
        <v>4708</v>
      </c>
      <c r="C3464" t="s">
        <v>10968</v>
      </c>
      <c r="D3464"/>
      <c r="E3464" s="255" t="s">
        <v>5918</v>
      </c>
      <c r="F3464" s="255">
        <v>41940.667539930553</v>
      </c>
      <c r="G3464" s="255"/>
      <c r="H3464" s="255"/>
      <c r="I3464" s="256">
        <v>8.3333333333333339</v>
      </c>
      <c r="J3464" s="257">
        <v>110847</v>
      </c>
      <c r="K3464" t="s">
        <v>4752</v>
      </c>
      <c r="L3464">
        <v>0</v>
      </c>
      <c r="M3464">
        <v>0</v>
      </c>
      <c r="N3464" t="s">
        <v>4712</v>
      </c>
      <c r="O3464" t="s">
        <v>4713</v>
      </c>
      <c r="P3464" t="s">
        <v>10969</v>
      </c>
      <c r="Q3464" t="s">
        <v>4715</v>
      </c>
      <c r="V3464" t="s">
        <v>4716</v>
      </c>
    </row>
    <row r="3465" spans="1:22">
      <c r="A3465" t="s">
        <v>4708</v>
      </c>
      <c r="B3465" t="s">
        <v>4708</v>
      </c>
      <c r="C3465" t="s">
        <v>10970</v>
      </c>
      <c r="D3465"/>
      <c r="E3465" s="255" t="s">
        <v>4858</v>
      </c>
      <c r="F3465" s="255">
        <v>41901.830859224538</v>
      </c>
      <c r="G3465" s="255"/>
      <c r="H3465" s="255"/>
      <c r="I3465" s="256">
        <v>8.4166666666666661</v>
      </c>
      <c r="J3465" s="257">
        <v>46802</v>
      </c>
      <c r="K3465" t="s">
        <v>4711</v>
      </c>
      <c r="L3465">
        <v>0</v>
      </c>
      <c r="M3465">
        <v>0</v>
      </c>
      <c r="N3465" t="s">
        <v>4712</v>
      </c>
      <c r="O3465" t="s">
        <v>4713</v>
      </c>
      <c r="P3465" t="s">
        <v>10971</v>
      </c>
      <c r="Q3465" t="s">
        <v>4715</v>
      </c>
      <c r="V3465" t="s">
        <v>4716</v>
      </c>
    </row>
    <row r="3466" spans="1:22">
      <c r="A3466" t="s">
        <v>4708</v>
      </c>
      <c r="B3466" t="s">
        <v>4708</v>
      </c>
      <c r="C3466" t="s">
        <v>2929</v>
      </c>
      <c r="D3466"/>
      <c r="E3466" s="255" t="s">
        <v>5160</v>
      </c>
      <c r="F3466" s="255">
        <v>41907.668128275465</v>
      </c>
      <c r="G3466" s="255"/>
      <c r="H3466" s="255"/>
      <c r="I3466" s="256">
        <v>8.4166666666666661</v>
      </c>
      <c r="J3466" s="257">
        <v>229538</v>
      </c>
      <c r="K3466" t="s">
        <v>4711</v>
      </c>
      <c r="L3466">
        <v>0</v>
      </c>
      <c r="M3466">
        <v>0</v>
      </c>
      <c r="N3466" t="s">
        <v>4722</v>
      </c>
      <c r="O3466" t="s">
        <v>4713</v>
      </c>
      <c r="P3466" t="s">
        <v>10972</v>
      </c>
      <c r="Q3466" t="s">
        <v>4715</v>
      </c>
      <c r="V3466" t="s">
        <v>4716</v>
      </c>
    </row>
    <row r="3467" spans="1:22">
      <c r="A3467" t="s">
        <v>4708</v>
      </c>
      <c r="B3467" t="s">
        <v>4708</v>
      </c>
      <c r="C3467" t="s">
        <v>10973</v>
      </c>
      <c r="D3467"/>
      <c r="E3467" s="255" t="s">
        <v>5079</v>
      </c>
      <c r="F3467" s="255">
        <v>41912.760141284722</v>
      </c>
      <c r="G3467" s="255"/>
      <c r="H3467" s="255"/>
      <c r="I3467" s="256">
        <v>8.4166666666666661</v>
      </c>
      <c r="J3467" s="257">
        <v>191648</v>
      </c>
      <c r="K3467" t="s">
        <v>4711</v>
      </c>
      <c r="L3467">
        <v>0</v>
      </c>
      <c r="M3467">
        <v>0</v>
      </c>
      <c r="N3467" t="s">
        <v>4731</v>
      </c>
      <c r="O3467" t="s">
        <v>4713</v>
      </c>
      <c r="P3467" t="s">
        <v>10974</v>
      </c>
      <c r="Q3467" t="s">
        <v>4715</v>
      </c>
      <c r="V3467" t="s">
        <v>4716</v>
      </c>
    </row>
    <row r="3468" spans="1:22">
      <c r="A3468" t="s">
        <v>4708</v>
      </c>
      <c r="B3468" t="s">
        <v>4708</v>
      </c>
      <c r="C3468" t="s">
        <v>10975</v>
      </c>
      <c r="D3468"/>
      <c r="E3468" s="255" t="s">
        <v>5119</v>
      </c>
      <c r="F3468" s="255">
        <v>41883.698699155095</v>
      </c>
      <c r="G3468" s="255"/>
      <c r="H3468" s="255"/>
      <c r="I3468" s="256">
        <v>8.4166666666666661</v>
      </c>
      <c r="J3468" s="257">
        <v>369568</v>
      </c>
      <c r="K3468" t="s">
        <v>4711</v>
      </c>
      <c r="L3468">
        <v>0</v>
      </c>
      <c r="M3468">
        <v>0</v>
      </c>
      <c r="N3468" t="s">
        <v>4769</v>
      </c>
      <c r="O3468" t="s">
        <v>4713</v>
      </c>
      <c r="P3468" t="s">
        <v>10976</v>
      </c>
      <c r="Q3468" t="s">
        <v>4715</v>
      </c>
      <c r="V3468" t="s">
        <v>4716</v>
      </c>
    </row>
    <row r="3469" spans="1:22">
      <c r="A3469" t="s">
        <v>4708</v>
      </c>
      <c r="B3469" t="s">
        <v>4708</v>
      </c>
      <c r="C3469" t="s">
        <v>10977</v>
      </c>
      <c r="D3469"/>
      <c r="E3469" s="255" t="s">
        <v>5171</v>
      </c>
      <c r="F3469" s="255">
        <v>41912.701135266201</v>
      </c>
      <c r="G3469" s="255"/>
      <c r="H3469" s="255"/>
      <c r="I3469" s="256">
        <v>8.4166666666666661</v>
      </c>
      <c r="J3469" s="257">
        <v>73452</v>
      </c>
      <c r="K3469" t="s">
        <v>4711</v>
      </c>
      <c r="L3469">
        <v>0</v>
      </c>
      <c r="M3469">
        <v>0</v>
      </c>
      <c r="N3469" t="s">
        <v>4731</v>
      </c>
      <c r="O3469" t="s">
        <v>4713</v>
      </c>
      <c r="P3469" t="s">
        <v>10978</v>
      </c>
      <c r="Q3469" t="s">
        <v>4715</v>
      </c>
      <c r="V3469" t="s">
        <v>4716</v>
      </c>
    </row>
    <row r="3470" spans="1:22">
      <c r="A3470" t="s">
        <v>4708</v>
      </c>
      <c r="B3470" t="s">
        <v>4708</v>
      </c>
      <c r="C3470" t="s">
        <v>10979</v>
      </c>
      <c r="D3470"/>
      <c r="E3470" s="255" t="s">
        <v>6844</v>
      </c>
      <c r="F3470" s="255">
        <v>41888.478500196761</v>
      </c>
      <c r="G3470" s="255"/>
      <c r="H3470" s="255"/>
      <c r="I3470" s="256">
        <v>8.4166666666666661</v>
      </c>
      <c r="J3470" s="257">
        <v>105760</v>
      </c>
      <c r="K3470" t="s">
        <v>4752</v>
      </c>
      <c r="L3470">
        <v>0</v>
      </c>
      <c r="M3470">
        <v>0</v>
      </c>
      <c r="N3470" t="s">
        <v>4712</v>
      </c>
      <c r="O3470" t="s">
        <v>4726</v>
      </c>
      <c r="P3470" t="s">
        <v>10980</v>
      </c>
      <c r="Q3470" t="s">
        <v>4715</v>
      </c>
      <c r="V3470" t="s">
        <v>4716</v>
      </c>
    </row>
    <row r="3471" spans="1:22">
      <c r="A3471" t="s">
        <v>4708</v>
      </c>
      <c r="B3471" t="s">
        <v>4708</v>
      </c>
      <c r="C3471" t="s">
        <v>2413</v>
      </c>
      <c r="D3471"/>
      <c r="E3471" s="255" t="s">
        <v>4837</v>
      </c>
      <c r="F3471" s="255">
        <v>41912.302105902774</v>
      </c>
      <c r="G3471" s="255"/>
      <c r="H3471" s="255"/>
      <c r="I3471" s="256">
        <v>8.4166666666666661</v>
      </c>
      <c r="J3471" s="257">
        <v>94812</v>
      </c>
      <c r="K3471" t="s">
        <v>4752</v>
      </c>
      <c r="L3471">
        <v>0</v>
      </c>
      <c r="M3471">
        <v>0</v>
      </c>
      <c r="N3471" t="s">
        <v>4722</v>
      </c>
      <c r="O3471" t="s">
        <v>4713</v>
      </c>
      <c r="P3471" t="s">
        <v>10981</v>
      </c>
      <c r="Q3471" t="s">
        <v>4715</v>
      </c>
      <c r="V3471" t="s">
        <v>4716</v>
      </c>
    </row>
    <row r="3472" spans="1:22">
      <c r="A3472" t="s">
        <v>4708</v>
      </c>
      <c r="B3472" t="s">
        <v>4708</v>
      </c>
      <c r="C3472" t="s">
        <v>10982</v>
      </c>
      <c r="D3472"/>
      <c r="E3472" s="255" t="s">
        <v>5217</v>
      </c>
      <c r="F3472" s="255">
        <v>41907.614566550925</v>
      </c>
      <c r="G3472" s="255"/>
      <c r="H3472" s="255"/>
      <c r="I3472" s="256">
        <v>8.4166666666666661</v>
      </c>
      <c r="J3472" s="257">
        <v>172301</v>
      </c>
      <c r="K3472" t="s">
        <v>4711</v>
      </c>
      <c r="L3472">
        <v>0</v>
      </c>
      <c r="M3472">
        <v>0</v>
      </c>
      <c r="N3472" t="s">
        <v>4731</v>
      </c>
      <c r="O3472" t="s">
        <v>4713</v>
      </c>
      <c r="P3472" t="s">
        <v>10983</v>
      </c>
      <c r="Q3472" t="s">
        <v>4715</v>
      </c>
      <c r="V3472" t="s">
        <v>4716</v>
      </c>
    </row>
    <row r="3473" spans="1:22">
      <c r="A3473" t="s">
        <v>4708</v>
      </c>
      <c r="B3473" t="s">
        <v>4708</v>
      </c>
      <c r="C3473" t="s">
        <v>2813</v>
      </c>
      <c r="D3473"/>
      <c r="E3473" s="255" t="s">
        <v>8013</v>
      </c>
      <c r="F3473" s="255">
        <v>41911.635000497685</v>
      </c>
      <c r="G3473" s="255"/>
      <c r="H3473" s="255"/>
      <c r="I3473" s="256">
        <v>8.4166666666666661</v>
      </c>
      <c r="J3473" s="257">
        <v>57355</v>
      </c>
      <c r="K3473" t="s">
        <v>4752</v>
      </c>
      <c r="L3473">
        <v>0</v>
      </c>
      <c r="M3473">
        <v>0</v>
      </c>
      <c r="N3473" t="s">
        <v>4712</v>
      </c>
      <c r="O3473" t="s">
        <v>4726</v>
      </c>
      <c r="P3473" t="s">
        <v>10984</v>
      </c>
      <c r="Q3473" t="s">
        <v>4715</v>
      </c>
      <c r="V3473" t="s">
        <v>4716</v>
      </c>
    </row>
    <row r="3474" spans="1:22">
      <c r="A3474" t="s">
        <v>4708</v>
      </c>
      <c r="B3474" t="s">
        <v>4708</v>
      </c>
      <c r="C3474" t="s">
        <v>10985</v>
      </c>
      <c r="D3474"/>
      <c r="E3474" s="255" t="s">
        <v>5196</v>
      </c>
      <c r="F3474" s="255">
        <v>41895.624175150464</v>
      </c>
      <c r="G3474" s="255"/>
      <c r="H3474" s="255"/>
      <c r="I3474" s="256">
        <v>8.4166666666666661</v>
      </c>
      <c r="J3474" s="257">
        <v>153196</v>
      </c>
      <c r="K3474" t="s">
        <v>4752</v>
      </c>
      <c r="L3474">
        <v>0</v>
      </c>
      <c r="M3474">
        <v>0</v>
      </c>
      <c r="N3474" t="s">
        <v>4718</v>
      </c>
      <c r="O3474" t="s">
        <v>4726</v>
      </c>
      <c r="P3474" t="s">
        <v>5188</v>
      </c>
      <c r="Q3474" t="s">
        <v>4715</v>
      </c>
      <c r="V3474" t="s">
        <v>4716</v>
      </c>
    </row>
    <row r="3475" spans="1:22">
      <c r="A3475" t="s">
        <v>4708</v>
      </c>
      <c r="B3475" t="s">
        <v>4708</v>
      </c>
      <c r="C3475" t="s">
        <v>10986</v>
      </c>
      <c r="D3475"/>
      <c r="E3475" s="255" t="s">
        <v>5817</v>
      </c>
      <c r="F3475" s="255">
        <v>41884.852510150464</v>
      </c>
      <c r="G3475" s="255"/>
      <c r="H3475" s="255"/>
      <c r="I3475" s="256">
        <v>8.4166666666666661</v>
      </c>
      <c r="J3475" s="257">
        <v>33114</v>
      </c>
      <c r="K3475" t="s">
        <v>4711</v>
      </c>
      <c r="L3475">
        <v>0</v>
      </c>
      <c r="M3475">
        <v>0</v>
      </c>
      <c r="N3475" t="s">
        <v>4718</v>
      </c>
      <c r="O3475" t="s">
        <v>4726</v>
      </c>
      <c r="P3475" t="s">
        <v>10987</v>
      </c>
      <c r="Q3475" t="s">
        <v>4715</v>
      </c>
      <c r="V3475" t="s">
        <v>4716</v>
      </c>
    </row>
    <row r="3476" spans="1:22">
      <c r="A3476" t="s">
        <v>4708</v>
      </c>
      <c r="B3476" t="s">
        <v>4708</v>
      </c>
      <c r="C3476" t="s">
        <v>10988</v>
      </c>
      <c r="D3476"/>
      <c r="E3476" s="255" t="s">
        <v>5323</v>
      </c>
      <c r="F3476" s="255">
        <v>41912.83576396991</v>
      </c>
      <c r="G3476" s="255"/>
      <c r="H3476" s="255"/>
      <c r="I3476" s="256">
        <v>8.4166666666666661</v>
      </c>
      <c r="J3476" s="257">
        <v>146253</v>
      </c>
      <c r="K3476" t="s">
        <v>4752</v>
      </c>
      <c r="L3476">
        <v>0</v>
      </c>
      <c r="M3476">
        <v>0</v>
      </c>
      <c r="N3476" t="s">
        <v>4722</v>
      </c>
      <c r="O3476" t="s">
        <v>5324</v>
      </c>
      <c r="P3476" t="s">
        <v>6742</v>
      </c>
      <c r="Q3476" t="s">
        <v>4715</v>
      </c>
      <c r="V3476" t="s">
        <v>4716</v>
      </c>
    </row>
    <row r="3477" spans="1:22">
      <c r="A3477" t="s">
        <v>4708</v>
      </c>
      <c r="B3477" t="s">
        <v>4708</v>
      </c>
      <c r="C3477" t="s">
        <v>10989</v>
      </c>
      <c r="D3477"/>
      <c r="E3477" s="255" t="s">
        <v>7175</v>
      </c>
      <c r="F3477" s="255">
        <v>41905.291009687498</v>
      </c>
      <c r="G3477" s="255"/>
      <c r="H3477" s="255"/>
      <c r="I3477" s="256">
        <v>8.4166666666666661</v>
      </c>
      <c r="J3477" s="257">
        <v>75853</v>
      </c>
      <c r="K3477" t="s">
        <v>4752</v>
      </c>
      <c r="L3477">
        <v>0</v>
      </c>
      <c r="M3477">
        <v>0</v>
      </c>
      <c r="N3477" t="s">
        <v>4722</v>
      </c>
      <c r="O3477" t="s">
        <v>4726</v>
      </c>
      <c r="P3477" t="s">
        <v>10990</v>
      </c>
      <c r="Q3477" t="s">
        <v>4715</v>
      </c>
      <c r="V3477" t="s">
        <v>4716</v>
      </c>
    </row>
    <row r="3478" spans="1:22">
      <c r="A3478" t="s">
        <v>4708</v>
      </c>
      <c r="B3478" t="s">
        <v>4708</v>
      </c>
      <c r="C3478" t="s">
        <v>10991</v>
      </c>
      <c r="D3478"/>
      <c r="E3478" s="255" t="s">
        <v>4912</v>
      </c>
      <c r="F3478" s="255">
        <v>41899.710191203703</v>
      </c>
      <c r="G3478" s="255"/>
      <c r="H3478" s="255"/>
      <c r="I3478" s="256">
        <v>8.4166666666666661</v>
      </c>
      <c r="J3478" s="257">
        <v>54500</v>
      </c>
      <c r="K3478" t="s">
        <v>4711</v>
      </c>
      <c r="L3478">
        <v>0</v>
      </c>
      <c r="M3478">
        <v>0</v>
      </c>
      <c r="N3478" t="s">
        <v>4712</v>
      </c>
      <c r="O3478" t="s">
        <v>4713</v>
      </c>
      <c r="P3478" t="s">
        <v>10992</v>
      </c>
      <c r="Q3478" t="s">
        <v>4715</v>
      </c>
      <c r="V3478" t="s">
        <v>4716</v>
      </c>
    </row>
    <row r="3479" spans="1:22">
      <c r="A3479" t="s">
        <v>4708</v>
      </c>
      <c r="B3479" t="s">
        <v>4708</v>
      </c>
      <c r="C3479" t="s">
        <v>10993</v>
      </c>
      <c r="D3479"/>
      <c r="E3479" s="255" t="s">
        <v>5096</v>
      </c>
      <c r="F3479" s="255">
        <v>41907.684773032408</v>
      </c>
      <c r="G3479" s="255"/>
      <c r="H3479" s="255"/>
      <c r="I3479" s="256">
        <v>8.4166666666666661</v>
      </c>
      <c r="J3479" s="257">
        <v>36516</v>
      </c>
      <c r="K3479" t="s">
        <v>4711</v>
      </c>
      <c r="L3479">
        <v>0</v>
      </c>
      <c r="M3479">
        <v>0</v>
      </c>
      <c r="N3479" t="s">
        <v>4712</v>
      </c>
      <c r="O3479" t="s">
        <v>4713</v>
      </c>
      <c r="P3479" t="s">
        <v>10994</v>
      </c>
      <c r="Q3479" t="s">
        <v>4715</v>
      </c>
      <c r="V3479" t="s">
        <v>4716</v>
      </c>
    </row>
    <row r="3480" spans="1:22">
      <c r="A3480" t="s">
        <v>4708</v>
      </c>
      <c r="B3480" t="s">
        <v>4708</v>
      </c>
      <c r="C3480" t="s">
        <v>10995</v>
      </c>
      <c r="D3480"/>
      <c r="E3480" s="255" t="s">
        <v>5414</v>
      </c>
      <c r="F3480" s="255">
        <v>41904.724892627317</v>
      </c>
      <c r="G3480" s="255"/>
      <c r="H3480" s="255"/>
      <c r="I3480" s="256">
        <v>8.4166666666666661</v>
      </c>
      <c r="J3480" s="257">
        <v>101290</v>
      </c>
      <c r="K3480" t="s">
        <v>4752</v>
      </c>
      <c r="L3480">
        <v>0</v>
      </c>
      <c r="M3480">
        <v>0</v>
      </c>
      <c r="N3480" t="s">
        <v>4718</v>
      </c>
      <c r="O3480" t="s">
        <v>4726</v>
      </c>
      <c r="P3480" t="s">
        <v>10996</v>
      </c>
      <c r="Q3480" t="s">
        <v>4715</v>
      </c>
      <c r="V3480" t="s">
        <v>4716</v>
      </c>
    </row>
    <row r="3481" spans="1:22">
      <c r="A3481" t="s">
        <v>4708</v>
      </c>
      <c r="B3481" t="s">
        <v>4708</v>
      </c>
      <c r="C3481" t="s">
        <v>10997</v>
      </c>
      <c r="D3481"/>
      <c r="E3481" s="255" t="s">
        <v>5330</v>
      </c>
      <c r="F3481" s="255">
        <v>41907.708629131943</v>
      </c>
      <c r="G3481" s="255"/>
      <c r="H3481" s="255"/>
      <c r="I3481" s="256">
        <v>8.4166666666666661</v>
      </c>
      <c r="J3481" s="257">
        <v>246256</v>
      </c>
      <c r="K3481" t="s">
        <v>4711</v>
      </c>
      <c r="L3481">
        <v>0</v>
      </c>
      <c r="M3481">
        <v>0</v>
      </c>
      <c r="N3481" t="s">
        <v>4731</v>
      </c>
      <c r="O3481" t="s">
        <v>4726</v>
      </c>
      <c r="P3481" t="s">
        <v>5188</v>
      </c>
      <c r="Q3481" t="s">
        <v>4715</v>
      </c>
      <c r="V3481" t="s">
        <v>4716</v>
      </c>
    </row>
    <row r="3482" spans="1:22">
      <c r="A3482" t="s">
        <v>4708</v>
      </c>
      <c r="B3482" t="s">
        <v>4708</v>
      </c>
      <c r="C3482" t="s">
        <v>10998</v>
      </c>
      <c r="D3482"/>
      <c r="E3482" s="255" t="s">
        <v>7719</v>
      </c>
      <c r="F3482" s="255">
        <v>41911.695954247683</v>
      </c>
      <c r="G3482" s="255"/>
      <c r="H3482" s="255"/>
      <c r="I3482" s="256">
        <v>8.4166666666666661</v>
      </c>
      <c r="J3482" s="257">
        <v>137042</v>
      </c>
      <c r="K3482" t="s">
        <v>4752</v>
      </c>
      <c r="L3482">
        <v>0</v>
      </c>
      <c r="M3482">
        <v>0</v>
      </c>
      <c r="N3482" t="s">
        <v>4731</v>
      </c>
      <c r="O3482" t="s">
        <v>4726</v>
      </c>
      <c r="P3482" t="s">
        <v>10999</v>
      </c>
      <c r="Q3482" t="s">
        <v>4715</v>
      </c>
      <c r="V3482" t="s">
        <v>4716</v>
      </c>
    </row>
    <row r="3483" spans="1:22">
      <c r="A3483" t="s">
        <v>4708</v>
      </c>
      <c r="B3483" t="s">
        <v>4708</v>
      </c>
      <c r="C3483" t="s">
        <v>11000</v>
      </c>
      <c r="D3483"/>
      <c r="E3483" s="255" t="s">
        <v>4872</v>
      </c>
      <c r="F3483" s="255">
        <v>41879.68874730324</v>
      </c>
      <c r="G3483" s="255"/>
      <c r="H3483" s="255"/>
      <c r="I3483" s="256">
        <v>8.5</v>
      </c>
      <c r="J3483" s="257">
        <v>104200</v>
      </c>
      <c r="K3483" t="s">
        <v>4711</v>
      </c>
      <c r="L3483">
        <v>0</v>
      </c>
      <c r="M3483">
        <v>0</v>
      </c>
      <c r="N3483" t="s">
        <v>4731</v>
      </c>
      <c r="O3483" t="s">
        <v>4713</v>
      </c>
      <c r="P3483" t="s">
        <v>11001</v>
      </c>
      <c r="Q3483" t="s">
        <v>4715</v>
      </c>
      <c r="V3483" t="s">
        <v>4716</v>
      </c>
    </row>
    <row r="3484" spans="1:22">
      <c r="A3484" t="s">
        <v>4708</v>
      </c>
      <c r="B3484" t="s">
        <v>4708</v>
      </c>
      <c r="C3484" t="s">
        <v>11002</v>
      </c>
      <c r="D3484"/>
      <c r="E3484" s="255" t="s">
        <v>5556</v>
      </c>
      <c r="F3484" s="255">
        <v>41866.347601655092</v>
      </c>
      <c r="G3484" s="255"/>
      <c r="H3484" s="255"/>
      <c r="I3484" s="256">
        <v>8.5</v>
      </c>
      <c r="J3484" s="257">
        <v>42522</v>
      </c>
      <c r="K3484" t="s">
        <v>4711</v>
      </c>
      <c r="L3484">
        <v>0</v>
      </c>
      <c r="M3484">
        <v>0</v>
      </c>
      <c r="N3484" t="s">
        <v>4718</v>
      </c>
      <c r="O3484" t="s">
        <v>5197</v>
      </c>
      <c r="P3484" t="s">
        <v>11003</v>
      </c>
      <c r="Q3484" t="s">
        <v>4715</v>
      </c>
      <c r="V3484" t="s">
        <v>4716</v>
      </c>
    </row>
    <row r="3485" spans="1:22">
      <c r="A3485" t="s">
        <v>4708</v>
      </c>
      <c r="B3485" t="s">
        <v>4708</v>
      </c>
      <c r="C3485" t="s">
        <v>11004</v>
      </c>
      <c r="D3485"/>
      <c r="E3485" s="255" t="s">
        <v>4778</v>
      </c>
      <c r="F3485" s="255">
        <v>41877.708986493053</v>
      </c>
      <c r="G3485" s="255"/>
      <c r="H3485" s="255"/>
      <c r="I3485" s="256">
        <v>8.5</v>
      </c>
      <c r="J3485" s="257">
        <v>249451</v>
      </c>
      <c r="K3485" t="s">
        <v>4711</v>
      </c>
      <c r="L3485">
        <v>0</v>
      </c>
      <c r="M3485">
        <v>0</v>
      </c>
      <c r="N3485" t="s">
        <v>4722</v>
      </c>
      <c r="O3485" t="s">
        <v>4713</v>
      </c>
      <c r="P3485" t="s">
        <v>11005</v>
      </c>
      <c r="Q3485" t="s">
        <v>4715</v>
      </c>
      <c r="V3485" t="s">
        <v>4716</v>
      </c>
    </row>
    <row r="3486" spans="1:22">
      <c r="A3486" t="s">
        <v>4708</v>
      </c>
      <c r="B3486" t="s">
        <v>4708</v>
      </c>
      <c r="C3486" t="s">
        <v>11006</v>
      </c>
      <c r="D3486"/>
      <c r="E3486" s="255" t="s">
        <v>4834</v>
      </c>
      <c r="F3486" s="255">
        <v>41860.416521446758</v>
      </c>
      <c r="G3486" s="255"/>
      <c r="H3486" s="255"/>
      <c r="I3486" s="256">
        <v>8.5</v>
      </c>
      <c r="J3486" s="257">
        <v>144000</v>
      </c>
      <c r="K3486" t="s">
        <v>4711</v>
      </c>
      <c r="L3486">
        <v>0</v>
      </c>
      <c r="M3486">
        <v>0</v>
      </c>
      <c r="N3486" t="s">
        <v>4769</v>
      </c>
      <c r="O3486" t="s">
        <v>4713</v>
      </c>
      <c r="P3486" t="s">
        <v>11007</v>
      </c>
      <c r="Q3486" t="s">
        <v>4715</v>
      </c>
      <c r="V3486" t="s">
        <v>4716</v>
      </c>
    </row>
    <row r="3487" spans="1:22">
      <c r="A3487" t="s">
        <v>4708</v>
      </c>
      <c r="B3487" t="s">
        <v>4708</v>
      </c>
      <c r="C3487" t="s">
        <v>11008</v>
      </c>
      <c r="D3487"/>
      <c r="E3487" s="255" t="s">
        <v>6784</v>
      </c>
      <c r="F3487" s="255">
        <v>41850.825999537039</v>
      </c>
      <c r="G3487" s="255"/>
      <c r="H3487" s="255"/>
      <c r="I3487" s="256">
        <v>8.5833333333333339</v>
      </c>
      <c r="J3487" s="257">
        <v>37734</v>
      </c>
      <c r="K3487" t="s">
        <v>4752</v>
      </c>
      <c r="L3487">
        <v>0</v>
      </c>
      <c r="M3487">
        <v>0</v>
      </c>
      <c r="N3487" t="s">
        <v>4712</v>
      </c>
      <c r="O3487" t="s">
        <v>4713</v>
      </c>
      <c r="P3487" t="s">
        <v>11009</v>
      </c>
      <c r="Q3487" t="s">
        <v>4715</v>
      </c>
      <c r="V3487" t="s">
        <v>4716</v>
      </c>
    </row>
    <row r="3488" spans="1:22">
      <c r="A3488" t="s">
        <v>4708</v>
      </c>
      <c r="B3488" t="s">
        <v>4708</v>
      </c>
      <c r="C3488" t="s">
        <v>11010</v>
      </c>
      <c r="D3488"/>
      <c r="E3488" s="255" t="s">
        <v>5240</v>
      </c>
      <c r="F3488" s="255">
        <v>41845.729425891201</v>
      </c>
      <c r="G3488" s="255"/>
      <c r="H3488" s="255"/>
      <c r="I3488" s="256">
        <v>8.5833333333333339</v>
      </c>
      <c r="J3488" s="257">
        <v>182810</v>
      </c>
      <c r="K3488" t="s">
        <v>4752</v>
      </c>
      <c r="L3488">
        <v>0</v>
      </c>
      <c r="M3488">
        <v>0</v>
      </c>
      <c r="N3488" t="s">
        <v>4731</v>
      </c>
      <c r="O3488" t="s">
        <v>4726</v>
      </c>
      <c r="P3488" t="s">
        <v>11011</v>
      </c>
      <c r="Q3488" t="s">
        <v>4715</v>
      </c>
      <c r="V3488" t="s">
        <v>4716</v>
      </c>
    </row>
    <row r="3489" spans="1:22">
      <c r="A3489" t="s">
        <v>4708</v>
      </c>
      <c r="B3489" t="s">
        <v>4708</v>
      </c>
      <c r="C3489" t="s">
        <v>11012</v>
      </c>
      <c r="D3489"/>
      <c r="E3489" s="255" t="s">
        <v>4725</v>
      </c>
      <c r="F3489" s="255">
        <v>41851.806295868053</v>
      </c>
      <c r="G3489" s="255"/>
      <c r="H3489" s="255"/>
      <c r="I3489" s="256">
        <v>8.5833333333333339</v>
      </c>
      <c r="J3489" s="257">
        <v>93471</v>
      </c>
      <c r="K3489" t="s">
        <v>4711</v>
      </c>
      <c r="L3489">
        <v>0</v>
      </c>
      <c r="M3489">
        <v>0</v>
      </c>
      <c r="N3489" t="s">
        <v>4731</v>
      </c>
      <c r="O3489" t="s">
        <v>4713</v>
      </c>
      <c r="P3489" t="s">
        <v>11013</v>
      </c>
      <c r="Q3489" t="s">
        <v>4715</v>
      </c>
      <c r="V3489" t="s">
        <v>4716</v>
      </c>
    </row>
    <row r="3490" spans="1:22">
      <c r="A3490" t="s">
        <v>4708</v>
      </c>
      <c r="B3490" t="s">
        <v>4708</v>
      </c>
      <c r="C3490" t="s">
        <v>2157</v>
      </c>
      <c r="D3490"/>
      <c r="E3490" s="255" t="s">
        <v>6261</v>
      </c>
      <c r="F3490" s="255">
        <v>41849.706992326392</v>
      </c>
      <c r="G3490" s="255"/>
      <c r="H3490" s="255"/>
      <c r="I3490" s="256">
        <v>8.5833333333333339</v>
      </c>
      <c r="J3490" s="257">
        <v>156888</v>
      </c>
      <c r="K3490" t="s">
        <v>4711</v>
      </c>
      <c r="L3490">
        <v>0</v>
      </c>
      <c r="M3490">
        <v>0</v>
      </c>
      <c r="N3490" t="s">
        <v>4718</v>
      </c>
      <c r="O3490" t="s">
        <v>4726</v>
      </c>
      <c r="P3490" t="s">
        <v>11014</v>
      </c>
      <c r="Q3490" t="s">
        <v>4715</v>
      </c>
      <c r="V3490" t="s">
        <v>4716</v>
      </c>
    </row>
    <row r="3491" spans="1:22">
      <c r="A3491" t="s">
        <v>4708</v>
      </c>
      <c r="B3491" t="s">
        <v>4708</v>
      </c>
      <c r="C3491" t="s">
        <v>11015</v>
      </c>
      <c r="D3491"/>
      <c r="E3491" s="255" t="s">
        <v>4737</v>
      </c>
      <c r="F3491" s="255">
        <v>41842.610284918985</v>
      </c>
      <c r="G3491" s="255"/>
      <c r="H3491" s="255"/>
      <c r="I3491" s="256">
        <v>8.5833333333333339</v>
      </c>
      <c r="J3491" s="257">
        <v>145712</v>
      </c>
      <c r="K3491" t="s">
        <v>4711</v>
      </c>
      <c r="L3491">
        <v>0</v>
      </c>
      <c r="M3491">
        <v>0</v>
      </c>
      <c r="N3491" t="s">
        <v>4718</v>
      </c>
      <c r="O3491" t="s">
        <v>4713</v>
      </c>
      <c r="P3491" t="s">
        <v>11016</v>
      </c>
      <c r="Q3491" t="s">
        <v>4715</v>
      </c>
      <c r="V3491" t="s">
        <v>4716</v>
      </c>
    </row>
    <row r="3492" spans="1:22">
      <c r="A3492" t="s">
        <v>4708</v>
      </c>
      <c r="B3492" t="s">
        <v>4708</v>
      </c>
      <c r="C3492" t="s">
        <v>2285</v>
      </c>
      <c r="D3492"/>
      <c r="E3492" s="255" t="s">
        <v>5168</v>
      </c>
      <c r="F3492" s="255">
        <v>41825.490960532406</v>
      </c>
      <c r="G3492" s="255"/>
      <c r="H3492" s="255"/>
      <c r="I3492" s="256">
        <v>8.5833333333333339</v>
      </c>
      <c r="J3492" s="257">
        <v>99612</v>
      </c>
      <c r="K3492" t="s">
        <v>4752</v>
      </c>
      <c r="L3492">
        <v>0</v>
      </c>
      <c r="M3492">
        <v>0</v>
      </c>
      <c r="N3492" t="s">
        <v>4722</v>
      </c>
      <c r="O3492" t="s">
        <v>4713</v>
      </c>
      <c r="P3492" t="s">
        <v>11017</v>
      </c>
      <c r="Q3492" t="s">
        <v>4715</v>
      </c>
      <c r="V3492" t="s">
        <v>4716</v>
      </c>
    </row>
    <row r="3493" spans="1:22">
      <c r="A3493" t="s">
        <v>4708</v>
      </c>
      <c r="B3493" t="s">
        <v>4708</v>
      </c>
      <c r="C3493" t="s">
        <v>11018</v>
      </c>
      <c r="D3493"/>
      <c r="E3493" s="255" t="s">
        <v>6361</v>
      </c>
      <c r="F3493" s="255">
        <v>41851.683108449077</v>
      </c>
      <c r="G3493" s="255"/>
      <c r="H3493" s="255"/>
      <c r="I3493" s="256">
        <v>8.5833333333333339</v>
      </c>
      <c r="J3493" s="257">
        <v>129462</v>
      </c>
      <c r="K3493" t="s">
        <v>4752</v>
      </c>
      <c r="L3493">
        <v>0</v>
      </c>
      <c r="M3493">
        <v>0</v>
      </c>
      <c r="N3493" t="s">
        <v>4731</v>
      </c>
      <c r="O3493" t="s">
        <v>4726</v>
      </c>
      <c r="P3493" t="s">
        <v>11019</v>
      </c>
      <c r="Q3493" t="s">
        <v>4715</v>
      </c>
      <c r="V3493" t="s">
        <v>4716</v>
      </c>
    </row>
    <row r="3494" spans="1:22">
      <c r="A3494" t="s">
        <v>4708</v>
      </c>
      <c r="B3494" t="s">
        <v>4708</v>
      </c>
      <c r="C3494" t="s">
        <v>11020</v>
      </c>
      <c r="D3494"/>
      <c r="E3494" s="255" t="s">
        <v>6012</v>
      </c>
      <c r="F3494" s="255">
        <v>41829.792780173608</v>
      </c>
      <c r="G3494" s="255"/>
      <c r="H3494" s="255"/>
      <c r="I3494" s="256">
        <v>8.5833333333333339</v>
      </c>
      <c r="J3494" s="257">
        <v>192397</v>
      </c>
      <c r="K3494" t="s">
        <v>4711</v>
      </c>
      <c r="L3494">
        <v>0</v>
      </c>
      <c r="M3494">
        <v>0</v>
      </c>
      <c r="N3494" t="s">
        <v>4718</v>
      </c>
      <c r="O3494" t="s">
        <v>5197</v>
      </c>
      <c r="P3494" t="s">
        <v>11021</v>
      </c>
      <c r="Q3494" t="s">
        <v>4715</v>
      </c>
      <c r="V3494" t="s">
        <v>4716</v>
      </c>
    </row>
    <row r="3495" spans="1:22">
      <c r="A3495" t="s">
        <v>4708</v>
      </c>
      <c r="B3495" t="s">
        <v>4708</v>
      </c>
      <c r="C3495" t="s">
        <v>11022</v>
      </c>
      <c r="D3495"/>
      <c r="E3495" s="255" t="s">
        <v>5704</v>
      </c>
      <c r="F3495" s="255">
        <v>41850.718263113427</v>
      </c>
      <c r="G3495" s="255"/>
      <c r="H3495" s="255"/>
      <c r="I3495" s="256">
        <v>8.5833333333333339</v>
      </c>
      <c r="J3495" s="257">
        <v>140178</v>
      </c>
      <c r="K3495" t="s">
        <v>4711</v>
      </c>
      <c r="L3495">
        <v>0</v>
      </c>
      <c r="M3495">
        <v>0</v>
      </c>
      <c r="N3495" t="s">
        <v>4722</v>
      </c>
      <c r="O3495" t="s">
        <v>4726</v>
      </c>
      <c r="P3495" t="s">
        <v>8919</v>
      </c>
      <c r="Q3495" t="s">
        <v>4715</v>
      </c>
      <c r="V3495" t="s">
        <v>4716</v>
      </c>
    </row>
    <row r="3496" spans="1:22">
      <c r="A3496" t="s">
        <v>4708</v>
      </c>
      <c r="B3496" t="s">
        <v>4708</v>
      </c>
      <c r="C3496" t="s">
        <v>2271</v>
      </c>
      <c r="D3496"/>
      <c r="E3496" s="255" t="s">
        <v>4891</v>
      </c>
      <c r="F3496" s="255">
        <v>41842.610398645833</v>
      </c>
      <c r="G3496" s="255"/>
      <c r="H3496" s="255"/>
      <c r="I3496" s="256">
        <v>8.5833333333333339</v>
      </c>
      <c r="J3496" s="257">
        <v>240405</v>
      </c>
      <c r="K3496" t="s">
        <v>4711</v>
      </c>
      <c r="L3496">
        <v>0</v>
      </c>
      <c r="M3496">
        <v>0</v>
      </c>
      <c r="N3496" t="s">
        <v>4722</v>
      </c>
      <c r="O3496" t="s">
        <v>4713</v>
      </c>
      <c r="P3496" t="s">
        <v>11023</v>
      </c>
      <c r="Q3496" t="s">
        <v>4715</v>
      </c>
      <c r="V3496" t="s">
        <v>4716</v>
      </c>
    </row>
    <row r="3497" spans="1:22">
      <c r="A3497" t="s">
        <v>4708</v>
      </c>
      <c r="B3497" t="s">
        <v>4708</v>
      </c>
      <c r="C3497" t="s">
        <v>11024</v>
      </c>
      <c r="D3497"/>
      <c r="E3497" s="255" t="s">
        <v>4775</v>
      </c>
      <c r="F3497" s="255">
        <v>41841.386285995373</v>
      </c>
      <c r="G3497" s="255"/>
      <c r="H3497" s="255"/>
      <c r="I3497" s="256">
        <v>8.5833333333333339</v>
      </c>
      <c r="J3497" s="257">
        <v>209841</v>
      </c>
      <c r="K3497" t="s">
        <v>4711</v>
      </c>
      <c r="L3497">
        <v>0</v>
      </c>
      <c r="M3497">
        <v>0</v>
      </c>
      <c r="N3497" t="s">
        <v>4718</v>
      </c>
      <c r="O3497" t="s">
        <v>4713</v>
      </c>
      <c r="P3497" t="s">
        <v>11025</v>
      </c>
      <c r="Q3497" t="s">
        <v>4715</v>
      </c>
      <c r="V3497" t="s">
        <v>4716</v>
      </c>
    </row>
    <row r="3498" spans="1:22">
      <c r="A3498" t="s">
        <v>4708</v>
      </c>
      <c r="B3498" t="s">
        <v>4708</v>
      </c>
      <c r="C3498" t="s">
        <v>11026</v>
      </c>
      <c r="D3498"/>
      <c r="E3498" s="255" t="s">
        <v>6589</v>
      </c>
      <c r="F3498" s="255">
        <v>41832.422522106484</v>
      </c>
      <c r="G3498" s="255"/>
      <c r="H3498" s="255"/>
      <c r="I3498" s="256">
        <v>8.5833333333333339</v>
      </c>
      <c r="J3498" s="257">
        <v>143006</v>
      </c>
      <c r="K3498" t="s">
        <v>4752</v>
      </c>
      <c r="L3498">
        <v>0</v>
      </c>
      <c r="M3498">
        <v>0</v>
      </c>
      <c r="N3498" t="s">
        <v>4718</v>
      </c>
      <c r="O3498" t="s">
        <v>4753</v>
      </c>
      <c r="P3498" t="s">
        <v>4753</v>
      </c>
      <c r="Q3498" t="s">
        <v>4715</v>
      </c>
      <c r="V3498" t="s">
        <v>4716</v>
      </c>
    </row>
    <row r="3499" spans="1:22">
      <c r="A3499" t="s">
        <v>4708</v>
      </c>
      <c r="B3499" t="s">
        <v>4708</v>
      </c>
      <c r="C3499" t="s">
        <v>11027</v>
      </c>
      <c r="D3499"/>
      <c r="E3499" s="255" t="s">
        <v>5617</v>
      </c>
      <c r="F3499" s="255">
        <v>41851.744669409723</v>
      </c>
      <c r="G3499" s="255"/>
      <c r="H3499" s="255"/>
      <c r="I3499" s="256">
        <v>8.5833333333333339</v>
      </c>
      <c r="J3499" s="257">
        <v>65592</v>
      </c>
      <c r="K3499" t="s">
        <v>4711</v>
      </c>
      <c r="L3499">
        <v>0</v>
      </c>
      <c r="M3499">
        <v>0</v>
      </c>
      <c r="N3499" t="s">
        <v>4712</v>
      </c>
      <c r="O3499" t="s">
        <v>4726</v>
      </c>
      <c r="P3499" t="s">
        <v>11028</v>
      </c>
      <c r="Q3499" t="s">
        <v>4715</v>
      </c>
      <c r="V3499" t="s">
        <v>4716</v>
      </c>
    </row>
    <row r="3500" spans="1:22">
      <c r="A3500" t="s">
        <v>4708</v>
      </c>
      <c r="B3500" t="s">
        <v>4708</v>
      </c>
      <c r="C3500" t="s">
        <v>11029</v>
      </c>
      <c r="D3500"/>
      <c r="E3500" s="255" t="s">
        <v>6421</v>
      </c>
      <c r="F3500" s="255">
        <v>41850.718921608794</v>
      </c>
      <c r="G3500" s="255"/>
      <c r="H3500" s="255"/>
      <c r="I3500" s="256">
        <v>8.5833333333333339</v>
      </c>
      <c r="J3500" s="257">
        <v>90432</v>
      </c>
      <c r="K3500" t="s">
        <v>4711</v>
      </c>
      <c r="L3500">
        <v>0</v>
      </c>
      <c r="M3500">
        <v>0</v>
      </c>
      <c r="N3500" t="s">
        <v>4712</v>
      </c>
      <c r="O3500" t="s">
        <v>4726</v>
      </c>
      <c r="P3500" t="s">
        <v>11030</v>
      </c>
      <c r="Q3500" t="s">
        <v>4715</v>
      </c>
      <c r="V3500" t="s">
        <v>4716</v>
      </c>
    </row>
    <row r="3501" spans="1:22">
      <c r="A3501" t="s">
        <v>4708</v>
      </c>
      <c r="B3501" t="s">
        <v>4708</v>
      </c>
      <c r="C3501" t="s">
        <v>11031</v>
      </c>
      <c r="D3501"/>
      <c r="E3501" s="255" t="s">
        <v>5070</v>
      </c>
      <c r="F3501" s="255">
        <v>41792.742022418985</v>
      </c>
      <c r="G3501" s="255"/>
      <c r="H3501" s="255"/>
      <c r="I3501" s="256">
        <v>8.6666666666666661</v>
      </c>
      <c r="J3501" s="257">
        <v>143257</v>
      </c>
      <c r="K3501" t="s">
        <v>4711</v>
      </c>
      <c r="L3501">
        <v>0</v>
      </c>
      <c r="M3501">
        <v>0</v>
      </c>
      <c r="N3501" t="s">
        <v>4718</v>
      </c>
      <c r="O3501" t="s">
        <v>4726</v>
      </c>
      <c r="P3501" t="s">
        <v>4994</v>
      </c>
      <c r="Q3501" t="s">
        <v>4715</v>
      </c>
      <c r="V3501" t="s">
        <v>4716</v>
      </c>
    </row>
    <row r="3502" spans="1:22">
      <c r="A3502" t="s">
        <v>4708</v>
      </c>
      <c r="B3502" t="s">
        <v>4708</v>
      </c>
      <c r="C3502" t="s">
        <v>11032</v>
      </c>
      <c r="D3502"/>
      <c r="E3502" s="255" t="s">
        <v>5872</v>
      </c>
      <c r="F3502" s="255">
        <v>41818.53172337963</v>
      </c>
      <c r="G3502" s="255"/>
      <c r="H3502" s="255"/>
      <c r="I3502" s="256">
        <v>8.6666666666666661</v>
      </c>
      <c r="J3502" s="257">
        <v>147149</v>
      </c>
      <c r="K3502" t="s">
        <v>4752</v>
      </c>
      <c r="L3502">
        <v>0</v>
      </c>
      <c r="M3502">
        <v>0</v>
      </c>
      <c r="N3502" t="s">
        <v>4722</v>
      </c>
      <c r="O3502" t="s">
        <v>4713</v>
      </c>
      <c r="P3502" t="s">
        <v>11033</v>
      </c>
      <c r="Q3502" t="s">
        <v>4715</v>
      </c>
      <c r="V3502" t="s">
        <v>4716</v>
      </c>
    </row>
    <row r="3503" spans="1:22">
      <c r="A3503" t="s">
        <v>4708</v>
      </c>
      <c r="B3503" t="s">
        <v>4708</v>
      </c>
      <c r="C3503" t="s">
        <v>11034</v>
      </c>
      <c r="D3503"/>
      <c r="E3503" s="255" t="s">
        <v>5227</v>
      </c>
      <c r="F3503" s="255">
        <v>41820.476465011576</v>
      </c>
      <c r="G3503" s="255"/>
      <c r="H3503" s="255"/>
      <c r="I3503" s="256">
        <v>8.6666666666666661</v>
      </c>
      <c r="J3503" s="257">
        <v>110324</v>
      </c>
      <c r="K3503" t="s">
        <v>4752</v>
      </c>
      <c r="L3503">
        <v>0</v>
      </c>
      <c r="M3503">
        <v>0</v>
      </c>
      <c r="N3503" t="s">
        <v>4712</v>
      </c>
      <c r="O3503" t="s">
        <v>4726</v>
      </c>
      <c r="P3503" t="s">
        <v>4994</v>
      </c>
      <c r="Q3503" t="s">
        <v>4715</v>
      </c>
      <c r="V3503" t="s">
        <v>4716</v>
      </c>
    </row>
    <row r="3504" spans="1:22">
      <c r="A3504" t="s">
        <v>4708</v>
      </c>
      <c r="B3504" t="s">
        <v>4708</v>
      </c>
      <c r="C3504" t="s">
        <v>11035</v>
      </c>
      <c r="D3504"/>
      <c r="E3504" s="255" t="s">
        <v>4834</v>
      </c>
      <c r="F3504" s="255">
        <v>41813.656422881948</v>
      </c>
      <c r="G3504" s="255"/>
      <c r="H3504" s="255"/>
      <c r="I3504" s="256">
        <v>8.6666666666666661</v>
      </c>
      <c r="J3504" s="257">
        <v>80074</v>
      </c>
      <c r="K3504" t="s">
        <v>4711</v>
      </c>
      <c r="L3504">
        <v>0</v>
      </c>
      <c r="M3504">
        <v>0</v>
      </c>
      <c r="N3504" t="s">
        <v>4731</v>
      </c>
      <c r="O3504" t="s">
        <v>4713</v>
      </c>
      <c r="P3504" t="s">
        <v>11036</v>
      </c>
      <c r="Q3504" t="s">
        <v>4715</v>
      </c>
      <c r="V3504" t="s">
        <v>4716</v>
      </c>
    </row>
    <row r="3505" spans="1:22">
      <c r="A3505" t="s">
        <v>4708</v>
      </c>
      <c r="B3505" t="s">
        <v>4708</v>
      </c>
      <c r="C3505" t="s">
        <v>11037</v>
      </c>
      <c r="D3505"/>
      <c r="E3505" s="255" t="s">
        <v>5084</v>
      </c>
      <c r="F3505" s="255">
        <v>41820.736093900465</v>
      </c>
      <c r="G3505" s="255"/>
      <c r="H3505" s="255"/>
      <c r="I3505" s="256">
        <v>8.6666666666666661</v>
      </c>
      <c r="J3505" s="257">
        <v>192194</v>
      </c>
      <c r="K3505" t="s">
        <v>4711</v>
      </c>
      <c r="L3505">
        <v>0</v>
      </c>
      <c r="M3505">
        <v>0</v>
      </c>
      <c r="N3505" t="s">
        <v>4718</v>
      </c>
      <c r="O3505" t="s">
        <v>4713</v>
      </c>
      <c r="P3505" t="s">
        <v>11038</v>
      </c>
      <c r="Q3505" t="s">
        <v>4715</v>
      </c>
      <c r="V3505" t="s">
        <v>4716</v>
      </c>
    </row>
    <row r="3506" spans="1:22">
      <c r="A3506" t="s">
        <v>4708</v>
      </c>
      <c r="B3506" t="s">
        <v>4708</v>
      </c>
      <c r="C3506" t="s">
        <v>11039</v>
      </c>
      <c r="D3506"/>
      <c r="E3506" s="255" t="s">
        <v>7507</v>
      </c>
      <c r="F3506" s="255">
        <v>41792.726376122686</v>
      </c>
      <c r="G3506" s="255"/>
      <c r="H3506" s="255"/>
      <c r="I3506" s="256">
        <v>8.6666666666666661</v>
      </c>
      <c r="J3506" s="257">
        <v>76212</v>
      </c>
      <c r="K3506" t="s">
        <v>4711</v>
      </c>
      <c r="L3506">
        <v>0</v>
      </c>
      <c r="M3506">
        <v>0</v>
      </c>
      <c r="N3506" t="s">
        <v>4718</v>
      </c>
      <c r="O3506" t="s">
        <v>4713</v>
      </c>
      <c r="P3506" t="s">
        <v>11040</v>
      </c>
      <c r="Q3506" t="s">
        <v>4715</v>
      </c>
      <c r="V3506" t="s">
        <v>4716</v>
      </c>
    </row>
    <row r="3507" spans="1:22">
      <c r="A3507" t="s">
        <v>4708</v>
      </c>
      <c r="B3507" t="s">
        <v>4708</v>
      </c>
      <c r="C3507" t="s">
        <v>11041</v>
      </c>
      <c r="D3507"/>
      <c r="E3507" s="255" t="s">
        <v>6350</v>
      </c>
      <c r="F3507" s="255">
        <v>41820.731576192127</v>
      </c>
      <c r="G3507" s="255"/>
      <c r="H3507" s="255"/>
      <c r="I3507" s="256">
        <v>8.6666666666666661</v>
      </c>
      <c r="J3507" s="257">
        <v>73872</v>
      </c>
      <c r="K3507" t="s">
        <v>4711</v>
      </c>
      <c r="L3507">
        <v>0</v>
      </c>
      <c r="M3507">
        <v>0</v>
      </c>
      <c r="N3507" t="s">
        <v>4731</v>
      </c>
      <c r="O3507" t="s">
        <v>4726</v>
      </c>
      <c r="P3507" t="s">
        <v>11042</v>
      </c>
      <c r="Q3507" t="s">
        <v>4715</v>
      </c>
      <c r="V3507" t="s">
        <v>4716</v>
      </c>
    </row>
    <row r="3508" spans="1:22">
      <c r="A3508" t="s">
        <v>4708</v>
      </c>
      <c r="B3508" t="s">
        <v>4708</v>
      </c>
      <c r="C3508" t="s">
        <v>11043</v>
      </c>
      <c r="D3508"/>
      <c r="E3508" s="255" t="s">
        <v>4906</v>
      </c>
      <c r="F3508" s="255">
        <v>41814.697987037034</v>
      </c>
      <c r="G3508" s="255"/>
      <c r="H3508" s="255"/>
      <c r="I3508" s="256">
        <v>8.6666666666666661</v>
      </c>
      <c r="J3508" s="257">
        <v>156902</v>
      </c>
      <c r="K3508" t="s">
        <v>4711</v>
      </c>
      <c r="L3508">
        <v>0</v>
      </c>
      <c r="M3508">
        <v>0</v>
      </c>
      <c r="N3508" t="s">
        <v>4712</v>
      </c>
      <c r="O3508" t="s">
        <v>4713</v>
      </c>
      <c r="P3508" t="s">
        <v>11044</v>
      </c>
      <c r="Q3508" t="s">
        <v>4715</v>
      </c>
      <c r="V3508" t="s">
        <v>4716</v>
      </c>
    </row>
    <row r="3509" spans="1:22">
      <c r="A3509" t="s">
        <v>4708</v>
      </c>
      <c r="B3509" t="s">
        <v>4708</v>
      </c>
      <c r="C3509" t="s">
        <v>11045</v>
      </c>
      <c r="D3509"/>
      <c r="E3509" s="255" t="s">
        <v>4834</v>
      </c>
      <c r="F3509" s="255">
        <v>41820.896847916665</v>
      </c>
      <c r="G3509" s="255"/>
      <c r="H3509" s="255"/>
      <c r="I3509" s="256">
        <v>8.6666666666666661</v>
      </c>
      <c r="J3509" s="257">
        <v>149298</v>
      </c>
      <c r="K3509" t="s">
        <v>4711</v>
      </c>
      <c r="L3509">
        <v>0</v>
      </c>
      <c r="M3509">
        <v>0</v>
      </c>
      <c r="N3509" t="s">
        <v>4712</v>
      </c>
      <c r="O3509" t="s">
        <v>4713</v>
      </c>
      <c r="P3509" t="s">
        <v>11046</v>
      </c>
      <c r="Q3509" t="s">
        <v>4715</v>
      </c>
      <c r="V3509" t="s">
        <v>4716</v>
      </c>
    </row>
    <row r="3510" spans="1:22">
      <c r="A3510" t="s">
        <v>4708</v>
      </c>
      <c r="B3510" t="s">
        <v>4708</v>
      </c>
      <c r="C3510" t="s">
        <v>11047</v>
      </c>
      <c r="D3510"/>
      <c r="E3510" s="255" t="s">
        <v>5312</v>
      </c>
      <c r="F3510" s="255">
        <v>41794.364937002312</v>
      </c>
      <c r="G3510" s="255"/>
      <c r="H3510" s="255"/>
      <c r="I3510" s="256">
        <v>8.6666666666666661</v>
      </c>
      <c r="J3510" s="257">
        <v>158243</v>
      </c>
      <c r="K3510" t="s">
        <v>4752</v>
      </c>
      <c r="L3510">
        <v>0</v>
      </c>
      <c r="M3510">
        <v>0</v>
      </c>
      <c r="N3510" t="s">
        <v>4712</v>
      </c>
      <c r="O3510" t="s">
        <v>4726</v>
      </c>
      <c r="P3510" t="s">
        <v>11048</v>
      </c>
      <c r="Q3510" t="s">
        <v>4715</v>
      </c>
      <c r="V3510" t="s">
        <v>4716</v>
      </c>
    </row>
    <row r="3511" spans="1:22">
      <c r="A3511" t="s">
        <v>4708</v>
      </c>
      <c r="B3511" t="s">
        <v>4708</v>
      </c>
      <c r="C3511" t="s">
        <v>11049</v>
      </c>
      <c r="D3511"/>
      <c r="E3511" s="255" t="s">
        <v>5157</v>
      </c>
      <c r="F3511" s="255">
        <v>41816.686226701386</v>
      </c>
      <c r="G3511" s="255"/>
      <c r="H3511" s="255"/>
      <c r="I3511" s="256">
        <v>8.6666666666666661</v>
      </c>
      <c r="J3511" s="257">
        <v>75174</v>
      </c>
      <c r="K3511" t="s">
        <v>4711</v>
      </c>
      <c r="L3511">
        <v>0</v>
      </c>
      <c r="M3511">
        <v>0</v>
      </c>
      <c r="N3511" t="s">
        <v>4722</v>
      </c>
      <c r="O3511" t="s">
        <v>4713</v>
      </c>
      <c r="P3511" t="s">
        <v>11050</v>
      </c>
      <c r="Q3511" t="s">
        <v>4715</v>
      </c>
      <c r="V3511" t="s">
        <v>4716</v>
      </c>
    </row>
    <row r="3512" spans="1:22">
      <c r="A3512" t="s">
        <v>4708</v>
      </c>
      <c r="B3512" t="s">
        <v>4708</v>
      </c>
      <c r="C3512" t="s">
        <v>2705</v>
      </c>
      <c r="D3512"/>
      <c r="E3512" s="255" t="s">
        <v>6434</v>
      </c>
      <c r="F3512" s="255">
        <v>41783.506065590278</v>
      </c>
      <c r="G3512" s="255"/>
      <c r="H3512" s="255"/>
      <c r="I3512" s="256">
        <v>8.75</v>
      </c>
      <c r="J3512" s="257">
        <v>179840</v>
      </c>
      <c r="K3512" t="s">
        <v>4752</v>
      </c>
      <c r="L3512">
        <v>0</v>
      </c>
      <c r="M3512">
        <v>0</v>
      </c>
      <c r="N3512" t="s">
        <v>4712</v>
      </c>
      <c r="O3512" t="s">
        <v>4726</v>
      </c>
      <c r="P3512" t="s">
        <v>4994</v>
      </c>
      <c r="Q3512" t="s">
        <v>4715</v>
      </c>
      <c r="V3512" t="s">
        <v>4716</v>
      </c>
    </row>
    <row r="3513" spans="1:22">
      <c r="A3513" t="s">
        <v>4708</v>
      </c>
      <c r="B3513" t="s">
        <v>4708</v>
      </c>
      <c r="C3513" t="s">
        <v>11051</v>
      </c>
      <c r="D3513"/>
      <c r="E3513" s="255" t="s">
        <v>6972</v>
      </c>
      <c r="F3513" s="255">
        <v>41788.350577199075</v>
      </c>
      <c r="G3513" s="255"/>
      <c r="H3513" s="255"/>
      <c r="I3513" s="256">
        <v>8.75</v>
      </c>
      <c r="J3513" s="257">
        <v>20178</v>
      </c>
      <c r="K3513" t="s">
        <v>4711</v>
      </c>
      <c r="L3513">
        <v>0</v>
      </c>
      <c r="M3513">
        <v>0</v>
      </c>
      <c r="N3513" t="s">
        <v>4712</v>
      </c>
      <c r="O3513" t="s">
        <v>5324</v>
      </c>
      <c r="P3513" t="s">
        <v>11052</v>
      </c>
      <c r="Q3513" t="s">
        <v>4715</v>
      </c>
      <c r="V3513" t="s">
        <v>4716</v>
      </c>
    </row>
    <row r="3514" spans="1:22">
      <c r="A3514" t="s">
        <v>4708</v>
      </c>
      <c r="B3514" t="s">
        <v>4708</v>
      </c>
      <c r="C3514" t="s">
        <v>11053</v>
      </c>
      <c r="D3514"/>
      <c r="E3514" s="255" t="s">
        <v>8198</v>
      </c>
      <c r="F3514" s="255">
        <v>41786.673582326388</v>
      </c>
      <c r="G3514" s="255"/>
      <c r="H3514" s="255"/>
      <c r="I3514" s="256">
        <v>8.75</v>
      </c>
      <c r="J3514" s="257">
        <v>120084</v>
      </c>
      <c r="K3514" t="s">
        <v>4711</v>
      </c>
      <c r="L3514">
        <v>0</v>
      </c>
      <c r="M3514">
        <v>0</v>
      </c>
      <c r="N3514" t="s">
        <v>4731</v>
      </c>
      <c r="O3514" t="s">
        <v>4726</v>
      </c>
      <c r="P3514" t="s">
        <v>11054</v>
      </c>
      <c r="Q3514" t="s">
        <v>4715</v>
      </c>
      <c r="V3514" t="s">
        <v>4716</v>
      </c>
    </row>
    <row r="3515" spans="1:22">
      <c r="A3515" t="s">
        <v>4708</v>
      </c>
      <c r="B3515" t="s">
        <v>4708</v>
      </c>
      <c r="C3515" t="s">
        <v>11055</v>
      </c>
      <c r="D3515"/>
      <c r="E3515" s="255" t="s">
        <v>5979</v>
      </c>
      <c r="F3515" s="255">
        <v>41759.379590706019</v>
      </c>
      <c r="G3515" s="255"/>
      <c r="H3515" s="255"/>
      <c r="I3515" s="256">
        <v>8.8333333333333339</v>
      </c>
      <c r="J3515" s="257">
        <v>116906</v>
      </c>
      <c r="K3515" t="s">
        <v>4752</v>
      </c>
      <c r="L3515">
        <v>0</v>
      </c>
      <c r="M3515">
        <v>0</v>
      </c>
      <c r="N3515" t="s">
        <v>4712</v>
      </c>
      <c r="O3515" t="s">
        <v>4726</v>
      </c>
      <c r="P3515" t="s">
        <v>11056</v>
      </c>
      <c r="Q3515" t="s">
        <v>4715</v>
      </c>
      <c r="V3515" t="s">
        <v>4716</v>
      </c>
    </row>
    <row r="3516" spans="1:22">
      <c r="A3516" t="s">
        <v>4708</v>
      </c>
      <c r="B3516" t="s">
        <v>4708</v>
      </c>
      <c r="C3516" t="s">
        <v>11057</v>
      </c>
      <c r="D3516"/>
      <c r="E3516" s="255" t="s">
        <v>4772</v>
      </c>
      <c r="F3516" s="255">
        <v>41754.435714120373</v>
      </c>
      <c r="G3516" s="255"/>
      <c r="H3516" s="255"/>
      <c r="I3516" s="256">
        <v>8.8333333333333339</v>
      </c>
      <c r="J3516" s="257">
        <v>90567</v>
      </c>
      <c r="K3516" t="s">
        <v>4752</v>
      </c>
      <c r="L3516">
        <v>0</v>
      </c>
      <c r="M3516">
        <v>0</v>
      </c>
      <c r="N3516" t="s">
        <v>4712</v>
      </c>
      <c r="O3516" t="s">
        <v>4713</v>
      </c>
      <c r="P3516" t="s">
        <v>11058</v>
      </c>
      <c r="Q3516" t="s">
        <v>4715</v>
      </c>
      <c r="V3516" t="s">
        <v>4716</v>
      </c>
    </row>
    <row r="3517" spans="1:22">
      <c r="A3517" t="s">
        <v>4708</v>
      </c>
      <c r="B3517" t="s">
        <v>4708</v>
      </c>
      <c r="C3517" t="s">
        <v>11059</v>
      </c>
      <c r="D3517"/>
      <c r="E3517" s="255" t="s">
        <v>5330</v>
      </c>
      <c r="F3517" s="255">
        <v>41737.483790509257</v>
      </c>
      <c r="G3517" s="255"/>
      <c r="H3517" s="255"/>
      <c r="I3517" s="256">
        <v>8.8333333333333339</v>
      </c>
      <c r="J3517" s="257">
        <v>155425</v>
      </c>
      <c r="K3517" t="s">
        <v>4711</v>
      </c>
      <c r="L3517">
        <v>0</v>
      </c>
      <c r="M3517">
        <v>0</v>
      </c>
      <c r="N3517" t="s">
        <v>4718</v>
      </c>
      <c r="O3517" t="s">
        <v>4726</v>
      </c>
      <c r="P3517" t="s">
        <v>5225</v>
      </c>
      <c r="Q3517" t="s">
        <v>4715</v>
      </c>
      <c r="V3517" t="s">
        <v>4716</v>
      </c>
    </row>
    <row r="3518" spans="1:22">
      <c r="A3518" t="s">
        <v>4708</v>
      </c>
      <c r="B3518" t="s">
        <v>4708</v>
      </c>
      <c r="C3518" t="s">
        <v>11060</v>
      </c>
      <c r="D3518"/>
      <c r="E3518" s="255" t="s">
        <v>4978</v>
      </c>
      <c r="F3518" s="255">
        <v>41759.757217442129</v>
      </c>
      <c r="G3518" s="255"/>
      <c r="H3518" s="255"/>
      <c r="I3518" s="256">
        <v>8.8333333333333339</v>
      </c>
      <c r="J3518" s="257">
        <v>119410</v>
      </c>
      <c r="K3518" t="s">
        <v>4711</v>
      </c>
      <c r="L3518">
        <v>0</v>
      </c>
      <c r="M3518">
        <v>0</v>
      </c>
      <c r="N3518" t="s">
        <v>4718</v>
      </c>
      <c r="O3518" t="s">
        <v>4713</v>
      </c>
      <c r="P3518" t="s">
        <v>11061</v>
      </c>
      <c r="Q3518" t="s">
        <v>4715</v>
      </c>
      <c r="V3518" t="s">
        <v>4716</v>
      </c>
    </row>
    <row r="3519" spans="1:22">
      <c r="A3519" t="s">
        <v>4708</v>
      </c>
      <c r="B3519" t="s">
        <v>4708</v>
      </c>
      <c r="C3519" t="s">
        <v>11062</v>
      </c>
      <c r="D3519"/>
      <c r="E3519" s="255" t="s">
        <v>4983</v>
      </c>
      <c r="F3519" s="255">
        <v>41759.796497685187</v>
      </c>
      <c r="G3519" s="255"/>
      <c r="H3519" s="255"/>
      <c r="I3519" s="256">
        <v>8.8333333333333339</v>
      </c>
      <c r="J3519" s="257">
        <v>181377</v>
      </c>
      <c r="K3519" t="s">
        <v>4711</v>
      </c>
      <c r="L3519">
        <v>0</v>
      </c>
      <c r="M3519">
        <v>0</v>
      </c>
      <c r="N3519" t="s">
        <v>4722</v>
      </c>
      <c r="O3519" t="s">
        <v>4713</v>
      </c>
      <c r="P3519" t="s">
        <v>11063</v>
      </c>
      <c r="Q3519" t="s">
        <v>4715</v>
      </c>
      <c r="V3519" t="s">
        <v>4716</v>
      </c>
    </row>
    <row r="3520" spans="1:22">
      <c r="A3520" t="s">
        <v>4708</v>
      </c>
      <c r="B3520" t="s">
        <v>4708</v>
      </c>
      <c r="C3520" t="s">
        <v>11064</v>
      </c>
      <c r="D3520"/>
      <c r="E3520" s="255" t="s">
        <v>5817</v>
      </c>
      <c r="F3520" s="255">
        <v>41736.670562465275</v>
      </c>
      <c r="G3520" s="255"/>
      <c r="H3520" s="255"/>
      <c r="I3520" s="256">
        <v>8.8333333333333339</v>
      </c>
      <c r="J3520" s="257">
        <v>103030</v>
      </c>
      <c r="K3520" t="s">
        <v>4752</v>
      </c>
      <c r="L3520">
        <v>0</v>
      </c>
      <c r="M3520">
        <v>0</v>
      </c>
      <c r="N3520" t="s">
        <v>4731</v>
      </c>
      <c r="O3520" t="s">
        <v>5197</v>
      </c>
      <c r="P3520" t="s">
        <v>11065</v>
      </c>
      <c r="Q3520" t="s">
        <v>4715</v>
      </c>
      <c r="V3520" t="s">
        <v>4716</v>
      </c>
    </row>
    <row r="3521" spans="1:22">
      <c r="A3521" t="s">
        <v>4708</v>
      </c>
      <c r="B3521" t="s">
        <v>4708</v>
      </c>
      <c r="C3521" t="s">
        <v>11066</v>
      </c>
      <c r="D3521"/>
      <c r="E3521" s="255" t="s">
        <v>6202</v>
      </c>
      <c r="F3521" s="255">
        <v>41753.690341400463</v>
      </c>
      <c r="G3521" s="255"/>
      <c r="H3521" s="255"/>
      <c r="I3521" s="256">
        <v>8.8333333333333339</v>
      </c>
      <c r="J3521" s="257">
        <v>73337</v>
      </c>
      <c r="K3521" t="s">
        <v>4711</v>
      </c>
      <c r="L3521">
        <v>0</v>
      </c>
      <c r="M3521">
        <v>0</v>
      </c>
      <c r="N3521" t="s">
        <v>4718</v>
      </c>
      <c r="O3521" t="s">
        <v>4726</v>
      </c>
      <c r="P3521" t="s">
        <v>11067</v>
      </c>
      <c r="Q3521" t="s">
        <v>4715</v>
      </c>
      <c r="V3521" t="s">
        <v>4716</v>
      </c>
    </row>
    <row r="3522" spans="1:22">
      <c r="A3522" t="s">
        <v>4708</v>
      </c>
      <c r="B3522" t="s">
        <v>4708</v>
      </c>
      <c r="C3522" t="s">
        <v>11068</v>
      </c>
      <c r="D3522"/>
      <c r="E3522" s="255" t="s">
        <v>4972</v>
      </c>
      <c r="F3522" s="255">
        <v>41729.722694791664</v>
      </c>
      <c r="G3522" s="255"/>
      <c r="H3522" s="255"/>
      <c r="I3522" s="256">
        <v>8.9166666666666661</v>
      </c>
      <c r="J3522" s="257">
        <v>58449</v>
      </c>
      <c r="K3522" t="s">
        <v>4711</v>
      </c>
      <c r="L3522">
        <v>0</v>
      </c>
      <c r="M3522">
        <v>0</v>
      </c>
      <c r="N3522" t="s">
        <v>4718</v>
      </c>
      <c r="O3522" t="s">
        <v>4713</v>
      </c>
      <c r="P3522" t="s">
        <v>11069</v>
      </c>
      <c r="Q3522" t="s">
        <v>4715</v>
      </c>
      <c r="V3522" t="s">
        <v>4716</v>
      </c>
    </row>
    <row r="3523" spans="1:22">
      <c r="A3523" t="s">
        <v>4708</v>
      </c>
      <c r="B3523" t="s">
        <v>4708</v>
      </c>
      <c r="C3523" t="s">
        <v>11070</v>
      </c>
      <c r="D3523"/>
      <c r="E3523" s="255" t="s">
        <v>6727</v>
      </c>
      <c r="F3523" s="255">
        <v>41729.759363773148</v>
      </c>
      <c r="G3523" s="255"/>
      <c r="H3523" s="255"/>
      <c r="I3523" s="256">
        <v>8.9166666666666661</v>
      </c>
      <c r="J3523" s="257">
        <v>124414</v>
      </c>
      <c r="K3523" t="s">
        <v>4752</v>
      </c>
      <c r="L3523">
        <v>0</v>
      </c>
      <c r="M3523">
        <v>0</v>
      </c>
      <c r="N3523" t="s">
        <v>4712</v>
      </c>
      <c r="O3523" t="s">
        <v>5197</v>
      </c>
      <c r="P3523" t="s">
        <v>11071</v>
      </c>
      <c r="Q3523" t="s">
        <v>4715</v>
      </c>
      <c r="V3523" t="s">
        <v>4716</v>
      </c>
    </row>
    <row r="3524" spans="1:22">
      <c r="A3524" t="s">
        <v>4708</v>
      </c>
      <c r="B3524" t="s">
        <v>4708</v>
      </c>
      <c r="C3524" t="s">
        <v>1735</v>
      </c>
      <c r="D3524"/>
      <c r="E3524" s="255" t="s">
        <v>5168</v>
      </c>
      <c r="F3524" s="255">
        <v>41704.719468784722</v>
      </c>
      <c r="G3524" s="255"/>
      <c r="H3524" s="255"/>
      <c r="I3524" s="256">
        <v>8.9166666666666661</v>
      </c>
      <c r="J3524" s="257">
        <v>138174</v>
      </c>
      <c r="K3524" t="s">
        <v>4711</v>
      </c>
      <c r="L3524">
        <v>0</v>
      </c>
      <c r="M3524">
        <v>0</v>
      </c>
      <c r="N3524" t="s">
        <v>4718</v>
      </c>
      <c r="O3524" t="s">
        <v>4713</v>
      </c>
      <c r="P3524" t="s">
        <v>11072</v>
      </c>
      <c r="Q3524" t="s">
        <v>4715</v>
      </c>
      <c r="V3524" t="s">
        <v>4716</v>
      </c>
    </row>
    <row r="3525" spans="1:22">
      <c r="A3525" t="s">
        <v>4708</v>
      </c>
      <c r="B3525" t="s">
        <v>4708</v>
      </c>
      <c r="C3525" t="s">
        <v>11073</v>
      </c>
      <c r="D3525"/>
      <c r="E3525" s="255" t="s">
        <v>4791</v>
      </c>
      <c r="F3525" s="255">
        <v>41729.871841747685</v>
      </c>
      <c r="G3525" s="255"/>
      <c r="H3525" s="255"/>
      <c r="I3525" s="256">
        <v>8.9166666666666661</v>
      </c>
      <c r="J3525" s="257">
        <v>115807</v>
      </c>
      <c r="K3525" t="s">
        <v>4752</v>
      </c>
      <c r="L3525">
        <v>0</v>
      </c>
      <c r="M3525">
        <v>0</v>
      </c>
      <c r="N3525" t="s">
        <v>4712</v>
      </c>
      <c r="O3525" t="s">
        <v>4713</v>
      </c>
      <c r="P3525" t="s">
        <v>11074</v>
      </c>
      <c r="Q3525" t="s">
        <v>4715</v>
      </c>
      <c r="V3525" t="s">
        <v>4716</v>
      </c>
    </row>
    <row r="3526" spans="1:22">
      <c r="A3526" t="s">
        <v>4708</v>
      </c>
      <c r="B3526" t="s">
        <v>4708</v>
      </c>
      <c r="C3526" t="s">
        <v>11075</v>
      </c>
      <c r="D3526"/>
      <c r="E3526" s="255" t="s">
        <v>5138</v>
      </c>
      <c r="F3526" s="255">
        <v>41709.758394907411</v>
      </c>
      <c r="G3526" s="255"/>
      <c r="H3526" s="255"/>
      <c r="I3526" s="256">
        <v>8.9166666666666661</v>
      </c>
      <c r="J3526" s="257">
        <v>107858</v>
      </c>
      <c r="K3526" t="s">
        <v>4711</v>
      </c>
      <c r="L3526">
        <v>0</v>
      </c>
      <c r="M3526">
        <v>0</v>
      </c>
      <c r="N3526" t="s">
        <v>4731</v>
      </c>
      <c r="O3526" t="s">
        <v>4713</v>
      </c>
      <c r="P3526" t="s">
        <v>11076</v>
      </c>
      <c r="Q3526" t="s">
        <v>4715</v>
      </c>
      <c r="V3526" t="s">
        <v>4716</v>
      </c>
    </row>
    <row r="3527" spans="1:22">
      <c r="A3527" t="s">
        <v>4708</v>
      </c>
      <c r="B3527" t="s">
        <v>4708</v>
      </c>
      <c r="C3527" t="s">
        <v>3022</v>
      </c>
      <c r="D3527"/>
      <c r="E3527" s="255" t="s">
        <v>5215</v>
      </c>
      <c r="F3527" s="255">
        <v>41722.749205358799</v>
      </c>
      <c r="G3527" s="255"/>
      <c r="H3527" s="255"/>
      <c r="I3527" s="256">
        <v>8.9166666666666661</v>
      </c>
      <c r="J3527" s="257">
        <v>83374</v>
      </c>
      <c r="K3527" t="s">
        <v>4711</v>
      </c>
      <c r="L3527">
        <v>0</v>
      </c>
      <c r="M3527">
        <v>0</v>
      </c>
      <c r="N3527" t="s">
        <v>4722</v>
      </c>
      <c r="O3527" t="s">
        <v>4726</v>
      </c>
      <c r="P3527" t="s">
        <v>11077</v>
      </c>
      <c r="Q3527" t="s">
        <v>4715</v>
      </c>
      <c r="V3527" t="s">
        <v>4716</v>
      </c>
    </row>
    <row r="3528" spans="1:22">
      <c r="A3528" t="s">
        <v>4708</v>
      </c>
      <c r="B3528" t="s">
        <v>4708</v>
      </c>
      <c r="C3528" t="s">
        <v>11078</v>
      </c>
      <c r="D3528"/>
      <c r="E3528" s="255" t="s">
        <v>4868</v>
      </c>
      <c r="F3528" s="255">
        <v>41709.755688738427</v>
      </c>
      <c r="G3528" s="255"/>
      <c r="H3528" s="255"/>
      <c r="I3528" s="256">
        <v>8.9166666666666661</v>
      </c>
      <c r="J3528" s="257">
        <v>150886</v>
      </c>
      <c r="K3528" t="s">
        <v>4711</v>
      </c>
      <c r="L3528">
        <v>0</v>
      </c>
      <c r="M3528">
        <v>0</v>
      </c>
      <c r="N3528" t="s">
        <v>4718</v>
      </c>
      <c r="O3528" t="s">
        <v>4713</v>
      </c>
      <c r="P3528" t="s">
        <v>11079</v>
      </c>
      <c r="Q3528" t="s">
        <v>4715</v>
      </c>
      <c r="V3528" t="s">
        <v>4716</v>
      </c>
    </row>
    <row r="3529" spans="1:22">
      <c r="A3529" t="s">
        <v>4708</v>
      </c>
      <c r="B3529" t="s">
        <v>4708</v>
      </c>
      <c r="C3529" t="s">
        <v>11080</v>
      </c>
      <c r="D3529"/>
      <c r="E3529" s="255" t="s">
        <v>4824</v>
      </c>
      <c r="F3529" s="255">
        <v>41722.729735682871</v>
      </c>
      <c r="G3529" s="255"/>
      <c r="H3529" s="255"/>
      <c r="I3529" s="256">
        <v>8.9166666666666661</v>
      </c>
      <c r="J3529" s="257">
        <v>131684</v>
      </c>
      <c r="K3529" t="s">
        <v>4711</v>
      </c>
      <c r="L3529">
        <v>0</v>
      </c>
      <c r="M3529">
        <v>0</v>
      </c>
      <c r="N3529" t="s">
        <v>4712</v>
      </c>
      <c r="O3529" t="s">
        <v>4713</v>
      </c>
      <c r="P3529" t="s">
        <v>11081</v>
      </c>
      <c r="Q3529" t="s">
        <v>4715</v>
      </c>
      <c r="V3529" t="s">
        <v>4716</v>
      </c>
    </row>
    <row r="3530" spans="1:22">
      <c r="A3530" t="s">
        <v>4708</v>
      </c>
      <c r="B3530" t="s">
        <v>4708</v>
      </c>
      <c r="C3530" t="s">
        <v>11082</v>
      </c>
      <c r="D3530"/>
      <c r="E3530" s="255" t="s">
        <v>7289</v>
      </c>
      <c r="F3530" s="255">
        <v>41726.741873344909</v>
      </c>
      <c r="G3530" s="255"/>
      <c r="H3530" s="255"/>
      <c r="I3530" s="256">
        <v>8.9166666666666661</v>
      </c>
      <c r="J3530" s="257">
        <v>124273</v>
      </c>
      <c r="K3530" t="s">
        <v>4711</v>
      </c>
      <c r="L3530">
        <v>0</v>
      </c>
      <c r="M3530">
        <v>0</v>
      </c>
      <c r="N3530" t="s">
        <v>4731</v>
      </c>
      <c r="O3530" t="s">
        <v>5197</v>
      </c>
      <c r="P3530" t="s">
        <v>11083</v>
      </c>
      <c r="Q3530" t="s">
        <v>4715</v>
      </c>
      <c r="V3530" t="s">
        <v>4716</v>
      </c>
    </row>
    <row r="3531" spans="1:22">
      <c r="A3531" t="s">
        <v>4708</v>
      </c>
      <c r="B3531" t="s">
        <v>4708</v>
      </c>
      <c r="C3531" t="s">
        <v>11084</v>
      </c>
      <c r="D3531"/>
      <c r="E3531" s="255" t="s">
        <v>6727</v>
      </c>
      <c r="F3531" s="255">
        <v>41729.90291542824</v>
      </c>
      <c r="G3531" s="255"/>
      <c r="H3531" s="255"/>
      <c r="I3531" s="256">
        <v>8.9166666666666661</v>
      </c>
      <c r="J3531" s="257">
        <v>111514</v>
      </c>
      <c r="K3531" t="s">
        <v>4752</v>
      </c>
      <c r="L3531">
        <v>0</v>
      </c>
      <c r="M3531">
        <v>0</v>
      </c>
      <c r="N3531" t="s">
        <v>4718</v>
      </c>
      <c r="O3531" t="s">
        <v>5197</v>
      </c>
      <c r="P3531" t="s">
        <v>11085</v>
      </c>
      <c r="Q3531" t="s">
        <v>4715</v>
      </c>
      <c r="V3531" t="s">
        <v>4716</v>
      </c>
    </row>
    <row r="3532" spans="1:22">
      <c r="A3532" t="s">
        <v>4708</v>
      </c>
      <c r="B3532" t="s">
        <v>4708</v>
      </c>
      <c r="C3532" t="s">
        <v>11086</v>
      </c>
      <c r="D3532"/>
      <c r="E3532" s="255" t="s">
        <v>6361</v>
      </c>
      <c r="F3532" s="255">
        <v>41706.36276408565</v>
      </c>
      <c r="G3532" s="255"/>
      <c r="H3532" s="255"/>
      <c r="I3532" s="256">
        <v>8.9166666666666661</v>
      </c>
      <c r="J3532" s="257">
        <v>101682</v>
      </c>
      <c r="K3532" t="s">
        <v>4752</v>
      </c>
      <c r="L3532">
        <v>0</v>
      </c>
      <c r="M3532">
        <v>0</v>
      </c>
      <c r="N3532" t="s">
        <v>4722</v>
      </c>
      <c r="O3532" t="s">
        <v>4726</v>
      </c>
      <c r="P3532" t="s">
        <v>11087</v>
      </c>
      <c r="Q3532" t="s">
        <v>4715</v>
      </c>
      <c r="V3532" t="s">
        <v>4716</v>
      </c>
    </row>
    <row r="3533" spans="1:22">
      <c r="A3533" t="s">
        <v>4708</v>
      </c>
      <c r="B3533" t="s">
        <v>4708</v>
      </c>
      <c r="C3533" t="s">
        <v>11088</v>
      </c>
      <c r="D3533"/>
      <c r="E3533" s="255" t="s">
        <v>5274</v>
      </c>
      <c r="F3533" s="255">
        <v>41729.720100694445</v>
      </c>
      <c r="G3533" s="255"/>
      <c r="H3533" s="255"/>
      <c r="I3533" s="256">
        <v>8.9166666666666661</v>
      </c>
      <c r="J3533" s="257">
        <v>188302</v>
      </c>
      <c r="K3533" t="s">
        <v>4711</v>
      </c>
      <c r="L3533">
        <v>0</v>
      </c>
      <c r="M3533">
        <v>0</v>
      </c>
      <c r="N3533" t="s">
        <v>4722</v>
      </c>
      <c r="O3533" t="s">
        <v>4726</v>
      </c>
      <c r="P3533" t="s">
        <v>5188</v>
      </c>
      <c r="Q3533" t="s">
        <v>4715</v>
      </c>
      <c r="V3533" t="s">
        <v>4716</v>
      </c>
    </row>
    <row r="3534" spans="1:22">
      <c r="A3534" t="s">
        <v>4708</v>
      </c>
      <c r="B3534" t="s">
        <v>4708</v>
      </c>
      <c r="C3534" t="s">
        <v>11089</v>
      </c>
      <c r="D3534"/>
      <c r="E3534" s="255" t="s">
        <v>6983</v>
      </c>
      <c r="F3534" s="255">
        <v>41711.723999340276</v>
      </c>
      <c r="G3534" s="255"/>
      <c r="H3534" s="255"/>
      <c r="I3534" s="256">
        <v>8.9166666666666661</v>
      </c>
      <c r="J3534" s="257">
        <v>360837</v>
      </c>
      <c r="K3534" t="s">
        <v>4711</v>
      </c>
      <c r="L3534">
        <v>0</v>
      </c>
      <c r="M3534">
        <v>0</v>
      </c>
      <c r="N3534" t="s">
        <v>4718</v>
      </c>
      <c r="O3534" t="s">
        <v>4726</v>
      </c>
      <c r="P3534" t="s">
        <v>5972</v>
      </c>
      <c r="Q3534" t="s">
        <v>4715</v>
      </c>
      <c r="V3534" t="s">
        <v>4716</v>
      </c>
    </row>
    <row r="3535" spans="1:22">
      <c r="A3535" t="s">
        <v>4708</v>
      </c>
      <c r="B3535" t="s">
        <v>4708</v>
      </c>
      <c r="C3535" t="s">
        <v>11090</v>
      </c>
      <c r="D3535"/>
      <c r="E3535" s="255" t="s">
        <v>5217</v>
      </c>
      <c r="F3535" s="255">
        <v>41681.74883877315</v>
      </c>
      <c r="G3535" s="255"/>
      <c r="H3535" s="255"/>
      <c r="I3535" s="256">
        <v>9</v>
      </c>
      <c r="J3535" s="257">
        <v>171522</v>
      </c>
      <c r="K3535" t="s">
        <v>4752</v>
      </c>
      <c r="L3535">
        <v>0</v>
      </c>
      <c r="M3535">
        <v>0</v>
      </c>
      <c r="N3535" t="s">
        <v>4718</v>
      </c>
      <c r="O3535" t="s">
        <v>4713</v>
      </c>
      <c r="P3535" t="s">
        <v>11091</v>
      </c>
      <c r="Q3535" t="s">
        <v>4715</v>
      </c>
      <c r="V3535" t="s">
        <v>4716</v>
      </c>
    </row>
    <row r="3536" spans="1:22">
      <c r="A3536" t="s">
        <v>4708</v>
      </c>
      <c r="B3536" t="s">
        <v>4708</v>
      </c>
      <c r="C3536" t="s">
        <v>11092</v>
      </c>
      <c r="D3536"/>
      <c r="E3536" s="255" t="s">
        <v>5386</v>
      </c>
      <c r="F3536" s="255">
        <v>41698.826863622686</v>
      </c>
      <c r="G3536" s="255"/>
      <c r="H3536" s="255"/>
      <c r="I3536" s="256">
        <v>9</v>
      </c>
      <c r="J3536" s="257">
        <v>68766</v>
      </c>
      <c r="K3536" t="s">
        <v>4711</v>
      </c>
      <c r="L3536">
        <v>0</v>
      </c>
      <c r="M3536">
        <v>0</v>
      </c>
      <c r="N3536" t="s">
        <v>4712</v>
      </c>
      <c r="O3536" t="s">
        <v>4713</v>
      </c>
      <c r="P3536" t="s">
        <v>11093</v>
      </c>
      <c r="Q3536" t="s">
        <v>4715</v>
      </c>
      <c r="V3536" t="s">
        <v>4716</v>
      </c>
    </row>
    <row r="3537" spans="1:22">
      <c r="A3537" t="s">
        <v>4708</v>
      </c>
      <c r="B3537" t="s">
        <v>4708</v>
      </c>
      <c r="C3537" t="s">
        <v>11094</v>
      </c>
      <c r="D3537"/>
      <c r="E3537" s="255" t="s">
        <v>4870</v>
      </c>
      <c r="F3537" s="255">
        <v>41696.718069675924</v>
      </c>
      <c r="G3537" s="255"/>
      <c r="H3537" s="255"/>
      <c r="I3537" s="256">
        <v>9</v>
      </c>
      <c r="J3537" s="257">
        <v>179775</v>
      </c>
      <c r="K3537" t="s">
        <v>4711</v>
      </c>
      <c r="L3537">
        <v>0</v>
      </c>
      <c r="M3537">
        <v>0</v>
      </c>
      <c r="N3537" t="s">
        <v>4712</v>
      </c>
      <c r="O3537" t="s">
        <v>4713</v>
      </c>
      <c r="P3537" t="s">
        <v>11095</v>
      </c>
      <c r="Q3537" t="s">
        <v>4715</v>
      </c>
      <c r="V3537" t="s">
        <v>4716</v>
      </c>
    </row>
    <row r="3538" spans="1:22">
      <c r="A3538" t="s">
        <v>4708</v>
      </c>
      <c r="B3538" t="s">
        <v>4708</v>
      </c>
      <c r="C3538" t="s">
        <v>11096</v>
      </c>
      <c r="D3538"/>
      <c r="E3538" s="255" t="s">
        <v>7588</v>
      </c>
      <c r="F3538" s="255">
        <v>41684.675591863423</v>
      </c>
      <c r="G3538" s="255"/>
      <c r="H3538" s="255"/>
      <c r="I3538" s="256">
        <v>9</v>
      </c>
      <c r="J3538" s="257">
        <v>53239</v>
      </c>
      <c r="K3538" t="s">
        <v>4711</v>
      </c>
      <c r="L3538">
        <v>0</v>
      </c>
      <c r="M3538">
        <v>0</v>
      </c>
      <c r="N3538" t="s">
        <v>4718</v>
      </c>
      <c r="O3538" t="s">
        <v>4726</v>
      </c>
      <c r="P3538" t="s">
        <v>11097</v>
      </c>
      <c r="Q3538" t="s">
        <v>4715</v>
      </c>
      <c r="V3538" t="s">
        <v>4716</v>
      </c>
    </row>
    <row r="3539" spans="1:22">
      <c r="A3539" t="s">
        <v>4708</v>
      </c>
      <c r="B3539" t="s">
        <v>4708</v>
      </c>
      <c r="C3539" t="s">
        <v>11098</v>
      </c>
      <c r="D3539"/>
      <c r="E3539" s="255" t="s">
        <v>4814</v>
      </c>
      <c r="F3539" s="255">
        <v>41676.655869097223</v>
      </c>
      <c r="G3539" s="255"/>
      <c r="H3539" s="255"/>
      <c r="I3539" s="256">
        <v>9</v>
      </c>
      <c r="J3539" s="257">
        <v>245358</v>
      </c>
      <c r="K3539" t="s">
        <v>4711</v>
      </c>
      <c r="L3539">
        <v>0</v>
      </c>
      <c r="M3539">
        <v>0</v>
      </c>
      <c r="N3539" t="s">
        <v>4731</v>
      </c>
      <c r="O3539" t="s">
        <v>4726</v>
      </c>
      <c r="P3539" t="s">
        <v>11099</v>
      </c>
      <c r="Q3539" t="s">
        <v>4715</v>
      </c>
      <c r="V3539" t="s">
        <v>4716</v>
      </c>
    </row>
    <row r="3540" spans="1:22">
      <c r="A3540" t="s">
        <v>4708</v>
      </c>
      <c r="B3540" t="s">
        <v>4708</v>
      </c>
      <c r="C3540" t="s">
        <v>11100</v>
      </c>
      <c r="D3540"/>
      <c r="E3540" s="255" t="s">
        <v>5224</v>
      </c>
      <c r="F3540" s="255">
        <v>41695.62308946759</v>
      </c>
      <c r="G3540" s="255"/>
      <c r="H3540" s="255"/>
      <c r="I3540" s="256">
        <v>9</v>
      </c>
      <c r="J3540" s="257">
        <v>70947</v>
      </c>
      <c r="K3540" t="s">
        <v>4711</v>
      </c>
      <c r="L3540">
        <v>0</v>
      </c>
      <c r="M3540">
        <v>0</v>
      </c>
      <c r="N3540" t="s">
        <v>4712</v>
      </c>
      <c r="O3540" t="s">
        <v>4726</v>
      </c>
      <c r="P3540" t="s">
        <v>4994</v>
      </c>
      <c r="Q3540" t="s">
        <v>4715</v>
      </c>
      <c r="V3540" t="s">
        <v>4716</v>
      </c>
    </row>
    <row r="3541" spans="1:22">
      <c r="A3541" t="s">
        <v>4708</v>
      </c>
      <c r="B3541" t="s">
        <v>4708</v>
      </c>
      <c r="C3541" t="s">
        <v>11101</v>
      </c>
      <c r="D3541"/>
      <c r="E3541" s="255" t="s">
        <v>4778</v>
      </c>
      <c r="F3541" s="255">
        <v>41692.529775381947</v>
      </c>
      <c r="G3541" s="255"/>
      <c r="H3541" s="255"/>
      <c r="I3541" s="256">
        <v>9</v>
      </c>
      <c r="J3541" s="257">
        <v>103424</v>
      </c>
      <c r="K3541" t="s">
        <v>4711</v>
      </c>
      <c r="L3541">
        <v>0</v>
      </c>
      <c r="M3541">
        <v>0</v>
      </c>
      <c r="N3541" t="s">
        <v>4722</v>
      </c>
      <c r="O3541" t="s">
        <v>4713</v>
      </c>
      <c r="P3541" t="s">
        <v>11102</v>
      </c>
      <c r="Q3541" t="s">
        <v>4715</v>
      </c>
      <c r="V3541" t="s">
        <v>4716</v>
      </c>
    </row>
    <row r="3542" spans="1:22">
      <c r="A3542" t="s">
        <v>4708</v>
      </c>
      <c r="B3542" t="s">
        <v>4708</v>
      </c>
      <c r="C3542" t="s">
        <v>11103</v>
      </c>
      <c r="D3542"/>
      <c r="E3542" s="255" t="s">
        <v>4915</v>
      </c>
      <c r="F3542" s="255">
        <v>41666.692768252316</v>
      </c>
      <c r="G3542" s="255"/>
      <c r="H3542" s="255"/>
      <c r="I3542" s="256">
        <v>9.0833333333333339</v>
      </c>
      <c r="J3542" s="257">
        <v>36361</v>
      </c>
      <c r="K3542" t="s">
        <v>4711</v>
      </c>
      <c r="L3542">
        <v>0</v>
      </c>
      <c r="M3542">
        <v>0</v>
      </c>
      <c r="N3542" t="s">
        <v>4722</v>
      </c>
      <c r="O3542" t="s">
        <v>4713</v>
      </c>
      <c r="P3542" t="s">
        <v>11104</v>
      </c>
      <c r="Q3542" t="s">
        <v>4715</v>
      </c>
      <c r="V3542" t="s">
        <v>4716</v>
      </c>
    </row>
    <row r="3543" spans="1:22">
      <c r="A3543" t="s">
        <v>4708</v>
      </c>
      <c r="B3543" t="s">
        <v>4708</v>
      </c>
      <c r="C3543" t="s">
        <v>11105</v>
      </c>
      <c r="D3543"/>
      <c r="E3543" s="255" t="s">
        <v>5457</v>
      </c>
      <c r="F3543" s="255">
        <v>41670.857285995371</v>
      </c>
      <c r="G3543" s="255"/>
      <c r="H3543" s="255"/>
      <c r="I3543" s="256">
        <v>9.0833333333333339</v>
      </c>
      <c r="J3543" s="257">
        <v>216334</v>
      </c>
      <c r="K3543" t="s">
        <v>4711</v>
      </c>
      <c r="L3543">
        <v>0</v>
      </c>
      <c r="M3543">
        <v>0</v>
      </c>
      <c r="N3543" t="s">
        <v>4718</v>
      </c>
      <c r="O3543" t="s">
        <v>4713</v>
      </c>
      <c r="P3543" t="s">
        <v>11106</v>
      </c>
      <c r="Q3543" t="s">
        <v>4715</v>
      </c>
      <c r="V3543" t="s">
        <v>4716</v>
      </c>
    </row>
    <row r="3544" spans="1:22">
      <c r="A3544" t="s">
        <v>4708</v>
      </c>
      <c r="B3544" t="s">
        <v>4708</v>
      </c>
      <c r="C3544" t="s">
        <v>11107</v>
      </c>
      <c r="D3544"/>
      <c r="E3544" s="255" t="s">
        <v>5103</v>
      </c>
      <c r="F3544" s="255">
        <v>41656.712737650465</v>
      </c>
      <c r="G3544" s="255"/>
      <c r="H3544" s="255"/>
      <c r="I3544" s="256">
        <v>9.0833333333333339</v>
      </c>
      <c r="J3544" s="257">
        <v>84028</v>
      </c>
      <c r="K3544" t="s">
        <v>4711</v>
      </c>
      <c r="L3544">
        <v>0</v>
      </c>
      <c r="M3544">
        <v>0</v>
      </c>
      <c r="N3544" t="s">
        <v>4712</v>
      </c>
      <c r="O3544" t="s">
        <v>4713</v>
      </c>
      <c r="P3544" t="s">
        <v>11108</v>
      </c>
      <c r="Q3544" t="s">
        <v>4715</v>
      </c>
      <c r="V3544" t="s">
        <v>4716</v>
      </c>
    </row>
    <row r="3545" spans="1:22">
      <c r="A3545" t="s">
        <v>4708</v>
      </c>
      <c r="B3545" t="s">
        <v>4708</v>
      </c>
      <c r="C3545" t="s">
        <v>11109</v>
      </c>
      <c r="D3545"/>
      <c r="E3545" s="255" t="s">
        <v>5212</v>
      </c>
      <c r="F3545" s="255">
        <v>41669.339745405094</v>
      </c>
      <c r="G3545" s="255"/>
      <c r="H3545" s="255"/>
      <c r="I3545" s="256">
        <v>9.0833333333333339</v>
      </c>
      <c r="J3545" s="257">
        <v>243144</v>
      </c>
      <c r="K3545" t="s">
        <v>4752</v>
      </c>
      <c r="L3545">
        <v>0</v>
      </c>
      <c r="M3545">
        <v>0</v>
      </c>
      <c r="N3545" t="s">
        <v>4731</v>
      </c>
      <c r="O3545" t="s">
        <v>4726</v>
      </c>
      <c r="P3545" t="s">
        <v>11110</v>
      </c>
      <c r="Q3545" t="s">
        <v>4715</v>
      </c>
      <c r="V3545" t="s">
        <v>4716</v>
      </c>
    </row>
    <row r="3546" spans="1:22">
      <c r="A3546" t="s">
        <v>4708</v>
      </c>
      <c r="B3546" t="s">
        <v>4708</v>
      </c>
      <c r="C3546" t="s">
        <v>11111</v>
      </c>
      <c r="D3546"/>
      <c r="E3546" s="255" t="s">
        <v>4746</v>
      </c>
      <c r="F3546" s="255">
        <v>41670.731413923611</v>
      </c>
      <c r="G3546" s="255"/>
      <c r="H3546" s="255"/>
      <c r="I3546" s="256">
        <v>9.0833333333333339</v>
      </c>
      <c r="J3546" s="257">
        <v>261607</v>
      </c>
      <c r="K3546" t="s">
        <v>4752</v>
      </c>
      <c r="L3546">
        <v>0</v>
      </c>
      <c r="M3546">
        <v>0</v>
      </c>
      <c r="N3546" t="s">
        <v>4712</v>
      </c>
      <c r="O3546" t="s">
        <v>4713</v>
      </c>
      <c r="P3546" t="s">
        <v>11112</v>
      </c>
      <c r="Q3546" t="s">
        <v>4715</v>
      </c>
      <c r="V3546" t="s">
        <v>4716</v>
      </c>
    </row>
    <row r="3547" spans="1:22">
      <c r="A3547" t="s">
        <v>4708</v>
      </c>
      <c r="B3547" t="s">
        <v>4708</v>
      </c>
      <c r="C3547" t="s">
        <v>11113</v>
      </c>
      <c r="D3547"/>
      <c r="E3547" s="255" t="s">
        <v>5106</v>
      </c>
      <c r="F3547" s="255">
        <v>41641.75040355324</v>
      </c>
      <c r="G3547" s="255"/>
      <c r="H3547" s="255"/>
      <c r="I3547" s="256">
        <v>9.0833333333333339</v>
      </c>
      <c r="J3547" s="257">
        <v>124345</v>
      </c>
      <c r="K3547" t="s">
        <v>4711</v>
      </c>
      <c r="L3547">
        <v>0</v>
      </c>
      <c r="M3547">
        <v>0</v>
      </c>
      <c r="N3547" t="s">
        <v>4718</v>
      </c>
      <c r="O3547" t="s">
        <v>5324</v>
      </c>
      <c r="P3547" t="s">
        <v>11114</v>
      </c>
      <c r="Q3547" t="s">
        <v>4715</v>
      </c>
      <c r="V3547" t="s">
        <v>4716</v>
      </c>
    </row>
    <row r="3548" spans="1:22">
      <c r="A3548" t="s">
        <v>4708</v>
      </c>
      <c r="B3548" t="s">
        <v>4708</v>
      </c>
      <c r="C3548" t="s">
        <v>11115</v>
      </c>
      <c r="D3548"/>
      <c r="E3548" s="255" t="s">
        <v>5601</v>
      </c>
      <c r="F3548" s="255">
        <v>41641.470886574076</v>
      </c>
      <c r="G3548" s="255"/>
      <c r="H3548" s="255"/>
      <c r="I3548" s="256">
        <v>9.0833333333333339</v>
      </c>
      <c r="J3548" s="257">
        <v>95948</v>
      </c>
      <c r="K3548" t="s">
        <v>4752</v>
      </c>
      <c r="L3548">
        <v>0</v>
      </c>
      <c r="M3548">
        <v>0</v>
      </c>
      <c r="N3548" t="s">
        <v>4722</v>
      </c>
      <c r="O3548" t="s">
        <v>4713</v>
      </c>
      <c r="P3548" t="s">
        <v>11116</v>
      </c>
      <c r="Q3548" t="s">
        <v>4715</v>
      </c>
      <c r="V3548" t="s">
        <v>4716</v>
      </c>
    </row>
    <row r="3549" spans="1:22">
      <c r="A3549" t="s">
        <v>4708</v>
      </c>
      <c r="B3549" t="s">
        <v>4708</v>
      </c>
      <c r="C3549" t="s">
        <v>11117</v>
      </c>
      <c r="D3549"/>
      <c r="E3549" s="255" t="s">
        <v>6434</v>
      </c>
      <c r="F3549" s="255">
        <v>41661.710572916665</v>
      </c>
      <c r="G3549" s="255"/>
      <c r="H3549" s="255"/>
      <c r="I3549" s="256">
        <v>9.0833333333333339</v>
      </c>
      <c r="J3549" s="257">
        <v>199949</v>
      </c>
      <c r="K3549" t="s">
        <v>4711</v>
      </c>
      <c r="L3549">
        <v>0</v>
      </c>
      <c r="M3549">
        <v>0</v>
      </c>
      <c r="N3549" t="s">
        <v>4712</v>
      </c>
      <c r="O3549" t="s">
        <v>4726</v>
      </c>
      <c r="P3549" t="s">
        <v>5225</v>
      </c>
      <c r="Q3549" t="s">
        <v>4715</v>
      </c>
      <c r="V3549" t="s">
        <v>4716</v>
      </c>
    </row>
    <row r="3550" spans="1:22">
      <c r="A3550" t="s">
        <v>4708</v>
      </c>
      <c r="B3550" t="s">
        <v>4708</v>
      </c>
      <c r="C3550" t="s">
        <v>11118</v>
      </c>
      <c r="D3550"/>
      <c r="E3550" s="255" t="s">
        <v>6114</v>
      </c>
      <c r="F3550" s="255">
        <v>41641.641628090278</v>
      </c>
      <c r="G3550" s="255"/>
      <c r="H3550" s="255"/>
      <c r="I3550" s="256">
        <v>9.0833333333333339</v>
      </c>
      <c r="J3550" s="257">
        <v>141694</v>
      </c>
      <c r="K3550" t="s">
        <v>4752</v>
      </c>
      <c r="L3550">
        <v>0</v>
      </c>
      <c r="M3550">
        <v>0</v>
      </c>
      <c r="N3550" t="s">
        <v>4712</v>
      </c>
      <c r="O3550" t="s">
        <v>4726</v>
      </c>
      <c r="P3550" t="s">
        <v>11119</v>
      </c>
      <c r="Q3550" t="s">
        <v>4715</v>
      </c>
      <c r="V3550" t="s">
        <v>4716</v>
      </c>
    </row>
    <row r="3551" spans="1:22">
      <c r="A3551" t="s">
        <v>4708</v>
      </c>
      <c r="B3551" t="s">
        <v>4708</v>
      </c>
      <c r="C3551" t="s">
        <v>11120</v>
      </c>
      <c r="D3551"/>
      <c r="E3551" s="255" t="s">
        <v>4814</v>
      </c>
      <c r="F3551" s="255">
        <v>41664.815559340277</v>
      </c>
      <c r="G3551" s="255"/>
      <c r="H3551" s="255"/>
      <c r="I3551" s="256">
        <v>9.0833333333333339</v>
      </c>
      <c r="J3551" s="257">
        <v>240000</v>
      </c>
      <c r="K3551" t="s">
        <v>4711</v>
      </c>
      <c r="L3551">
        <v>0</v>
      </c>
      <c r="M3551">
        <v>0</v>
      </c>
      <c r="N3551" t="s">
        <v>4722</v>
      </c>
      <c r="O3551" t="s">
        <v>4713</v>
      </c>
      <c r="P3551" t="s">
        <v>11121</v>
      </c>
      <c r="Q3551" t="s">
        <v>4715</v>
      </c>
      <c r="V3551" t="s">
        <v>4716</v>
      </c>
    </row>
    <row r="3552" spans="1:22">
      <c r="A3552" t="s">
        <v>4708</v>
      </c>
      <c r="B3552" t="s">
        <v>4708</v>
      </c>
      <c r="C3552" t="s">
        <v>11122</v>
      </c>
      <c r="D3552"/>
      <c r="E3552" s="255" t="s">
        <v>4937</v>
      </c>
      <c r="F3552" s="255">
        <v>41670.694569907406</v>
      </c>
      <c r="G3552" s="255"/>
      <c r="H3552" s="255"/>
      <c r="I3552" s="256">
        <v>9.0833333333333339</v>
      </c>
      <c r="J3552" s="257">
        <v>51526</v>
      </c>
      <c r="K3552" t="s">
        <v>4752</v>
      </c>
      <c r="L3552">
        <v>0</v>
      </c>
      <c r="M3552">
        <v>0</v>
      </c>
      <c r="N3552" t="s">
        <v>4722</v>
      </c>
      <c r="O3552" t="s">
        <v>4753</v>
      </c>
      <c r="P3552" t="s">
        <v>4753</v>
      </c>
      <c r="Q3552" t="s">
        <v>4715</v>
      </c>
      <c r="V3552" t="s">
        <v>4716</v>
      </c>
    </row>
    <row r="3553" spans="1:22">
      <c r="A3553" t="s">
        <v>4708</v>
      </c>
      <c r="B3553" t="s">
        <v>4708</v>
      </c>
      <c r="C3553" t="s">
        <v>11123</v>
      </c>
      <c r="D3553"/>
      <c r="E3553" s="255" t="s">
        <v>5217</v>
      </c>
      <c r="F3553" s="255">
        <v>41654.503126932868</v>
      </c>
      <c r="G3553" s="255"/>
      <c r="H3553" s="255"/>
      <c r="I3553" s="256">
        <v>9.0833333333333339</v>
      </c>
      <c r="J3553" s="257">
        <v>111654</v>
      </c>
      <c r="K3553" t="s">
        <v>4752</v>
      </c>
      <c r="L3553">
        <v>0</v>
      </c>
      <c r="M3553">
        <v>0</v>
      </c>
      <c r="N3553" t="s">
        <v>4712</v>
      </c>
      <c r="O3553" t="s">
        <v>4753</v>
      </c>
      <c r="P3553" t="s">
        <v>4753</v>
      </c>
      <c r="Q3553" t="s">
        <v>4715</v>
      </c>
      <c r="V3553" t="s">
        <v>4716</v>
      </c>
    </row>
    <row r="3554" spans="1:22">
      <c r="A3554" t="s">
        <v>4708</v>
      </c>
      <c r="B3554" t="s">
        <v>4708</v>
      </c>
      <c r="C3554" t="s">
        <v>11124</v>
      </c>
      <c r="D3554"/>
      <c r="E3554" s="255" t="s">
        <v>4860</v>
      </c>
      <c r="F3554" s="255">
        <v>41641.603149733797</v>
      </c>
      <c r="G3554" s="255"/>
      <c r="H3554" s="255"/>
      <c r="I3554" s="256">
        <v>9.0833333333333339</v>
      </c>
      <c r="J3554" s="257">
        <v>10</v>
      </c>
      <c r="K3554" t="s">
        <v>4752</v>
      </c>
      <c r="L3554">
        <v>1</v>
      </c>
      <c r="M3554">
        <v>1363.76</v>
      </c>
      <c r="N3554" t="s">
        <v>4718</v>
      </c>
      <c r="O3554" t="s">
        <v>4753</v>
      </c>
      <c r="P3554" t="s">
        <v>4753</v>
      </c>
      <c r="Q3554" t="s">
        <v>4715</v>
      </c>
      <c r="V3554" t="s">
        <v>4716</v>
      </c>
    </row>
    <row r="3555" spans="1:22">
      <c r="A3555" t="s">
        <v>4708</v>
      </c>
      <c r="B3555" t="s">
        <v>4708</v>
      </c>
      <c r="C3555" t="s">
        <v>11125</v>
      </c>
      <c r="D3555"/>
      <c r="E3555" s="255" t="s">
        <v>4983</v>
      </c>
      <c r="F3555" s="255">
        <v>41641.764929548612</v>
      </c>
      <c r="G3555" s="255"/>
      <c r="H3555" s="255"/>
      <c r="I3555" s="256">
        <v>9.0833333333333339</v>
      </c>
      <c r="J3555" s="257">
        <v>-1</v>
      </c>
      <c r="K3555" t="s">
        <v>4752</v>
      </c>
      <c r="L3555">
        <v>0</v>
      </c>
      <c r="M3555">
        <v>0</v>
      </c>
      <c r="N3555" t="s">
        <v>4718</v>
      </c>
      <c r="O3555" t="s">
        <v>4753</v>
      </c>
      <c r="P3555" t="s">
        <v>4753</v>
      </c>
      <c r="Q3555" t="s">
        <v>4715</v>
      </c>
      <c r="V3555" t="s">
        <v>4716</v>
      </c>
    </row>
    <row r="3556" spans="1:22">
      <c r="A3556" t="s">
        <v>4708</v>
      </c>
      <c r="B3556" t="s">
        <v>4708</v>
      </c>
      <c r="C3556" t="s">
        <v>11126</v>
      </c>
      <c r="D3556"/>
      <c r="E3556" s="255" t="s">
        <v>7041</v>
      </c>
      <c r="F3556" s="255">
        <v>41610.70506403935</v>
      </c>
      <c r="G3556" s="255"/>
      <c r="H3556" s="255"/>
      <c r="I3556" s="256">
        <v>9.1666666666666661</v>
      </c>
      <c r="J3556" s="257">
        <v>72591</v>
      </c>
      <c r="K3556" t="s">
        <v>4752</v>
      </c>
      <c r="L3556">
        <v>0</v>
      </c>
      <c r="M3556">
        <v>0</v>
      </c>
      <c r="N3556" t="s">
        <v>4718</v>
      </c>
      <c r="O3556" t="s">
        <v>4726</v>
      </c>
      <c r="P3556" t="s">
        <v>6979</v>
      </c>
      <c r="Q3556" t="s">
        <v>4715</v>
      </c>
      <c r="V3556" t="s">
        <v>4716</v>
      </c>
    </row>
    <row r="3557" spans="1:22">
      <c r="A3557" t="s">
        <v>4708</v>
      </c>
      <c r="B3557" t="s">
        <v>4708</v>
      </c>
      <c r="C3557" t="s">
        <v>11127</v>
      </c>
      <c r="D3557"/>
      <c r="E3557" s="255" t="s">
        <v>5238</v>
      </c>
      <c r="F3557" s="255">
        <v>41635.749265625003</v>
      </c>
      <c r="G3557" s="255"/>
      <c r="H3557" s="255"/>
      <c r="I3557" s="256">
        <v>9.1666666666666661</v>
      </c>
      <c r="J3557" s="257">
        <v>139909</v>
      </c>
      <c r="K3557" t="s">
        <v>4711</v>
      </c>
      <c r="L3557">
        <v>0</v>
      </c>
      <c r="M3557">
        <v>0</v>
      </c>
      <c r="N3557" t="s">
        <v>4731</v>
      </c>
      <c r="O3557" t="s">
        <v>4713</v>
      </c>
      <c r="P3557" t="s">
        <v>11128</v>
      </c>
      <c r="Q3557" t="s">
        <v>4715</v>
      </c>
      <c r="V3557" t="s">
        <v>4716</v>
      </c>
    </row>
    <row r="3558" spans="1:22">
      <c r="A3558" t="s">
        <v>4708</v>
      </c>
      <c r="B3558" t="s">
        <v>4708</v>
      </c>
      <c r="C3558" t="s">
        <v>11129</v>
      </c>
      <c r="D3558"/>
      <c r="E3558" s="255" t="s">
        <v>4817</v>
      </c>
      <c r="F3558" s="255">
        <v>41610.767936377313</v>
      </c>
      <c r="G3558" s="255"/>
      <c r="H3558" s="255"/>
      <c r="I3558" s="256">
        <v>9.1666666666666661</v>
      </c>
      <c r="J3558" s="257">
        <v>154220</v>
      </c>
      <c r="K3558" t="s">
        <v>4711</v>
      </c>
      <c r="L3558">
        <v>0</v>
      </c>
      <c r="M3558">
        <v>0</v>
      </c>
      <c r="N3558" t="s">
        <v>4731</v>
      </c>
      <c r="O3558" t="s">
        <v>4713</v>
      </c>
      <c r="P3558" t="s">
        <v>11130</v>
      </c>
      <c r="Q3558" t="s">
        <v>4715</v>
      </c>
      <c r="V3558" t="s">
        <v>4716</v>
      </c>
    </row>
    <row r="3559" spans="1:22">
      <c r="A3559" t="s">
        <v>4708</v>
      </c>
      <c r="B3559" t="s">
        <v>4708</v>
      </c>
      <c r="C3559" t="s">
        <v>11131</v>
      </c>
      <c r="D3559"/>
      <c r="E3559" s="255" t="s">
        <v>5168</v>
      </c>
      <c r="F3559" s="255">
        <v>41635.749171030089</v>
      </c>
      <c r="G3559" s="255"/>
      <c r="H3559" s="255"/>
      <c r="I3559" s="256">
        <v>9.1666666666666661</v>
      </c>
      <c r="J3559" s="257">
        <v>160161</v>
      </c>
      <c r="K3559" t="s">
        <v>4711</v>
      </c>
      <c r="L3559">
        <v>0</v>
      </c>
      <c r="M3559">
        <v>0</v>
      </c>
      <c r="N3559" t="s">
        <v>4731</v>
      </c>
      <c r="O3559" t="s">
        <v>4726</v>
      </c>
      <c r="P3559" t="s">
        <v>11132</v>
      </c>
      <c r="Q3559" t="s">
        <v>4715</v>
      </c>
      <c r="V3559" t="s">
        <v>4716</v>
      </c>
    </row>
    <row r="3560" spans="1:22">
      <c r="A3560" t="s">
        <v>4708</v>
      </c>
      <c r="B3560" t="s">
        <v>4708</v>
      </c>
      <c r="C3560" t="s">
        <v>11133</v>
      </c>
      <c r="D3560"/>
      <c r="E3560" s="255" t="s">
        <v>4881</v>
      </c>
      <c r="F3560" s="255">
        <v>41625.757042743055</v>
      </c>
      <c r="G3560" s="255"/>
      <c r="H3560" s="255"/>
      <c r="I3560" s="256">
        <v>9.1666666666666661</v>
      </c>
      <c r="J3560" s="257">
        <v>137090</v>
      </c>
      <c r="K3560" t="s">
        <v>4711</v>
      </c>
      <c r="L3560">
        <v>0</v>
      </c>
      <c r="M3560">
        <v>0</v>
      </c>
      <c r="N3560" t="s">
        <v>4722</v>
      </c>
      <c r="O3560" t="s">
        <v>4726</v>
      </c>
      <c r="P3560" t="s">
        <v>4994</v>
      </c>
      <c r="Q3560" t="s">
        <v>4715</v>
      </c>
      <c r="V3560" t="s">
        <v>4716</v>
      </c>
    </row>
    <row r="3561" spans="1:22">
      <c r="A3561" t="s">
        <v>4708</v>
      </c>
      <c r="B3561" t="s">
        <v>4708</v>
      </c>
      <c r="C3561" t="s">
        <v>11134</v>
      </c>
      <c r="D3561"/>
      <c r="E3561" s="255" t="s">
        <v>5586</v>
      </c>
      <c r="F3561" s="255">
        <v>41631.771877581021</v>
      </c>
      <c r="G3561" s="255"/>
      <c r="H3561" s="255"/>
      <c r="I3561" s="256">
        <v>9.1666666666666661</v>
      </c>
      <c r="J3561" s="257">
        <v>86431</v>
      </c>
      <c r="K3561" t="s">
        <v>4711</v>
      </c>
      <c r="L3561">
        <v>0</v>
      </c>
      <c r="M3561">
        <v>0</v>
      </c>
      <c r="N3561" t="s">
        <v>4718</v>
      </c>
      <c r="O3561" t="s">
        <v>4713</v>
      </c>
      <c r="P3561" t="s">
        <v>11135</v>
      </c>
      <c r="Q3561" t="s">
        <v>4715</v>
      </c>
      <c r="V3561" t="s">
        <v>4716</v>
      </c>
    </row>
    <row r="3562" spans="1:22">
      <c r="A3562" t="s">
        <v>4708</v>
      </c>
      <c r="B3562" t="s">
        <v>4708</v>
      </c>
      <c r="C3562" t="s">
        <v>11136</v>
      </c>
      <c r="D3562"/>
      <c r="E3562" s="255" t="s">
        <v>6563</v>
      </c>
      <c r="F3562" s="255">
        <v>41610.831629282409</v>
      </c>
      <c r="G3562" s="255"/>
      <c r="H3562" s="255"/>
      <c r="I3562" s="256">
        <v>9.1666666666666661</v>
      </c>
      <c r="J3562" s="257">
        <v>85027</v>
      </c>
      <c r="K3562" t="s">
        <v>4711</v>
      </c>
      <c r="L3562">
        <v>0</v>
      </c>
      <c r="M3562">
        <v>0</v>
      </c>
      <c r="N3562" t="s">
        <v>4718</v>
      </c>
      <c r="O3562" t="s">
        <v>4726</v>
      </c>
      <c r="P3562" t="s">
        <v>11137</v>
      </c>
      <c r="Q3562" t="s">
        <v>4715</v>
      </c>
      <c r="V3562" t="s">
        <v>4716</v>
      </c>
    </row>
    <row r="3563" spans="1:22">
      <c r="A3563" t="s">
        <v>4708</v>
      </c>
      <c r="B3563" t="s">
        <v>4708</v>
      </c>
      <c r="C3563" t="s">
        <v>11138</v>
      </c>
      <c r="D3563"/>
      <c r="E3563" s="255" t="s">
        <v>4797</v>
      </c>
      <c r="F3563" s="255">
        <v>41610.76770679398</v>
      </c>
      <c r="G3563" s="255"/>
      <c r="H3563" s="255"/>
      <c r="I3563" s="256">
        <v>9.1666666666666661</v>
      </c>
      <c r="J3563" s="257">
        <v>161377</v>
      </c>
      <c r="K3563" t="s">
        <v>4711</v>
      </c>
      <c r="L3563">
        <v>0</v>
      </c>
      <c r="M3563">
        <v>0</v>
      </c>
      <c r="N3563" t="s">
        <v>4718</v>
      </c>
      <c r="O3563" t="s">
        <v>4713</v>
      </c>
      <c r="P3563" t="s">
        <v>11139</v>
      </c>
      <c r="Q3563" t="s">
        <v>4715</v>
      </c>
      <c r="V3563" t="s">
        <v>4716</v>
      </c>
    </row>
    <row r="3564" spans="1:22">
      <c r="A3564" t="s">
        <v>4708</v>
      </c>
      <c r="B3564" t="s">
        <v>4708</v>
      </c>
      <c r="C3564" t="s">
        <v>11140</v>
      </c>
      <c r="D3564"/>
      <c r="E3564" s="255" t="s">
        <v>8874</v>
      </c>
      <c r="F3564" s="255">
        <v>41625.757172881946</v>
      </c>
      <c r="G3564" s="255"/>
      <c r="H3564" s="255"/>
      <c r="I3564" s="256">
        <v>9.1666666666666661</v>
      </c>
      <c r="J3564" s="257">
        <v>120807</v>
      </c>
      <c r="K3564" t="s">
        <v>4711</v>
      </c>
      <c r="L3564">
        <v>0</v>
      </c>
      <c r="M3564">
        <v>0</v>
      </c>
      <c r="N3564" t="s">
        <v>4712</v>
      </c>
      <c r="O3564" t="s">
        <v>4726</v>
      </c>
      <c r="P3564" t="s">
        <v>11141</v>
      </c>
      <c r="Q3564" t="s">
        <v>4715</v>
      </c>
      <c r="V3564" t="s">
        <v>4716</v>
      </c>
    </row>
    <row r="3565" spans="1:22">
      <c r="A3565" t="s">
        <v>4708</v>
      </c>
      <c r="B3565" t="s">
        <v>4708</v>
      </c>
      <c r="C3565" t="s">
        <v>11142</v>
      </c>
      <c r="D3565"/>
      <c r="E3565" s="255" t="s">
        <v>5243</v>
      </c>
      <c r="F3565" s="255">
        <v>41620.727945138889</v>
      </c>
      <c r="G3565" s="255"/>
      <c r="H3565" s="255"/>
      <c r="I3565" s="256">
        <v>9.1666666666666661</v>
      </c>
      <c r="J3565" s="257">
        <v>183095</v>
      </c>
      <c r="K3565" t="s">
        <v>4711</v>
      </c>
      <c r="L3565">
        <v>0</v>
      </c>
      <c r="M3565">
        <v>0</v>
      </c>
      <c r="N3565" t="s">
        <v>4712</v>
      </c>
      <c r="O3565" t="s">
        <v>4713</v>
      </c>
      <c r="P3565" t="s">
        <v>11143</v>
      </c>
      <c r="Q3565" t="s">
        <v>4715</v>
      </c>
      <c r="V3565" t="s">
        <v>4716</v>
      </c>
    </row>
    <row r="3566" spans="1:22">
      <c r="A3566" t="s">
        <v>4708</v>
      </c>
      <c r="B3566" t="s">
        <v>4708</v>
      </c>
      <c r="C3566" t="s">
        <v>11144</v>
      </c>
      <c r="D3566"/>
      <c r="E3566" s="255" t="s">
        <v>5027</v>
      </c>
      <c r="F3566" s="255">
        <v>41631.77178978009</v>
      </c>
      <c r="G3566" s="255"/>
      <c r="H3566" s="255"/>
      <c r="I3566" s="256">
        <v>9.1666666666666661</v>
      </c>
      <c r="J3566" s="257">
        <v>103297</v>
      </c>
      <c r="K3566" t="s">
        <v>4711</v>
      </c>
      <c r="L3566">
        <v>0</v>
      </c>
      <c r="M3566">
        <v>0</v>
      </c>
      <c r="N3566" t="s">
        <v>4712</v>
      </c>
      <c r="O3566" t="s">
        <v>4713</v>
      </c>
      <c r="P3566" t="s">
        <v>11145</v>
      </c>
      <c r="Q3566" t="s">
        <v>4715</v>
      </c>
      <c r="V3566" t="s">
        <v>4716</v>
      </c>
    </row>
    <row r="3567" spans="1:22">
      <c r="A3567" t="s">
        <v>4708</v>
      </c>
      <c r="B3567" t="s">
        <v>4708</v>
      </c>
      <c r="C3567" t="s">
        <v>11146</v>
      </c>
      <c r="D3567"/>
      <c r="E3567" s="255" t="s">
        <v>5408</v>
      </c>
      <c r="F3567" s="255">
        <v>41638.766022800926</v>
      </c>
      <c r="G3567" s="255"/>
      <c r="H3567" s="255"/>
      <c r="I3567" s="256">
        <v>9.1666666666666661</v>
      </c>
      <c r="J3567" s="257">
        <v>120232</v>
      </c>
      <c r="K3567" t="s">
        <v>4711</v>
      </c>
      <c r="L3567">
        <v>0</v>
      </c>
      <c r="M3567">
        <v>0</v>
      </c>
      <c r="N3567" t="s">
        <v>4722</v>
      </c>
      <c r="O3567" t="s">
        <v>4726</v>
      </c>
      <c r="P3567" t="s">
        <v>4994</v>
      </c>
      <c r="Q3567" t="s">
        <v>4715</v>
      </c>
      <c r="V3567" t="s">
        <v>4716</v>
      </c>
    </row>
    <row r="3568" spans="1:22">
      <c r="A3568" t="s">
        <v>4708</v>
      </c>
      <c r="B3568" t="s">
        <v>4708</v>
      </c>
      <c r="C3568" t="s">
        <v>11147</v>
      </c>
      <c r="D3568"/>
      <c r="E3568" s="255" t="s">
        <v>4853</v>
      </c>
      <c r="F3568" s="255">
        <v>41625.680476620371</v>
      </c>
      <c r="G3568" s="255"/>
      <c r="H3568" s="255"/>
      <c r="I3568" s="256">
        <v>9.1666666666666661</v>
      </c>
      <c r="J3568" s="257">
        <v>162704</v>
      </c>
      <c r="K3568" t="s">
        <v>4752</v>
      </c>
      <c r="L3568">
        <v>0</v>
      </c>
      <c r="M3568">
        <v>0</v>
      </c>
      <c r="N3568" t="s">
        <v>4722</v>
      </c>
      <c r="O3568" t="s">
        <v>4713</v>
      </c>
      <c r="P3568" t="s">
        <v>11148</v>
      </c>
      <c r="Q3568" t="s">
        <v>4715</v>
      </c>
      <c r="V3568" t="s">
        <v>4716</v>
      </c>
    </row>
    <row r="3569" spans="1:22">
      <c r="A3569" t="s">
        <v>4708</v>
      </c>
      <c r="B3569" t="s">
        <v>4708</v>
      </c>
      <c r="C3569" t="s">
        <v>11149</v>
      </c>
      <c r="D3569"/>
      <c r="E3569" s="255" t="s">
        <v>5124</v>
      </c>
      <c r="F3569" s="255">
        <v>41635.760553159722</v>
      </c>
      <c r="G3569" s="255"/>
      <c r="H3569" s="255"/>
      <c r="I3569" s="256">
        <v>9.1666666666666661</v>
      </c>
      <c r="J3569" s="257">
        <v>100723</v>
      </c>
      <c r="K3569" t="s">
        <v>4711</v>
      </c>
      <c r="L3569">
        <v>0</v>
      </c>
      <c r="M3569">
        <v>0</v>
      </c>
      <c r="N3569" t="s">
        <v>4712</v>
      </c>
      <c r="O3569" t="s">
        <v>4726</v>
      </c>
      <c r="P3569" t="s">
        <v>5188</v>
      </c>
      <c r="Q3569" t="s">
        <v>4715</v>
      </c>
      <c r="V3569" t="s">
        <v>4716</v>
      </c>
    </row>
    <row r="3570" spans="1:22">
      <c r="A3570" t="s">
        <v>4708</v>
      </c>
      <c r="B3570" t="s">
        <v>4708</v>
      </c>
      <c r="C3570" t="s">
        <v>11150</v>
      </c>
      <c r="D3570"/>
      <c r="E3570" s="255" t="s">
        <v>7588</v>
      </c>
      <c r="F3570" s="255">
        <v>41636.561366516202</v>
      </c>
      <c r="G3570" s="255"/>
      <c r="H3570" s="255"/>
      <c r="I3570" s="256">
        <v>9.1666666666666661</v>
      </c>
      <c r="J3570" s="257">
        <v>122486</v>
      </c>
      <c r="K3570" t="s">
        <v>4752</v>
      </c>
      <c r="L3570">
        <v>0</v>
      </c>
      <c r="M3570">
        <v>0</v>
      </c>
      <c r="N3570" t="s">
        <v>4712</v>
      </c>
      <c r="O3570" t="s">
        <v>4726</v>
      </c>
      <c r="P3570" t="s">
        <v>11151</v>
      </c>
      <c r="Q3570" t="s">
        <v>4715</v>
      </c>
      <c r="V3570" t="s">
        <v>4716</v>
      </c>
    </row>
    <row r="3571" spans="1:22">
      <c r="A3571" t="s">
        <v>4708</v>
      </c>
      <c r="B3571" t="s">
        <v>4708</v>
      </c>
      <c r="C3571" t="s">
        <v>11152</v>
      </c>
      <c r="D3571"/>
      <c r="E3571" s="255" t="s">
        <v>5070</v>
      </c>
      <c r="F3571" s="255">
        <v>41638.766111840276</v>
      </c>
      <c r="G3571" s="255"/>
      <c r="H3571" s="255"/>
      <c r="I3571" s="256">
        <v>9.1666666666666661</v>
      </c>
      <c r="J3571" s="257">
        <v>156573</v>
      </c>
      <c r="K3571" t="s">
        <v>4711</v>
      </c>
      <c r="L3571">
        <v>0</v>
      </c>
      <c r="M3571">
        <v>0</v>
      </c>
      <c r="N3571" t="s">
        <v>4712</v>
      </c>
      <c r="O3571" t="s">
        <v>4713</v>
      </c>
      <c r="P3571" t="s">
        <v>11153</v>
      </c>
      <c r="Q3571" t="s">
        <v>4715</v>
      </c>
      <c r="V3571" t="s">
        <v>4716</v>
      </c>
    </row>
    <row r="3572" spans="1:22">
      <c r="A3572" t="s">
        <v>4708</v>
      </c>
      <c r="B3572" t="s">
        <v>4708</v>
      </c>
      <c r="C3572" t="s">
        <v>11154</v>
      </c>
      <c r="D3572"/>
      <c r="E3572" s="255" t="s">
        <v>8198</v>
      </c>
      <c r="F3572" s="255">
        <v>41638.765933645831</v>
      </c>
      <c r="G3572" s="255"/>
      <c r="H3572" s="255"/>
      <c r="I3572" s="256">
        <v>9.1666666666666661</v>
      </c>
      <c r="J3572" s="257">
        <v>166799</v>
      </c>
      <c r="K3572" t="s">
        <v>4711</v>
      </c>
      <c r="L3572">
        <v>0</v>
      </c>
      <c r="M3572">
        <v>0</v>
      </c>
      <c r="N3572" t="s">
        <v>4731</v>
      </c>
      <c r="O3572" t="s">
        <v>4726</v>
      </c>
      <c r="P3572" t="s">
        <v>5972</v>
      </c>
      <c r="Q3572" t="s">
        <v>4715</v>
      </c>
      <c r="V3572" t="s">
        <v>4716</v>
      </c>
    </row>
    <row r="3573" spans="1:22">
      <c r="A3573" t="s">
        <v>4708</v>
      </c>
      <c r="B3573" t="s">
        <v>4708</v>
      </c>
      <c r="C3573" t="s">
        <v>11155</v>
      </c>
      <c r="D3573"/>
      <c r="E3573" s="255" t="s">
        <v>5556</v>
      </c>
      <c r="F3573" s="255">
        <v>41614.671776354167</v>
      </c>
      <c r="G3573" s="255"/>
      <c r="H3573" s="255"/>
      <c r="I3573" s="256">
        <v>9.1666666666666661</v>
      </c>
      <c r="J3573" s="257">
        <v>117714</v>
      </c>
      <c r="K3573" t="s">
        <v>4752</v>
      </c>
      <c r="L3573">
        <v>0</v>
      </c>
      <c r="M3573">
        <v>0</v>
      </c>
      <c r="N3573" t="s">
        <v>4718</v>
      </c>
      <c r="O3573" t="s">
        <v>4726</v>
      </c>
      <c r="P3573" t="s">
        <v>5225</v>
      </c>
      <c r="Q3573" t="s">
        <v>4715</v>
      </c>
      <c r="V3573" t="s">
        <v>4716</v>
      </c>
    </row>
    <row r="3574" spans="1:22">
      <c r="A3574" t="s">
        <v>4708</v>
      </c>
      <c r="B3574" t="s">
        <v>4708</v>
      </c>
      <c r="C3574" t="s">
        <v>11156</v>
      </c>
      <c r="D3574"/>
      <c r="E3574" s="255" t="s">
        <v>6024</v>
      </c>
      <c r="F3574" s="255">
        <v>41628.643538344906</v>
      </c>
      <c r="G3574" s="255"/>
      <c r="H3574" s="255"/>
      <c r="I3574" s="256">
        <v>9.1666666666666661</v>
      </c>
      <c r="J3574" s="257">
        <v>81134</v>
      </c>
      <c r="K3574" t="s">
        <v>4752</v>
      </c>
      <c r="L3574">
        <v>0</v>
      </c>
      <c r="M3574">
        <v>0</v>
      </c>
      <c r="N3574" t="s">
        <v>4712</v>
      </c>
      <c r="O3574" t="s">
        <v>5324</v>
      </c>
      <c r="P3574" t="s">
        <v>11157</v>
      </c>
      <c r="Q3574" t="s">
        <v>4715</v>
      </c>
      <c r="V3574" t="s">
        <v>4716</v>
      </c>
    </row>
    <row r="3575" spans="1:22">
      <c r="A3575" t="s">
        <v>4708</v>
      </c>
      <c r="B3575" t="s">
        <v>4708</v>
      </c>
      <c r="C3575" t="s">
        <v>11158</v>
      </c>
      <c r="D3575"/>
      <c r="E3575" s="255" t="s">
        <v>5716</v>
      </c>
      <c r="F3575" s="255">
        <v>41638.766675462961</v>
      </c>
      <c r="G3575" s="255"/>
      <c r="H3575" s="255"/>
      <c r="I3575" s="256">
        <v>9.1666666666666661</v>
      </c>
      <c r="J3575" s="257">
        <v>76056</v>
      </c>
      <c r="K3575" t="s">
        <v>4711</v>
      </c>
      <c r="L3575">
        <v>0</v>
      </c>
      <c r="M3575">
        <v>0</v>
      </c>
      <c r="N3575" t="s">
        <v>4712</v>
      </c>
      <c r="O3575" t="s">
        <v>4726</v>
      </c>
      <c r="P3575" t="s">
        <v>11159</v>
      </c>
      <c r="Q3575" t="s">
        <v>4715</v>
      </c>
      <c r="V3575" t="s">
        <v>4716</v>
      </c>
    </row>
    <row r="3576" spans="1:22">
      <c r="A3576" t="s">
        <v>4708</v>
      </c>
      <c r="B3576" t="s">
        <v>4708</v>
      </c>
      <c r="C3576" t="s">
        <v>3652</v>
      </c>
      <c r="D3576"/>
      <c r="E3576" s="255" t="s">
        <v>5124</v>
      </c>
      <c r="F3576" s="255">
        <v>41607.72730003472</v>
      </c>
      <c r="G3576" s="255"/>
      <c r="H3576" s="255"/>
      <c r="I3576" s="256">
        <v>9.25</v>
      </c>
      <c r="J3576" s="257">
        <v>131912</v>
      </c>
      <c r="K3576" t="s">
        <v>4711</v>
      </c>
      <c r="L3576">
        <v>0</v>
      </c>
      <c r="M3576">
        <v>0</v>
      </c>
      <c r="N3576" t="s">
        <v>4722</v>
      </c>
      <c r="O3576" t="s">
        <v>4713</v>
      </c>
      <c r="P3576" t="s">
        <v>11160</v>
      </c>
      <c r="Q3576" t="s">
        <v>4715</v>
      </c>
      <c r="V3576" t="s">
        <v>4716</v>
      </c>
    </row>
    <row r="3577" spans="1:22">
      <c r="A3577" t="s">
        <v>4708</v>
      </c>
      <c r="B3577" t="s">
        <v>4708</v>
      </c>
      <c r="C3577" t="s">
        <v>11161</v>
      </c>
      <c r="D3577"/>
      <c r="E3577" s="255" t="s">
        <v>6983</v>
      </c>
      <c r="F3577" s="255">
        <v>41593.710558483799</v>
      </c>
      <c r="G3577" s="255"/>
      <c r="H3577" s="255"/>
      <c r="I3577" s="256">
        <v>9.25</v>
      </c>
      <c r="J3577" s="257">
        <v>107129</v>
      </c>
      <c r="K3577" t="s">
        <v>4711</v>
      </c>
      <c r="L3577">
        <v>0</v>
      </c>
      <c r="M3577">
        <v>0</v>
      </c>
      <c r="N3577" t="s">
        <v>4769</v>
      </c>
      <c r="O3577" t="s">
        <v>4726</v>
      </c>
      <c r="P3577" t="s">
        <v>11162</v>
      </c>
      <c r="Q3577" t="s">
        <v>4715</v>
      </c>
      <c r="V3577" t="s">
        <v>4716</v>
      </c>
    </row>
    <row r="3578" spans="1:22">
      <c r="A3578" t="s">
        <v>4708</v>
      </c>
      <c r="B3578" t="s">
        <v>4708</v>
      </c>
      <c r="C3578" t="s">
        <v>11163</v>
      </c>
      <c r="D3578"/>
      <c r="E3578" s="255" t="s">
        <v>5234</v>
      </c>
      <c r="F3578" s="255">
        <v>41605.709830474538</v>
      </c>
      <c r="G3578" s="255"/>
      <c r="H3578" s="255"/>
      <c r="I3578" s="256">
        <v>9.25</v>
      </c>
      <c r="J3578" s="257">
        <v>207828</v>
      </c>
      <c r="K3578" t="s">
        <v>4711</v>
      </c>
      <c r="L3578">
        <v>0</v>
      </c>
      <c r="M3578">
        <v>0</v>
      </c>
      <c r="N3578" t="s">
        <v>4769</v>
      </c>
      <c r="O3578" t="s">
        <v>4713</v>
      </c>
      <c r="P3578" t="s">
        <v>11164</v>
      </c>
      <c r="Q3578" t="s">
        <v>4715</v>
      </c>
      <c r="V3578" t="s">
        <v>4716</v>
      </c>
    </row>
    <row r="3579" spans="1:22">
      <c r="A3579" t="s">
        <v>4708</v>
      </c>
      <c r="B3579" t="s">
        <v>4708</v>
      </c>
      <c r="C3579" t="s">
        <v>11165</v>
      </c>
      <c r="D3579"/>
      <c r="E3579" s="255" t="s">
        <v>6421</v>
      </c>
      <c r="F3579" s="255">
        <v>41608.503515127311</v>
      </c>
      <c r="G3579" s="255"/>
      <c r="H3579" s="255"/>
      <c r="I3579" s="256">
        <v>9.25</v>
      </c>
      <c r="J3579" s="257">
        <v>126202</v>
      </c>
      <c r="K3579" t="s">
        <v>4752</v>
      </c>
      <c r="L3579">
        <v>0</v>
      </c>
      <c r="M3579">
        <v>0</v>
      </c>
      <c r="N3579" t="s">
        <v>4722</v>
      </c>
      <c r="O3579" t="s">
        <v>4726</v>
      </c>
      <c r="P3579" t="s">
        <v>11166</v>
      </c>
      <c r="Q3579" t="s">
        <v>4715</v>
      </c>
      <c r="V3579" t="s">
        <v>4716</v>
      </c>
    </row>
    <row r="3580" spans="1:22">
      <c r="A3580" t="s">
        <v>4708</v>
      </c>
      <c r="B3580" t="s">
        <v>4708</v>
      </c>
      <c r="C3580" t="s">
        <v>11167</v>
      </c>
      <c r="D3580"/>
      <c r="E3580" s="255" t="s">
        <v>4868</v>
      </c>
      <c r="F3580" s="255">
        <v>41603.723681828706</v>
      </c>
      <c r="G3580" s="255"/>
      <c r="H3580" s="255"/>
      <c r="I3580" s="256">
        <v>9.25</v>
      </c>
      <c r="J3580" s="257">
        <v>94431</v>
      </c>
      <c r="K3580" t="s">
        <v>4711</v>
      </c>
      <c r="L3580">
        <v>0</v>
      </c>
      <c r="M3580">
        <v>0</v>
      </c>
      <c r="N3580" t="s">
        <v>4722</v>
      </c>
      <c r="O3580" t="s">
        <v>4713</v>
      </c>
      <c r="P3580" t="s">
        <v>11168</v>
      </c>
      <c r="Q3580" t="s">
        <v>4715</v>
      </c>
      <c r="V3580" t="s">
        <v>4716</v>
      </c>
    </row>
    <row r="3581" spans="1:22">
      <c r="A3581" t="s">
        <v>4708</v>
      </c>
      <c r="B3581" t="s">
        <v>4708</v>
      </c>
      <c r="C3581" t="s">
        <v>11169</v>
      </c>
      <c r="D3581"/>
      <c r="E3581" s="255" t="s">
        <v>5335</v>
      </c>
      <c r="F3581" s="255">
        <v>41605.710782604168</v>
      </c>
      <c r="G3581" s="255"/>
      <c r="H3581" s="255"/>
      <c r="I3581" s="256">
        <v>9.25</v>
      </c>
      <c r="J3581" s="257">
        <v>82625</v>
      </c>
      <c r="K3581" t="s">
        <v>4711</v>
      </c>
      <c r="L3581">
        <v>0</v>
      </c>
      <c r="M3581">
        <v>0</v>
      </c>
      <c r="N3581" t="s">
        <v>4718</v>
      </c>
      <c r="O3581" t="s">
        <v>4713</v>
      </c>
      <c r="P3581" t="s">
        <v>11170</v>
      </c>
      <c r="Q3581" t="s">
        <v>4715</v>
      </c>
      <c r="V3581" t="s">
        <v>4716</v>
      </c>
    </row>
    <row r="3582" spans="1:22">
      <c r="A3582" t="s">
        <v>4708</v>
      </c>
      <c r="B3582" t="s">
        <v>4708</v>
      </c>
      <c r="C3582" t="s">
        <v>11171</v>
      </c>
      <c r="D3582"/>
      <c r="E3582" s="255" t="s">
        <v>8198</v>
      </c>
      <c r="F3582" s="255">
        <v>41593.711649884259</v>
      </c>
      <c r="G3582" s="255"/>
      <c r="H3582" s="255"/>
      <c r="I3582" s="256">
        <v>9.25</v>
      </c>
      <c r="J3582" s="257">
        <v>118541</v>
      </c>
      <c r="K3582" t="s">
        <v>4711</v>
      </c>
      <c r="L3582">
        <v>0</v>
      </c>
      <c r="M3582">
        <v>0</v>
      </c>
      <c r="N3582" t="s">
        <v>4722</v>
      </c>
      <c r="O3582" t="s">
        <v>4726</v>
      </c>
      <c r="P3582" t="s">
        <v>11172</v>
      </c>
      <c r="Q3582" t="s">
        <v>4715</v>
      </c>
      <c r="V3582" t="s">
        <v>4716</v>
      </c>
    </row>
    <row r="3583" spans="1:22">
      <c r="A3583" t="s">
        <v>4708</v>
      </c>
      <c r="B3583" t="s">
        <v>4708</v>
      </c>
      <c r="C3583" t="s">
        <v>11173</v>
      </c>
      <c r="D3583"/>
      <c r="E3583" s="255" t="s">
        <v>8706</v>
      </c>
      <c r="F3583" s="255">
        <v>41607.727600578706</v>
      </c>
      <c r="G3583" s="255"/>
      <c r="H3583" s="255"/>
      <c r="I3583" s="256">
        <v>9.25</v>
      </c>
      <c r="J3583" s="257">
        <v>130615</v>
      </c>
      <c r="K3583" t="s">
        <v>4711</v>
      </c>
      <c r="L3583">
        <v>0</v>
      </c>
      <c r="M3583">
        <v>0</v>
      </c>
      <c r="N3583" t="s">
        <v>4722</v>
      </c>
      <c r="O3583" t="s">
        <v>4726</v>
      </c>
      <c r="P3583" t="s">
        <v>11174</v>
      </c>
      <c r="Q3583" t="s">
        <v>4715</v>
      </c>
      <c r="V3583" t="s">
        <v>4716</v>
      </c>
    </row>
    <row r="3584" spans="1:22">
      <c r="A3584" t="s">
        <v>4708</v>
      </c>
      <c r="B3584" t="s">
        <v>4708</v>
      </c>
      <c r="C3584" t="s">
        <v>11175</v>
      </c>
      <c r="D3584"/>
      <c r="E3584" s="255" t="s">
        <v>6012</v>
      </c>
      <c r="F3584" s="255">
        <v>41605.781538194446</v>
      </c>
      <c r="G3584" s="255"/>
      <c r="H3584" s="255"/>
      <c r="I3584" s="256">
        <v>9.25</v>
      </c>
      <c r="J3584" s="257">
        <v>145903</v>
      </c>
      <c r="K3584" t="s">
        <v>4752</v>
      </c>
      <c r="L3584">
        <v>0</v>
      </c>
      <c r="M3584">
        <v>0</v>
      </c>
      <c r="N3584" t="s">
        <v>4712</v>
      </c>
      <c r="O3584" t="s">
        <v>4726</v>
      </c>
      <c r="P3584" t="s">
        <v>11176</v>
      </c>
      <c r="Q3584" t="s">
        <v>4715</v>
      </c>
      <c r="V3584" t="s">
        <v>4716</v>
      </c>
    </row>
    <row r="3585" spans="1:22">
      <c r="A3585" t="s">
        <v>4708</v>
      </c>
      <c r="B3585" t="s">
        <v>4708</v>
      </c>
      <c r="C3585" t="s">
        <v>11177</v>
      </c>
      <c r="D3585"/>
      <c r="E3585" s="255" t="s">
        <v>5323</v>
      </c>
      <c r="F3585" s="255">
        <v>41600.710626701388</v>
      </c>
      <c r="G3585" s="255"/>
      <c r="H3585" s="255"/>
      <c r="I3585" s="256">
        <v>9.25</v>
      </c>
      <c r="J3585" s="257">
        <v>113887</v>
      </c>
      <c r="K3585" t="s">
        <v>4711</v>
      </c>
      <c r="L3585">
        <v>0</v>
      </c>
      <c r="M3585">
        <v>0</v>
      </c>
      <c r="N3585" t="s">
        <v>4731</v>
      </c>
      <c r="O3585" t="s">
        <v>4726</v>
      </c>
      <c r="P3585" t="s">
        <v>11178</v>
      </c>
      <c r="Q3585" t="s">
        <v>4715</v>
      </c>
      <c r="V3585" t="s">
        <v>4716</v>
      </c>
    </row>
    <row r="3586" spans="1:22">
      <c r="A3586" t="s">
        <v>4708</v>
      </c>
      <c r="B3586" t="s">
        <v>4708</v>
      </c>
      <c r="C3586" t="s">
        <v>11179</v>
      </c>
      <c r="D3586"/>
      <c r="E3586" s="255" t="s">
        <v>5519</v>
      </c>
      <c r="F3586" s="255">
        <v>41568.732841087964</v>
      </c>
      <c r="G3586" s="255"/>
      <c r="H3586" s="255"/>
      <c r="I3586" s="256">
        <v>9.3333333333333339</v>
      </c>
      <c r="J3586" s="257">
        <v>219862</v>
      </c>
      <c r="K3586" t="s">
        <v>4752</v>
      </c>
      <c r="L3586">
        <v>0</v>
      </c>
      <c r="M3586">
        <v>0</v>
      </c>
      <c r="N3586" t="s">
        <v>4718</v>
      </c>
      <c r="O3586" t="s">
        <v>4713</v>
      </c>
      <c r="P3586" t="s">
        <v>11180</v>
      </c>
      <c r="Q3586" t="s">
        <v>4715</v>
      </c>
      <c r="V3586" t="s">
        <v>4716</v>
      </c>
    </row>
    <row r="3587" spans="1:22">
      <c r="A3587" t="s">
        <v>4708</v>
      </c>
      <c r="B3587" t="s">
        <v>4708</v>
      </c>
      <c r="C3587" t="s">
        <v>11181</v>
      </c>
      <c r="D3587"/>
      <c r="E3587" s="255" t="s">
        <v>4775</v>
      </c>
      <c r="F3587" s="255">
        <v>41566.435724502313</v>
      </c>
      <c r="G3587" s="255"/>
      <c r="H3587" s="255"/>
      <c r="I3587" s="256">
        <v>9.3333333333333339</v>
      </c>
      <c r="J3587" s="257">
        <v>121562</v>
      </c>
      <c r="K3587" t="s">
        <v>4711</v>
      </c>
      <c r="L3587">
        <v>0</v>
      </c>
      <c r="M3587">
        <v>0</v>
      </c>
      <c r="N3587" t="s">
        <v>4712</v>
      </c>
      <c r="O3587" t="s">
        <v>4713</v>
      </c>
      <c r="P3587" t="s">
        <v>11182</v>
      </c>
      <c r="Q3587" t="s">
        <v>4715</v>
      </c>
      <c r="V3587" t="s">
        <v>4716</v>
      </c>
    </row>
    <row r="3588" spans="1:22">
      <c r="A3588" t="s">
        <v>4708</v>
      </c>
      <c r="B3588" t="s">
        <v>4708</v>
      </c>
      <c r="C3588" t="s">
        <v>11183</v>
      </c>
      <c r="D3588"/>
      <c r="E3588" s="255" t="s">
        <v>5811</v>
      </c>
      <c r="F3588" s="255">
        <v>41561.602997372684</v>
      </c>
      <c r="G3588" s="255"/>
      <c r="H3588" s="255"/>
      <c r="I3588" s="256">
        <v>9.3333333333333339</v>
      </c>
      <c r="J3588" s="257">
        <v>118814</v>
      </c>
      <c r="K3588" t="s">
        <v>4752</v>
      </c>
      <c r="L3588">
        <v>0</v>
      </c>
      <c r="M3588">
        <v>0</v>
      </c>
      <c r="N3588" t="s">
        <v>4718</v>
      </c>
      <c r="O3588" t="s">
        <v>4726</v>
      </c>
      <c r="P3588" t="s">
        <v>11184</v>
      </c>
      <c r="Q3588" t="s">
        <v>4715</v>
      </c>
      <c r="V3588" t="s">
        <v>4716</v>
      </c>
    </row>
    <row r="3589" spans="1:22">
      <c r="A3589" t="s">
        <v>4708</v>
      </c>
      <c r="B3589" t="s">
        <v>4708</v>
      </c>
      <c r="C3589" t="s">
        <v>11185</v>
      </c>
      <c r="D3589"/>
      <c r="E3589" s="255" t="s">
        <v>4783</v>
      </c>
      <c r="F3589" s="255">
        <v>41578.793957719907</v>
      </c>
      <c r="G3589" s="255"/>
      <c r="H3589" s="255"/>
      <c r="I3589" s="256">
        <v>9.3333333333333339</v>
      </c>
      <c r="J3589" s="257">
        <v>172169</v>
      </c>
      <c r="K3589" t="s">
        <v>4711</v>
      </c>
      <c r="L3589">
        <v>0</v>
      </c>
      <c r="M3589">
        <v>0</v>
      </c>
      <c r="N3589" t="s">
        <v>4712</v>
      </c>
      <c r="O3589" t="s">
        <v>4713</v>
      </c>
      <c r="P3589" t="s">
        <v>11186</v>
      </c>
      <c r="Q3589" t="s">
        <v>4715</v>
      </c>
      <c r="V3589" t="s">
        <v>4716</v>
      </c>
    </row>
    <row r="3590" spans="1:22">
      <c r="A3590" t="s">
        <v>4708</v>
      </c>
      <c r="B3590" t="s">
        <v>4708</v>
      </c>
      <c r="C3590" t="s">
        <v>11187</v>
      </c>
      <c r="D3590"/>
      <c r="E3590" s="255" t="s">
        <v>5119</v>
      </c>
      <c r="F3590" s="255">
        <v>41570.702748298609</v>
      </c>
      <c r="G3590" s="255"/>
      <c r="H3590" s="255"/>
      <c r="I3590" s="256">
        <v>9.3333333333333339</v>
      </c>
      <c r="J3590" s="257">
        <v>102369</v>
      </c>
      <c r="K3590" t="s">
        <v>4711</v>
      </c>
      <c r="L3590">
        <v>0</v>
      </c>
      <c r="M3590">
        <v>0</v>
      </c>
      <c r="N3590" t="s">
        <v>4718</v>
      </c>
      <c r="O3590" t="s">
        <v>4713</v>
      </c>
      <c r="P3590" t="s">
        <v>11188</v>
      </c>
      <c r="Q3590" t="s">
        <v>4715</v>
      </c>
      <c r="V3590" t="s">
        <v>4716</v>
      </c>
    </row>
    <row r="3591" spans="1:22">
      <c r="A3591" t="s">
        <v>4708</v>
      </c>
      <c r="B3591" t="s">
        <v>4708</v>
      </c>
      <c r="C3591" t="s">
        <v>11189</v>
      </c>
      <c r="D3591"/>
      <c r="E3591" s="255" t="s">
        <v>5677</v>
      </c>
      <c r="F3591" s="255">
        <v>41572.737753587964</v>
      </c>
      <c r="G3591" s="255"/>
      <c r="H3591" s="255"/>
      <c r="I3591" s="256">
        <v>9.3333333333333339</v>
      </c>
      <c r="J3591" s="257">
        <v>74029</v>
      </c>
      <c r="K3591" t="s">
        <v>4711</v>
      </c>
      <c r="L3591">
        <v>0</v>
      </c>
      <c r="M3591">
        <v>0</v>
      </c>
      <c r="N3591" t="s">
        <v>4731</v>
      </c>
      <c r="O3591" t="s">
        <v>5324</v>
      </c>
      <c r="P3591" t="s">
        <v>11190</v>
      </c>
      <c r="Q3591" t="s">
        <v>4715</v>
      </c>
      <c r="V3591" t="s">
        <v>4716</v>
      </c>
    </row>
    <row r="3592" spans="1:22">
      <c r="A3592" t="s">
        <v>4708</v>
      </c>
      <c r="B3592" t="s">
        <v>4708</v>
      </c>
      <c r="C3592" t="s">
        <v>11191</v>
      </c>
      <c r="D3592"/>
      <c r="E3592" s="255" t="s">
        <v>4960</v>
      </c>
      <c r="F3592" s="255">
        <v>41566.515997650466</v>
      </c>
      <c r="G3592" s="255"/>
      <c r="H3592" s="255"/>
      <c r="I3592" s="256">
        <v>9.3333333333333339</v>
      </c>
      <c r="J3592" s="257">
        <v>83521</v>
      </c>
      <c r="K3592" t="s">
        <v>4711</v>
      </c>
      <c r="L3592">
        <v>0</v>
      </c>
      <c r="M3592">
        <v>0</v>
      </c>
      <c r="N3592" t="s">
        <v>4718</v>
      </c>
      <c r="O3592" t="s">
        <v>4713</v>
      </c>
      <c r="P3592" t="s">
        <v>11192</v>
      </c>
      <c r="Q3592" t="s">
        <v>4715</v>
      </c>
      <c r="V3592" t="s">
        <v>4716</v>
      </c>
    </row>
    <row r="3593" spans="1:22">
      <c r="A3593" t="s">
        <v>4708</v>
      </c>
      <c r="B3593" t="s">
        <v>4708</v>
      </c>
      <c r="C3593" t="s">
        <v>11193</v>
      </c>
      <c r="D3593"/>
      <c r="E3593" s="255" t="s">
        <v>4758</v>
      </c>
      <c r="F3593" s="255">
        <v>41554.708874849537</v>
      </c>
      <c r="G3593" s="255"/>
      <c r="H3593" s="255"/>
      <c r="I3593" s="256">
        <v>9.3333333333333339</v>
      </c>
      <c r="J3593" s="257">
        <v>211668</v>
      </c>
      <c r="K3593" t="s">
        <v>4711</v>
      </c>
      <c r="L3593">
        <v>0</v>
      </c>
      <c r="M3593">
        <v>0</v>
      </c>
      <c r="N3593" t="s">
        <v>4712</v>
      </c>
      <c r="O3593" t="s">
        <v>4726</v>
      </c>
      <c r="P3593" t="s">
        <v>11194</v>
      </c>
      <c r="Q3593" t="s">
        <v>4715</v>
      </c>
      <c r="V3593" t="s">
        <v>4716</v>
      </c>
    </row>
    <row r="3594" spans="1:22">
      <c r="A3594" t="s">
        <v>4708</v>
      </c>
      <c r="B3594" t="s">
        <v>4708</v>
      </c>
      <c r="C3594" t="s">
        <v>11195</v>
      </c>
      <c r="D3594"/>
      <c r="E3594" s="255" t="s">
        <v>5505</v>
      </c>
      <c r="F3594" s="255">
        <v>41577.753999305554</v>
      </c>
      <c r="G3594" s="255"/>
      <c r="H3594" s="255"/>
      <c r="I3594" s="256">
        <v>9.3333333333333339</v>
      </c>
      <c r="J3594" s="257">
        <v>72621</v>
      </c>
      <c r="K3594" t="s">
        <v>4711</v>
      </c>
      <c r="L3594">
        <v>0</v>
      </c>
      <c r="M3594">
        <v>0</v>
      </c>
      <c r="N3594" t="s">
        <v>4718</v>
      </c>
      <c r="O3594" t="s">
        <v>4713</v>
      </c>
      <c r="P3594" t="s">
        <v>11196</v>
      </c>
      <c r="Q3594" t="s">
        <v>4715</v>
      </c>
      <c r="V3594" t="s">
        <v>4716</v>
      </c>
    </row>
    <row r="3595" spans="1:22">
      <c r="A3595" t="s">
        <v>4708</v>
      </c>
      <c r="B3595" t="s">
        <v>4708</v>
      </c>
      <c r="C3595" t="s">
        <v>11197</v>
      </c>
      <c r="D3595"/>
      <c r="E3595" s="255" t="s">
        <v>5800</v>
      </c>
      <c r="F3595" s="255">
        <v>41570.399103622687</v>
      </c>
      <c r="G3595" s="255"/>
      <c r="H3595" s="255"/>
      <c r="I3595" s="256">
        <v>9.3333333333333339</v>
      </c>
      <c r="J3595" s="257">
        <v>129693</v>
      </c>
      <c r="K3595" t="s">
        <v>4711</v>
      </c>
      <c r="L3595">
        <v>0</v>
      </c>
      <c r="M3595">
        <v>0</v>
      </c>
      <c r="N3595" t="s">
        <v>4718</v>
      </c>
      <c r="O3595" t="s">
        <v>5324</v>
      </c>
      <c r="P3595" t="s">
        <v>11198</v>
      </c>
      <c r="Q3595" t="s">
        <v>4715</v>
      </c>
      <c r="V3595" t="s">
        <v>4716</v>
      </c>
    </row>
    <row r="3596" spans="1:22">
      <c r="A3596" t="s">
        <v>4708</v>
      </c>
      <c r="B3596" t="s">
        <v>4708</v>
      </c>
      <c r="C3596" t="s">
        <v>11199</v>
      </c>
      <c r="D3596"/>
      <c r="E3596" s="255" t="s">
        <v>4870</v>
      </c>
      <c r="F3596" s="255">
        <v>41571.737521261573</v>
      </c>
      <c r="G3596" s="255"/>
      <c r="H3596" s="255"/>
      <c r="I3596" s="256">
        <v>9.3333333333333339</v>
      </c>
      <c r="J3596" s="257">
        <v>62760</v>
      </c>
      <c r="K3596" t="s">
        <v>4752</v>
      </c>
      <c r="L3596">
        <v>0</v>
      </c>
      <c r="M3596">
        <v>0</v>
      </c>
      <c r="N3596" t="s">
        <v>4722</v>
      </c>
      <c r="O3596" t="s">
        <v>4713</v>
      </c>
      <c r="P3596" t="s">
        <v>11200</v>
      </c>
      <c r="Q3596" t="s">
        <v>4715</v>
      </c>
      <c r="V3596" t="s">
        <v>4716</v>
      </c>
    </row>
    <row r="3597" spans="1:22">
      <c r="A3597" t="s">
        <v>4708</v>
      </c>
      <c r="B3597" t="s">
        <v>4708</v>
      </c>
      <c r="C3597" t="s">
        <v>11201</v>
      </c>
      <c r="D3597"/>
      <c r="E3597" s="255" t="s">
        <v>5780</v>
      </c>
      <c r="F3597" s="255">
        <v>41537.672829282405</v>
      </c>
      <c r="G3597" s="255"/>
      <c r="H3597" s="255"/>
      <c r="I3597" s="256">
        <v>9.4166666666666661</v>
      </c>
      <c r="J3597" s="257">
        <v>103563</v>
      </c>
      <c r="K3597" t="s">
        <v>4711</v>
      </c>
      <c r="L3597">
        <v>0</v>
      </c>
      <c r="M3597">
        <v>0</v>
      </c>
      <c r="N3597" t="s">
        <v>4712</v>
      </c>
      <c r="O3597" t="s">
        <v>4726</v>
      </c>
      <c r="P3597" t="s">
        <v>11202</v>
      </c>
      <c r="Q3597" t="s">
        <v>4715</v>
      </c>
      <c r="V3597" t="s">
        <v>4716</v>
      </c>
    </row>
    <row r="3598" spans="1:22">
      <c r="A3598" t="s">
        <v>4708</v>
      </c>
      <c r="B3598" t="s">
        <v>4708</v>
      </c>
      <c r="C3598" t="s">
        <v>11203</v>
      </c>
      <c r="D3598"/>
      <c r="E3598" s="255" t="s">
        <v>4937</v>
      </c>
      <c r="F3598" s="255">
        <v>41542.674498807872</v>
      </c>
      <c r="G3598" s="255"/>
      <c r="H3598" s="255"/>
      <c r="I3598" s="256">
        <v>9.4166666666666661</v>
      </c>
      <c r="J3598" s="257">
        <v>203795</v>
      </c>
      <c r="K3598" t="s">
        <v>4711</v>
      </c>
      <c r="L3598">
        <v>0</v>
      </c>
      <c r="M3598">
        <v>0</v>
      </c>
      <c r="N3598" t="s">
        <v>4718</v>
      </c>
      <c r="O3598" t="s">
        <v>4713</v>
      </c>
      <c r="P3598" t="s">
        <v>11204</v>
      </c>
      <c r="Q3598" t="s">
        <v>4715</v>
      </c>
      <c r="V3598" t="s">
        <v>4716</v>
      </c>
    </row>
    <row r="3599" spans="1:22">
      <c r="A3599" t="s">
        <v>4708</v>
      </c>
      <c r="B3599" t="s">
        <v>4708</v>
      </c>
      <c r="C3599" t="s">
        <v>1142</v>
      </c>
      <c r="D3599"/>
      <c r="E3599" s="255" t="s">
        <v>5027</v>
      </c>
      <c r="F3599" s="255">
        <v>41547.77969664352</v>
      </c>
      <c r="G3599" s="255"/>
      <c r="H3599" s="255"/>
      <c r="I3599" s="256">
        <v>9.4166666666666661</v>
      </c>
      <c r="J3599" s="257">
        <v>176553</v>
      </c>
      <c r="K3599" t="s">
        <v>4711</v>
      </c>
      <c r="L3599">
        <v>0</v>
      </c>
      <c r="M3599">
        <v>0</v>
      </c>
      <c r="N3599" t="s">
        <v>4718</v>
      </c>
      <c r="O3599" t="s">
        <v>4713</v>
      </c>
      <c r="P3599" t="s">
        <v>11205</v>
      </c>
      <c r="Q3599" t="s">
        <v>4715</v>
      </c>
      <c r="V3599" t="s">
        <v>4716</v>
      </c>
    </row>
    <row r="3600" spans="1:22">
      <c r="A3600" t="s">
        <v>4708</v>
      </c>
      <c r="B3600" t="s">
        <v>4708</v>
      </c>
      <c r="C3600" t="s">
        <v>11206</v>
      </c>
      <c r="D3600"/>
      <c r="E3600" s="255" t="s">
        <v>5724</v>
      </c>
      <c r="F3600" s="255">
        <v>41544.627888159725</v>
      </c>
      <c r="G3600" s="255"/>
      <c r="H3600" s="255"/>
      <c r="I3600" s="256">
        <v>9.4166666666666661</v>
      </c>
      <c r="J3600" s="257">
        <v>242802</v>
      </c>
      <c r="K3600" t="s">
        <v>4711</v>
      </c>
      <c r="L3600">
        <v>0</v>
      </c>
      <c r="M3600">
        <v>0</v>
      </c>
      <c r="N3600" t="s">
        <v>4718</v>
      </c>
      <c r="O3600" t="s">
        <v>4713</v>
      </c>
      <c r="P3600" t="s">
        <v>11207</v>
      </c>
      <c r="Q3600" t="s">
        <v>4715</v>
      </c>
      <c r="V3600" t="s">
        <v>4716</v>
      </c>
    </row>
    <row r="3601" spans="1:22">
      <c r="A3601" t="s">
        <v>4708</v>
      </c>
      <c r="B3601" t="s">
        <v>4708</v>
      </c>
      <c r="C3601" t="s">
        <v>11208</v>
      </c>
      <c r="D3601"/>
      <c r="E3601" s="255" t="s">
        <v>5617</v>
      </c>
      <c r="F3601" s="255">
        <v>41537.724714386575</v>
      </c>
      <c r="G3601" s="255"/>
      <c r="H3601" s="255"/>
      <c r="I3601" s="256">
        <v>9.4166666666666661</v>
      </c>
      <c r="J3601" s="257">
        <v>126437</v>
      </c>
      <c r="K3601" t="s">
        <v>4752</v>
      </c>
      <c r="L3601">
        <v>0</v>
      </c>
      <c r="M3601">
        <v>0</v>
      </c>
      <c r="N3601" t="s">
        <v>4718</v>
      </c>
      <c r="O3601" t="s">
        <v>4726</v>
      </c>
      <c r="P3601" t="s">
        <v>11209</v>
      </c>
      <c r="Q3601" t="s">
        <v>4715</v>
      </c>
      <c r="V3601" t="s">
        <v>4716</v>
      </c>
    </row>
    <row r="3602" spans="1:22">
      <c r="A3602" t="s">
        <v>4708</v>
      </c>
      <c r="B3602" t="s">
        <v>4708</v>
      </c>
      <c r="C3602" t="s">
        <v>11210</v>
      </c>
      <c r="D3602"/>
      <c r="E3602" s="255" t="s">
        <v>5512</v>
      </c>
      <c r="F3602" s="255">
        <v>41537.681882141202</v>
      </c>
      <c r="G3602" s="255"/>
      <c r="H3602" s="255"/>
      <c r="I3602" s="256">
        <v>9.4166666666666661</v>
      </c>
      <c r="J3602" s="257">
        <v>58784</v>
      </c>
      <c r="K3602" t="s">
        <v>4711</v>
      </c>
      <c r="L3602">
        <v>0</v>
      </c>
      <c r="M3602">
        <v>0</v>
      </c>
      <c r="N3602" t="s">
        <v>4731</v>
      </c>
      <c r="O3602" t="s">
        <v>4726</v>
      </c>
      <c r="P3602" t="s">
        <v>11211</v>
      </c>
      <c r="Q3602" t="s">
        <v>4715</v>
      </c>
      <c r="V3602" t="s">
        <v>4716</v>
      </c>
    </row>
    <row r="3603" spans="1:22">
      <c r="A3603" t="s">
        <v>4708</v>
      </c>
      <c r="B3603" t="s">
        <v>4708</v>
      </c>
      <c r="C3603" t="s">
        <v>11212</v>
      </c>
      <c r="D3603"/>
      <c r="E3603" s="255" t="s">
        <v>5857</v>
      </c>
      <c r="F3603" s="255">
        <v>41519.706359490738</v>
      </c>
      <c r="G3603" s="255"/>
      <c r="H3603" s="255"/>
      <c r="I3603" s="256">
        <v>9.4166666666666661</v>
      </c>
      <c r="J3603" s="257">
        <v>360264</v>
      </c>
      <c r="K3603" t="s">
        <v>4752</v>
      </c>
      <c r="L3603">
        <v>0</v>
      </c>
      <c r="M3603">
        <v>0</v>
      </c>
      <c r="N3603" t="s">
        <v>4722</v>
      </c>
      <c r="O3603" t="s">
        <v>4726</v>
      </c>
      <c r="P3603" t="s">
        <v>11213</v>
      </c>
      <c r="Q3603" t="s">
        <v>4715</v>
      </c>
      <c r="V3603" t="s">
        <v>4716</v>
      </c>
    </row>
    <row r="3604" spans="1:22">
      <c r="A3604" t="s">
        <v>4708</v>
      </c>
      <c r="B3604" t="s">
        <v>4708</v>
      </c>
      <c r="C3604" t="s">
        <v>11214</v>
      </c>
      <c r="D3604"/>
      <c r="E3604" s="255" t="s">
        <v>5284</v>
      </c>
      <c r="F3604" s="255">
        <v>41529.34289861111</v>
      </c>
      <c r="G3604" s="255"/>
      <c r="H3604" s="255"/>
      <c r="I3604" s="256">
        <v>9.4166666666666661</v>
      </c>
      <c r="J3604" s="257">
        <v>200336</v>
      </c>
      <c r="K3604" t="s">
        <v>4752</v>
      </c>
      <c r="L3604">
        <v>0</v>
      </c>
      <c r="M3604">
        <v>0</v>
      </c>
      <c r="N3604" t="s">
        <v>4718</v>
      </c>
      <c r="O3604" t="s">
        <v>4726</v>
      </c>
      <c r="P3604" t="s">
        <v>5188</v>
      </c>
      <c r="Q3604" t="s">
        <v>4715</v>
      </c>
      <c r="V3604" t="s">
        <v>4716</v>
      </c>
    </row>
    <row r="3605" spans="1:22">
      <c r="A3605" t="s">
        <v>4708</v>
      </c>
      <c r="B3605" t="s">
        <v>4708</v>
      </c>
      <c r="C3605" t="s">
        <v>11215</v>
      </c>
      <c r="D3605"/>
      <c r="E3605" s="255" t="s">
        <v>7071</v>
      </c>
      <c r="F3605" s="255">
        <v>41520.772439930559</v>
      </c>
      <c r="G3605" s="255"/>
      <c r="H3605" s="255"/>
      <c r="I3605" s="256">
        <v>9.4166666666666661</v>
      </c>
      <c r="J3605" s="257">
        <v>147242</v>
      </c>
      <c r="K3605" t="s">
        <v>4711</v>
      </c>
      <c r="L3605">
        <v>0</v>
      </c>
      <c r="M3605">
        <v>0</v>
      </c>
      <c r="N3605" t="s">
        <v>4731</v>
      </c>
      <c r="O3605" t="s">
        <v>4726</v>
      </c>
      <c r="P3605" t="s">
        <v>5188</v>
      </c>
      <c r="Q3605" t="s">
        <v>4715</v>
      </c>
      <c r="V3605" t="s">
        <v>4716</v>
      </c>
    </row>
    <row r="3606" spans="1:22">
      <c r="A3606" t="s">
        <v>4708</v>
      </c>
      <c r="B3606" t="s">
        <v>4708</v>
      </c>
      <c r="C3606" t="s">
        <v>11216</v>
      </c>
      <c r="D3606"/>
      <c r="E3606" s="255" t="s">
        <v>4740</v>
      </c>
      <c r="F3606" s="255">
        <v>41547.855559456017</v>
      </c>
      <c r="G3606" s="255"/>
      <c r="H3606" s="255"/>
      <c r="I3606" s="256">
        <v>9.4166666666666661</v>
      </c>
      <c r="J3606" s="257">
        <v>126227</v>
      </c>
      <c r="K3606" t="s">
        <v>4752</v>
      </c>
      <c r="L3606">
        <v>0</v>
      </c>
      <c r="M3606">
        <v>0</v>
      </c>
      <c r="N3606" t="s">
        <v>4722</v>
      </c>
      <c r="O3606" t="s">
        <v>4713</v>
      </c>
      <c r="P3606" t="s">
        <v>11217</v>
      </c>
      <c r="Q3606" t="s">
        <v>4715</v>
      </c>
      <c r="V3606" t="s">
        <v>4716</v>
      </c>
    </row>
    <row r="3607" spans="1:22">
      <c r="A3607" t="s">
        <v>4708</v>
      </c>
      <c r="B3607" t="s">
        <v>4708</v>
      </c>
      <c r="C3607" t="s">
        <v>11218</v>
      </c>
      <c r="D3607"/>
      <c r="E3607" s="255" t="s">
        <v>4962</v>
      </c>
      <c r="F3607" s="255">
        <v>41519.721492326389</v>
      </c>
      <c r="G3607" s="255"/>
      <c r="H3607" s="255"/>
      <c r="I3607" s="256">
        <v>9.4166666666666661</v>
      </c>
      <c r="J3607" s="257">
        <v>304670</v>
      </c>
      <c r="K3607" t="s">
        <v>4752</v>
      </c>
      <c r="L3607">
        <v>0</v>
      </c>
      <c r="M3607">
        <v>0</v>
      </c>
      <c r="N3607" t="s">
        <v>4718</v>
      </c>
      <c r="O3607" t="s">
        <v>4753</v>
      </c>
      <c r="P3607" t="s">
        <v>4753</v>
      </c>
      <c r="Q3607" t="s">
        <v>4715</v>
      </c>
      <c r="V3607" t="s">
        <v>4716</v>
      </c>
    </row>
    <row r="3608" spans="1:22">
      <c r="A3608" t="s">
        <v>4708</v>
      </c>
      <c r="B3608" t="s">
        <v>4708</v>
      </c>
      <c r="C3608" t="s">
        <v>11219</v>
      </c>
      <c r="D3608"/>
      <c r="E3608" s="255" t="s">
        <v>7002</v>
      </c>
      <c r="F3608" s="255">
        <v>41547.797413043983</v>
      </c>
      <c r="G3608" s="255"/>
      <c r="H3608" s="255"/>
      <c r="I3608" s="256">
        <v>9.4166666666666661</v>
      </c>
      <c r="J3608" s="257">
        <v>61846</v>
      </c>
      <c r="K3608" t="s">
        <v>4711</v>
      </c>
      <c r="L3608">
        <v>0</v>
      </c>
      <c r="M3608">
        <v>0</v>
      </c>
      <c r="N3608" t="s">
        <v>4722</v>
      </c>
      <c r="O3608" t="s">
        <v>5324</v>
      </c>
      <c r="P3608" t="s">
        <v>11220</v>
      </c>
      <c r="Q3608" t="s">
        <v>4715</v>
      </c>
      <c r="V3608" t="s">
        <v>4716</v>
      </c>
    </row>
    <row r="3609" spans="1:22">
      <c r="A3609" t="s">
        <v>4708</v>
      </c>
      <c r="B3609" t="s">
        <v>4708</v>
      </c>
      <c r="C3609" t="s">
        <v>11221</v>
      </c>
      <c r="D3609"/>
      <c r="E3609" s="255" t="s">
        <v>6012</v>
      </c>
      <c r="F3609" s="255">
        <v>41495.714547372685</v>
      </c>
      <c r="G3609" s="255"/>
      <c r="H3609" s="255"/>
      <c r="I3609" s="256">
        <v>9.5</v>
      </c>
      <c r="J3609" s="257">
        <v>190511</v>
      </c>
      <c r="K3609" t="s">
        <v>4752</v>
      </c>
      <c r="L3609">
        <v>0</v>
      </c>
      <c r="M3609">
        <v>0</v>
      </c>
      <c r="N3609" t="s">
        <v>4712</v>
      </c>
      <c r="O3609" t="s">
        <v>5197</v>
      </c>
      <c r="P3609" t="s">
        <v>11222</v>
      </c>
      <c r="Q3609" t="s">
        <v>4715</v>
      </c>
      <c r="V3609" t="s">
        <v>4716</v>
      </c>
    </row>
    <row r="3610" spans="1:22">
      <c r="A3610" t="s">
        <v>4708</v>
      </c>
      <c r="B3610" t="s">
        <v>4708</v>
      </c>
      <c r="C3610" t="s">
        <v>1340</v>
      </c>
      <c r="D3610"/>
      <c r="E3610" s="255" t="s">
        <v>5918</v>
      </c>
      <c r="F3610" s="255">
        <v>41517.546743136576</v>
      </c>
      <c r="G3610" s="255"/>
      <c r="H3610" s="255"/>
      <c r="I3610" s="256">
        <v>9.5</v>
      </c>
      <c r="J3610" s="257">
        <v>131466</v>
      </c>
      <c r="K3610" t="s">
        <v>4711</v>
      </c>
      <c r="L3610">
        <v>0</v>
      </c>
      <c r="M3610">
        <v>0</v>
      </c>
      <c r="N3610" t="s">
        <v>4718</v>
      </c>
      <c r="O3610" t="s">
        <v>4726</v>
      </c>
      <c r="P3610" t="s">
        <v>5972</v>
      </c>
      <c r="Q3610" t="s">
        <v>4715</v>
      </c>
      <c r="V3610" t="s">
        <v>4716</v>
      </c>
    </row>
    <row r="3611" spans="1:22">
      <c r="A3611" t="s">
        <v>4708</v>
      </c>
      <c r="B3611" t="s">
        <v>4708</v>
      </c>
      <c r="C3611" t="s">
        <v>11223</v>
      </c>
      <c r="D3611"/>
      <c r="E3611" s="255" t="s">
        <v>7071</v>
      </c>
      <c r="F3611" s="255">
        <v>41512.358773460648</v>
      </c>
      <c r="G3611" s="255"/>
      <c r="H3611" s="255"/>
      <c r="I3611" s="256">
        <v>9.5</v>
      </c>
      <c r="J3611" s="257">
        <v>151285</v>
      </c>
      <c r="K3611" t="s">
        <v>4752</v>
      </c>
      <c r="L3611">
        <v>0</v>
      </c>
      <c r="M3611">
        <v>0</v>
      </c>
      <c r="N3611" t="s">
        <v>4712</v>
      </c>
      <c r="O3611" t="s">
        <v>4726</v>
      </c>
      <c r="P3611" t="s">
        <v>5188</v>
      </c>
      <c r="Q3611" t="s">
        <v>4715</v>
      </c>
      <c r="V3611" t="s">
        <v>4716</v>
      </c>
    </row>
    <row r="3612" spans="1:22">
      <c r="A3612" t="s">
        <v>4708</v>
      </c>
      <c r="B3612" t="s">
        <v>4708</v>
      </c>
      <c r="C3612" t="s">
        <v>11224</v>
      </c>
      <c r="D3612"/>
      <c r="E3612" s="255" t="s">
        <v>6606</v>
      </c>
      <c r="F3612" s="255">
        <v>41493.716961423612</v>
      </c>
      <c r="G3612" s="255"/>
      <c r="H3612" s="255"/>
      <c r="I3612" s="256">
        <v>9.5</v>
      </c>
      <c r="J3612" s="257">
        <v>130441</v>
      </c>
      <c r="K3612" t="s">
        <v>4752</v>
      </c>
      <c r="L3612">
        <v>0</v>
      </c>
      <c r="M3612">
        <v>0</v>
      </c>
      <c r="N3612" t="s">
        <v>4712</v>
      </c>
      <c r="O3612" t="s">
        <v>4726</v>
      </c>
      <c r="P3612" t="s">
        <v>11225</v>
      </c>
      <c r="Q3612" t="s">
        <v>4715</v>
      </c>
      <c r="V3612" t="s">
        <v>4716</v>
      </c>
    </row>
    <row r="3613" spans="1:22">
      <c r="A3613" t="s">
        <v>4708</v>
      </c>
      <c r="B3613" t="s">
        <v>4708</v>
      </c>
      <c r="C3613" t="s">
        <v>11226</v>
      </c>
      <c r="D3613"/>
      <c r="E3613" s="255" t="s">
        <v>5617</v>
      </c>
      <c r="F3613" s="255">
        <v>41513.754232951389</v>
      </c>
      <c r="G3613" s="255"/>
      <c r="H3613" s="255"/>
      <c r="I3613" s="256">
        <v>9.5</v>
      </c>
      <c r="J3613" s="257">
        <v>130014</v>
      </c>
      <c r="K3613" t="s">
        <v>4711</v>
      </c>
      <c r="L3613">
        <v>0</v>
      </c>
      <c r="M3613">
        <v>0</v>
      </c>
      <c r="N3613" t="s">
        <v>4731</v>
      </c>
      <c r="O3613" t="s">
        <v>4726</v>
      </c>
      <c r="P3613" t="s">
        <v>11227</v>
      </c>
      <c r="Q3613" t="s">
        <v>4715</v>
      </c>
      <c r="V3613" t="s">
        <v>4716</v>
      </c>
    </row>
    <row r="3614" spans="1:22">
      <c r="A3614" t="s">
        <v>4708</v>
      </c>
      <c r="B3614" t="s">
        <v>4708</v>
      </c>
      <c r="C3614" t="s">
        <v>11228</v>
      </c>
      <c r="D3614"/>
      <c r="E3614" s="255" t="s">
        <v>7891</v>
      </c>
      <c r="F3614" s="255">
        <v>41510.57589753472</v>
      </c>
      <c r="G3614" s="255"/>
      <c r="H3614" s="255"/>
      <c r="I3614" s="256">
        <v>9.5</v>
      </c>
      <c r="J3614" s="257">
        <v>148200</v>
      </c>
      <c r="K3614" t="s">
        <v>4711</v>
      </c>
      <c r="L3614">
        <v>0</v>
      </c>
      <c r="M3614">
        <v>0</v>
      </c>
      <c r="N3614" t="s">
        <v>4712</v>
      </c>
      <c r="O3614" t="s">
        <v>5197</v>
      </c>
      <c r="P3614" t="s">
        <v>11229</v>
      </c>
      <c r="Q3614" t="s">
        <v>4715</v>
      </c>
      <c r="V3614" t="s">
        <v>4716</v>
      </c>
    </row>
    <row r="3615" spans="1:22">
      <c r="A3615" t="s">
        <v>4708</v>
      </c>
      <c r="B3615" t="s">
        <v>4708</v>
      </c>
      <c r="C3615" t="s">
        <v>11230</v>
      </c>
      <c r="D3615"/>
      <c r="E3615" s="255" t="s">
        <v>7098</v>
      </c>
      <c r="F3615" s="255">
        <v>41510.527643252317</v>
      </c>
      <c r="G3615" s="255"/>
      <c r="H3615" s="255"/>
      <c r="I3615" s="256">
        <v>9.5</v>
      </c>
      <c r="J3615" s="257">
        <v>123922</v>
      </c>
      <c r="K3615" t="s">
        <v>4752</v>
      </c>
      <c r="L3615">
        <v>0</v>
      </c>
      <c r="M3615">
        <v>0</v>
      </c>
      <c r="N3615" t="s">
        <v>4722</v>
      </c>
      <c r="O3615" t="s">
        <v>4726</v>
      </c>
      <c r="P3615" t="s">
        <v>4994</v>
      </c>
      <c r="Q3615" t="s">
        <v>4715</v>
      </c>
      <c r="V3615" t="s">
        <v>4716</v>
      </c>
    </row>
    <row r="3616" spans="1:22">
      <c r="A3616" t="s">
        <v>4708</v>
      </c>
      <c r="B3616" t="s">
        <v>4708</v>
      </c>
      <c r="C3616" t="s">
        <v>11231</v>
      </c>
      <c r="D3616"/>
      <c r="E3616" s="255" t="s">
        <v>5284</v>
      </c>
      <c r="F3616" s="255">
        <v>41477.708301192128</v>
      </c>
      <c r="G3616" s="255"/>
      <c r="H3616" s="255"/>
      <c r="I3616" s="256">
        <v>9.5833333333333339</v>
      </c>
      <c r="J3616" s="257">
        <v>48450</v>
      </c>
      <c r="K3616" t="s">
        <v>4711</v>
      </c>
      <c r="L3616">
        <v>0</v>
      </c>
      <c r="M3616">
        <v>0</v>
      </c>
      <c r="N3616" t="s">
        <v>4712</v>
      </c>
      <c r="O3616" t="s">
        <v>4726</v>
      </c>
      <c r="P3616" t="s">
        <v>6979</v>
      </c>
      <c r="Q3616" t="s">
        <v>4715</v>
      </c>
      <c r="V3616" t="s">
        <v>4716</v>
      </c>
    </row>
    <row r="3617" spans="1:22">
      <c r="A3617" t="s">
        <v>4708</v>
      </c>
      <c r="B3617" t="s">
        <v>4708</v>
      </c>
      <c r="C3617" t="s">
        <v>11232</v>
      </c>
      <c r="D3617"/>
      <c r="E3617" s="255" t="s">
        <v>5003</v>
      </c>
      <c r="F3617" s="255">
        <v>41468.479599224534</v>
      </c>
      <c r="G3617" s="255"/>
      <c r="H3617" s="255"/>
      <c r="I3617" s="256">
        <v>9.5833333333333339</v>
      </c>
      <c r="J3617" s="257">
        <v>46271</v>
      </c>
      <c r="K3617" t="s">
        <v>4711</v>
      </c>
      <c r="L3617">
        <v>0</v>
      </c>
      <c r="M3617">
        <v>0</v>
      </c>
      <c r="N3617" t="s">
        <v>4718</v>
      </c>
      <c r="O3617" t="s">
        <v>4713</v>
      </c>
      <c r="P3617" t="s">
        <v>11233</v>
      </c>
      <c r="Q3617" t="s">
        <v>4715</v>
      </c>
      <c r="V3617" t="s">
        <v>4716</v>
      </c>
    </row>
    <row r="3618" spans="1:22">
      <c r="A3618" t="s">
        <v>4708</v>
      </c>
      <c r="B3618" t="s">
        <v>4708</v>
      </c>
      <c r="C3618" t="s">
        <v>11234</v>
      </c>
      <c r="D3618"/>
      <c r="E3618" s="255" t="s">
        <v>5704</v>
      </c>
      <c r="F3618" s="255">
        <v>41486.787479826387</v>
      </c>
      <c r="G3618" s="255"/>
      <c r="H3618" s="255"/>
      <c r="I3618" s="256">
        <v>9.5833333333333339</v>
      </c>
      <c r="J3618" s="257">
        <v>171182</v>
      </c>
      <c r="K3618" t="s">
        <v>4711</v>
      </c>
      <c r="L3618">
        <v>0</v>
      </c>
      <c r="M3618">
        <v>0</v>
      </c>
      <c r="N3618" t="s">
        <v>4718</v>
      </c>
      <c r="O3618" t="s">
        <v>4726</v>
      </c>
      <c r="P3618" t="s">
        <v>5513</v>
      </c>
      <c r="Q3618" t="s">
        <v>4715</v>
      </c>
      <c r="V3618" t="s">
        <v>4716</v>
      </c>
    </row>
    <row r="3619" spans="1:22">
      <c r="A3619" t="s">
        <v>4708</v>
      </c>
      <c r="B3619" t="s">
        <v>4708</v>
      </c>
      <c r="C3619" t="s">
        <v>11235</v>
      </c>
      <c r="D3619"/>
      <c r="E3619" s="255" t="s">
        <v>5381</v>
      </c>
      <c r="F3619" s="255">
        <v>41456.679295335649</v>
      </c>
      <c r="G3619" s="255"/>
      <c r="H3619" s="255"/>
      <c r="I3619" s="256">
        <v>9.5833333333333339</v>
      </c>
      <c r="J3619" s="257">
        <v>130012</v>
      </c>
      <c r="K3619" t="s">
        <v>4711</v>
      </c>
      <c r="L3619">
        <v>0</v>
      </c>
      <c r="M3619">
        <v>0</v>
      </c>
      <c r="N3619" t="s">
        <v>4712</v>
      </c>
      <c r="O3619" t="s">
        <v>5197</v>
      </c>
      <c r="P3619" t="s">
        <v>11236</v>
      </c>
      <c r="Q3619" t="s">
        <v>4715</v>
      </c>
      <c r="V3619" t="s">
        <v>4716</v>
      </c>
    </row>
    <row r="3620" spans="1:22">
      <c r="A3620" t="s">
        <v>4708</v>
      </c>
      <c r="B3620" t="s">
        <v>4708</v>
      </c>
      <c r="C3620" t="s">
        <v>11237</v>
      </c>
      <c r="D3620"/>
      <c r="E3620" s="255" t="s">
        <v>5036</v>
      </c>
      <c r="F3620" s="255">
        <v>41486.822658368059</v>
      </c>
      <c r="G3620" s="255"/>
      <c r="H3620" s="255"/>
      <c r="I3620" s="256">
        <v>9.5833333333333339</v>
      </c>
      <c r="J3620" s="257">
        <v>181442</v>
      </c>
      <c r="K3620" t="s">
        <v>4711</v>
      </c>
      <c r="L3620">
        <v>0</v>
      </c>
      <c r="M3620">
        <v>0</v>
      </c>
      <c r="N3620" t="s">
        <v>4769</v>
      </c>
      <c r="O3620" t="s">
        <v>4713</v>
      </c>
      <c r="P3620" t="s">
        <v>11238</v>
      </c>
      <c r="Q3620" t="s">
        <v>4715</v>
      </c>
      <c r="V3620" t="s">
        <v>4716</v>
      </c>
    </row>
    <row r="3621" spans="1:22">
      <c r="A3621" t="s">
        <v>4708</v>
      </c>
      <c r="B3621" t="s">
        <v>4708</v>
      </c>
      <c r="C3621" t="s">
        <v>11239</v>
      </c>
      <c r="D3621"/>
      <c r="E3621" s="255" t="s">
        <v>6871</v>
      </c>
      <c r="F3621" s="255">
        <v>41457.687195682869</v>
      </c>
      <c r="G3621" s="255"/>
      <c r="H3621" s="255"/>
      <c r="I3621" s="256">
        <v>9.5833333333333339</v>
      </c>
      <c r="J3621" s="257">
        <v>132385</v>
      </c>
      <c r="K3621" t="s">
        <v>4711</v>
      </c>
      <c r="L3621">
        <v>0</v>
      </c>
      <c r="M3621">
        <v>0</v>
      </c>
      <c r="N3621" t="s">
        <v>4718</v>
      </c>
      <c r="O3621" t="s">
        <v>4726</v>
      </c>
      <c r="P3621" t="s">
        <v>11240</v>
      </c>
      <c r="Q3621" t="s">
        <v>4715</v>
      </c>
      <c r="V3621" t="s">
        <v>4716</v>
      </c>
    </row>
    <row r="3622" spans="1:22">
      <c r="A3622" t="s">
        <v>4708</v>
      </c>
      <c r="B3622" t="s">
        <v>4708</v>
      </c>
      <c r="C3622" t="s">
        <v>11241</v>
      </c>
      <c r="D3622"/>
      <c r="E3622" s="255" t="s">
        <v>5084</v>
      </c>
      <c r="F3622" s="255">
        <v>41485.721079432871</v>
      </c>
      <c r="G3622" s="255"/>
      <c r="H3622" s="255"/>
      <c r="I3622" s="256">
        <v>9.5833333333333339</v>
      </c>
      <c r="J3622" s="257">
        <v>235857</v>
      </c>
      <c r="K3622" t="s">
        <v>4711</v>
      </c>
      <c r="L3622">
        <v>0</v>
      </c>
      <c r="M3622">
        <v>0</v>
      </c>
      <c r="N3622" t="s">
        <v>4718</v>
      </c>
      <c r="O3622" t="s">
        <v>4713</v>
      </c>
      <c r="P3622" t="s">
        <v>11242</v>
      </c>
      <c r="Q3622" t="s">
        <v>4715</v>
      </c>
      <c r="V3622" t="s">
        <v>4716</v>
      </c>
    </row>
    <row r="3623" spans="1:22">
      <c r="A3623" t="s">
        <v>4708</v>
      </c>
      <c r="B3623" t="s">
        <v>4708</v>
      </c>
      <c r="C3623" t="s">
        <v>11243</v>
      </c>
      <c r="D3623"/>
      <c r="E3623" s="255" t="s">
        <v>5726</v>
      </c>
      <c r="F3623" s="255">
        <v>41464.670454432868</v>
      </c>
      <c r="G3623" s="255"/>
      <c r="H3623" s="255"/>
      <c r="I3623" s="256">
        <v>9.5833333333333339</v>
      </c>
      <c r="J3623" s="257">
        <v>87683</v>
      </c>
      <c r="K3623" t="s">
        <v>4752</v>
      </c>
      <c r="L3623">
        <v>0</v>
      </c>
      <c r="M3623">
        <v>0</v>
      </c>
      <c r="N3623" t="s">
        <v>4718</v>
      </c>
      <c r="O3623" t="s">
        <v>4753</v>
      </c>
      <c r="P3623" t="s">
        <v>4753</v>
      </c>
      <c r="Q3623" t="s">
        <v>4715</v>
      </c>
      <c r="V3623" t="s">
        <v>4716</v>
      </c>
    </row>
    <row r="3624" spans="1:22">
      <c r="A3624" t="s">
        <v>4708</v>
      </c>
      <c r="B3624" t="s">
        <v>4708</v>
      </c>
      <c r="C3624" t="s">
        <v>11244</v>
      </c>
      <c r="D3624"/>
      <c r="E3624" s="255" t="s">
        <v>4780</v>
      </c>
      <c r="F3624" s="255">
        <v>41459.69183541667</v>
      </c>
      <c r="G3624" s="255"/>
      <c r="H3624" s="255"/>
      <c r="I3624" s="256">
        <v>9.5833333333333339</v>
      </c>
      <c r="J3624" s="257">
        <v>237268</v>
      </c>
      <c r="K3624" t="s">
        <v>4752</v>
      </c>
      <c r="L3624">
        <v>0</v>
      </c>
      <c r="M3624">
        <v>0</v>
      </c>
      <c r="N3624" t="s">
        <v>4718</v>
      </c>
      <c r="O3624" t="s">
        <v>4753</v>
      </c>
      <c r="P3624" t="s">
        <v>4753</v>
      </c>
      <c r="Q3624" t="s">
        <v>4715</v>
      </c>
      <c r="V3624" t="s">
        <v>4716</v>
      </c>
    </row>
    <row r="3625" spans="1:22">
      <c r="A3625" t="s">
        <v>4708</v>
      </c>
      <c r="B3625" t="s">
        <v>4708</v>
      </c>
      <c r="C3625" t="s">
        <v>11245</v>
      </c>
      <c r="D3625"/>
      <c r="E3625" s="255" t="s">
        <v>5381</v>
      </c>
      <c r="F3625" s="255">
        <v>41432.379319479165</v>
      </c>
      <c r="G3625" s="255"/>
      <c r="H3625" s="255"/>
      <c r="I3625" s="256">
        <v>9.6666666666666661</v>
      </c>
      <c r="J3625" s="257">
        <v>109470</v>
      </c>
      <c r="K3625" t="s">
        <v>4752</v>
      </c>
      <c r="L3625">
        <v>0</v>
      </c>
      <c r="M3625">
        <v>0</v>
      </c>
      <c r="N3625" t="s">
        <v>4718</v>
      </c>
      <c r="O3625" t="s">
        <v>4726</v>
      </c>
      <c r="P3625" t="s">
        <v>5972</v>
      </c>
      <c r="Q3625" t="s">
        <v>4715</v>
      </c>
      <c r="V3625" t="s">
        <v>4716</v>
      </c>
    </row>
    <row r="3626" spans="1:22">
      <c r="A3626" t="s">
        <v>4708</v>
      </c>
      <c r="B3626" t="s">
        <v>4708</v>
      </c>
      <c r="C3626" t="s">
        <v>11246</v>
      </c>
      <c r="D3626"/>
      <c r="E3626" s="255" t="s">
        <v>5335</v>
      </c>
      <c r="F3626" s="255">
        <v>41431.337212500002</v>
      </c>
      <c r="G3626" s="255"/>
      <c r="H3626" s="255"/>
      <c r="I3626" s="256">
        <v>9.6666666666666661</v>
      </c>
      <c r="J3626" s="257">
        <v>321736</v>
      </c>
      <c r="K3626" t="s">
        <v>4711</v>
      </c>
      <c r="L3626">
        <v>0</v>
      </c>
      <c r="M3626">
        <v>0</v>
      </c>
      <c r="N3626" t="s">
        <v>4712</v>
      </c>
      <c r="O3626" t="s">
        <v>4713</v>
      </c>
      <c r="P3626" t="s">
        <v>11247</v>
      </c>
      <c r="Q3626" t="s">
        <v>4715</v>
      </c>
      <c r="V3626" t="s">
        <v>4716</v>
      </c>
    </row>
    <row r="3627" spans="1:22">
      <c r="A3627" t="s">
        <v>4708</v>
      </c>
      <c r="B3627" t="s">
        <v>4708</v>
      </c>
      <c r="C3627" t="s">
        <v>11248</v>
      </c>
      <c r="D3627"/>
      <c r="E3627" s="255" t="s">
        <v>4768</v>
      </c>
      <c r="F3627" s="255">
        <v>41433.502529016201</v>
      </c>
      <c r="G3627" s="255"/>
      <c r="H3627" s="255"/>
      <c r="I3627" s="256">
        <v>9.6666666666666661</v>
      </c>
      <c r="J3627" s="257">
        <v>154123</v>
      </c>
      <c r="K3627" t="s">
        <v>4711</v>
      </c>
      <c r="L3627">
        <v>0</v>
      </c>
      <c r="M3627">
        <v>0</v>
      </c>
      <c r="N3627" t="s">
        <v>4718</v>
      </c>
      <c r="O3627" t="s">
        <v>4726</v>
      </c>
      <c r="P3627" t="s">
        <v>11249</v>
      </c>
      <c r="Q3627" t="s">
        <v>4715</v>
      </c>
      <c r="V3627" t="s">
        <v>4716</v>
      </c>
    </row>
    <row r="3628" spans="1:22">
      <c r="A3628" t="s">
        <v>4708</v>
      </c>
      <c r="B3628" t="s">
        <v>4708</v>
      </c>
      <c r="C3628" t="s">
        <v>11250</v>
      </c>
      <c r="D3628"/>
      <c r="E3628" s="255" t="s">
        <v>5124</v>
      </c>
      <c r="F3628" s="255">
        <v>41444.656036458335</v>
      </c>
      <c r="G3628" s="255"/>
      <c r="H3628" s="255"/>
      <c r="I3628" s="256">
        <v>9.6666666666666661</v>
      </c>
      <c r="J3628" s="257">
        <v>135481</v>
      </c>
      <c r="K3628" t="s">
        <v>4711</v>
      </c>
      <c r="L3628">
        <v>0</v>
      </c>
      <c r="M3628">
        <v>0</v>
      </c>
      <c r="N3628" t="s">
        <v>4718</v>
      </c>
      <c r="O3628" t="s">
        <v>4726</v>
      </c>
      <c r="P3628" t="s">
        <v>5188</v>
      </c>
      <c r="Q3628" t="s">
        <v>4715</v>
      </c>
      <c r="V3628" t="s">
        <v>4716</v>
      </c>
    </row>
    <row r="3629" spans="1:22">
      <c r="A3629" t="s">
        <v>4708</v>
      </c>
      <c r="B3629" t="s">
        <v>4708</v>
      </c>
      <c r="C3629" t="s">
        <v>11251</v>
      </c>
      <c r="D3629"/>
      <c r="E3629" s="255" t="s">
        <v>5645</v>
      </c>
      <c r="F3629" s="255">
        <v>41451.667763888887</v>
      </c>
      <c r="G3629" s="255"/>
      <c r="H3629" s="255"/>
      <c r="I3629" s="256">
        <v>9.6666666666666661</v>
      </c>
      <c r="J3629" s="257">
        <v>63475</v>
      </c>
      <c r="K3629" t="s">
        <v>4752</v>
      </c>
      <c r="L3629">
        <v>0</v>
      </c>
      <c r="M3629">
        <v>0</v>
      </c>
      <c r="N3629" t="s">
        <v>4722</v>
      </c>
      <c r="O3629" t="s">
        <v>4726</v>
      </c>
      <c r="P3629" t="s">
        <v>11252</v>
      </c>
      <c r="Q3629" t="s">
        <v>4715</v>
      </c>
      <c r="V3629" t="s">
        <v>4716</v>
      </c>
    </row>
    <row r="3630" spans="1:22">
      <c r="A3630" t="s">
        <v>4708</v>
      </c>
      <c r="B3630" t="s">
        <v>4708</v>
      </c>
      <c r="C3630" t="s">
        <v>11253</v>
      </c>
      <c r="D3630"/>
      <c r="E3630" s="255" t="s">
        <v>4946</v>
      </c>
      <c r="F3630" s="255">
        <v>41431.713158877312</v>
      </c>
      <c r="G3630" s="255"/>
      <c r="H3630" s="255"/>
      <c r="I3630" s="256">
        <v>9.6666666666666661</v>
      </c>
      <c r="J3630" s="257">
        <v>64594</v>
      </c>
      <c r="K3630" t="s">
        <v>4711</v>
      </c>
      <c r="L3630">
        <v>0</v>
      </c>
      <c r="M3630">
        <v>0</v>
      </c>
      <c r="N3630" t="s">
        <v>4712</v>
      </c>
      <c r="O3630" t="s">
        <v>4713</v>
      </c>
      <c r="P3630" t="s">
        <v>11254</v>
      </c>
      <c r="Q3630" t="s">
        <v>4715</v>
      </c>
      <c r="V3630" t="s">
        <v>4716</v>
      </c>
    </row>
    <row r="3631" spans="1:22">
      <c r="A3631" t="s">
        <v>4708</v>
      </c>
      <c r="B3631" t="s">
        <v>4708</v>
      </c>
      <c r="C3631" t="s">
        <v>11255</v>
      </c>
      <c r="D3631"/>
      <c r="E3631" s="255" t="s">
        <v>5047</v>
      </c>
      <c r="F3631" s="255">
        <v>41422.725798344909</v>
      </c>
      <c r="G3631" s="255"/>
      <c r="H3631" s="255"/>
      <c r="I3631" s="256">
        <v>9.75</v>
      </c>
      <c r="J3631" s="257">
        <v>216178</v>
      </c>
      <c r="K3631" t="s">
        <v>4752</v>
      </c>
      <c r="L3631">
        <v>0</v>
      </c>
      <c r="M3631">
        <v>0</v>
      </c>
      <c r="N3631" t="s">
        <v>4718</v>
      </c>
      <c r="O3631" t="s">
        <v>4726</v>
      </c>
      <c r="P3631" t="s">
        <v>11256</v>
      </c>
      <c r="Q3631" t="s">
        <v>4715</v>
      </c>
      <c r="V3631" t="s">
        <v>4716</v>
      </c>
    </row>
    <row r="3632" spans="1:22">
      <c r="A3632" t="s">
        <v>4708</v>
      </c>
      <c r="B3632" t="s">
        <v>4708</v>
      </c>
      <c r="C3632" t="s">
        <v>11257</v>
      </c>
      <c r="D3632"/>
      <c r="E3632" s="255" t="s">
        <v>5556</v>
      </c>
      <c r="F3632" s="255">
        <v>41425.664916863425</v>
      </c>
      <c r="G3632" s="255"/>
      <c r="H3632" s="255"/>
      <c r="I3632" s="256">
        <v>9.75</v>
      </c>
      <c r="J3632" s="257">
        <v>123563</v>
      </c>
      <c r="K3632" t="s">
        <v>4752</v>
      </c>
      <c r="L3632">
        <v>0</v>
      </c>
      <c r="M3632">
        <v>0</v>
      </c>
      <c r="N3632" t="s">
        <v>4712</v>
      </c>
      <c r="O3632" t="s">
        <v>4726</v>
      </c>
      <c r="P3632" t="s">
        <v>4994</v>
      </c>
      <c r="Q3632" t="s">
        <v>4715</v>
      </c>
      <c r="V3632" t="s">
        <v>4716</v>
      </c>
    </row>
    <row r="3633" spans="1:22">
      <c r="A3633" t="s">
        <v>4708</v>
      </c>
      <c r="B3633" t="s">
        <v>4708</v>
      </c>
      <c r="C3633" t="s">
        <v>11258</v>
      </c>
      <c r="D3633"/>
      <c r="E3633" s="255" t="s">
        <v>7173</v>
      </c>
      <c r="F3633" s="255">
        <v>41423.445995520837</v>
      </c>
      <c r="G3633" s="255"/>
      <c r="H3633" s="255"/>
      <c r="I3633" s="256">
        <v>9.75</v>
      </c>
      <c r="J3633" s="257">
        <v>99696</v>
      </c>
      <c r="K3633" t="s">
        <v>4752</v>
      </c>
      <c r="L3633">
        <v>0</v>
      </c>
      <c r="M3633">
        <v>0</v>
      </c>
      <c r="N3633" t="s">
        <v>4718</v>
      </c>
      <c r="O3633" t="s">
        <v>4726</v>
      </c>
      <c r="P3633" t="s">
        <v>11259</v>
      </c>
      <c r="Q3633" t="s">
        <v>4715</v>
      </c>
      <c r="V3633" t="s">
        <v>4716</v>
      </c>
    </row>
    <row r="3634" spans="1:22">
      <c r="A3634" t="s">
        <v>4708</v>
      </c>
      <c r="B3634" t="s">
        <v>4708</v>
      </c>
      <c r="C3634" t="s">
        <v>11260</v>
      </c>
      <c r="D3634"/>
      <c r="E3634" s="255" t="s">
        <v>4993</v>
      </c>
      <c r="F3634" s="255">
        <v>41402.448606284721</v>
      </c>
      <c r="G3634" s="255"/>
      <c r="H3634" s="255"/>
      <c r="I3634" s="256">
        <v>9.75</v>
      </c>
      <c r="J3634" s="257">
        <v>172504</v>
      </c>
      <c r="K3634" t="s">
        <v>4711</v>
      </c>
      <c r="L3634">
        <v>0</v>
      </c>
      <c r="M3634">
        <v>0</v>
      </c>
      <c r="N3634" t="s">
        <v>4731</v>
      </c>
      <c r="O3634" t="s">
        <v>4726</v>
      </c>
      <c r="P3634" t="s">
        <v>11261</v>
      </c>
      <c r="Q3634" t="s">
        <v>4715</v>
      </c>
      <c r="V3634" t="s">
        <v>4716</v>
      </c>
    </row>
    <row r="3635" spans="1:22">
      <c r="A3635" t="s">
        <v>4708</v>
      </c>
      <c r="B3635" t="s">
        <v>4708</v>
      </c>
      <c r="C3635" t="s">
        <v>11262</v>
      </c>
      <c r="D3635"/>
      <c r="E3635" s="255" t="s">
        <v>9487</v>
      </c>
      <c r="F3635" s="255">
        <v>41407.401616516203</v>
      </c>
      <c r="G3635" s="255"/>
      <c r="H3635" s="255"/>
      <c r="I3635" s="256">
        <v>9.75</v>
      </c>
      <c r="J3635" s="257">
        <v>135601</v>
      </c>
      <c r="K3635" t="s">
        <v>4752</v>
      </c>
      <c r="L3635">
        <v>0</v>
      </c>
      <c r="M3635">
        <v>0</v>
      </c>
      <c r="N3635" t="s">
        <v>4718</v>
      </c>
      <c r="O3635" t="s">
        <v>5324</v>
      </c>
      <c r="P3635" t="s">
        <v>11263</v>
      </c>
      <c r="Q3635" t="s">
        <v>4715</v>
      </c>
      <c r="V3635" t="s">
        <v>4716</v>
      </c>
    </row>
    <row r="3636" spans="1:22">
      <c r="A3636" t="s">
        <v>4708</v>
      </c>
      <c r="B3636" t="s">
        <v>4708</v>
      </c>
      <c r="C3636" t="s">
        <v>11264</v>
      </c>
      <c r="D3636"/>
      <c r="E3636" s="255" t="s">
        <v>5427</v>
      </c>
      <c r="F3636" s="255">
        <v>41408.61872677083</v>
      </c>
      <c r="G3636" s="255"/>
      <c r="H3636" s="255"/>
      <c r="I3636" s="256">
        <v>9.75</v>
      </c>
      <c r="J3636" s="257">
        <v>92676</v>
      </c>
      <c r="K3636" t="s">
        <v>4752</v>
      </c>
      <c r="L3636">
        <v>0</v>
      </c>
      <c r="M3636">
        <v>0</v>
      </c>
      <c r="N3636" t="s">
        <v>4731</v>
      </c>
      <c r="O3636" t="s">
        <v>4713</v>
      </c>
      <c r="P3636" t="s">
        <v>11265</v>
      </c>
      <c r="Q3636" t="s">
        <v>4715</v>
      </c>
      <c r="V3636" t="s">
        <v>4716</v>
      </c>
    </row>
    <row r="3637" spans="1:22">
      <c r="A3637" t="s">
        <v>4708</v>
      </c>
      <c r="B3637" t="s">
        <v>4708</v>
      </c>
      <c r="C3637" t="s">
        <v>11266</v>
      </c>
      <c r="D3637"/>
      <c r="E3637" s="255" t="s">
        <v>4780</v>
      </c>
      <c r="F3637" s="255">
        <v>41403.474380520835</v>
      </c>
      <c r="G3637" s="255"/>
      <c r="H3637" s="255"/>
      <c r="I3637" s="256">
        <v>9.75</v>
      </c>
      <c r="J3637" s="257">
        <v>83385</v>
      </c>
      <c r="K3637" t="s">
        <v>4752</v>
      </c>
      <c r="L3637">
        <v>0</v>
      </c>
      <c r="M3637">
        <v>0</v>
      </c>
      <c r="N3637" t="s">
        <v>4718</v>
      </c>
      <c r="O3637" t="s">
        <v>4713</v>
      </c>
      <c r="P3637" t="s">
        <v>11267</v>
      </c>
      <c r="Q3637" t="s">
        <v>4715</v>
      </c>
      <c r="V3637" t="s">
        <v>4716</v>
      </c>
    </row>
    <row r="3638" spans="1:22">
      <c r="A3638" t="s">
        <v>4708</v>
      </c>
      <c r="B3638" t="s">
        <v>4708</v>
      </c>
      <c r="C3638" t="s">
        <v>11268</v>
      </c>
      <c r="D3638"/>
      <c r="E3638" s="255" t="s">
        <v>4845</v>
      </c>
      <c r="F3638" s="255">
        <v>41423.667725810184</v>
      </c>
      <c r="G3638" s="255"/>
      <c r="H3638" s="255"/>
      <c r="I3638" s="256">
        <v>9.75</v>
      </c>
      <c r="J3638" s="257">
        <v>130110</v>
      </c>
      <c r="K3638" t="s">
        <v>4711</v>
      </c>
      <c r="L3638">
        <v>0</v>
      </c>
      <c r="M3638">
        <v>0</v>
      </c>
      <c r="N3638" t="s">
        <v>4731</v>
      </c>
      <c r="O3638" t="s">
        <v>4713</v>
      </c>
      <c r="P3638" t="s">
        <v>11269</v>
      </c>
      <c r="Q3638" t="s">
        <v>4715</v>
      </c>
      <c r="V3638" t="s">
        <v>4716</v>
      </c>
    </row>
    <row r="3639" spans="1:22">
      <c r="A3639" t="s">
        <v>4708</v>
      </c>
      <c r="B3639" t="s">
        <v>4708</v>
      </c>
      <c r="C3639" t="s">
        <v>11270</v>
      </c>
      <c r="D3639"/>
      <c r="E3639" s="255" t="s">
        <v>4783</v>
      </c>
      <c r="F3639" s="255">
        <v>41425.822279594904</v>
      </c>
      <c r="G3639" s="255"/>
      <c r="H3639" s="255"/>
      <c r="I3639" s="256">
        <v>9.75</v>
      </c>
      <c r="J3639" s="257">
        <v>198558</v>
      </c>
      <c r="K3639" t="s">
        <v>4752</v>
      </c>
      <c r="L3639">
        <v>0</v>
      </c>
      <c r="M3639">
        <v>0</v>
      </c>
      <c r="N3639" t="s">
        <v>4718</v>
      </c>
      <c r="O3639" t="s">
        <v>4713</v>
      </c>
      <c r="P3639" t="s">
        <v>11271</v>
      </c>
      <c r="Q3639" t="s">
        <v>4715</v>
      </c>
      <c r="V3639" t="s">
        <v>4716</v>
      </c>
    </row>
    <row r="3640" spans="1:22">
      <c r="A3640" t="s">
        <v>4708</v>
      </c>
      <c r="B3640" t="s">
        <v>4708</v>
      </c>
      <c r="C3640" t="s">
        <v>11272</v>
      </c>
      <c r="D3640"/>
      <c r="E3640" s="255" t="s">
        <v>5924</v>
      </c>
      <c r="F3640" s="255">
        <v>41404.458158912035</v>
      </c>
      <c r="G3640" s="255"/>
      <c r="H3640" s="255"/>
      <c r="I3640" s="256">
        <v>9.75</v>
      </c>
      <c r="J3640" s="257">
        <v>29276</v>
      </c>
      <c r="K3640" t="s">
        <v>4711</v>
      </c>
      <c r="L3640">
        <v>0</v>
      </c>
      <c r="M3640">
        <v>0</v>
      </c>
      <c r="N3640" t="s">
        <v>4731</v>
      </c>
      <c r="O3640" t="s">
        <v>5324</v>
      </c>
      <c r="P3640" t="s">
        <v>11273</v>
      </c>
      <c r="Q3640" t="s">
        <v>4715</v>
      </c>
      <c r="V3640" t="s">
        <v>4716</v>
      </c>
    </row>
    <row r="3641" spans="1:22">
      <c r="A3641" t="s">
        <v>4708</v>
      </c>
      <c r="B3641" t="s">
        <v>4708</v>
      </c>
      <c r="C3641" t="s">
        <v>11274</v>
      </c>
      <c r="D3641"/>
      <c r="E3641" s="255" t="s">
        <v>6197</v>
      </c>
      <c r="F3641" s="255">
        <v>41414.705496493058</v>
      </c>
      <c r="G3641" s="255"/>
      <c r="H3641" s="255"/>
      <c r="I3641" s="256">
        <v>9.75</v>
      </c>
      <c r="J3641" s="257">
        <v>67081</v>
      </c>
      <c r="K3641" t="s">
        <v>4711</v>
      </c>
      <c r="L3641">
        <v>0</v>
      </c>
      <c r="M3641">
        <v>0</v>
      </c>
      <c r="N3641" t="s">
        <v>4731</v>
      </c>
      <c r="O3641" t="s">
        <v>4726</v>
      </c>
      <c r="P3641" t="s">
        <v>11275</v>
      </c>
      <c r="Q3641" t="s">
        <v>4715</v>
      </c>
      <c r="V3641" t="s">
        <v>4716</v>
      </c>
    </row>
    <row r="3642" spans="1:22">
      <c r="A3642" t="s">
        <v>4708</v>
      </c>
      <c r="B3642" t="s">
        <v>4708</v>
      </c>
      <c r="C3642" t="s">
        <v>11276</v>
      </c>
      <c r="D3642"/>
      <c r="E3642" s="255" t="s">
        <v>4881</v>
      </c>
      <c r="F3642" s="255">
        <v>41365.78202071759</v>
      </c>
      <c r="G3642" s="255"/>
      <c r="H3642" s="255"/>
      <c r="I3642" s="256">
        <v>9.8333333333333339</v>
      </c>
      <c r="J3642" s="257">
        <v>91864</v>
      </c>
      <c r="K3642" t="s">
        <v>4752</v>
      </c>
      <c r="L3642">
        <v>0</v>
      </c>
      <c r="M3642">
        <v>0</v>
      </c>
      <c r="N3642" t="s">
        <v>4731</v>
      </c>
      <c r="O3642" t="s">
        <v>4713</v>
      </c>
      <c r="P3642" t="s">
        <v>11277</v>
      </c>
      <c r="Q3642" t="s">
        <v>4715</v>
      </c>
      <c r="V3642" t="s">
        <v>4716</v>
      </c>
    </row>
    <row r="3643" spans="1:22">
      <c r="A3643" t="s">
        <v>4708</v>
      </c>
      <c r="B3643" t="s">
        <v>4708</v>
      </c>
      <c r="C3643" t="s">
        <v>11278</v>
      </c>
      <c r="D3643"/>
      <c r="E3643" s="255" t="s">
        <v>4881</v>
      </c>
      <c r="F3643" s="255">
        <v>41373.820497303241</v>
      </c>
      <c r="G3643" s="255"/>
      <c r="H3643" s="255"/>
      <c r="I3643" s="256">
        <v>9.8333333333333339</v>
      </c>
      <c r="J3643" s="257">
        <v>121304</v>
      </c>
      <c r="K3643" t="s">
        <v>4711</v>
      </c>
      <c r="L3643">
        <v>0</v>
      </c>
      <c r="M3643">
        <v>0</v>
      </c>
      <c r="N3643" t="s">
        <v>4718</v>
      </c>
      <c r="O3643" t="s">
        <v>4713</v>
      </c>
      <c r="P3643" t="s">
        <v>11279</v>
      </c>
      <c r="Q3643" t="s">
        <v>4715</v>
      </c>
      <c r="V3643" t="s">
        <v>4716</v>
      </c>
    </row>
    <row r="3644" spans="1:22">
      <c r="A3644" t="s">
        <v>4708</v>
      </c>
      <c r="B3644" t="s">
        <v>4708</v>
      </c>
      <c r="C3644" t="s">
        <v>11280</v>
      </c>
      <c r="D3644"/>
      <c r="E3644" s="255" t="s">
        <v>4756</v>
      </c>
      <c r="F3644" s="255">
        <v>41372.36815991898</v>
      </c>
      <c r="G3644" s="255"/>
      <c r="H3644" s="255"/>
      <c r="I3644" s="256">
        <v>9.8333333333333339</v>
      </c>
      <c r="J3644" s="257">
        <v>130524</v>
      </c>
      <c r="K3644" t="s">
        <v>4711</v>
      </c>
      <c r="L3644">
        <v>0</v>
      </c>
      <c r="M3644">
        <v>0</v>
      </c>
      <c r="N3644" t="s">
        <v>4718</v>
      </c>
      <c r="O3644" t="s">
        <v>4713</v>
      </c>
      <c r="P3644" t="s">
        <v>11281</v>
      </c>
      <c r="Q3644" t="s">
        <v>4715</v>
      </c>
      <c r="V3644" t="s">
        <v>4716</v>
      </c>
    </row>
    <row r="3645" spans="1:22">
      <c r="A3645" t="s">
        <v>4708</v>
      </c>
      <c r="B3645" t="s">
        <v>4708</v>
      </c>
      <c r="C3645" t="s">
        <v>11282</v>
      </c>
      <c r="D3645"/>
      <c r="E3645" s="255" t="s">
        <v>5240</v>
      </c>
      <c r="F3645" s="255">
        <v>41394.725321261576</v>
      </c>
      <c r="G3645" s="255"/>
      <c r="H3645" s="255"/>
      <c r="I3645" s="256">
        <v>9.8333333333333339</v>
      </c>
      <c r="J3645" s="257">
        <v>127214</v>
      </c>
      <c r="K3645" t="s">
        <v>4752</v>
      </c>
      <c r="L3645">
        <v>0</v>
      </c>
      <c r="M3645">
        <v>0</v>
      </c>
      <c r="N3645" t="s">
        <v>4712</v>
      </c>
      <c r="O3645" t="s">
        <v>4713</v>
      </c>
      <c r="P3645" t="s">
        <v>11283</v>
      </c>
      <c r="Q3645" t="s">
        <v>4715</v>
      </c>
      <c r="V3645" t="s">
        <v>4716</v>
      </c>
    </row>
    <row r="3646" spans="1:22">
      <c r="A3646" t="s">
        <v>4708</v>
      </c>
      <c r="B3646" t="s">
        <v>4708</v>
      </c>
      <c r="C3646" t="s">
        <v>11284</v>
      </c>
      <c r="D3646"/>
      <c r="E3646" s="255" t="s">
        <v>4786</v>
      </c>
      <c r="F3646" s="255">
        <v>41382.447272951387</v>
      </c>
      <c r="G3646" s="255"/>
      <c r="H3646" s="255"/>
      <c r="I3646" s="256">
        <v>9.8333333333333339</v>
      </c>
      <c r="J3646" s="257">
        <v>142686</v>
      </c>
      <c r="K3646" t="s">
        <v>4711</v>
      </c>
      <c r="L3646">
        <v>0</v>
      </c>
      <c r="M3646">
        <v>0</v>
      </c>
      <c r="N3646" t="s">
        <v>4712</v>
      </c>
      <c r="O3646" t="s">
        <v>4713</v>
      </c>
      <c r="P3646" t="s">
        <v>11285</v>
      </c>
      <c r="Q3646" t="s">
        <v>4715</v>
      </c>
      <c r="V3646" t="s">
        <v>4716</v>
      </c>
    </row>
    <row r="3647" spans="1:22">
      <c r="A3647" t="s">
        <v>4708</v>
      </c>
      <c r="B3647" t="s">
        <v>4708</v>
      </c>
      <c r="C3647" t="s">
        <v>11286</v>
      </c>
      <c r="D3647"/>
      <c r="E3647" s="255" t="s">
        <v>5047</v>
      </c>
      <c r="F3647" s="255">
        <v>41394.747658599539</v>
      </c>
      <c r="G3647" s="255"/>
      <c r="H3647" s="255"/>
      <c r="I3647" s="256">
        <v>9.8333333333333339</v>
      </c>
      <c r="J3647" s="257">
        <v>210041</v>
      </c>
      <c r="K3647" t="s">
        <v>4711</v>
      </c>
      <c r="L3647">
        <v>0</v>
      </c>
      <c r="M3647">
        <v>0</v>
      </c>
      <c r="N3647" t="s">
        <v>4718</v>
      </c>
      <c r="O3647" t="s">
        <v>4713</v>
      </c>
      <c r="P3647" t="s">
        <v>11287</v>
      </c>
      <c r="Q3647" t="s">
        <v>4715</v>
      </c>
      <c r="V3647" t="s">
        <v>4716</v>
      </c>
    </row>
    <row r="3648" spans="1:22">
      <c r="A3648" t="s">
        <v>4708</v>
      </c>
      <c r="B3648" t="s">
        <v>4708</v>
      </c>
      <c r="C3648" t="s">
        <v>11288</v>
      </c>
      <c r="D3648"/>
      <c r="E3648" s="255" t="s">
        <v>5330</v>
      </c>
      <c r="F3648" s="255">
        <v>41394.753553703704</v>
      </c>
      <c r="G3648" s="255"/>
      <c r="H3648" s="255"/>
      <c r="I3648" s="256">
        <v>9.8333333333333339</v>
      </c>
      <c r="J3648" s="257">
        <v>146007</v>
      </c>
      <c r="K3648" t="s">
        <v>4711</v>
      </c>
      <c r="L3648">
        <v>0</v>
      </c>
      <c r="M3648">
        <v>0</v>
      </c>
      <c r="N3648" t="s">
        <v>4718</v>
      </c>
      <c r="O3648" t="s">
        <v>4726</v>
      </c>
      <c r="P3648" t="s">
        <v>4994</v>
      </c>
      <c r="Q3648" t="s">
        <v>4715</v>
      </c>
      <c r="V3648" t="s">
        <v>4716</v>
      </c>
    </row>
    <row r="3649" spans="1:22">
      <c r="A3649" t="s">
        <v>4708</v>
      </c>
      <c r="B3649" t="s">
        <v>4708</v>
      </c>
      <c r="C3649" t="s">
        <v>11289</v>
      </c>
      <c r="D3649"/>
      <c r="E3649" s="255" t="s">
        <v>4924</v>
      </c>
      <c r="F3649" s="255">
        <v>41369.659335219905</v>
      </c>
      <c r="G3649" s="255"/>
      <c r="H3649" s="255"/>
      <c r="I3649" s="256">
        <v>9.8333333333333339</v>
      </c>
      <c r="J3649" s="257">
        <v>135326</v>
      </c>
      <c r="K3649" t="s">
        <v>4752</v>
      </c>
      <c r="L3649">
        <v>0</v>
      </c>
      <c r="M3649">
        <v>0</v>
      </c>
      <c r="N3649" t="s">
        <v>4718</v>
      </c>
      <c r="O3649" t="s">
        <v>4713</v>
      </c>
      <c r="P3649" t="s">
        <v>11290</v>
      </c>
      <c r="Q3649" t="s">
        <v>4715</v>
      </c>
      <c r="V3649" t="s">
        <v>4716</v>
      </c>
    </row>
    <row r="3650" spans="1:22">
      <c r="A3650" t="s">
        <v>4708</v>
      </c>
      <c r="B3650" t="s">
        <v>4708</v>
      </c>
      <c r="C3650" t="s">
        <v>11291</v>
      </c>
      <c r="D3650"/>
      <c r="E3650" s="255" t="s">
        <v>4730</v>
      </c>
      <c r="F3650" s="255">
        <v>41382.300216631942</v>
      </c>
      <c r="G3650" s="255"/>
      <c r="H3650" s="255"/>
      <c r="I3650" s="256">
        <v>9.8333333333333339</v>
      </c>
      <c r="J3650" s="257">
        <v>28900</v>
      </c>
      <c r="K3650" t="s">
        <v>4711</v>
      </c>
      <c r="L3650">
        <v>0</v>
      </c>
      <c r="M3650">
        <v>0</v>
      </c>
      <c r="N3650" t="s">
        <v>4712</v>
      </c>
      <c r="O3650" t="s">
        <v>4713</v>
      </c>
      <c r="P3650" t="s">
        <v>11292</v>
      </c>
      <c r="Q3650" t="s">
        <v>4715</v>
      </c>
      <c r="V3650" t="s">
        <v>4716</v>
      </c>
    </row>
    <row r="3651" spans="1:22">
      <c r="A3651" t="s">
        <v>4708</v>
      </c>
      <c r="B3651" t="s">
        <v>4708</v>
      </c>
      <c r="C3651" t="s">
        <v>11293</v>
      </c>
      <c r="D3651"/>
      <c r="E3651" s="255" t="s">
        <v>4983</v>
      </c>
      <c r="F3651" s="255">
        <v>41388.66519861111</v>
      </c>
      <c r="G3651" s="255"/>
      <c r="H3651" s="255"/>
      <c r="I3651" s="256">
        <v>9.8333333333333339</v>
      </c>
      <c r="J3651" s="257">
        <v>96660</v>
      </c>
      <c r="K3651" t="s">
        <v>4711</v>
      </c>
      <c r="L3651">
        <v>0</v>
      </c>
      <c r="M3651">
        <v>0</v>
      </c>
      <c r="N3651" t="s">
        <v>4712</v>
      </c>
      <c r="O3651" t="s">
        <v>4713</v>
      </c>
      <c r="P3651" t="s">
        <v>11294</v>
      </c>
      <c r="Q3651" t="s">
        <v>4715</v>
      </c>
      <c r="V3651" t="s">
        <v>4716</v>
      </c>
    </row>
    <row r="3652" spans="1:22">
      <c r="A3652" t="s">
        <v>4708</v>
      </c>
      <c r="B3652" t="s">
        <v>4708</v>
      </c>
      <c r="C3652" t="s">
        <v>11295</v>
      </c>
      <c r="D3652"/>
      <c r="E3652" s="255" t="s">
        <v>4975</v>
      </c>
      <c r="F3652" s="255">
        <v>41394.772048993058</v>
      </c>
      <c r="G3652" s="255"/>
      <c r="H3652" s="255"/>
      <c r="I3652" s="256">
        <v>9.8333333333333339</v>
      </c>
      <c r="J3652" s="257">
        <v>193682</v>
      </c>
      <c r="K3652" t="s">
        <v>4752</v>
      </c>
      <c r="L3652">
        <v>0</v>
      </c>
      <c r="M3652">
        <v>0</v>
      </c>
      <c r="N3652" t="s">
        <v>4731</v>
      </c>
      <c r="O3652" t="s">
        <v>4713</v>
      </c>
      <c r="P3652" t="s">
        <v>11296</v>
      </c>
      <c r="Q3652" t="s">
        <v>4715</v>
      </c>
      <c r="V3652" t="s">
        <v>4716</v>
      </c>
    </row>
    <row r="3653" spans="1:22">
      <c r="A3653" t="s">
        <v>4708</v>
      </c>
      <c r="B3653" t="s">
        <v>4708</v>
      </c>
      <c r="C3653" t="s">
        <v>11297</v>
      </c>
      <c r="D3653"/>
      <c r="E3653" s="255" t="s">
        <v>9333</v>
      </c>
      <c r="F3653" s="255">
        <v>41394.491877280096</v>
      </c>
      <c r="G3653" s="255"/>
      <c r="H3653" s="255"/>
      <c r="I3653" s="256">
        <v>9.8333333333333339</v>
      </c>
      <c r="J3653" s="257">
        <v>214171</v>
      </c>
      <c r="K3653" t="s">
        <v>4711</v>
      </c>
      <c r="L3653">
        <v>0</v>
      </c>
      <c r="M3653">
        <v>0</v>
      </c>
      <c r="N3653" t="s">
        <v>4712</v>
      </c>
      <c r="O3653" t="s">
        <v>4726</v>
      </c>
      <c r="P3653" t="s">
        <v>11298</v>
      </c>
      <c r="Q3653" t="s">
        <v>4715</v>
      </c>
      <c r="V3653" t="s">
        <v>4716</v>
      </c>
    </row>
    <row r="3654" spans="1:22">
      <c r="A3654" t="s">
        <v>4708</v>
      </c>
      <c r="B3654" t="s">
        <v>4708</v>
      </c>
      <c r="C3654" t="s">
        <v>11299</v>
      </c>
      <c r="D3654"/>
      <c r="E3654" s="255" t="s">
        <v>5243</v>
      </c>
      <c r="F3654" s="255">
        <v>41345.664543831015</v>
      </c>
      <c r="G3654" s="255"/>
      <c r="H3654" s="255"/>
      <c r="I3654" s="256">
        <v>9.9166666666666661</v>
      </c>
      <c r="J3654" s="257">
        <v>209199</v>
      </c>
      <c r="K3654" t="s">
        <v>4711</v>
      </c>
      <c r="L3654">
        <v>0</v>
      </c>
      <c r="M3654">
        <v>0</v>
      </c>
      <c r="N3654" t="s">
        <v>4718</v>
      </c>
      <c r="O3654" t="s">
        <v>4713</v>
      </c>
      <c r="P3654" t="s">
        <v>11300</v>
      </c>
      <c r="Q3654" t="s">
        <v>4715</v>
      </c>
      <c r="V3654" t="s">
        <v>4716</v>
      </c>
    </row>
    <row r="3655" spans="1:22">
      <c r="A3655" t="s">
        <v>4708</v>
      </c>
      <c r="B3655" t="s">
        <v>4708</v>
      </c>
      <c r="C3655" t="s">
        <v>11301</v>
      </c>
      <c r="D3655"/>
      <c r="E3655" s="255" t="s">
        <v>4756</v>
      </c>
      <c r="F3655" s="255">
        <v>41337.642858217594</v>
      </c>
      <c r="G3655" s="255"/>
      <c r="H3655" s="255"/>
      <c r="I3655" s="256">
        <v>9.9166666666666661</v>
      </c>
      <c r="J3655" s="257">
        <v>134753</v>
      </c>
      <c r="K3655" t="s">
        <v>4711</v>
      </c>
      <c r="L3655">
        <v>0</v>
      </c>
      <c r="M3655">
        <v>0</v>
      </c>
      <c r="N3655" t="s">
        <v>4718</v>
      </c>
      <c r="O3655" t="s">
        <v>4713</v>
      </c>
      <c r="P3655" t="s">
        <v>11302</v>
      </c>
      <c r="Q3655" t="s">
        <v>4715</v>
      </c>
      <c r="V3655" t="s">
        <v>4716</v>
      </c>
    </row>
    <row r="3656" spans="1:22">
      <c r="A3656" t="s">
        <v>4708</v>
      </c>
      <c r="B3656" t="s">
        <v>4708</v>
      </c>
      <c r="C3656" t="s">
        <v>11303</v>
      </c>
      <c r="D3656"/>
      <c r="E3656" s="255" t="s">
        <v>4845</v>
      </c>
      <c r="F3656" s="255">
        <v>41356.445557754632</v>
      </c>
      <c r="G3656" s="255"/>
      <c r="H3656" s="255"/>
      <c r="I3656" s="256">
        <v>9.9166666666666661</v>
      </c>
      <c r="J3656" s="257">
        <v>101749</v>
      </c>
      <c r="K3656" t="s">
        <v>4711</v>
      </c>
      <c r="L3656">
        <v>0</v>
      </c>
      <c r="M3656">
        <v>0</v>
      </c>
      <c r="N3656" t="s">
        <v>4712</v>
      </c>
      <c r="O3656" t="s">
        <v>4713</v>
      </c>
      <c r="P3656" t="s">
        <v>11304</v>
      </c>
      <c r="Q3656" t="s">
        <v>4715</v>
      </c>
      <c r="V3656" t="s">
        <v>4716</v>
      </c>
    </row>
    <row r="3657" spans="1:22">
      <c r="A3657" t="s">
        <v>4708</v>
      </c>
      <c r="B3657" t="s">
        <v>4708</v>
      </c>
      <c r="C3657" t="s">
        <v>11305</v>
      </c>
      <c r="D3657"/>
      <c r="E3657" s="255" t="s">
        <v>5343</v>
      </c>
      <c r="F3657" s="255">
        <v>41356.444154282406</v>
      </c>
      <c r="G3657" s="255"/>
      <c r="H3657" s="255"/>
      <c r="I3657" s="256">
        <v>9.9166666666666661</v>
      </c>
      <c r="J3657" s="257">
        <v>217744</v>
      </c>
      <c r="K3657" t="s">
        <v>4711</v>
      </c>
      <c r="L3657">
        <v>0</v>
      </c>
      <c r="M3657">
        <v>0</v>
      </c>
      <c r="N3657" t="s">
        <v>4718</v>
      </c>
      <c r="O3657" t="s">
        <v>4726</v>
      </c>
      <c r="P3657" t="s">
        <v>11306</v>
      </c>
      <c r="Q3657" t="s">
        <v>4715</v>
      </c>
      <c r="V3657" t="s">
        <v>4716</v>
      </c>
    </row>
    <row r="3658" spans="1:22">
      <c r="A3658" t="s">
        <v>4708</v>
      </c>
      <c r="B3658" t="s">
        <v>4708</v>
      </c>
      <c r="C3658" t="s">
        <v>11307</v>
      </c>
      <c r="D3658"/>
      <c r="E3658" s="255" t="s">
        <v>6803</v>
      </c>
      <c r="F3658" s="255">
        <v>41306.604008530092</v>
      </c>
      <c r="G3658" s="255"/>
      <c r="H3658" s="255"/>
      <c r="I3658" s="256">
        <v>10</v>
      </c>
      <c r="J3658" s="257">
        <v>158876</v>
      </c>
      <c r="K3658" t="s">
        <v>4711</v>
      </c>
      <c r="L3658">
        <v>0</v>
      </c>
      <c r="M3658">
        <v>0</v>
      </c>
      <c r="N3658" t="s">
        <v>4712</v>
      </c>
      <c r="O3658" t="s">
        <v>4726</v>
      </c>
      <c r="P3658" t="s">
        <v>11308</v>
      </c>
      <c r="Q3658" t="s">
        <v>4715</v>
      </c>
      <c r="V3658" t="s">
        <v>4716</v>
      </c>
    </row>
    <row r="3659" spans="1:22">
      <c r="A3659" t="s">
        <v>4708</v>
      </c>
      <c r="B3659" t="s">
        <v>4708</v>
      </c>
      <c r="C3659" t="s">
        <v>11309</v>
      </c>
      <c r="D3659"/>
      <c r="E3659" s="255" t="s">
        <v>4960</v>
      </c>
      <c r="F3659" s="255">
        <v>41327.338270752312</v>
      </c>
      <c r="G3659" s="255"/>
      <c r="H3659" s="255"/>
      <c r="I3659" s="256">
        <v>10</v>
      </c>
      <c r="J3659" s="257">
        <v>271960</v>
      </c>
      <c r="K3659" t="s">
        <v>4711</v>
      </c>
      <c r="L3659">
        <v>0</v>
      </c>
      <c r="M3659">
        <v>0</v>
      </c>
      <c r="N3659" t="s">
        <v>4718</v>
      </c>
      <c r="O3659" t="s">
        <v>4713</v>
      </c>
      <c r="P3659" t="s">
        <v>11310</v>
      </c>
      <c r="Q3659" t="s">
        <v>4715</v>
      </c>
      <c r="V3659" t="s">
        <v>4716</v>
      </c>
    </row>
    <row r="3660" spans="1:22">
      <c r="A3660" t="s">
        <v>4708</v>
      </c>
      <c r="B3660" t="s">
        <v>4708</v>
      </c>
      <c r="C3660" t="s">
        <v>11311</v>
      </c>
      <c r="D3660"/>
      <c r="E3660" s="255" t="s">
        <v>4937</v>
      </c>
      <c r="F3660" s="255">
        <v>41333.780626273146</v>
      </c>
      <c r="G3660" s="255"/>
      <c r="H3660" s="255"/>
      <c r="I3660" s="256">
        <v>10</v>
      </c>
      <c r="J3660" s="257">
        <v>159907</v>
      </c>
      <c r="K3660" t="s">
        <v>4711</v>
      </c>
      <c r="L3660">
        <v>0</v>
      </c>
      <c r="M3660">
        <v>0</v>
      </c>
      <c r="N3660" t="s">
        <v>4769</v>
      </c>
      <c r="O3660" t="s">
        <v>4713</v>
      </c>
      <c r="P3660" t="s">
        <v>11312</v>
      </c>
      <c r="Q3660" t="s">
        <v>4715</v>
      </c>
      <c r="V3660" t="s">
        <v>4716</v>
      </c>
    </row>
    <row r="3661" spans="1:22">
      <c r="A3661" t="s">
        <v>4708</v>
      </c>
      <c r="B3661" t="s">
        <v>4708</v>
      </c>
      <c r="C3661" t="s">
        <v>11313</v>
      </c>
      <c r="D3661"/>
      <c r="E3661" s="255" t="s">
        <v>5042</v>
      </c>
      <c r="F3661" s="255">
        <v>41333.782784456016</v>
      </c>
      <c r="G3661" s="255"/>
      <c r="H3661" s="255"/>
      <c r="I3661" s="256">
        <v>10</v>
      </c>
      <c r="J3661" s="257">
        <v>88453</v>
      </c>
      <c r="K3661" t="s">
        <v>4711</v>
      </c>
      <c r="L3661">
        <v>0</v>
      </c>
      <c r="M3661">
        <v>0</v>
      </c>
      <c r="N3661" t="s">
        <v>4712</v>
      </c>
      <c r="O3661" t="s">
        <v>4713</v>
      </c>
      <c r="P3661" t="s">
        <v>11314</v>
      </c>
      <c r="Q3661" t="s">
        <v>4715</v>
      </c>
      <c r="V3661" t="s">
        <v>4716</v>
      </c>
    </row>
    <row r="3662" spans="1:22">
      <c r="A3662" t="s">
        <v>4708</v>
      </c>
      <c r="B3662" t="s">
        <v>4708</v>
      </c>
      <c r="C3662" t="s">
        <v>11315</v>
      </c>
      <c r="D3662"/>
      <c r="E3662" s="255" t="s">
        <v>5234</v>
      </c>
      <c r="F3662" s="255">
        <v>41333.841941631945</v>
      </c>
      <c r="G3662" s="255"/>
      <c r="H3662" s="255"/>
      <c r="I3662" s="256">
        <v>10</v>
      </c>
      <c r="J3662" s="257">
        <v>281387</v>
      </c>
      <c r="K3662" t="s">
        <v>4752</v>
      </c>
      <c r="L3662">
        <v>0</v>
      </c>
      <c r="M3662">
        <v>0</v>
      </c>
      <c r="N3662" t="s">
        <v>4731</v>
      </c>
      <c r="O3662" t="s">
        <v>4713</v>
      </c>
      <c r="P3662" t="s">
        <v>11316</v>
      </c>
      <c r="Q3662" t="s">
        <v>4715</v>
      </c>
      <c r="V3662" t="s">
        <v>4716</v>
      </c>
    </row>
    <row r="3663" spans="1:22">
      <c r="A3663" t="s">
        <v>4708</v>
      </c>
      <c r="B3663" t="s">
        <v>4708</v>
      </c>
      <c r="C3663" t="s">
        <v>11317</v>
      </c>
      <c r="D3663"/>
      <c r="E3663" s="255" t="s">
        <v>5323</v>
      </c>
      <c r="F3663" s="255">
        <v>41332.467291400462</v>
      </c>
      <c r="G3663" s="255"/>
      <c r="H3663" s="255"/>
      <c r="I3663" s="256">
        <v>10</v>
      </c>
      <c r="J3663" s="257">
        <v>111613</v>
      </c>
      <c r="K3663" t="s">
        <v>4711</v>
      </c>
      <c r="L3663">
        <v>0</v>
      </c>
      <c r="M3663">
        <v>0</v>
      </c>
      <c r="N3663" t="s">
        <v>4718</v>
      </c>
      <c r="O3663" t="s">
        <v>5324</v>
      </c>
      <c r="P3663" t="s">
        <v>9066</v>
      </c>
      <c r="Q3663" t="s">
        <v>4715</v>
      </c>
      <c r="V3663" t="s">
        <v>4716</v>
      </c>
    </row>
    <row r="3664" spans="1:22">
      <c r="A3664" t="s">
        <v>4708</v>
      </c>
      <c r="B3664" t="s">
        <v>4708</v>
      </c>
      <c r="C3664" t="s">
        <v>11318</v>
      </c>
      <c r="D3664"/>
      <c r="E3664" s="255" t="s">
        <v>6831</v>
      </c>
      <c r="F3664" s="255">
        <v>41323.695085844905</v>
      </c>
      <c r="G3664" s="255"/>
      <c r="H3664" s="255"/>
      <c r="I3664" s="256">
        <v>10</v>
      </c>
      <c r="J3664" s="257">
        <v>175902</v>
      </c>
      <c r="K3664" t="s">
        <v>4752</v>
      </c>
      <c r="L3664">
        <v>0</v>
      </c>
      <c r="M3664">
        <v>0</v>
      </c>
      <c r="N3664" t="s">
        <v>4712</v>
      </c>
      <c r="O3664" t="s">
        <v>4726</v>
      </c>
      <c r="P3664" t="s">
        <v>11319</v>
      </c>
      <c r="Q3664" t="s">
        <v>4715</v>
      </c>
      <c r="V3664" t="s">
        <v>4716</v>
      </c>
    </row>
    <row r="3665" spans="1:22">
      <c r="A3665" t="s">
        <v>4708</v>
      </c>
      <c r="B3665" t="s">
        <v>4708</v>
      </c>
      <c r="C3665" t="s">
        <v>11320</v>
      </c>
      <c r="D3665"/>
      <c r="E3665" s="255" t="s">
        <v>6230</v>
      </c>
      <c r="F3665" s="255">
        <v>41333.444002280092</v>
      </c>
      <c r="G3665" s="255"/>
      <c r="H3665" s="255"/>
      <c r="I3665" s="256">
        <v>10</v>
      </c>
      <c r="J3665" s="257">
        <v>310329</v>
      </c>
      <c r="K3665" t="s">
        <v>4752</v>
      </c>
      <c r="L3665">
        <v>0</v>
      </c>
      <c r="M3665">
        <v>0</v>
      </c>
      <c r="N3665" t="s">
        <v>4718</v>
      </c>
      <c r="O3665" t="s">
        <v>4713</v>
      </c>
      <c r="P3665" t="s">
        <v>11321</v>
      </c>
      <c r="Q3665" t="s">
        <v>4715</v>
      </c>
      <c r="V3665" t="s">
        <v>4716</v>
      </c>
    </row>
    <row r="3666" spans="1:22">
      <c r="A3666" t="s">
        <v>4708</v>
      </c>
      <c r="B3666" t="s">
        <v>4708</v>
      </c>
      <c r="C3666" t="s">
        <v>11322</v>
      </c>
      <c r="D3666"/>
      <c r="E3666" s="255" t="s">
        <v>5070</v>
      </c>
      <c r="F3666" s="255">
        <v>41324.658760844904</v>
      </c>
      <c r="G3666" s="255"/>
      <c r="H3666" s="255"/>
      <c r="I3666" s="256">
        <v>10</v>
      </c>
      <c r="J3666" s="257">
        <v>190293</v>
      </c>
      <c r="K3666" t="s">
        <v>4752</v>
      </c>
      <c r="L3666">
        <v>0</v>
      </c>
      <c r="M3666">
        <v>0</v>
      </c>
      <c r="N3666" t="s">
        <v>4712</v>
      </c>
      <c r="O3666" t="s">
        <v>4713</v>
      </c>
      <c r="P3666" t="s">
        <v>11323</v>
      </c>
      <c r="Q3666" t="s">
        <v>4715</v>
      </c>
      <c r="V3666" t="s">
        <v>4716</v>
      </c>
    </row>
    <row r="3667" spans="1:22">
      <c r="A3667" t="s">
        <v>4708</v>
      </c>
      <c r="B3667" t="s">
        <v>4708</v>
      </c>
      <c r="C3667" t="s">
        <v>11324</v>
      </c>
      <c r="D3667"/>
      <c r="E3667" s="255" t="s">
        <v>7853</v>
      </c>
      <c r="F3667" s="255">
        <v>41300.407561956017</v>
      </c>
      <c r="G3667" s="255"/>
      <c r="H3667" s="255"/>
      <c r="I3667" s="256">
        <v>10.083333333333334</v>
      </c>
      <c r="J3667" s="257">
        <v>88948</v>
      </c>
      <c r="K3667" t="s">
        <v>4752</v>
      </c>
      <c r="L3667">
        <v>0</v>
      </c>
      <c r="M3667">
        <v>0</v>
      </c>
      <c r="N3667" t="s">
        <v>4712</v>
      </c>
      <c r="O3667" t="s">
        <v>4726</v>
      </c>
      <c r="P3667" t="s">
        <v>11325</v>
      </c>
      <c r="Q3667" t="s">
        <v>4715</v>
      </c>
      <c r="V3667" t="s">
        <v>4716</v>
      </c>
    </row>
    <row r="3668" spans="1:22">
      <c r="A3668" t="s">
        <v>4708</v>
      </c>
      <c r="B3668" t="s">
        <v>4708</v>
      </c>
      <c r="C3668" t="s">
        <v>11326</v>
      </c>
      <c r="D3668"/>
      <c r="E3668" s="255" t="s">
        <v>7289</v>
      </c>
      <c r="F3668" s="255">
        <v>41276.714508877318</v>
      </c>
      <c r="G3668" s="255"/>
      <c r="H3668" s="255"/>
      <c r="I3668" s="256">
        <v>10.083333333333334</v>
      </c>
      <c r="J3668" s="257">
        <v>41184</v>
      </c>
      <c r="K3668" t="s">
        <v>4711</v>
      </c>
      <c r="L3668">
        <v>0</v>
      </c>
      <c r="M3668">
        <v>0</v>
      </c>
      <c r="N3668" t="s">
        <v>4731</v>
      </c>
      <c r="O3668" t="s">
        <v>4726</v>
      </c>
      <c r="P3668" t="s">
        <v>11327</v>
      </c>
      <c r="Q3668" t="s">
        <v>4715</v>
      </c>
      <c r="V3668" t="s">
        <v>4716</v>
      </c>
    </row>
    <row r="3669" spans="1:22">
      <c r="A3669" t="s">
        <v>4708</v>
      </c>
      <c r="B3669" t="s">
        <v>4708</v>
      </c>
      <c r="C3669" t="s">
        <v>11328</v>
      </c>
      <c r="D3669"/>
      <c r="E3669" s="255" t="s">
        <v>5178</v>
      </c>
      <c r="F3669" s="255">
        <v>41288.641936539352</v>
      </c>
      <c r="G3669" s="255"/>
      <c r="H3669" s="255"/>
      <c r="I3669" s="256">
        <v>10.083333333333334</v>
      </c>
      <c r="J3669" s="257">
        <v>46965</v>
      </c>
      <c r="K3669" t="s">
        <v>4711</v>
      </c>
      <c r="L3669">
        <v>0</v>
      </c>
      <c r="M3669">
        <v>0</v>
      </c>
      <c r="N3669" t="s">
        <v>4712</v>
      </c>
      <c r="O3669" t="s">
        <v>4713</v>
      </c>
      <c r="P3669" t="s">
        <v>11329</v>
      </c>
      <c r="Q3669" t="s">
        <v>4715</v>
      </c>
      <c r="V3669" t="s">
        <v>4716</v>
      </c>
    </row>
    <row r="3670" spans="1:22">
      <c r="A3670" t="s">
        <v>4708</v>
      </c>
      <c r="B3670" t="s">
        <v>4708</v>
      </c>
      <c r="C3670" t="s">
        <v>11330</v>
      </c>
      <c r="D3670"/>
      <c r="E3670" s="255" t="s">
        <v>6599</v>
      </c>
      <c r="F3670" s="255">
        <v>41291.770412233796</v>
      </c>
      <c r="G3670" s="255"/>
      <c r="H3670" s="255"/>
      <c r="I3670" s="256">
        <v>10.083333333333334</v>
      </c>
      <c r="J3670" s="257">
        <v>150356</v>
      </c>
      <c r="K3670" t="s">
        <v>4711</v>
      </c>
      <c r="L3670">
        <v>0</v>
      </c>
      <c r="M3670">
        <v>0</v>
      </c>
      <c r="N3670" t="s">
        <v>4712</v>
      </c>
      <c r="O3670" t="s">
        <v>4726</v>
      </c>
      <c r="P3670" t="s">
        <v>11331</v>
      </c>
      <c r="Q3670" t="s">
        <v>4715</v>
      </c>
      <c r="V3670" t="s">
        <v>4716</v>
      </c>
    </row>
    <row r="3671" spans="1:22">
      <c r="A3671" t="s">
        <v>4708</v>
      </c>
      <c r="B3671" t="s">
        <v>4708</v>
      </c>
      <c r="C3671" t="s">
        <v>11332</v>
      </c>
      <c r="D3671"/>
      <c r="E3671" s="255" t="s">
        <v>5381</v>
      </c>
      <c r="F3671" s="255">
        <v>41296.656057986111</v>
      </c>
      <c r="G3671" s="255"/>
      <c r="H3671" s="255"/>
      <c r="I3671" s="256">
        <v>10.083333333333334</v>
      </c>
      <c r="J3671" s="257">
        <v>99840</v>
      </c>
      <c r="K3671" t="s">
        <v>4752</v>
      </c>
      <c r="L3671">
        <v>1</v>
      </c>
      <c r="M3671">
        <v>4897.24</v>
      </c>
      <c r="N3671" t="s">
        <v>4712</v>
      </c>
      <c r="O3671" t="s">
        <v>4726</v>
      </c>
      <c r="P3671" t="s">
        <v>11333</v>
      </c>
      <c r="Q3671" t="s">
        <v>4715</v>
      </c>
      <c r="V3671" t="s">
        <v>4716</v>
      </c>
    </row>
    <row r="3672" spans="1:22">
      <c r="A3672" t="s">
        <v>4708</v>
      </c>
      <c r="B3672" t="s">
        <v>4708</v>
      </c>
      <c r="C3672" t="s">
        <v>11334</v>
      </c>
      <c r="D3672"/>
      <c r="E3672" s="255" t="s">
        <v>8137</v>
      </c>
      <c r="F3672" s="255">
        <v>41297.720821759256</v>
      </c>
      <c r="G3672" s="255"/>
      <c r="H3672" s="255"/>
      <c r="I3672" s="256">
        <v>10.083333333333334</v>
      </c>
      <c r="J3672" s="257">
        <v>184443</v>
      </c>
      <c r="K3672" t="s">
        <v>4752</v>
      </c>
      <c r="L3672">
        <v>0</v>
      </c>
      <c r="M3672">
        <v>0</v>
      </c>
      <c r="N3672" t="s">
        <v>4722</v>
      </c>
      <c r="O3672" t="s">
        <v>5324</v>
      </c>
      <c r="P3672" t="s">
        <v>11335</v>
      </c>
      <c r="Q3672" t="s">
        <v>4715</v>
      </c>
      <c r="V3672" t="s">
        <v>4716</v>
      </c>
    </row>
    <row r="3673" spans="1:22">
      <c r="A3673" t="s">
        <v>4708</v>
      </c>
      <c r="B3673" t="s">
        <v>4708</v>
      </c>
      <c r="C3673" t="s">
        <v>11336</v>
      </c>
      <c r="D3673"/>
      <c r="E3673" s="255" t="s">
        <v>5381</v>
      </c>
      <c r="F3673" s="255">
        <v>41281.698559178243</v>
      </c>
      <c r="G3673" s="255"/>
      <c r="H3673" s="255"/>
      <c r="I3673" s="256">
        <v>10.083333333333334</v>
      </c>
      <c r="J3673" s="257">
        <v>109176</v>
      </c>
      <c r="K3673" t="s">
        <v>4711</v>
      </c>
      <c r="L3673">
        <v>0</v>
      </c>
      <c r="M3673">
        <v>0</v>
      </c>
      <c r="N3673" t="s">
        <v>4731</v>
      </c>
      <c r="O3673" t="s">
        <v>5197</v>
      </c>
      <c r="P3673" t="s">
        <v>11337</v>
      </c>
      <c r="Q3673" t="s">
        <v>4715</v>
      </c>
      <c r="V3673" t="s">
        <v>4716</v>
      </c>
    </row>
    <row r="3674" spans="1:22">
      <c r="A3674" t="s">
        <v>4708</v>
      </c>
      <c r="B3674" t="s">
        <v>4708</v>
      </c>
      <c r="C3674" t="s">
        <v>11338</v>
      </c>
      <c r="D3674"/>
      <c r="E3674" s="255" t="s">
        <v>4915</v>
      </c>
      <c r="F3674" s="255">
        <v>41276.719338194445</v>
      </c>
      <c r="G3674" s="255"/>
      <c r="H3674" s="255"/>
      <c r="I3674" s="256">
        <v>10.083333333333334</v>
      </c>
      <c r="J3674" s="257">
        <v>148298</v>
      </c>
      <c r="K3674" t="s">
        <v>4711</v>
      </c>
      <c r="L3674">
        <v>0</v>
      </c>
      <c r="M3674">
        <v>0</v>
      </c>
      <c r="N3674" t="s">
        <v>4722</v>
      </c>
      <c r="O3674" t="s">
        <v>4713</v>
      </c>
      <c r="P3674" t="s">
        <v>11339</v>
      </c>
      <c r="Q3674" t="s">
        <v>4715</v>
      </c>
      <c r="V3674" t="s">
        <v>4716</v>
      </c>
    </row>
    <row r="3675" spans="1:22">
      <c r="A3675" t="s">
        <v>4708</v>
      </c>
      <c r="B3675" t="s">
        <v>4708</v>
      </c>
      <c r="C3675" t="s">
        <v>11340</v>
      </c>
      <c r="D3675"/>
      <c r="E3675" s="255" t="s">
        <v>5215</v>
      </c>
      <c r="F3675" s="255">
        <v>41288.579915856484</v>
      </c>
      <c r="G3675" s="255"/>
      <c r="H3675" s="255"/>
      <c r="I3675" s="256">
        <v>10.083333333333334</v>
      </c>
      <c r="J3675" s="257">
        <v>176585</v>
      </c>
      <c r="K3675" t="s">
        <v>4711</v>
      </c>
      <c r="L3675">
        <v>0</v>
      </c>
      <c r="M3675">
        <v>0</v>
      </c>
      <c r="N3675" t="s">
        <v>4718</v>
      </c>
      <c r="O3675" t="s">
        <v>4726</v>
      </c>
      <c r="P3675" t="s">
        <v>4994</v>
      </c>
      <c r="Q3675" t="s">
        <v>4715</v>
      </c>
      <c r="V3675" t="s">
        <v>4716</v>
      </c>
    </row>
    <row r="3676" spans="1:22">
      <c r="A3676" t="s">
        <v>4708</v>
      </c>
      <c r="B3676" t="s">
        <v>4708</v>
      </c>
      <c r="C3676" t="s">
        <v>11341</v>
      </c>
      <c r="D3676"/>
      <c r="E3676" s="255" t="s">
        <v>5457</v>
      </c>
      <c r="F3676" s="255">
        <v>41276.759794872683</v>
      </c>
      <c r="G3676" s="255"/>
      <c r="H3676" s="255"/>
      <c r="I3676" s="256">
        <v>10.083333333333334</v>
      </c>
      <c r="J3676" s="257">
        <v>228831</v>
      </c>
      <c r="K3676" t="s">
        <v>4711</v>
      </c>
      <c r="L3676">
        <v>0</v>
      </c>
      <c r="M3676">
        <v>0</v>
      </c>
      <c r="N3676" t="s">
        <v>4718</v>
      </c>
      <c r="O3676" t="s">
        <v>4713</v>
      </c>
      <c r="P3676" t="s">
        <v>11342</v>
      </c>
      <c r="Q3676" t="s">
        <v>4715</v>
      </c>
      <c r="V3676" t="s">
        <v>4716</v>
      </c>
    </row>
    <row r="3677" spans="1:22">
      <c r="A3677" t="s">
        <v>4708</v>
      </c>
      <c r="B3677" t="s">
        <v>4708</v>
      </c>
      <c r="C3677" t="s">
        <v>11343</v>
      </c>
      <c r="D3677"/>
      <c r="E3677" s="255" t="s">
        <v>5381</v>
      </c>
      <c r="F3677" s="255">
        <v>41303.713636886576</v>
      </c>
      <c r="G3677" s="255"/>
      <c r="H3677" s="255"/>
      <c r="I3677" s="256">
        <v>10.083333333333334</v>
      </c>
      <c r="J3677" s="257">
        <v>88282</v>
      </c>
      <c r="K3677" t="s">
        <v>4711</v>
      </c>
      <c r="L3677">
        <v>0</v>
      </c>
      <c r="M3677">
        <v>0</v>
      </c>
      <c r="N3677" t="s">
        <v>4718</v>
      </c>
      <c r="O3677" t="s">
        <v>4726</v>
      </c>
      <c r="P3677" t="s">
        <v>11344</v>
      </c>
      <c r="Q3677" t="s">
        <v>4715</v>
      </c>
      <c r="V3677" t="s">
        <v>4716</v>
      </c>
    </row>
    <row r="3678" spans="1:22">
      <c r="A3678" t="s">
        <v>4708</v>
      </c>
      <c r="B3678" t="s">
        <v>4708</v>
      </c>
      <c r="C3678" t="s">
        <v>11345</v>
      </c>
      <c r="D3678"/>
      <c r="E3678" s="255" t="s">
        <v>6589</v>
      </c>
      <c r="F3678" s="255">
        <v>41276.721548298614</v>
      </c>
      <c r="G3678" s="255"/>
      <c r="H3678" s="255"/>
      <c r="I3678" s="256">
        <v>10.083333333333334</v>
      </c>
      <c r="J3678" s="257">
        <v>43018</v>
      </c>
      <c r="K3678" t="s">
        <v>4711</v>
      </c>
      <c r="L3678">
        <v>0</v>
      </c>
      <c r="M3678">
        <v>0</v>
      </c>
      <c r="N3678" t="s">
        <v>4718</v>
      </c>
      <c r="O3678" t="s">
        <v>4726</v>
      </c>
      <c r="P3678" t="s">
        <v>11346</v>
      </c>
      <c r="Q3678" t="s">
        <v>4715</v>
      </c>
      <c r="V3678" t="s">
        <v>4716</v>
      </c>
    </row>
    <row r="3679" spans="1:22">
      <c r="A3679" t="s">
        <v>4708</v>
      </c>
      <c r="B3679" t="s">
        <v>4708</v>
      </c>
      <c r="C3679" t="s">
        <v>11347</v>
      </c>
      <c r="D3679"/>
      <c r="E3679" s="255" t="s">
        <v>4791</v>
      </c>
      <c r="F3679" s="255">
        <v>41278.700889120373</v>
      </c>
      <c r="G3679" s="255"/>
      <c r="H3679" s="255"/>
      <c r="I3679" s="256">
        <v>10.083333333333334</v>
      </c>
      <c r="J3679" s="257">
        <v>82652</v>
      </c>
      <c r="K3679" t="s">
        <v>4711</v>
      </c>
      <c r="L3679">
        <v>0</v>
      </c>
      <c r="M3679">
        <v>0</v>
      </c>
      <c r="N3679" t="s">
        <v>4731</v>
      </c>
      <c r="O3679" t="s">
        <v>4753</v>
      </c>
      <c r="P3679" t="s">
        <v>4753</v>
      </c>
      <c r="Q3679" t="s">
        <v>4715</v>
      </c>
      <c r="V3679" t="s">
        <v>4716</v>
      </c>
    </row>
    <row r="3680" spans="1:22">
      <c r="A3680" t="s">
        <v>4708</v>
      </c>
      <c r="B3680" t="s">
        <v>4708</v>
      </c>
      <c r="C3680" t="s">
        <v>11348</v>
      </c>
      <c r="D3680"/>
      <c r="E3680" s="255" t="s">
        <v>4840</v>
      </c>
      <c r="F3680" s="255">
        <v>41292.552561192133</v>
      </c>
      <c r="G3680" s="255"/>
      <c r="H3680" s="255"/>
      <c r="I3680" s="256">
        <v>10.083333333333334</v>
      </c>
      <c r="J3680" s="257">
        <v>189459</v>
      </c>
      <c r="K3680" t="s">
        <v>4752</v>
      </c>
      <c r="L3680">
        <v>0</v>
      </c>
      <c r="M3680">
        <v>0</v>
      </c>
      <c r="N3680" t="s">
        <v>4769</v>
      </c>
      <c r="O3680" t="s">
        <v>4753</v>
      </c>
      <c r="P3680" t="s">
        <v>4753</v>
      </c>
      <c r="Q3680" t="s">
        <v>4715</v>
      </c>
      <c r="V3680" t="s">
        <v>4716</v>
      </c>
    </row>
    <row r="3681" spans="1:22">
      <c r="A3681" t="s">
        <v>4708</v>
      </c>
      <c r="B3681" t="s">
        <v>4708</v>
      </c>
      <c r="C3681" t="s">
        <v>11349</v>
      </c>
      <c r="D3681"/>
      <c r="E3681" s="255" t="s">
        <v>4860</v>
      </c>
      <c r="F3681" s="255">
        <v>41276.767875347221</v>
      </c>
      <c r="G3681" s="255"/>
      <c r="H3681" s="255"/>
      <c r="I3681" s="256">
        <v>10.083333333333334</v>
      </c>
      <c r="J3681" s="257">
        <v>170398</v>
      </c>
      <c r="K3681" t="s">
        <v>4711</v>
      </c>
      <c r="L3681">
        <v>0</v>
      </c>
      <c r="M3681">
        <v>0</v>
      </c>
      <c r="N3681" t="s">
        <v>4722</v>
      </c>
      <c r="O3681" t="s">
        <v>4713</v>
      </c>
      <c r="P3681" t="s">
        <v>11350</v>
      </c>
      <c r="Q3681" t="s">
        <v>4715</v>
      </c>
      <c r="V3681" t="s">
        <v>4716</v>
      </c>
    </row>
    <row r="3682" spans="1:22">
      <c r="A3682" t="s">
        <v>4708</v>
      </c>
      <c r="B3682" t="s">
        <v>4708</v>
      </c>
      <c r="C3682" t="s">
        <v>11351</v>
      </c>
      <c r="D3682"/>
      <c r="E3682" s="255" t="s">
        <v>4786</v>
      </c>
      <c r="F3682" s="255">
        <v>41305.662215011573</v>
      </c>
      <c r="G3682" s="255"/>
      <c r="H3682" s="255"/>
      <c r="I3682" s="256">
        <v>10.083333333333334</v>
      </c>
      <c r="J3682" s="257">
        <v>80292</v>
      </c>
      <c r="K3682" t="s">
        <v>4711</v>
      </c>
      <c r="L3682">
        <v>0</v>
      </c>
      <c r="M3682">
        <v>0</v>
      </c>
      <c r="N3682" t="s">
        <v>4718</v>
      </c>
      <c r="O3682" t="s">
        <v>4713</v>
      </c>
      <c r="P3682" t="s">
        <v>11352</v>
      </c>
      <c r="Q3682" t="s">
        <v>4715</v>
      </c>
      <c r="V3682" t="s">
        <v>4716</v>
      </c>
    </row>
    <row r="3683" spans="1:22">
      <c r="A3683" t="s">
        <v>4708</v>
      </c>
      <c r="B3683" t="s">
        <v>4708</v>
      </c>
      <c r="C3683" t="s">
        <v>11353</v>
      </c>
      <c r="D3683"/>
      <c r="E3683" s="255" t="s">
        <v>4837</v>
      </c>
      <c r="F3683" s="255">
        <v>41265.477028437497</v>
      </c>
      <c r="G3683" s="255"/>
      <c r="H3683" s="255"/>
      <c r="I3683" s="256">
        <v>10.166666666666666</v>
      </c>
      <c r="J3683" s="257">
        <v>193841</v>
      </c>
      <c r="K3683" t="s">
        <v>4711</v>
      </c>
      <c r="L3683">
        <v>0</v>
      </c>
      <c r="M3683">
        <v>0</v>
      </c>
      <c r="N3683" t="s">
        <v>4718</v>
      </c>
      <c r="O3683" t="s">
        <v>4713</v>
      </c>
      <c r="P3683" t="s">
        <v>11354</v>
      </c>
      <c r="Q3683" t="s">
        <v>4715</v>
      </c>
      <c r="V3683" t="s">
        <v>4716</v>
      </c>
    </row>
    <row r="3684" spans="1:22">
      <c r="A3684" t="s">
        <v>4708</v>
      </c>
      <c r="B3684" t="s">
        <v>4708</v>
      </c>
      <c r="C3684" t="s">
        <v>11355</v>
      </c>
      <c r="D3684"/>
      <c r="E3684" s="255" t="s">
        <v>5912</v>
      </c>
      <c r="F3684" s="255">
        <v>41263.746268287039</v>
      </c>
      <c r="G3684" s="255"/>
      <c r="H3684" s="255"/>
      <c r="I3684" s="256">
        <v>10.166666666666666</v>
      </c>
      <c r="J3684" s="257">
        <v>173706</v>
      </c>
      <c r="K3684" t="s">
        <v>4711</v>
      </c>
      <c r="L3684">
        <v>0</v>
      </c>
      <c r="M3684">
        <v>0</v>
      </c>
      <c r="N3684" t="s">
        <v>4718</v>
      </c>
      <c r="O3684" t="s">
        <v>5197</v>
      </c>
      <c r="P3684" t="s">
        <v>11356</v>
      </c>
      <c r="Q3684" t="s">
        <v>4715</v>
      </c>
      <c r="V3684" t="s">
        <v>4716</v>
      </c>
    </row>
    <row r="3685" spans="1:22">
      <c r="A3685" t="s">
        <v>4708</v>
      </c>
      <c r="B3685" t="s">
        <v>4708</v>
      </c>
      <c r="C3685" t="s">
        <v>11357</v>
      </c>
      <c r="D3685"/>
      <c r="E3685" s="255" t="s">
        <v>5106</v>
      </c>
      <c r="F3685" s="255">
        <v>41248.710011030096</v>
      </c>
      <c r="G3685" s="255"/>
      <c r="H3685" s="255"/>
      <c r="I3685" s="256">
        <v>10.166666666666666</v>
      </c>
      <c r="J3685" s="257">
        <v>116277</v>
      </c>
      <c r="K3685" t="s">
        <v>4711</v>
      </c>
      <c r="L3685">
        <v>0</v>
      </c>
      <c r="M3685">
        <v>0</v>
      </c>
      <c r="N3685" t="s">
        <v>4712</v>
      </c>
      <c r="O3685" t="s">
        <v>4713</v>
      </c>
      <c r="P3685" t="s">
        <v>11358</v>
      </c>
      <c r="Q3685" t="s">
        <v>4715</v>
      </c>
      <c r="V3685" t="s">
        <v>4716</v>
      </c>
    </row>
    <row r="3686" spans="1:22">
      <c r="A3686" t="s">
        <v>4708</v>
      </c>
      <c r="B3686" t="s">
        <v>4708</v>
      </c>
      <c r="C3686" t="s">
        <v>11359</v>
      </c>
      <c r="D3686"/>
      <c r="E3686" s="255" t="s">
        <v>4960</v>
      </c>
      <c r="F3686" s="255">
        <v>41271.744528668984</v>
      </c>
      <c r="G3686" s="255"/>
      <c r="H3686" s="255"/>
      <c r="I3686" s="256">
        <v>10.166666666666666</v>
      </c>
      <c r="J3686" s="257">
        <v>85742</v>
      </c>
      <c r="K3686" t="s">
        <v>4711</v>
      </c>
      <c r="L3686">
        <v>0</v>
      </c>
      <c r="M3686">
        <v>0</v>
      </c>
      <c r="N3686" t="s">
        <v>4731</v>
      </c>
      <c r="O3686" t="s">
        <v>4726</v>
      </c>
      <c r="P3686" t="s">
        <v>7072</v>
      </c>
      <c r="Q3686" t="s">
        <v>4715</v>
      </c>
      <c r="V3686" t="s">
        <v>4716</v>
      </c>
    </row>
    <row r="3687" spans="1:22">
      <c r="A3687" t="s">
        <v>4708</v>
      </c>
      <c r="B3687" t="s">
        <v>4708</v>
      </c>
      <c r="C3687" t="s">
        <v>11360</v>
      </c>
      <c r="D3687"/>
      <c r="E3687" s="255" t="s">
        <v>5154</v>
      </c>
      <c r="F3687" s="255">
        <v>41272.721310034722</v>
      </c>
      <c r="G3687" s="255"/>
      <c r="H3687" s="255"/>
      <c r="I3687" s="256">
        <v>10.166666666666666</v>
      </c>
      <c r="J3687" s="257">
        <v>190215</v>
      </c>
      <c r="K3687" t="s">
        <v>4711</v>
      </c>
      <c r="L3687">
        <v>0</v>
      </c>
      <c r="M3687">
        <v>0</v>
      </c>
      <c r="N3687" t="s">
        <v>4731</v>
      </c>
      <c r="O3687" t="s">
        <v>4713</v>
      </c>
      <c r="P3687" t="s">
        <v>11361</v>
      </c>
      <c r="Q3687" t="s">
        <v>4715</v>
      </c>
      <c r="V3687" t="s">
        <v>4716</v>
      </c>
    </row>
    <row r="3688" spans="1:22">
      <c r="A3688" t="s">
        <v>4708</v>
      </c>
      <c r="B3688" t="s">
        <v>4708</v>
      </c>
      <c r="C3688" t="s">
        <v>11362</v>
      </c>
      <c r="D3688"/>
      <c r="E3688" s="255" t="s">
        <v>4775</v>
      </c>
      <c r="F3688" s="255">
        <v>41256.73905621528</v>
      </c>
      <c r="G3688" s="255"/>
      <c r="H3688" s="255"/>
      <c r="I3688" s="256">
        <v>10.166666666666666</v>
      </c>
      <c r="J3688" s="257">
        <v>148182</v>
      </c>
      <c r="K3688" t="s">
        <v>4711</v>
      </c>
      <c r="L3688">
        <v>0</v>
      </c>
      <c r="M3688">
        <v>0</v>
      </c>
      <c r="N3688" t="s">
        <v>4712</v>
      </c>
      <c r="O3688" t="s">
        <v>4713</v>
      </c>
      <c r="P3688" t="s">
        <v>11363</v>
      </c>
      <c r="Q3688" t="s">
        <v>4715</v>
      </c>
      <c r="V3688" t="s">
        <v>4716</v>
      </c>
    </row>
    <row r="3689" spans="1:22">
      <c r="A3689" t="s">
        <v>4708</v>
      </c>
      <c r="B3689" t="s">
        <v>4708</v>
      </c>
      <c r="C3689" t="s">
        <v>11364</v>
      </c>
      <c r="D3689"/>
      <c r="E3689" s="255" t="s">
        <v>5276</v>
      </c>
      <c r="F3689" s="255">
        <v>41264.740375381945</v>
      </c>
      <c r="G3689" s="255"/>
      <c r="H3689" s="255"/>
      <c r="I3689" s="256">
        <v>10.166666666666666</v>
      </c>
      <c r="J3689" s="257">
        <v>148389</v>
      </c>
      <c r="K3689" t="s">
        <v>4711</v>
      </c>
      <c r="L3689">
        <v>0</v>
      </c>
      <c r="M3689">
        <v>0</v>
      </c>
      <c r="N3689" t="s">
        <v>4712</v>
      </c>
      <c r="O3689" t="s">
        <v>4726</v>
      </c>
      <c r="P3689" t="s">
        <v>5188</v>
      </c>
      <c r="Q3689" t="s">
        <v>4715</v>
      </c>
      <c r="V3689" t="s">
        <v>4716</v>
      </c>
    </row>
    <row r="3690" spans="1:22">
      <c r="A3690" t="s">
        <v>4708</v>
      </c>
      <c r="B3690" t="s">
        <v>4708</v>
      </c>
      <c r="C3690" t="s">
        <v>11365</v>
      </c>
      <c r="D3690"/>
      <c r="E3690" s="255" t="s">
        <v>7002</v>
      </c>
      <c r="F3690" s="255">
        <v>41271.750822337963</v>
      </c>
      <c r="G3690" s="255"/>
      <c r="H3690" s="255"/>
      <c r="I3690" s="256">
        <v>10.166666666666666</v>
      </c>
      <c r="J3690" s="257">
        <v>139751</v>
      </c>
      <c r="K3690" t="s">
        <v>4711</v>
      </c>
      <c r="L3690">
        <v>0</v>
      </c>
      <c r="M3690">
        <v>0</v>
      </c>
      <c r="N3690" t="s">
        <v>4718</v>
      </c>
      <c r="O3690" t="s">
        <v>4726</v>
      </c>
      <c r="P3690" t="s">
        <v>11366</v>
      </c>
      <c r="Q3690" t="s">
        <v>4715</v>
      </c>
      <c r="V3690" t="s">
        <v>4716</v>
      </c>
    </row>
    <row r="3691" spans="1:22">
      <c r="A3691" t="s">
        <v>4708</v>
      </c>
      <c r="B3691" t="s">
        <v>4708</v>
      </c>
      <c r="C3691" t="s">
        <v>11367</v>
      </c>
      <c r="D3691"/>
      <c r="E3691" s="255" t="s">
        <v>5217</v>
      </c>
      <c r="F3691" s="255">
        <v>41262.458645567131</v>
      </c>
      <c r="G3691" s="255"/>
      <c r="H3691" s="255"/>
      <c r="I3691" s="256">
        <v>10.166666666666666</v>
      </c>
      <c r="J3691" s="257">
        <v>89383</v>
      </c>
      <c r="K3691" t="s">
        <v>4711</v>
      </c>
      <c r="L3691">
        <v>0</v>
      </c>
      <c r="M3691">
        <v>0</v>
      </c>
      <c r="N3691" t="s">
        <v>4769</v>
      </c>
      <c r="O3691" t="s">
        <v>4713</v>
      </c>
      <c r="P3691" t="s">
        <v>11368</v>
      </c>
      <c r="Q3691" t="s">
        <v>4715</v>
      </c>
      <c r="V3691" t="s">
        <v>4716</v>
      </c>
    </row>
    <row r="3692" spans="1:22">
      <c r="A3692" t="s">
        <v>4708</v>
      </c>
      <c r="B3692" t="s">
        <v>4708</v>
      </c>
      <c r="C3692" t="s">
        <v>11369</v>
      </c>
      <c r="D3692"/>
      <c r="E3692" s="255" t="s">
        <v>5320</v>
      </c>
      <c r="F3692" s="255">
        <v>41264.739047800926</v>
      </c>
      <c r="G3692" s="255"/>
      <c r="H3692" s="255"/>
      <c r="I3692" s="256">
        <v>10.166666666666666</v>
      </c>
      <c r="J3692" s="257">
        <v>88520</v>
      </c>
      <c r="K3692" t="s">
        <v>4711</v>
      </c>
      <c r="L3692">
        <v>0</v>
      </c>
      <c r="M3692">
        <v>0</v>
      </c>
      <c r="N3692" t="s">
        <v>4712</v>
      </c>
      <c r="O3692" t="s">
        <v>4726</v>
      </c>
      <c r="P3692" t="s">
        <v>5188</v>
      </c>
      <c r="Q3692" t="s">
        <v>4715</v>
      </c>
      <c r="V3692" t="s">
        <v>4716</v>
      </c>
    </row>
    <row r="3693" spans="1:22">
      <c r="A3693" t="s">
        <v>4708</v>
      </c>
      <c r="B3693" t="s">
        <v>4708</v>
      </c>
      <c r="C3693" t="s">
        <v>11370</v>
      </c>
      <c r="D3693"/>
      <c r="E3693" s="255" t="s">
        <v>5726</v>
      </c>
      <c r="F3693" s="255">
        <v>41274.574108067129</v>
      </c>
      <c r="G3693" s="255"/>
      <c r="H3693" s="255"/>
      <c r="I3693" s="256">
        <v>10.166666666666666</v>
      </c>
      <c r="J3693" s="257">
        <v>137516</v>
      </c>
      <c r="K3693" t="s">
        <v>4752</v>
      </c>
      <c r="L3693">
        <v>0</v>
      </c>
      <c r="M3693">
        <v>0</v>
      </c>
      <c r="N3693" t="s">
        <v>4718</v>
      </c>
      <c r="O3693" t="s">
        <v>4753</v>
      </c>
      <c r="P3693" t="s">
        <v>4753</v>
      </c>
      <c r="Q3693" t="s">
        <v>4715</v>
      </c>
      <c r="V3693" t="s">
        <v>4716</v>
      </c>
    </row>
    <row r="3694" spans="1:22">
      <c r="A3694" t="s">
        <v>4708</v>
      </c>
      <c r="B3694" t="s">
        <v>4708</v>
      </c>
      <c r="C3694" t="s">
        <v>11371</v>
      </c>
      <c r="D3694"/>
      <c r="E3694" s="255" t="s">
        <v>4783</v>
      </c>
      <c r="F3694" s="255">
        <v>41272.47947658565</v>
      </c>
      <c r="G3694" s="255"/>
      <c r="H3694" s="255"/>
      <c r="I3694" s="256">
        <v>10.166666666666666</v>
      </c>
      <c r="J3694" s="257">
        <v>110596</v>
      </c>
      <c r="K3694" t="s">
        <v>4752</v>
      </c>
      <c r="L3694">
        <v>0</v>
      </c>
      <c r="M3694">
        <v>0</v>
      </c>
      <c r="N3694" t="s">
        <v>4718</v>
      </c>
      <c r="O3694" t="s">
        <v>4753</v>
      </c>
      <c r="P3694" t="s">
        <v>4753</v>
      </c>
      <c r="Q3694" t="s">
        <v>4715</v>
      </c>
      <c r="V3694" t="s">
        <v>4716</v>
      </c>
    </row>
    <row r="3695" spans="1:22">
      <c r="A3695" t="s">
        <v>4708</v>
      </c>
      <c r="B3695" t="s">
        <v>4708</v>
      </c>
      <c r="C3695" t="s">
        <v>11372</v>
      </c>
      <c r="D3695"/>
      <c r="E3695" s="255" t="s">
        <v>8053</v>
      </c>
      <c r="F3695" s="255">
        <v>41263.693519641201</v>
      </c>
      <c r="G3695" s="255"/>
      <c r="H3695" s="255"/>
      <c r="I3695" s="256">
        <v>10.166666666666666</v>
      </c>
      <c r="J3695" s="257">
        <v>119712</v>
      </c>
      <c r="K3695" t="s">
        <v>4752</v>
      </c>
      <c r="L3695">
        <v>0</v>
      </c>
      <c r="M3695">
        <v>0</v>
      </c>
      <c r="N3695" t="s">
        <v>4722</v>
      </c>
      <c r="O3695" t="s">
        <v>4726</v>
      </c>
      <c r="P3695" t="s">
        <v>11373</v>
      </c>
      <c r="Q3695" t="s">
        <v>4715</v>
      </c>
      <c r="V3695" t="s">
        <v>4716</v>
      </c>
    </row>
    <row r="3696" spans="1:22">
      <c r="A3696" t="s">
        <v>4708</v>
      </c>
      <c r="B3696" t="s">
        <v>4708</v>
      </c>
      <c r="C3696" t="s">
        <v>11374</v>
      </c>
      <c r="D3696"/>
      <c r="E3696" s="255" t="s">
        <v>8485</v>
      </c>
      <c r="F3696" s="255">
        <v>41239.312048263891</v>
      </c>
      <c r="G3696" s="255"/>
      <c r="H3696" s="255"/>
      <c r="I3696" s="256">
        <v>10.25</v>
      </c>
      <c r="J3696" s="257">
        <v>97990</v>
      </c>
      <c r="K3696" t="s">
        <v>4752</v>
      </c>
      <c r="L3696">
        <v>0</v>
      </c>
      <c r="M3696">
        <v>0</v>
      </c>
      <c r="N3696" t="s">
        <v>4712</v>
      </c>
      <c r="O3696" t="s">
        <v>5324</v>
      </c>
      <c r="P3696" t="s">
        <v>11375</v>
      </c>
      <c r="Q3696" t="s">
        <v>4715</v>
      </c>
      <c r="V3696" t="s">
        <v>4716</v>
      </c>
    </row>
    <row r="3697" spans="1:22">
      <c r="A3697" t="s">
        <v>4708</v>
      </c>
      <c r="B3697" t="s">
        <v>4708</v>
      </c>
      <c r="C3697" t="s">
        <v>11376</v>
      </c>
      <c r="D3697"/>
      <c r="E3697" s="255" t="s">
        <v>5414</v>
      </c>
      <c r="F3697" s="255">
        <v>41222.663361539351</v>
      </c>
      <c r="G3697" s="255"/>
      <c r="H3697" s="255"/>
      <c r="I3697" s="256">
        <v>10.25</v>
      </c>
      <c r="J3697" s="257">
        <v>400731</v>
      </c>
      <c r="K3697" t="s">
        <v>4711</v>
      </c>
      <c r="L3697">
        <v>0</v>
      </c>
      <c r="M3697">
        <v>0</v>
      </c>
      <c r="N3697" t="s">
        <v>4718</v>
      </c>
      <c r="O3697" t="s">
        <v>4726</v>
      </c>
      <c r="P3697" t="s">
        <v>11377</v>
      </c>
      <c r="Q3697" t="s">
        <v>4715</v>
      </c>
      <c r="V3697" t="s">
        <v>4716</v>
      </c>
    </row>
    <row r="3698" spans="1:22">
      <c r="A3698" t="s">
        <v>4708</v>
      </c>
      <c r="B3698" t="s">
        <v>4708</v>
      </c>
      <c r="C3698" t="s">
        <v>11378</v>
      </c>
      <c r="D3698"/>
      <c r="E3698" s="255" t="s">
        <v>5047</v>
      </c>
      <c r="F3698" s="255">
        <v>41243.741254432869</v>
      </c>
      <c r="G3698" s="255"/>
      <c r="H3698" s="255"/>
      <c r="I3698" s="256">
        <v>10.25</v>
      </c>
      <c r="J3698" s="257">
        <v>134713</v>
      </c>
      <c r="K3698" t="s">
        <v>4711</v>
      </c>
      <c r="L3698">
        <v>0</v>
      </c>
      <c r="M3698">
        <v>0</v>
      </c>
      <c r="N3698" t="s">
        <v>4722</v>
      </c>
      <c r="O3698" t="s">
        <v>4713</v>
      </c>
      <c r="P3698" t="s">
        <v>11379</v>
      </c>
      <c r="Q3698" t="s">
        <v>4715</v>
      </c>
      <c r="V3698" t="s">
        <v>4716</v>
      </c>
    </row>
    <row r="3699" spans="1:22">
      <c r="A3699" t="s">
        <v>4708</v>
      </c>
      <c r="B3699" t="s">
        <v>4708</v>
      </c>
      <c r="C3699" t="s">
        <v>11380</v>
      </c>
      <c r="D3699"/>
      <c r="E3699" s="255" t="s">
        <v>4837</v>
      </c>
      <c r="F3699" s="255">
        <v>41227.312880555553</v>
      </c>
      <c r="G3699" s="255"/>
      <c r="H3699" s="255"/>
      <c r="I3699" s="256">
        <v>10.25</v>
      </c>
      <c r="J3699" s="257">
        <v>116403</v>
      </c>
      <c r="K3699" t="s">
        <v>4752</v>
      </c>
      <c r="L3699">
        <v>0</v>
      </c>
      <c r="M3699">
        <v>0</v>
      </c>
      <c r="N3699" t="s">
        <v>4722</v>
      </c>
      <c r="O3699" t="s">
        <v>4713</v>
      </c>
      <c r="P3699" t="s">
        <v>11381</v>
      </c>
      <c r="Q3699" t="s">
        <v>4715</v>
      </c>
      <c r="V3699" t="s">
        <v>4716</v>
      </c>
    </row>
    <row r="3700" spans="1:22">
      <c r="A3700" t="s">
        <v>4708</v>
      </c>
      <c r="B3700" t="s">
        <v>4708</v>
      </c>
      <c r="C3700" t="s">
        <v>11382</v>
      </c>
      <c r="D3700"/>
      <c r="E3700" s="255" t="s">
        <v>5915</v>
      </c>
      <c r="F3700" s="255">
        <v>41222.666490821757</v>
      </c>
      <c r="G3700" s="255"/>
      <c r="H3700" s="255"/>
      <c r="I3700" s="256">
        <v>10.25</v>
      </c>
      <c r="J3700" s="257">
        <v>77883</v>
      </c>
      <c r="K3700" t="s">
        <v>4711</v>
      </c>
      <c r="L3700">
        <v>0</v>
      </c>
      <c r="M3700">
        <v>0</v>
      </c>
      <c r="N3700" t="s">
        <v>4718</v>
      </c>
      <c r="O3700" t="s">
        <v>5324</v>
      </c>
      <c r="P3700" t="s">
        <v>11383</v>
      </c>
      <c r="Q3700" t="s">
        <v>4715</v>
      </c>
      <c r="V3700" t="s">
        <v>4716</v>
      </c>
    </row>
    <row r="3701" spans="1:22">
      <c r="A3701" t="s">
        <v>4708</v>
      </c>
      <c r="B3701" t="s">
        <v>4708</v>
      </c>
      <c r="C3701" t="s">
        <v>11384</v>
      </c>
      <c r="D3701"/>
      <c r="E3701" s="255" t="s">
        <v>7307</v>
      </c>
      <c r="F3701" s="255">
        <v>41226.364892361111</v>
      </c>
      <c r="G3701" s="255"/>
      <c r="H3701" s="255"/>
      <c r="I3701" s="256">
        <v>10.25</v>
      </c>
      <c r="J3701" s="257">
        <v>156819</v>
      </c>
      <c r="K3701" t="s">
        <v>4711</v>
      </c>
      <c r="L3701">
        <v>0</v>
      </c>
      <c r="M3701">
        <v>0</v>
      </c>
      <c r="N3701" t="s">
        <v>4722</v>
      </c>
      <c r="O3701" t="s">
        <v>4726</v>
      </c>
      <c r="P3701" t="s">
        <v>11385</v>
      </c>
      <c r="Q3701" t="s">
        <v>4715</v>
      </c>
      <c r="V3701" t="s">
        <v>4716</v>
      </c>
    </row>
    <row r="3702" spans="1:22">
      <c r="A3702" t="s">
        <v>4708</v>
      </c>
      <c r="B3702" t="s">
        <v>4708</v>
      </c>
      <c r="C3702" t="s">
        <v>11386</v>
      </c>
      <c r="D3702"/>
      <c r="E3702" s="255" t="s">
        <v>5427</v>
      </c>
      <c r="F3702" s="255">
        <v>41213.880483182867</v>
      </c>
      <c r="G3702" s="255"/>
      <c r="H3702" s="255"/>
      <c r="I3702" s="256">
        <v>10.333333333333334</v>
      </c>
      <c r="J3702" s="257">
        <v>128255</v>
      </c>
      <c r="K3702" t="s">
        <v>4711</v>
      </c>
      <c r="L3702">
        <v>0</v>
      </c>
      <c r="M3702">
        <v>0</v>
      </c>
      <c r="N3702" t="s">
        <v>4731</v>
      </c>
      <c r="O3702" t="s">
        <v>4713</v>
      </c>
      <c r="P3702" t="s">
        <v>11387</v>
      </c>
      <c r="Q3702" t="s">
        <v>4715</v>
      </c>
      <c r="V3702" t="s">
        <v>4716</v>
      </c>
    </row>
    <row r="3703" spans="1:22">
      <c r="A3703" t="s">
        <v>4708</v>
      </c>
      <c r="B3703" t="s">
        <v>4708</v>
      </c>
      <c r="C3703" t="s">
        <v>11388</v>
      </c>
      <c r="D3703"/>
      <c r="E3703" s="255" t="s">
        <v>4881</v>
      </c>
      <c r="F3703" s="255">
        <v>41204.722627696756</v>
      </c>
      <c r="G3703" s="255"/>
      <c r="H3703" s="255"/>
      <c r="I3703" s="256">
        <v>10.333333333333334</v>
      </c>
      <c r="J3703" s="257">
        <v>170185</v>
      </c>
      <c r="K3703" t="s">
        <v>4752</v>
      </c>
      <c r="L3703">
        <v>0</v>
      </c>
      <c r="M3703">
        <v>0</v>
      </c>
      <c r="N3703" t="s">
        <v>4718</v>
      </c>
      <c r="O3703" t="s">
        <v>4713</v>
      </c>
      <c r="P3703" t="s">
        <v>11389</v>
      </c>
      <c r="Q3703" t="s">
        <v>4715</v>
      </c>
      <c r="V3703" t="s">
        <v>4716</v>
      </c>
    </row>
    <row r="3704" spans="1:22">
      <c r="A3704" t="s">
        <v>4708</v>
      </c>
      <c r="B3704" t="s">
        <v>4708</v>
      </c>
      <c r="C3704" t="s">
        <v>11390</v>
      </c>
      <c r="D3704"/>
      <c r="E3704" s="255" t="s">
        <v>6512</v>
      </c>
      <c r="F3704" s="255">
        <v>41197.694585729165</v>
      </c>
      <c r="G3704" s="255"/>
      <c r="H3704" s="255"/>
      <c r="I3704" s="256">
        <v>10.333333333333334</v>
      </c>
      <c r="J3704" s="257">
        <v>144628</v>
      </c>
      <c r="K3704" t="s">
        <v>4711</v>
      </c>
      <c r="L3704">
        <v>0</v>
      </c>
      <c r="M3704">
        <v>0</v>
      </c>
      <c r="N3704" t="s">
        <v>4718</v>
      </c>
      <c r="O3704" t="s">
        <v>4713</v>
      </c>
      <c r="P3704" t="s">
        <v>11391</v>
      </c>
      <c r="Q3704" t="s">
        <v>4715</v>
      </c>
      <c r="V3704" t="s">
        <v>4716</v>
      </c>
    </row>
    <row r="3705" spans="1:22">
      <c r="A3705" t="s">
        <v>4708</v>
      </c>
      <c r="B3705" t="s">
        <v>4708</v>
      </c>
      <c r="C3705" t="s">
        <v>11392</v>
      </c>
      <c r="D3705"/>
      <c r="E3705" s="255" t="s">
        <v>5641</v>
      </c>
      <c r="F3705" s="255">
        <v>41197.449896331018</v>
      </c>
      <c r="G3705" s="255"/>
      <c r="H3705" s="255"/>
      <c r="I3705" s="256">
        <v>10.333333333333334</v>
      </c>
      <c r="J3705" s="257">
        <v>272611</v>
      </c>
      <c r="K3705" t="s">
        <v>4711</v>
      </c>
      <c r="L3705">
        <v>0</v>
      </c>
      <c r="M3705">
        <v>0</v>
      </c>
      <c r="N3705" t="s">
        <v>4718</v>
      </c>
      <c r="O3705" t="s">
        <v>5324</v>
      </c>
      <c r="P3705" t="s">
        <v>11393</v>
      </c>
      <c r="Q3705" t="s">
        <v>4715</v>
      </c>
      <c r="V3705" t="s">
        <v>4716</v>
      </c>
    </row>
    <row r="3706" spans="1:22">
      <c r="A3706" t="s">
        <v>4708</v>
      </c>
      <c r="B3706" t="s">
        <v>4708</v>
      </c>
      <c r="C3706" t="s">
        <v>432</v>
      </c>
      <c r="D3706"/>
      <c r="E3706" s="255" t="s">
        <v>6361</v>
      </c>
      <c r="F3706" s="255">
        <v>41206.377878356485</v>
      </c>
      <c r="G3706" s="255"/>
      <c r="H3706" s="255"/>
      <c r="I3706" s="256">
        <v>10.333333333333334</v>
      </c>
      <c r="J3706" s="257">
        <v>155248</v>
      </c>
      <c r="K3706" t="s">
        <v>4752</v>
      </c>
      <c r="L3706">
        <v>0</v>
      </c>
      <c r="M3706">
        <v>0</v>
      </c>
      <c r="N3706" t="s">
        <v>4731</v>
      </c>
      <c r="O3706" t="s">
        <v>4726</v>
      </c>
      <c r="P3706" t="s">
        <v>11394</v>
      </c>
      <c r="Q3706" t="s">
        <v>4715</v>
      </c>
      <c r="V3706" t="s">
        <v>4716</v>
      </c>
    </row>
    <row r="3707" spans="1:22">
      <c r="A3707" t="s">
        <v>4708</v>
      </c>
      <c r="B3707" t="s">
        <v>4708</v>
      </c>
      <c r="C3707" t="s">
        <v>11395</v>
      </c>
      <c r="D3707"/>
      <c r="E3707" s="255" t="s">
        <v>7853</v>
      </c>
      <c r="F3707" s="255">
        <v>41183.755963043979</v>
      </c>
      <c r="G3707" s="255"/>
      <c r="H3707" s="255"/>
      <c r="I3707" s="256">
        <v>10.333333333333334</v>
      </c>
      <c r="J3707" s="257">
        <v>180001</v>
      </c>
      <c r="K3707" t="s">
        <v>4711</v>
      </c>
      <c r="L3707">
        <v>0</v>
      </c>
      <c r="M3707">
        <v>0</v>
      </c>
      <c r="N3707" t="s">
        <v>4722</v>
      </c>
      <c r="O3707" t="s">
        <v>4726</v>
      </c>
      <c r="P3707" t="s">
        <v>5188</v>
      </c>
      <c r="Q3707" t="s">
        <v>4715</v>
      </c>
      <c r="V3707" t="s">
        <v>4716</v>
      </c>
    </row>
    <row r="3708" spans="1:22">
      <c r="A3708" t="s">
        <v>4708</v>
      </c>
      <c r="B3708" t="s">
        <v>4708</v>
      </c>
      <c r="C3708" t="s">
        <v>11396</v>
      </c>
      <c r="D3708"/>
      <c r="E3708" s="255" t="s">
        <v>5991</v>
      </c>
      <c r="F3708" s="255">
        <v>41183.758461770834</v>
      </c>
      <c r="G3708" s="255"/>
      <c r="H3708" s="255"/>
      <c r="I3708" s="256">
        <v>10.333333333333334</v>
      </c>
      <c r="J3708" s="257">
        <v>130940</v>
      </c>
      <c r="K3708" t="s">
        <v>4711</v>
      </c>
      <c r="L3708">
        <v>0</v>
      </c>
      <c r="M3708">
        <v>0</v>
      </c>
      <c r="N3708" t="s">
        <v>4712</v>
      </c>
      <c r="O3708" t="s">
        <v>4713</v>
      </c>
      <c r="P3708" t="s">
        <v>11397</v>
      </c>
      <c r="Q3708" t="s">
        <v>4715</v>
      </c>
      <c r="V3708" t="s">
        <v>4716</v>
      </c>
    </row>
    <row r="3709" spans="1:22">
      <c r="A3709" t="s">
        <v>4708</v>
      </c>
      <c r="B3709" t="s">
        <v>4708</v>
      </c>
      <c r="C3709" t="s">
        <v>11398</v>
      </c>
      <c r="D3709"/>
      <c r="E3709" s="255" t="s">
        <v>5457</v>
      </c>
      <c r="F3709" s="255">
        <v>41200.313675729165</v>
      </c>
      <c r="G3709" s="255"/>
      <c r="H3709" s="255"/>
      <c r="I3709" s="256">
        <v>10.333333333333334</v>
      </c>
      <c r="J3709" s="257">
        <v>170209</v>
      </c>
      <c r="K3709" t="s">
        <v>4711</v>
      </c>
      <c r="L3709">
        <v>0</v>
      </c>
      <c r="M3709">
        <v>0</v>
      </c>
      <c r="N3709" t="s">
        <v>4718</v>
      </c>
      <c r="O3709" t="s">
        <v>4713</v>
      </c>
      <c r="P3709" t="s">
        <v>11399</v>
      </c>
      <c r="Q3709" t="s">
        <v>4715</v>
      </c>
      <c r="V3709" t="s">
        <v>4716</v>
      </c>
    </row>
    <row r="3710" spans="1:22">
      <c r="A3710" t="s">
        <v>4708</v>
      </c>
      <c r="B3710" t="s">
        <v>4708</v>
      </c>
      <c r="C3710" t="s">
        <v>11400</v>
      </c>
      <c r="D3710"/>
      <c r="E3710" s="255" t="s">
        <v>7588</v>
      </c>
      <c r="F3710" s="255">
        <v>41204.702406712961</v>
      </c>
      <c r="G3710" s="255"/>
      <c r="H3710" s="255"/>
      <c r="I3710" s="256">
        <v>10.333333333333334</v>
      </c>
      <c r="J3710" s="257">
        <v>42996</v>
      </c>
      <c r="K3710" t="s">
        <v>4711</v>
      </c>
      <c r="L3710">
        <v>0</v>
      </c>
      <c r="M3710">
        <v>0</v>
      </c>
      <c r="N3710" t="s">
        <v>4769</v>
      </c>
      <c r="O3710" t="s">
        <v>5197</v>
      </c>
      <c r="P3710" t="s">
        <v>11401</v>
      </c>
      <c r="Q3710" t="s">
        <v>4715</v>
      </c>
      <c r="V3710" t="s">
        <v>4716</v>
      </c>
    </row>
    <row r="3711" spans="1:22">
      <c r="A3711" t="s">
        <v>4708</v>
      </c>
      <c r="B3711" t="s">
        <v>4708</v>
      </c>
      <c r="C3711" t="s">
        <v>688</v>
      </c>
      <c r="D3711"/>
      <c r="E3711" s="255" t="s">
        <v>9239</v>
      </c>
      <c r="F3711" s="255">
        <v>41213.879197303242</v>
      </c>
      <c r="G3711" s="255"/>
      <c r="H3711" s="255"/>
      <c r="I3711" s="256">
        <v>10.333333333333334</v>
      </c>
      <c r="J3711" s="257">
        <v>89438</v>
      </c>
      <c r="K3711" t="s">
        <v>4711</v>
      </c>
      <c r="L3711">
        <v>0</v>
      </c>
      <c r="M3711">
        <v>0</v>
      </c>
      <c r="N3711" t="s">
        <v>4722</v>
      </c>
      <c r="O3711" t="s">
        <v>4726</v>
      </c>
      <c r="P3711" t="s">
        <v>11402</v>
      </c>
      <c r="Q3711" t="s">
        <v>4715</v>
      </c>
      <c r="V3711" t="s">
        <v>4716</v>
      </c>
    </row>
    <row r="3712" spans="1:22">
      <c r="A3712" t="s">
        <v>4708</v>
      </c>
      <c r="B3712" t="s">
        <v>4708</v>
      </c>
      <c r="C3712" t="s">
        <v>11403</v>
      </c>
      <c r="D3712"/>
      <c r="E3712" s="255" t="s">
        <v>4993</v>
      </c>
      <c r="F3712" s="255">
        <v>41183.759386608799</v>
      </c>
      <c r="G3712" s="255"/>
      <c r="H3712" s="255"/>
      <c r="I3712" s="256">
        <v>10.333333333333334</v>
      </c>
      <c r="J3712" s="257">
        <v>89098</v>
      </c>
      <c r="K3712" t="s">
        <v>4711</v>
      </c>
      <c r="L3712">
        <v>0</v>
      </c>
      <c r="M3712">
        <v>0</v>
      </c>
      <c r="N3712" t="s">
        <v>4712</v>
      </c>
      <c r="O3712" t="s">
        <v>4726</v>
      </c>
      <c r="P3712" t="s">
        <v>4994</v>
      </c>
      <c r="Q3712" t="s">
        <v>4715</v>
      </c>
      <c r="V3712" t="s">
        <v>4716</v>
      </c>
    </row>
    <row r="3713" spans="1:22">
      <c r="A3713" t="s">
        <v>4708</v>
      </c>
      <c r="B3713" t="s">
        <v>4708</v>
      </c>
      <c r="C3713" t="s">
        <v>11404</v>
      </c>
      <c r="D3713"/>
      <c r="E3713" s="255" t="s">
        <v>4870</v>
      </c>
      <c r="F3713" s="255">
        <v>41183.588942627313</v>
      </c>
      <c r="G3713" s="255"/>
      <c r="H3713" s="255"/>
      <c r="I3713" s="256">
        <v>10.333333333333334</v>
      </c>
      <c r="J3713" s="257">
        <v>74562</v>
      </c>
      <c r="K3713" t="s">
        <v>4752</v>
      </c>
      <c r="L3713">
        <v>0</v>
      </c>
      <c r="M3713">
        <v>0</v>
      </c>
      <c r="N3713" t="s">
        <v>4769</v>
      </c>
      <c r="O3713" t="s">
        <v>4713</v>
      </c>
      <c r="P3713" t="s">
        <v>11405</v>
      </c>
      <c r="Q3713" t="s">
        <v>4715</v>
      </c>
      <c r="V3713" t="s">
        <v>4716</v>
      </c>
    </row>
    <row r="3714" spans="1:22">
      <c r="A3714" t="s">
        <v>4708</v>
      </c>
      <c r="B3714" t="s">
        <v>4708</v>
      </c>
      <c r="C3714" t="s">
        <v>11406</v>
      </c>
      <c r="D3714"/>
      <c r="E3714" s="255" t="s">
        <v>7418</v>
      </c>
      <c r="F3714" s="255">
        <v>41166.801196759261</v>
      </c>
      <c r="G3714" s="255"/>
      <c r="H3714" s="255"/>
      <c r="I3714" s="256">
        <v>10.416666666666666</v>
      </c>
      <c r="J3714" s="257">
        <v>48283</v>
      </c>
      <c r="K3714" t="s">
        <v>4752</v>
      </c>
      <c r="L3714">
        <v>0</v>
      </c>
      <c r="M3714">
        <v>0</v>
      </c>
      <c r="N3714" t="s">
        <v>4718</v>
      </c>
      <c r="O3714" t="s">
        <v>5324</v>
      </c>
      <c r="P3714" t="s">
        <v>11407</v>
      </c>
      <c r="Q3714" t="s">
        <v>4715</v>
      </c>
      <c r="V3714" t="s">
        <v>4716</v>
      </c>
    </row>
    <row r="3715" spans="1:22">
      <c r="A3715" t="s">
        <v>4708</v>
      </c>
      <c r="B3715" t="s">
        <v>4708</v>
      </c>
      <c r="C3715" t="s">
        <v>11408</v>
      </c>
      <c r="D3715"/>
      <c r="E3715" s="255" t="s">
        <v>5003</v>
      </c>
      <c r="F3715" s="255">
        <v>41180.354844560185</v>
      </c>
      <c r="G3715" s="255"/>
      <c r="H3715" s="255"/>
      <c r="I3715" s="256">
        <v>10.416666666666666</v>
      </c>
      <c r="J3715" s="257">
        <v>34004</v>
      </c>
      <c r="K3715" t="s">
        <v>4711</v>
      </c>
      <c r="L3715">
        <v>0</v>
      </c>
      <c r="M3715">
        <v>0</v>
      </c>
      <c r="N3715" t="s">
        <v>4712</v>
      </c>
      <c r="O3715" t="s">
        <v>4713</v>
      </c>
      <c r="P3715" t="s">
        <v>11409</v>
      </c>
      <c r="Q3715" t="s">
        <v>4715</v>
      </c>
      <c r="V3715" t="s">
        <v>4716</v>
      </c>
    </row>
    <row r="3716" spans="1:22">
      <c r="A3716" t="s">
        <v>4708</v>
      </c>
      <c r="B3716" t="s">
        <v>4708</v>
      </c>
      <c r="C3716" t="s">
        <v>11410</v>
      </c>
      <c r="D3716"/>
      <c r="E3716" s="255" t="s">
        <v>6599</v>
      </c>
      <c r="F3716" s="255">
        <v>41177.677171064817</v>
      </c>
      <c r="G3716" s="255"/>
      <c r="H3716" s="255"/>
      <c r="I3716" s="256">
        <v>10.416666666666666</v>
      </c>
      <c r="J3716" s="257">
        <v>106381</v>
      </c>
      <c r="K3716" t="s">
        <v>4711</v>
      </c>
      <c r="L3716">
        <v>0</v>
      </c>
      <c r="M3716">
        <v>0</v>
      </c>
      <c r="N3716" t="s">
        <v>4718</v>
      </c>
      <c r="O3716" t="s">
        <v>4726</v>
      </c>
      <c r="P3716" t="s">
        <v>11411</v>
      </c>
      <c r="Q3716" t="s">
        <v>4715</v>
      </c>
      <c r="V3716" t="s">
        <v>4716</v>
      </c>
    </row>
    <row r="3717" spans="1:22">
      <c r="A3717" t="s">
        <v>4708</v>
      </c>
      <c r="B3717" t="s">
        <v>4708</v>
      </c>
      <c r="C3717" t="s">
        <v>11412</v>
      </c>
      <c r="D3717"/>
      <c r="E3717" s="255" t="s">
        <v>4802</v>
      </c>
      <c r="F3717" s="255">
        <v>41166.796034606479</v>
      </c>
      <c r="G3717" s="255"/>
      <c r="H3717" s="255"/>
      <c r="I3717" s="256">
        <v>10.416666666666666</v>
      </c>
      <c r="J3717" s="257">
        <v>77557</v>
      </c>
      <c r="K3717" t="s">
        <v>4752</v>
      </c>
      <c r="L3717">
        <v>0</v>
      </c>
      <c r="M3717">
        <v>0</v>
      </c>
      <c r="N3717" t="s">
        <v>4722</v>
      </c>
      <c r="O3717" t="s">
        <v>4713</v>
      </c>
      <c r="P3717" t="s">
        <v>11413</v>
      </c>
      <c r="Q3717" t="s">
        <v>4715</v>
      </c>
      <c r="V3717" t="s">
        <v>4716</v>
      </c>
    </row>
    <row r="3718" spans="1:22">
      <c r="A3718" t="s">
        <v>4708</v>
      </c>
      <c r="B3718" t="s">
        <v>4708</v>
      </c>
      <c r="C3718" t="s">
        <v>11414</v>
      </c>
      <c r="D3718"/>
      <c r="E3718" s="255" t="s">
        <v>5918</v>
      </c>
      <c r="F3718" s="255">
        <v>41169.710332407405</v>
      </c>
      <c r="G3718" s="255"/>
      <c r="H3718" s="255"/>
      <c r="I3718" s="256">
        <v>10.416666666666666</v>
      </c>
      <c r="J3718" s="257">
        <v>95185</v>
      </c>
      <c r="K3718" t="s">
        <v>4752</v>
      </c>
      <c r="L3718">
        <v>0</v>
      </c>
      <c r="M3718">
        <v>0</v>
      </c>
      <c r="N3718" t="s">
        <v>4712</v>
      </c>
      <c r="O3718" t="s">
        <v>4713</v>
      </c>
      <c r="P3718" t="s">
        <v>11415</v>
      </c>
      <c r="Q3718" t="s">
        <v>4715</v>
      </c>
      <c r="V3718" t="s">
        <v>4716</v>
      </c>
    </row>
    <row r="3719" spans="1:22">
      <c r="A3719" t="s">
        <v>4708</v>
      </c>
      <c r="B3719" t="s">
        <v>4708</v>
      </c>
      <c r="C3719" t="s">
        <v>11416</v>
      </c>
      <c r="D3719"/>
      <c r="E3719" s="255" t="s">
        <v>8317</v>
      </c>
      <c r="F3719" s="255">
        <v>41149.713272800924</v>
      </c>
      <c r="G3719" s="255"/>
      <c r="H3719" s="255"/>
      <c r="I3719" s="256">
        <v>10.5</v>
      </c>
      <c r="J3719" s="257">
        <v>170239</v>
      </c>
      <c r="K3719" t="s">
        <v>4711</v>
      </c>
      <c r="L3719">
        <v>0</v>
      </c>
      <c r="M3719">
        <v>0</v>
      </c>
      <c r="N3719" t="s">
        <v>4718</v>
      </c>
      <c r="O3719" t="s">
        <v>4726</v>
      </c>
      <c r="P3719" t="s">
        <v>11417</v>
      </c>
      <c r="Q3719" t="s">
        <v>4715</v>
      </c>
      <c r="V3719" t="s">
        <v>4716</v>
      </c>
    </row>
    <row r="3720" spans="1:22">
      <c r="A3720" t="s">
        <v>4708</v>
      </c>
      <c r="B3720" t="s">
        <v>4708</v>
      </c>
      <c r="C3720" t="s">
        <v>11418</v>
      </c>
      <c r="D3720"/>
      <c r="E3720" s="255" t="s">
        <v>5414</v>
      </c>
      <c r="F3720" s="255">
        <v>41150.713656944441</v>
      </c>
      <c r="G3720" s="255"/>
      <c r="H3720" s="255"/>
      <c r="I3720" s="256">
        <v>10.5</v>
      </c>
      <c r="J3720" s="257">
        <v>75849</v>
      </c>
      <c r="K3720" t="s">
        <v>4711</v>
      </c>
      <c r="L3720">
        <v>0</v>
      </c>
      <c r="M3720">
        <v>0</v>
      </c>
      <c r="N3720" t="s">
        <v>4712</v>
      </c>
      <c r="O3720" t="s">
        <v>4726</v>
      </c>
      <c r="P3720" t="s">
        <v>11419</v>
      </c>
      <c r="Q3720" t="s">
        <v>4715</v>
      </c>
      <c r="V3720" t="s">
        <v>4716</v>
      </c>
    </row>
    <row r="3721" spans="1:22">
      <c r="A3721" t="s">
        <v>4708</v>
      </c>
      <c r="B3721" t="s">
        <v>4708</v>
      </c>
      <c r="C3721" t="s">
        <v>11420</v>
      </c>
      <c r="D3721"/>
      <c r="E3721" s="255" t="s">
        <v>5514</v>
      </c>
      <c r="F3721" s="255">
        <v>41149.714201192131</v>
      </c>
      <c r="G3721" s="255"/>
      <c r="H3721" s="255"/>
      <c r="I3721" s="256">
        <v>10.5</v>
      </c>
      <c r="J3721" s="257">
        <v>176847</v>
      </c>
      <c r="K3721" t="s">
        <v>4711</v>
      </c>
      <c r="L3721">
        <v>0</v>
      </c>
      <c r="M3721">
        <v>0</v>
      </c>
      <c r="N3721" t="s">
        <v>4718</v>
      </c>
      <c r="O3721" t="s">
        <v>4726</v>
      </c>
      <c r="P3721" t="s">
        <v>11421</v>
      </c>
      <c r="Q3721" t="s">
        <v>4715</v>
      </c>
      <c r="V3721" t="s">
        <v>4716</v>
      </c>
    </row>
    <row r="3722" spans="1:22">
      <c r="A3722" t="s">
        <v>4708</v>
      </c>
      <c r="B3722" t="s">
        <v>4708</v>
      </c>
      <c r="C3722" t="s">
        <v>11422</v>
      </c>
      <c r="D3722"/>
      <c r="E3722" s="255" t="s">
        <v>4972</v>
      </c>
      <c r="F3722" s="255">
        <v>41143.696499652775</v>
      </c>
      <c r="G3722" s="255"/>
      <c r="H3722" s="255"/>
      <c r="I3722" s="256">
        <v>10.5</v>
      </c>
      <c r="J3722" s="257">
        <v>315896</v>
      </c>
      <c r="K3722" t="s">
        <v>4711</v>
      </c>
      <c r="L3722">
        <v>0</v>
      </c>
      <c r="M3722">
        <v>0</v>
      </c>
      <c r="N3722" t="s">
        <v>4718</v>
      </c>
      <c r="O3722" t="s">
        <v>4713</v>
      </c>
      <c r="P3722" t="s">
        <v>11423</v>
      </c>
      <c r="Q3722" t="s">
        <v>4715</v>
      </c>
      <c r="V3722" t="s">
        <v>4716</v>
      </c>
    </row>
    <row r="3723" spans="1:22">
      <c r="A3723" t="s">
        <v>4708</v>
      </c>
      <c r="B3723" t="s">
        <v>4708</v>
      </c>
      <c r="C3723" t="s">
        <v>11424</v>
      </c>
      <c r="D3723"/>
      <c r="E3723" s="255" t="s">
        <v>4772</v>
      </c>
      <c r="F3723" s="255">
        <v>41142.728143865737</v>
      </c>
      <c r="G3723" s="255"/>
      <c r="H3723" s="255"/>
      <c r="I3723" s="256">
        <v>10.5</v>
      </c>
      <c r="J3723" s="257">
        <v>176676</v>
      </c>
      <c r="K3723" t="s">
        <v>4711</v>
      </c>
      <c r="L3723">
        <v>0</v>
      </c>
      <c r="M3723">
        <v>0</v>
      </c>
      <c r="N3723" t="s">
        <v>4731</v>
      </c>
      <c r="O3723" t="s">
        <v>4713</v>
      </c>
      <c r="P3723" t="s">
        <v>11425</v>
      </c>
      <c r="Q3723" t="s">
        <v>4715</v>
      </c>
      <c r="V3723" t="s">
        <v>4716</v>
      </c>
    </row>
    <row r="3724" spans="1:22">
      <c r="A3724" t="s">
        <v>4708</v>
      </c>
      <c r="B3724" t="s">
        <v>4708</v>
      </c>
      <c r="C3724" t="s">
        <v>11426</v>
      </c>
      <c r="D3724"/>
      <c r="E3724" s="255" t="s">
        <v>5283</v>
      </c>
      <c r="F3724" s="255">
        <v>41128.685568136571</v>
      </c>
      <c r="G3724" s="255"/>
      <c r="H3724" s="255"/>
      <c r="I3724" s="256">
        <v>10.5</v>
      </c>
      <c r="J3724" s="257">
        <v>145636</v>
      </c>
      <c r="K3724" t="s">
        <v>4711</v>
      </c>
      <c r="L3724">
        <v>0</v>
      </c>
      <c r="M3724">
        <v>0</v>
      </c>
      <c r="N3724" t="s">
        <v>4712</v>
      </c>
      <c r="O3724" t="s">
        <v>4726</v>
      </c>
      <c r="P3724" t="s">
        <v>11427</v>
      </c>
      <c r="Q3724" t="s">
        <v>4715</v>
      </c>
      <c r="V3724" t="s">
        <v>4716</v>
      </c>
    </row>
    <row r="3725" spans="1:22">
      <c r="A3725" t="s">
        <v>4708</v>
      </c>
      <c r="B3725" t="s">
        <v>4708</v>
      </c>
      <c r="C3725" t="s">
        <v>2009</v>
      </c>
      <c r="D3725"/>
      <c r="E3725" s="255" t="s">
        <v>5256</v>
      </c>
      <c r="F3725" s="255">
        <v>41152.798606562501</v>
      </c>
      <c r="G3725" s="255"/>
      <c r="H3725" s="255"/>
      <c r="I3725" s="256">
        <v>10.5</v>
      </c>
      <c r="J3725" s="257">
        <v>129954</v>
      </c>
      <c r="K3725" t="s">
        <v>4711</v>
      </c>
      <c r="L3725">
        <v>0</v>
      </c>
      <c r="M3725">
        <v>0</v>
      </c>
      <c r="N3725" t="s">
        <v>4731</v>
      </c>
      <c r="O3725" t="s">
        <v>4713</v>
      </c>
      <c r="P3725" t="s">
        <v>11428</v>
      </c>
      <c r="Q3725" t="s">
        <v>4715</v>
      </c>
      <c r="V3725" t="s">
        <v>4716</v>
      </c>
    </row>
    <row r="3726" spans="1:22">
      <c r="A3726" t="s">
        <v>4708</v>
      </c>
      <c r="B3726" t="s">
        <v>4708</v>
      </c>
      <c r="C3726" t="s">
        <v>11429</v>
      </c>
      <c r="D3726"/>
      <c r="E3726" s="255" t="s">
        <v>5196</v>
      </c>
      <c r="F3726" s="255">
        <v>41124.7227752662</v>
      </c>
      <c r="G3726" s="255"/>
      <c r="H3726" s="255"/>
      <c r="I3726" s="256">
        <v>10.5</v>
      </c>
      <c r="J3726" s="257">
        <v>94168</v>
      </c>
      <c r="K3726" t="s">
        <v>4752</v>
      </c>
      <c r="L3726">
        <v>0</v>
      </c>
      <c r="M3726">
        <v>0</v>
      </c>
      <c r="N3726" t="s">
        <v>4718</v>
      </c>
      <c r="O3726" t="s">
        <v>5324</v>
      </c>
      <c r="P3726" t="s">
        <v>11430</v>
      </c>
      <c r="Q3726" t="s">
        <v>4715</v>
      </c>
      <c r="V3726" t="s">
        <v>4716</v>
      </c>
    </row>
    <row r="3727" spans="1:22">
      <c r="A3727" t="s">
        <v>4708</v>
      </c>
      <c r="B3727" t="s">
        <v>4708</v>
      </c>
      <c r="C3727" t="s">
        <v>11431</v>
      </c>
      <c r="D3727"/>
      <c r="E3727" s="255" t="s">
        <v>6606</v>
      </c>
      <c r="F3727" s="255">
        <v>41110.724318749999</v>
      </c>
      <c r="G3727" s="255"/>
      <c r="H3727" s="255"/>
      <c r="I3727" s="256">
        <v>10.583333333333334</v>
      </c>
      <c r="J3727" s="257">
        <v>73138</v>
      </c>
      <c r="K3727" t="s">
        <v>4752</v>
      </c>
      <c r="L3727">
        <v>0</v>
      </c>
      <c r="M3727">
        <v>0</v>
      </c>
      <c r="N3727" t="s">
        <v>4718</v>
      </c>
      <c r="O3727" t="s">
        <v>4726</v>
      </c>
      <c r="P3727" t="s">
        <v>11432</v>
      </c>
      <c r="Q3727" t="s">
        <v>4715</v>
      </c>
      <c r="V3727" t="s">
        <v>4716</v>
      </c>
    </row>
    <row r="3728" spans="1:22">
      <c r="A3728" t="s">
        <v>4708</v>
      </c>
      <c r="B3728" t="s">
        <v>4708</v>
      </c>
      <c r="C3728" t="s">
        <v>11433</v>
      </c>
      <c r="D3728"/>
      <c r="E3728" s="255" t="s">
        <v>5106</v>
      </c>
      <c r="F3728" s="255">
        <v>41092.820834918981</v>
      </c>
      <c r="G3728" s="255"/>
      <c r="H3728" s="255"/>
      <c r="I3728" s="256">
        <v>10.583333333333334</v>
      </c>
      <c r="J3728" s="257">
        <v>129638</v>
      </c>
      <c r="K3728" t="s">
        <v>4752</v>
      </c>
      <c r="L3728">
        <v>0</v>
      </c>
      <c r="M3728">
        <v>0</v>
      </c>
      <c r="N3728" t="s">
        <v>4718</v>
      </c>
      <c r="O3728" t="s">
        <v>4713</v>
      </c>
      <c r="P3728" t="s">
        <v>11434</v>
      </c>
      <c r="Q3728" t="s">
        <v>4715</v>
      </c>
      <c r="V3728" t="s">
        <v>4716</v>
      </c>
    </row>
    <row r="3729" spans="1:22">
      <c r="A3729" t="s">
        <v>4708</v>
      </c>
      <c r="B3729" t="s">
        <v>4708</v>
      </c>
      <c r="C3729" t="s">
        <v>11435</v>
      </c>
      <c r="D3729"/>
      <c r="E3729" s="255" t="s">
        <v>4832</v>
      </c>
      <c r="F3729" s="255">
        <v>41117.433972106483</v>
      </c>
      <c r="G3729" s="255"/>
      <c r="H3729" s="255"/>
      <c r="I3729" s="256">
        <v>10.583333333333334</v>
      </c>
      <c r="J3729" s="257">
        <v>110496</v>
      </c>
      <c r="K3729" t="s">
        <v>4752</v>
      </c>
      <c r="L3729">
        <v>0</v>
      </c>
      <c r="M3729">
        <v>0</v>
      </c>
      <c r="N3729" t="s">
        <v>4718</v>
      </c>
      <c r="O3729" t="s">
        <v>4713</v>
      </c>
      <c r="P3729" t="s">
        <v>11436</v>
      </c>
      <c r="Q3729" t="s">
        <v>4715</v>
      </c>
      <c r="V3729" t="s">
        <v>4716</v>
      </c>
    </row>
    <row r="3730" spans="1:22">
      <c r="A3730" t="s">
        <v>4708</v>
      </c>
      <c r="B3730" t="s">
        <v>4708</v>
      </c>
      <c r="C3730" t="s">
        <v>11437</v>
      </c>
      <c r="D3730"/>
      <c r="E3730" s="255" t="s">
        <v>4802</v>
      </c>
      <c r="F3730" s="255">
        <v>41102.64636658565</v>
      </c>
      <c r="G3730" s="255"/>
      <c r="H3730" s="255"/>
      <c r="I3730" s="256">
        <v>10.583333333333334</v>
      </c>
      <c r="J3730" s="257">
        <v>78626</v>
      </c>
      <c r="K3730" t="s">
        <v>4752</v>
      </c>
      <c r="L3730">
        <v>0</v>
      </c>
      <c r="M3730">
        <v>0</v>
      </c>
      <c r="N3730" t="s">
        <v>4712</v>
      </c>
      <c r="O3730" t="s">
        <v>4753</v>
      </c>
      <c r="P3730" t="s">
        <v>4753</v>
      </c>
      <c r="Q3730" t="s">
        <v>4715</v>
      </c>
      <c r="V3730" t="s">
        <v>4716</v>
      </c>
    </row>
    <row r="3731" spans="1:22">
      <c r="A3731" t="s">
        <v>4708</v>
      </c>
      <c r="B3731" t="s">
        <v>4708</v>
      </c>
      <c r="C3731" t="s">
        <v>11438</v>
      </c>
      <c r="D3731"/>
      <c r="E3731" s="255" t="s">
        <v>5187</v>
      </c>
      <c r="F3731" s="255">
        <v>41120.315639618057</v>
      </c>
      <c r="G3731" s="255"/>
      <c r="H3731" s="255"/>
      <c r="I3731" s="256">
        <v>10.583333333333334</v>
      </c>
      <c r="J3731" s="257">
        <v>172374</v>
      </c>
      <c r="K3731" t="s">
        <v>4711</v>
      </c>
      <c r="L3731">
        <v>0</v>
      </c>
      <c r="M3731">
        <v>0</v>
      </c>
      <c r="N3731" t="s">
        <v>4712</v>
      </c>
      <c r="O3731" t="s">
        <v>4753</v>
      </c>
      <c r="P3731" t="s">
        <v>4753</v>
      </c>
      <c r="Q3731" t="s">
        <v>4715</v>
      </c>
      <c r="V3731" t="s">
        <v>4716</v>
      </c>
    </row>
    <row r="3732" spans="1:22">
      <c r="A3732" t="s">
        <v>4708</v>
      </c>
      <c r="B3732" t="s">
        <v>4708</v>
      </c>
      <c r="C3732" t="s">
        <v>11439</v>
      </c>
      <c r="D3732"/>
      <c r="E3732" s="255" t="s">
        <v>5453</v>
      </c>
      <c r="F3732" s="255">
        <v>41096.73450633102</v>
      </c>
      <c r="G3732" s="255"/>
      <c r="H3732" s="255"/>
      <c r="I3732" s="256">
        <v>10.583333333333334</v>
      </c>
      <c r="J3732" s="257">
        <v>169859</v>
      </c>
      <c r="K3732" t="s">
        <v>4752</v>
      </c>
      <c r="L3732">
        <v>0</v>
      </c>
      <c r="M3732">
        <v>0</v>
      </c>
      <c r="N3732" t="s">
        <v>4722</v>
      </c>
      <c r="O3732" t="s">
        <v>4726</v>
      </c>
      <c r="P3732" t="s">
        <v>5188</v>
      </c>
      <c r="Q3732" t="s">
        <v>4715</v>
      </c>
      <c r="V3732" t="s">
        <v>4716</v>
      </c>
    </row>
    <row r="3733" spans="1:22">
      <c r="A3733" t="s">
        <v>4708</v>
      </c>
      <c r="B3733" t="s">
        <v>4708</v>
      </c>
      <c r="C3733" t="s">
        <v>11440</v>
      </c>
      <c r="D3733"/>
      <c r="E3733" s="255" t="s">
        <v>5256</v>
      </c>
      <c r="F3733" s="255">
        <v>41082.664669791666</v>
      </c>
      <c r="G3733" s="255"/>
      <c r="H3733" s="255"/>
      <c r="I3733" s="256">
        <v>10.666666666666666</v>
      </c>
      <c r="J3733" s="257">
        <v>213687</v>
      </c>
      <c r="K3733" t="s">
        <v>4711</v>
      </c>
      <c r="L3733">
        <v>0</v>
      </c>
      <c r="M3733">
        <v>0</v>
      </c>
      <c r="N3733" t="s">
        <v>4712</v>
      </c>
      <c r="O3733" t="s">
        <v>4713</v>
      </c>
      <c r="P3733" t="s">
        <v>11441</v>
      </c>
      <c r="Q3733" t="s">
        <v>4715</v>
      </c>
      <c r="V3733" t="s">
        <v>4716</v>
      </c>
    </row>
    <row r="3734" spans="1:22">
      <c r="A3734" t="s">
        <v>4708</v>
      </c>
      <c r="B3734" t="s">
        <v>4708</v>
      </c>
      <c r="C3734" t="s">
        <v>11442</v>
      </c>
      <c r="D3734"/>
      <c r="E3734" s="255" t="s">
        <v>4820</v>
      </c>
      <c r="F3734" s="255">
        <v>41087.621118831019</v>
      </c>
      <c r="G3734" s="255"/>
      <c r="H3734" s="255"/>
      <c r="I3734" s="256">
        <v>10.666666666666666</v>
      </c>
      <c r="J3734" s="257">
        <v>141648</v>
      </c>
      <c r="K3734" t="s">
        <v>4752</v>
      </c>
      <c r="L3734">
        <v>0</v>
      </c>
      <c r="M3734">
        <v>0</v>
      </c>
      <c r="N3734" t="s">
        <v>4731</v>
      </c>
      <c r="O3734" t="s">
        <v>4713</v>
      </c>
      <c r="P3734" t="s">
        <v>11443</v>
      </c>
      <c r="Q3734" t="s">
        <v>4715</v>
      </c>
      <c r="V3734" t="s">
        <v>4716</v>
      </c>
    </row>
    <row r="3735" spans="1:22">
      <c r="A3735" t="s">
        <v>4708</v>
      </c>
      <c r="B3735" t="s">
        <v>4708</v>
      </c>
      <c r="C3735" t="s">
        <v>11444</v>
      </c>
      <c r="D3735"/>
      <c r="E3735" s="255" t="s">
        <v>5343</v>
      </c>
      <c r="F3735" s="255">
        <v>41079.771893020836</v>
      </c>
      <c r="G3735" s="255"/>
      <c r="H3735" s="255"/>
      <c r="I3735" s="256">
        <v>10.666666666666666</v>
      </c>
      <c r="J3735" s="257">
        <v>157568</v>
      </c>
      <c r="K3735" t="s">
        <v>4752</v>
      </c>
      <c r="L3735">
        <v>0</v>
      </c>
      <c r="M3735">
        <v>0</v>
      </c>
      <c r="N3735" t="s">
        <v>4731</v>
      </c>
      <c r="O3735" t="s">
        <v>4726</v>
      </c>
      <c r="P3735" t="s">
        <v>11445</v>
      </c>
      <c r="Q3735" t="s">
        <v>4715</v>
      </c>
      <c r="V3735" t="s">
        <v>4716</v>
      </c>
    </row>
    <row r="3736" spans="1:22">
      <c r="A3736" t="s">
        <v>4708</v>
      </c>
      <c r="B3736" t="s">
        <v>4708</v>
      </c>
      <c r="C3736" t="s">
        <v>11446</v>
      </c>
      <c r="D3736"/>
      <c r="E3736" s="255" t="s">
        <v>5393</v>
      </c>
      <c r="F3736" s="255">
        <v>41086.307557905093</v>
      </c>
      <c r="G3736" s="255"/>
      <c r="H3736" s="255"/>
      <c r="I3736" s="256">
        <v>10.666666666666666</v>
      </c>
      <c r="J3736" s="257">
        <v>109712</v>
      </c>
      <c r="K3736" t="s">
        <v>4711</v>
      </c>
      <c r="L3736">
        <v>0</v>
      </c>
      <c r="M3736">
        <v>0</v>
      </c>
      <c r="N3736" t="s">
        <v>4731</v>
      </c>
      <c r="O3736" t="s">
        <v>4713</v>
      </c>
      <c r="P3736" t="s">
        <v>11447</v>
      </c>
      <c r="Q3736" t="s">
        <v>4715</v>
      </c>
      <c r="V3736" t="s">
        <v>4716</v>
      </c>
    </row>
    <row r="3737" spans="1:22">
      <c r="A3737" t="s">
        <v>4708</v>
      </c>
      <c r="B3737" t="s">
        <v>4708</v>
      </c>
      <c r="C3737" t="s">
        <v>11448</v>
      </c>
      <c r="D3737"/>
      <c r="E3737" s="255" t="s">
        <v>5187</v>
      </c>
      <c r="F3737" s="255">
        <v>41075.394348263886</v>
      </c>
      <c r="G3737" s="255"/>
      <c r="H3737" s="255"/>
      <c r="I3737" s="256">
        <v>10.666666666666666</v>
      </c>
      <c r="J3737" s="257">
        <v>100937</v>
      </c>
      <c r="K3737" t="s">
        <v>4711</v>
      </c>
      <c r="L3737">
        <v>0</v>
      </c>
      <c r="M3737">
        <v>0</v>
      </c>
      <c r="N3737" t="s">
        <v>4731</v>
      </c>
      <c r="O3737" t="s">
        <v>4726</v>
      </c>
      <c r="P3737" t="s">
        <v>5188</v>
      </c>
      <c r="Q3737" t="s">
        <v>4715</v>
      </c>
      <c r="V3737" t="s">
        <v>4716</v>
      </c>
    </row>
    <row r="3738" spans="1:22">
      <c r="A3738" t="s">
        <v>4708</v>
      </c>
      <c r="B3738" t="s">
        <v>4708</v>
      </c>
      <c r="C3738" t="s">
        <v>881</v>
      </c>
      <c r="D3738"/>
      <c r="E3738" s="255" t="s">
        <v>8013</v>
      </c>
      <c r="F3738" s="255">
        <v>41078.69312434028</v>
      </c>
      <c r="G3738" s="255"/>
      <c r="H3738" s="255"/>
      <c r="I3738" s="256">
        <v>10.666666666666666</v>
      </c>
      <c r="J3738" s="257">
        <v>230842</v>
      </c>
      <c r="K3738" t="s">
        <v>4711</v>
      </c>
      <c r="L3738">
        <v>0</v>
      </c>
      <c r="M3738">
        <v>0</v>
      </c>
      <c r="N3738" t="s">
        <v>4718</v>
      </c>
      <c r="O3738" t="s">
        <v>5324</v>
      </c>
      <c r="P3738" t="s">
        <v>11449</v>
      </c>
      <c r="Q3738" t="s">
        <v>4715</v>
      </c>
      <c r="V3738" t="s">
        <v>4716</v>
      </c>
    </row>
    <row r="3739" spans="1:22">
      <c r="A3739" t="s">
        <v>4708</v>
      </c>
      <c r="B3739" t="s">
        <v>4708</v>
      </c>
      <c r="C3739" t="s">
        <v>11450</v>
      </c>
      <c r="D3739"/>
      <c r="E3739" s="255" t="s">
        <v>5314</v>
      </c>
      <c r="F3739" s="255">
        <v>41072.692864548611</v>
      </c>
      <c r="G3739" s="255"/>
      <c r="H3739" s="255"/>
      <c r="I3739" s="256">
        <v>10.666666666666666</v>
      </c>
      <c r="J3739" s="257">
        <v>125346</v>
      </c>
      <c r="K3739" t="s">
        <v>4711</v>
      </c>
      <c r="L3739">
        <v>0</v>
      </c>
      <c r="M3739">
        <v>0</v>
      </c>
      <c r="N3739" t="s">
        <v>4712</v>
      </c>
      <c r="O3739" t="s">
        <v>4726</v>
      </c>
      <c r="P3739" t="s">
        <v>5228</v>
      </c>
      <c r="Q3739" t="s">
        <v>4715</v>
      </c>
      <c r="V3739" t="s">
        <v>4716</v>
      </c>
    </row>
    <row r="3740" spans="1:22">
      <c r="A3740" t="s">
        <v>4708</v>
      </c>
      <c r="B3740" t="s">
        <v>4708</v>
      </c>
      <c r="C3740" t="s">
        <v>11451</v>
      </c>
      <c r="D3740"/>
      <c r="E3740" s="255" t="s">
        <v>6434</v>
      </c>
      <c r="F3740" s="255">
        <v>41083.348218136576</v>
      </c>
      <c r="G3740" s="255"/>
      <c r="H3740" s="255"/>
      <c r="I3740" s="256">
        <v>10.666666666666666</v>
      </c>
      <c r="J3740" s="257">
        <v>173337</v>
      </c>
      <c r="K3740" t="s">
        <v>4711</v>
      </c>
      <c r="L3740">
        <v>0</v>
      </c>
      <c r="M3740">
        <v>0</v>
      </c>
      <c r="N3740" t="s">
        <v>4712</v>
      </c>
      <c r="O3740" t="s">
        <v>4726</v>
      </c>
      <c r="P3740" t="s">
        <v>11452</v>
      </c>
      <c r="Q3740" t="s">
        <v>4715</v>
      </c>
      <c r="V3740" t="s">
        <v>4716</v>
      </c>
    </row>
    <row r="3741" spans="1:22">
      <c r="A3741" t="s">
        <v>4708</v>
      </c>
      <c r="B3741" t="s">
        <v>4708</v>
      </c>
      <c r="C3741" t="s">
        <v>11453</v>
      </c>
      <c r="D3741"/>
      <c r="E3741" s="255" t="s">
        <v>5157</v>
      </c>
      <c r="F3741" s="255">
        <v>41078.694265011574</v>
      </c>
      <c r="G3741" s="255"/>
      <c r="H3741" s="255"/>
      <c r="I3741" s="256">
        <v>10.666666666666666</v>
      </c>
      <c r="J3741" s="257">
        <v>93109</v>
      </c>
      <c r="K3741" t="s">
        <v>4711</v>
      </c>
      <c r="L3741">
        <v>0</v>
      </c>
      <c r="M3741">
        <v>0</v>
      </c>
      <c r="N3741" t="s">
        <v>4718</v>
      </c>
      <c r="O3741" t="s">
        <v>4713</v>
      </c>
      <c r="P3741" t="s">
        <v>11454</v>
      </c>
      <c r="Q3741" t="s">
        <v>4715</v>
      </c>
      <c r="V3741" t="s">
        <v>4716</v>
      </c>
    </row>
    <row r="3742" spans="1:22">
      <c r="A3742" t="s">
        <v>4708</v>
      </c>
      <c r="B3742" t="s">
        <v>4708</v>
      </c>
      <c r="C3742" t="s">
        <v>11455</v>
      </c>
      <c r="D3742"/>
      <c r="E3742" s="255" t="s">
        <v>4778</v>
      </c>
      <c r="F3742" s="255">
        <v>41055.488060335651</v>
      </c>
      <c r="G3742" s="255"/>
      <c r="H3742" s="255"/>
      <c r="I3742" s="256">
        <v>10.75</v>
      </c>
      <c r="J3742" s="257">
        <v>194707</v>
      </c>
      <c r="K3742" t="s">
        <v>4711</v>
      </c>
      <c r="L3742">
        <v>0</v>
      </c>
      <c r="M3742">
        <v>0</v>
      </c>
      <c r="N3742" t="s">
        <v>4718</v>
      </c>
      <c r="O3742" t="s">
        <v>4713</v>
      </c>
      <c r="P3742" t="s">
        <v>11456</v>
      </c>
      <c r="Q3742" t="s">
        <v>4715</v>
      </c>
      <c r="V3742" t="s">
        <v>4716</v>
      </c>
    </row>
    <row r="3743" spans="1:22">
      <c r="A3743" t="s">
        <v>4708</v>
      </c>
      <c r="B3743" t="s">
        <v>4708</v>
      </c>
      <c r="C3743" t="s">
        <v>11457</v>
      </c>
      <c r="D3743"/>
      <c r="E3743" s="255" t="s">
        <v>5187</v>
      </c>
      <c r="F3743" s="255">
        <v>41054.492666053244</v>
      </c>
      <c r="G3743" s="255"/>
      <c r="H3743" s="255"/>
      <c r="I3743" s="256">
        <v>10.75</v>
      </c>
      <c r="J3743" s="257">
        <v>220394</v>
      </c>
      <c r="K3743" t="s">
        <v>4711</v>
      </c>
      <c r="L3743">
        <v>0</v>
      </c>
      <c r="M3743">
        <v>0</v>
      </c>
      <c r="N3743" t="s">
        <v>4712</v>
      </c>
      <c r="O3743" t="s">
        <v>4726</v>
      </c>
      <c r="P3743" t="s">
        <v>4994</v>
      </c>
      <c r="Q3743" t="s">
        <v>4715</v>
      </c>
      <c r="V3743" t="s">
        <v>4716</v>
      </c>
    </row>
    <row r="3744" spans="1:22">
      <c r="A3744" t="s">
        <v>4708</v>
      </c>
      <c r="B3744" t="s">
        <v>4708</v>
      </c>
      <c r="C3744" t="s">
        <v>1693</v>
      </c>
      <c r="D3744"/>
      <c r="E3744" s="255" t="s">
        <v>5039</v>
      </c>
      <c r="F3744" s="255">
        <v>41051.456503738424</v>
      </c>
      <c r="G3744" s="255"/>
      <c r="H3744" s="255"/>
      <c r="I3744" s="256">
        <v>10.75</v>
      </c>
      <c r="J3744" s="257">
        <v>305157</v>
      </c>
      <c r="K3744" t="s">
        <v>4711</v>
      </c>
      <c r="L3744">
        <v>0</v>
      </c>
      <c r="M3744">
        <v>0</v>
      </c>
      <c r="N3744" t="s">
        <v>4718</v>
      </c>
      <c r="O3744" t="s">
        <v>4713</v>
      </c>
      <c r="P3744" t="s">
        <v>11458</v>
      </c>
      <c r="Q3744" t="s">
        <v>4715</v>
      </c>
      <c r="V3744" t="s">
        <v>4716</v>
      </c>
    </row>
    <row r="3745" spans="1:22">
      <c r="A3745" t="s">
        <v>4708</v>
      </c>
      <c r="B3745" t="s">
        <v>4708</v>
      </c>
      <c r="C3745" t="s">
        <v>11459</v>
      </c>
      <c r="D3745"/>
      <c r="E3745" s="255" t="s">
        <v>4975</v>
      </c>
      <c r="F3745" s="255">
        <v>41060.682823842595</v>
      </c>
      <c r="G3745" s="255"/>
      <c r="H3745" s="255"/>
      <c r="I3745" s="256">
        <v>10.75</v>
      </c>
      <c r="J3745" s="257">
        <v>243492</v>
      </c>
      <c r="K3745" t="s">
        <v>4711</v>
      </c>
      <c r="L3745">
        <v>0</v>
      </c>
      <c r="M3745">
        <v>0</v>
      </c>
      <c r="N3745" t="s">
        <v>4718</v>
      </c>
      <c r="O3745" t="s">
        <v>4713</v>
      </c>
      <c r="P3745" t="s">
        <v>11460</v>
      </c>
      <c r="Q3745" t="s">
        <v>4715</v>
      </c>
      <c r="V3745" t="s">
        <v>4716</v>
      </c>
    </row>
    <row r="3746" spans="1:22">
      <c r="A3746" t="s">
        <v>4708</v>
      </c>
      <c r="B3746" t="s">
        <v>4708</v>
      </c>
      <c r="C3746" t="s">
        <v>11461</v>
      </c>
      <c r="D3746"/>
      <c r="E3746" s="255" t="s">
        <v>7071</v>
      </c>
      <c r="F3746" s="255">
        <v>41054.696256215277</v>
      </c>
      <c r="G3746" s="255"/>
      <c r="H3746" s="255"/>
      <c r="I3746" s="256">
        <v>10.75</v>
      </c>
      <c r="J3746" s="257">
        <v>159787</v>
      </c>
      <c r="K3746" t="s">
        <v>4752</v>
      </c>
      <c r="L3746">
        <v>0</v>
      </c>
      <c r="M3746">
        <v>0</v>
      </c>
      <c r="N3746" t="s">
        <v>4731</v>
      </c>
      <c r="O3746" t="s">
        <v>4726</v>
      </c>
      <c r="P3746" t="s">
        <v>5188</v>
      </c>
      <c r="Q3746" t="s">
        <v>4715</v>
      </c>
      <c r="V3746" t="s">
        <v>4716</v>
      </c>
    </row>
    <row r="3747" spans="1:22">
      <c r="A3747" t="s">
        <v>4708</v>
      </c>
      <c r="B3747" t="s">
        <v>4708</v>
      </c>
      <c r="C3747" t="s">
        <v>11462</v>
      </c>
      <c r="D3747"/>
      <c r="E3747" s="255" t="s">
        <v>8882</v>
      </c>
      <c r="F3747" s="255">
        <v>41054.706580324077</v>
      </c>
      <c r="G3747" s="255"/>
      <c r="H3747" s="255"/>
      <c r="I3747" s="256">
        <v>10.75</v>
      </c>
      <c r="J3747" s="257">
        <v>145909</v>
      </c>
      <c r="K3747" t="s">
        <v>4752</v>
      </c>
      <c r="L3747">
        <v>0</v>
      </c>
      <c r="M3747">
        <v>0</v>
      </c>
      <c r="N3747" t="s">
        <v>4769</v>
      </c>
      <c r="O3747" t="s">
        <v>4726</v>
      </c>
      <c r="P3747" t="s">
        <v>7072</v>
      </c>
      <c r="Q3747" t="s">
        <v>4715</v>
      </c>
      <c r="V3747" t="s">
        <v>4716</v>
      </c>
    </row>
    <row r="3748" spans="1:22">
      <c r="A3748" t="s">
        <v>4708</v>
      </c>
      <c r="B3748" t="s">
        <v>4708</v>
      </c>
      <c r="C3748" t="s">
        <v>11463</v>
      </c>
      <c r="D3748"/>
      <c r="E3748" s="255" t="s">
        <v>5157</v>
      </c>
      <c r="F3748" s="255">
        <v>41054.44710957176</v>
      </c>
      <c r="G3748" s="255"/>
      <c r="H3748" s="255"/>
      <c r="I3748" s="256">
        <v>10.75</v>
      </c>
      <c r="J3748" s="257">
        <v>182160</v>
      </c>
      <c r="K3748" t="s">
        <v>4711</v>
      </c>
      <c r="L3748">
        <v>0</v>
      </c>
      <c r="M3748">
        <v>0</v>
      </c>
      <c r="N3748" t="s">
        <v>4712</v>
      </c>
      <c r="O3748" t="s">
        <v>4713</v>
      </c>
      <c r="P3748" t="s">
        <v>11464</v>
      </c>
      <c r="Q3748" t="s">
        <v>4715</v>
      </c>
      <c r="V3748" t="s">
        <v>4716</v>
      </c>
    </row>
    <row r="3749" spans="1:22">
      <c r="A3749" t="s">
        <v>4708</v>
      </c>
      <c r="B3749" t="s">
        <v>4708</v>
      </c>
      <c r="C3749" t="s">
        <v>11465</v>
      </c>
      <c r="D3749"/>
      <c r="E3749" s="255" t="s">
        <v>4885</v>
      </c>
      <c r="F3749" s="255">
        <v>41027.553233182873</v>
      </c>
      <c r="G3749" s="255"/>
      <c r="H3749" s="255"/>
      <c r="I3749" s="256">
        <v>10.833333333333334</v>
      </c>
      <c r="J3749" s="257">
        <v>89722</v>
      </c>
      <c r="K3749" t="s">
        <v>4711</v>
      </c>
      <c r="L3749">
        <v>0</v>
      </c>
      <c r="M3749">
        <v>0</v>
      </c>
      <c r="N3749" t="s">
        <v>4718</v>
      </c>
      <c r="O3749" t="s">
        <v>4713</v>
      </c>
      <c r="P3749" t="s">
        <v>11466</v>
      </c>
      <c r="Q3749" t="s">
        <v>4715</v>
      </c>
      <c r="V3749" t="s">
        <v>4716</v>
      </c>
    </row>
    <row r="3750" spans="1:22">
      <c r="A3750" t="s">
        <v>4708</v>
      </c>
      <c r="B3750" t="s">
        <v>4708</v>
      </c>
      <c r="C3750" t="s">
        <v>11467</v>
      </c>
      <c r="D3750"/>
      <c r="E3750" s="255" t="s">
        <v>4778</v>
      </c>
      <c r="F3750" s="255">
        <v>41011.458379016207</v>
      </c>
      <c r="G3750" s="255"/>
      <c r="H3750" s="255"/>
      <c r="I3750" s="256">
        <v>10.833333333333334</v>
      </c>
      <c r="J3750" s="257">
        <v>149642</v>
      </c>
      <c r="K3750" t="s">
        <v>4752</v>
      </c>
      <c r="L3750">
        <v>0</v>
      </c>
      <c r="M3750">
        <v>0</v>
      </c>
      <c r="N3750" t="s">
        <v>4722</v>
      </c>
      <c r="O3750" t="s">
        <v>4713</v>
      </c>
      <c r="P3750" t="s">
        <v>11468</v>
      </c>
      <c r="Q3750" t="s">
        <v>4715</v>
      </c>
      <c r="V3750" t="s">
        <v>4716</v>
      </c>
    </row>
    <row r="3751" spans="1:22">
      <c r="A3751" t="s">
        <v>4708</v>
      </c>
      <c r="B3751" t="s">
        <v>4708</v>
      </c>
      <c r="C3751" t="s">
        <v>11469</v>
      </c>
      <c r="D3751"/>
      <c r="E3751" s="255" t="s">
        <v>6147</v>
      </c>
      <c r="F3751" s="255">
        <v>41011.689879976853</v>
      </c>
      <c r="G3751" s="255"/>
      <c r="H3751" s="255"/>
      <c r="I3751" s="256">
        <v>10.833333333333334</v>
      </c>
      <c r="J3751" s="257">
        <v>172875</v>
      </c>
      <c r="K3751" t="s">
        <v>4711</v>
      </c>
      <c r="L3751">
        <v>0</v>
      </c>
      <c r="M3751">
        <v>0</v>
      </c>
      <c r="N3751" t="s">
        <v>4718</v>
      </c>
      <c r="O3751" t="s">
        <v>4726</v>
      </c>
      <c r="P3751" t="s">
        <v>11470</v>
      </c>
      <c r="Q3751" t="s">
        <v>4715</v>
      </c>
      <c r="V3751" t="s">
        <v>4716</v>
      </c>
    </row>
    <row r="3752" spans="1:22">
      <c r="A3752" t="s">
        <v>4708</v>
      </c>
      <c r="B3752" t="s">
        <v>4708</v>
      </c>
      <c r="C3752" t="s">
        <v>11471</v>
      </c>
      <c r="D3752"/>
      <c r="E3752" s="255" t="s">
        <v>6606</v>
      </c>
      <c r="F3752" s="255">
        <v>41009.715409525466</v>
      </c>
      <c r="G3752" s="255"/>
      <c r="H3752" s="255"/>
      <c r="I3752" s="256">
        <v>10.833333333333334</v>
      </c>
      <c r="J3752" s="257">
        <v>156442</v>
      </c>
      <c r="K3752" t="s">
        <v>4711</v>
      </c>
      <c r="L3752">
        <v>0</v>
      </c>
      <c r="M3752">
        <v>0</v>
      </c>
      <c r="N3752" t="s">
        <v>4722</v>
      </c>
      <c r="O3752" t="s">
        <v>4726</v>
      </c>
      <c r="P3752" t="s">
        <v>11472</v>
      </c>
      <c r="Q3752" t="s">
        <v>4715</v>
      </c>
      <c r="V3752" t="s">
        <v>4716</v>
      </c>
    </row>
    <row r="3753" spans="1:22">
      <c r="A3753" t="s">
        <v>4708</v>
      </c>
      <c r="B3753" t="s">
        <v>4708</v>
      </c>
      <c r="C3753" t="s">
        <v>11473</v>
      </c>
      <c r="D3753"/>
      <c r="E3753" s="255" t="s">
        <v>8317</v>
      </c>
      <c r="F3753" s="255">
        <v>40980.746303587963</v>
      </c>
      <c r="G3753" s="255"/>
      <c r="H3753" s="255"/>
      <c r="I3753" s="256">
        <v>10.916666666666666</v>
      </c>
      <c r="J3753" s="257">
        <v>135947</v>
      </c>
      <c r="K3753" t="s">
        <v>4711</v>
      </c>
      <c r="L3753">
        <v>0</v>
      </c>
      <c r="M3753">
        <v>0</v>
      </c>
      <c r="N3753" t="s">
        <v>4712</v>
      </c>
      <c r="O3753" t="s">
        <v>4726</v>
      </c>
      <c r="P3753" t="s">
        <v>11474</v>
      </c>
      <c r="Q3753" t="s">
        <v>4715</v>
      </c>
      <c r="V3753" t="s">
        <v>4716</v>
      </c>
    </row>
    <row r="3754" spans="1:22">
      <c r="A3754" t="s">
        <v>4708</v>
      </c>
      <c r="B3754" t="s">
        <v>4708</v>
      </c>
      <c r="C3754" t="s">
        <v>11475</v>
      </c>
      <c r="D3754"/>
      <c r="E3754" s="255" t="s">
        <v>4763</v>
      </c>
      <c r="F3754" s="255">
        <v>40976.436607951386</v>
      </c>
      <c r="G3754" s="255"/>
      <c r="H3754" s="255"/>
      <c r="I3754" s="256">
        <v>10.916666666666666</v>
      </c>
      <c r="J3754" s="257">
        <v>119232</v>
      </c>
      <c r="K3754" t="s">
        <v>4752</v>
      </c>
      <c r="L3754">
        <v>0</v>
      </c>
      <c r="M3754">
        <v>0</v>
      </c>
      <c r="N3754" t="s">
        <v>4712</v>
      </c>
      <c r="O3754" t="s">
        <v>4713</v>
      </c>
      <c r="P3754" t="s">
        <v>11476</v>
      </c>
      <c r="Q3754" t="s">
        <v>4715</v>
      </c>
      <c r="V3754" t="s">
        <v>4716</v>
      </c>
    </row>
    <row r="3755" spans="1:22">
      <c r="A3755" t="s">
        <v>4708</v>
      </c>
      <c r="B3755" t="s">
        <v>4708</v>
      </c>
      <c r="C3755" t="s">
        <v>1527</v>
      </c>
      <c r="D3755"/>
      <c r="E3755" s="255" t="s">
        <v>4960</v>
      </c>
      <c r="F3755" s="255">
        <v>40976.688714502314</v>
      </c>
      <c r="G3755" s="255"/>
      <c r="H3755" s="255"/>
      <c r="I3755" s="256">
        <v>10.916666666666666</v>
      </c>
      <c r="J3755" s="257">
        <v>166932</v>
      </c>
      <c r="K3755" t="s">
        <v>4711</v>
      </c>
      <c r="L3755">
        <v>2</v>
      </c>
      <c r="M3755">
        <v>4116.49</v>
      </c>
      <c r="N3755" t="s">
        <v>4731</v>
      </c>
      <c r="O3755" t="s">
        <v>4753</v>
      </c>
      <c r="P3755" t="s">
        <v>4753</v>
      </c>
      <c r="Q3755" t="s">
        <v>4715</v>
      </c>
      <c r="V3755" t="s">
        <v>4716</v>
      </c>
    </row>
    <row r="3756" spans="1:22">
      <c r="A3756" t="s">
        <v>4708</v>
      </c>
      <c r="B3756" t="s">
        <v>4708</v>
      </c>
      <c r="C3756" t="s">
        <v>11477</v>
      </c>
      <c r="D3756"/>
      <c r="E3756" s="255" t="s">
        <v>6784</v>
      </c>
      <c r="F3756" s="255">
        <v>40997.762315474538</v>
      </c>
      <c r="G3756" s="255"/>
      <c r="H3756" s="255"/>
      <c r="I3756" s="256">
        <v>10.916666666666666</v>
      </c>
      <c r="J3756" s="257">
        <v>157870</v>
      </c>
      <c r="K3756" t="s">
        <v>4752</v>
      </c>
      <c r="L3756">
        <v>0</v>
      </c>
      <c r="M3756">
        <v>0</v>
      </c>
      <c r="N3756" t="s">
        <v>4712</v>
      </c>
      <c r="O3756" t="s">
        <v>4713</v>
      </c>
      <c r="P3756" t="s">
        <v>11478</v>
      </c>
      <c r="Q3756" t="s">
        <v>4715</v>
      </c>
      <c r="V3756" t="s">
        <v>4716</v>
      </c>
    </row>
    <row r="3757" spans="1:22">
      <c r="A3757" t="s">
        <v>4708</v>
      </c>
      <c r="B3757" t="s">
        <v>4708</v>
      </c>
      <c r="C3757" t="s">
        <v>11479</v>
      </c>
      <c r="D3757"/>
      <c r="E3757" s="255" t="s">
        <v>4743</v>
      </c>
      <c r="F3757" s="255">
        <v>40955.670925844905</v>
      </c>
      <c r="G3757" s="255"/>
      <c r="H3757" s="255"/>
      <c r="I3757" s="256">
        <v>11</v>
      </c>
      <c r="J3757" s="257">
        <v>264479</v>
      </c>
      <c r="K3757" t="s">
        <v>4711</v>
      </c>
      <c r="L3757">
        <v>0</v>
      </c>
      <c r="M3757">
        <v>0</v>
      </c>
      <c r="N3757" t="s">
        <v>4718</v>
      </c>
      <c r="O3757" t="s">
        <v>4713</v>
      </c>
      <c r="P3757" t="s">
        <v>11480</v>
      </c>
      <c r="Q3757" t="s">
        <v>4715</v>
      </c>
      <c r="V3757" t="s">
        <v>4716</v>
      </c>
    </row>
    <row r="3758" spans="1:22">
      <c r="A3758" t="s">
        <v>4708</v>
      </c>
      <c r="B3758" t="s">
        <v>4708</v>
      </c>
      <c r="C3758" t="s">
        <v>11481</v>
      </c>
      <c r="D3758"/>
      <c r="E3758" s="255" t="s">
        <v>6211</v>
      </c>
      <c r="F3758" s="255">
        <v>40968.33832195602</v>
      </c>
      <c r="G3758" s="255"/>
      <c r="H3758" s="255"/>
      <c r="I3758" s="256">
        <v>11</v>
      </c>
      <c r="J3758" s="257">
        <v>322621</v>
      </c>
      <c r="K3758" t="s">
        <v>4711</v>
      </c>
      <c r="L3758">
        <v>0</v>
      </c>
      <c r="M3758">
        <v>0</v>
      </c>
      <c r="N3758" t="s">
        <v>4718</v>
      </c>
      <c r="O3758" t="s">
        <v>5324</v>
      </c>
      <c r="P3758" t="s">
        <v>11482</v>
      </c>
      <c r="Q3758" t="s">
        <v>4715</v>
      </c>
      <c r="V3758" t="s">
        <v>4716</v>
      </c>
    </row>
    <row r="3759" spans="1:22">
      <c r="A3759" t="s">
        <v>4708</v>
      </c>
      <c r="B3759" t="s">
        <v>4708</v>
      </c>
      <c r="C3759" t="s">
        <v>11483</v>
      </c>
      <c r="D3759"/>
      <c r="E3759" s="255" t="s">
        <v>5918</v>
      </c>
      <c r="F3759" s="255">
        <v>40943.320345138891</v>
      </c>
      <c r="G3759" s="255"/>
      <c r="H3759" s="255"/>
      <c r="I3759" s="256">
        <v>11</v>
      </c>
      <c r="J3759" s="257">
        <v>143716</v>
      </c>
      <c r="K3759" t="s">
        <v>4752</v>
      </c>
      <c r="L3759">
        <v>0</v>
      </c>
      <c r="M3759">
        <v>0</v>
      </c>
      <c r="N3759" t="s">
        <v>4731</v>
      </c>
      <c r="O3759" t="s">
        <v>4713</v>
      </c>
      <c r="P3759" t="s">
        <v>11484</v>
      </c>
      <c r="Q3759" t="s">
        <v>4715</v>
      </c>
      <c r="V3759" t="s">
        <v>4716</v>
      </c>
    </row>
    <row r="3760" spans="1:22">
      <c r="A3760" t="s">
        <v>4708</v>
      </c>
      <c r="B3760" t="s">
        <v>4708</v>
      </c>
      <c r="C3760" t="s">
        <v>11485</v>
      </c>
      <c r="D3760"/>
      <c r="E3760" s="255" t="s">
        <v>5576</v>
      </c>
      <c r="F3760" s="255">
        <v>40942.706375960646</v>
      </c>
      <c r="G3760" s="255"/>
      <c r="H3760" s="255"/>
      <c r="I3760" s="256">
        <v>11</v>
      </c>
      <c r="J3760" s="257">
        <v>277974</v>
      </c>
      <c r="K3760" t="s">
        <v>4711</v>
      </c>
      <c r="L3760">
        <v>0</v>
      </c>
      <c r="M3760">
        <v>0</v>
      </c>
      <c r="N3760" t="s">
        <v>4712</v>
      </c>
      <c r="O3760" t="s">
        <v>4726</v>
      </c>
      <c r="P3760" t="s">
        <v>11486</v>
      </c>
      <c r="Q3760" t="s">
        <v>4715</v>
      </c>
      <c r="V3760" t="s">
        <v>4716</v>
      </c>
    </row>
    <row r="3761" spans="1:22">
      <c r="A3761" t="s">
        <v>4708</v>
      </c>
      <c r="B3761" t="s">
        <v>4708</v>
      </c>
      <c r="C3761" t="s">
        <v>11487</v>
      </c>
      <c r="D3761"/>
      <c r="E3761" s="255" t="s">
        <v>5343</v>
      </c>
      <c r="F3761" s="255">
        <v>40952.502230405094</v>
      </c>
      <c r="G3761" s="255"/>
      <c r="H3761" s="255"/>
      <c r="I3761" s="256">
        <v>11</v>
      </c>
      <c r="J3761" s="257">
        <v>159770</v>
      </c>
      <c r="K3761" t="s">
        <v>4711</v>
      </c>
      <c r="L3761">
        <v>0</v>
      </c>
      <c r="M3761">
        <v>0</v>
      </c>
      <c r="N3761" t="s">
        <v>4718</v>
      </c>
      <c r="O3761" t="s">
        <v>4726</v>
      </c>
      <c r="P3761" t="s">
        <v>11488</v>
      </c>
      <c r="Q3761" t="s">
        <v>4715</v>
      </c>
      <c r="V3761" t="s">
        <v>4716</v>
      </c>
    </row>
    <row r="3762" spans="1:22">
      <c r="A3762" t="s">
        <v>4708</v>
      </c>
      <c r="B3762" t="s">
        <v>4708</v>
      </c>
      <c r="C3762" t="s">
        <v>11489</v>
      </c>
      <c r="D3762"/>
      <c r="E3762" s="255" t="s">
        <v>5817</v>
      </c>
      <c r="F3762" s="255">
        <v>40962.726205636573</v>
      </c>
      <c r="G3762" s="255"/>
      <c r="H3762" s="255"/>
      <c r="I3762" s="256">
        <v>11</v>
      </c>
      <c r="J3762" s="257">
        <v>116905</v>
      </c>
      <c r="K3762" t="s">
        <v>4711</v>
      </c>
      <c r="L3762">
        <v>0</v>
      </c>
      <c r="M3762">
        <v>0</v>
      </c>
      <c r="N3762" t="s">
        <v>4731</v>
      </c>
      <c r="O3762" t="s">
        <v>4726</v>
      </c>
      <c r="P3762" t="s">
        <v>11490</v>
      </c>
      <c r="Q3762" t="s">
        <v>4715</v>
      </c>
      <c r="V3762" t="s">
        <v>4716</v>
      </c>
    </row>
    <row r="3763" spans="1:22">
      <c r="A3763" t="s">
        <v>4708</v>
      </c>
      <c r="B3763" t="s">
        <v>4708</v>
      </c>
      <c r="C3763" t="s">
        <v>11491</v>
      </c>
      <c r="D3763"/>
      <c r="E3763" s="255" t="s">
        <v>4957</v>
      </c>
      <c r="F3763" s="255">
        <v>40910.633255127315</v>
      </c>
      <c r="G3763" s="255"/>
      <c r="H3763" s="255"/>
      <c r="I3763" s="256">
        <v>11.083333333333334</v>
      </c>
      <c r="J3763" s="257">
        <v>230135</v>
      </c>
      <c r="K3763" t="s">
        <v>4711</v>
      </c>
      <c r="L3763">
        <v>0</v>
      </c>
      <c r="M3763">
        <v>0</v>
      </c>
      <c r="N3763" t="s">
        <v>4718</v>
      </c>
      <c r="O3763" t="s">
        <v>4713</v>
      </c>
      <c r="P3763" t="s">
        <v>11492</v>
      </c>
      <c r="Q3763" t="s">
        <v>4715</v>
      </c>
      <c r="V3763" t="s">
        <v>4716</v>
      </c>
    </row>
    <row r="3764" spans="1:22">
      <c r="A3764" t="s">
        <v>4708</v>
      </c>
      <c r="B3764" t="s">
        <v>4708</v>
      </c>
      <c r="C3764" t="s">
        <v>11493</v>
      </c>
      <c r="D3764"/>
      <c r="E3764" s="255" t="s">
        <v>6373</v>
      </c>
      <c r="F3764" s="255">
        <v>40915.512259641204</v>
      </c>
      <c r="G3764" s="255"/>
      <c r="H3764" s="255"/>
      <c r="I3764" s="256">
        <v>11.083333333333334</v>
      </c>
      <c r="J3764" s="257">
        <v>128252</v>
      </c>
      <c r="K3764" t="s">
        <v>4711</v>
      </c>
      <c r="L3764">
        <v>0</v>
      </c>
      <c r="M3764">
        <v>0</v>
      </c>
      <c r="N3764" t="s">
        <v>4712</v>
      </c>
      <c r="O3764" t="s">
        <v>4726</v>
      </c>
      <c r="P3764" t="s">
        <v>11494</v>
      </c>
      <c r="Q3764" t="s">
        <v>4715</v>
      </c>
      <c r="V3764" t="s">
        <v>4716</v>
      </c>
    </row>
    <row r="3765" spans="1:22">
      <c r="A3765" t="s">
        <v>4708</v>
      </c>
      <c r="B3765" t="s">
        <v>4708</v>
      </c>
      <c r="C3765" t="s">
        <v>11495</v>
      </c>
      <c r="D3765"/>
      <c r="E3765" s="255" t="s">
        <v>7145</v>
      </c>
      <c r="F3765" s="255">
        <v>40938.409672256945</v>
      </c>
      <c r="G3765" s="255"/>
      <c r="H3765" s="255"/>
      <c r="I3765" s="256">
        <v>11.083333333333334</v>
      </c>
      <c r="J3765" s="257">
        <v>80332</v>
      </c>
      <c r="K3765" t="s">
        <v>4752</v>
      </c>
      <c r="L3765">
        <v>0</v>
      </c>
      <c r="M3765">
        <v>0</v>
      </c>
      <c r="N3765" t="s">
        <v>4718</v>
      </c>
      <c r="O3765" t="s">
        <v>4726</v>
      </c>
      <c r="P3765" t="s">
        <v>11496</v>
      </c>
      <c r="Q3765" t="s">
        <v>4715</v>
      </c>
      <c r="V3765" t="s">
        <v>4716</v>
      </c>
    </row>
    <row r="3766" spans="1:22">
      <c r="A3766" t="s">
        <v>4708</v>
      </c>
      <c r="B3766" t="s">
        <v>4708</v>
      </c>
      <c r="C3766" t="s">
        <v>11497</v>
      </c>
      <c r="D3766"/>
      <c r="E3766" s="255" t="s">
        <v>5240</v>
      </c>
      <c r="F3766" s="255">
        <v>40915.508407673609</v>
      </c>
      <c r="G3766" s="255"/>
      <c r="H3766" s="255"/>
      <c r="I3766" s="256">
        <v>11.083333333333334</v>
      </c>
      <c r="J3766" s="257">
        <v>127353</v>
      </c>
      <c r="K3766" t="s">
        <v>4711</v>
      </c>
      <c r="L3766">
        <v>0</v>
      </c>
      <c r="M3766">
        <v>0</v>
      </c>
      <c r="N3766" t="s">
        <v>4718</v>
      </c>
      <c r="O3766" t="s">
        <v>4713</v>
      </c>
      <c r="P3766" t="s">
        <v>11498</v>
      </c>
      <c r="Q3766" t="s">
        <v>4715</v>
      </c>
      <c r="V3766" t="s">
        <v>4716</v>
      </c>
    </row>
    <row r="3767" spans="1:22">
      <c r="A3767" t="s">
        <v>4708</v>
      </c>
      <c r="B3767" t="s">
        <v>4708</v>
      </c>
      <c r="C3767" t="s">
        <v>11499</v>
      </c>
      <c r="D3767"/>
      <c r="E3767" s="255" t="s">
        <v>5224</v>
      </c>
      <c r="F3767" s="255">
        <v>40931.714828009259</v>
      </c>
      <c r="G3767" s="255"/>
      <c r="H3767" s="255"/>
      <c r="I3767" s="256">
        <v>11.083333333333334</v>
      </c>
      <c r="J3767" s="257">
        <v>174173</v>
      </c>
      <c r="K3767" t="s">
        <v>4711</v>
      </c>
      <c r="L3767">
        <v>0</v>
      </c>
      <c r="M3767">
        <v>0</v>
      </c>
      <c r="N3767" t="s">
        <v>4731</v>
      </c>
      <c r="O3767" t="s">
        <v>4726</v>
      </c>
      <c r="P3767" t="s">
        <v>5225</v>
      </c>
      <c r="Q3767" t="s">
        <v>4715</v>
      </c>
      <c r="V3767" t="s">
        <v>4716</v>
      </c>
    </row>
    <row r="3768" spans="1:22">
      <c r="A3768" t="s">
        <v>4708</v>
      </c>
      <c r="B3768" t="s">
        <v>4708</v>
      </c>
      <c r="C3768" t="s">
        <v>11500</v>
      </c>
      <c r="D3768"/>
      <c r="E3768" s="255" t="s">
        <v>5863</v>
      </c>
      <c r="F3768" s="255">
        <v>40912.597827662037</v>
      </c>
      <c r="G3768" s="255"/>
      <c r="H3768" s="255"/>
      <c r="I3768" s="256">
        <v>11.083333333333334</v>
      </c>
      <c r="J3768" s="257">
        <v>50100</v>
      </c>
      <c r="K3768" t="s">
        <v>4711</v>
      </c>
      <c r="L3768">
        <v>0</v>
      </c>
      <c r="M3768">
        <v>0</v>
      </c>
      <c r="N3768" t="s">
        <v>4712</v>
      </c>
      <c r="O3768" t="s">
        <v>4726</v>
      </c>
      <c r="P3768" t="s">
        <v>11501</v>
      </c>
      <c r="Q3768" t="s">
        <v>4715</v>
      </c>
      <c r="V3768" t="s">
        <v>4716</v>
      </c>
    </row>
    <row r="3769" spans="1:22">
      <c r="A3769" t="s">
        <v>4708</v>
      </c>
      <c r="B3769" t="s">
        <v>4708</v>
      </c>
      <c r="C3769" t="s">
        <v>11502</v>
      </c>
      <c r="D3769"/>
      <c r="E3769" s="255" t="s">
        <v>6338</v>
      </c>
      <c r="F3769" s="255">
        <v>40932.724453900461</v>
      </c>
      <c r="G3769" s="255"/>
      <c r="H3769" s="255"/>
      <c r="I3769" s="256">
        <v>11.083333333333334</v>
      </c>
      <c r="J3769" s="257">
        <v>173390</v>
      </c>
      <c r="K3769" t="s">
        <v>4711</v>
      </c>
      <c r="L3769">
        <v>0</v>
      </c>
      <c r="M3769">
        <v>0</v>
      </c>
      <c r="N3769" t="s">
        <v>4712</v>
      </c>
      <c r="O3769" t="s">
        <v>5324</v>
      </c>
      <c r="P3769" t="s">
        <v>11503</v>
      </c>
      <c r="Q3769" t="s">
        <v>4715</v>
      </c>
      <c r="V3769" t="s">
        <v>4716</v>
      </c>
    </row>
    <row r="3770" spans="1:22">
      <c r="A3770" t="s">
        <v>4708</v>
      </c>
      <c r="B3770" t="s">
        <v>4708</v>
      </c>
      <c r="C3770" t="s">
        <v>11504</v>
      </c>
      <c r="D3770"/>
      <c r="E3770" s="255" t="s">
        <v>4891</v>
      </c>
      <c r="F3770" s="255">
        <v>40919.692349039353</v>
      </c>
      <c r="G3770" s="255"/>
      <c r="H3770" s="255"/>
      <c r="I3770" s="256">
        <v>11.083333333333334</v>
      </c>
      <c r="J3770" s="257">
        <v>138554</v>
      </c>
      <c r="K3770" t="s">
        <v>4711</v>
      </c>
      <c r="L3770">
        <v>0</v>
      </c>
      <c r="M3770">
        <v>0</v>
      </c>
      <c r="N3770" t="s">
        <v>4712</v>
      </c>
      <c r="O3770" t="s">
        <v>4713</v>
      </c>
      <c r="P3770" t="s">
        <v>11505</v>
      </c>
      <c r="Q3770" t="s">
        <v>4715</v>
      </c>
      <c r="V3770" t="s">
        <v>4716</v>
      </c>
    </row>
    <row r="3771" spans="1:22">
      <c r="A3771" t="s">
        <v>4708</v>
      </c>
      <c r="B3771" t="s">
        <v>4708</v>
      </c>
      <c r="C3771" t="s">
        <v>11506</v>
      </c>
      <c r="D3771"/>
      <c r="E3771" s="255" t="s">
        <v>7366</v>
      </c>
      <c r="F3771" s="255">
        <v>40910.321054201391</v>
      </c>
      <c r="G3771" s="255"/>
      <c r="H3771" s="255"/>
      <c r="I3771" s="256">
        <v>11.083333333333334</v>
      </c>
      <c r="J3771" s="257">
        <v>241059</v>
      </c>
      <c r="K3771" t="s">
        <v>4711</v>
      </c>
      <c r="L3771">
        <v>0</v>
      </c>
      <c r="M3771">
        <v>0</v>
      </c>
      <c r="N3771" t="s">
        <v>4712</v>
      </c>
      <c r="O3771" t="s">
        <v>4726</v>
      </c>
      <c r="P3771" t="s">
        <v>11507</v>
      </c>
      <c r="Q3771" t="s">
        <v>4715</v>
      </c>
      <c r="V3771" t="s">
        <v>4716</v>
      </c>
    </row>
    <row r="3772" spans="1:22">
      <c r="A3772" t="s">
        <v>4708</v>
      </c>
      <c r="B3772" t="s">
        <v>4708</v>
      </c>
      <c r="C3772" t="s">
        <v>11508</v>
      </c>
      <c r="D3772"/>
      <c r="E3772" s="255" t="s">
        <v>8882</v>
      </c>
      <c r="F3772" s="255">
        <v>40910.3223616088</v>
      </c>
      <c r="G3772" s="255"/>
      <c r="H3772" s="255"/>
      <c r="I3772" s="256">
        <v>11.083333333333334</v>
      </c>
      <c r="J3772" s="257">
        <v>156949</v>
      </c>
      <c r="K3772" t="s">
        <v>4711</v>
      </c>
      <c r="L3772">
        <v>0</v>
      </c>
      <c r="M3772">
        <v>0</v>
      </c>
      <c r="N3772" t="s">
        <v>4718</v>
      </c>
      <c r="O3772" t="s">
        <v>4726</v>
      </c>
      <c r="P3772" t="s">
        <v>8919</v>
      </c>
      <c r="Q3772" t="s">
        <v>4715</v>
      </c>
      <c r="V3772" t="s">
        <v>4716</v>
      </c>
    </row>
    <row r="3773" spans="1:22">
      <c r="A3773" t="s">
        <v>4708</v>
      </c>
      <c r="B3773" t="s">
        <v>4708</v>
      </c>
      <c r="C3773" t="s">
        <v>11509</v>
      </c>
      <c r="D3773"/>
      <c r="E3773" s="255" t="s">
        <v>6297</v>
      </c>
      <c r="F3773" s="255">
        <v>40904.65181693287</v>
      </c>
      <c r="G3773" s="255"/>
      <c r="H3773" s="255"/>
      <c r="I3773" s="256">
        <v>11.166666666666666</v>
      </c>
      <c r="J3773" s="257">
        <v>170082</v>
      </c>
      <c r="K3773" t="s">
        <v>4711</v>
      </c>
      <c r="L3773">
        <v>0</v>
      </c>
      <c r="M3773">
        <v>0</v>
      </c>
      <c r="N3773" t="s">
        <v>4718</v>
      </c>
      <c r="O3773" t="s">
        <v>4726</v>
      </c>
      <c r="P3773" t="s">
        <v>11510</v>
      </c>
      <c r="Q3773" t="s">
        <v>4715</v>
      </c>
      <c r="V3773" t="s">
        <v>4716</v>
      </c>
    </row>
    <row r="3774" spans="1:22">
      <c r="A3774" t="s">
        <v>4708</v>
      </c>
      <c r="B3774" t="s">
        <v>4708</v>
      </c>
      <c r="C3774" t="s">
        <v>11511</v>
      </c>
      <c r="D3774"/>
      <c r="E3774" s="255" t="s">
        <v>5103</v>
      </c>
      <c r="F3774" s="255">
        <v>40903.690705324072</v>
      </c>
      <c r="G3774" s="255"/>
      <c r="H3774" s="255"/>
      <c r="I3774" s="256">
        <v>11.166666666666666</v>
      </c>
      <c r="J3774" s="257">
        <v>167000</v>
      </c>
      <c r="K3774" t="s">
        <v>4711</v>
      </c>
      <c r="L3774">
        <v>0</v>
      </c>
      <c r="M3774">
        <v>0</v>
      </c>
      <c r="N3774" t="s">
        <v>4722</v>
      </c>
      <c r="O3774" t="s">
        <v>4713</v>
      </c>
      <c r="P3774" t="s">
        <v>11512</v>
      </c>
      <c r="Q3774" t="s">
        <v>4715</v>
      </c>
      <c r="V3774" t="s">
        <v>4716</v>
      </c>
    </row>
    <row r="3775" spans="1:22">
      <c r="A3775" t="s">
        <v>4708</v>
      </c>
      <c r="B3775" t="s">
        <v>4708</v>
      </c>
      <c r="C3775" t="s">
        <v>11513</v>
      </c>
      <c r="D3775"/>
      <c r="E3775" s="255" t="s">
        <v>5495</v>
      </c>
      <c r="F3775" s="255">
        <v>40896.710290821757</v>
      </c>
      <c r="G3775" s="255"/>
      <c r="H3775" s="255"/>
      <c r="I3775" s="256">
        <v>11.166666666666666</v>
      </c>
      <c r="J3775" s="257">
        <v>58331</v>
      </c>
      <c r="K3775" t="s">
        <v>4752</v>
      </c>
      <c r="L3775">
        <v>0</v>
      </c>
      <c r="M3775">
        <v>0</v>
      </c>
      <c r="N3775" t="s">
        <v>4712</v>
      </c>
      <c r="O3775" t="s">
        <v>4726</v>
      </c>
      <c r="P3775" t="s">
        <v>10351</v>
      </c>
      <c r="Q3775" t="s">
        <v>4715</v>
      </c>
      <c r="V3775" t="s">
        <v>4716</v>
      </c>
    </row>
    <row r="3776" spans="1:22">
      <c r="A3776" t="s">
        <v>4708</v>
      </c>
      <c r="B3776" t="s">
        <v>4708</v>
      </c>
      <c r="C3776" t="s">
        <v>11514</v>
      </c>
      <c r="D3776"/>
      <c r="E3776" s="255" t="s">
        <v>5651</v>
      </c>
      <c r="F3776" s="255">
        <v>40897.68577635417</v>
      </c>
      <c r="G3776" s="255"/>
      <c r="H3776" s="255"/>
      <c r="I3776" s="256">
        <v>11.166666666666666</v>
      </c>
      <c r="J3776" s="257">
        <v>122863</v>
      </c>
      <c r="K3776" t="s">
        <v>4711</v>
      </c>
      <c r="L3776">
        <v>0</v>
      </c>
      <c r="M3776">
        <v>0</v>
      </c>
      <c r="N3776" t="s">
        <v>4712</v>
      </c>
      <c r="O3776" t="s">
        <v>4726</v>
      </c>
      <c r="P3776" t="s">
        <v>5228</v>
      </c>
      <c r="Q3776" t="s">
        <v>4715</v>
      </c>
      <c r="V3776" t="s">
        <v>4716</v>
      </c>
    </row>
    <row r="3777" spans="1:22">
      <c r="A3777" t="s">
        <v>4708</v>
      </c>
      <c r="B3777" t="s">
        <v>4708</v>
      </c>
      <c r="C3777" t="s">
        <v>11515</v>
      </c>
      <c r="D3777"/>
      <c r="E3777" s="255" t="s">
        <v>4795</v>
      </c>
      <c r="F3777" s="255">
        <v>40899.409054942131</v>
      </c>
      <c r="G3777" s="255"/>
      <c r="H3777" s="255"/>
      <c r="I3777" s="256">
        <v>11.166666666666666</v>
      </c>
      <c r="J3777" s="257">
        <v>161229</v>
      </c>
      <c r="K3777" t="s">
        <v>4711</v>
      </c>
      <c r="L3777">
        <v>0</v>
      </c>
      <c r="M3777">
        <v>0</v>
      </c>
      <c r="N3777" t="s">
        <v>4718</v>
      </c>
      <c r="O3777" t="s">
        <v>4713</v>
      </c>
      <c r="P3777" t="s">
        <v>11516</v>
      </c>
      <c r="Q3777" t="s">
        <v>4715</v>
      </c>
      <c r="V3777" t="s">
        <v>4716</v>
      </c>
    </row>
    <row r="3778" spans="1:22">
      <c r="A3778" t="s">
        <v>4708</v>
      </c>
      <c r="B3778" t="s">
        <v>4708</v>
      </c>
      <c r="C3778" t="s">
        <v>11517</v>
      </c>
      <c r="D3778"/>
      <c r="E3778" s="255" t="s">
        <v>7853</v>
      </c>
      <c r="F3778" s="255">
        <v>40886.597790624997</v>
      </c>
      <c r="G3778" s="255"/>
      <c r="H3778" s="255"/>
      <c r="I3778" s="256">
        <v>11.166666666666666</v>
      </c>
      <c r="J3778" s="257">
        <v>365505</v>
      </c>
      <c r="K3778" t="s">
        <v>4711</v>
      </c>
      <c r="L3778">
        <v>0</v>
      </c>
      <c r="M3778">
        <v>0</v>
      </c>
      <c r="N3778" t="s">
        <v>4722</v>
      </c>
      <c r="O3778" t="s">
        <v>4726</v>
      </c>
      <c r="P3778" t="s">
        <v>11518</v>
      </c>
      <c r="Q3778" t="s">
        <v>4715</v>
      </c>
      <c r="V3778" t="s">
        <v>4716</v>
      </c>
    </row>
    <row r="3779" spans="1:22">
      <c r="A3779" t="s">
        <v>4708</v>
      </c>
      <c r="B3779" t="s">
        <v>4708</v>
      </c>
      <c r="C3779" t="s">
        <v>11519</v>
      </c>
      <c r="D3779"/>
      <c r="E3779" s="255" t="s">
        <v>4962</v>
      </c>
      <c r="F3779" s="255">
        <v>40856.725727743054</v>
      </c>
      <c r="G3779" s="255"/>
      <c r="H3779" s="255"/>
      <c r="I3779" s="256">
        <v>11.25</v>
      </c>
      <c r="J3779" s="257">
        <v>302710</v>
      </c>
      <c r="K3779" t="s">
        <v>4752</v>
      </c>
      <c r="L3779">
        <v>0</v>
      </c>
      <c r="M3779">
        <v>0</v>
      </c>
      <c r="N3779" t="s">
        <v>4731</v>
      </c>
      <c r="O3779" t="s">
        <v>4713</v>
      </c>
      <c r="P3779" t="s">
        <v>11520</v>
      </c>
      <c r="Q3779" t="s">
        <v>4715</v>
      </c>
      <c r="V3779" t="s">
        <v>4716</v>
      </c>
    </row>
    <row r="3780" spans="1:22">
      <c r="A3780" t="s">
        <v>4708</v>
      </c>
      <c r="B3780" t="s">
        <v>4708</v>
      </c>
      <c r="C3780" t="s">
        <v>11521</v>
      </c>
      <c r="D3780"/>
      <c r="E3780" s="255" t="s">
        <v>4721</v>
      </c>
      <c r="F3780" s="255">
        <v>40859.503194293982</v>
      </c>
      <c r="G3780" s="255"/>
      <c r="H3780" s="255"/>
      <c r="I3780" s="256">
        <v>11.25</v>
      </c>
      <c r="J3780" s="257">
        <v>80256</v>
      </c>
      <c r="K3780" t="s">
        <v>4711</v>
      </c>
      <c r="L3780">
        <v>0</v>
      </c>
      <c r="M3780">
        <v>0</v>
      </c>
      <c r="N3780" t="s">
        <v>4718</v>
      </c>
      <c r="O3780" t="s">
        <v>4713</v>
      </c>
      <c r="P3780" t="s">
        <v>11522</v>
      </c>
      <c r="Q3780" t="s">
        <v>4715</v>
      </c>
      <c r="V3780" t="s">
        <v>4716</v>
      </c>
    </row>
    <row r="3781" spans="1:22">
      <c r="A3781" t="s">
        <v>4708</v>
      </c>
      <c r="B3781" t="s">
        <v>4708</v>
      </c>
      <c r="C3781" t="s">
        <v>11523</v>
      </c>
      <c r="D3781"/>
      <c r="E3781" s="255" t="s">
        <v>9558</v>
      </c>
      <c r="F3781" s="255">
        <v>40877.64985396991</v>
      </c>
      <c r="G3781" s="255"/>
      <c r="H3781" s="255"/>
      <c r="I3781" s="256">
        <v>11.25</v>
      </c>
      <c r="J3781" s="257">
        <v>239804</v>
      </c>
      <c r="K3781" t="s">
        <v>4711</v>
      </c>
      <c r="L3781">
        <v>0</v>
      </c>
      <c r="M3781">
        <v>0</v>
      </c>
      <c r="N3781" t="s">
        <v>4722</v>
      </c>
      <c r="O3781" t="s">
        <v>5324</v>
      </c>
      <c r="P3781" t="s">
        <v>11524</v>
      </c>
      <c r="Q3781" t="s">
        <v>4715</v>
      </c>
      <c r="V3781" t="s">
        <v>4716</v>
      </c>
    </row>
    <row r="3782" spans="1:22">
      <c r="A3782" t="s">
        <v>4708</v>
      </c>
      <c r="B3782" t="s">
        <v>4708</v>
      </c>
      <c r="C3782" t="s">
        <v>11525</v>
      </c>
      <c r="D3782"/>
      <c r="E3782" s="255" t="s">
        <v>5160</v>
      </c>
      <c r="F3782" s="255">
        <v>40877.509233761572</v>
      </c>
      <c r="G3782" s="255"/>
      <c r="H3782" s="255"/>
      <c r="I3782" s="256">
        <v>11.25</v>
      </c>
      <c r="J3782" s="257">
        <v>127779</v>
      </c>
      <c r="K3782" t="s">
        <v>4711</v>
      </c>
      <c r="L3782">
        <v>0</v>
      </c>
      <c r="M3782">
        <v>0</v>
      </c>
      <c r="N3782" t="s">
        <v>4722</v>
      </c>
      <c r="O3782" t="s">
        <v>4713</v>
      </c>
      <c r="P3782" t="s">
        <v>11526</v>
      </c>
      <c r="Q3782" t="s">
        <v>4715</v>
      </c>
      <c r="V3782" t="s">
        <v>4716</v>
      </c>
    </row>
    <row r="3783" spans="1:22">
      <c r="A3783" t="s">
        <v>4708</v>
      </c>
      <c r="B3783" t="s">
        <v>4708</v>
      </c>
      <c r="C3783" t="s">
        <v>3604</v>
      </c>
      <c r="D3783"/>
      <c r="E3783" s="255" t="s">
        <v>7416</v>
      </c>
      <c r="F3783" s="255">
        <v>40857.683922881944</v>
      </c>
      <c r="G3783" s="255"/>
      <c r="H3783" s="255"/>
      <c r="I3783" s="256">
        <v>11.25</v>
      </c>
      <c r="J3783" s="257">
        <v>207664</v>
      </c>
      <c r="K3783" t="s">
        <v>4752</v>
      </c>
      <c r="L3783">
        <v>0</v>
      </c>
      <c r="M3783">
        <v>0</v>
      </c>
      <c r="N3783" t="s">
        <v>4712</v>
      </c>
      <c r="O3783" t="s">
        <v>4713</v>
      </c>
      <c r="P3783" t="s">
        <v>11527</v>
      </c>
      <c r="Q3783" t="s">
        <v>4715</v>
      </c>
      <c r="V3783" t="s">
        <v>4716</v>
      </c>
    </row>
    <row r="3784" spans="1:22">
      <c r="A3784" t="s">
        <v>4708</v>
      </c>
      <c r="B3784" t="s">
        <v>4708</v>
      </c>
      <c r="C3784" t="s">
        <v>11528</v>
      </c>
      <c r="D3784"/>
      <c r="E3784" s="255" t="s">
        <v>6421</v>
      </c>
      <c r="F3784" s="255">
        <v>40864.69589884259</v>
      </c>
      <c r="G3784" s="255"/>
      <c r="H3784" s="255"/>
      <c r="I3784" s="256">
        <v>11.25</v>
      </c>
      <c r="J3784" s="257">
        <v>158996</v>
      </c>
      <c r="K3784" t="s">
        <v>4752</v>
      </c>
      <c r="L3784">
        <v>0</v>
      </c>
      <c r="M3784">
        <v>0</v>
      </c>
      <c r="N3784" t="s">
        <v>4718</v>
      </c>
      <c r="O3784" t="s">
        <v>4726</v>
      </c>
      <c r="P3784" t="s">
        <v>11529</v>
      </c>
      <c r="Q3784" t="s">
        <v>4715</v>
      </c>
      <c r="V3784" t="s">
        <v>4716</v>
      </c>
    </row>
    <row r="3785" spans="1:22">
      <c r="A3785" t="s">
        <v>4708</v>
      </c>
      <c r="B3785" t="s">
        <v>4708</v>
      </c>
      <c r="C3785" t="s">
        <v>11530</v>
      </c>
      <c r="D3785"/>
      <c r="E3785" s="255" t="s">
        <v>6983</v>
      </c>
      <c r="F3785" s="255">
        <v>40865.708849340277</v>
      </c>
      <c r="G3785" s="255"/>
      <c r="H3785" s="255"/>
      <c r="I3785" s="256">
        <v>11.25</v>
      </c>
      <c r="J3785" s="257">
        <v>229855</v>
      </c>
      <c r="K3785" t="s">
        <v>4711</v>
      </c>
      <c r="L3785">
        <v>0</v>
      </c>
      <c r="M3785">
        <v>0</v>
      </c>
      <c r="N3785" t="s">
        <v>4718</v>
      </c>
      <c r="O3785" t="s">
        <v>4726</v>
      </c>
      <c r="P3785" t="s">
        <v>11531</v>
      </c>
      <c r="Q3785" t="s">
        <v>4715</v>
      </c>
      <c r="V3785" t="s">
        <v>4716</v>
      </c>
    </row>
    <row r="3786" spans="1:22">
      <c r="A3786" t="s">
        <v>4708</v>
      </c>
      <c r="B3786" t="s">
        <v>4708</v>
      </c>
      <c r="C3786" t="s">
        <v>11532</v>
      </c>
      <c r="D3786"/>
      <c r="E3786" s="255" t="s">
        <v>5421</v>
      </c>
      <c r="F3786" s="255">
        <v>40876.722393750002</v>
      </c>
      <c r="G3786" s="255"/>
      <c r="H3786" s="255"/>
      <c r="I3786" s="256">
        <v>11.25</v>
      </c>
      <c r="J3786" s="257">
        <v>86504</v>
      </c>
      <c r="K3786" t="s">
        <v>4711</v>
      </c>
      <c r="L3786">
        <v>0</v>
      </c>
      <c r="M3786">
        <v>0</v>
      </c>
      <c r="N3786" t="s">
        <v>4712</v>
      </c>
      <c r="O3786" t="s">
        <v>4726</v>
      </c>
      <c r="P3786" t="s">
        <v>8894</v>
      </c>
      <c r="Q3786" t="s">
        <v>4715</v>
      </c>
      <c r="V3786" t="s">
        <v>4716</v>
      </c>
    </row>
    <row r="3787" spans="1:22">
      <c r="A3787" t="s">
        <v>4708</v>
      </c>
      <c r="B3787" t="s">
        <v>4708</v>
      </c>
      <c r="C3787" t="s">
        <v>3695</v>
      </c>
      <c r="D3787"/>
      <c r="E3787" s="255" t="s">
        <v>10071</v>
      </c>
      <c r="F3787" s="255">
        <v>40873.444294525463</v>
      </c>
      <c r="G3787" s="255"/>
      <c r="H3787" s="255"/>
      <c r="I3787" s="256">
        <v>11.25</v>
      </c>
      <c r="J3787" s="257">
        <v>148018</v>
      </c>
      <c r="K3787" t="s">
        <v>4752</v>
      </c>
      <c r="L3787">
        <v>0</v>
      </c>
      <c r="M3787">
        <v>0</v>
      </c>
      <c r="N3787" t="s">
        <v>4731</v>
      </c>
      <c r="O3787" t="s">
        <v>4726</v>
      </c>
      <c r="P3787" t="s">
        <v>11533</v>
      </c>
      <c r="Q3787" t="s">
        <v>4715</v>
      </c>
      <c r="V3787" t="s">
        <v>4716</v>
      </c>
    </row>
    <row r="3788" spans="1:22">
      <c r="A3788" t="s">
        <v>4708</v>
      </c>
      <c r="B3788" t="s">
        <v>4708</v>
      </c>
      <c r="C3788" t="s">
        <v>11534</v>
      </c>
      <c r="D3788"/>
      <c r="E3788" s="255" t="s">
        <v>4820</v>
      </c>
      <c r="F3788" s="255">
        <v>40844.403490509256</v>
      </c>
      <c r="G3788" s="255"/>
      <c r="H3788" s="255"/>
      <c r="I3788" s="256">
        <v>11.333333333333334</v>
      </c>
      <c r="J3788" s="257">
        <v>147808</v>
      </c>
      <c r="K3788" t="s">
        <v>4711</v>
      </c>
      <c r="L3788">
        <v>0</v>
      </c>
      <c r="M3788">
        <v>0</v>
      </c>
      <c r="N3788" t="s">
        <v>4718</v>
      </c>
      <c r="O3788" t="s">
        <v>4713</v>
      </c>
      <c r="P3788" t="s">
        <v>11535</v>
      </c>
      <c r="Q3788" t="s">
        <v>4715</v>
      </c>
      <c r="V3788" t="s">
        <v>4716</v>
      </c>
    </row>
    <row r="3789" spans="1:22">
      <c r="A3789" t="s">
        <v>4708</v>
      </c>
      <c r="B3789" t="s">
        <v>4708</v>
      </c>
      <c r="C3789" t="s">
        <v>11536</v>
      </c>
      <c r="D3789"/>
      <c r="E3789" s="255" t="s">
        <v>7145</v>
      </c>
      <c r="F3789" s="255">
        <v>40847.827127118057</v>
      </c>
      <c r="G3789" s="255"/>
      <c r="H3789" s="255"/>
      <c r="I3789" s="256">
        <v>11.333333333333334</v>
      </c>
      <c r="J3789" s="257">
        <v>106958</v>
      </c>
      <c r="K3789" t="s">
        <v>4711</v>
      </c>
      <c r="L3789">
        <v>0</v>
      </c>
      <c r="M3789">
        <v>0</v>
      </c>
      <c r="N3789" t="s">
        <v>4722</v>
      </c>
      <c r="O3789" t="s">
        <v>4726</v>
      </c>
      <c r="P3789" t="s">
        <v>11537</v>
      </c>
      <c r="Q3789" t="s">
        <v>4715</v>
      </c>
      <c r="V3789" t="s">
        <v>4716</v>
      </c>
    </row>
    <row r="3790" spans="1:22">
      <c r="A3790" t="s">
        <v>4708</v>
      </c>
      <c r="B3790" t="s">
        <v>4708</v>
      </c>
      <c r="C3790" t="s">
        <v>11538</v>
      </c>
      <c r="D3790"/>
      <c r="E3790" s="255" t="s">
        <v>7525</v>
      </c>
      <c r="F3790" s="255">
        <v>40837.753293287038</v>
      </c>
      <c r="G3790" s="255"/>
      <c r="H3790" s="255"/>
      <c r="I3790" s="256">
        <v>11.333333333333334</v>
      </c>
      <c r="J3790" s="257">
        <v>77925</v>
      </c>
      <c r="K3790" t="s">
        <v>4752</v>
      </c>
      <c r="L3790">
        <v>0</v>
      </c>
      <c r="M3790">
        <v>0</v>
      </c>
      <c r="N3790" t="s">
        <v>4712</v>
      </c>
      <c r="O3790" t="s">
        <v>4726</v>
      </c>
      <c r="P3790" t="s">
        <v>5188</v>
      </c>
      <c r="Q3790" t="s">
        <v>4715</v>
      </c>
      <c r="V3790" t="s">
        <v>4716</v>
      </c>
    </row>
    <row r="3791" spans="1:22">
      <c r="A3791" t="s">
        <v>4708</v>
      </c>
      <c r="B3791" t="s">
        <v>4708</v>
      </c>
      <c r="C3791" t="s">
        <v>11539</v>
      </c>
      <c r="D3791"/>
      <c r="E3791" s="255" t="s">
        <v>5171</v>
      </c>
      <c r="F3791" s="255">
        <v>40847.76393252315</v>
      </c>
      <c r="G3791" s="255"/>
      <c r="H3791" s="255"/>
      <c r="I3791" s="256">
        <v>11.333333333333334</v>
      </c>
      <c r="J3791" s="257">
        <v>40435</v>
      </c>
      <c r="K3791" t="s">
        <v>4711</v>
      </c>
      <c r="L3791">
        <v>0</v>
      </c>
      <c r="M3791">
        <v>0</v>
      </c>
      <c r="N3791" t="s">
        <v>4731</v>
      </c>
      <c r="O3791" t="s">
        <v>4753</v>
      </c>
      <c r="P3791" t="s">
        <v>4753</v>
      </c>
      <c r="Q3791" t="s">
        <v>4715</v>
      </c>
      <c r="V3791" t="s">
        <v>4716</v>
      </c>
    </row>
    <row r="3792" spans="1:22">
      <c r="A3792" t="s">
        <v>4708</v>
      </c>
      <c r="B3792" t="s">
        <v>4708</v>
      </c>
      <c r="C3792" t="s">
        <v>11540</v>
      </c>
      <c r="D3792"/>
      <c r="E3792" s="255" t="s">
        <v>5918</v>
      </c>
      <c r="F3792" s="255">
        <v>40807.720637418985</v>
      </c>
      <c r="G3792" s="255"/>
      <c r="H3792" s="255"/>
      <c r="I3792" s="256">
        <v>11.416666666666666</v>
      </c>
      <c r="J3792" s="257">
        <v>129786</v>
      </c>
      <c r="K3792" t="s">
        <v>4752</v>
      </c>
      <c r="L3792">
        <v>0</v>
      </c>
      <c r="M3792">
        <v>0</v>
      </c>
      <c r="N3792" t="s">
        <v>4712</v>
      </c>
      <c r="O3792" t="s">
        <v>4713</v>
      </c>
      <c r="P3792" t="s">
        <v>11541</v>
      </c>
      <c r="Q3792" t="s">
        <v>4715</v>
      </c>
      <c r="V3792" t="s">
        <v>4716</v>
      </c>
    </row>
    <row r="3793" spans="1:22">
      <c r="A3793" t="s">
        <v>4708</v>
      </c>
      <c r="B3793" t="s">
        <v>4708</v>
      </c>
      <c r="C3793" t="s">
        <v>11542</v>
      </c>
      <c r="D3793"/>
      <c r="E3793" s="255" t="s">
        <v>5699</v>
      </c>
      <c r="F3793" s="255">
        <v>40815.452405752316</v>
      </c>
      <c r="G3793" s="255"/>
      <c r="H3793" s="255"/>
      <c r="I3793" s="256">
        <v>11.416666666666666</v>
      </c>
      <c r="J3793" s="257">
        <v>213475</v>
      </c>
      <c r="K3793" t="s">
        <v>4752</v>
      </c>
      <c r="L3793">
        <v>0</v>
      </c>
      <c r="M3793">
        <v>0</v>
      </c>
      <c r="N3793" t="s">
        <v>4769</v>
      </c>
      <c r="O3793" t="s">
        <v>4713</v>
      </c>
      <c r="P3793" t="s">
        <v>11543</v>
      </c>
      <c r="Q3793" t="s">
        <v>4715</v>
      </c>
      <c r="V3793" t="s">
        <v>4716</v>
      </c>
    </row>
    <row r="3794" spans="1:22">
      <c r="A3794" t="s">
        <v>4708</v>
      </c>
      <c r="B3794" t="s">
        <v>4708</v>
      </c>
      <c r="C3794" t="s">
        <v>11544</v>
      </c>
      <c r="D3794"/>
      <c r="E3794" s="255" t="s">
        <v>5084</v>
      </c>
      <c r="F3794" s="255">
        <v>40795.333829166666</v>
      </c>
      <c r="G3794" s="255"/>
      <c r="H3794" s="255"/>
      <c r="I3794" s="256">
        <v>11.416666666666666</v>
      </c>
      <c r="J3794" s="257">
        <v>316352</v>
      </c>
      <c r="K3794" t="s">
        <v>4711</v>
      </c>
      <c r="L3794">
        <v>0</v>
      </c>
      <c r="M3794">
        <v>0</v>
      </c>
      <c r="N3794" t="s">
        <v>4722</v>
      </c>
      <c r="O3794" t="s">
        <v>4713</v>
      </c>
      <c r="P3794" t="s">
        <v>11545</v>
      </c>
      <c r="Q3794" t="s">
        <v>4715</v>
      </c>
      <c r="V3794" t="s">
        <v>4716</v>
      </c>
    </row>
    <row r="3795" spans="1:22">
      <c r="A3795" t="s">
        <v>4708</v>
      </c>
      <c r="B3795" t="s">
        <v>4708</v>
      </c>
      <c r="C3795" t="s">
        <v>11546</v>
      </c>
      <c r="D3795"/>
      <c r="E3795" s="255" t="s">
        <v>4795</v>
      </c>
      <c r="F3795" s="255">
        <v>40806.65627619213</v>
      </c>
      <c r="G3795" s="255"/>
      <c r="H3795" s="255"/>
      <c r="I3795" s="256">
        <v>11.416666666666666</v>
      </c>
      <c r="J3795" s="257">
        <v>310539</v>
      </c>
      <c r="K3795" t="s">
        <v>4711</v>
      </c>
      <c r="L3795">
        <v>0</v>
      </c>
      <c r="M3795">
        <v>0</v>
      </c>
      <c r="N3795" t="s">
        <v>4718</v>
      </c>
      <c r="O3795" t="s">
        <v>4713</v>
      </c>
      <c r="P3795" t="s">
        <v>11547</v>
      </c>
      <c r="Q3795" t="s">
        <v>4715</v>
      </c>
      <c r="V3795" t="s">
        <v>4716</v>
      </c>
    </row>
    <row r="3796" spans="1:22">
      <c r="A3796" t="s">
        <v>4708</v>
      </c>
      <c r="B3796" t="s">
        <v>4708</v>
      </c>
      <c r="C3796" t="s">
        <v>11548</v>
      </c>
      <c r="D3796"/>
      <c r="E3796" s="255" t="s">
        <v>4960</v>
      </c>
      <c r="F3796" s="255">
        <v>40814.65965115741</v>
      </c>
      <c r="G3796" s="255"/>
      <c r="H3796" s="255"/>
      <c r="I3796" s="256">
        <v>11.416666666666666</v>
      </c>
      <c r="J3796" s="257">
        <v>27156</v>
      </c>
      <c r="K3796" t="s">
        <v>4711</v>
      </c>
      <c r="L3796">
        <v>0</v>
      </c>
      <c r="M3796">
        <v>0</v>
      </c>
      <c r="N3796" t="s">
        <v>4718</v>
      </c>
      <c r="O3796" t="s">
        <v>4753</v>
      </c>
      <c r="P3796" t="s">
        <v>4753</v>
      </c>
      <c r="Q3796" t="s">
        <v>4715</v>
      </c>
      <c r="V3796" t="s">
        <v>4716</v>
      </c>
    </row>
    <row r="3797" spans="1:22">
      <c r="A3797" t="s">
        <v>4708</v>
      </c>
      <c r="B3797" t="s">
        <v>4708</v>
      </c>
      <c r="C3797" t="s">
        <v>11549</v>
      </c>
      <c r="D3797"/>
      <c r="E3797" s="255" t="s">
        <v>8756</v>
      </c>
      <c r="F3797" s="255">
        <v>40778.739401817133</v>
      </c>
      <c r="G3797" s="255"/>
      <c r="H3797" s="255"/>
      <c r="I3797" s="256">
        <v>11.5</v>
      </c>
      <c r="J3797" s="257">
        <v>99935</v>
      </c>
      <c r="K3797" t="s">
        <v>4752</v>
      </c>
      <c r="L3797">
        <v>0</v>
      </c>
      <c r="M3797">
        <v>0</v>
      </c>
      <c r="N3797" t="s">
        <v>4722</v>
      </c>
      <c r="O3797" t="s">
        <v>4726</v>
      </c>
      <c r="P3797" t="s">
        <v>11550</v>
      </c>
      <c r="Q3797" t="s">
        <v>4715</v>
      </c>
      <c r="V3797" t="s">
        <v>4716</v>
      </c>
    </row>
    <row r="3798" spans="1:22">
      <c r="A3798" t="s">
        <v>4708</v>
      </c>
      <c r="B3798" t="s">
        <v>4708</v>
      </c>
      <c r="C3798" t="s">
        <v>11551</v>
      </c>
      <c r="D3798"/>
      <c r="E3798" s="255" t="s">
        <v>4853</v>
      </c>
      <c r="F3798" s="255">
        <v>40771.436945451387</v>
      </c>
      <c r="G3798" s="255"/>
      <c r="H3798" s="255"/>
      <c r="I3798" s="256">
        <v>11.5</v>
      </c>
      <c r="J3798" s="257">
        <v>146269</v>
      </c>
      <c r="K3798" t="s">
        <v>4711</v>
      </c>
      <c r="L3798">
        <v>0</v>
      </c>
      <c r="M3798">
        <v>0</v>
      </c>
      <c r="N3798" t="s">
        <v>4718</v>
      </c>
      <c r="O3798" t="s">
        <v>4726</v>
      </c>
      <c r="P3798" t="s">
        <v>11552</v>
      </c>
      <c r="Q3798" t="s">
        <v>4715</v>
      </c>
      <c r="V3798" t="s">
        <v>4716</v>
      </c>
    </row>
    <row r="3799" spans="1:22">
      <c r="A3799" t="s">
        <v>4708</v>
      </c>
      <c r="B3799" t="s">
        <v>4708</v>
      </c>
      <c r="C3799" t="s">
        <v>11553</v>
      </c>
      <c r="D3799"/>
      <c r="E3799" s="255" t="s">
        <v>8882</v>
      </c>
      <c r="F3799" s="255">
        <v>40786.732294328707</v>
      </c>
      <c r="G3799" s="255"/>
      <c r="H3799" s="255"/>
      <c r="I3799" s="256">
        <v>11.5</v>
      </c>
      <c r="J3799" s="257">
        <v>98917</v>
      </c>
      <c r="K3799" t="s">
        <v>4752</v>
      </c>
      <c r="L3799">
        <v>0</v>
      </c>
      <c r="M3799">
        <v>0</v>
      </c>
      <c r="N3799" t="s">
        <v>4718</v>
      </c>
      <c r="O3799" t="s">
        <v>5324</v>
      </c>
      <c r="P3799" t="s">
        <v>11554</v>
      </c>
      <c r="Q3799" t="s">
        <v>4715</v>
      </c>
      <c r="V3799" t="s">
        <v>4716</v>
      </c>
    </row>
    <row r="3800" spans="1:22">
      <c r="A3800" t="s">
        <v>4708</v>
      </c>
      <c r="B3800" t="s">
        <v>4708</v>
      </c>
      <c r="C3800" t="s">
        <v>11555</v>
      </c>
      <c r="D3800"/>
      <c r="E3800" s="255" t="s">
        <v>7366</v>
      </c>
      <c r="F3800" s="255">
        <v>40765.680502627314</v>
      </c>
      <c r="G3800" s="255"/>
      <c r="H3800" s="255"/>
      <c r="I3800" s="256">
        <v>11.5</v>
      </c>
      <c r="J3800" s="257">
        <v>126237</v>
      </c>
      <c r="K3800" t="s">
        <v>4711</v>
      </c>
      <c r="L3800">
        <v>0</v>
      </c>
      <c r="M3800">
        <v>0</v>
      </c>
      <c r="N3800" t="s">
        <v>4718</v>
      </c>
      <c r="O3800" t="s">
        <v>4726</v>
      </c>
      <c r="P3800" t="s">
        <v>11556</v>
      </c>
      <c r="Q3800" t="s">
        <v>4715</v>
      </c>
      <c r="V3800" t="s">
        <v>4716</v>
      </c>
    </row>
    <row r="3801" spans="1:22">
      <c r="A3801" t="s">
        <v>4708</v>
      </c>
      <c r="B3801" t="s">
        <v>4708</v>
      </c>
      <c r="C3801" t="s">
        <v>11557</v>
      </c>
      <c r="D3801"/>
      <c r="E3801" s="255" t="s">
        <v>4983</v>
      </c>
      <c r="F3801" s="255">
        <v>40758.716458946757</v>
      </c>
      <c r="G3801" s="255"/>
      <c r="H3801" s="255"/>
      <c r="I3801" s="256">
        <v>11.5</v>
      </c>
      <c r="J3801" s="257">
        <v>339675</v>
      </c>
      <c r="K3801" t="s">
        <v>4711</v>
      </c>
      <c r="L3801">
        <v>0</v>
      </c>
      <c r="M3801">
        <v>0</v>
      </c>
      <c r="N3801" t="s">
        <v>4718</v>
      </c>
      <c r="O3801" t="s">
        <v>4753</v>
      </c>
      <c r="P3801" t="s">
        <v>4753</v>
      </c>
      <c r="Q3801" t="s">
        <v>4715</v>
      </c>
      <c r="V3801" t="s">
        <v>4716</v>
      </c>
    </row>
    <row r="3802" spans="1:22">
      <c r="A3802" t="s">
        <v>4708</v>
      </c>
      <c r="B3802" t="s">
        <v>4708</v>
      </c>
      <c r="C3802" t="s">
        <v>1281</v>
      </c>
      <c r="D3802"/>
      <c r="E3802" s="255" t="s">
        <v>5039</v>
      </c>
      <c r="F3802" s="255">
        <v>40773.722052511577</v>
      </c>
      <c r="G3802" s="255"/>
      <c r="H3802" s="255"/>
      <c r="I3802" s="256">
        <v>11.5</v>
      </c>
      <c r="J3802" s="257">
        <v>184784</v>
      </c>
      <c r="K3802" t="s">
        <v>4752</v>
      </c>
      <c r="L3802">
        <v>0</v>
      </c>
      <c r="M3802">
        <v>0</v>
      </c>
      <c r="N3802" t="s">
        <v>4718</v>
      </c>
      <c r="O3802" t="s">
        <v>4713</v>
      </c>
      <c r="P3802" t="s">
        <v>11558</v>
      </c>
      <c r="Q3802" t="s">
        <v>4715</v>
      </c>
      <c r="V3802" t="s">
        <v>4716</v>
      </c>
    </row>
    <row r="3803" spans="1:22">
      <c r="A3803" t="s">
        <v>4708</v>
      </c>
      <c r="B3803" t="s">
        <v>4708</v>
      </c>
      <c r="C3803" t="s">
        <v>11559</v>
      </c>
      <c r="D3803"/>
      <c r="E3803" s="255" t="s">
        <v>5217</v>
      </c>
      <c r="F3803" s="255">
        <v>40777.352861956017</v>
      </c>
      <c r="G3803" s="255"/>
      <c r="H3803" s="255"/>
      <c r="I3803" s="256">
        <v>11.5</v>
      </c>
      <c r="J3803" s="257">
        <v>535248</v>
      </c>
      <c r="K3803" t="s">
        <v>4711</v>
      </c>
      <c r="L3803">
        <v>0</v>
      </c>
      <c r="M3803">
        <v>0</v>
      </c>
      <c r="N3803" t="s">
        <v>4718</v>
      </c>
      <c r="O3803" t="s">
        <v>4713</v>
      </c>
      <c r="P3803" t="s">
        <v>11560</v>
      </c>
      <c r="Q3803" t="s">
        <v>4715</v>
      </c>
      <c r="V3803" t="s">
        <v>4716</v>
      </c>
    </row>
    <row r="3804" spans="1:22">
      <c r="A3804" t="s">
        <v>4708</v>
      </c>
      <c r="B3804" t="s">
        <v>4708</v>
      </c>
      <c r="C3804" t="s">
        <v>11561</v>
      </c>
      <c r="D3804"/>
      <c r="E3804" s="255" t="s">
        <v>4866</v>
      </c>
      <c r="F3804" s="255">
        <v>40751.61931076389</v>
      </c>
      <c r="G3804" s="255"/>
      <c r="H3804" s="255"/>
      <c r="I3804" s="256">
        <v>11.583333333333334</v>
      </c>
      <c r="J3804" s="257">
        <v>387855</v>
      </c>
      <c r="K3804" t="s">
        <v>4711</v>
      </c>
      <c r="L3804">
        <v>0</v>
      </c>
      <c r="M3804">
        <v>0</v>
      </c>
      <c r="N3804" t="s">
        <v>4718</v>
      </c>
      <c r="O3804" t="s">
        <v>4713</v>
      </c>
      <c r="P3804" t="s">
        <v>11562</v>
      </c>
      <c r="Q3804" t="s">
        <v>4715</v>
      </c>
      <c r="V3804" t="s">
        <v>4716</v>
      </c>
    </row>
    <row r="3805" spans="1:22">
      <c r="A3805" t="s">
        <v>4708</v>
      </c>
      <c r="B3805" t="s">
        <v>4708</v>
      </c>
      <c r="C3805" t="s">
        <v>11563</v>
      </c>
      <c r="D3805"/>
      <c r="E3805" s="255" t="s">
        <v>4710</v>
      </c>
      <c r="F3805" s="255">
        <v>40744.718733946756</v>
      </c>
      <c r="G3805" s="255"/>
      <c r="H3805" s="255"/>
      <c r="I3805" s="256">
        <v>11.583333333333334</v>
      </c>
      <c r="J3805" s="257">
        <v>133855</v>
      </c>
      <c r="K3805" t="s">
        <v>4711</v>
      </c>
      <c r="L3805">
        <v>0</v>
      </c>
      <c r="M3805">
        <v>0</v>
      </c>
      <c r="N3805" t="s">
        <v>4731</v>
      </c>
      <c r="O3805" t="s">
        <v>4713</v>
      </c>
      <c r="P3805" t="s">
        <v>11564</v>
      </c>
      <c r="Q3805" t="s">
        <v>4715</v>
      </c>
      <c r="V3805" t="s">
        <v>4716</v>
      </c>
    </row>
    <row r="3806" spans="1:22">
      <c r="A3806" t="s">
        <v>4708</v>
      </c>
      <c r="B3806" t="s">
        <v>4708</v>
      </c>
      <c r="C3806" t="s">
        <v>11565</v>
      </c>
      <c r="D3806"/>
      <c r="E3806" s="255" t="s">
        <v>5091</v>
      </c>
      <c r="F3806" s="255">
        <v>40749.733709756947</v>
      </c>
      <c r="G3806" s="255"/>
      <c r="H3806" s="255"/>
      <c r="I3806" s="256">
        <v>11.583333333333334</v>
      </c>
      <c r="J3806" s="257">
        <v>106213</v>
      </c>
      <c r="K3806" t="s">
        <v>4752</v>
      </c>
      <c r="L3806">
        <v>0</v>
      </c>
      <c r="M3806">
        <v>0</v>
      </c>
      <c r="N3806" t="s">
        <v>4712</v>
      </c>
      <c r="O3806" t="s">
        <v>4713</v>
      </c>
      <c r="P3806" t="s">
        <v>11566</v>
      </c>
      <c r="Q3806" t="s">
        <v>4715</v>
      </c>
      <c r="V3806" t="s">
        <v>4716</v>
      </c>
    </row>
    <row r="3807" spans="1:22">
      <c r="A3807" t="s">
        <v>4708</v>
      </c>
      <c r="B3807" t="s">
        <v>4708</v>
      </c>
      <c r="C3807" t="s">
        <v>11567</v>
      </c>
      <c r="D3807"/>
      <c r="E3807" s="255" t="s">
        <v>5544</v>
      </c>
      <c r="F3807" s="255">
        <v>40754.531599733797</v>
      </c>
      <c r="G3807" s="255"/>
      <c r="H3807" s="255"/>
      <c r="I3807" s="256">
        <v>11.583333333333334</v>
      </c>
      <c r="J3807" s="257">
        <v>201609</v>
      </c>
      <c r="K3807" t="s">
        <v>4711</v>
      </c>
      <c r="L3807">
        <v>0</v>
      </c>
      <c r="M3807">
        <v>0</v>
      </c>
      <c r="N3807" t="s">
        <v>4712</v>
      </c>
      <c r="O3807" t="s">
        <v>5324</v>
      </c>
      <c r="P3807" t="s">
        <v>9399</v>
      </c>
      <c r="Q3807" t="s">
        <v>4715</v>
      </c>
      <c r="V3807" t="s">
        <v>4716</v>
      </c>
    </row>
    <row r="3808" spans="1:22">
      <c r="A3808" t="s">
        <v>4708</v>
      </c>
      <c r="B3808" t="s">
        <v>4708</v>
      </c>
      <c r="C3808" t="s">
        <v>11568</v>
      </c>
      <c r="D3808"/>
      <c r="E3808" s="255" t="s">
        <v>5131</v>
      </c>
      <c r="F3808" s="255">
        <v>40708.404044062503</v>
      </c>
      <c r="G3808" s="255"/>
      <c r="H3808" s="255"/>
      <c r="I3808" s="256">
        <v>11.666666666666666</v>
      </c>
      <c r="J3808" s="257">
        <v>91400</v>
      </c>
      <c r="K3808" t="s">
        <v>4752</v>
      </c>
      <c r="L3808">
        <v>0</v>
      </c>
      <c r="M3808">
        <v>0</v>
      </c>
      <c r="N3808" t="s">
        <v>4718</v>
      </c>
      <c r="O3808" t="s">
        <v>4713</v>
      </c>
      <c r="P3808" t="s">
        <v>11569</v>
      </c>
      <c r="Q3808" t="s">
        <v>4715</v>
      </c>
      <c r="V3808" t="s">
        <v>4716</v>
      </c>
    </row>
    <row r="3809" spans="1:22">
      <c r="A3809" t="s">
        <v>4708</v>
      </c>
      <c r="B3809" t="s">
        <v>4708</v>
      </c>
      <c r="C3809" t="s">
        <v>11570</v>
      </c>
      <c r="D3809"/>
      <c r="E3809" s="255" t="s">
        <v>5664</v>
      </c>
      <c r="F3809" s="255">
        <v>40715.741396180558</v>
      </c>
      <c r="G3809" s="255"/>
      <c r="H3809" s="255"/>
      <c r="I3809" s="256">
        <v>11.666666666666666</v>
      </c>
      <c r="J3809" s="257">
        <v>78406</v>
      </c>
      <c r="K3809" t="s">
        <v>4752</v>
      </c>
      <c r="L3809">
        <v>0</v>
      </c>
      <c r="M3809">
        <v>0</v>
      </c>
      <c r="N3809" t="s">
        <v>4769</v>
      </c>
      <c r="O3809" t="s">
        <v>4726</v>
      </c>
      <c r="P3809" t="s">
        <v>11571</v>
      </c>
      <c r="Q3809" t="s">
        <v>4715</v>
      </c>
      <c r="V3809" t="s">
        <v>4716</v>
      </c>
    </row>
    <row r="3810" spans="1:22">
      <c r="A3810" t="s">
        <v>4708</v>
      </c>
      <c r="B3810" t="s">
        <v>4708</v>
      </c>
      <c r="C3810" t="s">
        <v>11572</v>
      </c>
      <c r="D3810"/>
      <c r="E3810" s="255" t="s">
        <v>4814</v>
      </c>
      <c r="F3810" s="255">
        <v>40710.395924884258</v>
      </c>
      <c r="G3810" s="255"/>
      <c r="H3810" s="255"/>
      <c r="I3810" s="256">
        <v>11.666666666666666</v>
      </c>
      <c r="J3810" s="257">
        <v>78409</v>
      </c>
      <c r="K3810" t="s">
        <v>4711</v>
      </c>
      <c r="L3810">
        <v>0</v>
      </c>
      <c r="M3810">
        <v>0</v>
      </c>
      <c r="N3810" t="s">
        <v>4712</v>
      </c>
      <c r="O3810" t="s">
        <v>4713</v>
      </c>
      <c r="P3810" t="s">
        <v>11573</v>
      </c>
      <c r="Q3810" t="s">
        <v>4715</v>
      </c>
      <c r="V3810" t="s">
        <v>4716</v>
      </c>
    </row>
    <row r="3811" spans="1:22">
      <c r="A3811" t="s">
        <v>4708</v>
      </c>
      <c r="B3811" t="s">
        <v>4708</v>
      </c>
      <c r="C3811" t="s">
        <v>11574</v>
      </c>
      <c r="D3811"/>
      <c r="E3811" s="255" t="s">
        <v>6145</v>
      </c>
      <c r="F3811" s="255">
        <v>40681.726839583331</v>
      </c>
      <c r="G3811" s="255"/>
      <c r="H3811" s="255"/>
      <c r="I3811" s="256">
        <v>11.75</v>
      </c>
      <c r="J3811" s="257">
        <v>175634</v>
      </c>
      <c r="K3811" t="s">
        <v>4711</v>
      </c>
      <c r="L3811">
        <v>0</v>
      </c>
      <c r="M3811">
        <v>0</v>
      </c>
      <c r="N3811" t="s">
        <v>4731</v>
      </c>
      <c r="O3811" t="s">
        <v>5197</v>
      </c>
      <c r="P3811" t="s">
        <v>11575</v>
      </c>
      <c r="Q3811" t="s">
        <v>4715</v>
      </c>
      <c r="V3811" t="s">
        <v>4716</v>
      </c>
    </row>
    <row r="3812" spans="1:22">
      <c r="A3812" t="s">
        <v>4708</v>
      </c>
      <c r="B3812" t="s">
        <v>4708</v>
      </c>
      <c r="C3812" t="s">
        <v>11576</v>
      </c>
      <c r="D3812"/>
      <c r="E3812" s="255" t="s">
        <v>4972</v>
      </c>
      <c r="F3812" s="255">
        <v>40694.822433449073</v>
      </c>
      <c r="G3812" s="255"/>
      <c r="H3812" s="255"/>
      <c r="I3812" s="256">
        <v>11.75</v>
      </c>
      <c r="J3812" s="257">
        <v>257763</v>
      </c>
      <c r="K3812" t="s">
        <v>4752</v>
      </c>
      <c r="L3812">
        <v>0</v>
      </c>
      <c r="M3812">
        <v>0</v>
      </c>
      <c r="N3812" t="s">
        <v>4769</v>
      </c>
      <c r="O3812" t="s">
        <v>4713</v>
      </c>
      <c r="P3812" t="s">
        <v>11577</v>
      </c>
      <c r="Q3812" t="s">
        <v>4715</v>
      </c>
      <c r="V3812" t="s">
        <v>4716</v>
      </c>
    </row>
    <row r="3813" spans="1:22">
      <c r="A3813" t="s">
        <v>4708</v>
      </c>
      <c r="B3813" t="s">
        <v>4708</v>
      </c>
      <c r="C3813" t="s">
        <v>11578</v>
      </c>
      <c r="D3813"/>
      <c r="E3813" s="255" t="s">
        <v>7344</v>
      </c>
      <c r="F3813" s="255">
        <v>40665.682017824074</v>
      </c>
      <c r="G3813" s="255"/>
      <c r="H3813" s="255"/>
      <c r="I3813" s="256">
        <v>11.75</v>
      </c>
      <c r="J3813" s="257">
        <v>238726</v>
      </c>
      <c r="K3813" t="s">
        <v>4711</v>
      </c>
      <c r="L3813">
        <v>0</v>
      </c>
      <c r="M3813">
        <v>0</v>
      </c>
      <c r="N3813" t="s">
        <v>4718</v>
      </c>
      <c r="O3813" t="s">
        <v>4726</v>
      </c>
      <c r="P3813" t="s">
        <v>11579</v>
      </c>
      <c r="Q3813" t="s">
        <v>4715</v>
      </c>
      <c r="V3813" t="s">
        <v>4716</v>
      </c>
    </row>
    <row r="3814" spans="1:22">
      <c r="A3814" t="s">
        <v>4708</v>
      </c>
      <c r="B3814" t="s">
        <v>4708</v>
      </c>
      <c r="C3814" t="s">
        <v>11580</v>
      </c>
      <c r="D3814"/>
      <c r="E3814" s="255" t="s">
        <v>5556</v>
      </c>
      <c r="F3814" s="255">
        <v>40658.47766704861</v>
      </c>
      <c r="G3814" s="255"/>
      <c r="H3814" s="255"/>
      <c r="I3814" s="256">
        <v>11.833333333333334</v>
      </c>
      <c r="J3814" s="257">
        <v>101277</v>
      </c>
      <c r="K3814" t="s">
        <v>4752</v>
      </c>
      <c r="L3814">
        <v>0</v>
      </c>
      <c r="M3814">
        <v>0</v>
      </c>
      <c r="N3814" t="s">
        <v>4712</v>
      </c>
      <c r="O3814" t="s">
        <v>4726</v>
      </c>
      <c r="P3814" t="s">
        <v>5225</v>
      </c>
      <c r="Q3814" t="s">
        <v>4715</v>
      </c>
      <c r="V3814" t="s">
        <v>4716</v>
      </c>
    </row>
    <row r="3815" spans="1:22">
      <c r="A3815" t="s">
        <v>4708</v>
      </c>
      <c r="B3815" t="s">
        <v>4708</v>
      </c>
      <c r="C3815" t="s">
        <v>11581</v>
      </c>
      <c r="D3815"/>
      <c r="E3815" s="255" t="s">
        <v>4775</v>
      </c>
      <c r="F3815" s="255">
        <v>40658.474537349539</v>
      </c>
      <c r="G3815" s="255"/>
      <c r="H3815" s="255"/>
      <c r="I3815" s="256">
        <v>11.833333333333334</v>
      </c>
      <c r="J3815" s="257">
        <v>148941</v>
      </c>
      <c r="K3815" t="s">
        <v>4752</v>
      </c>
      <c r="L3815">
        <v>0</v>
      </c>
      <c r="M3815">
        <v>0</v>
      </c>
      <c r="N3815" t="s">
        <v>4718</v>
      </c>
      <c r="O3815" t="s">
        <v>4753</v>
      </c>
      <c r="P3815" t="s">
        <v>4753</v>
      </c>
      <c r="Q3815" t="s">
        <v>4715</v>
      </c>
      <c r="V3815" t="s">
        <v>4716</v>
      </c>
    </row>
    <row r="3816" spans="1:22">
      <c r="A3816" t="s">
        <v>4708</v>
      </c>
      <c r="B3816" t="s">
        <v>4708</v>
      </c>
      <c r="C3816" t="s">
        <v>11582</v>
      </c>
      <c r="D3816"/>
      <c r="E3816" s="255" t="s">
        <v>4924</v>
      </c>
      <c r="F3816" s="255">
        <v>40658.709378738429</v>
      </c>
      <c r="G3816" s="255"/>
      <c r="H3816" s="255"/>
      <c r="I3816" s="256">
        <v>11.833333333333334</v>
      </c>
      <c r="J3816" s="257">
        <v>141362</v>
      </c>
      <c r="K3816" t="s">
        <v>4752</v>
      </c>
      <c r="L3816">
        <v>0</v>
      </c>
      <c r="M3816">
        <v>0</v>
      </c>
      <c r="N3816" t="s">
        <v>4731</v>
      </c>
      <c r="O3816" t="s">
        <v>4753</v>
      </c>
      <c r="P3816" t="s">
        <v>4753</v>
      </c>
      <c r="Q3816" t="s">
        <v>4715</v>
      </c>
      <c r="V3816" t="s">
        <v>4716</v>
      </c>
    </row>
    <row r="3817" spans="1:22">
      <c r="A3817" t="s">
        <v>4708</v>
      </c>
      <c r="B3817" t="s">
        <v>4708</v>
      </c>
      <c r="C3817" t="s">
        <v>11583</v>
      </c>
      <c r="D3817"/>
      <c r="E3817" s="255" t="s">
        <v>4983</v>
      </c>
      <c r="F3817" s="255">
        <v>40645.635693750002</v>
      </c>
      <c r="G3817" s="255"/>
      <c r="H3817" s="255"/>
      <c r="I3817" s="256">
        <v>11.833333333333334</v>
      </c>
      <c r="J3817" s="257">
        <v>91273</v>
      </c>
      <c r="K3817" t="s">
        <v>4711</v>
      </c>
      <c r="L3817">
        <v>0</v>
      </c>
      <c r="M3817">
        <v>0</v>
      </c>
      <c r="N3817" t="s">
        <v>4712</v>
      </c>
      <c r="O3817" t="s">
        <v>4713</v>
      </c>
      <c r="P3817" t="s">
        <v>11584</v>
      </c>
      <c r="Q3817" t="s">
        <v>4715</v>
      </c>
      <c r="V3817" t="s">
        <v>4716</v>
      </c>
    </row>
    <row r="3818" spans="1:22">
      <c r="A3818" t="s">
        <v>4708</v>
      </c>
      <c r="B3818" t="s">
        <v>4708</v>
      </c>
      <c r="C3818" t="s">
        <v>11585</v>
      </c>
      <c r="D3818"/>
      <c r="E3818" s="255" t="s">
        <v>5390</v>
      </c>
      <c r="F3818" s="255">
        <v>40630.578990312497</v>
      </c>
      <c r="G3818" s="255"/>
      <c r="H3818" s="255"/>
      <c r="I3818" s="256">
        <v>11.916666666666666</v>
      </c>
      <c r="J3818" s="257">
        <v>184650</v>
      </c>
      <c r="K3818" t="s">
        <v>4711</v>
      </c>
      <c r="L3818">
        <v>0</v>
      </c>
      <c r="M3818">
        <v>0</v>
      </c>
      <c r="N3818" t="s">
        <v>4712</v>
      </c>
      <c r="O3818" t="s">
        <v>4726</v>
      </c>
      <c r="P3818" t="s">
        <v>5188</v>
      </c>
      <c r="Q3818" t="s">
        <v>4715</v>
      </c>
      <c r="V3818" t="s">
        <v>4716</v>
      </c>
    </row>
    <row r="3819" spans="1:22">
      <c r="A3819" t="s">
        <v>4708</v>
      </c>
      <c r="B3819" t="s">
        <v>4708</v>
      </c>
      <c r="C3819" t="s">
        <v>11586</v>
      </c>
      <c r="D3819"/>
      <c r="E3819" s="255" t="s">
        <v>5187</v>
      </c>
      <c r="F3819" s="255">
        <v>40633.774620219905</v>
      </c>
      <c r="G3819" s="255"/>
      <c r="H3819" s="255"/>
      <c r="I3819" s="256">
        <v>11.916666666666666</v>
      </c>
      <c r="J3819" s="257">
        <v>121200</v>
      </c>
      <c r="K3819" t="s">
        <v>4752</v>
      </c>
      <c r="L3819">
        <v>0</v>
      </c>
      <c r="M3819">
        <v>0</v>
      </c>
      <c r="N3819" t="s">
        <v>4718</v>
      </c>
      <c r="O3819" t="s">
        <v>4726</v>
      </c>
      <c r="P3819" t="s">
        <v>5188</v>
      </c>
      <c r="Q3819" t="s">
        <v>4715</v>
      </c>
      <c r="V3819" t="s">
        <v>4716</v>
      </c>
    </row>
    <row r="3820" spans="1:22">
      <c r="A3820" t="s">
        <v>4708</v>
      </c>
      <c r="B3820" t="s">
        <v>4708</v>
      </c>
      <c r="C3820" t="s">
        <v>11587</v>
      </c>
      <c r="D3820"/>
      <c r="E3820" s="255" t="s">
        <v>6024</v>
      </c>
      <c r="F3820" s="255">
        <v>40627.775027777781</v>
      </c>
      <c r="G3820" s="255"/>
      <c r="H3820" s="255"/>
      <c r="I3820" s="256">
        <v>11.916666666666666</v>
      </c>
      <c r="J3820" s="257">
        <v>153317</v>
      </c>
      <c r="K3820" t="s">
        <v>4752</v>
      </c>
      <c r="L3820">
        <v>0</v>
      </c>
      <c r="M3820">
        <v>0</v>
      </c>
      <c r="N3820" t="s">
        <v>4722</v>
      </c>
      <c r="O3820" t="s">
        <v>4726</v>
      </c>
      <c r="P3820" t="s">
        <v>11588</v>
      </c>
      <c r="Q3820" t="s">
        <v>4715</v>
      </c>
      <c r="V3820" t="s">
        <v>4716</v>
      </c>
    </row>
    <row r="3821" spans="1:22">
      <c r="A3821" t="s">
        <v>4708</v>
      </c>
      <c r="B3821" t="s">
        <v>4708</v>
      </c>
      <c r="C3821" t="s">
        <v>11589</v>
      </c>
      <c r="D3821"/>
      <c r="E3821" s="255" t="s">
        <v>5036</v>
      </c>
      <c r="F3821" s="255">
        <v>40617.763246145834</v>
      </c>
      <c r="G3821" s="255"/>
      <c r="H3821" s="255"/>
      <c r="I3821" s="256">
        <v>11.916666666666666</v>
      </c>
      <c r="J3821" s="257">
        <v>59973</v>
      </c>
      <c r="K3821" t="s">
        <v>4711</v>
      </c>
      <c r="L3821">
        <v>0</v>
      </c>
      <c r="M3821">
        <v>0</v>
      </c>
      <c r="N3821" t="s">
        <v>4718</v>
      </c>
      <c r="O3821" t="s">
        <v>4713</v>
      </c>
      <c r="P3821" t="s">
        <v>11590</v>
      </c>
      <c r="Q3821" t="s">
        <v>4715</v>
      </c>
      <c r="V3821" t="s">
        <v>4716</v>
      </c>
    </row>
    <row r="3822" spans="1:22">
      <c r="A3822" t="s">
        <v>4708</v>
      </c>
      <c r="B3822" t="s">
        <v>4708</v>
      </c>
      <c r="C3822" t="s">
        <v>854</v>
      </c>
      <c r="D3822"/>
      <c r="E3822" s="255" t="s">
        <v>5054</v>
      </c>
      <c r="F3822" s="255">
        <v>40616.718737997682</v>
      </c>
      <c r="G3822" s="255"/>
      <c r="H3822" s="255"/>
      <c r="I3822" s="256">
        <v>11.916666666666666</v>
      </c>
      <c r="J3822" s="257">
        <v>172823</v>
      </c>
      <c r="K3822" t="s">
        <v>4752</v>
      </c>
      <c r="L3822">
        <v>0</v>
      </c>
      <c r="M3822">
        <v>0</v>
      </c>
      <c r="N3822" t="s">
        <v>4722</v>
      </c>
      <c r="O3822" t="s">
        <v>4726</v>
      </c>
      <c r="P3822" t="s">
        <v>11591</v>
      </c>
      <c r="Q3822" t="s">
        <v>4715</v>
      </c>
      <c r="V3822" t="s">
        <v>4716</v>
      </c>
    </row>
    <row r="3823" spans="1:22">
      <c r="A3823" t="s">
        <v>4708</v>
      </c>
      <c r="B3823" t="s">
        <v>4708</v>
      </c>
      <c r="C3823" t="s">
        <v>11592</v>
      </c>
      <c r="D3823"/>
      <c r="E3823" s="255" t="s">
        <v>5157</v>
      </c>
      <c r="F3823" s="255">
        <v>40591.368520057869</v>
      </c>
      <c r="G3823" s="255"/>
      <c r="H3823" s="255"/>
      <c r="I3823" s="256">
        <v>12</v>
      </c>
      <c r="J3823" s="257">
        <v>249693</v>
      </c>
      <c r="K3823" t="s">
        <v>4711</v>
      </c>
      <c r="L3823">
        <v>0</v>
      </c>
      <c r="M3823">
        <v>0</v>
      </c>
      <c r="N3823" t="s">
        <v>4712</v>
      </c>
      <c r="O3823" t="s">
        <v>4713</v>
      </c>
      <c r="P3823" t="s">
        <v>11593</v>
      </c>
      <c r="Q3823" t="s">
        <v>4715</v>
      </c>
      <c r="V3823" t="s">
        <v>4716</v>
      </c>
    </row>
    <row r="3824" spans="1:22">
      <c r="A3824" t="s">
        <v>4708</v>
      </c>
      <c r="B3824" t="s">
        <v>4708</v>
      </c>
      <c r="C3824" t="s">
        <v>11594</v>
      </c>
      <c r="D3824"/>
      <c r="E3824" s="255" t="s">
        <v>6230</v>
      </c>
      <c r="F3824" s="255">
        <v>40595.516216122684</v>
      </c>
      <c r="G3824" s="255"/>
      <c r="H3824" s="255"/>
      <c r="I3824" s="256">
        <v>12</v>
      </c>
      <c r="J3824" s="257">
        <v>216611</v>
      </c>
      <c r="K3824" t="s">
        <v>4711</v>
      </c>
      <c r="L3824">
        <v>0</v>
      </c>
      <c r="M3824">
        <v>0</v>
      </c>
      <c r="N3824" t="s">
        <v>4712</v>
      </c>
      <c r="O3824" t="s">
        <v>4713</v>
      </c>
      <c r="P3824" t="s">
        <v>11595</v>
      </c>
      <c r="Q3824" t="s">
        <v>4715</v>
      </c>
      <c r="V3824" t="s">
        <v>4716</v>
      </c>
    </row>
    <row r="3825" spans="1:22">
      <c r="A3825" t="s">
        <v>4708</v>
      </c>
      <c r="B3825" t="s">
        <v>4708</v>
      </c>
      <c r="C3825" t="s">
        <v>11596</v>
      </c>
      <c r="D3825"/>
      <c r="E3825" s="255" t="s">
        <v>6197</v>
      </c>
      <c r="F3825" s="255">
        <v>40602.70541412037</v>
      </c>
      <c r="G3825" s="255"/>
      <c r="H3825" s="255"/>
      <c r="I3825" s="256">
        <v>12</v>
      </c>
      <c r="J3825" s="257">
        <v>157093</v>
      </c>
      <c r="K3825" t="s">
        <v>4752</v>
      </c>
      <c r="L3825">
        <v>0</v>
      </c>
      <c r="M3825">
        <v>0</v>
      </c>
      <c r="N3825" t="s">
        <v>4712</v>
      </c>
      <c r="O3825" t="s">
        <v>5324</v>
      </c>
      <c r="P3825" t="s">
        <v>11597</v>
      </c>
      <c r="Q3825" t="s">
        <v>4715</v>
      </c>
      <c r="V3825" t="s">
        <v>4716</v>
      </c>
    </row>
    <row r="3826" spans="1:22">
      <c r="A3826" t="s">
        <v>4708</v>
      </c>
      <c r="B3826" t="s">
        <v>4708</v>
      </c>
      <c r="C3826" t="s">
        <v>11598</v>
      </c>
      <c r="D3826"/>
      <c r="E3826" s="255" t="s">
        <v>5243</v>
      </c>
      <c r="F3826" s="255">
        <v>40591.751757604165</v>
      </c>
      <c r="G3826" s="255"/>
      <c r="H3826" s="255"/>
      <c r="I3826" s="256">
        <v>12</v>
      </c>
      <c r="J3826" s="257">
        <v>167198</v>
      </c>
      <c r="K3826" t="s">
        <v>4711</v>
      </c>
      <c r="L3826">
        <v>0</v>
      </c>
      <c r="M3826">
        <v>0</v>
      </c>
      <c r="N3826" t="s">
        <v>4718</v>
      </c>
      <c r="O3826" t="s">
        <v>4713</v>
      </c>
      <c r="P3826" t="s">
        <v>11599</v>
      </c>
      <c r="Q3826" t="s">
        <v>4715</v>
      </c>
      <c r="V3826" t="s">
        <v>4716</v>
      </c>
    </row>
    <row r="3827" spans="1:22">
      <c r="A3827" t="s">
        <v>4708</v>
      </c>
      <c r="B3827" t="s">
        <v>4708</v>
      </c>
      <c r="C3827" t="s">
        <v>11600</v>
      </c>
      <c r="D3827"/>
      <c r="E3827" s="255" t="s">
        <v>4829</v>
      </c>
      <c r="F3827" s="255">
        <v>40602.70431721065</v>
      </c>
      <c r="G3827" s="255"/>
      <c r="H3827" s="255"/>
      <c r="I3827" s="256">
        <v>12</v>
      </c>
      <c r="J3827" s="257">
        <v>113733</v>
      </c>
      <c r="K3827" t="s">
        <v>4752</v>
      </c>
      <c r="L3827">
        <v>0</v>
      </c>
      <c r="M3827">
        <v>0</v>
      </c>
      <c r="N3827" t="s">
        <v>4712</v>
      </c>
      <c r="O3827" t="s">
        <v>4753</v>
      </c>
      <c r="P3827" t="s">
        <v>4753</v>
      </c>
      <c r="Q3827" t="s">
        <v>4715</v>
      </c>
      <c r="V3827" t="s">
        <v>4716</v>
      </c>
    </row>
    <row r="3828" spans="1:22">
      <c r="A3828" t="s">
        <v>4708</v>
      </c>
      <c r="B3828" t="s">
        <v>4708</v>
      </c>
      <c r="C3828" t="s">
        <v>11601</v>
      </c>
      <c r="D3828"/>
      <c r="E3828" s="255" t="s">
        <v>4960</v>
      </c>
      <c r="F3828" s="255">
        <v>40568.476093136574</v>
      </c>
      <c r="G3828" s="255"/>
      <c r="H3828" s="255"/>
      <c r="I3828" s="256">
        <v>12.083333333333334</v>
      </c>
      <c r="J3828" s="257">
        <v>159115</v>
      </c>
      <c r="K3828" t="s">
        <v>4711</v>
      </c>
      <c r="L3828">
        <v>0</v>
      </c>
      <c r="M3828">
        <v>0</v>
      </c>
      <c r="N3828" t="s">
        <v>4712</v>
      </c>
      <c r="O3828" t="s">
        <v>4713</v>
      </c>
      <c r="P3828" t="s">
        <v>11602</v>
      </c>
      <c r="Q3828" t="s">
        <v>4715</v>
      </c>
      <c r="V3828" t="s">
        <v>4716</v>
      </c>
    </row>
    <row r="3829" spans="1:22">
      <c r="A3829" t="s">
        <v>4708</v>
      </c>
      <c r="B3829" t="s">
        <v>4708</v>
      </c>
      <c r="C3829" t="s">
        <v>11603</v>
      </c>
      <c r="D3829"/>
      <c r="E3829" s="255" t="s">
        <v>8137</v>
      </c>
      <c r="F3829" s="255">
        <v>40557.690017673609</v>
      </c>
      <c r="G3829" s="255"/>
      <c r="H3829" s="255"/>
      <c r="I3829" s="256">
        <v>12.083333333333334</v>
      </c>
      <c r="J3829" s="257">
        <v>180842</v>
      </c>
      <c r="K3829" t="s">
        <v>4711</v>
      </c>
      <c r="L3829">
        <v>0</v>
      </c>
      <c r="M3829">
        <v>0</v>
      </c>
      <c r="N3829" t="s">
        <v>4769</v>
      </c>
      <c r="O3829" t="s">
        <v>4726</v>
      </c>
      <c r="P3829" t="s">
        <v>11604</v>
      </c>
      <c r="Q3829" t="s">
        <v>4715</v>
      </c>
      <c r="V3829" t="s">
        <v>4716</v>
      </c>
    </row>
    <row r="3830" spans="1:22">
      <c r="A3830" t="s">
        <v>4708</v>
      </c>
      <c r="B3830" t="s">
        <v>4708</v>
      </c>
      <c r="C3830" t="s">
        <v>11605</v>
      </c>
      <c r="D3830"/>
      <c r="E3830" s="255" t="s">
        <v>4840</v>
      </c>
      <c r="F3830" s="255">
        <v>40550.341310648146</v>
      </c>
      <c r="G3830" s="255"/>
      <c r="H3830" s="255"/>
      <c r="I3830" s="256">
        <v>12.083333333333334</v>
      </c>
      <c r="J3830" s="257">
        <v>95918</v>
      </c>
      <c r="K3830" t="s">
        <v>4711</v>
      </c>
      <c r="L3830">
        <v>0</v>
      </c>
      <c r="M3830">
        <v>0</v>
      </c>
      <c r="N3830" t="s">
        <v>4722</v>
      </c>
      <c r="O3830" t="s">
        <v>4713</v>
      </c>
      <c r="P3830" t="s">
        <v>11606</v>
      </c>
      <c r="Q3830" t="s">
        <v>4715</v>
      </c>
      <c r="V3830" t="s">
        <v>4716</v>
      </c>
    </row>
    <row r="3831" spans="1:22">
      <c r="A3831" t="s">
        <v>4708</v>
      </c>
      <c r="B3831" t="s">
        <v>4708</v>
      </c>
      <c r="C3831" t="s">
        <v>11607</v>
      </c>
      <c r="D3831"/>
      <c r="E3831" s="255" t="s">
        <v>4743</v>
      </c>
      <c r="F3831" s="255">
        <v>40568.647918553237</v>
      </c>
      <c r="G3831" s="255"/>
      <c r="H3831" s="255"/>
      <c r="I3831" s="256">
        <v>12.083333333333334</v>
      </c>
      <c r="J3831" s="257">
        <v>190624</v>
      </c>
      <c r="K3831" t="s">
        <v>4711</v>
      </c>
      <c r="L3831">
        <v>0</v>
      </c>
      <c r="M3831">
        <v>0</v>
      </c>
      <c r="N3831" t="s">
        <v>4718</v>
      </c>
      <c r="O3831" t="s">
        <v>4713</v>
      </c>
      <c r="P3831" t="s">
        <v>11608</v>
      </c>
      <c r="Q3831" t="s">
        <v>4715</v>
      </c>
      <c r="V3831" t="s">
        <v>4716</v>
      </c>
    </row>
    <row r="3832" spans="1:22">
      <c r="A3832" t="s">
        <v>4708</v>
      </c>
      <c r="B3832" t="s">
        <v>4708</v>
      </c>
      <c r="C3832" t="s">
        <v>11609</v>
      </c>
      <c r="D3832"/>
      <c r="E3832" s="255" t="s">
        <v>4778</v>
      </c>
      <c r="F3832" s="255">
        <v>40560.647934062501</v>
      </c>
      <c r="G3832" s="255"/>
      <c r="H3832" s="255"/>
      <c r="I3832" s="256">
        <v>12.083333333333334</v>
      </c>
      <c r="J3832" s="257">
        <v>315875</v>
      </c>
      <c r="K3832" t="s">
        <v>4711</v>
      </c>
      <c r="L3832">
        <v>0</v>
      </c>
      <c r="M3832">
        <v>0</v>
      </c>
      <c r="N3832" t="s">
        <v>4712</v>
      </c>
      <c r="O3832" t="s">
        <v>4713</v>
      </c>
      <c r="P3832" t="s">
        <v>11610</v>
      </c>
      <c r="Q3832" t="s">
        <v>4715</v>
      </c>
      <c r="V3832" t="s">
        <v>4716</v>
      </c>
    </row>
    <row r="3833" spans="1:22">
      <c r="A3833" t="s">
        <v>4708</v>
      </c>
      <c r="B3833" t="s">
        <v>4708</v>
      </c>
      <c r="C3833" t="s">
        <v>11611</v>
      </c>
      <c r="D3833"/>
      <c r="E3833" s="255" t="s">
        <v>4937</v>
      </c>
      <c r="F3833" s="255">
        <v>40555.73592619213</v>
      </c>
      <c r="G3833" s="255"/>
      <c r="H3833" s="255"/>
      <c r="I3833" s="256">
        <v>12.083333333333334</v>
      </c>
      <c r="J3833" s="257">
        <v>118423</v>
      </c>
      <c r="K3833" t="s">
        <v>4752</v>
      </c>
      <c r="L3833">
        <v>0</v>
      </c>
      <c r="M3833">
        <v>0</v>
      </c>
      <c r="N3833" t="s">
        <v>4722</v>
      </c>
      <c r="O3833" t="s">
        <v>4726</v>
      </c>
      <c r="P3833" t="s">
        <v>11612</v>
      </c>
      <c r="Q3833" t="s">
        <v>4715</v>
      </c>
      <c r="V3833" t="s">
        <v>4716</v>
      </c>
    </row>
    <row r="3834" spans="1:22">
      <c r="A3834" t="s">
        <v>4708</v>
      </c>
      <c r="B3834" t="s">
        <v>4708</v>
      </c>
      <c r="C3834" t="s">
        <v>11613</v>
      </c>
      <c r="D3834"/>
      <c r="E3834" s="255" t="s">
        <v>4751</v>
      </c>
      <c r="F3834" s="255">
        <v>40550.733844444447</v>
      </c>
      <c r="G3834" s="255"/>
      <c r="H3834" s="255"/>
      <c r="I3834" s="256">
        <v>12.083333333333334</v>
      </c>
      <c r="J3834" s="257">
        <v>90253</v>
      </c>
      <c r="K3834" t="s">
        <v>4711</v>
      </c>
      <c r="L3834">
        <v>0</v>
      </c>
      <c r="M3834">
        <v>0</v>
      </c>
      <c r="N3834" t="s">
        <v>4718</v>
      </c>
      <c r="O3834" t="s">
        <v>4713</v>
      </c>
      <c r="P3834" t="s">
        <v>11614</v>
      </c>
      <c r="Q3834" t="s">
        <v>4715</v>
      </c>
      <c r="V3834" t="s">
        <v>4716</v>
      </c>
    </row>
    <row r="3835" spans="1:22">
      <c r="A3835" t="s">
        <v>4708</v>
      </c>
      <c r="B3835" t="s">
        <v>4708</v>
      </c>
      <c r="C3835" t="s">
        <v>11615</v>
      </c>
      <c r="D3835"/>
      <c r="E3835" s="255" t="s">
        <v>4775</v>
      </c>
      <c r="F3835" s="255">
        <v>40529.715080671296</v>
      </c>
      <c r="G3835" s="255"/>
      <c r="H3835" s="255"/>
      <c r="I3835" s="256">
        <v>12.166666666666666</v>
      </c>
      <c r="J3835" s="257">
        <v>295906</v>
      </c>
      <c r="K3835" t="s">
        <v>4752</v>
      </c>
      <c r="L3835">
        <v>0</v>
      </c>
      <c r="M3835">
        <v>0</v>
      </c>
      <c r="N3835" t="s">
        <v>4769</v>
      </c>
      <c r="O3835" t="s">
        <v>4713</v>
      </c>
      <c r="P3835" t="s">
        <v>11616</v>
      </c>
      <c r="Q3835" t="s">
        <v>4715</v>
      </c>
      <c r="V3835" t="s">
        <v>4716</v>
      </c>
    </row>
    <row r="3836" spans="1:22">
      <c r="A3836" t="s">
        <v>4708</v>
      </c>
      <c r="B3836" t="s">
        <v>4708</v>
      </c>
      <c r="C3836" t="s">
        <v>11617</v>
      </c>
      <c r="D3836"/>
      <c r="E3836" s="255" t="s">
        <v>5138</v>
      </c>
      <c r="F3836" s="255">
        <v>40522.720981516206</v>
      </c>
      <c r="G3836" s="255"/>
      <c r="H3836" s="255"/>
      <c r="I3836" s="256">
        <v>12.166666666666666</v>
      </c>
      <c r="J3836" s="257">
        <v>188700</v>
      </c>
      <c r="K3836" t="s">
        <v>4711</v>
      </c>
      <c r="L3836">
        <v>0</v>
      </c>
      <c r="M3836">
        <v>0</v>
      </c>
      <c r="N3836" t="s">
        <v>4718</v>
      </c>
      <c r="O3836" t="s">
        <v>4713</v>
      </c>
      <c r="P3836" t="s">
        <v>11618</v>
      </c>
      <c r="Q3836" t="s">
        <v>4715</v>
      </c>
      <c r="V3836" t="s">
        <v>4716</v>
      </c>
    </row>
    <row r="3837" spans="1:22">
      <c r="A3837" t="s">
        <v>4708</v>
      </c>
      <c r="B3837" t="s">
        <v>4708</v>
      </c>
      <c r="C3837" t="s">
        <v>11619</v>
      </c>
      <c r="D3837"/>
      <c r="E3837" s="255" t="s">
        <v>6632</v>
      </c>
      <c r="F3837" s="255">
        <v>40521.366329050928</v>
      </c>
      <c r="G3837" s="255"/>
      <c r="H3837" s="255"/>
      <c r="I3837" s="256">
        <v>12.166666666666666</v>
      </c>
      <c r="J3837" s="257">
        <v>247653</v>
      </c>
      <c r="K3837" t="s">
        <v>4752</v>
      </c>
      <c r="L3837">
        <v>0</v>
      </c>
      <c r="M3837">
        <v>0</v>
      </c>
      <c r="N3837" t="s">
        <v>4718</v>
      </c>
      <c r="O3837" t="s">
        <v>4726</v>
      </c>
      <c r="P3837" t="s">
        <v>11620</v>
      </c>
      <c r="Q3837" t="s">
        <v>4715</v>
      </c>
      <c r="V3837" t="s">
        <v>4716</v>
      </c>
    </row>
    <row r="3838" spans="1:22">
      <c r="A3838" t="s">
        <v>4708</v>
      </c>
      <c r="B3838" t="s">
        <v>4708</v>
      </c>
      <c r="C3838" t="s">
        <v>11621</v>
      </c>
      <c r="D3838"/>
      <c r="E3838" s="255" t="s">
        <v>7145</v>
      </c>
      <c r="F3838" s="255">
        <v>40521.656013969907</v>
      </c>
      <c r="G3838" s="255"/>
      <c r="H3838" s="255"/>
      <c r="I3838" s="256">
        <v>12.166666666666666</v>
      </c>
      <c r="J3838" s="257">
        <v>188710</v>
      </c>
      <c r="K3838" t="s">
        <v>4711</v>
      </c>
      <c r="L3838">
        <v>0</v>
      </c>
      <c r="M3838">
        <v>0</v>
      </c>
      <c r="N3838" t="s">
        <v>4712</v>
      </c>
      <c r="O3838" t="s">
        <v>4726</v>
      </c>
      <c r="P3838" t="s">
        <v>11622</v>
      </c>
      <c r="Q3838" t="s">
        <v>4715</v>
      </c>
      <c r="V3838" t="s">
        <v>4716</v>
      </c>
    </row>
    <row r="3839" spans="1:22">
      <c r="A3839" t="s">
        <v>4708</v>
      </c>
      <c r="B3839" t="s">
        <v>4708</v>
      </c>
      <c r="C3839" t="s">
        <v>11623</v>
      </c>
      <c r="D3839"/>
      <c r="E3839" s="255" t="s">
        <v>5318</v>
      </c>
      <c r="F3839" s="255">
        <v>40525.406191354166</v>
      </c>
      <c r="G3839" s="255"/>
      <c r="H3839" s="255"/>
      <c r="I3839" s="256">
        <v>12.166666666666666</v>
      </c>
      <c r="J3839" s="257">
        <v>245645</v>
      </c>
      <c r="K3839" t="s">
        <v>4752</v>
      </c>
      <c r="L3839">
        <v>0</v>
      </c>
      <c r="M3839">
        <v>0</v>
      </c>
      <c r="N3839" t="s">
        <v>4722</v>
      </c>
      <c r="O3839" t="s">
        <v>4726</v>
      </c>
      <c r="P3839" t="s">
        <v>4994</v>
      </c>
      <c r="Q3839" t="s">
        <v>4715</v>
      </c>
      <c r="V3839" t="s">
        <v>4716</v>
      </c>
    </row>
    <row r="3840" spans="1:22">
      <c r="A3840" t="s">
        <v>4708</v>
      </c>
      <c r="B3840" t="s">
        <v>4708</v>
      </c>
      <c r="C3840" t="s">
        <v>11624</v>
      </c>
      <c r="D3840"/>
      <c r="E3840" s="255" t="s">
        <v>5403</v>
      </c>
      <c r="F3840" s="255">
        <v>40530.499929016201</v>
      </c>
      <c r="G3840" s="255"/>
      <c r="H3840" s="255"/>
      <c r="I3840" s="256">
        <v>12.166666666666666</v>
      </c>
      <c r="J3840" s="257">
        <v>88724</v>
      </c>
      <c r="K3840" t="s">
        <v>4752</v>
      </c>
      <c r="L3840">
        <v>0</v>
      </c>
      <c r="M3840">
        <v>0</v>
      </c>
      <c r="N3840" t="s">
        <v>4731</v>
      </c>
      <c r="O3840" t="s">
        <v>4713</v>
      </c>
      <c r="P3840" t="s">
        <v>11625</v>
      </c>
      <c r="Q3840" t="s">
        <v>4715</v>
      </c>
      <c r="V3840" t="s">
        <v>4716</v>
      </c>
    </row>
    <row r="3841" spans="1:22">
      <c r="A3841" t="s">
        <v>4708</v>
      </c>
      <c r="B3841" t="s">
        <v>4708</v>
      </c>
      <c r="C3841" t="s">
        <v>11626</v>
      </c>
      <c r="D3841"/>
      <c r="E3841" s="255" t="s">
        <v>5877</v>
      </c>
      <c r="F3841" s="255">
        <v>40521.344910219908</v>
      </c>
      <c r="G3841" s="255"/>
      <c r="H3841" s="255"/>
      <c r="I3841" s="256">
        <v>12.166666666666666</v>
      </c>
      <c r="J3841" s="257">
        <v>288910</v>
      </c>
      <c r="K3841" t="s">
        <v>4752</v>
      </c>
      <c r="L3841">
        <v>0</v>
      </c>
      <c r="M3841">
        <v>0</v>
      </c>
      <c r="N3841" t="s">
        <v>4718</v>
      </c>
      <c r="O3841" t="s">
        <v>4726</v>
      </c>
      <c r="P3841" t="s">
        <v>5188</v>
      </c>
      <c r="Q3841" t="s">
        <v>4715</v>
      </c>
      <c r="V3841" t="s">
        <v>4716</v>
      </c>
    </row>
    <row r="3842" spans="1:22">
      <c r="A3842" t="s">
        <v>4708</v>
      </c>
      <c r="B3842" t="s">
        <v>4708</v>
      </c>
      <c r="C3842" t="s">
        <v>11627</v>
      </c>
      <c r="D3842"/>
      <c r="E3842" s="255" t="s">
        <v>4810</v>
      </c>
      <c r="F3842" s="255">
        <v>40521.797707951388</v>
      </c>
      <c r="G3842" s="255"/>
      <c r="H3842" s="255"/>
      <c r="I3842" s="256">
        <v>12.166666666666666</v>
      </c>
      <c r="J3842" s="257">
        <v>125200</v>
      </c>
      <c r="K3842" t="s">
        <v>4752</v>
      </c>
      <c r="L3842">
        <v>0</v>
      </c>
      <c r="M3842">
        <v>0</v>
      </c>
      <c r="N3842" t="s">
        <v>4712</v>
      </c>
      <c r="O3842" t="s">
        <v>4713</v>
      </c>
      <c r="P3842" t="s">
        <v>11628</v>
      </c>
      <c r="Q3842" t="s">
        <v>4715</v>
      </c>
      <c r="V3842" t="s">
        <v>4716</v>
      </c>
    </row>
    <row r="3843" spans="1:22">
      <c r="A3843" t="s">
        <v>4708</v>
      </c>
      <c r="B3843" t="s">
        <v>4708</v>
      </c>
      <c r="C3843" t="s">
        <v>11629</v>
      </c>
      <c r="D3843"/>
      <c r="E3843" s="255" t="s">
        <v>5617</v>
      </c>
      <c r="F3843" s="255">
        <v>40529.584417708335</v>
      </c>
      <c r="G3843" s="255"/>
      <c r="H3843" s="255"/>
      <c r="I3843" s="256">
        <v>12.166666666666666</v>
      </c>
      <c r="J3843" s="257">
        <v>97712</v>
      </c>
      <c r="K3843" t="s">
        <v>4752</v>
      </c>
      <c r="L3843">
        <v>0</v>
      </c>
      <c r="M3843">
        <v>0</v>
      </c>
      <c r="N3843" t="s">
        <v>4722</v>
      </c>
      <c r="O3843" t="s">
        <v>4713</v>
      </c>
      <c r="P3843" t="s">
        <v>11630</v>
      </c>
      <c r="Q3843" t="s">
        <v>4715</v>
      </c>
      <c r="V3843" t="s">
        <v>4716</v>
      </c>
    </row>
    <row r="3844" spans="1:22">
      <c r="A3844" t="s">
        <v>4708</v>
      </c>
      <c r="B3844" t="s">
        <v>4708</v>
      </c>
      <c r="C3844" t="s">
        <v>11631</v>
      </c>
      <c r="D3844"/>
      <c r="E3844" s="255" t="s">
        <v>7588</v>
      </c>
      <c r="F3844" s="255">
        <v>40540.731274456019</v>
      </c>
      <c r="G3844" s="255"/>
      <c r="H3844" s="255"/>
      <c r="I3844" s="256">
        <v>12.166666666666666</v>
      </c>
      <c r="J3844" s="257">
        <v>155779</v>
      </c>
      <c r="K3844" t="s">
        <v>4752</v>
      </c>
      <c r="L3844">
        <v>0</v>
      </c>
      <c r="M3844">
        <v>0</v>
      </c>
      <c r="N3844" t="s">
        <v>4718</v>
      </c>
      <c r="O3844" t="s">
        <v>4726</v>
      </c>
      <c r="P3844" t="s">
        <v>11632</v>
      </c>
      <c r="Q3844" t="s">
        <v>4715</v>
      </c>
      <c r="V3844" t="s">
        <v>4716</v>
      </c>
    </row>
    <row r="3845" spans="1:22">
      <c r="A3845" t="s">
        <v>4708</v>
      </c>
      <c r="B3845" t="s">
        <v>4708</v>
      </c>
      <c r="C3845" t="s">
        <v>11633</v>
      </c>
      <c r="D3845"/>
      <c r="E3845" s="255" t="s">
        <v>5991</v>
      </c>
      <c r="F3845" s="255">
        <v>40499.676035266202</v>
      </c>
      <c r="G3845" s="255"/>
      <c r="H3845" s="255"/>
      <c r="I3845" s="256">
        <v>12.25</v>
      </c>
      <c r="J3845" s="257">
        <v>281636</v>
      </c>
      <c r="K3845" t="s">
        <v>4711</v>
      </c>
      <c r="L3845">
        <v>0</v>
      </c>
      <c r="M3845">
        <v>0</v>
      </c>
      <c r="N3845" t="s">
        <v>4718</v>
      </c>
      <c r="O3845" t="s">
        <v>4713</v>
      </c>
      <c r="P3845" t="s">
        <v>11634</v>
      </c>
      <c r="Q3845" t="s">
        <v>4715</v>
      </c>
      <c r="V3845" t="s">
        <v>4716</v>
      </c>
    </row>
    <row r="3846" spans="1:22">
      <c r="A3846" t="s">
        <v>4708</v>
      </c>
      <c r="B3846" t="s">
        <v>4708</v>
      </c>
      <c r="C3846" t="s">
        <v>11635</v>
      </c>
      <c r="D3846"/>
      <c r="E3846" s="255" t="s">
        <v>4962</v>
      </c>
      <c r="F3846" s="255">
        <v>40512.537084918979</v>
      </c>
      <c r="G3846" s="255"/>
      <c r="H3846" s="255"/>
      <c r="I3846" s="256">
        <v>12.25</v>
      </c>
      <c r="J3846" s="257">
        <v>218955</v>
      </c>
      <c r="K3846" t="s">
        <v>4752</v>
      </c>
      <c r="L3846">
        <v>0</v>
      </c>
      <c r="M3846">
        <v>0</v>
      </c>
      <c r="N3846" t="s">
        <v>4722</v>
      </c>
      <c r="O3846" t="s">
        <v>4713</v>
      </c>
      <c r="P3846" t="s">
        <v>11636</v>
      </c>
      <c r="Q3846" t="s">
        <v>4715</v>
      </c>
      <c r="V3846" t="s">
        <v>4716</v>
      </c>
    </row>
    <row r="3847" spans="1:22">
      <c r="A3847" t="s">
        <v>4708</v>
      </c>
      <c r="B3847" t="s">
        <v>4708</v>
      </c>
      <c r="C3847" t="s">
        <v>11637</v>
      </c>
      <c r="D3847"/>
      <c r="E3847" s="255" t="s">
        <v>4937</v>
      </c>
      <c r="F3847" s="255">
        <v>40501.756328391202</v>
      </c>
      <c r="G3847" s="255"/>
      <c r="H3847" s="255"/>
      <c r="I3847" s="256">
        <v>12.25</v>
      </c>
      <c r="J3847" s="257">
        <v>136052</v>
      </c>
      <c r="K3847" t="s">
        <v>4752</v>
      </c>
      <c r="L3847">
        <v>0</v>
      </c>
      <c r="M3847">
        <v>0</v>
      </c>
      <c r="N3847" t="s">
        <v>4731</v>
      </c>
      <c r="O3847" t="s">
        <v>4713</v>
      </c>
      <c r="P3847" t="s">
        <v>11638</v>
      </c>
      <c r="Q3847" t="s">
        <v>4715</v>
      </c>
      <c r="V3847" t="s">
        <v>4716</v>
      </c>
    </row>
    <row r="3848" spans="1:22">
      <c r="A3848" t="s">
        <v>4708</v>
      </c>
      <c r="B3848" t="s">
        <v>4708</v>
      </c>
      <c r="C3848" t="s">
        <v>11639</v>
      </c>
      <c r="D3848"/>
      <c r="E3848" s="255" t="s">
        <v>4730</v>
      </c>
      <c r="F3848" s="255">
        <v>40464.665470717591</v>
      </c>
      <c r="G3848" s="255"/>
      <c r="H3848" s="255"/>
      <c r="I3848" s="256">
        <v>12.333333333333334</v>
      </c>
      <c r="J3848" s="257">
        <v>164292</v>
      </c>
      <c r="K3848" t="s">
        <v>4752</v>
      </c>
      <c r="L3848">
        <v>0</v>
      </c>
      <c r="M3848">
        <v>0</v>
      </c>
      <c r="N3848" t="s">
        <v>4731</v>
      </c>
      <c r="O3848" t="s">
        <v>4713</v>
      </c>
      <c r="P3848" t="s">
        <v>11640</v>
      </c>
      <c r="Q3848" t="s">
        <v>4715</v>
      </c>
      <c r="V3848" t="s">
        <v>4716</v>
      </c>
    </row>
    <row r="3849" spans="1:22">
      <c r="A3849" t="s">
        <v>4708</v>
      </c>
      <c r="B3849" t="s">
        <v>4708</v>
      </c>
      <c r="C3849" t="s">
        <v>11641</v>
      </c>
      <c r="D3849"/>
      <c r="E3849" s="255" t="s">
        <v>5863</v>
      </c>
      <c r="F3849" s="255">
        <v>40478.575189386574</v>
      </c>
      <c r="G3849" s="255"/>
      <c r="H3849" s="255"/>
      <c r="I3849" s="256">
        <v>12.333333333333334</v>
      </c>
      <c r="J3849" s="257">
        <v>147964</v>
      </c>
      <c r="K3849" t="s">
        <v>4752</v>
      </c>
      <c r="L3849">
        <v>0</v>
      </c>
      <c r="M3849">
        <v>0</v>
      </c>
      <c r="N3849" t="s">
        <v>4722</v>
      </c>
      <c r="O3849" t="s">
        <v>5324</v>
      </c>
      <c r="P3849" t="s">
        <v>11642</v>
      </c>
      <c r="Q3849" t="s">
        <v>4715</v>
      </c>
      <c r="V3849" t="s">
        <v>4716</v>
      </c>
    </row>
    <row r="3850" spans="1:22">
      <c r="A3850" t="s">
        <v>4708</v>
      </c>
      <c r="B3850" t="s">
        <v>4708</v>
      </c>
      <c r="C3850" t="s">
        <v>11643</v>
      </c>
      <c r="D3850"/>
      <c r="E3850" s="255" t="s">
        <v>7020</v>
      </c>
      <c r="F3850" s="255">
        <v>40473.378274571762</v>
      </c>
      <c r="G3850" s="255"/>
      <c r="H3850" s="255"/>
      <c r="I3850" s="256">
        <v>12.333333333333334</v>
      </c>
      <c r="J3850" s="257">
        <v>180983</v>
      </c>
      <c r="K3850" t="s">
        <v>4711</v>
      </c>
      <c r="L3850">
        <v>0</v>
      </c>
      <c r="M3850">
        <v>0</v>
      </c>
      <c r="N3850" t="s">
        <v>4718</v>
      </c>
      <c r="O3850" t="s">
        <v>4726</v>
      </c>
      <c r="P3850" t="s">
        <v>11644</v>
      </c>
      <c r="Q3850" t="s">
        <v>4715</v>
      </c>
      <c r="V3850" t="s">
        <v>4716</v>
      </c>
    </row>
    <row r="3851" spans="1:22">
      <c r="A3851" t="s">
        <v>4708</v>
      </c>
      <c r="B3851" t="s">
        <v>4708</v>
      </c>
      <c r="C3851" t="s">
        <v>11645</v>
      </c>
      <c r="D3851"/>
      <c r="E3851" s="255" t="s">
        <v>9558</v>
      </c>
      <c r="F3851" s="255">
        <v>40481.528628668981</v>
      </c>
      <c r="G3851" s="255"/>
      <c r="H3851" s="255"/>
      <c r="I3851" s="256">
        <v>12.333333333333334</v>
      </c>
      <c r="J3851" s="257">
        <v>139272</v>
      </c>
      <c r="K3851" t="s">
        <v>4752</v>
      </c>
      <c r="L3851">
        <v>0</v>
      </c>
      <c r="M3851">
        <v>0</v>
      </c>
      <c r="N3851" t="s">
        <v>4722</v>
      </c>
      <c r="O3851" t="s">
        <v>5324</v>
      </c>
      <c r="P3851" t="s">
        <v>11646</v>
      </c>
      <c r="Q3851" t="s">
        <v>4715</v>
      </c>
      <c r="V3851" t="s">
        <v>4716</v>
      </c>
    </row>
    <row r="3852" spans="1:22">
      <c r="A3852" t="s">
        <v>4708</v>
      </c>
      <c r="B3852" t="s">
        <v>4708</v>
      </c>
      <c r="C3852" t="s">
        <v>11647</v>
      </c>
      <c r="D3852"/>
      <c r="E3852" s="255" t="s">
        <v>5240</v>
      </c>
      <c r="F3852" s="255">
        <v>40451.758826354169</v>
      </c>
      <c r="G3852" s="255"/>
      <c r="H3852" s="255"/>
      <c r="I3852" s="256">
        <v>12.416666666666666</v>
      </c>
      <c r="J3852" s="257">
        <v>383980</v>
      </c>
      <c r="K3852" t="s">
        <v>4752</v>
      </c>
      <c r="L3852">
        <v>0</v>
      </c>
      <c r="M3852">
        <v>0</v>
      </c>
      <c r="N3852" t="s">
        <v>4718</v>
      </c>
      <c r="O3852" t="s">
        <v>4713</v>
      </c>
      <c r="P3852" t="s">
        <v>11648</v>
      </c>
      <c r="Q3852" t="s">
        <v>4715</v>
      </c>
      <c r="V3852" t="s">
        <v>4716</v>
      </c>
    </row>
    <row r="3853" spans="1:22">
      <c r="A3853" t="s">
        <v>4708</v>
      </c>
      <c r="B3853" t="s">
        <v>4708</v>
      </c>
      <c r="C3853" t="s">
        <v>11649</v>
      </c>
      <c r="D3853"/>
      <c r="E3853" s="255" t="s">
        <v>4710</v>
      </c>
      <c r="F3853" s="255">
        <v>40451.496886261571</v>
      </c>
      <c r="G3853" s="255"/>
      <c r="H3853" s="255"/>
      <c r="I3853" s="256">
        <v>12.416666666666666</v>
      </c>
      <c r="J3853" s="257">
        <v>298736</v>
      </c>
      <c r="K3853" t="s">
        <v>4711</v>
      </c>
      <c r="L3853">
        <v>0</v>
      </c>
      <c r="M3853">
        <v>0</v>
      </c>
      <c r="N3853" t="s">
        <v>4722</v>
      </c>
      <c r="O3853" t="s">
        <v>4713</v>
      </c>
      <c r="P3853" t="s">
        <v>11650</v>
      </c>
      <c r="Q3853" t="s">
        <v>4715</v>
      </c>
      <c r="V3853" t="s">
        <v>4716</v>
      </c>
    </row>
    <row r="3854" spans="1:22">
      <c r="A3854" t="s">
        <v>4708</v>
      </c>
      <c r="B3854" t="s">
        <v>4708</v>
      </c>
      <c r="C3854" t="s">
        <v>11651</v>
      </c>
      <c r="D3854"/>
      <c r="E3854" s="255" t="s">
        <v>6421</v>
      </c>
      <c r="F3854" s="255">
        <v>40432.576736921299</v>
      </c>
      <c r="G3854" s="255"/>
      <c r="H3854" s="255"/>
      <c r="I3854" s="256">
        <v>12.416666666666666</v>
      </c>
      <c r="J3854" s="257">
        <v>160659</v>
      </c>
      <c r="K3854" t="s">
        <v>4752</v>
      </c>
      <c r="L3854">
        <v>0</v>
      </c>
      <c r="M3854">
        <v>0</v>
      </c>
      <c r="N3854" t="s">
        <v>4769</v>
      </c>
      <c r="O3854" t="s">
        <v>5324</v>
      </c>
      <c r="P3854" t="s">
        <v>11652</v>
      </c>
      <c r="Q3854" t="s">
        <v>4715</v>
      </c>
      <c r="V3854" t="s">
        <v>4716</v>
      </c>
    </row>
    <row r="3855" spans="1:22">
      <c r="A3855" t="s">
        <v>4708</v>
      </c>
      <c r="B3855" t="s">
        <v>4708</v>
      </c>
      <c r="C3855" t="s">
        <v>11653</v>
      </c>
      <c r="D3855"/>
      <c r="E3855" s="255" t="s">
        <v>4817</v>
      </c>
      <c r="F3855" s="255">
        <v>40416.671499386575</v>
      </c>
      <c r="G3855" s="255"/>
      <c r="H3855" s="255"/>
      <c r="I3855" s="256">
        <v>12.5</v>
      </c>
      <c r="J3855" s="257">
        <v>210107</v>
      </c>
      <c r="K3855" t="s">
        <v>4711</v>
      </c>
      <c r="L3855">
        <v>0</v>
      </c>
      <c r="M3855">
        <v>0</v>
      </c>
      <c r="N3855" t="s">
        <v>4712</v>
      </c>
      <c r="O3855" t="s">
        <v>4713</v>
      </c>
      <c r="P3855" t="s">
        <v>11654</v>
      </c>
      <c r="Q3855" t="s">
        <v>4715</v>
      </c>
      <c r="V3855" t="s">
        <v>4716</v>
      </c>
    </row>
    <row r="3856" spans="1:22">
      <c r="A3856" t="s">
        <v>4708</v>
      </c>
      <c r="B3856" t="s">
        <v>4708</v>
      </c>
      <c r="C3856" t="s">
        <v>11655</v>
      </c>
      <c r="D3856"/>
      <c r="E3856" s="255" t="s">
        <v>4870</v>
      </c>
      <c r="F3856" s="255">
        <v>40395.643788275462</v>
      </c>
      <c r="G3856" s="255"/>
      <c r="H3856" s="255"/>
      <c r="I3856" s="256">
        <v>12.5</v>
      </c>
      <c r="J3856" s="257">
        <v>121240</v>
      </c>
      <c r="K3856" t="s">
        <v>4752</v>
      </c>
      <c r="L3856">
        <v>3</v>
      </c>
      <c r="M3856">
        <v>5725.12</v>
      </c>
      <c r="N3856" t="s">
        <v>4731</v>
      </c>
      <c r="O3856" t="s">
        <v>4753</v>
      </c>
      <c r="P3856" t="s">
        <v>4753</v>
      </c>
      <c r="Q3856" t="s">
        <v>4715</v>
      </c>
      <c r="V3856" t="s">
        <v>4716</v>
      </c>
    </row>
    <row r="3857" spans="1:22">
      <c r="A3857" t="s">
        <v>4708</v>
      </c>
      <c r="B3857" t="s">
        <v>4708</v>
      </c>
      <c r="C3857" t="s">
        <v>11656</v>
      </c>
      <c r="D3857"/>
      <c r="E3857" s="255" t="s">
        <v>5003</v>
      </c>
      <c r="F3857" s="255">
        <v>40380.735909062503</v>
      </c>
      <c r="G3857" s="255"/>
      <c r="H3857" s="255"/>
      <c r="I3857" s="256">
        <v>12.583333333333334</v>
      </c>
      <c r="J3857" s="257">
        <v>192948</v>
      </c>
      <c r="K3857" t="s">
        <v>4752</v>
      </c>
      <c r="L3857">
        <v>1</v>
      </c>
      <c r="M3857">
        <v>6367.51</v>
      </c>
      <c r="N3857" t="s">
        <v>4712</v>
      </c>
      <c r="O3857" t="s">
        <v>4726</v>
      </c>
      <c r="P3857" t="s">
        <v>11657</v>
      </c>
      <c r="Q3857" t="s">
        <v>4715</v>
      </c>
      <c r="V3857" t="s">
        <v>4716</v>
      </c>
    </row>
    <row r="3858" spans="1:22">
      <c r="A3858" t="s">
        <v>4708</v>
      </c>
      <c r="B3858" t="s">
        <v>4708</v>
      </c>
      <c r="C3858" t="s">
        <v>11658</v>
      </c>
      <c r="D3858"/>
      <c r="E3858" s="255" t="s">
        <v>4944</v>
      </c>
      <c r="F3858" s="255">
        <v>40373.663685497682</v>
      </c>
      <c r="G3858" s="255"/>
      <c r="H3858" s="255"/>
      <c r="I3858" s="256">
        <v>12.583333333333334</v>
      </c>
      <c r="J3858" s="257">
        <v>175720</v>
      </c>
      <c r="K3858" t="s">
        <v>4752</v>
      </c>
      <c r="L3858">
        <v>0</v>
      </c>
      <c r="M3858">
        <v>0</v>
      </c>
      <c r="N3858" t="s">
        <v>4718</v>
      </c>
      <c r="O3858" t="s">
        <v>4713</v>
      </c>
      <c r="P3858" t="s">
        <v>11659</v>
      </c>
      <c r="Q3858" t="s">
        <v>4715</v>
      </c>
      <c r="V3858" t="s">
        <v>4716</v>
      </c>
    </row>
    <row r="3859" spans="1:22">
      <c r="A3859" t="s">
        <v>4708</v>
      </c>
      <c r="B3859" t="s">
        <v>4708</v>
      </c>
      <c r="C3859" t="s">
        <v>11660</v>
      </c>
      <c r="D3859"/>
      <c r="E3859" s="255" t="s">
        <v>4802</v>
      </c>
      <c r="F3859" s="255">
        <v>40388.728476655095</v>
      </c>
      <c r="G3859" s="255"/>
      <c r="H3859" s="255"/>
      <c r="I3859" s="256">
        <v>12.583333333333334</v>
      </c>
      <c r="J3859" s="257">
        <v>235747</v>
      </c>
      <c r="K3859" t="s">
        <v>4711</v>
      </c>
      <c r="L3859">
        <v>0</v>
      </c>
      <c r="M3859">
        <v>0</v>
      </c>
      <c r="N3859" t="s">
        <v>4718</v>
      </c>
      <c r="O3859" t="s">
        <v>4713</v>
      </c>
      <c r="P3859" t="s">
        <v>11661</v>
      </c>
      <c r="Q3859" t="s">
        <v>4715</v>
      </c>
      <c r="V3859" t="s">
        <v>4716</v>
      </c>
    </row>
    <row r="3860" spans="1:22">
      <c r="A3860" t="s">
        <v>4708</v>
      </c>
      <c r="B3860" t="s">
        <v>4708</v>
      </c>
      <c r="C3860" t="s">
        <v>11662</v>
      </c>
      <c r="D3860"/>
      <c r="E3860" s="255" t="s">
        <v>5877</v>
      </c>
      <c r="F3860" s="255">
        <v>40346.696230787034</v>
      </c>
      <c r="G3860" s="255"/>
      <c r="H3860" s="255"/>
      <c r="I3860" s="256">
        <v>12.666666666666666</v>
      </c>
      <c r="J3860" s="257">
        <v>105595</v>
      </c>
      <c r="K3860" t="s">
        <v>4752</v>
      </c>
      <c r="L3860">
        <v>0</v>
      </c>
      <c r="M3860">
        <v>0</v>
      </c>
      <c r="N3860" t="s">
        <v>4722</v>
      </c>
      <c r="O3860" t="s">
        <v>4726</v>
      </c>
      <c r="P3860" t="s">
        <v>6979</v>
      </c>
      <c r="Q3860" t="s">
        <v>4715</v>
      </c>
      <c r="V3860" t="s">
        <v>4716</v>
      </c>
    </row>
    <row r="3861" spans="1:22">
      <c r="A3861" t="s">
        <v>4708</v>
      </c>
      <c r="B3861" t="s">
        <v>4708</v>
      </c>
      <c r="C3861" t="s">
        <v>11663</v>
      </c>
      <c r="D3861"/>
      <c r="E3861" s="255" t="s">
        <v>4853</v>
      </c>
      <c r="F3861" s="255">
        <v>40320.528763159724</v>
      </c>
      <c r="G3861" s="255"/>
      <c r="H3861" s="255"/>
      <c r="I3861" s="256">
        <v>12.75</v>
      </c>
      <c r="J3861" s="257">
        <v>54427</v>
      </c>
      <c r="K3861" t="s">
        <v>4752</v>
      </c>
      <c r="L3861">
        <v>1</v>
      </c>
      <c r="M3861">
        <v>2752.72</v>
      </c>
      <c r="N3861" t="s">
        <v>4722</v>
      </c>
      <c r="O3861" t="s">
        <v>4713</v>
      </c>
      <c r="P3861" t="s">
        <v>11664</v>
      </c>
      <c r="Q3861" t="s">
        <v>4715</v>
      </c>
      <c r="V3861" t="s">
        <v>4716</v>
      </c>
    </row>
    <row r="3862" spans="1:22">
      <c r="A3862" t="s">
        <v>4708</v>
      </c>
      <c r="B3862" t="s">
        <v>4708</v>
      </c>
      <c r="C3862" t="s">
        <v>11665</v>
      </c>
      <c r="D3862"/>
      <c r="E3862" s="255" t="s">
        <v>5070</v>
      </c>
      <c r="F3862" s="255">
        <v>40329.8042096875</v>
      </c>
      <c r="G3862" s="255"/>
      <c r="H3862" s="255"/>
      <c r="I3862" s="256">
        <v>12.75</v>
      </c>
      <c r="J3862" s="257">
        <v>208589</v>
      </c>
      <c r="K3862" t="s">
        <v>4711</v>
      </c>
      <c r="L3862">
        <v>0</v>
      </c>
      <c r="M3862">
        <v>0</v>
      </c>
      <c r="N3862" t="s">
        <v>4722</v>
      </c>
      <c r="O3862" t="s">
        <v>4713</v>
      </c>
      <c r="P3862" t="s">
        <v>11666</v>
      </c>
      <c r="Q3862" t="s">
        <v>4715</v>
      </c>
      <c r="V3862" t="s">
        <v>4716</v>
      </c>
    </row>
    <row r="3863" spans="1:22">
      <c r="A3863" t="s">
        <v>4708</v>
      </c>
      <c r="B3863" t="s">
        <v>4708</v>
      </c>
      <c r="C3863" t="s">
        <v>11667</v>
      </c>
      <c r="D3863"/>
      <c r="E3863" s="255" t="s">
        <v>5047</v>
      </c>
      <c r="F3863" s="255">
        <v>40310.683318136573</v>
      </c>
      <c r="G3863" s="255"/>
      <c r="H3863" s="255"/>
      <c r="I3863" s="256">
        <v>12.75</v>
      </c>
      <c r="J3863" s="257">
        <v>174667</v>
      </c>
      <c r="K3863" t="s">
        <v>4711</v>
      </c>
      <c r="L3863">
        <v>0</v>
      </c>
      <c r="M3863">
        <v>0</v>
      </c>
      <c r="N3863" t="s">
        <v>4712</v>
      </c>
      <c r="O3863" t="s">
        <v>4713</v>
      </c>
      <c r="P3863" t="s">
        <v>11668</v>
      </c>
      <c r="Q3863" t="s">
        <v>4715</v>
      </c>
      <c r="V3863" t="s">
        <v>4716</v>
      </c>
    </row>
    <row r="3864" spans="1:22">
      <c r="A3864" t="s">
        <v>4708</v>
      </c>
      <c r="B3864" t="s">
        <v>4708</v>
      </c>
      <c r="C3864" t="s">
        <v>11669</v>
      </c>
      <c r="D3864"/>
      <c r="E3864" s="255" t="s">
        <v>6563</v>
      </c>
      <c r="F3864" s="255">
        <v>40312.599178159726</v>
      </c>
      <c r="G3864" s="255"/>
      <c r="H3864" s="255"/>
      <c r="I3864" s="256">
        <v>12.75</v>
      </c>
      <c r="J3864" s="257">
        <v>155144</v>
      </c>
      <c r="K3864" t="s">
        <v>4752</v>
      </c>
      <c r="L3864">
        <v>0</v>
      </c>
      <c r="M3864">
        <v>0</v>
      </c>
      <c r="N3864" t="s">
        <v>4722</v>
      </c>
      <c r="O3864" t="s">
        <v>4726</v>
      </c>
      <c r="P3864" t="s">
        <v>11670</v>
      </c>
      <c r="Q3864" t="s">
        <v>4715</v>
      </c>
      <c r="V3864" t="s">
        <v>4716</v>
      </c>
    </row>
    <row r="3865" spans="1:22">
      <c r="A3865" t="s">
        <v>4708</v>
      </c>
      <c r="B3865" t="s">
        <v>4708</v>
      </c>
      <c r="C3865" t="s">
        <v>11671</v>
      </c>
      <c r="D3865"/>
      <c r="E3865" s="255" t="s">
        <v>7080</v>
      </c>
      <c r="F3865" s="255">
        <v>40315.774446331015</v>
      </c>
      <c r="G3865" s="255"/>
      <c r="H3865" s="255"/>
      <c r="I3865" s="256">
        <v>12.75</v>
      </c>
      <c r="J3865" s="257">
        <v>137850</v>
      </c>
      <c r="K3865" t="s">
        <v>4711</v>
      </c>
      <c r="L3865">
        <v>0</v>
      </c>
      <c r="M3865">
        <v>0</v>
      </c>
      <c r="N3865" t="s">
        <v>4712</v>
      </c>
      <c r="O3865" t="s">
        <v>4726</v>
      </c>
      <c r="P3865" t="s">
        <v>11672</v>
      </c>
      <c r="Q3865" t="s">
        <v>4715</v>
      </c>
      <c r="V3865" t="s">
        <v>4716</v>
      </c>
    </row>
    <row r="3866" spans="1:22">
      <c r="A3866" t="s">
        <v>4708</v>
      </c>
      <c r="B3866" t="s">
        <v>4708</v>
      </c>
      <c r="C3866" t="s">
        <v>11673</v>
      </c>
      <c r="D3866"/>
      <c r="E3866" s="255" t="s">
        <v>6434</v>
      </c>
      <c r="F3866" s="255">
        <v>40317.731928321758</v>
      </c>
      <c r="G3866" s="255"/>
      <c r="H3866" s="255"/>
      <c r="I3866" s="256">
        <v>12.75</v>
      </c>
      <c r="J3866" s="257">
        <v>218508</v>
      </c>
      <c r="K3866" t="s">
        <v>4752</v>
      </c>
      <c r="L3866">
        <v>0</v>
      </c>
      <c r="M3866">
        <v>0</v>
      </c>
      <c r="N3866" t="s">
        <v>4712</v>
      </c>
      <c r="O3866" t="s">
        <v>4726</v>
      </c>
      <c r="P3866" t="s">
        <v>11674</v>
      </c>
      <c r="Q3866" t="s">
        <v>4715</v>
      </c>
      <c r="V3866" t="s">
        <v>4716</v>
      </c>
    </row>
    <row r="3867" spans="1:22">
      <c r="A3867" t="s">
        <v>4708</v>
      </c>
      <c r="B3867" t="s">
        <v>4708</v>
      </c>
      <c r="C3867" t="s">
        <v>11675</v>
      </c>
      <c r="D3867"/>
      <c r="E3867" s="255" t="s">
        <v>4799</v>
      </c>
      <c r="F3867" s="255">
        <v>40329.728729363429</v>
      </c>
      <c r="G3867" s="255"/>
      <c r="H3867" s="255"/>
      <c r="I3867" s="256">
        <v>12.75</v>
      </c>
      <c r="J3867" s="257">
        <v>202740</v>
      </c>
      <c r="K3867" t="s">
        <v>4711</v>
      </c>
      <c r="L3867">
        <v>0</v>
      </c>
      <c r="M3867">
        <v>0</v>
      </c>
      <c r="N3867" t="s">
        <v>4712</v>
      </c>
      <c r="O3867" t="s">
        <v>4713</v>
      </c>
      <c r="P3867" t="s">
        <v>11676</v>
      </c>
      <c r="Q3867" t="s">
        <v>4715</v>
      </c>
      <c r="V3867" t="s">
        <v>4716</v>
      </c>
    </row>
    <row r="3868" spans="1:22">
      <c r="A3868" t="s">
        <v>4708</v>
      </c>
      <c r="B3868" t="s">
        <v>4708</v>
      </c>
      <c r="C3868" t="s">
        <v>11677</v>
      </c>
      <c r="D3868"/>
      <c r="E3868" s="255" t="s">
        <v>5106</v>
      </c>
      <c r="F3868" s="255">
        <v>40297.723559108796</v>
      </c>
      <c r="G3868" s="255"/>
      <c r="H3868" s="255"/>
      <c r="I3868" s="256">
        <v>12.833333333333334</v>
      </c>
      <c r="J3868" s="257">
        <v>246501</v>
      </c>
      <c r="K3868" t="s">
        <v>4711</v>
      </c>
      <c r="L3868">
        <v>0</v>
      </c>
      <c r="M3868">
        <v>0</v>
      </c>
      <c r="N3868" t="s">
        <v>4718</v>
      </c>
      <c r="O3868" t="s">
        <v>4713</v>
      </c>
      <c r="P3868" t="s">
        <v>11678</v>
      </c>
      <c r="Q3868" t="s">
        <v>4715</v>
      </c>
      <c r="V3868" t="s">
        <v>4716</v>
      </c>
    </row>
    <row r="3869" spans="1:22">
      <c r="A3869" t="s">
        <v>4708</v>
      </c>
      <c r="B3869" t="s">
        <v>4708</v>
      </c>
      <c r="C3869" t="s">
        <v>11679</v>
      </c>
      <c r="D3869"/>
      <c r="E3869" s="255" t="s">
        <v>4912</v>
      </c>
      <c r="F3869" s="255">
        <v>40295.636386423612</v>
      </c>
      <c r="G3869" s="255"/>
      <c r="H3869" s="255"/>
      <c r="I3869" s="256">
        <v>12.833333333333334</v>
      </c>
      <c r="J3869" s="257">
        <v>223363</v>
      </c>
      <c r="K3869" t="s">
        <v>4711</v>
      </c>
      <c r="L3869">
        <v>0</v>
      </c>
      <c r="M3869">
        <v>0</v>
      </c>
      <c r="N3869" t="s">
        <v>4718</v>
      </c>
      <c r="O3869" t="s">
        <v>4713</v>
      </c>
      <c r="P3869" t="s">
        <v>11680</v>
      </c>
      <c r="Q3869" t="s">
        <v>4715</v>
      </c>
      <c r="V3869" t="s">
        <v>4716</v>
      </c>
    </row>
    <row r="3870" spans="1:22">
      <c r="A3870" t="s">
        <v>4708</v>
      </c>
      <c r="B3870" t="s">
        <v>4708</v>
      </c>
      <c r="C3870" t="s">
        <v>11681</v>
      </c>
      <c r="D3870"/>
      <c r="E3870" s="255" t="s">
        <v>5544</v>
      </c>
      <c r="F3870" s="255">
        <v>40289.727050150461</v>
      </c>
      <c r="G3870" s="255"/>
      <c r="H3870" s="255"/>
      <c r="I3870" s="256">
        <v>12.833333333333334</v>
      </c>
      <c r="J3870" s="257">
        <v>211164</v>
      </c>
      <c r="K3870" t="s">
        <v>4711</v>
      </c>
      <c r="L3870">
        <v>0</v>
      </c>
      <c r="M3870">
        <v>0</v>
      </c>
      <c r="N3870" t="s">
        <v>4712</v>
      </c>
      <c r="O3870" t="s">
        <v>5197</v>
      </c>
      <c r="P3870" t="s">
        <v>11682</v>
      </c>
      <c r="Q3870" t="s">
        <v>4715</v>
      </c>
      <c r="V3870" t="s">
        <v>4716</v>
      </c>
    </row>
    <row r="3871" spans="1:22">
      <c r="A3871" t="s">
        <v>4708</v>
      </c>
      <c r="B3871" t="s">
        <v>4708</v>
      </c>
      <c r="C3871" t="s">
        <v>11683</v>
      </c>
      <c r="D3871"/>
      <c r="E3871" s="255" t="s">
        <v>4868</v>
      </c>
      <c r="F3871" s="255">
        <v>40285.478310381943</v>
      </c>
      <c r="G3871" s="255"/>
      <c r="H3871" s="255"/>
      <c r="I3871" s="256">
        <v>12.833333333333334</v>
      </c>
      <c r="J3871" s="257">
        <v>133944</v>
      </c>
      <c r="K3871" t="s">
        <v>4752</v>
      </c>
      <c r="L3871">
        <v>0</v>
      </c>
      <c r="M3871">
        <v>0</v>
      </c>
      <c r="N3871" t="s">
        <v>4718</v>
      </c>
      <c r="O3871" t="s">
        <v>4713</v>
      </c>
      <c r="P3871" t="s">
        <v>11684</v>
      </c>
      <c r="Q3871" t="s">
        <v>4715</v>
      </c>
      <c r="V3871" t="s">
        <v>4716</v>
      </c>
    </row>
    <row r="3872" spans="1:22">
      <c r="A3872" t="s">
        <v>4708</v>
      </c>
      <c r="B3872" t="s">
        <v>4708</v>
      </c>
      <c r="C3872" t="s">
        <v>11685</v>
      </c>
      <c r="D3872"/>
      <c r="E3872" s="255" t="s">
        <v>4743</v>
      </c>
      <c r="F3872" s="255">
        <v>40283.308610879627</v>
      </c>
      <c r="G3872" s="255"/>
      <c r="H3872" s="255"/>
      <c r="I3872" s="256">
        <v>12.833333333333334</v>
      </c>
      <c r="J3872" s="257">
        <v>81351</v>
      </c>
      <c r="K3872" t="s">
        <v>4752</v>
      </c>
      <c r="L3872">
        <v>0</v>
      </c>
      <c r="M3872">
        <v>0</v>
      </c>
      <c r="N3872" t="s">
        <v>4718</v>
      </c>
      <c r="O3872" t="s">
        <v>4726</v>
      </c>
      <c r="P3872" t="s">
        <v>11686</v>
      </c>
      <c r="Q3872" t="s">
        <v>4715</v>
      </c>
      <c r="V3872" t="s">
        <v>4716</v>
      </c>
    </row>
    <row r="3873" spans="1:22">
      <c r="A3873" t="s">
        <v>4708</v>
      </c>
      <c r="B3873" t="s">
        <v>4708</v>
      </c>
      <c r="C3873" t="s">
        <v>11687</v>
      </c>
      <c r="D3873"/>
      <c r="E3873" s="255" t="s">
        <v>7410</v>
      </c>
      <c r="F3873" s="255">
        <v>40298.700656516201</v>
      </c>
      <c r="G3873" s="255"/>
      <c r="H3873" s="255"/>
      <c r="I3873" s="256">
        <v>12.833333333333334</v>
      </c>
      <c r="J3873" s="257">
        <v>156538</v>
      </c>
      <c r="K3873" t="s">
        <v>4752</v>
      </c>
      <c r="L3873">
        <v>2</v>
      </c>
      <c r="M3873">
        <v>9197.7999999999993</v>
      </c>
      <c r="N3873" t="s">
        <v>4722</v>
      </c>
      <c r="O3873" t="s">
        <v>4726</v>
      </c>
      <c r="P3873" t="s">
        <v>11688</v>
      </c>
      <c r="Q3873" t="s">
        <v>4715</v>
      </c>
      <c r="V3873" t="s">
        <v>4716</v>
      </c>
    </row>
    <row r="3874" spans="1:22">
      <c r="A3874" t="s">
        <v>4708</v>
      </c>
      <c r="B3874" t="s">
        <v>4708</v>
      </c>
      <c r="C3874" t="s">
        <v>11689</v>
      </c>
      <c r="D3874"/>
      <c r="E3874" s="255" t="s">
        <v>5617</v>
      </c>
      <c r="F3874" s="255">
        <v>40296.586374652776</v>
      </c>
      <c r="G3874" s="255"/>
      <c r="H3874" s="255"/>
      <c r="I3874" s="256">
        <v>12.833333333333334</v>
      </c>
      <c r="J3874" s="257">
        <v>132341</v>
      </c>
      <c r="K3874" t="s">
        <v>4711</v>
      </c>
      <c r="L3874">
        <v>0</v>
      </c>
      <c r="M3874">
        <v>0</v>
      </c>
      <c r="N3874" t="s">
        <v>4731</v>
      </c>
      <c r="O3874" t="s">
        <v>5324</v>
      </c>
      <c r="P3874" t="s">
        <v>11690</v>
      </c>
      <c r="Q3874" t="s">
        <v>4715</v>
      </c>
      <c r="V3874" t="s">
        <v>4716</v>
      </c>
    </row>
    <row r="3875" spans="1:22">
      <c r="A3875" t="s">
        <v>4708</v>
      </c>
      <c r="B3875" t="s">
        <v>4708</v>
      </c>
      <c r="C3875" t="s">
        <v>11691</v>
      </c>
      <c r="D3875"/>
      <c r="E3875" s="255" t="s">
        <v>4780</v>
      </c>
      <c r="F3875" s="255">
        <v>40268.713830011577</v>
      </c>
      <c r="G3875" s="255"/>
      <c r="H3875" s="255"/>
      <c r="I3875" s="256">
        <v>12.916666666666666</v>
      </c>
      <c r="J3875" s="257">
        <v>183066</v>
      </c>
      <c r="K3875" t="s">
        <v>4711</v>
      </c>
      <c r="L3875">
        <v>0</v>
      </c>
      <c r="M3875">
        <v>0</v>
      </c>
      <c r="N3875" t="s">
        <v>4718</v>
      </c>
      <c r="O3875" t="s">
        <v>4713</v>
      </c>
      <c r="P3875" t="s">
        <v>11692</v>
      </c>
      <c r="Q3875" t="s">
        <v>4715</v>
      </c>
      <c r="V3875" t="s">
        <v>4716</v>
      </c>
    </row>
    <row r="3876" spans="1:22">
      <c r="A3876" t="s">
        <v>4708</v>
      </c>
      <c r="B3876" t="s">
        <v>4708</v>
      </c>
      <c r="C3876" t="s">
        <v>11693</v>
      </c>
      <c r="D3876"/>
      <c r="E3876" s="255" t="s">
        <v>8485</v>
      </c>
      <c r="F3876" s="255">
        <v>40240.71396296296</v>
      </c>
      <c r="G3876" s="255"/>
      <c r="H3876" s="255"/>
      <c r="I3876" s="256">
        <v>12.916666666666666</v>
      </c>
      <c r="J3876" s="257">
        <v>264955</v>
      </c>
      <c r="K3876" t="s">
        <v>4711</v>
      </c>
      <c r="L3876">
        <v>1</v>
      </c>
      <c r="M3876">
        <v>389.49</v>
      </c>
      <c r="N3876" t="s">
        <v>4712</v>
      </c>
      <c r="O3876" t="s">
        <v>5324</v>
      </c>
      <c r="P3876" t="s">
        <v>11694</v>
      </c>
      <c r="Q3876" t="s">
        <v>4715</v>
      </c>
      <c r="V3876" t="s">
        <v>4716</v>
      </c>
    </row>
    <row r="3877" spans="1:22">
      <c r="A3877" t="s">
        <v>4708</v>
      </c>
      <c r="B3877" t="s">
        <v>4708</v>
      </c>
      <c r="C3877" t="s">
        <v>1046</v>
      </c>
      <c r="D3877"/>
      <c r="E3877" s="255" t="s">
        <v>5054</v>
      </c>
      <c r="F3877" s="255">
        <v>40268.705758645832</v>
      </c>
      <c r="G3877" s="255"/>
      <c r="H3877" s="255"/>
      <c r="I3877" s="256">
        <v>12.916666666666666</v>
      </c>
      <c r="J3877" s="257">
        <v>292429</v>
      </c>
      <c r="K3877" t="s">
        <v>4752</v>
      </c>
      <c r="L3877">
        <v>0</v>
      </c>
      <c r="M3877">
        <v>0</v>
      </c>
      <c r="N3877" t="s">
        <v>4722</v>
      </c>
      <c r="O3877" t="s">
        <v>4713</v>
      </c>
      <c r="P3877" t="s">
        <v>11695</v>
      </c>
      <c r="Q3877" t="s">
        <v>4715</v>
      </c>
      <c r="V3877" t="s">
        <v>4716</v>
      </c>
    </row>
    <row r="3878" spans="1:22">
      <c r="A3878" t="s">
        <v>4708</v>
      </c>
      <c r="B3878" t="s">
        <v>4708</v>
      </c>
      <c r="C3878" t="s">
        <v>11696</v>
      </c>
      <c r="D3878"/>
      <c r="E3878" s="255" t="s">
        <v>6024</v>
      </c>
      <c r="F3878" s="255">
        <v>40234.739137962963</v>
      </c>
      <c r="G3878" s="255"/>
      <c r="H3878" s="255"/>
      <c r="I3878" s="256">
        <v>13</v>
      </c>
      <c r="J3878" s="257">
        <v>133902</v>
      </c>
      <c r="K3878" t="s">
        <v>4752</v>
      </c>
      <c r="L3878">
        <v>0</v>
      </c>
      <c r="M3878">
        <v>0</v>
      </c>
      <c r="N3878" t="s">
        <v>4722</v>
      </c>
      <c r="O3878" t="s">
        <v>4726</v>
      </c>
      <c r="P3878" t="s">
        <v>11697</v>
      </c>
      <c r="Q3878" t="s">
        <v>4715</v>
      </c>
      <c r="V3878" t="s">
        <v>4716</v>
      </c>
    </row>
    <row r="3879" spans="1:22">
      <c r="A3879" t="s">
        <v>4708</v>
      </c>
      <c r="B3879" t="s">
        <v>4708</v>
      </c>
      <c r="C3879" t="s">
        <v>11698</v>
      </c>
      <c r="D3879"/>
      <c r="E3879" s="255" t="s">
        <v>4799</v>
      </c>
      <c r="F3879" s="255">
        <v>40218.349891284721</v>
      </c>
      <c r="G3879" s="255"/>
      <c r="H3879" s="255"/>
      <c r="I3879" s="256">
        <v>13</v>
      </c>
      <c r="J3879" s="257">
        <v>234072</v>
      </c>
      <c r="K3879" t="s">
        <v>4752</v>
      </c>
      <c r="L3879">
        <v>0</v>
      </c>
      <c r="M3879">
        <v>0</v>
      </c>
      <c r="N3879" t="s">
        <v>4722</v>
      </c>
      <c r="O3879" t="s">
        <v>4713</v>
      </c>
      <c r="P3879" t="s">
        <v>11699</v>
      </c>
      <c r="Q3879" t="s">
        <v>4715</v>
      </c>
      <c r="V3879" t="s">
        <v>4716</v>
      </c>
    </row>
    <row r="3880" spans="1:22">
      <c r="A3880" t="s">
        <v>4708</v>
      </c>
      <c r="B3880" t="s">
        <v>4708</v>
      </c>
      <c r="C3880" t="s">
        <v>11700</v>
      </c>
      <c r="D3880"/>
      <c r="E3880" s="255" t="s">
        <v>6803</v>
      </c>
      <c r="F3880" s="255">
        <v>40182.511618784723</v>
      </c>
      <c r="G3880" s="255"/>
      <c r="H3880" s="255"/>
      <c r="I3880" s="256">
        <v>13.083333333333334</v>
      </c>
      <c r="J3880" s="257">
        <v>87799</v>
      </c>
      <c r="K3880" t="s">
        <v>4711</v>
      </c>
      <c r="L3880">
        <v>0</v>
      </c>
      <c r="M3880">
        <v>0</v>
      </c>
      <c r="N3880" t="s">
        <v>4712</v>
      </c>
      <c r="O3880" t="s">
        <v>4726</v>
      </c>
      <c r="P3880" t="s">
        <v>11701</v>
      </c>
      <c r="Q3880" t="s">
        <v>4715</v>
      </c>
      <c r="V3880" t="s">
        <v>4716</v>
      </c>
    </row>
    <row r="3881" spans="1:22">
      <c r="A3881" t="s">
        <v>4708</v>
      </c>
      <c r="B3881" t="s">
        <v>4708</v>
      </c>
      <c r="C3881" t="s">
        <v>11702</v>
      </c>
      <c r="D3881"/>
      <c r="E3881" s="255" t="s">
        <v>8137</v>
      </c>
      <c r="F3881" s="255">
        <v>40182.690292210646</v>
      </c>
      <c r="G3881" s="255"/>
      <c r="H3881" s="255"/>
      <c r="I3881" s="256">
        <v>13.083333333333334</v>
      </c>
      <c r="J3881" s="257">
        <v>141725</v>
      </c>
      <c r="K3881" t="s">
        <v>4711</v>
      </c>
      <c r="L3881">
        <v>0</v>
      </c>
      <c r="M3881">
        <v>0</v>
      </c>
      <c r="N3881" t="s">
        <v>4718</v>
      </c>
      <c r="O3881" t="s">
        <v>4726</v>
      </c>
      <c r="P3881" t="s">
        <v>5563</v>
      </c>
      <c r="Q3881" t="s">
        <v>4715</v>
      </c>
      <c r="V3881" t="s">
        <v>4716</v>
      </c>
    </row>
    <row r="3882" spans="1:22">
      <c r="A3882" t="s">
        <v>4708</v>
      </c>
      <c r="B3882" t="s">
        <v>4708</v>
      </c>
      <c r="C3882" t="s">
        <v>11703</v>
      </c>
      <c r="D3882"/>
      <c r="E3882" s="255" t="s">
        <v>7719</v>
      </c>
      <c r="F3882" s="255">
        <v>40178.443815127313</v>
      </c>
      <c r="G3882" s="255"/>
      <c r="H3882" s="255"/>
      <c r="I3882" s="256">
        <v>13.166666666666666</v>
      </c>
      <c r="J3882" s="257">
        <v>58230</v>
      </c>
      <c r="K3882" t="s">
        <v>4711</v>
      </c>
      <c r="L3882">
        <v>0</v>
      </c>
      <c r="M3882">
        <v>0</v>
      </c>
      <c r="N3882" t="s">
        <v>4718</v>
      </c>
      <c r="O3882" t="s">
        <v>4726</v>
      </c>
      <c r="P3882" t="s">
        <v>11704</v>
      </c>
      <c r="Q3882" t="s">
        <v>4715</v>
      </c>
      <c r="V3882" t="s">
        <v>4716</v>
      </c>
    </row>
    <row r="3883" spans="1:22">
      <c r="A3883" t="s">
        <v>4708</v>
      </c>
      <c r="B3883" t="s">
        <v>4708</v>
      </c>
      <c r="C3883" t="s">
        <v>11705</v>
      </c>
      <c r="D3883"/>
      <c r="E3883" s="255" t="s">
        <v>6197</v>
      </c>
      <c r="F3883" s="255">
        <v>40161.724218136573</v>
      </c>
      <c r="G3883" s="255"/>
      <c r="H3883" s="255"/>
      <c r="I3883" s="256">
        <v>13.166666666666666</v>
      </c>
      <c r="J3883" s="257">
        <v>187339</v>
      </c>
      <c r="K3883" t="s">
        <v>4711</v>
      </c>
      <c r="L3883">
        <v>0</v>
      </c>
      <c r="M3883">
        <v>0</v>
      </c>
      <c r="N3883" t="s">
        <v>4731</v>
      </c>
      <c r="O3883" t="s">
        <v>5197</v>
      </c>
      <c r="P3883" t="s">
        <v>11706</v>
      </c>
      <c r="Q3883" t="s">
        <v>4715</v>
      </c>
      <c r="V3883" t="s">
        <v>4716</v>
      </c>
    </row>
    <row r="3884" spans="1:22">
      <c r="A3884" t="s">
        <v>4708</v>
      </c>
      <c r="B3884" t="s">
        <v>4708</v>
      </c>
      <c r="C3884" t="s">
        <v>11707</v>
      </c>
      <c r="D3884"/>
      <c r="E3884" s="255" t="s">
        <v>8013</v>
      </c>
      <c r="F3884" s="255">
        <v>40175.430432175926</v>
      </c>
      <c r="G3884" s="255"/>
      <c r="H3884" s="255"/>
      <c r="I3884" s="256">
        <v>13.166666666666666</v>
      </c>
      <c r="J3884" s="257">
        <v>266982</v>
      </c>
      <c r="K3884" t="s">
        <v>4752</v>
      </c>
      <c r="L3884">
        <v>0</v>
      </c>
      <c r="M3884">
        <v>0</v>
      </c>
      <c r="N3884" t="s">
        <v>4718</v>
      </c>
      <c r="O3884" t="s">
        <v>4726</v>
      </c>
      <c r="P3884" t="s">
        <v>11708</v>
      </c>
      <c r="Q3884" t="s">
        <v>4715</v>
      </c>
      <c r="V3884" t="s">
        <v>4716</v>
      </c>
    </row>
    <row r="3885" spans="1:22">
      <c r="A3885" t="s">
        <v>4708</v>
      </c>
      <c r="B3885" t="s">
        <v>4708</v>
      </c>
      <c r="C3885" t="s">
        <v>847</v>
      </c>
      <c r="D3885"/>
      <c r="E3885" s="255" t="s">
        <v>5355</v>
      </c>
      <c r="F3885" s="255">
        <v>40147.75886130787</v>
      </c>
      <c r="G3885" s="255"/>
      <c r="H3885" s="255"/>
      <c r="I3885" s="256">
        <v>13.25</v>
      </c>
      <c r="J3885" s="257">
        <v>131784</v>
      </c>
      <c r="K3885" t="s">
        <v>4711</v>
      </c>
      <c r="L3885">
        <v>0</v>
      </c>
      <c r="M3885">
        <v>0</v>
      </c>
      <c r="N3885" t="s">
        <v>4722</v>
      </c>
      <c r="O3885" t="s">
        <v>6171</v>
      </c>
      <c r="P3885" t="s">
        <v>11709</v>
      </c>
      <c r="Q3885" t="s">
        <v>4715</v>
      </c>
      <c r="V3885" t="s">
        <v>4716</v>
      </c>
    </row>
    <row r="3886" spans="1:22">
      <c r="A3886" t="s">
        <v>4708</v>
      </c>
      <c r="B3886" t="s">
        <v>4708</v>
      </c>
      <c r="C3886" t="s">
        <v>11710</v>
      </c>
      <c r="D3886"/>
      <c r="E3886" s="255" t="s">
        <v>6568</v>
      </c>
      <c r="F3886" s="255">
        <v>40126.628309803244</v>
      </c>
      <c r="G3886" s="255"/>
      <c r="H3886" s="255"/>
      <c r="I3886" s="256">
        <v>13.25</v>
      </c>
      <c r="J3886" s="257">
        <v>178875</v>
      </c>
      <c r="K3886" t="s">
        <v>4752</v>
      </c>
      <c r="L3886">
        <v>0</v>
      </c>
      <c r="M3886">
        <v>0</v>
      </c>
      <c r="N3886" t="s">
        <v>4718</v>
      </c>
      <c r="O3886" t="s">
        <v>4726</v>
      </c>
      <c r="P3886" t="s">
        <v>11711</v>
      </c>
      <c r="Q3886" t="s">
        <v>4715</v>
      </c>
      <c r="V3886" t="s">
        <v>4716</v>
      </c>
    </row>
    <row r="3887" spans="1:22">
      <c r="A3887" t="s">
        <v>4708</v>
      </c>
      <c r="B3887" t="s">
        <v>4708</v>
      </c>
      <c r="C3887" t="s">
        <v>11712</v>
      </c>
      <c r="D3887"/>
      <c r="E3887" s="255" t="s">
        <v>6803</v>
      </c>
      <c r="F3887" s="255">
        <v>40117.503606944447</v>
      </c>
      <c r="G3887" s="255"/>
      <c r="H3887" s="255"/>
      <c r="I3887" s="256">
        <v>13.333333333333334</v>
      </c>
      <c r="J3887" s="257">
        <v>117588</v>
      </c>
      <c r="K3887" t="s">
        <v>4711</v>
      </c>
      <c r="L3887">
        <v>0</v>
      </c>
      <c r="M3887">
        <v>0</v>
      </c>
      <c r="N3887" t="s">
        <v>4722</v>
      </c>
      <c r="O3887" t="s">
        <v>4726</v>
      </c>
      <c r="P3887" t="s">
        <v>11713</v>
      </c>
      <c r="Q3887" t="s">
        <v>4715</v>
      </c>
      <c r="V3887" t="s">
        <v>4716</v>
      </c>
    </row>
    <row r="3888" spans="1:22">
      <c r="A3888" t="s">
        <v>4708</v>
      </c>
      <c r="B3888" t="s">
        <v>4708</v>
      </c>
      <c r="C3888" t="s">
        <v>11714</v>
      </c>
      <c r="D3888"/>
      <c r="E3888" s="255" t="s">
        <v>4983</v>
      </c>
      <c r="F3888" s="255">
        <v>40107.697548414355</v>
      </c>
      <c r="G3888" s="255"/>
      <c r="H3888" s="255"/>
      <c r="I3888" s="256">
        <v>13.333333333333334</v>
      </c>
      <c r="J3888" s="257">
        <v>135148</v>
      </c>
      <c r="K3888" t="s">
        <v>4752</v>
      </c>
      <c r="L3888">
        <v>0</v>
      </c>
      <c r="M3888">
        <v>0</v>
      </c>
      <c r="N3888" t="s">
        <v>4722</v>
      </c>
      <c r="O3888" t="s">
        <v>4726</v>
      </c>
      <c r="P3888" t="s">
        <v>11715</v>
      </c>
      <c r="Q3888" t="s">
        <v>4715</v>
      </c>
      <c r="V3888" t="s">
        <v>4716</v>
      </c>
    </row>
    <row r="3889" spans="1:22">
      <c r="A3889" t="s">
        <v>4708</v>
      </c>
      <c r="B3889" t="s">
        <v>4708</v>
      </c>
      <c r="C3889" t="s">
        <v>11716</v>
      </c>
      <c r="D3889"/>
      <c r="E3889" s="255" t="s">
        <v>7507</v>
      </c>
      <c r="F3889" s="255">
        <v>40099.618922766203</v>
      </c>
      <c r="G3889" s="255"/>
      <c r="H3889" s="255"/>
      <c r="I3889" s="256">
        <v>13.333333333333334</v>
      </c>
      <c r="J3889" s="257">
        <v>144087</v>
      </c>
      <c r="K3889" t="s">
        <v>4711</v>
      </c>
      <c r="L3889">
        <v>0</v>
      </c>
      <c r="M3889">
        <v>0</v>
      </c>
      <c r="N3889" t="s">
        <v>4712</v>
      </c>
      <c r="O3889" t="s">
        <v>5197</v>
      </c>
      <c r="P3889" t="s">
        <v>11717</v>
      </c>
      <c r="Q3889" t="s">
        <v>4715</v>
      </c>
      <c r="V3889" t="s">
        <v>4716</v>
      </c>
    </row>
    <row r="3890" spans="1:22">
      <c r="A3890" t="s">
        <v>4708</v>
      </c>
      <c r="B3890" t="s">
        <v>4708</v>
      </c>
      <c r="C3890" t="s">
        <v>11718</v>
      </c>
      <c r="D3890"/>
      <c r="E3890" s="255" t="s">
        <v>5403</v>
      </c>
      <c r="F3890" s="255">
        <v>40093.373161805554</v>
      </c>
      <c r="G3890" s="255"/>
      <c r="H3890" s="255"/>
      <c r="I3890" s="256">
        <v>13.333333333333334</v>
      </c>
      <c r="J3890" s="257">
        <v>131304</v>
      </c>
      <c r="K3890" t="s">
        <v>4752</v>
      </c>
      <c r="L3890">
        <v>0</v>
      </c>
      <c r="M3890">
        <v>0</v>
      </c>
      <c r="N3890" t="s">
        <v>4769</v>
      </c>
      <c r="O3890" t="s">
        <v>4713</v>
      </c>
      <c r="P3890" t="s">
        <v>11719</v>
      </c>
      <c r="Q3890" t="s">
        <v>4715</v>
      </c>
      <c r="V3890" t="s">
        <v>4716</v>
      </c>
    </row>
    <row r="3891" spans="1:22">
      <c r="A3891" t="s">
        <v>4708</v>
      </c>
      <c r="B3891" t="s">
        <v>4708</v>
      </c>
      <c r="C3891" t="s">
        <v>11720</v>
      </c>
      <c r="D3891"/>
      <c r="E3891" s="255" t="s">
        <v>5065</v>
      </c>
      <c r="F3891" s="255">
        <v>40091.702277164353</v>
      </c>
      <c r="G3891" s="255"/>
      <c r="H3891" s="255"/>
      <c r="I3891" s="256">
        <v>13.333333333333334</v>
      </c>
      <c r="J3891" s="257">
        <v>89774</v>
      </c>
      <c r="K3891" t="s">
        <v>4711</v>
      </c>
      <c r="L3891">
        <v>0</v>
      </c>
      <c r="M3891">
        <v>0</v>
      </c>
      <c r="N3891" t="s">
        <v>4718</v>
      </c>
      <c r="O3891" t="s">
        <v>4753</v>
      </c>
      <c r="P3891" t="s">
        <v>4753</v>
      </c>
      <c r="Q3891" t="s">
        <v>4715</v>
      </c>
      <c r="V3891" t="s">
        <v>4716</v>
      </c>
    </row>
    <row r="3892" spans="1:22">
      <c r="A3892" t="s">
        <v>4708</v>
      </c>
      <c r="B3892" t="s">
        <v>4708</v>
      </c>
      <c r="C3892" t="s">
        <v>11721</v>
      </c>
      <c r="D3892"/>
      <c r="E3892" s="255" t="s">
        <v>4870</v>
      </c>
      <c r="F3892" s="255">
        <v>40112.728066701391</v>
      </c>
      <c r="G3892" s="255"/>
      <c r="H3892" s="255"/>
      <c r="I3892" s="256">
        <v>13.333333333333334</v>
      </c>
      <c r="J3892" s="257">
        <v>232169</v>
      </c>
      <c r="K3892" t="s">
        <v>4711</v>
      </c>
      <c r="L3892">
        <v>0</v>
      </c>
      <c r="M3892">
        <v>0</v>
      </c>
      <c r="N3892" t="s">
        <v>4731</v>
      </c>
      <c r="O3892" t="s">
        <v>4713</v>
      </c>
      <c r="P3892" t="s">
        <v>11722</v>
      </c>
      <c r="Q3892" t="s">
        <v>4715</v>
      </c>
      <c r="V3892" t="s">
        <v>4716</v>
      </c>
    </row>
    <row r="3893" spans="1:22">
      <c r="A3893" t="s">
        <v>4708</v>
      </c>
      <c r="B3893" t="s">
        <v>4708</v>
      </c>
      <c r="C3893" t="s">
        <v>11723</v>
      </c>
      <c r="D3893"/>
      <c r="E3893" s="255" t="s">
        <v>4983</v>
      </c>
      <c r="F3893" s="255">
        <v>40063.638695138892</v>
      </c>
      <c r="G3893" s="255"/>
      <c r="H3893" s="255"/>
      <c r="I3893" s="256">
        <v>13.416666666666666</v>
      </c>
      <c r="J3893" s="257">
        <v>210121</v>
      </c>
      <c r="K3893" t="s">
        <v>4711</v>
      </c>
      <c r="L3893">
        <v>0</v>
      </c>
      <c r="M3893">
        <v>0</v>
      </c>
      <c r="N3893" t="s">
        <v>4712</v>
      </c>
      <c r="O3893" t="s">
        <v>4713</v>
      </c>
      <c r="P3893" t="s">
        <v>11724</v>
      </c>
      <c r="Q3893" t="s">
        <v>4715</v>
      </c>
      <c r="V3893" t="s">
        <v>4716</v>
      </c>
    </row>
    <row r="3894" spans="1:22">
      <c r="A3894" t="s">
        <v>4708</v>
      </c>
      <c r="B3894" t="s">
        <v>4708</v>
      </c>
      <c r="C3894" t="s">
        <v>11725</v>
      </c>
      <c r="D3894"/>
      <c r="E3894" s="255" t="s">
        <v>5091</v>
      </c>
      <c r="F3894" s="255">
        <v>40011.660809872687</v>
      </c>
      <c r="G3894" s="255"/>
      <c r="H3894" s="255"/>
      <c r="I3894" s="256">
        <v>13.583333333333334</v>
      </c>
      <c r="J3894" s="257">
        <v>228012</v>
      </c>
      <c r="K3894" t="s">
        <v>4752</v>
      </c>
      <c r="L3894">
        <v>0</v>
      </c>
      <c r="M3894">
        <v>0</v>
      </c>
      <c r="N3894" t="s">
        <v>4718</v>
      </c>
      <c r="O3894" t="s">
        <v>4713</v>
      </c>
      <c r="P3894" t="s">
        <v>11726</v>
      </c>
      <c r="Q3894" t="s">
        <v>4715</v>
      </c>
      <c r="V3894" t="s">
        <v>4716</v>
      </c>
    </row>
    <row r="3895" spans="1:22">
      <c r="A3895" t="s">
        <v>4708</v>
      </c>
      <c r="B3895" t="s">
        <v>4708</v>
      </c>
      <c r="C3895" t="s">
        <v>11727</v>
      </c>
      <c r="D3895"/>
      <c r="E3895" s="255" t="s">
        <v>4946</v>
      </c>
      <c r="F3895" s="255">
        <v>39991.551165081015</v>
      </c>
      <c r="G3895" s="255"/>
      <c r="H3895" s="255"/>
      <c r="I3895" s="256">
        <v>13.666666666666666</v>
      </c>
      <c r="J3895" s="257">
        <v>220261</v>
      </c>
      <c r="K3895" t="s">
        <v>4752</v>
      </c>
      <c r="L3895">
        <v>0</v>
      </c>
      <c r="M3895">
        <v>0</v>
      </c>
      <c r="N3895" t="s">
        <v>4718</v>
      </c>
      <c r="O3895" t="s">
        <v>4713</v>
      </c>
      <c r="P3895" t="s">
        <v>11728</v>
      </c>
      <c r="Q3895" t="s">
        <v>4715</v>
      </c>
      <c r="V3895" t="s">
        <v>4716</v>
      </c>
    </row>
    <row r="3896" spans="1:22">
      <c r="A3896" t="s">
        <v>4708</v>
      </c>
      <c r="B3896" t="s">
        <v>4708</v>
      </c>
      <c r="C3896" t="s">
        <v>11729</v>
      </c>
      <c r="D3896"/>
      <c r="E3896" s="255" t="s">
        <v>5284</v>
      </c>
      <c r="F3896" s="255">
        <v>39965.635339004628</v>
      </c>
      <c r="G3896" s="255"/>
      <c r="H3896" s="255"/>
      <c r="I3896" s="256">
        <v>13.666666666666666</v>
      </c>
      <c r="J3896" s="257">
        <v>66477</v>
      </c>
      <c r="K3896" t="s">
        <v>4711</v>
      </c>
      <c r="L3896">
        <v>0</v>
      </c>
      <c r="M3896">
        <v>0</v>
      </c>
      <c r="N3896" t="s">
        <v>4712</v>
      </c>
      <c r="O3896" t="s">
        <v>4726</v>
      </c>
      <c r="P3896" t="s">
        <v>5188</v>
      </c>
      <c r="Q3896" t="s">
        <v>4715</v>
      </c>
      <c r="V3896" t="s">
        <v>4716</v>
      </c>
    </row>
    <row r="3897" spans="1:22">
      <c r="A3897" t="s">
        <v>4708</v>
      </c>
      <c r="B3897" t="s">
        <v>4708</v>
      </c>
      <c r="C3897" t="s">
        <v>11730</v>
      </c>
      <c r="D3897"/>
      <c r="E3897" s="255" t="s">
        <v>4881</v>
      </c>
      <c r="F3897" s="255">
        <v>39981.730549502317</v>
      </c>
      <c r="G3897" s="255"/>
      <c r="H3897" s="255"/>
      <c r="I3897" s="256">
        <v>13.666666666666666</v>
      </c>
      <c r="J3897" s="257">
        <v>183467</v>
      </c>
      <c r="K3897" t="s">
        <v>4752</v>
      </c>
      <c r="L3897">
        <v>0</v>
      </c>
      <c r="M3897">
        <v>0</v>
      </c>
      <c r="N3897" t="s">
        <v>4722</v>
      </c>
      <c r="O3897" t="s">
        <v>4753</v>
      </c>
      <c r="P3897" t="s">
        <v>4753</v>
      </c>
      <c r="Q3897" t="s">
        <v>4715</v>
      </c>
      <c r="V3897" t="s">
        <v>4716</v>
      </c>
    </row>
    <row r="3898" spans="1:22">
      <c r="A3898" t="s">
        <v>4708</v>
      </c>
      <c r="B3898" t="s">
        <v>4708</v>
      </c>
      <c r="C3898" t="s">
        <v>11731</v>
      </c>
      <c r="D3898"/>
      <c r="E3898" s="255" t="s">
        <v>4763</v>
      </c>
      <c r="F3898" s="255">
        <v>39965.801026006942</v>
      </c>
      <c r="G3898" s="255"/>
      <c r="H3898" s="255"/>
      <c r="I3898" s="256">
        <v>13.666666666666666</v>
      </c>
      <c r="J3898" s="257">
        <v>318255</v>
      </c>
      <c r="K3898" t="s">
        <v>4752</v>
      </c>
      <c r="L3898">
        <v>0</v>
      </c>
      <c r="M3898">
        <v>0</v>
      </c>
      <c r="N3898" t="s">
        <v>4731</v>
      </c>
      <c r="O3898" t="s">
        <v>4753</v>
      </c>
      <c r="P3898" t="s">
        <v>4753</v>
      </c>
      <c r="Q3898" t="s">
        <v>4715</v>
      </c>
      <c r="V3898" t="s">
        <v>4716</v>
      </c>
    </row>
    <row r="3899" spans="1:22">
      <c r="A3899" t="s">
        <v>4708</v>
      </c>
      <c r="B3899" t="s">
        <v>4708</v>
      </c>
      <c r="C3899" t="s">
        <v>11732</v>
      </c>
      <c r="D3899"/>
      <c r="E3899" s="255" t="s">
        <v>5390</v>
      </c>
      <c r="F3899" s="255">
        <v>39975.71915798611</v>
      </c>
      <c r="G3899" s="255"/>
      <c r="H3899" s="255"/>
      <c r="I3899" s="256">
        <v>13.666666666666666</v>
      </c>
      <c r="J3899" s="257">
        <v>326833</v>
      </c>
      <c r="K3899" t="s">
        <v>4711</v>
      </c>
      <c r="L3899">
        <v>0</v>
      </c>
      <c r="M3899">
        <v>0</v>
      </c>
      <c r="N3899" t="s">
        <v>4722</v>
      </c>
      <c r="O3899" t="s">
        <v>4753</v>
      </c>
      <c r="P3899" t="s">
        <v>4753</v>
      </c>
      <c r="Q3899" t="s">
        <v>4715</v>
      </c>
      <c r="V3899" t="s">
        <v>4716</v>
      </c>
    </row>
    <row r="3900" spans="1:22">
      <c r="A3900" t="s">
        <v>4708</v>
      </c>
      <c r="B3900" t="s">
        <v>4708</v>
      </c>
      <c r="C3900" t="s">
        <v>11733</v>
      </c>
      <c r="D3900"/>
      <c r="E3900" s="255" t="s">
        <v>4915</v>
      </c>
      <c r="F3900" s="255">
        <v>39926.742641238423</v>
      </c>
      <c r="G3900" s="255"/>
      <c r="H3900" s="255"/>
      <c r="I3900" s="256">
        <v>13.833333333333334</v>
      </c>
      <c r="J3900" s="257">
        <v>95778</v>
      </c>
      <c r="K3900" t="s">
        <v>4711</v>
      </c>
      <c r="L3900">
        <v>0</v>
      </c>
      <c r="M3900">
        <v>0</v>
      </c>
      <c r="N3900" t="s">
        <v>4712</v>
      </c>
      <c r="O3900" t="s">
        <v>4713</v>
      </c>
      <c r="P3900" t="s">
        <v>11734</v>
      </c>
      <c r="Q3900" t="s">
        <v>4715</v>
      </c>
      <c r="V3900" t="s">
        <v>4716</v>
      </c>
    </row>
    <row r="3901" spans="1:22">
      <c r="A3901" t="s">
        <v>4708</v>
      </c>
      <c r="B3901" t="s">
        <v>4708</v>
      </c>
      <c r="C3901" t="s">
        <v>11735</v>
      </c>
      <c r="D3901"/>
      <c r="E3901" s="255" t="s">
        <v>5256</v>
      </c>
      <c r="F3901" s="255">
        <v>39903.758438344907</v>
      </c>
      <c r="G3901" s="255"/>
      <c r="H3901" s="255"/>
      <c r="I3901" s="256">
        <v>13.916666666666666</v>
      </c>
      <c r="J3901" s="257">
        <v>238245</v>
      </c>
      <c r="K3901" t="s">
        <v>4752</v>
      </c>
      <c r="L3901">
        <v>0</v>
      </c>
      <c r="M3901">
        <v>0</v>
      </c>
      <c r="N3901" t="s">
        <v>4712</v>
      </c>
      <c r="O3901" t="s">
        <v>4726</v>
      </c>
      <c r="P3901" t="s">
        <v>5889</v>
      </c>
      <c r="Q3901" t="s">
        <v>4715</v>
      </c>
      <c r="V3901" t="s">
        <v>4716</v>
      </c>
    </row>
    <row r="3902" spans="1:22">
      <c r="A3902" t="s">
        <v>4708</v>
      </c>
      <c r="B3902" t="s">
        <v>4708</v>
      </c>
      <c r="C3902" t="s">
        <v>11736</v>
      </c>
      <c r="D3902"/>
      <c r="E3902" s="255" t="s">
        <v>5556</v>
      </c>
      <c r="F3902" s="255">
        <v>39895.683671030092</v>
      </c>
      <c r="G3902" s="255"/>
      <c r="H3902" s="255"/>
      <c r="I3902" s="256">
        <v>13.916666666666666</v>
      </c>
      <c r="J3902" s="257">
        <v>58650</v>
      </c>
      <c r="K3902" t="s">
        <v>4752</v>
      </c>
      <c r="L3902">
        <v>0</v>
      </c>
      <c r="M3902">
        <v>0</v>
      </c>
      <c r="N3902" t="s">
        <v>4769</v>
      </c>
      <c r="O3902" t="s">
        <v>4726</v>
      </c>
      <c r="P3902" t="s">
        <v>5188</v>
      </c>
      <c r="Q3902" t="s">
        <v>4715</v>
      </c>
      <c r="V3902" t="s">
        <v>4716</v>
      </c>
    </row>
    <row r="3903" spans="1:22">
      <c r="A3903" t="s">
        <v>4708</v>
      </c>
      <c r="B3903" t="s">
        <v>4708</v>
      </c>
      <c r="C3903" t="s">
        <v>11737</v>
      </c>
      <c r="D3903"/>
      <c r="E3903" s="255" t="s">
        <v>5039</v>
      </c>
      <c r="F3903" s="255">
        <v>39851.529891284721</v>
      </c>
      <c r="G3903" s="255"/>
      <c r="H3903" s="255"/>
      <c r="I3903" s="256">
        <v>14</v>
      </c>
      <c r="J3903" s="257">
        <v>200999</v>
      </c>
      <c r="K3903" t="s">
        <v>4711</v>
      </c>
      <c r="L3903">
        <v>0</v>
      </c>
      <c r="M3903">
        <v>0</v>
      </c>
      <c r="N3903" t="s">
        <v>4722</v>
      </c>
      <c r="O3903" t="s">
        <v>4713</v>
      </c>
      <c r="P3903" t="s">
        <v>11738</v>
      </c>
      <c r="Q3903" t="s">
        <v>4715</v>
      </c>
      <c r="V3903" t="s">
        <v>4716</v>
      </c>
    </row>
    <row r="3904" spans="1:22">
      <c r="A3904" t="s">
        <v>4708</v>
      </c>
      <c r="B3904" t="s">
        <v>4708</v>
      </c>
      <c r="C3904" t="s">
        <v>11739</v>
      </c>
      <c r="D3904"/>
      <c r="E3904" s="255" t="s">
        <v>5283</v>
      </c>
      <c r="F3904" s="255">
        <v>39856.47219641204</v>
      </c>
      <c r="G3904" s="255"/>
      <c r="H3904" s="255"/>
      <c r="I3904" s="256">
        <v>14</v>
      </c>
      <c r="J3904" s="257">
        <v>185034</v>
      </c>
      <c r="K3904" t="s">
        <v>4711</v>
      </c>
      <c r="L3904">
        <v>0</v>
      </c>
      <c r="M3904">
        <v>0</v>
      </c>
      <c r="N3904" t="s">
        <v>4718</v>
      </c>
      <c r="O3904" t="s">
        <v>4726</v>
      </c>
      <c r="P3904" t="s">
        <v>5228</v>
      </c>
      <c r="Q3904" t="s">
        <v>4715</v>
      </c>
      <c r="V3904" t="s">
        <v>4716</v>
      </c>
    </row>
    <row r="3905" spans="1:22">
      <c r="A3905" t="s">
        <v>4708</v>
      </c>
      <c r="B3905" t="s">
        <v>4708</v>
      </c>
      <c r="C3905" t="s">
        <v>11740</v>
      </c>
      <c r="D3905"/>
      <c r="E3905" s="255" t="s">
        <v>5393</v>
      </c>
      <c r="F3905" s="255">
        <v>39871.710458298614</v>
      </c>
      <c r="G3905" s="255"/>
      <c r="H3905" s="255"/>
      <c r="I3905" s="256">
        <v>14</v>
      </c>
      <c r="J3905" s="257">
        <v>201184</v>
      </c>
      <c r="K3905" t="s">
        <v>4711</v>
      </c>
      <c r="L3905">
        <v>0</v>
      </c>
      <c r="M3905">
        <v>0</v>
      </c>
      <c r="N3905" t="s">
        <v>4718</v>
      </c>
      <c r="O3905" t="s">
        <v>4713</v>
      </c>
      <c r="P3905" t="s">
        <v>11741</v>
      </c>
      <c r="Q3905" t="s">
        <v>4715</v>
      </c>
      <c r="V3905" t="s">
        <v>4716</v>
      </c>
    </row>
    <row r="3906" spans="1:22">
      <c r="A3906" t="s">
        <v>4708</v>
      </c>
      <c r="B3906" t="s">
        <v>4708</v>
      </c>
      <c r="C3906" t="s">
        <v>11742</v>
      </c>
      <c r="D3906"/>
      <c r="E3906" s="255" t="s">
        <v>5160</v>
      </c>
      <c r="F3906" s="255">
        <v>39815.769661076389</v>
      </c>
      <c r="G3906" s="255"/>
      <c r="H3906" s="255"/>
      <c r="I3906" s="256">
        <v>14.083333333333334</v>
      </c>
      <c r="J3906" s="257">
        <v>280799</v>
      </c>
      <c r="K3906" t="s">
        <v>4711</v>
      </c>
      <c r="L3906">
        <v>0</v>
      </c>
      <c r="M3906">
        <v>0</v>
      </c>
      <c r="N3906" t="s">
        <v>4731</v>
      </c>
      <c r="O3906" t="s">
        <v>4713</v>
      </c>
      <c r="P3906" t="s">
        <v>11743</v>
      </c>
      <c r="Q3906" t="s">
        <v>4715</v>
      </c>
      <c r="V3906" t="s">
        <v>4716</v>
      </c>
    </row>
    <row r="3907" spans="1:22">
      <c r="A3907" t="s">
        <v>4708</v>
      </c>
      <c r="B3907" t="s">
        <v>4708</v>
      </c>
      <c r="C3907" t="s">
        <v>11744</v>
      </c>
      <c r="D3907"/>
      <c r="E3907" s="255" t="s">
        <v>5457</v>
      </c>
      <c r="F3907" s="255">
        <v>39806.468538969908</v>
      </c>
      <c r="G3907" s="255"/>
      <c r="H3907" s="255"/>
      <c r="I3907" s="256">
        <v>14.166666666666666</v>
      </c>
      <c r="J3907" s="257">
        <v>259578</v>
      </c>
      <c r="K3907" t="s">
        <v>4711</v>
      </c>
      <c r="L3907">
        <v>0</v>
      </c>
      <c r="M3907">
        <v>0</v>
      </c>
      <c r="N3907" t="s">
        <v>4718</v>
      </c>
      <c r="O3907" t="s">
        <v>4726</v>
      </c>
      <c r="P3907" t="s">
        <v>11745</v>
      </c>
      <c r="Q3907" t="s">
        <v>4715</v>
      </c>
      <c r="V3907" t="s">
        <v>4716</v>
      </c>
    </row>
    <row r="3908" spans="1:22">
      <c r="A3908" t="s">
        <v>4708</v>
      </c>
      <c r="B3908" t="s">
        <v>4708</v>
      </c>
      <c r="C3908" t="s">
        <v>11746</v>
      </c>
      <c r="D3908"/>
      <c r="E3908" s="255" t="s">
        <v>7959</v>
      </c>
      <c r="F3908" s="255">
        <v>39783.862169791668</v>
      </c>
      <c r="G3908" s="255"/>
      <c r="H3908" s="255"/>
      <c r="I3908" s="256">
        <v>14.166666666666666</v>
      </c>
      <c r="J3908" s="257">
        <v>76693</v>
      </c>
      <c r="K3908" t="s">
        <v>4752</v>
      </c>
      <c r="L3908">
        <v>0</v>
      </c>
      <c r="M3908">
        <v>0</v>
      </c>
      <c r="N3908" t="s">
        <v>4712</v>
      </c>
      <c r="O3908" t="s">
        <v>4726</v>
      </c>
      <c r="P3908" t="s">
        <v>11747</v>
      </c>
      <c r="Q3908" t="s">
        <v>4715</v>
      </c>
      <c r="V3908" t="s">
        <v>4716</v>
      </c>
    </row>
    <row r="3909" spans="1:22">
      <c r="A3909" t="s">
        <v>4708</v>
      </c>
      <c r="B3909" t="s">
        <v>4708</v>
      </c>
      <c r="C3909" t="s">
        <v>11748</v>
      </c>
      <c r="D3909"/>
      <c r="E3909" s="255" t="s">
        <v>5240</v>
      </c>
      <c r="F3909" s="255">
        <v>39762.609755636571</v>
      </c>
      <c r="G3909" s="255"/>
      <c r="H3909" s="255"/>
      <c r="I3909" s="256">
        <v>14.25</v>
      </c>
      <c r="J3909" s="257">
        <v>21551</v>
      </c>
      <c r="K3909" t="s">
        <v>4711</v>
      </c>
      <c r="L3909">
        <v>0</v>
      </c>
      <c r="M3909">
        <v>0</v>
      </c>
      <c r="N3909" t="s">
        <v>4731</v>
      </c>
      <c r="O3909" t="s">
        <v>5324</v>
      </c>
      <c r="P3909" t="s">
        <v>11749</v>
      </c>
      <c r="Q3909" t="s">
        <v>4715</v>
      </c>
      <c r="V3909" t="s">
        <v>4716</v>
      </c>
    </row>
    <row r="3910" spans="1:22">
      <c r="A3910" t="s">
        <v>4708</v>
      </c>
      <c r="B3910" t="s">
        <v>4708</v>
      </c>
      <c r="C3910" t="s">
        <v>11750</v>
      </c>
      <c r="D3910"/>
      <c r="E3910" s="255" t="s">
        <v>4858</v>
      </c>
      <c r="F3910" s="255">
        <v>39756.713714895835</v>
      </c>
      <c r="G3910" s="255"/>
      <c r="H3910" s="255"/>
      <c r="I3910" s="256">
        <v>14.25</v>
      </c>
      <c r="J3910" s="257">
        <v>239523</v>
      </c>
      <c r="K3910" t="s">
        <v>4711</v>
      </c>
      <c r="L3910">
        <v>0</v>
      </c>
      <c r="M3910">
        <v>0</v>
      </c>
      <c r="N3910" t="s">
        <v>4718</v>
      </c>
      <c r="O3910" t="s">
        <v>4713</v>
      </c>
      <c r="P3910" t="s">
        <v>11751</v>
      </c>
      <c r="Q3910" t="s">
        <v>4715</v>
      </c>
      <c r="V3910" t="s">
        <v>4716</v>
      </c>
    </row>
    <row r="3911" spans="1:22">
      <c r="A3911" t="s">
        <v>4708</v>
      </c>
      <c r="B3911" t="s">
        <v>4708</v>
      </c>
      <c r="C3911" t="s">
        <v>11752</v>
      </c>
      <c r="D3911"/>
      <c r="E3911" s="255" t="s">
        <v>5427</v>
      </c>
      <c r="F3911" s="255">
        <v>39756.692247766201</v>
      </c>
      <c r="G3911" s="255"/>
      <c r="H3911" s="255"/>
      <c r="I3911" s="256">
        <v>14.25</v>
      </c>
      <c r="J3911" s="257">
        <v>172899</v>
      </c>
      <c r="K3911" t="s">
        <v>4752</v>
      </c>
      <c r="L3911">
        <v>0</v>
      </c>
      <c r="M3911">
        <v>0</v>
      </c>
      <c r="N3911" t="s">
        <v>4722</v>
      </c>
      <c r="O3911" t="s">
        <v>4713</v>
      </c>
      <c r="P3911" t="s">
        <v>11753</v>
      </c>
      <c r="Q3911" t="s">
        <v>4715</v>
      </c>
      <c r="V3911" t="s">
        <v>4716</v>
      </c>
    </row>
    <row r="3912" spans="1:22">
      <c r="A3912" t="s">
        <v>4708</v>
      </c>
      <c r="B3912" t="s">
        <v>4708</v>
      </c>
      <c r="C3912" t="s">
        <v>11754</v>
      </c>
      <c r="D3912"/>
      <c r="E3912" s="255" t="s">
        <v>4983</v>
      </c>
      <c r="F3912" s="255">
        <v>39777.741782835648</v>
      </c>
      <c r="G3912" s="255"/>
      <c r="H3912" s="255"/>
      <c r="I3912" s="256">
        <v>14.25</v>
      </c>
      <c r="J3912" s="257">
        <v>121467</v>
      </c>
      <c r="K3912" t="s">
        <v>4752</v>
      </c>
      <c r="L3912">
        <v>0</v>
      </c>
      <c r="M3912">
        <v>0</v>
      </c>
      <c r="N3912" t="s">
        <v>4718</v>
      </c>
      <c r="O3912" t="s">
        <v>4713</v>
      </c>
      <c r="P3912" t="s">
        <v>11755</v>
      </c>
      <c r="Q3912" t="s">
        <v>4715</v>
      </c>
      <c r="V3912" t="s">
        <v>4716</v>
      </c>
    </row>
    <row r="3913" spans="1:22">
      <c r="A3913" t="s">
        <v>4708</v>
      </c>
      <c r="B3913" t="s">
        <v>4708</v>
      </c>
      <c r="C3913" t="s">
        <v>11756</v>
      </c>
      <c r="D3913"/>
      <c r="E3913" s="255" t="s">
        <v>6012</v>
      </c>
      <c r="F3913" s="255">
        <v>39745.68326258102</v>
      </c>
      <c r="G3913" s="255"/>
      <c r="H3913" s="255"/>
      <c r="I3913" s="256">
        <v>14.333333333333334</v>
      </c>
      <c r="J3913" s="257">
        <v>139561</v>
      </c>
      <c r="K3913" t="s">
        <v>4711</v>
      </c>
      <c r="L3913">
        <v>0</v>
      </c>
      <c r="M3913">
        <v>0</v>
      </c>
      <c r="N3913" t="s">
        <v>4731</v>
      </c>
      <c r="O3913" t="s">
        <v>4726</v>
      </c>
      <c r="P3913" t="s">
        <v>11757</v>
      </c>
      <c r="Q3913" t="s">
        <v>4715</v>
      </c>
      <c r="V3913" t="s">
        <v>4716</v>
      </c>
    </row>
    <row r="3914" spans="1:22">
      <c r="A3914" t="s">
        <v>4708</v>
      </c>
      <c r="B3914" t="s">
        <v>4708</v>
      </c>
      <c r="C3914" t="s">
        <v>11758</v>
      </c>
      <c r="D3914"/>
      <c r="E3914" s="255" t="s">
        <v>4944</v>
      </c>
      <c r="F3914" s="255">
        <v>39716.726738506943</v>
      </c>
      <c r="G3914" s="255"/>
      <c r="H3914" s="255"/>
      <c r="I3914" s="256">
        <v>14.416666666666666</v>
      </c>
      <c r="J3914" s="257">
        <v>117430</v>
      </c>
      <c r="K3914" t="s">
        <v>4711</v>
      </c>
      <c r="L3914">
        <v>0</v>
      </c>
      <c r="M3914">
        <v>0</v>
      </c>
      <c r="N3914" t="s">
        <v>4712</v>
      </c>
      <c r="O3914" t="s">
        <v>4713</v>
      </c>
      <c r="P3914" t="s">
        <v>11759</v>
      </c>
      <c r="Q3914" t="s">
        <v>4715</v>
      </c>
      <c r="V3914" t="s">
        <v>4716</v>
      </c>
    </row>
    <row r="3915" spans="1:22">
      <c r="A3915" t="s">
        <v>4708</v>
      </c>
      <c r="B3915" t="s">
        <v>4708</v>
      </c>
      <c r="C3915" t="s">
        <v>11760</v>
      </c>
      <c r="D3915"/>
      <c r="E3915" s="255" t="s">
        <v>5284</v>
      </c>
      <c r="F3915" s="255">
        <v>39693.900337002313</v>
      </c>
      <c r="G3915" s="255"/>
      <c r="H3915" s="255"/>
      <c r="I3915" s="256">
        <v>14.416666666666666</v>
      </c>
      <c r="J3915" s="257">
        <v>184280</v>
      </c>
      <c r="K3915" t="s">
        <v>4711</v>
      </c>
      <c r="L3915">
        <v>0</v>
      </c>
      <c r="M3915">
        <v>0</v>
      </c>
      <c r="N3915" t="s">
        <v>4722</v>
      </c>
      <c r="O3915" t="s">
        <v>4726</v>
      </c>
      <c r="P3915" t="s">
        <v>5188</v>
      </c>
      <c r="Q3915" t="s">
        <v>4715</v>
      </c>
      <c r="V3915" t="s">
        <v>4716</v>
      </c>
    </row>
    <row r="3916" spans="1:22">
      <c r="A3916" t="s">
        <v>4708</v>
      </c>
      <c r="B3916" t="s">
        <v>4708</v>
      </c>
      <c r="C3916" t="s">
        <v>11761</v>
      </c>
      <c r="D3916"/>
      <c r="E3916" s="255" t="s">
        <v>6901</v>
      </c>
      <c r="F3916" s="255">
        <v>39720.497850543979</v>
      </c>
      <c r="G3916" s="255"/>
      <c r="H3916" s="255"/>
      <c r="I3916" s="256">
        <v>14.416666666666666</v>
      </c>
      <c r="J3916" s="257">
        <v>200814</v>
      </c>
      <c r="K3916" t="s">
        <v>4711</v>
      </c>
      <c r="L3916">
        <v>0</v>
      </c>
      <c r="M3916">
        <v>0</v>
      </c>
      <c r="N3916" t="s">
        <v>4718</v>
      </c>
      <c r="O3916" t="s">
        <v>4726</v>
      </c>
      <c r="P3916" t="s">
        <v>11762</v>
      </c>
      <c r="Q3916" t="s">
        <v>4715</v>
      </c>
      <c r="V3916" t="s">
        <v>4716</v>
      </c>
    </row>
    <row r="3917" spans="1:22">
      <c r="A3917" t="s">
        <v>4708</v>
      </c>
      <c r="B3917" t="s">
        <v>4708</v>
      </c>
      <c r="C3917" t="s">
        <v>11763</v>
      </c>
      <c r="D3917"/>
      <c r="E3917" s="255" t="s">
        <v>5800</v>
      </c>
      <c r="F3917" s="255">
        <v>39693.891785648149</v>
      </c>
      <c r="G3917" s="255"/>
      <c r="H3917" s="255"/>
      <c r="I3917" s="256">
        <v>14.416666666666666</v>
      </c>
      <c r="J3917" s="257">
        <v>218350</v>
      </c>
      <c r="K3917" t="s">
        <v>4711</v>
      </c>
      <c r="L3917">
        <v>0</v>
      </c>
      <c r="M3917">
        <v>0</v>
      </c>
      <c r="N3917" t="s">
        <v>4718</v>
      </c>
      <c r="O3917" t="s">
        <v>4726</v>
      </c>
      <c r="P3917" t="s">
        <v>6578</v>
      </c>
      <c r="Q3917" t="s">
        <v>4715</v>
      </c>
      <c r="V3917" t="s">
        <v>4716</v>
      </c>
    </row>
    <row r="3918" spans="1:22">
      <c r="A3918" t="s">
        <v>4708</v>
      </c>
      <c r="B3918" t="s">
        <v>4708</v>
      </c>
      <c r="C3918" t="s">
        <v>11764</v>
      </c>
      <c r="D3918"/>
      <c r="E3918" s="255" t="s">
        <v>8053</v>
      </c>
      <c r="F3918" s="255">
        <v>39660.714406793981</v>
      </c>
      <c r="G3918" s="255"/>
      <c r="H3918" s="255"/>
      <c r="I3918" s="256">
        <v>14.583333333333334</v>
      </c>
      <c r="J3918" s="257">
        <v>205595</v>
      </c>
      <c r="K3918" t="s">
        <v>4711</v>
      </c>
      <c r="L3918">
        <v>0</v>
      </c>
      <c r="M3918">
        <v>0</v>
      </c>
      <c r="N3918" t="s">
        <v>4712</v>
      </c>
      <c r="O3918" t="s">
        <v>4726</v>
      </c>
      <c r="P3918" t="s">
        <v>11765</v>
      </c>
      <c r="Q3918" t="s">
        <v>4715</v>
      </c>
      <c r="V3918" t="s">
        <v>4716</v>
      </c>
    </row>
    <row r="3919" spans="1:22">
      <c r="A3919" t="s">
        <v>4708</v>
      </c>
      <c r="B3919" t="s">
        <v>4708</v>
      </c>
      <c r="C3919" t="s">
        <v>11766</v>
      </c>
      <c r="D3919"/>
      <c r="E3919" s="255" t="s">
        <v>8013</v>
      </c>
      <c r="F3919" s="255">
        <v>39660.733603437497</v>
      </c>
      <c r="G3919" s="255"/>
      <c r="H3919" s="255"/>
      <c r="I3919" s="256">
        <v>14.583333333333334</v>
      </c>
      <c r="J3919" s="257">
        <v>223204</v>
      </c>
      <c r="K3919" t="s">
        <v>4752</v>
      </c>
      <c r="L3919">
        <v>0</v>
      </c>
      <c r="M3919">
        <v>0</v>
      </c>
      <c r="N3919" t="s">
        <v>4718</v>
      </c>
      <c r="O3919" t="s">
        <v>4726</v>
      </c>
      <c r="P3919" t="s">
        <v>5972</v>
      </c>
      <c r="Q3919" t="s">
        <v>4715</v>
      </c>
      <c r="V3919" t="s">
        <v>4716</v>
      </c>
    </row>
    <row r="3920" spans="1:22">
      <c r="A3920" t="s">
        <v>4708</v>
      </c>
      <c r="B3920" t="s">
        <v>4708</v>
      </c>
      <c r="C3920" t="s">
        <v>11767</v>
      </c>
      <c r="D3920"/>
      <c r="E3920" s="255" t="s">
        <v>5106</v>
      </c>
      <c r="F3920" s="255">
        <v>39657.665911076387</v>
      </c>
      <c r="G3920" s="255"/>
      <c r="H3920" s="255"/>
      <c r="I3920" s="256">
        <v>14.583333333333334</v>
      </c>
      <c r="J3920" s="257">
        <v>127462</v>
      </c>
      <c r="K3920" t="s">
        <v>4711</v>
      </c>
      <c r="L3920">
        <v>0</v>
      </c>
      <c r="M3920">
        <v>0</v>
      </c>
      <c r="N3920" t="s">
        <v>4718</v>
      </c>
      <c r="O3920" t="s">
        <v>4713</v>
      </c>
      <c r="P3920" t="s">
        <v>11768</v>
      </c>
      <c r="Q3920" t="s">
        <v>4715</v>
      </c>
      <c r="V3920" t="s">
        <v>4716</v>
      </c>
    </row>
    <row r="3921" spans="1:22">
      <c r="A3921" t="s">
        <v>4708</v>
      </c>
      <c r="B3921" t="s">
        <v>4708</v>
      </c>
      <c r="C3921" t="s">
        <v>11769</v>
      </c>
      <c r="D3921"/>
      <c r="E3921" s="255" t="s">
        <v>4824</v>
      </c>
      <c r="F3921" s="255">
        <v>39660.628706099538</v>
      </c>
      <c r="G3921" s="255"/>
      <c r="H3921" s="255"/>
      <c r="I3921" s="256">
        <v>14.583333333333334</v>
      </c>
      <c r="J3921" s="257">
        <v>30103</v>
      </c>
      <c r="K3921" t="s">
        <v>4711</v>
      </c>
      <c r="L3921">
        <v>0</v>
      </c>
      <c r="M3921">
        <v>0</v>
      </c>
      <c r="N3921" t="s">
        <v>4718</v>
      </c>
      <c r="O3921" t="s">
        <v>4713</v>
      </c>
      <c r="P3921" t="s">
        <v>11770</v>
      </c>
      <c r="Q3921" t="s">
        <v>4715</v>
      </c>
      <c r="V3921" t="s">
        <v>4716</v>
      </c>
    </row>
    <row r="3922" spans="1:22">
      <c r="A3922" t="s">
        <v>4708</v>
      </c>
      <c r="B3922" t="s">
        <v>4708</v>
      </c>
      <c r="C3922" t="s">
        <v>11771</v>
      </c>
      <c r="D3922"/>
      <c r="E3922" s="255" t="s">
        <v>5381</v>
      </c>
      <c r="F3922" s="255">
        <v>39660.651181863424</v>
      </c>
      <c r="G3922" s="255"/>
      <c r="H3922" s="255"/>
      <c r="I3922" s="256">
        <v>14.583333333333334</v>
      </c>
      <c r="J3922" s="257">
        <v>55737</v>
      </c>
      <c r="K3922" t="s">
        <v>4711</v>
      </c>
      <c r="L3922">
        <v>0</v>
      </c>
      <c r="M3922">
        <v>0</v>
      </c>
      <c r="N3922" t="s">
        <v>4718</v>
      </c>
      <c r="O3922" t="s">
        <v>4726</v>
      </c>
      <c r="P3922" t="s">
        <v>11772</v>
      </c>
      <c r="Q3922" t="s">
        <v>4715</v>
      </c>
      <c r="V3922" t="s">
        <v>4716</v>
      </c>
    </row>
    <row r="3923" spans="1:22">
      <c r="A3923" t="s">
        <v>4708</v>
      </c>
      <c r="B3923" t="s">
        <v>4708</v>
      </c>
      <c r="C3923" t="s">
        <v>2514</v>
      </c>
      <c r="D3923"/>
      <c r="E3923" s="255" t="s">
        <v>6338</v>
      </c>
      <c r="F3923" s="255">
        <v>39612.699500844908</v>
      </c>
      <c r="G3923" s="255"/>
      <c r="H3923" s="255"/>
      <c r="I3923" s="256">
        <v>14.666666666666666</v>
      </c>
      <c r="J3923" s="257">
        <v>155779</v>
      </c>
      <c r="K3923" t="s">
        <v>4752</v>
      </c>
      <c r="L3923">
        <v>0</v>
      </c>
      <c r="M3923">
        <v>0</v>
      </c>
      <c r="N3923" t="s">
        <v>4718</v>
      </c>
      <c r="O3923" t="s">
        <v>4726</v>
      </c>
      <c r="P3923" t="s">
        <v>6578</v>
      </c>
      <c r="Q3923" t="s">
        <v>4715</v>
      </c>
      <c r="V3923" t="s">
        <v>4716</v>
      </c>
    </row>
    <row r="3924" spans="1:22">
      <c r="A3924" t="s">
        <v>4708</v>
      </c>
      <c r="B3924" t="s">
        <v>4708</v>
      </c>
      <c r="C3924" t="s">
        <v>11773</v>
      </c>
      <c r="D3924"/>
      <c r="E3924" s="255" t="s">
        <v>5036</v>
      </c>
      <c r="F3924" s="255">
        <v>39622.720412118055</v>
      </c>
      <c r="G3924" s="255"/>
      <c r="H3924" s="255"/>
      <c r="I3924" s="256">
        <v>14.666666666666666</v>
      </c>
      <c r="J3924" s="257">
        <v>113298</v>
      </c>
      <c r="K3924" t="s">
        <v>4752</v>
      </c>
      <c r="L3924">
        <v>0</v>
      </c>
      <c r="M3924">
        <v>0</v>
      </c>
      <c r="N3924" t="s">
        <v>4718</v>
      </c>
      <c r="O3924" t="s">
        <v>4726</v>
      </c>
      <c r="P3924" t="s">
        <v>11774</v>
      </c>
      <c r="Q3924" t="s">
        <v>4715</v>
      </c>
      <c r="V3924" t="s">
        <v>4716</v>
      </c>
    </row>
    <row r="3925" spans="1:22">
      <c r="A3925" t="s">
        <v>4708</v>
      </c>
      <c r="B3925" t="s">
        <v>4708</v>
      </c>
      <c r="C3925" t="s">
        <v>11775</v>
      </c>
      <c r="D3925"/>
      <c r="E3925" s="255" t="s">
        <v>5863</v>
      </c>
      <c r="F3925" s="255">
        <v>39625.703751539353</v>
      </c>
      <c r="G3925" s="255"/>
      <c r="H3925" s="255"/>
      <c r="I3925" s="256">
        <v>14.666666666666666</v>
      </c>
      <c r="J3925" s="257">
        <v>57797</v>
      </c>
      <c r="K3925" t="s">
        <v>4752</v>
      </c>
      <c r="L3925">
        <v>0</v>
      </c>
      <c r="M3925">
        <v>0</v>
      </c>
      <c r="N3925" t="s">
        <v>4712</v>
      </c>
      <c r="O3925" t="s">
        <v>4726</v>
      </c>
      <c r="P3925" t="s">
        <v>11776</v>
      </c>
      <c r="Q3925" t="s">
        <v>4715</v>
      </c>
      <c r="V3925" t="s">
        <v>4716</v>
      </c>
    </row>
    <row r="3926" spans="1:22">
      <c r="A3926" t="s">
        <v>4708</v>
      </c>
      <c r="B3926" t="s">
        <v>4708</v>
      </c>
      <c r="C3926" t="s">
        <v>11777</v>
      </c>
      <c r="D3926"/>
      <c r="E3926" s="255" t="s">
        <v>5138</v>
      </c>
      <c r="F3926" s="255">
        <v>39629.332578900459</v>
      </c>
      <c r="G3926" s="255"/>
      <c r="H3926" s="255"/>
      <c r="I3926" s="256">
        <v>14.666666666666666</v>
      </c>
      <c r="J3926" s="257">
        <v>248594</v>
      </c>
      <c r="K3926" t="s">
        <v>4752</v>
      </c>
      <c r="L3926">
        <v>0</v>
      </c>
      <c r="M3926">
        <v>0</v>
      </c>
      <c r="N3926" t="s">
        <v>4731</v>
      </c>
      <c r="O3926" t="s">
        <v>4726</v>
      </c>
      <c r="P3926" t="s">
        <v>5188</v>
      </c>
      <c r="Q3926" t="s">
        <v>4715</v>
      </c>
      <c r="V3926" t="s">
        <v>4716</v>
      </c>
    </row>
    <row r="3927" spans="1:22">
      <c r="A3927" t="s">
        <v>4708</v>
      </c>
      <c r="B3927" t="s">
        <v>4708</v>
      </c>
      <c r="C3927" t="s">
        <v>11778</v>
      </c>
      <c r="D3927"/>
      <c r="E3927" s="255" t="s">
        <v>5576</v>
      </c>
      <c r="F3927" s="255">
        <v>39611.692571030093</v>
      </c>
      <c r="G3927" s="255"/>
      <c r="H3927" s="255"/>
      <c r="I3927" s="256">
        <v>14.666666666666666</v>
      </c>
      <c r="J3927" s="257">
        <v>165572</v>
      </c>
      <c r="K3927" t="s">
        <v>4752</v>
      </c>
      <c r="L3927">
        <v>0</v>
      </c>
      <c r="M3927">
        <v>0</v>
      </c>
      <c r="N3927" t="s">
        <v>4722</v>
      </c>
      <c r="O3927" t="s">
        <v>5324</v>
      </c>
      <c r="P3927" t="s">
        <v>11779</v>
      </c>
      <c r="Q3927" t="s">
        <v>4715</v>
      </c>
      <c r="V3927" t="s">
        <v>4716</v>
      </c>
    </row>
    <row r="3928" spans="1:22">
      <c r="A3928" t="s">
        <v>4708</v>
      </c>
      <c r="B3928" t="s">
        <v>4708</v>
      </c>
      <c r="C3928" t="s">
        <v>11780</v>
      </c>
      <c r="D3928"/>
      <c r="E3928" s="255" t="s">
        <v>5381</v>
      </c>
      <c r="F3928" s="255">
        <v>39555.755063113429</v>
      </c>
      <c r="G3928" s="255"/>
      <c r="H3928" s="255"/>
      <c r="I3928" s="256">
        <v>14.833333333333334</v>
      </c>
      <c r="J3928" s="257">
        <v>151368</v>
      </c>
      <c r="K3928" t="s">
        <v>4711</v>
      </c>
      <c r="L3928">
        <v>0</v>
      </c>
      <c r="M3928">
        <v>0</v>
      </c>
      <c r="N3928" t="s">
        <v>4718</v>
      </c>
      <c r="O3928" t="s">
        <v>4726</v>
      </c>
      <c r="P3928" t="s">
        <v>4994</v>
      </c>
      <c r="Q3928" t="s">
        <v>4715</v>
      </c>
      <c r="V3928" t="s">
        <v>4716</v>
      </c>
    </row>
    <row r="3929" spans="1:22">
      <c r="A3929" t="s">
        <v>4708</v>
      </c>
      <c r="B3929" t="s">
        <v>4708</v>
      </c>
      <c r="C3929" t="s">
        <v>11781</v>
      </c>
      <c r="D3929"/>
      <c r="E3929" s="255" t="s">
        <v>4975</v>
      </c>
      <c r="F3929" s="255">
        <v>39555.75378846065</v>
      </c>
      <c r="G3929" s="255"/>
      <c r="H3929" s="255"/>
      <c r="I3929" s="256">
        <v>14.833333333333334</v>
      </c>
      <c r="J3929" s="257">
        <v>170790</v>
      </c>
      <c r="K3929" t="s">
        <v>4711</v>
      </c>
      <c r="L3929">
        <v>0</v>
      </c>
      <c r="M3929">
        <v>0</v>
      </c>
      <c r="N3929" t="s">
        <v>4718</v>
      </c>
      <c r="O3929" t="s">
        <v>4713</v>
      </c>
      <c r="P3929" t="s">
        <v>11782</v>
      </c>
      <c r="Q3929" t="s">
        <v>4715</v>
      </c>
      <c r="V3929" t="s">
        <v>4716</v>
      </c>
    </row>
    <row r="3930" spans="1:22">
      <c r="A3930" t="s">
        <v>4708</v>
      </c>
      <c r="B3930" t="s">
        <v>4708</v>
      </c>
      <c r="C3930" t="s">
        <v>11783</v>
      </c>
      <c r="D3930"/>
      <c r="E3930" s="255" t="s">
        <v>7307</v>
      </c>
      <c r="F3930" s="255">
        <v>39538.858143437501</v>
      </c>
      <c r="G3930" s="255"/>
      <c r="H3930" s="255"/>
      <c r="I3930" s="256">
        <v>14.916666666666666</v>
      </c>
      <c r="J3930" s="257">
        <v>170074</v>
      </c>
      <c r="K3930" t="s">
        <v>4752</v>
      </c>
      <c r="L3930">
        <v>0</v>
      </c>
      <c r="M3930">
        <v>0</v>
      </c>
      <c r="N3930" t="s">
        <v>4722</v>
      </c>
      <c r="O3930" t="s">
        <v>5324</v>
      </c>
      <c r="P3930" t="s">
        <v>11784</v>
      </c>
      <c r="Q3930" t="s">
        <v>4715</v>
      </c>
      <c r="V3930" t="s">
        <v>4716</v>
      </c>
    </row>
    <row r="3931" spans="1:22">
      <c r="A3931" t="s">
        <v>4708</v>
      </c>
      <c r="B3931" t="s">
        <v>4708</v>
      </c>
      <c r="C3931" t="s">
        <v>1749</v>
      </c>
      <c r="D3931"/>
      <c r="E3931" s="255" t="s">
        <v>5039</v>
      </c>
      <c r="F3931" s="255">
        <v>39519.48085605324</v>
      </c>
      <c r="G3931" s="255"/>
      <c r="H3931" s="255"/>
      <c r="I3931" s="256">
        <v>14.916666666666666</v>
      </c>
      <c r="J3931" s="257">
        <v>227713</v>
      </c>
      <c r="K3931" t="s">
        <v>4711</v>
      </c>
      <c r="L3931">
        <v>0</v>
      </c>
      <c r="M3931">
        <v>0</v>
      </c>
      <c r="N3931" t="s">
        <v>4718</v>
      </c>
      <c r="O3931" t="s">
        <v>4713</v>
      </c>
      <c r="P3931" t="s">
        <v>11785</v>
      </c>
      <c r="Q3931" t="s">
        <v>4715</v>
      </c>
      <c r="V3931" t="s">
        <v>4716</v>
      </c>
    </row>
    <row r="3932" spans="1:22">
      <c r="A3932" t="s">
        <v>4708</v>
      </c>
      <c r="B3932" t="s">
        <v>4708</v>
      </c>
      <c r="C3932" t="s">
        <v>11786</v>
      </c>
      <c r="D3932"/>
      <c r="E3932" s="255" t="s">
        <v>7867</v>
      </c>
      <c r="F3932" s="255">
        <v>39518.716097766206</v>
      </c>
      <c r="G3932" s="255"/>
      <c r="H3932" s="255"/>
      <c r="I3932" s="256">
        <v>14.916666666666666</v>
      </c>
      <c r="J3932" s="257">
        <v>164607</v>
      </c>
      <c r="K3932" t="s">
        <v>4711</v>
      </c>
      <c r="L3932">
        <v>0</v>
      </c>
      <c r="M3932">
        <v>0</v>
      </c>
      <c r="N3932" t="s">
        <v>4731</v>
      </c>
      <c r="O3932" t="s">
        <v>5324</v>
      </c>
      <c r="P3932" t="s">
        <v>11787</v>
      </c>
      <c r="Q3932" t="s">
        <v>4715</v>
      </c>
      <c r="V3932" t="s">
        <v>4716</v>
      </c>
    </row>
    <row r="3933" spans="1:22">
      <c r="A3933" t="s">
        <v>4708</v>
      </c>
      <c r="B3933" t="s">
        <v>4708</v>
      </c>
      <c r="C3933" t="s">
        <v>11788</v>
      </c>
      <c r="D3933"/>
      <c r="E3933" s="255" t="s">
        <v>9895</v>
      </c>
      <c r="F3933" s="255">
        <v>39526.423508252316</v>
      </c>
      <c r="G3933" s="255"/>
      <c r="H3933" s="255"/>
      <c r="I3933" s="256">
        <v>14.916666666666666</v>
      </c>
      <c r="J3933" s="257">
        <v>115646</v>
      </c>
      <c r="K3933" t="s">
        <v>4711</v>
      </c>
      <c r="L3933">
        <v>1</v>
      </c>
      <c r="M3933">
        <v>4300.55</v>
      </c>
      <c r="N3933" t="s">
        <v>4712</v>
      </c>
      <c r="O3933" t="s">
        <v>4726</v>
      </c>
      <c r="P3933" t="s">
        <v>11789</v>
      </c>
      <c r="Q3933" t="s">
        <v>4715</v>
      </c>
      <c r="V3933" t="s">
        <v>4716</v>
      </c>
    </row>
    <row r="3934" spans="1:22">
      <c r="A3934" t="s">
        <v>4708</v>
      </c>
      <c r="B3934" t="s">
        <v>4708</v>
      </c>
      <c r="C3934" t="s">
        <v>11790</v>
      </c>
      <c r="D3934"/>
      <c r="E3934" s="255" t="s">
        <v>5200</v>
      </c>
      <c r="F3934" s="255">
        <v>39521.585285763889</v>
      </c>
      <c r="G3934" s="255"/>
      <c r="H3934" s="255"/>
      <c r="I3934" s="256">
        <v>14.916666666666666</v>
      </c>
      <c r="J3934" s="257">
        <v>164638</v>
      </c>
      <c r="K3934" t="s">
        <v>4752</v>
      </c>
      <c r="L3934">
        <v>1</v>
      </c>
      <c r="M3934">
        <v>4300.55</v>
      </c>
      <c r="N3934" t="s">
        <v>4718</v>
      </c>
      <c r="O3934" t="s">
        <v>4753</v>
      </c>
      <c r="P3934" t="s">
        <v>4753</v>
      </c>
      <c r="Q3934" t="s">
        <v>4715</v>
      </c>
      <c r="V3934" t="s">
        <v>4716</v>
      </c>
    </row>
    <row r="3935" spans="1:22">
      <c r="A3935" t="s">
        <v>4708</v>
      </c>
      <c r="B3935" t="s">
        <v>4708</v>
      </c>
      <c r="C3935" t="s">
        <v>11791</v>
      </c>
      <c r="D3935"/>
      <c r="E3935" s="255" t="s">
        <v>4775</v>
      </c>
      <c r="F3935" s="255">
        <v>39529.543673182867</v>
      </c>
      <c r="G3935" s="255"/>
      <c r="H3935" s="255"/>
      <c r="I3935" s="256">
        <v>14.916666666666666</v>
      </c>
      <c r="J3935" s="257">
        <v>153425</v>
      </c>
      <c r="K3935" t="s">
        <v>4711</v>
      </c>
      <c r="L3935">
        <v>0</v>
      </c>
      <c r="M3935">
        <v>0</v>
      </c>
      <c r="N3935" t="s">
        <v>4722</v>
      </c>
      <c r="O3935" t="s">
        <v>4753</v>
      </c>
      <c r="P3935" t="s">
        <v>4753</v>
      </c>
      <c r="Q3935" t="s">
        <v>4715</v>
      </c>
      <c r="V3935" t="s">
        <v>4716</v>
      </c>
    </row>
    <row r="3936" spans="1:22">
      <c r="A3936" t="s">
        <v>4708</v>
      </c>
      <c r="B3936" t="s">
        <v>4708</v>
      </c>
      <c r="C3936" t="s">
        <v>11792</v>
      </c>
      <c r="D3936"/>
      <c r="E3936" s="255" t="s">
        <v>4912</v>
      </c>
      <c r="F3936" s="255">
        <v>39487.576254513886</v>
      </c>
      <c r="G3936" s="255"/>
      <c r="H3936" s="255"/>
      <c r="I3936" s="256">
        <v>15</v>
      </c>
      <c r="J3936" s="257">
        <v>259041</v>
      </c>
      <c r="K3936" t="s">
        <v>4711</v>
      </c>
      <c r="L3936">
        <v>1</v>
      </c>
      <c r="M3936">
        <v>3568.29</v>
      </c>
      <c r="N3936" t="s">
        <v>4718</v>
      </c>
      <c r="O3936" t="s">
        <v>4753</v>
      </c>
      <c r="P3936" t="s">
        <v>4753</v>
      </c>
      <c r="Q3936" t="s">
        <v>4715</v>
      </c>
      <c r="V3936" t="s">
        <v>4716</v>
      </c>
    </row>
    <row r="3937" spans="1:22">
      <c r="A3937" t="s">
        <v>4708</v>
      </c>
      <c r="B3937" t="s">
        <v>4708</v>
      </c>
      <c r="C3937" t="s">
        <v>11793</v>
      </c>
      <c r="D3937"/>
      <c r="E3937" s="255" t="s">
        <v>9239</v>
      </c>
      <c r="F3937" s="255">
        <v>39475.76465957176</v>
      </c>
      <c r="G3937" s="255"/>
      <c r="H3937" s="255"/>
      <c r="I3937" s="256">
        <v>15.083333333333334</v>
      </c>
      <c r="J3937" s="257">
        <v>228794</v>
      </c>
      <c r="K3937" t="s">
        <v>4711</v>
      </c>
      <c r="L3937">
        <v>0</v>
      </c>
      <c r="M3937">
        <v>0</v>
      </c>
      <c r="N3937" t="s">
        <v>4731</v>
      </c>
      <c r="O3937" t="s">
        <v>4726</v>
      </c>
      <c r="P3937" t="s">
        <v>11794</v>
      </c>
      <c r="Q3937" t="s">
        <v>4715</v>
      </c>
      <c r="V3937" t="s">
        <v>4716</v>
      </c>
    </row>
    <row r="3938" spans="1:22">
      <c r="A3938" t="s">
        <v>4708</v>
      </c>
      <c r="B3938" t="s">
        <v>4708</v>
      </c>
      <c r="C3938" t="s">
        <v>11795</v>
      </c>
      <c r="D3938"/>
      <c r="E3938" s="255" t="s">
        <v>9070</v>
      </c>
      <c r="F3938" s="255">
        <v>39472.528152395833</v>
      </c>
      <c r="G3938" s="255"/>
      <c r="H3938" s="255"/>
      <c r="I3938" s="256">
        <v>15.083333333333334</v>
      </c>
      <c r="J3938" s="257">
        <v>35014</v>
      </c>
      <c r="K3938" t="s">
        <v>4752</v>
      </c>
      <c r="L3938">
        <v>0</v>
      </c>
      <c r="M3938">
        <v>0</v>
      </c>
      <c r="N3938" t="s">
        <v>4731</v>
      </c>
      <c r="O3938" t="s">
        <v>4726</v>
      </c>
      <c r="P3938" t="s">
        <v>11796</v>
      </c>
      <c r="Q3938" t="s">
        <v>4715</v>
      </c>
      <c r="V3938" t="s">
        <v>4716</v>
      </c>
    </row>
    <row r="3939" spans="1:22">
      <c r="A3939" t="s">
        <v>4708</v>
      </c>
      <c r="B3939" t="s">
        <v>4708</v>
      </c>
      <c r="C3939" t="s">
        <v>11797</v>
      </c>
      <c r="D3939"/>
      <c r="E3939" s="255" t="s">
        <v>5393</v>
      </c>
      <c r="F3939" s="255">
        <v>39449.814091550928</v>
      </c>
      <c r="G3939" s="255"/>
      <c r="H3939" s="255"/>
      <c r="I3939" s="256">
        <v>15.083333333333334</v>
      </c>
      <c r="J3939" s="257">
        <v>97472</v>
      </c>
      <c r="K3939" t="s">
        <v>4752</v>
      </c>
      <c r="L3939">
        <v>0</v>
      </c>
      <c r="M3939">
        <v>0</v>
      </c>
      <c r="N3939" t="s">
        <v>4722</v>
      </c>
      <c r="O3939" t="s">
        <v>4726</v>
      </c>
      <c r="P3939" t="s">
        <v>11798</v>
      </c>
      <c r="Q3939" t="s">
        <v>4715</v>
      </c>
      <c r="V3939" t="s">
        <v>4716</v>
      </c>
    </row>
    <row r="3940" spans="1:22">
      <c r="A3940" t="s">
        <v>4708</v>
      </c>
      <c r="B3940" t="s">
        <v>4708</v>
      </c>
      <c r="C3940" t="s">
        <v>2999</v>
      </c>
      <c r="D3940"/>
      <c r="E3940" s="255" t="s">
        <v>5500</v>
      </c>
      <c r="F3940" s="255">
        <v>39449.785774456017</v>
      </c>
      <c r="G3940" s="255"/>
      <c r="H3940" s="255"/>
      <c r="I3940" s="256">
        <v>15.083333333333334</v>
      </c>
      <c r="J3940" s="257">
        <v>310661</v>
      </c>
      <c r="K3940" t="s">
        <v>4711</v>
      </c>
      <c r="L3940">
        <v>0</v>
      </c>
      <c r="M3940">
        <v>0</v>
      </c>
      <c r="N3940" t="s">
        <v>4722</v>
      </c>
      <c r="O3940" t="s">
        <v>5324</v>
      </c>
      <c r="P3940" t="s">
        <v>11799</v>
      </c>
      <c r="Q3940" t="s">
        <v>4715</v>
      </c>
      <c r="V3940" t="s">
        <v>4716</v>
      </c>
    </row>
    <row r="3941" spans="1:22">
      <c r="A3941" t="s">
        <v>4708</v>
      </c>
      <c r="B3941" t="s">
        <v>4708</v>
      </c>
      <c r="C3941" t="s">
        <v>11800</v>
      </c>
      <c r="D3941"/>
      <c r="E3941" s="255" t="s">
        <v>5425</v>
      </c>
      <c r="F3941" s="255">
        <v>39478.814216516206</v>
      </c>
      <c r="G3941" s="255"/>
      <c r="H3941" s="255"/>
      <c r="I3941" s="256">
        <v>15.083333333333334</v>
      </c>
      <c r="J3941" s="257">
        <v>124324</v>
      </c>
      <c r="K3941" t="s">
        <v>4711</v>
      </c>
      <c r="L3941">
        <v>0</v>
      </c>
      <c r="M3941">
        <v>0</v>
      </c>
      <c r="N3941" t="s">
        <v>4722</v>
      </c>
      <c r="O3941" t="s">
        <v>4726</v>
      </c>
      <c r="P3941" t="s">
        <v>11801</v>
      </c>
      <c r="Q3941" t="s">
        <v>4715</v>
      </c>
      <c r="V3941" t="s">
        <v>4716</v>
      </c>
    </row>
    <row r="3942" spans="1:22">
      <c r="A3942" t="s">
        <v>4708</v>
      </c>
      <c r="B3942" t="s">
        <v>4708</v>
      </c>
      <c r="C3942" t="s">
        <v>11802</v>
      </c>
      <c r="D3942"/>
      <c r="E3942" s="255" t="s">
        <v>4737</v>
      </c>
      <c r="F3942" s="255">
        <v>39468.711436261576</v>
      </c>
      <c r="G3942" s="255"/>
      <c r="H3942" s="255"/>
      <c r="I3942" s="256">
        <v>15.083333333333334</v>
      </c>
      <c r="J3942" s="257">
        <v>132725</v>
      </c>
      <c r="K3942" t="s">
        <v>4752</v>
      </c>
      <c r="L3942">
        <v>0</v>
      </c>
      <c r="M3942">
        <v>0</v>
      </c>
      <c r="N3942" t="s">
        <v>4718</v>
      </c>
      <c r="O3942" t="s">
        <v>4753</v>
      </c>
      <c r="P3942" t="s">
        <v>4753</v>
      </c>
      <c r="Q3942" t="s">
        <v>4715</v>
      </c>
      <c r="V3942" t="s">
        <v>4716</v>
      </c>
    </row>
    <row r="3943" spans="1:22">
      <c r="A3943" t="s">
        <v>4708</v>
      </c>
      <c r="B3943" t="s">
        <v>4708</v>
      </c>
      <c r="C3943" t="s">
        <v>11803</v>
      </c>
      <c r="D3943"/>
      <c r="E3943" s="255" t="s">
        <v>4775</v>
      </c>
      <c r="F3943" s="255">
        <v>39447.542277199071</v>
      </c>
      <c r="G3943" s="255"/>
      <c r="H3943" s="255"/>
      <c r="I3943" s="256">
        <v>15.166666666666666</v>
      </c>
      <c r="J3943" s="257">
        <v>245620</v>
      </c>
      <c r="K3943" t="s">
        <v>4752</v>
      </c>
      <c r="L3943">
        <v>0</v>
      </c>
      <c r="M3943">
        <v>0</v>
      </c>
      <c r="N3943" t="s">
        <v>4718</v>
      </c>
      <c r="O3943" t="s">
        <v>4713</v>
      </c>
      <c r="P3943" t="s">
        <v>11804</v>
      </c>
      <c r="Q3943" t="s">
        <v>4715</v>
      </c>
      <c r="V3943" t="s">
        <v>4716</v>
      </c>
    </row>
    <row r="3944" spans="1:22">
      <c r="A3944" t="s">
        <v>4708</v>
      </c>
      <c r="B3944" t="s">
        <v>4708</v>
      </c>
      <c r="C3944" t="s">
        <v>11805</v>
      </c>
      <c r="D3944"/>
      <c r="E3944" s="255" t="s">
        <v>5027</v>
      </c>
      <c r="F3944" s="255">
        <v>39426.4655571412</v>
      </c>
      <c r="G3944" s="255"/>
      <c r="H3944" s="255"/>
      <c r="I3944" s="256">
        <v>15.166666666666666</v>
      </c>
      <c r="J3944" s="257">
        <v>144440</v>
      </c>
      <c r="K3944" t="s">
        <v>4711</v>
      </c>
      <c r="L3944">
        <v>0</v>
      </c>
      <c r="M3944">
        <v>0</v>
      </c>
      <c r="N3944" t="s">
        <v>4722</v>
      </c>
      <c r="O3944" t="s">
        <v>4726</v>
      </c>
      <c r="P3944" t="s">
        <v>11806</v>
      </c>
      <c r="Q3944" t="s">
        <v>4715</v>
      </c>
      <c r="V3944" t="s">
        <v>4716</v>
      </c>
    </row>
    <row r="3945" spans="1:22">
      <c r="A3945" t="s">
        <v>4708</v>
      </c>
      <c r="B3945" t="s">
        <v>4708</v>
      </c>
      <c r="C3945" t="s">
        <v>11807</v>
      </c>
      <c r="D3945"/>
      <c r="E3945" s="255" t="s">
        <v>4957</v>
      </c>
      <c r="F3945" s="255">
        <v>39413.74984459491</v>
      </c>
      <c r="G3945" s="255"/>
      <c r="H3945" s="255"/>
      <c r="I3945" s="256">
        <v>15.25</v>
      </c>
      <c r="J3945" s="257">
        <v>129191</v>
      </c>
      <c r="K3945" t="s">
        <v>4711</v>
      </c>
      <c r="L3945">
        <v>0</v>
      </c>
      <c r="M3945">
        <v>0</v>
      </c>
      <c r="N3945" t="s">
        <v>4712</v>
      </c>
      <c r="O3945" t="s">
        <v>4713</v>
      </c>
      <c r="P3945" t="s">
        <v>11808</v>
      </c>
      <c r="Q3945" t="s">
        <v>4715</v>
      </c>
      <c r="V3945" t="s">
        <v>4716</v>
      </c>
    </row>
    <row r="3946" spans="1:22">
      <c r="A3946" t="s">
        <v>4708</v>
      </c>
      <c r="B3946" t="s">
        <v>4708</v>
      </c>
      <c r="C3946" t="s">
        <v>11809</v>
      </c>
      <c r="D3946"/>
      <c r="E3946" s="255" t="s">
        <v>5328</v>
      </c>
      <c r="F3946" s="255">
        <v>39413.716099618054</v>
      </c>
      <c r="G3946" s="255"/>
      <c r="H3946" s="255"/>
      <c r="I3946" s="256">
        <v>15.25</v>
      </c>
      <c r="J3946" s="257">
        <v>163015</v>
      </c>
      <c r="K3946" t="s">
        <v>4752</v>
      </c>
      <c r="L3946">
        <v>0</v>
      </c>
      <c r="M3946">
        <v>0</v>
      </c>
      <c r="N3946" t="s">
        <v>4718</v>
      </c>
      <c r="O3946" t="s">
        <v>4713</v>
      </c>
      <c r="P3946" t="s">
        <v>11810</v>
      </c>
      <c r="Q3946" t="s">
        <v>4715</v>
      </c>
      <c r="V3946" t="s">
        <v>4716</v>
      </c>
    </row>
    <row r="3947" spans="1:22">
      <c r="A3947" t="s">
        <v>4708</v>
      </c>
      <c r="B3947" t="s">
        <v>4708</v>
      </c>
      <c r="C3947" t="s">
        <v>11811</v>
      </c>
      <c r="D3947"/>
      <c r="E3947" s="255" t="s">
        <v>5096</v>
      </c>
      <c r="F3947" s="255">
        <v>39415.658391898149</v>
      </c>
      <c r="G3947" s="255"/>
      <c r="H3947" s="255"/>
      <c r="I3947" s="256">
        <v>15.25</v>
      </c>
      <c r="J3947" s="257">
        <v>291410</v>
      </c>
      <c r="K3947" t="s">
        <v>4752</v>
      </c>
      <c r="L3947">
        <v>0</v>
      </c>
      <c r="M3947">
        <v>0</v>
      </c>
      <c r="N3947" t="s">
        <v>4722</v>
      </c>
      <c r="O3947" t="s">
        <v>4713</v>
      </c>
      <c r="P3947" t="s">
        <v>11812</v>
      </c>
      <c r="Q3947" t="s">
        <v>4715</v>
      </c>
      <c r="V3947" t="s">
        <v>4716</v>
      </c>
    </row>
    <row r="3948" spans="1:22">
      <c r="A3948" t="s">
        <v>4708</v>
      </c>
      <c r="B3948" t="s">
        <v>4708</v>
      </c>
      <c r="C3948" t="s">
        <v>11813</v>
      </c>
      <c r="D3948"/>
      <c r="E3948" s="255" t="s">
        <v>5617</v>
      </c>
      <c r="F3948" s="255">
        <v>39407.724186689818</v>
      </c>
      <c r="G3948" s="255"/>
      <c r="H3948" s="255"/>
      <c r="I3948" s="256">
        <v>15.25</v>
      </c>
      <c r="J3948" s="257">
        <v>282208</v>
      </c>
      <c r="K3948" t="s">
        <v>4752</v>
      </c>
      <c r="L3948">
        <v>0</v>
      </c>
      <c r="M3948">
        <v>0</v>
      </c>
      <c r="N3948" t="s">
        <v>4718</v>
      </c>
      <c r="O3948" t="s">
        <v>4713</v>
      </c>
      <c r="P3948" t="s">
        <v>11814</v>
      </c>
      <c r="Q3948" t="s">
        <v>4715</v>
      </c>
      <c r="V3948" t="s">
        <v>4716</v>
      </c>
    </row>
    <row r="3949" spans="1:22">
      <c r="A3949" t="s">
        <v>4708</v>
      </c>
      <c r="B3949" t="s">
        <v>4708</v>
      </c>
      <c r="C3949" t="s">
        <v>11815</v>
      </c>
      <c r="D3949"/>
      <c r="E3949" s="255" t="s">
        <v>4924</v>
      </c>
      <c r="F3949" s="255">
        <v>39400.731374224539</v>
      </c>
      <c r="G3949" s="255"/>
      <c r="H3949" s="255"/>
      <c r="I3949" s="256">
        <v>15.25</v>
      </c>
      <c r="J3949" s="257">
        <v>-1</v>
      </c>
      <c r="K3949" t="s">
        <v>4752</v>
      </c>
      <c r="L3949">
        <v>0</v>
      </c>
      <c r="M3949">
        <v>0</v>
      </c>
      <c r="N3949" t="s">
        <v>4718</v>
      </c>
      <c r="O3949" t="s">
        <v>4753</v>
      </c>
      <c r="P3949" t="s">
        <v>4753</v>
      </c>
      <c r="Q3949" t="s">
        <v>4715</v>
      </c>
      <c r="V3949" t="s">
        <v>4716</v>
      </c>
    </row>
    <row r="3950" spans="1:22">
      <c r="A3950" t="s">
        <v>4708</v>
      </c>
      <c r="B3950" t="s">
        <v>4708</v>
      </c>
      <c r="C3950" t="s">
        <v>11816</v>
      </c>
      <c r="D3950"/>
      <c r="E3950" s="255" t="s">
        <v>4937</v>
      </c>
      <c r="F3950" s="255">
        <v>39416.742604710649</v>
      </c>
      <c r="G3950" s="255"/>
      <c r="H3950" s="255"/>
      <c r="I3950" s="256">
        <v>15.25</v>
      </c>
      <c r="J3950" s="257">
        <v>163899</v>
      </c>
      <c r="K3950" t="s">
        <v>4752</v>
      </c>
      <c r="L3950">
        <v>0</v>
      </c>
      <c r="M3950">
        <v>0</v>
      </c>
      <c r="N3950" t="s">
        <v>4722</v>
      </c>
      <c r="O3950" t="s">
        <v>4753</v>
      </c>
      <c r="P3950" t="s">
        <v>4753</v>
      </c>
      <c r="Q3950" t="s">
        <v>4715</v>
      </c>
      <c r="V3950" t="s">
        <v>4716</v>
      </c>
    </row>
    <row r="3951" spans="1:22">
      <c r="A3951" t="s">
        <v>4708</v>
      </c>
      <c r="B3951" t="s">
        <v>4708</v>
      </c>
      <c r="C3951" t="s">
        <v>11817</v>
      </c>
      <c r="D3951"/>
      <c r="E3951" s="255" t="s">
        <v>4834</v>
      </c>
      <c r="F3951" s="255">
        <v>39368.600599849538</v>
      </c>
      <c r="G3951" s="255"/>
      <c r="H3951" s="255"/>
      <c r="I3951" s="256">
        <v>15.333333333333334</v>
      </c>
      <c r="J3951" s="257">
        <v>259593</v>
      </c>
      <c r="K3951" t="s">
        <v>4711</v>
      </c>
      <c r="L3951">
        <v>0</v>
      </c>
      <c r="M3951">
        <v>0</v>
      </c>
      <c r="N3951" t="s">
        <v>4722</v>
      </c>
      <c r="O3951" t="s">
        <v>4726</v>
      </c>
      <c r="P3951" t="s">
        <v>5188</v>
      </c>
      <c r="Q3951" t="s">
        <v>4715</v>
      </c>
      <c r="V3951" t="s">
        <v>4716</v>
      </c>
    </row>
    <row r="3952" spans="1:22">
      <c r="A3952" t="s">
        <v>4708</v>
      </c>
      <c r="B3952" t="s">
        <v>4708</v>
      </c>
      <c r="C3952" t="s">
        <v>11818</v>
      </c>
      <c r="D3952"/>
      <c r="E3952" s="255" t="s">
        <v>7002</v>
      </c>
      <c r="F3952" s="255">
        <v>39373.692173761578</v>
      </c>
      <c r="G3952" s="255"/>
      <c r="H3952" s="255"/>
      <c r="I3952" s="256">
        <v>15.333333333333334</v>
      </c>
      <c r="J3952" s="257">
        <v>299999</v>
      </c>
      <c r="K3952" t="s">
        <v>4752</v>
      </c>
      <c r="L3952">
        <v>0</v>
      </c>
      <c r="M3952">
        <v>0</v>
      </c>
      <c r="N3952" t="s">
        <v>4722</v>
      </c>
      <c r="O3952" t="s">
        <v>4726</v>
      </c>
      <c r="P3952" t="s">
        <v>8853</v>
      </c>
      <c r="Q3952" t="s">
        <v>4715</v>
      </c>
      <c r="V3952" t="s">
        <v>4716</v>
      </c>
    </row>
    <row r="3953" spans="1:22">
      <c r="A3953" t="s">
        <v>4708</v>
      </c>
      <c r="B3953" t="s">
        <v>4708</v>
      </c>
      <c r="C3953" t="s">
        <v>11819</v>
      </c>
      <c r="D3953"/>
      <c r="E3953" s="255" t="s">
        <v>5378</v>
      </c>
      <c r="F3953" s="255">
        <v>39379.72101778935</v>
      </c>
      <c r="G3953" s="255"/>
      <c r="H3953" s="255"/>
      <c r="I3953" s="256">
        <v>15.333333333333334</v>
      </c>
      <c r="J3953" s="257">
        <v>175520</v>
      </c>
      <c r="K3953" t="s">
        <v>4752</v>
      </c>
      <c r="L3953">
        <v>0</v>
      </c>
      <c r="M3953">
        <v>0</v>
      </c>
      <c r="N3953" t="s">
        <v>4718</v>
      </c>
      <c r="O3953" t="s">
        <v>5324</v>
      </c>
      <c r="P3953" t="s">
        <v>8958</v>
      </c>
      <c r="Q3953" t="s">
        <v>4715</v>
      </c>
      <c r="V3953" t="s">
        <v>4716</v>
      </c>
    </row>
    <row r="3954" spans="1:22">
      <c r="A3954" t="s">
        <v>4708</v>
      </c>
      <c r="B3954" t="s">
        <v>4708</v>
      </c>
      <c r="C3954" t="s">
        <v>11820</v>
      </c>
      <c r="D3954"/>
      <c r="E3954" s="255" t="s">
        <v>6114</v>
      </c>
      <c r="F3954" s="255">
        <v>39382.494092129629</v>
      </c>
      <c r="G3954" s="255"/>
      <c r="H3954" s="255"/>
      <c r="I3954" s="256">
        <v>15.333333333333334</v>
      </c>
      <c r="J3954" s="257">
        <v>123398</v>
      </c>
      <c r="K3954" t="s">
        <v>4752</v>
      </c>
      <c r="L3954">
        <v>0</v>
      </c>
      <c r="M3954">
        <v>0</v>
      </c>
      <c r="N3954" t="s">
        <v>4718</v>
      </c>
      <c r="O3954" t="s">
        <v>4726</v>
      </c>
      <c r="P3954" t="s">
        <v>11821</v>
      </c>
      <c r="Q3954" t="s">
        <v>4715</v>
      </c>
      <c r="V3954" t="s">
        <v>4716</v>
      </c>
    </row>
    <row r="3955" spans="1:22">
      <c r="A3955" t="s">
        <v>4708</v>
      </c>
      <c r="B3955" t="s">
        <v>4708</v>
      </c>
      <c r="C3955" t="s">
        <v>1368</v>
      </c>
      <c r="D3955"/>
      <c r="E3955" s="255" t="s">
        <v>7507</v>
      </c>
      <c r="F3955" s="255">
        <v>39377.724316585649</v>
      </c>
      <c r="G3955" s="255"/>
      <c r="H3955" s="255"/>
      <c r="I3955" s="256">
        <v>15.333333333333334</v>
      </c>
      <c r="J3955" s="257">
        <v>267415</v>
      </c>
      <c r="K3955" t="s">
        <v>4752</v>
      </c>
      <c r="L3955">
        <v>0</v>
      </c>
      <c r="M3955">
        <v>0</v>
      </c>
      <c r="N3955" t="s">
        <v>4731</v>
      </c>
      <c r="O3955" t="s">
        <v>4726</v>
      </c>
      <c r="P3955" t="s">
        <v>11822</v>
      </c>
      <c r="Q3955" t="s">
        <v>4715</v>
      </c>
      <c r="V3955" t="s">
        <v>4716</v>
      </c>
    </row>
    <row r="3956" spans="1:22">
      <c r="A3956" t="s">
        <v>4708</v>
      </c>
      <c r="B3956" t="s">
        <v>4708</v>
      </c>
      <c r="C3956" t="s">
        <v>11823</v>
      </c>
      <c r="D3956"/>
      <c r="E3956" s="255" t="s">
        <v>5408</v>
      </c>
      <c r="F3956" s="255">
        <v>39308.749618368056</v>
      </c>
      <c r="G3956" s="255"/>
      <c r="H3956" s="255"/>
      <c r="I3956" s="256">
        <v>15.5</v>
      </c>
      <c r="J3956" s="257">
        <v>160718</v>
      </c>
      <c r="K3956" t="s">
        <v>4711</v>
      </c>
      <c r="L3956">
        <v>0</v>
      </c>
      <c r="M3956">
        <v>0</v>
      </c>
      <c r="N3956" t="s">
        <v>4712</v>
      </c>
      <c r="O3956" t="s">
        <v>4726</v>
      </c>
      <c r="P3956" t="s">
        <v>4994</v>
      </c>
      <c r="Q3956" t="s">
        <v>4715</v>
      </c>
      <c r="V3956" t="s">
        <v>4716</v>
      </c>
    </row>
    <row r="3957" spans="1:22">
      <c r="A3957" t="s">
        <v>4708</v>
      </c>
      <c r="B3957" t="s">
        <v>4708</v>
      </c>
      <c r="C3957" t="s">
        <v>11824</v>
      </c>
      <c r="D3957"/>
      <c r="E3957" s="255" t="s">
        <v>4891</v>
      </c>
      <c r="F3957" s="255">
        <v>39307.745203043982</v>
      </c>
      <c r="G3957" s="255"/>
      <c r="H3957" s="255"/>
      <c r="I3957" s="256">
        <v>15.5</v>
      </c>
      <c r="J3957" s="257">
        <v>165917</v>
      </c>
      <c r="K3957" t="s">
        <v>4711</v>
      </c>
      <c r="L3957">
        <v>0</v>
      </c>
      <c r="M3957">
        <v>0</v>
      </c>
      <c r="N3957" t="s">
        <v>4712</v>
      </c>
      <c r="O3957" t="s">
        <v>4726</v>
      </c>
      <c r="P3957" t="s">
        <v>11825</v>
      </c>
      <c r="Q3957" t="s">
        <v>4715</v>
      </c>
      <c r="V3957" t="s">
        <v>4716</v>
      </c>
    </row>
    <row r="3958" spans="1:22">
      <c r="A3958" t="s">
        <v>4708</v>
      </c>
      <c r="B3958" t="s">
        <v>4708</v>
      </c>
      <c r="C3958" t="s">
        <v>11826</v>
      </c>
      <c r="D3958"/>
      <c r="E3958" s="255" t="s">
        <v>5314</v>
      </c>
      <c r="F3958" s="255">
        <v>39314.758018368055</v>
      </c>
      <c r="G3958" s="255"/>
      <c r="H3958" s="255"/>
      <c r="I3958" s="256">
        <v>15.5</v>
      </c>
      <c r="J3958" s="257">
        <v>136656</v>
      </c>
      <c r="K3958" t="s">
        <v>4752</v>
      </c>
      <c r="L3958">
        <v>0</v>
      </c>
      <c r="M3958">
        <v>0</v>
      </c>
      <c r="N3958" t="s">
        <v>4722</v>
      </c>
      <c r="O3958" t="s">
        <v>4726</v>
      </c>
      <c r="P3958" t="s">
        <v>4994</v>
      </c>
      <c r="Q3958" t="s">
        <v>4715</v>
      </c>
      <c r="V3958" t="s">
        <v>4716</v>
      </c>
    </row>
    <row r="3959" spans="1:22">
      <c r="A3959" t="s">
        <v>4708</v>
      </c>
      <c r="B3959" t="s">
        <v>4708</v>
      </c>
      <c r="C3959" t="s">
        <v>11827</v>
      </c>
      <c r="D3959"/>
      <c r="E3959" s="255" t="s">
        <v>5912</v>
      </c>
      <c r="F3959" s="255">
        <v>39324.723809918978</v>
      </c>
      <c r="G3959" s="255"/>
      <c r="H3959" s="255"/>
      <c r="I3959" s="256">
        <v>15.5</v>
      </c>
      <c r="J3959" s="257">
        <v>234022</v>
      </c>
      <c r="K3959" t="s">
        <v>4711</v>
      </c>
      <c r="L3959">
        <v>0</v>
      </c>
      <c r="M3959">
        <v>0</v>
      </c>
      <c r="N3959" t="s">
        <v>4712</v>
      </c>
      <c r="O3959" t="s">
        <v>4726</v>
      </c>
      <c r="P3959" t="s">
        <v>11828</v>
      </c>
      <c r="Q3959" t="s">
        <v>4715</v>
      </c>
      <c r="V3959" t="s">
        <v>4716</v>
      </c>
    </row>
    <row r="3960" spans="1:22">
      <c r="A3960" t="s">
        <v>4708</v>
      </c>
      <c r="B3960" t="s">
        <v>4708</v>
      </c>
      <c r="C3960" t="s">
        <v>11829</v>
      </c>
      <c r="D3960"/>
      <c r="E3960" s="255" t="s">
        <v>6904</v>
      </c>
      <c r="F3960" s="255">
        <v>39290.721311076391</v>
      </c>
      <c r="G3960" s="255"/>
      <c r="H3960" s="255"/>
      <c r="I3960" s="256">
        <v>15.583333333333334</v>
      </c>
      <c r="J3960" s="257">
        <v>166640</v>
      </c>
      <c r="K3960" t="s">
        <v>4752</v>
      </c>
      <c r="L3960">
        <v>0</v>
      </c>
      <c r="M3960">
        <v>0</v>
      </c>
      <c r="N3960" t="s">
        <v>4731</v>
      </c>
      <c r="O3960" t="s">
        <v>4726</v>
      </c>
      <c r="P3960" t="s">
        <v>11830</v>
      </c>
      <c r="Q3960" t="s">
        <v>4715</v>
      </c>
      <c r="V3960" t="s">
        <v>4716</v>
      </c>
    </row>
    <row r="3961" spans="1:22">
      <c r="A3961" t="s">
        <v>4708</v>
      </c>
      <c r="B3961" t="s">
        <v>4708</v>
      </c>
      <c r="C3961" t="s">
        <v>11831</v>
      </c>
      <c r="D3961"/>
      <c r="E3961" s="255" t="s">
        <v>5314</v>
      </c>
      <c r="F3961" s="255">
        <v>39280.606578125</v>
      </c>
      <c r="G3961" s="255"/>
      <c r="H3961" s="255"/>
      <c r="I3961" s="256">
        <v>15.583333333333334</v>
      </c>
      <c r="J3961" s="257">
        <v>250498</v>
      </c>
      <c r="K3961" t="s">
        <v>4711</v>
      </c>
      <c r="L3961">
        <v>0</v>
      </c>
      <c r="M3961">
        <v>0</v>
      </c>
      <c r="N3961" t="s">
        <v>4722</v>
      </c>
      <c r="O3961" t="s">
        <v>4726</v>
      </c>
      <c r="P3961" t="s">
        <v>5225</v>
      </c>
      <c r="Q3961" t="s">
        <v>4715</v>
      </c>
      <c r="V3961" t="s">
        <v>4716</v>
      </c>
    </row>
    <row r="3962" spans="1:22">
      <c r="A3962" t="s">
        <v>4708</v>
      </c>
      <c r="B3962" t="s">
        <v>4708</v>
      </c>
      <c r="C3962" t="s">
        <v>11832</v>
      </c>
      <c r="D3962"/>
      <c r="E3962" s="255" t="s">
        <v>7853</v>
      </c>
      <c r="F3962" s="255">
        <v>39260.757121446761</v>
      </c>
      <c r="G3962" s="255"/>
      <c r="H3962" s="255"/>
      <c r="I3962" s="256">
        <v>15.666666666666666</v>
      </c>
      <c r="J3962" s="257">
        <v>82013</v>
      </c>
      <c r="K3962" t="s">
        <v>4752</v>
      </c>
      <c r="L3962">
        <v>0</v>
      </c>
      <c r="M3962">
        <v>0</v>
      </c>
      <c r="N3962" t="s">
        <v>4718</v>
      </c>
      <c r="O3962" t="s">
        <v>4726</v>
      </c>
      <c r="P3962" t="s">
        <v>11833</v>
      </c>
      <c r="Q3962" t="s">
        <v>4715</v>
      </c>
      <c r="V3962" t="s">
        <v>4716</v>
      </c>
    </row>
    <row r="3963" spans="1:22">
      <c r="A3963" t="s">
        <v>4708</v>
      </c>
      <c r="B3963" t="s">
        <v>4708</v>
      </c>
      <c r="C3963" t="s">
        <v>11834</v>
      </c>
      <c r="D3963"/>
      <c r="E3963" s="255" t="s">
        <v>8874</v>
      </c>
      <c r="F3963" s="255">
        <v>39223.337502511575</v>
      </c>
      <c r="G3963" s="255"/>
      <c r="H3963" s="255"/>
      <c r="I3963" s="256">
        <v>15.75</v>
      </c>
      <c r="J3963" s="257">
        <v>446555</v>
      </c>
      <c r="K3963" t="s">
        <v>4711</v>
      </c>
      <c r="L3963">
        <v>0</v>
      </c>
      <c r="M3963">
        <v>0</v>
      </c>
      <c r="N3963" t="s">
        <v>4722</v>
      </c>
      <c r="O3963" t="s">
        <v>4726</v>
      </c>
      <c r="P3963" t="s">
        <v>11835</v>
      </c>
      <c r="Q3963" t="s">
        <v>4715</v>
      </c>
      <c r="V3963" t="s">
        <v>4716</v>
      </c>
    </row>
    <row r="3964" spans="1:22">
      <c r="A3964" t="s">
        <v>4708</v>
      </c>
      <c r="B3964" t="s">
        <v>4708</v>
      </c>
      <c r="C3964" t="s">
        <v>11836</v>
      </c>
      <c r="D3964"/>
      <c r="E3964" s="255" t="s">
        <v>5318</v>
      </c>
      <c r="F3964" s="255">
        <v>39233.734503784719</v>
      </c>
      <c r="G3964" s="255"/>
      <c r="H3964" s="255"/>
      <c r="I3964" s="256">
        <v>15.75</v>
      </c>
      <c r="J3964" s="257">
        <v>180000</v>
      </c>
      <c r="K3964" t="s">
        <v>4752</v>
      </c>
      <c r="L3964">
        <v>0</v>
      </c>
      <c r="M3964">
        <v>0</v>
      </c>
      <c r="N3964" t="s">
        <v>4769</v>
      </c>
      <c r="O3964" t="s">
        <v>4726</v>
      </c>
      <c r="P3964" t="s">
        <v>5228</v>
      </c>
      <c r="Q3964" t="s">
        <v>4715</v>
      </c>
      <c r="V3964" t="s">
        <v>4716</v>
      </c>
    </row>
    <row r="3965" spans="1:22">
      <c r="A3965" t="s">
        <v>4708</v>
      </c>
      <c r="B3965" t="s">
        <v>4708</v>
      </c>
      <c r="C3965" t="s">
        <v>11837</v>
      </c>
      <c r="D3965"/>
      <c r="E3965" s="255" t="s">
        <v>5393</v>
      </c>
      <c r="F3965" s="255">
        <v>39174.365097800925</v>
      </c>
      <c r="G3965" s="255"/>
      <c r="H3965" s="255"/>
      <c r="I3965" s="256">
        <v>15.833333333333334</v>
      </c>
      <c r="J3965" s="257">
        <v>49986</v>
      </c>
      <c r="K3965" t="s">
        <v>4711</v>
      </c>
      <c r="L3965">
        <v>0</v>
      </c>
      <c r="M3965">
        <v>0</v>
      </c>
      <c r="N3965" t="s">
        <v>4712</v>
      </c>
      <c r="O3965" t="s">
        <v>4713</v>
      </c>
      <c r="P3965" t="s">
        <v>11838</v>
      </c>
      <c r="Q3965" t="s">
        <v>4715</v>
      </c>
      <c r="V3965" t="s">
        <v>4716</v>
      </c>
    </row>
    <row r="3966" spans="1:22">
      <c r="A3966" t="s">
        <v>4708</v>
      </c>
      <c r="B3966" t="s">
        <v>4708</v>
      </c>
      <c r="C3966" t="s">
        <v>11839</v>
      </c>
      <c r="D3966"/>
      <c r="E3966" s="255" t="s">
        <v>4870</v>
      </c>
      <c r="F3966" s="255">
        <v>39202.718361805557</v>
      </c>
      <c r="G3966" s="255"/>
      <c r="H3966" s="255"/>
      <c r="I3966" s="256">
        <v>15.833333333333334</v>
      </c>
      <c r="J3966" s="257">
        <v>60252</v>
      </c>
      <c r="K3966" t="s">
        <v>4711</v>
      </c>
      <c r="L3966">
        <v>0</v>
      </c>
      <c r="M3966">
        <v>0</v>
      </c>
      <c r="N3966" t="s">
        <v>4722</v>
      </c>
      <c r="O3966" t="s">
        <v>4753</v>
      </c>
      <c r="P3966" t="s">
        <v>4753</v>
      </c>
      <c r="Q3966" t="s">
        <v>4715</v>
      </c>
      <c r="V3966" t="s">
        <v>4716</v>
      </c>
    </row>
    <row r="3967" spans="1:22">
      <c r="A3967" t="s">
        <v>4708</v>
      </c>
      <c r="B3967" t="s">
        <v>4708</v>
      </c>
      <c r="C3967" t="s">
        <v>11840</v>
      </c>
      <c r="D3967"/>
      <c r="E3967" s="255" t="s">
        <v>5939</v>
      </c>
      <c r="F3967" s="255">
        <v>39185.379913229168</v>
      </c>
      <c r="G3967" s="255"/>
      <c r="H3967" s="255"/>
      <c r="I3967" s="256">
        <v>15.833333333333334</v>
      </c>
      <c r="J3967" s="257">
        <v>132020</v>
      </c>
      <c r="K3967" t="s">
        <v>4711</v>
      </c>
      <c r="L3967">
        <v>0</v>
      </c>
      <c r="M3967">
        <v>0</v>
      </c>
      <c r="N3967" t="s">
        <v>4718</v>
      </c>
      <c r="O3967" t="s">
        <v>4726</v>
      </c>
      <c r="P3967" t="s">
        <v>11841</v>
      </c>
      <c r="Q3967" t="s">
        <v>4715</v>
      </c>
      <c r="V3967" t="s">
        <v>4716</v>
      </c>
    </row>
    <row r="3968" spans="1:22">
      <c r="A3968" t="s">
        <v>4708</v>
      </c>
      <c r="B3968" t="s">
        <v>4708</v>
      </c>
      <c r="C3968" t="s">
        <v>11842</v>
      </c>
      <c r="D3968"/>
      <c r="E3968" s="255" t="s">
        <v>11843</v>
      </c>
      <c r="F3968" s="255">
        <v>39144.393737002312</v>
      </c>
      <c r="G3968" s="255"/>
      <c r="H3968" s="255"/>
      <c r="I3968" s="256">
        <v>15.916666666666666</v>
      </c>
      <c r="J3968" s="257">
        <v>202304</v>
      </c>
      <c r="K3968" t="s">
        <v>4711</v>
      </c>
      <c r="L3968">
        <v>0</v>
      </c>
      <c r="M3968">
        <v>0</v>
      </c>
      <c r="N3968" t="s">
        <v>4718</v>
      </c>
      <c r="O3968" t="s">
        <v>4726</v>
      </c>
      <c r="P3968" t="s">
        <v>11844</v>
      </c>
      <c r="Q3968" t="s">
        <v>4715</v>
      </c>
      <c r="V3968" t="s">
        <v>4716</v>
      </c>
    </row>
    <row r="3969" spans="1:22">
      <c r="A3969" t="s">
        <v>4708</v>
      </c>
      <c r="B3969" t="s">
        <v>4708</v>
      </c>
      <c r="C3969" t="s">
        <v>11845</v>
      </c>
      <c r="D3969"/>
      <c r="E3969" s="255" t="s">
        <v>4737</v>
      </c>
      <c r="F3969" s="255">
        <v>39142.700232835647</v>
      </c>
      <c r="G3969" s="255"/>
      <c r="H3969" s="255"/>
      <c r="I3969" s="256">
        <v>15.916666666666666</v>
      </c>
      <c r="J3969" s="257">
        <v>84366</v>
      </c>
      <c r="K3969" t="s">
        <v>4711</v>
      </c>
      <c r="L3969">
        <v>1</v>
      </c>
      <c r="M3969">
        <v>4300.55</v>
      </c>
      <c r="N3969" t="s">
        <v>4718</v>
      </c>
      <c r="O3969" t="s">
        <v>4726</v>
      </c>
      <c r="P3969" t="s">
        <v>5665</v>
      </c>
      <c r="Q3969" t="s">
        <v>4715</v>
      </c>
      <c r="V3969" t="s">
        <v>4716</v>
      </c>
    </row>
    <row r="3970" spans="1:22">
      <c r="A3970" t="s">
        <v>4708</v>
      </c>
      <c r="B3970" t="s">
        <v>4708</v>
      </c>
      <c r="C3970" t="s">
        <v>11846</v>
      </c>
      <c r="D3970"/>
      <c r="E3970" s="255" t="s">
        <v>4891</v>
      </c>
      <c r="F3970" s="255">
        <v>39141.796841319447</v>
      </c>
      <c r="G3970" s="255"/>
      <c r="H3970" s="255"/>
      <c r="I3970" s="256">
        <v>16</v>
      </c>
      <c r="J3970" s="257">
        <v>206188</v>
      </c>
      <c r="K3970" t="s">
        <v>4752</v>
      </c>
      <c r="L3970">
        <v>0</v>
      </c>
      <c r="M3970">
        <v>0</v>
      </c>
      <c r="N3970" t="s">
        <v>4718</v>
      </c>
      <c r="O3970" t="s">
        <v>4713</v>
      </c>
      <c r="P3970" t="s">
        <v>11847</v>
      </c>
      <c r="Q3970" t="s">
        <v>4715</v>
      </c>
      <c r="V3970" t="s">
        <v>4716</v>
      </c>
    </row>
    <row r="3971" spans="1:22">
      <c r="A3971" t="s">
        <v>4708</v>
      </c>
      <c r="B3971" t="s">
        <v>4708</v>
      </c>
      <c r="C3971" t="s">
        <v>11848</v>
      </c>
      <c r="D3971"/>
      <c r="E3971" s="255" t="s">
        <v>8206</v>
      </c>
      <c r="F3971" s="255">
        <v>39127.71984633102</v>
      </c>
      <c r="G3971" s="255"/>
      <c r="H3971" s="255"/>
      <c r="I3971" s="256">
        <v>16</v>
      </c>
      <c r="J3971" s="257">
        <v>75091</v>
      </c>
      <c r="K3971" t="s">
        <v>4711</v>
      </c>
      <c r="L3971">
        <v>0</v>
      </c>
      <c r="M3971">
        <v>0</v>
      </c>
      <c r="N3971" t="s">
        <v>4731</v>
      </c>
      <c r="O3971" t="s">
        <v>4726</v>
      </c>
      <c r="P3971" t="s">
        <v>7955</v>
      </c>
      <c r="Q3971" t="s">
        <v>4715</v>
      </c>
      <c r="V3971" t="s">
        <v>4716</v>
      </c>
    </row>
    <row r="3972" spans="1:22">
      <c r="A3972" t="s">
        <v>4708</v>
      </c>
      <c r="B3972" t="s">
        <v>4708</v>
      </c>
      <c r="C3972" t="s">
        <v>11849</v>
      </c>
      <c r="D3972"/>
      <c r="E3972" s="255" t="s">
        <v>5320</v>
      </c>
      <c r="F3972" s="255">
        <v>39141.752879085645</v>
      </c>
      <c r="G3972" s="255"/>
      <c r="H3972" s="255"/>
      <c r="I3972" s="256">
        <v>16</v>
      </c>
      <c r="J3972" s="257">
        <v>191426</v>
      </c>
      <c r="K3972" t="s">
        <v>4711</v>
      </c>
      <c r="L3972">
        <v>0</v>
      </c>
      <c r="M3972">
        <v>0</v>
      </c>
      <c r="N3972" t="s">
        <v>4722</v>
      </c>
      <c r="O3972" t="s">
        <v>4726</v>
      </c>
      <c r="P3972" t="s">
        <v>5188</v>
      </c>
      <c r="Q3972" t="s">
        <v>4715</v>
      </c>
      <c r="V3972" t="s">
        <v>4716</v>
      </c>
    </row>
    <row r="3973" spans="1:22">
      <c r="A3973" t="s">
        <v>4708</v>
      </c>
      <c r="B3973" t="s">
        <v>4708</v>
      </c>
      <c r="C3973" t="s">
        <v>11850</v>
      </c>
      <c r="D3973"/>
      <c r="E3973" s="255" t="s">
        <v>7098</v>
      </c>
      <c r="F3973" s="255">
        <v>39133.70521709491</v>
      </c>
      <c r="G3973" s="255"/>
      <c r="H3973" s="255"/>
      <c r="I3973" s="256">
        <v>16</v>
      </c>
      <c r="J3973" s="257">
        <v>210412</v>
      </c>
      <c r="K3973" t="s">
        <v>4752</v>
      </c>
      <c r="L3973">
        <v>0</v>
      </c>
      <c r="M3973">
        <v>0</v>
      </c>
      <c r="N3973" t="s">
        <v>4718</v>
      </c>
      <c r="O3973" t="s">
        <v>4726</v>
      </c>
      <c r="P3973" t="s">
        <v>5188</v>
      </c>
      <c r="Q3973" t="s">
        <v>4715</v>
      </c>
      <c r="V3973" t="s">
        <v>4716</v>
      </c>
    </row>
    <row r="3974" spans="1:22">
      <c r="A3974" t="s">
        <v>4708</v>
      </c>
      <c r="B3974" t="s">
        <v>4708</v>
      </c>
      <c r="C3974" t="s">
        <v>11851</v>
      </c>
      <c r="D3974"/>
      <c r="E3974" s="255" t="s">
        <v>5283</v>
      </c>
      <c r="F3974" s="255">
        <v>39126.726310451391</v>
      </c>
      <c r="G3974" s="255"/>
      <c r="H3974" s="255"/>
      <c r="I3974" s="256">
        <v>16</v>
      </c>
      <c r="J3974" s="257">
        <v>297875</v>
      </c>
      <c r="K3974" t="s">
        <v>4711</v>
      </c>
      <c r="L3974">
        <v>0</v>
      </c>
      <c r="M3974">
        <v>0</v>
      </c>
      <c r="N3974" t="s">
        <v>4712</v>
      </c>
      <c r="O3974" t="s">
        <v>4726</v>
      </c>
      <c r="P3974" t="s">
        <v>11852</v>
      </c>
      <c r="Q3974" t="s">
        <v>4715</v>
      </c>
      <c r="V3974" t="s">
        <v>4716</v>
      </c>
    </row>
    <row r="3975" spans="1:22">
      <c r="A3975" t="s">
        <v>4708</v>
      </c>
      <c r="B3975" t="s">
        <v>4708</v>
      </c>
      <c r="C3975" t="s">
        <v>524</v>
      </c>
      <c r="D3975"/>
      <c r="E3975" s="255" t="s">
        <v>5918</v>
      </c>
      <c r="F3975" s="255">
        <v>39107.72779232639</v>
      </c>
      <c r="G3975" s="255"/>
      <c r="H3975" s="255"/>
      <c r="I3975" s="256">
        <v>16.083333333333332</v>
      </c>
      <c r="J3975" s="257">
        <v>145477</v>
      </c>
      <c r="K3975" t="s">
        <v>4752</v>
      </c>
      <c r="L3975">
        <v>0</v>
      </c>
      <c r="M3975">
        <v>0</v>
      </c>
      <c r="N3975" t="s">
        <v>4731</v>
      </c>
      <c r="O3975" t="s">
        <v>4713</v>
      </c>
      <c r="P3975" t="s">
        <v>11853</v>
      </c>
      <c r="Q3975" t="s">
        <v>4715</v>
      </c>
      <c r="V3975" t="s">
        <v>4716</v>
      </c>
    </row>
    <row r="3976" spans="1:22">
      <c r="A3976" t="s">
        <v>4708</v>
      </c>
      <c r="B3976" t="s">
        <v>4708</v>
      </c>
      <c r="C3976" t="s">
        <v>11854</v>
      </c>
      <c r="D3976"/>
      <c r="E3976" s="255" t="s">
        <v>5124</v>
      </c>
      <c r="F3976" s="255">
        <v>39104.536823877315</v>
      </c>
      <c r="G3976" s="255"/>
      <c r="H3976" s="255"/>
      <c r="I3976" s="256">
        <v>16.083333333333332</v>
      </c>
      <c r="J3976" s="257">
        <v>50127</v>
      </c>
      <c r="K3976" t="s">
        <v>4752</v>
      </c>
      <c r="L3976">
        <v>0</v>
      </c>
      <c r="M3976">
        <v>0</v>
      </c>
      <c r="N3976" t="s">
        <v>4718</v>
      </c>
      <c r="O3976" t="s">
        <v>4726</v>
      </c>
      <c r="P3976" t="s">
        <v>5188</v>
      </c>
      <c r="Q3976" t="s">
        <v>4715</v>
      </c>
      <c r="V3976" t="s">
        <v>4716</v>
      </c>
    </row>
    <row r="3977" spans="1:22">
      <c r="A3977" t="s">
        <v>4708</v>
      </c>
      <c r="B3977" t="s">
        <v>4708</v>
      </c>
      <c r="C3977" t="s">
        <v>11855</v>
      </c>
      <c r="D3977"/>
      <c r="E3977" s="255" t="s">
        <v>6784</v>
      </c>
      <c r="F3977" s="255">
        <v>39093.718707488428</v>
      </c>
      <c r="G3977" s="255"/>
      <c r="H3977" s="255"/>
      <c r="I3977" s="256">
        <v>16.083333333333332</v>
      </c>
      <c r="J3977" s="257">
        <v>545148</v>
      </c>
      <c r="K3977" t="s">
        <v>4752</v>
      </c>
      <c r="L3977">
        <v>0</v>
      </c>
      <c r="M3977">
        <v>0</v>
      </c>
      <c r="N3977" t="s">
        <v>4718</v>
      </c>
      <c r="O3977" t="s">
        <v>4713</v>
      </c>
      <c r="P3977" t="s">
        <v>11856</v>
      </c>
      <c r="Q3977" t="s">
        <v>4715</v>
      </c>
      <c r="V3977" t="s">
        <v>4716</v>
      </c>
    </row>
    <row r="3978" spans="1:22">
      <c r="A3978" t="s">
        <v>4708</v>
      </c>
      <c r="B3978" t="s">
        <v>4708</v>
      </c>
      <c r="C3978" t="s">
        <v>11857</v>
      </c>
      <c r="D3978"/>
      <c r="E3978" s="255" t="s">
        <v>5154</v>
      </c>
      <c r="F3978" s="255">
        <v>39111.659325775465</v>
      </c>
      <c r="G3978" s="255"/>
      <c r="H3978" s="255"/>
      <c r="I3978" s="256">
        <v>16.083333333333332</v>
      </c>
      <c r="J3978" s="257">
        <v>170565</v>
      </c>
      <c r="K3978" t="s">
        <v>4752</v>
      </c>
      <c r="L3978">
        <v>0</v>
      </c>
      <c r="M3978">
        <v>0</v>
      </c>
      <c r="N3978" t="s">
        <v>4712</v>
      </c>
      <c r="O3978" t="s">
        <v>4753</v>
      </c>
      <c r="P3978" t="s">
        <v>4753</v>
      </c>
      <c r="Q3978" t="s">
        <v>4715</v>
      </c>
      <c r="V3978" t="s">
        <v>4716</v>
      </c>
    </row>
    <row r="3979" spans="1:22">
      <c r="A3979" t="s">
        <v>4708</v>
      </c>
      <c r="B3979" t="s">
        <v>4708</v>
      </c>
      <c r="C3979" t="s">
        <v>11858</v>
      </c>
      <c r="D3979"/>
      <c r="E3979" s="255" t="s">
        <v>9558</v>
      </c>
      <c r="F3979" s="255">
        <v>39113.735317210645</v>
      </c>
      <c r="G3979" s="255"/>
      <c r="H3979" s="255"/>
      <c r="I3979" s="256">
        <v>16.083333333333332</v>
      </c>
      <c r="J3979" s="257">
        <v>187944</v>
      </c>
      <c r="K3979" t="s">
        <v>4752</v>
      </c>
      <c r="L3979">
        <v>0</v>
      </c>
      <c r="M3979">
        <v>0</v>
      </c>
      <c r="N3979" t="s">
        <v>4722</v>
      </c>
      <c r="O3979" t="s">
        <v>4726</v>
      </c>
      <c r="P3979" t="s">
        <v>11859</v>
      </c>
      <c r="Q3979" t="s">
        <v>4715</v>
      </c>
      <c r="V3979" t="s">
        <v>4716</v>
      </c>
    </row>
    <row r="3980" spans="1:22">
      <c r="A3980" t="s">
        <v>4708</v>
      </c>
      <c r="B3980" t="s">
        <v>4708</v>
      </c>
      <c r="C3980" t="s">
        <v>11860</v>
      </c>
      <c r="D3980"/>
      <c r="E3980" s="255" t="s">
        <v>5669</v>
      </c>
      <c r="F3980" s="255">
        <v>39091.681811724535</v>
      </c>
      <c r="G3980" s="255"/>
      <c r="H3980" s="255"/>
      <c r="I3980" s="256">
        <v>16.083333333333332</v>
      </c>
      <c r="J3980" s="257">
        <v>261334</v>
      </c>
      <c r="K3980" t="s">
        <v>4711</v>
      </c>
      <c r="L3980">
        <v>0</v>
      </c>
      <c r="M3980">
        <v>0</v>
      </c>
      <c r="N3980" t="s">
        <v>4718</v>
      </c>
      <c r="O3980" t="s">
        <v>5197</v>
      </c>
      <c r="P3980" t="s">
        <v>11861</v>
      </c>
      <c r="Q3980" t="s">
        <v>4715</v>
      </c>
      <c r="V3980" t="s">
        <v>4716</v>
      </c>
    </row>
    <row r="3981" spans="1:22">
      <c r="A3981" t="s">
        <v>4708</v>
      </c>
      <c r="B3981" t="s">
        <v>4708</v>
      </c>
      <c r="C3981" t="s">
        <v>11862</v>
      </c>
      <c r="D3981"/>
      <c r="E3981" s="255" t="s">
        <v>4837</v>
      </c>
      <c r="F3981" s="255">
        <v>39071.772631747684</v>
      </c>
      <c r="G3981" s="255"/>
      <c r="H3981" s="255"/>
      <c r="I3981" s="256">
        <v>16.166666666666668</v>
      </c>
      <c r="J3981" s="257">
        <v>101099</v>
      </c>
      <c r="K3981" t="s">
        <v>4711</v>
      </c>
      <c r="L3981">
        <v>0</v>
      </c>
      <c r="M3981">
        <v>0</v>
      </c>
      <c r="N3981" t="s">
        <v>4722</v>
      </c>
      <c r="O3981" t="s">
        <v>4726</v>
      </c>
      <c r="P3981" t="s">
        <v>11863</v>
      </c>
      <c r="Q3981" t="s">
        <v>4715</v>
      </c>
      <c r="V3981" t="s">
        <v>4716</v>
      </c>
    </row>
    <row r="3982" spans="1:22">
      <c r="A3982" t="s">
        <v>4708</v>
      </c>
      <c r="B3982" t="s">
        <v>4708</v>
      </c>
      <c r="C3982" t="s">
        <v>11864</v>
      </c>
      <c r="D3982"/>
      <c r="E3982" s="255" t="s">
        <v>5848</v>
      </c>
      <c r="F3982" s="255">
        <v>39073.76111269676</v>
      </c>
      <c r="G3982" s="255"/>
      <c r="H3982" s="255"/>
      <c r="I3982" s="256">
        <v>16.166666666666668</v>
      </c>
      <c r="J3982" s="257">
        <v>322231</v>
      </c>
      <c r="K3982" t="s">
        <v>4752</v>
      </c>
      <c r="L3982">
        <v>0</v>
      </c>
      <c r="M3982">
        <v>0</v>
      </c>
      <c r="N3982" t="s">
        <v>4712</v>
      </c>
      <c r="O3982" t="s">
        <v>4726</v>
      </c>
      <c r="P3982" t="s">
        <v>11865</v>
      </c>
      <c r="Q3982" t="s">
        <v>4715</v>
      </c>
      <c r="V3982" t="s">
        <v>4716</v>
      </c>
    </row>
    <row r="3983" spans="1:22">
      <c r="A3983" t="s">
        <v>4708</v>
      </c>
      <c r="B3983" t="s">
        <v>4708</v>
      </c>
      <c r="C3983" t="s">
        <v>11866</v>
      </c>
      <c r="D3983"/>
      <c r="E3983" s="255" t="s">
        <v>5500</v>
      </c>
      <c r="F3983" s="255">
        <v>39071.758716284719</v>
      </c>
      <c r="G3983" s="255"/>
      <c r="H3983" s="255"/>
      <c r="I3983" s="256">
        <v>16.166666666666668</v>
      </c>
      <c r="J3983" s="257">
        <v>221774</v>
      </c>
      <c r="K3983" t="s">
        <v>4752</v>
      </c>
      <c r="L3983">
        <v>0</v>
      </c>
      <c r="M3983">
        <v>0</v>
      </c>
      <c r="N3983" t="s">
        <v>4718</v>
      </c>
      <c r="O3983" t="s">
        <v>4726</v>
      </c>
      <c r="P3983" t="s">
        <v>11867</v>
      </c>
      <c r="Q3983" t="s">
        <v>4715</v>
      </c>
      <c r="V3983" t="s">
        <v>4716</v>
      </c>
    </row>
    <row r="3984" spans="1:22">
      <c r="A3984" t="s">
        <v>4708</v>
      </c>
      <c r="B3984" t="s">
        <v>4708</v>
      </c>
      <c r="C3984" t="s">
        <v>11868</v>
      </c>
      <c r="D3984"/>
      <c r="E3984" s="255" t="s">
        <v>5017</v>
      </c>
      <c r="F3984" s="255">
        <v>39071.766739965278</v>
      </c>
      <c r="G3984" s="255"/>
      <c r="H3984" s="255"/>
      <c r="I3984" s="256">
        <v>16.166666666666668</v>
      </c>
      <c r="J3984" s="257">
        <v>327814</v>
      </c>
      <c r="K3984" t="s">
        <v>4711</v>
      </c>
      <c r="L3984">
        <v>0</v>
      </c>
      <c r="M3984">
        <v>0</v>
      </c>
      <c r="N3984" t="s">
        <v>4731</v>
      </c>
      <c r="O3984" t="s">
        <v>4713</v>
      </c>
      <c r="P3984" t="s">
        <v>11869</v>
      </c>
      <c r="Q3984" t="s">
        <v>4715</v>
      </c>
      <c r="V3984" t="s">
        <v>4716</v>
      </c>
    </row>
    <row r="3985" spans="1:22">
      <c r="A3985" t="s">
        <v>4708</v>
      </c>
      <c r="B3985" t="s">
        <v>4708</v>
      </c>
      <c r="C3985" t="s">
        <v>11870</v>
      </c>
      <c r="D3985"/>
      <c r="E3985" s="255" t="s">
        <v>5512</v>
      </c>
      <c r="F3985" s="255">
        <v>39081.550037997687</v>
      </c>
      <c r="G3985" s="255"/>
      <c r="H3985" s="255"/>
      <c r="I3985" s="256">
        <v>16.166666666666668</v>
      </c>
      <c r="J3985" s="257">
        <v>191570</v>
      </c>
      <c r="K3985" t="s">
        <v>4711</v>
      </c>
      <c r="L3985">
        <v>0</v>
      </c>
      <c r="M3985">
        <v>0</v>
      </c>
      <c r="N3985" t="s">
        <v>4731</v>
      </c>
      <c r="O3985" t="s">
        <v>5324</v>
      </c>
      <c r="P3985" t="s">
        <v>11871</v>
      </c>
      <c r="Q3985" t="s">
        <v>4715</v>
      </c>
      <c r="V3985" t="s">
        <v>4716</v>
      </c>
    </row>
    <row r="3986" spans="1:22">
      <c r="A3986" t="s">
        <v>4708</v>
      </c>
      <c r="B3986" t="s">
        <v>4708</v>
      </c>
      <c r="C3986" t="s">
        <v>11872</v>
      </c>
      <c r="D3986"/>
      <c r="E3986" s="255" t="s">
        <v>5047</v>
      </c>
      <c r="F3986" s="255">
        <v>39056.647056018519</v>
      </c>
      <c r="G3986" s="255"/>
      <c r="H3986" s="255"/>
      <c r="I3986" s="256">
        <v>16.166666666666668</v>
      </c>
      <c r="J3986" s="257">
        <v>101434</v>
      </c>
      <c r="K3986" t="s">
        <v>4752</v>
      </c>
      <c r="L3986">
        <v>0</v>
      </c>
      <c r="M3986">
        <v>0</v>
      </c>
      <c r="N3986" t="s">
        <v>4731</v>
      </c>
      <c r="O3986" t="s">
        <v>4726</v>
      </c>
      <c r="P3986" t="s">
        <v>11873</v>
      </c>
      <c r="Q3986" t="s">
        <v>4715</v>
      </c>
      <c r="V3986" t="s">
        <v>4716</v>
      </c>
    </row>
    <row r="3987" spans="1:22">
      <c r="A3987" t="s">
        <v>4708</v>
      </c>
      <c r="B3987" t="s">
        <v>4708</v>
      </c>
      <c r="C3987" t="s">
        <v>11874</v>
      </c>
      <c r="D3987"/>
      <c r="E3987" s="255" t="s">
        <v>5079</v>
      </c>
      <c r="F3987" s="255">
        <v>39070.745670289354</v>
      </c>
      <c r="G3987" s="255"/>
      <c r="H3987" s="255"/>
      <c r="I3987" s="256">
        <v>16.166666666666668</v>
      </c>
      <c r="J3987" s="257">
        <v>262095</v>
      </c>
      <c r="K3987" t="s">
        <v>4752</v>
      </c>
      <c r="L3987">
        <v>0</v>
      </c>
      <c r="M3987">
        <v>0</v>
      </c>
      <c r="N3987" t="s">
        <v>4722</v>
      </c>
      <c r="O3987" t="s">
        <v>4713</v>
      </c>
      <c r="P3987" t="s">
        <v>11875</v>
      </c>
      <c r="Q3987" t="s">
        <v>4715</v>
      </c>
      <c r="V3987" t="s">
        <v>4716</v>
      </c>
    </row>
    <row r="3988" spans="1:22">
      <c r="A3988" t="s">
        <v>4708</v>
      </c>
      <c r="B3988" t="s">
        <v>4708</v>
      </c>
      <c r="C3988" t="s">
        <v>11876</v>
      </c>
      <c r="D3988"/>
      <c r="E3988" s="255" t="s">
        <v>9487</v>
      </c>
      <c r="F3988" s="255">
        <v>39034.580880787034</v>
      </c>
      <c r="G3988" s="255"/>
      <c r="H3988" s="255"/>
      <c r="I3988" s="256">
        <v>16.25</v>
      </c>
      <c r="J3988" s="257">
        <v>215956</v>
      </c>
      <c r="K3988" t="s">
        <v>4752</v>
      </c>
      <c r="L3988">
        <v>0</v>
      </c>
      <c r="M3988">
        <v>0</v>
      </c>
      <c r="N3988" t="s">
        <v>4712</v>
      </c>
      <c r="O3988" t="s">
        <v>4726</v>
      </c>
      <c r="P3988" t="s">
        <v>11877</v>
      </c>
      <c r="Q3988" t="s">
        <v>4715</v>
      </c>
      <c r="V3988" t="s">
        <v>4716</v>
      </c>
    </row>
    <row r="3989" spans="1:22">
      <c r="A3989" t="s">
        <v>4708</v>
      </c>
      <c r="B3989" t="s">
        <v>4708</v>
      </c>
      <c r="C3989" t="s">
        <v>11878</v>
      </c>
      <c r="D3989"/>
      <c r="E3989" s="255" t="s">
        <v>5726</v>
      </c>
      <c r="F3989" s="255">
        <v>39032.437400312498</v>
      </c>
      <c r="G3989" s="255"/>
      <c r="H3989" s="255"/>
      <c r="I3989" s="256">
        <v>16.25</v>
      </c>
      <c r="J3989" s="257">
        <v>178891</v>
      </c>
      <c r="K3989" t="s">
        <v>4752</v>
      </c>
      <c r="L3989">
        <v>0</v>
      </c>
      <c r="M3989">
        <v>0</v>
      </c>
      <c r="N3989" t="s">
        <v>4722</v>
      </c>
      <c r="O3989" t="s">
        <v>4726</v>
      </c>
      <c r="P3989" t="s">
        <v>11879</v>
      </c>
      <c r="Q3989" t="s">
        <v>4715</v>
      </c>
      <c r="V3989" t="s">
        <v>4716</v>
      </c>
    </row>
    <row r="3990" spans="1:22">
      <c r="A3990" t="s">
        <v>4708</v>
      </c>
      <c r="B3990" t="s">
        <v>4708</v>
      </c>
      <c r="C3990" t="s">
        <v>11880</v>
      </c>
      <c r="D3990"/>
      <c r="E3990" s="255" t="s">
        <v>6547</v>
      </c>
      <c r="F3990" s="255">
        <v>39032.581319062498</v>
      </c>
      <c r="G3990" s="255"/>
      <c r="H3990" s="255"/>
      <c r="I3990" s="256">
        <v>16.25</v>
      </c>
      <c r="J3990" s="257">
        <v>193727</v>
      </c>
      <c r="K3990" t="s">
        <v>4711</v>
      </c>
      <c r="L3990">
        <v>0</v>
      </c>
      <c r="M3990">
        <v>0</v>
      </c>
      <c r="N3990" t="s">
        <v>4712</v>
      </c>
      <c r="O3990" t="s">
        <v>4726</v>
      </c>
      <c r="P3990" t="s">
        <v>11881</v>
      </c>
      <c r="Q3990" t="s">
        <v>4715</v>
      </c>
      <c r="V3990" t="s">
        <v>4716</v>
      </c>
    </row>
    <row r="3991" spans="1:22">
      <c r="A3991" t="s">
        <v>4708</v>
      </c>
      <c r="B3991" t="s">
        <v>4708</v>
      </c>
      <c r="C3991" t="s">
        <v>11882</v>
      </c>
      <c r="D3991"/>
      <c r="E3991" s="255" t="s">
        <v>4730</v>
      </c>
      <c r="F3991" s="255">
        <v>39036.623777511573</v>
      </c>
      <c r="G3991" s="255"/>
      <c r="H3991" s="255"/>
      <c r="I3991" s="256">
        <v>16.25</v>
      </c>
      <c r="J3991" s="257">
        <v>117205</v>
      </c>
      <c r="K3991" t="s">
        <v>4711</v>
      </c>
      <c r="L3991">
        <v>0</v>
      </c>
      <c r="M3991">
        <v>0</v>
      </c>
      <c r="N3991" t="s">
        <v>4731</v>
      </c>
      <c r="O3991" t="s">
        <v>4726</v>
      </c>
      <c r="P3991" t="s">
        <v>4994</v>
      </c>
      <c r="Q3991" t="s">
        <v>4715</v>
      </c>
      <c r="V3991" t="s">
        <v>4716</v>
      </c>
    </row>
    <row r="3992" spans="1:22">
      <c r="A3992" t="s">
        <v>4708</v>
      </c>
      <c r="B3992" t="s">
        <v>4708</v>
      </c>
      <c r="C3992" t="s">
        <v>11883</v>
      </c>
      <c r="D3992"/>
      <c r="E3992" s="255" t="s">
        <v>4962</v>
      </c>
      <c r="F3992" s="255">
        <v>39002.474517395836</v>
      </c>
      <c r="G3992" s="255"/>
      <c r="H3992" s="255"/>
      <c r="I3992" s="256">
        <v>16.333333333333332</v>
      </c>
      <c r="J3992" s="257">
        <v>247822</v>
      </c>
      <c r="K3992" t="s">
        <v>4711</v>
      </c>
      <c r="L3992">
        <v>0</v>
      </c>
      <c r="M3992">
        <v>0</v>
      </c>
      <c r="N3992" t="s">
        <v>4712</v>
      </c>
      <c r="O3992" t="s">
        <v>4713</v>
      </c>
      <c r="P3992" t="s">
        <v>11884</v>
      </c>
      <c r="Q3992" t="s">
        <v>4715</v>
      </c>
      <c r="V3992" t="s">
        <v>4716</v>
      </c>
    </row>
    <row r="3993" spans="1:22">
      <c r="A3993" t="s">
        <v>4708</v>
      </c>
      <c r="B3993" t="s">
        <v>4708</v>
      </c>
      <c r="C3993" t="s">
        <v>11885</v>
      </c>
      <c r="D3993"/>
      <c r="E3993" s="255" t="s">
        <v>4965</v>
      </c>
      <c r="F3993" s="255">
        <v>39018.636759756948</v>
      </c>
      <c r="G3993" s="255"/>
      <c r="H3993" s="255"/>
      <c r="I3993" s="256">
        <v>16.333333333333332</v>
      </c>
      <c r="J3993" s="257">
        <v>149252</v>
      </c>
      <c r="K3993" t="s">
        <v>4711</v>
      </c>
      <c r="L3993">
        <v>0</v>
      </c>
      <c r="M3993">
        <v>0</v>
      </c>
      <c r="N3993" t="s">
        <v>4712</v>
      </c>
      <c r="O3993" t="s">
        <v>4713</v>
      </c>
      <c r="P3993" t="s">
        <v>11886</v>
      </c>
      <c r="Q3993" t="s">
        <v>4715</v>
      </c>
      <c r="V3993" t="s">
        <v>4716</v>
      </c>
    </row>
    <row r="3994" spans="1:22">
      <c r="A3994" t="s">
        <v>4708</v>
      </c>
      <c r="B3994" t="s">
        <v>4708</v>
      </c>
      <c r="C3994" t="s">
        <v>11887</v>
      </c>
      <c r="D3994"/>
      <c r="E3994" s="255" t="s">
        <v>5234</v>
      </c>
      <c r="F3994" s="255">
        <v>39021.844908715277</v>
      </c>
      <c r="G3994" s="255"/>
      <c r="H3994" s="255"/>
      <c r="I3994" s="256">
        <v>16.333333333333332</v>
      </c>
      <c r="J3994" s="257">
        <v>220667</v>
      </c>
      <c r="K3994" t="s">
        <v>4711</v>
      </c>
      <c r="L3994">
        <v>0</v>
      </c>
      <c r="M3994">
        <v>0</v>
      </c>
      <c r="N3994" t="s">
        <v>4722</v>
      </c>
      <c r="O3994" t="s">
        <v>4713</v>
      </c>
      <c r="P3994" t="s">
        <v>11888</v>
      </c>
      <c r="Q3994" t="s">
        <v>4715</v>
      </c>
      <c r="V3994" t="s">
        <v>4716</v>
      </c>
    </row>
    <row r="3995" spans="1:22">
      <c r="A3995" t="s">
        <v>4708</v>
      </c>
      <c r="B3995" t="s">
        <v>4708</v>
      </c>
      <c r="C3995" t="s">
        <v>11889</v>
      </c>
      <c r="D3995"/>
      <c r="E3995" s="255" t="s">
        <v>5726</v>
      </c>
      <c r="F3995" s="255">
        <v>38957.773124652776</v>
      </c>
      <c r="G3995" s="255"/>
      <c r="H3995" s="255"/>
      <c r="I3995" s="256">
        <v>16.5</v>
      </c>
      <c r="J3995" s="257">
        <v>104048</v>
      </c>
      <c r="K3995" t="s">
        <v>4711</v>
      </c>
      <c r="L3995">
        <v>0</v>
      </c>
      <c r="M3995">
        <v>0</v>
      </c>
      <c r="N3995" t="s">
        <v>4718</v>
      </c>
      <c r="O3995" t="s">
        <v>4713</v>
      </c>
      <c r="P3995" t="s">
        <v>11890</v>
      </c>
      <c r="Q3995" t="s">
        <v>4715</v>
      </c>
      <c r="V3995" t="s">
        <v>4716</v>
      </c>
    </row>
    <row r="3996" spans="1:22">
      <c r="A3996" t="s">
        <v>4708</v>
      </c>
      <c r="B3996" t="s">
        <v>4708</v>
      </c>
      <c r="C3996" t="s">
        <v>11891</v>
      </c>
      <c r="D3996"/>
      <c r="E3996" s="255" t="s">
        <v>4824</v>
      </c>
      <c r="F3996" s="255">
        <v>38958.654824421297</v>
      </c>
      <c r="G3996" s="255"/>
      <c r="H3996" s="255"/>
      <c r="I3996" s="256">
        <v>16.5</v>
      </c>
      <c r="J3996" s="257">
        <v>236817</v>
      </c>
      <c r="K3996" t="s">
        <v>4711</v>
      </c>
      <c r="L3996">
        <v>0</v>
      </c>
      <c r="M3996">
        <v>0</v>
      </c>
      <c r="N3996" t="s">
        <v>4712</v>
      </c>
      <c r="O3996" t="s">
        <v>6171</v>
      </c>
      <c r="P3996" t="s">
        <v>11892</v>
      </c>
      <c r="Q3996" t="s">
        <v>4715</v>
      </c>
      <c r="V3996" t="s">
        <v>4716</v>
      </c>
    </row>
    <row r="3997" spans="1:22">
      <c r="A3997" t="s">
        <v>4708</v>
      </c>
      <c r="B3997" t="s">
        <v>4708</v>
      </c>
      <c r="C3997" t="s">
        <v>11893</v>
      </c>
      <c r="D3997"/>
      <c r="E3997" s="255" t="s">
        <v>4845</v>
      </c>
      <c r="F3997" s="255">
        <v>38943.712825150462</v>
      </c>
      <c r="G3997" s="255"/>
      <c r="H3997" s="255"/>
      <c r="I3997" s="256">
        <v>16.5</v>
      </c>
      <c r="J3997" s="257">
        <v>114947</v>
      </c>
      <c r="K3997" t="s">
        <v>4752</v>
      </c>
      <c r="L3997">
        <v>0</v>
      </c>
      <c r="M3997">
        <v>0</v>
      </c>
      <c r="N3997" t="s">
        <v>4718</v>
      </c>
      <c r="O3997" t="s">
        <v>4713</v>
      </c>
      <c r="P3997" t="s">
        <v>11894</v>
      </c>
      <c r="Q3997" t="s">
        <v>4715</v>
      </c>
      <c r="V3997" t="s">
        <v>4716</v>
      </c>
    </row>
    <row r="3998" spans="1:22">
      <c r="A3998" t="s">
        <v>4708</v>
      </c>
      <c r="B3998" t="s">
        <v>4708</v>
      </c>
      <c r="C3998" t="s">
        <v>11895</v>
      </c>
      <c r="D3998"/>
      <c r="E3998" s="255" t="s">
        <v>5780</v>
      </c>
      <c r="F3998" s="255">
        <v>38925.476439085651</v>
      </c>
      <c r="G3998" s="255"/>
      <c r="H3998" s="255"/>
      <c r="I3998" s="256">
        <v>16.583333333333332</v>
      </c>
      <c r="J3998" s="257">
        <v>151858</v>
      </c>
      <c r="K3998" t="s">
        <v>4752</v>
      </c>
      <c r="L3998">
        <v>1</v>
      </c>
      <c r="M3998">
        <v>4300.55</v>
      </c>
      <c r="N3998" t="s">
        <v>4718</v>
      </c>
      <c r="O3998" t="s">
        <v>4726</v>
      </c>
      <c r="P3998" t="s">
        <v>11896</v>
      </c>
      <c r="Q3998" t="s">
        <v>4715</v>
      </c>
      <c r="V3998" t="s">
        <v>4716</v>
      </c>
    </row>
    <row r="3999" spans="1:22">
      <c r="A3999" t="s">
        <v>4708</v>
      </c>
      <c r="B3999" t="s">
        <v>4708</v>
      </c>
      <c r="C3999" t="s">
        <v>11897</v>
      </c>
      <c r="D3999"/>
      <c r="E3999" s="255" t="s">
        <v>5178</v>
      </c>
      <c r="F3999" s="255">
        <v>38882.561354201389</v>
      </c>
      <c r="G3999" s="255"/>
      <c r="H3999" s="255"/>
      <c r="I3999" s="256">
        <v>16.666666666666668</v>
      </c>
      <c r="J3999" s="257">
        <v>200058</v>
      </c>
      <c r="K3999" t="s">
        <v>4752</v>
      </c>
      <c r="L3999">
        <v>0</v>
      </c>
      <c r="M3999">
        <v>0</v>
      </c>
      <c r="N3999" t="s">
        <v>4712</v>
      </c>
      <c r="O3999" t="s">
        <v>4713</v>
      </c>
      <c r="P3999" t="s">
        <v>11898</v>
      </c>
      <c r="Q3999" t="s">
        <v>4715</v>
      </c>
      <c r="V3999" t="s">
        <v>4716</v>
      </c>
    </row>
    <row r="4000" spans="1:22">
      <c r="A4000" t="s">
        <v>4708</v>
      </c>
      <c r="B4000" t="s">
        <v>4708</v>
      </c>
      <c r="C4000" t="s">
        <v>11899</v>
      </c>
      <c r="D4000"/>
      <c r="E4000" s="255" t="s">
        <v>5091</v>
      </c>
      <c r="F4000" s="255">
        <v>38875.674097303243</v>
      </c>
      <c r="G4000" s="255"/>
      <c r="H4000" s="255"/>
      <c r="I4000" s="256">
        <v>16.666666666666668</v>
      </c>
      <c r="J4000" s="257">
        <v>383125</v>
      </c>
      <c r="K4000" t="s">
        <v>4752</v>
      </c>
      <c r="L4000">
        <v>0</v>
      </c>
      <c r="M4000">
        <v>0</v>
      </c>
      <c r="N4000" t="s">
        <v>4718</v>
      </c>
      <c r="O4000" t="s">
        <v>4726</v>
      </c>
      <c r="P4000" t="s">
        <v>11900</v>
      </c>
      <c r="Q4000" t="s">
        <v>4715</v>
      </c>
      <c r="V4000" t="s">
        <v>4716</v>
      </c>
    </row>
    <row r="4001" spans="1:22">
      <c r="A4001" t="s">
        <v>4708</v>
      </c>
      <c r="B4001" t="s">
        <v>4708</v>
      </c>
      <c r="C4001" t="s">
        <v>11901</v>
      </c>
      <c r="D4001"/>
      <c r="E4001" s="255" t="s">
        <v>5848</v>
      </c>
      <c r="F4001" s="255">
        <v>38874.73942445602</v>
      </c>
      <c r="G4001" s="255"/>
      <c r="H4001" s="255"/>
      <c r="I4001" s="256">
        <v>16.666666666666668</v>
      </c>
      <c r="J4001" s="257">
        <v>139217</v>
      </c>
      <c r="K4001" t="s">
        <v>4752</v>
      </c>
      <c r="L4001">
        <v>0</v>
      </c>
      <c r="M4001">
        <v>0</v>
      </c>
      <c r="N4001" t="s">
        <v>4731</v>
      </c>
      <c r="O4001" t="s">
        <v>4726</v>
      </c>
      <c r="P4001" t="s">
        <v>11902</v>
      </c>
      <c r="Q4001" t="s">
        <v>4715</v>
      </c>
      <c r="V4001" t="s">
        <v>4716</v>
      </c>
    </row>
    <row r="4002" spans="1:22">
      <c r="A4002" t="s">
        <v>4708</v>
      </c>
      <c r="B4002" t="s">
        <v>4708</v>
      </c>
      <c r="C4002" t="s">
        <v>11903</v>
      </c>
      <c r="D4002"/>
      <c r="E4002" s="255" t="s">
        <v>4802</v>
      </c>
      <c r="F4002" s="255">
        <v>38868.659523645831</v>
      </c>
      <c r="G4002" s="255"/>
      <c r="H4002" s="255"/>
      <c r="I4002" s="256">
        <v>16.75</v>
      </c>
      <c r="J4002" s="257">
        <v>239297</v>
      </c>
      <c r="K4002" t="s">
        <v>4752</v>
      </c>
      <c r="L4002">
        <v>0</v>
      </c>
      <c r="M4002">
        <v>0</v>
      </c>
      <c r="N4002" t="s">
        <v>4718</v>
      </c>
      <c r="O4002" t="s">
        <v>4713</v>
      </c>
      <c r="P4002" t="s">
        <v>11904</v>
      </c>
      <c r="Q4002" t="s">
        <v>4715</v>
      </c>
      <c r="V4002" t="s">
        <v>4716</v>
      </c>
    </row>
    <row r="4003" spans="1:22">
      <c r="A4003" t="s">
        <v>4708</v>
      </c>
      <c r="B4003" t="s">
        <v>4708</v>
      </c>
      <c r="C4003" t="s">
        <v>11905</v>
      </c>
      <c r="D4003"/>
      <c r="E4003" s="255" t="s">
        <v>5912</v>
      </c>
      <c r="F4003" s="255">
        <v>38857.519272418984</v>
      </c>
      <c r="G4003" s="255"/>
      <c r="H4003" s="255"/>
      <c r="I4003" s="256">
        <v>16.75</v>
      </c>
      <c r="J4003" s="257">
        <v>44118</v>
      </c>
      <c r="K4003" t="s">
        <v>4711</v>
      </c>
      <c r="L4003">
        <v>0</v>
      </c>
      <c r="M4003">
        <v>0</v>
      </c>
      <c r="N4003" t="s">
        <v>4712</v>
      </c>
      <c r="O4003" t="s">
        <v>4726</v>
      </c>
      <c r="P4003" t="s">
        <v>11906</v>
      </c>
      <c r="Q4003" t="s">
        <v>4715</v>
      </c>
      <c r="V4003" t="s">
        <v>4716</v>
      </c>
    </row>
    <row r="4004" spans="1:22">
      <c r="A4004" t="s">
        <v>4708</v>
      </c>
      <c r="B4004" t="s">
        <v>4708</v>
      </c>
      <c r="C4004" t="s">
        <v>11907</v>
      </c>
      <c r="D4004"/>
      <c r="E4004" s="255" t="s">
        <v>8053</v>
      </c>
      <c r="F4004" s="255">
        <v>38857.496536226849</v>
      </c>
      <c r="G4004" s="255"/>
      <c r="H4004" s="255"/>
      <c r="I4004" s="256">
        <v>16.75</v>
      </c>
      <c r="J4004" s="257">
        <v>184990</v>
      </c>
      <c r="K4004" t="s">
        <v>4752</v>
      </c>
      <c r="L4004">
        <v>0</v>
      </c>
      <c r="M4004">
        <v>0</v>
      </c>
      <c r="N4004" t="s">
        <v>4718</v>
      </c>
      <c r="O4004" t="s">
        <v>4726</v>
      </c>
      <c r="P4004" t="s">
        <v>11908</v>
      </c>
      <c r="Q4004" t="s">
        <v>4715</v>
      </c>
      <c r="V4004" t="s">
        <v>4716</v>
      </c>
    </row>
    <row r="4005" spans="1:22">
      <c r="A4005" t="s">
        <v>4708</v>
      </c>
      <c r="B4005" t="s">
        <v>4708</v>
      </c>
      <c r="C4005" t="s">
        <v>11909</v>
      </c>
      <c r="D4005"/>
      <c r="E4005" s="255" t="s">
        <v>5669</v>
      </c>
      <c r="F4005" s="255">
        <v>38834.298287118057</v>
      </c>
      <c r="G4005" s="255"/>
      <c r="H4005" s="255"/>
      <c r="I4005" s="256">
        <v>16.833333333333332</v>
      </c>
      <c r="J4005" s="257">
        <v>265701</v>
      </c>
      <c r="K4005" t="s">
        <v>4711</v>
      </c>
      <c r="L4005">
        <v>0</v>
      </c>
      <c r="M4005">
        <v>0</v>
      </c>
      <c r="N4005" t="s">
        <v>4712</v>
      </c>
      <c r="O4005" t="s">
        <v>4726</v>
      </c>
      <c r="P4005" t="s">
        <v>11910</v>
      </c>
      <c r="Q4005" t="s">
        <v>4715</v>
      </c>
      <c r="V4005" t="s">
        <v>4716</v>
      </c>
    </row>
    <row r="4006" spans="1:22">
      <c r="A4006" t="s">
        <v>4708</v>
      </c>
      <c r="B4006" t="s">
        <v>4708</v>
      </c>
      <c r="C4006" t="s">
        <v>11911</v>
      </c>
      <c r="D4006"/>
      <c r="E4006" s="255" t="s">
        <v>4778</v>
      </c>
      <c r="F4006" s="255">
        <v>38836.498098842596</v>
      </c>
      <c r="G4006" s="255"/>
      <c r="H4006" s="255"/>
      <c r="I4006" s="256">
        <v>16.833333333333332</v>
      </c>
      <c r="J4006" s="257">
        <v>208360</v>
      </c>
      <c r="K4006" t="s">
        <v>4752</v>
      </c>
      <c r="L4006">
        <v>1</v>
      </c>
      <c r="M4006">
        <v>222.57</v>
      </c>
      <c r="N4006" t="s">
        <v>4722</v>
      </c>
      <c r="O4006" t="s">
        <v>4713</v>
      </c>
      <c r="P4006" t="s">
        <v>11912</v>
      </c>
      <c r="Q4006" t="s">
        <v>4715</v>
      </c>
      <c r="V4006" t="s">
        <v>4716</v>
      </c>
    </row>
    <row r="4007" spans="1:22">
      <c r="A4007" t="s">
        <v>4708</v>
      </c>
      <c r="B4007" t="s">
        <v>4708</v>
      </c>
      <c r="C4007" t="s">
        <v>11913</v>
      </c>
      <c r="D4007"/>
      <c r="E4007" s="255" t="s">
        <v>4881</v>
      </c>
      <c r="F4007" s="255">
        <v>38806.733101388891</v>
      </c>
      <c r="G4007" s="255"/>
      <c r="H4007" s="255"/>
      <c r="I4007" s="256">
        <v>16.916666666666668</v>
      </c>
      <c r="J4007" s="257">
        <v>263582</v>
      </c>
      <c r="K4007" t="s">
        <v>4752</v>
      </c>
      <c r="L4007">
        <v>0</v>
      </c>
      <c r="M4007">
        <v>0</v>
      </c>
      <c r="N4007" t="s">
        <v>4718</v>
      </c>
      <c r="O4007" t="s">
        <v>5197</v>
      </c>
      <c r="P4007" t="s">
        <v>10405</v>
      </c>
      <c r="Q4007" t="s">
        <v>4715</v>
      </c>
      <c r="V4007" t="s">
        <v>4716</v>
      </c>
    </row>
    <row r="4008" spans="1:22">
      <c r="A4008" t="s">
        <v>4708</v>
      </c>
      <c r="B4008" t="s">
        <v>4708</v>
      </c>
      <c r="C4008" t="s">
        <v>11914</v>
      </c>
      <c r="D4008"/>
      <c r="E4008" s="255" t="s">
        <v>5017</v>
      </c>
      <c r="F4008" s="255">
        <v>38782.772961423609</v>
      </c>
      <c r="G4008" s="255"/>
      <c r="H4008" s="255"/>
      <c r="I4008" s="256">
        <v>16.916666666666668</v>
      </c>
      <c r="J4008" s="257">
        <v>160400</v>
      </c>
      <c r="K4008" t="s">
        <v>4711</v>
      </c>
      <c r="L4008">
        <v>0</v>
      </c>
      <c r="M4008">
        <v>0</v>
      </c>
      <c r="N4008" t="s">
        <v>4718</v>
      </c>
      <c r="O4008" t="s">
        <v>4713</v>
      </c>
      <c r="P4008" t="s">
        <v>11915</v>
      </c>
      <c r="Q4008" t="s">
        <v>4715</v>
      </c>
      <c r="V4008" t="s">
        <v>4716</v>
      </c>
    </row>
    <row r="4009" spans="1:22">
      <c r="A4009" t="s">
        <v>4708</v>
      </c>
      <c r="B4009" t="s">
        <v>4708</v>
      </c>
      <c r="C4009" t="s">
        <v>11916</v>
      </c>
      <c r="D4009"/>
      <c r="E4009" s="255" t="s">
        <v>5425</v>
      </c>
      <c r="F4009" s="255">
        <v>38656.738828969908</v>
      </c>
      <c r="G4009" s="255"/>
      <c r="H4009" s="255"/>
      <c r="I4009" s="256">
        <v>17.333333333333332</v>
      </c>
      <c r="J4009" s="257">
        <v>233616</v>
      </c>
      <c r="K4009" t="s">
        <v>4752</v>
      </c>
      <c r="L4009">
        <v>0</v>
      </c>
      <c r="M4009">
        <v>0</v>
      </c>
      <c r="N4009" t="s">
        <v>4769</v>
      </c>
      <c r="O4009" t="s">
        <v>5197</v>
      </c>
      <c r="P4009" t="s">
        <v>11917</v>
      </c>
      <c r="Q4009" t="s">
        <v>4715</v>
      </c>
      <c r="V4009" t="s">
        <v>4716</v>
      </c>
    </row>
    <row r="4010" spans="1:22">
      <c r="A4010" t="s">
        <v>4708</v>
      </c>
      <c r="B4010" t="s">
        <v>4708</v>
      </c>
      <c r="C4010" t="s">
        <v>11918</v>
      </c>
      <c r="D4010"/>
      <c r="E4010" s="255" t="s">
        <v>4972</v>
      </c>
      <c r="F4010" s="255">
        <v>38527.699365972221</v>
      </c>
      <c r="G4010" s="255"/>
      <c r="H4010" s="255"/>
      <c r="I4010" s="256">
        <v>17.666666666666668</v>
      </c>
      <c r="J4010" s="257">
        <v>107153</v>
      </c>
      <c r="K4010" t="s">
        <v>4752</v>
      </c>
      <c r="L4010">
        <v>0</v>
      </c>
      <c r="M4010">
        <v>0</v>
      </c>
      <c r="N4010" t="s">
        <v>4712</v>
      </c>
      <c r="O4010" t="s">
        <v>4713</v>
      </c>
      <c r="P4010" t="s">
        <v>11919</v>
      </c>
      <c r="Q4010" t="s">
        <v>4715</v>
      </c>
      <c r="V4010" t="s">
        <v>4716</v>
      </c>
    </row>
    <row r="4011" spans="1:22">
      <c r="A4011" t="s">
        <v>4708</v>
      </c>
      <c r="B4011" t="s">
        <v>4708</v>
      </c>
      <c r="C4011" t="s">
        <v>11920</v>
      </c>
      <c r="D4011"/>
      <c r="E4011" s="255" t="s">
        <v>6563</v>
      </c>
      <c r="F4011" s="255">
        <v>38498.750707905092</v>
      </c>
      <c r="G4011" s="255"/>
      <c r="H4011" s="255"/>
      <c r="I4011" s="256">
        <v>17.75</v>
      </c>
      <c r="J4011" s="257">
        <v>171268</v>
      </c>
      <c r="K4011" t="s">
        <v>4752</v>
      </c>
      <c r="L4011">
        <v>0</v>
      </c>
      <c r="M4011">
        <v>0</v>
      </c>
      <c r="N4011" t="s">
        <v>4712</v>
      </c>
      <c r="O4011" t="s">
        <v>4726</v>
      </c>
      <c r="P4011" t="s">
        <v>11921</v>
      </c>
      <c r="Q4011" t="s">
        <v>4715</v>
      </c>
      <c r="V4011" t="s">
        <v>4716</v>
      </c>
    </row>
    <row r="4012" spans="1:22">
      <c r="A4012" t="s">
        <v>4708</v>
      </c>
      <c r="B4012" t="s">
        <v>4708</v>
      </c>
      <c r="C4012" t="s">
        <v>11922</v>
      </c>
      <c r="D4012"/>
      <c r="E4012" s="255" t="s">
        <v>4780</v>
      </c>
      <c r="F4012" s="255">
        <v>38482.394554166669</v>
      </c>
      <c r="G4012" s="255"/>
      <c r="H4012" s="255"/>
      <c r="I4012" s="256">
        <v>17.75</v>
      </c>
      <c r="J4012" s="257">
        <v>-1</v>
      </c>
      <c r="K4012" t="s">
        <v>4752</v>
      </c>
      <c r="L4012">
        <v>0</v>
      </c>
      <c r="M4012">
        <v>0</v>
      </c>
      <c r="N4012" t="s">
        <v>4718</v>
      </c>
      <c r="O4012" t="s">
        <v>4753</v>
      </c>
      <c r="P4012" t="s">
        <v>4753</v>
      </c>
      <c r="Q4012" t="s">
        <v>4715</v>
      </c>
      <c r="V4012" t="s">
        <v>4716</v>
      </c>
    </row>
    <row r="4013" spans="1:22">
      <c r="A4013" t="s">
        <v>4708</v>
      </c>
      <c r="B4013" t="s">
        <v>4708</v>
      </c>
      <c r="C4013" t="s">
        <v>11923</v>
      </c>
      <c r="D4013"/>
      <c r="E4013" s="255" t="s">
        <v>9165</v>
      </c>
      <c r="F4013" s="255">
        <v>38467.737194756941</v>
      </c>
      <c r="G4013" s="255"/>
      <c r="H4013" s="255"/>
      <c r="I4013" s="256">
        <v>17.833333333333332</v>
      </c>
      <c r="J4013" s="257">
        <v>4050</v>
      </c>
      <c r="K4013" t="s">
        <v>4752</v>
      </c>
      <c r="L4013">
        <v>0</v>
      </c>
      <c r="M4013">
        <v>0</v>
      </c>
      <c r="N4013" t="s">
        <v>4712</v>
      </c>
      <c r="O4013" t="s">
        <v>5324</v>
      </c>
      <c r="P4013" t="s">
        <v>11924</v>
      </c>
      <c r="Q4013" t="s">
        <v>4715</v>
      </c>
      <c r="V4013" t="s">
        <v>4716</v>
      </c>
    </row>
    <row r="4014" spans="1:22">
      <c r="A4014" t="s">
        <v>4708</v>
      </c>
      <c r="B4014" t="s">
        <v>4708</v>
      </c>
      <c r="C4014" t="s">
        <v>11925</v>
      </c>
      <c r="D4014"/>
      <c r="E4014" s="255" t="s">
        <v>4972</v>
      </c>
      <c r="F4014" s="255">
        <v>38455.748210532409</v>
      </c>
      <c r="G4014" s="255"/>
      <c r="H4014" s="255"/>
      <c r="I4014" s="256">
        <v>17.833333333333332</v>
      </c>
      <c r="J4014" s="257">
        <v>330000</v>
      </c>
      <c r="K4014" t="s">
        <v>4752</v>
      </c>
      <c r="L4014">
        <v>0</v>
      </c>
      <c r="M4014">
        <v>0</v>
      </c>
      <c r="N4014" t="s">
        <v>4731</v>
      </c>
      <c r="O4014" t="s">
        <v>4713</v>
      </c>
      <c r="P4014" t="s">
        <v>11926</v>
      </c>
      <c r="Q4014" t="s">
        <v>4715</v>
      </c>
      <c r="V4014" t="s">
        <v>4716</v>
      </c>
    </row>
    <row r="4015" spans="1:22">
      <c r="A4015" t="s">
        <v>4708</v>
      </c>
      <c r="B4015" t="s">
        <v>4708</v>
      </c>
      <c r="C4015" t="s">
        <v>11927</v>
      </c>
      <c r="D4015"/>
      <c r="E4015" s="255" t="s">
        <v>6512</v>
      </c>
      <c r="F4015" s="255">
        <v>38327.518116168983</v>
      </c>
      <c r="G4015" s="255"/>
      <c r="H4015" s="255"/>
      <c r="I4015" s="256">
        <v>18.166666666666668</v>
      </c>
      <c r="J4015" s="257">
        <v>246137</v>
      </c>
      <c r="K4015" t="s">
        <v>4752</v>
      </c>
      <c r="L4015">
        <v>0</v>
      </c>
      <c r="M4015">
        <v>0</v>
      </c>
      <c r="N4015" t="s">
        <v>4712</v>
      </c>
      <c r="O4015" t="s">
        <v>4713</v>
      </c>
      <c r="P4015" t="s">
        <v>11928</v>
      </c>
      <c r="Q4015" t="s">
        <v>4715</v>
      </c>
      <c r="V4015" t="s">
        <v>4716</v>
      </c>
    </row>
    <row r="4016" spans="1:22">
      <c r="A4016" t="s">
        <v>4708</v>
      </c>
      <c r="B4016" t="s">
        <v>4708</v>
      </c>
      <c r="C4016" t="s">
        <v>11929</v>
      </c>
      <c r="D4016"/>
      <c r="E4016" s="255" t="s">
        <v>4756</v>
      </c>
      <c r="F4016" s="255">
        <v>38339.492366631945</v>
      </c>
      <c r="G4016" s="255"/>
      <c r="H4016" s="255"/>
      <c r="I4016" s="256">
        <v>18.166666666666668</v>
      </c>
      <c r="J4016" s="257">
        <v>161472</v>
      </c>
      <c r="K4016" t="s">
        <v>4752</v>
      </c>
      <c r="L4016">
        <v>0</v>
      </c>
      <c r="M4016">
        <v>0</v>
      </c>
      <c r="N4016" t="s">
        <v>4712</v>
      </c>
      <c r="O4016" t="s">
        <v>4753</v>
      </c>
      <c r="P4016" t="s">
        <v>4753</v>
      </c>
      <c r="Q4016" t="s">
        <v>4715</v>
      </c>
      <c r="V4016" t="s">
        <v>4716</v>
      </c>
    </row>
    <row r="4017" spans="1:22">
      <c r="A4017" t="s">
        <v>4708</v>
      </c>
      <c r="B4017" t="s">
        <v>4708</v>
      </c>
      <c r="C4017" t="s">
        <v>11930</v>
      </c>
      <c r="D4017"/>
      <c r="E4017" s="255" t="s">
        <v>6266</v>
      </c>
      <c r="F4017" s="255">
        <v>38247.726391168981</v>
      </c>
      <c r="G4017" s="255"/>
      <c r="H4017" s="255"/>
      <c r="I4017" s="256">
        <v>18.416666666666668</v>
      </c>
      <c r="J4017" s="257">
        <v>250265</v>
      </c>
      <c r="K4017" t="s">
        <v>4752</v>
      </c>
      <c r="L4017">
        <v>0</v>
      </c>
      <c r="M4017">
        <v>0</v>
      </c>
      <c r="N4017" t="s">
        <v>4731</v>
      </c>
      <c r="O4017" t="s">
        <v>4726</v>
      </c>
      <c r="P4017" t="s">
        <v>7856</v>
      </c>
      <c r="Q4017" t="s">
        <v>4715</v>
      </c>
      <c r="V4017" t="s">
        <v>4716</v>
      </c>
    </row>
    <row r="4018" spans="1:22">
      <c r="A4018" t="s">
        <v>4708</v>
      </c>
      <c r="B4018" t="s">
        <v>4708</v>
      </c>
      <c r="C4018" t="s">
        <v>11931</v>
      </c>
      <c r="D4018"/>
      <c r="E4018" s="255" t="s">
        <v>5039</v>
      </c>
      <c r="F4018" s="255">
        <v>38260.815342511574</v>
      </c>
      <c r="G4018" s="255"/>
      <c r="H4018" s="255"/>
      <c r="I4018" s="256">
        <v>18.416666666666668</v>
      </c>
      <c r="J4018" s="257">
        <v>299999</v>
      </c>
      <c r="K4018" t="s">
        <v>4752</v>
      </c>
      <c r="L4018">
        <v>1</v>
      </c>
      <c r="M4018">
        <v>989.11</v>
      </c>
      <c r="N4018" t="s">
        <v>4722</v>
      </c>
      <c r="O4018" t="s">
        <v>4753</v>
      </c>
      <c r="P4018" t="s">
        <v>4753</v>
      </c>
      <c r="Q4018" t="s">
        <v>4715</v>
      </c>
      <c r="V4018" t="s">
        <v>4716</v>
      </c>
    </row>
    <row r="4019" spans="1:22">
      <c r="A4019" t="s">
        <v>4708</v>
      </c>
      <c r="B4019" t="s">
        <v>4708</v>
      </c>
      <c r="C4019" t="s">
        <v>11932</v>
      </c>
      <c r="D4019"/>
      <c r="E4019" s="255" t="s">
        <v>4870</v>
      </c>
      <c r="F4019" s="255">
        <v>38126.55474521991</v>
      </c>
      <c r="G4019" s="255"/>
      <c r="H4019" s="255"/>
      <c r="I4019" s="256">
        <v>18.75</v>
      </c>
      <c r="J4019" s="257">
        <v>257190</v>
      </c>
      <c r="K4019" t="s">
        <v>4752</v>
      </c>
      <c r="L4019">
        <v>0</v>
      </c>
      <c r="M4019">
        <v>0</v>
      </c>
      <c r="N4019" t="s">
        <v>4712</v>
      </c>
      <c r="O4019" t="s">
        <v>4713</v>
      </c>
      <c r="P4019" t="s">
        <v>11933</v>
      </c>
      <c r="Q4019" t="s">
        <v>4715</v>
      </c>
      <c r="V4019" t="s">
        <v>4716</v>
      </c>
    </row>
    <row r="4020" spans="1:22">
      <c r="A4020" t="s">
        <v>4708</v>
      </c>
      <c r="B4020" t="s">
        <v>4708</v>
      </c>
      <c r="C4020" t="s">
        <v>11934</v>
      </c>
      <c r="D4020"/>
      <c r="E4020" s="255" t="s">
        <v>4721</v>
      </c>
      <c r="F4020" s="255">
        <v>38107.715852164351</v>
      </c>
      <c r="G4020" s="255"/>
      <c r="H4020" s="255"/>
      <c r="I4020" s="256">
        <v>18.833333333333332</v>
      </c>
      <c r="J4020" s="257">
        <v>447710</v>
      </c>
      <c r="K4020" t="s">
        <v>4752</v>
      </c>
      <c r="L4020">
        <v>0</v>
      </c>
      <c r="M4020">
        <v>0</v>
      </c>
      <c r="N4020" t="s">
        <v>4712</v>
      </c>
      <c r="O4020" t="s">
        <v>4726</v>
      </c>
      <c r="P4020" t="s">
        <v>11935</v>
      </c>
      <c r="Q4020" t="s">
        <v>4715</v>
      </c>
      <c r="V4020" t="s">
        <v>4716</v>
      </c>
    </row>
    <row r="4021" spans="1:22">
      <c r="A4021" t="s">
        <v>4708</v>
      </c>
      <c r="B4021" t="s">
        <v>4708</v>
      </c>
      <c r="C4021" t="s">
        <v>11936</v>
      </c>
      <c r="D4021"/>
      <c r="E4021" s="255" t="s">
        <v>5283</v>
      </c>
      <c r="F4021" s="255">
        <v>38083.702370219908</v>
      </c>
      <c r="G4021" s="255"/>
      <c r="H4021" s="255"/>
      <c r="I4021" s="256">
        <v>18.833333333333332</v>
      </c>
      <c r="J4021" s="257">
        <v>160427</v>
      </c>
      <c r="K4021" t="s">
        <v>4752</v>
      </c>
      <c r="L4021">
        <v>0</v>
      </c>
      <c r="M4021">
        <v>0</v>
      </c>
      <c r="N4021" t="s">
        <v>4722</v>
      </c>
      <c r="O4021" t="s">
        <v>4726</v>
      </c>
      <c r="P4021" t="s">
        <v>5225</v>
      </c>
      <c r="Q4021" t="s">
        <v>4715</v>
      </c>
      <c r="V4021" t="s">
        <v>4716</v>
      </c>
    </row>
    <row r="4022" spans="1:22">
      <c r="A4022" t="s">
        <v>4708</v>
      </c>
      <c r="B4022" t="s">
        <v>4708</v>
      </c>
      <c r="C4022" t="s">
        <v>11937</v>
      </c>
      <c r="D4022"/>
      <c r="E4022" s="255" t="s">
        <v>5256</v>
      </c>
      <c r="F4022" s="255">
        <v>38065.641147800925</v>
      </c>
      <c r="G4022" s="255"/>
      <c r="H4022" s="255"/>
      <c r="I4022" s="256">
        <v>18.916666666666668</v>
      </c>
      <c r="J4022" s="257">
        <v>163802</v>
      </c>
      <c r="K4022" t="s">
        <v>4752</v>
      </c>
      <c r="L4022">
        <v>0</v>
      </c>
      <c r="M4022">
        <v>0</v>
      </c>
      <c r="N4022" t="s">
        <v>4722</v>
      </c>
      <c r="O4022" t="s">
        <v>4753</v>
      </c>
      <c r="P4022" t="s">
        <v>4753</v>
      </c>
      <c r="Q4022" t="s">
        <v>4715</v>
      </c>
      <c r="V4022" t="s">
        <v>4716</v>
      </c>
    </row>
    <row r="4023" spans="1:22">
      <c r="A4023" t="s">
        <v>4708</v>
      </c>
      <c r="B4023" t="s">
        <v>4708</v>
      </c>
      <c r="C4023" t="s">
        <v>11938</v>
      </c>
      <c r="D4023"/>
      <c r="E4023" s="255" t="s">
        <v>8874</v>
      </c>
      <c r="F4023" s="255">
        <v>37711.673611111109</v>
      </c>
      <c r="G4023" s="255"/>
      <c r="H4023" s="255"/>
      <c r="I4023" s="256">
        <v>19.916666666666668</v>
      </c>
      <c r="J4023" s="257">
        <v>268094</v>
      </c>
      <c r="K4023" t="s">
        <v>4752</v>
      </c>
      <c r="L4023">
        <v>0</v>
      </c>
      <c r="M4023">
        <v>0</v>
      </c>
      <c r="N4023" t="s">
        <v>4712</v>
      </c>
      <c r="O4023" t="s">
        <v>4726</v>
      </c>
      <c r="P4023" t="s">
        <v>11939</v>
      </c>
      <c r="Q4023" t="s">
        <v>4715</v>
      </c>
      <c r="V4023" t="s">
        <v>4716</v>
      </c>
    </row>
  </sheetData>
  <sheetProtection sort="0"/>
  <mergeCells count="7">
    <mergeCell ref="B8:B10"/>
    <mergeCell ref="E8:E10"/>
    <mergeCell ref="C1:E1"/>
    <mergeCell ref="I1:J1"/>
    <mergeCell ref="C2:E2"/>
    <mergeCell ref="I2:J2"/>
    <mergeCell ref="A4:K4"/>
  </mergeCells>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B359C-9094-491D-B0F0-945BF0EADB79}">
  <dimension ref="B1:AA1094"/>
  <sheetViews>
    <sheetView showGridLines="0" topLeftCell="A370" workbookViewId="0">
      <selection activeCell="F9" sqref="F9"/>
    </sheetView>
  </sheetViews>
  <sheetFormatPr baseColWidth="10" defaultColWidth="8.7265625" defaultRowHeight="14.5"/>
  <cols>
    <col min="1" max="1" width="1.453125" customWidth="1"/>
    <col min="2" max="2" width="21.1796875" customWidth="1"/>
    <col min="3" max="3" width="13.1796875" customWidth="1"/>
    <col min="4" max="4" width="15.1796875" style="9" customWidth="1"/>
    <col min="5" max="5" width="12.54296875" customWidth="1"/>
    <col min="6" max="6" width="13.453125" customWidth="1"/>
    <col min="7" max="7" width="10" customWidth="1"/>
    <col min="8" max="10" width="20.54296875" style="9" customWidth="1"/>
    <col min="11" max="17" width="12.81640625" style="9" customWidth="1"/>
    <col min="18" max="18" width="15.1796875" style="9" customWidth="1"/>
    <col min="19" max="22" width="20.54296875" style="9" customWidth="1"/>
    <col min="23" max="23" width="19.54296875" bestFit="1" customWidth="1"/>
    <col min="24" max="24" width="19.453125" bestFit="1" customWidth="1"/>
    <col min="25" max="25" width="20.1796875" bestFit="1" customWidth="1"/>
    <col min="26" max="26" width="18.1796875" bestFit="1" customWidth="1"/>
    <col min="27" max="27" width="13.1796875" bestFit="1" customWidth="1"/>
    <col min="28" max="28" width="22.453125" bestFit="1" customWidth="1"/>
  </cols>
  <sheetData>
    <row r="1" spans="2:27">
      <c r="B1" s="258" t="s">
        <v>4681</v>
      </c>
      <c r="C1" s="258"/>
      <c r="D1" s="259" t="str">
        <f>'[3]Reporte KPIs'!E1</f>
        <v>57040</v>
      </c>
      <c r="H1" s="259" t="s">
        <v>4682</v>
      </c>
      <c r="I1" s="259" t="str">
        <f>'[3]Reporte KPIs'!L1</f>
        <v>Centro</v>
      </c>
      <c r="J1" s="259"/>
      <c r="K1" s="259"/>
      <c r="L1" s="259"/>
      <c r="M1" s="259"/>
      <c r="N1" s="259"/>
      <c r="O1" s="259"/>
      <c r="P1" s="259"/>
      <c r="Q1" s="259"/>
      <c r="R1" s="259"/>
      <c r="S1" s="259"/>
      <c r="T1" s="259"/>
      <c r="U1" s="259"/>
      <c r="V1" s="260"/>
      <c r="W1" s="260"/>
      <c r="X1" s="258"/>
      <c r="Y1" s="243"/>
      <c r="Z1" s="243"/>
    </row>
    <row r="2" spans="2:27">
      <c r="B2" s="258" t="s">
        <v>4683</v>
      </c>
      <c r="C2" s="258"/>
      <c r="D2" s="259" t="str">
        <f>'[3]Reporte KPIs'!E2</f>
        <v>Toyota Celaya</v>
      </c>
      <c r="H2" s="259" t="s">
        <v>4684</v>
      </c>
      <c r="I2" s="259" t="str">
        <f>'[3]Reporte KPIs'!L2</f>
        <v>Celaya</v>
      </c>
      <c r="J2" s="259"/>
      <c r="K2" s="259"/>
      <c r="L2" s="259"/>
      <c r="M2" s="259"/>
      <c r="N2" s="259"/>
      <c r="O2" s="259"/>
      <c r="P2" s="259"/>
      <c r="Q2" s="259"/>
      <c r="R2" s="259"/>
      <c r="S2" s="259"/>
      <c r="T2" s="259"/>
      <c r="U2" s="259"/>
      <c r="V2" s="260"/>
      <c r="W2" s="260"/>
      <c r="X2" s="258"/>
      <c r="Y2" s="243"/>
      <c r="Z2" s="243"/>
    </row>
    <row r="3" spans="2:27" ht="8.15" customHeight="1"/>
    <row r="4" spans="2:27" ht="15.5">
      <c r="B4" s="261" t="str">
        <f>'[3]Reporte KPIs'!B4</f>
        <v>Reporte de Servicio Marzo 2022 a Febrero 2023</v>
      </c>
      <c r="C4" s="261"/>
      <c r="D4" s="261"/>
      <c r="E4" s="261"/>
      <c r="F4" s="261"/>
      <c r="G4" s="261"/>
      <c r="H4" s="261"/>
      <c r="I4" s="261"/>
      <c r="J4" s="261"/>
      <c r="K4" s="261"/>
      <c r="L4" s="261"/>
      <c r="M4" s="261"/>
      <c r="N4" s="261"/>
      <c r="O4" s="261"/>
      <c r="P4" s="261"/>
      <c r="Q4" s="261"/>
      <c r="R4" s="261"/>
      <c r="S4" s="262"/>
      <c r="T4" s="262"/>
      <c r="U4" s="262"/>
      <c r="V4" s="262"/>
      <c r="W4" s="262"/>
      <c r="X4" s="262"/>
      <c r="Y4" s="262"/>
      <c r="Z4" s="262"/>
      <c r="AA4" s="262"/>
    </row>
    <row r="5" spans="2:27" ht="15.5">
      <c r="B5" s="246" t="s">
        <v>11940</v>
      </c>
      <c r="C5" s="246"/>
      <c r="D5" s="246"/>
      <c r="E5" s="246"/>
      <c r="F5" s="246"/>
      <c r="G5" s="246"/>
      <c r="H5" s="246"/>
      <c r="I5" s="246"/>
      <c r="J5" s="246"/>
      <c r="K5" s="246"/>
      <c r="L5" s="246"/>
      <c r="M5" s="246"/>
      <c r="N5" s="246"/>
      <c r="O5" s="246"/>
      <c r="P5" s="246"/>
      <c r="Q5" s="246"/>
      <c r="R5" s="246"/>
      <c r="S5" s="263"/>
      <c r="T5" s="263"/>
      <c r="U5" s="263"/>
      <c r="V5" s="263"/>
      <c r="W5" s="263"/>
      <c r="X5" s="263"/>
      <c r="Y5" s="263"/>
      <c r="Z5" s="263"/>
      <c r="AA5" s="263"/>
    </row>
    <row r="8" spans="2:27" ht="30" customHeight="1">
      <c r="B8" s="2" t="s">
        <v>4692</v>
      </c>
      <c r="C8" s="2" t="s">
        <v>11941</v>
      </c>
      <c r="D8" s="2" t="s">
        <v>4700</v>
      </c>
      <c r="E8" s="2" t="s">
        <v>11942</v>
      </c>
      <c r="F8" s="2" t="s">
        <v>11943</v>
      </c>
      <c r="G8" s="2" t="s">
        <v>11944</v>
      </c>
      <c r="H8" s="2" t="s">
        <v>11945</v>
      </c>
      <c r="I8" s="2" t="s">
        <v>4701</v>
      </c>
      <c r="J8" s="2" t="s">
        <v>4702</v>
      </c>
      <c r="K8" s="2" t="s">
        <v>4704</v>
      </c>
      <c r="L8" s="2" t="s">
        <v>4705</v>
      </c>
      <c r="M8" s="2" t="s">
        <v>4706</v>
      </c>
      <c r="N8" s="2" t="s">
        <v>4377</v>
      </c>
      <c r="O8" s="2" t="s">
        <v>4696</v>
      </c>
      <c r="P8" s="2" t="s">
        <v>4697</v>
      </c>
      <c r="Q8" s="2" t="s">
        <v>4693</v>
      </c>
      <c r="R8" s="2" t="s">
        <v>4707</v>
      </c>
      <c r="S8"/>
      <c r="T8"/>
      <c r="U8"/>
      <c r="V8"/>
    </row>
    <row r="9" spans="2:27">
      <c r="B9" t="s">
        <v>11946</v>
      </c>
      <c r="C9" t="str">
        <f>MID(Table_OutputBDVentaReciente[[#This Row],[Vin]],10,8)</f>
        <v>NW313769</v>
      </c>
      <c r="D9" s="9" t="s">
        <v>4708</v>
      </c>
      <c r="E9" s="255">
        <v>44858</v>
      </c>
      <c r="F9" s="255">
        <f>EDATE(Table_OutputBDVentaReciente[[#This Row],[Fecha Venta]],6)</f>
        <v>45040</v>
      </c>
      <c r="G9" s="255" t="str">
        <f>TEXT(Table_OutputBDVentaReciente[[#This Row],[PROX SERV]],"MMMM")</f>
        <v>abril</v>
      </c>
      <c r="H9" s="9">
        <v>4</v>
      </c>
      <c r="I9" s="9">
        <v>0</v>
      </c>
      <c r="J9" s="9">
        <v>0</v>
      </c>
      <c r="K9" s="9" t="s">
        <v>4753</v>
      </c>
      <c r="L9" s="9" t="s">
        <v>4753</v>
      </c>
      <c r="M9" s="9" t="s">
        <v>4715</v>
      </c>
      <c r="R9" s="9" t="s">
        <v>4716</v>
      </c>
      <c r="S9"/>
      <c r="T9"/>
      <c r="U9"/>
      <c r="V9"/>
    </row>
    <row r="10" spans="2:27">
      <c r="B10" t="s">
        <v>11947</v>
      </c>
      <c r="C10" t="str">
        <f>MID(Table_OutputBDVentaReciente[[#This Row],[Vin]],10,8)</f>
        <v>NW222609</v>
      </c>
      <c r="D10" s="9" t="s">
        <v>4708</v>
      </c>
      <c r="E10" s="255">
        <v>44840</v>
      </c>
      <c r="F10" s="255">
        <f>EDATE(Table_OutputBDVentaReciente[[#This Row],[Fecha Venta]],6)</f>
        <v>45022</v>
      </c>
      <c r="G10" s="255" t="str">
        <f>TEXT(Table_OutputBDVentaReciente[[#This Row],[PROX SERV]],"MMMM")</f>
        <v>abril</v>
      </c>
      <c r="H10" s="9">
        <v>4</v>
      </c>
      <c r="I10" s="9">
        <v>0</v>
      </c>
      <c r="J10" s="9">
        <v>0</v>
      </c>
      <c r="K10" s="9" t="s">
        <v>4753</v>
      </c>
      <c r="L10" s="9" t="s">
        <v>4753</v>
      </c>
      <c r="M10" s="9" t="s">
        <v>4715</v>
      </c>
      <c r="R10" s="9" t="s">
        <v>4716</v>
      </c>
      <c r="V10"/>
    </row>
    <row r="11" spans="2:27">
      <c r="B11" t="s">
        <v>11948</v>
      </c>
      <c r="C11" t="str">
        <f>MID(Table_OutputBDVentaReciente[[#This Row],[Vin]],10,8)</f>
        <v>PT026585</v>
      </c>
      <c r="D11" s="9" t="s">
        <v>4708</v>
      </c>
      <c r="E11" s="255">
        <v>44854</v>
      </c>
      <c r="F11" s="255">
        <f>EDATE(Table_OutputBDVentaReciente[[#This Row],[Fecha Venta]],6)</f>
        <v>45036</v>
      </c>
      <c r="G11" s="255" t="str">
        <f>TEXT(Table_OutputBDVentaReciente[[#This Row],[PROX SERV]],"MMMM")</f>
        <v>abril</v>
      </c>
      <c r="H11" s="9">
        <v>4</v>
      </c>
      <c r="I11" s="9">
        <v>0</v>
      </c>
      <c r="J11" s="9">
        <v>0</v>
      </c>
      <c r="K11" s="9" t="s">
        <v>4753</v>
      </c>
      <c r="L11" s="9" t="s">
        <v>4753</v>
      </c>
      <c r="M11" s="9" t="s">
        <v>4715</v>
      </c>
      <c r="R11" s="9" t="s">
        <v>4716</v>
      </c>
      <c r="V11"/>
    </row>
    <row r="12" spans="2:27">
      <c r="B12" t="s">
        <v>11949</v>
      </c>
      <c r="C12" t="str">
        <f>MID(Table_OutputBDVentaReciente[[#This Row],[Vin]],10,8)</f>
        <v>PT024671</v>
      </c>
      <c r="D12" s="9" t="s">
        <v>4708</v>
      </c>
      <c r="E12" s="255">
        <v>44851</v>
      </c>
      <c r="F12" s="255">
        <f>EDATE(Table_OutputBDVentaReciente[[#This Row],[Fecha Venta]],6)</f>
        <v>45033</v>
      </c>
      <c r="G12" s="255" t="str">
        <f>TEXT(Table_OutputBDVentaReciente[[#This Row],[PROX SERV]],"MMMM")</f>
        <v>abril</v>
      </c>
      <c r="H12" s="9">
        <v>4</v>
      </c>
      <c r="I12" s="9">
        <v>0</v>
      </c>
      <c r="J12" s="9">
        <v>0</v>
      </c>
      <c r="K12" s="9" t="s">
        <v>4753</v>
      </c>
      <c r="L12" s="9" t="s">
        <v>4753</v>
      </c>
      <c r="M12" s="9" t="s">
        <v>4715</v>
      </c>
      <c r="R12" s="9" t="s">
        <v>4716</v>
      </c>
      <c r="V12"/>
    </row>
    <row r="13" spans="2:27">
      <c r="B13" t="s">
        <v>2561</v>
      </c>
      <c r="C13" t="str">
        <f>MID(Table_OutputBDVentaReciente[[#This Row],[Vin]],10,8)</f>
        <v>NW223568</v>
      </c>
      <c r="D13" s="9" t="s">
        <v>4708</v>
      </c>
      <c r="E13" s="255">
        <v>44845</v>
      </c>
      <c r="F13" s="255">
        <f>EDATE(Table_OutputBDVentaReciente[[#This Row],[Fecha Venta]],6)</f>
        <v>45027</v>
      </c>
      <c r="G13" s="255" t="str">
        <f>TEXT(Table_OutputBDVentaReciente[[#This Row],[PROX SERV]],"MMMM")</f>
        <v>abril</v>
      </c>
      <c r="H13" s="9">
        <v>4</v>
      </c>
      <c r="I13" s="9">
        <v>0</v>
      </c>
      <c r="J13" s="9">
        <v>0</v>
      </c>
      <c r="K13" s="9" t="s">
        <v>4753</v>
      </c>
      <c r="L13" s="9" t="s">
        <v>4753</v>
      </c>
      <c r="M13" s="9" t="s">
        <v>4728</v>
      </c>
      <c r="R13" s="9" t="s">
        <v>4716</v>
      </c>
      <c r="V13"/>
    </row>
    <row r="14" spans="2:27">
      <c r="B14" t="s">
        <v>11950</v>
      </c>
      <c r="C14" t="str">
        <f>MID(Table_OutputBDVentaReciente[[#This Row],[Vin]],10,8)</f>
        <v>PT025714</v>
      </c>
      <c r="D14" s="9" t="s">
        <v>4708</v>
      </c>
      <c r="E14" s="255">
        <v>44854</v>
      </c>
      <c r="F14" s="255">
        <f>EDATE(Table_OutputBDVentaReciente[[#This Row],[Fecha Venta]],6)</f>
        <v>45036</v>
      </c>
      <c r="G14" s="255" t="str">
        <f>TEXT(Table_OutputBDVentaReciente[[#This Row],[PROX SERV]],"MMMM")</f>
        <v>abril</v>
      </c>
      <c r="H14" s="9">
        <v>4</v>
      </c>
      <c r="I14" s="9">
        <v>0</v>
      </c>
      <c r="J14" s="9">
        <v>0</v>
      </c>
      <c r="K14" s="9" t="s">
        <v>4753</v>
      </c>
      <c r="L14" s="9" t="s">
        <v>4753</v>
      </c>
      <c r="M14" s="9" t="s">
        <v>4715</v>
      </c>
      <c r="R14" s="9" t="s">
        <v>4716</v>
      </c>
      <c r="V14"/>
    </row>
    <row r="15" spans="2:27">
      <c r="B15" t="s">
        <v>1233</v>
      </c>
      <c r="C15" t="str">
        <f>MID(Table_OutputBDVentaReciente[[#This Row],[Vin]],10,8)</f>
        <v>PU048346</v>
      </c>
      <c r="D15" s="9" t="s">
        <v>4708</v>
      </c>
      <c r="E15" s="255">
        <v>44855</v>
      </c>
      <c r="F15" s="255">
        <f>EDATE(Table_OutputBDVentaReciente[[#This Row],[Fecha Venta]],6)</f>
        <v>45037</v>
      </c>
      <c r="G15" s="255" t="str">
        <f>TEXT(Table_OutputBDVentaReciente[[#This Row],[PROX SERV]],"MMMM")</f>
        <v>abril</v>
      </c>
      <c r="H15" s="9">
        <v>4</v>
      </c>
      <c r="I15" s="9">
        <v>0</v>
      </c>
      <c r="J15" s="9">
        <v>0</v>
      </c>
      <c r="K15" s="9" t="s">
        <v>4753</v>
      </c>
      <c r="L15" s="9" t="s">
        <v>4753</v>
      </c>
      <c r="M15" s="9" t="s">
        <v>4715</v>
      </c>
      <c r="R15" s="9" t="s">
        <v>4716</v>
      </c>
      <c r="V15"/>
    </row>
    <row r="16" spans="2:27">
      <c r="B16" t="s">
        <v>11951</v>
      </c>
      <c r="C16" t="str">
        <f>MID(Table_OutputBDVentaReciente[[#This Row],[Vin]],10,8)</f>
        <v>NU077986</v>
      </c>
      <c r="D16" s="9" t="s">
        <v>4708</v>
      </c>
      <c r="E16" s="255">
        <v>44858</v>
      </c>
      <c r="F16" s="255">
        <f>EDATE(Table_OutputBDVentaReciente[[#This Row],[Fecha Venta]],6)</f>
        <v>45040</v>
      </c>
      <c r="G16" s="255" t="str">
        <f>TEXT(Table_OutputBDVentaReciente[[#This Row],[PROX SERV]],"MMMM")</f>
        <v>abril</v>
      </c>
      <c r="H16" s="9">
        <v>4</v>
      </c>
      <c r="I16" s="9">
        <v>0</v>
      </c>
      <c r="J16" s="9">
        <v>0</v>
      </c>
      <c r="K16" s="9" t="s">
        <v>4753</v>
      </c>
      <c r="L16" s="9" t="s">
        <v>4753</v>
      </c>
      <c r="M16" s="9" t="s">
        <v>4728</v>
      </c>
      <c r="R16" s="9" t="s">
        <v>4716</v>
      </c>
      <c r="V16"/>
    </row>
    <row r="17" spans="2:22">
      <c r="B17" t="s">
        <v>888</v>
      </c>
      <c r="C17" t="str">
        <f>MID(Table_OutputBDVentaReciente[[#This Row],[Vin]],10,8)</f>
        <v>NS133213</v>
      </c>
      <c r="D17" s="9" t="s">
        <v>4708</v>
      </c>
      <c r="E17" s="255">
        <v>44848</v>
      </c>
      <c r="F17" s="255">
        <f>EDATE(Table_OutputBDVentaReciente[[#This Row],[Fecha Venta]],6)</f>
        <v>45030</v>
      </c>
      <c r="G17" s="255" t="str">
        <f>TEXT(Table_OutputBDVentaReciente[[#This Row],[PROX SERV]],"MMMM")</f>
        <v>abril</v>
      </c>
      <c r="H17" s="9">
        <v>4</v>
      </c>
      <c r="I17" s="9">
        <v>0</v>
      </c>
      <c r="J17" s="9">
        <v>0</v>
      </c>
      <c r="K17" s="9" t="s">
        <v>4753</v>
      </c>
      <c r="L17" s="9" t="s">
        <v>4753</v>
      </c>
      <c r="M17" s="9" t="s">
        <v>4728</v>
      </c>
      <c r="R17" s="9" t="s">
        <v>4716</v>
      </c>
      <c r="V17"/>
    </row>
    <row r="18" spans="2:22">
      <c r="B18" t="s">
        <v>11952</v>
      </c>
      <c r="C18" t="str">
        <f>MID(Table_OutputBDVentaReciente[[#This Row],[Vin]],10,8)</f>
        <v>PU723359</v>
      </c>
      <c r="D18" s="9" t="s">
        <v>4708</v>
      </c>
      <c r="E18" s="255">
        <v>44865</v>
      </c>
      <c r="F18" s="255">
        <f>EDATE(Table_OutputBDVentaReciente[[#This Row],[Fecha Venta]],6)</f>
        <v>45046</v>
      </c>
      <c r="G18" s="255" t="str">
        <f>TEXT(Table_OutputBDVentaReciente[[#This Row],[PROX SERV]],"MMMM")</f>
        <v>abril</v>
      </c>
      <c r="H18" s="9">
        <v>4</v>
      </c>
      <c r="I18" s="9">
        <v>0</v>
      </c>
      <c r="J18" s="9">
        <v>0</v>
      </c>
      <c r="K18" s="9" t="s">
        <v>4753</v>
      </c>
      <c r="L18" s="9" t="s">
        <v>4753</v>
      </c>
      <c r="M18" s="9" t="s">
        <v>4715</v>
      </c>
      <c r="R18" s="9" t="s">
        <v>4716</v>
      </c>
      <c r="V18"/>
    </row>
    <row r="19" spans="2:22">
      <c r="B19" t="s">
        <v>11953</v>
      </c>
      <c r="C19" t="str">
        <f>MID(Table_OutputBDVentaReciente[[#This Row],[Vin]],10,8)</f>
        <v>NS132342</v>
      </c>
      <c r="D19" s="9" t="s">
        <v>4708</v>
      </c>
      <c r="E19" s="255">
        <v>44855</v>
      </c>
      <c r="F19" s="255">
        <f>EDATE(Table_OutputBDVentaReciente[[#This Row],[Fecha Venta]],6)</f>
        <v>45037</v>
      </c>
      <c r="G19" s="255" t="str">
        <f>TEXT(Table_OutputBDVentaReciente[[#This Row],[PROX SERV]],"MMMM")</f>
        <v>abril</v>
      </c>
      <c r="H19" s="9">
        <v>4</v>
      </c>
      <c r="I19" s="9">
        <v>0</v>
      </c>
      <c r="J19" s="9">
        <v>0</v>
      </c>
      <c r="K19" s="9" t="s">
        <v>4753</v>
      </c>
      <c r="L19" s="9" t="s">
        <v>4753</v>
      </c>
      <c r="M19" s="9" t="s">
        <v>4715</v>
      </c>
      <c r="R19" s="9" t="s">
        <v>4716</v>
      </c>
      <c r="V19"/>
    </row>
    <row r="20" spans="2:22">
      <c r="B20" t="s">
        <v>11954</v>
      </c>
      <c r="C20" t="str">
        <f>MID(Table_OutputBDVentaReciente[[#This Row],[Vin]],10,8)</f>
        <v>NU076444</v>
      </c>
      <c r="D20" s="9" t="s">
        <v>4708</v>
      </c>
      <c r="E20" s="255">
        <v>44855</v>
      </c>
      <c r="F20" s="255">
        <f>EDATE(Table_OutputBDVentaReciente[[#This Row],[Fecha Venta]],6)</f>
        <v>45037</v>
      </c>
      <c r="G20" s="255" t="str">
        <f>TEXT(Table_OutputBDVentaReciente[[#This Row],[PROX SERV]],"MMMM")</f>
        <v>abril</v>
      </c>
      <c r="H20" s="9">
        <v>4</v>
      </c>
      <c r="I20" s="9">
        <v>0</v>
      </c>
      <c r="J20" s="9">
        <v>0</v>
      </c>
      <c r="K20" s="9" t="s">
        <v>4753</v>
      </c>
      <c r="L20" s="9" t="s">
        <v>4753</v>
      </c>
      <c r="M20" s="9" t="s">
        <v>4728</v>
      </c>
      <c r="R20" s="9" t="s">
        <v>4716</v>
      </c>
      <c r="V20"/>
    </row>
    <row r="21" spans="2:22">
      <c r="B21" t="s">
        <v>11955</v>
      </c>
      <c r="C21" t="str">
        <f>MID(Table_OutputBDVentaReciente[[#This Row],[Vin]],10,8)</f>
        <v>NS139723</v>
      </c>
      <c r="D21" s="9" t="s">
        <v>4708</v>
      </c>
      <c r="E21" s="255">
        <v>44862</v>
      </c>
      <c r="F21" s="255">
        <f>EDATE(Table_OutputBDVentaReciente[[#This Row],[Fecha Venta]],6)</f>
        <v>45044</v>
      </c>
      <c r="G21" s="255" t="str">
        <f>TEXT(Table_OutputBDVentaReciente[[#This Row],[PROX SERV]],"MMMM")</f>
        <v>abril</v>
      </c>
      <c r="H21" s="9">
        <v>4</v>
      </c>
      <c r="I21" s="9">
        <v>0</v>
      </c>
      <c r="J21" s="9">
        <v>0</v>
      </c>
      <c r="K21" s="9" t="s">
        <v>4753</v>
      </c>
      <c r="L21" s="9" t="s">
        <v>4753</v>
      </c>
      <c r="M21" s="9" t="s">
        <v>4715</v>
      </c>
      <c r="R21" s="9" t="s">
        <v>4716</v>
      </c>
      <c r="V21"/>
    </row>
    <row r="22" spans="2:22">
      <c r="B22" t="s">
        <v>11956</v>
      </c>
      <c r="C22" t="str">
        <f>MID(Table_OutputBDVentaReciente[[#This Row],[Vin]],10,8)</f>
        <v>NS135151</v>
      </c>
      <c r="D22" s="9" t="s">
        <v>4708</v>
      </c>
      <c r="E22" s="255">
        <v>44862</v>
      </c>
      <c r="F22" s="255">
        <f>EDATE(Table_OutputBDVentaReciente[[#This Row],[Fecha Venta]],6)</f>
        <v>45044</v>
      </c>
      <c r="G22" s="255" t="str">
        <f>TEXT(Table_OutputBDVentaReciente[[#This Row],[PROX SERV]],"MMMM")</f>
        <v>abril</v>
      </c>
      <c r="H22" s="9">
        <v>4</v>
      </c>
      <c r="I22" s="9">
        <v>0</v>
      </c>
      <c r="J22" s="9">
        <v>0</v>
      </c>
      <c r="K22" s="9" t="s">
        <v>4753</v>
      </c>
      <c r="L22" s="9" t="s">
        <v>4753</v>
      </c>
      <c r="M22" s="9" t="s">
        <v>4715</v>
      </c>
      <c r="R22" s="9" t="s">
        <v>4716</v>
      </c>
      <c r="V22"/>
    </row>
    <row r="23" spans="2:22">
      <c r="B23" t="s">
        <v>11957</v>
      </c>
      <c r="C23" t="str">
        <f>MID(Table_OutputBDVentaReciente[[#This Row],[Vin]],10,8)</f>
        <v>NP362699</v>
      </c>
      <c r="D23" s="9" t="s">
        <v>4708</v>
      </c>
      <c r="E23" s="255">
        <v>44849</v>
      </c>
      <c r="F23" s="255">
        <f>EDATE(Table_OutputBDVentaReciente[[#This Row],[Fecha Venta]],6)</f>
        <v>45031</v>
      </c>
      <c r="G23" s="255" t="str">
        <f>TEXT(Table_OutputBDVentaReciente[[#This Row],[PROX SERV]],"MMMM")</f>
        <v>abril</v>
      </c>
      <c r="H23" s="9">
        <v>4</v>
      </c>
      <c r="I23" s="9">
        <v>0</v>
      </c>
      <c r="J23" s="9">
        <v>0</v>
      </c>
      <c r="K23" s="9" t="s">
        <v>4753</v>
      </c>
      <c r="L23" s="9" t="s">
        <v>4753</v>
      </c>
      <c r="M23" s="9" t="s">
        <v>4715</v>
      </c>
      <c r="R23" s="9" t="s">
        <v>4716</v>
      </c>
      <c r="V23"/>
    </row>
    <row r="24" spans="2:22">
      <c r="B24" t="s">
        <v>11958</v>
      </c>
      <c r="C24" t="str">
        <f>MID(Table_OutputBDVentaReciente[[#This Row],[Vin]],10,8)</f>
        <v>NV025476</v>
      </c>
      <c r="D24" s="9" t="s">
        <v>4708</v>
      </c>
      <c r="E24" s="255">
        <v>44851</v>
      </c>
      <c r="F24" s="255">
        <f>EDATE(Table_OutputBDVentaReciente[[#This Row],[Fecha Venta]],6)</f>
        <v>45033</v>
      </c>
      <c r="G24" s="255" t="str">
        <f>TEXT(Table_OutputBDVentaReciente[[#This Row],[PROX SERV]],"MMMM")</f>
        <v>abril</v>
      </c>
      <c r="H24" s="9">
        <v>4</v>
      </c>
      <c r="I24" s="9">
        <v>0</v>
      </c>
      <c r="J24" s="9">
        <v>0</v>
      </c>
      <c r="K24" s="9" t="s">
        <v>4753</v>
      </c>
      <c r="L24" s="9" t="s">
        <v>4753</v>
      </c>
      <c r="M24" s="9" t="s">
        <v>4715</v>
      </c>
      <c r="R24" s="9" t="s">
        <v>4716</v>
      </c>
      <c r="V24"/>
    </row>
    <row r="25" spans="2:22">
      <c r="B25" t="s">
        <v>11959</v>
      </c>
      <c r="C25" t="str">
        <f>MID(Table_OutputBDVentaReciente[[#This Row],[Vin]],10,8)</f>
        <v>NP131099</v>
      </c>
      <c r="D25" s="9" t="s">
        <v>4708</v>
      </c>
      <c r="E25" s="255">
        <v>44848</v>
      </c>
      <c r="F25" s="255">
        <f>EDATE(Table_OutputBDVentaReciente[[#This Row],[Fecha Venta]],6)</f>
        <v>45030</v>
      </c>
      <c r="G25" s="255" t="str">
        <f>TEXT(Table_OutputBDVentaReciente[[#This Row],[PROX SERV]],"MMMM")</f>
        <v>abril</v>
      </c>
      <c r="H25" s="9">
        <v>4</v>
      </c>
      <c r="I25" s="9">
        <v>0</v>
      </c>
      <c r="J25" s="9">
        <v>0</v>
      </c>
      <c r="K25" s="9" t="s">
        <v>4753</v>
      </c>
      <c r="L25" s="9" t="s">
        <v>4753</v>
      </c>
      <c r="M25" s="9" t="s">
        <v>4715</v>
      </c>
      <c r="R25" s="9" t="s">
        <v>4716</v>
      </c>
      <c r="V25"/>
    </row>
    <row r="26" spans="2:22">
      <c r="B26" t="s">
        <v>11960</v>
      </c>
      <c r="C26" t="str">
        <f>MID(Table_OutputBDVentaReciente[[#This Row],[Vin]],10,8)</f>
        <v>NP358064</v>
      </c>
      <c r="D26" s="9" t="s">
        <v>4708</v>
      </c>
      <c r="E26" s="255">
        <v>44844</v>
      </c>
      <c r="F26" s="255">
        <f>EDATE(Table_OutputBDVentaReciente[[#This Row],[Fecha Venta]],6)</f>
        <v>45026</v>
      </c>
      <c r="G26" s="255" t="str">
        <f>TEXT(Table_OutputBDVentaReciente[[#This Row],[PROX SERV]],"MMMM")</f>
        <v>abril</v>
      </c>
      <c r="H26" s="9">
        <v>4</v>
      </c>
      <c r="I26" s="9">
        <v>0</v>
      </c>
      <c r="J26" s="9">
        <v>0</v>
      </c>
      <c r="K26" s="9" t="s">
        <v>4753</v>
      </c>
      <c r="L26" s="9" t="s">
        <v>4753</v>
      </c>
      <c r="M26" s="9" t="s">
        <v>4715</v>
      </c>
      <c r="R26" s="9" t="s">
        <v>4716</v>
      </c>
      <c r="V26"/>
    </row>
    <row r="27" spans="2:22">
      <c r="B27" t="s">
        <v>11961</v>
      </c>
      <c r="C27" t="str">
        <f>MID(Table_OutputBDVentaReciente[[#This Row],[Vin]],10,8)</f>
        <v>NV028599</v>
      </c>
      <c r="D27" s="9" t="s">
        <v>4708</v>
      </c>
      <c r="E27" s="255">
        <v>44861</v>
      </c>
      <c r="F27" s="255">
        <f>EDATE(Table_OutputBDVentaReciente[[#This Row],[Fecha Venta]],6)</f>
        <v>45043</v>
      </c>
      <c r="G27" s="255" t="str">
        <f>TEXT(Table_OutputBDVentaReciente[[#This Row],[PROX SERV]],"MMMM")</f>
        <v>abril</v>
      </c>
      <c r="H27" s="9">
        <v>4</v>
      </c>
      <c r="I27" s="9">
        <v>0</v>
      </c>
      <c r="J27" s="9">
        <v>0</v>
      </c>
      <c r="K27" s="9" t="s">
        <v>4753</v>
      </c>
      <c r="L27" s="9" t="s">
        <v>4753</v>
      </c>
      <c r="M27" s="9" t="s">
        <v>4715</v>
      </c>
      <c r="R27" s="9" t="s">
        <v>4716</v>
      </c>
      <c r="V27"/>
    </row>
    <row r="28" spans="2:22">
      <c r="B28" t="s">
        <v>11962</v>
      </c>
      <c r="C28" t="str">
        <f>MID(Table_OutputBDVentaReciente[[#This Row],[Vin]],10,8)</f>
        <v>N3183845</v>
      </c>
      <c r="D28" s="9" t="s">
        <v>4708</v>
      </c>
      <c r="E28" s="255">
        <v>44854</v>
      </c>
      <c r="F28" s="255">
        <f>EDATE(Table_OutputBDVentaReciente[[#This Row],[Fecha Venta]],6)</f>
        <v>45036</v>
      </c>
      <c r="G28" s="255" t="str">
        <f>TEXT(Table_OutputBDVentaReciente[[#This Row],[PROX SERV]],"MMMM")</f>
        <v>abril</v>
      </c>
      <c r="H28" s="9">
        <v>4</v>
      </c>
      <c r="I28" s="9">
        <v>0</v>
      </c>
      <c r="J28" s="9">
        <v>0</v>
      </c>
      <c r="K28" s="9" t="s">
        <v>4753</v>
      </c>
      <c r="L28" s="9" t="s">
        <v>4753</v>
      </c>
      <c r="M28" s="9" t="s">
        <v>4715</v>
      </c>
      <c r="R28" s="9" t="s">
        <v>4716</v>
      </c>
      <c r="V28"/>
    </row>
    <row r="29" spans="2:22">
      <c r="B29" t="s">
        <v>11963</v>
      </c>
      <c r="C29" t="str">
        <f>MID(Table_OutputBDVentaReciente[[#This Row],[Vin]],10,8)</f>
        <v>N3182607</v>
      </c>
      <c r="D29" s="9" t="s">
        <v>4708</v>
      </c>
      <c r="E29" s="255">
        <v>44840</v>
      </c>
      <c r="F29" s="255">
        <f>EDATE(Table_OutputBDVentaReciente[[#This Row],[Fecha Venta]],6)</f>
        <v>45022</v>
      </c>
      <c r="G29" s="255" t="str">
        <f>TEXT(Table_OutputBDVentaReciente[[#This Row],[PROX SERV]],"MMMM")</f>
        <v>abril</v>
      </c>
      <c r="H29" s="9">
        <v>4</v>
      </c>
      <c r="I29" s="9">
        <v>0</v>
      </c>
      <c r="J29" s="9">
        <v>0</v>
      </c>
      <c r="K29" s="9" t="s">
        <v>4753</v>
      </c>
      <c r="L29" s="9" t="s">
        <v>4753</v>
      </c>
      <c r="M29" s="9" t="s">
        <v>4715</v>
      </c>
      <c r="R29" s="9" t="s">
        <v>4716</v>
      </c>
      <c r="V29"/>
    </row>
    <row r="30" spans="2:22">
      <c r="B30" t="s">
        <v>11964</v>
      </c>
      <c r="C30" t="str">
        <f>MID(Table_OutputBDVentaReciente[[#This Row],[Vin]],10,8)</f>
        <v>N3183909</v>
      </c>
      <c r="D30" s="9" t="s">
        <v>4708</v>
      </c>
      <c r="E30" s="255">
        <v>44862</v>
      </c>
      <c r="F30" s="255">
        <f>EDATE(Table_OutputBDVentaReciente[[#This Row],[Fecha Venta]],6)</f>
        <v>45044</v>
      </c>
      <c r="G30" s="255" t="str">
        <f>TEXT(Table_OutputBDVentaReciente[[#This Row],[PROX SERV]],"MMMM")</f>
        <v>abril</v>
      </c>
      <c r="H30" s="9">
        <v>4</v>
      </c>
      <c r="I30" s="9">
        <v>0</v>
      </c>
      <c r="J30" s="9">
        <v>0</v>
      </c>
      <c r="K30" s="9" t="s">
        <v>4753</v>
      </c>
      <c r="L30" s="9" t="s">
        <v>4753</v>
      </c>
      <c r="M30" s="9" t="s">
        <v>4728</v>
      </c>
      <c r="R30" s="9" t="s">
        <v>4716</v>
      </c>
      <c r="V30"/>
    </row>
    <row r="31" spans="2:22">
      <c r="B31" t="s">
        <v>11965</v>
      </c>
      <c r="C31" t="str">
        <f>MID(Table_OutputBDVentaReciente[[#This Row],[Vin]],10,8)</f>
        <v>N3183886</v>
      </c>
      <c r="D31" s="9" t="s">
        <v>4708</v>
      </c>
      <c r="E31" s="255">
        <v>44854</v>
      </c>
      <c r="F31" s="255">
        <f>EDATE(Table_OutputBDVentaReciente[[#This Row],[Fecha Venta]],6)</f>
        <v>45036</v>
      </c>
      <c r="G31" s="255" t="str">
        <f>TEXT(Table_OutputBDVentaReciente[[#This Row],[PROX SERV]],"MMMM")</f>
        <v>abril</v>
      </c>
      <c r="H31" s="9">
        <v>4</v>
      </c>
      <c r="I31" s="9">
        <v>0</v>
      </c>
      <c r="J31" s="9">
        <v>0</v>
      </c>
      <c r="K31" s="9" t="s">
        <v>4753</v>
      </c>
      <c r="L31" s="9" t="s">
        <v>4753</v>
      </c>
      <c r="M31" s="9" t="s">
        <v>4715</v>
      </c>
      <c r="R31" s="9" t="s">
        <v>4716</v>
      </c>
      <c r="V31"/>
    </row>
    <row r="32" spans="2:22">
      <c r="B32" t="s">
        <v>11966</v>
      </c>
      <c r="C32" t="str">
        <f>MID(Table_OutputBDVentaReciente[[#This Row],[Vin]],10,8)</f>
        <v>N3021149</v>
      </c>
      <c r="D32" s="9" t="s">
        <v>4708</v>
      </c>
      <c r="E32" s="255">
        <v>44854</v>
      </c>
      <c r="F32" s="255">
        <f>EDATE(Table_OutputBDVentaReciente[[#This Row],[Fecha Venta]],6)</f>
        <v>45036</v>
      </c>
      <c r="G32" s="255" t="str">
        <f>TEXT(Table_OutputBDVentaReciente[[#This Row],[PROX SERV]],"MMMM")</f>
        <v>abril</v>
      </c>
      <c r="H32" s="9">
        <v>4</v>
      </c>
      <c r="I32" s="9">
        <v>0</v>
      </c>
      <c r="J32" s="9">
        <v>0</v>
      </c>
      <c r="K32" s="9" t="s">
        <v>4753</v>
      </c>
      <c r="L32" s="9" t="s">
        <v>4753</v>
      </c>
      <c r="M32" s="9" t="s">
        <v>4715</v>
      </c>
      <c r="R32" s="9" t="s">
        <v>4716</v>
      </c>
      <c r="V32"/>
    </row>
    <row r="33" spans="2:22">
      <c r="B33" t="s">
        <v>11967</v>
      </c>
      <c r="C33" t="str">
        <f>MID(Table_OutputBDVentaReciente[[#This Row],[Vin]],10,8)</f>
        <v>P6005782</v>
      </c>
      <c r="D33" s="9" t="s">
        <v>4708</v>
      </c>
      <c r="E33" s="255">
        <v>44854</v>
      </c>
      <c r="F33" s="255">
        <f>EDATE(Table_OutputBDVentaReciente[[#This Row],[Fecha Venta]],6)</f>
        <v>45036</v>
      </c>
      <c r="G33" s="255" t="str">
        <f>TEXT(Table_OutputBDVentaReciente[[#This Row],[PROX SERV]],"MMMM")</f>
        <v>abril</v>
      </c>
      <c r="H33" s="9">
        <v>4</v>
      </c>
      <c r="I33" s="9">
        <v>0</v>
      </c>
      <c r="J33" s="9">
        <v>0</v>
      </c>
      <c r="K33" s="9" t="s">
        <v>4753</v>
      </c>
      <c r="L33" s="9" t="s">
        <v>4753</v>
      </c>
      <c r="M33" s="9" t="s">
        <v>4728</v>
      </c>
      <c r="R33" s="9" t="s">
        <v>4716</v>
      </c>
      <c r="V33"/>
    </row>
    <row r="34" spans="2:22">
      <c r="B34" t="s">
        <v>11968</v>
      </c>
      <c r="C34" t="str">
        <f>MID(Table_OutputBDVentaReciente[[#This Row],[Vin]],10,8)</f>
        <v>P6005873</v>
      </c>
      <c r="D34" s="9" t="s">
        <v>4708</v>
      </c>
      <c r="E34" s="255">
        <v>44853</v>
      </c>
      <c r="F34" s="255">
        <f>EDATE(Table_OutputBDVentaReciente[[#This Row],[Fecha Venta]],6)</f>
        <v>45035</v>
      </c>
      <c r="G34" s="255" t="str">
        <f>TEXT(Table_OutputBDVentaReciente[[#This Row],[PROX SERV]],"MMMM")</f>
        <v>abril</v>
      </c>
      <c r="H34" s="9">
        <v>4</v>
      </c>
      <c r="I34" s="9">
        <v>0</v>
      </c>
      <c r="J34" s="9">
        <v>0</v>
      </c>
      <c r="K34" s="9" t="s">
        <v>4753</v>
      </c>
      <c r="L34" s="9" t="s">
        <v>4753</v>
      </c>
      <c r="M34" s="9" t="s">
        <v>4715</v>
      </c>
      <c r="R34" s="9" t="s">
        <v>4716</v>
      </c>
      <c r="V34"/>
    </row>
    <row r="35" spans="2:22">
      <c r="B35" t="s">
        <v>11969</v>
      </c>
      <c r="C35" t="str">
        <f>MID(Table_OutputBDVentaReciente[[#This Row],[Vin]],10,8)</f>
        <v>P0068658</v>
      </c>
      <c r="D35" s="9" t="s">
        <v>4708</v>
      </c>
      <c r="E35" s="255">
        <v>44862</v>
      </c>
      <c r="F35" s="255">
        <f>EDATE(Table_OutputBDVentaReciente[[#This Row],[Fecha Venta]],6)</f>
        <v>45044</v>
      </c>
      <c r="G35" s="255" t="str">
        <f>TEXT(Table_OutputBDVentaReciente[[#This Row],[PROX SERV]],"MMMM")</f>
        <v>abril</v>
      </c>
      <c r="H35" s="9">
        <v>4</v>
      </c>
      <c r="I35" s="9">
        <v>0</v>
      </c>
      <c r="J35" s="9">
        <v>0</v>
      </c>
      <c r="K35" s="9" t="s">
        <v>4753</v>
      </c>
      <c r="L35" s="9" t="s">
        <v>4753</v>
      </c>
      <c r="M35" s="9" t="s">
        <v>4715</v>
      </c>
      <c r="R35" s="9" t="s">
        <v>4716</v>
      </c>
      <c r="V35"/>
    </row>
    <row r="36" spans="2:22">
      <c r="B36" t="s">
        <v>11970</v>
      </c>
      <c r="C36" t="str">
        <f>MID(Table_OutputBDVentaReciente[[#This Row],[Vin]],10,8)</f>
        <v>NJ049672</v>
      </c>
      <c r="D36" s="9" t="s">
        <v>4708</v>
      </c>
      <c r="E36" s="255">
        <v>44840</v>
      </c>
      <c r="F36" s="255">
        <f>EDATE(Table_OutputBDVentaReciente[[#This Row],[Fecha Venta]],6)</f>
        <v>45022</v>
      </c>
      <c r="G36" s="255" t="str">
        <f>TEXT(Table_OutputBDVentaReciente[[#This Row],[PROX SERV]],"MMMM")</f>
        <v>abril</v>
      </c>
      <c r="H36" s="9">
        <v>4</v>
      </c>
      <c r="I36" s="9">
        <v>0</v>
      </c>
      <c r="J36" s="9">
        <v>0</v>
      </c>
      <c r="K36" s="9" t="s">
        <v>4753</v>
      </c>
      <c r="L36" s="9" t="s">
        <v>4753</v>
      </c>
      <c r="M36" s="9" t="s">
        <v>4715</v>
      </c>
      <c r="R36" s="9" t="s">
        <v>4716</v>
      </c>
      <c r="V36"/>
    </row>
    <row r="37" spans="2:22">
      <c r="B37" t="s">
        <v>11971</v>
      </c>
      <c r="C37" t="str">
        <f>MID(Table_OutputBDVentaReciente[[#This Row],[Vin]],10,8)</f>
        <v>NJ049860</v>
      </c>
      <c r="D37" s="9" t="s">
        <v>4708</v>
      </c>
      <c r="E37" s="255">
        <v>44853</v>
      </c>
      <c r="F37" s="255">
        <f>EDATE(Table_OutputBDVentaReciente[[#This Row],[Fecha Venta]],6)</f>
        <v>45035</v>
      </c>
      <c r="G37" s="255" t="str">
        <f>TEXT(Table_OutputBDVentaReciente[[#This Row],[PROX SERV]],"MMMM")</f>
        <v>abril</v>
      </c>
      <c r="H37" s="9">
        <v>4</v>
      </c>
      <c r="I37" s="9">
        <v>0</v>
      </c>
      <c r="J37" s="9">
        <v>0</v>
      </c>
      <c r="K37" s="9" t="s">
        <v>4753</v>
      </c>
      <c r="L37" s="9" t="s">
        <v>4753</v>
      </c>
      <c r="M37" s="9" t="s">
        <v>4728</v>
      </c>
      <c r="R37" s="9" t="s">
        <v>4716</v>
      </c>
      <c r="V37"/>
    </row>
    <row r="38" spans="2:22">
      <c r="B38" t="s">
        <v>11972</v>
      </c>
      <c r="C38" t="str">
        <f>MID(Table_OutputBDVentaReciente[[#This Row],[Vin]],10,8)</f>
        <v>N1333858</v>
      </c>
      <c r="D38" s="9" t="s">
        <v>4708</v>
      </c>
      <c r="E38" s="255">
        <v>44839</v>
      </c>
      <c r="F38" s="255">
        <f>EDATE(Table_OutputBDVentaReciente[[#This Row],[Fecha Venta]],6)</f>
        <v>45021</v>
      </c>
      <c r="G38" s="255" t="str">
        <f>TEXT(Table_OutputBDVentaReciente[[#This Row],[PROX SERV]],"MMMM")</f>
        <v>abril</v>
      </c>
      <c r="H38" s="9">
        <v>4</v>
      </c>
      <c r="I38" s="9">
        <v>0</v>
      </c>
      <c r="J38" s="9">
        <v>0</v>
      </c>
      <c r="K38" s="9" t="s">
        <v>4753</v>
      </c>
      <c r="L38" s="9" t="s">
        <v>4753</v>
      </c>
      <c r="M38" s="9" t="s">
        <v>4715</v>
      </c>
      <c r="R38" s="9" t="s">
        <v>4716</v>
      </c>
      <c r="V38"/>
    </row>
    <row r="39" spans="2:22">
      <c r="B39" t="s">
        <v>11973</v>
      </c>
      <c r="C39" t="str">
        <f>MID(Table_OutputBDVentaReciente[[#This Row],[Vin]],10,8)</f>
        <v>N1333756</v>
      </c>
      <c r="D39" s="9" t="s">
        <v>4708</v>
      </c>
      <c r="E39" s="255">
        <v>44840</v>
      </c>
      <c r="F39" s="255">
        <f>EDATE(Table_OutputBDVentaReciente[[#This Row],[Fecha Venta]],6)</f>
        <v>45022</v>
      </c>
      <c r="G39" s="255" t="str">
        <f>TEXT(Table_OutputBDVentaReciente[[#This Row],[PROX SERV]],"MMMM")</f>
        <v>abril</v>
      </c>
      <c r="H39" s="9">
        <v>4</v>
      </c>
      <c r="I39" s="9">
        <v>0</v>
      </c>
      <c r="J39" s="9">
        <v>0</v>
      </c>
      <c r="K39" s="9" t="s">
        <v>4753</v>
      </c>
      <c r="L39" s="9" t="s">
        <v>4753</v>
      </c>
      <c r="M39" s="9" t="s">
        <v>4715</v>
      </c>
      <c r="R39" s="9" t="s">
        <v>4716</v>
      </c>
      <c r="V39"/>
    </row>
    <row r="40" spans="2:22">
      <c r="B40" t="s">
        <v>11974</v>
      </c>
      <c r="C40" t="str">
        <f>MID(Table_OutputBDVentaReciente[[#This Row],[Vin]],10,8)</f>
        <v>N0429054</v>
      </c>
      <c r="D40" s="9" t="s">
        <v>4708</v>
      </c>
      <c r="E40" s="255">
        <v>44839</v>
      </c>
      <c r="F40" s="255">
        <f>EDATE(Table_OutputBDVentaReciente[[#This Row],[Fecha Venta]],6)</f>
        <v>45021</v>
      </c>
      <c r="G40" s="255" t="str">
        <f>TEXT(Table_OutputBDVentaReciente[[#This Row],[PROX SERV]],"MMMM")</f>
        <v>abril</v>
      </c>
      <c r="H40" s="9">
        <v>4</v>
      </c>
      <c r="I40" s="9">
        <v>0</v>
      </c>
      <c r="J40" s="9">
        <v>0</v>
      </c>
      <c r="K40" s="9" t="s">
        <v>4753</v>
      </c>
      <c r="L40" s="9" t="s">
        <v>4753</v>
      </c>
      <c r="M40" s="9" t="s">
        <v>4715</v>
      </c>
      <c r="R40" s="9" t="s">
        <v>4716</v>
      </c>
      <c r="V40"/>
    </row>
    <row r="41" spans="2:22">
      <c r="B41" t="s">
        <v>11975</v>
      </c>
      <c r="C41" t="str">
        <f>MID(Table_OutputBDVentaReciente[[#This Row],[Vin]],10,8)</f>
        <v>N1420919</v>
      </c>
      <c r="D41" s="9" t="s">
        <v>4708</v>
      </c>
      <c r="E41" s="255">
        <v>44839</v>
      </c>
      <c r="F41" s="255">
        <f>EDATE(Table_OutputBDVentaReciente[[#This Row],[Fecha Venta]],6)</f>
        <v>45021</v>
      </c>
      <c r="G41" s="255" t="str">
        <f>TEXT(Table_OutputBDVentaReciente[[#This Row],[PROX SERV]],"MMMM")</f>
        <v>abril</v>
      </c>
      <c r="H41" s="9">
        <v>4</v>
      </c>
      <c r="I41" s="9">
        <v>0</v>
      </c>
      <c r="J41" s="9">
        <v>0</v>
      </c>
      <c r="K41" s="9" t="s">
        <v>4753</v>
      </c>
      <c r="L41" s="9" t="s">
        <v>4753</v>
      </c>
      <c r="M41" s="9" t="s">
        <v>4715</v>
      </c>
      <c r="R41" s="9" t="s">
        <v>4716</v>
      </c>
      <c r="V41"/>
    </row>
    <row r="42" spans="2:22">
      <c r="B42" t="s">
        <v>11976</v>
      </c>
      <c r="C42" t="str">
        <f>MID(Table_OutputBDVentaReciente[[#This Row],[Vin]],10,8)</f>
        <v>N0162411</v>
      </c>
      <c r="D42" s="9" t="s">
        <v>4708</v>
      </c>
      <c r="E42" s="255">
        <v>44839</v>
      </c>
      <c r="F42" s="255">
        <f>EDATE(Table_OutputBDVentaReciente[[#This Row],[Fecha Venta]],6)</f>
        <v>45021</v>
      </c>
      <c r="G42" s="255" t="str">
        <f>TEXT(Table_OutputBDVentaReciente[[#This Row],[PROX SERV]],"MMMM")</f>
        <v>abril</v>
      </c>
      <c r="H42" s="9">
        <v>4</v>
      </c>
      <c r="I42" s="9">
        <v>0</v>
      </c>
      <c r="J42" s="9">
        <v>0</v>
      </c>
      <c r="K42" s="9" t="s">
        <v>4753</v>
      </c>
      <c r="L42" s="9" t="s">
        <v>4753</v>
      </c>
      <c r="M42" s="9" t="s">
        <v>4715</v>
      </c>
      <c r="R42" s="9" t="s">
        <v>4716</v>
      </c>
      <c r="V42"/>
    </row>
    <row r="43" spans="2:22">
      <c r="B43" t="s">
        <v>11977</v>
      </c>
      <c r="C43" t="str">
        <f>MID(Table_OutputBDVentaReciente[[#This Row],[Vin]],10,8)</f>
        <v>P0001163</v>
      </c>
      <c r="D43" s="9" t="s">
        <v>4708</v>
      </c>
      <c r="E43" s="255">
        <v>44865</v>
      </c>
      <c r="F43" s="255">
        <f>EDATE(Table_OutputBDVentaReciente[[#This Row],[Fecha Venta]],6)</f>
        <v>45046</v>
      </c>
      <c r="G43" s="255" t="str">
        <f>TEXT(Table_OutputBDVentaReciente[[#This Row],[PROX SERV]],"MMMM")</f>
        <v>abril</v>
      </c>
      <c r="H43" s="9">
        <v>4</v>
      </c>
      <c r="I43" s="9">
        <v>0</v>
      </c>
      <c r="J43" s="9">
        <v>0</v>
      </c>
      <c r="K43" s="9" t="s">
        <v>4753</v>
      </c>
      <c r="L43" s="9" t="s">
        <v>4753</v>
      </c>
      <c r="M43" s="9" t="s">
        <v>4715</v>
      </c>
      <c r="R43" s="9" t="s">
        <v>4716</v>
      </c>
      <c r="V43"/>
    </row>
    <row r="44" spans="2:22">
      <c r="B44" t="s">
        <v>11978</v>
      </c>
      <c r="C44" t="str">
        <f>MID(Table_OutputBDVentaReciente[[#This Row],[Vin]],10,8)</f>
        <v>N0429043</v>
      </c>
      <c r="D44" s="9" t="s">
        <v>4708</v>
      </c>
      <c r="E44" s="255">
        <v>44839</v>
      </c>
      <c r="F44" s="255">
        <f>EDATE(Table_OutputBDVentaReciente[[#This Row],[Fecha Venta]],6)</f>
        <v>45021</v>
      </c>
      <c r="G44" s="255" t="str">
        <f>TEXT(Table_OutputBDVentaReciente[[#This Row],[PROX SERV]],"MMMM")</f>
        <v>abril</v>
      </c>
      <c r="H44" s="9">
        <v>4</v>
      </c>
      <c r="I44" s="9">
        <v>0</v>
      </c>
      <c r="J44" s="9">
        <v>0</v>
      </c>
      <c r="K44" s="9" t="s">
        <v>4753</v>
      </c>
      <c r="L44" s="9" t="s">
        <v>4753</v>
      </c>
      <c r="M44" s="9" t="s">
        <v>4715</v>
      </c>
      <c r="R44" s="9" t="s">
        <v>4716</v>
      </c>
      <c r="V44"/>
    </row>
    <row r="45" spans="2:22">
      <c r="B45" t="s">
        <v>11979</v>
      </c>
      <c r="C45" t="str">
        <f>MID(Table_OutputBDVentaReciente[[#This Row],[Vin]],10,8)</f>
        <v>P0001221</v>
      </c>
      <c r="D45" s="9" t="s">
        <v>4708</v>
      </c>
      <c r="E45" s="255">
        <v>44860</v>
      </c>
      <c r="F45" s="255">
        <f>EDATE(Table_OutputBDVentaReciente[[#This Row],[Fecha Venta]],6)</f>
        <v>45042</v>
      </c>
      <c r="G45" s="255" t="str">
        <f>TEXT(Table_OutputBDVentaReciente[[#This Row],[PROX SERV]],"MMMM")</f>
        <v>abril</v>
      </c>
      <c r="H45" s="9">
        <v>4</v>
      </c>
      <c r="I45" s="9">
        <v>0</v>
      </c>
      <c r="J45" s="9">
        <v>0</v>
      </c>
      <c r="K45" s="9" t="s">
        <v>4753</v>
      </c>
      <c r="L45" s="9" t="s">
        <v>4753</v>
      </c>
      <c r="M45" s="9" t="s">
        <v>4715</v>
      </c>
      <c r="R45" s="9" t="s">
        <v>4716</v>
      </c>
      <c r="V45"/>
    </row>
    <row r="46" spans="2:22">
      <c r="B46" t="s">
        <v>11980</v>
      </c>
      <c r="C46" t="str">
        <f>MID(Table_OutputBDVentaReciente[[#This Row],[Vin]],10,8)</f>
        <v>N1254583</v>
      </c>
      <c r="D46" s="9" t="s">
        <v>4708</v>
      </c>
      <c r="E46" s="255">
        <v>44854</v>
      </c>
      <c r="F46" s="255">
        <f>EDATE(Table_OutputBDVentaReciente[[#This Row],[Fecha Venta]],6)</f>
        <v>45036</v>
      </c>
      <c r="G46" s="255" t="str">
        <f>TEXT(Table_OutputBDVentaReciente[[#This Row],[PROX SERV]],"MMMM")</f>
        <v>abril</v>
      </c>
      <c r="H46" s="9">
        <v>4</v>
      </c>
      <c r="I46" s="9">
        <v>0</v>
      </c>
      <c r="J46" s="9">
        <v>0</v>
      </c>
      <c r="K46" s="9" t="s">
        <v>4753</v>
      </c>
      <c r="L46" s="9" t="s">
        <v>4753</v>
      </c>
      <c r="M46" s="9" t="s">
        <v>4715</v>
      </c>
      <c r="R46" s="9" t="s">
        <v>4716</v>
      </c>
      <c r="V46"/>
    </row>
    <row r="47" spans="2:22">
      <c r="B47" t="s">
        <v>11981</v>
      </c>
      <c r="C47" t="str">
        <f>MID(Table_OutputBDVentaReciente[[#This Row],[Vin]],10,8)</f>
        <v>P0001385</v>
      </c>
      <c r="D47" s="9" t="s">
        <v>4708</v>
      </c>
      <c r="E47" s="255">
        <v>44862</v>
      </c>
      <c r="F47" s="255">
        <f>EDATE(Table_OutputBDVentaReciente[[#This Row],[Fecha Venta]],6)</f>
        <v>45044</v>
      </c>
      <c r="G47" s="255" t="str">
        <f>TEXT(Table_OutputBDVentaReciente[[#This Row],[PROX SERV]],"MMMM")</f>
        <v>abril</v>
      </c>
      <c r="H47" s="9">
        <v>4</v>
      </c>
      <c r="I47" s="9">
        <v>0</v>
      </c>
      <c r="J47" s="9">
        <v>0</v>
      </c>
      <c r="K47" s="9" t="s">
        <v>4753</v>
      </c>
      <c r="L47" s="9" t="s">
        <v>4753</v>
      </c>
      <c r="M47" s="9" t="s">
        <v>4728</v>
      </c>
      <c r="R47" s="9" t="s">
        <v>4716</v>
      </c>
      <c r="V47"/>
    </row>
    <row r="48" spans="2:22">
      <c r="B48" t="s">
        <v>11982</v>
      </c>
      <c r="C48" t="str">
        <f>MID(Table_OutputBDVentaReciente[[#This Row],[Vin]],10,8)</f>
        <v>N1254574</v>
      </c>
      <c r="D48" s="9" t="s">
        <v>4708</v>
      </c>
      <c r="E48" s="255">
        <v>44853</v>
      </c>
      <c r="F48" s="255">
        <f>EDATE(Table_OutputBDVentaReciente[[#This Row],[Fecha Venta]],6)</f>
        <v>45035</v>
      </c>
      <c r="G48" s="255" t="str">
        <f>TEXT(Table_OutputBDVentaReciente[[#This Row],[PROX SERV]],"MMMM")</f>
        <v>abril</v>
      </c>
      <c r="H48" s="9">
        <v>4</v>
      </c>
      <c r="I48" s="9">
        <v>0</v>
      </c>
      <c r="J48" s="9">
        <v>0</v>
      </c>
      <c r="K48" s="9" t="s">
        <v>4753</v>
      </c>
      <c r="L48" s="9" t="s">
        <v>4753</v>
      </c>
      <c r="M48" s="9" t="s">
        <v>4715</v>
      </c>
      <c r="R48" s="9" t="s">
        <v>4716</v>
      </c>
      <c r="V48"/>
    </row>
    <row r="49" spans="2:22">
      <c r="B49" t="s">
        <v>11983</v>
      </c>
      <c r="C49" t="str">
        <f>MID(Table_OutputBDVentaReciente[[#This Row],[Vin]],10,8)</f>
        <v>PT108836</v>
      </c>
      <c r="D49" s="9" t="s">
        <v>4708</v>
      </c>
      <c r="E49" s="255">
        <v>44852</v>
      </c>
      <c r="F49" s="255">
        <f>EDATE(Table_OutputBDVentaReciente[[#This Row],[Fecha Venta]],6)</f>
        <v>45034</v>
      </c>
      <c r="G49" s="255" t="str">
        <f>TEXT(Table_OutputBDVentaReciente[[#This Row],[PROX SERV]],"MMMM")</f>
        <v>abril</v>
      </c>
      <c r="H49" s="9">
        <v>4</v>
      </c>
      <c r="I49" s="9">
        <v>0</v>
      </c>
      <c r="J49" s="9">
        <v>0</v>
      </c>
      <c r="K49" s="9" t="s">
        <v>4753</v>
      </c>
      <c r="L49" s="9" t="s">
        <v>4753</v>
      </c>
      <c r="M49" s="9" t="s">
        <v>4715</v>
      </c>
      <c r="R49" s="9" t="s">
        <v>4716</v>
      </c>
      <c r="V49"/>
    </row>
    <row r="50" spans="2:22">
      <c r="B50" t="s">
        <v>11984</v>
      </c>
      <c r="C50" t="str">
        <f>MID(Table_OutputBDVentaReciente[[#This Row],[Vin]],10,8)</f>
        <v>NV025180</v>
      </c>
      <c r="D50" s="9" t="s">
        <v>4708</v>
      </c>
      <c r="E50" s="255">
        <v>44862</v>
      </c>
      <c r="F50" s="255">
        <f>EDATE(Table_OutputBDVentaReciente[[#This Row],[Fecha Venta]],6)</f>
        <v>45044</v>
      </c>
      <c r="G50" s="255" t="str">
        <f>TEXT(Table_OutputBDVentaReciente[[#This Row],[PROX SERV]],"MMMM")</f>
        <v>abril</v>
      </c>
      <c r="H50" s="9">
        <v>4</v>
      </c>
      <c r="I50" s="9">
        <v>0</v>
      </c>
      <c r="J50" s="9">
        <v>0</v>
      </c>
      <c r="K50" s="9" t="s">
        <v>4753</v>
      </c>
      <c r="L50" s="9" t="s">
        <v>4753</v>
      </c>
      <c r="M50" s="9" t="s">
        <v>4728</v>
      </c>
      <c r="R50" s="9" t="s">
        <v>4716</v>
      </c>
      <c r="V50"/>
    </row>
    <row r="51" spans="2:22">
      <c r="B51" t="s">
        <v>11985</v>
      </c>
      <c r="C51" t="str">
        <f>MID(Table_OutputBDVentaReciente[[#This Row],[Vin]],10,8)</f>
        <v>N1420988</v>
      </c>
      <c r="D51" s="9" t="s">
        <v>4708</v>
      </c>
      <c r="E51" s="255">
        <v>44840</v>
      </c>
      <c r="F51" s="255">
        <f>EDATE(Table_OutputBDVentaReciente[[#This Row],[Fecha Venta]],6)</f>
        <v>45022</v>
      </c>
      <c r="G51" s="255" t="str">
        <f>TEXT(Table_OutputBDVentaReciente[[#This Row],[PROX SERV]],"MMMM")</f>
        <v>abril</v>
      </c>
      <c r="H51" s="9">
        <v>4</v>
      </c>
      <c r="I51" s="9">
        <v>0</v>
      </c>
      <c r="J51" s="9">
        <v>0</v>
      </c>
      <c r="K51" s="9" t="s">
        <v>4753</v>
      </c>
      <c r="L51" s="9" t="s">
        <v>4753</v>
      </c>
      <c r="M51" s="9" t="s">
        <v>4715</v>
      </c>
      <c r="R51" s="9" t="s">
        <v>4716</v>
      </c>
      <c r="V51"/>
    </row>
    <row r="52" spans="2:22">
      <c r="B52" t="s">
        <v>11986</v>
      </c>
      <c r="C52" t="str">
        <f>MID(Table_OutputBDVentaReciente[[#This Row],[Vin]],10,8)</f>
        <v>P0001439</v>
      </c>
      <c r="D52" s="9" t="s">
        <v>4708</v>
      </c>
      <c r="E52" s="255">
        <v>44859</v>
      </c>
      <c r="F52" s="255">
        <f>EDATE(Table_OutputBDVentaReciente[[#This Row],[Fecha Venta]],6)</f>
        <v>45041</v>
      </c>
      <c r="G52" s="255" t="str">
        <f>TEXT(Table_OutputBDVentaReciente[[#This Row],[PROX SERV]],"MMMM")</f>
        <v>abril</v>
      </c>
      <c r="H52" s="9">
        <v>4</v>
      </c>
      <c r="I52" s="9">
        <v>0</v>
      </c>
      <c r="J52" s="9">
        <v>0</v>
      </c>
      <c r="K52" s="9" t="s">
        <v>4753</v>
      </c>
      <c r="L52" s="9" t="s">
        <v>4753</v>
      </c>
      <c r="M52" s="9" t="s">
        <v>4715</v>
      </c>
      <c r="R52" s="9" t="s">
        <v>4716</v>
      </c>
      <c r="V52"/>
    </row>
    <row r="53" spans="2:22">
      <c r="B53" t="s">
        <v>2533</v>
      </c>
      <c r="C53" t="str">
        <f>MID(Table_OutputBDVentaReciente[[#This Row],[Vin]],10,8)</f>
        <v>P0001795</v>
      </c>
      <c r="D53" s="9" t="s">
        <v>4708</v>
      </c>
      <c r="E53" s="255">
        <v>44861</v>
      </c>
      <c r="F53" s="255">
        <f>EDATE(Table_OutputBDVentaReciente[[#This Row],[Fecha Venta]],6)</f>
        <v>45043</v>
      </c>
      <c r="G53" s="255" t="str">
        <f>TEXT(Table_OutputBDVentaReciente[[#This Row],[PROX SERV]],"MMMM")</f>
        <v>abril</v>
      </c>
      <c r="H53" s="9">
        <v>4</v>
      </c>
      <c r="I53" s="9">
        <v>0</v>
      </c>
      <c r="J53" s="9">
        <v>0</v>
      </c>
      <c r="K53" s="9" t="s">
        <v>4753</v>
      </c>
      <c r="L53" s="9" t="s">
        <v>4753</v>
      </c>
      <c r="M53" s="9" t="s">
        <v>4715</v>
      </c>
      <c r="R53" s="9" t="s">
        <v>4716</v>
      </c>
      <c r="V53"/>
    </row>
    <row r="54" spans="2:22">
      <c r="B54" t="s">
        <v>11987</v>
      </c>
      <c r="C54" t="str">
        <f>MID(Table_OutputBDVentaReciente[[#This Row],[Vin]],10,8)</f>
        <v>P0001546</v>
      </c>
      <c r="D54" s="9" t="s">
        <v>4708</v>
      </c>
      <c r="E54" s="255">
        <v>44860</v>
      </c>
      <c r="F54" s="255">
        <f>EDATE(Table_OutputBDVentaReciente[[#This Row],[Fecha Venta]],6)</f>
        <v>45042</v>
      </c>
      <c r="G54" s="255" t="str">
        <f>TEXT(Table_OutputBDVentaReciente[[#This Row],[PROX SERV]],"MMMM")</f>
        <v>abril</v>
      </c>
      <c r="H54" s="9">
        <v>4</v>
      </c>
      <c r="I54" s="9">
        <v>0</v>
      </c>
      <c r="J54" s="9">
        <v>0</v>
      </c>
      <c r="K54" s="9" t="s">
        <v>4753</v>
      </c>
      <c r="L54" s="9" t="s">
        <v>4753</v>
      </c>
      <c r="M54" s="9" t="s">
        <v>4715</v>
      </c>
      <c r="R54" s="9" t="s">
        <v>4716</v>
      </c>
      <c r="V54"/>
    </row>
    <row r="55" spans="2:22">
      <c r="B55" t="s">
        <v>11988</v>
      </c>
      <c r="C55" t="str">
        <f>MID(Table_OutputBDVentaReciente[[#This Row],[Vin]],10,8)</f>
        <v>PW251104</v>
      </c>
      <c r="D55" s="9" t="s">
        <v>4708</v>
      </c>
      <c r="E55" s="255">
        <v>44985</v>
      </c>
      <c r="F55" s="255">
        <f>EDATE(Table_OutputBDVentaReciente[[#This Row],[Fecha Venta]],6)</f>
        <v>45166</v>
      </c>
      <c r="G55" s="255" t="str">
        <f>TEXT(Table_OutputBDVentaReciente[[#This Row],[PROX SERV]],"MMMM")</f>
        <v>agosto</v>
      </c>
      <c r="H55" s="9">
        <v>0</v>
      </c>
      <c r="I55" s="9">
        <v>0</v>
      </c>
      <c r="J55" s="9">
        <v>0</v>
      </c>
      <c r="K55" s="9" t="s">
        <v>4753</v>
      </c>
      <c r="L55" s="9" t="s">
        <v>4753</v>
      </c>
      <c r="M55" s="9" t="s">
        <v>4715</v>
      </c>
      <c r="R55" s="9" t="s">
        <v>4716</v>
      </c>
      <c r="V55"/>
    </row>
    <row r="56" spans="2:22">
      <c r="B56" t="s">
        <v>11989</v>
      </c>
      <c r="C56" t="str">
        <f>MID(Table_OutputBDVentaReciente[[#This Row],[Vin]],10,8)</f>
        <v>PW248473</v>
      </c>
      <c r="D56" s="9" t="s">
        <v>4708</v>
      </c>
      <c r="E56" s="255">
        <v>44966</v>
      </c>
      <c r="F56" s="255">
        <f>EDATE(Table_OutputBDVentaReciente[[#This Row],[Fecha Venta]],6)</f>
        <v>45147</v>
      </c>
      <c r="G56" s="255" t="str">
        <f>TEXT(Table_OutputBDVentaReciente[[#This Row],[PROX SERV]],"MMMM")</f>
        <v>agosto</v>
      </c>
      <c r="H56" s="9">
        <v>0</v>
      </c>
      <c r="I56" s="9">
        <v>0</v>
      </c>
      <c r="J56" s="9">
        <v>0</v>
      </c>
      <c r="K56" s="9" t="s">
        <v>4753</v>
      </c>
      <c r="L56" s="9" t="s">
        <v>4753</v>
      </c>
      <c r="M56" s="9" t="s">
        <v>4715</v>
      </c>
      <c r="R56" s="9" t="s">
        <v>4716</v>
      </c>
      <c r="V56"/>
    </row>
    <row r="57" spans="2:22">
      <c r="B57" t="s">
        <v>11990</v>
      </c>
      <c r="C57" t="str">
        <f>MID(Table_OutputBDVentaReciente[[#This Row],[Vin]],10,8)</f>
        <v>PW347456</v>
      </c>
      <c r="D57" s="9" t="s">
        <v>4708</v>
      </c>
      <c r="E57" s="255">
        <v>44984</v>
      </c>
      <c r="F57" s="255">
        <f>EDATE(Table_OutputBDVentaReciente[[#This Row],[Fecha Venta]],6)</f>
        <v>45165</v>
      </c>
      <c r="G57" s="255" t="str">
        <f>TEXT(Table_OutputBDVentaReciente[[#This Row],[PROX SERV]],"MMMM")</f>
        <v>agosto</v>
      </c>
      <c r="H57" s="9">
        <v>0</v>
      </c>
      <c r="I57" s="9">
        <v>0</v>
      </c>
      <c r="J57" s="9">
        <v>0</v>
      </c>
      <c r="K57" s="9" t="s">
        <v>4753</v>
      </c>
      <c r="L57" s="9" t="s">
        <v>4753</v>
      </c>
      <c r="M57" s="9" t="s">
        <v>4715</v>
      </c>
      <c r="R57" s="9" t="s">
        <v>4716</v>
      </c>
      <c r="V57"/>
    </row>
    <row r="58" spans="2:22">
      <c r="B58" t="s">
        <v>11991</v>
      </c>
      <c r="C58" t="str">
        <f>MID(Table_OutputBDVentaReciente[[#This Row],[Vin]],10,8)</f>
        <v>PW248555</v>
      </c>
      <c r="D58" s="9" t="s">
        <v>4708</v>
      </c>
      <c r="E58" s="255">
        <v>44972</v>
      </c>
      <c r="F58" s="255">
        <f>EDATE(Table_OutputBDVentaReciente[[#This Row],[Fecha Venta]],6)</f>
        <v>45153</v>
      </c>
      <c r="G58" s="255" t="str">
        <f>TEXT(Table_OutputBDVentaReciente[[#This Row],[PROX SERV]],"MMMM")</f>
        <v>agosto</v>
      </c>
      <c r="H58" s="9">
        <v>0</v>
      </c>
      <c r="I58" s="9">
        <v>0</v>
      </c>
      <c r="J58" s="9">
        <v>0</v>
      </c>
      <c r="K58" s="9" t="s">
        <v>4753</v>
      </c>
      <c r="L58" s="9" t="s">
        <v>4753</v>
      </c>
      <c r="M58" s="9" t="s">
        <v>4715</v>
      </c>
      <c r="R58" s="9" t="s">
        <v>4716</v>
      </c>
      <c r="V58"/>
    </row>
    <row r="59" spans="2:22">
      <c r="B59" t="s">
        <v>11992</v>
      </c>
      <c r="C59" t="str">
        <f>MID(Table_OutputBDVentaReciente[[#This Row],[Vin]],10,8)</f>
        <v>PW249477</v>
      </c>
      <c r="D59" s="9" t="s">
        <v>4708</v>
      </c>
      <c r="E59" s="255">
        <v>44985</v>
      </c>
      <c r="F59" s="255">
        <f>EDATE(Table_OutputBDVentaReciente[[#This Row],[Fecha Venta]],6)</f>
        <v>45166</v>
      </c>
      <c r="G59" s="255" t="str">
        <f>TEXT(Table_OutputBDVentaReciente[[#This Row],[PROX SERV]],"MMMM")</f>
        <v>agosto</v>
      </c>
      <c r="H59" s="9">
        <v>0</v>
      </c>
      <c r="I59" s="9">
        <v>0</v>
      </c>
      <c r="J59" s="9">
        <v>0</v>
      </c>
      <c r="K59" s="9" t="s">
        <v>4753</v>
      </c>
      <c r="L59" s="9" t="s">
        <v>4753</v>
      </c>
      <c r="M59" s="9" t="s">
        <v>4715</v>
      </c>
      <c r="R59" s="9" t="s">
        <v>4716</v>
      </c>
      <c r="V59"/>
    </row>
    <row r="60" spans="2:22">
      <c r="B60" t="s">
        <v>11993</v>
      </c>
      <c r="C60" t="str">
        <f>MID(Table_OutputBDVentaReciente[[#This Row],[Vin]],10,8)</f>
        <v>PT131315</v>
      </c>
      <c r="D60" s="9" t="s">
        <v>4708</v>
      </c>
      <c r="E60" s="255">
        <v>44984</v>
      </c>
      <c r="F60" s="255">
        <f>EDATE(Table_OutputBDVentaReciente[[#This Row],[Fecha Venta]],6)</f>
        <v>45165</v>
      </c>
      <c r="G60" s="255" t="str">
        <f>TEXT(Table_OutputBDVentaReciente[[#This Row],[PROX SERV]],"MMMM")</f>
        <v>agosto</v>
      </c>
      <c r="H60" s="9">
        <v>0</v>
      </c>
      <c r="I60" s="9">
        <v>0</v>
      </c>
      <c r="J60" s="9">
        <v>0</v>
      </c>
      <c r="K60" s="9" t="s">
        <v>4753</v>
      </c>
      <c r="L60" s="9" t="s">
        <v>4753</v>
      </c>
      <c r="M60" s="9" t="s">
        <v>4715</v>
      </c>
      <c r="R60" s="9" t="s">
        <v>4716</v>
      </c>
      <c r="V60"/>
    </row>
    <row r="61" spans="2:22">
      <c r="B61" t="s">
        <v>11994</v>
      </c>
      <c r="C61" t="str">
        <f>MID(Table_OutputBDVentaReciente[[#This Row],[Vin]],10,8)</f>
        <v>PW249318</v>
      </c>
      <c r="D61" s="9" t="s">
        <v>4708</v>
      </c>
      <c r="E61" s="255">
        <v>44985</v>
      </c>
      <c r="F61" s="255">
        <f>EDATE(Table_OutputBDVentaReciente[[#This Row],[Fecha Venta]],6)</f>
        <v>45166</v>
      </c>
      <c r="G61" s="255" t="str">
        <f>TEXT(Table_OutputBDVentaReciente[[#This Row],[PROX SERV]],"MMMM")</f>
        <v>agosto</v>
      </c>
      <c r="H61" s="9">
        <v>0</v>
      </c>
      <c r="I61" s="9">
        <v>0</v>
      </c>
      <c r="J61" s="9">
        <v>0</v>
      </c>
      <c r="K61" s="9" t="s">
        <v>4753</v>
      </c>
      <c r="L61" s="9" t="s">
        <v>4753</v>
      </c>
      <c r="M61" s="9" t="s">
        <v>4715</v>
      </c>
      <c r="R61" s="9" t="s">
        <v>4716</v>
      </c>
      <c r="V61"/>
    </row>
    <row r="62" spans="2:22">
      <c r="B62" t="s">
        <v>11995</v>
      </c>
      <c r="C62" t="str">
        <f>MID(Table_OutputBDVentaReciente[[#This Row],[Vin]],10,8)</f>
        <v>PT030573</v>
      </c>
      <c r="D62" s="9" t="s">
        <v>4708</v>
      </c>
      <c r="E62" s="255">
        <v>44985</v>
      </c>
      <c r="F62" s="255">
        <f>EDATE(Table_OutputBDVentaReciente[[#This Row],[Fecha Venta]],6)</f>
        <v>45166</v>
      </c>
      <c r="G62" s="255" t="str">
        <f>TEXT(Table_OutputBDVentaReciente[[#This Row],[PROX SERV]],"MMMM")</f>
        <v>agosto</v>
      </c>
      <c r="H62" s="9">
        <v>0</v>
      </c>
      <c r="I62" s="9">
        <v>0</v>
      </c>
      <c r="J62" s="9">
        <v>0</v>
      </c>
      <c r="K62" s="9" t="s">
        <v>4753</v>
      </c>
      <c r="L62" s="9" t="s">
        <v>4753</v>
      </c>
      <c r="M62" s="9" t="s">
        <v>4715</v>
      </c>
      <c r="R62" s="9" t="s">
        <v>4716</v>
      </c>
      <c r="V62"/>
    </row>
    <row r="63" spans="2:22">
      <c r="B63" t="s">
        <v>11996</v>
      </c>
      <c r="C63" t="str">
        <f>MID(Table_OutputBDVentaReciente[[#This Row],[Vin]],10,8)</f>
        <v>PT131345</v>
      </c>
      <c r="D63" s="9" t="s">
        <v>4708</v>
      </c>
      <c r="E63" s="255">
        <v>44985</v>
      </c>
      <c r="F63" s="255">
        <f>EDATE(Table_OutputBDVentaReciente[[#This Row],[Fecha Venta]],6)</f>
        <v>45166</v>
      </c>
      <c r="G63" s="255" t="str">
        <f>TEXT(Table_OutputBDVentaReciente[[#This Row],[PROX SERV]],"MMMM")</f>
        <v>agosto</v>
      </c>
      <c r="H63" s="9">
        <v>0</v>
      </c>
      <c r="I63" s="9">
        <v>0</v>
      </c>
      <c r="J63" s="9">
        <v>0</v>
      </c>
      <c r="K63" s="9" t="s">
        <v>4753</v>
      </c>
      <c r="L63" s="9" t="s">
        <v>4753</v>
      </c>
      <c r="M63" s="9" t="s">
        <v>4715</v>
      </c>
      <c r="R63" s="9" t="s">
        <v>4716</v>
      </c>
      <c r="V63"/>
    </row>
    <row r="64" spans="2:22">
      <c r="B64" t="s">
        <v>11997</v>
      </c>
      <c r="C64" t="str">
        <f>MID(Table_OutputBDVentaReciente[[#This Row],[Vin]],10,8)</f>
        <v>PW249149</v>
      </c>
      <c r="D64" s="9" t="s">
        <v>4708</v>
      </c>
      <c r="E64" s="255">
        <v>44984</v>
      </c>
      <c r="F64" s="255">
        <f>EDATE(Table_OutputBDVentaReciente[[#This Row],[Fecha Venta]],6)</f>
        <v>45165</v>
      </c>
      <c r="G64" s="255" t="str">
        <f>TEXT(Table_OutputBDVentaReciente[[#This Row],[PROX SERV]],"MMMM")</f>
        <v>agosto</v>
      </c>
      <c r="H64" s="9">
        <v>0</v>
      </c>
      <c r="I64" s="9">
        <v>0</v>
      </c>
      <c r="J64" s="9">
        <v>0</v>
      </c>
      <c r="K64" s="9" t="s">
        <v>4753</v>
      </c>
      <c r="L64" s="9" t="s">
        <v>4753</v>
      </c>
      <c r="M64" s="9" t="s">
        <v>4715</v>
      </c>
      <c r="R64" s="9" t="s">
        <v>4716</v>
      </c>
      <c r="V64"/>
    </row>
    <row r="65" spans="2:22">
      <c r="B65" t="s">
        <v>11998</v>
      </c>
      <c r="C65" t="str">
        <f>MID(Table_OutputBDVentaReciente[[#This Row],[Vin]],10,8)</f>
        <v>PT128517</v>
      </c>
      <c r="D65" s="9" t="s">
        <v>4708</v>
      </c>
      <c r="E65" s="255">
        <v>44966</v>
      </c>
      <c r="F65" s="255">
        <f>EDATE(Table_OutputBDVentaReciente[[#This Row],[Fecha Venta]],6)</f>
        <v>45147</v>
      </c>
      <c r="G65" s="255" t="str">
        <f>TEXT(Table_OutputBDVentaReciente[[#This Row],[PROX SERV]],"MMMM")</f>
        <v>agosto</v>
      </c>
      <c r="H65" s="9">
        <v>0</v>
      </c>
      <c r="I65" s="9">
        <v>0</v>
      </c>
      <c r="J65" s="9">
        <v>0</v>
      </c>
      <c r="K65" s="9" t="s">
        <v>4753</v>
      </c>
      <c r="L65" s="9" t="s">
        <v>4753</v>
      </c>
      <c r="M65" s="9" t="s">
        <v>4715</v>
      </c>
      <c r="R65" s="9" t="s">
        <v>4716</v>
      </c>
      <c r="V65"/>
    </row>
    <row r="66" spans="2:22">
      <c r="B66" t="s">
        <v>11999</v>
      </c>
      <c r="C66" t="str">
        <f>MID(Table_OutputBDVentaReciente[[#This Row],[Vin]],10,8)</f>
        <v>PU086727</v>
      </c>
      <c r="D66" s="9" t="s">
        <v>4708</v>
      </c>
      <c r="E66" s="255">
        <v>44981</v>
      </c>
      <c r="F66" s="255">
        <f>EDATE(Table_OutputBDVentaReciente[[#This Row],[Fecha Venta]],6)</f>
        <v>45162</v>
      </c>
      <c r="G66" s="255" t="str">
        <f>TEXT(Table_OutputBDVentaReciente[[#This Row],[PROX SERV]],"MMMM")</f>
        <v>agosto</v>
      </c>
      <c r="H66" s="9">
        <v>0</v>
      </c>
      <c r="I66" s="9">
        <v>0</v>
      </c>
      <c r="J66" s="9">
        <v>0</v>
      </c>
      <c r="K66" s="9" t="s">
        <v>4753</v>
      </c>
      <c r="L66" s="9" t="s">
        <v>4753</v>
      </c>
      <c r="M66" s="9" t="s">
        <v>4715</v>
      </c>
      <c r="R66" s="9" t="s">
        <v>4716</v>
      </c>
      <c r="V66"/>
    </row>
    <row r="67" spans="2:22">
      <c r="B67" t="s">
        <v>12000</v>
      </c>
      <c r="C67" t="str">
        <f>MID(Table_OutputBDVentaReciente[[#This Row],[Vin]],10,8)</f>
        <v>PU776855</v>
      </c>
      <c r="D67" s="9" t="s">
        <v>4708</v>
      </c>
      <c r="E67" s="255">
        <v>44985</v>
      </c>
      <c r="F67" s="255">
        <f>EDATE(Table_OutputBDVentaReciente[[#This Row],[Fecha Venta]],6)</f>
        <v>45166</v>
      </c>
      <c r="G67" s="255" t="str">
        <f>TEXT(Table_OutputBDVentaReciente[[#This Row],[PROX SERV]],"MMMM")</f>
        <v>agosto</v>
      </c>
      <c r="H67" s="9">
        <v>0</v>
      </c>
      <c r="I67" s="9">
        <v>0</v>
      </c>
      <c r="J67" s="9">
        <v>0</v>
      </c>
      <c r="K67" s="9" t="s">
        <v>4753</v>
      </c>
      <c r="L67" s="9" t="s">
        <v>4753</v>
      </c>
      <c r="M67" s="9" t="s">
        <v>4715</v>
      </c>
      <c r="R67" s="9" t="s">
        <v>4716</v>
      </c>
      <c r="V67"/>
    </row>
    <row r="68" spans="2:22">
      <c r="B68" t="s">
        <v>12001</v>
      </c>
      <c r="C68" t="str">
        <f>MID(Table_OutputBDVentaReciente[[#This Row],[Vin]],10,8)</f>
        <v>PU086261</v>
      </c>
      <c r="D68" s="9" t="s">
        <v>4708</v>
      </c>
      <c r="E68" s="255">
        <v>44985</v>
      </c>
      <c r="F68" s="255">
        <f>EDATE(Table_OutputBDVentaReciente[[#This Row],[Fecha Venta]],6)</f>
        <v>45166</v>
      </c>
      <c r="G68" s="255" t="str">
        <f>TEXT(Table_OutputBDVentaReciente[[#This Row],[PROX SERV]],"MMMM")</f>
        <v>agosto</v>
      </c>
      <c r="H68" s="9">
        <v>0</v>
      </c>
      <c r="I68" s="9">
        <v>0</v>
      </c>
      <c r="J68" s="9">
        <v>0</v>
      </c>
      <c r="K68" s="9" t="s">
        <v>4753</v>
      </c>
      <c r="L68" s="9" t="s">
        <v>4753</v>
      </c>
      <c r="M68" s="9" t="s">
        <v>4715</v>
      </c>
      <c r="R68" s="9" t="s">
        <v>4716</v>
      </c>
      <c r="V68"/>
    </row>
    <row r="69" spans="2:22">
      <c r="B69" t="s">
        <v>12002</v>
      </c>
      <c r="C69" t="str">
        <f>MID(Table_OutputBDVentaReciente[[#This Row],[Vin]],10,8)</f>
        <v>PU086313</v>
      </c>
      <c r="D69" s="9" t="s">
        <v>4708</v>
      </c>
      <c r="E69" s="255">
        <v>44980</v>
      </c>
      <c r="F69" s="255">
        <f>EDATE(Table_OutputBDVentaReciente[[#This Row],[Fecha Venta]],6)</f>
        <v>45161</v>
      </c>
      <c r="G69" s="255" t="str">
        <f>TEXT(Table_OutputBDVentaReciente[[#This Row],[PROX SERV]],"MMMM")</f>
        <v>agosto</v>
      </c>
      <c r="H69" s="9">
        <v>0</v>
      </c>
      <c r="I69" s="9">
        <v>0</v>
      </c>
      <c r="J69" s="9">
        <v>0</v>
      </c>
      <c r="K69" s="9" t="s">
        <v>4753</v>
      </c>
      <c r="L69" s="9" t="s">
        <v>4753</v>
      </c>
      <c r="M69" s="9" t="s">
        <v>4715</v>
      </c>
      <c r="R69" s="9" t="s">
        <v>4716</v>
      </c>
      <c r="V69"/>
    </row>
    <row r="70" spans="2:22">
      <c r="B70" t="s">
        <v>12003</v>
      </c>
      <c r="C70" t="str">
        <f>MID(Table_OutputBDVentaReciente[[#This Row],[Vin]],10,8)</f>
        <v>PS520299</v>
      </c>
      <c r="D70" s="9" t="s">
        <v>4708</v>
      </c>
      <c r="E70" s="255">
        <v>44985</v>
      </c>
      <c r="F70" s="255">
        <f>EDATE(Table_OutputBDVentaReciente[[#This Row],[Fecha Venta]],6)</f>
        <v>45166</v>
      </c>
      <c r="G70" s="255" t="str">
        <f>TEXT(Table_OutputBDVentaReciente[[#This Row],[PROX SERV]],"MMMM")</f>
        <v>agosto</v>
      </c>
      <c r="H70" s="9">
        <v>0</v>
      </c>
      <c r="I70" s="9">
        <v>0</v>
      </c>
      <c r="J70" s="9">
        <v>0</v>
      </c>
      <c r="K70" s="9" t="s">
        <v>4753</v>
      </c>
      <c r="L70" s="9" t="s">
        <v>4753</v>
      </c>
      <c r="M70" s="9" t="s">
        <v>4715</v>
      </c>
      <c r="R70" s="9" t="s">
        <v>4716</v>
      </c>
      <c r="V70"/>
    </row>
    <row r="71" spans="2:22">
      <c r="B71" t="s">
        <v>12004</v>
      </c>
      <c r="C71" t="str">
        <f>MID(Table_OutputBDVentaReciente[[#This Row],[Vin]],10,8)</f>
        <v>PS520629</v>
      </c>
      <c r="D71" s="9" t="s">
        <v>4708</v>
      </c>
      <c r="E71" s="255">
        <v>44985</v>
      </c>
      <c r="F71" s="255">
        <f>EDATE(Table_OutputBDVentaReciente[[#This Row],[Fecha Venta]],6)</f>
        <v>45166</v>
      </c>
      <c r="G71" s="255" t="str">
        <f>TEXT(Table_OutputBDVentaReciente[[#This Row],[PROX SERV]],"MMMM")</f>
        <v>agosto</v>
      </c>
      <c r="H71" s="9">
        <v>0</v>
      </c>
      <c r="I71" s="9">
        <v>0</v>
      </c>
      <c r="J71" s="9">
        <v>0</v>
      </c>
      <c r="K71" s="9" t="s">
        <v>4753</v>
      </c>
      <c r="L71" s="9" t="s">
        <v>4753</v>
      </c>
      <c r="M71" s="9" t="s">
        <v>4715</v>
      </c>
      <c r="R71" s="9" t="s">
        <v>4716</v>
      </c>
      <c r="V71"/>
    </row>
    <row r="72" spans="2:22">
      <c r="B72" t="s">
        <v>12005</v>
      </c>
      <c r="C72" t="str">
        <f>MID(Table_OutputBDVentaReciente[[#This Row],[Vin]],10,8)</f>
        <v>PP143329</v>
      </c>
      <c r="D72" s="9" t="s">
        <v>4708</v>
      </c>
      <c r="E72" s="255">
        <v>44972</v>
      </c>
      <c r="F72" s="255">
        <f>EDATE(Table_OutputBDVentaReciente[[#This Row],[Fecha Venta]],6)</f>
        <v>45153</v>
      </c>
      <c r="G72" s="255" t="str">
        <f>TEXT(Table_OutputBDVentaReciente[[#This Row],[PROX SERV]],"MMMM")</f>
        <v>agosto</v>
      </c>
      <c r="H72" s="9">
        <v>0</v>
      </c>
      <c r="I72" s="9">
        <v>0</v>
      </c>
      <c r="J72" s="9">
        <v>0</v>
      </c>
      <c r="K72" s="9" t="s">
        <v>4753</v>
      </c>
      <c r="L72" s="9" t="s">
        <v>4753</v>
      </c>
      <c r="M72" s="9" t="s">
        <v>4715</v>
      </c>
      <c r="R72" s="9" t="s">
        <v>4716</v>
      </c>
      <c r="V72"/>
    </row>
    <row r="73" spans="2:22">
      <c r="B73" t="s">
        <v>12006</v>
      </c>
      <c r="C73" t="str">
        <f>MID(Table_OutputBDVentaReciente[[#This Row],[Vin]],10,8)</f>
        <v>PU087540</v>
      </c>
      <c r="D73" s="9" t="s">
        <v>4708</v>
      </c>
      <c r="E73" s="255">
        <v>44985</v>
      </c>
      <c r="F73" s="255">
        <f>EDATE(Table_OutputBDVentaReciente[[#This Row],[Fecha Venta]],6)</f>
        <v>45166</v>
      </c>
      <c r="G73" s="255" t="str">
        <f>TEXT(Table_OutputBDVentaReciente[[#This Row],[PROX SERV]],"MMMM")</f>
        <v>agosto</v>
      </c>
      <c r="H73" s="9">
        <v>0</v>
      </c>
      <c r="I73" s="9">
        <v>0</v>
      </c>
      <c r="J73" s="9">
        <v>0</v>
      </c>
      <c r="K73" s="9" t="s">
        <v>4753</v>
      </c>
      <c r="L73" s="9" t="s">
        <v>4753</v>
      </c>
      <c r="M73" s="9" t="s">
        <v>4715</v>
      </c>
      <c r="R73" s="9" t="s">
        <v>4716</v>
      </c>
      <c r="V73"/>
    </row>
    <row r="74" spans="2:22">
      <c r="B74" t="s">
        <v>12007</v>
      </c>
      <c r="C74" t="str">
        <f>MID(Table_OutputBDVentaReciente[[#This Row],[Vin]],10,8)</f>
        <v>PS520842</v>
      </c>
      <c r="D74" s="9" t="s">
        <v>4708</v>
      </c>
      <c r="E74" s="255">
        <v>44981</v>
      </c>
      <c r="F74" s="255">
        <f>EDATE(Table_OutputBDVentaReciente[[#This Row],[Fecha Venta]],6)</f>
        <v>45162</v>
      </c>
      <c r="G74" s="255" t="str">
        <f>TEXT(Table_OutputBDVentaReciente[[#This Row],[PROX SERV]],"MMMM")</f>
        <v>agosto</v>
      </c>
      <c r="H74" s="9">
        <v>0</v>
      </c>
      <c r="I74" s="9">
        <v>0</v>
      </c>
      <c r="J74" s="9">
        <v>0</v>
      </c>
      <c r="K74" s="9" t="s">
        <v>4753</v>
      </c>
      <c r="L74" s="9" t="s">
        <v>4753</v>
      </c>
      <c r="M74" s="9" t="s">
        <v>4715</v>
      </c>
      <c r="R74" s="9" t="s">
        <v>4716</v>
      </c>
      <c r="V74"/>
    </row>
    <row r="75" spans="2:22">
      <c r="B75" t="s">
        <v>12008</v>
      </c>
      <c r="C75" t="str">
        <f>MID(Table_OutputBDVentaReciente[[#This Row],[Vin]],10,8)</f>
        <v>PX014563</v>
      </c>
      <c r="D75" s="9" t="s">
        <v>4708</v>
      </c>
      <c r="E75" s="255">
        <v>44972</v>
      </c>
      <c r="F75" s="255">
        <f>EDATE(Table_OutputBDVentaReciente[[#This Row],[Fecha Venta]],6)</f>
        <v>45153</v>
      </c>
      <c r="G75" s="255" t="str">
        <f>TEXT(Table_OutputBDVentaReciente[[#This Row],[PROX SERV]],"MMMM")</f>
        <v>agosto</v>
      </c>
      <c r="H75" s="9">
        <v>0</v>
      </c>
      <c r="I75" s="9">
        <v>0</v>
      </c>
      <c r="J75" s="9">
        <v>0</v>
      </c>
      <c r="K75" s="9" t="s">
        <v>4753</v>
      </c>
      <c r="L75" s="9" t="s">
        <v>4753</v>
      </c>
      <c r="M75" s="9" t="s">
        <v>4715</v>
      </c>
      <c r="R75" s="9" t="s">
        <v>4716</v>
      </c>
      <c r="V75"/>
    </row>
    <row r="76" spans="2:22">
      <c r="B76" t="s">
        <v>12009</v>
      </c>
      <c r="C76" t="str">
        <f>MID(Table_OutputBDVentaReciente[[#This Row],[Vin]],10,8)</f>
        <v>PP007610</v>
      </c>
      <c r="D76" s="9" t="s">
        <v>4708</v>
      </c>
      <c r="E76" s="255">
        <v>44985</v>
      </c>
      <c r="F76" s="255">
        <f>EDATE(Table_OutputBDVentaReciente[[#This Row],[Fecha Venta]],6)</f>
        <v>45166</v>
      </c>
      <c r="G76" s="255" t="str">
        <f>TEXT(Table_OutputBDVentaReciente[[#This Row],[PROX SERV]],"MMMM")</f>
        <v>agosto</v>
      </c>
      <c r="H76" s="9">
        <v>0</v>
      </c>
      <c r="I76" s="9">
        <v>0</v>
      </c>
      <c r="J76" s="9">
        <v>0</v>
      </c>
      <c r="K76" s="9" t="s">
        <v>4753</v>
      </c>
      <c r="L76" s="9" t="s">
        <v>4753</v>
      </c>
      <c r="M76" s="9" t="s">
        <v>4715</v>
      </c>
      <c r="R76" s="9" t="s">
        <v>4716</v>
      </c>
      <c r="V76"/>
    </row>
    <row r="77" spans="2:22">
      <c r="B77" t="s">
        <v>12010</v>
      </c>
      <c r="C77" t="str">
        <f>MID(Table_OutputBDVentaReciente[[#This Row],[Vin]],10,8)</f>
        <v>PP007493</v>
      </c>
      <c r="D77" s="9" t="s">
        <v>4708</v>
      </c>
      <c r="E77" s="255">
        <v>44985</v>
      </c>
      <c r="F77" s="255">
        <f>EDATE(Table_OutputBDVentaReciente[[#This Row],[Fecha Venta]],6)</f>
        <v>45166</v>
      </c>
      <c r="G77" s="255" t="str">
        <f>TEXT(Table_OutputBDVentaReciente[[#This Row],[PROX SERV]],"MMMM")</f>
        <v>agosto</v>
      </c>
      <c r="H77" s="9">
        <v>0</v>
      </c>
      <c r="I77" s="9">
        <v>0</v>
      </c>
      <c r="J77" s="9">
        <v>0</v>
      </c>
      <c r="K77" s="9" t="s">
        <v>4753</v>
      </c>
      <c r="L77" s="9" t="s">
        <v>4753</v>
      </c>
      <c r="M77" s="9" t="s">
        <v>4715</v>
      </c>
      <c r="R77" s="9" t="s">
        <v>4716</v>
      </c>
      <c r="V77"/>
    </row>
    <row r="78" spans="2:22">
      <c r="B78" t="s">
        <v>12011</v>
      </c>
      <c r="C78" t="str">
        <f>MID(Table_OutputBDVentaReciente[[#This Row],[Vin]],10,8)</f>
        <v>PV044018</v>
      </c>
      <c r="D78" s="9" t="s">
        <v>4708</v>
      </c>
      <c r="E78" s="255">
        <v>44985</v>
      </c>
      <c r="F78" s="255">
        <f>EDATE(Table_OutputBDVentaReciente[[#This Row],[Fecha Venta]],6)</f>
        <v>45166</v>
      </c>
      <c r="G78" s="255" t="str">
        <f>TEXT(Table_OutputBDVentaReciente[[#This Row],[PROX SERV]],"MMMM")</f>
        <v>agosto</v>
      </c>
      <c r="H78" s="9">
        <v>0</v>
      </c>
      <c r="I78" s="9">
        <v>0</v>
      </c>
      <c r="J78" s="9">
        <v>0</v>
      </c>
      <c r="K78" s="9" t="s">
        <v>4753</v>
      </c>
      <c r="L78" s="9" t="s">
        <v>4753</v>
      </c>
      <c r="M78" s="9" t="s">
        <v>4715</v>
      </c>
      <c r="R78" s="9" t="s">
        <v>4716</v>
      </c>
      <c r="V78"/>
    </row>
    <row r="79" spans="2:22">
      <c r="B79" t="s">
        <v>12012</v>
      </c>
      <c r="C79" t="str">
        <f>MID(Table_OutputBDVentaReciente[[#This Row],[Vin]],10,8)</f>
        <v>PX006524</v>
      </c>
      <c r="D79" s="9" t="s">
        <v>4708</v>
      </c>
      <c r="E79" s="255">
        <v>44964</v>
      </c>
      <c r="F79" s="255">
        <f>EDATE(Table_OutputBDVentaReciente[[#This Row],[Fecha Venta]],6)</f>
        <v>45145</v>
      </c>
      <c r="G79" s="255" t="str">
        <f>TEXT(Table_OutputBDVentaReciente[[#This Row],[PROX SERV]],"MMMM")</f>
        <v>agosto</v>
      </c>
      <c r="H79" s="9">
        <v>0</v>
      </c>
      <c r="I79" s="9">
        <v>0</v>
      </c>
      <c r="J79" s="9">
        <v>0</v>
      </c>
      <c r="K79" s="9" t="s">
        <v>4753</v>
      </c>
      <c r="L79" s="9" t="s">
        <v>4753</v>
      </c>
      <c r="M79" s="9" t="s">
        <v>4715</v>
      </c>
      <c r="R79" s="9" t="s">
        <v>4716</v>
      </c>
      <c r="V79"/>
    </row>
    <row r="80" spans="2:22">
      <c r="B80" t="s">
        <v>12013</v>
      </c>
      <c r="C80" t="str">
        <f>MID(Table_OutputBDVentaReciente[[#This Row],[Vin]],10,8)</f>
        <v>PV043849</v>
      </c>
      <c r="D80" s="9" t="s">
        <v>4708</v>
      </c>
      <c r="E80" s="255">
        <v>44985</v>
      </c>
      <c r="F80" s="255">
        <f>EDATE(Table_OutputBDVentaReciente[[#This Row],[Fecha Venta]],6)</f>
        <v>45166</v>
      </c>
      <c r="G80" s="255" t="str">
        <f>TEXT(Table_OutputBDVentaReciente[[#This Row],[PROX SERV]],"MMMM")</f>
        <v>agosto</v>
      </c>
      <c r="H80" s="9">
        <v>0</v>
      </c>
      <c r="I80" s="9">
        <v>0</v>
      </c>
      <c r="J80" s="9">
        <v>0</v>
      </c>
      <c r="K80" s="9" t="s">
        <v>4753</v>
      </c>
      <c r="L80" s="9" t="s">
        <v>4753</v>
      </c>
      <c r="M80" s="9" t="s">
        <v>4715</v>
      </c>
      <c r="R80" s="9" t="s">
        <v>4716</v>
      </c>
      <c r="V80"/>
    </row>
    <row r="81" spans="2:22">
      <c r="B81" t="s">
        <v>12014</v>
      </c>
      <c r="C81" t="str">
        <f>MID(Table_OutputBDVentaReciente[[#This Row],[Vin]],10,8)</f>
        <v>P3042425</v>
      </c>
      <c r="D81" s="9" t="s">
        <v>4708</v>
      </c>
      <c r="E81" s="255">
        <v>44977</v>
      </c>
      <c r="F81" s="255">
        <f>EDATE(Table_OutputBDVentaReciente[[#This Row],[Fecha Venta]],6)</f>
        <v>45158</v>
      </c>
      <c r="G81" s="255" t="str">
        <f>TEXT(Table_OutputBDVentaReciente[[#This Row],[PROX SERV]],"MMMM")</f>
        <v>agosto</v>
      </c>
      <c r="H81" s="9">
        <v>0</v>
      </c>
      <c r="I81" s="9">
        <v>0</v>
      </c>
      <c r="J81" s="9">
        <v>0</v>
      </c>
      <c r="K81" s="9" t="s">
        <v>4753</v>
      </c>
      <c r="L81" s="9" t="s">
        <v>4753</v>
      </c>
      <c r="M81" s="9" t="s">
        <v>4715</v>
      </c>
      <c r="R81" s="9" t="s">
        <v>4716</v>
      </c>
      <c r="V81"/>
    </row>
    <row r="82" spans="2:22">
      <c r="B82" t="s">
        <v>12015</v>
      </c>
      <c r="C82" t="str">
        <f>MID(Table_OutputBDVentaReciente[[#This Row],[Vin]],10,8)</f>
        <v>P3043718</v>
      </c>
      <c r="D82" s="9" t="s">
        <v>4708</v>
      </c>
      <c r="E82" s="255">
        <v>44977</v>
      </c>
      <c r="F82" s="255">
        <f>EDATE(Table_OutputBDVentaReciente[[#This Row],[Fecha Venta]],6)</f>
        <v>45158</v>
      </c>
      <c r="G82" s="255" t="str">
        <f>TEXT(Table_OutputBDVentaReciente[[#This Row],[PROX SERV]],"MMMM")</f>
        <v>agosto</v>
      </c>
      <c r="H82" s="9">
        <v>0</v>
      </c>
      <c r="I82" s="9">
        <v>0</v>
      </c>
      <c r="J82" s="9">
        <v>0</v>
      </c>
      <c r="K82" s="9" t="s">
        <v>4753</v>
      </c>
      <c r="L82" s="9" t="s">
        <v>4753</v>
      </c>
      <c r="M82" s="9" t="s">
        <v>4728</v>
      </c>
      <c r="R82" s="9" t="s">
        <v>4716</v>
      </c>
      <c r="V82"/>
    </row>
    <row r="83" spans="2:22">
      <c r="B83" t="s">
        <v>12016</v>
      </c>
      <c r="C83" t="str">
        <f>MID(Table_OutputBDVentaReciente[[#This Row],[Vin]],10,8)</f>
        <v>P3043362</v>
      </c>
      <c r="D83" s="9" t="s">
        <v>4708</v>
      </c>
      <c r="E83" s="255">
        <v>44977</v>
      </c>
      <c r="F83" s="255">
        <f>EDATE(Table_OutputBDVentaReciente[[#This Row],[Fecha Venta]],6)</f>
        <v>45158</v>
      </c>
      <c r="G83" s="255" t="str">
        <f>TEXT(Table_OutputBDVentaReciente[[#This Row],[PROX SERV]],"MMMM")</f>
        <v>agosto</v>
      </c>
      <c r="H83" s="9">
        <v>0</v>
      </c>
      <c r="I83" s="9">
        <v>0</v>
      </c>
      <c r="J83" s="9">
        <v>0</v>
      </c>
      <c r="K83" s="9" t="s">
        <v>4753</v>
      </c>
      <c r="L83" s="9" t="s">
        <v>4753</v>
      </c>
      <c r="M83" s="9" t="s">
        <v>4715</v>
      </c>
      <c r="R83" s="9" t="s">
        <v>4716</v>
      </c>
      <c r="V83"/>
    </row>
    <row r="84" spans="2:22">
      <c r="B84" t="s">
        <v>12017</v>
      </c>
      <c r="C84" t="str">
        <f>MID(Table_OutputBDVentaReciente[[#This Row],[Vin]],10,8)</f>
        <v>P3043978</v>
      </c>
      <c r="D84" s="9" t="s">
        <v>4708</v>
      </c>
      <c r="E84" s="255">
        <v>44977</v>
      </c>
      <c r="F84" s="255">
        <f>EDATE(Table_OutputBDVentaReciente[[#This Row],[Fecha Venta]],6)</f>
        <v>45158</v>
      </c>
      <c r="G84" s="255" t="str">
        <f>TEXT(Table_OutputBDVentaReciente[[#This Row],[PROX SERV]],"MMMM")</f>
        <v>agosto</v>
      </c>
      <c r="H84" s="9">
        <v>0</v>
      </c>
      <c r="I84" s="9">
        <v>0</v>
      </c>
      <c r="J84" s="9">
        <v>0</v>
      </c>
      <c r="K84" s="9" t="s">
        <v>4753</v>
      </c>
      <c r="L84" s="9" t="s">
        <v>4753</v>
      </c>
      <c r="M84" s="9" t="s">
        <v>4715</v>
      </c>
      <c r="R84" s="9" t="s">
        <v>4716</v>
      </c>
      <c r="V84"/>
    </row>
    <row r="85" spans="2:22">
      <c r="B85" t="s">
        <v>12018</v>
      </c>
      <c r="C85" t="str">
        <f>MID(Table_OutputBDVentaReciente[[#This Row],[Vin]],10,8)</f>
        <v>P0430512</v>
      </c>
      <c r="D85" s="9" t="s">
        <v>4708</v>
      </c>
      <c r="E85" s="255">
        <v>44977</v>
      </c>
      <c r="F85" s="255">
        <f>EDATE(Table_OutputBDVentaReciente[[#This Row],[Fecha Venta]],6)</f>
        <v>45158</v>
      </c>
      <c r="G85" s="255" t="str">
        <f>TEXT(Table_OutputBDVentaReciente[[#This Row],[PROX SERV]],"MMMM")</f>
        <v>agosto</v>
      </c>
      <c r="H85" s="9">
        <v>0</v>
      </c>
      <c r="I85" s="9">
        <v>0</v>
      </c>
      <c r="J85" s="9">
        <v>0</v>
      </c>
      <c r="K85" s="9" t="s">
        <v>4753</v>
      </c>
      <c r="L85" s="9" t="s">
        <v>4753</v>
      </c>
      <c r="M85" s="9" t="s">
        <v>4715</v>
      </c>
      <c r="R85" s="9" t="s">
        <v>12019</v>
      </c>
      <c r="V85"/>
    </row>
    <row r="86" spans="2:22">
      <c r="B86" t="s">
        <v>12020</v>
      </c>
      <c r="C86" t="str">
        <f>MID(Table_OutputBDVentaReciente[[#This Row],[Vin]],10,8)</f>
        <v>P1336998</v>
      </c>
      <c r="D86" s="9" t="s">
        <v>4708</v>
      </c>
      <c r="E86" s="255">
        <v>44984</v>
      </c>
      <c r="F86" s="255">
        <f>EDATE(Table_OutputBDVentaReciente[[#This Row],[Fecha Venta]],6)</f>
        <v>45165</v>
      </c>
      <c r="G86" s="255" t="str">
        <f>TEXT(Table_OutputBDVentaReciente[[#This Row],[PROX SERV]],"MMMM")</f>
        <v>agosto</v>
      </c>
      <c r="H86" s="9">
        <v>0</v>
      </c>
      <c r="I86" s="9">
        <v>0</v>
      </c>
      <c r="J86" s="9">
        <v>0</v>
      </c>
      <c r="K86" s="9" t="s">
        <v>4753</v>
      </c>
      <c r="L86" s="9" t="s">
        <v>4753</v>
      </c>
      <c r="M86" s="9" t="s">
        <v>4715</v>
      </c>
      <c r="R86" s="9" t="s">
        <v>4716</v>
      </c>
      <c r="V86"/>
    </row>
    <row r="87" spans="2:22">
      <c r="B87" t="s">
        <v>12021</v>
      </c>
      <c r="C87" t="str">
        <f>MID(Table_OutputBDVentaReciente[[#This Row],[Vin]],10,8)</f>
        <v>P1337246</v>
      </c>
      <c r="D87" s="9" t="s">
        <v>4708</v>
      </c>
      <c r="E87" s="255">
        <v>44981</v>
      </c>
      <c r="F87" s="255">
        <f>EDATE(Table_OutputBDVentaReciente[[#This Row],[Fecha Venta]],6)</f>
        <v>45162</v>
      </c>
      <c r="G87" s="255" t="str">
        <f>TEXT(Table_OutputBDVentaReciente[[#This Row],[PROX SERV]],"MMMM")</f>
        <v>agosto</v>
      </c>
      <c r="H87" s="9">
        <v>0</v>
      </c>
      <c r="I87" s="9">
        <v>0</v>
      </c>
      <c r="J87" s="9">
        <v>0</v>
      </c>
      <c r="K87" s="9" t="s">
        <v>4753</v>
      </c>
      <c r="L87" s="9" t="s">
        <v>4753</v>
      </c>
      <c r="M87" s="9" t="s">
        <v>4715</v>
      </c>
      <c r="R87" s="9" t="s">
        <v>4716</v>
      </c>
      <c r="V87"/>
    </row>
    <row r="88" spans="2:22">
      <c r="B88" t="s">
        <v>12022</v>
      </c>
      <c r="C88" t="str">
        <f>MID(Table_OutputBDVentaReciente[[#This Row],[Vin]],10,8)</f>
        <v>P0013376</v>
      </c>
      <c r="D88" s="9" t="s">
        <v>4708</v>
      </c>
      <c r="E88" s="255">
        <v>44977</v>
      </c>
      <c r="F88" s="255">
        <f>EDATE(Table_OutputBDVentaReciente[[#This Row],[Fecha Venta]],6)</f>
        <v>45158</v>
      </c>
      <c r="G88" s="255" t="str">
        <f>TEXT(Table_OutputBDVentaReciente[[#This Row],[PROX SERV]],"MMMM")</f>
        <v>agosto</v>
      </c>
      <c r="H88" s="9">
        <v>0</v>
      </c>
      <c r="I88" s="9">
        <v>0</v>
      </c>
      <c r="J88" s="9">
        <v>0</v>
      </c>
      <c r="K88" s="9" t="s">
        <v>4753</v>
      </c>
      <c r="L88" s="9" t="s">
        <v>4753</v>
      </c>
      <c r="M88" s="9" t="s">
        <v>4715</v>
      </c>
      <c r="R88" s="9" t="s">
        <v>4716</v>
      </c>
      <c r="V88"/>
    </row>
    <row r="89" spans="2:22">
      <c r="B89" t="s">
        <v>12023</v>
      </c>
      <c r="C89" t="str">
        <f>MID(Table_OutputBDVentaReciente[[#This Row],[Vin]],10,8)</f>
        <v>P0430534</v>
      </c>
      <c r="D89" s="9" t="s">
        <v>4708</v>
      </c>
      <c r="E89" s="255">
        <v>44977</v>
      </c>
      <c r="F89" s="255">
        <f>EDATE(Table_OutputBDVentaReciente[[#This Row],[Fecha Venta]],6)</f>
        <v>45158</v>
      </c>
      <c r="G89" s="255" t="str">
        <f>TEXT(Table_OutputBDVentaReciente[[#This Row],[PROX SERV]],"MMMM")</f>
        <v>agosto</v>
      </c>
      <c r="H89" s="9">
        <v>0</v>
      </c>
      <c r="I89" s="9">
        <v>0</v>
      </c>
      <c r="J89" s="9">
        <v>0</v>
      </c>
      <c r="K89" s="9" t="s">
        <v>4753</v>
      </c>
      <c r="L89" s="9" t="s">
        <v>4753</v>
      </c>
      <c r="M89" s="9" t="s">
        <v>4715</v>
      </c>
      <c r="R89" s="9" t="s">
        <v>4716</v>
      </c>
      <c r="V89"/>
    </row>
    <row r="90" spans="2:22">
      <c r="B90" t="s">
        <v>12024</v>
      </c>
      <c r="C90" t="str">
        <f>MID(Table_OutputBDVentaReciente[[#This Row],[Vin]],10,8)</f>
        <v>P0012948</v>
      </c>
      <c r="D90" s="9" t="s">
        <v>4708</v>
      </c>
      <c r="E90" s="255">
        <v>44977</v>
      </c>
      <c r="F90" s="255">
        <f>EDATE(Table_OutputBDVentaReciente[[#This Row],[Fecha Venta]],6)</f>
        <v>45158</v>
      </c>
      <c r="G90" s="255" t="str">
        <f>TEXT(Table_OutputBDVentaReciente[[#This Row],[PROX SERV]],"MMMM")</f>
        <v>agosto</v>
      </c>
      <c r="H90" s="9">
        <v>0</v>
      </c>
      <c r="I90" s="9">
        <v>0</v>
      </c>
      <c r="J90" s="9">
        <v>0</v>
      </c>
      <c r="K90" s="9" t="s">
        <v>4753</v>
      </c>
      <c r="L90" s="9" t="s">
        <v>4753</v>
      </c>
      <c r="M90" s="9" t="s">
        <v>4715</v>
      </c>
      <c r="R90" s="9" t="s">
        <v>4716</v>
      </c>
      <c r="V90"/>
    </row>
    <row r="91" spans="2:22">
      <c r="B91" t="s">
        <v>12025</v>
      </c>
      <c r="C91" t="str">
        <f>MID(Table_OutputBDVentaReciente[[#This Row],[Vin]],10,8)</f>
        <v>P0430517</v>
      </c>
      <c r="D91" s="9" t="s">
        <v>4708</v>
      </c>
      <c r="E91" s="255">
        <v>44977</v>
      </c>
      <c r="F91" s="255">
        <f>EDATE(Table_OutputBDVentaReciente[[#This Row],[Fecha Venta]],6)</f>
        <v>45158</v>
      </c>
      <c r="G91" s="255" t="str">
        <f>TEXT(Table_OutputBDVentaReciente[[#This Row],[PROX SERV]],"MMMM")</f>
        <v>agosto</v>
      </c>
      <c r="H91" s="9">
        <v>0</v>
      </c>
      <c r="I91" s="9">
        <v>0</v>
      </c>
      <c r="J91" s="9">
        <v>0</v>
      </c>
      <c r="K91" s="9" t="s">
        <v>4753</v>
      </c>
      <c r="L91" s="9" t="s">
        <v>4753</v>
      </c>
      <c r="M91" s="9" t="s">
        <v>4715</v>
      </c>
      <c r="R91" s="9" t="s">
        <v>4716</v>
      </c>
      <c r="V91"/>
    </row>
    <row r="92" spans="2:22">
      <c r="B92" t="s">
        <v>2428</v>
      </c>
      <c r="C92" t="str">
        <f>MID(Table_OutputBDVentaReciente[[#This Row],[Vin]],10,8)</f>
        <v>P4004195</v>
      </c>
      <c r="D92" s="9" t="s">
        <v>4708</v>
      </c>
      <c r="E92" s="255">
        <v>44985</v>
      </c>
      <c r="F92" s="255">
        <f>EDATE(Table_OutputBDVentaReciente[[#This Row],[Fecha Venta]],6)</f>
        <v>45166</v>
      </c>
      <c r="G92" s="255" t="str">
        <f>TEXT(Table_OutputBDVentaReciente[[#This Row],[PROX SERV]],"MMMM")</f>
        <v>agosto</v>
      </c>
      <c r="H92" s="9">
        <v>0</v>
      </c>
      <c r="I92" s="9">
        <v>0</v>
      </c>
      <c r="J92" s="9">
        <v>0</v>
      </c>
      <c r="K92" s="9" t="s">
        <v>4753</v>
      </c>
      <c r="L92" s="9" t="s">
        <v>4753</v>
      </c>
      <c r="M92" s="9" t="s">
        <v>4715</v>
      </c>
      <c r="R92" s="9" t="s">
        <v>4716</v>
      </c>
      <c r="V92"/>
    </row>
    <row r="93" spans="2:22">
      <c r="B93" t="s">
        <v>12026</v>
      </c>
      <c r="C93" t="str">
        <f>MID(Table_OutputBDVentaReciente[[#This Row],[Vin]],10,8)</f>
        <v>P0013542</v>
      </c>
      <c r="D93" s="9" t="s">
        <v>4708</v>
      </c>
      <c r="E93" s="255">
        <v>44977</v>
      </c>
      <c r="F93" s="255">
        <f>EDATE(Table_OutputBDVentaReciente[[#This Row],[Fecha Venta]],6)</f>
        <v>45158</v>
      </c>
      <c r="G93" s="255" t="str">
        <f>TEXT(Table_OutputBDVentaReciente[[#This Row],[PROX SERV]],"MMMM")</f>
        <v>agosto</v>
      </c>
      <c r="H93" s="9">
        <v>0</v>
      </c>
      <c r="I93" s="9">
        <v>0</v>
      </c>
      <c r="J93" s="9">
        <v>0</v>
      </c>
      <c r="K93" s="9" t="s">
        <v>4753</v>
      </c>
      <c r="L93" s="9" t="s">
        <v>4753</v>
      </c>
      <c r="M93" s="9" t="s">
        <v>4715</v>
      </c>
      <c r="R93" s="9" t="s">
        <v>4716</v>
      </c>
      <c r="V93"/>
    </row>
    <row r="94" spans="2:22">
      <c r="B94" t="s">
        <v>12027</v>
      </c>
      <c r="C94" t="str">
        <f>MID(Table_OutputBDVentaReciente[[#This Row],[Vin]],10,8)</f>
        <v>P0012283</v>
      </c>
      <c r="D94" s="9" t="s">
        <v>4708</v>
      </c>
      <c r="E94" s="255">
        <v>44985</v>
      </c>
      <c r="F94" s="255">
        <f>EDATE(Table_OutputBDVentaReciente[[#This Row],[Fecha Venta]],6)</f>
        <v>45166</v>
      </c>
      <c r="G94" s="255" t="str">
        <f>TEXT(Table_OutputBDVentaReciente[[#This Row],[PROX SERV]],"MMMM")</f>
        <v>agosto</v>
      </c>
      <c r="H94" s="9">
        <v>0</v>
      </c>
      <c r="I94" s="9">
        <v>0</v>
      </c>
      <c r="J94" s="9">
        <v>0</v>
      </c>
      <c r="K94" s="9" t="s">
        <v>4753</v>
      </c>
      <c r="L94" s="9" t="s">
        <v>4753</v>
      </c>
      <c r="M94" s="9" t="s">
        <v>4715</v>
      </c>
      <c r="R94" s="9" t="s">
        <v>4716</v>
      </c>
      <c r="V94"/>
    </row>
    <row r="95" spans="2:22">
      <c r="B95" t="s">
        <v>12028</v>
      </c>
      <c r="C95" t="str">
        <f>MID(Table_OutputBDVentaReciente[[#This Row],[Vin]],10,8)</f>
        <v>P0013833</v>
      </c>
      <c r="D95" s="9" t="s">
        <v>4708</v>
      </c>
      <c r="E95" s="255">
        <v>44981</v>
      </c>
      <c r="F95" s="255">
        <f>EDATE(Table_OutputBDVentaReciente[[#This Row],[Fecha Venta]],6)</f>
        <v>45162</v>
      </c>
      <c r="G95" s="255" t="str">
        <f>TEXT(Table_OutputBDVentaReciente[[#This Row],[PROX SERV]],"MMMM")</f>
        <v>agosto</v>
      </c>
      <c r="H95" s="9">
        <v>0</v>
      </c>
      <c r="I95" s="9">
        <v>0</v>
      </c>
      <c r="J95" s="9">
        <v>0</v>
      </c>
      <c r="K95" s="9" t="s">
        <v>4753</v>
      </c>
      <c r="L95" s="9" t="s">
        <v>4753</v>
      </c>
      <c r="M95" s="9" t="s">
        <v>4715</v>
      </c>
      <c r="R95" s="9" t="s">
        <v>4716</v>
      </c>
      <c r="V95"/>
    </row>
    <row r="96" spans="2:22">
      <c r="B96" t="s">
        <v>12029</v>
      </c>
      <c r="C96" t="str">
        <f>MID(Table_OutputBDVentaReciente[[#This Row],[Vin]],10,8)</f>
        <v>P0013903</v>
      </c>
      <c r="D96" s="9" t="s">
        <v>4708</v>
      </c>
      <c r="E96" s="255">
        <v>44977</v>
      </c>
      <c r="F96" s="255">
        <f>EDATE(Table_OutputBDVentaReciente[[#This Row],[Fecha Venta]],6)</f>
        <v>45158</v>
      </c>
      <c r="G96" s="255" t="str">
        <f>TEXT(Table_OutputBDVentaReciente[[#This Row],[PROX SERV]],"MMMM")</f>
        <v>agosto</v>
      </c>
      <c r="H96" s="9">
        <v>0</v>
      </c>
      <c r="I96" s="9">
        <v>0</v>
      </c>
      <c r="J96" s="9">
        <v>0</v>
      </c>
      <c r="K96" s="9" t="s">
        <v>4753</v>
      </c>
      <c r="L96" s="9" t="s">
        <v>4753</v>
      </c>
      <c r="M96" s="9" t="s">
        <v>4715</v>
      </c>
      <c r="R96" s="9" t="s">
        <v>4716</v>
      </c>
      <c r="V96"/>
    </row>
    <row r="97" spans="2:22">
      <c r="B97" t="s">
        <v>12030</v>
      </c>
      <c r="C97" t="str">
        <f>MID(Table_OutputBDVentaReciente[[#This Row],[Vin]],10,8)</f>
        <v>PW248520</v>
      </c>
      <c r="D97" s="9" t="s">
        <v>4708</v>
      </c>
      <c r="E97" s="255">
        <v>44966</v>
      </c>
      <c r="F97" s="255">
        <f>EDATE(Table_OutputBDVentaReciente[[#This Row],[Fecha Venta]],6)</f>
        <v>45147</v>
      </c>
      <c r="G97" s="255" t="str">
        <f>TEXT(Table_OutputBDVentaReciente[[#This Row],[PROX SERV]],"MMMM")</f>
        <v>agosto</v>
      </c>
      <c r="H97" s="9">
        <v>0</v>
      </c>
      <c r="I97" s="9">
        <v>0</v>
      </c>
      <c r="J97" s="9">
        <v>0</v>
      </c>
      <c r="K97" s="9" t="s">
        <v>4753</v>
      </c>
      <c r="L97" s="9" t="s">
        <v>4753</v>
      </c>
      <c r="M97" s="9" t="s">
        <v>4715</v>
      </c>
      <c r="R97" s="9" t="s">
        <v>4716</v>
      </c>
      <c r="V97"/>
    </row>
    <row r="98" spans="2:22">
      <c r="B98" t="s">
        <v>12031</v>
      </c>
      <c r="C98" t="str">
        <f>MID(Table_OutputBDVentaReciente[[#This Row],[Vin]],10,8)</f>
        <v>PT030072</v>
      </c>
      <c r="D98" s="9" t="s">
        <v>4708</v>
      </c>
      <c r="E98" s="255">
        <v>44983</v>
      </c>
      <c r="F98" s="255">
        <f>EDATE(Table_OutputBDVentaReciente[[#This Row],[Fecha Venta]],6)</f>
        <v>45164</v>
      </c>
      <c r="G98" s="255" t="str">
        <f>TEXT(Table_OutputBDVentaReciente[[#This Row],[PROX SERV]],"MMMM")</f>
        <v>agosto</v>
      </c>
      <c r="H98" s="9">
        <v>0</v>
      </c>
      <c r="I98" s="9">
        <v>0</v>
      </c>
      <c r="J98" s="9">
        <v>0</v>
      </c>
      <c r="K98" s="9" t="s">
        <v>4753</v>
      </c>
      <c r="L98" s="9" t="s">
        <v>4753</v>
      </c>
      <c r="M98" s="9" t="s">
        <v>4715</v>
      </c>
      <c r="R98" s="9" t="s">
        <v>4716</v>
      </c>
      <c r="V98"/>
    </row>
    <row r="99" spans="2:22">
      <c r="B99" t="s">
        <v>12032</v>
      </c>
      <c r="C99" t="str">
        <f>MID(Table_OutputBDVentaReciente[[#This Row],[Vin]],10,8)</f>
        <v>PU087644</v>
      </c>
      <c r="D99" s="9" t="s">
        <v>4708</v>
      </c>
      <c r="E99" s="255">
        <v>44985</v>
      </c>
      <c r="F99" s="255">
        <f>EDATE(Table_OutputBDVentaReciente[[#This Row],[Fecha Venta]],6)</f>
        <v>45166</v>
      </c>
      <c r="G99" s="255" t="str">
        <f>TEXT(Table_OutputBDVentaReciente[[#This Row],[PROX SERV]],"MMMM")</f>
        <v>agosto</v>
      </c>
      <c r="H99" s="9">
        <v>0</v>
      </c>
      <c r="I99" s="9">
        <v>0</v>
      </c>
      <c r="J99" s="9">
        <v>0</v>
      </c>
      <c r="K99" s="9" t="s">
        <v>4753</v>
      </c>
      <c r="L99" s="9" t="s">
        <v>4753</v>
      </c>
      <c r="M99" s="9" t="s">
        <v>4715</v>
      </c>
      <c r="R99" s="9" t="s">
        <v>4716</v>
      </c>
      <c r="V99"/>
    </row>
    <row r="100" spans="2:22">
      <c r="B100" t="s">
        <v>12033</v>
      </c>
      <c r="C100" t="str">
        <f>MID(Table_OutputBDVentaReciente[[#This Row],[Vin]],10,8)</f>
        <v>NS130939</v>
      </c>
      <c r="D100" s="9" t="s">
        <v>4708</v>
      </c>
      <c r="E100" s="255">
        <v>44964</v>
      </c>
      <c r="F100" s="255">
        <f>EDATE(Table_OutputBDVentaReciente[[#This Row],[Fecha Venta]],6)</f>
        <v>45145</v>
      </c>
      <c r="G100" s="255" t="str">
        <f>TEXT(Table_OutputBDVentaReciente[[#This Row],[PROX SERV]],"MMMM")</f>
        <v>agosto</v>
      </c>
      <c r="H100" s="9">
        <v>0</v>
      </c>
      <c r="I100" s="9">
        <v>0</v>
      </c>
      <c r="J100" s="9">
        <v>0</v>
      </c>
      <c r="K100" s="9" t="s">
        <v>4753</v>
      </c>
      <c r="L100" s="9" t="s">
        <v>4753</v>
      </c>
      <c r="M100" s="9" t="s">
        <v>4728</v>
      </c>
      <c r="R100" s="9" t="s">
        <v>4716</v>
      </c>
      <c r="V100"/>
    </row>
    <row r="101" spans="2:22">
      <c r="B101" t="s">
        <v>12034</v>
      </c>
      <c r="C101" t="str">
        <f>MID(Table_OutputBDVentaReciente[[#This Row],[Vin]],10,8)</f>
        <v>PP008258</v>
      </c>
      <c r="D101" s="9" t="s">
        <v>4708</v>
      </c>
      <c r="E101" s="255">
        <v>44977</v>
      </c>
      <c r="F101" s="255">
        <f>EDATE(Table_OutputBDVentaReciente[[#This Row],[Fecha Venta]],6)</f>
        <v>45158</v>
      </c>
      <c r="G101" s="255" t="str">
        <f>TEXT(Table_OutputBDVentaReciente[[#This Row],[PROX SERV]],"MMMM")</f>
        <v>agosto</v>
      </c>
      <c r="H101" s="9">
        <v>0</v>
      </c>
      <c r="I101" s="9">
        <v>0</v>
      </c>
      <c r="J101" s="9">
        <v>0</v>
      </c>
      <c r="K101" s="9" t="s">
        <v>4753</v>
      </c>
      <c r="L101" s="9" t="s">
        <v>4753</v>
      </c>
      <c r="M101" s="9" t="s">
        <v>4728</v>
      </c>
      <c r="R101" s="9" t="s">
        <v>4716</v>
      </c>
      <c r="V101"/>
    </row>
    <row r="102" spans="2:22">
      <c r="B102" t="s">
        <v>12035</v>
      </c>
      <c r="C102" t="str">
        <f>MID(Table_OutputBDVentaReciente[[#This Row],[Vin]],10,8)</f>
        <v>PV044031</v>
      </c>
      <c r="D102" s="9" t="s">
        <v>4708</v>
      </c>
      <c r="E102" s="255">
        <v>44985</v>
      </c>
      <c r="F102" s="255">
        <f>EDATE(Table_OutputBDVentaReciente[[#This Row],[Fecha Venta]],6)</f>
        <v>45166</v>
      </c>
      <c r="G102" s="255" t="str">
        <f>TEXT(Table_OutputBDVentaReciente[[#This Row],[PROX SERV]],"MMMM")</f>
        <v>agosto</v>
      </c>
      <c r="H102" s="9">
        <v>0</v>
      </c>
      <c r="I102" s="9">
        <v>0</v>
      </c>
      <c r="J102" s="9">
        <v>0</v>
      </c>
      <c r="K102" s="9" t="s">
        <v>4753</v>
      </c>
      <c r="L102" s="9" t="s">
        <v>4753</v>
      </c>
      <c r="M102" s="9" t="s">
        <v>4715</v>
      </c>
      <c r="R102" s="9" t="s">
        <v>4716</v>
      </c>
      <c r="V102"/>
    </row>
    <row r="103" spans="2:22">
      <c r="B103" t="s">
        <v>12036</v>
      </c>
      <c r="C103" t="str">
        <f>MID(Table_OutputBDVentaReciente[[#This Row],[Vin]],10,8)</f>
        <v>P0013758</v>
      </c>
      <c r="D103" s="9" t="s">
        <v>4708</v>
      </c>
      <c r="E103" s="255">
        <v>44985</v>
      </c>
      <c r="F103" s="255">
        <f>EDATE(Table_OutputBDVentaReciente[[#This Row],[Fecha Venta]],6)</f>
        <v>45166</v>
      </c>
      <c r="G103" s="255" t="str">
        <f>TEXT(Table_OutputBDVentaReciente[[#This Row],[PROX SERV]],"MMMM")</f>
        <v>agosto</v>
      </c>
      <c r="H103" s="9">
        <v>0</v>
      </c>
      <c r="I103" s="9">
        <v>0</v>
      </c>
      <c r="J103" s="9">
        <v>0</v>
      </c>
      <c r="K103" s="9" t="s">
        <v>4753</v>
      </c>
      <c r="L103" s="9" t="s">
        <v>4753</v>
      </c>
      <c r="M103" s="9" t="s">
        <v>4715</v>
      </c>
      <c r="R103" s="9" t="s">
        <v>4716</v>
      </c>
      <c r="V103"/>
    </row>
    <row r="104" spans="2:22">
      <c r="B104" t="s">
        <v>12037</v>
      </c>
      <c r="C104" t="str">
        <f>MID(Table_OutputBDVentaReciente[[#This Row],[Vin]],10,8)</f>
        <v>PW245398</v>
      </c>
      <c r="D104" s="9" t="s">
        <v>4708</v>
      </c>
      <c r="E104" s="255">
        <v>44928</v>
      </c>
      <c r="F104" s="255">
        <f>EDATE(Table_OutputBDVentaReciente[[#This Row],[Fecha Venta]],6)</f>
        <v>45109</v>
      </c>
      <c r="G104" s="255" t="str">
        <f>TEXT(Table_OutputBDVentaReciente[[#This Row],[PROX SERV]],"MMMM")</f>
        <v>julio</v>
      </c>
      <c r="H104" s="9">
        <v>1</v>
      </c>
      <c r="I104" s="9">
        <v>0</v>
      </c>
      <c r="J104" s="9">
        <v>0</v>
      </c>
      <c r="K104" s="9" t="s">
        <v>4753</v>
      </c>
      <c r="L104" s="9" t="s">
        <v>4753</v>
      </c>
      <c r="M104" s="9" t="s">
        <v>4715</v>
      </c>
      <c r="R104" s="9" t="s">
        <v>4716</v>
      </c>
      <c r="V104"/>
    </row>
    <row r="105" spans="2:22">
      <c r="B105" t="s">
        <v>12038</v>
      </c>
      <c r="C105" t="str">
        <f>MID(Table_OutputBDVentaReciente[[#This Row],[Vin]],10,8)</f>
        <v>PW334680</v>
      </c>
      <c r="D105" s="9" t="s">
        <v>4708</v>
      </c>
      <c r="E105" s="255">
        <v>44928</v>
      </c>
      <c r="F105" s="255">
        <f>EDATE(Table_OutputBDVentaReciente[[#This Row],[Fecha Venta]],6)</f>
        <v>45109</v>
      </c>
      <c r="G105" s="255" t="str">
        <f>TEXT(Table_OutputBDVentaReciente[[#This Row],[PROX SERV]],"MMMM")</f>
        <v>julio</v>
      </c>
      <c r="H105" s="9">
        <v>1</v>
      </c>
      <c r="I105" s="9">
        <v>0</v>
      </c>
      <c r="J105" s="9">
        <v>0</v>
      </c>
      <c r="K105" s="9" t="s">
        <v>4753</v>
      </c>
      <c r="L105" s="9" t="s">
        <v>4753</v>
      </c>
      <c r="M105" s="9" t="s">
        <v>4715</v>
      </c>
      <c r="R105" s="9" t="s">
        <v>4716</v>
      </c>
      <c r="V105"/>
    </row>
    <row r="106" spans="2:22">
      <c r="B106" t="s">
        <v>12039</v>
      </c>
      <c r="C106" t="str">
        <f>MID(Table_OutputBDVentaReciente[[#This Row],[Vin]],10,8)</f>
        <v>PT127014</v>
      </c>
      <c r="D106" s="9" t="s">
        <v>4708</v>
      </c>
      <c r="E106" s="255">
        <v>44957</v>
      </c>
      <c r="F106" s="255">
        <f>EDATE(Table_OutputBDVentaReciente[[#This Row],[Fecha Venta]],6)</f>
        <v>45138</v>
      </c>
      <c r="G106" s="255" t="str">
        <f>TEXT(Table_OutputBDVentaReciente[[#This Row],[PROX SERV]],"MMMM")</f>
        <v>julio</v>
      </c>
      <c r="H106" s="9">
        <v>1</v>
      </c>
      <c r="I106" s="9">
        <v>0</v>
      </c>
      <c r="J106" s="9">
        <v>0</v>
      </c>
      <c r="K106" s="9" t="s">
        <v>4753</v>
      </c>
      <c r="L106" s="9" t="s">
        <v>4753</v>
      </c>
      <c r="M106" s="9" t="s">
        <v>4715</v>
      </c>
      <c r="R106" s="9" t="s">
        <v>4716</v>
      </c>
      <c r="V106"/>
    </row>
    <row r="107" spans="2:22">
      <c r="B107" t="s">
        <v>12040</v>
      </c>
      <c r="C107" t="str">
        <f>MID(Table_OutputBDVentaReciente[[#This Row],[Vin]],10,8)</f>
        <v>PT127987</v>
      </c>
      <c r="D107" s="9" t="s">
        <v>4708</v>
      </c>
      <c r="E107" s="255">
        <v>44957</v>
      </c>
      <c r="F107" s="255">
        <f>EDATE(Table_OutputBDVentaReciente[[#This Row],[Fecha Venta]],6)</f>
        <v>45138</v>
      </c>
      <c r="G107" s="255" t="str">
        <f>TEXT(Table_OutputBDVentaReciente[[#This Row],[PROX SERV]],"MMMM")</f>
        <v>julio</v>
      </c>
      <c r="H107" s="9">
        <v>1</v>
      </c>
      <c r="I107" s="9">
        <v>0</v>
      </c>
      <c r="J107" s="9">
        <v>0</v>
      </c>
      <c r="K107" s="9" t="s">
        <v>4753</v>
      </c>
      <c r="L107" s="9" t="s">
        <v>4753</v>
      </c>
      <c r="M107" s="9" t="s">
        <v>4715</v>
      </c>
      <c r="R107" s="9" t="s">
        <v>4716</v>
      </c>
      <c r="V107"/>
    </row>
    <row r="108" spans="2:22">
      <c r="B108" t="s">
        <v>12041</v>
      </c>
      <c r="C108" t="str">
        <f>MID(Table_OutputBDVentaReciente[[#This Row],[Vin]],10,8)</f>
        <v>PU749217</v>
      </c>
      <c r="D108" s="9" t="s">
        <v>4708</v>
      </c>
      <c r="E108" s="255">
        <v>44928</v>
      </c>
      <c r="F108" s="255">
        <f>EDATE(Table_OutputBDVentaReciente[[#This Row],[Fecha Venta]],6)</f>
        <v>45109</v>
      </c>
      <c r="G108" s="255" t="str">
        <f>TEXT(Table_OutputBDVentaReciente[[#This Row],[PROX SERV]],"MMMM")</f>
        <v>julio</v>
      </c>
      <c r="H108" s="9">
        <v>1</v>
      </c>
      <c r="I108" s="9">
        <v>0</v>
      </c>
      <c r="J108" s="9">
        <v>0</v>
      </c>
      <c r="K108" s="9" t="s">
        <v>4753</v>
      </c>
      <c r="L108" s="9" t="s">
        <v>4753</v>
      </c>
      <c r="M108" s="9" t="s">
        <v>4715</v>
      </c>
      <c r="R108" s="9" t="s">
        <v>4716</v>
      </c>
      <c r="V108"/>
    </row>
    <row r="109" spans="2:22">
      <c r="B109" t="s">
        <v>12042</v>
      </c>
      <c r="C109" t="str">
        <f>MID(Table_OutputBDVentaReciente[[#This Row],[Vin]],10,8)</f>
        <v>PU085630</v>
      </c>
      <c r="D109" s="9" t="s">
        <v>4708</v>
      </c>
      <c r="E109" s="255">
        <v>44957</v>
      </c>
      <c r="F109" s="255">
        <f>EDATE(Table_OutputBDVentaReciente[[#This Row],[Fecha Venta]],6)</f>
        <v>45138</v>
      </c>
      <c r="G109" s="255" t="str">
        <f>TEXT(Table_OutputBDVentaReciente[[#This Row],[PROX SERV]],"MMMM")</f>
        <v>julio</v>
      </c>
      <c r="H109" s="9">
        <v>1</v>
      </c>
      <c r="I109" s="9">
        <v>0</v>
      </c>
      <c r="J109" s="9">
        <v>0</v>
      </c>
      <c r="K109" s="9" t="s">
        <v>4753</v>
      </c>
      <c r="L109" s="9" t="s">
        <v>4753</v>
      </c>
      <c r="M109" s="9" t="s">
        <v>4715</v>
      </c>
      <c r="R109" s="9" t="s">
        <v>4716</v>
      </c>
      <c r="V109"/>
    </row>
    <row r="110" spans="2:22">
      <c r="B110" t="s">
        <v>12043</v>
      </c>
      <c r="C110" t="str">
        <f>MID(Table_OutputBDVentaReciente[[#This Row],[Vin]],10,8)</f>
        <v>PU085418</v>
      </c>
      <c r="D110" s="9" t="s">
        <v>4708</v>
      </c>
      <c r="E110" s="255">
        <v>44954</v>
      </c>
      <c r="F110" s="255">
        <f>EDATE(Table_OutputBDVentaReciente[[#This Row],[Fecha Venta]],6)</f>
        <v>45135</v>
      </c>
      <c r="G110" s="255" t="str">
        <f>TEXT(Table_OutputBDVentaReciente[[#This Row],[PROX SERV]],"MMMM")</f>
        <v>julio</v>
      </c>
      <c r="H110" s="9">
        <v>1</v>
      </c>
      <c r="I110" s="9">
        <v>0</v>
      </c>
      <c r="J110" s="9">
        <v>0</v>
      </c>
      <c r="K110" s="9" t="s">
        <v>4753</v>
      </c>
      <c r="L110" s="9" t="s">
        <v>4753</v>
      </c>
      <c r="M110" s="9" t="s">
        <v>4715</v>
      </c>
      <c r="R110" s="9" t="s">
        <v>4716</v>
      </c>
      <c r="V110"/>
    </row>
    <row r="111" spans="2:22">
      <c r="B111" t="s">
        <v>12044</v>
      </c>
      <c r="C111" t="str">
        <f>MID(Table_OutputBDVentaReciente[[#This Row],[Vin]],10,8)</f>
        <v>PP001061</v>
      </c>
      <c r="D111" s="9" t="s">
        <v>4708</v>
      </c>
      <c r="E111" s="255">
        <v>44928</v>
      </c>
      <c r="F111" s="255">
        <f>EDATE(Table_OutputBDVentaReciente[[#This Row],[Fecha Venta]],6)</f>
        <v>45109</v>
      </c>
      <c r="G111" s="255" t="str">
        <f>TEXT(Table_OutputBDVentaReciente[[#This Row],[PROX SERV]],"MMMM")</f>
        <v>julio</v>
      </c>
      <c r="H111" s="9">
        <v>1</v>
      </c>
      <c r="I111" s="9">
        <v>0</v>
      </c>
      <c r="J111" s="9">
        <v>0</v>
      </c>
      <c r="K111" s="9" t="s">
        <v>4753</v>
      </c>
      <c r="L111" s="9" t="s">
        <v>4753</v>
      </c>
      <c r="M111" s="9" t="s">
        <v>4715</v>
      </c>
      <c r="R111" s="9" t="s">
        <v>4716</v>
      </c>
      <c r="V111"/>
    </row>
    <row r="112" spans="2:22">
      <c r="B112" t="s">
        <v>12045</v>
      </c>
      <c r="C112" t="str">
        <f>MID(Table_OutputBDVentaReciente[[#This Row],[Vin]],10,8)</f>
        <v>PU085285</v>
      </c>
      <c r="D112" s="9" t="s">
        <v>4708</v>
      </c>
      <c r="E112" s="255">
        <v>44951</v>
      </c>
      <c r="F112" s="255">
        <f>EDATE(Table_OutputBDVentaReciente[[#This Row],[Fecha Venta]],6)</f>
        <v>45132</v>
      </c>
      <c r="G112" s="255" t="str">
        <f>TEXT(Table_OutputBDVentaReciente[[#This Row],[PROX SERV]],"MMMM")</f>
        <v>julio</v>
      </c>
      <c r="H112" s="9">
        <v>1</v>
      </c>
      <c r="I112" s="9">
        <v>0</v>
      </c>
      <c r="J112" s="9">
        <v>0</v>
      </c>
      <c r="K112" s="9" t="s">
        <v>4753</v>
      </c>
      <c r="L112" s="9" t="s">
        <v>4753</v>
      </c>
      <c r="M112" s="9" t="s">
        <v>4728</v>
      </c>
      <c r="R112" s="9" t="s">
        <v>4716</v>
      </c>
      <c r="V112"/>
    </row>
    <row r="113" spans="2:22">
      <c r="B113" t="s">
        <v>12046</v>
      </c>
      <c r="C113" t="str">
        <f>MID(Table_OutputBDVentaReciente[[#This Row],[Vin]],10,8)</f>
        <v>PS146845</v>
      </c>
      <c r="D113" s="9" t="s">
        <v>4708</v>
      </c>
      <c r="E113" s="255">
        <v>44939</v>
      </c>
      <c r="F113" s="255">
        <f>EDATE(Table_OutputBDVentaReciente[[#This Row],[Fecha Venta]],6)</f>
        <v>45120</v>
      </c>
      <c r="G113" s="255" t="str">
        <f>TEXT(Table_OutputBDVentaReciente[[#This Row],[PROX SERV]],"MMMM")</f>
        <v>julio</v>
      </c>
      <c r="H113" s="9">
        <v>1</v>
      </c>
      <c r="I113" s="9">
        <v>0</v>
      </c>
      <c r="J113" s="9">
        <v>0</v>
      </c>
      <c r="K113" s="9" t="s">
        <v>4753</v>
      </c>
      <c r="L113" s="9" t="s">
        <v>4753</v>
      </c>
      <c r="M113" s="9" t="s">
        <v>4728</v>
      </c>
      <c r="R113" s="9" t="s">
        <v>4716</v>
      </c>
      <c r="V113"/>
    </row>
    <row r="114" spans="2:22">
      <c r="B114" t="s">
        <v>12047</v>
      </c>
      <c r="C114" t="str">
        <f>MID(Table_OutputBDVentaReciente[[#This Row],[Vin]],10,8)</f>
        <v>PS147121</v>
      </c>
      <c r="D114" s="9" t="s">
        <v>4708</v>
      </c>
      <c r="E114" s="255">
        <v>44957</v>
      </c>
      <c r="F114" s="255">
        <f>EDATE(Table_OutputBDVentaReciente[[#This Row],[Fecha Venta]],6)</f>
        <v>45138</v>
      </c>
      <c r="G114" s="255" t="str">
        <f>TEXT(Table_OutputBDVentaReciente[[#This Row],[PROX SERV]],"MMMM")</f>
        <v>julio</v>
      </c>
      <c r="H114" s="9">
        <v>1</v>
      </c>
      <c r="I114" s="9">
        <v>0</v>
      </c>
      <c r="J114" s="9">
        <v>0</v>
      </c>
      <c r="K114" s="9" t="s">
        <v>4753</v>
      </c>
      <c r="L114" s="9" t="s">
        <v>4753</v>
      </c>
      <c r="M114" s="9" t="s">
        <v>4728</v>
      </c>
      <c r="R114" s="9" t="s">
        <v>4716</v>
      </c>
      <c r="V114"/>
    </row>
    <row r="115" spans="2:22">
      <c r="B115" t="s">
        <v>12048</v>
      </c>
      <c r="C115" t="str">
        <f>MID(Table_OutputBDVentaReciente[[#This Row],[Vin]],10,8)</f>
        <v>PP141443</v>
      </c>
      <c r="D115" s="9" t="s">
        <v>4708</v>
      </c>
      <c r="E115" s="255">
        <v>44942</v>
      </c>
      <c r="F115" s="255">
        <f>EDATE(Table_OutputBDVentaReciente[[#This Row],[Fecha Venta]],6)</f>
        <v>45123</v>
      </c>
      <c r="G115" s="255" t="str">
        <f>TEXT(Table_OutputBDVentaReciente[[#This Row],[PROX SERV]],"MMMM")</f>
        <v>julio</v>
      </c>
      <c r="H115" s="9">
        <v>1</v>
      </c>
      <c r="I115" s="9">
        <v>0</v>
      </c>
      <c r="J115" s="9">
        <v>0</v>
      </c>
      <c r="K115" s="9" t="s">
        <v>4753</v>
      </c>
      <c r="L115" s="9" t="s">
        <v>4753</v>
      </c>
      <c r="M115" s="9" t="s">
        <v>4715</v>
      </c>
      <c r="R115" s="9" t="s">
        <v>4716</v>
      </c>
      <c r="V115"/>
    </row>
    <row r="116" spans="2:22">
      <c r="B116" t="s">
        <v>12049</v>
      </c>
      <c r="C116" t="str">
        <f>MID(Table_OutputBDVentaReciente[[#This Row],[Vin]],10,8)</f>
        <v>P3009264</v>
      </c>
      <c r="D116" s="9" t="s">
        <v>4708</v>
      </c>
      <c r="E116" s="255">
        <v>44956</v>
      </c>
      <c r="F116" s="255">
        <f>EDATE(Table_OutputBDVentaReciente[[#This Row],[Fecha Venta]],6)</f>
        <v>45137</v>
      </c>
      <c r="G116" s="255" t="str">
        <f>TEXT(Table_OutputBDVentaReciente[[#This Row],[PROX SERV]],"MMMM")</f>
        <v>julio</v>
      </c>
      <c r="H116" s="9">
        <v>1</v>
      </c>
      <c r="I116" s="9">
        <v>0</v>
      </c>
      <c r="J116" s="9">
        <v>0</v>
      </c>
      <c r="K116" s="9" t="s">
        <v>4753</v>
      </c>
      <c r="L116" s="9" t="s">
        <v>4753</v>
      </c>
      <c r="M116" s="9" t="s">
        <v>4715</v>
      </c>
      <c r="R116" s="9" t="s">
        <v>4716</v>
      </c>
      <c r="V116"/>
    </row>
    <row r="117" spans="2:22">
      <c r="B117" t="s">
        <v>12050</v>
      </c>
      <c r="C117" t="str">
        <f>MID(Table_OutputBDVentaReciente[[#This Row],[Vin]],10,8)</f>
        <v>P3002436</v>
      </c>
      <c r="D117" s="9" t="s">
        <v>4708</v>
      </c>
      <c r="E117" s="255">
        <v>44928</v>
      </c>
      <c r="F117" s="255">
        <f>EDATE(Table_OutputBDVentaReciente[[#This Row],[Fecha Venta]],6)</f>
        <v>45109</v>
      </c>
      <c r="G117" s="255" t="str">
        <f>TEXT(Table_OutputBDVentaReciente[[#This Row],[PROX SERV]],"MMMM")</f>
        <v>julio</v>
      </c>
      <c r="H117" s="9">
        <v>1</v>
      </c>
      <c r="I117" s="9">
        <v>0</v>
      </c>
      <c r="J117" s="9">
        <v>0</v>
      </c>
      <c r="K117" s="9" t="s">
        <v>4753</v>
      </c>
      <c r="L117" s="9" t="s">
        <v>4753</v>
      </c>
      <c r="M117" s="9" t="s">
        <v>4715</v>
      </c>
      <c r="R117" s="9" t="s">
        <v>4716</v>
      </c>
      <c r="V117"/>
    </row>
    <row r="118" spans="2:22">
      <c r="B118" t="s">
        <v>12051</v>
      </c>
      <c r="C118" t="str">
        <f>MID(Table_OutputBDVentaReciente[[#This Row],[Vin]],10,8)</f>
        <v>P3010179</v>
      </c>
      <c r="D118" s="9" t="s">
        <v>4708</v>
      </c>
      <c r="E118" s="255">
        <v>44957</v>
      </c>
      <c r="F118" s="255">
        <f>EDATE(Table_OutputBDVentaReciente[[#This Row],[Fecha Venta]],6)</f>
        <v>45138</v>
      </c>
      <c r="G118" s="255" t="str">
        <f>TEXT(Table_OutputBDVentaReciente[[#This Row],[PROX SERV]],"MMMM")</f>
        <v>julio</v>
      </c>
      <c r="H118" s="9">
        <v>1</v>
      </c>
      <c r="I118" s="9">
        <v>0</v>
      </c>
      <c r="J118" s="9">
        <v>0</v>
      </c>
      <c r="K118" s="9" t="s">
        <v>4753</v>
      </c>
      <c r="L118" s="9" t="s">
        <v>4753</v>
      </c>
      <c r="M118" s="9" t="s">
        <v>4715</v>
      </c>
      <c r="R118" s="9" t="s">
        <v>4716</v>
      </c>
      <c r="V118"/>
    </row>
    <row r="119" spans="2:22">
      <c r="B119" t="s">
        <v>12052</v>
      </c>
      <c r="C119" t="str">
        <f>MID(Table_OutputBDVentaReciente[[#This Row],[Vin]],10,8)</f>
        <v>PP005410</v>
      </c>
      <c r="D119" s="9" t="s">
        <v>4708</v>
      </c>
      <c r="E119" s="255">
        <v>44954</v>
      </c>
      <c r="F119" s="255">
        <f>EDATE(Table_OutputBDVentaReciente[[#This Row],[Fecha Venta]],6)</f>
        <v>45135</v>
      </c>
      <c r="G119" s="255" t="str">
        <f>TEXT(Table_OutputBDVentaReciente[[#This Row],[PROX SERV]],"MMMM")</f>
        <v>julio</v>
      </c>
      <c r="H119" s="9">
        <v>1</v>
      </c>
      <c r="I119" s="9">
        <v>0</v>
      </c>
      <c r="J119" s="9">
        <v>0</v>
      </c>
      <c r="K119" s="9" t="s">
        <v>4753</v>
      </c>
      <c r="L119" s="9" t="s">
        <v>4753</v>
      </c>
      <c r="M119" s="9" t="s">
        <v>4715</v>
      </c>
      <c r="R119" s="9" t="s">
        <v>4716</v>
      </c>
      <c r="V119"/>
    </row>
    <row r="120" spans="2:22">
      <c r="B120" t="s">
        <v>12053</v>
      </c>
      <c r="C120" t="str">
        <f>MID(Table_OutputBDVentaReciente[[#This Row],[Vin]],10,8)</f>
        <v>P3008599</v>
      </c>
      <c r="D120" s="9" t="s">
        <v>4708</v>
      </c>
      <c r="E120" s="255">
        <v>44957</v>
      </c>
      <c r="F120" s="255">
        <f>EDATE(Table_OutputBDVentaReciente[[#This Row],[Fecha Venta]],6)</f>
        <v>45138</v>
      </c>
      <c r="G120" s="255" t="str">
        <f>TEXT(Table_OutputBDVentaReciente[[#This Row],[PROX SERV]],"MMMM")</f>
        <v>julio</v>
      </c>
      <c r="H120" s="9">
        <v>1</v>
      </c>
      <c r="I120" s="9">
        <v>0</v>
      </c>
      <c r="J120" s="9">
        <v>0</v>
      </c>
      <c r="K120" s="9" t="s">
        <v>4753</v>
      </c>
      <c r="L120" s="9" t="s">
        <v>4753</v>
      </c>
      <c r="M120" s="9" t="s">
        <v>4715</v>
      </c>
      <c r="R120" s="9" t="s">
        <v>4716</v>
      </c>
      <c r="V120"/>
    </row>
    <row r="121" spans="2:22">
      <c r="B121" t="s">
        <v>12054</v>
      </c>
      <c r="C121" t="str">
        <f>MID(Table_OutputBDVentaReciente[[#This Row],[Vin]],10,8)</f>
        <v>PJ001678</v>
      </c>
      <c r="D121" s="9" t="s">
        <v>4708</v>
      </c>
      <c r="E121" s="255">
        <v>44928</v>
      </c>
      <c r="F121" s="255">
        <f>EDATE(Table_OutputBDVentaReciente[[#This Row],[Fecha Venta]],6)</f>
        <v>45109</v>
      </c>
      <c r="G121" s="255" t="str">
        <f>TEXT(Table_OutputBDVentaReciente[[#This Row],[PROX SERV]],"MMMM")</f>
        <v>julio</v>
      </c>
      <c r="H121" s="9">
        <v>1</v>
      </c>
      <c r="I121" s="9">
        <v>0</v>
      </c>
      <c r="J121" s="9">
        <v>0</v>
      </c>
      <c r="K121" s="9" t="s">
        <v>4753</v>
      </c>
      <c r="L121" s="9" t="s">
        <v>4753</v>
      </c>
      <c r="M121" s="9" t="s">
        <v>4728</v>
      </c>
      <c r="R121" s="9" t="s">
        <v>4716</v>
      </c>
      <c r="V121"/>
    </row>
    <row r="122" spans="2:22">
      <c r="B122" t="s">
        <v>12055</v>
      </c>
      <c r="C122" t="str">
        <f>MID(Table_OutputBDVentaReciente[[#This Row],[Vin]],10,8)</f>
        <v>PP005663</v>
      </c>
      <c r="D122" s="9" t="s">
        <v>4708</v>
      </c>
      <c r="E122" s="255">
        <v>44954</v>
      </c>
      <c r="F122" s="255">
        <f>EDATE(Table_OutputBDVentaReciente[[#This Row],[Fecha Venta]],6)</f>
        <v>45135</v>
      </c>
      <c r="G122" s="255" t="str">
        <f>TEXT(Table_OutputBDVentaReciente[[#This Row],[PROX SERV]],"MMMM")</f>
        <v>julio</v>
      </c>
      <c r="H122" s="9">
        <v>1</v>
      </c>
      <c r="I122" s="9">
        <v>0</v>
      </c>
      <c r="J122" s="9">
        <v>0</v>
      </c>
      <c r="K122" s="9" t="s">
        <v>4753</v>
      </c>
      <c r="L122" s="9" t="s">
        <v>4753</v>
      </c>
      <c r="M122" s="9" t="s">
        <v>4715</v>
      </c>
      <c r="R122" s="9" t="s">
        <v>4716</v>
      </c>
      <c r="V122"/>
    </row>
    <row r="123" spans="2:22">
      <c r="B123" t="s">
        <v>12056</v>
      </c>
      <c r="C123" t="str">
        <f>MID(Table_OutputBDVentaReciente[[#This Row],[Vin]],10,8)</f>
        <v>P3007817</v>
      </c>
      <c r="D123" s="9" t="s">
        <v>4708</v>
      </c>
      <c r="E123" s="255">
        <v>44957</v>
      </c>
      <c r="F123" s="255">
        <f>EDATE(Table_OutputBDVentaReciente[[#This Row],[Fecha Venta]],6)</f>
        <v>45138</v>
      </c>
      <c r="G123" s="255" t="str">
        <f>TEXT(Table_OutputBDVentaReciente[[#This Row],[PROX SERV]],"MMMM")</f>
        <v>julio</v>
      </c>
      <c r="H123" s="9">
        <v>1</v>
      </c>
      <c r="I123" s="9">
        <v>0</v>
      </c>
      <c r="J123" s="9">
        <v>0</v>
      </c>
      <c r="K123" s="9" t="s">
        <v>4753</v>
      </c>
      <c r="L123" s="9" t="s">
        <v>4753</v>
      </c>
      <c r="M123" s="9" t="s">
        <v>4728</v>
      </c>
      <c r="R123" s="9" t="s">
        <v>4716</v>
      </c>
      <c r="V123"/>
    </row>
    <row r="124" spans="2:22">
      <c r="B124" t="s">
        <v>12057</v>
      </c>
      <c r="C124" t="str">
        <f>MID(Table_OutputBDVentaReciente[[#This Row],[Vin]],10,8)</f>
        <v>P3009947</v>
      </c>
      <c r="D124" s="9" t="s">
        <v>4708</v>
      </c>
      <c r="E124" s="255">
        <v>44957</v>
      </c>
      <c r="F124" s="255">
        <f>EDATE(Table_OutputBDVentaReciente[[#This Row],[Fecha Venta]],6)</f>
        <v>45138</v>
      </c>
      <c r="G124" s="255" t="str">
        <f>TEXT(Table_OutputBDVentaReciente[[#This Row],[PROX SERV]],"MMMM")</f>
        <v>julio</v>
      </c>
      <c r="H124" s="9">
        <v>1</v>
      </c>
      <c r="I124" s="9">
        <v>0</v>
      </c>
      <c r="J124" s="9">
        <v>0</v>
      </c>
      <c r="K124" s="9" t="s">
        <v>4753</v>
      </c>
      <c r="L124" s="9" t="s">
        <v>4753</v>
      </c>
      <c r="M124" s="9" t="s">
        <v>4715</v>
      </c>
      <c r="R124" s="9" t="s">
        <v>4716</v>
      </c>
      <c r="V124"/>
    </row>
    <row r="125" spans="2:22">
      <c r="B125" t="s">
        <v>12058</v>
      </c>
      <c r="C125" t="str">
        <f>MID(Table_OutputBDVentaReciente[[#This Row],[Vin]],10,8)</f>
        <v>P3008265</v>
      </c>
      <c r="D125" s="9" t="s">
        <v>4708</v>
      </c>
      <c r="E125" s="255">
        <v>44956</v>
      </c>
      <c r="F125" s="255">
        <f>EDATE(Table_OutputBDVentaReciente[[#This Row],[Fecha Venta]],6)</f>
        <v>45137</v>
      </c>
      <c r="G125" s="255" t="str">
        <f>TEXT(Table_OutputBDVentaReciente[[#This Row],[PROX SERV]],"MMMM")</f>
        <v>julio</v>
      </c>
      <c r="H125" s="9">
        <v>1</v>
      </c>
      <c r="I125" s="9">
        <v>0</v>
      </c>
      <c r="J125" s="9">
        <v>0</v>
      </c>
      <c r="K125" s="9" t="s">
        <v>4753</v>
      </c>
      <c r="L125" s="9" t="s">
        <v>4753</v>
      </c>
      <c r="M125" s="9" t="s">
        <v>4715</v>
      </c>
      <c r="R125" s="9" t="s">
        <v>4716</v>
      </c>
      <c r="V125"/>
    </row>
    <row r="126" spans="2:22">
      <c r="B126" t="s">
        <v>12059</v>
      </c>
      <c r="C126" t="str">
        <f>MID(Table_OutputBDVentaReciente[[#This Row],[Vin]],10,8)</f>
        <v>P3008511</v>
      </c>
      <c r="D126" s="9" t="s">
        <v>4708</v>
      </c>
      <c r="E126" s="255">
        <v>44956</v>
      </c>
      <c r="F126" s="255">
        <f>EDATE(Table_OutputBDVentaReciente[[#This Row],[Fecha Venta]],6)</f>
        <v>45137</v>
      </c>
      <c r="G126" s="255" t="str">
        <f>TEXT(Table_OutputBDVentaReciente[[#This Row],[PROX SERV]],"MMMM")</f>
        <v>julio</v>
      </c>
      <c r="H126" s="9">
        <v>1</v>
      </c>
      <c r="I126" s="9">
        <v>0</v>
      </c>
      <c r="J126" s="9">
        <v>0</v>
      </c>
      <c r="K126" s="9" t="s">
        <v>4753</v>
      </c>
      <c r="L126" s="9" t="s">
        <v>4753</v>
      </c>
      <c r="M126" s="9" t="s">
        <v>4715</v>
      </c>
      <c r="R126" s="9" t="s">
        <v>4716</v>
      </c>
      <c r="V126"/>
    </row>
    <row r="127" spans="2:22">
      <c r="B127" t="s">
        <v>12060</v>
      </c>
      <c r="C127" t="str">
        <f>MID(Table_OutputBDVentaReciente[[#This Row],[Vin]],10,8)</f>
        <v>P3010237</v>
      </c>
      <c r="D127" s="9" t="s">
        <v>4708</v>
      </c>
      <c r="E127" s="255">
        <v>44957</v>
      </c>
      <c r="F127" s="255">
        <f>EDATE(Table_OutputBDVentaReciente[[#This Row],[Fecha Venta]],6)</f>
        <v>45138</v>
      </c>
      <c r="G127" s="255" t="str">
        <f>TEXT(Table_OutputBDVentaReciente[[#This Row],[PROX SERV]],"MMMM")</f>
        <v>julio</v>
      </c>
      <c r="H127" s="9">
        <v>1</v>
      </c>
      <c r="I127" s="9">
        <v>0</v>
      </c>
      <c r="J127" s="9">
        <v>0</v>
      </c>
      <c r="K127" s="9" t="s">
        <v>4753</v>
      </c>
      <c r="L127" s="9" t="s">
        <v>4753</v>
      </c>
      <c r="M127" s="9" t="s">
        <v>4715</v>
      </c>
      <c r="R127" s="9" t="s">
        <v>4716</v>
      </c>
      <c r="V127"/>
    </row>
    <row r="128" spans="2:22">
      <c r="B128" t="s">
        <v>12061</v>
      </c>
      <c r="C128" t="str">
        <f>MID(Table_OutputBDVentaReciente[[#This Row],[Vin]],10,8)</f>
        <v>NV035445</v>
      </c>
      <c r="D128" s="9" t="s">
        <v>4708</v>
      </c>
      <c r="E128" s="255">
        <v>44931</v>
      </c>
      <c r="F128" s="255">
        <f>EDATE(Table_OutputBDVentaReciente[[#This Row],[Fecha Venta]],6)</f>
        <v>45112</v>
      </c>
      <c r="G128" s="255" t="str">
        <f>TEXT(Table_OutputBDVentaReciente[[#This Row],[PROX SERV]],"MMMM")</f>
        <v>julio</v>
      </c>
      <c r="H128" s="9">
        <v>1</v>
      </c>
      <c r="I128" s="9">
        <v>0</v>
      </c>
      <c r="J128" s="9">
        <v>0</v>
      </c>
      <c r="K128" s="9" t="s">
        <v>4753</v>
      </c>
      <c r="L128" s="9" t="s">
        <v>4753</v>
      </c>
      <c r="M128" s="9" t="s">
        <v>4715</v>
      </c>
      <c r="R128" s="9" t="s">
        <v>4716</v>
      </c>
      <c r="V128"/>
    </row>
    <row r="129" spans="2:22">
      <c r="B129" t="s">
        <v>12062</v>
      </c>
      <c r="C129" t="str">
        <f>MID(Table_OutputBDVentaReciente[[#This Row],[Vin]],10,8)</f>
        <v>P3007921</v>
      </c>
      <c r="D129" s="9" t="s">
        <v>4708</v>
      </c>
      <c r="E129" s="255">
        <v>44956</v>
      </c>
      <c r="F129" s="255">
        <f>EDATE(Table_OutputBDVentaReciente[[#This Row],[Fecha Venta]],6)</f>
        <v>45137</v>
      </c>
      <c r="G129" s="255" t="str">
        <f>TEXT(Table_OutputBDVentaReciente[[#This Row],[PROX SERV]],"MMMM")</f>
        <v>julio</v>
      </c>
      <c r="H129" s="9">
        <v>1</v>
      </c>
      <c r="I129" s="9">
        <v>0</v>
      </c>
      <c r="J129" s="9">
        <v>0</v>
      </c>
      <c r="K129" s="9" t="s">
        <v>4753</v>
      </c>
      <c r="L129" s="9" t="s">
        <v>4753</v>
      </c>
      <c r="M129" s="9" t="s">
        <v>4715</v>
      </c>
      <c r="R129" s="9" t="s">
        <v>4716</v>
      </c>
      <c r="V129"/>
    </row>
    <row r="130" spans="2:22">
      <c r="B130" t="s">
        <v>12063</v>
      </c>
      <c r="C130" t="str">
        <f>MID(Table_OutputBDVentaReciente[[#This Row],[Vin]],10,8)</f>
        <v>P3002056</v>
      </c>
      <c r="D130" s="9" t="s">
        <v>4708</v>
      </c>
      <c r="E130" s="255">
        <v>44928</v>
      </c>
      <c r="F130" s="255">
        <f>EDATE(Table_OutputBDVentaReciente[[#This Row],[Fecha Venta]],6)</f>
        <v>45109</v>
      </c>
      <c r="G130" s="255" t="str">
        <f>TEXT(Table_OutputBDVentaReciente[[#This Row],[PROX SERV]],"MMMM")</f>
        <v>julio</v>
      </c>
      <c r="H130" s="9">
        <v>1</v>
      </c>
      <c r="I130" s="9">
        <v>0</v>
      </c>
      <c r="J130" s="9">
        <v>0</v>
      </c>
      <c r="K130" s="9" t="s">
        <v>4753</v>
      </c>
      <c r="L130" s="9" t="s">
        <v>4753</v>
      </c>
      <c r="M130" s="9" t="s">
        <v>4715</v>
      </c>
      <c r="R130" s="9" t="s">
        <v>4716</v>
      </c>
      <c r="V130"/>
    </row>
    <row r="131" spans="2:22">
      <c r="B131" t="s">
        <v>12064</v>
      </c>
      <c r="C131" t="str">
        <f>MID(Table_OutputBDVentaReciente[[#This Row],[Vin]],10,8)</f>
        <v>P3009405</v>
      </c>
      <c r="D131" s="9" t="s">
        <v>4708</v>
      </c>
      <c r="E131" s="255">
        <v>44957</v>
      </c>
      <c r="F131" s="255">
        <f>EDATE(Table_OutputBDVentaReciente[[#This Row],[Fecha Venta]],6)</f>
        <v>45138</v>
      </c>
      <c r="G131" s="255" t="str">
        <f>TEXT(Table_OutputBDVentaReciente[[#This Row],[PROX SERV]],"MMMM")</f>
        <v>julio</v>
      </c>
      <c r="H131" s="9">
        <v>1</v>
      </c>
      <c r="I131" s="9">
        <v>0</v>
      </c>
      <c r="J131" s="9">
        <v>0</v>
      </c>
      <c r="K131" s="9" t="s">
        <v>4753</v>
      </c>
      <c r="L131" s="9" t="s">
        <v>4753</v>
      </c>
      <c r="M131" s="9" t="s">
        <v>4728</v>
      </c>
      <c r="R131" s="9" t="s">
        <v>4716</v>
      </c>
      <c r="V131"/>
    </row>
    <row r="132" spans="2:22">
      <c r="B132" t="s">
        <v>12065</v>
      </c>
      <c r="C132" t="str">
        <f>MID(Table_OutputBDVentaReciente[[#This Row],[Vin]],10,8)</f>
        <v>P3007846</v>
      </c>
      <c r="D132" s="9" t="s">
        <v>4708</v>
      </c>
      <c r="E132" s="255">
        <v>44956</v>
      </c>
      <c r="F132" s="255">
        <f>EDATE(Table_OutputBDVentaReciente[[#This Row],[Fecha Venta]],6)</f>
        <v>45137</v>
      </c>
      <c r="G132" s="255" t="str">
        <f>TEXT(Table_OutputBDVentaReciente[[#This Row],[PROX SERV]],"MMMM")</f>
        <v>julio</v>
      </c>
      <c r="H132" s="9">
        <v>1</v>
      </c>
      <c r="I132" s="9">
        <v>0</v>
      </c>
      <c r="J132" s="9">
        <v>0</v>
      </c>
      <c r="K132" s="9" t="s">
        <v>4753</v>
      </c>
      <c r="L132" s="9" t="s">
        <v>4753</v>
      </c>
      <c r="M132" s="9" t="s">
        <v>4715</v>
      </c>
      <c r="R132" s="9" t="s">
        <v>4716</v>
      </c>
      <c r="V132"/>
    </row>
    <row r="133" spans="2:22">
      <c r="B133" t="s">
        <v>12066</v>
      </c>
      <c r="C133" t="str">
        <f>MID(Table_OutputBDVentaReciente[[#This Row],[Vin]],10,8)</f>
        <v>P3008634</v>
      </c>
      <c r="D133" s="9" t="s">
        <v>4708</v>
      </c>
      <c r="E133" s="255">
        <v>44957</v>
      </c>
      <c r="F133" s="255">
        <f>EDATE(Table_OutputBDVentaReciente[[#This Row],[Fecha Venta]],6)</f>
        <v>45138</v>
      </c>
      <c r="G133" s="255" t="str">
        <f>TEXT(Table_OutputBDVentaReciente[[#This Row],[PROX SERV]],"MMMM")</f>
        <v>julio</v>
      </c>
      <c r="H133" s="9">
        <v>1</v>
      </c>
      <c r="I133" s="9">
        <v>0</v>
      </c>
      <c r="J133" s="9">
        <v>0</v>
      </c>
      <c r="K133" s="9" t="s">
        <v>4753</v>
      </c>
      <c r="L133" s="9" t="s">
        <v>4753</v>
      </c>
      <c r="M133" s="9" t="s">
        <v>4715</v>
      </c>
      <c r="R133" s="9" t="s">
        <v>4716</v>
      </c>
      <c r="V133"/>
    </row>
    <row r="134" spans="2:22">
      <c r="B134" t="s">
        <v>12067</v>
      </c>
      <c r="C134" t="str">
        <f>MID(Table_OutputBDVentaReciente[[#This Row],[Vin]],10,8)</f>
        <v>P6006293</v>
      </c>
      <c r="D134" s="9" t="s">
        <v>4708</v>
      </c>
      <c r="E134" s="255">
        <v>44931</v>
      </c>
      <c r="F134" s="255">
        <f>EDATE(Table_OutputBDVentaReciente[[#This Row],[Fecha Venta]],6)</f>
        <v>45112</v>
      </c>
      <c r="G134" s="255" t="str">
        <f>TEXT(Table_OutputBDVentaReciente[[#This Row],[PROX SERV]],"MMMM")</f>
        <v>julio</v>
      </c>
      <c r="H134" s="9">
        <v>1</v>
      </c>
      <c r="I134" s="9">
        <v>0</v>
      </c>
      <c r="J134" s="9">
        <v>0</v>
      </c>
      <c r="K134" s="9" t="s">
        <v>4753</v>
      </c>
      <c r="L134" s="9" t="s">
        <v>4753</v>
      </c>
      <c r="M134" s="9" t="s">
        <v>4715</v>
      </c>
      <c r="R134" s="9" t="s">
        <v>4716</v>
      </c>
      <c r="V134"/>
    </row>
    <row r="135" spans="2:22">
      <c r="B135" t="s">
        <v>12068</v>
      </c>
      <c r="C135" t="str">
        <f>MID(Table_OutputBDVentaReciente[[#This Row],[Vin]],10,8)</f>
        <v>P3009521</v>
      </c>
      <c r="D135" s="9" t="s">
        <v>4708</v>
      </c>
      <c r="E135" s="255">
        <v>44956</v>
      </c>
      <c r="F135" s="255">
        <f>EDATE(Table_OutputBDVentaReciente[[#This Row],[Fecha Venta]],6)</f>
        <v>45137</v>
      </c>
      <c r="G135" s="255" t="str">
        <f>TEXT(Table_OutputBDVentaReciente[[#This Row],[PROX SERV]],"MMMM")</f>
        <v>julio</v>
      </c>
      <c r="H135" s="9">
        <v>1</v>
      </c>
      <c r="I135" s="9">
        <v>0</v>
      </c>
      <c r="J135" s="9">
        <v>0</v>
      </c>
      <c r="K135" s="9" t="s">
        <v>4753</v>
      </c>
      <c r="L135" s="9" t="s">
        <v>4753</v>
      </c>
      <c r="M135" s="9" t="s">
        <v>4728</v>
      </c>
      <c r="R135" s="9" t="s">
        <v>4716</v>
      </c>
      <c r="V135"/>
    </row>
    <row r="136" spans="2:22">
      <c r="B136" t="s">
        <v>12069</v>
      </c>
      <c r="C136" t="str">
        <f>MID(Table_OutputBDVentaReciente[[#This Row],[Vin]],10,8)</f>
        <v>P3009074</v>
      </c>
      <c r="D136" s="9" t="s">
        <v>4708</v>
      </c>
      <c r="E136" s="255">
        <v>44957</v>
      </c>
      <c r="F136" s="255">
        <f>EDATE(Table_OutputBDVentaReciente[[#This Row],[Fecha Venta]],6)</f>
        <v>45138</v>
      </c>
      <c r="G136" s="255" t="str">
        <f>TEXT(Table_OutputBDVentaReciente[[#This Row],[PROX SERV]],"MMMM")</f>
        <v>julio</v>
      </c>
      <c r="H136" s="9">
        <v>1</v>
      </c>
      <c r="I136" s="9">
        <v>0</v>
      </c>
      <c r="J136" s="9">
        <v>0</v>
      </c>
      <c r="K136" s="9" t="s">
        <v>4753</v>
      </c>
      <c r="L136" s="9" t="s">
        <v>4753</v>
      </c>
      <c r="M136" s="9" t="s">
        <v>4715</v>
      </c>
      <c r="R136" s="9" t="s">
        <v>4716</v>
      </c>
      <c r="V136"/>
    </row>
    <row r="137" spans="2:22">
      <c r="B137" t="s">
        <v>12070</v>
      </c>
      <c r="C137" t="str">
        <f>MID(Table_OutputBDVentaReciente[[#This Row],[Vin]],10,8)</f>
        <v>P3006969</v>
      </c>
      <c r="D137" s="9" t="s">
        <v>4708</v>
      </c>
      <c r="E137" s="255">
        <v>44957</v>
      </c>
      <c r="F137" s="255">
        <f>EDATE(Table_OutputBDVentaReciente[[#This Row],[Fecha Venta]],6)</f>
        <v>45138</v>
      </c>
      <c r="G137" s="255" t="str">
        <f>TEXT(Table_OutputBDVentaReciente[[#This Row],[PROX SERV]],"MMMM")</f>
        <v>julio</v>
      </c>
      <c r="H137" s="9">
        <v>1</v>
      </c>
      <c r="I137" s="9">
        <v>0</v>
      </c>
      <c r="J137" s="9">
        <v>0</v>
      </c>
      <c r="K137" s="9" t="s">
        <v>4753</v>
      </c>
      <c r="L137" s="9" t="s">
        <v>4753</v>
      </c>
      <c r="M137" s="9" t="s">
        <v>4715</v>
      </c>
      <c r="R137" s="9" t="s">
        <v>4716</v>
      </c>
      <c r="V137"/>
    </row>
    <row r="138" spans="2:22">
      <c r="B138" t="s">
        <v>12071</v>
      </c>
      <c r="C138" t="str">
        <f>MID(Table_OutputBDVentaReciente[[#This Row],[Vin]],10,8)</f>
        <v>P3008590</v>
      </c>
      <c r="D138" s="9" t="s">
        <v>4708</v>
      </c>
      <c r="E138" s="255">
        <v>44957</v>
      </c>
      <c r="F138" s="255">
        <f>EDATE(Table_OutputBDVentaReciente[[#This Row],[Fecha Venta]],6)</f>
        <v>45138</v>
      </c>
      <c r="G138" s="255" t="str">
        <f>TEXT(Table_OutputBDVentaReciente[[#This Row],[PROX SERV]],"MMMM")</f>
        <v>julio</v>
      </c>
      <c r="H138" s="9">
        <v>1</v>
      </c>
      <c r="I138" s="9">
        <v>0</v>
      </c>
      <c r="J138" s="9">
        <v>0</v>
      </c>
      <c r="K138" s="9" t="s">
        <v>4753</v>
      </c>
      <c r="L138" s="9" t="s">
        <v>4753</v>
      </c>
      <c r="M138" s="9" t="s">
        <v>4715</v>
      </c>
      <c r="R138" s="9" t="s">
        <v>4716</v>
      </c>
      <c r="V138"/>
    </row>
    <row r="139" spans="2:22">
      <c r="B139" t="s">
        <v>12072</v>
      </c>
      <c r="C139" t="str">
        <f>MID(Table_OutputBDVentaReciente[[#This Row],[Vin]],10,8)</f>
        <v>P3037126</v>
      </c>
      <c r="D139" s="9" t="s">
        <v>4708</v>
      </c>
      <c r="E139" s="255">
        <v>44943</v>
      </c>
      <c r="F139" s="255">
        <f>EDATE(Table_OutputBDVentaReciente[[#This Row],[Fecha Venta]],6)</f>
        <v>45124</v>
      </c>
      <c r="G139" s="255" t="str">
        <f>TEXT(Table_OutputBDVentaReciente[[#This Row],[PROX SERV]],"MMMM")</f>
        <v>julio</v>
      </c>
      <c r="H139" s="9">
        <v>1</v>
      </c>
      <c r="I139" s="9">
        <v>0</v>
      </c>
      <c r="J139" s="9">
        <v>0</v>
      </c>
      <c r="K139" s="9" t="s">
        <v>4753</v>
      </c>
      <c r="L139" s="9" t="s">
        <v>4753</v>
      </c>
      <c r="M139" s="9" t="s">
        <v>4715</v>
      </c>
      <c r="R139" s="9" t="s">
        <v>4716</v>
      </c>
      <c r="V139"/>
    </row>
    <row r="140" spans="2:22">
      <c r="B140" t="s">
        <v>12073</v>
      </c>
      <c r="C140" t="str">
        <f>MID(Table_OutputBDVentaReciente[[#This Row],[Vin]],10,8)</f>
        <v>P3038526</v>
      </c>
      <c r="D140" s="9" t="s">
        <v>4708</v>
      </c>
      <c r="E140" s="255">
        <v>44943</v>
      </c>
      <c r="F140" s="255">
        <f>EDATE(Table_OutputBDVentaReciente[[#This Row],[Fecha Venta]],6)</f>
        <v>45124</v>
      </c>
      <c r="G140" s="255" t="str">
        <f>TEXT(Table_OutputBDVentaReciente[[#This Row],[PROX SERV]],"MMMM")</f>
        <v>julio</v>
      </c>
      <c r="H140" s="9">
        <v>1</v>
      </c>
      <c r="I140" s="9">
        <v>0</v>
      </c>
      <c r="J140" s="9">
        <v>0</v>
      </c>
      <c r="K140" s="9" t="s">
        <v>4753</v>
      </c>
      <c r="L140" s="9" t="s">
        <v>4753</v>
      </c>
      <c r="M140" s="9" t="s">
        <v>4728</v>
      </c>
      <c r="R140" s="9" t="s">
        <v>4716</v>
      </c>
      <c r="V140"/>
    </row>
    <row r="141" spans="2:22">
      <c r="B141" t="s">
        <v>12074</v>
      </c>
      <c r="C141" t="str">
        <f>MID(Table_OutputBDVentaReciente[[#This Row],[Vin]],10,8)</f>
        <v>P3010082</v>
      </c>
      <c r="D141" s="9" t="s">
        <v>4708</v>
      </c>
      <c r="E141" s="255">
        <v>44957</v>
      </c>
      <c r="F141" s="255">
        <f>EDATE(Table_OutputBDVentaReciente[[#This Row],[Fecha Venta]],6)</f>
        <v>45138</v>
      </c>
      <c r="G141" s="255" t="str">
        <f>TEXT(Table_OutputBDVentaReciente[[#This Row],[PROX SERV]],"MMMM")</f>
        <v>julio</v>
      </c>
      <c r="H141" s="9">
        <v>1</v>
      </c>
      <c r="I141" s="9">
        <v>0</v>
      </c>
      <c r="J141" s="9">
        <v>0</v>
      </c>
      <c r="K141" s="9" t="s">
        <v>4753</v>
      </c>
      <c r="L141" s="9" t="s">
        <v>4753</v>
      </c>
      <c r="M141" s="9" t="s">
        <v>4715</v>
      </c>
      <c r="R141" s="9" t="s">
        <v>4716</v>
      </c>
      <c r="V141"/>
    </row>
    <row r="142" spans="2:22">
      <c r="B142" t="s">
        <v>12075</v>
      </c>
      <c r="C142" t="str">
        <f>MID(Table_OutputBDVentaReciente[[#This Row],[Vin]],10,8)</f>
        <v>P3009830</v>
      </c>
      <c r="D142" s="9" t="s">
        <v>4708</v>
      </c>
      <c r="E142" s="255">
        <v>44957</v>
      </c>
      <c r="F142" s="255">
        <f>EDATE(Table_OutputBDVentaReciente[[#This Row],[Fecha Venta]],6)</f>
        <v>45138</v>
      </c>
      <c r="G142" s="255" t="str">
        <f>TEXT(Table_OutputBDVentaReciente[[#This Row],[PROX SERV]],"MMMM")</f>
        <v>julio</v>
      </c>
      <c r="H142" s="9">
        <v>1</v>
      </c>
      <c r="I142" s="9">
        <v>0</v>
      </c>
      <c r="J142" s="9">
        <v>0</v>
      </c>
      <c r="K142" s="9" t="s">
        <v>4753</v>
      </c>
      <c r="L142" s="9" t="s">
        <v>4753</v>
      </c>
      <c r="M142" s="9" t="s">
        <v>4715</v>
      </c>
      <c r="R142" s="9" t="s">
        <v>4716</v>
      </c>
      <c r="V142"/>
    </row>
    <row r="143" spans="2:22">
      <c r="B143" t="s">
        <v>12076</v>
      </c>
      <c r="C143" t="str">
        <f>MID(Table_OutputBDVentaReciente[[#This Row],[Vin]],10,8)</f>
        <v>P3039459</v>
      </c>
      <c r="D143" s="9" t="s">
        <v>4708</v>
      </c>
      <c r="E143" s="255">
        <v>44943</v>
      </c>
      <c r="F143" s="255">
        <f>EDATE(Table_OutputBDVentaReciente[[#This Row],[Fecha Venta]],6)</f>
        <v>45124</v>
      </c>
      <c r="G143" s="255" t="str">
        <f>TEXT(Table_OutputBDVentaReciente[[#This Row],[PROX SERV]],"MMMM")</f>
        <v>julio</v>
      </c>
      <c r="H143" s="9">
        <v>1</v>
      </c>
      <c r="I143" s="9">
        <v>0</v>
      </c>
      <c r="J143" s="9">
        <v>0</v>
      </c>
      <c r="K143" s="9" t="s">
        <v>4753</v>
      </c>
      <c r="L143" s="9" t="s">
        <v>4753</v>
      </c>
      <c r="M143" s="9" t="s">
        <v>4715</v>
      </c>
      <c r="R143" s="9" t="s">
        <v>4716</v>
      </c>
      <c r="V143"/>
    </row>
    <row r="144" spans="2:22">
      <c r="B144" t="s">
        <v>12077</v>
      </c>
      <c r="C144" t="str">
        <f>MID(Table_OutputBDVentaReciente[[#This Row],[Vin]],10,8)</f>
        <v>P6006463</v>
      </c>
      <c r="D144" s="9" t="s">
        <v>4708</v>
      </c>
      <c r="E144" s="255">
        <v>44957</v>
      </c>
      <c r="F144" s="255">
        <f>EDATE(Table_OutputBDVentaReciente[[#This Row],[Fecha Venta]],6)</f>
        <v>45138</v>
      </c>
      <c r="G144" s="255" t="str">
        <f>TEXT(Table_OutputBDVentaReciente[[#This Row],[PROX SERV]],"MMMM")</f>
        <v>julio</v>
      </c>
      <c r="H144" s="9">
        <v>1</v>
      </c>
      <c r="I144" s="9">
        <v>0</v>
      </c>
      <c r="J144" s="9">
        <v>0</v>
      </c>
      <c r="K144" s="9" t="s">
        <v>4753</v>
      </c>
      <c r="L144" s="9" t="s">
        <v>4753</v>
      </c>
      <c r="M144" s="9" t="s">
        <v>4715</v>
      </c>
      <c r="R144" s="9" t="s">
        <v>4716</v>
      </c>
      <c r="V144"/>
    </row>
    <row r="145" spans="2:22">
      <c r="B145" t="s">
        <v>12078</v>
      </c>
      <c r="C145" t="str">
        <f>MID(Table_OutputBDVentaReciente[[#This Row],[Vin]],10,8)</f>
        <v>P3041298</v>
      </c>
      <c r="D145" s="9" t="s">
        <v>4708</v>
      </c>
      <c r="E145" s="255">
        <v>44943</v>
      </c>
      <c r="F145" s="255">
        <f>EDATE(Table_OutputBDVentaReciente[[#This Row],[Fecha Venta]],6)</f>
        <v>45124</v>
      </c>
      <c r="G145" s="255" t="str">
        <f>TEXT(Table_OutputBDVentaReciente[[#This Row],[PROX SERV]],"MMMM")</f>
        <v>julio</v>
      </c>
      <c r="H145" s="9">
        <v>1</v>
      </c>
      <c r="I145" s="9">
        <v>0</v>
      </c>
      <c r="J145" s="9">
        <v>0</v>
      </c>
      <c r="K145" s="9" t="s">
        <v>4753</v>
      </c>
      <c r="L145" s="9" t="s">
        <v>4753</v>
      </c>
      <c r="M145" s="9" t="s">
        <v>4715</v>
      </c>
      <c r="R145" s="9" t="s">
        <v>4716</v>
      </c>
      <c r="V145"/>
    </row>
    <row r="146" spans="2:22">
      <c r="B146" t="s">
        <v>12079</v>
      </c>
      <c r="C146" t="str">
        <f>MID(Table_OutputBDVentaReciente[[#This Row],[Vin]],10,8)</f>
        <v>P6006249</v>
      </c>
      <c r="D146" s="9" t="s">
        <v>4708</v>
      </c>
      <c r="E146" s="255">
        <v>44931</v>
      </c>
      <c r="F146" s="255">
        <f>EDATE(Table_OutputBDVentaReciente[[#This Row],[Fecha Venta]],6)</f>
        <v>45112</v>
      </c>
      <c r="G146" s="255" t="str">
        <f>TEXT(Table_OutputBDVentaReciente[[#This Row],[PROX SERV]],"MMMM")</f>
        <v>julio</v>
      </c>
      <c r="H146" s="9">
        <v>1</v>
      </c>
      <c r="I146" s="9">
        <v>0</v>
      </c>
      <c r="J146" s="9">
        <v>0</v>
      </c>
      <c r="K146" s="9" t="s">
        <v>4753</v>
      </c>
      <c r="L146" s="9" t="s">
        <v>4753</v>
      </c>
      <c r="M146" s="9" t="s">
        <v>4715</v>
      </c>
      <c r="R146" s="9" t="s">
        <v>4716</v>
      </c>
      <c r="V146"/>
    </row>
    <row r="147" spans="2:22">
      <c r="B147" t="s">
        <v>12080</v>
      </c>
      <c r="C147" t="str">
        <f>MID(Table_OutputBDVentaReciente[[#This Row],[Vin]],10,8)</f>
        <v>PJ066873</v>
      </c>
      <c r="D147" s="9" t="s">
        <v>4708</v>
      </c>
      <c r="E147" s="255">
        <v>44949</v>
      </c>
      <c r="F147" s="255">
        <f>EDATE(Table_OutputBDVentaReciente[[#This Row],[Fecha Venta]],6)</f>
        <v>45130</v>
      </c>
      <c r="G147" s="255" t="str">
        <f>TEXT(Table_OutputBDVentaReciente[[#This Row],[PROX SERV]],"MMMM")</f>
        <v>julio</v>
      </c>
      <c r="H147" s="9">
        <v>1</v>
      </c>
      <c r="I147" s="9">
        <v>0</v>
      </c>
      <c r="J147" s="9">
        <v>0</v>
      </c>
      <c r="K147" s="9" t="s">
        <v>4753</v>
      </c>
      <c r="L147" s="9" t="s">
        <v>4753</v>
      </c>
      <c r="M147" s="9" t="s">
        <v>4715</v>
      </c>
      <c r="R147" s="9" t="s">
        <v>4716</v>
      </c>
      <c r="V147"/>
    </row>
    <row r="148" spans="2:22">
      <c r="B148" t="s">
        <v>12081</v>
      </c>
      <c r="C148" t="str">
        <f>MID(Table_OutputBDVentaReciente[[#This Row],[Vin]],10,8)</f>
        <v>PJ067084</v>
      </c>
      <c r="D148" s="9" t="s">
        <v>4708</v>
      </c>
      <c r="E148" s="255">
        <v>44949</v>
      </c>
      <c r="F148" s="255">
        <f>EDATE(Table_OutputBDVentaReciente[[#This Row],[Fecha Venta]],6)</f>
        <v>45130</v>
      </c>
      <c r="G148" s="255" t="str">
        <f>TEXT(Table_OutputBDVentaReciente[[#This Row],[PROX SERV]],"MMMM")</f>
        <v>julio</v>
      </c>
      <c r="H148" s="9">
        <v>1</v>
      </c>
      <c r="I148" s="9">
        <v>0</v>
      </c>
      <c r="J148" s="9">
        <v>0</v>
      </c>
      <c r="K148" s="9" t="s">
        <v>4753</v>
      </c>
      <c r="L148" s="9" t="s">
        <v>4753</v>
      </c>
      <c r="M148" s="9" t="s">
        <v>4728</v>
      </c>
      <c r="R148" s="9" t="s">
        <v>4716</v>
      </c>
      <c r="V148"/>
    </row>
    <row r="149" spans="2:22">
      <c r="B149" t="s">
        <v>12082</v>
      </c>
      <c r="C149" t="str">
        <f>MID(Table_OutputBDVentaReciente[[#This Row],[Vin]],10,8)</f>
        <v>PJ067334</v>
      </c>
      <c r="D149" s="9" t="s">
        <v>4708</v>
      </c>
      <c r="E149" s="255">
        <v>44956</v>
      </c>
      <c r="F149" s="255">
        <f>EDATE(Table_OutputBDVentaReciente[[#This Row],[Fecha Venta]],6)</f>
        <v>45137</v>
      </c>
      <c r="G149" s="255" t="str">
        <f>TEXT(Table_OutputBDVentaReciente[[#This Row],[PROX SERV]],"MMMM")</f>
        <v>julio</v>
      </c>
      <c r="H149" s="9">
        <v>1</v>
      </c>
      <c r="I149" s="9">
        <v>0</v>
      </c>
      <c r="J149" s="9">
        <v>0</v>
      </c>
      <c r="K149" s="9" t="s">
        <v>4753</v>
      </c>
      <c r="L149" s="9" t="s">
        <v>4753</v>
      </c>
      <c r="M149" s="9" t="s">
        <v>4728</v>
      </c>
      <c r="R149" s="9" t="s">
        <v>4716</v>
      </c>
      <c r="V149"/>
    </row>
    <row r="150" spans="2:22">
      <c r="B150" t="s">
        <v>12083</v>
      </c>
      <c r="C150" t="str">
        <f>MID(Table_OutputBDVentaReciente[[#This Row],[Vin]],10,8)</f>
        <v>PJ066959</v>
      </c>
      <c r="D150" s="9" t="s">
        <v>4708</v>
      </c>
      <c r="E150" s="255">
        <v>44949</v>
      </c>
      <c r="F150" s="255">
        <f>EDATE(Table_OutputBDVentaReciente[[#This Row],[Fecha Venta]],6)</f>
        <v>45130</v>
      </c>
      <c r="G150" s="255" t="str">
        <f>TEXT(Table_OutputBDVentaReciente[[#This Row],[PROX SERV]],"MMMM")</f>
        <v>julio</v>
      </c>
      <c r="H150" s="9">
        <v>1</v>
      </c>
      <c r="I150" s="9">
        <v>0</v>
      </c>
      <c r="J150" s="9">
        <v>0</v>
      </c>
      <c r="K150" s="9" t="s">
        <v>4753</v>
      </c>
      <c r="L150" s="9" t="s">
        <v>4753</v>
      </c>
      <c r="M150" s="9" t="s">
        <v>4715</v>
      </c>
      <c r="R150" s="9" t="s">
        <v>4716</v>
      </c>
      <c r="V150"/>
    </row>
    <row r="151" spans="2:22">
      <c r="B151" t="s">
        <v>12084</v>
      </c>
      <c r="C151" t="str">
        <f>MID(Table_OutputBDVentaReciente[[#This Row],[Vin]],10,8)</f>
        <v>PJ067006</v>
      </c>
      <c r="D151" s="9" t="s">
        <v>4708</v>
      </c>
      <c r="E151" s="255">
        <v>44953</v>
      </c>
      <c r="F151" s="255">
        <f>EDATE(Table_OutputBDVentaReciente[[#This Row],[Fecha Venta]],6)</f>
        <v>45134</v>
      </c>
      <c r="G151" s="255" t="str">
        <f>TEXT(Table_OutputBDVentaReciente[[#This Row],[PROX SERV]],"MMMM")</f>
        <v>julio</v>
      </c>
      <c r="H151" s="9">
        <v>1</v>
      </c>
      <c r="I151" s="9">
        <v>0</v>
      </c>
      <c r="J151" s="9">
        <v>0</v>
      </c>
      <c r="K151" s="9" t="s">
        <v>4753</v>
      </c>
      <c r="L151" s="9" t="s">
        <v>4753</v>
      </c>
      <c r="M151" s="9" t="s">
        <v>4728</v>
      </c>
      <c r="R151" s="9" t="s">
        <v>4716</v>
      </c>
      <c r="V151"/>
    </row>
    <row r="152" spans="2:22">
      <c r="B152" t="s">
        <v>12085</v>
      </c>
      <c r="C152" t="str">
        <f>MID(Table_OutputBDVentaReciente[[#This Row],[Vin]],10,8)</f>
        <v>PJ067208</v>
      </c>
      <c r="D152" s="9" t="s">
        <v>4708</v>
      </c>
      <c r="E152" s="255">
        <v>44943</v>
      </c>
      <c r="F152" s="255">
        <f>EDATE(Table_OutputBDVentaReciente[[#This Row],[Fecha Venta]],6)</f>
        <v>45124</v>
      </c>
      <c r="G152" s="255" t="str">
        <f>TEXT(Table_OutputBDVentaReciente[[#This Row],[PROX SERV]],"MMMM")</f>
        <v>julio</v>
      </c>
      <c r="H152" s="9">
        <v>1</v>
      </c>
      <c r="I152" s="9">
        <v>0</v>
      </c>
      <c r="J152" s="9">
        <v>0</v>
      </c>
      <c r="K152" s="9" t="s">
        <v>4753</v>
      </c>
      <c r="L152" s="9" t="s">
        <v>4753</v>
      </c>
      <c r="M152" s="9" t="s">
        <v>4728</v>
      </c>
      <c r="R152" s="9" t="s">
        <v>4716</v>
      </c>
      <c r="V152"/>
    </row>
    <row r="153" spans="2:22">
      <c r="B153" t="s">
        <v>12086</v>
      </c>
      <c r="C153" t="str">
        <f>MID(Table_OutputBDVentaReciente[[#This Row],[Vin]],10,8)</f>
        <v>PJ066668</v>
      </c>
      <c r="D153" s="9" t="s">
        <v>4708</v>
      </c>
      <c r="E153" s="255">
        <v>44942</v>
      </c>
      <c r="F153" s="255">
        <f>EDATE(Table_OutputBDVentaReciente[[#This Row],[Fecha Venta]],6)</f>
        <v>45123</v>
      </c>
      <c r="G153" s="255" t="str">
        <f>TEXT(Table_OutputBDVentaReciente[[#This Row],[PROX SERV]],"MMMM")</f>
        <v>julio</v>
      </c>
      <c r="H153" s="9">
        <v>1</v>
      </c>
      <c r="I153" s="9">
        <v>0</v>
      </c>
      <c r="J153" s="9">
        <v>0</v>
      </c>
      <c r="K153" s="9" t="s">
        <v>4753</v>
      </c>
      <c r="L153" s="9" t="s">
        <v>4753</v>
      </c>
      <c r="M153" s="9" t="s">
        <v>4715</v>
      </c>
      <c r="R153" s="9" t="s">
        <v>4716</v>
      </c>
      <c r="V153"/>
    </row>
    <row r="154" spans="2:22">
      <c r="B154" t="s">
        <v>12087</v>
      </c>
      <c r="C154" t="str">
        <f>MID(Table_OutputBDVentaReciente[[#This Row],[Vin]],10,8)</f>
        <v>PJ066395</v>
      </c>
      <c r="D154" s="9" t="s">
        <v>4708</v>
      </c>
      <c r="E154" s="255">
        <v>44953</v>
      </c>
      <c r="F154" s="255">
        <f>EDATE(Table_OutputBDVentaReciente[[#This Row],[Fecha Venta]],6)</f>
        <v>45134</v>
      </c>
      <c r="G154" s="255" t="str">
        <f>TEXT(Table_OutputBDVentaReciente[[#This Row],[PROX SERV]],"MMMM")</f>
        <v>julio</v>
      </c>
      <c r="H154" s="9">
        <v>1</v>
      </c>
      <c r="I154" s="9">
        <v>0</v>
      </c>
      <c r="J154" s="9">
        <v>0</v>
      </c>
      <c r="K154" s="9" t="s">
        <v>4753</v>
      </c>
      <c r="L154" s="9" t="s">
        <v>4753</v>
      </c>
      <c r="M154" s="9" t="s">
        <v>4715</v>
      </c>
      <c r="R154" s="9" t="s">
        <v>4716</v>
      </c>
      <c r="V154"/>
    </row>
    <row r="155" spans="2:22">
      <c r="B155" t="s">
        <v>12088</v>
      </c>
      <c r="C155" t="str">
        <f>MID(Table_OutputBDVentaReciente[[#This Row],[Vin]],10,8)</f>
        <v>PJ066504</v>
      </c>
      <c r="D155" s="9" t="s">
        <v>4708</v>
      </c>
      <c r="E155" s="255">
        <v>44946</v>
      </c>
      <c r="F155" s="255">
        <f>EDATE(Table_OutputBDVentaReciente[[#This Row],[Fecha Venta]],6)</f>
        <v>45127</v>
      </c>
      <c r="G155" s="255" t="str">
        <f>TEXT(Table_OutputBDVentaReciente[[#This Row],[PROX SERV]],"MMMM")</f>
        <v>julio</v>
      </c>
      <c r="H155" s="9">
        <v>1</v>
      </c>
      <c r="I155" s="9">
        <v>0</v>
      </c>
      <c r="J155" s="9">
        <v>0</v>
      </c>
      <c r="K155" s="9" t="s">
        <v>4753</v>
      </c>
      <c r="L155" s="9" t="s">
        <v>4753</v>
      </c>
      <c r="M155" s="9" t="s">
        <v>4728</v>
      </c>
      <c r="R155" s="9" t="s">
        <v>4716</v>
      </c>
      <c r="V155"/>
    </row>
    <row r="156" spans="2:22">
      <c r="B156" t="s">
        <v>12089</v>
      </c>
      <c r="C156" t="str">
        <f>MID(Table_OutputBDVentaReciente[[#This Row],[Vin]],10,8)</f>
        <v>PJ067029</v>
      </c>
      <c r="D156" s="9" t="s">
        <v>4708</v>
      </c>
      <c r="E156" s="255">
        <v>44943</v>
      </c>
      <c r="F156" s="255">
        <f>EDATE(Table_OutputBDVentaReciente[[#This Row],[Fecha Venta]],6)</f>
        <v>45124</v>
      </c>
      <c r="G156" s="255" t="str">
        <f>TEXT(Table_OutputBDVentaReciente[[#This Row],[PROX SERV]],"MMMM")</f>
        <v>julio</v>
      </c>
      <c r="H156" s="9">
        <v>1</v>
      </c>
      <c r="I156" s="9">
        <v>0</v>
      </c>
      <c r="J156" s="9">
        <v>0</v>
      </c>
      <c r="K156" s="9" t="s">
        <v>4753</v>
      </c>
      <c r="L156" s="9" t="s">
        <v>4753</v>
      </c>
      <c r="M156" s="9" t="s">
        <v>4715</v>
      </c>
      <c r="R156" s="9" t="s">
        <v>4716</v>
      </c>
      <c r="V156"/>
    </row>
    <row r="157" spans="2:22">
      <c r="B157" t="s">
        <v>12090</v>
      </c>
      <c r="C157" t="str">
        <f>MID(Table_OutputBDVentaReciente[[#This Row],[Vin]],10,8)</f>
        <v>P1335744</v>
      </c>
      <c r="D157" s="9" t="s">
        <v>4708</v>
      </c>
      <c r="E157" s="255">
        <v>44928</v>
      </c>
      <c r="F157" s="255">
        <f>EDATE(Table_OutputBDVentaReciente[[#This Row],[Fecha Venta]],6)</f>
        <v>45109</v>
      </c>
      <c r="G157" s="255" t="str">
        <f>TEXT(Table_OutputBDVentaReciente[[#This Row],[PROX SERV]],"MMMM")</f>
        <v>julio</v>
      </c>
      <c r="H157" s="9">
        <v>1</v>
      </c>
      <c r="I157" s="9">
        <v>0</v>
      </c>
      <c r="J157" s="9">
        <v>0</v>
      </c>
      <c r="K157" s="9" t="s">
        <v>4753</v>
      </c>
      <c r="L157" s="9" t="s">
        <v>4753</v>
      </c>
      <c r="M157" s="9" t="s">
        <v>4715</v>
      </c>
      <c r="R157" s="9" t="s">
        <v>4716</v>
      </c>
      <c r="V157"/>
    </row>
    <row r="158" spans="2:22">
      <c r="B158" t="s">
        <v>12091</v>
      </c>
      <c r="C158" t="str">
        <f>MID(Table_OutputBDVentaReciente[[#This Row],[Vin]],10,8)</f>
        <v>P1336084</v>
      </c>
      <c r="D158" s="9" t="s">
        <v>4708</v>
      </c>
      <c r="E158" s="255">
        <v>44954</v>
      </c>
      <c r="F158" s="255">
        <f>EDATE(Table_OutputBDVentaReciente[[#This Row],[Fecha Venta]],6)</f>
        <v>45135</v>
      </c>
      <c r="G158" s="255" t="str">
        <f>TEXT(Table_OutputBDVentaReciente[[#This Row],[PROX SERV]],"MMMM")</f>
        <v>julio</v>
      </c>
      <c r="H158" s="9">
        <v>1</v>
      </c>
      <c r="I158" s="9">
        <v>0</v>
      </c>
      <c r="J158" s="9">
        <v>0</v>
      </c>
      <c r="K158" s="9" t="s">
        <v>4753</v>
      </c>
      <c r="L158" s="9" t="s">
        <v>4753</v>
      </c>
      <c r="M158" s="9" t="s">
        <v>4715</v>
      </c>
      <c r="R158" s="9" t="s">
        <v>4716</v>
      </c>
      <c r="V158"/>
    </row>
    <row r="159" spans="2:22">
      <c r="B159" t="s">
        <v>12092</v>
      </c>
      <c r="C159" t="str">
        <f>MID(Table_OutputBDVentaReciente[[#This Row],[Vin]],10,8)</f>
        <v>P1336389</v>
      </c>
      <c r="D159" s="9" t="s">
        <v>4708</v>
      </c>
      <c r="E159" s="255">
        <v>44957</v>
      </c>
      <c r="F159" s="255">
        <f>EDATE(Table_OutputBDVentaReciente[[#This Row],[Fecha Venta]],6)</f>
        <v>45138</v>
      </c>
      <c r="G159" s="255" t="str">
        <f>TEXT(Table_OutputBDVentaReciente[[#This Row],[PROX SERV]],"MMMM")</f>
        <v>julio</v>
      </c>
      <c r="H159" s="9">
        <v>1</v>
      </c>
      <c r="I159" s="9">
        <v>0</v>
      </c>
      <c r="J159" s="9">
        <v>0</v>
      </c>
      <c r="K159" s="9" t="s">
        <v>4753</v>
      </c>
      <c r="L159" s="9" t="s">
        <v>4753</v>
      </c>
      <c r="M159" s="9" t="s">
        <v>4715</v>
      </c>
      <c r="R159" s="9" t="s">
        <v>4716</v>
      </c>
      <c r="V159"/>
    </row>
    <row r="160" spans="2:22">
      <c r="B160" t="s">
        <v>12093</v>
      </c>
      <c r="C160" t="str">
        <f>MID(Table_OutputBDVentaReciente[[#This Row],[Vin]],10,8)</f>
        <v>PJ066779</v>
      </c>
      <c r="D160" s="9" t="s">
        <v>4708</v>
      </c>
      <c r="E160" s="255">
        <v>44943</v>
      </c>
      <c r="F160" s="255">
        <f>EDATE(Table_OutputBDVentaReciente[[#This Row],[Fecha Venta]],6)</f>
        <v>45124</v>
      </c>
      <c r="G160" s="255" t="str">
        <f>TEXT(Table_OutputBDVentaReciente[[#This Row],[PROX SERV]],"MMMM")</f>
        <v>julio</v>
      </c>
      <c r="H160" s="9">
        <v>1</v>
      </c>
      <c r="I160" s="9">
        <v>0</v>
      </c>
      <c r="J160" s="9">
        <v>0</v>
      </c>
      <c r="K160" s="9" t="s">
        <v>4753</v>
      </c>
      <c r="L160" s="9" t="s">
        <v>4753</v>
      </c>
      <c r="M160" s="9" t="s">
        <v>4715</v>
      </c>
      <c r="R160" s="9" t="s">
        <v>4716</v>
      </c>
      <c r="V160"/>
    </row>
    <row r="161" spans="2:22">
      <c r="B161" t="s">
        <v>12094</v>
      </c>
      <c r="C161" t="str">
        <f>MID(Table_OutputBDVentaReciente[[#This Row],[Vin]],10,8)</f>
        <v>PJ066654</v>
      </c>
      <c r="D161" s="9" t="s">
        <v>4708</v>
      </c>
      <c r="E161" s="255">
        <v>44949</v>
      </c>
      <c r="F161" s="255">
        <f>EDATE(Table_OutputBDVentaReciente[[#This Row],[Fecha Venta]],6)</f>
        <v>45130</v>
      </c>
      <c r="G161" s="255" t="str">
        <f>TEXT(Table_OutputBDVentaReciente[[#This Row],[PROX SERV]],"MMMM")</f>
        <v>julio</v>
      </c>
      <c r="H161" s="9">
        <v>1</v>
      </c>
      <c r="I161" s="9">
        <v>0</v>
      </c>
      <c r="J161" s="9">
        <v>0</v>
      </c>
      <c r="K161" s="9" t="s">
        <v>4753</v>
      </c>
      <c r="L161" s="9" t="s">
        <v>4753</v>
      </c>
      <c r="M161" s="9" t="s">
        <v>4728</v>
      </c>
      <c r="R161" s="9" t="s">
        <v>4716</v>
      </c>
      <c r="V161"/>
    </row>
    <row r="162" spans="2:22">
      <c r="B162" t="s">
        <v>12095</v>
      </c>
      <c r="C162" t="str">
        <f>MID(Table_OutputBDVentaReciente[[#This Row],[Vin]],10,8)</f>
        <v>P1421223</v>
      </c>
      <c r="D162" s="9" t="s">
        <v>4708</v>
      </c>
      <c r="E162" s="255">
        <v>44957</v>
      </c>
      <c r="F162" s="255">
        <f>EDATE(Table_OutputBDVentaReciente[[#This Row],[Fecha Venta]],6)</f>
        <v>45138</v>
      </c>
      <c r="G162" s="255" t="str">
        <f>TEXT(Table_OutputBDVentaReciente[[#This Row],[PROX SERV]],"MMMM")</f>
        <v>julio</v>
      </c>
      <c r="H162" s="9">
        <v>1</v>
      </c>
      <c r="I162" s="9">
        <v>0</v>
      </c>
      <c r="J162" s="9">
        <v>0</v>
      </c>
      <c r="K162" s="9" t="s">
        <v>4753</v>
      </c>
      <c r="L162" s="9" t="s">
        <v>4753</v>
      </c>
      <c r="M162" s="9" t="s">
        <v>4715</v>
      </c>
      <c r="R162" s="9" t="s">
        <v>4716</v>
      </c>
      <c r="V162"/>
    </row>
    <row r="163" spans="2:22">
      <c r="B163" t="s">
        <v>12096</v>
      </c>
      <c r="C163" t="str">
        <f>MID(Table_OutputBDVentaReciente[[#This Row],[Vin]],10,8)</f>
        <v>P3040820</v>
      </c>
      <c r="D163" s="9" t="s">
        <v>4708</v>
      </c>
      <c r="E163" s="255">
        <v>44946</v>
      </c>
      <c r="F163" s="255">
        <f>EDATE(Table_OutputBDVentaReciente[[#This Row],[Fecha Venta]],6)</f>
        <v>45127</v>
      </c>
      <c r="G163" s="255" t="str">
        <f>TEXT(Table_OutputBDVentaReciente[[#This Row],[PROX SERV]],"MMMM")</f>
        <v>julio</v>
      </c>
      <c r="H163" s="9">
        <v>1</v>
      </c>
      <c r="I163" s="9">
        <v>0</v>
      </c>
      <c r="J163" s="9">
        <v>0</v>
      </c>
      <c r="K163" s="9" t="s">
        <v>4753</v>
      </c>
      <c r="L163" s="9" t="s">
        <v>4753</v>
      </c>
      <c r="M163" s="9" t="s">
        <v>4715</v>
      </c>
      <c r="R163" s="9" t="s">
        <v>4716</v>
      </c>
      <c r="V163"/>
    </row>
    <row r="164" spans="2:22">
      <c r="B164" t="s">
        <v>12097</v>
      </c>
      <c r="C164" t="str">
        <f>MID(Table_OutputBDVentaReciente[[#This Row],[Vin]],10,8)</f>
        <v>PJ066707</v>
      </c>
      <c r="D164" s="9" t="s">
        <v>4708</v>
      </c>
      <c r="E164" s="255">
        <v>44949</v>
      </c>
      <c r="F164" s="255">
        <f>EDATE(Table_OutputBDVentaReciente[[#This Row],[Fecha Venta]],6)</f>
        <v>45130</v>
      </c>
      <c r="G164" s="255" t="str">
        <f>TEXT(Table_OutputBDVentaReciente[[#This Row],[PROX SERV]],"MMMM")</f>
        <v>julio</v>
      </c>
      <c r="H164" s="9">
        <v>1</v>
      </c>
      <c r="I164" s="9">
        <v>0</v>
      </c>
      <c r="J164" s="9">
        <v>0</v>
      </c>
      <c r="K164" s="9" t="s">
        <v>4753</v>
      </c>
      <c r="L164" s="9" t="s">
        <v>4753</v>
      </c>
      <c r="M164" s="9" t="s">
        <v>4715</v>
      </c>
      <c r="R164" s="9" t="s">
        <v>4716</v>
      </c>
      <c r="V164"/>
    </row>
    <row r="165" spans="2:22">
      <c r="B165" t="s">
        <v>12098</v>
      </c>
      <c r="C165" t="str">
        <f>MID(Table_OutputBDVentaReciente[[#This Row],[Vin]],10,8)</f>
        <v>P1421141</v>
      </c>
      <c r="D165" s="9" t="s">
        <v>4708</v>
      </c>
      <c r="E165" s="255">
        <v>44957</v>
      </c>
      <c r="F165" s="255">
        <f>EDATE(Table_OutputBDVentaReciente[[#This Row],[Fecha Venta]],6)</f>
        <v>45138</v>
      </c>
      <c r="G165" s="255" t="str">
        <f>TEXT(Table_OutputBDVentaReciente[[#This Row],[PROX SERV]],"MMMM")</f>
        <v>julio</v>
      </c>
      <c r="H165" s="9">
        <v>1</v>
      </c>
      <c r="I165" s="9">
        <v>0</v>
      </c>
      <c r="J165" s="9">
        <v>0</v>
      </c>
      <c r="K165" s="9" t="s">
        <v>4753</v>
      </c>
      <c r="L165" s="9" t="s">
        <v>4753</v>
      </c>
      <c r="M165" s="9" t="s">
        <v>4715</v>
      </c>
      <c r="R165" s="9" t="s">
        <v>4716</v>
      </c>
      <c r="V165"/>
    </row>
    <row r="166" spans="2:22">
      <c r="B166" t="s">
        <v>12099</v>
      </c>
      <c r="C166" t="str">
        <f>MID(Table_OutputBDVentaReciente[[#This Row],[Vin]],10,8)</f>
        <v>PJ066958</v>
      </c>
      <c r="D166" s="9" t="s">
        <v>4708</v>
      </c>
      <c r="E166" s="255">
        <v>44942</v>
      </c>
      <c r="F166" s="255">
        <f>EDATE(Table_OutputBDVentaReciente[[#This Row],[Fecha Venta]],6)</f>
        <v>45123</v>
      </c>
      <c r="G166" s="255" t="str">
        <f>TEXT(Table_OutputBDVentaReciente[[#This Row],[PROX SERV]],"MMMM")</f>
        <v>julio</v>
      </c>
      <c r="H166" s="9">
        <v>1</v>
      </c>
      <c r="I166" s="9">
        <v>0</v>
      </c>
      <c r="J166" s="9">
        <v>0</v>
      </c>
      <c r="K166" s="9" t="s">
        <v>4753</v>
      </c>
      <c r="L166" s="9" t="s">
        <v>4753</v>
      </c>
      <c r="M166" s="9" t="s">
        <v>4715</v>
      </c>
      <c r="R166" s="9" t="s">
        <v>4716</v>
      </c>
      <c r="V166"/>
    </row>
    <row r="167" spans="2:22">
      <c r="B167" t="s">
        <v>12100</v>
      </c>
      <c r="C167" t="str">
        <f>MID(Table_OutputBDVentaReciente[[#This Row],[Vin]],10,8)</f>
        <v>P1421172</v>
      </c>
      <c r="D167" s="9" t="s">
        <v>4708</v>
      </c>
      <c r="E167" s="255">
        <v>44943</v>
      </c>
      <c r="F167" s="255">
        <f>EDATE(Table_OutputBDVentaReciente[[#This Row],[Fecha Venta]],6)</f>
        <v>45124</v>
      </c>
      <c r="G167" s="255" t="str">
        <f>TEXT(Table_OutputBDVentaReciente[[#This Row],[PROX SERV]],"MMMM")</f>
        <v>julio</v>
      </c>
      <c r="H167" s="9">
        <v>1</v>
      </c>
      <c r="I167" s="9">
        <v>0</v>
      </c>
      <c r="J167" s="9">
        <v>0</v>
      </c>
      <c r="K167" s="9" t="s">
        <v>4753</v>
      </c>
      <c r="L167" s="9" t="s">
        <v>4753</v>
      </c>
      <c r="M167" s="9" t="s">
        <v>4715</v>
      </c>
      <c r="R167" s="9" t="s">
        <v>4716</v>
      </c>
      <c r="V167"/>
    </row>
    <row r="168" spans="2:22">
      <c r="B168" t="s">
        <v>12101</v>
      </c>
      <c r="C168" t="str">
        <f>MID(Table_OutputBDVentaReciente[[#This Row],[Vin]],10,8)</f>
        <v>P1336544</v>
      </c>
      <c r="D168" s="9" t="s">
        <v>4708</v>
      </c>
      <c r="E168" s="255">
        <v>44957</v>
      </c>
      <c r="F168" s="255">
        <f>EDATE(Table_OutputBDVentaReciente[[#This Row],[Fecha Venta]],6)</f>
        <v>45138</v>
      </c>
      <c r="G168" s="255" t="str">
        <f>TEXT(Table_OutputBDVentaReciente[[#This Row],[PROX SERV]],"MMMM")</f>
        <v>julio</v>
      </c>
      <c r="H168" s="9">
        <v>1</v>
      </c>
      <c r="I168" s="9">
        <v>0</v>
      </c>
      <c r="J168" s="9">
        <v>0</v>
      </c>
      <c r="K168" s="9" t="s">
        <v>4753</v>
      </c>
      <c r="L168" s="9" t="s">
        <v>4753</v>
      </c>
      <c r="M168" s="9" t="s">
        <v>4715</v>
      </c>
      <c r="R168" s="9" t="s">
        <v>4716</v>
      </c>
      <c r="V168"/>
    </row>
    <row r="169" spans="2:22">
      <c r="B169" t="s">
        <v>12102</v>
      </c>
      <c r="C169" t="str">
        <f>MID(Table_OutputBDVentaReciente[[#This Row],[Vin]],10,8)</f>
        <v>P1336603</v>
      </c>
      <c r="D169" s="9" t="s">
        <v>4708</v>
      </c>
      <c r="E169" s="255">
        <v>44957</v>
      </c>
      <c r="F169" s="255">
        <f>EDATE(Table_OutputBDVentaReciente[[#This Row],[Fecha Venta]],6)</f>
        <v>45138</v>
      </c>
      <c r="G169" s="255" t="str">
        <f>TEXT(Table_OutputBDVentaReciente[[#This Row],[PROX SERV]],"MMMM")</f>
        <v>julio</v>
      </c>
      <c r="H169" s="9">
        <v>1</v>
      </c>
      <c r="I169" s="9">
        <v>0</v>
      </c>
      <c r="J169" s="9">
        <v>0</v>
      </c>
      <c r="K169" s="9" t="s">
        <v>4753</v>
      </c>
      <c r="L169" s="9" t="s">
        <v>4753</v>
      </c>
      <c r="M169" s="9" t="s">
        <v>4715</v>
      </c>
      <c r="R169" s="9" t="s">
        <v>4716</v>
      </c>
      <c r="V169"/>
    </row>
    <row r="170" spans="2:22">
      <c r="B170" t="s">
        <v>12103</v>
      </c>
      <c r="C170" t="str">
        <f>MID(Table_OutputBDVentaReciente[[#This Row],[Vin]],10,8)</f>
        <v>P0429871</v>
      </c>
      <c r="D170" s="9" t="s">
        <v>4708</v>
      </c>
      <c r="E170" s="255">
        <v>44928</v>
      </c>
      <c r="F170" s="255">
        <f>EDATE(Table_OutputBDVentaReciente[[#This Row],[Fecha Venta]],6)</f>
        <v>45109</v>
      </c>
      <c r="G170" s="255" t="str">
        <f>TEXT(Table_OutputBDVentaReciente[[#This Row],[PROX SERV]],"MMMM")</f>
        <v>julio</v>
      </c>
      <c r="H170" s="9">
        <v>1</v>
      </c>
      <c r="I170" s="9">
        <v>0</v>
      </c>
      <c r="J170" s="9">
        <v>0</v>
      </c>
      <c r="K170" s="9" t="s">
        <v>4753</v>
      </c>
      <c r="L170" s="9" t="s">
        <v>4753</v>
      </c>
      <c r="M170" s="9" t="s">
        <v>4715</v>
      </c>
      <c r="R170" s="9" t="s">
        <v>4716</v>
      </c>
      <c r="V170"/>
    </row>
    <row r="171" spans="2:22">
      <c r="B171" t="s">
        <v>12104</v>
      </c>
      <c r="C171" t="str">
        <f>MID(Table_OutputBDVentaReciente[[#This Row],[Vin]],10,8)</f>
        <v>P0430410</v>
      </c>
      <c r="D171" s="9" t="s">
        <v>4708</v>
      </c>
      <c r="E171" s="255">
        <v>44957</v>
      </c>
      <c r="F171" s="255">
        <f>EDATE(Table_OutputBDVentaReciente[[#This Row],[Fecha Venta]],6)</f>
        <v>45138</v>
      </c>
      <c r="G171" s="255" t="str">
        <f>TEXT(Table_OutputBDVentaReciente[[#This Row],[PROX SERV]],"MMMM")</f>
        <v>julio</v>
      </c>
      <c r="H171" s="9">
        <v>1</v>
      </c>
      <c r="I171" s="9">
        <v>0</v>
      </c>
      <c r="J171" s="9">
        <v>0</v>
      </c>
      <c r="K171" s="9" t="s">
        <v>4753</v>
      </c>
      <c r="L171" s="9" t="s">
        <v>4753</v>
      </c>
      <c r="M171" s="9" t="s">
        <v>4715</v>
      </c>
      <c r="R171" s="9" t="s">
        <v>4716</v>
      </c>
      <c r="V171"/>
    </row>
    <row r="172" spans="2:22">
      <c r="B172" t="s">
        <v>12105</v>
      </c>
      <c r="C172" t="str">
        <f>MID(Table_OutputBDVentaReciente[[#This Row],[Vin]],10,8)</f>
        <v>PJ062373</v>
      </c>
      <c r="D172" s="9" t="s">
        <v>4708</v>
      </c>
      <c r="E172" s="255">
        <v>44947</v>
      </c>
      <c r="F172" s="255">
        <f>EDATE(Table_OutputBDVentaReciente[[#This Row],[Fecha Venta]],6)</f>
        <v>45128</v>
      </c>
      <c r="G172" s="255" t="str">
        <f>TEXT(Table_OutputBDVentaReciente[[#This Row],[PROX SERV]],"MMMM")</f>
        <v>julio</v>
      </c>
      <c r="H172" s="9">
        <v>1</v>
      </c>
      <c r="I172" s="9">
        <v>0</v>
      </c>
      <c r="J172" s="9">
        <v>0</v>
      </c>
      <c r="K172" s="9" t="s">
        <v>4753</v>
      </c>
      <c r="L172" s="9" t="s">
        <v>4753</v>
      </c>
      <c r="M172" s="9" t="s">
        <v>4715</v>
      </c>
      <c r="R172" s="9" t="s">
        <v>4716</v>
      </c>
      <c r="V172"/>
    </row>
    <row r="173" spans="2:22">
      <c r="B173" t="s">
        <v>12106</v>
      </c>
      <c r="C173" t="str">
        <f>MID(Table_OutputBDVentaReciente[[#This Row],[Vin]],10,8)</f>
        <v>P0430134</v>
      </c>
      <c r="D173" s="9" t="s">
        <v>4708</v>
      </c>
      <c r="E173" s="255">
        <v>44943</v>
      </c>
      <c r="F173" s="255">
        <f>EDATE(Table_OutputBDVentaReciente[[#This Row],[Fecha Venta]],6)</f>
        <v>45124</v>
      </c>
      <c r="G173" s="255" t="str">
        <f>TEXT(Table_OutputBDVentaReciente[[#This Row],[PROX SERV]],"MMMM")</f>
        <v>julio</v>
      </c>
      <c r="H173" s="9">
        <v>1</v>
      </c>
      <c r="I173" s="9">
        <v>0</v>
      </c>
      <c r="J173" s="9">
        <v>0</v>
      </c>
      <c r="K173" s="9" t="s">
        <v>4753</v>
      </c>
      <c r="L173" s="9" t="s">
        <v>4753</v>
      </c>
      <c r="M173" s="9" t="s">
        <v>4715</v>
      </c>
      <c r="R173" s="9" t="s">
        <v>4716</v>
      </c>
      <c r="V173"/>
    </row>
    <row r="174" spans="2:22">
      <c r="B174" t="s">
        <v>12107</v>
      </c>
      <c r="C174" t="str">
        <f>MID(Table_OutputBDVentaReciente[[#This Row],[Vin]],10,8)</f>
        <v>P1335776</v>
      </c>
      <c r="D174" s="9" t="s">
        <v>4708</v>
      </c>
      <c r="E174" s="255">
        <v>44928</v>
      </c>
      <c r="F174" s="255">
        <f>EDATE(Table_OutputBDVentaReciente[[#This Row],[Fecha Venta]],6)</f>
        <v>45109</v>
      </c>
      <c r="G174" s="255" t="str">
        <f>TEXT(Table_OutputBDVentaReciente[[#This Row],[PROX SERV]],"MMMM")</f>
        <v>julio</v>
      </c>
      <c r="H174" s="9">
        <v>1</v>
      </c>
      <c r="I174" s="9">
        <v>0</v>
      </c>
      <c r="J174" s="9">
        <v>0</v>
      </c>
      <c r="K174" s="9" t="s">
        <v>4753</v>
      </c>
      <c r="L174" s="9" t="s">
        <v>4753</v>
      </c>
      <c r="M174" s="9" t="s">
        <v>4715</v>
      </c>
      <c r="R174" s="9" t="s">
        <v>4716</v>
      </c>
      <c r="V174"/>
    </row>
    <row r="175" spans="2:22">
      <c r="B175" t="s">
        <v>12108</v>
      </c>
      <c r="C175" t="str">
        <f>MID(Table_OutputBDVentaReciente[[#This Row],[Vin]],10,8)</f>
        <v>PJ066505</v>
      </c>
      <c r="D175" s="9" t="s">
        <v>4708</v>
      </c>
      <c r="E175" s="255">
        <v>44942</v>
      </c>
      <c r="F175" s="255">
        <f>EDATE(Table_OutputBDVentaReciente[[#This Row],[Fecha Venta]],6)</f>
        <v>45123</v>
      </c>
      <c r="G175" s="255" t="str">
        <f>TEXT(Table_OutputBDVentaReciente[[#This Row],[PROX SERV]],"MMMM")</f>
        <v>julio</v>
      </c>
      <c r="H175" s="9">
        <v>1</v>
      </c>
      <c r="I175" s="9">
        <v>0</v>
      </c>
      <c r="J175" s="9">
        <v>0</v>
      </c>
      <c r="K175" s="9" t="s">
        <v>4753</v>
      </c>
      <c r="L175" s="9" t="s">
        <v>4753</v>
      </c>
      <c r="M175" s="9" t="s">
        <v>4715</v>
      </c>
      <c r="R175" s="9" t="s">
        <v>4716</v>
      </c>
      <c r="V175"/>
    </row>
    <row r="176" spans="2:22">
      <c r="B176" t="s">
        <v>12109</v>
      </c>
      <c r="C176" t="str">
        <f>MID(Table_OutputBDVentaReciente[[#This Row],[Vin]],10,8)</f>
        <v>P4003942</v>
      </c>
      <c r="D176" s="9" t="s">
        <v>4708</v>
      </c>
      <c r="E176" s="255">
        <v>44928</v>
      </c>
      <c r="F176" s="255">
        <f>EDATE(Table_OutputBDVentaReciente[[#This Row],[Fecha Venta]],6)</f>
        <v>45109</v>
      </c>
      <c r="G176" s="255" t="str">
        <f>TEXT(Table_OutputBDVentaReciente[[#This Row],[PROX SERV]],"MMMM")</f>
        <v>julio</v>
      </c>
      <c r="H176" s="9">
        <v>1</v>
      </c>
      <c r="I176" s="9">
        <v>0</v>
      </c>
      <c r="J176" s="9">
        <v>0</v>
      </c>
      <c r="K176" s="9" t="s">
        <v>4753</v>
      </c>
      <c r="L176" s="9" t="s">
        <v>4753</v>
      </c>
      <c r="M176" s="9" t="s">
        <v>4715</v>
      </c>
      <c r="R176" s="9" t="s">
        <v>4716</v>
      </c>
      <c r="V176"/>
    </row>
    <row r="177" spans="2:22">
      <c r="B177" t="s">
        <v>12110</v>
      </c>
      <c r="C177" t="str">
        <f>MID(Table_OutputBDVentaReciente[[#This Row],[Vin]],10,8)</f>
        <v>PJ066402</v>
      </c>
      <c r="D177" s="9" t="s">
        <v>4708</v>
      </c>
      <c r="E177" s="255">
        <v>44942</v>
      </c>
      <c r="F177" s="255">
        <f>EDATE(Table_OutputBDVentaReciente[[#This Row],[Fecha Venta]],6)</f>
        <v>45123</v>
      </c>
      <c r="G177" s="255" t="str">
        <f>TEXT(Table_OutputBDVentaReciente[[#This Row],[PROX SERV]],"MMMM")</f>
        <v>julio</v>
      </c>
      <c r="H177" s="9">
        <v>1</v>
      </c>
      <c r="I177" s="9">
        <v>0</v>
      </c>
      <c r="J177" s="9">
        <v>0</v>
      </c>
      <c r="K177" s="9" t="s">
        <v>4753</v>
      </c>
      <c r="L177" s="9" t="s">
        <v>4753</v>
      </c>
      <c r="M177" s="9" t="s">
        <v>4715</v>
      </c>
      <c r="R177" s="9" t="s">
        <v>4716</v>
      </c>
      <c r="V177"/>
    </row>
    <row r="178" spans="2:22">
      <c r="B178" t="s">
        <v>12111</v>
      </c>
      <c r="C178" t="str">
        <f>MID(Table_OutputBDVentaReciente[[#This Row],[Vin]],10,8)</f>
        <v>PJ066814</v>
      </c>
      <c r="D178" s="9" t="s">
        <v>4708</v>
      </c>
      <c r="E178" s="255">
        <v>44951</v>
      </c>
      <c r="F178" s="255">
        <f>EDATE(Table_OutputBDVentaReciente[[#This Row],[Fecha Venta]],6)</f>
        <v>45132</v>
      </c>
      <c r="G178" s="255" t="str">
        <f>TEXT(Table_OutputBDVentaReciente[[#This Row],[PROX SERV]],"MMMM")</f>
        <v>julio</v>
      </c>
      <c r="H178" s="9">
        <v>1</v>
      </c>
      <c r="I178" s="9">
        <v>0</v>
      </c>
      <c r="J178" s="9">
        <v>0</v>
      </c>
      <c r="K178" s="9" t="s">
        <v>4753</v>
      </c>
      <c r="L178" s="9" t="s">
        <v>4753</v>
      </c>
      <c r="M178" s="9" t="s">
        <v>4728</v>
      </c>
      <c r="R178" s="9" t="s">
        <v>4716</v>
      </c>
      <c r="V178"/>
    </row>
    <row r="179" spans="2:22">
      <c r="B179" t="s">
        <v>12112</v>
      </c>
      <c r="C179" t="str">
        <f>MID(Table_OutputBDVentaReciente[[#This Row],[Vin]],10,8)</f>
        <v>P4003997</v>
      </c>
      <c r="D179" s="9" t="s">
        <v>4708</v>
      </c>
      <c r="E179" s="255">
        <v>44942</v>
      </c>
      <c r="F179" s="255">
        <f>EDATE(Table_OutputBDVentaReciente[[#This Row],[Fecha Venta]],6)</f>
        <v>45123</v>
      </c>
      <c r="G179" s="255" t="str">
        <f>TEXT(Table_OutputBDVentaReciente[[#This Row],[PROX SERV]],"MMMM")</f>
        <v>julio</v>
      </c>
      <c r="H179" s="9">
        <v>1</v>
      </c>
      <c r="I179" s="9">
        <v>0</v>
      </c>
      <c r="J179" s="9">
        <v>0</v>
      </c>
      <c r="K179" s="9" t="s">
        <v>4753</v>
      </c>
      <c r="L179" s="9" t="s">
        <v>4753</v>
      </c>
      <c r="M179" s="9" t="s">
        <v>4715</v>
      </c>
      <c r="R179" s="9" t="s">
        <v>4716</v>
      </c>
      <c r="V179"/>
    </row>
    <row r="180" spans="2:22">
      <c r="B180" t="s">
        <v>12113</v>
      </c>
      <c r="C180" t="str">
        <f>MID(Table_OutputBDVentaReciente[[#This Row],[Vin]],10,8)</f>
        <v>P4004043</v>
      </c>
      <c r="D180" s="9" t="s">
        <v>4708</v>
      </c>
      <c r="E180" s="255">
        <v>44950</v>
      </c>
      <c r="F180" s="255">
        <f>EDATE(Table_OutputBDVentaReciente[[#This Row],[Fecha Venta]],6)</f>
        <v>45131</v>
      </c>
      <c r="G180" s="255" t="str">
        <f>TEXT(Table_OutputBDVentaReciente[[#This Row],[PROX SERV]],"MMMM")</f>
        <v>julio</v>
      </c>
      <c r="H180" s="9">
        <v>1</v>
      </c>
      <c r="I180" s="9">
        <v>0</v>
      </c>
      <c r="J180" s="9">
        <v>0</v>
      </c>
      <c r="K180" s="9" t="s">
        <v>4753</v>
      </c>
      <c r="L180" s="9" t="s">
        <v>4753</v>
      </c>
      <c r="M180" s="9" t="s">
        <v>4715</v>
      </c>
      <c r="R180" s="9" t="s">
        <v>4716</v>
      </c>
      <c r="V180"/>
    </row>
    <row r="181" spans="2:22">
      <c r="B181" t="s">
        <v>12114</v>
      </c>
      <c r="C181" t="str">
        <f>MID(Table_OutputBDVentaReciente[[#This Row],[Vin]],10,8)</f>
        <v>P0009306</v>
      </c>
      <c r="D181" s="9" t="s">
        <v>4708</v>
      </c>
      <c r="E181" s="255">
        <v>44930</v>
      </c>
      <c r="F181" s="255">
        <f>EDATE(Table_OutputBDVentaReciente[[#This Row],[Fecha Venta]],6)</f>
        <v>45111</v>
      </c>
      <c r="G181" s="255" t="str">
        <f>TEXT(Table_OutputBDVentaReciente[[#This Row],[PROX SERV]],"MMMM")</f>
        <v>julio</v>
      </c>
      <c r="H181" s="9">
        <v>1</v>
      </c>
      <c r="I181" s="9">
        <v>0</v>
      </c>
      <c r="J181" s="9">
        <v>0</v>
      </c>
      <c r="K181" s="9" t="s">
        <v>4753</v>
      </c>
      <c r="L181" s="9" t="s">
        <v>4753</v>
      </c>
      <c r="M181" s="9" t="s">
        <v>4715</v>
      </c>
      <c r="R181" s="9" t="s">
        <v>4716</v>
      </c>
      <c r="V181"/>
    </row>
    <row r="182" spans="2:22">
      <c r="B182" t="s">
        <v>12115</v>
      </c>
      <c r="C182" t="str">
        <f>MID(Table_OutputBDVentaReciente[[#This Row],[Vin]],10,8)</f>
        <v>P0012309</v>
      </c>
      <c r="D182" s="9" t="s">
        <v>4708</v>
      </c>
      <c r="E182" s="255">
        <v>44956</v>
      </c>
      <c r="F182" s="255">
        <f>EDATE(Table_OutputBDVentaReciente[[#This Row],[Fecha Venta]],6)</f>
        <v>45137</v>
      </c>
      <c r="G182" s="255" t="str">
        <f>TEXT(Table_OutputBDVentaReciente[[#This Row],[PROX SERV]],"MMMM")</f>
        <v>julio</v>
      </c>
      <c r="H182" s="9">
        <v>1</v>
      </c>
      <c r="I182" s="9">
        <v>0</v>
      </c>
      <c r="J182" s="9">
        <v>0</v>
      </c>
      <c r="K182" s="9" t="s">
        <v>4753</v>
      </c>
      <c r="L182" s="9" t="s">
        <v>4753</v>
      </c>
      <c r="M182" s="9" t="s">
        <v>4715</v>
      </c>
      <c r="R182" s="9" t="s">
        <v>4716</v>
      </c>
      <c r="V182"/>
    </row>
    <row r="183" spans="2:22">
      <c r="B183" t="s">
        <v>12116</v>
      </c>
      <c r="C183" t="str">
        <f>MID(Table_OutputBDVentaReciente[[#This Row],[Vin]],10,8)</f>
        <v>P0012229</v>
      </c>
      <c r="D183" s="9" t="s">
        <v>4708</v>
      </c>
      <c r="E183" s="255">
        <v>44954</v>
      </c>
      <c r="F183" s="255">
        <f>EDATE(Table_OutputBDVentaReciente[[#This Row],[Fecha Venta]],6)</f>
        <v>45135</v>
      </c>
      <c r="G183" s="255" t="str">
        <f>TEXT(Table_OutputBDVentaReciente[[#This Row],[PROX SERV]],"MMMM")</f>
        <v>julio</v>
      </c>
      <c r="H183" s="9">
        <v>1</v>
      </c>
      <c r="I183" s="9">
        <v>0</v>
      </c>
      <c r="J183" s="9">
        <v>0</v>
      </c>
      <c r="K183" s="9" t="s">
        <v>4753</v>
      </c>
      <c r="L183" s="9" t="s">
        <v>4753</v>
      </c>
      <c r="M183" s="9" t="s">
        <v>4715</v>
      </c>
      <c r="R183" s="9" t="s">
        <v>4716</v>
      </c>
      <c r="V183"/>
    </row>
    <row r="184" spans="2:22">
      <c r="B184" t="s">
        <v>12117</v>
      </c>
      <c r="C184" t="str">
        <f>MID(Table_OutputBDVentaReciente[[#This Row],[Vin]],10,8)</f>
        <v>P0009208</v>
      </c>
      <c r="D184" s="9" t="s">
        <v>4708</v>
      </c>
      <c r="E184" s="255">
        <v>44943</v>
      </c>
      <c r="F184" s="255">
        <f>EDATE(Table_OutputBDVentaReciente[[#This Row],[Fecha Venta]],6)</f>
        <v>45124</v>
      </c>
      <c r="G184" s="255" t="str">
        <f>TEXT(Table_OutputBDVentaReciente[[#This Row],[PROX SERV]],"MMMM")</f>
        <v>julio</v>
      </c>
      <c r="H184" s="9">
        <v>1</v>
      </c>
      <c r="I184" s="9">
        <v>0</v>
      </c>
      <c r="J184" s="9">
        <v>0</v>
      </c>
      <c r="K184" s="9" t="s">
        <v>4753</v>
      </c>
      <c r="L184" s="9" t="s">
        <v>4753</v>
      </c>
      <c r="M184" s="9" t="s">
        <v>4715</v>
      </c>
      <c r="R184" s="9" t="s">
        <v>4716</v>
      </c>
      <c r="V184"/>
    </row>
    <row r="185" spans="2:22">
      <c r="B185" t="s">
        <v>12118</v>
      </c>
      <c r="C185" t="str">
        <f>MID(Table_OutputBDVentaReciente[[#This Row],[Vin]],10,8)</f>
        <v>P0011977</v>
      </c>
      <c r="D185" s="9" t="s">
        <v>4708</v>
      </c>
      <c r="E185" s="255">
        <v>44957</v>
      </c>
      <c r="F185" s="255">
        <f>EDATE(Table_OutputBDVentaReciente[[#This Row],[Fecha Venta]],6)</f>
        <v>45138</v>
      </c>
      <c r="G185" s="255" t="str">
        <f>TEXT(Table_OutputBDVentaReciente[[#This Row],[PROX SERV]],"MMMM")</f>
        <v>julio</v>
      </c>
      <c r="H185" s="9">
        <v>1</v>
      </c>
      <c r="I185" s="9">
        <v>0</v>
      </c>
      <c r="J185" s="9">
        <v>0</v>
      </c>
      <c r="K185" s="9" t="s">
        <v>4753</v>
      </c>
      <c r="L185" s="9" t="s">
        <v>4753</v>
      </c>
      <c r="M185" s="9" t="s">
        <v>4715</v>
      </c>
      <c r="R185" s="9" t="s">
        <v>4716</v>
      </c>
      <c r="V185"/>
    </row>
    <row r="186" spans="2:22">
      <c r="B186" t="s">
        <v>12119</v>
      </c>
      <c r="C186" t="str">
        <f>MID(Table_OutputBDVentaReciente[[#This Row],[Vin]],10,8)</f>
        <v>P0007038</v>
      </c>
      <c r="D186" s="9" t="s">
        <v>4708</v>
      </c>
      <c r="E186" s="255">
        <v>44931</v>
      </c>
      <c r="F186" s="255">
        <f>EDATE(Table_OutputBDVentaReciente[[#This Row],[Fecha Venta]],6)</f>
        <v>45112</v>
      </c>
      <c r="G186" s="255" t="str">
        <f>TEXT(Table_OutputBDVentaReciente[[#This Row],[PROX SERV]],"MMMM")</f>
        <v>julio</v>
      </c>
      <c r="H186" s="9">
        <v>1</v>
      </c>
      <c r="I186" s="9">
        <v>0</v>
      </c>
      <c r="J186" s="9">
        <v>0</v>
      </c>
      <c r="K186" s="9" t="s">
        <v>4753</v>
      </c>
      <c r="L186" s="9" t="s">
        <v>4753</v>
      </c>
      <c r="M186" s="9" t="s">
        <v>4715</v>
      </c>
      <c r="R186" s="9" t="s">
        <v>4716</v>
      </c>
      <c r="V186"/>
    </row>
    <row r="187" spans="2:22">
      <c r="B187" t="s">
        <v>12120</v>
      </c>
      <c r="C187" t="str">
        <f>MID(Table_OutputBDVentaReciente[[#This Row],[Vin]],10,8)</f>
        <v>P1336106</v>
      </c>
      <c r="D187" s="9" t="s">
        <v>4708</v>
      </c>
      <c r="E187" s="255">
        <v>44943</v>
      </c>
      <c r="F187" s="255">
        <f>EDATE(Table_OutputBDVentaReciente[[#This Row],[Fecha Venta]],6)</f>
        <v>45124</v>
      </c>
      <c r="G187" s="255" t="str">
        <f>TEXT(Table_OutputBDVentaReciente[[#This Row],[PROX SERV]],"MMMM")</f>
        <v>julio</v>
      </c>
      <c r="H187" s="9">
        <v>1</v>
      </c>
      <c r="I187" s="9">
        <v>0</v>
      </c>
      <c r="J187" s="9">
        <v>0</v>
      </c>
      <c r="K187" s="9" t="s">
        <v>4753</v>
      </c>
      <c r="L187" s="9" t="s">
        <v>4753</v>
      </c>
      <c r="M187" s="9" t="s">
        <v>4715</v>
      </c>
      <c r="R187" s="9" t="s">
        <v>4716</v>
      </c>
      <c r="V187"/>
    </row>
    <row r="188" spans="2:22">
      <c r="B188" t="s">
        <v>12121</v>
      </c>
      <c r="C188" t="str">
        <f>MID(Table_OutputBDVentaReciente[[#This Row],[Vin]],10,8)</f>
        <v>P0430135</v>
      </c>
      <c r="D188" s="9" t="s">
        <v>4708</v>
      </c>
      <c r="E188" s="255">
        <v>44957</v>
      </c>
      <c r="F188" s="255">
        <f>EDATE(Table_OutputBDVentaReciente[[#This Row],[Fecha Venta]],6)</f>
        <v>45138</v>
      </c>
      <c r="G188" s="255" t="str">
        <f>TEXT(Table_OutputBDVentaReciente[[#This Row],[PROX SERV]],"MMMM")</f>
        <v>julio</v>
      </c>
      <c r="H188" s="9">
        <v>1</v>
      </c>
      <c r="I188" s="9">
        <v>0</v>
      </c>
      <c r="J188" s="9">
        <v>0</v>
      </c>
      <c r="K188" s="9" t="s">
        <v>4753</v>
      </c>
      <c r="L188" s="9" t="s">
        <v>4753</v>
      </c>
      <c r="M188" s="9" t="s">
        <v>4715</v>
      </c>
      <c r="R188" s="9" t="s">
        <v>4716</v>
      </c>
      <c r="V188"/>
    </row>
    <row r="189" spans="2:22">
      <c r="B189" t="s">
        <v>12122</v>
      </c>
      <c r="C189" t="str">
        <f>MID(Table_OutputBDVentaReciente[[#This Row],[Vin]],10,8)</f>
        <v>P0011688</v>
      </c>
      <c r="D189" s="9" t="s">
        <v>4708</v>
      </c>
      <c r="E189" s="255">
        <v>44951</v>
      </c>
      <c r="F189" s="255">
        <f>EDATE(Table_OutputBDVentaReciente[[#This Row],[Fecha Venta]],6)</f>
        <v>45132</v>
      </c>
      <c r="G189" s="255" t="str">
        <f>TEXT(Table_OutputBDVentaReciente[[#This Row],[PROX SERV]],"MMMM")</f>
        <v>julio</v>
      </c>
      <c r="H189" s="9">
        <v>1</v>
      </c>
      <c r="I189" s="9">
        <v>0</v>
      </c>
      <c r="J189" s="9">
        <v>0</v>
      </c>
      <c r="K189" s="9" t="s">
        <v>4753</v>
      </c>
      <c r="L189" s="9" t="s">
        <v>4753</v>
      </c>
      <c r="M189" s="9" t="s">
        <v>4715</v>
      </c>
      <c r="R189" s="9" t="s">
        <v>4716</v>
      </c>
      <c r="V189"/>
    </row>
    <row r="190" spans="2:22">
      <c r="B190" t="s">
        <v>12123</v>
      </c>
      <c r="C190" t="str">
        <f>MID(Table_OutputBDVentaReciente[[#This Row],[Vin]],10,8)</f>
        <v>P0430168</v>
      </c>
      <c r="D190" s="9" t="s">
        <v>4708</v>
      </c>
      <c r="E190" s="255">
        <v>44952</v>
      </c>
      <c r="F190" s="255">
        <f>EDATE(Table_OutputBDVentaReciente[[#This Row],[Fecha Venta]],6)</f>
        <v>45133</v>
      </c>
      <c r="G190" s="255" t="str">
        <f>TEXT(Table_OutputBDVentaReciente[[#This Row],[PROX SERV]],"MMMM")</f>
        <v>julio</v>
      </c>
      <c r="H190" s="9">
        <v>1</v>
      </c>
      <c r="I190" s="9">
        <v>0</v>
      </c>
      <c r="J190" s="9">
        <v>0</v>
      </c>
      <c r="K190" s="9" t="s">
        <v>4753</v>
      </c>
      <c r="L190" s="9" t="s">
        <v>4753</v>
      </c>
      <c r="M190" s="9" t="s">
        <v>4715</v>
      </c>
      <c r="R190" s="9" t="s">
        <v>4716</v>
      </c>
      <c r="V190"/>
    </row>
    <row r="191" spans="2:22">
      <c r="B191" t="s">
        <v>12124</v>
      </c>
      <c r="C191" t="str">
        <f>MID(Table_OutputBDVentaReciente[[#This Row],[Vin]],10,8)</f>
        <v>P0010369</v>
      </c>
      <c r="D191" s="9" t="s">
        <v>4708</v>
      </c>
      <c r="E191" s="255">
        <v>44943</v>
      </c>
      <c r="F191" s="255">
        <f>EDATE(Table_OutputBDVentaReciente[[#This Row],[Fecha Venta]],6)</f>
        <v>45124</v>
      </c>
      <c r="G191" s="255" t="str">
        <f>TEXT(Table_OutputBDVentaReciente[[#This Row],[PROX SERV]],"MMMM")</f>
        <v>julio</v>
      </c>
      <c r="H191" s="9">
        <v>1</v>
      </c>
      <c r="I191" s="9">
        <v>0</v>
      </c>
      <c r="J191" s="9">
        <v>0</v>
      </c>
      <c r="K191" s="9" t="s">
        <v>4753</v>
      </c>
      <c r="L191" s="9" t="s">
        <v>4753</v>
      </c>
      <c r="M191" s="9" t="s">
        <v>4715</v>
      </c>
      <c r="R191" s="9" t="s">
        <v>4716</v>
      </c>
      <c r="V191"/>
    </row>
    <row r="192" spans="2:22">
      <c r="B192" t="s">
        <v>3356</v>
      </c>
      <c r="C192" t="str">
        <f>MID(Table_OutputBDVentaReciente[[#This Row],[Vin]],10,8)</f>
        <v>P0429971</v>
      </c>
      <c r="D192" s="9" t="s">
        <v>4708</v>
      </c>
      <c r="E192" s="255">
        <v>44931</v>
      </c>
      <c r="F192" s="255">
        <f>EDATE(Table_OutputBDVentaReciente[[#This Row],[Fecha Venta]],6)</f>
        <v>45112</v>
      </c>
      <c r="G192" s="255" t="str">
        <f>TEXT(Table_OutputBDVentaReciente[[#This Row],[PROX SERV]],"MMMM")</f>
        <v>julio</v>
      </c>
      <c r="H192" s="9">
        <v>1</v>
      </c>
      <c r="I192" s="9">
        <v>0</v>
      </c>
      <c r="J192" s="9">
        <v>0</v>
      </c>
      <c r="K192" s="9" t="s">
        <v>4753</v>
      </c>
      <c r="L192" s="9" t="s">
        <v>4753</v>
      </c>
      <c r="M192" s="9" t="s">
        <v>4715</v>
      </c>
      <c r="R192" s="9" t="s">
        <v>4716</v>
      </c>
      <c r="V192"/>
    </row>
    <row r="193" spans="2:22">
      <c r="B193" t="s">
        <v>12125</v>
      </c>
      <c r="C193" t="str">
        <f>MID(Table_OutputBDVentaReciente[[#This Row],[Vin]],10,8)</f>
        <v>P0009634</v>
      </c>
      <c r="D193" s="9" t="s">
        <v>4708</v>
      </c>
      <c r="E193" s="255">
        <v>44943</v>
      </c>
      <c r="F193" s="255">
        <f>EDATE(Table_OutputBDVentaReciente[[#This Row],[Fecha Venta]],6)</f>
        <v>45124</v>
      </c>
      <c r="G193" s="255" t="str">
        <f>TEXT(Table_OutputBDVentaReciente[[#This Row],[PROX SERV]],"MMMM")</f>
        <v>julio</v>
      </c>
      <c r="H193" s="9">
        <v>1</v>
      </c>
      <c r="I193" s="9">
        <v>0</v>
      </c>
      <c r="J193" s="9">
        <v>0</v>
      </c>
      <c r="K193" s="9" t="s">
        <v>4753</v>
      </c>
      <c r="L193" s="9" t="s">
        <v>4753</v>
      </c>
      <c r="M193" s="9" t="s">
        <v>4715</v>
      </c>
      <c r="R193" s="9" t="s">
        <v>4716</v>
      </c>
      <c r="V193"/>
    </row>
    <row r="194" spans="2:22">
      <c r="B194" t="s">
        <v>12126</v>
      </c>
      <c r="C194" t="str">
        <f>MID(Table_OutputBDVentaReciente[[#This Row],[Vin]],10,8)</f>
        <v>P0009495</v>
      </c>
      <c r="D194" s="9" t="s">
        <v>4708</v>
      </c>
      <c r="E194" s="255">
        <v>44951</v>
      </c>
      <c r="F194" s="255">
        <f>EDATE(Table_OutputBDVentaReciente[[#This Row],[Fecha Venta]],6)</f>
        <v>45132</v>
      </c>
      <c r="G194" s="255" t="str">
        <f>TEXT(Table_OutputBDVentaReciente[[#This Row],[PROX SERV]],"MMMM")</f>
        <v>julio</v>
      </c>
      <c r="H194" s="9">
        <v>1</v>
      </c>
      <c r="I194" s="9">
        <v>0</v>
      </c>
      <c r="J194" s="9">
        <v>0</v>
      </c>
      <c r="K194" s="9" t="s">
        <v>4753</v>
      </c>
      <c r="L194" s="9" t="s">
        <v>4753</v>
      </c>
      <c r="M194" s="9" t="s">
        <v>4715</v>
      </c>
      <c r="R194" s="9" t="s">
        <v>4716</v>
      </c>
      <c r="V194"/>
    </row>
    <row r="195" spans="2:22">
      <c r="B195" t="s">
        <v>12127</v>
      </c>
      <c r="C195" t="str">
        <f>MID(Table_OutputBDVentaReciente[[#This Row],[Vin]],10,8)</f>
        <v>P0009349</v>
      </c>
      <c r="D195" s="9" t="s">
        <v>4708</v>
      </c>
      <c r="E195" s="255">
        <v>44957</v>
      </c>
      <c r="F195" s="255">
        <f>EDATE(Table_OutputBDVentaReciente[[#This Row],[Fecha Venta]],6)</f>
        <v>45138</v>
      </c>
      <c r="G195" s="255" t="str">
        <f>TEXT(Table_OutputBDVentaReciente[[#This Row],[PROX SERV]],"MMMM")</f>
        <v>julio</v>
      </c>
      <c r="H195" s="9">
        <v>1</v>
      </c>
      <c r="I195" s="9">
        <v>0</v>
      </c>
      <c r="J195" s="9">
        <v>0</v>
      </c>
      <c r="K195" s="9" t="s">
        <v>4753</v>
      </c>
      <c r="L195" s="9" t="s">
        <v>4753</v>
      </c>
      <c r="M195" s="9" t="s">
        <v>4715</v>
      </c>
      <c r="R195" s="9" t="s">
        <v>4716</v>
      </c>
      <c r="V195"/>
    </row>
    <row r="196" spans="2:22">
      <c r="B196" t="s">
        <v>12128</v>
      </c>
      <c r="C196" t="str">
        <f>MID(Table_OutputBDVentaReciente[[#This Row],[Vin]],10,8)</f>
        <v>P0009740</v>
      </c>
      <c r="D196" s="9" t="s">
        <v>4708</v>
      </c>
      <c r="E196" s="255">
        <v>44957</v>
      </c>
      <c r="F196" s="255">
        <f>EDATE(Table_OutputBDVentaReciente[[#This Row],[Fecha Venta]],6)</f>
        <v>45138</v>
      </c>
      <c r="G196" s="255" t="str">
        <f>TEXT(Table_OutputBDVentaReciente[[#This Row],[PROX SERV]],"MMMM")</f>
        <v>julio</v>
      </c>
      <c r="H196" s="9">
        <v>1</v>
      </c>
      <c r="I196" s="9">
        <v>0</v>
      </c>
      <c r="J196" s="9">
        <v>0</v>
      </c>
      <c r="K196" s="9" t="s">
        <v>4753</v>
      </c>
      <c r="L196" s="9" t="s">
        <v>4753</v>
      </c>
      <c r="M196" s="9" t="s">
        <v>4715</v>
      </c>
      <c r="R196" s="9" t="s">
        <v>4716</v>
      </c>
      <c r="V196"/>
    </row>
    <row r="197" spans="2:22">
      <c r="B197" t="s">
        <v>12129</v>
      </c>
      <c r="C197" t="str">
        <f>MID(Table_OutputBDVentaReciente[[#This Row],[Vin]],10,8)</f>
        <v>PT128120</v>
      </c>
      <c r="D197" s="9" t="s">
        <v>4708</v>
      </c>
      <c r="E197" s="255">
        <v>44957</v>
      </c>
      <c r="F197" s="255">
        <f>EDATE(Table_OutputBDVentaReciente[[#This Row],[Fecha Venta]],6)</f>
        <v>45138</v>
      </c>
      <c r="G197" s="255" t="str">
        <f>TEXT(Table_OutputBDVentaReciente[[#This Row],[PROX SERV]],"MMMM")</f>
        <v>julio</v>
      </c>
      <c r="H197" s="9">
        <v>1</v>
      </c>
      <c r="I197" s="9">
        <v>0</v>
      </c>
      <c r="J197" s="9">
        <v>0</v>
      </c>
      <c r="K197" s="9" t="s">
        <v>4753</v>
      </c>
      <c r="L197" s="9" t="s">
        <v>4753</v>
      </c>
      <c r="M197" s="9" t="s">
        <v>4715</v>
      </c>
      <c r="R197" s="9" t="s">
        <v>4716</v>
      </c>
      <c r="V197"/>
    </row>
    <row r="198" spans="2:22">
      <c r="B198" t="s">
        <v>12130</v>
      </c>
      <c r="C198" t="str">
        <f>MID(Table_OutputBDVentaReciente[[#This Row],[Vin]],10,8)</f>
        <v>PU084706</v>
      </c>
      <c r="D198" s="9" t="s">
        <v>4708</v>
      </c>
      <c r="E198" s="255">
        <v>44928</v>
      </c>
      <c r="F198" s="255">
        <f>EDATE(Table_OutputBDVentaReciente[[#This Row],[Fecha Venta]],6)</f>
        <v>45109</v>
      </c>
      <c r="G198" s="255" t="str">
        <f>TEXT(Table_OutputBDVentaReciente[[#This Row],[PROX SERV]],"MMMM")</f>
        <v>julio</v>
      </c>
      <c r="H198" s="9">
        <v>1</v>
      </c>
      <c r="I198" s="9">
        <v>0</v>
      </c>
      <c r="J198" s="9">
        <v>0</v>
      </c>
      <c r="K198" s="9" t="s">
        <v>4753</v>
      </c>
      <c r="L198" s="9" t="s">
        <v>4753</v>
      </c>
      <c r="M198" s="9" t="s">
        <v>4715</v>
      </c>
      <c r="R198" s="9" t="s">
        <v>12131</v>
      </c>
      <c r="V198"/>
    </row>
    <row r="199" spans="2:22">
      <c r="B199" t="s">
        <v>12132</v>
      </c>
      <c r="C199" t="str">
        <f>MID(Table_OutputBDVentaReciente[[#This Row],[Vin]],10,8)</f>
        <v>PS145494</v>
      </c>
      <c r="D199" s="9" t="s">
        <v>4708</v>
      </c>
      <c r="E199" s="255">
        <v>44942</v>
      </c>
      <c r="F199" s="255">
        <f>EDATE(Table_OutputBDVentaReciente[[#This Row],[Fecha Venta]],6)</f>
        <v>45123</v>
      </c>
      <c r="G199" s="255" t="str">
        <f>TEXT(Table_OutputBDVentaReciente[[#This Row],[PROX SERV]],"MMMM")</f>
        <v>julio</v>
      </c>
      <c r="H199" s="9">
        <v>1</v>
      </c>
      <c r="I199" s="9">
        <v>0</v>
      </c>
      <c r="J199" s="9">
        <v>0</v>
      </c>
      <c r="K199" s="9" t="s">
        <v>4753</v>
      </c>
      <c r="L199" s="9" t="s">
        <v>4753</v>
      </c>
      <c r="M199" s="9" t="s">
        <v>4715</v>
      </c>
      <c r="R199" s="9" t="s">
        <v>4716</v>
      </c>
      <c r="V199"/>
    </row>
    <row r="200" spans="2:22">
      <c r="B200" t="s">
        <v>12133</v>
      </c>
      <c r="C200" t="str">
        <f>MID(Table_OutputBDVentaReciente[[#This Row],[Vin]],10,8)</f>
        <v>PP002964</v>
      </c>
      <c r="D200" s="9" t="s">
        <v>4708</v>
      </c>
      <c r="E200" s="255">
        <v>44939</v>
      </c>
      <c r="F200" s="255">
        <f>EDATE(Table_OutputBDVentaReciente[[#This Row],[Fecha Venta]],6)</f>
        <v>45120</v>
      </c>
      <c r="G200" s="255" t="str">
        <f>TEXT(Table_OutputBDVentaReciente[[#This Row],[PROX SERV]],"MMMM")</f>
        <v>julio</v>
      </c>
      <c r="H200" s="9">
        <v>1</v>
      </c>
      <c r="I200" s="9">
        <v>0</v>
      </c>
      <c r="J200" s="9">
        <v>0</v>
      </c>
      <c r="K200" s="9" t="s">
        <v>4753</v>
      </c>
      <c r="L200" s="9" t="s">
        <v>4753</v>
      </c>
      <c r="M200" s="9" t="s">
        <v>4715</v>
      </c>
      <c r="R200" s="9" t="s">
        <v>4716</v>
      </c>
      <c r="V200"/>
    </row>
    <row r="201" spans="2:22">
      <c r="B201" t="s">
        <v>12134</v>
      </c>
      <c r="C201" t="str">
        <f>MID(Table_OutputBDVentaReciente[[#This Row],[Vin]],10,8)</f>
        <v>P3008365</v>
      </c>
      <c r="D201" s="9" t="s">
        <v>4708</v>
      </c>
      <c r="E201" s="255">
        <v>44957</v>
      </c>
      <c r="F201" s="255">
        <f>EDATE(Table_OutputBDVentaReciente[[#This Row],[Fecha Venta]],6)</f>
        <v>45138</v>
      </c>
      <c r="G201" s="255" t="str">
        <f>TEXT(Table_OutputBDVentaReciente[[#This Row],[PROX SERV]],"MMMM")</f>
        <v>julio</v>
      </c>
      <c r="H201" s="9">
        <v>1</v>
      </c>
      <c r="I201" s="9">
        <v>0</v>
      </c>
      <c r="J201" s="9">
        <v>0</v>
      </c>
      <c r="K201" s="9" t="s">
        <v>4753</v>
      </c>
      <c r="L201" s="9" t="s">
        <v>4753</v>
      </c>
      <c r="M201" s="9" t="s">
        <v>4715</v>
      </c>
      <c r="R201" s="9" t="s">
        <v>4716</v>
      </c>
      <c r="V201"/>
    </row>
    <row r="202" spans="2:22">
      <c r="B202" t="s">
        <v>12135</v>
      </c>
      <c r="C202" t="str">
        <f>MID(Table_OutputBDVentaReciente[[#This Row],[Vin]],10,8)</f>
        <v>P3002221</v>
      </c>
      <c r="D202" s="9" t="s">
        <v>4708</v>
      </c>
      <c r="E202" s="255">
        <v>44928</v>
      </c>
      <c r="F202" s="255">
        <f>EDATE(Table_OutputBDVentaReciente[[#This Row],[Fecha Venta]],6)</f>
        <v>45109</v>
      </c>
      <c r="G202" s="255" t="str">
        <f>TEXT(Table_OutputBDVentaReciente[[#This Row],[PROX SERV]],"MMMM")</f>
        <v>julio</v>
      </c>
      <c r="H202" s="9">
        <v>1</v>
      </c>
      <c r="I202" s="9">
        <v>0</v>
      </c>
      <c r="J202" s="9">
        <v>0</v>
      </c>
      <c r="K202" s="9" t="s">
        <v>4753</v>
      </c>
      <c r="L202" s="9" t="s">
        <v>4753</v>
      </c>
      <c r="M202" s="9" t="s">
        <v>4715</v>
      </c>
      <c r="R202" s="9" t="s">
        <v>4716</v>
      </c>
      <c r="V202"/>
    </row>
    <row r="203" spans="2:22">
      <c r="B203" t="s">
        <v>12136</v>
      </c>
      <c r="C203" t="str">
        <f>MID(Table_OutputBDVentaReciente[[#This Row],[Vin]],10,8)</f>
        <v>P6006464</v>
      </c>
      <c r="D203" s="9" t="s">
        <v>4708</v>
      </c>
      <c r="E203" s="255">
        <v>44957</v>
      </c>
      <c r="F203" s="255">
        <f>EDATE(Table_OutputBDVentaReciente[[#This Row],[Fecha Venta]],6)</f>
        <v>45138</v>
      </c>
      <c r="G203" s="255" t="str">
        <f>TEXT(Table_OutputBDVentaReciente[[#This Row],[PROX SERV]],"MMMM")</f>
        <v>julio</v>
      </c>
      <c r="H203" s="9">
        <v>1</v>
      </c>
      <c r="I203" s="9">
        <v>0</v>
      </c>
      <c r="J203" s="9">
        <v>0</v>
      </c>
      <c r="K203" s="9" t="s">
        <v>4753</v>
      </c>
      <c r="L203" s="9" t="s">
        <v>4753</v>
      </c>
      <c r="M203" s="9" t="s">
        <v>4715</v>
      </c>
      <c r="R203" s="9" t="s">
        <v>4716</v>
      </c>
      <c r="V203"/>
    </row>
    <row r="204" spans="2:22">
      <c r="B204" t="s">
        <v>12137</v>
      </c>
      <c r="C204" t="str">
        <f>MID(Table_OutputBDVentaReciente[[#This Row],[Vin]],10,8)</f>
        <v>P3037433</v>
      </c>
      <c r="D204" s="9" t="s">
        <v>4708</v>
      </c>
      <c r="E204" s="255">
        <v>44942</v>
      </c>
      <c r="F204" s="255">
        <f>EDATE(Table_OutputBDVentaReciente[[#This Row],[Fecha Venta]],6)</f>
        <v>45123</v>
      </c>
      <c r="G204" s="255" t="str">
        <f>TEXT(Table_OutputBDVentaReciente[[#This Row],[PROX SERV]],"MMMM")</f>
        <v>julio</v>
      </c>
      <c r="H204" s="9">
        <v>1</v>
      </c>
      <c r="I204" s="9">
        <v>0</v>
      </c>
      <c r="J204" s="9">
        <v>0</v>
      </c>
      <c r="K204" s="9" t="s">
        <v>4753</v>
      </c>
      <c r="L204" s="9" t="s">
        <v>4753</v>
      </c>
      <c r="M204" s="9" t="s">
        <v>4715</v>
      </c>
      <c r="R204" s="9" t="s">
        <v>4716</v>
      </c>
      <c r="V204"/>
    </row>
    <row r="205" spans="2:22">
      <c r="B205" t="s">
        <v>12138</v>
      </c>
      <c r="C205" t="str">
        <f>MID(Table_OutputBDVentaReciente[[#This Row],[Vin]],10,8)</f>
        <v>PJ066493</v>
      </c>
      <c r="D205" s="9" t="s">
        <v>4708</v>
      </c>
      <c r="E205" s="255">
        <v>44951</v>
      </c>
      <c r="F205" s="255">
        <f>EDATE(Table_OutputBDVentaReciente[[#This Row],[Fecha Venta]],6)</f>
        <v>45132</v>
      </c>
      <c r="G205" s="255" t="str">
        <f>TEXT(Table_OutputBDVentaReciente[[#This Row],[PROX SERV]],"MMMM")</f>
        <v>julio</v>
      </c>
      <c r="H205" s="9">
        <v>1</v>
      </c>
      <c r="I205" s="9">
        <v>0</v>
      </c>
      <c r="J205" s="9">
        <v>0</v>
      </c>
      <c r="K205" s="9" t="s">
        <v>4753</v>
      </c>
      <c r="L205" s="9" t="s">
        <v>4753</v>
      </c>
      <c r="M205" s="9" t="s">
        <v>4715</v>
      </c>
      <c r="R205" s="9" t="s">
        <v>4716</v>
      </c>
      <c r="V205"/>
    </row>
    <row r="206" spans="2:22">
      <c r="B206" t="s">
        <v>12139</v>
      </c>
      <c r="C206" t="str">
        <f>MID(Table_OutputBDVentaReciente[[#This Row],[Vin]],10,8)</f>
        <v>P1336590</v>
      </c>
      <c r="D206" s="9" t="s">
        <v>4708</v>
      </c>
      <c r="E206" s="255">
        <v>44957</v>
      </c>
      <c r="F206" s="255">
        <f>EDATE(Table_OutputBDVentaReciente[[#This Row],[Fecha Venta]],6)</f>
        <v>45138</v>
      </c>
      <c r="G206" s="255" t="str">
        <f>TEXT(Table_OutputBDVentaReciente[[#This Row],[PROX SERV]],"MMMM")</f>
        <v>julio</v>
      </c>
      <c r="H206" s="9">
        <v>1</v>
      </c>
      <c r="I206" s="9">
        <v>0</v>
      </c>
      <c r="J206" s="9">
        <v>0</v>
      </c>
      <c r="K206" s="9" t="s">
        <v>4753</v>
      </c>
      <c r="L206" s="9" t="s">
        <v>4753</v>
      </c>
      <c r="M206" s="9" t="s">
        <v>4715</v>
      </c>
      <c r="R206" s="9" t="s">
        <v>4716</v>
      </c>
      <c r="V206"/>
    </row>
    <row r="207" spans="2:22">
      <c r="B207" t="s">
        <v>12140</v>
      </c>
      <c r="C207" t="str">
        <f>MID(Table_OutputBDVentaReciente[[#This Row],[Vin]],10,8)</f>
        <v>P0010756</v>
      </c>
      <c r="D207" s="9" t="s">
        <v>4708</v>
      </c>
      <c r="E207" s="255">
        <v>44943</v>
      </c>
      <c r="F207" s="255">
        <f>EDATE(Table_OutputBDVentaReciente[[#This Row],[Fecha Venta]],6)</f>
        <v>45124</v>
      </c>
      <c r="G207" s="255" t="str">
        <f>TEXT(Table_OutputBDVentaReciente[[#This Row],[PROX SERV]],"MMMM")</f>
        <v>julio</v>
      </c>
      <c r="H207" s="9">
        <v>1</v>
      </c>
      <c r="I207" s="9">
        <v>0</v>
      </c>
      <c r="J207" s="9">
        <v>0</v>
      </c>
      <c r="K207" s="9" t="s">
        <v>4753</v>
      </c>
      <c r="L207" s="9" t="s">
        <v>4753</v>
      </c>
      <c r="M207" s="9" t="s">
        <v>4715</v>
      </c>
      <c r="R207" s="9" t="s">
        <v>4716</v>
      </c>
      <c r="V207"/>
    </row>
    <row r="208" spans="2:22">
      <c r="B208" t="s">
        <v>12141</v>
      </c>
      <c r="C208" t="str">
        <f>MID(Table_OutputBDVentaReciente[[#This Row],[Vin]],10,8)</f>
        <v>PW239952</v>
      </c>
      <c r="D208" s="9" t="s">
        <v>4708</v>
      </c>
      <c r="E208" s="255">
        <v>44921</v>
      </c>
      <c r="F208" s="255">
        <f>EDATE(Table_OutputBDVentaReciente[[#This Row],[Fecha Venta]],6)</f>
        <v>45103</v>
      </c>
      <c r="G208" s="255" t="str">
        <f>TEXT(Table_OutputBDVentaReciente[[#This Row],[PROX SERV]],"MMMM")</f>
        <v>junio</v>
      </c>
      <c r="H208" s="9">
        <v>2</v>
      </c>
      <c r="I208" s="9">
        <v>0</v>
      </c>
      <c r="J208" s="9">
        <v>0</v>
      </c>
      <c r="K208" s="9" t="s">
        <v>4753</v>
      </c>
      <c r="L208" s="9" t="s">
        <v>4753</v>
      </c>
      <c r="M208" s="9" t="s">
        <v>4728</v>
      </c>
      <c r="R208" s="9" t="s">
        <v>4716</v>
      </c>
      <c r="V208"/>
    </row>
    <row r="209" spans="2:22">
      <c r="B209" t="s">
        <v>12142</v>
      </c>
      <c r="C209" t="str">
        <f>MID(Table_OutputBDVentaReciente[[#This Row],[Vin]],10,8)</f>
        <v>PW246599</v>
      </c>
      <c r="D209" s="9" t="s">
        <v>4708</v>
      </c>
      <c r="E209" s="255">
        <v>44925</v>
      </c>
      <c r="F209" s="255">
        <f>EDATE(Table_OutputBDVentaReciente[[#This Row],[Fecha Venta]],6)</f>
        <v>45107</v>
      </c>
      <c r="G209" s="255" t="str">
        <f>TEXT(Table_OutputBDVentaReciente[[#This Row],[PROX SERV]],"MMMM")</f>
        <v>junio</v>
      </c>
      <c r="H209" s="9">
        <v>2</v>
      </c>
      <c r="I209" s="9">
        <v>0</v>
      </c>
      <c r="J209" s="9">
        <v>0</v>
      </c>
      <c r="K209" s="9" t="s">
        <v>4753</v>
      </c>
      <c r="L209" s="9" t="s">
        <v>4753</v>
      </c>
      <c r="M209" s="9" t="s">
        <v>4715</v>
      </c>
      <c r="R209" s="9" t="s">
        <v>4716</v>
      </c>
      <c r="V209"/>
    </row>
    <row r="210" spans="2:22">
      <c r="B210" t="s">
        <v>12143</v>
      </c>
      <c r="C210" t="str">
        <f>MID(Table_OutputBDVentaReciente[[#This Row],[Vin]],10,8)</f>
        <v>PW334908</v>
      </c>
      <c r="D210" s="9" t="s">
        <v>4708</v>
      </c>
      <c r="E210" s="255">
        <v>44925</v>
      </c>
      <c r="F210" s="255">
        <f>EDATE(Table_OutputBDVentaReciente[[#This Row],[Fecha Venta]],6)</f>
        <v>45107</v>
      </c>
      <c r="G210" s="255" t="str">
        <f>TEXT(Table_OutputBDVentaReciente[[#This Row],[PROX SERV]],"MMMM")</f>
        <v>junio</v>
      </c>
      <c r="H210" s="9">
        <v>2</v>
      </c>
      <c r="I210" s="9">
        <v>0</v>
      </c>
      <c r="J210" s="9">
        <v>0</v>
      </c>
      <c r="K210" s="9" t="s">
        <v>4753</v>
      </c>
      <c r="L210" s="9" t="s">
        <v>4753</v>
      </c>
      <c r="M210" s="9" t="s">
        <v>4715</v>
      </c>
      <c r="R210" s="9" t="s">
        <v>4716</v>
      </c>
      <c r="V210"/>
    </row>
    <row r="211" spans="2:22">
      <c r="B211" t="s">
        <v>12144</v>
      </c>
      <c r="C211" t="str">
        <f>MID(Table_OutputBDVentaReciente[[#This Row],[Vin]],10,8)</f>
        <v>PW329370</v>
      </c>
      <c r="D211" s="9" t="s">
        <v>4708</v>
      </c>
      <c r="E211" s="255">
        <v>44925</v>
      </c>
      <c r="F211" s="255">
        <f>EDATE(Table_OutputBDVentaReciente[[#This Row],[Fecha Venta]],6)</f>
        <v>45107</v>
      </c>
      <c r="G211" s="255" t="str">
        <f>TEXT(Table_OutputBDVentaReciente[[#This Row],[PROX SERV]],"MMMM")</f>
        <v>junio</v>
      </c>
      <c r="H211" s="9">
        <v>2</v>
      </c>
      <c r="I211" s="9">
        <v>0</v>
      </c>
      <c r="J211" s="9">
        <v>0</v>
      </c>
      <c r="K211" s="9" t="s">
        <v>4753</v>
      </c>
      <c r="L211" s="9" t="s">
        <v>4753</v>
      </c>
      <c r="M211" s="9" t="s">
        <v>4728</v>
      </c>
      <c r="R211" s="9" t="s">
        <v>4716</v>
      </c>
      <c r="V211"/>
    </row>
    <row r="212" spans="2:22">
      <c r="B212" t="s">
        <v>12145</v>
      </c>
      <c r="C212" t="str">
        <f>MID(Table_OutputBDVentaReciente[[#This Row],[Vin]],10,8)</f>
        <v>PW330106</v>
      </c>
      <c r="D212" s="9" t="s">
        <v>4708</v>
      </c>
      <c r="E212" s="255">
        <v>44921</v>
      </c>
      <c r="F212" s="255">
        <f>EDATE(Table_OutputBDVentaReciente[[#This Row],[Fecha Venta]],6)</f>
        <v>45103</v>
      </c>
      <c r="G212" s="255" t="str">
        <f>TEXT(Table_OutputBDVentaReciente[[#This Row],[PROX SERV]],"MMMM")</f>
        <v>junio</v>
      </c>
      <c r="H212" s="9">
        <v>2</v>
      </c>
      <c r="I212" s="9">
        <v>0</v>
      </c>
      <c r="J212" s="9">
        <v>0</v>
      </c>
      <c r="K212" s="9" t="s">
        <v>4753</v>
      </c>
      <c r="L212" s="9" t="s">
        <v>4753</v>
      </c>
      <c r="M212" s="9" t="s">
        <v>4715</v>
      </c>
      <c r="R212" s="9" t="s">
        <v>4716</v>
      </c>
      <c r="V212"/>
    </row>
    <row r="213" spans="2:22">
      <c r="B213" t="s">
        <v>12146</v>
      </c>
      <c r="C213" t="str">
        <f>MID(Table_OutputBDVentaReciente[[#This Row],[Vin]],10,8)</f>
        <v>PW332765</v>
      </c>
      <c r="D213" s="9" t="s">
        <v>4708</v>
      </c>
      <c r="E213" s="255">
        <v>44924</v>
      </c>
      <c r="F213" s="255">
        <f>EDATE(Table_OutputBDVentaReciente[[#This Row],[Fecha Venta]],6)</f>
        <v>45106</v>
      </c>
      <c r="G213" s="255" t="str">
        <f>TEXT(Table_OutputBDVentaReciente[[#This Row],[PROX SERV]],"MMMM")</f>
        <v>junio</v>
      </c>
      <c r="H213" s="9">
        <v>2</v>
      </c>
      <c r="I213" s="9">
        <v>0</v>
      </c>
      <c r="J213" s="9">
        <v>0</v>
      </c>
      <c r="K213" s="9" t="s">
        <v>4753</v>
      </c>
      <c r="L213" s="9" t="s">
        <v>4753</v>
      </c>
      <c r="M213" s="9" t="s">
        <v>4728</v>
      </c>
      <c r="R213" s="9" t="s">
        <v>4716</v>
      </c>
      <c r="V213"/>
    </row>
    <row r="214" spans="2:22">
      <c r="B214" t="s">
        <v>12147</v>
      </c>
      <c r="C214" t="str">
        <f>MID(Table_OutputBDVentaReciente[[#This Row],[Vin]],10,8)</f>
        <v>NW237388</v>
      </c>
      <c r="D214" s="9" t="s">
        <v>4708</v>
      </c>
      <c r="E214" s="255">
        <v>44905</v>
      </c>
      <c r="F214" s="255">
        <f>EDATE(Table_OutputBDVentaReciente[[#This Row],[Fecha Venta]],6)</f>
        <v>45087</v>
      </c>
      <c r="G214" s="255" t="str">
        <f>TEXT(Table_OutputBDVentaReciente[[#This Row],[PROX SERV]],"MMMM")</f>
        <v>junio</v>
      </c>
      <c r="H214" s="9">
        <v>2</v>
      </c>
      <c r="I214" s="9">
        <v>0</v>
      </c>
      <c r="J214" s="9">
        <v>0</v>
      </c>
      <c r="K214" s="9" t="s">
        <v>4753</v>
      </c>
      <c r="L214" s="9" t="s">
        <v>4753</v>
      </c>
      <c r="M214" s="9" t="s">
        <v>4715</v>
      </c>
      <c r="R214" s="9" t="s">
        <v>4716</v>
      </c>
      <c r="V214"/>
    </row>
    <row r="215" spans="2:22">
      <c r="B215" t="s">
        <v>12148</v>
      </c>
      <c r="C215" t="str">
        <f>MID(Table_OutputBDVentaReciente[[#This Row],[Vin]],10,8)</f>
        <v>PW331236</v>
      </c>
      <c r="D215" s="9" t="s">
        <v>4708</v>
      </c>
      <c r="E215" s="255">
        <v>44924</v>
      </c>
      <c r="F215" s="255">
        <f>EDATE(Table_OutputBDVentaReciente[[#This Row],[Fecha Venta]],6)</f>
        <v>45106</v>
      </c>
      <c r="G215" s="255" t="str">
        <f>TEXT(Table_OutputBDVentaReciente[[#This Row],[PROX SERV]],"MMMM")</f>
        <v>junio</v>
      </c>
      <c r="H215" s="9">
        <v>2</v>
      </c>
      <c r="I215" s="9">
        <v>0</v>
      </c>
      <c r="J215" s="9">
        <v>0</v>
      </c>
      <c r="K215" s="9" t="s">
        <v>4753</v>
      </c>
      <c r="L215" s="9" t="s">
        <v>4753</v>
      </c>
      <c r="M215" s="9" t="s">
        <v>4715</v>
      </c>
      <c r="R215" s="9" t="s">
        <v>4716</v>
      </c>
      <c r="V215"/>
    </row>
    <row r="216" spans="2:22">
      <c r="B216" t="s">
        <v>12149</v>
      </c>
      <c r="C216" t="str">
        <f>MID(Table_OutputBDVentaReciente[[#This Row],[Vin]],10,8)</f>
        <v>PT028043</v>
      </c>
      <c r="D216" s="9" t="s">
        <v>4708</v>
      </c>
      <c r="E216" s="255">
        <v>44897</v>
      </c>
      <c r="F216" s="255">
        <f>EDATE(Table_OutputBDVentaReciente[[#This Row],[Fecha Venta]],6)</f>
        <v>45079</v>
      </c>
      <c r="G216" s="255" t="str">
        <f>TEXT(Table_OutputBDVentaReciente[[#This Row],[PROX SERV]],"MMMM")</f>
        <v>junio</v>
      </c>
      <c r="H216" s="9">
        <v>2</v>
      </c>
      <c r="I216" s="9">
        <v>0</v>
      </c>
      <c r="J216" s="9">
        <v>0</v>
      </c>
      <c r="K216" s="9" t="s">
        <v>4753</v>
      </c>
      <c r="L216" s="9" t="s">
        <v>4753</v>
      </c>
      <c r="M216" s="9" t="s">
        <v>4715</v>
      </c>
      <c r="R216" s="9" t="s">
        <v>4716</v>
      </c>
      <c r="V216"/>
    </row>
    <row r="217" spans="2:22">
      <c r="B217" t="s">
        <v>12150</v>
      </c>
      <c r="C217" t="str">
        <f>MID(Table_OutputBDVentaReciente[[#This Row],[Vin]],10,8)</f>
        <v>PW241538</v>
      </c>
      <c r="D217" s="9" t="s">
        <v>4708</v>
      </c>
      <c r="E217" s="255">
        <v>44914</v>
      </c>
      <c r="F217" s="255">
        <f>EDATE(Table_OutputBDVentaReciente[[#This Row],[Fecha Venta]],6)</f>
        <v>45096</v>
      </c>
      <c r="G217" s="255" t="str">
        <f>TEXT(Table_OutputBDVentaReciente[[#This Row],[PROX SERV]],"MMMM")</f>
        <v>junio</v>
      </c>
      <c r="H217" s="9">
        <v>2</v>
      </c>
      <c r="I217" s="9">
        <v>0</v>
      </c>
      <c r="J217" s="9">
        <v>0</v>
      </c>
      <c r="K217" s="9" t="s">
        <v>4753</v>
      </c>
      <c r="L217" s="9" t="s">
        <v>4753</v>
      </c>
      <c r="M217" s="9" t="s">
        <v>4728</v>
      </c>
      <c r="R217" s="9" t="s">
        <v>4716</v>
      </c>
      <c r="V217"/>
    </row>
    <row r="218" spans="2:22">
      <c r="B218" t="s">
        <v>12151</v>
      </c>
      <c r="C218" t="str">
        <f>MID(Table_OutputBDVentaReciente[[#This Row],[Vin]],10,8)</f>
        <v>PT028435</v>
      </c>
      <c r="D218" s="9" t="s">
        <v>4708</v>
      </c>
      <c r="E218" s="255">
        <v>44924</v>
      </c>
      <c r="F218" s="255">
        <f>EDATE(Table_OutputBDVentaReciente[[#This Row],[Fecha Venta]],6)</f>
        <v>45106</v>
      </c>
      <c r="G218" s="255" t="str">
        <f>TEXT(Table_OutputBDVentaReciente[[#This Row],[PROX SERV]],"MMMM")</f>
        <v>junio</v>
      </c>
      <c r="H218" s="9">
        <v>2</v>
      </c>
      <c r="I218" s="9">
        <v>0</v>
      </c>
      <c r="J218" s="9">
        <v>0</v>
      </c>
      <c r="K218" s="9" t="s">
        <v>4753</v>
      </c>
      <c r="L218" s="9" t="s">
        <v>4753</v>
      </c>
      <c r="M218" s="9" t="s">
        <v>4715</v>
      </c>
      <c r="R218" s="9" t="s">
        <v>4716</v>
      </c>
      <c r="V218"/>
    </row>
    <row r="219" spans="2:22">
      <c r="B219" t="s">
        <v>12152</v>
      </c>
      <c r="C219" t="str">
        <f>MID(Table_OutputBDVentaReciente[[#This Row],[Vin]],10,8)</f>
        <v>PT119273</v>
      </c>
      <c r="D219" s="9" t="s">
        <v>4708</v>
      </c>
      <c r="E219" s="255">
        <v>44904</v>
      </c>
      <c r="F219" s="255">
        <f>EDATE(Table_OutputBDVentaReciente[[#This Row],[Fecha Venta]],6)</f>
        <v>45086</v>
      </c>
      <c r="G219" s="255" t="str">
        <f>TEXT(Table_OutputBDVentaReciente[[#This Row],[PROX SERV]],"MMMM")</f>
        <v>junio</v>
      </c>
      <c r="H219" s="9">
        <v>2</v>
      </c>
      <c r="I219" s="9">
        <v>0</v>
      </c>
      <c r="J219" s="9">
        <v>0</v>
      </c>
      <c r="K219" s="9" t="s">
        <v>4753</v>
      </c>
      <c r="L219" s="9" t="s">
        <v>4753</v>
      </c>
      <c r="M219" s="9" t="s">
        <v>4715</v>
      </c>
      <c r="R219" s="9" t="s">
        <v>4716</v>
      </c>
      <c r="V219"/>
    </row>
    <row r="220" spans="2:22">
      <c r="B220" t="s">
        <v>12153</v>
      </c>
      <c r="C220" t="str">
        <f>MID(Table_OutputBDVentaReciente[[#This Row],[Vin]],10,8)</f>
        <v>PT028369</v>
      </c>
      <c r="D220" s="9" t="s">
        <v>4708</v>
      </c>
      <c r="E220" s="255">
        <v>44914</v>
      </c>
      <c r="F220" s="255">
        <f>EDATE(Table_OutputBDVentaReciente[[#This Row],[Fecha Venta]],6)</f>
        <v>45096</v>
      </c>
      <c r="G220" s="255" t="str">
        <f>TEXT(Table_OutputBDVentaReciente[[#This Row],[PROX SERV]],"MMMM")</f>
        <v>junio</v>
      </c>
      <c r="H220" s="9">
        <v>2</v>
      </c>
      <c r="I220" s="9">
        <v>0</v>
      </c>
      <c r="J220" s="9">
        <v>0</v>
      </c>
      <c r="K220" s="9" t="s">
        <v>4753</v>
      </c>
      <c r="L220" s="9" t="s">
        <v>4753</v>
      </c>
      <c r="M220" s="9" t="s">
        <v>4728</v>
      </c>
      <c r="R220" s="9" t="s">
        <v>4716</v>
      </c>
      <c r="V220"/>
    </row>
    <row r="221" spans="2:22">
      <c r="B221" t="s">
        <v>12154</v>
      </c>
      <c r="C221" t="str">
        <f>MID(Table_OutputBDVentaReciente[[#This Row],[Vin]],10,8)</f>
        <v>PW240388</v>
      </c>
      <c r="D221" s="9" t="s">
        <v>4708</v>
      </c>
      <c r="E221" s="255">
        <v>44923</v>
      </c>
      <c r="F221" s="255">
        <f>EDATE(Table_OutputBDVentaReciente[[#This Row],[Fecha Venta]],6)</f>
        <v>45105</v>
      </c>
      <c r="G221" s="255" t="str">
        <f>TEXT(Table_OutputBDVentaReciente[[#This Row],[PROX SERV]],"MMMM")</f>
        <v>junio</v>
      </c>
      <c r="H221" s="9">
        <v>2</v>
      </c>
      <c r="I221" s="9">
        <v>0</v>
      </c>
      <c r="J221" s="9">
        <v>0</v>
      </c>
      <c r="K221" s="9" t="s">
        <v>4753</v>
      </c>
      <c r="L221" s="9" t="s">
        <v>4753</v>
      </c>
      <c r="M221" s="9" t="s">
        <v>4715</v>
      </c>
      <c r="R221" s="9" t="s">
        <v>4716</v>
      </c>
      <c r="V221"/>
    </row>
    <row r="222" spans="2:22">
      <c r="B222" t="s">
        <v>12155</v>
      </c>
      <c r="C222" t="str">
        <f>MID(Table_OutputBDVentaReciente[[#This Row],[Vin]],10,8)</f>
        <v>PU109182</v>
      </c>
      <c r="D222" s="9" t="s">
        <v>4708</v>
      </c>
      <c r="E222" s="255">
        <v>44908</v>
      </c>
      <c r="F222" s="255">
        <f>EDATE(Table_OutputBDVentaReciente[[#This Row],[Fecha Venta]],6)</f>
        <v>45090</v>
      </c>
      <c r="G222" s="255" t="str">
        <f>TEXT(Table_OutputBDVentaReciente[[#This Row],[PROX SERV]],"MMMM")</f>
        <v>junio</v>
      </c>
      <c r="H222" s="9">
        <v>2</v>
      </c>
      <c r="I222" s="9">
        <v>0</v>
      </c>
      <c r="J222" s="9">
        <v>0</v>
      </c>
      <c r="K222" s="9" t="s">
        <v>4753</v>
      </c>
      <c r="L222" s="9" t="s">
        <v>4753</v>
      </c>
      <c r="M222" s="9" t="s">
        <v>4715</v>
      </c>
      <c r="R222" s="9" t="s">
        <v>4716</v>
      </c>
      <c r="V222"/>
    </row>
    <row r="223" spans="2:22">
      <c r="B223" t="s">
        <v>12156</v>
      </c>
      <c r="C223" t="str">
        <f>MID(Table_OutputBDVentaReciente[[#This Row],[Vin]],10,8)</f>
        <v>PT119996</v>
      </c>
      <c r="D223" s="9" t="s">
        <v>4708</v>
      </c>
      <c r="E223" s="255">
        <v>44908</v>
      </c>
      <c r="F223" s="255">
        <f>EDATE(Table_OutputBDVentaReciente[[#This Row],[Fecha Venta]],6)</f>
        <v>45090</v>
      </c>
      <c r="G223" s="255" t="str">
        <f>TEXT(Table_OutputBDVentaReciente[[#This Row],[PROX SERV]],"MMMM")</f>
        <v>junio</v>
      </c>
      <c r="H223" s="9">
        <v>2</v>
      </c>
      <c r="I223" s="9">
        <v>0</v>
      </c>
      <c r="J223" s="9">
        <v>0</v>
      </c>
      <c r="K223" s="9" t="s">
        <v>4753</v>
      </c>
      <c r="L223" s="9" t="s">
        <v>4753</v>
      </c>
      <c r="M223" s="9" t="s">
        <v>4715</v>
      </c>
      <c r="R223" s="9" t="s">
        <v>4716</v>
      </c>
      <c r="V223"/>
    </row>
    <row r="224" spans="2:22">
      <c r="B224" t="s">
        <v>12157</v>
      </c>
      <c r="C224" t="str">
        <f>MID(Table_OutputBDVentaReciente[[#This Row],[Vin]],10,8)</f>
        <v>NU081441</v>
      </c>
      <c r="D224" s="9" t="s">
        <v>4708</v>
      </c>
      <c r="E224" s="255">
        <v>44897</v>
      </c>
      <c r="F224" s="255">
        <f>EDATE(Table_OutputBDVentaReciente[[#This Row],[Fecha Venta]],6)</f>
        <v>45079</v>
      </c>
      <c r="G224" s="255" t="str">
        <f>TEXT(Table_OutputBDVentaReciente[[#This Row],[PROX SERV]],"MMMM")</f>
        <v>junio</v>
      </c>
      <c r="H224" s="9">
        <v>2</v>
      </c>
      <c r="I224" s="9">
        <v>0</v>
      </c>
      <c r="J224" s="9">
        <v>0</v>
      </c>
      <c r="K224" s="9" t="s">
        <v>4753</v>
      </c>
      <c r="L224" s="9" t="s">
        <v>4753</v>
      </c>
      <c r="M224" s="9" t="s">
        <v>4715</v>
      </c>
      <c r="R224" s="9" t="s">
        <v>4716</v>
      </c>
      <c r="V224"/>
    </row>
    <row r="225" spans="2:22">
      <c r="B225" t="s">
        <v>12158</v>
      </c>
      <c r="C225" t="str">
        <f>MID(Table_OutputBDVentaReciente[[#This Row],[Vin]],10,8)</f>
        <v>NU081611</v>
      </c>
      <c r="D225" s="9" t="s">
        <v>4708</v>
      </c>
      <c r="E225" s="255">
        <v>44905</v>
      </c>
      <c r="F225" s="255">
        <f>EDATE(Table_OutputBDVentaReciente[[#This Row],[Fecha Venta]],6)</f>
        <v>45087</v>
      </c>
      <c r="G225" s="255" t="str">
        <f>TEXT(Table_OutputBDVentaReciente[[#This Row],[PROX SERV]],"MMMM")</f>
        <v>junio</v>
      </c>
      <c r="H225" s="9">
        <v>2</v>
      </c>
      <c r="I225" s="9">
        <v>0</v>
      </c>
      <c r="J225" s="9">
        <v>0</v>
      </c>
      <c r="K225" s="9" t="s">
        <v>4753</v>
      </c>
      <c r="L225" s="9" t="s">
        <v>4753</v>
      </c>
      <c r="M225" s="9" t="s">
        <v>4715</v>
      </c>
      <c r="R225" s="9" t="s">
        <v>4716</v>
      </c>
      <c r="V225"/>
    </row>
    <row r="226" spans="2:22">
      <c r="B226" t="s">
        <v>12159</v>
      </c>
      <c r="C226" t="str">
        <f>MID(Table_OutputBDVentaReciente[[#This Row],[Vin]],10,8)</f>
        <v>NU082419</v>
      </c>
      <c r="D226" s="9" t="s">
        <v>4708</v>
      </c>
      <c r="E226" s="255">
        <v>44908</v>
      </c>
      <c r="F226" s="255">
        <f>EDATE(Table_OutputBDVentaReciente[[#This Row],[Fecha Venta]],6)</f>
        <v>45090</v>
      </c>
      <c r="G226" s="255" t="str">
        <f>TEXT(Table_OutputBDVentaReciente[[#This Row],[PROX SERV]],"MMMM")</f>
        <v>junio</v>
      </c>
      <c r="H226" s="9">
        <v>2</v>
      </c>
      <c r="I226" s="9">
        <v>0</v>
      </c>
      <c r="J226" s="9">
        <v>0</v>
      </c>
      <c r="K226" s="9" t="s">
        <v>4753</v>
      </c>
      <c r="L226" s="9" t="s">
        <v>4753</v>
      </c>
      <c r="M226" s="9" t="s">
        <v>4715</v>
      </c>
      <c r="R226" s="9" t="s">
        <v>4716</v>
      </c>
      <c r="V226"/>
    </row>
    <row r="227" spans="2:22">
      <c r="B227" t="s">
        <v>12160</v>
      </c>
      <c r="C227" t="str">
        <f>MID(Table_OutputBDVentaReciente[[#This Row],[Vin]],10,8)</f>
        <v>PU082730</v>
      </c>
      <c r="D227" s="9" t="s">
        <v>4708</v>
      </c>
      <c r="E227" s="255">
        <v>44925</v>
      </c>
      <c r="F227" s="255">
        <f>EDATE(Table_OutputBDVentaReciente[[#This Row],[Fecha Venta]],6)</f>
        <v>45107</v>
      </c>
      <c r="G227" s="255" t="str">
        <f>TEXT(Table_OutputBDVentaReciente[[#This Row],[PROX SERV]],"MMMM")</f>
        <v>junio</v>
      </c>
      <c r="H227" s="9">
        <v>2</v>
      </c>
      <c r="I227" s="9">
        <v>0</v>
      </c>
      <c r="J227" s="9">
        <v>0</v>
      </c>
      <c r="K227" s="9" t="s">
        <v>4753</v>
      </c>
      <c r="L227" s="9" t="s">
        <v>4753</v>
      </c>
      <c r="M227" s="9" t="s">
        <v>4715</v>
      </c>
      <c r="R227" s="9" t="s">
        <v>4716</v>
      </c>
      <c r="V227"/>
    </row>
    <row r="228" spans="2:22">
      <c r="B228" t="s">
        <v>12161</v>
      </c>
      <c r="C228" t="str">
        <f>MID(Table_OutputBDVentaReciente[[#This Row],[Vin]],10,8)</f>
        <v>PS142482</v>
      </c>
      <c r="D228" s="9" t="s">
        <v>4708</v>
      </c>
      <c r="E228" s="255">
        <v>44915</v>
      </c>
      <c r="F228" s="255">
        <f>EDATE(Table_OutputBDVentaReciente[[#This Row],[Fecha Venta]],6)</f>
        <v>45097</v>
      </c>
      <c r="G228" s="255" t="str">
        <f>TEXT(Table_OutputBDVentaReciente[[#This Row],[PROX SERV]],"MMMM")</f>
        <v>junio</v>
      </c>
      <c r="H228" s="9">
        <v>2</v>
      </c>
      <c r="I228" s="9">
        <v>0</v>
      </c>
      <c r="J228" s="9">
        <v>0</v>
      </c>
      <c r="K228" s="9" t="s">
        <v>4753</v>
      </c>
      <c r="L228" s="9" t="s">
        <v>4753</v>
      </c>
      <c r="M228" s="9" t="s">
        <v>4728</v>
      </c>
      <c r="R228" s="9" t="s">
        <v>4716</v>
      </c>
      <c r="V228"/>
    </row>
    <row r="229" spans="2:22">
      <c r="B229" t="s">
        <v>12162</v>
      </c>
      <c r="C229" t="str">
        <f>MID(Table_OutputBDVentaReciente[[#This Row],[Vin]],10,8)</f>
        <v>NU080817</v>
      </c>
      <c r="D229" s="9" t="s">
        <v>4708</v>
      </c>
      <c r="E229" s="255">
        <v>44897</v>
      </c>
      <c r="F229" s="255">
        <f>EDATE(Table_OutputBDVentaReciente[[#This Row],[Fecha Venta]],6)</f>
        <v>45079</v>
      </c>
      <c r="G229" s="255" t="str">
        <f>TEXT(Table_OutputBDVentaReciente[[#This Row],[PROX SERV]],"MMMM")</f>
        <v>junio</v>
      </c>
      <c r="H229" s="9">
        <v>2</v>
      </c>
      <c r="I229" s="9">
        <v>0</v>
      </c>
      <c r="J229" s="9">
        <v>0</v>
      </c>
      <c r="K229" s="9" t="s">
        <v>4753</v>
      </c>
      <c r="L229" s="9" t="s">
        <v>4753</v>
      </c>
      <c r="M229" s="9" t="s">
        <v>4715</v>
      </c>
      <c r="R229" s="9" t="s">
        <v>4716</v>
      </c>
      <c r="V229"/>
    </row>
    <row r="230" spans="2:22">
      <c r="B230" t="s">
        <v>12163</v>
      </c>
      <c r="C230" t="str">
        <f>MID(Table_OutputBDVentaReciente[[#This Row],[Vin]],10,8)</f>
        <v>NU081662</v>
      </c>
      <c r="D230" s="9" t="s">
        <v>4708</v>
      </c>
      <c r="E230" s="255">
        <v>44897</v>
      </c>
      <c r="F230" s="255">
        <f>EDATE(Table_OutputBDVentaReciente[[#This Row],[Fecha Venta]],6)</f>
        <v>45079</v>
      </c>
      <c r="G230" s="255" t="str">
        <f>TEXT(Table_OutputBDVentaReciente[[#This Row],[PROX SERV]],"MMMM")</f>
        <v>junio</v>
      </c>
      <c r="H230" s="9">
        <v>2</v>
      </c>
      <c r="I230" s="9">
        <v>0</v>
      </c>
      <c r="J230" s="9">
        <v>0</v>
      </c>
      <c r="K230" s="9" t="s">
        <v>4753</v>
      </c>
      <c r="L230" s="9" t="s">
        <v>4753</v>
      </c>
      <c r="M230" s="9" t="s">
        <v>4715</v>
      </c>
      <c r="R230" s="9" t="s">
        <v>4716</v>
      </c>
      <c r="V230"/>
    </row>
    <row r="231" spans="2:22">
      <c r="B231" t="s">
        <v>12164</v>
      </c>
      <c r="C231" t="str">
        <f>MID(Table_OutputBDVentaReciente[[#This Row],[Vin]],10,8)</f>
        <v>NP388288</v>
      </c>
      <c r="D231" s="9" t="s">
        <v>4708</v>
      </c>
      <c r="E231" s="255">
        <v>44924</v>
      </c>
      <c r="F231" s="255">
        <f>EDATE(Table_OutputBDVentaReciente[[#This Row],[Fecha Venta]],6)</f>
        <v>45106</v>
      </c>
      <c r="G231" s="255" t="str">
        <f>TEXT(Table_OutputBDVentaReciente[[#This Row],[PROX SERV]],"MMMM")</f>
        <v>junio</v>
      </c>
      <c r="H231" s="9">
        <v>2</v>
      </c>
      <c r="I231" s="9">
        <v>0</v>
      </c>
      <c r="J231" s="9">
        <v>0</v>
      </c>
      <c r="K231" s="9" t="s">
        <v>4753</v>
      </c>
      <c r="L231" s="9" t="s">
        <v>4753</v>
      </c>
      <c r="M231" s="9" t="s">
        <v>4715</v>
      </c>
      <c r="R231" s="9" t="s">
        <v>4716</v>
      </c>
      <c r="V231"/>
    </row>
    <row r="232" spans="2:22">
      <c r="B232" t="s">
        <v>12165</v>
      </c>
      <c r="C232" t="str">
        <f>MID(Table_OutputBDVentaReciente[[#This Row],[Vin]],10,8)</f>
        <v>PS143290</v>
      </c>
      <c r="D232" s="9" t="s">
        <v>4708</v>
      </c>
      <c r="E232" s="255">
        <v>44921</v>
      </c>
      <c r="F232" s="255">
        <f>EDATE(Table_OutputBDVentaReciente[[#This Row],[Fecha Venta]],6)</f>
        <v>45103</v>
      </c>
      <c r="G232" s="255" t="str">
        <f>TEXT(Table_OutputBDVentaReciente[[#This Row],[PROX SERV]],"MMMM")</f>
        <v>junio</v>
      </c>
      <c r="H232" s="9">
        <v>2</v>
      </c>
      <c r="I232" s="9">
        <v>0</v>
      </c>
      <c r="J232" s="9">
        <v>0</v>
      </c>
      <c r="K232" s="9" t="s">
        <v>4753</v>
      </c>
      <c r="L232" s="9" t="s">
        <v>4753</v>
      </c>
      <c r="M232" s="9" t="s">
        <v>4728</v>
      </c>
      <c r="R232" s="9" t="s">
        <v>4716</v>
      </c>
      <c r="V232"/>
    </row>
    <row r="233" spans="2:22">
      <c r="B233" t="s">
        <v>12166</v>
      </c>
      <c r="C233" t="str">
        <f>MID(Table_OutputBDVentaReciente[[#This Row],[Vin]],10,8)</f>
        <v>PU083433</v>
      </c>
      <c r="D233" s="9" t="s">
        <v>4708</v>
      </c>
      <c r="E233" s="255">
        <v>44925</v>
      </c>
      <c r="F233" s="255">
        <f>EDATE(Table_OutputBDVentaReciente[[#This Row],[Fecha Venta]],6)</f>
        <v>45107</v>
      </c>
      <c r="G233" s="255" t="str">
        <f>TEXT(Table_OutputBDVentaReciente[[#This Row],[PROX SERV]],"MMMM")</f>
        <v>junio</v>
      </c>
      <c r="H233" s="9">
        <v>2</v>
      </c>
      <c r="I233" s="9">
        <v>0</v>
      </c>
      <c r="J233" s="9">
        <v>0</v>
      </c>
      <c r="K233" s="9" t="s">
        <v>4753</v>
      </c>
      <c r="L233" s="9" t="s">
        <v>4753</v>
      </c>
      <c r="M233" s="9" t="s">
        <v>4728</v>
      </c>
      <c r="R233" s="9" t="s">
        <v>4716</v>
      </c>
      <c r="V233"/>
    </row>
    <row r="234" spans="2:22">
      <c r="B234" t="s">
        <v>12167</v>
      </c>
      <c r="C234" t="str">
        <f>MID(Table_OutputBDVentaReciente[[#This Row],[Vin]],10,8)</f>
        <v>NV035138</v>
      </c>
      <c r="D234" s="9" t="s">
        <v>4708</v>
      </c>
      <c r="E234" s="255">
        <v>44905</v>
      </c>
      <c r="F234" s="255">
        <f>EDATE(Table_OutputBDVentaReciente[[#This Row],[Fecha Venta]],6)</f>
        <v>45087</v>
      </c>
      <c r="G234" s="255" t="str">
        <f>TEXT(Table_OutputBDVentaReciente[[#This Row],[PROX SERV]],"MMMM")</f>
        <v>junio</v>
      </c>
      <c r="H234" s="9">
        <v>2</v>
      </c>
      <c r="I234" s="9">
        <v>0</v>
      </c>
      <c r="J234" s="9">
        <v>0</v>
      </c>
      <c r="K234" s="9" t="s">
        <v>4753</v>
      </c>
      <c r="L234" s="9" t="s">
        <v>4753</v>
      </c>
      <c r="M234" s="9" t="s">
        <v>4728</v>
      </c>
      <c r="R234" s="9" t="s">
        <v>4716</v>
      </c>
      <c r="V234"/>
    </row>
    <row r="235" spans="2:22">
      <c r="B235" t="s">
        <v>12168</v>
      </c>
      <c r="C235" t="str">
        <f>MID(Table_OutputBDVentaReciente[[#This Row],[Vin]],10,8)</f>
        <v>P3001293</v>
      </c>
      <c r="D235" s="9" t="s">
        <v>4708</v>
      </c>
      <c r="E235" s="255">
        <v>44908</v>
      </c>
      <c r="F235" s="255">
        <f>EDATE(Table_OutputBDVentaReciente[[#This Row],[Fecha Venta]],6)</f>
        <v>45090</v>
      </c>
      <c r="G235" s="255" t="str">
        <f>TEXT(Table_OutputBDVentaReciente[[#This Row],[PROX SERV]],"MMMM")</f>
        <v>junio</v>
      </c>
      <c r="H235" s="9">
        <v>2</v>
      </c>
      <c r="I235" s="9">
        <v>0</v>
      </c>
      <c r="J235" s="9">
        <v>0</v>
      </c>
      <c r="K235" s="9" t="s">
        <v>4753</v>
      </c>
      <c r="L235" s="9" t="s">
        <v>4753</v>
      </c>
      <c r="M235" s="9" t="s">
        <v>4715</v>
      </c>
      <c r="R235" s="9" t="s">
        <v>4716</v>
      </c>
      <c r="V235"/>
    </row>
    <row r="236" spans="2:22">
      <c r="B236" t="s">
        <v>12169</v>
      </c>
      <c r="C236" t="str">
        <f>MID(Table_OutputBDVentaReciente[[#This Row],[Vin]],10,8)</f>
        <v>NP383257</v>
      </c>
      <c r="D236" s="9" t="s">
        <v>4708</v>
      </c>
      <c r="E236" s="255">
        <v>44908</v>
      </c>
      <c r="F236" s="255">
        <f>EDATE(Table_OutputBDVentaReciente[[#This Row],[Fecha Venta]],6)</f>
        <v>45090</v>
      </c>
      <c r="G236" s="255" t="str">
        <f>TEXT(Table_OutputBDVentaReciente[[#This Row],[PROX SERV]],"MMMM")</f>
        <v>junio</v>
      </c>
      <c r="H236" s="9">
        <v>2</v>
      </c>
      <c r="I236" s="9">
        <v>0</v>
      </c>
      <c r="J236" s="9">
        <v>0</v>
      </c>
      <c r="K236" s="9" t="s">
        <v>4753</v>
      </c>
      <c r="L236" s="9" t="s">
        <v>4753</v>
      </c>
      <c r="M236" s="9" t="s">
        <v>4715</v>
      </c>
      <c r="R236" s="9" t="s">
        <v>4716</v>
      </c>
      <c r="V236"/>
    </row>
    <row r="237" spans="2:22">
      <c r="B237" t="s">
        <v>12170</v>
      </c>
      <c r="C237" t="str">
        <f>MID(Table_OutputBDVentaReciente[[#This Row],[Vin]],10,8)</f>
        <v>P3002377</v>
      </c>
      <c r="D237" s="9" t="s">
        <v>4708</v>
      </c>
      <c r="E237" s="255">
        <v>44924</v>
      </c>
      <c r="F237" s="255">
        <f>EDATE(Table_OutputBDVentaReciente[[#This Row],[Fecha Venta]],6)</f>
        <v>45106</v>
      </c>
      <c r="G237" s="255" t="str">
        <f>TEXT(Table_OutputBDVentaReciente[[#This Row],[PROX SERV]],"MMMM")</f>
        <v>junio</v>
      </c>
      <c r="H237" s="9">
        <v>2</v>
      </c>
      <c r="I237" s="9">
        <v>0</v>
      </c>
      <c r="J237" s="9">
        <v>0</v>
      </c>
      <c r="K237" s="9" t="s">
        <v>4753</v>
      </c>
      <c r="L237" s="9" t="s">
        <v>4753</v>
      </c>
      <c r="M237" s="9" t="s">
        <v>4715</v>
      </c>
      <c r="R237" s="9" t="s">
        <v>4716</v>
      </c>
      <c r="V237"/>
    </row>
    <row r="238" spans="2:22">
      <c r="B238" t="s">
        <v>12171</v>
      </c>
      <c r="C238" t="str">
        <f>MID(Table_OutputBDVentaReciente[[#This Row],[Vin]],10,8)</f>
        <v>N3185841</v>
      </c>
      <c r="D238" s="9" t="s">
        <v>4708</v>
      </c>
      <c r="E238" s="255">
        <v>44908</v>
      </c>
      <c r="F238" s="255">
        <f>EDATE(Table_OutputBDVentaReciente[[#This Row],[Fecha Venta]],6)</f>
        <v>45090</v>
      </c>
      <c r="G238" s="255" t="str">
        <f>TEXT(Table_OutputBDVentaReciente[[#This Row],[PROX SERV]],"MMMM")</f>
        <v>junio</v>
      </c>
      <c r="H238" s="9">
        <v>2</v>
      </c>
      <c r="I238" s="9">
        <v>0</v>
      </c>
      <c r="J238" s="9">
        <v>0</v>
      </c>
      <c r="K238" s="9" t="s">
        <v>4753</v>
      </c>
      <c r="L238" s="9" t="s">
        <v>4753</v>
      </c>
      <c r="M238" s="9" t="s">
        <v>4715</v>
      </c>
      <c r="R238" s="9" t="s">
        <v>4716</v>
      </c>
      <c r="V238"/>
    </row>
    <row r="239" spans="2:22">
      <c r="B239" t="s">
        <v>12172</v>
      </c>
      <c r="C239" t="str">
        <f>MID(Table_OutputBDVentaReciente[[#This Row],[Vin]],10,8)</f>
        <v>P3001754</v>
      </c>
      <c r="D239" s="9" t="s">
        <v>4708</v>
      </c>
      <c r="E239" s="255">
        <v>44921</v>
      </c>
      <c r="F239" s="255">
        <f>EDATE(Table_OutputBDVentaReciente[[#This Row],[Fecha Venta]],6)</f>
        <v>45103</v>
      </c>
      <c r="G239" s="255" t="str">
        <f>TEXT(Table_OutputBDVentaReciente[[#This Row],[PROX SERV]],"MMMM")</f>
        <v>junio</v>
      </c>
      <c r="H239" s="9">
        <v>2</v>
      </c>
      <c r="I239" s="9">
        <v>0</v>
      </c>
      <c r="J239" s="9">
        <v>0</v>
      </c>
      <c r="K239" s="9" t="s">
        <v>4753</v>
      </c>
      <c r="L239" s="9" t="s">
        <v>4753</v>
      </c>
      <c r="M239" s="9" t="s">
        <v>4715</v>
      </c>
      <c r="R239" s="9" t="s">
        <v>4716</v>
      </c>
      <c r="V239"/>
    </row>
    <row r="240" spans="2:22">
      <c r="B240" t="s">
        <v>12173</v>
      </c>
      <c r="C240" t="str">
        <f>MID(Table_OutputBDVentaReciente[[#This Row],[Vin]],10,8)</f>
        <v>N3186915</v>
      </c>
      <c r="D240" s="9" t="s">
        <v>4708</v>
      </c>
      <c r="E240" s="255">
        <v>44924</v>
      </c>
      <c r="F240" s="255">
        <f>EDATE(Table_OutputBDVentaReciente[[#This Row],[Fecha Venta]],6)</f>
        <v>45106</v>
      </c>
      <c r="G240" s="255" t="str">
        <f>TEXT(Table_OutputBDVentaReciente[[#This Row],[PROX SERV]],"MMMM")</f>
        <v>junio</v>
      </c>
      <c r="H240" s="9">
        <v>2</v>
      </c>
      <c r="I240" s="9">
        <v>0</v>
      </c>
      <c r="J240" s="9">
        <v>0</v>
      </c>
      <c r="K240" s="9" t="s">
        <v>4753</v>
      </c>
      <c r="L240" s="9" t="s">
        <v>4753</v>
      </c>
      <c r="M240" s="9" t="s">
        <v>4715</v>
      </c>
      <c r="R240" s="9" t="s">
        <v>4716</v>
      </c>
      <c r="V240"/>
    </row>
    <row r="241" spans="2:22">
      <c r="B241" t="s">
        <v>12174</v>
      </c>
      <c r="C241" t="str">
        <f>MID(Table_OutputBDVentaReciente[[#This Row],[Vin]],10,8)</f>
        <v>P3032256</v>
      </c>
      <c r="D241" s="9" t="s">
        <v>4708</v>
      </c>
      <c r="E241" s="255">
        <v>44925</v>
      </c>
      <c r="F241" s="255">
        <f>EDATE(Table_OutputBDVentaReciente[[#This Row],[Fecha Venta]],6)</f>
        <v>45107</v>
      </c>
      <c r="G241" s="255" t="str">
        <f>TEXT(Table_OutputBDVentaReciente[[#This Row],[PROX SERV]],"MMMM")</f>
        <v>junio</v>
      </c>
      <c r="H241" s="9">
        <v>2</v>
      </c>
      <c r="I241" s="9">
        <v>0</v>
      </c>
      <c r="J241" s="9">
        <v>0</v>
      </c>
      <c r="K241" s="9" t="s">
        <v>4753</v>
      </c>
      <c r="L241" s="9" t="s">
        <v>4753</v>
      </c>
      <c r="M241" s="9" t="s">
        <v>4715</v>
      </c>
      <c r="R241" s="9" t="s">
        <v>4716</v>
      </c>
      <c r="V241"/>
    </row>
    <row r="242" spans="2:22">
      <c r="B242" t="s">
        <v>12175</v>
      </c>
      <c r="C242" t="str">
        <f>MID(Table_OutputBDVentaReciente[[#This Row],[Vin]],10,8)</f>
        <v>N3186765</v>
      </c>
      <c r="D242" s="9" t="s">
        <v>4708</v>
      </c>
      <c r="E242" s="255">
        <v>44924</v>
      </c>
      <c r="F242" s="255">
        <f>EDATE(Table_OutputBDVentaReciente[[#This Row],[Fecha Venta]],6)</f>
        <v>45106</v>
      </c>
      <c r="G242" s="255" t="str">
        <f>TEXT(Table_OutputBDVentaReciente[[#This Row],[PROX SERV]],"MMMM")</f>
        <v>junio</v>
      </c>
      <c r="H242" s="9">
        <v>2</v>
      </c>
      <c r="I242" s="9">
        <v>0</v>
      </c>
      <c r="J242" s="9">
        <v>0</v>
      </c>
      <c r="K242" s="9" t="s">
        <v>4753</v>
      </c>
      <c r="L242" s="9" t="s">
        <v>4753</v>
      </c>
      <c r="M242" s="9" t="s">
        <v>4715</v>
      </c>
      <c r="R242" s="9" t="s">
        <v>4716</v>
      </c>
      <c r="V242"/>
    </row>
    <row r="243" spans="2:22">
      <c r="B243" t="s">
        <v>12176</v>
      </c>
      <c r="C243" t="str">
        <f>MID(Table_OutputBDVentaReciente[[#This Row],[Vin]],10,8)</f>
        <v>N3186832</v>
      </c>
      <c r="D243" s="9" t="s">
        <v>4708</v>
      </c>
      <c r="E243" s="255">
        <v>44921</v>
      </c>
      <c r="F243" s="255">
        <f>EDATE(Table_OutputBDVentaReciente[[#This Row],[Fecha Venta]],6)</f>
        <v>45103</v>
      </c>
      <c r="G243" s="255" t="str">
        <f>TEXT(Table_OutputBDVentaReciente[[#This Row],[PROX SERV]],"MMMM")</f>
        <v>junio</v>
      </c>
      <c r="H243" s="9">
        <v>2</v>
      </c>
      <c r="I243" s="9">
        <v>0</v>
      </c>
      <c r="J243" s="9">
        <v>0</v>
      </c>
      <c r="K243" s="9" t="s">
        <v>4753</v>
      </c>
      <c r="L243" s="9" t="s">
        <v>4753</v>
      </c>
      <c r="M243" s="9" t="s">
        <v>4715</v>
      </c>
      <c r="R243" s="9" t="s">
        <v>4716</v>
      </c>
      <c r="V243"/>
    </row>
    <row r="244" spans="2:22">
      <c r="B244" t="s">
        <v>12177</v>
      </c>
      <c r="C244" t="str">
        <f>MID(Table_OutputBDVentaReciente[[#This Row],[Vin]],10,8)</f>
        <v>PJ001761</v>
      </c>
      <c r="D244" s="9" t="s">
        <v>4708</v>
      </c>
      <c r="E244" s="255">
        <v>44922</v>
      </c>
      <c r="F244" s="255">
        <f>EDATE(Table_OutputBDVentaReciente[[#This Row],[Fecha Venta]],6)</f>
        <v>45104</v>
      </c>
      <c r="G244" s="255" t="str">
        <f>TEXT(Table_OutputBDVentaReciente[[#This Row],[PROX SERV]],"MMMM")</f>
        <v>junio</v>
      </c>
      <c r="H244" s="9">
        <v>2</v>
      </c>
      <c r="I244" s="9">
        <v>0</v>
      </c>
      <c r="J244" s="9">
        <v>0</v>
      </c>
      <c r="K244" s="9" t="s">
        <v>4753</v>
      </c>
      <c r="L244" s="9" t="s">
        <v>4753</v>
      </c>
      <c r="M244" s="9" t="s">
        <v>4728</v>
      </c>
      <c r="R244" s="9" t="s">
        <v>4716</v>
      </c>
      <c r="V244"/>
    </row>
    <row r="245" spans="2:22">
      <c r="B245" t="s">
        <v>12178</v>
      </c>
      <c r="C245" t="str">
        <f>MID(Table_OutputBDVentaReciente[[#This Row],[Vin]],10,8)</f>
        <v>P6006160</v>
      </c>
      <c r="D245" s="9" t="s">
        <v>4708</v>
      </c>
      <c r="E245" s="255">
        <v>44905</v>
      </c>
      <c r="F245" s="255">
        <f>EDATE(Table_OutputBDVentaReciente[[#This Row],[Fecha Venta]],6)</f>
        <v>45087</v>
      </c>
      <c r="G245" s="255" t="str">
        <f>TEXT(Table_OutputBDVentaReciente[[#This Row],[PROX SERV]],"MMMM")</f>
        <v>junio</v>
      </c>
      <c r="H245" s="9">
        <v>2</v>
      </c>
      <c r="I245" s="9">
        <v>0</v>
      </c>
      <c r="J245" s="9">
        <v>0</v>
      </c>
      <c r="K245" s="9" t="s">
        <v>4753</v>
      </c>
      <c r="L245" s="9" t="s">
        <v>4753</v>
      </c>
      <c r="M245" s="9" t="s">
        <v>4715</v>
      </c>
      <c r="R245" s="9" t="s">
        <v>4716</v>
      </c>
      <c r="V245"/>
    </row>
    <row r="246" spans="2:22">
      <c r="B246" t="s">
        <v>12179</v>
      </c>
      <c r="C246" t="str">
        <f>MID(Table_OutputBDVentaReciente[[#This Row],[Vin]],10,8)</f>
        <v>P6006258</v>
      </c>
      <c r="D246" s="9" t="s">
        <v>4708</v>
      </c>
      <c r="E246" s="255">
        <v>44921</v>
      </c>
      <c r="F246" s="255">
        <f>EDATE(Table_OutputBDVentaReciente[[#This Row],[Fecha Venta]],6)</f>
        <v>45103</v>
      </c>
      <c r="G246" s="255" t="str">
        <f>TEXT(Table_OutputBDVentaReciente[[#This Row],[PROX SERV]],"MMMM")</f>
        <v>junio</v>
      </c>
      <c r="H246" s="9">
        <v>2</v>
      </c>
      <c r="I246" s="9">
        <v>0</v>
      </c>
      <c r="J246" s="9">
        <v>0</v>
      </c>
      <c r="K246" s="9" t="s">
        <v>4753</v>
      </c>
      <c r="L246" s="9" t="s">
        <v>4753</v>
      </c>
      <c r="M246" s="9" t="s">
        <v>4715</v>
      </c>
      <c r="R246" s="9" t="s">
        <v>4716</v>
      </c>
      <c r="V246"/>
    </row>
    <row r="247" spans="2:22">
      <c r="B247" t="s">
        <v>12180</v>
      </c>
      <c r="C247" t="str">
        <f>MID(Table_OutputBDVentaReciente[[#This Row],[Vin]],10,8)</f>
        <v>N3186682</v>
      </c>
      <c r="D247" s="9" t="s">
        <v>4708</v>
      </c>
      <c r="E247" s="255">
        <v>44921</v>
      </c>
      <c r="F247" s="255">
        <f>EDATE(Table_OutputBDVentaReciente[[#This Row],[Fecha Venta]],6)</f>
        <v>45103</v>
      </c>
      <c r="G247" s="255" t="str">
        <f>TEXT(Table_OutputBDVentaReciente[[#This Row],[PROX SERV]],"MMMM")</f>
        <v>junio</v>
      </c>
      <c r="H247" s="9">
        <v>2</v>
      </c>
      <c r="I247" s="9">
        <v>0</v>
      </c>
      <c r="J247" s="9">
        <v>0</v>
      </c>
      <c r="K247" s="9" t="s">
        <v>4753</v>
      </c>
      <c r="L247" s="9" t="s">
        <v>4753</v>
      </c>
      <c r="M247" s="9" t="s">
        <v>4715</v>
      </c>
      <c r="R247" s="9" t="s">
        <v>4716</v>
      </c>
      <c r="V247"/>
    </row>
    <row r="248" spans="2:22">
      <c r="B248" t="s">
        <v>12181</v>
      </c>
      <c r="C248" t="str">
        <f>MID(Table_OutputBDVentaReciente[[#This Row],[Vin]],10,8)</f>
        <v>P6006301</v>
      </c>
      <c r="D248" s="9" t="s">
        <v>4708</v>
      </c>
      <c r="E248" s="255">
        <v>44921</v>
      </c>
      <c r="F248" s="255">
        <f>EDATE(Table_OutputBDVentaReciente[[#This Row],[Fecha Venta]],6)</f>
        <v>45103</v>
      </c>
      <c r="G248" s="255" t="str">
        <f>TEXT(Table_OutputBDVentaReciente[[#This Row],[PROX SERV]],"MMMM")</f>
        <v>junio</v>
      </c>
      <c r="H248" s="9">
        <v>2</v>
      </c>
      <c r="I248" s="9">
        <v>0</v>
      </c>
      <c r="J248" s="9">
        <v>0</v>
      </c>
      <c r="K248" s="9" t="s">
        <v>4753</v>
      </c>
      <c r="L248" s="9" t="s">
        <v>4753</v>
      </c>
      <c r="M248" s="9" t="s">
        <v>4715</v>
      </c>
      <c r="R248" s="9" t="s">
        <v>4716</v>
      </c>
      <c r="V248"/>
    </row>
    <row r="249" spans="2:22">
      <c r="B249" t="s">
        <v>12182</v>
      </c>
      <c r="C249" t="str">
        <f>MID(Table_OutputBDVentaReciente[[#This Row],[Vin]],10,8)</f>
        <v>P3030766</v>
      </c>
      <c r="D249" s="9" t="s">
        <v>4708</v>
      </c>
      <c r="E249" s="255">
        <v>44922</v>
      </c>
      <c r="F249" s="255">
        <f>EDATE(Table_OutputBDVentaReciente[[#This Row],[Fecha Venta]],6)</f>
        <v>45104</v>
      </c>
      <c r="G249" s="255" t="str">
        <f>TEXT(Table_OutputBDVentaReciente[[#This Row],[PROX SERV]],"MMMM")</f>
        <v>junio</v>
      </c>
      <c r="H249" s="9">
        <v>2</v>
      </c>
      <c r="I249" s="9">
        <v>0</v>
      </c>
      <c r="J249" s="9">
        <v>0</v>
      </c>
      <c r="K249" s="9" t="s">
        <v>4753</v>
      </c>
      <c r="L249" s="9" t="s">
        <v>4753</v>
      </c>
      <c r="M249" s="9" t="s">
        <v>4715</v>
      </c>
      <c r="R249" s="9" t="s">
        <v>4716</v>
      </c>
      <c r="V249"/>
    </row>
    <row r="250" spans="2:22">
      <c r="B250" t="s">
        <v>12183</v>
      </c>
      <c r="C250" t="str">
        <f>MID(Table_OutputBDVentaReciente[[#This Row],[Vin]],10,8)</f>
        <v>P3033104</v>
      </c>
      <c r="D250" s="9" t="s">
        <v>4708</v>
      </c>
      <c r="E250" s="255">
        <v>44922</v>
      </c>
      <c r="F250" s="255">
        <f>EDATE(Table_OutputBDVentaReciente[[#This Row],[Fecha Venta]],6)</f>
        <v>45104</v>
      </c>
      <c r="G250" s="255" t="str">
        <f>TEXT(Table_OutputBDVentaReciente[[#This Row],[PROX SERV]],"MMMM")</f>
        <v>junio</v>
      </c>
      <c r="H250" s="9">
        <v>2</v>
      </c>
      <c r="I250" s="9">
        <v>0</v>
      </c>
      <c r="J250" s="9">
        <v>0</v>
      </c>
      <c r="K250" s="9" t="s">
        <v>4753</v>
      </c>
      <c r="L250" s="9" t="s">
        <v>4753</v>
      </c>
      <c r="M250" s="9" t="s">
        <v>4715</v>
      </c>
      <c r="R250" s="9" t="s">
        <v>4716</v>
      </c>
      <c r="V250"/>
    </row>
    <row r="251" spans="2:22">
      <c r="B251" t="s">
        <v>12184</v>
      </c>
      <c r="C251" t="str">
        <f>MID(Table_OutputBDVentaReciente[[#This Row],[Vin]],10,8)</f>
        <v>P3031016</v>
      </c>
      <c r="D251" s="9" t="s">
        <v>4708</v>
      </c>
      <c r="E251" s="255">
        <v>44921</v>
      </c>
      <c r="F251" s="255">
        <f>EDATE(Table_OutputBDVentaReciente[[#This Row],[Fecha Venta]],6)</f>
        <v>45103</v>
      </c>
      <c r="G251" s="255" t="str">
        <f>TEXT(Table_OutputBDVentaReciente[[#This Row],[PROX SERV]],"MMMM")</f>
        <v>junio</v>
      </c>
      <c r="H251" s="9">
        <v>2</v>
      </c>
      <c r="I251" s="9">
        <v>0</v>
      </c>
      <c r="J251" s="9">
        <v>0</v>
      </c>
      <c r="K251" s="9" t="s">
        <v>4753</v>
      </c>
      <c r="L251" s="9" t="s">
        <v>4753</v>
      </c>
      <c r="M251" s="9" t="s">
        <v>4715</v>
      </c>
      <c r="R251" s="9" t="s">
        <v>4716</v>
      </c>
      <c r="V251"/>
    </row>
    <row r="252" spans="2:22">
      <c r="B252" t="s">
        <v>12185</v>
      </c>
      <c r="C252" t="str">
        <f>MID(Table_OutputBDVentaReciente[[#This Row],[Vin]],10,8)</f>
        <v>P6006237</v>
      </c>
      <c r="D252" s="9" t="s">
        <v>4708</v>
      </c>
      <c r="E252" s="255">
        <v>44918</v>
      </c>
      <c r="F252" s="255">
        <f>EDATE(Table_OutputBDVentaReciente[[#This Row],[Fecha Venta]],6)</f>
        <v>45100</v>
      </c>
      <c r="G252" s="255" t="str">
        <f>TEXT(Table_OutputBDVentaReciente[[#This Row],[PROX SERV]],"MMMM")</f>
        <v>junio</v>
      </c>
      <c r="H252" s="9">
        <v>2</v>
      </c>
      <c r="I252" s="9">
        <v>0</v>
      </c>
      <c r="J252" s="9">
        <v>0</v>
      </c>
      <c r="K252" s="9" t="s">
        <v>4753</v>
      </c>
      <c r="L252" s="9" t="s">
        <v>4753</v>
      </c>
      <c r="M252" s="9" t="s">
        <v>4715</v>
      </c>
      <c r="R252" s="9" t="s">
        <v>4716</v>
      </c>
      <c r="V252"/>
    </row>
    <row r="253" spans="2:22">
      <c r="B253" t="s">
        <v>12186</v>
      </c>
      <c r="C253" t="str">
        <f>MID(Table_OutputBDVentaReciente[[#This Row],[Vin]],10,8)</f>
        <v>P3029027</v>
      </c>
      <c r="D253" s="9" t="s">
        <v>4708</v>
      </c>
      <c r="E253" s="255">
        <v>44908</v>
      </c>
      <c r="F253" s="255">
        <f>EDATE(Table_OutputBDVentaReciente[[#This Row],[Fecha Venta]],6)</f>
        <v>45090</v>
      </c>
      <c r="G253" s="255" t="str">
        <f>TEXT(Table_OutputBDVentaReciente[[#This Row],[PROX SERV]],"MMMM")</f>
        <v>junio</v>
      </c>
      <c r="H253" s="9">
        <v>2</v>
      </c>
      <c r="I253" s="9">
        <v>0</v>
      </c>
      <c r="J253" s="9">
        <v>0</v>
      </c>
      <c r="K253" s="9" t="s">
        <v>4753</v>
      </c>
      <c r="L253" s="9" t="s">
        <v>4753</v>
      </c>
      <c r="M253" s="9" t="s">
        <v>4715</v>
      </c>
      <c r="R253" s="9" t="s">
        <v>4716</v>
      </c>
      <c r="V253"/>
    </row>
    <row r="254" spans="2:22">
      <c r="B254" t="s">
        <v>12187</v>
      </c>
      <c r="C254" t="str">
        <f>MID(Table_OutputBDVentaReciente[[#This Row],[Vin]],10,8)</f>
        <v>PJ058529</v>
      </c>
      <c r="D254" s="9" t="s">
        <v>4708</v>
      </c>
      <c r="E254" s="255">
        <v>44908</v>
      </c>
      <c r="F254" s="255">
        <f>EDATE(Table_OutputBDVentaReciente[[#This Row],[Fecha Venta]],6)</f>
        <v>45090</v>
      </c>
      <c r="G254" s="255" t="str">
        <f>TEXT(Table_OutputBDVentaReciente[[#This Row],[PROX SERV]],"MMMM")</f>
        <v>junio</v>
      </c>
      <c r="H254" s="9">
        <v>2</v>
      </c>
      <c r="I254" s="9">
        <v>0</v>
      </c>
      <c r="J254" s="9">
        <v>0</v>
      </c>
      <c r="K254" s="9" t="s">
        <v>4753</v>
      </c>
      <c r="L254" s="9" t="s">
        <v>4753</v>
      </c>
      <c r="M254" s="9" t="s">
        <v>4728</v>
      </c>
      <c r="R254" s="9" t="s">
        <v>4716</v>
      </c>
      <c r="V254"/>
    </row>
    <row r="255" spans="2:22">
      <c r="B255" t="s">
        <v>12188</v>
      </c>
      <c r="C255" t="str">
        <f>MID(Table_OutputBDVentaReciente[[#This Row],[Vin]],10,8)</f>
        <v>P3030091</v>
      </c>
      <c r="D255" s="9" t="s">
        <v>4708</v>
      </c>
      <c r="E255" s="255">
        <v>44915</v>
      </c>
      <c r="F255" s="255">
        <f>EDATE(Table_OutputBDVentaReciente[[#This Row],[Fecha Venta]],6)</f>
        <v>45097</v>
      </c>
      <c r="G255" s="255" t="str">
        <f>TEXT(Table_OutputBDVentaReciente[[#This Row],[PROX SERV]],"MMMM")</f>
        <v>junio</v>
      </c>
      <c r="H255" s="9">
        <v>2</v>
      </c>
      <c r="I255" s="9">
        <v>0</v>
      </c>
      <c r="J255" s="9">
        <v>0</v>
      </c>
      <c r="K255" s="9" t="s">
        <v>4753</v>
      </c>
      <c r="L255" s="9" t="s">
        <v>4753</v>
      </c>
      <c r="M255" s="9" t="s">
        <v>4715</v>
      </c>
      <c r="R255" s="9" t="s">
        <v>4716</v>
      </c>
      <c r="V255"/>
    </row>
    <row r="256" spans="2:22">
      <c r="B256" t="s">
        <v>12189</v>
      </c>
      <c r="C256" t="str">
        <f>MID(Table_OutputBDVentaReciente[[#This Row],[Vin]],10,8)</f>
        <v>PJ057502</v>
      </c>
      <c r="D256" s="9" t="s">
        <v>4708</v>
      </c>
      <c r="E256" s="255">
        <v>44908</v>
      </c>
      <c r="F256" s="255">
        <f>EDATE(Table_OutputBDVentaReciente[[#This Row],[Fecha Venta]],6)</f>
        <v>45090</v>
      </c>
      <c r="G256" s="255" t="str">
        <f>TEXT(Table_OutputBDVentaReciente[[#This Row],[PROX SERV]],"MMMM")</f>
        <v>junio</v>
      </c>
      <c r="H256" s="9">
        <v>2</v>
      </c>
      <c r="I256" s="9">
        <v>0</v>
      </c>
      <c r="J256" s="9">
        <v>0</v>
      </c>
      <c r="K256" s="9" t="s">
        <v>4753</v>
      </c>
      <c r="L256" s="9" t="s">
        <v>4753</v>
      </c>
      <c r="M256" s="9" t="s">
        <v>4715</v>
      </c>
      <c r="R256" s="9" t="s">
        <v>4716</v>
      </c>
      <c r="V256"/>
    </row>
    <row r="257" spans="2:22">
      <c r="B257" t="s">
        <v>12190</v>
      </c>
      <c r="C257" t="str">
        <f>MID(Table_OutputBDVentaReciente[[#This Row],[Vin]],10,8)</f>
        <v>P3031556</v>
      </c>
      <c r="D257" s="9" t="s">
        <v>4708</v>
      </c>
      <c r="E257" s="255">
        <v>44924</v>
      </c>
      <c r="F257" s="255">
        <f>EDATE(Table_OutputBDVentaReciente[[#This Row],[Fecha Venta]],6)</f>
        <v>45106</v>
      </c>
      <c r="G257" s="255" t="str">
        <f>TEXT(Table_OutputBDVentaReciente[[#This Row],[PROX SERV]],"MMMM")</f>
        <v>junio</v>
      </c>
      <c r="H257" s="9">
        <v>2</v>
      </c>
      <c r="I257" s="9">
        <v>0</v>
      </c>
      <c r="J257" s="9">
        <v>0</v>
      </c>
      <c r="K257" s="9" t="s">
        <v>4753</v>
      </c>
      <c r="L257" s="9" t="s">
        <v>4753</v>
      </c>
      <c r="M257" s="9" t="s">
        <v>4715</v>
      </c>
      <c r="R257" s="9" t="s">
        <v>4716</v>
      </c>
      <c r="V257"/>
    </row>
    <row r="258" spans="2:22">
      <c r="B258" t="s">
        <v>12191</v>
      </c>
      <c r="C258" t="str">
        <f>MID(Table_OutputBDVentaReciente[[#This Row],[Vin]],10,8)</f>
        <v>PJ058735</v>
      </c>
      <c r="D258" s="9" t="s">
        <v>4708</v>
      </c>
      <c r="E258" s="255">
        <v>44903</v>
      </c>
      <c r="F258" s="255">
        <f>EDATE(Table_OutputBDVentaReciente[[#This Row],[Fecha Venta]],6)</f>
        <v>45085</v>
      </c>
      <c r="G258" s="255" t="str">
        <f>TEXT(Table_OutputBDVentaReciente[[#This Row],[PROX SERV]],"MMMM")</f>
        <v>junio</v>
      </c>
      <c r="H258" s="9">
        <v>2</v>
      </c>
      <c r="I258" s="9">
        <v>0</v>
      </c>
      <c r="J258" s="9">
        <v>0</v>
      </c>
      <c r="K258" s="9" t="s">
        <v>4753</v>
      </c>
      <c r="L258" s="9" t="s">
        <v>4753</v>
      </c>
      <c r="M258" s="9" t="s">
        <v>4715</v>
      </c>
      <c r="R258" s="9" t="s">
        <v>4716</v>
      </c>
      <c r="V258"/>
    </row>
    <row r="259" spans="2:22">
      <c r="B259" t="s">
        <v>12192</v>
      </c>
      <c r="C259" t="str">
        <f>MID(Table_OutputBDVentaReciente[[#This Row],[Vin]],10,8)</f>
        <v>P3030232</v>
      </c>
      <c r="D259" s="9" t="s">
        <v>4708</v>
      </c>
      <c r="E259" s="255">
        <v>44922</v>
      </c>
      <c r="F259" s="255">
        <f>EDATE(Table_OutputBDVentaReciente[[#This Row],[Fecha Venta]],6)</f>
        <v>45104</v>
      </c>
      <c r="G259" s="255" t="str">
        <f>TEXT(Table_OutputBDVentaReciente[[#This Row],[PROX SERV]],"MMMM")</f>
        <v>junio</v>
      </c>
      <c r="H259" s="9">
        <v>2</v>
      </c>
      <c r="I259" s="9">
        <v>0</v>
      </c>
      <c r="J259" s="9">
        <v>0</v>
      </c>
      <c r="K259" s="9" t="s">
        <v>4753</v>
      </c>
      <c r="L259" s="9" t="s">
        <v>4753</v>
      </c>
      <c r="M259" s="9" t="s">
        <v>4715</v>
      </c>
      <c r="R259" s="9" t="s">
        <v>4716</v>
      </c>
      <c r="V259"/>
    </row>
    <row r="260" spans="2:22">
      <c r="B260" t="s">
        <v>12193</v>
      </c>
      <c r="C260" t="str">
        <f>MID(Table_OutputBDVentaReciente[[#This Row],[Vin]],10,8)</f>
        <v>P3032692</v>
      </c>
      <c r="D260" s="9" t="s">
        <v>4708</v>
      </c>
      <c r="E260" s="255">
        <v>44917</v>
      </c>
      <c r="F260" s="255">
        <f>EDATE(Table_OutputBDVentaReciente[[#This Row],[Fecha Venta]],6)</f>
        <v>45099</v>
      </c>
      <c r="G260" s="255" t="str">
        <f>TEXT(Table_OutputBDVentaReciente[[#This Row],[PROX SERV]],"MMMM")</f>
        <v>junio</v>
      </c>
      <c r="H260" s="9">
        <v>2</v>
      </c>
      <c r="I260" s="9">
        <v>0</v>
      </c>
      <c r="J260" s="9">
        <v>0</v>
      </c>
      <c r="K260" s="9" t="s">
        <v>4753</v>
      </c>
      <c r="L260" s="9" t="s">
        <v>4753</v>
      </c>
      <c r="M260" s="9" t="s">
        <v>4715</v>
      </c>
      <c r="R260" s="9" t="s">
        <v>4716</v>
      </c>
      <c r="V260"/>
    </row>
    <row r="261" spans="2:22">
      <c r="B261" t="s">
        <v>12194</v>
      </c>
      <c r="C261" t="str">
        <f>MID(Table_OutputBDVentaReciente[[#This Row],[Vin]],10,8)</f>
        <v>PJ058121</v>
      </c>
      <c r="D261" s="9" t="s">
        <v>4708</v>
      </c>
      <c r="E261" s="255">
        <v>44908</v>
      </c>
      <c r="F261" s="255">
        <f>EDATE(Table_OutputBDVentaReciente[[#This Row],[Fecha Venta]],6)</f>
        <v>45090</v>
      </c>
      <c r="G261" s="255" t="str">
        <f>TEXT(Table_OutputBDVentaReciente[[#This Row],[PROX SERV]],"MMMM")</f>
        <v>junio</v>
      </c>
      <c r="H261" s="9">
        <v>2</v>
      </c>
      <c r="I261" s="9">
        <v>0</v>
      </c>
      <c r="J261" s="9">
        <v>0</v>
      </c>
      <c r="K261" s="9" t="s">
        <v>4753</v>
      </c>
      <c r="L261" s="9" t="s">
        <v>4753</v>
      </c>
      <c r="M261" s="9" t="s">
        <v>4715</v>
      </c>
      <c r="R261" s="9" t="s">
        <v>4716</v>
      </c>
      <c r="V261"/>
    </row>
    <row r="262" spans="2:22">
      <c r="B262" t="s">
        <v>12195</v>
      </c>
      <c r="C262" t="str">
        <f>MID(Table_OutputBDVentaReciente[[#This Row],[Vin]],10,8)</f>
        <v>PJ058676</v>
      </c>
      <c r="D262" s="9" t="s">
        <v>4708</v>
      </c>
      <c r="E262" s="255">
        <v>44905</v>
      </c>
      <c r="F262" s="255">
        <f>EDATE(Table_OutputBDVentaReciente[[#This Row],[Fecha Venta]],6)</f>
        <v>45087</v>
      </c>
      <c r="G262" s="255" t="str">
        <f>TEXT(Table_OutputBDVentaReciente[[#This Row],[PROX SERV]],"MMMM")</f>
        <v>junio</v>
      </c>
      <c r="H262" s="9">
        <v>2</v>
      </c>
      <c r="I262" s="9">
        <v>0</v>
      </c>
      <c r="J262" s="9">
        <v>0</v>
      </c>
      <c r="K262" s="9" t="s">
        <v>4753</v>
      </c>
      <c r="L262" s="9" t="s">
        <v>4753</v>
      </c>
      <c r="M262" s="9" t="s">
        <v>4715</v>
      </c>
      <c r="R262" s="9" t="s">
        <v>4716</v>
      </c>
      <c r="V262"/>
    </row>
    <row r="263" spans="2:22">
      <c r="B263" t="s">
        <v>12196</v>
      </c>
      <c r="C263" t="str">
        <f>MID(Table_OutputBDVentaReciente[[#This Row],[Vin]],10,8)</f>
        <v>PJ058177</v>
      </c>
      <c r="D263" s="9" t="s">
        <v>4708</v>
      </c>
      <c r="E263" s="255">
        <v>44908</v>
      </c>
      <c r="F263" s="255">
        <f>EDATE(Table_OutputBDVentaReciente[[#This Row],[Fecha Venta]],6)</f>
        <v>45090</v>
      </c>
      <c r="G263" s="255" t="str">
        <f>TEXT(Table_OutputBDVentaReciente[[#This Row],[PROX SERV]],"MMMM")</f>
        <v>junio</v>
      </c>
      <c r="H263" s="9">
        <v>2</v>
      </c>
      <c r="I263" s="9">
        <v>0</v>
      </c>
      <c r="J263" s="9">
        <v>0</v>
      </c>
      <c r="K263" s="9" t="s">
        <v>4753</v>
      </c>
      <c r="L263" s="9" t="s">
        <v>4753</v>
      </c>
      <c r="M263" s="9" t="s">
        <v>4715</v>
      </c>
      <c r="R263" s="9" t="s">
        <v>4716</v>
      </c>
      <c r="V263"/>
    </row>
    <row r="264" spans="2:22">
      <c r="B264" t="s">
        <v>12197</v>
      </c>
      <c r="C264" t="str">
        <f>MID(Table_OutputBDVentaReciente[[#This Row],[Vin]],10,8)</f>
        <v>PJ057806</v>
      </c>
      <c r="D264" s="9" t="s">
        <v>4708</v>
      </c>
      <c r="E264" s="255">
        <v>44908</v>
      </c>
      <c r="F264" s="255">
        <f>EDATE(Table_OutputBDVentaReciente[[#This Row],[Fecha Venta]],6)</f>
        <v>45090</v>
      </c>
      <c r="G264" s="255" t="str">
        <f>TEXT(Table_OutputBDVentaReciente[[#This Row],[PROX SERV]],"MMMM")</f>
        <v>junio</v>
      </c>
      <c r="H264" s="9">
        <v>2</v>
      </c>
      <c r="I264" s="9">
        <v>0</v>
      </c>
      <c r="J264" s="9">
        <v>0</v>
      </c>
      <c r="K264" s="9" t="s">
        <v>4753</v>
      </c>
      <c r="L264" s="9" t="s">
        <v>4753</v>
      </c>
      <c r="M264" s="9" t="s">
        <v>4728</v>
      </c>
      <c r="R264" s="9" t="s">
        <v>4716</v>
      </c>
      <c r="V264"/>
    </row>
    <row r="265" spans="2:22">
      <c r="B265" t="s">
        <v>12198</v>
      </c>
      <c r="C265" t="str">
        <f>MID(Table_OutputBDVentaReciente[[#This Row],[Vin]],10,8)</f>
        <v>P1334662</v>
      </c>
      <c r="D265" s="9" t="s">
        <v>4708</v>
      </c>
      <c r="E265" s="255">
        <v>44897</v>
      </c>
      <c r="F265" s="255">
        <f>EDATE(Table_OutputBDVentaReciente[[#This Row],[Fecha Venta]],6)</f>
        <v>45079</v>
      </c>
      <c r="G265" s="255" t="str">
        <f>TEXT(Table_OutputBDVentaReciente[[#This Row],[PROX SERV]],"MMMM")</f>
        <v>junio</v>
      </c>
      <c r="H265" s="9">
        <v>2</v>
      </c>
      <c r="I265" s="9">
        <v>0</v>
      </c>
      <c r="J265" s="9">
        <v>0</v>
      </c>
      <c r="K265" s="9" t="s">
        <v>4753</v>
      </c>
      <c r="L265" s="9" t="s">
        <v>4753</v>
      </c>
      <c r="M265" s="9" t="s">
        <v>4715</v>
      </c>
      <c r="R265" s="9" t="s">
        <v>4716</v>
      </c>
      <c r="V265"/>
    </row>
    <row r="266" spans="2:22">
      <c r="B266" t="s">
        <v>12199</v>
      </c>
      <c r="C266" t="str">
        <f>MID(Table_OutputBDVentaReciente[[#This Row],[Vin]],10,8)</f>
        <v>P1335184</v>
      </c>
      <c r="D266" s="9" t="s">
        <v>4708</v>
      </c>
      <c r="E266" s="255">
        <v>44908</v>
      </c>
      <c r="F266" s="255">
        <f>EDATE(Table_OutputBDVentaReciente[[#This Row],[Fecha Venta]],6)</f>
        <v>45090</v>
      </c>
      <c r="G266" s="255" t="str">
        <f>TEXT(Table_OutputBDVentaReciente[[#This Row],[PROX SERV]],"MMMM")</f>
        <v>junio</v>
      </c>
      <c r="H266" s="9">
        <v>2</v>
      </c>
      <c r="I266" s="9">
        <v>0</v>
      </c>
      <c r="J266" s="9">
        <v>0</v>
      </c>
      <c r="K266" s="9" t="s">
        <v>4753</v>
      </c>
      <c r="L266" s="9" t="s">
        <v>4753</v>
      </c>
      <c r="M266" s="9" t="s">
        <v>4715</v>
      </c>
      <c r="R266" s="9" t="s">
        <v>4716</v>
      </c>
      <c r="V266"/>
    </row>
    <row r="267" spans="2:22">
      <c r="B267" t="s">
        <v>12200</v>
      </c>
      <c r="C267" t="str">
        <f>MID(Table_OutputBDVentaReciente[[#This Row],[Vin]],10,8)</f>
        <v>P0429829</v>
      </c>
      <c r="D267" s="9" t="s">
        <v>4708</v>
      </c>
      <c r="E267" s="255">
        <v>44905</v>
      </c>
      <c r="F267" s="255">
        <f>EDATE(Table_OutputBDVentaReciente[[#This Row],[Fecha Venta]],6)</f>
        <v>45087</v>
      </c>
      <c r="G267" s="255" t="str">
        <f>TEXT(Table_OutputBDVentaReciente[[#This Row],[PROX SERV]],"MMMM")</f>
        <v>junio</v>
      </c>
      <c r="H267" s="9">
        <v>2</v>
      </c>
      <c r="I267" s="9">
        <v>0</v>
      </c>
      <c r="J267" s="9">
        <v>0</v>
      </c>
      <c r="K267" s="9" t="s">
        <v>4753</v>
      </c>
      <c r="L267" s="9" t="s">
        <v>4753</v>
      </c>
      <c r="M267" s="9" t="s">
        <v>4715</v>
      </c>
      <c r="R267" s="9" t="s">
        <v>4716</v>
      </c>
      <c r="V267"/>
    </row>
    <row r="268" spans="2:22">
      <c r="B268" t="s">
        <v>12201</v>
      </c>
      <c r="C268" t="str">
        <f>MID(Table_OutputBDVentaReciente[[#This Row],[Vin]],10,8)</f>
        <v>P1335381</v>
      </c>
      <c r="D268" s="9" t="s">
        <v>4708</v>
      </c>
      <c r="E268" s="255">
        <v>44908</v>
      </c>
      <c r="F268" s="255">
        <f>EDATE(Table_OutputBDVentaReciente[[#This Row],[Fecha Venta]],6)</f>
        <v>45090</v>
      </c>
      <c r="G268" s="255" t="str">
        <f>TEXT(Table_OutputBDVentaReciente[[#This Row],[PROX SERV]],"MMMM")</f>
        <v>junio</v>
      </c>
      <c r="H268" s="9">
        <v>2</v>
      </c>
      <c r="I268" s="9">
        <v>0</v>
      </c>
      <c r="J268" s="9">
        <v>0</v>
      </c>
      <c r="K268" s="9" t="s">
        <v>4753</v>
      </c>
      <c r="L268" s="9" t="s">
        <v>4753</v>
      </c>
      <c r="M268" s="9" t="s">
        <v>4715</v>
      </c>
      <c r="R268" s="9" t="s">
        <v>4716</v>
      </c>
      <c r="V268"/>
    </row>
    <row r="269" spans="2:22">
      <c r="B269" t="s">
        <v>12202</v>
      </c>
      <c r="C269" t="str">
        <f>MID(Table_OutputBDVentaReciente[[#This Row],[Vin]],10,8)</f>
        <v>P0004802</v>
      </c>
      <c r="D269" s="9" t="s">
        <v>4708</v>
      </c>
      <c r="E269" s="255">
        <v>44897</v>
      </c>
      <c r="F269" s="255">
        <f>EDATE(Table_OutputBDVentaReciente[[#This Row],[Fecha Venta]],6)</f>
        <v>45079</v>
      </c>
      <c r="G269" s="255" t="str">
        <f>TEXT(Table_OutputBDVentaReciente[[#This Row],[PROX SERV]],"MMMM")</f>
        <v>junio</v>
      </c>
      <c r="H269" s="9">
        <v>2</v>
      </c>
      <c r="I269" s="9">
        <v>0</v>
      </c>
      <c r="J269" s="9">
        <v>0</v>
      </c>
      <c r="K269" s="9" t="s">
        <v>4753</v>
      </c>
      <c r="L269" s="9" t="s">
        <v>4753</v>
      </c>
      <c r="M269" s="9" t="s">
        <v>4715</v>
      </c>
      <c r="R269" s="9" t="s">
        <v>4716</v>
      </c>
      <c r="V269"/>
    </row>
    <row r="270" spans="2:22">
      <c r="B270" t="s">
        <v>12203</v>
      </c>
      <c r="C270" t="str">
        <f>MID(Table_OutputBDVentaReciente[[#This Row],[Vin]],10,8)</f>
        <v>P0007179</v>
      </c>
      <c r="D270" s="9" t="s">
        <v>4708</v>
      </c>
      <c r="E270" s="255">
        <v>44908</v>
      </c>
      <c r="F270" s="255">
        <f>EDATE(Table_OutputBDVentaReciente[[#This Row],[Fecha Venta]],6)</f>
        <v>45090</v>
      </c>
      <c r="G270" s="255" t="str">
        <f>TEXT(Table_OutputBDVentaReciente[[#This Row],[PROX SERV]],"MMMM")</f>
        <v>junio</v>
      </c>
      <c r="H270" s="9">
        <v>2</v>
      </c>
      <c r="I270" s="9">
        <v>0</v>
      </c>
      <c r="J270" s="9">
        <v>0</v>
      </c>
      <c r="K270" s="9" t="s">
        <v>4753</v>
      </c>
      <c r="L270" s="9" t="s">
        <v>4753</v>
      </c>
      <c r="M270" s="9" t="s">
        <v>4715</v>
      </c>
      <c r="R270" s="9" t="s">
        <v>4716</v>
      </c>
      <c r="V270"/>
    </row>
    <row r="271" spans="2:22">
      <c r="B271" t="s">
        <v>12204</v>
      </c>
      <c r="C271" t="str">
        <f>MID(Table_OutputBDVentaReciente[[#This Row],[Vin]],10,8)</f>
        <v>P4003874</v>
      </c>
      <c r="D271" s="9" t="s">
        <v>4708</v>
      </c>
      <c r="E271" s="255">
        <v>44921</v>
      </c>
      <c r="F271" s="255">
        <f>EDATE(Table_OutputBDVentaReciente[[#This Row],[Fecha Venta]],6)</f>
        <v>45103</v>
      </c>
      <c r="G271" s="255" t="str">
        <f>TEXT(Table_OutputBDVentaReciente[[#This Row],[PROX SERV]],"MMMM")</f>
        <v>junio</v>
      </c>
      <c r="H271" s="9">
        <v>2</v>
      </c>
      <c r="I271" s="9">
        <v>0</v>
      </c>
      <c r="J271" s="9">
        <v>0</v>
      </c>
      <c r="K271" s="9" t="s">
        <v>4753</v>
      </c>
      <c r="L271" s="9" t="s">
        <v>4753</v>
      </c>
      <c r="M271" s="9" t="s">
        <v>4715</v>
      </c>
      <c r="R271" s="9" t="s">
        <v>4716</v>
      </c>
      <c r="V271"/>
    </row>
    <row r="272" spans="2:22">
      <c r="B272" t="s">
        <v>12205</v>
      </c>
      <c r="C272" t="str">
        <f>MID(Table_OutputBDVentaReciente[[#This Row],[Vin]],10,8)</f>
        <v>P0008261</v>
      </c>
      <c r="D272" s="9" t="s">
        <v>4708</v>
      </c>
      <c r="E272" s="255">
        <v>44921</v>
      </c>
      <c r="F272" s="255">
        <f>EDATE(Table_OutputBDVentaReciente[[#This Row],[Fecha Venta]],6)</f>
        <v>45103</v>
      </c>
      <c r="G272" s="255" t="str">
        <f>TEXT(Table_OutputBDVentaReciente[[#This Row],[PROX SERV]],"MMMM")</f>
        <v>junio</v>
      </c>
      <c r="H272" s="9">
        <v>2</v>
      </c>
      <c r="I272" s="9">
        <v>0</v>
      </c>
      <c r="J272" s="9">
        <v>0</v>
      </c>
      <c r="K272" s="9" t="s">
        <v>4753</v>
      </c>
      <c r="L272" s="9" t="s">
        <v>4753</v>
      </c>
      <c r="M272" s="9" t="s">
        <v>4715</v>
      </c>
      <c r="R272" s="9" t="s">
        <v>4716</v>
      </c>
      <c r="V272"/>
    </row>
    <row r="273" spans="2:22">
      <c r="B273" t="s">
        <v>3249</v>
      </c>
      <c r="C273" t="str">
        <f>MID(Table_OutputBDVentaReciente[[#This Row],[Vin]],10,8)</f>
        <v>P4003825</v>
      </c>
      <c r="D273" s="9" t="s">
        <v>4708</v>
      </c>
      <c r="E273" s="255">
        <v>44908</v>
      </c>
      <c r="F273" s="255">
        <f>EDATE(Table_OutputBDVentaReciente[[#This Row],[Fecha Venta]],6)</f>
        <v>45090</v>
      </c>
      <c r="G273" s="255" t="str">
        <f>TEXT(Table_OutputBDVentaReciente[[#This Row],[PROX SERV]],"MMMM")</f>
        <v>junio</v>
      </c>
      <c r="H273" s="9">
        <v>2</v>
      </c>
      <c r="I273" s="9">
        <v>0</v>
      </c>
      <c r="J273" s="9">
        <v>0</v>
      </c>
      <c r="K273" s="9" t="s">
        <v>4753</v>
      </c>
      <c r="L273" s="9" t="s">
        <v>4753</v>
      </c>
      <c r="M273" s="9" t="s">
        <v>4715</v>
      </c>
      <c r="R273" s="9" t="s">
        <v>4716</v>
      </c>
      <c r="V273"/>
    </row>
    <row r="274" spans="2:22">
      <c r="B274" t="s">
        <v>12206</v>
      </c>
      <c r="C274" t="str">
        <f>MID(Table_OutputBDVentaReciente[[#This Row],[Vin]],10,8)</f>
        <v>P0007769</v>
      </c>
      <c r="D274" s="9" t="s">
        <v>4708</v>
      </c>
      <c r="E274" s="255">
        <v>44923</v>
      </c>
      <c r="F274" s="255">
        <f>EDATE(Table_OutputBDVentaReciente[[#This Row],[Fecha Venta]],6)</f>
        <v>45105</v>
      </c>
      <c r="G274" s="255" t="str">
        <f>TEXT(Table_OutputBDVentaReciente[[#This Row],[PROX SERV]],"MMMM")</f>
        <v>junio</v>
      </c>
      <c r="H274" s="9">
        <v>2</v>
      </c>
      <c r="I274" s="9">
        <v>0</v>
      </c>
      <c r="J274" s="9">
        <v>0</v>
      </c>
      <c r="K274" s="9" t="s">
        <v>4753</v>
      </c>
      <c r="L274" s="9" t="s">
        <v>4753</v>
      </c>
      <c r="M274" s="9" t="s">
        <v>4715</v>
      </c>
      <c r="R274" s="9" t="s">
        <v>4716</v>
      </c>
      <c r="V274"/>
    </row>
    <row r="275" spans="2:22">
      <c r="B275" t="s">
        <v>12207</v>
      </c>
      <c r="C275" t="str">
        <f>MID(Table_OutputBDVentaReciente[[#This Row],[Vin]],10,8)</f>
        <v>P0005788</v>
      </c>
      <c r="D275" s="9" t="s">
        <v>4708</v>
      </c>
      <c r="E275" s="255">
        <v>44925</v>
      </c>
      <c r="F275" s="255">
        <f>EDATE(Table_OutputBDVentaReciente[[#This Row],[Fecha Venta]],6)</f>
        <v>45107</v>
      </c>
      <c r="G275" s="255" t="str">
        <f>TEXT(Table_OutputBDVentaReciente[[#This Row],[PROX SERV]],"MMMM")</f>
        <v>junio</v>
      </c>
      <c r="H275" s="9">
        <v>2</v>
      </c>
      <c r="I275" s="9">
        <v>0</v>
      </c>
      <c r="J275" s="9">
        <v>0</v>
      </c>
      <c r="K275" s="9" t="s">
        <v>4753</v>
      </c>
      <c r="L275" s="9" t="s">
        <v>4753</v>
      </c>
      <c r="M275" s="9" t="s">
        <v>4728</v>
      </c>
      <c r="R275" s="9" t="s">
        <v>4716</v>
      </c>
      <c r="V275"/>
    </row>
    <row r="276" spans="2:22">
      <c r="B276" t="s">
        <v>12208</v>
      </c>
      <c r="C276" t="str">
        <f>MID(Table_OutputBDVentaReciente[[#This Row],[Vin]],10,8)</f>
        <v>P0006318</v>
      </c>
      <c r="D276" s="9" t="s">
        <v>4708</v>
      </c>
      <c r="E276" s="255">
        <v>44908</v>
      </c>
      <c r="F276" s="255">
        <f>EDATE(Table_OutputBDVentaReciente[[#This Row],[Fecha Venta]],6)</f>
        <v>45090</v>
      </c>
      <c r="G276" s="255" t="str">
        <f>TEXT(Table_OutputBDVentaReciente[[#This Row],[PROX SERV]],"MMMM")</f>
        <v>junio</v>
      </c>
      <c r="H276" s="9">
        <v>2</v>
      </c>
      <c r="I276" s="9">
        <v>0</v>
      </c>
      <c r="J276" s="9">
        <v>0</v>
      </c>
      <c r="K276" s="9" t="s">
        <v>4753</v>
      </c>
      <c r="L276" s="9" t="s">
        <v>4753</v>
      </c>
      <c r="M276" s="9" t="s">
        <v>4715</v>
      </c>
      <c r="R276" s="9" t="s">
        <v>4716</v>
      </c>
      <c r="V276"/>
    </row>
    <row r="277" spans="2:22">
      <c r="B277" t="s">
        <v>12209</v>
      </c>
      <c r="C277" t="str">
        <f>MID(Table_OutputBDVentaReciente[[#This Row],[Vin]],10,8)</f>
        <v>P0006002</v>
      </c>
      <c r="D277" s="9" t="s">
        <v>4708</v>
      </c>
      <c r="E277" s="255">
        <v>44925</v>
      </c>
      <c r="F277" s="255">
        <f>EDATE(Table_OutputBDVentaReciente[[#This Row],[Fecha Venta]],6)</f>
        <v>45107</v>
      </c>
      <c r="G277" s="255" t="str">
        <f>TEXT(Table_OutputBDVentaReciente[[#This Row],[PROX SERV]],"MMMM")</f>
        <v>junio</v>
      </c>
      <c r="H277" s="9">
        <v>2</v>
      </c>
      <c r="I277" s="9">
        <v>0</v>
      </c>
      <c r="J277" s="9">
        <v>0</v>
      </c>
      <c r="K277" s="9" t="s">
        <v>4753</v>
      </c>
      <c r="L277" s="9" t="s">
        <v>4753</v>
      </c>
      <c r="M277" s="9" t="s">
        <v>4715</v>
      </c>
      <c r="R277" s="9" t="s">
        <v>4716</v>
      </c>
      <c r="V277"/>
    </row>
    <row r="278" spans="2:22">
      <c r="B278" t="s">
        <v>12210</v>
      </c>
      <c r="C278" t="str">
        <f>MID(Table_OutputBDVentaReciente[[#This Row],[Vin]],10,8)</f>
        <v>P0006655</v>
      </c>
      <c r="D278" s="9" t="s">
        <v>4708</v>
      </c>
      <c r="E278" s="255">
        <v>44908</v>
      </c>
      <c r="F278" s="255">
        <f>EDATE(Table_OutputBDVentaReciente[[#This Row],[Fecha Venta]],6)</f>
        <v>45090</v>
      </c>
      <c r="G278" s="255" t="str">
        <f>TEXT(Table_OutputBDVentaReciente[[#This Row],[PROX SERV]],"MMMM")</f>
        <v>junio</v>
      </c>
      <c r="H278" s="9">
        <v>2</v>
      </c>
      <c r="I278" s="9">
        <v>0</v>
      </c>
      <c r="J278" s="9">
        <v>0</v>
      </c>
      <c r="K278" s="9" t="s">
        <v>4753</v>
      </c>
      <c r="L278" s="9" t="s">
        <v>4753</v>
      </c>
      <c r="M278" s="9" t="s">
        <v>4715</v>
      </c>
      <c r="R278" s="9" t="s">
        <v>4716</v>
      </c>
      <c r="V278"/>
    </row>
    <row r="279" spans="2:22">
      <c r="B279" t="s">
        <v>12211</v>
      </c>
      <c r="C279" t="str">
        <f>MID(Table_OutputBDVentaReciente[[#This Row],[Vin]],10,8)</f>
        <v>P0007663</v>
      </c>
      <c r="D279" s="9" t="s">
        <v>4708</v>
      </c>
      <c r="E279" s="255">
        <v>44922</v>
      </c>
      <c r="F279" s="255">
        <f>EDATE(Table_OutputBDVentaReciente[[#This Row],[Fecha Venta]],6)</f>
        <v>45104</v>
      </c>
      <c r="G279" s="255" t="str">
        <f>TEXT(Table_OutputBDVentaReciente[[#This Row],[PROX SERV]],"MMMM")</f>
        <v>junio</v>
      </c>
      <c r="H279" s="9">
        <v>2</v>
      </c>
      <c r="I279" s="9">
        <v>0</v>
      </c>
      <c r="J279" s="9">
        <v>0</v>
      </c>
      <c r="K279" s="9" t="s">
        <v>4753</v>
      </c>
      <c r="L279" s="9" t="s">
        <v>4753</v>
      </c>
      <c r="M279" s="9" t="s">
        <v>4715</v>
      </c>
      <c r="R279" s="9" t="s">
        <v>4716</v>
      </c>
      <c r="V279"/>
    </row>
    <row r="280" spans="2:22">
      <c r="B280" t="s">
        <v>12212</v>
      </c>
      <c r="C280" t="str">
        <f>MID(Table_OutputBDVentaReciente[[#This Row],[Vin]],10,8)</f>
        <v>N1255187</v>
      </c>
      <c r="D280" s="9" t="s">
        <v>4708</v>
      </c>
      <c r="E280" s="255">
        <v>44924</v>
      </c>
      <c r="F280" s="255">
        <f>EDATE(Table_OutputBDVentaReciente[[#This Row],[Fecha Venta]],6)</f>
        <v>45106</v>
      </c>
      <c r="G280" s="255" t="str">
        <f>TEXT(Table_OutputBDVentaReciente[[#This Row],[PROX SERV]],"MMMM")</f>
        <v>junio</v>
      </c>
      <c r="H280" s="9">
        <v>2</v>
      </c>
      <c r="I280" s="9">
        <v>0</v>
      </c>
      <c r="J280" s="9">
        <v>0</v>
      </c>
      <c r="K280" s="9" t="s">
        <v>4753</v>
      </c>
      <c r="L280" s="9" t="s">
        <v>4753</v>
      </c>
      <c r="M280" s="9" t="s">
        <v>4715</v>
      </c>
      <c r="R280" s="9" t="s">
        <v>4716</v>
      </c>
      <c r="V280"/>
    </row>
    <row r="281" spans="2:22">
      <c r="B281" t="s">
        <v>12213</v>
      </c>
      <c r="C281" t="str">
        <f>MID(Table_OutputBDVentaReciente[[#This Row],[Vin]],10,8)</f>
        <v>P0005860</v>
      </c>
      <c r="D281" s="9" t="s">
        <v>4708</v>
      </c>
      <c r="E281" s="255">
        <v>44914</v>
      </c>
      <c r="F281" s="255">
        <f>EDATE(Table_OutputBDVentaReciente[[#This Row],[Fecha Venta]],6)</f>
        <v>45096</v>
      </c>
      <c r="G281" s="255" t="str">
        <f>TEXT(Table_OutputBDVentaReciente[[#This Row],[PROX SERV]],"MMMM")</f>
        <v>junio</v>
      </c>
      <c r="H281" s="9">
        <v>2</v>
      </c>
      <c r="I281" s="9">
        <v>0</v>
      </c>
      <c r="J281" s="9">
        <v>0</v>
      </c>
      <c r="K281" s="9" t="s">
        <v>4753</v>
      </c>
      <c r="L281" s="9" t="s">
        <v>4753</v>
      </c>
      <c r="M281" s="9" t="s">
        <v>4715</v>
      </c>
      <c r="R281" s="9" t="s">
        <v>4716</v>
      </c>
      <c r="V281"/>
    </row>
    <row r="282" spans="2:22">
      <c r="B282" t="s">
        <v>12214</v>
      </c>
      <c r="C282" t="str">
        <f>MID(Table_OutputBDVentaReciente[[#This Row],[Vin]],10,8)</f>
        <v>P0007186</v>
      </c>
      <c r="D282" s="9" t="s">
        <v>4708</v>
      </c>
      <c r="E282" s="255">
        <v>44925</v>
      </c>
      <c r="F282" s="255">
        <f>EDATE(Table_OutputBDVentaReciente[[#This Row],[Fecha Venta]],6)</f>
        <v>45107</v>
      </c>
      <c r="G282" s="255" t="str">
        <f>TEXT(Table_OutputBDVentaReciente[[#This Row],[PROX SERV]],"MMMM")</f>
        <v>junio</v>
      </c>
      <c r="H282" s="9">
        <v>2</v>
      </c>
      <c r="I282" s="9">
        <v>0</v>
      </c>
      <c r="J282" s="9">
        <v>0</v>
      </c>
      <c r="K282" s="9" t="s">
        <v>4753</v>
      </c>
      <c r="L282" s="9" t="s">
        <v>4753</v>
      </c>
      <c r="M282" s="9" t="s">
        <v>4715</v>
      </c>
      <c r="R282" s="9" t="s">
        <v>4716</v>
      </c>
      <c r="V282"/>
    </row>
    <row r="283" spans="2:22">
      <c r="B283" t="s">
        <v>12215</v>
      </c>
      <c r="C283" t="str">
        <f>MID(Table_OutputBDVentaReciente[[#This Row],[Vin]],10,8)</f>
        <v>P0004247</v>
      </c>
      <c r="D283" s="9" t="s">
        <v>4708</v>
      </c>
      <c r="E283" s="255">
        <v>44897</v>
      </c>
      <c r="F283" s="255">
        <f>EDATE(Table_OutputBDVentaReciente[[#This Row],[Fecha Venta]],6)</f>
        <v>45079</v>
      </c>
      <c r="G283" s="255" t="str">
        <f>TEXT(Table_OutputBDVentaReciente[[#This Row],[PROX SERV]],"MMMM")</f>
        <v>junio</v>
      </c>
      <c r="H283" s="9">
        <v>2</v>
      </c>
      <c r="I283" s="9">
        <v>0</v>
      </c>
      <c r="J283" s="9">
        <v>0</v>
      </c>
      <c r="K283" s="9" t="s">
        <v>4753</v>
      </c>
      <c r="L283" s="9" t="s">
        <v>4753</v>
      </c>
      <c r="M283" s="9" t="s">
        <v>4715</v>
      </c>
      <c r="R283" s="9" t="s">
        <v>4716</v>
      </c>
      <c r="V283"/>
    </row>
    <row r="284" spans="2:22">
      <c r="B284" t="s">
        <v>12216</v>
      </c>
      <c r="C284" t="str">
        <f>MID(Table_OutputBDVentaReciente[[#This Row],[Vin]],10,8)</f>
        <v>PT028191</v>
      </c>
      <c r="D284" s="9" t="s">
        <v>4708</v>
      </c>
      <c r="E284" s="255">
        <v>44915</v>
      </c>
      <c r="F284" s="255">
        <f>EDATE(Table_OutputBDVentaReciente[[#This Row],[Fecha Venta]],6)</f>
        <v>45097</v>
      </c>
      <c r="G284" s="255" t="str">
        <f>TEXT(Table_OutputBDVentaReciente[[#This Row],[PROX SERV]],"MMMM")</f>
        <v>junio</v>
      </c>
      <c r="H284" s="9">
        <v>2</v>
      </c>
      <c r="I284" s="9">
        <v>0</v>
      </c>
      <c r="J284" s="9">
        <v>0</v>
      </c>
      <c r="K284" s="9" t="s">
        <v>4753</v>
      </c>
      <c r="L284" s="9" t="s">
        <v>4753</v>
      </c>
      <c r="M284" s="9" t="s">
        <v>4728</v>
      </c>
      <c r="R284" s="9" t="s">
        <v>4716</v>
      </c>
      <c r="V284"/>
    </row>
    <row r="285" spans="2:22">
      <c r="B285" t="s">
        <v>12217</v>
      </c>
      <c r="C285" t="str">
        <f>MID(Table_OutputBDVentaReciente[[#This Row],[Vin]],10,8)</f>
        <v>PJ001633</v>
      </c>
      <c r="D285" s="9" t="s">
        <v>4708</v>
      </c>
      <c r="E285" s="255">
        <v>44924</v>
      </c>
      <c r="F285" s="255">
        <f>EDATE(Table_OutputBDVentaReciente[[#This Row],[Fecha Venta]],6)</f>
        <v>45106</v>
      </c>
      <c r="G285" s="255" t="str">
        <f>TEXT(Table_OutputBDVentaReciente[[#This Row],[PROX SERV]],"MMMM")</f>
        <v>junio</v>
      </c>
      <c r="H285" s="9">
        <v>2</v>
      </c>
      <c r="I285" s="9">
        <v>0</v>
      </c>
      <c r="J285" s="9">
        <v>0</v>
      </c>
      <c r="K285" s="9" t="s">
        <v>4753</v>
      </c>
      <c r="L285" s="9" t="s">
        <v>4753</v>
      </c>
      <c r="M285" s="9" t="s">
        <v>4715</v>
      </c>
      <c r="R285" s="9" t="s">
        <v>4716</v>
      </c>
      <c r="V285"/>
    </row>
    <row r="286" spans="2:22">
      <c r="B286" t="s">
        <v>12218</v>
      </c>
      <c r="C286" t="str">
        <f>MID(Table_OutputBDVentaReciente[[#This Row],[Vin]],10,8)</f>
        <v>N3186920</v>
      </c>
      <c r="D286" s="9" t="s">
        <v>4708</v>
      </c>
      <c r="E286" s="255">
        <v>44917</v>
      </c>
      <c r="F286" s="255">
        <f>EDATE(Table_OutputBDVentaReciente[[#This Row],[Fecha Venta]],6)</f>
        <v>45099</v>
      </c>
      <c r="G286" s="255" t="str">
        <f>TEXT(Table_OutputBDVentaReciente[[#This Row],[PROX SERV]],"MMMM")</f>
        <v>junio</v>
      </c>
      <c r="H286" s="9">
        <v>2</v>
      </c>
      <c r="I286" s="9">
        <v>0</v>
      </c>
      <c r="J286" s="9">
        <v>0</v>
      </c>
      <c r="K286" s="9" t="s">
        <v>4753</v>
      </c>
      <c r="L286" s="9" t="s">
        <v>4753</v>
      </c>
      <c r="M286" s="9" t="s">
        <v>4715</v>
      </c>
      <c r="R286" s="9" t="s">
        <v>4716</v>
      </c>
      <c r="V286"/>
    </row>
    <row r="287" spans="2:22">
      <c r="B287" t="s">
        <v>12219</v>
      </c>
      <c r="C287" t="str">
        <f>MID(Table_OutputBDVentaReciente[[#This Row],[Vin]],10,8)</f>
        <v>PJ058644</v>
      </c>
      <c r="D287" s="9" t="s">
        <v>4708</v>
      </c>
      <c r="E287" s="255">
        <v>44915</v>
      </c>
      <c r="F287" s="255">
        <f>EDATE(Table_OutputBDVentaReciente[[#This Row],[Fecha Venta]],6)</f>
        <v>45097</v>
      </c>
      <c r="G287" s="255" t="str">
        <f>TEXT(Table_OutputBDVentaReciente[[#This Row],[PROX SERV]],"MMMM")</f>
        <v>junio</v>
      </c>
      <c r="H287" s="9">
        <v>2</v>
      </c>
      <c r="I287" s="9">
        <v>0</v>
      </c>
      <c r="J287" s="9">
        <v>0</v>
      </c>
      <c r="K287" s="9" t="s">
        <v>4753</v>
      </c>
      <c r="L287" s="9" t="s">
        <v>4753</v>
      </c>
      <c r="M287" s="9" t="s">
        <v>4728</v>
      </c>
      <c r="R287" s="9" t="s">
        <v>4716</v>
      </c>
      <c r="V287"/>
    </row>
    <row r="288" spans="2:22">
      <c r="B288" t="s">
        <v>12220</v>
      </c>
      <c r="C288" t="str">
        <f>MID(Table_OutputBDVentaReciente[[#This Row],[Vin]],10,8)</f>
        <v>PJ060343</v>
      </c>
      <c r="D288" s="9" t="s">
        <v>4708</v>
      </c>
      <c r="E288" s="255">
        <v>44905</v>
      </c>
      <c r="F288" s="255">
        <f>EDATE(Table_OutputBDVentaReciente[[#This Row],[Fecha Venta]],6)</f>
        <v>45087</v>
      </c>
      <c r="G288" s="255" t="str">
        <f>TEXT(Table_OutputBDVentaReciente[[#This Row],[PROX SERV]],"MMMM")</f>
        <v>junio</v>
      </c>
      <c r="H288" s="9">
        <v>2</v>
      </c>
      <c r="I288" s="9">
        <v>0</v>
      </c>
      <c r="J288" s="9">
        <v>0</v>
      </c>
      <c r="K288" s="9" t="s">
        <v>4753</v>
      </c>
      <c r="L288" s="9" t="s">
        <v>4753</v>
      </c>
      <c r="M288" s="9" t="s">
        <v>4728</v>
      </c>
      <c r="R288" s="9" t="s">
        <v>4716</v>
      </c>
      <c r="V288"/>
    </row>
    <row r="289" spans="2:22">
      <c r="B289" t="s">
        <v>12221</v>
      </c>
      <c r="C289" t="str">
        <f>MID(Table_OutputBDVentaReciente[[#This Row],[Vin]],10,8)</f>
        <v>P0429835</v>
      </c>
      <c r="D289" s="9" t="s">
        <v>4708</v>
      </c>
      <c r="E289" s="255">
        <v>44924</v>
      </c>
      <c r="F289" s="255">
        <f>EDATE(Table_OutputBDVentaReciente[[#This Row],[Fecha Venta]],6)</f>
        <v>45106</v>
      </c>
      <c r="G289" s="255" t="str">
        <f>TEXT(Table_OutputBDVentaReciente[[#This Row],[PROX SERV]],"MMMM")</f>
        <v>junio</v>
      </c>
      <c r="H289" s="9">
        <v>2</v>
      </c>
      <c r="I289" s="9">
        <v>0</v>
      </c>
      <c r="J289" s="9">
        <v>0</v>
      </c>
      <c r="K289" s="9" t="s">
        <v>4753</v>
      </c>
      <c r="L289" s="9" t="s">
        <v>4753</v>
      </c>
      <c r="M289" s="9" t="s">
        <v>4715</v>
      </c>
      <c r="R289" s="9" t="s">
        <v>4716</v>
      </c>
      <c r="V289"/>
    </row>
    <row r="290" spans="2:22">
      <c r="B290" t="s">
        <v>12222</v>
      </c>
      <c r="C290" t="str">
        <f>MID(Table_OutputBDVentaReciente[[#This Row],[Vin]],10,8)</f>
        <v>N1255033</v>
      </c>
      <c r="D290" s="9" t="s">
        <v>4708</v>
      </c>
      <c r="E290" s="255">
        <v>44908</v>
      </c>
      <c r="F290" s="255">
        <f>EDATE(Table_OutputBDVentaReciente[[#This Row],[Fecha Venta]],6)</f>
        <v>45090</v>
      </c>
      <c r="G290" s="255" t="str">
        <f>TEXT(Table_OutputBDVentaReciente[[#This Row],[PROX SERV]],"MMMM")</f>
        <v>junio</v>
      </c>
      <c r="H290" s="9">
        <v>2</v>
      </c>
      <c r="I290" s="9">
        <v>0</v>
      </c>
      <c r="J290" s="9">
        <v>0</v>
      </c>
      <c r="K290" s="9" t="s">
        <v>4753</v>
      </c>
      <c r="L290" s="9" t="s">
        <v>4753</v>
      </c>
      <c r="M290" s="9" t="s">
        <v>4715</v>
      </c>
      <c r="R290" s="9" t="s">
        <v>4716</v>
      </c>
      <c r="V290"/>
    </row>
    <row r="291" spans="2:22">
      <c r="B291" t="s">
        <v>1562</v>
      </c>
      <c r="C291" t="str">
        <f>MID(Table_OutputBDVentaReciente[[#This Row],[Vin]],10,8)</f>
        <v>NW220575</v>
      </c>
      <c r="D291" s="9" t="s">
        <v>4708</v>
      </c>
      <c r="E291" s="255">
        <v>44823</v>
      </c>
      <c r="F291" s="255">
        <f>EDATE(Table_OutputBDVentaReciente[[#This Row],[Fecha Venta]],6)</f>
        <v>45004</v>
      </c>
      <c r="G291" s="255" t="str">
        <f>TEXT(Table_OutputBDVentaReciente[[#This Row],[PROX SERV]],"MMMM")</f>
        <v>marzo</v>
      </c>
      <c r="H291" s="9">
        <v>5</v>
      </c>
      <c r="I291" s="9">
        <v>0</v>
      </c>
      <c r="J291" s="9">
        <v>0</v>
      </c>
      <c r="K291" s="9" t="s">
        <v>4753</v>
      </c>
      <c r="L291" s="9" t="s">
        <v>4753</v>
      </c>
      <c r="M291" s="9" t="s">
        <v>4715</v>
      </c>
      <c r="R291" s="9" t="s">
        <v>4716</v>
      </c>
      <c r="V291"/>
    </row>
    <row r="292" spans="2:22">
      <c r="B292" t="s">
        <v>805</v>
      </c>
      <c r="C292" t="str">
        <f>MID(Table_OutputBDVentaReciente[[#This Row],[Vin]],10,8)</f>
        <v>NW301025</v>
      </c>
      <c r="D292" s="9" t="s">
        <v>4708</v>
      </c>
      <c r="E292" s="255">
        <v>44830</v>
      </c>
      <c r="F292" s="255">
        <f>EDATE(Table_OutputBDVentaReciente[[#This Row],[Fecha Venta]],6)</f>
        <v>45011</v>
      </c>
      <c r="G292" s="255" t="str">
        <f>TEXT(Table_OutputBDVentaReciente[[#This Row],[PROX SERV]],"MMMM")</f>
        <v>marzo</v>
      </c>
      <c r="H292" s="9">
        <v>5</v>
      </c>
      <c r="I292" s="9">
        <v>0</v>
      </c>
      <c r="J292" s="9">
        <v>0</v>
      </c>
      <c r="K292" s="9" t="s">
        <v>4726</v>
      </c>
      <c r="L292" s="9" t="s">
        <v>12223</v>
      </c>
      <c r="M292" s="9" t="s">
        <v>4715</v>
      </c>
      <c r="R292" s="9" t="s">
        <v>4716</v>
      </c>
      <c r="V292"/>
    </row>
    <row r="293" spans="2:22">
      <c r="B293" t="s">
        <v>12224</v>
      </c>
      <c r="C293" t="str">
        <f>MID(Table_OutputBDVentaReciente[[#This Row],[Vin]],10,8)</f>
        <v>NW301759</v>
      </c>
      <c r="D293" s="9" t="s">
        <v>4708</v>
      </c>
      <c r="E293" s="255">
        <v>44818</v>
      </c>
      <c r="F293" s="255">
        <f>EDATE(Table_OutputBDVentaReciente[[#This Row],[Fecha Venta]],6)</f>
        <v>44999</v>
      </c>
      <c r="G293" s="255" t="str">
        <f>TEXT(Table_OutputBDVentaReciente[[#This Row],[PROX SERV]],"MMMM")</f>
        <v>marzo</v>
      </c>
      <c r="H293" s="9">
        <v>5</v>
      </c>
      <c r="I293" s="9">
        <v>0</v>
      </c>
      <c r="J293" s="9">
        <v>0</v>
      </c>
      <c r="K293" s="9" t="s">
        <v>4726</v>
      </c>
      <c r="L293" s="9" t="s">
        <v>5889</v>
      </c>
      <c r="M293" s="9" t="s">
        <v>4715</v>
      </c>
      <c r="R293" s="9" t="s">
        <v>4716</v>
      </c>
      <c r="V293"/>
    </row>
    <row r="294" spans="2:22">
      <c r="B294" t="s">
        <v>12225</v>
      </c>
      <c r="C294" t="str">
        <f>MID(Table_OutputBDVentaReciente[[#This Row],[Vin]],10,8)</f>
        <v>NW300874</v>
      </c>
      <c r="D294" s="9" t="s">
        <v>4708</v>
      </c>
      <c r="E294" s="255">
        <v>44818</v>
      </c>
      <c r="F294" s="255">
        <f>EDATE(Table_OutputBDVentaReciente[[#This Row],[Fecha Venta]],6)</f>
        <v>44999</v>
      </c>
      <c r="G294" s="255" t="str">
        <f>TEXT(Table_OutputBDVentaReciente[[#This Row],[PROX SERV]],"MMMM")</f>
        <v>marzo</v>
      </c>
      <c r="H294" s="9">
        <v>5</v>
      </c>
      <c r="I294" s="9">
        <v>0</v>
      </c>
      <c r="J294" s="9">
        <v>0</v>
      </c>
      <c r="K294" s="9" t="s">
        <v>4726</v>
      </c>
      <c r="L294" s="9" t="s">
        <v>5225</v>
      </c>
      <c r="M294" s="9" t="s">
        <v>4715</v>
      </c>
      <c r="R294" s="9" t="s">
        <v>4716</v>
      </c>
      <c r="V294"/>
    </row>
    <row r="295" spans="2:22">
      <c r="B295" t="s">
        <v>12226</v>
      </c>
      <c r="C295" t="str">
        <f>MID(Table_OutputBDVentaReciente[[#This Row],[Vin]],10,8)</f>
        <v>NW218945</v>
      </c>
      <c r="D295" s="9" t="s">
        <v>4708</v>
      </c>
      <c r="E295" s="255">
        <v>44817</v>
      </c>
      <c r="F295" s="255">
        <f>EDATE(Table_OutputBDVentaReciente[[#This Row],[Fecha Venta]],6)</f>
        <v>44998</v>
      </c>
      <c r="G295" s="255" t="str">
        <f>TEXT(Table_OutputBDVentaReciente[[#This Row],[PROX SERV]],"MMMM")</f>
        <v>marzo</v>
      </c>
      <c r="H295" s="9">
        <v>5</v>
      </c>
      <c r="I295" s="9">
        <v>0</v>
      </c>
      <c r="J295" s="9">
        <v>0</v>
      </c>
      <c r="K295" s="9" t="s">
        <v>5324</v>
      </c>
      <c r="L295" s="9" t="s">
        <v>12227</v>
      </c>
      <c r="M295" s="9" t="s">
        <v>4728</v>
      </c>
      <c r="R295" s="9" t="s">
        <v>4716</v>
      </c>
      <c r="V295"/>
    </row>
    <row r="296" spans="2:22">
      <c r="B296" t="s">
        <v>12228</v>
      </c>
      <c r="C296" t="str">
        <f>MID(Table_OutputBDVentaReciente[[#This Row],[Vin]],10,8)</f>
        <v>NW219712</v>
      </c>
      <c r="D296" s="9" t="s">
        <v>4708</v>
      </c>
      <c r="E296" s="255">
        <v>44817</v>
      </c>
      <c r="F296" s="255">
        <f>EDATE(Table_OutputBDVentaReciente[[#This Row],[Fecha Venta]],6)</f>
        <v>44998</v>
      </c>
      <c r="G296" s="255" t="str">
        <f>TEXT(Table_OutputBDVentaReciente[[#This Row],[PROX SERV]],"MMMM")</f>
        <v>marzo</v>
      </c>
      <c r="H296" s="9">
        <v>5</v>
      </c>
      <c r="I296" s="9">
        <v>0</v>
      </c>
      <c r="J296" s="9">
        <v>0</v>
      </c>
      <c r="K296" s="9" t="s">
        <v>4753</v>
      </c>
      <c r="L296" s="9" t="s">
        <v>4753</v>
      </c>
      <c r="M296" s="9" t="s">
        <v>4715</v>
      </c>
      <c r="R296" s="9" t="s">
        <v>4716</v>
      </c>
      <c r="V296"/>
    </row>
    <row r="297" spans="2:22">
      <c r="B297" t="s">
        <v>2778</v>
      </c>
      <c r="C297" t="str">
        <f>MID(Table_OutputBDVentaReciente[[#This Row],[Vin]],10,8)</f>
        <v>NW303122</v>
      </c>
      <c r="D297" s="9" t="s">
        <v>4708</v>
      </c>
      <c r="E297" s="255">
        <v>44832</v>
      </c>
      <c r="F297" s="255">
        <f>EDATE(Table_OutputBDVentaReciente[[#This Row],[Fecha Venta]],6)</f>
        <v>45013</v>
      </c>
      <c r="G297" s="255" t="str">
        <f>TEXT(Table_OutputBDVentaReciente[[#This Row],[PROX SERV]],"MMMM")</f>
        <v>marzo</v>
      </c>
      <c r="H297" s="9">
        <v>5</v>
      </c>
      <c r="I297" s="9">
        <v>0</v>
      </c>
      <c r="J297" s="9">
        <v>0</v>
      </c>
      <c r="K297" s="9" t="s">
        <v>4726</v>
      </c>
      <c r="L297" s="9" t="s">
        <v>5889</v>
      </c>
      <c r="M297" s="9" t="s">
        <v>4715</v>
      </c>
      <c r="R297" s="9" t="s">
        <v>4716</v>
      </c>
      <c r="V297"/>
    </row>
    <row r="298" spans="2:22">
      <c r="B298" t="s">
        <v>12229</v>
      </c>
      <c r="C298" t="str">
        <f>MID(Table_OutputBDVentaReciente[[#This Row],[Vin]],10,8)</f>
        <v>NW222048</v>
      </c>
      <c r="D298" s="9" t="s">
        <v>4708</v>
      </c>
      <c r="E298" s="255">
        <v>44834</v>
      </c>
      <c r="F298" s="255">
        <f>EDATE(Table_OutputBDVentaReciente[[#This Row],[Fecha Venta]],6)</f>
        <v>45015</v>
      </c>
      <c r="G298" s="255" t="str">
        <f>TEXT(Table_OutputBDVentaReciente[[#This Row],[PROX SERV]],"MMMM")</f>
        <v>marzo</v>
      </c>
      <c r="H298" s="9">
        <v>5</v>
      </c>
      <c r="I298" s="9">
        <v>0</v>
      </c>
      <c r="J298" s="9">
        <v>0</v>
      </c>
      <c r="K298" s="9" t="s">
        <v>4753</v>
      </c>
      <c r="L298" s="9" t="s">
        <v>4753</v>
      </c>
      <c r="M298" s="9" t="s">
        <v>4715</v>
      </c>
      <c r="R298" s="9" t="s">
        <v>4716</v>
      </c>
      <c r="V298"/>
    </row>
    <row r="299" spans="2:22">
      <c r="B299" t="s">
        <v>12230</v>
      </c>
      <c r="C299" t="str">
        <f>MID(Table_OutputBDVentaReciente[[#This Row],[Vin]],10,8)</f>
        <v>NW220587</v>
      </c>
      <c r="D299" s="9" t="s">
        <v>4708</v>
      </c>
      <c r="E299" s="255">
        <v>44824</v>
      </c>
      <c r="F299" s="255">
        <f>EDATE(Table_OutputBDVentaReciente[[#This Row],[Fecha Venta]],6)</f>
        <v>45005</v>
      </c>
      <c r="G299" s="255" t="str">
        <f>TEXT(Table_OutputBDVentaReciente[[#This Row],[PROX SERV]],"MMMM")</f>
        <v>marzo</v>
      </c>
      <c r="H299" s="9">
        <v>5</v>
      </c>
      <c r="I299" s="9">
        <v>0</v>
      </c>
      <c r="J299" s="9">
        <v>0</v>
      </c>
      <c r="K299" s="9" t="s">
        <v>5324</v>
      </c>
      <c r="L299" s="9" t="s">
        <v>5545</v>
      </c>
      <c r="M299" s="9" t="s">
        <v>4715</v>
      </c>
      <c r="R299" s="9" t="s">
        <v>4716</v>
      </c>
      <c r="V299"/>
    </row>
    <row r="300" spans="2:22">
      <c r="B300" t="s">
        <v>12231</v>
      </c>
      <c r="C300" t="str">
        <f>MID(Table_OutputBDVentaReciente[[#This Row],[Vin]],10,8)</f>
        <v>PT105909</v>
      </c>
      <c r="D300" s="9" t="s">
        <v>4708</v>
      </c>
      <c r="E300" s="255">
        <v>44834</v>
      </c>
      <c r="F300" s="255">
        <f>EDATE(Table_OutputBDVentaReciente[[#This Row],[Fecha Venta]],6)</f>
        <v>45015</v>
      </c>
      <c r="G300" s="255" t="str">
        <f>TEXT(Table_OutputBDVentaReciente[[#This Row],[PROX SERV]],"MMMM")</f>
        <v>marzo</v>
      </c>
      <c r="H300" s="9">
        <v>5</v>
      </c>
      <c r="I300" s="9">
        <v>0</v>
      </c>
      <c r="J300" s="9">
        <v>0</v>
      </c>
      <c r="K300" s="9" t="s">
        <v>5324</v>
      </c>
      <c r="L300" s="9" t="s">
        <v>12232</v>
      </c>
      <c r="M300" s="9" t="s">
        <v>4728</v>
      </c>
      <c r="R300" s="9" t="s">
        <v>4716</v>
      </c>
      <c r="V300"/>
    </row>
    <row r="301" spans="2:22">
      <c r="B301" t="s">
        <v>12233</v>
      </c>
      <c r="C301" t="str">
        <f>MID(Table_OutputBDVentaReciente[[#This Row],[Vin]],10,8)</f>
        <v>PT105012</v>
      </c>
      <c r="D301" s="9" t="s">
        <v>4708</v>
      </c>
      <c r="E301" s="255">
        <v>44834</v>
      </c>
      <c r="F301" s="255">
        <f>EDATE(Table_OutputBDVentaReciente[[#This Row],[Fecha Venta]],6)</f>
        <v>45015</v>
      </c>
      <c r="G301" s="255" t="str">
        <f>TEXT(Table_OutputBDVentaReciente[[#This Row],[PROX SERV]],"MMMM")</f>
        <v>marzo</v>
      </c>
      <c r="H301" s="9">
        <v>5</v>
      </c>
      <c r="I301" s="9">
        <v>0</v>
      </c>
      <c r="J301" s="9">
        <v>0</v>
      </c>
      <c r="K301" s="9" t="s">
        <v>4726</v>
      </c>
      <c r="L301" s="9" t="s">
        <v>5889</v>
      </c>
      <c r="M301" s="9" t="s">
        <v>4715</v>
      </c>
      <c r="R301" s="9" t="s">
        <v>4716</v>
      </c>
      <c r="V301"/>
    </row>
    <row r="302" spans="2:22">
      <c r="B302" t="s">
        <v>12234</v>
      </c>
      <c r="C302" t="str">
        <f>MID(Table_OutputBDVentaReciente[[#This Row],[Vin]],10,8)</f>
        <v>NS131137</v>
      </c>
      <c r="D302" s="9" t="s">
        <v>4708</v>
      </c>
      <c r="E302" s="255">
        <v>44834</v>
      </c>
      <c r="F302" s="255">
        <f>EDATE(Table_OutputBDVentaReciente[[#This Row],[Fecha Venta]],6)</f>
        <v>45015</v>
      </c>
      <c r="G302" s="255" t="str">
        <f>TEXT(Table_OutputBDVentaReciente[[#This Row],[PROX SERV]],"MMMM")</f>
        <v>marzo</v>
      </c>
      <c r="H302" s="9">
        <v>5</v>
      </c>
      <c r="I302" s="9">
        <v>0</v>
      </c>
      <c r="J302" s="9">
        <v>0</v>
      </c>
      <c r="K302" s="9" t="s">
        <v>4726</v>
      </c>
      <c r="L302" s="9" t="s">
        <v>11774</v>
      </c>
      <c r="M302" s="9" t="s">
        <v>4728</v>
      </c>
      <c r="R302" s="9" t="s">
        <v>4716</v>
      </c>
      <c r="V302"/>
    </row>
    <row r="303" spans="2:22">
      <c r="B303" t="s">
        <v>1763</v>
      </c>
      <c r="C303" t="str">
        <f>MID(Table_OutputBDVentaReciente[[#This Row],[Vin]],10,8)</f>
        <v>PU600202</v>
      </c>
      <c r="D303" s="9" t="s">
        <v>4708</v>
      </c>
      <c r="E303" s="255">
        <v>44834</v>
      </c>
      <c r="F303" s="255">
        <f>EDATE(Table_OutputBDVentaReciente[[#This Row],[Fecha Venta]],6)</f>
        <v>45015</v>
      </c>
      <c r="G303" s="255" t="str">
        <f>TEXT(Table_OutputBDVentaReciente[[#This Row],[PROX SERV]],"MMMM")</f>
        <v>marzo</v>
      </c>
      <c r="H303" s="9">
        <v>5</v>
      </c>
      <c r="I303" s="9">
        <v>0</v>
      </c>
      <c r="J303" s="9">
        <v>0</v>
      </c>
      <c r="K303" s="9" t="s">
        <v>4726</v>
      </c>
      <c r="L303" s="9" t="s">
        <v>11774</v>
      </c>
      <c r="M303" s="9" t="s">
        <v>4715</v>
      </c>
      <c r="R303" s="9" t="s">
        <v>4716</v>
      </c>
      <c r="V303"/>
    </row>
    <row r="304" spans="2:22">
      <c r="B304" t="s">
        <v>3349</v>
      </c>
      <c r="C304" t="str">
        <f>MID(Table_OutputBDVentaReciente[[#This Row],[Vin]],10,8)</f>
        <v>NS131085</v>
      </c>
      <c r="D304" s="9" t="s">
        <v>4708</v>
      </c>
      <c r="E304" s="255">
        <v>44833</v>
      </c>
      <c r="F304" s="255">
        <f>EDATE(Table_OutputBDVentaReciente[[#This Row],[Fecha Venta]],6)</f>
        <v>45014</v>
      </c>
      <c r="G304" s="255" t="str">
        <f>TEXT(Table_OutputBDVentaReciente[[#This Row],[PROX SERV]],"MMMM")</f>
        <v>marzo</v>
      </c>
      <c r="H304" s="9">
        <v>5</v>
      </c>
      <c r="I304" s="9">
        <v>0</v>
      </c>
      <c r="J304" s="9">
        <v>0</v>
      </c>
      <c r="K304" s="9" t="s">
        <v>4726</v>
      </c>
      <c r="L304" s="9" t="s">
        <v>5225</v>
      </c>
      <c r="M304" s="9" t="s">
        <v>4728</v>
      </c>
      <c r="R304" s="9" t="s">
        <v>4716</v>
      </c>
      <c r="V304"/>
    </row>
    <row r="305" spans="2:22">
      <c r="B305" t="s">
        <v>595</v>
      </c>
      <c r="C305" t="str">
        <f>MID(Table_OutputBDVentaReciente[[#This Row],[Vin]],10,8)</f>
        <v>NS136007</v>
      </c>
      <c r="D305" s="9" t="s">
        <v>4708</v>
      </c>
      <c r="E305" s="255">
        <v>44831</v>
      </c>
      <c r="F305" s="255">
        <f>EDATE(Table_OutputBDVentaReciente[[#This Row],[Fecha Venta]],6)</f>
        <v>45012</v>
      </c>
      <c r="G305" s="255" t="str">
        <f>TEXT(Table_OutputBDVentaReciente[[#This Row],[PROX SERV]],"MMMM")</f>
        <v>marzo</v>
      </c>
      <c r="H305" s="9">
        <v>5</v>
      </c>
      <c r="I305" s="9">
        <v>0</v>
      </c>
      <c r="J305" s="9">
        <v>0</v>
      </c>
      <c r="K305" s="9" t="s">
        <v>4726</v>
      </c>
      <c r="L305" s="9" t="s">
        <v>5225</v>
      </c>
      <c r="M305" s="9" t="s">
        <v>4728</v>
      </c>
      <c r="R305" s="9" t="s">
        <v>4716</v>
      </c>
      <c r="V305"/>
    </row>
    <row r="306" spans="2:22">
      <c r="B306" t="s">
        <v>2712</v>
      </c>
      <c r="C306" t="str">
        <f>MID(Table_OutputBDVentaReciente[[#This Row],[Vin]],10,8)</f>
        <v>NP360703</v>
      </c>
      <c r="D306" s="9" t="s">
        <v>4708</v>
      </c>
      <c r="E306" s="255">
        <v>44833</v>
      </c>
      <c r="F306" s="255">
        <f>EDATE(Table_OutputBDVentaReciente[[#This Row],[Fecha Venta]],6)</f>
        <v>45014</v>
      </c>
      <c r="G306" s="255" t="str">
        <f>TEXT(Table_OutputBDVentaReciente[[#This Row],[PROX SERV]],"MMMM")</f>
        <v>marzo</v>
      </c>
      <c r="H306" s="9">
        <v>5</v>
      </c>
      <c r="I306" s="9">
        <v>0</v>
      </c>
      <c r="J306" s="9">
        <v>0</v>
      </c>
      <c r="K306" s="9" t="s">
        <v>4753</v>
      </c>
      <c r="L306" s="9" t="s">
        <v>4753</v>
      </c>
      <c r="M306" s="9" t="s">
        <v>4715</v>
      </c>
      <c r="R306" s="9" t="s">
        <v>4716</v>
      </c>
      <c r="V306"/>
    </row>
    <row r="307" spans="2:22">
      <c r="B307" t="s">
        <v>12235</v>
      </c>
      <c r="C307" t="str">
        <f>MID(Table_OutputBDVentaReciente[[#This Row],[Vin]],10,8)</f>
        <v>NP129704</v>
      </c>
      <c r="D307" s="9" t="s">
        <v>4708</v>
      </c>
      <c r="E307" s="255">
        <v>44832</v>
      </c>
      <c r="F307" s="255">
        <f>EDATE(Table_OutputBDVentaReciente[[#This Row],[Fecha Venta]],6)</f>
        <v>45013</v>
      </c>
      <c r="G307" s="255" t="str">
        <f>TEXT(Table_OutputBDVentaReciente[[#This Row],[PROX SERV]],"MMMM")</f>
        <v>marzo</v>
      </c>
      <c r="H307" s="9">
        <v>5</v>
      </c>
      <c r="I307" s="9">
        <v>0</v>
      </c>
      <c r="J307" s="9">
        <v>0</v>
      </c>
      <c r="K307" s="9" t="s">
        <v>4726</v>
      </c>
      <c r="L307" s="9" t="s">
        <v>12236</v>
      </c>
      <c r="M307" s="9" t="s">
        <v>4715</v>
      </c>
      <c r="R307" s="9" t="s">
        <v>4716</v>
      </c>
      <c r="V307"/>
    </row>
    <row r="308" spans="2:22">
      <c r="B308" t="s">
        <v>1707</v>
      </c>
      <c r="C308" t="str">
        <f>MID(Table_OutputBDVentaReciente[[#This Row],[Vin]],10,8)</f>
        <v>NP358186</v>
      </c>
      <c r="D308" s="9" t="s">
        <v>4708</v>
      </c>
      <c r="E308" s="255">
        <v>44830</v>
      </c>
      <c r="F308" s="255">
        <f>EDATE(Table_OutputBDVentaReciente[[#This Row],[Fecha Venta]],6)</f>
        <v>45011</v>
      </c>
      <c r="G308" s="255" t="str">
        <f>TEXT(Table_OutputBDVentaReciente[[#This Row],[PROX SERV]],"MMMM")</f>
        <v>marzo</v>
      </c>
      <c r="H308" s="9">
        <v>5</v>
      </c>
      <c r="I308" s="9">
        <v>0</v>
      </c>
      <c r="J308" s="9">
        <v>0</v>
      </c>
      <c r="K308" s="9" t="s">
        <v>5324</v>
      </c>
      <c r="L308" s="9" t="s">
        <v>6241</v>
      </c>
      <c r="M308" s="9" t="s">
        <v>4715</v>
      </c>
      <c r="R308" s="9" t="s">
        <v>4716</v>
      </c>
      <c r="V308"/>
    </row>
    <row r="309" spans="2:22">
      <c r="B309" t="s">
        <v>12237</v>
      </c>
      <c r="C309" t="str">
        <f>MID(Table_OutputBDVentaReciente[[#This Row],[Vin]],10,8)</f>
        <v>NV022133</v>
      </c>
      <c r="D309" s="9" t="s">
        <v>4708</v>
      </c>
      <c r="E309" s="255">
        <v>44824</v>
      </c>
      <c r="F309" s="255">
        <f>EDATE(Table_OutputBDVentaReciente[[#This Row],[Fecha Venta]],6)</f>
        <v>45005</v>
      </c>
      <c r="G309" s="255" t="str">
        <f>TEXT(Table_OutputBDVentaReciente[[#This Row],[PROX SERV]],"MMMM")</f>
        <v>marzo</v>
      </c>
      <c r="H309" s="9">
        <v>5</v>
      </c>
      <c r="I309" s="9">
        <v>0</v>
      </c>
      <c r="J309" s="9">
        <v>0</v>
      </c>
      <c r="K309" s="9" t="s">
        <v>5324</v>
      </c>
      <c r="L309" s="9" t="s">
        <v>12238</v>
      </c>
      <c r="M309" s="9" t="s">
        <v>4728</v>
      </c>
      <c r="R309" s="9" t="s">
        <v>4716</v>
      </c>
      <c r="V309"/>
    </row>
    <row r="310" spans="2:22">
      <c r="B310" t="s">
        <v>12239</v>
      </c>
      <c r="C310" t="str">
        <f>MID(Table_OutputBDVentaReciente[[#This Row],[Vin]],10,8)</f>
        <v>PA020697</v>
      </c>
      <c r="D310" s="9" t="s">
        <v>4708</v>
      </c>
      <c r="E310" s="255">
        <v>44824</v>
      </c>
      <c r="F310" s="255">
        <f>EDATE(Table_OutputBDVentaReciente[[#This Row],[Fecha Venta]],6)</f>
        <v>45005</v>
      </c>
      <c r="G310" s="255" t="str">
        <f>TEXT(Table_OutputBDVentaReciente[[#This Row],[PROX SERV]],"MMMM")</f>
        <v>marzo</v>
      </c>
      <c r="H310" s="9">
        <v>5</v>
      </c>
      <c r="I310" s="9">
        <v>0</v>
      </c>
      <c r="J310" s="9">
        <v>0</v>
      </c>
      <c r="K310" s="9" t="s">
        <v>4726</v>
      </c>
      <c r="L310" s="9" t="s">
        <v>12240</v>
      </c>
      <c r="M310" s="9" t="s">
        <v>4715</v>
      </c>
      <c r="R310" s="9" t="s">
        <v>4716</v>
      </c>
      <c r="V310"/>
    </row>
    <row r="311" spans="2:22">
      <c r="B311" t="s">
        <v>12241</v>
      </c>
      <c r="C311" t="str">
        <f>MID(Table_OutputBDVentaReciente[[#This Row],[Vin]],10,8)</f>
        <v>N3019040</v>
      </c>
      <c r="D311" s="9" t="s">
        <v>4708</v>
      </c>
      <c r="E311" s="255">
        <v>44824</v>
      </c>
      <c r="F311" s="255">
        <f>EDATE(Table_OutputBDVentaReciente[[#This Row],[Fecha Venta]],6)</f>
        <v>45005</v>
      </c>
      <c r="G311" s="255" t="str">
        <f>TEXT(Table_OutputBDVentaReciente[[#This Row],[PROX SERV]],"MMMM")</f>
        <v>marzo</v>
      </c>
      <c r="H311" s="9">
        <v>5</v>
      </c>
      <c r="I311" s="9">
        <v>0</v>
      </c>
      <c r="J311" s="9">
        <v>0</v>
      </c>
      <c r="K311" s="9" t="s">
        <v>4753</v>
      </c>
      <c r="L311" s="9" t="s">
        <v>4753</v>
      </c>
      <c r="M311" s="9" t="s">
        <v>4728</v>
      </c>
      <c r="R311" s="9" t="s">
        <v>4716</v>
      </c>
      <c r="V311"/>
    </row>
    <row r="312" spans="2:22">
      <c r="B312" t="s">
        <v>12242</v>
      </c>
      <c r="C312" t="str">
        <f>MID(Table_OutputBDVentaReciente[[#This Row],[Vin]],10,8)</f>
        <v>N1253876</v>
      </c>
      <c r="D312" s="9" t="s">
        <v>4708</v>
      </c>
      <c r="E312" s="255">
        <v>44824</v>
      </c>
      <c r="F312" s="255">
        <f>EDATE(Table_OutputBDVentaReciente[[#This Row],[Fecha Venta]],6)</f>
        <v>45005</v>
      </c>
      <c r="G312" s="255" t="str">
        <f>TEXT(Table_OutputBDVentaReciente[[#This Row],[PROX SERV]],"MMMM")</f>
        <v>marzo</v>
      </c>
      <c r="H312" s="9">
        <v>5</v>
      </c>
      <c r="I312" s="9">
        <v>0</v>
      </c>
      <c r="J312" s="9">
        <v>0</v>
      </c>
      <c r="K312" s="9" t="s">
        <v>4726</v>
      </c>
      <c r="L312" s="9" t="s">
        <v>5225</v>
      </c>
      <c r="M312" s="9" t="s">
        <v>4715</v>
      </c>
      <c r="R312" s="9" t="s">
        <v>4716</v>
      </c>
      <c r="V312"/>
    </row>
    <row r="313" spans="2:22">
      <c r="B313" t="s">
        <v>238</v>
      </c>
      <c r="C313" t="str">
        <f>MID(Table_OutputBDVentaReciente[[#This Row],[Vin]],10,8)</f>
        <v>N1253166</v>
      </c>
      <c r="D313" s="9" t="s">
        <v>4708</v>
      </c>
      <c r="E313" s="255">
        <v>44817</v>
      </c>
      <c r="F313" s="255">
        <f>EDATE(Table_OutputBDVentaReciente[[#This Row],[Fecha Venta]],6)</f>
        <v>44998</v>
      </c>
      <c r="G313" s="255" t="str">
        <f>TEXT(Table_OutputBDVentaReciente[[#This Row],[PROX SERV]],"MMMM")</f>
        <v>marzo</v>
      </c>
      <c r="H313" s="9">
        <v>5</v>
      </c>
      <c r="I313" s="9">
        <v>0</v>
      </c>
      <c r="J313" s="9">
        <v>0</v>
      </c>
      <c r="K313" s="9" t="s">
        <v>4726</v>
      </c>
      <c r="L313" s="9" t="s">
        <v>5188</v>
      </c>
      <c r="M313" s="9" t="s">
        <v>4715</v>
      </c>
      <c r="R313" s="9" t="s">
        <v>4716</v>
      </c>
      <c r="V313"/>
    </row>
    <row r="314" spans="2:22">
      <c r="B314" t="s">
        <v>3618</v>
      </c>
      <c r="C314" t="str">
        <f>MID(Table_OutputBDVentaReciente[[#This Row],[Vin]],10,8)</f>
        <v>N1253917</v>
      </c>
      <c r="D314" s="9" t="s">
        <v>4708</v>
      </c>
      <c r="E314" s="255">
        <v>44813</v>
      </c>
      <c r="F314" s="255">
        <f>EDATE(Table_OutputBDVentaReciente[[#This Row],[Fecha Venta]],6)</f>
        <v>44994</v>
      </c>
      <c r="G314" s="255" t="str">
        <f>TEXT(Table_OutputBDVentaReciente[[#This Row],[PROX SERV]],"MMMM")</f>
        <v>marzo</v>
      </c>
      <c r="H314" s="9">
        <v>5</v>
      </c>
      <c r="I314" s="9">
        <v>0</v>
      </c>
      <c r="J314" s="9">
        <v>0</v>
      </c>
      <c r="K314" s="9" t="s">
        <v>4753</v>
      </c>
      <c r="L314" s="9" t="s">
        <v>4753</v>
      </c>
      <c r="M314" s="9" t="s">
        <v>4715</v>
      </c>
      <c r="R314" s="9" t="s">
        <v>4716</v>
      </c>
      <c r="V314"/>
    </row>
    <row r="315" spans="2:22">
      <c r="B315" t="s">
        <v>12243</v>
      </c>
      <c r="C315" t="str">
        <f>MID(Table_OutputBDVentaReciente[[#This Row],[Vin]],10,8)</f>
        <v>N4003669</v>
      </c>
      <c r="D315" s="9" t="s">
        <v>4708</v>
      </c>
      <c r="E315" s="255">
        <v>44824</v>
      </c>
      <c r="F315" s="255">
        <f>EDATE(Table_OutputBDVentaReciente[[#This Row],[Fecha Venta]],6)</f>
        <v>45005</v>
      </c>
      <c r="G315" s="255" t="str">
        <f>TEXT(Table_OutputBDVentaReciente[[#This Row],[PROX SERV]],"MMMM")</f>
        <v>marzo</v>
      </c>
      <c r="H315" s="9">
        <v>5</v>
      </c>
      <c r="I315" s="9">
        <v>0</v>
      </c>
      <c r="J315" s="9">
        <v>0</v>
      </c>
      <c r="K315" s="9" t="s">
        <v>5324</v>
      </c>
      <c r="L315" s="9" t="s">
        <v>5545</v>
      </c>
      <c r="M315" s="9" t="s">
        <v>4715</v>
      </c>
      <c r="R315" s="9" t="s">
        <v>4716</v>
      </c>
      <c r="V315"/>
    </row>
    <row r="316" spans="2:22">
      <c r="B316" t="s">
        <v>2526</v>
      </c>
      <c r="C316" t="str">
        <f>MID(Table_OutputBDVentaReciente[[#This Row],[Vin]],10,8)</f>
        <v>N4003673</v>
      </c>
      <c r="D316" s="9" t="s">
        <v>4708</v>
      </c>
      <c r="E316" s="255">
        <v>44817</v>
      </c>
      <c r="F316" s="255">
        <f>EDATE(Table_OutputBDVentaReciente[[#This Row],[Fecha Venta]],6)</f>
        <v>44998</v>
      </c>
      <c r="G316" s="255" t="str">
        <f>TEXT(Table_OutputBDVentaReciente[[#This Row],[PROX SERV]],"MMMM")</f>
        <v>marzo</v>
      </c>
      <c r="H316" s="9">
        <v>5</v>
      </c>
      <c r="I316" s="9">
        <v>0</v>
      </c>
      <c r="J316" s="9">
        <v>0</v>
      </c>
      <c r="K316" s="9" t="s">
        <v>4726</v>
      </c>
      <c r="L316" s="9" t="s">
        <v>5225</v>
      </c>
      <c r="M316" s="9" t="s">
        <v>4715</v>
      </c>
      <c r="R316" s="9" t="s">
        <v>4716</v>
      </c>
      <c r="V316"/>
    </row>
    <row r="317" spans="2:22">
      <c r="B317" t="s">
        <v>12244</v>
      </c>
      <c r="C317" t="str">
        <f>MID(Table_OutputBDVentaReciente[[#This Row],[Vin]],10,8)</f>
        <v>N1254097</v>
      </c>
      <c r="D317" s="9" t="s">
        <v>4708</v>
      </c>
      <c r="E317" s="255">
        <v>44821</v>
      </c>
      <c r="F317" s="255">
        <f>EDATE(Table_OutputBDVentaReciente[[#This Row],[Fecha Venta]],6)</f>
        <v>45002</v>
      </c>
      <c r="G317" s="255" t="str">
        <f>TEXT(Table_OutputBDVentaReciente[[#This Row],[PROX SERV]],"MMMM")</f>
        <v>marzo</v>
      </c>
      <c r="H317" s="9">
        <v>5</v>
      </c>
      <c r="I317" s="9">
        <v>0</v>
      </c>
      <c r="J317" s="9">
        <v>0</v>
      </c>
      <c r="K317" s="9" t="s">
        <v>5324</v>
      </c>
      <c r="L317" s="9" t="s">
        <v>5545</v>
      </c>
      <c r="M317" s="9" t="s">
        <v>4728</v>
      </c>
      <c r="R317" s="9" t="s">
        <v>4716</v>
      </c>
      <c r="V317"/>
    </row>
    <row r="318" spans="2:22">
      <c r="B318" t="s">
        <v>12245</v>
      </c>
      <c r="C318" t="str">
        <f>MID(Table_OutputBDVentaReciente[[#This Row],[Vin]],10,8)</f>
        <v>PT024996</v>
      </c>
      <c r="D318" s="9" t="s">
        <v>4708</v>
      </c>
      <c r="E318" s="255">
        <v>44834</v>
      </c>
      <c r="F318" s="255">
        <f>EDATE(Table_OutputBDVentaReciente[[#This Row],[Fecha Venta]],6)</f>
        <v>45015</v>
      </c>
      <c r="G318" s="255" t="str">
        <f>TEXT(Table_OutputBDVentaReciente[[#This Row],[PROX SERV]],"MMMM")</f>
        <v>marzo</v>
      </c>
      <c r="H318" s="9">
        <v>5</v>
      </c>
      <c r="I318" s="9">
        <v>0</v>
      </c>
      <c r="J318" s="9">
        <v>0</v>
      </c>
      <c r="K318" s="9" t="s">
        <v>5324</v>
      </c>
      <c r="L318" s="9" t="s">
        <v>12232</v>
      </c>
      <c r="M318" s="9" t="s">
        <v>4715</v>
      </c>
      <c r="R318" s="9" t="s">
        <v>4716</v>
      </c>
      <c r="V318"/>
    </row>
    <row r="319" spans="2:22">
      <c r="B319" t="s">
        <v>12246</v>
      </c>
      <c r="C319" t="str">
        <f>MID(Table_OutputBDVentaReciente[[#This Row],[Vin]],10,8)</f>
        <v>NT102332</v>
      </c>
      <c r="D319" s="9" t="s">
        <v>4708</v>
      </c>
      <c r="E319" s="255">
        <v>44813</v>
      </c>
      <c r="F319" s="255">
        <f>EDATE(Table_OutputBDVentaReciente[[#This Row],[Fecha Venta]],6)</f>
        <v>44994</v>
      </c>
      <c r="G319" s="255" t="str">
        <f>TEXT(Table_OutputBDVentaReciente[[#This Row],[PROX SERV]],"MMMM")</f>
        <v>marzo</v>
      </c>
      <c r="H319" s="9">
        <v>5</v>
      </c>
      <c r="I319" s="9">
        <v>0</v>
      </c>
      <c r="J319" s="9">
        <v>0</v>
      </c>
      <c r="K319" s="9" t="s">
        <v>4726</v>
      </c>
      <c r="L319" s="9" t="s">
        <v>12247</v>
      </c>
      <c r="M319" s="9" t="s">
        <v>4715</v>
      </c>
      <c r="R319" s="9" t="s">
        <v>4716</v>
      </c>
      <c r="V319"/>
    </row>
    <row r="320" spans="2:22">
      <c r="B320" t="s">
        <v>3223</v>
      </c>
      <c r="C320" t="str">
        <f>MID(Table_OutputBDVentaReciente[[#This Row],[Vin]],10,8)</f>
        <v>PU723769</v>
      </c>
      <c r="D320" s="9" t="s">
        <v>4708</v>
      </c>
      <c r="E320" s="255">
        <v>44834</v>
      </c>
      <c r="F320" s="255">
        <f>EDATE(Table_OutputBDVentaReciente[[#This Row],[Fecha Venta]],6)</f>
        <v>45015</v>
      </c>
      <c r="G320" s="255" t="str">
        <f>TEXT(Table_OutputBDVentaReciente[[#This Row],[PROX SERV]],"MMMM")</f>
        <v>marzo</v>
      </c>
      <c r="H320" s="9">
        <v>5</v>
      </c>
      <c r="I320" s="9">
        <v>0</v>
      </c>
      <c r="J320" s="9">
        <v>0</v>
      </c>
      <c r="K320" s="9" t="s">
        <v>6171</v>
      </c>
      <c r="L320" s="9" t="s">
        <v>12248</v>
      </c>
      <c r="M320" s="9" t="s">
        <v>4715</v>
      </c>
      <c r="R320" s="9" t="s">
        <v>4716</v>
      </c>
      <c r="V320"/>
    </row>
    <row r="321" spans="2:22">
      <c r="B321" t="s">
        <v>12249</v>
      </c>
      <c r="C321" t="str">
        <f>MID(Table_OutputBDVentaReciente[[#This Row],[Vin]],10,8)</f>
        <v>NW229575</v>
      </c>
      <c r="D321" s="9" t="s">
        <v>4708</v>
      </c>
      <c r="E321" s="255">
        <v>44869</v>
      </c>
      <c r="F321" s="255">
        <f>EDATE(Table_OutputBDVentaReciente[[#This Row],[Fecha Venta]],6)</f>
        <v>45050</v>
      </c>
      <c r="G321" s="255" t="str">
        <f>TEXT(Table_OutputBDVentaReciente[[#This Row],[PROX SERV]],"MMMM")</f>
        <v>mayo</v>
      </c>
      <c r="H321" s="9">
        <v>3</v>
      </c>
      <c r="I321" s="9">
        <v>0</v>
      </c>
      <c r="J321" s="9">
        <v>0</v>
      </c>
      <c r="K321" s="9" t="s">
        <v>4753</v>
      </c>
      <c r="L321" s="9" t="s">
        <v>4753</v>
      </c>
      <c r="M321" s="9" t="s">
        <v>4715</v>
      </c>
      <c r="R321" s="9" t="s">
        <v>4716</v>
      </c>
      <c r="V321"/>
    </row>
    <row r="322" spans="2:22">
      <c r="B322" t="s">
        <v>3296</v>
      </c>
      <c r="C322" t="str">
        <f>MID(Table_OutputBDVentaReciente[[#This Row],[Vin]],10,8)</f>
        <v>NW322478</v>
      </c>
      <c r="D322" s="9" t="s">
        <v>4708</v>
      </c>
      <c r="E322" s="255">
        <v>44895</v>
      </c>
      <c r="F322" s="255">
        <f>EDATE(Table_OutputBDVentaReciente[[#This Row],[Fecha Venta]],6)</f>
        <v>45076</v>
      </c>
      <c r="G322" s="255" t="str">
        <f>TEXT(Table_OutputBDVentaReciente[[#This Row],[PROX SERV]],"MMMM")</f>
        <v>mayo</v>
      </c>
      <c r="H322" s="9">
        <v>3</v>
      </c>
      <c r="I322" s="9">
        <v>0</v>
      </c>
      <c r="J322" s="9">
        <v>0</v>
      </c>
      <c r="K322" s="9" t="s">
        <v>4753</v>
      </c>
      <c r="L322" s="9" t="s">
        <v>4753</v>
      </c>
      <c r="M322" s="9" t="s">
        <v>4715</v>
      </c>
      <c r="R322" s="9" t="s">
        <v>4716</v>
      </c>
      <c r="V322"/>
    </row>
    <row r="323" spans="2:22">
      <c r="B323" t="s">
        <v>12250</v>
      </c>
      <c r="C323" t="str">
        <f>MID(Table_OutputBDVentaReciente[[#This Row],[Vin]],10,8)</f>
        <v>NW325462</v>
      </c>
      <c r="D323" s="9" t="s">
        <v>4708</v>
      </c>
      <c r="E323" s="255">
        <v>44895</v>
      </c>
      <c r="F323" s="255">
        <f>EDATE(Table_OutputBDVentaReciente[[#This Row],[Fecha Venta]],6)</f>
        <v>45076</v>
      </c>
      <c r="G323" s="255" t="str">
        <f>TEXT(Table_OutputBDVentaReciente[[#This Row],[PROX SERV]],"MMMM")</f>
        <v>mayo</v>
      </c>
      <c r="H323" s="9">
        <v>3</v>
      </c>
      <c r="I323" s="9">
        <v>0</v>
      </c>
      <c r="J323" s="9">
        <v>0</v>
      </c>
      <c r="K323" s="9" t="s">
        <v>4753</v>
      </c>
      <c r="L323" s="9" t="s">
        <v>4753</v>
      </c>
      <c r="M323" s="9" t="s">
        <v>4728</v>
      </c>
      <c r="R323" s="9" t="s">
        <v>4716</v>
      </c>
      <c r="V323"/>
    </row>
    <row r="324" spans="2:22">
      <c r="B324" t="s">
        <v>12251</v>
      </c>
      <c r="C324" t="str">
        <f>MID(Table_OutputBDVentaReciente[[#This Row],[Vin]],10,8)</f>
        <v>NW316470</v>
      </c>
      <c r="D324" s="9" t="s">
        <v>4708</v>
      </c>
      <c r="E324" s="255">
        <v>44869</v>
      </c>
      <c r="F324" s="255">
        <f>EDATE(Table_OutputBDVentaReciente[[#This Row],[Fecha Venta]],6)</f>
        <v>45050</v>
      </c>
      <c r="G324" s="255" t="str">
        <f>TEXT(Table_OutputBDVentaReciente[[#This Row],[PROX SERV]],"MMMM")</f>
        <v>mayo</v>
      </c>
      <c r="H324" s="9">
        <v>3</v>
      </c>
      <c r="I324" s="9">
        <v>0</v>
      </c>
      <c r="J324" s="9">
        <v>0</v>
      </c>
      <c r="K324" s="9" t="s">
        <v>4753</v>
      </c>
      <c r="L324" s="9" t="s">
        <v>4753</v>
      </c>
      <c r="M324" s="9" t="s">
        <v>4715</v>
      </c>
      <c r="R324" s="9" t="s">
        <v>4716</v>
      </c>
      <c r="V324"/>
    </row>
    <row r="325" spans="2:22">
      <c r="B325" t="s">
        <v>12252</v>
      </c>
      <c r="C325" t="str">
        <f>MID(Table_OutputBDVentaReciente[[#This Row],[Vin]],10,8)</f>
        <v>NW236898</v>
      </c>
      <c r="D325" s="9" t="s">
        <v>4708</v>
      </c>
      <c r="E325" s="255">
        <v>44895</v>
      </c>
      <c r="F325" s="255">
        <f>EDATE(Table_OutputBDVentaReciente[[#This Row],[Fecha Venta]],6)</f>
        <v>45076</v>
      </c>
      <c r="G325" s="255" t="str">
        <f>TEXT(Table_OutputBDVentaReciente[[#This Row],[PROX SERV]],"MMMM")</f>
        <v>mayo</v>
      </c>
      <c r="H325" s="9">
        <v>3</v>
      </c>
      <c r="I325" s="9">
        <v>0</v>
      </c>
      <c r="J325" s="9">
        <v>0</v>
      </c>
      <c r="K325" s="9" t="s">
        <v>4753</v>
      </c>
      <c r="L325" s="9" t="s">
        <v>4753</v>
      </c>
      <c r="M325" s="9" t="s">
        <v>4728</v>
      </c>
      <c r="R325" s="9" t="s">
        <v>4716</v>
      </c>
      <c r="V325"/>
    </row>
    <row r="326" spans="2:22">
      <c r="B326" t="s">
        <v>12253</v>
      </c>
      <c r="C326" t="str">
        <f>MID(Table_OutputBDVentaReciente[[#This Row],[Vin]],10,8)</f>
        <v>NW322144</v>
      </c>
      <c r="D326" s="9" t="s">
        <v>4708</v>
      </c>
      <c r="E326" s="255">
        <v>44887</v>
      </c>
      <c r="F326" s="255">
        <f>EDATE(Table_OutputBDVentaReciente[[#This Row],[Fecha Venta]],6)</f>
        <v>45068</v>
      </c>
      <c r="G326" s="255" t="str">
        <f>TEXT(Table_OutputBDVentaReciente[[#This Row],[PROX SERV]],"MMMM")</f>
        <v>mayo</v>
      </c>
      <c r="H326" s="9">
        <v>3</v>
      </c>
      <c r="I326" s="9">
        <v>0</v>
      </c>
      <c r="J326" s="9">
        <v>0</v>
      </c>
      <c r="K326" s="9" t="s">
        <v>4753</v>
      </c>
      <c r="L326" s="9" t="s">
        <v>4753</v>
      </c>
      <c r="M326" s="9" t="s">
        <v>4728</v>
      </c>
      <c r="R326" s="9" t="s">
        <v>4716</v>
      </c>
      <c r="V326"/>
    </row>
    <row r="327" spans="2:22">
      <c r="B327" t="s">
        <v>12254</v>
      </c>
      <c r="C327" t="str">
        <f>MID(Table_OutputBDVentaReciente[[#This Row],[Vin]],10,8)</f>
        <v>NW231441</v>
      </c>
      <c r="D327" s="9" t="s">
        <v>4708</v>
      </c>
      <c r="E327" s="255">
        <v>44881</v>
      </c>
      <c r="F327" s="255">
        <f>EDATE(Table_OutputBDVentaReciente[[#This Row],[Fecha Venta]],6)</f>
        <v>45062</v>
      </c>
      <c r="G327" s="255" t="str">
        <f>TEXT(Table_OutputBDVentaReciente[[#This Row],[PROX SERV]],"MMMM")</f>
        <v>mayo</v>
      </c>
      <c r="H327" s="9">
        <v>3</v>
      </c>
      <c r="I327" s="9">
        <v>0</v>
      </c>
      <c r="J327" s="9">
        <v>0</v>
      </c>
      <c r="K327" s="9" t="s">
        <v>4753</v>
      </c>
      <c r="L327" s="9" t="s">
        <v>4753</v>
      </c>
      <c r="M327" s="9" t="s">
        <v>4715</v>
      </c>
      <c r="R327" s="9" t="s">
        <v>4716</v>
      </c>
      <c r="V327"/>
    </row>
    <row r="328" spans="2:22">
      <c r="B328" t="s">
        <v>12255</v>
      </c>
      <c r="C328" t="str">
        <f>MID(Table_OutputBDVentaReciente[[#This Row],[Vin]],10,8)</f>
        <v>NW236754</v>
      </c>
      <c r="D328" s="9" t="s">
        <v>4708</v>
      </c>
      <c r="E328" s="255">
        <v>44894</v>
      </c>
      <c r="F328" s="255">
        <f>EDATE(Table_OutputBDVentaReciente[[#This Row],[Fecha Venta]],6)</f>
        <v>45075</v>
      </c>
      <c r="G328" s="255" t="str">
        <f>TEXT(Table_OutputBDVentaReciente[[#This Row],[PROX SERV]],"MMMM")</f>
        <v>mayo</v>
      </c>
      <c r="H328" s="9">
        <v>3</v>
      </c>
      <c r="I328" s="9">
        <v>0</v>
      </c>
      <c r="J328" s="9">
        <v>0</v>
      </c>
      <c r="K328" s="9" t="s">
        <v>4753</v>
      </c>
      <c r="L328" s="9" t="s">
        <v>4753</v>
      </c>
      <c r="M328" s="9" t="s">
        <v>4715</v>
      </c>
      <c r="R328" s="9" t="s">
        <v>4716</v>
      </c>
      <c r="V328"/>
    </row>
    <row r="329" spans="2:22">
      <c r="B329" t="s">
        <v>12256</v>
      </c>
      <c r="C329" t="str">
        <f>MID(Table_OutputBDVentaReciente[[#This Row],[Vin]],10,8)</f>
        <v>PT114449</v>
      </c>
      <c r="D329" s="9" t="s">
        <v>4708</v>
      </c>
      <c r="E329" s="255">
        <v>44882</v>
      </c>
      <c r="F329" s="255">
        <f>EDATE(Table_OutputBDVentaReciente[[#This Row],[Fecha Venta]],6)</f>
        <v>45063</v>
      </c>
      <c r="G329" s="255" t="str">
        <f>TEXT(Table_OutputBDVentaReciente[[#This Row],[PROX SERV]],"MMMM")</f>
        <v>mayo</v>
      </c>
      <c r="H329" s="9">
        <v>3</v>
      </c>
      <c r="I329" s="9">
        <v>0</v>
      </c>
      <c r="J329" s="9">
        <v>0</v>
      </c>
      <c r="K329" s="9" t="s">
        <v>4753</v>
      </c>
      <c r="L329" s="9" t="s">
        <v>4753</v>
      </c>
      <c r="M329" s="9" t="s">
        <v>4715</v>
      </c>
      <c r="R329" s="9" t="s">
        <v>4716</v>
      </c>
      <c r="V329"/>
    </row>
    <row r="330" spans="2:22">
      <c r="B330" t="s">
        <v>12257</v>
      </c>
      <c r="C330" t="str">
        <f>MID(Table_OutputBDVentaReciente[[#This Row],[Vin]],10,8)</f>
        <v>PT112691</v>
      </c>
      <c r="D330" s="9" t="s">
        <v>4708</v>
      </c>
      <c r="E330" s="255">
        <v>44875</v>
      </c>
      <c r="F330" s="255">
        <f>EDATE(Table_OutputBDVentaReciente[[#This Row],[Fecha Venta]],6)</f>
        <v>45056</v>
      </c>
      <c r="G330" s="255" t="str">
        <f>TEXT(Table_OutputBDVentaReciente[[#This Row],[PROX SERV]],"MMMM")</f>
        <v>mayo</v>
      </c>
      <c r="H330" s="9">
        <v>3</v>
      </c>
      <c r="I330" s="9">
        <v>0</v>
      </c>
      <c r="J330" s="9">
        <v>0</v>
      </c>
      <c r="K330" s="9" t="s">
        <v>4753</v>
      </c>
      <c r="L330" s="9" t="s">
        <v>4753</v>
      </c>
      <c r="M330" s="9" t="s">
        <v>4715</v>
      </c>
      <c r="R330" s="9" t="s">
        <v>4716</v>
      </c>
      <c r="V330"/>
    </row>
    <row r="331" spans="2:22">
      <c r="B331" t="s">
        <v>12258</v>
      </c>
      <c r="C331" t="str">
        <f>MID(Table_OutputBDVentaReciente[[#This Row],[Vin]],10,8)</f>
        <v>NW232581</v>
      </c>
      <c r="D331" s="9" t="s">
        <v>4708</v>
      </c>
      <c r="E331" s="255">
        <v>44882</v>
      </c>
      <c r="F331" s="255">
        <f>EDATE(Table_OutputBDVentaReciente[[#This Row],[Fecha Venta]],6)</f>
        <v>45063</v>
      </c>
      <c r="G331" s="255" t="str">
        <f>TEXT(Table_OutputBDVentaReciente[[#This Row],[PROX SERV]],"MMMM")</f>
        <v>mayo</v>
      </c>
      <c r="H331" s="9">
        <v>3</v>
      </c>
      <c r="I331" s="9">
        <v>0</v>
      </c>
      <c r="J331" s="9">
        <v>0</v>
      </c>
      <c r="K331" s="9" t="s">
        <v>4753</v>
      </c>
      <c r="L331" s="9" t="s">
        <v>4753</v>
      </c>
      <c r="M331" s="9" t="s">
        <v>4715</v>
      </c>
      <c r="R331" s="9" t="s">
        <v>4716</v>
      </c>
      <c r="V331"/>
    </row>
    <row r="332" spans="2:22">
      <c r="B332" t="s">
        <v>12259</v>
      </c>
      <c r="C332" t="str">
        <f>MID(Table_OutputBDVentaReciente[[#This Row],[Vin]],10,8)</f>
        <v>PU741378</v>
      </c>
      <c r="D332" s="9" t="s">
        <v>4708</v>
      </c>
      <c r="E332" s="255">
        <v>44882</v>
      </c>
      <c r="F332" s="255">
        <f>EDATE(Table_OutputBDVentaReciente[[#This Row],[Fecha Venta]],6)</f>
        <v>45063</v>
      </c>
      <c r="G332" s="255" t="str">
        <f>TEXT(Table_OutputBDVentaReciente[[#This Row],[PROX SERV]],"MMMM")</f>
        <v>mayo</v>
      </c>
      <c r="H332" s="9">
        <v>3</v>
      </c>
      <c r="I332" s="9">
        <v>0</v>
      </c>
      <c r="J332" s="9">
        <v>0</v>
      </c>
      <c r="K332" s="9" t="s">
        <v>4753</v>
      </c>
      <c r="L332" s="9" t="s">
        <v>4753</v>
      </c>
      <c r="M332" s="9" t="s">
        <v>4728</v>
      </c>
      <c r="R332" s="9" t="s">
        <v>4716</v>
      </c>
      <c r="V332"/>
    </row>
    <row r="333" spans="2:22">
      <c r="B333" t="s">
        <v>12260</v>
      </c>
      <c r="C333" t="str">
        <f>MID(Table_OutputBDVentaReciente[[#This Row],[Vin]],10,8)</f>
        <v>PT117449</v>
      </c>
      <c r="D333" s="9" t="s">
        <v>4708</v>
      </c>
      <c r="E333" s="255">
        <v>44895</v>
      </c>
      <c r="F333" s="255">
        <f>EDATE(Table_OutputBDVentaReciente[[#This Row],[Fecha Venta]],6)</f>
        <v>45076</v>
      </c>
      <c r="G333" s="255" t="str">
        <f>TEXT(Table_OutputBDVentaReciente[[#This Row],[PROX SERV]],"MMMM")</f>
        <v>mayo</v>
      </c>
      <c r="H333" s="9">
        <v>3</v>
      </c>
      <c r="I333" s="9">
        <v>0</v>
      </c>
      <c r="J333" s="9">
        <v>0</v>
      </c>
      <c r="K333" s="9" t="s">
        <v>4753</v>
      </c>
      <c r="L333" s="9" t="s">
        <v>4753</v>
      </c>
      <c r="M333" s="9" t="s">
        <v>4715</v>
      </c>
      <c r="R333" s="9" t="s">
        <v>4716</v>
      </c>
      <c r="V333"/>
    </row>
    <row r="334" spans="2:22">
      <c r="B334" t="s">
        <v>12261</v>
      </c>
      <c r="C334" t="str">
        <f>MID(Table_OutputBDVentaReciente[[#This Row],[Vin]],10,8)</f>
        <v>PT114446</v>
      </c>
      <c r="D334" s="9" t="s">
        <v>4708</v>
      </c>
      <c r="E334" s="255">
        <v>44880</v>
      </c>
      <c r="F334" s="255">
        <f>EDATE(Table_OutputBDVentaReciente[[#This Row],[Fecha Venta]],6)</f>
        <v>45061</v>
      </c>
      <c r="G334" s="255" t="str">
        <f>TEXT(Table_OutputBDVentaReciente[[#This Row],[PROX SERV]],"MMMM")</f>
        <v>mayo</v>
      </c>
      <c r="H334" s="9">
        <v>3</v>
      </c>
      <c r="I334" s="9">
        <v>0</v>
      </c>
      <c r="J334" s="9">
        <v>0</v>
      </c>
      <c r="K334" s="9" t="s">
        <v>4753</v>
      </c>
      <c r="L334" s="9" t="s">
        <v>4753</v>
      </c>
      <c r="M334" s="9" t="s">
        <v>4715</v>
      </c>
      <c r="R334" s="9" t="s">
        <v>4716</v>
      </c>
      <c r="V334"/>
    </row>
    <row r="335" spans="2:22">
      <c r="B335" t="s">
        <v>12262</v>
      </c>
      <c r="C335" t="str">
        <f>MID(Table_OutputBDVentaReciente[[#This Row],[Vin]],10,8)</f>
        <v>PT116289</v>
      </c>
      <c r="D335" s="9" t="s">
        <v>4708</v>
      </c>
      <c r="E335" s="255">
        <v>44890</v>
      </c>
      <c r="F335" s="255">
        <f>EDATE(Table_OutputBDVentaReciente[[#This Row],[Fecha Venta]],6)</f>
        <v>45071</v>
      </c>
      <c r="G335" s="255" t="str">
        <f>TEXT(Table_OutputBDVentaReciente[[#This Row],[PROX SERV]],"MMMM")</f>
        <v>mayo</v>
      </c>
      <c r="H335" s="9">
        <v>3</v>
      </c>
      <c r="I335" s="9">
        <v>0</v>
      </c>
      <c r="J335" s="9">
        <v>0</v>
      </c>
      <c r="K335" s="9" t="s">
        <v>4753</v>
      </c>
      <c r="L335" s="9" t="s">
        <v>4753</v>
      </c>
      <c r="M335" s="9" t="s">
        <v>4715</v>
      </c>
      <c r="R335" s="9" t="s">
        <v>4716</v>
      </c>
      <c r="V335"/>
    </row>
    <row r="336" spans="2:22">
      <c r="B336" t="s">
        <v>12263</v>
      </c>
      <c r="C336" t="str">
        <f>MID(Table_OutputBDVentaReciente[[#This Row],[Vin]],10,8)</f>
        <v>PT111116</v>
      </c>
      <c r="D336" s="9" t="s">
        <v>4708</v>
      </c>
      <c r="E336" s="255">
        <v>44875</v>
      </c>
      <c r="F336" s="255">
        <f>EDATE(Table_OutputBDVentaReciente[[#This Row],[Fecha Venta]],6)</f>
        <v>45056</v>
      </c>
      <c r="G336" s="255" t="str">
        <f>TEXT(Table_OutputBDVentaReciente[[#This Row],[PROX SERV]],"MMMM")</f>
        <v>mayo</v>
      </c>
      <c r="H336" s="9">
        <v>3</v>
      </c>
      <c r="I336" s="9">
        <v>0</v>
      </c>
      <c r="J336" s="9">
        <v>0</v>
      </c>
      <c r="K336" s="9" t="s">
        <v>4753</v>
      </c>
      <c r="L336" s="9" t="s">
        <v>4753</v>
      </c>
      <c r="M336" s="9" t="s">
        <v>4715</v>
      </c>
      <c r="R336" s="9" t="s">
        <v>12264</v>
      </c>
      <c r="V336"/>
    </row>
    <row r="337" spans="2:22">
      <c r="B337" t="s">
        <v>12265</v>
      </c>
      <c r="C337" t="str">
        <f>MID(Table_OutputBDVentaReciente[[#This Row],[Vin]],10,8)</f>
        <v>PT117359</v>
      </c>
      <c r="D337" s="9" t="s">
        <v>4708</v>
      </c>
      <c r="E337" s="255">
        <v>44893</v>
      </c>
      <c r="F337" s="255">
        <f>EDATE(Table_OutputBDVentaReciente[[#This Row],[Fecha Venta]],6)</f>
        <v>45074</v>
      </c>
      <c r="G337" s="255" t="str">
        <f>TEXT(Table_OutputBDVentaReciente[[#This Row],[PROX SERV]],"MMMM")</f>
        <v>mayo</v>
      </c>
      <c r="H337" s="9">
        <v>3</v>
      </c>
      <c r="I337" s="9">
        <v>0</v>
      </c>
      <c r="J337" s="9">
        <v>0</v>
      </c>
      <c r="K337" s="9" t="s">
        <v>4753</v>
      </c>
      <c r="L337" s="9" t="s">
        <v>4753</v>
      </c>
      <c r="M337" s="9" t="s">
        <v>4715</v>
      </c>
      <c r="R337" s="9" t="s">
        <v>4716</v>
      </c>
      <c r="V337"/>
    </row>
    <row r="338" spans="2:22">
      <c r="B338" t="s">
        <v>12266</v>
      </c>
      <c r="C338" t="str">
        <f>MID(Table_OutputBDVentaReciente[[#This Row],[Vin]],10,8)</f>
        <v>NU078105</v>
      </c>
      <c r="D338" s="9" t="s">
        <v>4708</v>
      </c>
      <c r="E338" s="255">
        <v>44868</v>
      </c>
      <c r="F338" s="255">
        <f>EDATE(Table_OutputBDVentaReciente[[#This Row],[Fecha Venta]],6)</f>
        <v>45049</v>
      </c>
      <c r="G338" s="255" t="str">
        <f>TEXT(Table_OutputBDVentaReciente[[#This Row],[PROX SERV]],"MMMM")</f>
        <v>mayo</v>
      </c>
      <c r="H338" s="9">
        <v>3</v>
      </c>
      <c r="I338" s="9">
        <v>0</v>
      </c>
      <c r="J338" s="9">
        <v>0</v>
      </c>
      <c r="K338" s="9" t="s">
        <v>4753</v>
      </c>
      <c r="L338" s="9" t="s">
        <v>4753</v>
      </c>
      <c r="M338" s="9" t="s">
        <v>4715</v>
      </c>
      <c r="R338" s="9" t="s">
        <v>4716</v>
      </c>
      <c r="V338"/>
    </row>
    <row r="339" spans="2:22">
      <c r="B339" t="s">
        <v>12267</v>
      </c>
      <c r="C339" t="str">
        <f>MID(Table_OutputBDVentaReciente[[#This Row],[Vin]],10,8)</f>
        <v>NU078539</v>
      </c>
      <c r="D339" s="9" t="s">
        <v>4708</v>
      </c>
      <c r="E339" s="255">
        <v>44869</v>
      </c>
      <c r="F339" s="255">
        <f>EDATE(Table_OutputBDVentaReciente[[#This Row],[Fecha Venta]],6)</f>
        <v>45050</v>
      </c>
      <c r="G339" s="255" t="str">
        <f>TEXT(Table_OutputBDVentaReciente[[#This Row],[PROX SERV]],"MMMM")</f>
        <v>mayo</v>
      </c>
      <c r="H339" s="9">
        <v>3</v>
      </c>
      <c r="I339" s="9">
        <v>0</v>
      </c>
      <c r="J339" s="9">
        <v>0</v>
      </c>
      <c r="K339" s="9" t="s">
        <v>4753</v>
      </c>
      <c r="L339" s="9" t="s">
        <v>4753</v>
      </c>
      <c r="M339" s="9" t="s">
        <v>4728</v>
      </c>
      <c r="R339" s="9" t="s">
        <v>4716</v>
      </c>
      <c r="V339"/>
    </row>
    <row r="340" spans="2:22">
      <c r="B340" t="s">
        <v>12268</v>
      </c>
      <c r="C340" t="str">
        <f>MID(Table_OutputBDVentaReciente[[#This Row],[Vin]],10,8)</f>
        <v>PS138794</v>
      </c>
      <c r="D340" s="9" t="s">
        <v>4708</v>
      </c>
      <c r="E340" s="255">
        <v>44895</v>
      </c>
      <c r="F340" s="255">
        <f>EDATE(Table_OutputBDVentaReciente[[#This Row],[Fecha Venta]],6)</f>
        <v>45076</v>
      </c>
      <c r="G340" s="255" t="str">
        <f>TEXT(Table_OutputBDVentaReciente[[#This Row],[PROX SERV]],"MMMM")</f>
        <v>mayo</v>
      </c>
      <c r="H340" s="9">
        <v>3</v>
      </c>
      <c r="I340" s="9">
        <v>0</v>
      </c>
      <c r="J340" s="9">
        <v>0</v>
      </c>
      <c r="K340" s="9" t="s">
        <v>4753</v>
      </c>
      <c r="L340" s="9" t="s">
        <v>4753</v>
      </c>
      <c r="M340" s="9" t="s">
        <v>4715</v>
      </c>
      <c r="R340" s="9" t="s">
        <v>4716</v>
      </c>
      <c r="V340"/>
    </row>
    <row r="341" spans="2:22">
      <c r="B341" t="s">
        <v>12269</v>
      </c>
      <c r="C341" t="str">
        <f>MID(Table_OutputBDVentaReciente[[#This Row],[Vin]],10,8)</f>
        <v>NU079441</v>
      </c>
      <c r="D341" s="9" t="s">
        <v>4708</v>
      </c>
      <c r="E341" s="255">
        <v>44882</v>
      </c>
      <c r="F341" s="255">
        <f>EDATE(Table_OutputBDVentaReciente[[#This Row],[Fecha Venta]],6)</f>
        <v>45063</v>
      </c>
      <c r="G341" s="255" t="str">
        <f>TEXT(Table_OutputBDVentaReciente[[#This Row],[PROX SERV]],"MMMM")</f>
        <v>mayo</v>
      </c>
      <c r="H341" s="9">
        <v>3</v>
      </c>
      <c r="I341" s="9">
        <v>0</v>
      </c>
      <c r="J341" s="9">
        <v>0</v>
      </c>
      <c r="K341" s="9" t="s">
        <v>4753</v>
      </c>
      <c r="L341" s="9" t="s">
        <v>4753</v>
      </c>
      <c r="M341" s="9" t="s">
        <v>4728</v>
      </c>
      <c r="R341" s="9" t="s">
        <v>4716</v>
      </c>
      <c r="V341"/>
    </row>
    <row r="342" spans="2:22">
      <c r="B342" t="s">
        <v>12270</v>
      </c>
      <c r="C342" t="str">
        <f>MID(Table_OutputBDVentaReciente[[#This Row],[Vin]],10,8)</f>
        <v>NS133401</v>
      </c>
      <c r="D342" s="9" t="s">
        <v>4708</v>
      </c>
      <c r="E342" s="255">
        <v>44879</v>
      </c>
      <c r="F342" s="255">
        <f>EDATE(Table_OutputBDVentaReciente[[#This Row],[Fecha Venta]],6)</f>
        <v>45060</v>
      </c>
      <c r="G342" s="255" t="str">
        <f>TEXT(Table_OutputBDVentaReciente[[#This Row],[PROX SERV]],"MMMM")</f>
        <v>mayo</v>
      </c>
      <c r="H342" s="9">
        <v>3</v>
      </c>
      <c r="I342" s="9">
        <v>0</v>
      </c>
      <c r="J342" s="9">
        <v>0</v>
      </c>
      <c r="K342" s="9" t="s">
        <v>4753</v>
      </c>
      <c r="L342" s="9" t="s">
        <v>4753</v>
      </c>
      <c r="M342" s="9" t="s">
        <v>4715</v>
      </c>
      <c r="R342" s="9" t="s">
        <v>4716</v>
      </c>
      <c r="V342"/>
    </row>
    <row r="343" spans="2:22">
      <c r="B343" t="s">
        <v>12271</v>
      </c>
      <c r="C343" t="str">
        <f>MID(Table_OutputBDVentaReciente[[#This Row],[Vin]],10,8)</f>
        <v>NU079842</v>
      </c>
      <c r="D343" s="9" t="s">
        <v>4708</v>
      </c>
      <c r="E343" s="255">
        <v>44881</v>
      </c>
      <c r="F343" s="255">
        <f>EDATE(Table_OutputBDVentaReciente[[#This Row],[Fecha Venta]],6)</f>
        <v>45062</v>
      </c>
      <c r="G343" s="255" t="str">
        <f>TEXT(Table_OutputBDVentaReciente[[#This Row],[PROX SERV]],"MMMM")</f>
        <v>mayo</v>
      </c>
      <c r="H343" s="9">
        <v>3</v>
      </c>
      <c r="I343" s="9">
        <v>0</v>
      </c>
      <c r="J343" s="9">
        <v>0</v>
      </c>
      <c r="K343" s="9" t="s">
        <v>4753</v>
      </c>
      <c r="L343" s="9" t="s">
        <v>4753</v>
      </c>
      <c r="M343" s="9" t="s">
        <v>4715</v>
      </c>
      <c r="R343" s="9" t="s">
        <v>4716</v>
      </c>
      <c r="V343"/>
    </row>
    <row r="344" spans="2:22">
      <c r="B344" t="s">
        <v>12272</v>
      </c>
      <c r="C344" t="str">
        <f>MID(Table_OutputBDVentaReciente[[#This Row],[Vin]],10,8)</f>
        <v>NX007531</v>
      </c>
      <c r="D344" s="9" t="s">
        <v>4708</v>
      </c>
      <c r="E344" s="255">
        <v>44869</v>
      </c>
      <c r="F344" s="255">
        <f>EDATE(Table_OutputBDVentaReciente[[#This Row],[Fecha Venta]],6)</f>
        <v>45050</v>
      </c>
      <c r="G344" s="255" t="str">
        <f>TEXT(Table_OutputBDVentaReciente[[#This Row],[PROX SERV]],"MMMM")</f>
        <v>mayo</v>
      </c>
      <c r="H344" s="9">
        <v>3</v>
      </c>
      <c r="I344" s="9">
        <v>0</v>
      </c>
      <c r="J344" s="9">
        <v>0</v>
      </c>
      <c r="K344" s="9" t="s">
        <v>4753</v>
      </c>
      <c r="L344" s="9" t="s">
        <v>4753</v>
      </c>
      <c r="M344" s="9" t="s">
        <v>4715</v>
      </c>
      <c r="R344" s="9" t="s">
        <v>4716</v>
      </c>
      <c r="V344"/>
    </row>
    <row r="345" spans="2:22">
      <c r="B345" t="s">
        <v>12273</v>
      </c>
      <c r="C345" t="str">
        <f>MID(Table_OutputBDVentaReciente[[#This Row],[Vin]],10,8)</f>
        <v>NV029901</v>
      </c>
      <c r="D345" s="9" t="s">
        <v>4708</v>
      </c>
      <c r="E345" s="255">
        <v>44875</v>
      </c>
      <c r="F345" s="255">
        <f>EDATE(Table_OutputBDVentaReciente[[#This Row],[Fecha Venta]],6)</f>
        <v>45056</v>
      </c>
      <c r="G345" s="255" t="str">
        <f>TEXT(Table_OutputBDVentaReciente[[#This Row],[PROX SERV]],"MMMM")</f>
        <v>mayo</v>
      </c>
      <c r="H345" s="9">
        <v>3</v>
      </c>
      <c r="I345" s="9">
        <v>0</v>
      </c>
      <c r="J345" s="9">
        <v>0</v>
      </c>
      <c r="K345" s="9" t="s">
        <v>4753</v>
      </c>
      <c r="L345" s="9" t="s">
        <v>4753</v>
      </c>
      <c r="M345" s="9" t="s">
        <v>4715</v>
      </c>
      <c r="R345" s="9" t="s">
        <v>4716</v>
      </c>
      <c r="V345"/>
    </row>
    <row r="346" spans="2:22">
      <c r="B346" t="s">
        <v>12274</v>
      </c>
      <c r="C346" t="str">
        <f>MID(Table_OutputBDVentaReciente[[#This Row],[Vin]],10,8)</f>
        <v>NV032033</v>
      </c>
      <c r="D346" s="9" t="s">
        <v>4708</v>
      </c>
      <c r="E346" s="255">
        <v>44887</v>
      </c>
      <c r="F346" s="255">
        <f>EDATE(Table_OutputBDVentaReciente[[#This Row],[Fecha Venta]],6)</f>
        <v>45068</v>
      </c>
      <c r="G346" s="255" t="str">
        <f>TEXT(Table_OutputBDVentaReciente[[#This Row],[PROX SERV]],"MMMM")</f>
        <v>mayo</v>
      </c>
      <c r="H346" s="9">
        <v>3</v>
      </c>
      <c r="I346" s="9">
        <v>0</v>
      </c>
      <c r="J346" s="9">
        <v>0</v>
      </c>
      <c r="K346" s="9" t="s">
        <v>4753</v>
      </c>
      <c r="L346" s="9" t="s">
        <v>4753</v>
      </c>
      <c r="M346" s="9" t="s">
        <v>4715</v>
      </c>
      <c r="R346" s="9" t="s">
        <v>4716</v>
      </c>
      <c r="V346"/>
    </row>
    <row r="347" spans="2:22">
      <c r="B347" t="s">
        <v>12275</v>
      </c>
      <c r="C347" t="str">
        <f>MID(Table_OutputBDVentaReciente[[#This Row],[Vin]],10,8)</f>
        <v>NP378422</v>
      </c>
      <c r="D347" s="9" t="s">
        <v>4708</v>
      </c>
      <c r="E347" s="255">
        <v>44895</v>
      </c>
      <c r="F347" s="255">
        <f>EDATE(Table_OutputBDVentaReciente[[#This Row],[Fecha Venta]],6)</f>
        <v>45076</v>
      </c>
      <c r="G347" s="255" t="str">
        <f>TEXT(Table_OutputBDVentaReciente[[#This Row],[PROX SERV]],"MMMM")</f>
        <v>mayo</v>
      </c>
      <c r="H347" s="9">
        <v>3</v>
      </c>
      <c r="I347" s="9">
        <v>0</v>
      </c>
      <c r="J347" s="9">
        <v>0</v>
      </c>
      <c r="K347" s="9" t="s">
        <v>4753</v>
      </c>
      <c r="L347" s="9" t="s">
        <v>4753</v>
      </c>
      <c r="M347" s="9" t="s">
        <v>4715</v>
      </c>
      <c r="R347" s="9" t="s">
        <v>4716</v>
      </c>
      <c r="V347"/>
    </row>
    <row r="348" spans="2:22">
      <c r="B348" t="s">
        <v>12276</v>
      </c>
      <c r="C348" t="str">
        <f>MID(Table_OutputBDVentaReciente[[#This Row],[Vin]],10,8)</f>
        <v>P3001197</v>
      </c>
      <c r="D348" s="9" t="s">
        <v>4708</v>
      </c>
      <c r="E348" s="255">
        <v>44887</v>
      </c>
      <c r="F348" s="255">
        <f>EDATE(Table_OutputBDVentaReciente[[#This Row],[Fecha Venta]],6)</f>
        <v>45068</v>
      </c>
      <c r="G348" s="255" t="str">
        <f>TEXT(Table_OutputBDVentaReciente[[#This Row],[PROX SERV]],"MMMM")</f>
        <v>mayo</v>
      </c>
      <c r="H348" s="9">
        <v>3</v>
      </c>
      <c r="I348" s="9">
        <v>0</v>
      </c>
      <c r="J348" s="9">
        <v>0</v>
      </c>
      <c r="K348" s="9" t="s">
        <v>4753</v>
      </c>
      <c r="L348" s="9" t="s">
        <v>4753</v>
      </c>
      <c r="M348" s="9" t="s">
        <v>4728</v>
      </c>
      <c r="R348" s="9" t="s">
        <v>4716</v>
      </c>
      <c r="V348"/>
    </row>
    <row r="349" spans="2:22">
      <c r="B349" t="s">
        <v>12277</v>
      </c>
      <c r="C349" t="str">
        <f>MID(Table_OutputBDVentaReciente[[#This Row],[Vin]],10,8)</f>
        <v>NP384880</v>
      </c>
      <c r="D349" s="9" t="s">
        <v>4708</v>
      </c>
      <c r="E349" s="255">
        <v>44895</v>
      </c>
      <c r="F349" s="255">
        <f>EDATE(Table_OutputBDVentaReciente[[#This Row],[Fecha Venta]],6)</f>
        <v>45076</v>
      </c>
      <c r="G349" s="255" t="str">
        <f>TEXT(Table_OutputBDVentaReciente[[#This Row],[PROX SERV]],"MMMM")</f>
        <v>mayo</v>
      </c>
      <c r="H349" s="9">
        <v>3</v>
      </c>
      <c r="I349" s="9">
        <v>0</v>
      </c>
      <c r="J349" s="9">
        <v>0</v>
      </c>
      <c r="K349" s="9" t="s">
        <v>4753</v>
      </c>
      <c r="L349" s="9" t="s">
        <v>4753</v>
      </c>
      <c r="M349" s="9" t="s">
        <v>4715</v>
      </c>
      <c r="R349" s="9" t="s">
        <v>4716</v>
      </c>
      <c r="V349"/>
    </row>
    <row r="350" spans="2:22">
      <c r="B350" t="s">
        <v>12278</v>
      </c>
      <c r="C350" t="str">
        <f>MID(Table_OutputBDVentaReciente[[#This Row],[Vin]],10,8)</f>
        <v>N3184297</v>
      </c>
      <c r="D350" s="9" t="s">
        <v>4708</v>
      </c>
      <c r="E350" s="255">
        <v>44876</v>
      </c>
      <c r="F350" s="255">
        <f>EDATE(Table_OutputBDVentaReciente[[#This Row],[Fecha Venta]],6)</f>
        <v>45057</v>
      </c>
      <c r="G350" s="255" t="str">
        <f>TEXT(Table_OutputBDVentaReciente[[#This Row],[PROX SERV]],"MMMM")</f>
        <v>mayo</v>
      </c>
      <c r="H350" s="9">
        <v>3</v>
      </c>
      <c r="I350" s="9">
        <v>0</v>
      </c>
      <c r="J350" s="9">
        <v>0</v>
      </c>
      <c r="K350" s="9" t="s">
        <v>4753</v>
      </c>
      <c r="L350" s="9" t="s">
        <v>4753</v>
      </c>
      <c r="M350" s="9" t="s">
        <v>4715</v>
      </c>
      <c r="R350" s="9" t="s">
        <v>4716</v>
      </c>
      <c r="V350"/>
    </row>
    <row r="351" spans="2:22">
      <c r="B351" t="s">
        <v>12279</v>
      </c>
      <c r="C351" t="str">
        <f>MID(Table_OutputBDVentaReciente[[#This Row],[Vin]],10,8)</f>
        <v>PJ000775</v>
      </c>
      <c r="D351" s="9" t="s">
        <v>4708</v>
      </c>
      <c r="E351" s="255">
        <v>44887</v>
      </c>
      <c r="F351" s="255">
        <f>EDATE(Table_OutputBDVentaReciente[[#This Row],[Fecha Venta]],6)</f>
        <v>45068</v>
      </c>
      <c r="G351" s="255" t="str">
        <f>TEXT(Table_OutputBDVentaReciente[[#This Row],[PROX SERV]],"MMMM")</f>
        <v>mayo</v>
      </c>
      <c r="H351" s="9">
        <v>3</v>
      </c>
      <c r="I351" s="9">
        <v>0</v>
      </c>
      <c r="J351" s="9">
        <v>0</v>
      </c>
      <c r="K351" s="9" t="s">
        <v>4753</v>
      </c>
      <c r="L351" s="9" t="s">
        <v>4753</v>
      </c>
      <c r="M351" s="9" t="s">
        <v>4715</v>
      </c>
      <c r="R351" s="9" t="s">
        <v>4716</v>
      </c>
      <c r="V351"/>
    </row>
    <row r="352" spans="2:22">
      <c r="B352" t="s">
        <v>12280</v>
      </c>
      <c r="C352" t="str">
        <f>MID(Table_OutputBDVentaReciente[[#This Row],[Vin]],10,8)</f>
        <v>PJ000795</v>
      </c>
      <c r="D352" s="9" t="s">
        <v>4708</v>
      </c>
      <c r="E352" s="255">
        <v>44887</v>
      </c>
      <c r="F352" s="255">
        <f>EDATE(Table_OutputBDVentaReciente[[#This Row],[Fecha Venta]],6)</f>
        <v>45068</v>
      </c>
      <c r="G352" s="255" t="str">
        <f>TEXT(Table_OutputBDVentaReciente[[#This Row],[PROX SERV]],"MMMM")</f>
        <v>mayo</v>
      </c>
      <c r="H352" s="9">
        <v>3</v>
      </c>
      <c r="I352" s="9">
        <v>0</v>
      </c>
      <c r="J352" s="9">
        <v>0</v>
      </c>
      <c r="K352" s="9" t="s">
        <v>4753</v>
      </c>
      <c r="L352" s="9" t="s">
        <v>4753</v>
      </c>
      <c r="M352" s="9" t="s">
        <v>4728</v>
      </c>
      <c r="R352" s="9" t="s">
        <v>4716</v>
      </c>
      <c r="V352"/>
    </row>
    <row r="353" spans="2:22">
      <c r="B353" t="s">
        <v>12281</v>
      </c>
      <c r="C353" t="str">
        <f>MID(Table_OutputBDVentaReciente[[#This Row],[Vin]],10,8)</f>
        <v>NP374790</v>
      </c>
      <c r="D353" s="9" t="s">
        <v>4708</v>
      </c>
      <c r="E353" s="255">
        <v>44887</v>
      </c>
      <c r="F353" s="255">
        <f>EDATE(Table_OutputBDVentaReciente[[#This Row],[Fecha Venta]],6)</f>
        <v>45068</v>
      </c>
      <c r="G353" s="255" t="str">
        <f>TEXT(Table_OutputBDVentaReciente[[#This Row],[PROX SERV]],"MMMM")</f>
        <v>mayo</v>
      </c>
      <c r="H353" s="9">
        <v>3</v>
      </c>
      <c r="I353" s="9">
        <v>0</v>
      </c>
      <c r="J353" s="9">
        <v>0</v>
      </c>
      <c r="K353" s="9" t="s">
        <v>4753</v>
      </c>
      <c r="L353" s="9" t="s">
        <v>4753</v>
      </c>
      <c r="M353" s="9" t="s">
        <v>4715</v>
      </c>
      <c r="R353" s="9" t="s">
        <v>4716</v>
      </c>
      <c r="V353"/>
    </row>
    <row r="354" spans="2:22">
      <c r="B354" t="s">
        <v>12282</v>
      </c>
      <c r="C354" t="str">
        <f>MID(Table_OutputBDVentaReciente[[#This Row],[Vin]],10,8)</f>
        <v>N3184244</v>
      </c>
      <c r="D354" s="9" t="s">
        <v>4708</v>
      </c>
      <c r="E354" s="255">
        <v>44879</v>
      </c>
      <c r="F354" s="255">
        <f>EDATE(Table_OutputBDVentaReciente[[#This Row],[Fecha Venta]],6)</f>
        <v>45060</v>
      </c>
      <c r="G354" s="255" t="str">
        <f>TEXT(Table_OutputBDVentaReciente[[#This Row],[PROX SERV]],"MMMM")</f>
        <v>mayo</v>
      </c>
      <c r="H354" s="9">
        <v>3</v>
      </c>
      <c r="I354" s="9">
        <v>0</v>
      </c>
      <c r="J354" s="9">
        <v>0</v>
      </c>
      <c r="K354" s="9" t="s">
        <v>4753</v>
      </c>
      <c r="L354" s="9" t="s">
        <v>4753</v>
      </c>
      <c r="M354" s="9" t="s">
        <v>4715</v>
      </c>
      <c r="R354" s="9" t="s">
        <v>4716</v>
      </c>
      <c r="V354"/>
    </row>
    <row r="355" spans="2:22">
      <c r="B355" t="s">
        <v>12283</v>
      </c>
      <c r="C355" t="str">
        <f>MID(Table_OutputBDVentaReciente[[#This Row],[Vin]],10,8)</f>
        <v>NV033253</v>
      </c>
      <c r="D355" s="9" t="s">
        <v>4708</v>
      </c>
      <c r="E355" s="255">
        <v>44895</v>
      </c>
      <c r="F355" s="255">
        <f>EDATE(Table_OutputBDVentaReciente[[#This Row],[Fecha Venta]],6)</f>
        <v>45076</v>
      </c>
      <c r="G355" s="255" t="str">
        <f>TEXT(Table_OutputBDVentaReciente[[#This Row],[PROX SERV]],"MMMM")</f>
        <v>mayo</v>
      </c>
      <c r="H355" s="9">
        <v>3</v>
      </c>
      <c r="I355" s="9">
        <v>0</v>
      </c>
      <c r="J355" s="9">
        <v>0</v>
      </c>
      <c r="K355" s="9" t="s">
        <v>4753</v>
      </c>
      <c r="L355" s="9" t="s">
        <v>4753</v>
      </c>
      <c r="M355" s="9" t="s">
        <v>4715</v>
      </c>
      <c r="R355" s="9" t="s">
        <v>4716</v>
      </c>
      <c r="V355"/>
    </row>
    <row r="356" spans="2:22">
      <c r="B356" t="s">
        <v>12284</v>
      </c>
      <c r="C356" t="str">
        <f>MID(Table_OutputBDVentaReciente[[#This Row],[Vin]],10,8)</f>
        <v>N3185258</v>
      </c>
      <c r="D356" s="9" t="s">
        <v>4708</v>
      </c>
      <c r="E356" s="255">
        <v>44882</v>
      </c>
      <c r="F356" s="255">
        <f>EDATE(Table_OutputBDVentaReciente[[#This Row],[Fecha Venta]],6)</f>
        <v>45063</v>
      </c>
      <c r="G356" s="255" t="str">
        <f>TEXT(Table_OutputBDVentaReciente[[#This Row],[PROX SERV]],"MMMM")</f>
        <v>mayo</v>
      </c>
      <c r="H356" s="9">
        <v>3</v>
      </c>
      <c r="I356" s="9">
        <v>0</v>
      </c>
      <c r="J356" s="9">
        <v>0</v>
      </c>
      <c r="K356" s="9" t="s">
        <v>4753</v>
      </c>
      <c r="L356" s="9" t="s">
        <v>4753</v>
      </c>
      <c r="M356" s="9" t="s">
        <v>4715</v>
      </c>
      <c r="R356" s="9" t="s">
        <v>4716</v>
      </c>
      <c r="V356"/>
    </row>
    <row r="357" spans="2:22">
      <c r="B357" t="s">
        <v>12285</v>
      </c>
      <c r="C357" t="str">
        <f>MID(Table_OutputBDVentaReciente[[#This Row],[Vin]],10,8)</f>
        <v>N3186040</v>
      </c>
      <c r="D357" s="9" t="s">
        <v>4708</v>
      </c>
      <c r="E357" s="255">
        <v>44895</v>
      </c>
      <c r="F357" s="255">
        <f>EDATE(Table_OutputBDVentaReciente[[#This Row],[Fecha Venta]],6)</f>
        <v>45076</v>
      </c>
      <c r="G357" s="255" t="str">
        <f>TEXT(Table_OutputBDVentaReciente[[#This Row],[PROX SERV]],"MMMM")</f>
        <v>mayo</v>
      </c>
      <c r="H357" s="9">
        <v>3</v>
      </c>
      <c r="I357" s="9">
        <v>0</v>
      </c>
      <c r="J357" s="9">
        <v>0</v>
      </c>
      <c r="K357" s="9" t="s">
        <v>4753</v>
      </c>
      <c r="L357" s="9" t="s">
        <v>4753</v>
      </c>
      <c r="M357" s="9" t="s">
        <v>4715</v>
      </c>
      <c r="R357" s="9" t="s">
        <v>4716</v>
      </c>
      <c r="V357"/>
    </row>
    <row r="358" spans="2:22">
      <c r="B358" t="s">
        <v>12286</v>
      </c>
      <c r="C358" t="str">
        <f>MID(Table_OutputBDVentaReciente[[#This Row],[Vin]],10,8)</f>
        <v>NV031171</v>
      </c>
      <c r="D358" s="9" t="s">
        <v>4708</v>
      </c>
      <c r="E358" s="255">
        <v>44875</v>
      </c>
      <c r="F358" s="255">
        <f>EDATE(Table_OutputBDVentaReciente[[#This Row],[Fecha Venta]],6)</f>
        <v>45056</v>
      </c>
      <c r="G358" s="255" t="str">
        <f>TEXT(Table_OutputBDVentaReciente[[#This Row],[PROX SERV]],"MMMM")</f>
        <v>mayo</v>
      </c>
      <c r="H358" s="9">
        <v>3</v>
      </c>
      <c r="I358" s="9">
        <v>0</v>
      </c>
      <c r="J358" s="9">
        <v>0</v>
      </c>
      <c r="K358" s="9" t="s">
        <v>4753</v>
      </c>
      <c r="L358" s="9" t="s">
        <v>4753</v>
      </c>
      <c r="M358" s="9" t="s">
        <v>4728</v>
      </c>
      <c r="R358" s="9" t="s">
        <v>4716</v>
      </c>
      <c r="V358"/>
    </row>
    <row r="359" spans="2:22">
      <c r="B359" t="s">
        <v>12287</v>
      </c>
      <c r="C359" t="str">
        <f>MID(Table_OutputBDVentaReciente[[#This Row],[Vin]],10,8)</f>
        <v>N3184934</v>
      </c>
      <c r="D359" s="9" t="s">
        <v>4708</v>
      </c>
      <c r="E359" s="255">
        <v>44879</v>
      </c>
      <c r="F359" s="255">
        <f>EDATE(Table_OutputBDVentaReciente[[#This Row],[Fecha Venta]],6)</f>
        <v>45060</v>
      </c>
      <c r="G359" s="255" t="str">
        <f>TEXT(Table_OutputBDVentaReciente[[#This Row],[PROX SERV]],"MMMM")</f>
        <v>mayo</v>
      </c>
      <c r="H359" s="9">
        <v>3</v>
      </c>
      <c r="I359" s="9">
        <v>0</v>
      </c>
      <c r="J359" s="9">
        <v>0</v>
      </c>
      <c r="K359" s="9" t="s">
        <v>4753</v>
      </c>
      <c r="L359" s="9" t="s">
        <v>4753</v>
      </c>
      <c r="M359" s="9" t="s">
        <v>4715</v>
      </c>
      <c r="R359" s="9" t="s">
        <v>4716</v>
      </c>
      <c r="V359"/>
    </row>
    <row r="360" spans="2:22">
      <c r="B360" t="s">
        <v>12288</v>
      </c>
      <c r="C360" t="str">
        <f>MID(Table_OutputBDVentaReciente[[#This Row],[Vin]],10,8)</f>
        <v>N3184261</v>
      </c>
      <c r="D360" s="9" t="s">
        <v>4708</v>
      </c>
      <c r="E360" s="255">
        <v>44880</v>
      </c>
      <c r="F360" s="255">
        <f>EDATE(Table_OutputBDVentaReciente[[#This Row],[Fecha Venta]],6)</f>
        <v>45061</v>
      </c>
      <c r="G360" s="255" t="str">
        <f>TEXT(Table_OutputBDVentaReciente[[#This Row],[PROX SERV]],"MMMM")</f>
        <v>mayo</v>
      </c>
      <c r="H360" s="9">
        <v>3</v>
      </c>
      <c r="I360" s="9">
        <v>0</v>
      </c>
      <c r="J360" s="9">
        <v>0</v>
      </c>
      <c r="K360" s="9" t="s">
        <v>4753</v>
      </c>
      <c r="L360" s="9" t="s">
        <v>4753</v>
      </c>
      <c r="M360" s="9" t="s">
        <v>4728</v>
      </c>
      <c r="R360" s="9" t="s">
        <v>4716</v>
      </c>
      <c r="V360"/>
    </row>
    <row r="361" spans="2:22">
      <c r="B361" t="s">
        <v>12289</v>
      </c>
      <c r="C361" t="str">
        <f>MID(Table_OutputBDVentaReciente[[#This Row],[Vin]],10,8)</f>
        <v>P6006001</v>
      </c>
      <c r="D361" s="9" t="s">
        <v>4708</v>
      </c>
      <c r="E361" s="255">
        <v>44882</v>
      </c>
      <c r="F361" s="255">
        <f>EDATE(Table_OutputBDVentaReciente[[#This Row],[Fecha Venta]],6)</f>
        <v>45063</v>
      </c>
      <c r="G361" s="255" t="str">
        <f>TEXT(Table_OutputBDVentaReciente[[#This Row],[PROX SERV]],"MMMM")</f>
        <v>mayo</v>
      </c>
      <c r="H361" s="9">
        <v>3</v>
      </c>
      <c r="I361" s="9">
        <v>0</v>
      </c>
      <c r="J361" s="9">
        <v>0</v>
      </c>
      <c r="K361" s="9" t="s">
        <v>4753</v>
      </c>
      <c r="L361" s="9" t="s">
        <v>4753</v>
      </c>
      <c r="M361" s="9" t="s">
        <v>4715</v>
      </c>
      <c r="R361" s="9" t="s">
        <v>4716</v>
      </c>
      <c r="V361"/>
    </row>
    <row r="362" spans="2:22">
      <c r="B362" t="s">
        <v>12290</v>
      </c>
      <c r="C362" t="str">
        <f>MID(Table_OutputBDVentaReciente[[#This Row],[Vin]],10,8)</f>
        <v>P6006043</v>
      </c>
      <c r="D362" s="9" t="s">
        <v>4708</v>
      </c>
      <c r="E362" s="255">
        <v>44882</v>
      </c>
      <c r="F362" s="255">
        <f>EDATE(Table_OutputBDVentaReciente[[#This Row],[Fecha Venta]],6)</f>
        <v>45063</v>
      </c>
      <c r="G362" s="255" t="str">
        <f>TEXT(Table_OutputBDVentaReciente[[#This Row],[PROX SERV]],"MMMM")</f>
        <v>mayo</v>
      </c>
      <c r="H362" s="9">
        <v>3</v>
      </c>
      <c r="I362" s="9">
        <v>0</v>
      </c>
      <c r="J362" s="9">
        <v>0</v>
      </c>
      <c r="K362" s="9" t="s">
        <v>4753</v>
      </c>
      <c r="L362" s="9" t="s">
        <v>4753</v>
      </c>
      <c r="M362" s="9" t="s">
        <v>4715</v>
      </c>
      <c r="R362" s="9" t="s">
        <v>4716</v>
      </c>
      <c r="V362"/>
    </row>
    <row r="363" spans="2:22">
      <c r="B363" t="s">
        <v>12291</v>
      </c>
      <c r="C363" t="str">
        <f>MID(Table_OutputBDVentaReciente[[#This Row],[Vin]],10,8)</f>
        <v>N3184109</v>
      </c>
      <c r="D363" s="9" t="s">
        <v>4708</v>
      </c>
      <c r="E363" s="255">
        <v>44882</v>
      </c>
      <c r="F363" s="255">
        <f>EDATE(Table_OutputBDVentaReciente[[#This Row],[Fecha Venta]],6)</f>
        <v>45063</v>
      </c>
      <c r="G363" s="255" t="str">
        <f>TEXT(Table_OutputBDVentaReciente[[#This Row],[PROX SERV]],"MMMM")</f>
        <v>mayo</v>
      </c>
      <c r="H363" s="9">
        <v>3</v>
      </c>
      <c r="I363" s="9">
        <v>0</v>
      </c>
      <c r="J363" s="9">
        <v>0</v>
      </c>
      <c r="K363" s="9" t="s">
        <v>4753</v>
      </c>
      <c r="L363" s="9" t="s">
        <v>4753</v>
      </c>
      <c r="M363" s="9" t="s">
        <v>4715</v>
      </c>
      <c r="R363" s="9" t="s">
        <v>4716</v>
      </c>
      <c r="V363"/>
    </row>
    <row r="364" spans="2:22">
      <c r="B364" t="s">
        <v>12292</v>
      </c>
      <c r="C364" t="str">
        <f>MID(Table_OutputBDVentaReciente[[#This Row],[Vin]],10,8)</f>
        <v>P6005982</v>
      </c>
      <c r="D364" s="9" t="s">
        <v>4708</v>
      </c>
      <c r="E364" s="255">
        <v>44884</v>
      </c>
      <c r="F364" s="255">
        <f>EDATE(Table_OutputBDVentaReciente[[#This Row],[Fecha Venta]],6)</f>
        <v>45065</v>
      </c>
      <c r="G364" s="255" t="str">
        <f>TEXT(Table_OutputBDVentaReciente[[#This Row],[PROX SERV]],"MMMM")</f>
        <v>mayo</v>
      </c>
      <c r="H364" s="9">
        <v>3</v>
      </c>
      <c r="I364" s="9">
        <v>0</v>
      </c>
      <c r="J364" s="9">
        <v>0</v>
      </c>
      <c r="K364" s="9" t="s">
        <v>4753</v>
      </c>
      <c r="L364" s="9" t="s">
        <v>4753</v>
      </c>
      <c r="M364" s="9" t="s">
        <v>4715</v>
      </c>
      <c r="R364" s="9" t="s">
        <v>4716</v>
      </c>
      <c r="V364"/>
    </row>
    <row r="365" spans="2:22">
      <c r="B365" t="s">
        <v>12293</v>
      </c>
      <c r="C365" t="str">
        <f>MID(Table_OutputBDVentaReciente[[#This Row],[Vin]],10,8)</f>
        <v>N3184072</v>
      </c>
      <c r="D365" s="9" t="s">
        <v>4708</v>
      </c>
      <c r="E365" s="255">
        <v>44881</v>
      </c>
      <c r="F365" s="255">
        <f>EDATE(Table_OutputBDVentaReciente[[#This Row],[Fecha Venta]],6)</f>
        <v>45062</v>
      </c>
      <c r="G365" s="255" t="str">
        <f>TEXT(Table_OutputBDVentaReciente[[#This Row],[PROX SERV]],"MMMM")</f>
        <v>mayo</v>
      </c>
      <c r="H365" s="9">
        <v>3</v>
      </c>
      <c r="I365" s="9">
        <v>0</v>
      </c>
      <c r="J365" s="9">
        <v>0</v>
      </c>
      <c r="K365" s="9" t="s">
        <v>4753</v>
      </c>
      <c r="L365" s="9" t="s">
        <v>4753</v>
      </c>
      <c r="M365" s="9" t="s">
        <v>4715</v>
      </c>
      <c r="R365" s="9" t="s">
        <v>4716</v>
      </c>
      <c r="V365"/>
    </row>
    <row r="366" spans="2:22">
      <c r="B366" t="s">
        <v>12294</v>
      </c>
      <c r="C366" t="str">
        <f>MID(Table_OutputBDVentaReciente[[#This Row],[Vin]],10,8)</f>
        <v>N3184859</v>
      </c>
      <c r="D366" s="9" t="s">
        <v>4708</v>
      </c>
      <c r="E366" s="255">
        <v>44882</v>
      </c>
      <c r="F366" s="255">
        <f>EDATE(Table_OutputBDVentaReciente[[#This Row],[Fecha Venta]],6)</f>
        <v>45063</v>
      </c>
      <c r="G366" s="255" t="str">
        <f>TEXT(Table_OutputBDVentaReciente[[#This Row],[PROX SERV]],"MMMM")</f>
        <v>mayo</v>
      </c>
      <c r="H366" s="9">
        <v>3</v>
      </c>
      <c r="I366" s="9">
        <v>0</v>
      </c>
      <c r="J366" s="9">
        <v>0</v>
      </c>
      <c r="K366" s="9" t="s">
        <v>4753</v>
      </c>
      <c r="L366" s="9" t="s">
        <v>4753</v>
      </c>
      <c r="M366" s="9" t="s">
        <v>4715</v>
      </c>
      <c r="R366" s="9" t="s">
        <v>4716</v>
      </c>
      <c r="V366"/>
    </row>
    <row r="367" spans="2:22">
      <c r="B367" t="s">
        <v>12295</v>
      </c>
      <c r="C367" t="str">
        <f>MID(Table_OutputBDVentaReciente[[#This Row],[Vin]],10,8)</f>
        <v>N3185366</v>
      </c>
      <c r="D367" s="9" t="s">
        <v>4708</v>
      </c>
      <c r="E367" s="255">
        <v>44882</v>
      </c>
      <c r="F367" s="255">
        <f>EDATE(Table_OutputBDVentaReciente[[#This Row],[Fecha Venta]],6)</f>
        <v>45063</v>
      </c>
      <c r="G367" s="255" t="str">
        <f>TEXT(Table_OutputBDVentaReciente[[#This Row],[PROX SERV]],"MMMM")</f>
        <v>mayo</v>
      </c>
      <c r="H367" s="9">
        <v>3</v>
      </c>
      <c r="I367" s="9">
        <v>0</v>
      </c>
      <c r="J367" s="9">
        <v>0</v>
      </c>
      <c r="K367" s="9" t="s">
        <v>4753</v>
      </c>
      <c r="L367" s="9" t="s">
        <v>4753</v>
      </c>
      <c r="M367" s="9" t="s">
        <v>4715</v>
      </c>
      <c r="R367" s="9" t="s">
        <v>4716</v>
      </c>
      <c r="V367"/>
    </row>
    <row r="368" spans="2:22">
      <c r="B368" t="s">
        <v>12296</v>
      </c>
      <c r="C368" t="str">
        <f>MID(Table_OutputBDVentaReciente[[#This Row],[Vin]],10,8)</f>
        <v>N3185084</v>
      </c>
      <c r="D368" s="9" t="s">
        <v>4708</v>
      </c>
      <c r="E368" s="255">
        <v>44882</v>
      </c>
      <c r="F368" s="255">
        <f>EDATE(Table_OutputBDVentaReciente[[#This Row],[Fecha Venta]],6)</f>
        <v>45063</v>
      </c>
      <c r="G368" s="255" t="str">
        <f>TEXT(Table_OutputBDVentaReciente[[#This Row],[PROX SERV]],"MMMM")</f>
        <v>mayo</v>
      </c>
      <c r="H368" s="9">
        <v>3</v>
      </c>
      <c r="I368" s="9">
        <v>0</v>
      </c>
      <c r="J368" s="9">
        <v>0</v>
      </c>
      <c r="K368" s="9" t="s">
        <v>4753</v>
      </c>
      <c r="L368" s="9" t="s">
        <v>4753</v>
      </c>
      <c r="M368" s="9" t="s">
        <v>4715</v>
      </c>
      <c r="R368" s="9" t="s">
        <v>4716</v>
      </c>
      <c r="V368"/>
    </row>
    <row r="369" spans="2:22">
      <c r="B369" t="s">
        <v>12297</v>
      </c>
      <c r="C369" t="str">
        <f>MID(Table_OutputBDVentaReciente[[#This Row],[Vin]],10,8)</f>
        <v>P3027418</v>
      </c>
      <c r="D369" s="9" t="s">
        <v>4708</v>
      </c>
      <c r="E369" s="255">
        <v>44882</v>
      </c>
      <c r="F369" s="255">
        <f>EDATE(Table_OutputBDVentaReciente[[#This Row],[Fecha Venta]],6)</f>
        <v>45063</v>
      </c>
      <c r="G369" s="255" t="str">
        <f>TEXT(Table_OutputBDVentaReciente[[#This Row],[PROX SERV]],"MMMM")</f>
        <v>mayo</v>
      </c>
      <c r="H369" s="9">
        <v>3</v>
      </c>
      <c r="I369" s="9">
        <v>0</v>
      </c>
      <c r="J369" s="9">
        <v>0</v>
      </c>
      <c r="K369" s="9" t="s">
        <v>4753</v>
      </c>
      <c r="L369" s="9" t="s">
        <v>4753</v>
      </c>
      <c r="M369" s="9" t="s">
        <v>4715</v>
      </c>
      <c r="R369" s="9" t="s">
        <v>4716</v>
      </c>
      <c r="V369"/>
    </row>
    <row r="370" spans="2:22">
      <c r="B370" t="s">
        <v>12298</v>
      </c>
      <c r="C370" t="str">
        <f>MID(Table_OutputBDVentaReciente[[#This Row],[Vin]],10,8)</f>
        <v>P3027575</v>
      </c>
      <c r="D370" s="9" t="s">
        <v>4708</v>
      </c>
      <c r="E370" s="255">
        <v>44880</v>
      </c>
      <c r="F370" s="255">
        <f>EDATE(Table_OutputBDVentaReciente[[#This Row],[Fecha Venta]],6)</f>
        <v>45061</v>
      </c>
      <c r="G370" s="255" t="str">
        <f>TEXT(Table_OutputBDVentaReciente[[#This Row],[PROX SERV]],"MMMM")</f>
        <v>mayo</v>
      </c>
      <c r="H370" s="9">
        <v>3</v>
      </c>
      <c r="I370" s="9">
        <v>0</v>
      </c>
      <c r="J370" s="9">
        <v>0</v>
      </c>
      <c r="K370" s="9" t="s">
        <v>4753</v>
      </c>
      <c r="L370" s="9" t="s">
        <v>4753</v>
      </c>
      <c r="M370" s="9" t="s">
        <v>4715</v>
      </c>
      <c r="R370" s="9" t="s">
        <v>4716</v>
      </c>
      <c r="V370"/>
    </row>
    <row r="371" spans="2:22">
      <c r="B371" t="s">
        <v>12299</v>
      </c>
      <c r="C371" t="str">
        <f>MID(Table_OutputBDVentaReciente[[#This Row],[Vin]],10,8)</f>
        <v>P3028363</v>
      </c>
      <c r="D371" s="9" t="s">
        <v>4708</v>
      </c>
      <c r="E371" s="255">
        <v>44882</v>
      </c>
      <c r="F371" s="255">
        <f>EDATE(Table_OutputBDVentaReciente[[#This Row],[Fecha Venta]],6)</f>
        <v>45063</v>
      </c>
      <c r="G371" s="255" t="str">
        <f>TEXT(Table_OutputBDVentaReciente[[#This Row],[PROX SERV]],"MMMM")</f>
        <v>mayo</v>
      </c>
      <c r="H371" s="9">
        <v>3</v>
      </c>
      <c r="I371" s="9">
        <v>0</v>
      </c>
      <c r="J371" s="9">
        <v>0</v>
      </c>
      <c r="K371" s="9" t="s">
        <v>4753</v>
      </c>
      <c r="L371" s="9" t="s">
        <v>4753</v>
      </c>
      <c r="M371" s="9" t="s">
        <v>4715</v>
      </c>
      <c r="R371" s="9" t="s">
        <v>4716</v>
      </c>
      <c r="V371"/>
    </row>
    <row r="372" spans="2:22">
      <c r="B372" t="s">
        <v>12300</v>
      </c>
      <c r="C372" t="str">
        <f>MID(Table_OutputBDVentaReciente[[#This Row],[Vin]],10,8)</f>
        <v>PJ056323</v>
      </c>
      <c r="D372" s="9" t="s">
        <v>4708</v>
      </c>
      <c r="E372" s="255">
        <v>44876</v>
      </c>
      <c r="F372" s="255">
        <f>EDATE(Table_OutputBDVentaReciente[[#This Row],[Fecha Venta]],6)</f>
        <v>45057</v>
      </c>
      <c r="G372" s="255" t="str">
        <f>TEXT(Table_OutputBDVentaReciente[[#This Row],[PROX SERV]],"MMMM")</f>
        <v>mayo</v>
      </c>
      <c r="H372" s="9">
        <v>3</v>
      </c>
      <c r="I372" s="9">
        <v>0</v>
      </c>
      <c r="J372" s="9">
        <v>0</v>
      </c>
      <c r="K372" s="9" t="s">
        <v>4753</v>
      </c>
      <c r="L372" s="9" t="s">
        <v>4753</v>
      </c>
      <c r="M372" s="9" t="s">
        <v>4715</v>
      </c>
      <c r="R372" s="9" t="s">
        <v>4716</v>
      </c>
      <c r="V372"/>
    </row>
    <row r="373" spans="2:22">
      <c r="B373" t="s">
        <v>12301</v>
      </c>
      <c r="C373" t="str">
        <f>MID(Table_OutputBDVentaReciente[[#This Row],[Vin]],10,8)</f>
        <v>P3028389</v>
      </c>
      <c r="D373" s="9" t="s">
        <v>4708</v>
      </c>
      <c r="E373" s="255">
        <v>44882</v>
      </c>
      <c r="F373" s="255">
        <f>EDATE(Table_OutputBDVentaReciente[[#This Row],[Fecha Venta]],6)</f>
        <v>45063</v>
      </c>
      <c r="G373" s="255" t="str">
        <f>TEXT(Table_OutputBDVentaReciente[[#This Row],[PROX SERV]],"MMMM")</f>
        <v>mayo</v>
      </c>
      <c r="H373" s="9">
        <v>3</v>
      </c>
      <c r="I373" s="9">
        <v>0</v>
      </c>
      <c r="J373" s="9">
        <v>0</v>
      </c>
      <c r="K373" s="9" t="s">
        <v>4753</v>
      </c>
      <c r="L373" s="9" t="s">
        <v>4753</v>
      </c>
      <c r="M373" s="9" t="s">
        <v>4715</v>
      </c>
      <c r="R373" s="9" t="s">
        <v>4716</v>
      </c>
      <c r="V373"/>
    </row>
    <row r="374" spans="2:22">
      <c r="B374" t="s">
        <v>12302</v>
      </c>
      <c r="C374" t="str">
        <f>MID(Table_OutputBDVentaReciente[[#This Row],[Vin]],10,8)</f>
        <v>P1334826</v>
      </c>
      <c r="D374" s="9" t="s">
        <v>4708</v>
      </c>
      <c r="E374" s="255">
        <v>44895</v>
      </c>
      <c r="F374" s="255">
        <f>EDATE(Table_OutputBDVentaReciente[[#This Row],[Fecha Venta]],6)</f>
        <v>45076</v>
      </c>
      <c r="G374" s="255" t="str">
        <f>TEXT(Table_OutputBDVentaReciente[[#This Row],[PROX SERV]],"MMMM")</f>
        <v>mayo</v>
      </c>
      <c r="H374" s="9">
        <v>3</v>
      </c>
      <c r="I374" s="9">
        <v>0</v>
      </c>
      <c r="J374" s="9">
        <v>0</v>
      </c>
      <c r="K374" s="9" t="s">
        <v>4753</v>
      </c>
      <c r="L374" s="9" t="s">
        <v>4753</v>
      </c>
      <c r="M374" s="9" t="s">
        <v>4715</v>
      </c>
      <c r="R374" s="9" t="s">
        <v>4716</v>
      </c>
      <c r="V374"/>
    </row>
    <row r="375" spans="2:22">
      <c r="B375" t="s">
        <v>12303</v>
      </c>
      <c r="C375" t="str">
        <f>MID(Table_OutputBDVentaReciente[[#This Row],[Vin]],10,8)</f>
        <v>P3029588</v>
      </c>
      <c r="D375" s="9" t="s">
        <v>4708</v>
      </c>
      <c r="E375" s="255">
        <v>44887</v>
      </c>
      <c r="F375" s="255">
        <f>EDATE(Table_OutputBDVentaReciente[[#This Row],[Fecha Venta]],6)</f>
        <v>45068</v>
      </c>
      <c r="G375" s="255" t="str">
        <f>TEXT(Table_OutputBDVentaReciente[[#This Row],[PROX SERV]],"MMMM")</f>
        <v>mayo</v>
      </c>
      <c r="H375" s="9">
        <v>3</v>
      </c>
      <c r="I375" s="9">
        <v>0</v>
      </c>
      <c r="J375" s="9">
        <v>0</v>
      </c>
      <c r="K375" s="9" t="s">
        <v>4753</v>
      </c>
      <c r="L375" s="9" t="s">
        <v>4753</v>
      </c>
      <c r="M375" s="9" t="s">
        <v>4715</v>
      </c>
      <c r="R375" s="9" t="s">
        <v>4716</v>
      </c>
      <c r="V375"/>
    </row>
    <row r="376" spans="2:22">
      <c r="B376" t="s">
        <v>12304</v>
      </c>
      <c r="C376" t="str">
        <f>MID(Table_OutputBDVentaReciente[[#This Row],[Vin]],10,8)</f>
        <v>PJ053154</v>
      </c>
      <c r="D376" s="9" t="s">
        <v>4708</v>
      </c>
      <c r="E376" s="255">
        <v>44882</v>
      </c>
      <c r="F376" s="255">
        <f>EDATE(Table_OutputBDVentaReciente[[#This Row],[Fecha Venta]],6)</f>
        <v>45063</v>
      </c>
      <c r="G376" s="255" t="str">
        <f>TEXT(Table_OutputBDVentaReciente[[#This Row],[PROX SERV]],"MMMM")</f>
        <v>mayo</v>
      </c>
      <c r="H376" s="9">
        <v>3</v>
      </c>
      <c r="I376" s="9">
        <v>0</v>
      </c>
      <c r="J376" s="9">
        <v>0</v>
      </c>
      <c r="K376" s="9" t="s">
        <v>4753</v>
      </c>
      <c r="L376" s="9" t="s">
        <v>4753</v>
      </c>
      <c r="M376" s="9" t="s">
        <v>4715</v>
      </c>
      <c r="R376" s="9" t="s">
        <v>4716</v>
      </c>
      <c r="V376"/>
    </row>
    <row r="377" spans="2:22">
      <c r="B377" t="s">
        <v>12305</v>
      </c>
      <c r="C377" t="str">
        <f>MID(Table_OutputBDVentaReciente[[#This Row],[Vin]],10,8)</f>
        <v>PJ057265</v>
      </c>
      <c r="D377" s="9" t="s">
        <v>4708</v>
      </c>
      <c r="E377" s="255">
        <v>44893</v>
      </c>
      <c r="F377" s="255">
        <f>EDATE(Table_OutputBDVentaReciente[[#This Row],[Fecha Venta]],6)</f>
        <v>45074</v>
      </c>
      <c r="G377" s="255" t="str">
        <f>TEXT(Table_OutputBDVentaReciente[[#This Row],[PROX SERV]],"MMMM")</f>
        <v>mayo</v>
      </c>
      <c r="H377" s="9">
        <v>3</v>
      </c>
      <c r="I377" s="9">
        <v>0</v>
      </c>
      <c r="J377" s="9">
        <v>0</v>
      </c>
      <c r="K377" s="9" t="s">
        <v>4753</v>
      </c>
      <c r="L377" s="9" t="s">
        <v>4753</v>
      </c>
      <c r="M377" s="9" t="s">
        <v>4715</v>
      </c>
      <c r="R377" s="9" t="s">
        <v>4716</v>
      </c>
      <c r="V377"/>
    </row>
    <row r="378" spans="2:22">
      <c r="B378" t="s">
        <v>12306</v>
      </c>
      <c r="C378" t="str">
        <f>MID(Table_OutputBDVentaReciente[[#This Row],[Vin]],10,8)</f>
        <v>P1335103</v>
      </c>
      <c r="D378" s="9" t="s">
        <v>4708</v>
      </c>
      <c r="E378" s="255">
        <v>44895</v>
      </c>
      <c r="F378" s="255">
        <f>EDATE(Table_OutputBDVentaReciente[[#This Row],[Fecha Venta]],6)</f>
        <v>45076</v>
      </c>
      <c r="G378" s="255" t="str">
        <f>TEXT(Table_OutputBDVentaReciente[[#This Row],[PROX SERV]],"MMMM")</f>
        <v>mayo</v>
      </c>
      <c r="H378" s="9">
        <v>3</v>
      </c>
      <c r="I378" s="9">
        <v>0</v>
      </c>
      <c r="J378" s="9">
        <v>0</v>
      </c>
      <c r="K378" s="9" t="s">
        <v>4753</v>
      </c>
      <c r="L378" s="9" t="s">
        <v>4753</v>
      </c>
      <c r="M378" s="9" t="s">
        <v>4715</v>
      </c>
      <c r="R378" s="9" t="s">
        <v>4716</v>
      </c>
      <c r="V378"/>
    </row>
    <row r="379" spans="2:22">
      <c r="B379" t="s">
        <v>12307</v>
      </c>
      <c r="C379" t="str">
        <f>MID(Table_OutputBDVentaReciente[[#This Row],[Vin]],10,8)</f>
        <v>PJ057758</v>
      </c>
      <c r="D379" s="9" t="s">
        <v>4708</v>
      </c>
      <c r="E379" s="255">
        <v>44894</v>
      </c>
      <c r="F379" s="255">
        <f>EDATE(Table_OutputBDVentaReciente[[#This Row],[Fecha Venta]],6)</f>
        <v>45075</v>
      </c>
      <c r="G379" s="255" t="str">
        <f>TEXT(Table_OutputBDVentaReciente[[#This Row],[PROX SERV]],"MMMM")</f>
        <v>mayo</v>
      </c>
      <c r="H379" s="9">
        <v>3</v>
      </c>
      <c r="I379" s="9">
        <v>0</v>
      </c>
      <c r="J379" s="9">
        <v>0</v>
      </c>
      <c r="K379" s="9" t="s">
        <v>4753</v>
      </c>
      <c r="L379" s="9" t="s">
        <v>4753</v>
      </c>
      <c r="M379" s="9" t="s">
        <v>4715</v>
      </c>
      <c r="R379" s="9" t="s">
        <v>4716</v>
      </c>
      <c r="V379"/>
    </row>
    <row r="380" spans="2:22">
      <c r="B380" t="s">
        <v>12308</v>
      </c>
      <c r="C380" t="str">
        <f>MID(Table_OutputBDVentaReciente[[#This Row],[Vin]],10,8)</f>
        <v>P1334874</v>
      </c>
      <c r="D380" s="9" t="s">
        <v>4708</v>
      </c>
      <c r="E380" s="255">
        <v>44895</v>
      </c>
      <c r="F380" s="255">
        <f>EDATE(Table_OutputBDVentaReciente[[#This Row],[Fecha Venta]],6)</f>
        <v>45076</v>
      </c>
      <c r="G380" s="255" t="str">
        <f>TEXT(Table_OutputBDVentaReciente[[#This Row],[PROX SERV]],"MMMM")</f>
        <v>mayo</v>
      </c>
      <c r="H380" s="9">
        <v>3</v>
      </c>
      <c r="I380" s="9">
        <v>0</v>
      </c>
      <c r="J380" s="9">
        <v>0</v>
      </c>
      <c r="K380" s="9" t="s">
        <v>4753</v>
      </c>
      <c r="L380" s="9" t="s">
        <v>4753</v>
      </c>
      <c r="M380" s="9" t="s">
        <v>4715</v>
      </c>
      <c r="R380" s="9" t="s">
        <v>4716</v>
      </c>
      <c r="V380"/>
    </row>
    <row r="381" spans="2:22">
      <c r="B381" t="s">
        <v>2614</v>
      </c>
      <c r="C381" t="str">
        <f>MID(Table_OutputBDVentaReciente[[#This Row],[Vin]],10,8)</f>
        <v>P0429558</v>
      </c>
      <c r="D381" s="9" t="s">
        <v>4708</v>
      </c>
      <c r="E381" s="255">
        <v>44895</v>
      </c>
      <c r="F381" s="255">
        <f>EDATE(Table_OutputBDVentaReciente[[#This Row],[Fecha Venta]],6)</f>
        <v>45076</v>
      </c>
      <c r="G381" s="255" t="str">
        <f>TEXT(Table_OutputBDVentaReciente[[#This Row],[PROX SERV]],"MMMM")</f>
        <v>mayo</v>
      </c>
      <c r="H381" s="9">
        <v>3</v>
      </c>
      <c r="I381" s="9">
        <v>0</v>
      </c>
      <c r="J381" s="9">
        <v>0</v>
      </c>
      <c r="K381" s="9" t="s">
        <v>4753</v>
      </c>
      <c r="L381" s="9" t="s">
        <v>4753</v>
      </c>
      <c r="M381" s="9" t="s">
        <v>4715</v>
      </c>
      <c r="R381" s="9" t="s">
        <v>4716</v>
      </c>
      <c r="V381"/>
    </row>
    <row r="382" spans="2:22">
      <c r="B382" t="s">
        <v>12309</v>
      </c>
      <c r="C382" t="str">
        <f>MID(Table_OutputBDVentaReciente[[#This Row],[Vin]],10,8)</f>
        <v>P0429589</v>
      </c>
      <c r="D382" s="9" t="s">
        <v>4708</v>
      </c>
      <c r="E382" s="255">
        <v>44895</v>
      </c>
      <c r="F382" s="255">
        <f>EDATE(Table_OutputBDVentaReciente[[#This Row],[Fecha Venta]],6)</f>
        <v>45076</v>
      </c>
      <c r="G382" s="255" t="str">
        <f>TEXT(Table_OutputBDVentaReciente[[#This Row],[PROX SERV]],"MMMM")</f>
        <v>mayo</v>
      </c>
      <c r="H382" s="9">
        <v>3</v>
      </c>
      <c r="I382" s="9">
        <v>0</v>
      </c>
      <c r="J382" s="9">
        <v>0</v>
      </c>
      <c r="K382" s="9" t="s">
        <v>4753</v>
      </c>
      <c r="L382" s="9" t="s">
        <v>4753</v>
      </c>
      <c r="M382" s="9" t="s">
        <v>4715</v>
      </c>
      <c r="R382" s="9" t="s">
        <v>4716</v>
      </c>
      <c r="V382"/>
    </row>
    <row r="383" spans="2:22">
      <c r="B383" t="s">
        <v>2304</v>
      </c>
      <c r="C383" t="str">
        <f>MID(Table_OutputBDVentaReciente[[#This Row],[Vin]],10,8)</f>
        <v>P1421093</v>
      </c>
      <c r="D383" s="9" t="s">
        <v>4708</v>
      </c>
      <c r="E383" s="255">
        <v>44881</v>
      </c>
      <c r="F383" s="255">
        <f>EDATE(Table_OutputBDVentaReciente[[#This Row],[Fecha Venta]],6)</f>
        <v>45062</v>
      </c>
      <c r="G383" s="255" t="str">
        <f>TEXT(Table_OutputBDVentaReciente[[#This Row],[PROX SERV]],"MMMM")</f>
        <v>mayo</v>
      </c>
      <c r="H383" s="9">
        <v>3</v>
      </c>
      <c r="I383" s="9">
        <v>0</v>
      </c>
      <c r="J383" s="9">
        <v>0</v>
      </c>
      <c r="K383" s="9" t="s">
        <v>4753</v>
      </c>
      <c r="L383" s="9" t="s">
        <v>4753</v>
      </c>
      <c r="M383" s="9" t="s">
        <v>4715</v>
      </c>
      <c r="R383" s="9" t="s">
        <v>4716</v>
      </c>
      <c r="V383"/>
    </row>
    <row r="384" spans="2:22">
      <c r="B384" t="s">
        <v>12310</v>
      </c>
      <c r="C384" t="str">
        <f>MID(Table_OutputBDVentaReciente[[#This Row],[Vin]],10,8)</f>
        <v>P4003745</v>
      </c>
      <c r="D384" s="9" t="s">
        <v>4708</v>
      </c>
      <c r="E384" s="255">
        <v>44882</v>
      </c>
      <c r="F384" s="255">
        <f>EDATE(Table_OutputBDVentaReciente[[#This Row],[Fecha Venta]],6)</f>
        <v>45063</v>
      </c>
      <c r="G384" s="255" t="str">
        <f>TEXT(Table_OutputBDVentaReciente[[#This Row],[PROX SERV]],"MMMM")</f>
        <v>mayo</v>
      </c>
      <c r="H384" s="9">
        <v>3</v>
      </c>
      <c r="I384" s="9">
        <v>0</v>
      </c>
      <c r="J384" s="9">
        <v>0</v>
      </c>
      <c r="K384" s="9" t="s">
        <v>4753</v>
      </c>
      <c r="L384" s="9" t="s">
        <v>4753</v>
      </c>
      <c r="M384" s="9" t="s">
        <v>4715</v>
      </c>
      <c r="R384" s="9" t="s">
        <v>4716</v>
      </c>
      <c r="V384"/>
    </row>
    <row r="385" spans="2:22">
      <c r="B385" t="s">
        <v>12311</v>
      </c>
      <c r="C385" t="str">
        <f>MID(Table_OutputBDVentaReciente[[#This Row],[Vin]],10,8)</f>
        <v>P1334864</v>
      </c>
      <c r="D385" s="9" t="s">
        <v>4708</v>
      </c>
      <c r="E385" s="255">
        <v>44895</v>
      </c>
      <c r="F385" s="255">
        <f>EDATE(Table_OutputBDVentaReciente[[#This Row],[Fecha Venta]],6)</f>
        <v>45076</v>
      </c>
      <c r="G385" s="255" t="str">
        <f>TEXT(Table_OutputBDVentaReciente[[#This Row],[PROX SERV]],"MMMM")</f>
        <v>mayo</v>
      </c>
      <c r="H385" s="9">
        <v>3</v>
      </c>
      <c r="I385" s="9">
        <v>0</v>
      </c>
      <c r="J385" s="9">
        <v>0</v>
      </c>
      <c r="K385" s="9" t="s">
        <v>4753</v>
      </c>
      <c r="L385" s="9" t="s">
        <v>4753</v>
      </c>
      <c r="M385" s="9" t="s">
        <v>4715</v>
      </c>
      <c r="R385" s="9" t="s">
        <v>4716</v>
      </c>
      <c r="V385"/>
    </row>
    <row r="386" spans="2:22">
      <c r="B386" t="s">
        <v>12312</v>
      </c>
      <c r="C386" t="str">
        <f>MID(Table_OutputBDVentaReciente[[#This Row],[Vin]],10,8)</f>
        <v>P0429624</v>
      </c>
      <c r="D386" s="9" t="s">
        <v>4708</v>
      </c>
      <c r="E386" s="255">
        <v>44895</v>
      </c>
      <c r="F386" s="255">
        <f>EDATE(Table_OutputBDVentaReciente[[#This Row],[Fecha Venta]],6)</f>
        <v>45076</v>
      </c>
      <c r="G386" s="255" t="str">
        <f>TEXT(Table_OutputBDVentaReciente[[#This Row],[PROX SERV]],"MMMM")</f>
        <v>mayo</v>
      </c>
      <c r="H386" s="9">
        <v>3</v>
      </c>
      <c r="I386" s="9">
        <v>0</v>
      </c>
      <c r="J386" s="9">
        <v>0</v>
      </c>
      <c r="K386" s="9" t="s">
        <v>4753</v>
      </c>
      <c r="L386" s="9" t="s">
        <v>4753</v>
      </c>
      <c r="M386" s="9" t="s">
        <v>4715</v>
      </c>
      <c r="R386" s="9" t="s">
        <v>4716</v>
      </c>
      <c r="V386"/>
    </row>
    <row r="387" spans="2:22">
      <c r="B387" t="s">
        <v>12313</v>
      </c>
      <c r="C387" t="str">
        <f>MID(Table_OutputBDVentaReciente[[#This Row],[Vin]],10,8)</f>
        <v>P0002839</v>
      </c>
      <c r="D387" s="9" t="s">
        <v>4708</v>
      </c>
      <c r="E387" s="255">
        <v>44882</v>
      </c>
      <c r="F387" s="255">
        <f>EDATE(Table_OutputBDVentaReciente[[#This Row],[Fecha Venta]],6)</f>
        <v>45063</v>
      </c>
      <c r="G387" s="255" t="str">
        <f>TEXT(Table_OutputBDVentaReciente[[#This Row],[PROX SERV]],"MMMM")</f>
        <v>mayo</v>
      </c>
      <c r="H387" s="9">
        <v>3</v>
      </c>
      <c r="I387" s="9">
        <v>0</v>
      </c>
      <c r="J387" s="9">
        <v>0</v>
      </c>
      <c r="K387" s="9" t="s">
        <v>4753</v>
      </c>
      <c r="L387" s="9" t="s">
        <v>4753</v>
      </c>
      <c r="M387" s="9" t="s">
        <v>4715</v>
      </c>
      <c r="R387" s="9" t="s">
        <v>4716</v>
      </c>
      <c r="V387"/>
    </row>
    <row r="388" spans="2:22">
      <c r="B388" t="s">
        <v>12314</v>
      </c>
      <c r="C388" t="str">
        <f>MID(Table_OutputBDVentaReciente[[#This Row],[Vin]],10,8)</f>
        <v>P0003667</v>
      </c>
      <c r="D388" s="9" t="s">
        <v>4708</v>
      </c>
      <c r="E388" s="255">
        <v>44882</v>
      </c>
      <c r="F388" s="255">
        <f>EDATE(Table_OutputBDVentaReciente[[#This Row],[Fecha Venta]],6)</f>
        <v>45063</v>
      </c>
      <c r="G388" s="255" t="str">
        <f>TEXT(Table_OutputBDVentaReciente[[#This Row],[PROX SERV]],"MMMM")</f>
        <v>mayo</v>
      </c>
      <c r="H388" s="9">
        <v>3</v>
      </c>
      <c r="I388" s="9">
        <v>0</v>
      </c>
      <c r="J388" s="9">
        <v>0</v>
      </c>
      <c r="K388" s="9" t="s">
        <v>4753</v>
      </c>
      <c r="L388" s="9" t="s">
        <v>4753</v>
      </c>
      <c r="M388" s="9" t="s">
        <v>4715</v>
      </c>
      <c r="R388" s="9" t="s">
        <v>4716</v>
      </c>
      <c r="V388"/>
    </row>
    <row r="389" spans="2:22">
      <c r="B389" t="s">
        <v>12315</v>
      </c>
      <c r="C389" t="str">
        <f>MID(Table_OutputBDVentaReciente[[#This Row],[Vin]],10,8)</f>
        <v>P0004967</v>
      </c>
      <c r="D389" s="9" t="s">
        <v>4708</v>
      </c>
      <c r="E389" s="255">
        <v>44895</v>
      </c>
      <c r="F389" s="255">
        <f>EDATE(Table_OutputBDVentaReciente[[#This Row],[Fecha Venta]],6)</f>
        <v>45076</v>
      </c>
      <c r="G389" s="255" t="str">
        <f>TEXT(Table_OutputBDVentaReciente[[#This Row],[PROX SERV]],"MMMM")</f>
        <v>mayo</v>
      </c>
      <c r="H389" s="9">
        <v>3</v>
      </c>
      <c r="I389" s="9">
        <v>0</v>
      </c>
      <c r="J389" s="9">
        <v>0</v>
      </c>
      <c r="K389" s="9" t="s">
        <v>4753</v>
      </c>
      <c r="L389" s="9" t="s">
        <v>4753</v>
      </c>
      <c r="M389" s="9" t="s">
        <v>4715</v>
      </c>
      <c r="R389" s="9" t="s">
        <v>4716</v>
      </c>
      <c r="V389"/>
    </row>
    <row r="390" spans="2:22">
      <c r="B390" t="s">
        <v>12316</v>
      </c>
      <c r="C390" t="str">
        <f>MID(Table_OutputBDVentaReciente[[#This Row],[Vin]],10,8)</f>
        <v>P0005190</v>
      </c>
      <c r="D390" s="9" t="s">
        <v>4708</v>
      </c>
      <c r="E390" s="255">
        <v>44895</v>
      </c>
      <c r="F390" s="255">
        <f>EDATE(Table_OutputBDVentaReciente[[#This Row],[Fecha Venta]],6)</f>
        <v>45076</v>
      </c>
      <c r="G390" s="255" t="str">
        <f>TEXT(Table_OutputBDVentaReciente[[#This Row],[PROX SERV]],"MMMM")</f>
        <v>mayo</v>
      </c>
      <c r="H390" s="9">
        <v>3</v>
      </c>
      <c r="I390" s="9">
        <v>0</v>
      </c>
      <c r="J390" s="9">
        <v>0</v>
      </c>
      <c r="K390" s="9" t="s">
        <v>4753</v>
      </c>
      <c r="L390" s="9" t="s">
        <v>4753</v>
      </c>
      <c r="M390" s="9" t="s">
        <v>4715</v>
      </c>
      <c r="R390" s="9" t="s">
        <v>4716</v>
      </c>
      <c r="V390"/>
    </row>
    <row r="391" spans="2:22">
      <c r="B391" t="s">
        <v>12317</v>
      </c>
      <c r="C391" t="str">
        <f>MID(Table_OutputBDVentaReciente[[#This Row],[Vin]],10,8)</f>
        <v>P0003136</v>
      </c>
      <c r="D391" s="9" t="s">
        <v>4708</v>
      </c>
      <c r="E391" s="255">
        <v>44882</v>
      </c>
      <c r="F391" s="255">
        <f>EDATE(Table_OutputBDVentaReciente[[#This Row],[Fecha Venta]],6)</f>
        <v>45063</v>
      </c>
      <c r="G391" s="255" t="str">
        <f>TEXT(Table_OutputBDVentaReciente[[#This Row],[PROX SERV]],"MMMM")</f>
        <v>mayo</v>
      </c>
      <c r="H391" s="9">
        <v>3</v>
      </c>
      <c r="I391" s="9">
        <v>0</v>
      </c>
      <c r="J391" s="9">
        <v>0</v>
      </c>
      <c r="K391" s="9" t="s">
        <v>4753</v>
      </c>
      <c r="L391" s="9" t="s">
        <v>4753</v>
      </c>
      <c r="M391" s="9" t="s">
        <v>4715</v>
      </c>
      <c r="R391" s="9" t="s">
        <v>4716</v>
      </c>
      <c r="V391"/>
    </row>
    <row r="392" spans="2:22">
      <c r="B392" t="s">
        <v>12318</v>
      </c>
      <c r="C392" t="str">
        <f>MID(Table_OutputBDVentaReciente[[#This Row],[Vin]],10,8)</f>
        <v>P0004092</v>
      </c>
      <c r="D392" s="9" t="s">
        <v>4708</v>
      </c>
      <c r="E392" s="255">
        <v>44895</v>
      </c>
      <c r="F392" s="255">
        <f>EDATE(Table_OutputBDVentaReciente[[#This Row],[Fecha Venta]],6)</f>
        <v>45076</v>
      </c>
      <c r="G392" s="255" t="str">
        <f>TEXT(Table_OutputBDVentaReciente[[#This Row],[PROX SERV]],"MMMM")</f>
        <v>mayo</v>
      </c>
      <c r="H392" s="9">
        <v>3</v>
      </c>
      <c r="I392" s="9">
        <v>0</v>
      </c>
      <c r="J392" s="9">
        <v>0</v>
      </c>
      <c r="K392" s="9" t="s">
        <v>4753</v>
      </c>
      <c r="L392" s="9" t="s">
        <v>4753</v>
      </c>
      <c r="M392" s="9" t="s">
        <v>4715</v>
      </c>
      <c r="R392" s="9" t="s">
        <v>4716</v>
      </c>
      <c r="V392"/>
    </row>
    <row r="393" spans="2:22">
      <c r="B393" t="s">
        <v>12319</v>
      </c>
      <c r="C393" t="str">
        <f>MID(Table_OutputBDVentaReciente[[#This Row],[Vin]],10,8)</f>
        <v>P0429520</v>
      </c>
      <c r="D393" s="9" t="s">
        <v>4708</v>
      </c>
      <c r="E393" s="255">
        <v>44895</v>
      </c>
      <c r="F393" s="255">
        <f>EDATE(Table_OutputBDVentaReciente[[#This Row],[Fecha Venta]],6)</f>
        <v>45076</v>
      </c>
      <c r="G393" s="255" t="str">
        <f>TEXT(Table_OutputBDVentaReciente[[#This Row],[PROX SERV]],"MMMM")</f>
        <v>mayo</v>
      </c>
      <c r="H393" s="9">
        <v>3</v>
      </c>
      <c r="I393" s="9">
        <v>0</v>
      </c>
      <c r="J393" s="9">
        <v>0</v>
      </c>
      <c r="K393" s="9" t="s">
        <v>4753</v>
      </c>
      <c r="L393" s="9" t="s">
        <v>4753</v>
      </c>
      <c r="M393" s="9" t="s">
        <v>4715</v>
      </c>
      <c r="R393" s="9" t="s">
        <v>4716</v>
      </c>
      <c r="V393"/>
    </row>
    <row r="394" spans="2:22">
      <c r="B394" t="s">
        <v>12320</v>
      </c>
      <c r="C394" t="str">
        <f>MID(Table_OutputBDVentaReciente[[#This Row],[Vin]],10,8)</f>
        <v>P0005171</v>
      </c>
      <c r="D394" s="9" t="s">
        <v>4708</v>
      </c>
      <c r="E394" s="255">
        <v>44894</v>
      </c>
      <c r="F394" s="255">
        <f>EDATE(Table_OutputBDVentaReciente[[#This Row],[Fecha Venta]],6)</f>
        <v>45075</v>
      </c>
      <c r="G394" s="255" t="str">
        <f>TEXT(Table_OutputBDVentaReciente[[#This Row],[PROX SERV]],"MMMM")</f>
        <v>mayo</v>
      </c>
      <c r="H394" s="9">
        <v>3</v>
      </c>
      <c r="I394" s="9">
        <v>0</v>
      </c>
      <c r="J394" s="9">
        <v>0</v>
      </c>
      <c r="K394" s="9" t="s">
        <v>4753</v>
      </c>
      <c r="L394" s="9" t="s">
        <v>4753</v>
      </c>
      <c r="M394" s="9" t="s">
        <v>4728</v>
      </c>
      <c r="R394" s="9" t="s">
        <v>4716</v>
      </c>
      <c r="V394"/>
    </row>
    <row r="395" spans="2:22">
      <c r="B395" t="s">
        <v>12321</v>
      </c>
      <c r="C395" t="str">
        <f>MID(Table_OutputBDVentaReciente[[#This Row],[Vin]],10,8)</f>
        <v>P0005298</v>
      </c>
      <c r="D395" s="9" t="s">
        <v>4708</v>
      </c>
      <c r="E395" s="255">
        <v>44895</v>
      </c>
      <c r="F395" s="255">
        <f>EDATE(Table_OutputBDVentaReciente[[#This Row],[Fecha Venta]],6)</f>
        <v>45076</v>
      </c>
      <c r="G395" s="255" t="str">
        <f>TEXT(Table_OutputBDVentaReciente[[#This Row],[PROX SERV]],"MMMM")</f>
        <v>mayo</v>
      </c>
      <c r="H395" s="9">
        <v>3</v>
      </c>
      <c r="I395" s="9">
        <v>0</v>
      </c>
      <c r="J395" s="9">
        <v>0</v>
      </c>
      <c r="K395" s="9" t="s">
        <v>4753</v>
      </c>
      <c r="L395" s="9" t="s">
        <v>4753</v>
      </c>
      <c r="M395" s="9" t="s">
        <v>4715</v>
      </c>
      <c r="R395" s="9" t="s">
        <v>4716</v>
      </c>
      <c r="V395"/>
    </row>
    <row r="396" spans="2:22">
      <c r="B396" t="s">
        <v>12322</v>
      </c>
      <c r="C396" t="str">
        <f>MID(Table_OutputBDVentaReciente[[#This Row],[Vin]],10,8)</f>
        <v>P0004043</v>
      </c>
      <c r="D396" s="9" t="s">
        <v>4708</v>
      </c>
      <c r="E396" s="255">
        <v>44895</v>
      </c>
      <c r="F396" s="255">
        <f>EDATE(Table_OutputBDVentaReciente[[#This Row],[Fecha Venta]],6)</f>
        <v>45076</v>
      </c>
      <c r="G396" s="255" t="str">
        <f>TEXT(Table_OutputBDVentaReciente[[#This Row],[PROX SERV]],"MMMM")</f>
        <v>mayo</v>
      </c>
      <c r="H396" s="9">
        <v>3</v>
      </c>
      <c r="I396" s="9">
        <v>0</v>
      </c>
      <c r="J396" s="9">
        <v>0</v>
      </c>
      <c r="K396" s="9" t="s">
        <v>4753</v>
      </c>
      <c r="L396" s="9" t="s">
        <v>4753</v>
      </c>
      <c r="M396" s="9" t="s">
        <v>4715</v>
      </c>
      <c r="R396" s="9" t="s">
        <v>4716</v>
      </c>
      <c r="V396"/>
    </row>
    <row r="397" spans="2:22">
      <c r="B397" t="s">
        <v>12323</v>
      </c>
      <c r="C397" t="str">
        <f>MID(Table_OutputBDVentaReciente[[#This Row],[Vin]],10,8)</f>
        <v>P0002293</v>
      </c>
      <c r="D397" s="9" t="s">
        <v>4708</v>
      </c>
      <c r="E397" s="255">
        <v>44882</v>
      </c>
      <c r="F397" s="255">
        <f>EDATE(Table_OutputBDVentaReciente[[#This Row],[Fecha Venta]],6)</f>
        <v>45063</v>
      </c>
      <c r="G397" s="255" t="str">
        <f>TEXT(Table_OutputBDVentaReciente[[#This Row],[PROX SERV]],"MMMM")</f>
        <v>mayo</v>
      </c>
      <c r="H397" s="9">
        <v>3</v>
      </c>
      <c r="I397" s="9">
        <v>0</v>
      </c>
      <c r="J397" s="9">
        <v>0</v>
      </c>
      <c r="K397" s="9" t="s">
        <v>4753</v>
      </c>
      <c r="L397" s="9" t="s">
        <v>4753</v>
      </c>
      <c r="M397" s="9" t="s">
        <v>4715</v>
      </c>
      <c r="R397" s="9" t="s">
        <v>4716</v>
      </c>
      <c r="V397"/>
    </row>
    <row r="398" spans="2:22">
      <c r="B398" t="s">
        <v>12324</v>
      </c>
      <c r="C398" t="str">
        <f>MID(Table_OutputBDVentaReciente[[#This Row],[Vin]],10,8)</f>
        <v>N1254989</v>
      </c>
      <c r="D398" s="9" t="s">
        <v>4708</v>
      </c>
      <c r="E398" s="255">
        <v>44895</v>
      </c>
      <c r="F398" s="255">
        <f>EDATE(Table_OutputBDVentaReciente[[#This Row],[Fecha Venta]],6)</f>
        <v>45076</v>
      </c>
      <c r="G398" s="255" t="str">
        <f>TEXT(Table_OutputBDVentaReciente[[#This Row],[PROX SERV]],"MMMM")</f>
        <v>mayo</v>
      </c>
      <c r="H398" s="9">
        <v>3</v>
      </c>
      <c r="I398" s="9">
        <v>0</v>
      </c>
      <c r="J398" s="9">
        <v>0</v>
      </c>
      <c r="K398" s="9" t="s">
        <v>4753</v>
      </c>
      <c r="L398" s="9" t="s">
        <v>4753</v>
      </c>
      <c r="M398" s="9" t="s">
        <v>4728</v>
      </c>
      <c r="R398" s="9" t="s">
        <v>4716</v>
      </c>
      <c r="V398"/>
    </row>
    <row r="399" spans="2:22">
      <c r="B399" t="s">
        <v>12325</v>
      </c>
      <c r="C399" t="str">
        <f>MID(Table_OutputBDVentaReciente[[#This Row],[Vin]],10,8)</f>
        <v>PS139252</v>
      </c>
      <c r="D399" s="9" t="s">
        <v>4708</v>
      </c>
      <c r="E399" s="255">
        <v>44887</v>
      </c>
      <c r="F399" s="255">
        <f>EDATE(Table_OutputBDVentaReciente[[#This Row],[Fecha Venta]],6)</f>
        <v>45068</v>
      </c>
      <c r="G399" s="255" t="str">
        <f>TEXT(Table_OutputBDVentaReciente[[#This Row],[PROX SERV]],"MMMM")</f>
        <v>mayo</v>
      </c>
      <c r="H399" s="9">
        <v>3</v>
      </c>
      <c r="I399" s="9">
        <v>0</v>
      </c>
      <c r="J399" s="9">
        <v>0</v>
      </c>
      <c r="K399" s="9" t="s">
        <v>4753</v>
      </c>
      <c r="L399" s="9" t="s">
        <v>4753</v>
      </c>
      <c r="M399" s="9" t="s">
        <v>4715</v>
      </c>
      <c r="R399" s="9" t="s">
        <v>4716</v>
      </c>
      <c r="V399"/>
    </row>
    <row r="400" spans="2:22">
      <c r="B400" t="s">
        <v>12326</v>
      </c>
      <c r="C400" t="str">
        <f>MID(Table_OutputBDVentaReciente[[#This Row],[Vin]],10,8)</f>
        <v>NV034063</v>
      </c>
      <c r="D400" s="9" t="s">
        <v>4708</v>
      </c>
      <c r="E400" s="255">
        <v>44895</v>
      </c>
      <c r="F400" s="255">
        <f>EDATE(Table_OutputBDVentaReciente[[#This Row],[Fecha Venta]],6)</f>
        <v>45076</v>
      </c>
      <c r="G400" s="255" t="str">
        <f>TEXT(Table_OutputBDVentaReciente[[#This Row],[PROX SERV]],"MMMM")</f>
        <v>mayo</v>
      </c>
      <c r="H400" s="9">
        <v>3</v>
      </c>
      <c r="I400" s="9">
        <v>0</v>
      </c>
      <c r="J400" s="9">
        <v>0</v>
      </c>
      <c r="K400" s="9" t="s">
        <v>4753</v>
      </c>
      <c r="L400" s="9" t="s">
        <v>4753</v>
      </c>
      <c r="M400" s="9" t="s">
        <v>4715</v>
      </c>
      <c r="R400" s="9" t="s">
        <v>4716</v>
      </c>
      <c r="V400"/>
    </row>
    <row r="401" spans="2:22">
      <c r="B401" t="s">
        <v>12327</v>
      </c>
      <c r="C401" t="str">
        <f>MID(Table_OutputBDVentaReciente[[#This Row],[Vin]],10,8)</f>
        <v>NV034552</v>
      </c>
      <c r="D401" s="9" t="s">
        <v>4708</v>
      </c>
      <c r="E401" s="255">
        <v>44895</v>
      </c>
      <c r="F401" s="255">
        <f>EDATE(Table_OutputBDVentaReciente[[#This Row],[Fecha Venta]],6)</f>
        <v>45076</v>
      </c>
      <c r="G401" s="255" t="str">
        <f>TEXT(Table_OutputBDVentaReciente[[#This Row],[PROX SERV]],"MMMM")</f>
        <v>mayo</v>
      </c>
      <c r="H401" s="9">
        <v>3</v>
      </c>
      <c r="I401" s="9">
        <v>0</v>
      </c>
      <c r="J401" s="9">
        <v>0</v>
      </c>
      <c r="K401" s="9" t="s">
        <v>4753</v>
      </c>
      <c r="L401" s="9" t="s">
        <v>4753</v>
      </c>
      <c r="M401" s="9" t="s">
        <v>4715</v>
      </c>
      <c r="R401" s="9" t="s">
        <v>4716</v>
      </c>
      <c r="V401"/>
    </row>
    <row r="402" spans="2:22">
      <c r="B402" t="s">
        <v>12328</v>
      </c>
      <c r="C402" t="str">
        <f>MID(Table_OutputBDVentaReciente[[#This Row],[Vin]],10,8)</f>
        <v>P3029605</v>
      </c>
      <c r="D402" s="9" t="s">
        <v>4708</v>
      </c>
      <c r="E402" s="255">
        <v>44887</v>
      </c>
      <c r="F402" s="255">
        <f>EDATE(Table_OutputBDVentaReciente[[#This Row],[Fecha Venta]],6)</f>
        <v>45068</v>
      </c>
      <c r="G402" s="255" t="str">
        <f>TEXT(Table_OutputBDVentaReciente[[#This Row],[PROX SERV]],"MMMM")</f>
        <v>mayo</v>
      </c>
      <c r="H402" s="9">
        <v>3</v>
      </c>
      <c r="I402" s="9">
        <v>0</v>
      </c>
      <c r="J402" s="9">
        <v>0</v>
      </c>
      <c r="K402" s="9" t="s">
        <v>4753</v>
      </c>
      <c r="L402" s="9" t="s">
        <v>4753</v>
      </c>
      <c r="M402" s="9" t="s">
        <v>4715</v>
      </c>
      <c r="R402" s="9" t="s">
        <v>4716</v>
      </c>
      <c r="V402"/>
    </row>
    <row r="403" spans="2:22">
      <c r="B403" t="s">
        <v>12329</v>
      </c>
      <c r="C403" t="str">
        <f>MID(Table_OutputBDVentaReciente[[#This Row],[Vin]],10,8)</f>
        <v>P3029985</v>
      </c>
      <c r="D403" s="9" t="s">
        <v>4708</v>
      </c>
      <c r="E403" s="255">
        <v>44895</v>
      </c>
      <c r="F403" s="255">
        <f>EDATE(Table_OutputBDVentaReciente[[#This Row],[Fecha Venta]],6)</f>
        <v>45076</v>
      </c>
      <c r="G403" s="255" t="str">
        <f>TEXT(Table_OutputBDVentaReciente[[#This Row],[PROX SERV]],"MMMM")</f>
        <v>mayo</v>
      </c>
      <c r="H403" s="9">
        <v>3</v>
      </c>
      <c r="I403" s="9">
        <v>0</v>
      </c>
      <c r="J403" s="9">
        <v>0</v>
      </c>
      <c r="K403" s="9" t="s">
        <v>4753</v>
      </c>
      <c r="L403" s="9" t="s">
        <v>4753</v>
      </c>
      <c r="M403" s="9" t="s">
        <v>4715</v>
      </c>
      <c r="R403" s="9" t="s">
        <v>4716</v>
      </c>
      <c r="V403"/>
    </row>
    <row r="404" spans="2:22">
      <c r="B404" t="s">
        <v>12330</v>
      </c>
      <c r="C404" t="str">
        <f>MID(Table_OutputBDVentaReciente[[#This Row],[Vin]],10,8)</f>
        <v>P0429408</v>
      </c>
      <c r="D404" s="9" t="s">
        <v>4708</v>
      </c>
      <c r="E404" s="255">
        <v>44882</v>
      </c>
      <c r="F404" s="255">
        <f>EDATE(Table_OutputBDVentaReciente[[#This Row],[Fecha Venta]],6)</f>
        <v>45063</v>
      </c>
      <c r="G404" s="255" t="str">
        <f>TEXT(Table_OutputBDVentaReciente[[#This Row],[PROX SERV]],"MMMM")</f>
        <v>mayo</v>
      </c>
      <c r="H404" s="9">
        <v>3</v>
      </c>
      <c r="I404" s="9">
        <v>0</v>
      </c>
      <c r="J404" s="9">
        <v>0</v>
      </c>
      <c r="K404" s="9" t="s">
        <v>4753</v>
      </c>
      <c r="L404" s="9" t="s">
        <v>4753</v>
      </c>
      <c r="M404" s="9" t="s">
        <v>4715</v>
      </c>
      <c r="R404" s="9" t="s">
        <v>4716</v>
      </c>
      <c r="V404"/>
    </row>
    <row r="405" spans="2:22">
      <c r="B405" t="s">
        <v>12331</v>
      </c>
      <c r="C405" t="str">
        <f>MID(Table_OutputBDVentaReciente[[#This Row],[Vin]],10,8)</f>
        <v>P0003479</v>
      </c>
      <c r="D405" s="9" t="s">
        <v>4708</v>
      </c>
      <c r="E405" s="255">
        <v>44882</v>
      </c>
      <c r="F405" s="255">
        <f>EDATE(Table_OutputBDVentaReciente[[#This Row],[Fecha Venta]],6)</f>
        <v>45063</v>
      </c>
      <c r="G405" s="255" t="str">
        <f>TEXT(Table_OutputBDVentaReciente[[#This Row],[PROX SERV]],"MMMM")</f>
        <v>mayo</v>
      </c>
      <c r="H405" s="9">
        <v>3</v>
      </c>
      <c r="I405" s="9">
        <v>0</v>
      </c>
      <c r="J405" s="9">
        <v>0</v>
      </c>
      <c r="K405" s="9" t="s">
        <v>4753</v>
      </c>
      <c r="L405" s="9" t="s">
        <v>4753</v>
      </c>
      <c r="M405" s="9" t="s">
        <v>4715</v>
      </c>
      <c r="R405" s="9" t="s">
        <v>4716</v>
      </c>
      <c r="V405"/>
    </row>
    <row r="406" spans="2:22">
      <c r="B406" t="s">
        <v>12332</v>
      </c>
      <c r="C406" t="str">
        <f>MID(Table_OutputBDVentaReciente[[#This Row],[Vin]],10,8)</f>
        <v>P0003678</v>
      </c>
      <c r="D406" s="9" t="s">
        <v>4708</v>
      </c>
      <c r="E406" s="255">
        <v>44882</v>
      </c>
      <c r="F406" s="255">
        <f>EDATE(Table_OutputBDVentaReciente[[#This Row],[Fecha Venta]],6)</f>
        <v>45063</v>
      </c>
      <c r="G406" s="255" t="str">
        <f>TEXT(Table_OutputBDVentaReciente[[#This Row],[PROX SERV]],"MMMM")</f>
        <v>mayo</v>
      </c>
      <c r="H406" s="9">
        <v>3</v>
      </c>
      <c r="I406" s="9">
        <v>0</v>
      </c>
      <c r="J406" s="9">
        <v>0</v>
      </c>
      <c r="K406" s="9" t="s">
        <v>4753</v>
      </c>
      <c r="L406" s="9" t="s">
        <v>4753</v>
      </c>
      <c r="M406" s="9" t="s">
        <v>4715</v>
      </c>
      <c r="R406" s="9" t="s">
        <v>4716</v>
      </c>
      <c r="V406"/>
    </row>
    <row r="407" spans="2:22">
      <c r="V407"/>
    </row>
    <row r="408" spans="2:22">
      <c r="V408"/>
    </row>
    <row r="409" spans="2:22">
      <c r="V409"/>
    </row>
    <row r="410" spans="2:22">
      <c r="V410"/>
    </row>
    <row r="411" spans="2:22">
      <c r="V411"/>
    </row>
    <row r="412" spans="2:22">
      <c r="V412"/>
    </row>
    <row r="413" spans="2:22">
      <c r="V413"/>
    </row>
    <row r="414" spans="2:22">
      <c r="V414"/>
    </row>
    <row r="415" spans="2:22">
      <c r="V415"/>
    </row>
    <row r="416" spans="2:22">
      <c r="V416"/>
    </row>
    <row r="417" spans="22:22">
      <c r="V417"/>
    </row>
    <row r="418" spans="22:22">
      <c r="V418"/>
    </row>
    <row r="419" spans="22:22">
      <c r="V419"/>
    </row>
    <row r="420" spans="22:22">
      <c r="V420"/>
    </row>
    <row r="421" spans="22:22">
      <c r="V421"/>
    </row>
    <row r="422" spans="22:22">
      <c r="V422"/>
    </row>
    <row r="423" spans="22:22">
      <c r="V423"/>
    </row>
    <row r="424" spans="22:22">
      <c r="V424"/>
    </row>
    <row r="425" spans="22:22">
      <c r="V425"/>
    </row>
    <row r="426" spans="22:22">
      <c r="V426"/>
    </row>
    <row r="427" spans="22:22">
      <c r="V427"/>
    </row>
    <row r="428" spans="22:22">
      <c r="V428"/>
    </row>
    <row r="429" spans="22:22">
      <c r="V429"/>
    </row>
    <row r="430" spans="22:22">
      <c r="V430"/>
    </row>
    <row r="431" spans="22:22">
      <c r="V431"/>
    </row>
    <row r="432" spans="22:22">
      <c r="V432"/>
    </row>
    <row r="433" spans="22:22">
      <c r="V433"/>
    </row>
    <row r="434" spans="22:22">
      <c r="V434"/>
    </row>
    <row r="435" spans="22:22">
      <c r="V435"/>
    </row>
    <row r="436" spans="22:22">
      <c r="V436"/>
    </row>
    <row r="437" spans="22:22">
      <c r="V437"/>
    </row>
    <row r="438" spans="22:22">
      <c r="V438"/>
    </row>
    <row r="439" spans="22:22">
      <c r="V439"/>
    </row>
    <row r="440" spans="22:22">
      <c r="V440"/>
    </row>
    <row r="441" spans="22:22">
      <c r="V441"/>
    </row>
    <row r="442" spans="22:22">
      <c r="V442"/>
    </row>
    <row r="443" spans="22:22">
      <c r="V443"/>
    </row>
    <row r="444" spans="22:22">
      <c r="V444"/>
    </row>
    <row r="445" spans="22:22">
      <c r="V445"/>
    </row>
    <row r="446" spans="22:22">
      <c r="V446"/>
    </row>
    <row r="447" spans="22:22">
      <c r="V447"/>
    </row>
    <row r="448" spans="22:22">
      <c r="V448"/>
    </row>
    <row r="449" spans="22:22">
      <c r="V449"/>
    </row>
    <row r="450" spans="22:22">
      <c r="V450"/>
    </row>
    <row r="451" spans="22:22">
      <c r="V451"/>
    </row>
    <row r="452" spans="22:22">
      <c r="V452"/>
    </row>
    <row r="453" spans="22:22">
      <c r="V453"/>
    </row>
    <row r="454" spans="22:22">
      <c r="V454"/>
    </row>
    <row r="455" spans="22:22">
      <c r="V455"/>
    </row>
    <row r="456" spans="22:22">
      <c r="V456"/>
    </row>
    <row r="457" spans="22:22">
      <c r="V457"/>
    </row>
    <row r="458" spans="22:22">
      <c r="V458"/>
    </row>
    <row r="459" spans="22:22">
      <c r="V459"/>
    </row>
    <row r="460" spans="22:22">
      <c r="V460"/>
    </row>
    <row r="461" spans="22:22">
      <c r="V461"/>
    </row>
    <row r="462" spans="22:22">
      <c r="V462"/>
    </row>
    <row r="463" spans="22:22">
      <c r="V463"/>
    </row>
    <row r="464" spans="22:22">
      <c r="V464"/>
    </row>
    <row r="465" spans="22:22">
      <c r="V465"/>
    </row>
    <row r="466" spans="22:22">
      <c r="V466"/>
    </row>
    <row r="467" spans="22:22">
      <c r="V467"/>
    </row>
    <row r="468" spans="22:22">
      <c r="V468"/>
    </row>
    <row r="469" spans="22:22">
      <c r="V469"/>
    </row>
    <row r="470" spans="22:22">
      <c r="V470"/>
    </row>
    <row r="471" spans="22:22">
      <c r="V471"/>
    </row>
    <row r="472" spans="22:22">
      <c r="V472"/>
    </row>
    <row r="473" spans="22:22">
      <c r="V473"/>
    </row>
    <row r="474" spans="22:22">
      <c r="V474"/>
    </row>
    <row r="475" spans="22:22">
      <c r="V475"/>
    </row>
    <row r="476" spans="22:22">
      <c r="V476"/>
    </row>
    <row r="477" spans="22:22">
      <c r="V477"/>
    </row>
    <row r="478" spans="22:22">
      <c r="V478"/>
    </row>
    <row r="479" spans="22:22">
      <c r="V479"/>
    </row>
    <row r="480" spans="22:22">
      <c r="V480"/>
    </row>
    <row r="481" spans="22:22">
      <c r="V481"/>
    </row>
    <row r="482" spans="22:22">
      <c r="V482"/>
    </row>
    <row r="483" spans="22:22">
      <c r="V483"/>
    </row>
    <row r="484" spans="22:22">
      <c r="V484"/>
    </row>
    <row r="485" spans="22:22">
      <c r="V485"/>
    </row>
    <row r="486" spans="22:22">
      <c r="V486"/>
    </row>
    <row r="487" spans="22:22">
      <c r="V487"/>
    </row>
    <row r="488" spans="22:22">
      <c r="V488"/>
    </row>
    <row r="489" spans="22:22">
      <c r="V489"/>
    </row>
    <row r="490" spans="22:22">
      <c r="V490"/>
    </row>
    <row r="491" spans="22:22">
      <c r="V491"/>
    </row>
    <row r="492" spans="22:22">
      <c r="V492"/>
    </row>
    <row r="493" spans="22:22">
      <c r="V493"/>
    </row>
    <row r="494" spans="22:22">
      <c r="V494"/>
    </row>
    <row r="495" spans="22:22">
      <c r="V495"/>
    </row>
    <row r="496" spans="22:22">
      <c r="V496"/>
    </row>
    <row r="497" spans="22:22">
      <c r="V497"/>
    </row>
    <row r="498" spans="22:22">
      <c r="V498"/>
    </row>
    <row r="499" spans="22:22">
      <c r="V499"/>
    </row>
    <row r="500" spans="22:22">
      <c r="V500"/>
    </row>
    <row r="501" spans="22:22">
      <c r="V501"/>
    </row>
    <row r="502" spans="22:22">
      <c r="V502"/>
    </row>
    <row r="503" spans="22:22">
      <c r="V503"/>
    </row>
    <row r="504" spans="22:22">
      <c r="V504"/>
    </row>
    <row r="505" spans="22:22">
      <c r="V505"/>
    </row>
    <row r="506" spans="22:22">
      <c r="V506"/>
    </row>
    <row r="507" spans="22:22">
      <c r="V507"/>
    </row>
    <row r="508" spans="22:22">
      <c r="V508"/>
    </row>
    <row r="509" spans="22:22">
      <c r="V509"/>
    </row>
    <row r="510" spans="22:22">
      <c r="V510"/>
    </row>
    <row r="511" spans="22:22">
      <c r="V511"/>
    </row>
    <row r="512" spans="22:22">
      <c r="V512"/>
    </row>
    <row r="513" spans="22:22">
      <c r="V513"/>
    </row>
    <row r="514" spans="22:22">
      <c r="V514"/>
    </row>
    <row r="515" spans="22:22">
      <c r="V515"/>
    </row>
    <row r="516" spans="22:22">
      <c r="V516"/>
    </row>
    <row r="517" spans="22:22">
      <c r="V517"/>
    </row>
    <row r="518" spans="22:22">
      <c r="V518"/>
    </row>
    <row r="519" spans="22:22">
      <c r="V519"/>
    </row>
    <row r="520" spans="22:22">
      <c r="V520"/>
    </row>
    <row r="521" spans="22:22">
      <c r="V521"/>
    </row>
    <row r="522" spans="22:22">
      <c r="V522"/>
    </row>
    <row r="523" spans="22:22">
      <c r="V523"/>
    </row>
    <row r="524" spans="22:22">
      <c r="V524"/>
    </row>
    <row r="525" spans="22:22">
      <c r="V525"/>
    </row>
    <row r="526" spans="22:22">
      <c r="V526"/>
    </row>
    <row r="527" spans="22:22">
      <c r="V527"/>
    </row>
    <row r="528" spans="22:22">
      <c r="V528"/>
    </row>
    <row r="529" spans="22:22">
      <c r="V529"/>
    </row>
    <row r="530" spans="22:22">
      <c r="V530"/>
    </row>
    <row r="531" spans="22:22">
      <c r="V531"/>
    </row>
    <row r="532" spans="22:22">
      <c r="V532"/>
    </row>
    <row r="533" spans="22:22">
      <c r="V533"/>
    </row>
    <row r="534" spans="22:22">
      <c r="V534"/>
    </row>
    <row r="535" spans="22:22">
      <c r="V535"/>
    </row>
    <row r="536" spans="22:22">
      <c r="V536"/>
    </row>
    <row r="537" spans="22:22">
      <c r="V537"/>
    </row>
    <row r="538" spans="22:22">
      <c r="V538"/>
    </row>
    <row r="539" spans="22:22">
      <c r="V539"/>
    </row>
    <row r="540" spans="22:22">
      <c r="V540"/>
    </row>
    <row r="541" spans="22:22">
      <c r="V541"/>
    </row>
    <row r="542" spans="22:22">
      <c r="V542"/>
    </row>
    <row r="543" spans="22:22">
      <c r="V543"/>
    </row>
    <row r="544" spans="22:22">
      <c r="V544"/>
    </row>
    <row r="545" spans="22:22">
      <c r="V545"/>
    </row>
    <row r="546" spans="22:22">
      <c r="V546"/>
    </row>
    <row r="547" spans="22:22">
      <c r="V547"/>
    </row>
    <row r="548" spans="22:22">
      <c r="V548"/>
    </row>
    <row r="549" spans="22:22">
      <c r="V549"/>
    </row>
    <row r="550" spans="22:22">
      <c r="V550"/>
    </row>
    <row r="551" spans="22:22">
      <c r="V551"/>
    </row>
    <row r="552" spans="22:22">
      <c r="V552"/>
    </row>
    <row r="553" spans="22:22">
      <c r="V553"/>
    </row>
    <row r="554" spans="22:22">
      <c r="V554"/>
    </row>
    <row r="555" spans="22:22">
      <c r="V555"/>
    </row>
    <row r="556" spans="22:22">
      <c r="V556"/>
    </row>
    <row r="557" spans="22:22">
      <c r="V557"/>
    </row>
    <row r="558" spans="22:22">
      <c r="V558"/>
    </row>
    <row r="559" spans="22:22">
      <c r="V559"/>
    </row>
    <row r="560" spans="22:22">
      <c r="V560"/>
    </row>
    <row r="561" spans="22:22">
      <c r="V561"/>
    </row>
    <row r="562" spans="22:22">
      <c r="V562"/>
    </row>
    <row r="563" spans="22:22">
      <c r="V563"/>
    </row>
    <row r="564" spans="22:22">
      <c r="V564"/>
    </row>
    <row r="565" spans="22:22">
      <c r="V565"/>
    </row>
    <row r="566" spans="22:22">
      <c r="V566"/>
    </row>
    <row r="567" spans="22:22">
      <c r="V567"/>
    </row>
    <row r="568" spans="22:22">
      <c r="V568"/>
    </row>
    <row r="569" spans="22:22">
      <c r="V569"/>
    </row>
    <row r="570" spans="22:22">
      <c r="V570"/>
    </row>
    <row r="571" spans="22:22">
      <c r="V571"/>
    </row>
    <row r="572" spans="22:22">
      <c r="V572"/>
    </row>
    <row r="573" spans="22:22">
      <c r="V573"/>
    </row>
    <row r="574" spans="22:22">
      <c r="V574"/>
    </row>
    <row r="575" spans="22:22">
      <c r="V575"/>
    </row>
    <row r="576" spans="22:22">
      <c r="V576"/>
    </row>
    <row r="577" spans="22:22">
      <c r="V577"/>
    </row>
    <row r="578" spans="22:22">
      <c r="V578"/>
    </row>
    <row r="579" spans="22:22">
      <c r="V579"/>
    </row>
    <row r="580" spans="22:22">
      <c r="V580"/>
    </row>
    <row r="581" spans="22:22">
      <c r="V581"/>
    </row>
    <row r="582" spans="22:22">
      <c r="V582"/>
    </row>
    <row r="583" spans="22:22">
      <c r="V583"/>
    </row>
    <row r="584" spans="22:22">
      <c r="V584"/>
    </row>
    <row r="585" spans="22:22">
      <c r="V585"/>
    </row>
    <row r="586" spans="22:22">
      <c r="V586"/>
    </row>
    <row r="587" spans="22:22">
      <c r="V587"/>
    </row>
    <row r="588" spans="22:22">
      <c r="V588"/>
    </row>
    <row r="589" spans="22:22">
      <c r="V589"/>
    </row>
    <row r="590" spans="22:22">
      <c r="V590"/>
    </row>
    <row r="591" spans="22:22">
      <c r="V591"/>
    </row>
    <row r="592" spans="22:22">
      <c r="V592"/>
    </row>
    <row r="593" spans="22:22">
      <c r="V593"/>
    </row>
    <row r="594" spans="22:22">
      <c r="V594"/>
    </row>
    <row r="595" spans="22:22">
      <c r="V595"/>
    </row>
    <row r="596" spans="22:22">
      <c r="V596"/>
    </row>
    <row r="597" spans="22:22">
      <c r="V597"/>
    </row>
    <row r="598" spans="22:22">
      <c r="V598"/>
    </row>
    <row r="599" spans="22:22">
      <c r="V599"/>
    </row>
    <row r="600" spans="22:22">
      <c r="V600"/>
    </row>
    <row r="601" spans="22:22">
      <c r="V601"/>
    </row>
    <row r="602" spans="22:22">
      <c r="V602"/>
    </row>
    <row r="603" spans="22:22">
      <c r="V603"/>
    </row>
    <row r="604" spans="22:22">
      <c r="V604"/>
    </row>
    <row r="605" spans="22:22">
      <c r="V605"/>
    </row>
    <row r="606" spans="22:22">
      <c r="V606"/>
    </row>
    <row r="607" spans="22:22">
      <c r="V607"/>
    </row>
    <row r="608" spans="22:22">
      <c r="V608"/>
    </row>
    <row r="609" spans="22:22">
      <c r="V609"/>
    </row>
    <row r="610" spans="22:22">
      <c r="V610"/>
    </row>
    <row r="611" spans="22:22">
      <c r="V611"/>
    </row>
    <row r="612" spans="22:22">
      <c r="V612"/>
    </row>
    <row r="613" spans="22:22">
      <c r="V613"/>
    </row>
    <row r="614" spans="22:22">
      <c r="V614"/>
    </row>
    <row r="615" spans="22:22">
      <c r="V615"/>
    </row>
    <row r="616" spans="22:22">
      <c r="V616"/>
    </row>
    <row r="617" spans="22:22">
      <c r="V617"/>
    </row>
    <row r="618" spans="22:22">
      <c r="V618"/>
    </row>
    <row r="619" spans="22:22">
      <c r="V619"/>
    </row>
    <row r="620" spans="22:22">
      <c r="V620"/>
    </row>
    <row r="621" spans="22:22">
      <c r="V621"/>
    </row>
    <row r="622" spans="22:22">
      <c r="V622"/>
    </row>
    <row r="623" spans="22:22">
      <c r="V623"/>
    </row>
    <row r="624" spans="22:22">
      <c r="V624"/>
    </row>
    <row r="625" spans="22:22">
      <c r="V625"/>
    </row>
    <row r="626" spans="22:22">
      <c r="V626"/>
    </row>
    <row r="627" spans="22:22">
      <c r="V627"/>
    </row>
    <row r="628" spans="22:22">
      <c r="V628"/>
    </row>
    <row r="629" spans="22:22">
      <c r="V629"/>
    </row>
    <row r="630" spans="22:22">
      <c r="V630"/>
    </row>
    <row r="631" spans="22:22">
      <c r="V631"/>
    </row>
    <row r="632" spans="22:22">
      <c r="V632"/>
    </row>
    <row r="633" spans="22:22">
      <c r="V633"/>
    </row>
    <row r="634" spans="22:22">
      <c r="V634"/>
    </row>
    <row r="635" spans="22:22">
      <c r="V635"/>
    </row>
    <row r="636" spans="22:22">
      <c r="V636"/>
    </row>
    <row r="637" spans="22:22">
      <c r="V637"/>
    </row>
    <row r="638" spans="22:22">
      <c r="V638"/>
    </row>
    <row r="639" spans="22:22">
      <c r="V639"/>
    </row>
    <row r="640" spans="22:22">
      <c r="V640"/>
    </row>
    <row r="641" spans="22:22">
      <c r="V641"/>
    </row>
    <row r="642" spans="22:22">
      <c r="V642"/>
    </row>
    <row r="643" spans="22:22">
      <c r="V643"/>
    </row>
    <row r="644" spans="22:22">
      <c r="V644"/>
    </row>
    <row r="645" spans="22:22">
      <c r="V645"/>
    </row>
    <row r="646" spans="22:22">
      <c r="V646"/>
    </row>
    <row r="647" spans="22:22">
      <c r="V647"/>
    </row>
    <row r="648" spans="22:22">
      <c r="V648"/>
    </row>
    <row r="649" spans="22:22">
      <c r="V649"/>
    </row>
    <row r="650" spans="22:22">
      <c r="V650"/>
    </row>
    <row r="651" spans="22:22">
      <c r="V651"/>
    </row>
    <row r="652" spans="22:22">
      <c r="V652"/>
    </row>
    <row r="653" spans="22:22">
      <c r="V653"/>
    </row>
    <row r="654" spans="22:22">
      <c r="V654"/>
    </row>
    <row r="655" spans="22:22">
      <c r="V655"/>
    </row>
    <row r="656" spans="22:22">
      <c r="V656"/>
    </row>
    <row r="657" spans="22:22">
      <c r="V657"/>
    </row>
    <row r="658" spans="22:22">
      <c r="V658"/>
    </row>
    <row r="659" spans="22:22">
      <c r="V659"/>
    </row>
    <row r="660" spans="22:22">
      <c r="V660"/>
    </row>
    <row r="661" spans="22:22">
      <c r="V661"/>
    </row>
    <row r="662" spans="22:22">
      <c r="V662"/>
    </row>
    <row r="663" spans="22:22">
      <c r="V663"/>
    </row>
    <row r="664" spans="22:22">
      <c r="V664"/>
    </row>
    <row r="665" spans="22:22">
      <c r="V665"/>
    </row>
    <row r="666" spans="22:22">
      <c r="V666"/>
    </row>
    <row r="667" spans="22:22">
      <c r="V667"/>
    </row>
    <row r="668" spans="22:22">
      <c r="V668"/>
    </row>
    <row r="669" spans="22:22">
      <c r="V669"/>
    </row>
    <row r="670" spans="22:22">
      <c r="V670"/>
    </row>
    <row r="671" spans="22:22">
      <c r="V671"/>
    </row>
    <row r="672" spans="22:22">
      <c r="V672"/>
    </row>
    <row r="673" spans="22:22">
      <c r="V673"/>
    </row>
    <row r="674" spans="22:22">
      <c r="V674"/>
    </row>
    <row r="675" spans="22:22">
      <c r="V675"/>
    </row>
    <row r="676" spans="22:22">
      <c r="V676"/>
    </row>
    <row r="677" spans="22:22">
      <c r="V677"/>
    </row>
    <row r="678" spans="22:22">
      <c r="V678"/>
    </row>
    <row r="679" spans="22:22">
      <c r="V679"/>
    </row>
    <row r="680" spans="22:22">
      <c r="V680"/>
    </row>
    <row r="681" spans="22:22">
      <c r="V681"/>
    </row>
    <row r="682" spans="22:22">
      <c r="V682"/>
    </row>
    <row r="683" spans="22:22">
      <c r="V683"/>
    </row>
    <row r="684" spans="22:22">
      <c r="V684"/>
    </row>
    <row r="685" spans="22:22">
      <c r="V685"/>
    </row>
    <row r="686" spans="22:22">
      <c r="V686"/>
    </row>
    <row r="687" spans="22:22">
      <c r="V687"/>
    </row>
    <row r="688" spans="22:22">
      <c r="V688"/>
    </row>
    <row r="689" spans="22:22">
      <c r="V689"/>
    </row>
    <row r="690" spans="22:22">
      <c r="V690"/>
    </row>
    <row r="691" spans="22:22">
      <c r="V691"/>
    </row>
    <row r="692" spans="22:22">
      <c r="V692"/>
    </row>
    <row r="693" spans="22:22">
      <c r="V693"/>
    </row>
    <row r="694" spans="22:22">
      <c r="V694"/>
    </row>
    <row r="695" spans="22:22">
      <c r="V695"/>
    </row>
    <row r="696" spans="22:22">
      <c r="V696"/>
    </row>
    <row r="697" spans="22:22">
      <c r="V697"/>
    </row>
    <row r="698" spans="22:22">
      <c r="V698"/>
    </row>
    <row r="699" spans="22:22">
      <c r="V699"/>
    </row>
    <row r="700" spans="22:22">
      <c r="V700"/>
    </row>
    <row r="701" spans="22:22">
      <c r="V701"/>
    </row>
    <row r="702" spans="22:22">
      <c r="V702"/>
    </row>
    <row r="703" spans="22:22">
      <c r="V703"/>
    </row>
    <row r="704" spans="22:22">
      <c r="V704"/>
    </row>
    <row r="705" spans="22:22">
      <c r="V705"/>
    </row>
    <row r="706" spans="22:22">
      <c r="V706"/>
    </row>
    <row r="707" spans="22:22">
      <c r="V707"/>
    </row>
    <row r="708" spans="22:22">
      <c r="V708"/>
    </row>
    <row r="709" spans="22:22">
      <c r="V709"/>
    </row>
    <row r="710" spans="22:22">
      <c r="V710"/>
    </row>
    <row r="711" spans="22:22">
      <c r="V711"/>
    </row>
    <row r="712" spans="22:22">
      <c r="V712"/>
    </row>
    <row r="713" spans="22:22">
      <c r="V713"/>
    </row>
    <row r="714" spans="22:22">
      <c r="V714"/>
    </row>
    <row r="715" spans="22:22">
      <c r="V715"/>
    </row>
    <row r="716" spans="22:22">
      <c r="V716"/>
    </row>
    <row r="717" spans="22:22">
      <c r="V717"/>
    </row>
    <row r="718" spans="22:22">
      <c r="V718"/>
    </row>
    <row r="719" spans="22:22">
      <c r="V719"/>
    </row>
    <row r="720" spans="22:22">
      <c r="V720"/>
    </row>
    <row r="721" spans="22:22">
      <c r="V721"/>
    </row>
    <row r="722" spans="22:22">
      <c r="V722"/>
    </row>
    <row r="723" spans="22:22">
      <c r="V723"/>
    </row>
    <row r="724" spans="22:22">
      <c r="V724"/>
    </row>
    <row r="725" spans="22:22">
      <c r="V725"/>
    </row>
    <row r="726" spans="22:22">
      <c r="V726"/>
    </row>
    <row r="727" spans="22:22">
      <c r="V727"/>
    </row>
    <row r="728" spans="22:22">
      <c r="V728"/>
    </row>
    <row r="729" spans="22:22">
      <c r="V729"/>
    </row>
    <row r="730" spans="22:22">
      <c r="V730"/>
    </row>
    <row r="731" spans="22:22">
      <c r="V731"/>
    </row>
    <row r="732" spans="22:22">
      <c r="V732"/>
    </row>
    <row r="733" spans="22:22">
      <c r="V733"/>
    </row>
    <row r="734" spans="22:22">
      <c r="V734"/>
    </row>
    <row r="735" spans="22:22">
      <c r="V735"/>
    </row>
    <row r="736" spans="22:22">
      <c r="V736"/>
    </row>
    <row r="737" spans="22:22">
      <c r="V737"/>
    </row>
    <row r="738" spans="22:22">
      <c r="V738"/>
    </row>
    <row r="739" spans="22:22">
      <c r="V739"/>
    </row>
    <row r="740" spans="22:22">
      <c r="V740"/>
    </row>
    <row r="741" spans="22:22">
      <c r="V741"/>
    </row>
    <row r="742" spans="22:22">
      <c r="V742"/>
    </row>
    <row r="743" spans="22:22">
      <c r="V743"/>
    </row>
    <row r="744" spans="22:22">
      <c r="V744"/>
    </row>
    <row r="745" spans="22:22">
      <c r="V745"/>
    </row>
    <row r="746" spans="22:22">
      <c r="V746"/>
    </row>
    <row r="747" spans="22:22">
      <c r="V747"/>
    </row>
    <row r="748" spans="22:22">
      <c r="V748"/>
    </row>
    <row r="749" spans="22:22">
      <c r="V749"/>
    </row>
    <row r="750" spans="22:22">
      <c r="V750"/>
    </row>
    <row r="751" spans="22:22">
      <c r="V751"/>
    </row>
    <row r="752" spans="22:22">
      <c r="V752"/>
    </row>
    <row r="753" spans="22:22">
      <c r="V753"/>
    </row>
    <row r="754" spans="22:22">
      <c r="V754"/>
    </row>
    <row r="755" spans="22:22">
      <c r="V755"/>
    </row>
    <row r="756" spans="22:22">
      <c r="V756"/>
    </row>
    <row r="757" spans="22:22">
      <c r="V757"/>
    </row>
    <row r="758" spans="22:22">
      <c r="V758"/>
    </row>
    <row r="759" spans="22:22">
      <c r="V759"/>
    </row>
    <row r="760" spans="22:22">
      <c r="V760"/>
    </row>
    <row r="761" spans="22:22">
      <c r="V761"/>
    </row>
    <row r="762" spans="22:22">
      <c r="V762"/>
    </row>
    <row r="763" spans="22:22">
      <c r="V763"/>
    </row>
    <row r="764" spans="22:22">
      <c r="V764"/>
    </row>
    <row r="765" spans="22:22">
      <c r="V765"/>
    </row>
    <row r="766" spans="22:22">
      <c r="V766"/>
    </row>
    <row r="767" spans="22:22">
      <c r="V767"/>
    </row>
    <row r="768" spans="22:22">
      <c r="V768"/>
    </row>
    <row r="769" spans="22:22">
      <c r="V769"/>
    </row>
    <row r="770" spans="22:22">
      <c r="V770"/>
    </row>
    <row r="771" spans="22:22">
      <c r="V771"/>
    </row>
    <row r="772" spans="22:22">
      <c r="V772"/>
    </row>
    <row r="773" spans="22:22">
      <c r="V773"/>
    </row>
    <row r="774" spans="22:22">
      <c r="V774"/>
    </row>
    <row r="775" spans="22:22">
      <c r="V775"/>
    </row>
    <row r="776" spans="22:22">
      <c r="V776"/>
    </row>
    <row r="777" spans="22:22">
      <c r="V777"/>
    </row>
    <row r="778" spans="22:22">
      <c r="V778"/>
    </row>
    <row r="779" spans="22:22">
      <c r="V779"/>
    </row>
    <row r="780" spans="22:22">
      <c r="V780"/>
    </row>
    <row r="781" spans="22:22">
      <c r="V781"/>
    </row>
    <row r="782" spans="22:22">
      <c r="V782"/>
    </row>
    <row r="783" spans="22:22">
      <c r="V783"/>
    </row>
    <row r="784" spans="22:22">
      <c r="V784"/>
    </row>
    <row r="785" spans="22:22">
      <c r="V785"/>
    </row>
    <row r="786" spans="22:22">
      <c r="V786"/>
    </row>
    <row r="787" spans="22:22">
      <c r="V787"/>
    </row>
    <row r="788" spans="22:22">
      <c r="V788"/>
    </row>
    <row r="789" spans="22:22">
      <c r="V789"/>
    </row>
    <row r="790" spans="22:22">
      <c r="V790"/>
    </row>
    <row r="791" spans="22:22">
      <c r="V791"/>
    </row>
    <row r="792" spans="22:22">
      <c r="V792"/>
    </row>
    <row r="793" spans="22:22">
      <c r="V793"/>
    </row>
    <row r="794" spans="22:22">
      <c r="V794"/>
    </row>
    <row r="795" spans="22:22">
      <c r="V795"/>
    </row>
    <row r="796" spans="22:22">
      <c r="V796"/>
    </row>
    <row r="797" spans="22:22">
      <c r="V797"/>
    </row>
    <row r="798" spans="22:22">
      <c r="V798"/>
    </row>
    <row r="799" spans="22:22">
      <c r="V799"/>
    </row>
    <row r="800" spans="22:22">
      <c r="V800"/>
    </row>
    <row r="801" spans="22:22">
      <c r="V801"/>
    </row>
    <row r="802" spans="22:22">
      <c r="V802"/>
    </row>
    <row r="803" spans="22:22">
      <c r="V803"/>
    </row>
    <row r="804" spans="22:22">
      <c r="V804"/>
    </row>
    <row r="805" spans="22:22">
      <c r="V805"/>
    </row>
    <row r="806" spans="22:22">
      <c r="V806"/>
    </row>
    <row r="807" spans="22:22">
      <c r="V807"/>
    </row>
    <row r="808" spans="22:22">
      <c r="V808"/>
    </row>
    <row r="809" spans="22:22">
      <c r="V809"/>
    </row>
    <row r="810" spans="22:22">
      <c r="V810"/>
    </row>
    <row r="811" spans="22:22">
      <c r="V811"/>
    </row>
    <row r="812" spans="22:22">
      <c r="V812"/>
    </row>
    <row r="813" spans="22:22">
      <c r="V813"/>
    </row>
    <row r="814" spans="22:22">
      <c r="V814"/>
    </row>
    <row r="815" spans="22:22">
      <c r="V815"/>
    </row>
    <row r="816" spans="22:22">
      <c r="V816"/>
    </row>
    <row r="817" spans="22:22">
      <c r="V817"/>
    </row>
    <row r="818" spans="22:22">
      <c r="V818"/>
    </row>
    <row r="819" spans="22:22">
      <c r="V819"/>
    </row>
    <row r="820" spans="22:22">
      <c r="V820"/>
    </row>
    <row r="821" spans="22:22">
      <c r="V821"/>
    </row>
    <row r="822" spans="22:22">
      <c r="V822"/>
    </row>
    <row r="823" spans="22:22">
      <c r="V823"/>
    </row>
    <row r="824" spans="22:22">
      <c r="V824"/>
    </row>
    <row r="825" spans="22:22">
      <c r="V825"/>
    </row>
    <row r="826" spans="22:22">
      <c r="V826"/>
    </row>
    <row r="827" spans="22:22">
      <c r="V827"/>
    </row>
    <row r="828" spans="22:22">
      <c r="V828"/>
    </row>
    <row r="829" spans="22:22">
      <c r="V829"/>
    </row>
    <row r="830" spans="22:22">
      <c r="V830"/>
    </row>
    <row r="831" spans="22:22">
      <c r="V831"/>
    </row>
    <row r="832" spans="22:22">
      <c r="V832"/>
    </row>
    <row r="833" spans="22:22">
      <c r="V833"/>
    </row>
    <row r="834" spans="22:22">
      <c r="V834"/>
    </row>
    <row r="835" spans="22:22">
      <c r="V835"/>
    </row>
    <row r="836" spans="22:22">
      <c r="V836"/>
    </row>
    <row r="837" spans="22:22">
      <c r="V837"/>
    </row>
    <row r="838" spans="22:22">
      <c r="V838"/>
    </row>
    <row r="839" spans="22:22">
      <c r="V839"/>
    </row>
    <row r="840" spans="22:22">
      <c r="V840"/>
    </row>
    <row r="841" spans="22:22">
      <c r="V841"/>
    </row>
    <row r="842" spans="22:22">
      <c r="V842"/>
    </row>
    <row r="843" spans="22:22">
      <c r="V843"/>
    </row>
    <row r="844" spans="22:22">
      <c r="V844"/>
    </row>
    <row r="845" spans="22:22">
      <c r="V845"/>
    </row>
    <row r="846" spans="22:22">
      <c r="V846"/>
    </row>
    <row r="847" spans="22:22">
      <c r="V847"/>
    </row>
    <row r="848" spans="22:22">
      <c r="V848"/>
    </row>
    <row r="849" spans="22:22">
      <c r="V849"/>
    </row>
    <row r="850" spans="22:22">
      <c r="V850"/>
    </row>
    <row r="851" spans="22:22">
      <c r="V851"/>
    </row>
    <row r="852" spans="22:22">
      <c r="V852"/>
    </row>
    <row r="853" spans="22:22">
      <c r="V853"/>
    </row>
    <row r="854" spans="22:22">
      <c r="V854"/>
    </row>
    <row r="855" spans="22:22">
      <c r="V855"/>
    </row>
    <row r="856" spans="22:22">
      <c r="V856"/>
    </row>
    <row r="857" spans="22:22">
      <c r="V857"/>
    </row>
    <row r="858" spans="22:22">
      <c r="V858"/>
    </row>
    <row r="859" spans="22:22">
      <c r="V859"/>
    </row>
    <row r="860" spans="22:22">
      <c r="V860"/>
    </row>
    <row r="861" spans="22:22">
      <c r="V861"/>
    </row>
    <row r="862" spans="22:22">
      <c r="V862"/>
    </row>
    <row r="863" spans="22:22">
      <c r="V863"/>
    </row>
    <row r="864" spans="22:22">
      <c r="V864"/>
    </row>
    <row r="865" spans="22:22">
      <c r="V865"/>
    </row>
    <row r="866" spans="22:22">
      <c r="V866"/>
    </row>
    <row r="867" spans="22:22">
      <c r="V867"/>
    </row>
    <row r="868" spans="22:22">
      <c r="V868"/>
    </row>
    <row r="869" spans="22:22">
      <c r="V869"/>
    </row>
    <row r="870" spans="22:22">
      <c r="V870"/>
    </row>
    <row r="871" spans="22:22">
      <c r="V871"/>
    </row>
    <row r="872" spans="22:22">
      <c r="V872"/>
    </row>
    <row r="873" spans="22:22">
      <c r="V873"/>
    </row>
    <row r="874" spans="22:22">
      <c r="V874"/>
    </row>
    <row r="875" spans="22:22">
      <c r="V875"/>
    </row>
    <row r="876" spans="22:22">
      <c r="V876"/>
    </row>
    <row r="877" spans="22:22">
      <c r="V877"/>
    </row>
    <row r="878" spans="22:22">
      <c r="V878"/>
    </row>
    <row r="879" spans="22:22">
      <c r="V879"/>
    </row>
    <row r="880" spans="22:22">
      <c r="V880"/>
    </row>
    <row r="881" spans="22:22">
      <c r="V881"/>
    </row>
    <row r="882" spans="22:22">
      <c r="V882"/>
    </row>
    <row r="883" spans="22:22">
      <c r="V883"/>
    </row>
    <row r="884" spans="22:22">
      <c r="V884"/>
    </row>
    <row r="885" spans="22:22">
      <c r="V885"/>
    </row>
    <row r="886" spans="22:22">
      <c r="V886"/>
    </row>
    <row r="887" spans="22:22">
      <c r="V887"/>
    </row>
    <row r="888" spans="22:22">
      <c r="V888"/>
    </row>
    <row r="889" spans="22:22">
      <c r="V889"/>
    </row>
    <row r="890" spans="22:22">
      <c r="V890"/>
    </row>
    <row r="891" spans="22:22">
      <c r="V891"/>
    </row>
    <row r="892" spans="22:22">
      <c r="V892"/>
    </row>
    <row r="893" spans="22:22">
      <c r="V893"/>
    </row>
    <row r="894" spans="22:22">
      <c r="V894"/>
    </row>
    <row r="895" spans="22:22">
      <c r="V895"/>
    </row>
    <row r="896" spans="22:22">
      <c r="V896"/>
    </row>
    <row r="897" spans="22:22">
      <c r="V897"/>
    </row>
    <row r="898" spans="22:22">
      <c r="V898"/>
    </row>
    <row r="899" spans="22:22">
      <c r="V899"/>
    </row>
    <row r="900" spans="22:22">
      <c r="V900"/>
    </row>
    <row r="901" spans="22:22">
      <c r="V901"/>
    </row>
    <row r="902" spans="22:22">
      <c r="V902"/>
    </row>
    <row r="903" spans="22:22">
      <c r="V903"/>
    </row>
    <row r="904" spans="22:22">
      <c r="V904"/>
    </row>
    <row r="905" spans="22:22">
      <c r="V905"/>
    </row>
    <row r="906" spans="22:22">
      <c r="V906"/>
    </row>
    <row r="907" spans="22:22">
      <c r="V907"/>
    </row>
    <row r="908" spans="22:22">
      <c r="V908"/>
    </row>
    <row r="909" spans="22:22">
      <c r="V909"/>
    </row>
    <row r="910" spans="22:22">
      <c r="V910"/>
    </row>
    <row r="911" spans="22:22">
      <c r="V911"/>
    </row>
    <row r="912" spans="22:22">
      <c r="V912"/>
    </row>
    <row r="913" spans="22:22">
      <c r="V913"/>
    </row>
    <row r="914" spans="22:22">
      <c r="V914"/>
    </row>
    <row r="915" spans="22:22">
      <c r="V915"/>
    </row>
    <row r="916" spans="22:22">
      <c r="V916"/>
    </row>
    <row r="917" spans="22:22">
      <c r="V917"/>
    </row>
    <row r="918" spans="22:22">
      <c r="V918"/>
    </row>
    <row r="919" spans="22:22">
      <c r="V919"/>
    </row>
    <row r="920" spans="22:22">
      <c r="V920"/>
    </row>
    <row r="921" spans="22:22">
      <c r="V921"/>
    </row>
    <row r="922" spans="22:22">
      <c r="V922"/>
    </row>
    <row r="923" spans="22:22">
      <c r="V923"/>
    </row>
    <row r="924" spans="22:22">
      <c r="V924"/>
    </row>
    <row r="925" spans="22:22">
      <c r="V925"/>
    </row>
    <row r="926" spans="22:22">
      <c r="V926"/>
    </row>
    <row r="927" spans="22:22">
      <c r="V927"/>
    </row>
    <row r="928" spans="22:22">
      <c r="V928"/>
    </row>
    <row r="929" spans="22:22">
      <c r="V929"/>
    </row>
    <row r="930" spans="22:22">
      <c r="V930"/>
    </row>
    <row r="931" spans="22:22">
      <c r="V931"/>
    </row>
    <row r="932" spans="22:22">
      <c r="V932"/>
    </row>
    <row r="933" spans="22:22">
      <c r="V933"/>
    </row>
    <row r="934" spans="22:22">
      <c r="V934"/>
    </row>
    <row r="935" spans="22:22">
      <c r="V935"/>
    </row>
    <row r="936" spans="22:22">
      <c r="V936"/>
    </row>
    <row r="937" spans="22:22">
      <c r="V937"/>
    </row>
    <row r="938" spans="22:22">
      <c r="V938"/>
    </row>
    <row r="939" spans="22:22">
      <c r="V939"/>
    </row>
    <row r="940" spans="22:22">
      <c r="V940"/>
    </row>
    <row r="941" spans="22:22">
      <c r="V941"/>
    </row>
    <row r="942" spans="22:22">
      <c r="V942"/>
    </row>
    <row r="943" spans="22:22">
      <c r="V943"/>
    </row>
    <row r="944" spans="22:22">
      <c r="V944"/>
    </row>
    <row r="945" spans="22:22">
      <c r="V945"/>
    </row>
    <row r="946" spans="22:22">
      <c r="V946"/>
    </row>
    <row r="947" spans="22:22">
      <c r="V947"/>
    </row>
    <row r="948" spans="22:22">
      <c r="V948"/>
    </row>
    <row r="949" spans="22:22">
      <c r="V949"/>
    </row>
    <row r="950" spans="22:22">
      <c r="V950"/>
    </row>
    <row r="951" spans="22:22">
      <c r="V951"/>
    </row>
    <row r="952" spans="22:22">
      <c r="V952"/>
    </row>
    <row r="953" spans="22:22">
      <c r="V953"/>
    </row>
    <row r="954" spans="22:22">
      <c r="V954"/>
    </row>
    <row r="955" spans="22:22">
      <c r="V955"/>
    </row>
    <row r="956" spans="22:22">
      <c r="V956"/>
    </row>
    <row r="957" spans="22:22">
      <c r="V957"/>
    </row>
    <row r="958" spans="22:22">
      <c r="V958"/>
    </row>
    <row r="959" spans="22:22">
      <c r="V959"/>
    </row>
    <row r="960" spans="22:22">
      <c r="V960"/>
    </row>
    <row r="961" spans="22:22">
      <c r="V961"/>
    </row>
    <row r="962" spans="22:22">
      <c r="V962"/>
    </row>
    <row r="963" spans="22:22">
      <c r="V963"/>
    </row>
    <row r="964" spans="22:22">
      <c r="V964"/>
    </row>
    <row r="965" spans="22:22">
      <c r="V965"/>
    </row>
    <row r="966" spans="22:22">
      <c r="V966"/>
    </row>
    <row r="967" spans="22:22">
      <c r="V967"/>
    </row>
    <row r="968" spans="22:22">
      <c r="V968"/>
    </row>
    <row r="969" spans="22:22">
      <c r="V969"/>
    </row>
    <row r="970" spans="22:22">
      <c r="V970"/>
    </row>
    <row r="971" spans="22:22">
      <c r="V971"/>
    </row>
    <row r="972" spans="22:22">
      <c r="V972"/>
    </row>
    <row r="973" spans="22:22">
      <c r="V973"/>
    </row>
    <row r="974" spans="22:22">
      <c r="V974"/>
    </row>
    <row r="975" spans="22:22">
      <c r="V975"/>
    </row>
    <row r="976" spans="22:22">
      <c r="V976"/>
    </row>
    <row r="977" spans="22:22">
      <c r="V977"/>
    </row>
    <row r="978" spans="22:22">
      <c r="V978"/>
    </row>
    <row r="979" spans="22:22">
      <c r="V979"/>
    </row>
    <row r="980" spans="22:22">
      <c r="V980"/>
    </row>
    <row r="981" spans="22:22">
      <c r="V981"/>
    </row>
    <row r="982" spans="22:22">
      <c r="V982"/>
    </row>
    <row r="983" spans="22:22">
      <c r="V983"/>
    </row>
    <row r="984" spans="22:22">
      <c r="V984"/>
    </row>
    <row r="985" spans="22:22">
      <c r="V985"/>
    </row>
    <row r="986" spans="22:22">
      <c r="V986"/>
    </row>
    <row r="987" spans="22:22">
      <c r="V987"/>
    </row>
    <row r="988" spans="22:22">
      <c r="V988"/>
    </row>
    <row r="989" spans="22:22">
      <c r="V989"/>
    </row>
    <row r="990" spans="22:22">
      <c r="V990"/>
    </row>
    <row r="991" spans="22:22">
      <c r="V991"/>
    </row>
    <row r="992" spans="22:22">
      <c r="V992"/>
    </row>
    <row r="993" spans="22:22">
      <c r="V993"/>
    </row>
    <row r="994" spans="22:22">
      <c r="V994"/>
    </row>
    <row r="995" spans="22:22">
      <c r="V995"/>
    </row>
    <row r="996" spans="22:22">
      <c r="V996"/>
    </row>
    <row r="997" spans="22:22">
      <c r="V997"/>
    </row>
    <row r="998" spans="22:22">
      <c r="V998"/>
    </row>
    <row r="999" spans="22:22">
      <c r="V999"/>
    </row>
    <row r="1000" spans="22:22">
      <c r="V1000"/>
    </row>
    <row r="1001" spans="22:22">
      <c r="V1001"/>
    </row>
    <row r="1002" spans="22:22">
      <c r="V1002"/>
    </row>
    <row r="1003" spans="22:22">
      <c r="V1003"/>
    </row>
    <row r="1004" spans="22:22">
      <c r="V1004"/>
    </row>
    <row r="1005" spans="22:22">
      <c r="V1005"/>
    </row>
    <row r="1006" spans="22:22">
      <c r="V1006"/>
    </row>
    <row r="1007" spans="22:22">
      <c r="V1007"/>
    </row>
    <row r="1008" spans="22:22">
      <c r="V1008"/>
    </row>
    <row r="1009" spans="22:22">
      <c r="V1009"/>
    </row>
    <row r="1010" spans="22:22">
      <c r="V1010"/>
    </row>
    <row r="1011" spans="22:22">
      <c r="V1011"/>
    </row>
    <row r="1012" spans="22:22">
      <c r="V1012"/>
    </row>
    <row r="1013" spans="22:22">
      <c r="V1013"/>
    </row>
    <row r="1014" spans="22:22">
      <c r="V1014"/>
    </row>
    <row r="1015" spans="22:22">
      <c r="V1015"/>
    </row>
    <row r="1016" spans="22:22">
      <c r="V1016"/>
    </row>
    <row r="1017" spans="22:22">
      <c r="V1017"/>
    </row>
    <row r="1018" spans="22:22">
      <c r="V1018"/>
    </row>
    <row r="1019" spans="22:22">
      <c r="V1019"/>
    </row>
    <row r="1020" spans="22:22">
      <c r="V1020"/>
    </row>
    <row r="1021" spans="22:22">
      <c r="V1021"/>
    </row>
    <row r="1022" spans="22:22">
      <c r="V1022"/>
    </row>
    <row r="1023" spans="22:22">
      <c r="V1023"/>
    </row>
    <row r="1024" spans="22:22">
      <c r="V1024"/>
    </row>
    <row r="1025" spans="22:22">
      <c r="V1025"/>
    </row>
    <row r="1026" spans="22:22">
      <c r="V1026"/>
    </row>
    <row r="1027" spans="22:22">
      <c r="V1027"/>
    </row>
    <row r="1028" spans="22:22">
      <c r="V1028"/>
    </row>
    <row r="1029" spans="22:22">
      <c r="V1029"/>
    </row>
    <row r="1030" spans="22:22">
      <c r="V1030"/>
    </row>
    <row r="1031" spans="22:22">
      <c r="V1031"/>
    </row>
    <row r="1032" spans="22:22">
      <c r="V1032"/>
    </row>
    <row r="1033" spans="22:22">
      <c r="V1033"/>
    </row>
    <row r="1034" spans="22:22">
      <c r="V1034"/>
    </row>
    <row r="1035" spans="22:22">
      <c r="V1035"/>
    </row>
    <row r="1036" spans="22:22">
      <c r="V1036"/>
    </row>
    <row r="1037" spans="22:22">
      <c r="V1037"/>
    </row>
    <row r="1038" spans="22:22">
      <c r="V1038"/>
    </row>
    <row r="1039" spans="22:22">
      <c r="V1039"/>
    </row>
    <row r="1040" spans="22:22">
      <c r="V1040"/>
    </row>
    <row r="1041" spans="22:22">
      <c r="V1041"/>
    </row>
    <row r="1042" spans="22:22">
      <c r="V1042"/>
    </row>
    <row r="1043" spans="22:22">
      <c r="V1043"/>
    </row>
    <row r="1044" spans="22:22">
      <c r="V1044"/>
    </row>
    <row r="1045" spans="22:22">
      <c r="V1045"/>
    </row>
    <row r="1046" spans="22:22">
      <c r="V1046"/>
    </row>
    <row r="1047" spans="22:22">
      <c r="V1047"/>
    </row>
    <row r="1048" spans="22:22">
      <c r="V1048"/>
    </row>
    <row r="1049" spans="22:22">
      <c r="V1049"/>
    </row>
    <row r="1050" spans="22:22">
      <c r="V1050"/>
    </row>
    <row r="1051" spans="22:22">
      <c r="V1051"/>
    </row>
    <row r="1052" spans="22:22">
      <c r="V1052"/>
    </row>
    <row r="1053" spans="22:22">
      <c r="V1053"/>
    </row>
    <row r="1054" spans="22:22">
      <c r="V1054"/>
    </row>
    <row r="1055" spans="22:22">
      <c r="V1055"/>
    </row>
    <row r="1056" spans="22:22">
      <c r="V1056"/>
    </row>
    <row r="1057" spans="22:22">
      <c r="V1057"/>
    </row>
    <row r="1058" spans="22:22">
      <c r="V1058"/>
    </row>
    <row r="1059" spans="22:22">
      <c r="V1059"/>
    </row>
    <row r="1060" spans="22:22">
      <c r="V1060"/>
    </row>
    <row r="1061" spans="22:22">
      <c r="V1061"/>
    </row>
    <row r="1062" spans="22:22">
      <c r="V1062"/>
    </row>
    <row r="1063" spans="22:22">
      <c r="V1063"/>
    </row>
    <row r="1064" spans="22:22">
      <c r="V1064"/>
    </row>
    <row r="1065" spans="22:22">
      <c r="V1065"/>
    </row>
    <row r="1066" spans="22:22">
      <c r="V1066"/>
    </row>
    <row r="1067" spans="22:22">
      <c r="V1067"/>
    </row>
    <row r="1068" spans="22:22">
      <c r="V1068"/>
    </row>
    <row r="1069" spans="22:22">
      <c r="V1069"/>
    </row>
    <row r="1070" spans="22:22">
      <c r="V1070"/>
    </row>
    <row r="1071" spans="22:22">
      <c r="V1071"/>
    </row>
    <row r="1072" spans="22:22">
      <c r="V1072"/>
    </row>
    <row r="1073" spans="22:22">
      <c r="V1073"/>
    </row>
    <row r="1074" spans="22:22">
      <c r="V1074"/>
    </row>
    <row r="1075" spans="22:22">
      <c r="V1075"/>
    </row>
    <row r="1076" spans="22:22">
      <c r="V1076"/>
    </row>
    <row r="1077" spans="22:22">
      <c r="V1077"/>
    </row>
    <row r="1078" spans="22:22">
      <c r="V1078"/>
    </row>
    <row r="1079" spans="22:22">
      <c r="V1079"/>
    </row>
    <row r="1080" spans="22:22">
      <c r="V1080"/>
    </row>
    <row r="1081" spans="22:22">
      <c r="V1081"/>
    </row>
    <row r="1082" spans="22:22">
      <c r="V1082"/>
    </row>
    <row r="1083" spans="22:22">
      <c r="V1083"/>
    </row>
    <row r="1084" spans="22:22">
      <c r="V1084"/>
    </row>
    <row r="1085" spans="22:22">
      <c r="V1085"/>
    </row>
    <row r="1086" spans="22:22">
      <c r="V1086"/>
    </row>
    <row r="1087" spans="22:22">
      <c r="V1087"/>
    </row>
    <row r="1088" spans="22:22">
      <c r="V1088"/>
    </row>
    <row r="1089" spans="22:22">
      <c r="V1089"/>
    </row>
    <row r="1090" spans="22:22">
      <c r="V1090"/>
    </row>
    <row r="1091" spans="22:22">
      <c r="V1091"/>
    </row>
    <row r="1092" spans="22:22">
      <c r="V1092"/>
    </row>
    <row r="1093" spans="22:22">
      <c r="V1093"/>
    </row>
    <row r="1094" spans="22:22">
      <c r="V1094"/>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7E98E-137C-4831-A645-87E798E97562}">
  <dimension ref="A1:X5042"/>
  <sheetViews>
    <sheetView showGridLines="0" topLeftCell="B5003" zoomScaleNormal="100" workbookViewId="0">
      <selection activeCell="M23" sqref="M23"/>
    </sheetView>
  </sheetViews>
  <sheetFormatPr baseColWidth="10" defaultColWidth="9.1796875" defaultRowHeight="14.5"/>
  <cols>
    <col min="1" max="1" width="4.1796875" customWidth="1"/>
    <col min="2" max="2" width="45.453125" customWidth="1"/>
    <col min="3" max="3" width="21.453125" bestFit="1" customWidth="1"/>
    <col min="4" max="4" width="21.453125" customWidth="1"/>
    <col min="5" max="5" width="14.81640625" customWidth="1"/>
    <col min="6" max="6" width="17.1796875" customWidth="1"/>
    <col min="7" max="7" width="14.1796875" customWidth="1"/>
    <col min="8" max="8" width="12.81640625" customWidth="1"/>
    <col min="9" max="9" width="12.453125" customWidth="1"/>
    <col min="10" max="10" width="11" customWidth="1"/>
    <col min="11" max="11" width="18.54296875" customWidth="1"/>
    <col min="12" max="12" width="16.453125" customWidth="1"/>
    <col min="13" max="13" width="12.81640625" customWidth="1"/>
    <col min="14" max="20" width="15.54296875" customWidth="1"/>
    <col min="21" max="21" width="22.81640625" customWidth="1"/>
    <col min="22" max="23" width="19" customWidth="1"/>
    <col min="24" max="24" width="20.81640625" bestFit="1" customWidth="1"/>
  </cols>
  <sheetData>
    <row r="1" spans="1:24">
      <c r="B1" s="258" t="s">
        <v>4681</v>
      </c>
      <c r="C1" s="359" t="str">
        <f>'[3]Reporte KPIs'!E1</f>
        <v>57040</v>
      </c>
      <c r="D1" s="359"/>
      <c r="E1" s="359"/>
      <c r="F1" s="243" t="s">
        <v>4682</v>
      </c>
      <c r="G1" s="359" t="str">
        <f>'[3]Reporte KPIs'!L1</f>
        <v>Centro</v>
      </c>
      <c r="H1" s="359"/>
    </row>
    <row r="2" spans="1:24">
      <c r="B2" s="258" t="s">
        <v>4683</v>
      </c>
      <c r="C2" s="359" t="str">
        <f>'[3]Reporte KPIs'!E2</f>
        <v>Toyota Celaya</v>
      </c>
      <c r="D2" s="359"/>
      <c r="E2" s="359"/>
      <c r="F2" s="243" t="s">
        <v>4684</v>
      </c>
      <c r="G2" s="359" t="str">
        <f>'[3]Reporte KPIs'!L2</f>
        <v>Celaya</v>
      </c>
      <c r="H2" s="359"/>
    </row>
    <row r="3" spans="1:24" ht="8.15" customHeight="1"/>
    <row r="4" spans="1:24" ht="15.5">
      <c r="A4" s="261" t="str">
        <f>'[3]Reporte KPIs'!B4</f>
        <v>Reporte de Servicio Marzo 2022 a Febrero 2023</v>
      </c>
      <c r="B4" s="261"/>
      <c r="C4" s="261"/>
      <c r="D4" s="261"/>
      <c r="E4" s="261"/>
      <c r="F4" s="261"/>
      <c r="G4" s="261"/>
      <c r="H4" s="261"/>
      <c r="I4" s="261"/>
      <c r="J4" s="261"/>
      <c r="K4" s="261"/>
      <c r="L4" s="261"/>
      <c r="M4" s="261"/>
      <c r="N4" s="261"/>
      <c r="O4" s="261"/>
      <c r="P4" s="261"/>
      <c r="Q4" s="261"/>
      <c r="R4" s="261"/>
      <c r="S4" s="261"/>
      <c r="T4" s="261"/>
      <c r="U4" s="262"/>
      <c r="V4" s="262"/>
      <c r="W4" s="262"/>
      <c r="X4" s="262"/>
    </row>
    <row r="5" spans="1:24" ht="15.5">
      <c r="A5" s="264" t="s">
        <v>12333</v>
      </c>
      <c r="B5" s="264"/>
      <c r="C5" s="264"/>
      <c r="D5" s="264"/>
      <c r="E5" s="264"/>
      <c r="F5" s="264"/>
      <c r="G5" s="264"/>
      <c r="H5" s="264"/>
      <c r="I5" s="264"/>
      <c r="J5" s="264"/>
      <c r="K5" s="264"/>
      <c r="L5" s="264"/>
      <c r="M5" s="264"/>
      <c r="N5" s="264"/>
      <c r="O5" s="264"/>
      <c r="P5" s="264"/>
      <c r="Q5" s="264"/>
      <c r="R5" s="264"/>
      <c r="S5" s="264"/>
      <c r="T5" s="264"/>
      <c r="U5" s="263"/>
      <c r="V5" s="263"/>
      <c r="W5" s="263"/>
      <c r="X5" s="263"/>
    </row>
    <row r="6" spans="1:24" ht="13.4" customHeight="1">
      <c r="A6" s="361" t="s">
        <v>12334</v>
      </c>
      <c r="B6" s="361"/>
      <c r="C6" s="361"/>
      <c r="D6" s="361"/>
      <c r="E6" s="361"/>
      <c r="F6" s="361"/>
      <c r="G6" s="265"/>
      <c r="H6" s="265"/>
      <c r="I6" s="265"/>
      <c r="J6" s="265"/>
      <c r="K6" s="265"/>
      <c r="L6" s="265"/>
      <c r="M6" s="265"/>
      <c r="N6" s="265"/>
      <c r="O6" s="265"/>
      <c r="P6" s="265"/>
      <c r="Q6" s="265"/>
      <c r="R6" s="265"/>
      <c r="S6" s="265"/>
      <c r="T6" s="265"/>
      <c r="U6" s="266"/>
      <c r="V6" s="266"/>
      <c r="W6" s="266"/>
      <c r="X6" s="266"/>
    </row>
    <row r="7" spans="1:24" ht="10.4" customHeight="1">
      <c r="A7" s="361"/>
      <c r="B7" s="361"/>
      <c r="C7" s="361"/>
      <c r="D7" s="361"/>
      <c r="E7" s="361"/>
      <c r="F7" s="361"/>
      <c r="G7" s="265"/>
      <c r="H7" s="265"/>
      <c r="I7" s="265"/>
      <c r="J7" s="265"/>
      <c r="K7" s="265"/>
      <c r="L7" s="265"/>
      <c r="M7" s="265"/>
      <c r="N7" s="265"/>
      <c r="O7" s="265"/>
      <c r="P7" s="265"/>
      <c r="Q7" s="265"/>
      <c r="R7" s="265"/>
      <c r="S7" s="265"/>
      <c r="T7" s="265"/>
      <c r="U7" s="266"/>
      <c r="V7" s="266"/>
      <c r="W7" s="266"/>
      <c r="X7" s="266"/>
    </row>
    <row r="8" spans="1:24" ht="5.5" customHeight="1">
      <c r="A8" s="248"/>
    </row>
    <row r="9" spans="1:24">
      <c r="A9" s="267" t="s">
        <v>12335</v>
      </c>
      <c r="B9" s="267"/>
      <c r="C9" s="267"/>
      <c r="D9" s="267"/>
      <c r="E9" s="267"/>
      <c r="F9" s="267"/>
      <c r="G9" s="267"/>
      <c r="H9" s="267"/>
      <c r="I9" s="267"/>
      <c r="J9" s="268" t="s">
        <v>12336</v>
      </c>
      <c r="K9" s="269">
        <f>COUNTA(Table_LIstadoInactivos[Vin])</f>
        <v>5026</v>
      </c>
      <c r="L9" s="251"/>
      <c r="M9" s="251"/>
      <c r="N9" s="251"/>
      <c r="O9" s="251"/>
      <c r="P9" s="251"/>
      <c r="Q9" s="251"/>
      <c r="R9" s="251"/>
      <c r="S9" s="251"/>
      <c r="T9" s="251"/>
      <c r="U9" s="251"/>
      <c r="V9" s="251"/>
      <c r="W9" s="251"/>
      <c r="X9" s="267"/>
    </row>
    <row r="10" spans="1:24">
      <c r="A10" s="267">
        <v>1</v>
      </c>
      <c r="B10" s="267" t="s">
        <v>12337</v>
      </c>
      <c r="C10" s="267"/>
      <c r="D10" s="267"/>
      <c r="E10" s="267"/>
      <c r="F10" s="267"/>
      <c r="G10" s="267"/>
      <c r="H10" s="267"/>
      <c r="I10" s="267"/>
      <c r="J10" s="267"/>
      <c r="K10" s="267"/>
      <c r="L10" s="267"/>
      <c r="M10" s="267"/>
      <c r="N10" s="267"/>
      <c r="O10" s="267"/>
      <c r="P10" s="267"/>
      <c r="Q10" s="267"/>
      <c r="R10" s="267"/>
      <c r="S10" s="267"/>
      <c r="T10" s="267"/>
      <c r="U10" s="267"/>
      <c r="V10" s="267"/>
      <c r="W10" s="267"/>
      <c r="X10" s="267"/>
    </row>
    <row r="11" spans="1:24">
      <c r="A11" s="267">
        <v>2</v>
      </c>
      <c r="B11" s="267" t="s">
        <v>12338</v>
      </c>
      <c r="C11" s="267"/>
      <c r="D11" s="267"/>
      <c r="E11" s="267"/>
      <c r="F11" s="267"/>
      <c r="G11" s="267"/>
      <c r="H11" s="267"/>
      <c r="I11" s="267"/>
      <c r="J11" s="267"/>
      <c r="K11" s="267"/>
      <c r="L11" s="267"/>
      <c r="M11" s="267"/>
      <c r="N11" s="267"/>
      <c r="O11" s="267"/>
      <c r="P11" s="267"/>
      <c r="Q11" s="267"/>
      <c r="R11" s="267"/>
      <c r="S11" s="267"/>
      <c r="T11" s="267"/>
      <c r="U11" s="267"/>
      <c r="V11" s="267"/>
      <c r="W11" s="267"/>
      <c r="X11" s="267"/>
    </row>
    <row r="12" spans="1:24">
      <c r="A12" s="267">
        <v>3</v>
      </c>
      <c r="B12" s="267" t="s">
        <v>12339</v>
      </c>
      <c r="C12" s="267"/>
      <c r="D12" s="267"/>
      <c r="E12" s="267"/>
      <c r="F12" s="267"/>
      <c r="G12" s="267"/>
      <c r="H12" s="267"/>
      <c r="I12" s="267"/>
      <c r="J12" s="267"/>
      <c r="K12" s="267"/>
      <c r="L12" s="267"/>
      <c r="M12" s="267"/>
      <c r="N12" s="267"/>
      <c r="O12" s="267"/>
      <c r="P12" s="267"/>
      <c r="Q12" s="267"/>
      <c r="R12" s="267"/>
      <c r="S12" s="267"/>
      <c r="T12" s="267"/>
      <c r="U12" s="267"/>
      <c r="V12" s="267"/>
      <c r="W12" s="267"/>
      <c r="X12" s="267"/>
    </row>
    <row r="13" spans="1:24" ht="6" customHeight="1">
      <c r="A13" s="267"/>
      <c r="B13" s="267"/>
      <c r="C13" s="267"/>
      <c r="D13" s="267"/>
      <c r="E13" s="267"/>
      <c r="F13" s="267"/>
      <c r="G13" s="267"/>
      <c r="H13" s="267"/>
      <c r="I13" s="267"/>
      <c r="J13" s="267"/>
      <c r="K13" s="267"/>
      <c r="L13" s="267"/>
      <c r="M13" s="267"/>
      <c r="N13" s="267"/>
      <c r="O13" s="267"/>
      <c r="P13" s="267"/>
      <c r="Q13" s="267"/>
      <c r="R13" s="267"/>
      <c r="S13" s="267"/>
      <c r="T13" s="267"/>
      <c r="U13" s="267"/>
      <c r="V13" s="267"/>
      <c r="W13" s="267"/>
      <c r="X13" s="267"/>
    </row>
    <row r="16" spans="1:24" ht="43.5">
      <c r="B16" s="2" t="s">
        <v>12340</v>
      </c>
      <c r="C16" s="2" t="s">
        <v>4692</v>
      </c>
      <c r="D16" s="2" t="s">
        <v>4378</v>
      </c>
      <c r="E16" s="2" t="s">
        <v>4694</v>
      </c>
      <c r="F16" s="2" t="s">
        <v>4701</v>
      </c>
      <c r="G16" s="2" t="s">
        <v>4702</v>
      </c>
      <c r="H16" s="252" t="s">
        <v>4695</v>
      </c>
      <c r="I16" s="2" t="s">
        <v>4698</v>
      </c>
      <c r="J16" s="2" t="s">
        <v>4699</v>
      </c>
      <c r="K16" s="2" t="s">
        <v>4700</v>
      </c>
      <c r="L16" s="2" t="s">
        <v>4704</v>
      </c>
      <c r="M16" s="2" t="s">
        <v>4705</v>
      </c>
      <c r="N16" s="2" t="s">
        <v>4703</v>
      </c>
      <c r="O16" s="2" t="s">
        <v>4706</v>
      </c>
      <c r="P16" s="2" t="s">
        <v>4375</v>
      </c>
      <c r="Q16" s="2" t="s">
        <v>4376</v>
      </c>
      <c r="R16" s="2" t="s">
        <v>4377</v>
      </c>
      <c r="S16" s="2" t="s">
        <v>4696</v>
      </c>
      <c r="T16" s="2" t="s">
        <v>4707</v>
      </c>
    </row>
    <row r="17" spans="2:20">
      <c r="B17" t="s">
        <v>12341</v>
      </c>
      <c r="C17" t="s">
        <v>12342</v>
      </c>
      <c r="E17" t="s">
        <v>4716</v>
      </c>
      <c r="F17" s="3">
        <v>0</v>
      </c>
      <c r="G17" s="3">
        <v>0</v>
      </c>
      <c r="H17" s="255">
        <v>44568</v>
      </c>
      <c r="I17" s="270">
        <v>1.0833333333333333</v>
      </c>
      <c r="J17" s="3">
        <v>0</v>
      </c>
      <c r="K17" s="3" t="s">
        <v>12343</v>
      </c>
      <c r="L17" s="3" t="s">
        <v>5197</v>
      </c>
      <c r="M17" s="3" t="s">
        <v>12344</v>
      </c>
      <c r="N17" s="3" t="s">
        <v>4718</v>
      </c>
      <c r="O17" s="3" t="s">
        <v>4715</v>
      </c>
      <c r="P17" s="3"/>
      <c r="Q17" s="3"/>
      <c r="R17" s="3"/>
      <c r="S17" s="3"/>
      <c r="T17" s="3" t="s">
        <v>4716</v>
      </c>
    </row>
    <row r="18" spans="2:20">
      <c r="B18" t="s">
        <v>12345</v>
      </c>
      <c r="C18" t="s">
        <v>12346</v>
      </c>
      <c r="E18" t="s">
        <v>12347</v>
      </c>
      <c r="F18" s="3">
        <v>0</v>
      </c>
      <c r="G18" s="3">
        <v>0</v>
      </c>
      <c r="H18" s="255">
        <v>44568</v>
      </c>
      <c r="I18" s="270">
        <v>1.0833333333333333</v>
      </c>
      <c r="J18" s="3">
        <v>412</v>
      </c>
      <c r="K18" s="3" t="s">
        <v>12343</v>
      </c>
      <c r="L18" s="3" t="s">
        <v>4726</v>
      </c>
      <c r="M18" s="3" t="s">
        <v>12348</v>
      </c>
      <c r="N18" s="3" t="s">
        <v>4712</v>
      </c>
      <c r="O18" s="3" t="s">
        <v>4715</v>
      </c>
      <c r="P18" s="3"/>
      <c r="Q18" s="3"/>
      <c r="R18" s="3"/>
      <c r="S18" s="3"/>
      <c r="T18" s="3" t="s">
        <v>4716</v>
      </c>
    </row>
    <row r="19" spans="2:20">
      <c r="B19" t="s">
        <v>12341</v>
      </c>
      <c r="C19" t="s">
        <v>12349</v>
      </c>
      <c r="E19" t="s">
        <v>4716</v>
      </c>
      <c r="F19" s="3">
        <v>0</v>
      </c>
      <c r="G19" s="3">
        <v>0</v>
      </c>
      <c r="H19" s="255">
        <v>44568</v>
      </c>
      <c r="I19" s="270">
        <v>1.0833333333333333</v>
      </c>
      <c r="J19" s="3">
        <v>0</v>
      </c>
      <c r="K19" s="3" t="s">
        <v>12343</v>
      </c>
      <c r="L19" s="3" t="s">
        <v>5197</v>
      </c>
      <c r="M19" s="3" t="s">
        <v>12350</v>
      </c>
      <c r="N19" s="3" t="s">
        <v>4718</v>
      </c>
      <c r="O19" s="3" t="s">
        <v>4715</v>
      </c>
      <c r="P19" s="3"/>
      <c r="Q19" s="3"/>
      <c r="R19" s="3"/>
      <c r="S19" s="3"/>
      <c r="T19" s="3" t="s">
        <v>4716</v>
      </c>
    </row>
    <row r="20" spans="2:20">
      <c r="B20" t="s">
        <v>12341</v>
      </c>
      <c r="C20" t="s">
        <v>12351</v>
      </c>
      <c r="E20" t="s">
        <v>4716</v>
      </c>
      <c r="F20" s="3">
        <v>0</v>
      </c>
      <c r="G20" s="3">
        <v>0</v>
      </c>
      <c r="H20" s="255">
        <v>44578</v>
      </c>
      <c r="I20" s="270">
        <v>1.0833333333333333</v>
      </c>
      <c r="J20" s="3">
        <v>0</v>
      </c>
      <c r="K20" s="3" t="s">
        <v>12343</v>
      </c>
      <c r="L20" s="3" t="s">
        <v>5197</v>
      </c>
      <c r="M20" s="3" t="s">
        <v>12352</v>
      </c>
      <c r="N20" s="3" t="s">
        <v>4718</v>
      </c>
      <c r="O20" s="3" t="s">
        <v>4715</v>
      </c>
      <c r="P20" s="3"/>
      <c r="Q20" s="3"/>
      <c r="R20" s="3"/>
      <c r="S20" s="3"/>
      <c r="T20" s="3" t="s">
        <v>4716</v>
      </c>
    </row>
    <row r="21" spans="2:20">
      <c r="B21" t="s">
        <v>12341</v>
      </c>
      <c r="C21" t="s">
        <v>12353</v>
      </c>
      <c r="E21" t="s">
        <v>4716</v>
      </c>
      <c r="F21" s="3">
        <v>0</v>
      </c>
      <c r="G21" s="3">
        <v>0</v>
      </c>
      <c r="H21" s="255">
        <v>44568</v>
      </c>
      <c r="I21" s="270">
        <v>1.0833333333333333</v>
      </c>
      <c r="J21" s="3">
        <v>0</v>
      </c>
      <c r="K21" s="3" t="s">
        <v>12343</v>
      </c>
      <c r="L21" s="3" t="s">
        <v>5197</v>
      </c>
      <c r="M21" s="3" t="s">
        <v>12354</v>
      </c>
      <c r="N21" s="3" t="s">
        <v>4722</v>
      </c>
      <c r="O21" s="3" t="s">
        <v>4715</v>
      </c>
      <c r="P21" s="3"/>
      <c r="Q21" s="3"/>
      <c r="R21" s="3"/>
      <c r="S21" s="3"/>
      <c r="T21" s="3" t="s">
        <v>4716</v>
      </c>
    </row>
    <row r="22" spans="2:20">
      <c r="B22" t="s">
        <v>12345</v>
      </c>
      <c r="C22" t="s">
        <v>12355</v>
      </c>
      <c r="E22" t="s">
        <v>12356</v>
      </c>
      <c r="F22" s="3">
        <v>0</v>
      </c>
      <c r="G22" s="3">
        <v>0</v>
      </c>
      <c r="H22" s="255">
        <v>44543</v>
      </c>
      <c r="I22" s="270">
        <v>1.1666666666666667</v>
      </c>
      <c r="J22" s="3">
        <v>10492</v>
      </c>
      <c r="K22" s="3" t="s">
        <v>12343</v>
      </c>
      <c r="L22" s="3" t="s">
        <v>4726</v>
      </c>
      <c r="M22" s="3" t="s">
        <v>12357</v>
      </c>
      <c r="N22" s="3" t="s">
        <v>4722</v>
      </c>
      <c r="O22" s="3" t="s">
        <v>4715</v>
      </c>
      <c r="P22" s="3"/>
      <c r="Q22" s="3"/>
      <c r="R22" s="3"/>
      <c r="S22" s="3"/>
      <c r="T22" s="3" t="s">
        <v>4716</v>
      </c>
    </row>
    <row r="23" spans="2:20">
      <c r="B23" t="s">
        <v>12341</v>
      </c>
      <c r="C23" t="s">
        <v>12358</v>
      </c>
      <c r="E23" t="s">
        <v>4716</v>
      </c>
      <c r="F23" s="3">
        <v>0</v>
      </c>
      <c r="G23" s="3">
        <v>0</v>
      </c>
      <c r="H23" s="255">
        <v>44550</v>
      </c>
      <c r="I23" s="270">
        <v>1.1666666666666667</v>
      </c>
      <c r="J23" s="3">
        <v>0</v>
      </c>
      <c r="K23" s="3" t="s">
        <v>12343</v>
      </c>
      <c r="L23" s="3" t="s">
        <v>4726</v>
      </c>
      <c r="M23" s="3" t="s">
        <v>12359</v>
      </c>
      <c r="N23" s="3" t="s">
        <v>4718</v>
      </c>
      <c r="O23" s="3" t="s">
        <v>4728</v>
      </c>
      <c r="P23" s="3"/>
      <c r="Q23" s="3"/>
      <c r="R23" s="3"/>
      <c r="S23" s="3"/>
      <c r="T23" s="3" t="s">
        <v>4716</v>
      </c>
    </row>
    <row r="24" spans="2:20">
      <c r="B24" t="s">
        <v>12341</v>
      </c>
      <c r="C24" t="s">
        <v>12360</v>
      </c>
      <c r="E24" t="s">
        <v>4716</v>
      </c>
      <c r="F24" s="3">
        <v>0</v>
      </c>
      <c r="G24" s="3">
        <v>0</v>
      </c>
      <c r="H24" s="255">
        <v>44557</v>
      </c>
      <c r="I24" s="270">
        <v>1.1666666666666667</v>
      </c>
      <c r="J24" s="3">
        <v>0</v>
      </c>
      <c r="K24" s="3" t="s">
        <v>12343</v>
      </c>
      <c r="L24" s="3" t="s">
        <v>5197</v>
      </c>
      <c r="M24" s="3" t="s">
        <v>12361</v>
      </c>
      <c r="N24" s="3" t="s">
        <v>4722</v>
      </c>
      <c r="O24" s="3" t="s">
        <v>4715</v>
      </c>
      <c r="P24" s="3"/>
      <c r="Q24" s="3"/>
      <c r="R24" s="3"/>
      <c r="S24" s="3"/>
      <c r="T24" s="3" t="s">
        <v>4716</v>
      </c>
    </row>
    <row r="25" spans="2:20">
      <c r="B25" t="s">
        <v>12341</v>
      </c>
      <c r="C25" t="s">
        <v>12362</v>
      </c>
      <c r="E25" t="s">
        <v>4716</v>
      </c>
      <c r="F25" s="3">
        <v>0</v>
      </c>
      <c r="G25" s="3">
        <v>0</v>
      </c>
      <c r="H25" s="255">
        <v>44551</v>
      </c>
      <c r="I25" s="270">
        <v>1.1666666666666667</v>
      </c>
      <c r="J25" s="3">
        <v>0</v>
      </c>
      <c r="K25" s="3" t="s">
        <v>12343</v>
      </c>
      <c r="L25" s="3" t="s">
        <v>5197</v>
      </c>
      <c r="M25" s="3" t="s">
        <v>12363</v>
      </c>
      <c r="N25" s="3" t="s">
        <v>4718</v>
      </c>
      <c r="O25" s="3" t="s">
        <v>4715</v>
      </c>
      <c r="P25" s="3"/>
      <c r="Q25" s="3"/>
      <c r="R25" s="3"/>
      <c r="S25" s="3"/>
      <c r="T25" s="3" t="s">
        <v>4716</v>
      </c>
    </row>
    <row r="26" spans="2:20">
      <c r="B26" t="s">
        <v>12341</v>
      </c>
      <c r="C26" t="s">
        <v>12364</v>
      </c>
      <c r="E26" t="s">
        <v>4716</v>
      </c>
      <c r="F26" s="3">
        <v>0</v>
      </c>
      <c r="G26" s="3">
        <v>0</v>
      </c>
      <c r="H26" s="255">
        <v>44559</v>
      </c>
      <c r="I26" s="270">
        <v>1.1666666666666667</v>
      </c>
      <c r="J26" s="3">
        <v>0</v>
      </c>
      <c r="K26" s="3" t="s">
        <v>12343</v>
      </c>
      <c r="L26" s="3" t="s">
        <v>4726</v>
      </c>
      <c r="M26" s="3" t="s">
        <v>12365</v>
      </c>
      <c r="N26" s="3" t="s">
        <v>4718</v>
      </c>
      <c r="O26" s="3" t="s">
        <v>4715</v>
      </c>
      <c r="P26" s="3"/>
      <c r="Q26" s="3"/>
      <c r="R26" s="3"/>
      <c r="S26" s="3"/>
      <c r="T26" s="3" t="s">
        <v>4716</v>
      </c>
    </row>
    <row r="27" spans="2:20">
      <c r="B27" t="s">
        <v>12341</v>
      </c>
      <c r="C27" t="s">
        <v>12366</v>
      </c>
      <c r="E27" t="s">
        <v>4716</v>
      </c>
      <c r="F27" s="3">
        <v>0</v>
      </c>
      <c r="G27" s="3">
        <v>0</v>
      </c>
      <c r="H27" s="255">
        <v>44538</v>
      </c>
      <c r="I27" s="270">
        <v>1.1666666666666667</v>
      </c>
      <c r="J27" s="3">
        <v>0</v>
      </c>
      <c r="K27" s="3" t="s">
        <v>12343</v>
      </c>
      <c r="L27" s="3" t="s">
        <v>5324</v>
      </c>
      <c r="M27" s="3" t="s">
        <v>12367</v>
      </c>
      <c r="N27" s="3" t="s">
        <v>4718</v>
      </c>
      <c r="O27" s="3" t="s">
        <v>4715</v>
      </c>
      <c r="P27" s="3"/>
      <c r="Q27" s="3"/>
      <c r="R27" s="3"/>
      <c r="S27" s="3"/>
      <c r="T27" s="3" t="s">
        <v>4716</v>
      </c>
    </row>
    <row r="28" spans="2:20">
      <c r="B28" t="s">
        <v>12341</v>
      </c>
      <c r="C28" t="s">
        <v>12368</v>
      </c>
      <c r="E28" t="s">
        <v>4716</v>
      </c>
      <c r="F28" s="3">
        <v>0</v>
      </c>
      <c r="G28" s="3">
        <v>0</v>
      </c>
      <c r="H28" s="255">
        <v>44536</v>
      </c>
      <c r="I28" s="270">
        <v>1.1666666666666667</v>
      </c>
      <c r="J28" s="3">
        <v>0</v>
      </c>
      <c r="K28" s="3" t="s">
        <v>12343</v>
      </c>
      <c r="L28" s="3" t="s">
        <v>5197</v>
      </c>
      <c r="M28" s="3" t="s">
        <v>12369</v>
      </c>
      <c r="N28" s="3" t="s">
        <v>4722</v>
      </c>
      <c r="O28" s="3" t="s">
        <v>4715</v>
      </c>
      <c r="P28" s="3"/>
      <c r="Q28" s="3"/>
      <c r="R28" s="3"/>
      <c r="S28" s="3"/>
      <c r="T28" s="3" t="s">
        <v>4716</v>
      </c>
    </row>
    <row r="29" spans="2:20">
      <c r="B29" t="s">
        <v>12341</v>
      </c>
      <c r="C29" t="s">
        <v>12370</v>
      </c>
      <c r="E29" t="s">
        <v>4716</v>
      </c>
      <c r="F29" s="3">
        <v>0</v>
      </c>
      <c r="G29" s="3">
        <v>0</v>
      </c>
      <c r="H29" s="255">
        <v>44505</v>
      </c>
      <c r="I29" s="270">
        <v>1.25</v>
      </c>
      <c r="J29" s="3">
        <v>0</v>
      </c>
      <c r="K29" s="3" t="s">
        <v>12343</v>
      </c>
      <c r="L29" s="3" t="s">
        <v>5197</v>
      </c>
      <c r="M29" s="3" t="s">
        <v>12371</v>
      </c>
      <c r="N29" s="3" t="s">
        <v>4722</v>
      </c>
      <c r="O29" s="3" t="s">
        <v>4715</v>
      </c>
      <c r="P29" s="3"/>
      <c r="Q29" s="3"/>
      <c r="R29" s="3"/>
      <c r="S29" s="3"/>
      <c r="T29" s="3" t="s">
        <v>4716</v>
      </c>
    </row>
    <row r="30" spans="2:20">
      <c r="B30" t="s">
        <v>12341</v>
      </c>
      <c r="C30" t="s">
        <v>12372</v>
      </c>
      <c r="E30" t="s">
        <v>4716</v>
      </c>
      <c r="F30" s="3">
        <v>0</v>
      </c>
      <c r="G30" s="3">
        <v>0</v>
      </c>
      <c r="H30" s="255">
        <v>44522</v>
      </c>
      <c r="I30" s="270">
        <v>1.25</v>
      </c>
      <c r="J30" s="3">
        <v>0</v>
      </c>
      <c r="K30" s="3" t="s">
        <v>12343</v>
      </c>
      <c r="L30" s="3" t="s">
        <v>5197</v>
      </c>
      <c r="M30" s="3" t="s">
        <v>12373</v>
      </c>
      <c r="N30" s="3" t="s">
        <v>4718</v>
      </c>
      <c r="O30" s="3" t="s">
        <v>4715</v>
      </c>
      <c r="P30" s="3"/>
      <c r="Q30" s="3"/>
      <c r="R30" s="3"/>
      <c r="S30" s="3"/>
      <c r="T30" s="3" t="s">
        <v>4716</v>
      </c>
    </row>
    <row r="31" spans="2:20">
      <c r="B31" t="s">
        <v>12341</v>
      </c>
      <c r="C31" t="s">
        <v>12374</v>
      </c>
      <c r="E31" t="s">
        <v>4716</v>
      </c>
      <c r="F31" s="3">
        <v>0</v>
      </c>
      <c r="G31" s="3">
        <v>0</v>
      </c>
      <c r="H31" s="255">
        <v>44505</v>
      </c>
      <c r="I31" s="270">
        <v>1.25</v>
      </c>
      <c r="J31" s="3">
        <v>0</v>
      </c>
      <c r="K31" s="3" t="s">
        <v>12343</v>
      </c>
      <c r="L31" s="3" t="s">
        <v>4726</v>
      </c>
      <c r="M31" s="3" t="s">
        <v>12375</v>
      </c>
      <c r="N31" s="3" t="s">
        <v>4718</v>
      </c>
      <c r="O31" s="3" t="s">
        <v>4715</v>
      </c>
      <c r="P31" s="3"/>
      <c r="Q31" s="3"/>
      <c r="R31" s="3"/>
      <c r="S31" s="3"/>
      <c r="T31" s="3" t="s">
        <v>4716</v>
      </c>
    </row>
    <row r="32" spans="2:20">
      <c r="B32" t="s">
        <v>12341</v>
      </c>
      <c r="C32" t="s">
        <v>12376</v>
      </c>
      <c r="E32" t="s">
        <v>4716</v>
      </c>
      <c r="F32" s="3">
        <v>0</v>
      </c>
      <c r="G32" s="3">
        <v>0</v>
      </c>
      <c r="H32" s="255">
        <v>44517</v>
      </c>
      <c r="I32" s="270">
        <v>1.25</v>
      </c>
      <c r="J32" s="3">
        <v>0</v>
      </c>
      <c r="K32" s="3" t="s">
        <v>12343</v>
      </c>
      <c r="L32" s="3" t="s">
        <v>5324</v>
      </c>
      <c r="M32" s="3" t="s">
        <v>12377</v>
      </c>
      <c r="N32" s="3" t="s">
        <v>4718</v>
      </c>
      <c r="O32" s="3" t="s">
        <v>4715</v>
      </c>
      <c r="P32" s="3"/>
      <c r="Q32" s="3"/>
      <c r="R32" s="3"/>
      <c r="S32" s="3"/>
      <c r="T32" s="3" t="s">
        <v>4716</v>
      </c>
    </row>
    <row r="33" spans="2:20">
      <c r="B33" t="s">
        <v>12378</v>
      </c>
      <c r="C33" t="s">
        <v>12379</v>
      </c>
      <c r="E33" t="s">
        <v>12380</v>
      </c>
      <c r="F33" s="3">
        <v>0</v>
      </c>
      <c r="G33" s="3">
        <v>0</v>
      </c>
      <c r="H33" s="255">
        <v>44525</v>
      </c>
      <c r="I33" s="270">
        <v>1.25</v>
      </c>
      <c r="J33" s="3">
        <v>20392</v>
      </c>
      <c r="K33" s="3" t="s">
        <v>4752</v>
      </c>
      <c r="L33" s="3" t="s">
        <v>5324</v>
      </c>
      <c r="M33" s="3" t="s">
        <v>12381</v>
      </c>
      <c r="N33" s="3" t="s">
        <v>4722</v>
      </c>
      <c r="O33" s="3" t="s">
        <v>4715</v>
      </c>
      <c r="P33" s="3"/>
      <c r="Q33" s="3"/>
      <c r="R33" s="3"/>
      <c r="S33" s="3"/>
      <c r="T33" s="3" t="s">
        <v>4716</v>
      </c>
    </row>
    <row r="34" spans="2:20">
      <c r="B34" t="s">
        <v>12341</v>
      </c>
      <c r="C34" t="s">
        <v>12382</v>
      </c>
      <c r="E34" t="s">
        <v>4716</v>
      </c>
      <c r="F34" s="3">
        <v>0</v>
      </c>
      <c r="G34" s="3">
        <v>0</v>
      </c>
      <c r="H34" s="255">
        <v>44518</v>
      </c>
      <c r="I34" s="270">
        <v>1.25</v>
      </c>
      <c r="J34" s="3">
        <v>0</v>
      </c>
      <c r="K34" s="3" t="s">
        <v>12343</v>
      </c>
      <c r="L34" s="3" t="s">
        <v>5197</v>
      </c>
      <c r="M34" s="3" t="s">
        <v>12383</v>
      </c>
      <c r="N34" s="3" t="s">
        <v>4718</v>
      </c>
      <c r="O34" s="3" t="s">
        <v>4715</v>
      </c>
      <c r="P34" s="3"/>
      <c r="Q34" s="3"/>
      <c r="R34" s="3"/>
      <c r="S34" s="3"/>
      <c r="T34" s="3" t="s">
        <v>4716</v>
      </c>
    </row>
    <row r="35" spans="2:20">
      <c r="B35" t="s">
        <v>12341</v>
      </c>
      <c r="C35" t="s">
        <v>12384</v>
      </c>
      <c r="E35" t="s">
        <v>4716</v>
      </c>
      <c r="F35" s="3">
        <v>0</v>
      </c>
      <c r="G35" s="3">
        <v>0</v>
      </c>
      <c r="H35" s="255">
        <v>44517</v>
      </c>
      <c r="I35" s="270">
        <v>1.25</v>
      </c>
      <c r="J35" s="3">
        <v>0</v>
      </c>
      <c r="K35" s="3" t="s">
        <v>12343</v>
      </c>
      <c r="L35" s="3" t="s">
        <v>4726</v>
      </c>
      <c r="M35" s="3" t="s">
        <v>5228</v>
      </c>
      <c r="N35" s="3" t="s">
        <v>4718</v>
      </c>
      <c r="O35" s="3" t="s">
        <v>4715</v>
      </c>
      <c r="P35" s="3"/>
      <c r="Q35" s="3"/>
      <c r="R35" s="3"/>
      <c r="S35" s="3"/>
      <c r="T35" s="3" t="s">
        <v>4716</v>
      </c>
    </row>
    <row r="36" spans="2:20">
      <c r="B36" t="s">
        <v>12341</v>
      </c>
      <c r="C36" t="s">
        <v>12385</v>
      </c>
      <c r="E36" t="s">
        <v>4716</v>
      </c>
      <c r="F36" s="3">
        <v>0</v>
      </c>
      <c r="G36" s="3">
        <v>0</v>
      </c>
      <c r="H36" s="255">
        <v>44480</v>
      </c>
      <c r="I36" s="270">
        <v>1.3333333333333333</v>
      </c>
      <c r="J36" s="3">
        <v>0</v>
      </c>
      <c r="K36" s="3" t="s">
        <v>12343</v>
      </c>
      <c r="L36" s="3" t="s">
        <v>5197</v>
      </c>
      <c r="M36" s="3" t="s">
        <v>12386</v>
      </c>
      <c r="N36" s="3" t="s">
        <v>4718</v>
      </c>
      <c r="O36" s="3" t="s">
        <v>4715</v>
      </c>
      <c r="P36" s="3"/>
      <c r="Q36" s="3"/>
      <c r="R36" s="3"/>
      <c r="S36" s="3"/>
      <c r="T36" s="3" t="s">
        <v>4716</v>
      </c>
    </row>
    <row r="37" spans="2:20">
      <c r="B37" t="s">
        <v>12378</v>
      </c>
      <c r="C37" t="s">
        <v>12387</v>
      </c>
      <c r="E37" t="s">
        <v>12388</v>
      </c>
      <c r="F37" s="3">
        <v>0</v>
      </c>
      <c r="G37" s="3">
        <v>0</v>
      </c>
      <c r="H37" s="255">
        <v>44499</v>
      </c>
      <c r="I37" s="270">
        <v>1.3333333333333333</v>
      </c>
      <c r="J37" s="3">
        <v>10773</v>
      </c>
      <c r="K37" s="3" t="s">
        <v>12343</v>
      </c>
      <c r="L37" s="3" t="s">
        <v>4726</v>
      </c>
      <c r="M37" s="3" t="s">
        <v>12389</v>
      </c>
      <c r="N37" s="3" t="s">
        <v>4718</v>
      </c>
      <c r="O37" s="3" t="s">
        <v>4715</v>
      </c>
      <c r="P37" s="3"/>
      <c r="Q37" s="3"/>
      <c r="R37" s="3"/>
      <c r="S37" s="3"/>
      <c r="T37" s="3" t="s">
        <v>4716</v>
      </c>
    </row>
    <row r="38" spans="2:20">
      <c r="B38" t="s">
        <v>12341</v>
      </c>
      <c r="C38" t="s">
        <v>12390</v>
      </c>
      <c r="E38" t="s">
        <v>4716</v>
      </c>
      <c r="F38" s="3">
        <v>0</v>
      </c>
      <c r="G38" s="3">
        <v>0</v>
      </c>
      <c r="H38" s="255">
        <v>44474</v>
      </c>
      <c r="I38" s="270">
        <v>1.3333333333333333</v>
      </c>
      <c r="J38" s="3">
        <v>0</v>
      </c>
      <c r="K38" s="3" t="s">
        <v>12343</v>
      </c>
      <c r="L38" s="3" t="s">
        <v>4726</v>
      </c>
      <c r="M38" s="3" t="s">
        <v>12391</v>
      </c>
      <c r="N38" s="3" t="s">
        <v>4718</v>
      </c>
      <c r="O38" s="3" t="s">
        <v>4715</v>
      </c>
      <c r="P38" s="3"/>
      <c r="Q38" s="3"/>
      <c r="R38" s="3"/>
      <c r="S38" s="3"/>
      <c r="T38" s="3" t="s">
        <v>4716</v>
      </c>
    </row>
    <row r="39" spans="2:20">
      <c r="B39" t="s">
        <v>12341</v>
      </c>
      <c r="C39" t="s">
        <v>12392</v>
      </c>
      <c r="E39" t="s">
        <v>4716</v>
      </c>
      <c r="F39" s="3">
        <v>0</v>
      </c>
      <c r="G39" s="3">
        <v>0</v>
      </c>
      <c r="H39" s="255">
        <v>44475</v>
      </c>
      <c r="I39" s="270">
        <v>1.3333333333333333</v>
      </c>
      <c r="J39" s="3">
        <v>0</v>
      </c>
      <c r="K39" s="3" t="s">
        <v>12343</v>
      </c>
      <c r="L39" s="3" t="s">
        <v>5324</v>
      </c>
      <c r="M39" s="3" t="s">
        <v>12393</v>
      </c>
      <c r="N39" s="3" t="s">
        <v>4722</v>
      </c>
      <c r="O39" s="3" t="s">
        <v>4715</v>
      </c>
      <c r="P39" s="3"/>
      <c r="Q39" s="3"/>
      <c r="R39" s="3"/>
      <c r="S39" s="3"/>
      <c r="T39" s="3" t="s">
        <v>4716</v>
      </c>
    </row>
    <row r="40" spans="2:20">
      <c r="B40" t="s">
        <v>12341</v>
      </c>
      <c r="C40" t="s">
        <v>12394</v>
      </c>
      <c r="E40" t="s">
        <v>4716</v>
      </c>
      <c r="F40" s="3">
        <v>0</v>
      </c>
      <c r="G40" s="3">
        <v>0</v>
      </c>
      <c r="H40" s="255">
        <v>44474</v>
      </c>
      <c r="I40" s="270">
        <v>1.3333333333333333</v>
      </c>
      <c r="J40" s="3">
        <v>0</v>
      </c>
      <c r="K40" s="3" t="s">
        <v>12343</v>
      </c>
      <c r="L40" s="3" t="s">
        <v>5324</v>
      </c>
      <c r="M40" s="3" t="s">
        <v>12395</v>
      </c>
      <c r="N40" s="3" t="s">
        <v>4718</v>
      </c>
      <c r="O40" s="3" t="s">
        <v>4715</v>
      </c>
      <c r="P40" s="3"/>
      <c r="Q40" s="3"/>
      <c r="R40" s="3"/>
      <c r="S40" s="3"/>
      <c r="T40" s="3" t="s">
        <v>4716</v>
      </c>
    </row>
    <row r="41" spans="2:20">
      <c r="B41" t="s">
        <v>12341</v>
      </c>
      <c r="C41" t="s">
        <v>12396</v>
      </c>
      <c r="E41" t="s">
        <v>4716</v>
      </c>
      <c r="F41" s="3">
        <v>0</v>
      </c>
      <c r="G41" s="3">
        <v>0</v>
      </c>
      <c r="H41" s="255">
        <v>44490</v>
      </c>
      <c r="I41" s="270">
        <v>1.3333333333333333</v>
      </c>
      <c r="J41" s="3">
        <v>0</v>
      </c>
      <c r="K41" s="3" t="s">
        <v>12343</v>
      </c>
      <c r="L41" s="3" t="s">
        <v>5197</v>
      </c>
      <c r="M41" s="3" t="s">
        <v>12397</v>
      </c>
      <c r="N41" s="3" t="s">
        <v>4722</v>
      </c>
      <c r="O41" s="3" t="s">
        <v>4715</v>
      </c>
      <c r="P41" s="3"/>
      <c r="Q41" s="3"/>
      <c r="R41" s="3"/>
      <c r="S41" s="3"/>
      <c r="T41" s="3" t="s">
        <v>4716</v>
      </c>
    </row>
    <row r="42" spans="2:20">
      <c r="B42" t="s">
        <v>12341</v>
      </c>
      <c r="C42" t="s">
        <v>12398</v>
      </c>
      <c r="E42" t="s">
        <v>4716</v>
      </c>
      <c r="F42" s="3">
        <v>0</v>
      </c>
      <c r="G42" s="3">
        <v>0</v>
      </c>
      <c r="H42" s="255">
        <v>44461</v>
      </c>
      <c r="I42" s="270">
        <v>1.4166666666666667</v>
      </c>
      <c r="J42" s="3">
        <v>0</v>
      </c>
      <c r="K42" s="3" t="s">
        <v>12343</v>
      </c>
      <c r="L42" s="3" t="s">
        <v>4726</v>
      </c>
      <c r="M42" s="3" t="s">
        <v>12399</v>
      </c>
      <c r="N42" s="3" t="s">
        <v>4718</v>
      </c>
      <c r="O42" s="3" t="s">
        <v>4715</v>
      </c>
      <c r="P42" s="3"/>
      <c r="Q42" s="3"/>
      <c r="R42" s="3"/>
      <c r="S42" s="3"/>
      <c r="T42" s="3" t="s">
        <v>4716</v>
      </c>
    </row>
    <row r="43" spans="2:20">
      <c r="B43" t="s">
        <v>12341</v>
      </c>
      <c r="C43" t="s">
        <v>12400</v>
      </c>
      <c r="E43" t="s">
        <v>4716</v>
      </c>
      <c r="F43" s="3">
        <v>0</v>
      </c>
      <c r="G43" s="3">
        <v>0</v>
      </c>
      <c r="H43" s="255">
        <v>44443</v>
      </c>
      <c r="I43" s="270">
        <v>1.4166666666666667</v>
      </c>
      <c r="J43" s="3">
        <v>0</v>
      </c>
      <c r="K43" s="3" t="s">
        <v>12343</v>
      </c>
      <c r="L43" s="3" t="s">
        <v>5197</v>
      </c>
      <c r="M43" s="3" t="s">
        <v>12401</v>
      </c>
      <c r="N43" s="3" t="s">
        <v>4722</v>
      </c>
      <c r="O43" s="3" t="s">
        <v>4715</v>
      </c>
      <c r="P43" s="3"/>
      <c r="Q43" s="3"/>
      <c r="R43" s="3"/>
      <c r="S43" s="3"/>
      <c r="T43" s="3" t="s">
        <v>4716</v>
      </c>
    </row>
    <row r="44" spans="2:20">
      <c r="B44" t="s">
        <v>12341</v>
      </c>
      <c r="C44" t="s">
        <v>12402</v>
      </c>
      <c r="E44" t="s">
        <v>4716</v>
      </c>
      <c r="F44" s="3">
        <v>0</v>
      </c>
      <c r="G44" s="3">
        <v>0</v>
      </c>
      <c r="H44" s="255">
        <v>44461</v>
      </c>
      <c r="I44" s="270">
        <v>1.4166666666666667</v>
      </c>
      <c r="J44" s="3">
        <v>0</v>
      </c>
      <c r="K44" s="3" t="s">
        <v>12343</v>
      </c>
      <c r="L44" s="3" t="s">
        <v>5197</v>
      </c>
      <c r="M44" s="3" t="s">
        <v>12403</v>
      </c>
      <c r="N44" s="3" t="s">
        <v>4722</v>
      </c>
      <c r="O44" s="3" t="s">
        <v>4715</v>
      </c>
      <c r="P44" s="3"/>
      <c r="Q44" s="3"/>
      <c r="R44" s="3"/>
      <c r="S44" s="3"/>
      <c r="T44" s="3" t="s">
        <v>4716</v>
      </c>
    </row>
    <row r="45" spans="2:20">
      <c r="B45" t="s">
        <v>12341</v>
      </c>
      <c r="C45" t="s">
        <v>12404</v>
      </c>
      <c r="E45" t="s">
        <v>4716</v>
      </c>
      <c r="F45" s="3">
        <v>0</v>
      </c>
      <c r="G45" s="3">
        <v>0</v>
      </c>
      <c r="H45" s="255">
        <v>44446</v>
      </c>
      <c r="I45" s="270">
        <v>1.4166666666666667</v>
      </c>
      <c r="J45" s="3">
        <v>0</v>
      </c>
      <c r="K45" s="3" t="s">
        <v>12343</v>
      </c>
      <c r="L45" s="3" t="s">
        <v>5197</v>
      </c>
      <c r="M45" s="3" t="s">
        <v>12405</v>
      </c>
      <c r="N45" s="3" t="s">
        <v>4718</v>
      </c>
      <c r="O45" s="3" t="s">
        <v>4715</v>
      </c>
      <c r="P45" s="3"/>
      <c r="Q45" s="3"/>
      <c r="R45" s="3"/>
      <c r="S45" s="3"/>
      <c r="T45" s="3" t="s">
        <v>4716</v>
      </c>
    </row>
    <row r="46" spans="2:20">
      <c r="B46" t="s">
        <v>12345</v>
      </c>
      <c r="C46" t="s">
        <v>12406</v>
      </c>
      <c r="E46" t="s">
        <v>12407</v>
      </c>
      <c r="F46" s="3">
        <v>0</v>
      </c>
      <c r="G46" s="3">
        <v>0</v>
      </c>
      <c r="H46" s="255">
        <v>44442</v>
      </c>
      <c r="I46" s="270">
        <v>1.4166666666666667</v>
      </c>
      <c r="J46" s="3">
        <v>5001</v>
      </c>
      <c r="K46" s="3" t="s">
        <v>12343</v>
      </c>
      <c r="L46" s="3" t="s">
        <v>4726</v>
      </c>
      <c r="M46" s="3" t="s">
        <v>12408</v>
      </c>
      <c r="N46" s="3" t="s">
        <v>4722</v>
      </c>
      <c r="O46" s="3" t="s">
        <v>4715</v>
      </c>
      <c r="P46" s="3"/>
      <c r="Q46" s="3"/>
      <c r="R46" s="3"/>
      <c r="S46" s="3"/>
      <c r="T46" s="3" t="s">
        <v>4716</v>
      </c>
    </row>
    <row r="47" spans="2:20">
      <c r="B47" t="s">
        <v>12341</v>
      </c>
      <c r="C47" t="s">
        <v>12409</v>
      </c>
      <c r="E47" t="s">
        <v>4716</v>
      </c>
      <c r="F47" s="3">
        <v>0</v>
      </c>
      <c r="G47" s="3">
        <v>0</v>
      </c>
      <c r="H47" s="255">
        <v>44462</v>
      </c>
      <c r="I47" s="270">
        <v>1.4166666666666667</v>
      </c>
      <c r="J47" s="3">
        <v>0</v>
      </c>
      <c r="K47" s="3" t="s">
        <v>12343</v>
      </c>
      <c r="L47" s="3" t="s">
        <v>5197</v>
      </c>
      <c r="M47" s="3" t="s">
        <v>12410</v>
      </c>
      <c r="N47" s="3" t="s">
        <v>4722</v>
      </c>
      <c r="O47" s="3" t="s">
        <v>4715</v>
      </c>
      <c r="P47" s="3"/>
      <c r="Q47" s="3"/>
      <c r="R47" s="3"/>
      <c r="S47" s="3"/>
      <c r="T47" s="3" t="s">
        <v>4716</v>
      </c>
    </row>
    <row r="48" spans="2:20">
      <c r="B48" t="s">
        <v>12341</v>
      </c>
      <c r="C48" t="s">
        <v>12411</v>
      </c>
      <c r="E48" t="s">
        <v>4716</v>
      </c>
      <c r="F48" s="3">
        <v>0</v>
      </c>
      <c r="G48" s="3">
        <v>0</v>
      </c>
      <c r="H48" s="255">
        <v>44432</v>
      </c>
      <c r="I48" s="270">
        <v>1.5</v>
      </c>
      <c r="J48" s="3">
        <v>0</v>
      </c>
      <c r="K48" s="3" t="s">
        <v>12343</v>
      </c>
      <c r="L48" s="3" t="s">
        <v>5324</v>
      </c>
      <c r="M48" s="3" t="s">
        <v>12412</v>
      </c>
      <c r="N48" s="3" t="s">
        <v>4722</v>
      </c>
      <c r="O48" s="3" t="s">
        <v>4715</v>
      </c>
      <c r="P48" s="3"/>
      <c r="Q48" s="3"/>
      <c r="R48" s="3"/>
      <c r="S48" s="3"/>
      <c r="T48" s="3" t="s">
        <v>4716</v>
      </c>
    </row>
    <row r="49" spans="2:20">
      <c r="B49" t="s">
        <v>12341</v>
      </c>
      <c r="C49" t="s">
        <v>12413</v>
      </c>
      <c r="E49" t="s">
        <v>4716</v>
      </c>
      <c r="F49" s="3">
        <v>0</v>
      </c>
      <c r="G49" s="3">
        <v>0</v>
      </c>
      <c r="H49" s="255">
        <v>44425</v>
      </c>
      <c r="I49" s="270">
        <v>1.5</v>
      </c>
      <c r="J49" s="3">
        <v>0</v>
      </c>
      <c r="K49" s="3" t="s">
        <v>12343</v>
      </c>
      <c r="L49" s="3" t="s">
        <v>5197</v>
      </c>
      <c r="M49" s="3" t="s">
        <v>12414</v>
      </c>
      <c r="N49" s="3" t="s">
        <v>4722</v>
      </c>
      <c r="O49" s="3" t="s">
        <v>4715</v>
      </c>
      <c r="P49" s="3"/>
      <c r="Q49" s="3"/>
      <c r="R49" s="3"/>
      <c r="S49" s="3"/>
      <c r="T49" s="3" t="s">
        <v>4716</v>
      </c>
    </row>
    <row r="50" spans="2:20">
      <c r="B50" t="s">
        <v>12341</v>
      </c>
      <c r="C50" t="s">
        <v>12415</v>
      </c>
      <c r="E50" t="s">
        <v>4716</v>
      </c>
      <c r="F50" s="3">
        <v>0</v>
      </c>
      <c r="G50" s="3">
        <v>0</v>
      </c>
      <c r="H50" s="255">
        <v>44432</v>
      </c>
      <c r="I50" s="270">
        <v>1.5</v>
      </c>
      <c r="J50" s="3">
        <v>0</v>
      </c>
      <c r="K50" s="3" t="s">
        <v>12343</v>
      </c>
      <c r="L50" s="3" t="s">
        <v>5197</v>
      </c>
      <c r="M50" s="3" t="s">
        <v>12416</v>
      </c>
      <c r="N50" s="3" t="s">
        <v>4718</v>
      </c>
      <c r="O50" s="3" t="s">
        <v>4715</v>
      </c>
      <c r="P50" s="3"/>
      <c r="Q50" s="3"/>
      <c r="R50" s="3"/>
      <c r="S50" s="3"/>
      <c r="T50" s="3" t="s">
        <v>4716</v>
      </c>
    </row>
    <row r="51" spans="2:20">
      <c r="B51" t="s">
        <v>12341</v>
      </c>
      <c r="C51" t="s">
        <v>12417</v>
      </c>
      <c r="E51" t="s">
        <v>4716</v>
      </c>
      <c r="F51" s="3">
        <v>0</v>
      </c>
      <c r="G51" s="3">
        <v>0</v>
      </c>
      <c r="H51" s="255">
        <v>44431</v>
      </c>
      <c r="I51" s="270">
        <v>1.5</v>
      </c>
      <c r="J51" s="3">
        <v>0</v>
      </c>
      <c r="K51" s="3" t="s">
        <v>12343</v>
      </c>
      <c r="L51" s="3" t="s">
        <v>4726</v>
      </c>
      <c r="M51" s="3" t="s">
        <v>12418</v>
      </c>
      <c r="N51" s="3" t="s">
        <v>4718</v>
      </c>
      <c r="O51" s="3" t="s">
        <v>4715</v>
      </c>
      <c r="P51" s="3"/>
      <c r="Q51" s="3"/>
      <c r="R51" s="3"/>
      <c r="S51" s="3"/>
      <c r="T51" s="3" t="s">
        <v>4716</v>
      </c>
    </row>
    <row r="52" spans="2:20">
      <c r="B52" t="s">
        <v>12341</v>
      </c>
      <c r="C52" t="s">
        <v>12419</v>
      </c>
      <c r="E52" t="s">
        <v>4716</v>
      </c>
      <c r="F52" s="3">
        <v>0</v>
      </c>
      <c r="G52" s="3">
        <v>0</v>
      </c>
      <c r="H52" s="255">
        <v>44433</v>
      </c>
      <c r="I52" s="270">
        <v>1.5</v>
      </c>
      <c r="J52" s="3">
        <v>0</v>
      </c>
      <c r="K52" s="3" t="s">
        <v>12343</v>
      </c>
      <c r="L52" s="3" t="s">
        <v>5324</v>
      </c>
      <c r="M52" s="3" t="s">
        <v>12420</v>
      </c>
      <c r="N52" s="3" t="s">
        <v>4718</v>
      </c>
      <c r="O52" s="3" t="s">
        <v>4715</v>
      </c>
      <c r="P52" s="3"/>
      <c r="Q52" s="3"/>
      <c r="R52" s="3"/>
      <c r="S52" s="3"/>
      <c r="T52" s="3" t="s">
        <v>4716</v>
      </c>
    </row>
    <row r="53" spans="2:20">
      <c r="B53" t="s">
        <v>12378</v>
      </c>
      <c r="C53" t="s">
        <v>12421</v>
      </c>
      <c r="E53" t="s">
        <v>12422</v>
      </c>
      <c r="F53" s="3">
        <v>0</v>
      </c>
      <c r="G53" s="3">
        <v>0</v>
      </c>
      <c r="H53" s="255">
        <v>44428</v>
      </c>
      <c r="I53" s="270">
        <v>1.5</v>
      </c>
      <c r="J53" s="3">
        <v>9929</v>
      </c>
      <c r="K53" s="3" t="s">
        <v>12343</v>
      </c>
      <c r="L53" s="3" t="s">
        <v>4726</v>
      </c>
      <c r="M53" s="3" t="s">
        <v>12423</v>
      </c>
      <c r="N53" s="3" t="s">
        <v>4722</v>
      </c>
      <c r="O53" s="3" t="s">
        <v>4715</v>
      </c>
      <c r="P53" s="3"/>
      <c r="Q53" s="3"/>
      <c r="R53" s="3"/>
      <c r="S53" s="3"/>
      <c r="T53" s="3" t="s">
        <v>4716</v>
      </c>
    </row>
    <row r="54" spans="2:20">
      <c r="B54" t="s">
        <v>12378</v>
      </c>
      <c r="C54" t="s">
        <v>12424</v>
      </c>
      <c r="E54" t="s">
        <v>12425</v>
      </c>
      <c r="F54" s="3">
        <v>0</v>
      </c>
      <c r="G54" s="3">
        <v>0</v>
      </c>
      <c r="H54" s="255">
        <v>44429</v>
      </c>
      <c r="I54" s="270">
        <v>1.5</v>
      </c>
      <c r="J54" s="3">
        <v>20219</v>
      </c>
      <c r="K54" s="3" t="s">
        <v>4752</v>
      </c>
      <c r="L54" s="3" t="s">
        <v>4726</v>
      </c>
      <c r="M54" s="3" t="s">
        <v>5972</v>
      </c>
      <c r="N54" s="3" t="s">
        <v>4722</v>
      </c>
      <c r="O54" s="3" t="s">
        <v>4715</v>
      </c>
      <c r="P54" s="3"/>
      <c r="Q54" s="3"/>
      <c r="R54" s="3"/>
      <c r="S54" s="3"/>
      <c r="T54" s="3" t="s">
        <v>4716</v>
      </c>
    </row>
    <row r="55" spans="2:20">
      <c r="B55" t="s">
        <v>12341</v>
      </c>
      <c r="C55" t="s">
        <v>12426</v>
      </c>
      <c r="E55" t="s">
        <v>4716</v>
      </c>
      <c r="F55" s="3">
        <v>0</v>
      </c>
      <c r="G55" s="3">
        <v>0</v>
      </c>
      <c r="H55" s="255">
        <v>44417</v>
      </c>
      <c r="I55" s="270">
        <v>1.5</v>
      </c>
      <c r="J55" s="3">
        <v>0</v>
      </c>
      <c r="K55" s="3" t="s">
        <v>12343</v>
      </c>
      <c r="L55" s="3" t="s">
        <v>5324</v>
      </c>
      <c r="M55" s="3" t="s">
        <v>12427</v>
      </c>
      <c r="N55" s="3" t="s">
        <v>4722</v>
      </c>
      <c r="O55" s="3" t="s">
        <v>4715</v>
      </c>
      <c r="P55" s="3"/>
      <c r="Q55" s="3"/>
      <c r="R55" s="3"/>
      <c r="S55" s="3"/>
      <c r="T55" s="3" t="s">
        <v>4716</v>
      </c>
    </row>
    <row r="56" spans="2:20">
      <c r="B56" t="s">
        <v>12345</v>
      </c>
      <c r="C56" t="s">
        <v>12428</v>
      </c>
      <c r="E56" t="s">
        <v>12429</v>
      </c>
      <c r="F56" s="3">
        <v>0</v>
      </c>
      <c r="G56" s="3">
        <v>0</v>
      </c>
      <c r="H56" s="255">
        <v>44438</v>
      </c>
      <c r="I56" s="270">
        <v>1.5</v>
      </c>
      <c r="J56" s="3">
        <v>22382</v>
      </c>
      <c r="K56" s="3" t="s">
        <v>12343</v>
      </c>
      <c r="L56" s="3" t="s">
        <v>4726</v>
      </c>
      <c r="M56" s="3" t="s">
        <v>12430</v>
      </c>
      <c r="N56" s="3" t="s">
        <v>4722</v>
      </c>
      <c r="O56" s="3" t="s">
        <v>4715</v>
      </c>
      <c r="P56" s="3"/>
      <c r="Q56" s="3"/>
      <c r="R56" s="3"/>
      <c r="S56" s="3"/>
      <c r="T56" s="3" t="s">
        <v>4716</v>
      </c>
    </row>
    <row r="57" spans="2:20">
      <c r="B57" t="s">
        <v>12341</v>
      </c>
      <c r="C57" t="s">
        <v>12431</v>
      </c>
      <c r="E57" t="s">
        <v>4716</v>
      </c>
      <c r="F57" s="3">
        <v>0</v>
      </c>
      <c r="G57" s="3">
        <v>0</v>
      </c>
      <c r="H57" s="255">
        <v>44384</v>
      </c>
      <c r="I57" s="270">
        <v>1.5833333333333333</v>
      </c>
      <c r="J57" s="3">
        <v>0</v>
      </c>
      <c r="K57" s="3" t="s">
        <v>12343</v>
      </c>
      <c r="L57" s="3" t="s">
        <v>5197</v>
      </c>
      <c r="M57" s="3" t="s">
        <v>12432</v>
      </c>
      <c r="N57" s="3" t="s">
        <v>4718</v>
      </c>
      <c r="O57" s="3" t="s">
        <v>4715</v>
      </c>
      <c r="P57" s="3"/>
      <c r="Q57" s="3"/>
      <c r="R57" s="3"/>
      <c r="S57" s="3"/>
      <c r="T57" s="3" t="s">
        <v>4716</v>
      </c>
    </row>
    <row r="58" spans="2:20">
      <c r="B58" t="s">
        <v>12345</v>
      </c>
      <c r="C58" t="s">
        <v>12433</v>
      </c>
      <c r="E58" t="s">
        <v>12434</v>
      </c>
      <c r="F58" s="3">
        <v>0</v>
      </c>
      <c r="G58" s="3">
        <v>0</v>
      </c>
      <c r="H58" s="255">
        <v>44407</v>
      </c>
      <c r="I58" s="270">
        <v>1.5833333333333333</v>
      </c>
      <c r="J58" s="3">
        <v>10483</v>
      </c>
      <c r="K58" s="3" t="s">
        <v>12343</v>
      </c>
      <c r="L58" s="3" t="s">
        <v>4726</v>
      </c>
      <c r="M58" s="3" t="s">
        <v>5228</v>
      </c>
      <c r="N58" s="3" t="s">
        <v>4722</v>
      </c>
      <c r="O58" s="3" t="s">
        <v>4715</v>
      </c>
      <c r="P58" s="3"/>
      <c r="Q58" s="3"/>
      <c r="R58" s="3"/>
      <c r="S58" s="3"/>
      <c r="T58" s="3" t="s">
        <v>4716</v>
      </c>
    </row>
    <row r="59" spans="2:20">
      <c r="B59" t="s">
        <v>12345</v>
      </c>
      <c r="C59" t="s">
        <v>12435</v>
      </c>
      <c r="E59" t="s">
        <v>12436</v>
      </c>
      <c r="F59" s="3">
        <v>0</v>
      </c>
      <c r="G59" s="3">
        <v>0</v>
      </c>
      <c r="H59" s="255">
        <v>44407</v>
      </c>
      <c r="I59" s="270">
        <v>1.5833333333333333</v>
      </c>
      <c r="J59" s="3">
        <v>22536</v>
      </c>
      <c r="K59" s="3" t="s">
        <v>12343</v>
      </c>
      <c r="L59" s="3" t="s">
        <v>4726</v>
      </c>
      <c r="M59" s="3" t="s">
        <v>12437</v>
      </c>
      <c r="N59" s="3" t="s">
        <v>4731</v>
      </c>
      <c r="O59" s="3" t="s">
        <v>4715</v>
      </c>
      <c r="P59" s="3"/>
      <c r="Q59" s="3"/>
      <c r="R59" s="3"/>
      <c r="S59" s="3"/>
      <c r="T59" s="3" t="s">
        <v>4716</v>
      </c>
    </row>
    <row r="60" spans="2:20">
      <c r="B60" t="s">
        <v>12378</v>
      </c>
      <c r="C60" t="s">
        <v>12438</v>
      </c>
      <c r="E60" t="s">
        <v>12347</v>
      </c>
      <c r="F60" s="3">
        <v>0</v>
      </c>
      <c r="G60" s="3">
        <v>0</v>
      </c>
      <c r="H60" s="255">
        <v>44408</v>
      </c>
      <c r="I60" s="270">
        <v>1.5833333333333333</v>
      </c>
      <c r="J60" s="3">
        <v>5289</v>
      </c>
      <c r="K60" s="3" t="s">
        <v>12343</v>
      </c>
      <c r="L60" s="3" t="s">
        <v>5197</v>
      </c>
      <c r="M60" s="3" t="s">
        <v>12439</v>
      </c>
      <c r="N60" s="3" t="s">
        <v>4722</v>
      </c>
      <c r="O60" s="3" t="s">
        <v>4715</v>
      </c>
      <c r="P60" s="3"/>
      <c r="Q60" s="3"/>
      <c r="R60" s="3"/>
      <c r="S60" s="3"/>
      <c r="T60" s="3" t="s">
        <v>4716</v>
      </c>
    </row>
    <row r="61" spans="2:20">
      <c r="B61" t="s">
        <v>12341</v>
      </c>
      <c r="C61" t="s">
        <v>12440</v>
      </c>
      <c r="E61" t="s">
        <v>4716</v>
      </c>
      <c r="F61" s="3">
        <v>0</v>
      </c>
      <c r="G61" s="3">
        <v>0</v>
      </c>
      <c r="H61" s="255">
        <v>44408</v>
      </c>
      <c r="I61" s="270">
        <v>1.5833333333333333</v>
      </c>
      <c r="J61" s="3">
        <v>0</v>
      </c>
      <c r="K61" s="3" t="s">
        <v>12343</v>
      </c>
      <c r="L61" s="3" t="s">
        <v>4726</v>
      </c>
      <c r="M61" s="3" t="s">
        <v>12373</v>
      </c>
      <c r="N61" s="3" t="s">
        <v>4722</v>
      </c>
      <c r="O61" s="3" t="s">
        <v>4715</v>
      </c>
      <c r="P61" s="3"/>
      <c r="Q61" s="3"/>
      <c r="R61" s="3"/>
      <c r="S61" s="3"/>
      <c r="T61" s="3" t="s">
        <v>4716</v>
      </c>
    </row>
    <row r="62" spans="2:20">
      <c r="B62" t="s">
        <v>12341</v>
      </c>
      <c r="C62" t="s">
        <v>12441</v>
      </c>
      <c r="E62" t="s">
        <v>4716</v>
      </c>
      <c r="F62" s="3">
        <v>0</v>
      </c>
      <c r="G62" s="3">
        <v>0</v>
      </c>
      <c r="H62" s="255">
        <v>44383</v>
      </c>
      <c r="I62" s="270">
        <v>1.5833333333333333</v>
      </c>
      <c r="J62" s="3">
        <v>0</v>
      </c>
      <c r="K62" s="3" t="s">
        <v>12343</v>
      </c>
      <c r="L62" s="3" t="s">
        <v>5197</v>
      </c>
      <c r="M62" s="3" t="s">
        <v>12442</v>
      </c>
      <c r="N62" s="3" t="s">
        <v>4722</v>
      </c>
      <c r="O62" s="3" t="s">
        <v>4715</v>
      </c>
      <c r="P62" s="3"/>
      <c r="Q62" s="3"/>
      <c r="R62" s="3"/>
      <c r="S62" s="3"/>
      <c r="T62" s="3" t="s">
        <v>4716</v>
      </c>
    </row>
    <row r="63" spans="2:20">
      <c r="B63" t="s">
        <v>12345</v>
      </c>
      <c r="C63" t="s">
        <v>12443</v>
      </c>
      <c r="E63" t="s">
        <v>12444</v>
      </c>
      <c r="F63" s="3">
        <v>0</v>
      </c>
      <c r="G63" s="3">
        <v>0</v>
      </c>
      <c r="H63" s="255">
        <v>44394</v>
      </c>
      <c r="I63" s="270">
        <v>1.5833333333333333</v>
      </c>
      <c r="J63" s="3">
        <v>3381</v>
      </c>
      <c r="K63" s="3" t="s">
        <v>12343</v>
      </c>
      <c r="L63" s="3" t="s">
        <v>4726</v>
      </c>
      <c r="M63" s="3" t="s">
        <v>5228</v>
      </c>
      <c r="N63" s="3" t="s">
        <v>4712</v>
      </c>
      <c r="O63" s="3" t="s">
        <v>4715</v>
      </c>
      <c r="P63" s="3"/>
      <c r="Q63" s="3"/>
      <c r="R63" s="3"/>
      <c r="S63" s="3"/>
      <c r="T63" s="3" t="s">
        <v>4716</v>
      </c>
    </row>
    <row r="64" spans="2:20">
      <c r="B64" t="s">
        <v>12378</v>
      </c>
      <c r="C64" t="s">
        <v>12445</v>
      </c>
      <c r="E64" t="s">
        <v>12446</v>
      </c>
      <c r="F64" s="3">
        <v>0</v>
      </c>
      <c r="G64" s="3">
        <v>0</v>
      </c>
      <c r="H64" s="255">
        <v>44393</v>
      </c>
      <c r="I64" s="270">
        <v>1.5833333333333333</v>
      </c>
      <c r="J64" s="3">
        <v>9026</v>
      </c>
      <c r="K64" s="3" t="s">
        <v>12343</v>
      </c>
      <c r="L64" s="3" t="s">
        <v>4726</v>
      </c>
      <c r="M64" s="3" t="s">
        <v>12447</v>
      </c>
      <c r="N64" s="3" t="s">
        <v>4731</v>
      </c>
      <c r="O64" s="3" t="s">
        <v>4715</v>
      </c>
      <c r="P64" s="3"/>
      <c r="Q64" s="3"/>
      <c r="R64" s="3"/>
      <c r="S64" s="3"/>
      <c r="T64" s="3" t="s">
        <v>4716</v>
      </c>
    </row>
    <row r="65" spans="2:20">
      <c r="B65" t="s">
        <v>12341</v>
      </c>
      <c r="C65" t="s">
        <v>12448</v>
      </c>
      <c r="E65" t="s">
        <v>4716</v>
      </c>
      <c r="F65" s="3">
        <v>0</v>
      </c>
      <c r="G65" s="3">
        <v>0</v>
      </c>
      <c r="H65" s="255">
        <v>44393</v>
      </c>
      <c r="I65" s="270">
        <v>1.5833333333333333</v>
      </c>
      <c r="J65" s="3">
        <v>0</v>
      </c>
      <c r="K65" s="3" t="s">
        <v>12343</v>
      </c>
      <c r="L65" s="3" t="s">
        <v>5197</v>
      </c>
      <c r="M65" s="3" t="s">
        <v>12449</v>
      </c>
      <c r="N65" s="3" t="s">
        <v>4718</v>
      </c>
      <c r="O65" s="3" t="s">
        <v>4715</v>
      </c>
      <c r="P65" s="3"/>
      <c r="Q65" s="3"/>
      <c r="R65" s="3"/>
      <c r="S65" s="3"/>
      <c r="T65" s="3" t="s">
        <v>4716</v>
      </c>
    </row>
    <row r="66" spans="2:20">
      <c r="B66" t="s">
        <v>12341</v>
      </c>
      <c r="C66" t="s">
        <v>12450</v>
      </c>
      <c r="E66" t="s">
        <v>4716</v>
      </c>
      <c r="F66" s="3">
        <v>0</v>
      </c>
      <c r="G66" s="3">
        <v>0</v>
      </c>
      <c r="H66" s="255">
        <v>44393</v>
      </c>
      <c r="I66" s="270">
        <v>1.5833333333333333</v>
      </c>
      <c r="J66" s="3">
        <v>0</v>
      </c>
      <c r="K66" s="3" t="s">
        <v>12343</v>
      </c>
      <c r="L66" s="3" t="s">
        <v>4726</v>
      </c>
      <c r="M66" s="3" t="s">
        <v>12451</v>
      </c>
      <c r="N66" s="3" t="s">
        <v>4718</v>
      </c>
      <c r="O66" s="3" t="s">
        <v>4715</v>
      </c>
      <c r="P66" s="3"/>
      <c r="Q66" s="3"/>
      <c r="R66" s="3"/>
      <c r="S66" s="3"/>
      <c r="T66" s="3" t="s">
        <v>4716</v>
      </c>
    </row>
    <row r="67" spans="2:20">
      <c r="B67" t="s">
        <v>12378</v>
      </c>
      <c r="C67" t="s">
        <v>12452</v>
      </c>
      <c r="E67" t="s">
        <v>12425</v>
      </c>
      <c r="F67" s="3">
        <v>0</v>
      </c>
      <c r="G67" s="3">
        <v>0</v>
      </c>
      <c r="H67" s="255">
        <v>44393</v>
      </c>
      <c r="I67" s="270">
        <v>1.5833333333333333</v>
      </c>
      <c r="J67" s="3">
        <v>10177</v>
      </c>
      <c r="K67" s="3" t="s">
        <v>12343</v>
      </c>
      <c r="L67" s="3" t="s">
        <v>4726</v>
      </c>
      <c r="M67" s="3" t="s">
        <v>5228</v>
      </c>
      <c r="N67" s="3" t="s">
        <v>4718</v>
      </c>
      <c r="O67" s="3" t="s">
        <v>4715</v>
      </c>
      <c r="P67" s="3"/>
      <c r="Q67" s="3"/>
      <c r="R67" s="3"/>
      <c r="S67" s="3"/>
      <c r="T67" s="3" t="s">
        <v>4716</v>
      </c>
    </row>
    <row r="68" spans="2:20">
      <c r="B68" t="s">
        <v>12341</v>
      </c>
      <c r="C68" t="s">
        <v>12453</v>
      </c>
      <c r="E68" t="s">
        <v>4716</v>
      </c>
      <c r="F68" s="3">
        <v>0</v>
      </c>
      <c r="G68" s="3">
        <v>0</v>
      </c>
      <c r="H68" s="255">
        <v>44376</v>
      </c>
      <c r="I68" s="270">
        <v>1.6666666666666667</v>
      </c>
      <c r="J68" s="3">
        <v>0</v>
      </c>
      <c r="K68" s="3" t="s">
        <v>12343</v>
      </c>
      <c r="L68" s="3" t="s">
        <v>5197</v>
      </c>
      <c r="M68" s="3" t="s">
        <v>12454</v>
      </c>
      <c r="N68" s="3" t="s">
        <v>4722</v>
      </c>
      <c r="O68" s="3" t="s">
        <v>4715</v>
      </c>
      <c r="P68" s="3"/>
      <c r="Q68" s="3"/>
      <c r="R68" s="3"/>
      <c r="S68" s="3"/>
      <c r="T68" s="3" t="s">
        <v>4716</v>
      </c>
    </row>
    <row r="69" spans="2:20">
      <c r="B69" t="s">
        <v>12378</v>
      </c>
      <c r="C69" t="s">
        <v>12455</v>
      </c>
      <c r="E69" t="s">
        <v>12456</v>
      </c>
      <c r="F69" s="3">
        <v>0</v>
      </c>
      <c r="G69" s="3">
        <v>0</v>
      </c>
      <c r="H69" s="255">
        <v>44354</v>
      </c>
      <c r="I69" s="270">
        <v>1.6666666666666667</v>
      </c>
      <c r="J69" s="3">
        <v>24411</v>
      </c>
      <c r="K69" s="3" t="s">
        <v>4752</v>
      </c>
      <c r="L69" s="3" t="s">
        <v>5324</v>
      </c>
      <c r="M69" s="3" t="s">
        <v>12457</v>
      </c>
      <c r="N69" s="3" t="s">
        <v>4731</v>
      </c>
      <c r="O69" s="3" t="s">
        <v>4715</v>
      </c>
      <c r="P69" s="3"/>
      <c r="Q69" s="3"/>
      <c r="R69" s="3"/>
      <c r="S69" s="3"/>
      <c r="T69" s="3" t="s">
        <v>4716</v>
      </c>
    </row>
    <row r="70" spans="2:20">
      <c r="B70" t="s">
        <v>12341</v>
      </c>
      <c r="C70" t="s">
        <v>12458</v>
      </c>
      <c r="E70" t="s">
        <v>4716</v>
      </c>
      <c r="F70" s="3">
        <v>0</v>
      </c>
      <c r="G70" s="3">
        <v>0</v>
      </c>
      <c r="H70" s="255">
        <v>44376</v>
      </c>
      <c r="I70" s="270">
        <v>1.6666666666666667</v>
      </c>
      <c r="J70" s="3">
        <v>0</v>
      </c>
      <c r="K70" s="3" t="s">
        <v>12343</v>
      </c>
      <c r="L70" s="3" t="s">
        <v>5324</v>
      </c>
      <c r="M70" s="3" t="s">
        <v>12459</v>
      </c>
      <c r="N70" s="3" t="s">
        <v>4718</v>
      </c>
      <c r="O70" s="3" t="s">
        <v>4715</v>
      </c>
      <c r="P70" s="3"/>
      <c r="Q70" s="3"/>
      <c r="R70" s="3"/>
      <c r="S70" s="3"/>
      <c r="T70" s="3" t="s">
        <v>4716</v>
      </c>
    </row>
    <row r="71" spans="2:20">
      <c r="B71" t="s">
        <v>12345</v>
      </c>
      <c r="C71" t="s">
        <v>12460</v>
      </c>
      <c r="E71" t="s">
        <v>12461</v>
      </c>
      <c r="F71" s="3">
        <v>0</v>
      </c>
      <c r="G71" s="3">
        <v>0</v>
      </c>
      <c r="H71" s="255">
        <v>44368</v>
      </c>
      <c r="I71" s="270">
        <v>1.6666666666666667</v>
      </c>
      <c r="J71" s="3">
        <v>7102</v>
      </c>
      <c r="K71" s="3" t="s">
        <v>12343</v>
      </c>
      <c r="L71" s="3" t="s">
        <v>4726</v>
      </c>
      <c r="M71" s="3" t="s">
        <v>12348</v>
      </c>
      <c r="N71" s="3" t="s">
        <v>4731</v>
      </c>
      <c r="O71" s="3" t="s">
        <v>4715</v>
      </c>
      <c r="P71" s="3"/>
      <c r="Q71" s="3"/>
      <c r="R71" s="3"/>
      <c r="S71" s="3"/>
      <c r="T71" s="3" t="s">
        <v>4716</v>
      </c>
    </row>
    <row r="72" spans="2:20">
      <c r="B72" t="s">
        <v>12378</v>
      </c>
      <c r="C72" t="s">
        <v>12462</v>
      </c>
      <c r="E72" t="s">
        <v>12463</v>
      </c>
      <c r="F72" s="3">
        <v>0</v>
      </c>
      <c r="G72" s="3">
        <v>0</v>
      </c>
      <c r="H72" s="255">
        <v>44377</v>
      </c>
      <c r="I72" s="270">
        <v>1.6666666666666667</v>
      </c>
      <c r="J72" s="3">
        <v>21069</v>
      </c>
      <c r="K72" s="3" t="s">
        <v>4752</v>
      </c>
      <c r="L72" s="3" t="s">
        <v>4726</v>
      </c>
      <c r="M72" s="3" t="s">
        <v>12464</v>
      </c>
      <c r="N72" s="3" t="s">
        <v>4718</v>
      </c>
      <c r="O72" s="3" t="s">
        <v>4715</v>
      </c>
      <c r="P72" s="3"/>
      <c r="Q72" s="3"/>
      <c r="R72" s="3"/>
      <c r="S72" s="3"/>
      <c r="T72" s="3" t="s">
        <v>4716</v>
      </c>
    </row>
    <row r="73" spans="2:20">
      <c r="B73" t="s">
        <v>12341</v>
      </c>
      <c r="C73" t="s">
        <v>12465</v>
      </c>
      <c r="E73" t="s">
        <v>4716</v>
      </c>
      <c r="F73" s="3">
        <v>0</v>
      </c>
      <c r="G73" s="3">
        <v>0</v>
      </c>
      <c r="H73" s="255">
        <v>44377</v>
      </c>
      <c r="I73" s="270">
        <v>1.6666666666666667</v>
      </c>
      <c r="J73" s="3">
        <v>0</v>
      </c>
      <c r="K73" s="3" t="s">
        <v>12343</v>
      </c>
      <c r="L73" s="3" t="s">
        <v>4726</v>
      </c>
      <c r="M73" s="3" t="s">
        <v>12466</v>
      </c>
      <c r="N73" s="3" t="s">
        <v>4718</v>
      </c>
      <c r="O73" s="3" t="s">
        <v>4715</v>
      </c>
      <c r="P73" s="3"/>
      <c r="Q73" s="3"/>
      <c r="R73" s="3"/>
      <c r="S73" s="3"/>
      <c r="T73" s="3" t="s">
        <v>4716</v>
      </c>
    </row>
    <row r="74" spans="2:20">
      <c r="B74" t="s">
        <v>12345</v>
      </c>
      <c r="C74" t="s">
        <v>12467</v>
      </c>
      <c r="E74" t="s">
        <v>12468</v>
      </c>
      <c r="F74" s="3">
        <v>0</v>
      </c>
      <c r="G74" s="3">
        <v>0</v>
      </c>
      <c r="H74" s="255">
        <v>44365</v>
      </c>
      <c r="I74" s="270">
        <v>1.6666666666666667</v>
      </c>
      <c r="J74" s="3">
        <v>10120</v>
      </c>
      <c r="K74" s="3" t="s">
        <v>4752</v>
      </c>
      <c r="L74" s="3" t="s">
        <v>4726</v>
      </c>
      <c r="M74" s="3" t="s">
        <v>7955</v>
      </c>
      <c r="N74" s="3" t="s">
        <v>4722</v>
      </c>
      <c r="O74" s="3" t="s">
        <v>4715</v>
      </c>
      <c r="P74" s="3"/>
      <c r="Q74" s="3"/>
      <c r="R74" s="3"/>
      <c r="S74" s="3"/>
      <c r="T74" s="3" t="s">
        <v>4716</v>
      </c>
    </row>
    <row r="75" spans="2:20">
      <c r="B75" t="s">
        <v>12345</v>
      </c>
      <c r="C75" t="s">
        <v>12469</v>
      </c>
      <c r="E75" t="s">
        <v>12470</v>
      </c>
      <c r="F75" s="3">
        <v>0</v>
      </c>
      <c r="G75" s="3">
        <v>0</v>
      </c>
      <c r="H75" s="255">
        <v>44366</v>
      </c>
      <c r="I75" s="270">
        <v>1.6666666666666667</v>
      </c>
      <c r="J75" s="3">
        <v>10107</v>
      </c>
      <c r="K75" s="3" t="s">
        <v>4752</v>
      </c>
      <c r="L75" s="3" t="s">
        <v>4726</v>
      </c>
      <c r="M75" s="3" t="s">
        <v>5228</v>
      </c>
      <c r="N75" s="3" t="s">
        <v>4722</v>
      </c>
      <c r="O75" s="3" t="s">
        <v>4715</v>
      </c>
      <c r="P75" s="3"/>
      <c r="Q75" s="3"/>
      <c r="R75" s="3"/>
      <c r="S75" s="3"/>
      <c r="T75" s="3" t="s">
        <v>4716</v>
      </c>
    </row>
    <row r="76" spans="2:20">
      <c r="B76" t="s">
        <v>12345</v>
      </c>
      <c r="C76" t="s">
        <v>12471</v>
      </c>
      <c r="E76" t="s">
        <v>12472</v>
      </c>
      <c r="F76" s="3">
        <v>0</v>
      </c>
      <c r="G76" s="3">
        <v>0</v>
      </c>
      <c r="H76" s="255">
        <v>44365</v>
      </c>
      <c r="I76" s="270">
        <v>1.6666666666666667</v>
      </c>
      <c r="J76" s="3">
        <v>9951</v>
      </c>
      <c r="K76" s="3" t="s">
        <v>4752</v>
      </c>
      <c r="L76" s="3" t="s">
        <v>4726</v>
      </c>
      <c r="M76" s="3" t="s">
        <v>12473</v>
      </c>
      <c r="N76" s="3" t="s">
        <v>4722</v>
      </c>
      <c r="O76" s="3" t="s">
        <v>4715</v>
      </c>
      <c r="P76" s="3"/>
      <c r="Q76" s="3"/>
      <c r="R76" s="3"/>
      <c r="S76" s="3"/>
      <c r="T76" s="3" t="s">
        <v>4716</v>
      </c>
    </row>
    <row r="77" spans="2:20">
      <c r="B77" t="s">
        <v>12341</v>
      </c>
      <c r="C77" t="s">
        <v>12474</v>
      </c>
      <c r="E77" t="s">
        <v>4716</v>
      </c>
      <c r="F77" s="3">
        <v>0</v>
      </c>
      <c r="G77" s="3">
        <v>0</v>
      </c>
      <c r="H77" s="255">
        <v>44368</v>
      </c>
      <c r="I77" s="270">
        <v>1.6666666666666667</v>
      </c>
      <c r="J77" s="3">
        <v>0</v>
      </c>
      <c r="K77" s="3" t="s">
        <v>12343</v>
      </c>
      <c r="L77" s="3" t="s">
        <v>5197</v>
      </c>
      <c r="M77" s="3" t="s">
        <v>12475</v>
      </c>
      <c r="N77" s="3" t="s">
        <v>4718</v>
      </c>
      <c r="O77" s="3" t="s">
        <v>4715</v>
      </c>
      <c r="P77" s="3"/>
      <c r="Q77" s="3"/>
      <c r="R77" s="3"/>
      <c r="S77" s="3"/>
      <c r="T77" s="3" t="s">
        <v>4716</v>
      </c>
    </row>
    <row r="78" spans="2:20">
      <c r="B78" t="s">
        <v>12345</v>
      </c>
      <c r="C78" t="s">
        <v>12476</v>
      </c>
      <c r="E78" t="s">
        <v>12477</v>
      </c>
      <c r="F78" s="3">
        <v>0</v>
      </c>
      <c r="G78" s="3">
        <v>0</v>
      </c>
      <c r="H78" s="255">
        <v>44366</v>
      </c>
      <c r="I78" s="270">
        <v>1.6666666666666667</v>
      </c>
      <c r="J78" s="3">
        <v>10140</v>
      </c>
      <c r="K78" s="3" t="s">
        <v>4752</v>
      </c>
      <c r="L78" s="3" t="s">
        <v>4726</v>
      </c>
      <c r="M78" s="3" t="s">
        <v>7955</v>
      </c>
      <c r="N78" s="3" t="s">
        <v>4722</v>
      </c>
      <c r="O78" s="3" t="s">
        <v>4715</v>
      </c>
      <c r="P78" s="3"/>
      <c r="Q78" s="3"/>
      <c r="R78" s="3"/>
      <c r="S78" s="3"/>
      <c r="T78" s="3" t="s">
        <v>4716</v>
      </c>
    </row>
    <row r="79" spans="2:20">
      <c r="B79" t="s">
        <v>12341</v>
      </c>
      <c r="C79" t="s">
        <v>12478</v>
      </c>
      <c r="E79" t="s">
        <v>4716</v>
      </c>
      <c r="F79" s="3">
        <v>0</v>
      </c>
      <c r="G79" s="3">
        <v>0</v>
      </c>
      <c r="H79" s="255">
        <v>44368</v>
      </c>
      <c r="I79" s="270">
        <v>1.6666666666666667</v>
      </c>
      <c r="J79" s="3">
        <v>0</v>
      </c>
      <c r="K79" s="3" t="s">
        <v>12343</v>
      </c>
      <c r="L79" s="3" t="s">
        <v>5324</v>
      </c>
      <c r="M79" s="3" t="s">
        <v>12479</v>
      </c>
      <c r="N79" s="3" t="s">
        <v>4722</v>
      </c>
      <c r="O79" s="3" t="s">
        <v>4715</v>
      </c>
      <c r="P79" s="3"/>
      <c r="Q79" s="3"/>
      <c r="R79" s="3"/>
      <c r="S79" s="3"/>
      <c r="T79" s="3" t="s">
        <v>4716</v>
      </c>
    </row>
    <row r="80" spans="2:20">
      <c r="B80" t="s">
        <v>12341</v>
      </c>
      <c r="C80" t="s">
        <v>12480</v>
      </c>
      <c r="E80" t="s">
        <v>4716</v>
      </c>
      <c r="F80" s="3">
        <v>0</v>
      </c>
      <c r="G80" s="3">
        <v>0</v>
      </c>
      <c r="H80" s="255">
        <v>44347</v>
      </c>
      <c r="I80" s="270">
        <v>1.75</v>
      </c>
      <c r="J80" s="3">
        <v>0</v>
      </c>
      <c r="K80" s="3" t="s">
        <v>12343</v>
      </c>
      <c r="L80" s="3" t="s">
        <v>5197</v>
      </c>
      <c r="M80" s="3" t="s">
        <v>12481</v>
      </c>
      <c r="N80" s="3" t="s">
        <v>4718</v>
      </c>
      <c r="O80" s="3" t="s">
        <v>4715</v>
      </c>
      <c r="P80" s="3"/>
      <c r="Q80" s="3"/>
      <c r="R80" s="3"/>
      <c r="S80" s="3"/>
      <c r="T80" s="3" t="s">
        <v>4716</v>
      </c>
    </row>
    <row r="81" spans="2:20">
      <c r="B81" t="s">
        <v>12345</v>
      </c>
      <c r="C81" t="s">
        <v>12482</v>
      </c>
      <c r="E81" t="s">
        <v>12483</v>
      </c>
      <c r="F81" s="3">
        <v>0</v>
      </c>
      <c r="G81" s="3">
        <v>0</v>
      </c>
      <c r="H81" s="255">
        <v>44347</v>
      </c>
      <c r="I81" s="270">
        <v>1.75</v>
      </c>
      <c r="J81" s="3">
        <v>-1</v>
      </c>
      <c r="K81" s="3" t="s">
        <v>12343</v>
      </c>
      <c r="L81" s="3" t="s">
        <v>5197</v>
      </c>
      <c r="M81" s="3" t="s">
        <v>12484</v>
      </c>
      <c r="N81" s="3" t="s">
        <v>4731</v>
      </c>
      <c r="O81" s="3" t="s">
        <v>4715</v>
      </c>
      <c r="P81" s="3"/>
      <c r="Q81" s="3"/>
      <c r="R81" s="3"/>
      <c r="S81" s="3"/>
      <c r="T81" s="3" t="s">
        <v>4716</v>
      </c>
    </row>
    <row r="82" spans="2:20">
      <c r="B82" t="s">
        <v>12341</v>
      </c>
      <c r="C82" t="s">
        <v>12485</v>
      </c>
      <c r="E82" t="s">
        <v>4716</v>
      </c>
      <c r="F82" s="3">
        <v>0</v>
      </c>
      <c r="G82" s="3">
        <v>0</v>
      </c>
      <c r="H82" s="255">
        <v>44342</v>
      </c>
      <c r="I82" s="270">
        <v>1.75</v>
      </c>
      <c r="J82" s="3">
        <v>0</v>
      </c>
      <c r="K82" s="3" t="s">
        <v>12343</v>
      </c>
      <c r="L82" s="3" t="s">
        <v>5197</v>
      </c>
      <c r="M82" s="3" t="s">
        <v>12486</v>
      </c>
      <c r="N82" s="3" t="s">
        <v>4722</v>
      </c>
      <c r="O82" s="3" t="s">
        <v>4715</v>
      </c>
      <c r="P82" s="3"/>
      <c r="Q82" s="3"/>
      <c r="R82" s="3"/>
      <c r="S82" s="3"/>
      <c r="T82" s="3" t="s">
        <v>4716</v>
      </c>
    </row>
    <row r="83" spans="2:20">
      <c r="B83" t="s">
        <v>12341</v>
      </c>
      <c r="C83" t="s">
        <v>12487</v>
      </c>
      <c r="E83" t="s">
        <v>4716</v>
      </c>
      <c r="F83" s="3">
        <v>0</v>
      </c>
      <c r="G83" s="3">
        <v>0</v>
      </c>
      <c r="H83" s="255">
        <v>44335</v>
      </c>
      <c r="I83" s="270">
        <v>1.75</v>
      </c>
      <c r="J83" s="3">
        <v>0</v>
      </c>
      <c r="K83" s="3" t="s">
        <v>12343</v>
      </c>
      <c r="L83" s="3" t="s">
        <v>4726</v>
      </c>
      <c r="M83" s="3" t="s">
        <v>12488</v>
      </c>
      <c r="N83" s="3" t="s">
        <v>4718</v>
      </c>
      <c r="O83" s="3" t="s">
        <v>4715</v>
      </c>
      <c r="P83" s="3"/>
      <c r="Q83" s="3"/>
      <c r="R83" s="3"/>
      <c r="S83" s="3"/>
      <c r="T83" s="3" t="s">
        <v>4716</v>
      </c>
    </row>
    <row r="84" spans="2:20">
      <c r="B84" t="s">
        <v>12341</v>
      </c>
      <c r="C84" t="s">
        <v>12489</v>
      </c>
      <c r="E84" t="s">
        <v>4716</v>
      </c>
      <c r="F84" s="3">
        <v>0</v>
      </c>
      <c r="G84" s="3">
        <v>0</v>
      </c>
      <c r="H84" s="255">
        <v>44316</v>
      </c>
      <c r="I84" s="270">
        <v>1.8333333333333333</v>
      </c>
      <c r="J84" s="3">
        <v>0</v>
      </c>
      <c r="K84" s="3" t="s">
        <v>12343</v>
      </c>
      <c r="L84" s="3" t="s">
        <v>5197</v>
      </c>
      <c r="M84" s="3" t="s">
        <v>12490</v>
      </c>
      <c r="N84" s="3" t="s">
        <v>4718</v>
      </c>
      <c r="O84" s="3" t="s">
        <v>4715</v>
      </c>
      <c r="P84" s="3"/>
      <c r="Q84" s="3"/>
      <c r="R84" s="3"/>
      <c r="S84" s="3"/>
      <c r="T84" s="3" t="s">
        <v>4716</v>
      </c>
    </row>
    <row r="85" spans="2:20">
      <c r="B85" t="s">
        <v>12341</v>
      </c>
      <c r="C85" t="s">
        <v>12491</v>
      </c>
      <c r="E85" t="s">
        <v>4716</v>
      </c>
      <c r="F85" s="3">
        <v>0</v>
      </c>
      <c r="G85" s="3">
        <v>0</v>
      </c>
      <c r="H85" s="255">
        <v>44306</v>
      </c>
      <c r="I85" s="270">
        <v>1.8333333333333333</v>
      </c>
      <c r="J85" s="3">
        <v>0</v>
      </c>
      <c r="K85" s="3" t="s">
        <v>12343</v>
      </c>
      <c r="L85" s="3" t="s">
        <v>5324</v>
      </c>
      <c r="M85" s="3" t="s">
        <v>12492</v>
      </c>
      <c r="N85" s="3" t="s">
        <v>4718</v>
      </c>
      <c r="O85" s="3" t="s">
        <v>4715</v>
      </c>
      <c r="P85" s="3"/>
      <c r="Q85" s="3"/>
      <c r="R85" s="3"/>
      <c r="S85" s="3"/>
      <c r="T85" s="3" t="s">
        <v>4716</v>
      </c>
    </row>
    <row r="86" spans="2:20">
      <c r="B86" t="s">
        <v>12345</v>
      </c>
      <c r="C86" t="s">
        <v>12493</v>
      </c>
      <c r="E86" t="s">
        <v>12446</v>
      </c>
      <c r="F86" s="3">
        <v>0</v>
      </c>
      <c r="G86" s="3">
        <v>0</v>
      </c>
      <c r="H86" s="255">
        <v>44314</v>
      </c>
      <c r="I86" s="270">
        <v>1.8333333333333333</v>
      </c>
      <c r="J86" s="3">
        <v>17421</v>
      </c>
      <c r="K86" s="3" t="s">
        <v>12343</v>
      </c>
      <c r="L86" s="3" t="s">
        <v>5197</v>
      </c>
      <c r="M86" s="3" t="s">
        <v>12494</v>
      </c>
      <c r="N86" s="3" t="s">
        <v>4718</v>
      </c>
      <c r="O86" s="3" t="s">
        <v>4715</v>
      </c>
      <c r="P86" s="3"/>
      <c r="Q86" s="3"/>
      <c r="R86" s="3"/>
      <c r="S86" s="3"/>
      <c r="T86" s="3" t="s">
        <v>4716</v>
      </c>
    </row>
    <row r="87" spans="2:20">
      <c r="B87" t="s">
        <v>12341</v>
      </c>
      <c r="C87" t="s">
        <v>12495</v>
      </c>
      <c r="E87" t="s">
        <v>4716</v>
      </c>
      <c r="F87" s="3">
        <v>0</v>
      </c>
      <c r="G87" s="3">
        <v>0</v>
      </c>
      <c r="H87" s="255">
        <v>44313</v>
      </c>
      <c r="I87" s="270">
        <v>1.8333333333333333</v>
      </c>
      <c r="J87" s="3">
        <v>0</v>
      </c>
      <c r="K87" s="3" t="s">
        <v>12343</v>
      </c>
      <c r="L87" s="3" t="s">
        <v>5197</v>
      </c>
      <c r="M87" s="3" t="s">
        <v>12496</v>
      </c>
      <c r="N87" s="3" t="s">
        <v>4718</v>
      </c>
      <c r="O87" s="3" t="s">
        <v>4715</v>
      </c>
      <c r="P87" s="3"/>
      <c r="Q87" s="3"/>
      <c r="R87" s="3"/>
      <c r="S87" s="3"/>
      <c r="T87" s="3" t="s">
        <v>4716</v>
      </c>
    </row>
    <row r="88" spans="2:20">
      <c r="B88" t="s">
        <v>12341</v>
      </c>
      <c r="C88" t="s">
        <v>12497</v>
      </c>
      <c r="E88" t="s">
        <v>4716</v>
      </c>
      <c r="F88" s="3">
        <v>0</v>
      </c>
      <c r="G88" s="3">
        <v>0</v>
      </c>
      <c r="H88" s="255">
        <v>44295</v>
      </c>
      <c r="I88" s="270">
        <v>1.8333333333333333</v>
      </c>
      <c r="J88" s="3">
        <v>0</v>
      </c>
      <c r="K88" s="3" t="s">
        <v>12343</v>
      </c>
      <c r="L88" s="3" t="s">
        <v>5324</v>
      </c>
      <c r="M88" s="3" t="s">
        <v>12498</v>
      </c>
      <c r="N88" s="3" t="s">
        <v>4718</v>
      </c>
      <c r="O88" s="3" t="s">
        <v>4715</v>
      </c>
      <c r="P88" s="3"/>
      <c r="Q88" s="3"/>
      <c r="R88" s="3"/>
      <c r="S88" s="3"/>
      <c r="T88" s="3" t="s">
        <v>4716</v>
      </c>
    </row>
    <row r="89" spans="2:20">
      <c r="B89" t="s">
        <v>12341</v>
      </c>
      <c r="C89" t="s">
        <v>12499</v>
      </c>
      <c r="E89" t="s">
        <v>4716</v>
      </c>
      <c r="F89" s="3">
        <v>0</v>
      </c>
      <c r="G89" s="3">
        <v>0</v>
      </c>
      <c r="H89" s="255">
        <v>44295</v>
      </c>
      <c r="I89" s="270">
        <v>1.8333333333333333</v>
      </c>
      <c r="J89" s="3">
        <v>0</v>
      </c>
      <c r="K89" s="3" t="s">
        <v>12343</v>
      </c>
      <c r="L89" s="3" t="s">
        <v>5324</v>
      </c>
      <c r="M89" s="3" t="s">
        <v>12500</v>
      </c>
      <c r="N89" s="3" t="s">
        <v>4718</v>
      </c>
      <c r="O89" s="3" t="s">
        <v>4715</v>
      </c>
      <c r="P89" s="3"/>
      <c r="Q89" s="3"/>
      <c r="R89" s="3"/>
      <c r="S89" s="3"/>
      <c r="T89" s="3" t="s">
        <v>4716</v>
      </c>
    </row>
    <row r="90" spans="2:20">
      <c r="B90" t="s">
        <v>12341</v>
      </c>
      <c r="C90" t="s">
        <v>12501</v>
      </c>
      <c r="E90" t="s">
        <v>4716</v>
      </c>
      <c r="F90" s="3">
        <v>0</v>
      </c>
      <c r="G90" s="3">
        <v>0</v>
      </c>
      <c r="H90" s="255">
        <v>44315</v>
      </c>
      <c r="I90" s="270">
        <v>1.8333333333333333</v>
      </c>
      <c r="J90" s="3">
        <v>0</v>
      </c>
      <c r="K90" s="3" t="s">
        <v>12343</v>
      </c>
      <c r="L90" s="3" t="s">
        <v>5324</v>
      </c>
      <c r="M90" s="3" t="s">
        <v>12502</v>
      </c>
      <c r="N90" s="3" t="s">
        <v>4722</v>
      </c>
      <c r="O90" s="3" t="s">
        <v>4715</v>
      </c>
      <c r="P90" s="3"/>
      <c r="Q90" s="3"/>
      <c r="R90" s="3"/>
      <c r="S90" s="3"/>
      <c r="T90" s="3" t="s">
        <v>4716</v>
      </c>
    </row>
    <row r="91" spans="2:20">
      <c r="B91" t="s">
        <v>12341</v>
      </c>
      <c r="C91" t="s">
        <v>12503</v>
      </c>
      <c r="E91" t="s">
        <v>4716</v>
      </c>
      <c r="F91" s="3">
        <v>0</v>
      </c>
      <c r="G91" s="3">
        <v>0</v>
      </c>
      <c r="H91" s="255">
        <v>44315</v>
      </c>
      <c r="I91" s="270">
        <v>1.8333333333333333</v>
      </c>
      <c r="J91" s="3">
        <v>0</v>
      </c>
      <c r="K91" s="3" t="s">
        <v>12343</v>
      </c>
      <c r="L91" s="3" t="s">
        <v>5197</v>
      </c>
      <c r="M91" s="3" t="s">
        <v>12504</v>
      </c>
      <c r="N91" s="3" t="s">
        <v>4722</v>
      </c>
      <c r="O91" s="3" t="s">
        <v>4715</v>
      </c>
      <c r="P91" s="3"/>
      <c r="Q91" s="3"/>
      <c r="R91" s="3"/>
      <c r="S91" s="3"/>
      <c r="T91" s="3" t="s">
        <v>4716</v>
      </c>
    </row>
    <row r="92" spans="2:20">
      <c r="B92" t="s">
        <v>12345</v>
      </c>
      <c r="C92" t="s">
        <v>12505</v>
      </c>
      <c r="E92" t="s">
        <v>12506</v>
      </c>
      <c r="F92" s="3">
        <v>0</v>
      </c>
      <c r="G92" s="3">
        <v>0</v>
      </c>
      <c r="H92" s="255">
        <v>44295</v>
      </c>
      <c r="I92" s="270">
        <v>1.8333333333333333</v>
      </c>
      <c r="J92" s="3">
        <v>10720</v>
      </c>
      <c r="K92" s="3" t="s">
        <v>12343</v>
      </c>
      <c r="L92" s="3" t="s">
        <v>4726</v>
      </c>
      <c r="M92" s="3" t="s">
        <v>5972</v>
      </c>
      <c r="N92" s="3" t="s">
        <v>4718</v>
      </c>
      <c r="O92" s="3" t="s">
        <v>4715</v>
      </c>
      <c r="P92" s="3"/>
      <c r="Q92" s="3"/>
      <c r="R92" s="3"/>
      <c r="S92" s="3"/>
      <c r="T92" s="3" t="s">
        <v>4716</v>
      </c>
    </row>
    <row r="93" spans="2:20">
      <c r="B93" t="s">
        <v>12378</v>
      </c>
      <c r="C93" t="s">
        <v>12507</v>
      </c>
      <c r="E93" t="s">
        <v>12508</v>
      </c>
      <c r="F93" s="3">
        <v>0</v>
      </c>
      <c r="G93" s="3">
        <v>0</v>
      </c>
      <c r="H93" s="255">
        <v>44275</v>
      </c>
      <c r="I93" s="270">
        <v>1.9166666666666667</v>
      </c>
      <c r="J93" s="3">
        <v>10316</v>
      </c>
      <c r="K93" s="3" t="s">
        <v>12343</v>
      </c>
      <c r="L93" s="3" t="s">
        <v>5197</v>
      </c>
      <c r="M93" s="3" t="s">
        <v>12509</v>
      </c>
      <c r="N93" s="3" t="s">
        <v>4712</v>
      </c>
      <c r="O93" s="3" t="s">
        <v>4715</v>
      </c>
      <c r="P93" s="3"/>
      <c r="Q93" s="3"/>
      <c r="R93" s="3"/>
      <c r="S93" s="3"/>
      <c r="T93" s="3" t="s">
        <v>4716</v>
      </c>
    </row>
    <row r="94" spans="2:20">
      <c r="B94" t="s">
        <v>12341</v>
      </c>
      <c r="C94" t="s">
        <v>12510</v>
      </c>
      <c r="E94" t="s">
        <v>4716</v>
      </c>
      <c r="F94" s="3">
        <v>0</v>
      </c>
      <c r="G94" s="3">
        <v>0</v>
      </c>
      <c r="H94" s="255">
        <v>44260</v>
      </c>
      <c r="I94" s="270">
        <v>1.9166666666666667</v>
      </c>
      <c r="J94" s="3">
        <v>0</v>
      </c>
      <c r="K94" s="3" t="s">
        <v>12343</v>
      </c>
      <c r="L94" s="3" t="s">
        <v>5197</v>
      </c>
      <c r="M94" s="3" t="s">
        <v>12511</v>
      </c>
      <c r="N94" s="3" t="s">
        <v>4722</v>
      </c>
      <c r="O94" s="3" t="s">
        <v>4715</v>
      </c>
      <c r="P94" s="3"/>
      <c r="Q94" s="3"/>
      <c r="R94" s="3"/>
      <c r="S94" s="3"/>
      <c r="T94" s="3" t="s">
        <v>4716</v>
      </c>
    </row>
    <row r="95" spans="2:20">
      <c r="B95" t="s">
        <v>12378</v>
      </c>
      <c r="C95" t="s">
        <v>12512</v>
      </c>
      <c r="E95" t="s">
        <v>12513</v>
      </c>
      <c r="F95" s="3">
        <v>0</v>
      </c>
      <c r="G95" s="3">
        <v>0</v>
      </c>
      <c r="H95" s="255">
        <v>44261</v>
      </c>
      <c r="I95" s="270">
        <v>1.9166666666666667</v>
      </c>
      <c r="J95" s="3">
        <v>60222</v>
      </c>
      <c r="K95" s="3" t="s">
        <v>4752</v>
      </c>
      <c r="L95" s="3" t="s">
        <v>5324</v>
      </c>
      <c r="M95" s="3" t="s">
        <v>12514</v>
      </c>
      <c r="N95" s="3" t="s">
        <v>4718</v>
      </c>
      <c r="O95" s="3" t="s">
        <v>4715</v>
      </c>
      <c r="P95" s="3"/>
      <c r="Q95" s="3"/>
      <c r="R95" s="3"/>
      <c r="S95" s="3"/>
      <c r="T95" s="3" t="s">
        <v>4716</v>
      </c>
    </row>
    <row r="96" spans="2:20">
      <c r="B96" t="s">
        <v>12378</v>
      </c>
      <c r="C96" t="s">
        <v>12515</v>
      </c>
      <c r="E96" t="s">
        <v>12516</v>
      </c>
      <c r="F96" s="3">
        <v>0</v>
      </c>
      <c r="G96" s="3">
        <v>0</v>
      </c>
      <c r="H96" s="255">
        <v>44265</v>
      </c>
      <c r="I96" s="270">
        <v>1.9166666666666667</v>
      </c>
      <c r="J96" s="3">
        <v>60167</v>
      </c>
      <c r="K96" s="3" t="s">
        <v>4752</v>
      </c>
      <c r="L96" s="3" t="s">
        <v>5197</v>
      </c>
      <c r="M96" s="3" t="s">
        <v>12517</v>
      </c>
      <c r="N96" s="3" t="s">
        <v>4769</v>
      </c>
      <c r="O96" s="3" t="s">
        <v>4715</v>
      </c>
      <c r="P96" s="3"/>
      <c r="Q96" s="3"/>
      <c r="R96" s="3"/>
      <c r="S96" s="3"/>
      <c r="T96" s="3" t="s">
        <v>4716</v>
      </c>
    </row>
    <row r="97" spans="2:20">
      <c r="B97" t="s">
        <v>12341</v>
      </c>
      <c r="C97" t="s">
        <v>12518</v>
      </c>
      <c r="E97" t="s">
        <v>4716</v>
      </c>
      <c r="F97" s="3">
        <v>0</v>
      </c>
      <c r="G97" s="3">
        <v>0</v>
      </c>
      <c r="H97" s="255">
        <v>44260</v>
      </c>
      <c r="I97" s="270">
        <v>1.9166666666666667</v>
      </c>
      <c r="J97" s="3">
        <v>0</v>
      </c>
      <c r="K97" s="3" t="s">
        <v>12343</v>
      </c>
      <c r="L97" s="3" t="s">
        <v>5324</v>
      </c>
      <c r="M97" s="3" t="s">
        <v>12519</v>
      </c>
      <c r="N97" s="3" t="s">
        <v>4722</v>
      </c>
      <c r="O97" s="3" t="s">
        <v>4715</v>
      </c>
      <c r="P97" s="3"/>
      <c r="Q97" s="3"/>
      <c r="R97" s="3"/>
      <c r="S97" s="3"/>
      <c r="T97" s="3" t="s">
        <v>4716</v>
      </c>
    </row>
    <row r="98" spans="2:20">
      <c r="B98" t="s">
        <v>12345</v>
      </c>
      <c r="C98" t="s">
        <v>12520</v>
      </c>
      <c r="E98" t="s">
        <v>12521</v>
      </c>
      <c r="F98" s="3">
        <v>0</v>
      </c>
      <c r="G98" s="3">
        <v>0</v>
      </c>
      <c r="H98" s="255">
        <v>44275</v>
      </c>
      <c r="I98" s="270">
        <v>1.9166666666666667</v>
      </c>
      <c r="J98" s="3">
        <v>44476</v>
      </c>
      <c r="K98" s="3" t="s">
        <v>4752</v>
      </c>
      <c r="L98" s="3" t="s">
        <v>4726</v>
      </c>
      <c r="M98" s="3" t="s">
        <v>12522</v>
      </c>
      <c r="N98" s="3" t="s">
        <v>4718</v>
      </c>
      <c r="O98" s="3" t="s">
        <v>4715</v>
      </c>
      <c r="P98" s="3"/>
      <c r="Q98" s="3"/>
      <c r="R98" s="3"/>
      <c r="S98" s="3"/>
      <c r="T98" s="3" t="s">
        <v>4716</v>
      </c>
    </row>
    <row r="99" spans="2:20">
      <c r="B99" t="s">
        <v>12341</v>
      </c>
      <c r="C99" t="s">
        <v>12523</v>
      </c>
      <c r="E99" t="s">
        <v>4716</v>
      </c>
      <c r="F99" s="3">
        <v>0</v>
      </c>
      <c r="G99" s="3">
        <v>0</v>
      </c>
      <c r="H99" s="255">
        <v>44272</v>
      </c>
      <c r="I99" s="270">
        <v>1.9166666666666667</v>
      </c>
      <c r="J99" s="3">
        <v>0</v>
      </c>
      <c r="K99" s="3" t="s">
        <v>12343</v>
      </c>
      <c r="L99" s="3" t="s">
        <v>5197</v>
      </c>
      <c r="M99" s="3" t="s">
        <v>12524</v>
      </c>
      <c r="N99" s="3" t="s">
        <v>4718</v>
      </c>
      <c r="O99" s="3" t="s">
        <v>4715</v>
      </c>
      <c r="P99" s="3"/>
      <c r="Q99" s="3"/>
      <c r="R99" s="3"/>
      <c r="S99" s="3"/>
      <c r="T99" s="3" t="s">
        <v>4716</v>
      </c>
    </row>
    <row r="100" spans="2:20">
      <c r="B100" t="s">
        <v>12378</v>
      </c>
      <c r="C100" t="s">
        <v>12525</v>
      </c>
      <c r="E100" t="s">
        <v>12526</v>
      </c>
      <c r="F100" s="3">
        <v>0</v>
      </c>
      <c r="G100" s="3">
        <v>0</v>
      </c>
      <c r="H100" s="255">
        <v>44281</v>
      </c>
      <c r="I100" s="270">
        <v>1.9166666666666667</v>
      </c>
      <c r="J100" s="3">
        <v>10524</v>
      </c>
      <c r="K100" s="3" t="s">
        <v>4752</v>
      </c>
      <c r="L100" s="3" t="s">
        <v>4726</v>
      </c>
      <c r="M100" s="3" t="s">
        <v>12527</v>
      </c>
      <c r="N100" s="3" t="s">
        <v>4718</v>
      </c>
      <c r="O100" s="3" t="s">
        <v>4715</v>
      </c>
      <c r="P100" s="3"/>
      <c r="Q100" s="3"/>
      <c r="R100" s="3"/>
      <c r="S100" s="3"/>
      <c r="T100" s="3" t="s">
        <v>4716</v>
      </c>
    </row>
    <row r="101" spans="2:20">
      <c r="B101" t="s">
        <v>12341</v>
      </c>
      <c r="C101" t="s">
        <v>12528</v>
      </c>
      <c r="E101" t="s">
        <v>4716</v>
      </c>
      <c r="F101" s="3">
        <v>0</v>
      </c>
      <c r="G101" s="3">
        <v>0</v>
      </c>
      <c r="H101" s="255">
        <v>44256</v>
      </c>
      <c r="I101" s="270">
        <v>1.9166666666666667</v>
      </c>
      <c r="J101" s="3">
        <v>0</v>
      </c>
      <c r="K101" s="3" t="s">
        <v>12343</v>
      </c>
      <c r="L101" s="3" t="s">
        <v>5324</v>
      </c>
      <c r="M101" s="3" t="s">
        <v>12529</v>
      </c>
      <c r="N101" s="3" t="s">
        <v>4722</v>
      </c>
      <c r="O101" s="3" t="s">
        <v>4715</v>
      </c>
      <c r="P101" s="3"/>
      <c r="Q101" s="3"/>
      <c r="R101" s="3"/>
      <c r="S101" s="3"/>
      <c r="T101" s="3" t="s">
        <v>4716</v>
      </c>
    </row>
    <row r="102" spans="2:20">
      <c r="B102" t="s">
        <v>12345</v>
      </c>
      <c r="C102" t="s">
        <v>12530</v>
      </c>
      <c r="E102" t="s">
        <v>12531</v>
      </c>
      <c r="F102" s="3">
        <v>0</v>
      </c>
      <c r="G102" s="3">
        <v>0</v>
      </c>
      <c r="H102" s="255">
        <v>44286</v>
      </c>
      <c r="I102" s="270">
        <v>1.9166666666666667</v>
      </c>
      <c r="J102" s="3">
        <v>10611</v>
      </c>
      <c r="K102" s="3" t="s">
        <v>4752</v>
      </c>
      <c r="L102" s="3" t="s">
        <v>4726</v>
      </c>
      <c r="M102" s="3" t="s">
        <v>5563</v>
      </c>
      <c r="N102" s="3" t="s">
        <v>4718</v>
      </c>
      <c r="O102" s="3" t="s">
        <v>4728</v>
      </c>
      <c r="P102" s="3"/>
      <c r="Q102" s="3"/>
      <c r="R102" s="3"/>
      <c r="S102" s="3"/>
      <c r="T102" s="3" t="s">
        <v>4716</v>
      </c>
    </row>
    <row r="103" spans="2:20">
      <c r="B103" t="s">
        <v>12341</v>
      </c>
      <c r="C103" t="s">
        <v>12532</v>
      </c>
      <c r="E103" t="s">
        <v>4716</v>
      </c>
      <c r="F103" s="3">
        <v>0</v>
      </c>
      <c r="G103" s="3">
        <v>0</v>
      </c>
      <c r="H103" s="255">
        <v>44237</v>
      </c>
      <c r="I103" s="270">
        <v>2</v>
      </c>
      <c r="J103" s="3">
        <v>0</v>
      </c>
      <c r="K103" s="3" t="s">
        <v>12343</v>
      </c>
      <c r="L103" s="3" t="s">
        <v>5197</v>
      </c>
      <c r="M103" s="3" t="s">
        <v>12533</v>
      </c>
      <c r="N103" s="3" t="s">
        <v>4718</v>
      </c>
      <c r="O103" s="3" t="s">
        <v>4715</v>
      </c>
      <c r="P103" s="3"/>
      <c r="Q103" s="3"/>
      <c r="R103" s="3"/>
      <c r="S103" s="3"/>
      <c r="T103" s="3" t="s">
        <v>4716</v>
      </c>
    </row>
    <row r="104" spans="2:20">
      <c r="B104" t="s">
        <v>12378</v>
      </c>
      <c r="C104" t="s">
        <v>12534</v>
      </c>
      <c r="E104" t="s">
        <v>12535</v>
      </c>
      <c r="F104" s="3">
        <v>0</v>
      </c>
      <c r="G104" s="3">
        <v>0</v>
      </c>
      <c r="H104" s="255">
        <v>44231</v>
      </c>
      <c r="I104" s="270">
        <v>2</v>
      </c>
      <c r="J104" s="3">
        <v>19864</v>
      </c>
      <c r="K104" s="3" t="s">
        <v>4752</v>
      </c>
      <c r="L104" s="3" t="s">
        <v>5197</v>
      </c>
      <c r="M104" s="3" t="s">
        <v>12536</v>
      </c>
      <c r="N104" s="3" t="s">
        <v>4769</v>
      </c>
      <c r="O104" s="3" t="s">
        <v>4728</v>
      </c>
      <c r="P104" s="3"/>
      <c r="Q104" s="3"/>
      <c r="R104" s="3"/>
      <c r="S104" s="3"/>
      <c r="T104" s="3" t="s">
        <v>4716</v>
      </c>
    </row>
    <row r="105" spans="2:20">
      <c r="B105" t="s">
        <v>12345</v>
      </c>
      <c r="C105" t="s">
        <v>12537</v>
      </c>
      <c r="E105" t="s">
        <v>12538</v>
      </c>
      <c r="F105" s="3">
        <v>0</v>
      </c>
      <c r="G105" s="3">
        <v>0</v>
      </c>
      <c r="H105" s="255">
        <v>44238</v>
      </c>
      <c r="I105" s="270">
        <v>2</v>
      </c>
      <c r="J105" s="3">
        <v>30553</v>
      </c>
      <c r="K105" s="3" t="s">
        <v>12343</v>
      </c>
      <c r="L105" s="3" t="s">
        <v>4726</v>
      </c>
      <c r="M105" s="3" t="s">
        <v>5228</v>
      </c>
      <c r="N105" s="3" t="s">
        <v>4718</v>
      </c>
      <c r="O105" s="3" t="s">
        <v>4715</v>
      </c>
      <c r="P105" s="3"/>
      <c r="Q105" s="3"/>
      <c r="R105" s="3"/>
      <c r="S105" s="3"/>
      <c r="T105" s="3" t="s">
        <v>4716</v>
      </c>
    </row>
    <row r="106" spans="2:20">
      <c r="B106" t="s">
        <v>12345</v>
      </c>
      <c r="C106" t="s">
        <v>12539</v>
      </c>
      <c r="E106" t="s">
        <v>12540</v>
      </c>
      <c r="F106" s="3">
        <v>0</v>
      </c>
      <c r="G106" s="3">
        <v>0</v>
      </c>
      <c r="H106" s="255">
        <v>44225</v>
      </c>
      <c r="I106" s="270">
        <v>2.0833333333333335</v>
      </c>
      <c r="J106" s="3">
        <v>77303</v>
      </c>
      <c r="K106" s="3" t="s">
        <v>4752</v>
      </c>
      <c r="L106" s="3" t="s">
        <v>5197</v>
      </c>
      <c r="M106" s="3" t="s">
        <v>12541</v>
      </c>
      <c r="N106" s="3" t="s">
        <v>4722</v>
      </c>
      <c r="O106" s="3" t="s">
        <v>4715</v>
      </c>
      <c r="P106" s="3"/>
      <c r="Q106" s="3"/>
      <c r="R106" s="3"/>
      <c r="S106" s="3"/>
      <c r="T106" s="3" t="s">
        <v>4716</v>
      </c>
    </row>
    <row r="107" spans="2:20">
      <c r="B107" t="s">
        <v>12345</v>
      </c>
      <c r="C107" t="s">
        <v>12542</v>
      </c>
      <c r="E107" t="s">
        <v>12543</v>
      </c>
      <c r="F107" s="3">
        <v>0</v>
      </c>
      <c r="G107" s="3">
        <v>0</v>
      </c>
      <c r="H107" s="255">
        <v>44214</v>
      </c>
      <c r="I107" s="270">
        <v>2.0833333333333335</v>
      </c>
      <c r="J107" s="3">
        <v>32434</v>
      </c>
      <c r="K107" s="3" t="s">
        <v>12343</v>
      </c>
      <c r="L107" s="3" t="s">
        <v>4726</v>
      </c>
      <c r="M107" s="3" t="s">
        <v>5228</v>
      </c>
      <c r="N107" s="3" t="s">
        <v>4722</v>
      </c>
      <c r="O107" s="3" t="s">
        <v>4715</v>
      </c>
      <c r="P107" s="3"/>
      <c r="Q107" s="3"/>
      <c r="R107" s="3"/>
      <c r="S107" s="3"/>
      <c r="T107" s="3" t="s">
        <v>4716</v>
      </c>
    </row>
    <row r="108" spans="2:20">
      <c r="B108" t="s">
        <v>12378</v>
      </c>
      <c r="C108" t="s">
        <v>12544</v>
      </c>
      <c r="E108" t="s">
        <v>12545</v>
      </c>
      <c r="F108" s="3">
        <v>0</v>
      </c>
      <c r="G108" s="3">
        <v>0</v>
      </c>
      <c r="H108" s="255">
        <v>44223</v>
      </c>
      <c r="I108" s="270">
        <v>2.0833333333333335</v>
      </c>
      <c r="J108" s="3">
        <v>13358</v>
      </c>
      <c r="K108" s="3" t="s">
        <v>12343</v>
      </c>
      <c r="L108" s="3" t="s">
        <v>5324</v>
      </c>
      <c r="M108" s="3" t="s">
        <v>12546</v>
      </c>
      <c r="N108" s="3" t="s">
        <v>4712</v>
      </c>
      <c r="O108" s="3" t="s">
        <v>4715</v>
      </c>
      <c r="P108" s="3"/>
      <c r="Q108" s="3"/>
      <c r="R108" s="3"/>
      <c r="S108" s="3"/>
      <c r="T108" s="3" t="s">
        <v>4716</v>
      </c>
    </row>
    <row r="109" spans="2:20">
      <c r="B109" t="s">
        <v>12345</v>
      </c>
      <c r="C109" t="s">
        <v>12547</v>
      </c>
      <c r="E109" t="s">
        <v>12548</v>
      </c>
      <c r="F109" s="3">
        <v>0</v>
      </c>
      <c r="G109" s="3">
        <v>0</v>
      </c>
      <c r="H109" s="255">
        <v>44200</v>
      </c>
      <c r="I109" s="270">
        <v>2.0833333333333335</v>
      </c>
      <c r="J109" s="3">
        <v>20049</v>
      </c>
      <c r="K109" s="3" t="s">
        <v>4752</v>
      </c>
      <c r="L109" s="3" t="s">
        <v>4726</v>
      </c>
      <c r="M109" s="3" t="s">
        <v>5228</v>
      </c>
      <c r="N109" s="3" t="s">
        <v>4722</v>
      </c>
      <c r="O109" s="3" t="s">
        <v>4715</v>
      </c>
      <c r="P109" s="3"/>
      <c r="Q109" s="3"/>
      <c r="R109" s="3"/>
      <c r="S109" s="3"/>
      <c r="T109" s="3" t="s">
        <v>4716</v>
      </c>
    </row>
    <row r="110" spans="2:20">
      <c r="B110" t="s">
        <v>12345</v>
      </c>
      <c r="C110" t="s">
        <v>12549</v>
      </c>
      <c r="E110" t="s">
        <v>12550</v>
      </c>
      <c r="F110" s="3">
        <v>0</v>
      </c>
      <c r="G110" s="3">
        <v>0</v>
      </c>
      <c r="H110" s="255">
        <v>44203</v>
      </c>
      <c r="I110" s="270">
        <v>2.0833333333333335</v>
      </c>
      <c r="J110" s="3">
        <v>8899</v>
      </c>
      <c r="K110" s="3" t="s">
        <v>4752</v>
      </c>
      <c r="L110" s="3" t="s">
        <v>4726</v>
      </c>
      <c r="M110" s="3" t="s">
        <v>12551</v>
      </c>
      <c r="N110" s="3" t="s">
        <v>4722</v>
      </c>
      <c r="O110" s="3" t="s">
        <v>4715</v>
      </c>
      <c r="P110" s="3"/>
      <c r="Q110" s="3"/>
      <c r="R110" s="3"/>
      <c r="S110" s="3"/>
      <c r="T110" s="3" t="s">
        <v>4716</v>
      </c>
    </row>
    <row r="111" spans="2:20">
      <c r="B111" t="s">
        <v>12345</v>
      </c>
      <c r="C111" t="s">
        <v>12552</v>
      </c>
      <c r="E111" t="s">
        <v>12553</v>
      </c>
      <c r="F111" s="3">
        <v>0</v>
      </c>
      <c r="G111" s="3">
        <v>0</v>
      </c>
      <c r="H111" s="255">
        <v>44224</v>
      </c>
      <c r="I111" s="270">
        <v>2.0833333333333335</v>
      </c>
      <c r="J111" s="3">
        <v>14976</v>
      </c>
      <c r="K111" s="3" t="s">
        <v>4752</v>
      </c>
      <c r="L111" s="3" t="s">
        <v>4726</v>
      </c>
      <c r="M111" s="3" t="s">
        <v>12554</v>
      </c>
      <c r="N111" s="3" t="s">
        <v>4731</v>
      </c>
      <c r="O111" s="3" t="s">
        <v>4715</v>
      </c>
      <c r="P111" s="3"/>
      <c r="Q111" s="3"/>
      <c r="R111" s="3"/>
      <c r="S111" s="3"/>
      <c r="T111" s="3" t="s">
        <v>4716</v>
      </c>
    </row>
    <row r="112" spans="2:20">
      <c r="B112" t="s">
        <v>12341</v>
      </c>
      <c r="C112" t="s">
        <v>12555</v>
      </c>
      <c r="E112" t="s">
        <v>4716</v>
      </c>
      <c r="F112" s="3">
        <v>0</v>
      </c>
      <c r="G112" s="3">
        <v>0</v>
      </c>
      <c r="H112" s="255">
        <v>44208</v>
      </c>
      <c r="I112" s="270">
        <v>2.0833333333333335</v>
      </c>
      <c r="J112" s="3">
        <v>0</v>
      </c>
      <c r="K112" s="3" t="s">
        <v>12343</v>
      </c>
      <c r="L112" s="3" t="s">
        <v>5197</v>
      </c>
      <c r="M112" s="3" t="s">
        <v>12556</v>
      </c>
      <c r="N112" s="3" t="s">
        <v>4718</v>
      </c>
      <c r="O112" s="3" t="s">
        <v>4715</v>
      </c>
      <c r="P112" s="3"/>
      <c r="Q112" s="3"/>
      <c r="R112" s="3"/>
      <c r="S112" s="3"/>
      <c r="T112" s="3" t="s">
        <v>4716</v>
      </c>
    </row>
    <row r="113" spans="2:20">
      <c r="B113" t="s">
        <v>12341</v>
      </c>
      <c r="C113" t="s">
        <v>12557</v>
      </c>
      <c r="E113" t="s">
        <v>4716</v>
      </c>
      <c r="F113" s="3">
        <v>0</v>
      </c>
      <c r="G113" s="3">
        <v>0</v>
      </c>
      <c r="H113" s="255">
        <v>44224</v>
      </c>
      <c r="I113" s="270">
        <v>2.0833333333333335</v>
      </c>
      <c r="J113" s="3">
        <v>0</v>
      </c>
      <c r="K113" s="3" t="s">
        <v>12343</v>
      </c>
      <c r="L113" s="3" t="s">
        <v>5197</v>
      </c>
      <c r="M113" s="3" t="s">
        <v>12558</v>
      </c>
      <c r="N113" s="3" t="s">
        <v>4722</v>
      </c>
      <c r="O113" s="3" t="s">
        <v>4715</v>
      </c>
      <c r="P113" s="3"/>
      <c r="Q113" s="3"/>
      <c r="R113" s="3"/>
      <c r="S113" s="3"/>
      <c r="T113" s="3" t="s">
        <v>4716</v>
      </c>
    </row>
    <row r="114" spans="2:20">
      <c r="B114" t="s">
        <v>12378</v>
      </c>
      <c r="C114" t="s">
        <v>12559</v>
      </c>
      <c r="E114" t="s">
        <v>12560</v>
      </c>
      <c r="F114" s="3">
        <v>0</v>
      </c>
      <c r="G114" s="3">
        <v>0</v>
      </c>
      <c r="H114" s="255">
        <v>44209</v>
      </c>
      <c r="I114" s="270">
        <v>2.0833333333333335</v>
      </c>
      <c r="J114" s="3">
        <v>23437</v>
      </c>
      <c r="K114" s="3" t="s">
        <v>4752</v>
      </c>
      <c r="L114" s="3" t="s">
        <v>4726</v>
      </c>
      <c r="M114" s="3" t="s">
        <v>12561</v>
      </c>
      <c r="N114" s="3" t="s">
        <v>4769</v>
      </c>
      <c r="O114" s="3" t="s">
        <v>4715</v>
      </c>
      <c r="P114" s="3"/>
      <c r="Q114" s="3"/>
      <c r="R114" s="3"/>
      <c r="S114" s="3"/>
      <c r="T114" s="3" t="s">
        <v>4716</v>
      </c>
    </row>
    <row r="115" spans="2:20">
      <c r="B115" t="s">
        <v>12345</v>
      </c>
      <c r="C115" t="s">
        <v>12562</v>
      </c>
      <c r="E115" t="s">
        <v>12470</v>
      </c>
      <c r="F115" s="3">
        <v>0</v>
      </c>
      <c r="G115" s="3">
        <v>0</v>
      </c>
      <c r="H115" s="255">
        <v>44214</v>
      </c>
      <c r="I115" s="270">
        <v>2.0833333333333335</v>
      </c>
      <c r="J115" s="3">
        <v>20238</v>
      </c>
      <c r="K115" s="3" t="s">
        <v>12343</v>
      </c>
      <c r="L115" s="3" t="s">
        <v>4726</v>
      </c>
      <c r="M115" s="3" t="s">
        <v>7955</v>
      </c>
      <c r="N115" s="3" t="s">
        <v>4718</v>
      </c>
      <c r="O115" s="3" t="s">
        <v>4715</v>
      </c>
      <c r="P115" s="3"/>
      <c r="Q115" s="3"/>
      <c r="R115" s="3"/>
      <c r="S115" s="3"/>
      <c r="T115" s="3" t="s">
        <v>4716</v>
      </c>
    </row>
    <row r="116" spans="2:20">
      <c r="B116" t="s">
        <v>12345</v>
      </c>
      <c r="C116" t="s">
        <v>12563</v>
      </c>
      <c r="E116" t="s">
        <v>12564</v>
      </c>
      <c r="F116" s="3">
        <v>0</v>
      </c>
      <c r="G116" s="3">
        <v>0</v>
      </c>
      <c r="H116" s="255">
        <v>44225</v>
      </c>
      <c r="I116" s="270">
        <v>2.0833333333333335</v>
      </c>
      <c r="J116" s="3">
        <v>32148</v>
      </c>
      <c r="K116" s="3" t="s">
        <v>12343</v>
      </c>
      <c r="L116" s="3" t="s">
        <v>4726</v>
      </c>
      <c r="M116" s="3" t="s">
        <v>12565</v>
      </c>
      <c r="N116" s="3" t="s">
        <v>4718</v>
      </c>
      <c r="O116" s="3" t="s">
        <v>4728</v>
      </c>
      <c r="P116" s="3"/>
      <c r="Q116" s="3"/>
      <c r="R116" s="3"/>
      <c r="S116" s="3"/>
      <c r="T116" s="3" t="s">
        <v>4716</v>
      </c>
    </row>
    <row r="117" spans="2:20">
      <c r="B117" t="s">
        <v>12378</v>
      </c>
      <c r="C117" t="s">
        <v>12566</v>
      </c>
      <c r="E117" t="s">
        <v>12567</v>
      </c>
      <c r="F117" s="3">
        <v>0</v>
      </c>
      <c r="G117" s="3">
        <v>0</v>
      </c>
      <c r="H117" s="255">
        <v>44208</v>
      </c>
      <c r="I117" s="270">
        <v>2.0833333333333335</v>
      </c>
      <c r="J117" s="3">
        <v>30434</v>
      </c>
      <c r="K117" s="3" t="s">
        <v>4752</v>
      </c>
      <c r="L117" s="3" t="s">
        <v>4726</v>
      </c>
      <c r="M117" s="3" t="s">
        <v>12568</v>
      </c>
      <c r="N117" s="3" t="s">
        <v>4722</v>
      </c>
      <c r="O117" s="3" t="s">
        <v>4728</v>
      </c>
      <c r="P117" s="3"/>
      <c r="Q117" s="3"/>
      <c r="R117" s="3"/>
      <c r="S117" s="3"/>
      <c r="T117" s="3" t="s">
        <v>4716</v>
      </c>
    </row>
    <row r="118" spans="2:20">
      <c r="B118" t="s">
        <v>12345</v>
      </c>
      <c r="C118" t="s">
        <v>12569</v>
      </c>
      <c r="E118" t="s">
        <v>12570</v>
      </c>
      <c r="F118" s="3">
        <v>0</v>
      </c>
      <c r="G118" s="3">
        <v>0</v>
      </c>
      <c r="H118" s="255">
        <v>44214</v>
      </c>
      <c r="I118" s="270">
        <v>2.0833333333333335</v>
      </c>
      <c r="J118" s="3">
        <v>20424</v>
      </c>
      <c r="K118" s="3" t="s">
        <v>4752</v>
      </c>
      <c r="L118" s="3" t="s">
        <v>4726</v>
      </c>
      <c r="M118" s="3" t="s">
        <v>5972</v>
      </c>
      <c r="N118" s="3" t="s">
        <v>4718</v>
      </c>
      <c r="O118" s="3" t="s">
        <v>4715</v>
      </c>
      <c r="P118" s="3"/>
      <c r="Q118" s="3"/>
      <c r="R118" s="3"/>
      <c r="S118" s="3"/>
      <c r="T118" s="3" t="s">
        <v>4716</v>
      </c>
    </row>
    <row r="119" spans="2:20">
      <c r="B119" t="s">
        <v>12378</v>
      </c>
      <c r="C119" t="s">
        <v>12571</v>
      </c>
      <c r="E119" t="s">
        <v>12347</v>
      </c>
      <c r="F119" s="3">
        <v>0</v>
      </c>
      <c r="G119" s="3">
        <v>0</v>
      </c>
      <c r="H119" s="255">
        <v>44200</v>
      </c>
      <c r="I119" s="270">
        <v>2.0833333333333335</v>
      </c>
      <c r="J119" s="3">
        <v>5940</v>
      </c>
      <c r="K119" s="3" t="s">
        <v>12343</v>
      </c>
      <c r="L119" s="3" t="s">
        <v>5197</v>
      </c>
      <c r="M119" s="3" t="s">
        <v>12572</v>
      </c>
      <c r="N119" s="3" t="s">
        <v>4718</v>
      </c>
      <c r="O119" s="3" t="s">
        <v>4715</v>
      </c>
      <c r="P119" s="3"/>
      <c r="Q119" s="3"/>
      <c r="R119" s="3"/>
      <c r="S119" s="3"/>
      <c r="T119" s="3" t="s">
        <v>4716</v>
      </c>
    </row>
    <row r="120" spans="2:20">
      <c r="B120" t="s">
        <v>12378</v>
      </c>
      <c r="C120" t="s">
        <v>12573</v>
      </c>
      <c r="E120" t="s">
        <v>12574</v>
      </c>
      <c r="F120" s="3">
        <v>0</v>
      </c>
      <c r="G120" s="3">
        <v>0</v>
      </c>
      <c r="H120" s="255">
        <v>44226</v>
      </c>
      <c r="I120" s="270">
        <v>2.0833333333333335</v>
      </c>
      <c r="J120" s="3">
        <v>9734</v>
      </c>
      <c r="K120" s="3" t="s">
        <v>12343</v>
      </c>
      <c r="L120" s="3" t="s">
        <v>5197</v>
      </c>
      <c r="M120" s="3" t="s">
        <v>12575</v>
      </c>
      <c r="N120" s="3" t="s">
        <v>4731</v>
      </c>
      <c r="O120" s="3" t="s">
        <v>4715</v>
      </c>
      <c r="P120" s="3"/>
      <c r="Q120" s="3"/>
      <c r="R120" s="3"/>
      <c r="S120" s="3"/>
      <c r="T120" s="3" t="s">
        <v>4716</v>
      </c>
    </row>
    <row r="121" spans="2:20">
      <c r="B121" t="s">
        <v>12345</v>
      </c>
      <c r="C121" t="s">
        <v>12576</v>
      </c>
      <c r="E121" t="s">
        <v>12577</v>
      </c>
      <c r="F121" s="3">
        <v>0</v>
      </c>
      <c r="G121" s="3">
        <v>0</v>
      </c>
      <c r="H121" s="255">
        <v>44210</v>
      </c>
      <c r="I121" s="270">
        <v>2.0833333333333335</v>
      </c>
      <c r="J121" s="3">
        <v>6891</v>
      </c>
      <c r="K121" s="3" t="s">
        <v>12343</v>
      </c>
      <c r="L121" s="3" t="s">
        <v>5324</v>
      </c>
      <c r="M121" s="3" t="s">
        <v>12578</v>
      </c>
      <c r="N121" s="3" t="s">
        <v>4722</v>
      </c>
      <c r="O121" s="3" t="s">
        <v>4715</v>
      </c>
      <c r="P121" s="3"/>
      <c r="Q121" s="3"/>
      <c r="R121" s="3"/>
      <c r="S121" s="3"/>
      <c r="T121" s="3" t="s">
        <v>4716</v>
      </c>
    </row>
    <row r="122" spans="2:20">
      <c r="B122" t="s">
        <v>12378</v>
      </c>
      <c r="C122" t="s">
        <v>12579</v>
      </c>
      <c r="E122" t="s">
        <v>12567</v>
      </c>
      <c r="F122" s="3">
        <v>0</v>
      </c>
      <c r="G122" s="3">
        <v>0</v>
      </c>
      <c r="H122" s="255">
        <v>44217</v>
      </c>
      <c r="I122" s="270">
        <v>2.0833333333333335</v>
      </c>
      <c r="J122" s="3">
        <v>2941</v>
      </c>
      <c r="K122" s="3" t="s">
        <v>12343</v>
      </c>
      <c r="L122" s="3" t="s">
        <v>4726</v>
      </c>
      <c r="M122" s="3" t="s">
        <v>12580</v>
      </c>
      <c r="N122" s="3" t="s">
        <v>4769</v>
      </c>
      <c r="O122" s="3" t="s">
        <v>4715</v>
      </c>
      <c r="P122" s="3"/>
      <c r="Q122" s="3"/>
      <c r="R122" s="3"/>
      <c r="S122" s="3"/>
      <c r="T122" s="3" t="s">
        <v>4716</v>
      </c>
    </row>
    <row r="123" spans="2:20">
      <c r="B123" t="s">
        <v>12345</v>
      </c>
      <c r="C123" t="s">
        <v>12581</v>
      </c>
      <c r="E123" t="s">
        <v>12582</v>
      </c>
      <c r="F123" s="3">
        <v>0</v>
      </c>
      <c r="G123" s="3">
        <v>0</v>
      </c>
      <c r="H123" s="255">
        <v>44216</v>
      </c>
      <c r="I123" s="270">
        <v>2.0833333333333335</v>
      </c>
      <c r="J123" s="3">
        <v>5926</v>
      </c>
      <c r="K123" s="3" t="s">
        <v>12343</v>
      </c>
      <c r="L123" s="3" t="s">
        <v>4726</v>
      </c>
      <c r="M123" s="3" t="s">
        <v>12583</v>
      </c>
      <c r="N123" s="3" t="s">
        <v>4722</v>
      </c>
      <c r="O123" s="3" t="s">
        <v>4715</v>
      </c>
      <c r="P123" s="3"/>
      <c r="Q123" s="3"/>
      <c r="R123" s="3"/>
      <c r="S123" s="3"/>
      <c r="T123" s="3" t="s">
        <v>4716</v>
      </c>
    </row>
    <row r="124" spans="2:20">
      <c r="B124" t="s">
        <v>12341</v>
      </c>
      <c r="C124" t="s">
        <v>12584</v>
      </c>
      <c r="E124" t="s">
        <v>4716</v>
      </c>
      <c r="F124" s="3">
        <v>0</v>
      </c>
      <c r="G124" s="3">
        <v>0</v>
      </c>
      <c r="H124" s="255">
        <v>44226</v>
      </c>
      <c r="I124" s="270">
        <v>2.0833333333333335</v>
      </c>
      <c r="J124" s="3">
        <v>0</v>
      </c>
      <c r="K124" s="3" t="s">
        <v>12343</v>
      </c>
      <c r="L124" s="3" t="s">
        <v>5324</v>
      </c>
      <c r="M124" s="3" t="s">
        <v>12585</v>
      </c>
      <c r="N124" s="3" t="s">
        <v>4722</v>
      </c>
      <c r="O124" s="3" t="s">
        <v>4715</v>
      </c>
      <c r="P124" s="3"/>
      <c r="Q124" s="3"/>
      <c r="R124" s="3"/>
      <c r="S124" s="3"/>
      <c r="T124" s="3" t="s">
        <v>4716</v>
      </c>
    </row>
    <row r="125" spans="2:20">
      <c r="B125" t="s">
        <v>12345</v>
      </c>
      <c r="C125" t="s">
        <v>3076</v>
      </c>
      <c r="E125" t="s">
        <v>12586</v>
      </c>
      <c r="F125" s="3">
        <v>0</v>
      </c>
      <c r="G125" s="3">
        <v>0</v>
      </c>
      <c r="H125" s="255">
        <v>44211</v>
      </c>
      <c r="I125" s="270">
        <v>2.0833333333333335</v>
      </c>
      <c r="J125" s="3">
        <v>7230</v>
      </c>
      <c r="K125" s="3" t="s">
        <v>12343</v>
      </c>
      <c r="L125" s="3" t="s">
        <v>4726</v>
      </c>
      <c r="M125" s="3" t="s">
        <v>12587</v>
      </c>
      <c r="N125" s="3" t="s">
        <v>4718</v>
      </c>
      <c r="O125" s="3" t="s">
        <v>4715</v>
      </c>
      <c r="P125" s="3"/>
      <c r="Q125" s="3"/>
      <c r="R125" s="3"/>
      <c r="S125" s="3"/>
      <c r="T125" s="3" t="s">
        <v>4716</v>
      </c>
    </row>
    <row r="126" spans="2:20">
      <c r="B126" t="s">
        <v>12341</v>
      </c>
      <c r="C126" t="s">
        <v>12588</v>
      </c>
      <c r="E126" t="s">
        <v>4716</v>
      </c>
      <c r="F126" s="3">
        <v>0</v>
      </c>
      <c r="G126" s="3">
        <v>0</v>
      </c>
      <c r="H126" s="255">
        <v>44211</v>
      </c>
      <c r="I126" s="270">
        <v>2.0833333333333335</v>
      </c>
      <c r="J126" s="3">
        <v>0</v>
      </c>
      <c r="K126" s="3" t="s">
        <v>12343</v>
      </c>
      <c r="L126" s="3" t="s">
        <v>5197</v>
      </c>
      <c r="M126" s="3" t="s">
        <v>12589</v>
      </c>
      <c r="N126" s="3" t="s">
        <v>4722</v>
      </c>
      <c r="O126" s="3" t="s">
        <v>4715</v>
      </c>
      <c r="P126" s="3"/>
      <c r="Q126" s="3"/>
      <c r="R126" s="3"/>
      <c r="S126" s="3"/>
      <c r="T126" s="3" t="s">
        <v>4716</v>
      </c>
    </row>
    <row r="127" spans="2:20">
      <c r="B127" t="s">
        <v>12341</v>
      </c>
      <c r="C127" t="s">
        <v>12590</v>
      </c>
      <c r="E127" t="s">
        <v>4716</v>
      </c>
      <c r="F127" s="3">
        <v>0</v>
      </c>
      <c r="G127" s="3">
        <v>0</v>
      </c>
      <c r="H127" s="255">
        <v>44210</v>
      </c>
      <c r="I127" s="270">
        <v>2.0833333333333335</v>
      </c>
      <c r="J127" s="3">
        <v>0</v>
      </c>
      <c r="K127" s="3" t="s">
        <v>12343</v>
      </c>
      <c r="L127" s="3" t="s">
        <v>5324</v>
      </c>
      <c r="M127" s="3" t="s">
        <v>12591</v>
      </c>
      <c r="N127" s="3" t="s">
        <v>4722</v>
      </c>
      <c r="O127" s="3" t="s">
        <v>4715</v>
      </c>
      <c r="P127" s="3"/>
      <c r="Q127" s="3"/>
      <c r="R127" s="3"/>
      <c r="S127" s="3"/>
      <c r="T127" s="3" t="s">
        <v>4716</v>
      </c>
    </row>
    <row r="128" spans="2:20">
      <c r="B128" t="s">
        <v>12378</v>
      </c>
      <c r="C128" t="s">
        <v>12592</v>
      </c>
      <c r="E128" t="s">
        <v>12593</v>
      </c>
      <c r="F128" s="3">
        <v>0</v>
      </c>
      <c r="G128" s="3">
        <v>0</v>
      </c>
      <c r="H128" s="255">
        <v>44184</v>
      </c>
      <c r="I128" s="270">
        <v>2.1666666666666665</v>
      </c>
      <c r="J128" s="3">
        <v>30231</v>
      </c>
      <c r="K128" s="3" t="s">
        <v>4752</v>
      </c>
      <c r="L128" s="3" t="s">
        <v>4726</v>
      </c>
      <c r="M128" s="3" t="s">
        <v>12594</v>
      </c>
      <c r="N128" s="3" t="s">
        <v>4718</v>
      </c>
      <c r="O128" s="3" t="s">
        <v>4728</v>
      </c>
      <c r="P128" s="3"/>
      <c r="Q128" s="3"/>
      <c r="R128" s="3"/>
      <c r="S128" s="3"/>
      <c r="T128" s="3" t="s">
        <v>4716</v>
      </c>
    </row>
    <row r="129" spans="2:20">
      <c r="B129" t="s">
        <v>12345</v>
      </c>
      <c r="C129" t="s">
        <v>12595</v>
      </c>
      <c r="E129" t="s">
        <v>12596</v>
      </c>
      <c r="F129" s="3">
        <v>0</v>
      </c>
      <c r="G129" s="3">
        <v>0</v>
      </c>
      <c r="H129" s="255">
        <v>44169</v>
      </c>
      <c r="I129" s="270">
        <v>2.1666666666666665</v>
      </c>
      <c r="J129" s="3">
        <v>30541</v>
      </c>
      <c r="K129" s="3" t="s">
        <v>12343</v>
      </c>
      <c r="L129" s="3" t="s">
        <v>5197</v>
      </c>
      <c r="M129" s="3" t="s">
        <v>12597</v>
      </c>
      <c r="N129" s="3" t="s">
        <v>4731</v>
      </c>
      <c r="O129" s="3" t="s">
        <v>4728</v>
      </c>
      <c r="P129" s="3"/>
      <c r="Q129" s="3"/>
      <c r="R129" s="3"/>
      <c r="S129" s="3"/>
      <c r="T129" s="3" t="s">
        <v>4716</v>
      </c>
    </row>
    <row r="130" spans="2:20">
      <c r="B130" t="s">
        <v>12341</v>
      </c>
      <c r="C130" t="s">
        <v>12598</v>
      </c>
      <c r="E130" t="s">
        <v>4716</v>
      </c>
      <c r="F130" s="3">
        <v>0</v>
      </c>
      <c r="G130" s="3">
        <v>0</v>
      </c>
      <c r="H130" s="255">
        <v>44184</v>
      </c>
      <c r="I130" s="270">
        <v>2.1666666666666665</v>
      </c>
      <c r="J130" s="3">
        <v>0</v>
      </c>
      <c r="K130" s="3" t="s">
        <v>12343</v>
      </c>
      <c r="L130" s="3" t="s">
        <v>5324</v>
      </c>
      <c r="M130" s="3" t="s">
        <v>12599</v>
      </c>
      <c r="N130" s="3" t="s">
        <v>4722</v>
      </c>
      <c r="O130" s="3" t="s">
        <v>4715</v>
      </c>
      <c r="P130" s="3"/>
      <c r="Q130" s="3"/>
      <c r="R130" s="3"/>
      <c r="S130" s="3"/>
      <c r="T130" s="3" t="s">
        <v>4716</v>
      </c>
    </row>
    <row r="131" spans="2:20">
      <c r="B131" t="s">
        <v>12341</v>
      </c>
      <c r="C131" t="s">
        <v>12600</v>
      </c>
      <c r="E131" t="s">
        <v>4716</v>
      </c>
      <c r="F131" s="3">
        <v>0</v>
      </c>
      <c r="G131" s="3">
        <v>0</v>
      </c>
      <c r="H131" s="255">
        <v>44180</v>
      </c>
      <c r="I131" s="270">
        <v>2.1666666666666665</v>
      </c>
      <c r="J131" s="3">
        <v>0</v>
      </c>
      <c r="K131" s="3" t="s">
        <v>12343</v>
      </c>
      <c r="L131" s="3" t="s">
        <v>5197</v>
      </c>
      <c r="M131" s="3" t="s">
        <v>12601</v>
      </c>
      <c r="N131" s="3" t="s">
        <v>4718</v>
      </c>
      <c r="O131" s="3" t="s">
        <v>4715</v>
      </c>
      <c r="P131" s="3"/>
      <c r="Q131" s="3"/>
      <c r="R131" s="3"/>
      <c r="S131" s="3"/>
      <c r="T131" s="3" t="s">
        <v>4716</v>
      </c>
    </row>
    <row r="132" spans="2:20">
      <c r="B132" t="s">
        <v>12378</v>
      </c>
      <c r="C132" t="s">
        <v>12602</v>
      </c>
      <c r="E132" t="s">
        <v>12356</v>
      </c>
      <c r="F132" s="3">
        <v>0</v>
      </c>
      <c r="G132" s="3">
        <v>0</v>
      </c>
      <c r="H132" s="255">
        <v>44173</v>
      </c>
      <c r="I132" s="270">
        <v>2.1666666666666665</v>
      </c>
      <c r="J132" s="3">
        <v>31655</v>
      </c>
      <c r="K132" s="3" t="s">
        <v>4752</v>
      </c>
      <c r="L132" s="3" t="s">
        <v>4726</v>
      </c>
      <c r="M132" s="3" t="s">
        <v>12603</v>
      </c>
      <c r="N132" s="3" t="s">
        <v>4718</v>
      </c>
      <c r="O132" s="3" t="s">
        <v>4715</v>
      </c>
      <c r="P132" s="3"/>
      <c r="Q132" s="3"/>
      <c r="R132" s="3"/>
      <c r="S132" s="3"/>
      <c r="T132" s="3" t="s">
        <v>4716</v>
      </c>
    </row>
    <row r="133" spans="2:20">
      <c r="B133" t="s">
        <v>12378</v>
      </c>
      <c r="C133" t="s">
        <v>12604</v>
      </c>
      <c r="E133" t="s">
        <v>12605</v>
      </c>
      <c r="F133" s="3">
        <v>0</v>
      </c>
      <c r="G133" s="3">
        <v>0</v>
      </c>
      <c r="H133" s="255">
        <v>44179</v>
      </c>
      <c r="I133" s="270">
        <v>2.1666666666666665</v>
      </c>
      <c r="J133" s="3">
        <v>3904</v>
      </c>
      <c r="K133" s="3" t="s">
        <v>12343</v>
      </c>
      <c r="L133" s="3" t="s">
        <v>4726</v>
      </c>
      <c r="M133" s="3" t="s">
        <v>12606</v>
      </c>
      <c r="N133" s="3" t="s">
        <v>4718</v>
      </c>
      <c r="O133" s="3" t="s">
        <v>4715</v>
      </c>
      <c r="P133" s="3"/>
      <c r="Q133" s="3"/>
      <c r="R133" s="3"/>
      <c r="S133" s="3"/>
      <c r="T133" s="3" t="s">
        <v>4716</v>
      </c>
    </row>
    <row r="134" spans="2:20">
      <c r="B134" t="s">
        <v>12345</v>
      </c>
      <c r="C134" t="s">
        <v>12607</v>
      </c>
      <c r="E134" t="s">
        <v>12608</v>
      </c>
      <c r="F134" s="3">
        <v>0</v>
      </c>
      <c r="G134" s="3">
        <v>0</v>
      </c>
      <c r="H134" s="255">
        <v>44181</v>
      </c>
      <c r="I134" s="270">
        <v>2.1666666666666665</v>
      </c>
      <c r="J134" s="3">
        <v>10905</v>
      </c>
      <c r="K134" s="3" t="s">
        <v>12343</v>
      </c>
      <c r="L134" s="3" t="s">
        <v>5197</v>
      </c>
      <c r="M134" s="3" t="s">
        <v>12609</v>
      </c>
      <c r="N134" s="3" t="s">
        <v>4731</v>
      </c>
      <c r="O134" s="3" t="s">
        <v>4715</v>
      </c>
      <c r="P134" s="3"/>
      <c r="Q134" s="3"/>
      <c r="R134" s="3"/>
      <c r="S134" s="3"/>
      <c r="T134" s="3" t="s">
        <v>4716</v>
      </c>
    </row>
    <row r="135" spans="2:20">
      <c r="B135" t="s">
        <v>12341</v>
      </c>
      <c r="C135" t="s">
        <v>12610</v>
      </c>
      <c r="E135" t="s">
        <v>4716</v>
      </c>
      <c r="F135" s="3">
        <v>0</v>
      </c>
      <c r="G135" s="3">
        <v>0</v>
      </c>
      <c r="H135" s="255">
        <v>44169</v>
      </c>
      <c r="I135" s="270">
        <v>2.1666666666666665</v>
      </c>
      <c r="J135" s="3">
        <v>0</v>
      </c>
      <c r="K135" s="3" t="s">
        <v>12343</v>
      </c>
      <c r="L135" s="3" t="s">
        <v>4753</v>
      </c>
      <c r="M135" s="3" t="s">
        <v>4753</v>
      </c>
      <c r="N135" s="3" t="s">
        <v>4718</v>
      </c>
      <c r="O135" s="3" t="s">
        <v>4715</v>
      </c>
      <c r="P135" s="3"/>
      <c r="Q135" s="3"/>
      <c r="R135" s="3"/>
      <c r="S135" s="3"/>
      <c r="T135" s="3" t="s">
        <v>4716</v>
      </c>
    </row>
    <row r="136" spans="2:20">
      <c r="B136" t="s">
        <v>12341</v>
      </c>
      <c r="C136" t="s">
        <v>12611</v>
      </c>
      <c r="E136" t="s">
        <v>4716</v>
      </c>
      <c r="F136" s="3">
        <v>0</v>
      </c>
      <c r="G136" s="3">
        <v>0</v>
      </c>
      <c r="H136" s="255">
        <v>44184</v>
      </c>
      <c r="I136" s="270">
        <v>2.1666666666666665</v>
      </c>
      <c r="J136" s="3">
        <v>0</v>
      </c>
      <c r="K136" s="3" t="s">
        <v>12343</v>
      </c>
      <c r="L136" s="3" t="s">
        <v>4753</v>
      </c>
      <c r="M136" s="3" t="s">
        <v>4753</v>
      </c>
      <c r="N136" s="3" t="s">
        <v>4718</v>
      </c>
      <c r="O136" s="3" t="s">
        <v>4715</v>
      </c>
      <c r="P136" s="3"/>
      <c r="Q136" s="3"/>
      <c r="R136" s="3"/>
      <c r="S136" s="3"/>
      <c r="T136" s="3" t="s">
        <v>4716</v>
      </c>
    </row>
    <row r="137" spans="2:20">
      <c r="B137" t="s">
        <v>12341</v>
      </c>
      <c r="C137" t="s">
        <v>12612</v>
      </c>
      <c r="E137" t="s">
        <v>4716</v>
      </c>
      <c r="F137" s="3">
        <v>0</v>
      </c>
      <c r="G137" s="3">
        <v>0</v>
      </c>
      <c r="H137" s="255">
        <v>44195</v>
      </c>
      <c r="I137" s="270">
        <v>2.1666666666666665</v>
      </c>
      <c r="J137" s="3">
        <v>0</v>
      </c>
      <c r="K137" s="3" t="s">
        <v>12343</v>
      </c>
      <c r="L137" s="3" t="s">
        <v>4753</v>
      </c>
      <c r="M137" s="3" t="s">
        <v>4753</v>
      </c>
      <c r="N137" s="3" t="s">
        <v>4718</v>
      </c>
      <c r="O137" s="3" t="s">
        <v>4715</v>
      </c>
      <c r="P137" s="3"/>
      <c r="Q137" s="3"/>
      <c r="R137" s="3"/>
      <c r="S137" s="3"/>
      <c r="T137" s="3" t="s">
        <v>4716</v>
      </c>
    </row>
    <row r="138" spans="2:20">
      <c r="B138" t="s">
        <v>12341</v>
      </c>
      <c r="C138" t="s">
        <v>12613</v>
      </c>
      <c r="E138" t="s">
        <v>4716</v>
      </c>
      <c r="F138" s="3">
        <v>0</v>
      </c>
      <c r="G138" s="3">
        <v>0</v>
      </c>
      <c r="H138" s="255">
        <v>44163</v>
      </c>
      <c r="I138" s="270">
        <v>2.25</v>
      </c>
      <c r="J138" s="3">
        <v>0</v>
      </c>
      <c r="K138" s="3" t="s">
        <v>12343</v>
      </c>
      <c r="L138" s="3" t="s">
        <v>4753</v>
      </c>
      <c r="M138" s="3" t="s">
        <v>4753</v>
      </c>
      <c r="N138" s="3" t="s">
        <v>4718</v>
      </c>
      <c r="O138" s="3" t="s">
        <v>4715</v>
      </c>
      <c r="P138" s="3"/>
      <c r="Q138" s="3"/>
      <c r="R138" s="3"/>
      <c r="S138" s="3"/>
      <c r="T138" s="3" t="s">
        <v>4716</v>
      </c>
    </row>
    <row r="139" spans="2:20">
      <c r="B139" t="s">
        <v>12341</v>
      </c>
      <c r="C139" t="s">
        <v>12614</v>
      </c>
      <c r="E139" t="s">
        <v>4716</v>
      </c>
      <c r="F139" s="3">
        <v>0</v>
      </c>
      <c r="G139" s="3">
        <v>0</v>
      </c>
      <c r="H139" s="255">
        <v>44163</v>
      </c>
      <c r="I139" s="270">
        <v>2.25</v>
      </c>
      <c r="J139" s="3">
        <v>0</v>
      </c>
      <c r="K139" s="3" t="s">
        <v>12343</v>
      </c>
      <c r="L139" s="3" t="s">
        <v>4753</v>
      </c>
      <c r="M139" s="3" t="s">
        <v>4753</v>
      </c>
      <c r="N139" s="3" t="s">
        <v>4718</v>
      </c>
      <c r="O139" s="3" t="s">
        <v>4715</v>
      </c>
      <c r="P139" s="3"/>
      <c r="Q139" s="3"/>
      <c r="R139" s="3"/>
      <c r="S139" s="3"/>
      <c r="T139" s="3" t="s">
        <v>4716</v>
      </c>
    </row>
    <row r="140" spans="2:20">
      <c r="B140" t="s">
        <v>12341</v>
      </c>
      <c r="C140" t="s">
        <v>12615</v>
      </c>
      <c r="E140" t="s">
        <v>4716</v>
      </c>
      <c r="F140" s="3">
        <v>0</v>
      </c>
      <c r="G140" s="3">
        <v>0</v>
      </c>
      <c r="H140" s="255">
        <v>44165</v>
      </c>
      <c r="I140" s="270">
        <v>2.25</v>
      </c>
      <c r="J140" s="3">
        <v>0</v>
      </c>
      <c r="K140" s="3" t="s">
        <v>12343</v>
      </c>
      <c r="L140" s="3" t="s">
        <v>4753</v>
      </c>
      <c r="M140" s="3" t="s">
        <v>4753</v>
      </c>
      <c r="N140" s="3" t="s">
        <v>4718</v>
      </c>
      <c r="O140" s="3" t="s">
        <v>4715</v>
      </c>
      <c r="P140" s="3"/>
      <c r="Q140" s="3"/>
      <c r="R140" s="3"/>
      <c r="S140" s="3"/>
      <c r="T140" s="3" t="s">
        <v>4716</v>
      </c>
    </row>
    <row r="141" spans="2:20">
      <c r="B141" t="s">
        <v>12345</v>
      </c>
      <c r="C141" t="s">
        <v>12616</v>
      </c>
      <c r="E141" t="s">
        <v>12617</v>
      </c>
      <c r="F141" s="3">
        <v>0</v>
      </c>
      <c r="G141" s="3">
        <v>0</v>
      </c>
      <c r="H141" s="255">
        <v>44162</v>
      </c>
      <c r="I141" s="270">
        <v>2.25</v>
      </c>
      <c r="J141" s="3">
        <v>59433</v>
      </c>
      <c r="K141" s="3" t="s">
        <v>4752</v>
      </c>
      <c r="L141" s="3" t="s">
        <v>4726</v>
      </c>
      <c r="M141" s="3" t="s">
        <v>12618</v>
      </c>
      <c r="N141" s="3" t="s">
        <v>4718</v>
      </c>
      <c r="O141" s="3" t="s">
        <v>4715</v>
      </c>
      <c r="P141" s="3"/>
      <c r="Q141" s="3"/>
      <c r="R141" s="3"/>
      <c r="S141" s="3"/>
      <c r="T141" s="3" t="s">
        <v>4716</v>
      </c>
    </row>
    <row r="142" spans="2:20">
      <c r="B142" t="s">
        <v>12345</v>
      </c>
      <c r="C142" t="s">
        <v>12619</v>
      </c>
      <c r="E142" t="s">
        <v>12570</v>
      </c>
      <c r="F142" s="3">
        <v>0</v>
      </c>
      <c r="G142" s="3">
        <v>0</v>
      </c>
      <c r="H142" s="255">
        <v>44162</v>
      </c>
      <c r="I142" s="270">
        <v>2.25</v>
      </c>
      <c r="J142" s="3">
        <v>66467</v>
      </c>
      <c r="K142" s="3" t="s">
        <v>4752</v>
      </c>
      <c r="L142" s="3" t="s">
        <v>4726</v>
      </c>
      <c r="M142" s="3" t="s">
        <v>4994</v>
      </c>
      <c r="N142" s="3" t="s">
        <v>4718</v>
      </c>
      <c r="O142" s="3" t="s">
        <v>4715</v>
      </c>
      <c r="P142" s="3"/>
      <c r="Q142" s="3"/>
      <c r="R142" s="3"/>
      <c r="S142" s="3"/>
      <c r="T142" s="3" t="s">
        <v>4716</v>
      </c>
    </row>
    <row r="143" spans="2:20">
      <c r="B143" t="s">
        <v>12345</v>
      </c>
      <c r="C143" t="s">
        <v>12620</v>
      </c>
      <c r="E143" t="s">
        <v>12621</v>
      </c>
      <c r="F143" s="3">
        <v>0</v>
      </c>
      <c r="G143" s="3">
        <v>0</v>
      </c>
      <c r="H143" s="255">
        <v>44158</v>
      </c>
      <c r="I143" s="270">
        <v>2.25</v>
      </c>
      <c r="J143" s="3">
        <v>10099</v>
      </c>
      <c r="K143" s="3" t="s">
        <v>4752</v>
      </c>
      <c r="L143" s="3" t="s">
        <v>4726</v>
      </c>
      <c r="M143" s="3" t="s">
        <v>12622</v>
      </c>
      <c r="N143" s="3" t="s">
        <v>4722</v>
      </c>
      <c r="O143" s="3" t="s">
        <v>4715</v>
      </c>
      <c r="P143" s="3"/>
      <c r="Q143" s="3"/>
      <c r="R143" s="3"/>
      <c r="S143" s="3"/>
      <c r="T143" s="3" t="s">
        <v>4716</v>
      </c>
    </row>
    <row r="144" spans="2:20">
      <c r="B144" t="s">
        <v>12345</v>
      </c>
      <c r="C144" t="s">
        <v>12623</v>
      </c>
      <c r="E144" t="s">
        <v>12624</v>
      </c>
      <c r="F144" s="3">
        <v>0</v>
      </c>
      <c r="G144" s="3">
        <v>0</v>
      </c>
      <c r="H144" s="255">
        <v>44159</v>
      </c>
      <c r="I144" s="270">
        <v>2.25</v>
      </c>
      <c r="J144" s="3">
        <v>-1</v>
      </c>
      <c r="K144" s="3" t="s">
        <v>12343</v>
      </c>
      <c r="L144" s="3" t="s">
        <v>4726</v>
      </c>
      <c r="M144" s="3" t="s">
        <v>11774</v>
      </c>
      <c r="N144" s="3" t="s">
        <v>4722</v>
      </c>
      <c r="O144" s="3" t="s">
        <v>4728</v>
      </c>
      <c r="P144" s="3"/>
      <c r="Q144" s="3"/>
      <c r="R144" s="3"/>
      <c r="S144" s="3"/>
      <c r="T144" s="3" t="s">
        <v>4716</v>
      </c>
    </row>
    <row r="145" spans="2:20">
      <c r="B145" t="s">
        <v>12345</v>
      </c>
      <c r="C145" t="s">
        <v>12625</v>
      </c>
      <c r="E145" t="s">
        <v>12626</v>
      </c>
      <c r="F145" s="3">
        <v>0</v>
      </c>
      <c r="G145" s="3">
        <v>0</v>
      </c>
      <c r="H145" s="255">
        <v>44158</v>
      </c>
      <c r="I145" s="270">
        <v>2.25</v>
      </c>
      <c r="J145" s="3">
        <v>25104</v>
      </c>
      <c r="K145" s="3" t="s">
        <v>4752</v>
      </c>
      <c r="L145" s="3" t="s">
        <v>5324</v>
      </c>
      <c r="M145" s="3" t="s">
        <v>12627</v>
      </c>
      <c r="N145" s="3" t="s">
        <v>4722</v>
      </c>
      <c r="O145" s="3" t="s">
        <v>4715</v>
      </c>
      <c r="P145" s="3"/>
      <c r="Q145" s="3"/>
      <c r="R145" s="3"/>
      <c r="S145" s="3"/>
      <c r="T145" s="3" t="s">
        <v>4716</v>
      </c>
    </row>
    <row r="146" spans="2:20">
      <c r="B146" t="s">
        <v>12345</v>
      </c>
      <c r="C146" t="s">
        <v>12628</v>
      </c>
      <c r="E146" t="s">
        <v>12470</v>
      </c>
      <c r="F146" s="3">
        <v>0</v>
      </c>
      <c r="G146" s="3">
        <v>0</v>
      </c>
      <c r="H146" s="255">
        <v>44162</v>
      </c>
      <c r="I146" s="270">
        <v>2.25</v>
      </c>
      <c r="J146" s="3">
        <v>695546</v>
      </c>
      <c r="K146" s="3" t="s">
        <v>4752</v>
      </c>
      <c r="L146" s="3" t="s">
        <v>4726</v>
      </c>
      <c r="M146" s="3" t="s">
        <v>7955</v>
      </c>
      <c r="N146" s="3" t="s">
        <v>4718</v>
      </c>
      <c r="O146" s="3" t="s">
        <v>4715</v>
      </c>
      <c r="P146" s="3"/>
      <c r="Q146" s="3"/>
      <c r="R146" s="3"/>
      <c r="S146" s="3"/>
      <c r="T146" s="3" t="s">
        <v>4716</v>
      </c>
    </row>
    <row r="147" spans="2:20">
      <c r="B147" t="s">
        <v>12378</v>
      </c>
      <c r="C147" t="s">
        <v>12629</v>
      </c>
      <c r="E147" t="s">
        <v>12630</v>
      </c>
      <c r="F147" s="3">
        <v>0</v>
      </c>
      <c r="G147" s="3">
        <v>0</v>
      </c>
      <c r="H147" s="255">
        <v>44158</v>
      </c>
      <c r="I147" s="270">
        <v>2.25</v>
      </c>
      <c r="J147" s="3">
        <v>20185</v>
      </c>
      <c r="K147" s="3" t="s">
        <v>4752</v>
      </c>
      <c r="L147" s="3" t="s">
        <v>4726</v>
      </c>
      <c r="M147" s="3" t="s">
        <v>12631</v>
      </c>
      <c r="N147" s="3" t="s">
        <v>4718</v>
      </c>
      <c r="O147" s="3" t="s">
        <v>4715</v>
      </c>
      <c r="P147" s="3"/>
      <c r="Q147" s="3"/>
      <c r="R147" s="3"/>
      <c r="S147" s="3"/>
      <c r="T147" s="3" t="s">
        <v>4716</v>
      </c>
    </row>
    <row r="148" spans="2:20">
      <c r="B148" t="s">
        <v>12345</v>
      </c>
      <c r="C148" t="s">
        <v>12632</v>
      </c>
      <c r="E148" t="s">
        <v>12633</v>
      </c>
      <c r="F148" s="3">
        <v>0</v>
      </c>
      <c r="G148" s="3">
        <v>0</v>
      </c>
      <c r="H148" s="255">
        <v>44165</v>
      </c>
      <c r="I148" s="270">
        <v>2.25</v>
      </c>
      <c r="J148" s="3">
        <v>83452</v>
      </c>
      <c r="K148" s="3" t="s">
        <v>12343</v>
      </c>
      <c r="L148" s="3" t="s">
        <v>4726</v>
      </c>
      <c r="M148" s="3" t="s">
        <v>11935</v>
      </c>
      <c r="N148" s="3" t="s">
        <v>4722</v>
      </c>
      <c r="O148" s="3" t="s">
        <v>4715</v>
      </c>
      <c r="P148" s="3"/>
      <c r="Q148" s="3"/>
      <c r="R148" s="3"/>
      <c r="S148" s="3"/>
      <c r="T148" s="3" t="s">
        <v>4716</v>
      </c>
    </row>
    <row r="149" spans="2:20">
      <c r="B149" t="s">
        <v>12378</v>
      </c>
      <c r="C149" t="s">
        <v>12634</v>
      </c>
      <c r="E149" t="s">
        <v>12434</v>
      </c>
      <c r="F149" s="3">
        <v>0</v>
      </c>
      <c r="G149" s="3">
        <v>0</v>
      </c>
      <c r="H149" s="255">
        <v>44137</v>
      </c>
      <c r="I149" s="270">
        <v>2.25</v>
      </c>
      <c r="J149" s="3">
        <v>30969</v>
      </c>
      <c r="K149" s="3" t="s">
        <v>4752</v>
      </c>
      <c r="L149" s="3" t="s">
        <v>5324</v>
      </c>
      <c r="M149" s="3" t="s">
        <v>12635</v>
      </c>
      <c r="N149" s="3" t="s">
        <v>4722</v>
      </c>
      <c r="O149" s="3" t="s">
        <v>4715</v>
      </c>
      <c r="P149" s="3"/>
      <c r="Q149" s="3"/>
      <c r="R149" s="3"/>
      <c r="S149" s="3"/>
      <c r="T149" s="3" t="s">
        <v>4716</v>
      </c>
    </row>
    <row r="150" spans="2:20">
      <c r="B150" t="s">
        <v>12345</v>
      </c>
      <c r="C150" t="s">
        <v>12636</v>
      </c>
      <c r="E150" t="s">
        <v>12637</v>
      </c>
      <c r="F150" s="3">
        <v>0</v>
      </c>
      <c r="G150" s="3">
        <v>0</v>
      </c>
      <c r="H150" s="255">
        <v>44165</v>
      </c>
      <c r="I150" s="270">
        <v>2.25</v>
      </c>
      <c r="J150" s="3">
        <v>2388</v>
      </c>
      <c r="K150" s="3" t="s">
        <v>12343</v>
      </c>
      <c r="L150" s="3" t="s">
        <v>4726</v>
      </c>
      <c r="M150" s="3" t="s">
        <v>5228</v>
      </c>
      <c r="N150" s="3" t="s">
        <v>4722</v>
      </c>
      <c r="O150" s="3" t="s">
        <v>4715</v>
      </c>
      <c r="P150" s="3"/>
      <c r="Q150" s="3"/>
      <c r="R150" s="3"/>
      <c r="S150" s="3"/>
      <c r="T150" s="3" t="s">
        <v>4716</v>
      </c>
    </row>
    <row r="151" spans="2:20">
      <c r="B151" t="s">
        <v>12341</v>
      </c>
      <c r="C151" t="s">
        <v>12638</v>
      </c>
      <c r="E151" t="s">
        <v>4716</v>
      </c>
      <c r="F151" s="3">
        <v>0</v>
      </c>
      <c r="G151" s="3">
        <v>0</v>
      </c>
      <c r="H151" s="255">
        <v>44117</v>
      </c>
      <c r="I151" s="270">
        <v>2.3333333333333335</v>
      </c>
      <c r="J151" s="3">
        <v>0</v>
      </c>
      <c r="K151" s="3" t="s">
        <v>12343</v>
      </c>
      <c r="L151" s="3" t="s">
        <v>4753</v>
      </c>
      <c r="M151" s="3" t="s">
        <v>4753</v>
      </c>
      <c r="N151" s="3" t="s">
        <v>4718</v>
      </c>
      <c r="O151" s="3" t="s">
        <v>4728</v>
      </c>
      <c r="P151" s="3"/>
      <c r="Q151" s="3"/>
      <c r="R151" s="3"/>
      <c r="S151" s="3"/>
      <c r="T151" s="3" t="s">
        <v>4716</v>
      </c>
    </row>
    <row r="152" spans="2:20">
      <c r="B152" t="s">
        <v>12341</v>
      </c>
      <c r="C152" t="s">
        <v>12639</v>
      </c>
      <c r="E152" t="s">
        <v>4716</v>
      </c>
      <c r="F152" s="3">
        <v>0</v>
      </c>
      <c r="G152" s="3">
        <v>0</v>
      </c>
      <c r="H152" s="255">
        <v>44134</v>
      </c>
      <c r="I152" s="270">
        <v>2.3333333333333335</v>
      </c>
      <c r="J152" s="3">
        <v>0</v>
      </c>
      <c r="K152" s="3" t="s">
        <v>12343</v>
      </c>
      <c r="L152" s="3" t="s">
        <v>4753</v>
      </c>
      <c r="M152" s="3" t="s">
        <v>4753</v>
      </c>
      <c r="N152" s="3" t="s">
        <v>4722</v>
      </c>
      <c r="O152" s="3" t="s">
        <v>4715</v>
      </c>
      <c r="P152" s="3"/>
      <c r="Q152" s="3"/>
      <c r="R152" s="3"/>
      <c r="S152" s="3"/>
      <c r="T152" s="3" t="s">
        <v>4716</v>
      </c>
    </row>
    <row r="153" spans="2:20">
      <c r="B153" t="s">
        <v>12341</v>
      </c>
      <c r="C153" t="s">
        <v>12640</v>
      </c>
      <c r="E153" t="s">
        <v>4716</v>
      </c>
      <c r="F153" s="3">
        <v>0</v>
      </c>
      <c r="G153" s="3">
        <v>0</v>
      </c>
      <c r="H153" s="255">
        <v>44124</v>
      </c>
      <c r="I153" s="270">
        <v>2.3333333333333335</v>
      </c>
      <c r="J153" s="3">
        <v>0</v>
      </c>
      <c r="K153" s="3" t="s">
        <v>12343</v>
      </c>
      <c r="L153" s="3" t="s">
        <v>4753</v>
      </c>
      <c r="M153" s="3" t="s">
        <v>4753</v>
      </c>
      <c r="N153" s="3" t="s">
        <v>4722</v>
      </c>
      <c r="O153" s="3" t="s">
        <v>4715</v>
      </c>
      <c r="P153" s="3"/>
      <c r="Q153" s="3"/>
      <c r="R153" s="3"/>
      <c r="S153" s="3"/>
      <c r="T153" s="3" t="s">
        <v>4716</v>
      </c>
    </row>
    <row r="154" spans="2:20">
      <c r="B154" t="s">
        <v>12345</v>
      </c>
      <c r="C154" t="s">
        <v>12641</v>
      </c>
      <c r="E154" t="s">
        <v>12642</v>
      </c>
      <c r="F154" s="3">
        <v>0</v>
      </c>
      <c r="G154" s="3">
        <v>0</v>
      </c>
      <c r="H154" s="255">
        <v>44131</v>
      </c>
      <c r="I154" s="270">
        <v>2.3333333333333335</v>
      </c>
      <c r="J154" s="3">
        <v>20775</v>
      </c>
      <c r="K154" s="3" t="s">
        <v>12343</v>
      </c>
      <c r="L154" s="3" t="s">
        <v>4726</v>
      </c>
      <c r="M154" s="3" t="s">
        <v>12643</v>
      </c>
      <c r="N154" s="3" t="s">
        <v>4722</v>
      </c>
      <c r="O154" s="3" t="s">
        <v>4715</v>
      </c>
      <c r="P154" s="3"/>
      <c r="Q154" s="3"/>
      <c r="R154" s="3"/>
      <c r="S154" s="3"/>
      <c r="T154" s="3" t="s">
        <v>4716</v>
      </c>
    </row>
    <row r="155" spans="2:20">
      <c r="B155" t="s">
        <v>12345</v>
      </c>
      <c r="C155" t="s">
        <v>12644</v>
      </c>
      <c r="E155" t="s">
        <v>12526</v>
      </c>
      <c r="F155" s="3">
        <v>0</v>
      </c>
      <c r="G155" s="3">
        <v>0</v>
      </c>
      <c r="H155" s="255">
        <v>44131</v>
      </c>
      <c r="I155" s="270">
        <v>2.3333333333333335</v>
      </c>
      <c r="J155" s="3">
        <v>10725</v>
      </c>
      <c r="K155" s="3" t="s">
        <v>12343</v>
      </c>
      <c r="L155" s="3" t="s">
        <v>4726</v>
      </c>
      <c r="M155" s="3" t="s">
        <v>12645</v>
      </c>
      <c r="N155" s="3" t="s">
        <v>4722</v>
      </c>
      <c r="O155" s="3" t="s">
        <v>4728</v>
      </c>
      <c r="P155" s="3"/>
      <c r="Q155" s="3"/>
      <c r="R155" s="3"/>
      <c r="S155" s="3"/>
      <c r="T155" s="3" t="s">
        <v>4716</v>
      </c>
    </row>
    <row r="156" spans="2:20">
      <c r="B156" t="s">
        <v>12345</v>
      </c>
      <c r="C156" t="s">
        <v>12646</v>
      </c>
      <c r="E156" t="s">
        <v>12647</v>
      </c>
      <c r="F156" s="3">
        <v>0</v>
      </c>
      <c r="G156" s="3">
        <v>0</v>
      </c>
      <c r="H156" s="255">
        <v>44127</v>
      </c>
      <c r="I156" s="270">
        <v>2.3333333333333335</v>
      </c>
      <c r="J156" s="3">
        <v>20449</v>
      </c>
      <c r="K156" s="3" t="s">
        <v>4752</v>
      </c>
      <c r="L156" s="3" t="s">
        <v>5197</v>
      </c>
      <c r="M156" s="3" t="s">
        <v>12648</v>
      </c>
      <c r="N156" s="3" t="s">
        <v>4722</v>
      </c>
      <c r="O156" s="3" t="s">
        <v>4728</v>
      </c>
      <c r="P156" s="3"/>
      <c r="Q156" s="3"/>
      <c r="R156" s="3"/>
      <c r="S156" s="3"/>
      <c r="T156" s="3" t="s">
        <v>4716</v>
      </c>
    </row>
    <row r="157" spans="2:20">
      <c r="B157" t="s">
        <v>12345</v>
      </c>
      <c r="C157" t="s">
        <v>12649</v>
      </c>
      <c r="E157" t="s">
        <v>12650</v>
      </c>
      <c r="F157" s="3">
        <v>0</v>
      </c>
      <c r="G157" s="3">
        <v>0</v>
      </c>
      <c r="H157" s="255">
        <v>44135</v>
      </c>
      <c r="I157" s="270">
        <v>2.3333333333333335</v>
      </c>
      <c r="J157" s="3">
        <v>51252</v>
      </c>
      <c r="K157" s="3" t="s">
        <v>12343</v>
      </c>
      <c r="L157" s="3" t="s">
        <v>4726</v>
      </c>
      <c r="M157" s="3" t="s">
        <v>12651</v>
      </c>
      <c r="N157" s="3" t="s">
        <v>4718</v>
      </c>
      <c r="O157" s="3" t="s">
        <v>4715</v>
      </c>
      <c r="P157" s="3"/>
      <c r="Q157" s="3"/>
      <c r="R157" s="3"/>
      <c r="S157" s="3"/>
      <c r="T157" s="3" t="s">
        <v>4716</v>
      </c>
    </row>
    <row r="158" spans="2:20">
      <c r="B158" t="s">
        <v>12378</v>
      </c>
      <c r="C158" t="s">
        <v>12652</v>
      </c>
      <c r="E158" t="s">
        <v>12516</v>
      </c>
      <c r="F158" s="3">
        <v>0</v>
      </c>
      <c r="G158" s="3">
        <v>0</v>
      </c>
      <c r="H158" s="255">
        <v>44124</v>
      </c>
      <c r="I158" s="270">
        <v>2.3333333333333335</v>
      </c>
      <c r="J158" s="3">
        <v>52076</v>
      </c>
      <c r="K158" s="3" t="s">
        <v>4752</v>
      </c>
      <c r="L158" s="3" t="s">
        <v>4726</v>
      </c>
      <c r="M158" s="3" t="s">
        <v>12653</v>
      </c>
      <c r="N158" s="3" t="s">
        <v>4769</v>
      </c>
      <c r="O158" s="3" t="s">
        <v>4715</v>
      </c>
      <c r="P158" s="3"/>
      <c r="Q158" s="3"/>
      <c r="R158" s="3"/>
      <c r="S158" s="3"/>
      <c r="T158" s="3" t="s">
        <v>4716</v>
      </c>
    </row>
    <row r="159" spans="2:20">
      <c r="B159" t="s">
        <v>12341</v>
      </c>
      <c r="C159" t="s">
        <v>12654</v>
      </c>
      <c r="E159" t="s">
        <v>4716</v>
      </c>
      <c r="F159" s="3">
        <v>0</v>
      </c>
      <c r="G159" s="3">
        <v>0</v>
      </c>
      <c r="H159" s="255">
        <v>44133</v>
      </c>
      <c r="I159" s="270">
        <v>2.3333333333333335</v>
      </c>
      <c r="J159" s="3">
        <v>0</v>
      </c>
      <c r="K159" s="3" t="s">
        <v>12343</v>
      </c>
      <c r="L159" s="3" t="s">
        <v>4753</v>
      </c>
      <c r="M159" s="3" t="s">
        <v>4753</v>
      </c>
      <c r="N159" s="3" t="s">
        <v>4722</v>
      </c>
      <c r="O159" s="3" t="s">
        <v>4715</v>
      </c>
      <c r="P159" s="3"/>
      <c r="Q159" s="3"/>
      <c r="R159" s="3"/>
      <c r="S159" s="3"/>
      <c r="T159" s="3" t="s">
        <v>4716</v>
      </c>
    </row>
    <row r="160" spans="2:20">
      <c r="B160" t="s">
        <v>12341</v>
      </c>
      <c r="C160" t="s">
        <v>12655</v>
      </c>
      <c r="E160" t="s">
        <v>4716</v>
      </c>
      <c r="F160" s="3">
        <v>0</v>
      </c>
      <c r="G160" s="3">
        <v>0</v>
      </c>
      <c r="H160" s="255">
        <v>44134</v>
      </c>
      <c r="I160" s="270">
        <v>2.3333333333333335</v>
      </c>
      <c r="J160" s="3">
        <v>0</v>
      </c>
      <c r="K160" s="3" t="s">
        <v>12343</v>
      </c>
      <c r="L160" s="3" t="s">
        <v>4753</v>
      </c>
      <c r="M160" s="3" t="s">
        <v>4753</v>
      </c>
      <c r="N160" s="3" t="s">
        <v>4722</v>
      </c>
      <c r="O160" s="3" t="s">
        <v>4715</v>
      </c>
      <c r="P160" s="3"/>
      <c r="Q160" s="3"/>
      <c r="R160" s="3"/>
      <c r="S160" s="3"/>
      <c r="T160" s="3" t="s">
        <v>4716</v>
      </c>
    </row>
    <row r="161" spans="2:20">
      <c r="B161" t="s">
        <v>12341</v>
      </c>
      <c r="C161" t="s">
        <v>12656</v>
      </c>
      <c r="E161" t="s">
        <v>4716</v>
      </c>
      <c r="F161" s="3">
        <v>0</v>
      </c>
      <c r="G161" s="3">
        <v>0</v>
      </c>
      <c r="H161" s="255">
        <v>44124</v>
      </c>
      <c r="I161" s="270">
        <v>2.3333333333333335</v>
      </c>
      <c r="J161" s="3">
        <v>0</v>
      </c>
      <c r="K161" s="3" t="s">
        <v>12343</v>
      </c>
      <c r="L161" s="3" t="s">
        <v>4753</v>
      </c>
      <c r="M161" s="3" t="s">
        <v>4753</v>
      </c>
      <c r="N161" s="3" t="s">
        <v>4722</v>
      </c>
      <c r="O161" s="3" t="s">
        <v>4715</v>
      </c>
      <c r="P161" s="3"/>
      <c r="Q161" s="3"/>
      <c r="R161" s="3"/>
      <c r="S161" s="3"/>
      <c r="T161" s="3" t="s">
        <v>4716</v>
      </c>
    </row>
    <row r="162" spans="2:20">
      <c r="B162" t="s">
        <v>12341</v>
      </c>
      <c r="C162" t="s">
        <v>12657</v>
      </c>
      <c r="E162" t="s">
        <v>4716</v>
      </c>
      <c r="F162" s="3">
        <v>0</v>
      </c>
      <c r="G162" s="3">
        <v>0</v>
      </c>
      <c r="H162" s="255">
        <v>44082</v>
      </c>
      <c r="I162" s="270">
        <v>2.4166666666666665</v>
      </c>
      <c r="J162" s="3">
        <v>0</v>
      </c>
      <c r="K162" s="3" t="s">
        <v>12343</v>
      </c>
      <c r="L162" s="3" t="s">
        <v>4753</v>
      </c>
      <c r="M162" s="3" t="s">
        <v>4753</v>
      </c>
      <c r="N162" s="3" t="s">
        <v>4722</v>
      </c>
      <c r="O162" s="3" t="s">
        <v>4715</v>
      </c>
      <c r="P162" s="3"/>
      <c r="Q162" s="3"/>
      <c r="R162" s="3"/>
      <c r="S162" s="3"/>
      <c r="T162" s="3" t="s">
        <v>4716</v>
      </c>
    </row>
    <row r="163" spans="2:20">
      <c r="B163" t="s">
        <v>12341</v>
      </c>
      <c r="C163" t="s">
        <v>12658</v>
      </c>
      <c r="E163" t="s">
        <v>4716</v>
      </c>
      <c r="F163" s="3">
        <v>0</v>
      </c>
      <c r="G163" s="3">
        <v>0</v>
      </c>
      <c r="H163" s="255">
        <v>44104</v>
      </c>
      <c r="I163" s="270">
        <v>2.4166666666666665</v>
      </c>
      <c r="J163" s="3">
        <v>0</v>
      </c>
      <c r="K163" s="3" t="s">
        <v>12343</v>
      </c>
      <c r="L163" s="3" t="s">
        <v>4753</v>
      </c>
      <c r="M163" s="3" t="s">
        <v>4753</v>
      </c>
      <c r="N163" s="3" t="s">
        <v>4722</v>
      </c>
      <c r="O163" s="3" t="s">
        <v>4715</v>
      </c>
      <c r="P163" s="3"/>
      <c r="Q163" s="3"/>
      <c r="R163" s="3"/>
      <c r="S163" s="3"/>
      <c r="T163" s="3" t="s">
        <v>4716</v>
      </c>
    </row>
    <row r="164" spans="2:20">
      <c r="B164" t="s">
        <v>12341</v>
      </c>
      <c r="C164" t="s">
        <v>12659</v>
      </c>
      <c r="E164" t="s">
        <v>4716</v>
      </c>
      <c r="F164" s="3">
        <v>0</v>
      </c>
      <c r="G164" s="3">
        <v>0</v>
      </c>
      <c r="H164" s="255">
        <v>44097</v>
      </c>
      <c r="I164" s="270">
        <v>2.4166666666666665</v>
      </c>
      <c r="J164" s="3">
        <v>0</v>
      </c>
      <c r="K164" s="3" t="s">
        <v>12343</v>
      </c>
      <c r="L164" s="3" t="s">
        <v>4753</v>
      </c>
      <c r="M164" s="3" t="s">
        <v>4753</v>
      </c>
      <c r="N164" s="3" t="s">
        <v>4722</v>
      </c>
      <c r="O164" s="3" t="s">
        <v>4715</v>
      </c>
      <c r="P164" s="3"/>
      <c r="Q164" s="3"/>
      <c r="R164" s="3"/>
      <c r="S164" s="3"/>
      <c r="T164" s="3" t="s">
        <v>4716</v>
      </c>
    </row>
    <row r="165" spans="2:20">
      <c r="B165" t="s">
        <v>12378</v>
      </c>
      <c r="C165" t="s">
        <v>12660</v>
      </c>
      <c r="E165" t="s">
        <v>12661</v>
      </c>
      <c r="F165" s="3">
        <v>0</v>
      </c>
      <c r="G165" s="3">
        <v>0</v>
      </c>
      <c r="H165" s="255">
        <v>44104</v>
      </c>
      <c r="I165" s="270">
        <v>2.4166666666666665</v>
      </c>
      <c r="J165" s="3">
        <v>70393</v>
      </c>
      <c r="K165" s="3" t="s">
        <v>4752</v>
      </c>
      <c r="L165" s="3" t="s">
        <v>5197</v>
      </c>
      <c r="M165" s="3" t="s">
        <v>12662</v>
      </c>
      <c r="N165" s="3" t="s">
        <v>4722</v>
      </c>
      <c r="O165" s="3" t="s">
        <v>4715</v>
      </c>
      <c r="P165" s="3"/>
      <c r="Q165" s="3"/>
      <c r="R165" s="3"/>
      <c r="S165" s="3"/>
      <c r="T165" s="3" t="s">
        <v>4716</v>
      </c>
    </row>
    <row r="166" spans="2:20">
      <c r="B166" t="s">
        <v>12345</v>
      </c>
      <c r="C166" t="s">
        <v>12663</v>
      </c>
      <c r="E166" t="s">
        <v>12664</v>
      </c>
      <c r="F166" s="3">
        <v>0</v>
      </c>
      <c r="G166" s="3">
        <v>0</v>
      </c>
      <c r="H166" s="255">
        <v>44093</v>
      </c>
      <c r="I166" s="270">
        <v>2.4166666666666665</v>
      </c>
      <c r="J166" s="3">
        <v>87231</v>
      </c>
      <c r="K166" s="3" t="s">
        <v>4752</v>
      </c>
      <c r="L166" s="3" t="s">
        <v>4726</v>
      </c>
      <c r="M166" s="3" t="s">
        <v>7955</v>
      </c>
      <c r="N166" s="3" t="s">
        <v>4718</v>
      </c>
      <c r="O166" s="3" t="s">
        <v>4715</v>
      </c>
      <c r="P166" s="3"/>
      <c r="Q166" s="3"/>
      <c r="R166" s="3"/>
      <c r="S166" s="3"/>
      <c r="T166" s="3" t="s">
        <v>4716</v>
      </c>
    </row>
    <row r="167" spans="2:20">
      <c r="B167" t="s">
        <v>12345</v>
      </c>
      <c r="C167" t="s">
        <v>12665</v>
      </c>
      <c r="E167" t="s">
        <v>12666</v>
      </c>
      <c r="F167" s="3">
        <v>0</v>
      </c>
      <c r="G167" s="3">
        <v>0</v>
      </c>
      <c r="H167" s="255">
        <v>44096</v>
      </c>
      <c r="I167" s="270">
        <v>2.4166666666666665</v>
      </c>
      <c r="J167" s="3">
        <v>26306</v>
      </c>
      <c r="K167" s="3" t="s">
        <v>12343</v>
      </c>
      <c r="L167" s="3" t="s">
        <v>5197</v>
      </c>
      <c r="M167" s="3" t="s">
        <v>12667</v>
      </c>
      <c r="N167" s="3" t="s">
        <v>4722</v>
      </c>
      <c r="O167" s="3" t="s">
        <v>4728</v>
      </c>
      <c r="P167" s="3"/>
      <c r="Q167" s="3"/>
      <c r="R167" s="3"/>
      <c r="S167" s="3"/>
      <c r="T167" s="3" t="s">
        <v>4716</v>
      </c>
    </row>
    <row r="168" spans="2:20">
      <c r="B168" t="s">
        <v>12345</v>
      </c>
      <c r="C168" t="s">
        <v>12668</v>
      </c>
      <c r="E168" t="s">
        <v>12669</v>
      </c>
      <c r="F168" s="3">
        <v>0</v>
      </c>
      <c r="G168" s="3">
        <v>0</v>
      </c>
      <c r="H168" s="255">
        <v>44097</v>
      </c>
      <c r="I168" s="270">
        <v>2.4166666666666665</v>
      </c>
      <c r="J168" s="3">
        <v>-1</v>
      </c>
      <c r="K168" s="3" t="s">
        <v>12343</v>
      </c>
      <c r="L168" s="3" t="s">
        <v>4726</v>
      </c>
      <c r="M168" s="3" t="s">
        <v>5972</v>
      </c>
      <c r="N168" s="3" t="s">
        <v>4722</v>
      </c>
      <c r="O168" s="3" t="s">
        <v>4715</v>
      </c>
      <c r="P168" s="3"/>
      <c r="Q168" s="3"/>
      <c r="R168" s="3"/>
      <c r="S168" s="3"/>
      <c r="T168" s="3" t="s">
        <v>4716</v>
      </c>
    </row>
    <row r="169" spans="2:20">
      <c r="B169" t="s">
        <v>12345</v>
      </c>
      <c r="C169" t="s">
        <v>12670</v>
      </c>
      <c r="E169" t="s">
        <v>12671</v>
      </c>
      <c r="F169" s="3">
        <v>0</v>
      </c>
      <c r="G169" s="3">
        <v>0</v>
      </c>
      <c r="H169" s="255">
        <v>44082</v>
      </c>
      <c r="I169" s="270">
        <v>2.4166666666666665</v>
      </c>
      <c r="J169" s="3">
        <v>-1</v>
      </c>
      <c r="K169" s="3" t="s">
        <v>12343</v>
      </c>
      <c r="L169" s="3" t="s">
        <v>5324</v>
      </c>
      <c r="M169" s="3" t="s">
        <v>12672</v>
      </c>
      <c r="N169" s="3" t="s">
        <v>4718</v>
      </c>
      <c r="O169" s="3" t="s">
        <v>4715</v>
      </c>
      <c r="P169" s="3"/>
      <c r="Q169" s="3"/>
      <c r="R169" s="3"/>
      <c r="S169" s="3"/>
      <c r="T169" s="3" t="s">
        <v>4716</v>
      </c>
    </row>
    <row r="170" spans="2:20">
      <c r="B170" t="s">
        <v>12345</v>
      </c>
      <c r="C170" t="s">
        <v>12673</v>
      </c>
      <c r="E170" t="s">
        <v>12674</v>
      </c>
      <c r="F170" s="3">
        <v>0</v>
      </c>
      <c r="G170" s="3">
        <v>0</v>
      </c>
      <c r="H170" s="255">
        <v>44091</v>
      </c>
      <c r="I170" s="270">
        <v>2.4166666666666665</v>
      </c>
      <c r="J170" s="3">
        <v>74994</v>
      </c>
      <c r="K170" s="3" t="s">
        <v>4752</v>
      </c>
      <c r="L170" s="3" t="s">
        <v>4726</v>
      </c>
      <c r="M170" s="3" t="s">
        <v>12675</v>
      </c>
      <c r="N170" s="3" t="s">
        <v>4718</v>
      </c>
      <c r="O170" s="3" t="s">
        <v>4715</v>
      </c>
      <c r="P170" s="3"/>
      <c r="Q170" s="3"/>
      <c r="R170" s="3"/>
      <c r="S170" s="3"/>
      <c r="T170" s="3" t="s">
        <v>4716</v>
      </c>
    </row>
    <row r="171" spans="2:20">
      <c r="B171" t="s">
        <v>12345</v>
      </c>
      <c r="C171" t="s">
        <v>12676</v>
      </c>
      <c r="E171" t="s">
        <v>12677</v>
      </c>
      <c r="F171" s="3">
        <v>0</v>
      </c>
      <c r="G171" s="3">
        <v>0</v>
      </c>
      <c r="H171" s="255">
        <v>44093</v>
      </c>
      <c r="I171" s="270">
        <v>2.4166666666666665</v>
      </c>
      <c r="J171" s="3">
        <v>98785</v>
      </c>
      <c r="K171" s="3" t="s">
        <v>4752</v>
      </c>
      <c r="L171" s="3" t="s">
        <v>4726</v>
      </c>
      <c r="M171" s="3" t="s">
        <v>5228</v>
      </c>
      <c r="N171" s="3" t="s">
        <v>4718</v>
      </c>
      <c r="O171" s="3" t="s">
        <v>4715</v>
      </c>
      <c r="P171" s="3"/>
      <c r="Q171" s="3"/>
      <c r="R171" s="3"/>
      <c r="S171" s="3"/>
      <c r="T171" s="3" t="s">
        <v>4716</v>
      </c>
    </row>
    <row r="172" spans="2:20">
      <c r="B172" t="s">
        <v>12345</v>
      </c>
      <c r="C172" t="s">
        <v>12678</v>
      </c>
      <c r="E172" t="s">
        <v>12679</v>
      </c>
      <c r="F172" s="3">
        <v>0</v>
      </c>
      <c r="G172" s="3">
        <v>0</v>
      </c>
      <c r="H172" s="255">
        <v>44082</v>
      </c>
      <c r="I172" s="270">
        <v>2.4166666666666665</v>
      </c>
      <c r="J172" s="3">
        <v>9767</v>
      </c>
      <c r="K172" s="3" t="s">
        <v>12343</v>
      </c>
      <c r="L172" s="3" t="s">
        <v>5324</v>
      </c>
      <c r="M172" s="3" t="s">
        <v>12680</v>
      </c>
      <c r="N172" s="3" t="s">
        <v>4722</v>
      </c>
      <c r="O172" s="3" t="s">
        <v>4715</v>
      </c>
      <c r="P172" s="3"/>
      <c r="Q172" s="3"/>
      <c r="R172" s="3"/>
      <c r="S172" s="3"/>
      <c r="T172" s="3" t="s">
        <v>4716</v>
      </c>
    </row>
    <row r="173" spans="2:20">
      <c r="B173" t="s">
        <v>12341</v>
      </c>
      <c r="C173" t="s">
        <v>12681</v>
      </c>
      <c r="E173" t="s">
        <v>4716</v>
      </c>
      <c r="F173" s="3">
        <v>0</v>
      </c>
      <c r="G173" s="3">
        <v>0</v>
      </c>
      <c r="H173" s="255">
        <v>44097</v>
      </c>
      <c r="I173" s="270">
        <v>2.4166666666666665</v>
      </c>
      <c r="J173" s="3">
        <v>0</v>
      </c>
      <c r="K173" s="3" t="s">
        <v>12343</v>
      </c>
      <c r="L173" s="3" t="s">
        <v>4753</v>
      </c>
      <c r="M173" s="3" t="s">
        <v>4753</v>
      </c>
      <c r="N173" s="3" t="s">
        <v>4722</v>
      </c>
      <c r="O173" s="3" t="s">
        <v>4715</v>
      </c>
      <c r="P173" s="3"/>
      <c r="Q173" s="3"/>
      <c r="R173" s="3"/>
      <c r="S173" s="3"/>
      <c r="T173" s="3" t="s">
        <v>4716</v>
      </c>
    </row>
    <row r="174" spans="2:20">
      <c r="B174" t="s">
        <v>12341</v>
      </c>
      <c r="C174" t="s">
        <v>12682</v>
      </c>
      <c r="E174" t="s">
        <v>4716</v>
      </c>
      <c r="F174" s="3">
        <v>0</v>
      </c>
      <c r="G174" s="3">
        <v>0</v>
      </c>
      <c r="H174" s="255">
        <v>44082</v>
      </c>
      <c r="I174" s="270">
        <v>2.4166666666666665</v>
      </c>
      <c r="J174" s="3">
        <v>0</v>
      </c>
      <c r="K174" s="3" t="s">
        <v>12343</v>
      </c>
      <c r="L174" s="3" t="s">
        <v>4753</v>
      </c>
      <c r="M174" s="3" t="s">
        <v>4753</v>
      </c>
      <c r="N174" s="3" t="s">
        <v>4722</v>
      </c>
      <c r="O174" s="3" t="s">
        <v>4715</v>
      </c>
      <c r="P174" s="3"/>
      <c r="Q174" s="3"/>
      <c r="R174" s="3"/>
      <c r="S174" s="3"/>
      <c r="T174" s="3" t="s">
        <v>4716</v>
      </c>
    </row>
    <row r="175" spans="2:20">
      <c r="B175" t="s">
        <v>12341</v>
      </c>
      <c r="C175" t="s">
        <v>12683</v>
      </c>
      <c r="E175" t="s">
        <v>4716</v>
      </c>
      <c r="F175" s="3">
        <v>0</v>
      </c>
      <c r="G175" s="3">
        <v>0</v>
      </c>
      <c r="H175" s="255">
        <v>44099</v>
      </c>
      <c r="I175" s="270">
        <v>2.4166666666666665</v>
      </c>
      <c r="J175" s="3">
        <v>0</v>
      </c>
      <c r="K175" s="3" t="s">
        <v>12343</v>
      </c>
      <c r="L175" s="3" t="s">
        <v>4753</v>
      </c>
      <c r="M175" s="3" t="s">
        <v>4753</v>
      </c>
      <c r="N175" s="3" t="s">
        <v>4718</v>
      </c>
      <c r="O175" s="3" t="s">
        <v>4715</v>
      </c>
      <c r="P175" s="3"/>
      <c r="Q175" s="3"/>
      <c r="R175" s="3"/>
      <c r="S175" s="3"/>
      <c r="T175" s="3" t="s">
        <v>4716</v>
      </c>
    </row>
    <row r="176" spans="2:20">
      <c r="B176" t="s">
        <v>12341</v>
      </c>
      <c r="C176" t="s">
        <v>12684</v>
      </c>
      <c r="E176" t="s">
        <v>4716</v>
      </c>
      <c r="F176" s="3">
        <v>0</v>
      </c>
      <c r="G176" s="3">
        <v>0</v>
      </c>
      <c r="H176" s="255">
        <v>44082</v>
      </c>
      <c r="I176" s="270">
        <v>2.4166666666666665</v>
      </c>
      <c r="J176" s="3">
        <v>0</v>
      </c>
      <c r="K176" s="3" t="s">
        <v>12343</v>
      </c>
      <c r="L176" s="3" t="s">
        <v>4753</v>
      </c>
      <c r="M176" s="3" t="s">
        <v>4753</v>
      </c>
      <c r="N176" s="3" t="s">
        <v>4722</v>
      </c>
      <c r="O176" s="3" t="s">
        <v>4715</v>
      </c>
      <c r="P176" s="3"/>
      <c r="Q176" s="3"/>
      <c r="R176" s="3"/>
      <c r="S176" s="3"/>
      <c r="T176" s="3" t="s">
        <v>4716</v>
      </c>
    </row>
    <row r="177" spans="2:20">
      <c r="B177" t="s">
        <v>12341</v>
      </c>
      <c r="C177" t="s">
        <v>12685</v>
      </c>
      <c r="E177" t="s">
        <v>4716</v>
      </c>
      <c r="F177" s="3">
        <v>0</v>
      </c>
      <c r="G177" s="3">
        <v>0</v>
      </c>
      <c r="H177" s="255">
        <v>44057</v>
      </c>
      <c r="I177" s="270">
        <v>2.5</v>
      </c>
      <c r="J177" s="3">
        <v>0</v>
      </c>
      <c r="K177" s="3" t="s">
        <v>12343</v>
      </c>
      <c r="L177" s="3" t="s">
        <v>4753</v>
      </c>
      <c r="M177" s="3" t="s">
        <v>4753</v>
      </c>
      <c r="N177" s="3" t="s">
        <v>4718</v>
      </c>
      <c r="O177" s="3" t="s">
        <v>4715</v>
      </c>
      <c r="P177" s="3"/>
      <c r="Q177" s="3"/>
      <c r="R177" s="3"/>
      <c r="S177" s="3"/>
      <c r="T177" s="3" t="s">
        <v>4716</v>
      </c>
    </row>
    <row r="178" spans="2:20">
      <c r="B178" t="s">
        <v>12341</v>
      </c>
      <c r="C178" t="s">
        <v>12686</v>
      </c>
      <c r="E178" t="s">
        <v>4716</v>
      </c>
      <c r="F178" s="3">
        <v>0</v>
      </c>
      <c r="G178" s="3">
        <v>0</v>
      </c>
      <c r="H178" s="255">
        <v>44064</v>
      </c>
      <c r="I178" s="270">
        <v>2.5</v>
      </c>
      <c r="J178" s="3">
        <v>0</v>
      </c>
      <c r="K178" s="3" t="s">
        <v>12343</v>
      </c>
      <c r="L178" s="3" t="s">
        <v>4753</v>
      </c>
      <c r="M178" s="3" t="s">
        <v>4753</v>
      </c>
      <c r="N178" s="3" t="s">
        <v>4722</v>
      </c>
      <c r="O178" s="3" t="s">
        <v>4715</v>
      </c>
      <c r="P178" s="3"/>
      <c r="Q178" s="3"/>
      <c r="R178" s="3"/>
      <c r="S178" s="3"/>
      <c r="T178" s="3" t="s">
        <v>4716</v>
      </c>
    </row>
    <row r="179" spans="2:20">
      <c r="B179" t="s">
        <v>12341</v>
      </c>
      <c r="C179" t="s">
        <v>12687</v>
      </c>
      <c r="E179" t="s">
        <v>4716</v>
      </c>
      <c r="F179" s="3">
        <v>0</v>
      </c>
      <c r="G179" s="3">
        <v>0</v>
      </c>
      <c r="H179" s="255">
        <v>44064</v>
      </c>
      <c r="I179" s="270">
        <v>2.5</v>
      </c>
      <c r="J179" s="3">
        <v>0</v>
      </c>
      <c r="K179" s="3" t="s">
        <v>12343</v>
      </c>
      <c r="L179" s="3" t="s">
        <v>4753</v>
      </c>
      <c r="M179" s="3" t="s">
        <v>4753</v>
      </c>
      <c r="N179" s="3" t="s">
        <v>4722</v>
      </c>
      <c r="O179" s="3" t="s">
        <v>4715</v>
      </c>
      <c r="P179" s="3"/>
      <c r="Q179" s="3"/>
      <c r="R179" s="3"/>
      <c r="S179" s="3"/>
      <c r="T179" s="3" t="s">
        <v>4716</v>
      </c>
    </row>
    <row r="180" spans="2:20">
      <c r="B180" t="s">
        <v>12341</v>
      </c>
      <c r="C180" t="s">
        <v>12688</v>
      </c>
      <c r="E180" t="s">
        <v>4716</v>
      </c>
      <c r="F180" s="3">
        <v>0</v>
      </c>
      <c r="G180" s="3">
        <v>0</v>
      </c>
      <c r="H180" s="255">
        <v>44068</v>
      </c>
      <c r="I180" s="270">
        <v>2.5</v>
      </c>
      <c r="J180" s="3">
        <v>0</v>
      </c>
      <c r="K180" s="3" t="s">
        <v>12343</v>
      </c>
      <c r="L180" s="3" t="s">
        <v>4753</v>
      </c>
      <c r="M180" s="3" t="s">
        <v>4753</v>
      </c>
      <c r="N180" s="3" t="s">
        <v>4718</v>
      </c>
      <c r="O180" s="3" t="s">
        <v>4715</v>
      </c>
      <c r="P180" s="3"/>
      <c r="Q180" s="3"/>
      <c r="R180" s="3"/>
      <c r="S180" s="3"/>
      <c r="T180" s="3" t="s">
        <v>4716</v>
      </c>
    </row>
    <row r="181" spans="2:20">
      <c r="B181" t="s">
        <v>12341</v>
      </c>
      <c r="C181" t="s">
        <v>12689</v>
      </c>
      <c r="E181" t="s">
        <v>4716</v>
      </c>
      <c r="F181" s="3">
        <v>0</v>
      </c>
      <c r="G181" s="3">
        <v>0</v>
      </c>
      <c r="H181" s="255">
        <v>44047</v>
      </c>
      <c r="I181" s="270">
        <v>2.5</v>
      </c>
      <c r="J181" s="3">
        <v>0</v>
      </c>
      <c r="K181" s="3" t="s">
        <v>12343</v>
      </c>
      <c r="L181" s="3" t="s">
        <v>4753</v>
      </c>
      <c r="M181" s="3" t="s">
        <v>4753</v>
      </c>
      <c r="N181" s="3" t="s">
        <v>4722</v>
      </c>
      <c r="O181" s="3" t="s">
        <v>4715</v>
      </c>
      <c r="P181" s="3"/>
      <c r="Q181" s="3"/>
      <c r="R181" s="3"/>
      <c r="S181" s="3"/>
      <c r="T181" s="3" t="s">
        <v>4716</v>
      </c>
    </row>
    <row r="182" spans="2:20">
      <c r="B182" t="s">
        <v>12341</v>
      </c>
      <c r="C182" t="s">
        <v>12690</v>
      </c>
      <c r="E182" t="s">
        <v>4716</v>
      </c>
      <c r="F182" s="3">
        <v>0</v>
      </c>
      <c r="G182" s="3">
        <v>0</v>
      </c>
      <c r="H182" s="255">
        <v>44047</v>
      </c>
      <c r="I182" s="270">
        <v>2.5</v>
      </c>
      <c r="J182" s="3">
        <v>0</v>
      </c>
      <c r="K182" s="3" t="s">
        <v>12343</v>
      </c>
      <c r="L182" s="3" t="s">
        <v>4753</v>
      </c>
      <c r="M182" s="3" t="s">
        <v>4753</v>
      </c>
      <c r="N182" s="3" t="s">
        <v>4718</v>
      </c>
      <c r="O182" s="3" t="s">
        <v>4715</v>
      </c>
      <c r="P182" s="3"/>
      <c r="Q182" s="3"/>
      <c r="R182" s="3"/>
      <c r="S182" s="3"/>
      <c r="T182" s="3" t="s">
        <v>4716</v>
      </c>
    </row>
    <row r="183" spans="2:20">
      <c r="B183" t="s">
        <v>12345</v>
      </c>
      <c r="C183" t="s">
        <v>12691</v>
      </c>
      <c r="E183" t="s">
        <v>12692</v>
      </c>
      <c r="F183" s="3">
        <v>0</v>
      </c>
      <c r="G183" s="3">
        <v>0</v>
      </c>
      <c r="H183" s="255">
        <v>44071</v>
      </c>
      <c r="I183" s="270">
        <v>2.5</v>
      </c>
      <c r="J183" s="3">
        <v>-1</v>
      </c>
      <c r="K183" s="3" t="s">
        <v>4752</v>
      </c>
      <c r="L183" s="3" t="s">
        <v>4726</v>
      </c>
      <c r="M183" s="3" t="s">
        <v>11774</v>
      </c>
      <c r="N183" s="3" t="s">
        <v>4718</v>
      </c>
      <c r="O183" s="3" t="s">
        <v>4715</v>
      </c>
      <c r="P183" s="3"/>
      <c r="Q183" s="3"/>
      <c r="R183" s="3"/>
      <c r="S183" s="3"/>
      <c r="T183" s="3" t="s">
        <v>4716</v>
      </c>
    </row>
    <row r="184" spans="2:20">
      <c r="B184" t="s">
        <v>12345</v>
      </c>
      <c r="C184" t="s">
        <v>12693</v>
      </c>
      <c r="E184" t="s">
        <v>12694</v>
      </c>
      <c r="F184" s="3">
        <v>0</v>
      </c>
      <c r="G184" s="3">
        <v>0</v>
      </c>
      <c r="H184" s="255">
        <v>44063</v>
      </c>
      <c r="I184" s="270">
        <v>2.5</v>
      </c>
      <c r="J184" s="3">
        <v>-1</v>
      </c>
      <c r="K184" s="3" t="s">
        <v>4752</v>
      </c>
      <c r="L184" s="3" t="s">
        <v>5324</v>
      </c>
      <c r="M184" s="3" t="s">
        <v>6504</v>
      </c>
      <c r="N184" s="3" t="s">
        <v>4712</v>
      </c>
      <c r="O184" s="3" t="s">
        <v>4715</v>
      </c>
      <c r="P184" s="3"/>
      <c r="Q184" s="3"/>
      <c r="R184" s="3"/>
      <c r="S184" s="3"/>
      <c r="T184" s="3" t="s">
        <v>4716</v>
      </c>
    </row>
    <row r="185" spans="2:20">
      <c r="B185" t="s">
        <v>12378</v>
      </c>
      <c r="C185" t="s">
        <v>12695</v>
      </c>
      <c r="E185" t="s">
        <v>12696</v>
      </c>
      <c r="F185" s="3">
        <v>0</v>
      </c>
      <c r="G185" s="3">
        <v>0</v>
      </c>
      <c r="H185" s="255">
        <v>44068</v>
      </c>
      <c r="I185" s="270">
        <v>2.5</v>
      </c>
      <c r="J185" s="3">
        <v>60407</v>
      </c>
      <c r="K185" s="3" t="s">
        <v>12343</v>
      </c>
      <c r="L185" s="3" t="s">
        <v>4726</v>
      </c>
      <c r="M185" s="3" t="s">
        <v>12348</v>
      </c>
      <c r="N185" s="3" t="s">
        <v>4718</v>
      </c>
      <c r="O185" s="3" t="s">
        <v>4715</v>
      </c>
      <c r="P185" s="3"/>
      <c r="Q185" s="3"/>
      <c r="R185" s="3"/>
      <c r="S185" s="3"/>
      <c r="T185" s="3" t="s">
        <v>4716</v>
      </c>
    </row>
    <row r="186" spans="2:20">
      <c r="B186" t="s">
        <v>12378</v>
      </c>
      <c r="C186" t="s">
        <v>12697</v>
      </c>
      <c r="E186" t="s">
        <v>12698</v>
      </c>
      <c r="F186" s="3">
        <v>0</v>
      </c>
      <c r="G186" s="3">
        <v>0</v>
      </c>
      <c r="H186" s="255">
        <v>44048</v>
      </c>
      <c r="I186" s="270">
        <v>2.5</v>
      </c>
      <c r="J186" s="3">
        <v>4253</v>
      </c>
      <c r="K186" s="3" t="s">
        <v>12343</v>
      </c>
      <c r="L186" s="3" t="s">
        <v>5197</v>
      </c>
      <c r="M186" s="3" t="s">
        <v>12699</v>
      </c>
      <c r="N186" s="3" t="s">
        <v>4722</v>
      </c>
      <c r="O186" s="3" t="s">
        <v>4715</v>
      </c>
      <c r="P186" s="3"/>
      <c r="Q186" s="3"/>
      <c r="R186" s="3"/>
      <c r="S186" s="3"/>
      <c r="T186" s="3" t="s">
        <v>4716</v>
      </c>
    </row>
    <row r="187" spans="2:20">
      <c r="B187" t="s">
        <v>12345</v>
      </c>
      <c r="C187" t="s">
        <v>12700</v>
      </c>
      <c r="E187" t="s">
        <v>12701</v>
      </c>
      <c r="F187" s="3">
        <v>0</v>
      </c>
      <c r="G187" s="3">
        <v>0</v>
      </c>
      <c r="H187" s="255">
        <v>44067</v>
      </c>
      <c r="I187" s="270">
        <v>2.5</v>
      </c>
      <c r="J187" s="3">
        <v>7895</v>
      </c>
      <c r="K187" s="3" t="s">
        <v>12343</v>
      </c>
      <c r="L187" s="3" t="s">
        <v>4726</v>
      </c>
      <c r="M187" s="3" t="s">
        <v>5739</v>
      </c>
      <c r="N187" s="3" t="s">
        <v>4722</v>
      </c>
      <c r="O187" s="3" t="s">
        <v>4715</v>
      </c>
      <c r="P187" s="3"/>
      <c r="Q187" s="3"/>
      <c r="R187" s="3"/>
      <c r="S187" s="3"/>
      <c r="T187" s="3" t="s">
        <v>4716</v>
      </c>
    </row>
    <row r="188" spans="2:20">
      <c r="B188" t="s">
        <v>12341</v>
      </c>
      <c r="C188" t="s">
        <v>12702</v>
      </c>
      <c r="E188" t="s">
        <v>4716</v>
      </c>
      <c r="F188" s="3">
        <v>0</v>
      </c>
      <c r="G188" s="3">
        <v>0</v>
      </c>
      <c r="H188" s="255">
        <v>44068</v>
      </c>
      <c r="I188" s="270">
        <v>2.5</v>
      </c>
      <c r="J188" s="3">
        <v>0</v>
      </c>
      <c r="K188" s="3" t="s">
        <v>12343</v>
      </c>
      <c r="L188" s="3" t="s">
        <v>5197</v>
      </c>
      <c r="M188" s="3" t="s">
        <v>12703</v>
      </c>
      <c r="N188" s="3" t="s">
        <v>4718</v>
      </c>
      <c r="O188" s="3" t="s">
        <v>4715</v>
      </c>
      <c r="P188" s="3"/>
      <c r="Q188" s="3"/>
      <c r="R188" s="3"/>
      <c r="S188" s="3"/>
      <c r="T188" s="3" t="s">
        <v>4716</v>
      </c>
    </row>
    <row r="189" spans="2:20">
      <c r="B189" t="s">
        <v>12345</v>
      </c>
      <c r="C189" t="s">
        <v>12704</v>
      </c>
      <c r="E189" t="s">
        <v>12705</v>
      </c>
      <c r="F189" s="3">
        <v>0</v>
      </c>
      <c r="G189" s="3">
        <v>0</v>
      </c>
      <c r="H189" s="255">
        <v>44071</v>
      </c>
      <c r="I189" s="270">
        <v>2.5</v>
      </c>
      <c r="J189" s="3">
        <v>64559</v>
      </c>
      <c r="K189" s="3" t="s">
        <v>4752</v>
      </c>
      <c r="L189" s="3" t="s">
        <v>5324</v>
      </c>
      <c r="M189" s="3" t="s">
        <v>12706</v>
      </c>
      <c r="N189" s="3" t="s">
        <v>4722</v>
      </c>
      <c r="O189" s="3" t="s">
        <v>4715</v>
      </c>
      <c r="P189" s="3"/>
      <c r="Q189" s="3"/>
      <c r="R189" s="3"/>
      <c r="S189" s="3"/>
      <c r="T189" s="3" t="s">
        <v>4716</v>
      </c>
    </row>
    <row r="190" spans="2:20">
      <c r="B190" t="s">
        <v>12345</v>
      </c>
      <c r="C190" t="s">
        <v>12707</v>
      </c>
      <c r="E190" t="s">
        <v>12708</v>
      </c>
      <c r="F190" s="3">
        <v>0</v>
      </c>
      <c r="G190" s="3">
        <v>0</v>
      </c>
      <c r="H190" s="255">
        <v>44071</v>
      </c>
      <c r="I190" s="270">
        <v>2.5</v>
      </c>
      <c r="J190" s="3">
        <v>33445</v>
      </c>
      <c r="K190" s="3" t="s">
        <v>12343</v>
      </c>
      <c r="L190" s="3" t="s">
        <v>4726</v>
      </c>
      <c r="M190" s="3" t="s">
        <v>8841</v>
      </c>
      <c r="N190" s="3" t="s">
        <v>4722</v>
      </c>
      <c r="O190" s="3" t="s">
        <v>4728</v>
      </c>
      <c r="P190" s="3"/>
      <c r="Q190" s="3"/>
      <c r="R190" s="3"/>
      <c r="S190" s="3"/>
      <c r="T190" s="3" t="s">
        <v>4716</v>
      </c>
    </row>
    <row r="191" spans="2:20">
      <c r="B191" t="s">
        <v>12345</v>
      </c>
      <c r="C191" t="s">
        <v>12709</v>
      </c>
      <c r="E191" t="s">
        <v>12577</v>
      </c>
      <c r="F191" s="3">
        <v>0</v>
      </c>
      <c r="G191" s="3">
        <v>0</v>
      </c>
      <c r="H191" s="255">
        <v>44071</v>
      </c>
      <c r="I191" s="270">
        <v>2.5</v>
      </c>
      <c r="J191" s="3">
        <v>77896</v>
      </c>
      <c r="K191" s="3" t="s">
        <v>4752</v>
      </c>
      <c r="L191" s="3" t="s">
        <v>4726</v>
      </c>
      <c r="M191" s="3" t="s">
        <v>12710</v>
      </c>
      <c r="N191" s="3" t="s">
        <v>4718</v>
      </c>
      <c r="O191" s="3" t="s">
        <v>4715</v>
      </c>
      <c r="P191" s="3"/>
      <c r="Q191" s="3"/>
      <c r="R191" s="3"/>
      <c r="S191" s="3"/>
      <c r="T191" s="3" t="s">
        <v>4716</v>
      </c>
    </row>
    <row r="192" spans="2:20">
      <c r="B192" t="s">
        <v>12341</v>
      </c>
      <c r="C192" t="s">
        <v>12711</v>
      </c>
      <c r="E192" t="s">
        <v>4716</v>
      </c>
      <c r="F192" s="3">
        <v>0</v>
      </c>
      <c r="G192" s="3">
        <v>0</v>
      </c>
      <c r="H192" s="255">
        <v>44064</v>
      </c>
      <c r="I192" s="270">
        <v>2.5</v>
      </c>
      <c r="J192" s="3">
        <v>0</v>
      </c>
      <c r="K192" s="3" t="s">
        <v>12343</v>
      </c>
      <c r="L192" s="3" t="s">
        <v>4753</v>
      </c>
      <c r="M192" s="3" t="s">
        <v>4753</v>
      </c>
      <c r="N192" s="3" t="s">
        <v>4718</v>
      </c>
      <c r="O192" s="3" t="s">
        <v>4715</v>
      </c>
      <c r="P192" s="3"/>
      <c r="Q192" s="3"/>
      <c r="R192" s="3"/>
      <c r="S192" s="3"/>
      <c r="T192" s="3" t="s">
        <v>4716</v>
      </c>
    </row>
    <row r="193" spans="2:20">
      <c r="B193" t="s">
        <v>12341</v>
      </c>
      <c r="C193" t="s">
        <v>12712</v>
      </c>
      <c r="E193" t="s">
        <v>4716</v>
      </c>
      <c r="F193" s="3">
        <v>0</v>
      </c>
      <c r="G193" s="3">
        <v>0</v>
      </c>
      <c r="H193" s="255">
        <v>44047</v>
      </c>
      <c r="I193" s="270">
        <v>2.5</v>
      </c>
      <c r="J193" s="3">
        <v>0</v>
      </c>
      <c r="K193" s="3" t="s">
        <v>12343</v>
      </c>
      <c r="L193" s="3" t="s">
        <v>4753</v>
      </c>
      <c r="M193" s="3" t="s">
        <v>4753</v>
      </c>
      <c r="N193" s="3" t="s">
        <v>4718</v>
      </c>
      <c r="O193" s="3" t="s">
        <v>4715</v>
      </c>
      <c r="P193" s="3"/>
      <c r="Q193" s="3"/>
      <c r="R193" s="3"/>
      <c r="S193" s="3"/>
      <c r="T193" s="3" t="s">
        <v>4716</v>
      </c>
    </row>
    <row r="194" spans="2:20">
      <c r="B194" t="s">
        <v>12341</v>
      </c>
      <c r="C194" t="s">
        <v>12713</v>
      </c>
      <c r="E194" t="s">
        <v>4716</v>
      </c>
      <c r="F194" s="3">
        <v>0</v>
      </c>
      <c r="G194" s="3">
        <v>0</v>
      </c>
      <c r="H194" s="255">
        <v>44074</v>
      </c>
      <c r="I194" s="270">
        <v>2.5</v>
      </c>
      <c r="J194" s="3">
        <v>0</v>
      </c>
      <c r="K194" s="3" t="s">
        <v>12343</v>
      </c>
      <c r="L194" s="3" t="s">
        <v>4753</v>
      </c>
      <c r="M194" s="3" t="s">
        <v>4753</v>
      </c>
      <c r="N194" s="3" t="s">
        <v>4718</v>
      </c>
      <c r="O194" s="3" t="s">
        <v>4715</v>
      </c>
      <c r="P194" s="3"/>
      <c r="Q194" s="3"/>
      <c r="R194" s="3"/>
      <c r="S194" s="3"/>
      <c r="T194" s="3" t="s">
        <v>4716</v>
      </c>
    </row>
    <row r="195" spans="2:20">
      <c r="B195" t="s">
        <v>12341</v>
      </c>
      <c r="C195" t="s">
        <v>12714</v>
      </c>
      <c r="E195" t="s">
        <v>4716</v>
      </c>
      <c r="F195" s="3">
        <v>0</v>
      </c>
      <c r="G195" s="3">
        <v>0</v>
      </c>
      <c r="H195" s="255">
        <v>44062</v>
      </c>
      <c r="I195" s="270">
        <v>2.5</v>
      </c>
      <c r="J195" s="3">
        <v>0</v>
      </c>
      <c r="K195" s="3" t="s">
        <v>12343</v>
      </c>
      <c r="L195" s="3" t="s">
        <v>4753</v>
      </c>
      <c r="M195" s="3" t="s">
        <v>4753</v>
      </c>
      <c r="N195" s="3" t="s">
        <v>4718</v>
      </c>
      <c r="O195" s="3" t="s">
        <v>4715</v>
      </c>
      <c r="P195" s="3"/>
      <c r="Q195" s="3"/>
      <c r="R195" s="3"/>
      <c r="S195" s="3"/>
      <c r="T195" s="3" t="s">
        <v>4716</v>
      </c>
    </row>
    <row r="196" spans="2:20">
      <c r="B196" t="s">
        <v>12341</v>
      </c>
      <c r="C196" t="s">
        <v>12715</v>
      </c>
      <c r="E196" t="s">
        <v>4716</v>
      </c>
      <c r="F196" s="3">
        <v>0</v>
      </c>
      <c r="G196" s="3">
        <v>0</v>
      </c>
      <c r="H196" s="255">
        <v>44047</v>
      </c>
      <c r="I196" s="270">
        <v>2.5</v>
      </c>
      <c r="J196" s="3">
        <v>0</v>
      </c>
      <c r="K196" s="3" t="s">
        <v>12343</v>
      </c>
      <c r="L196" s="3" t="s">
        <v>4753</v>
      </c>
      <c r="M196" s="3" t="s">
        <v>4753</v>
      </c>
      <c r="N196" s="3" t="s">
        <v>4722</v>
      </c>
      <c r="O196" s="3" t="s">
        <v>4715</v>
      </c>
      <c r="P196" s="3"/>
      <c r="Q196" s="3"/>
      <c r="R196" s="3"/>
      <c r="S196" s="3"/>
      <c r="T196" s="3" t="s">
        <v>4716</v>
      </c>
    </row>
    <row r="197" spans="2:20">
      <c r="B197" t="s">
        <v>12341</v>
      </c>
      <c r="C197" t="s">
        <v>12716</v>
      </c>
      <c r="E197" t="s">
        <v>4716</v>
      </c>
      <c r="F197" s="3">
        <v>0</v>
      </c>
      <c r="G197" s="3">
        <v>0</v>
      </c>
      <c r="H197" s="255">
        <v>44047</v>
      </c>
      <c r="I197" s="270">
        <v>2.5</v>
      </c>
      <c r="J197" s="3">
        <v>0</v>
      </c>
      <c r="K197" s="3" t="s">
        <v>12343</v>
      </c>
      <c r="L197" s="3" t="s">
        <v>4753</v>
      </c>
      <c r="M197" s="3" t="s">
        <v>4753</v>
      </c>
      <c r="N197" s="3" t="s">
        <v>4722</v>
      </c>
      <c r="O197" s="3" t="s">
        <v>4715</v>
      </c>
      <c r="P197" s="3"/>
      <c r="Q197" s="3"/>
      <c r="R197" s="3"/>
      <c r="S197" s="3"/>
      <c r="T197" s="3" t="s">
        <v>4716</v>
      </c>
    </row>
    <row r="198" spans="2:20">
      <c r="B198" t="s">
        <v>12345</v>
      </c>
      <c r="C198" t="s">
        <v>12717</v>
      </c>
      <c r="E198" t="s">
        <v>12461</v>
      </c>
      <c r="F198" s="3">
        <v>0</v>
      </c>
      <c r="G198" s="3">
        <v>0</v>
      </c>
      <c r="H198" s="255">
        <v>44053</v>
      </c>
      <c r="I198" s="270">
        <v>2.5</v>
      </c>
      <c r="J198" s="3">
        <v>46354</v>
      </c>
      <c r="K198" s="3" t="s">
        <v>12343</v>
      </c>
      <c r="L198" s="3" t="s">
        <v>4726</v>
      </c>
      <c r="M198" s="3" t="s">
        <v>4994</v>
      </c>
      <c r="N198" s="3" t="s">
        <v>4722</v>
      </c>
      <c r="O198" s="3" t="s">
        <v>4715</v>
      </c>
      <c r="P198" s="3"/>
      <c r="Q198" s="3"/>
      <c r="R198" s="3"/>
      <c r="S198" s="3"/>
      <c r="T198" s="3" t="s">
        <v>4716</v>
      </c>
    </row>
    <row r="199" spans="2:20">
      <c r="B199" t="s">
        <v>12341</v>
      </c>
      <c r="C199" t="s">
        <v>12718</v>
      </c>
      <c r="E199" t="s">
        <v>4716</v>
      </c>
      <c r="F199" s="3">
        <v>0</v>
      </c>
      <c r="G199" s="3">
        <v>0</v>
      </c>
      <c r="H199" s="255">
        <v>44062</v>
      </c>
      <c r="I199" s="270">
        <v>2.5</v>
      </c>
      <c r="J199" s="3">
        <v>0</v>
      </c>
      <c r="K199" s="3" t="s">
        <v>12343</v>
      </c>
      <c r="L199" s="3" t="s">
        <v>4753</v>
      </c>
      <c r="M199" s="3" t="s">
        <v>4753</v>
      </c>
      <c r="N199" s="3" t="s">
        <v>4722</v>
      </c>
      <c r="O199" s="3" t="s">
        <v>4715</v>
      </c>
      <c r="P199" s="3"/>
      <c r="Q199" s="3"/>
      <c r="R199" s="3"/>
      <c r="S199" s="3"/>
      <c r="T199" s="3" t="s">
        <v>4716</v>
      </c>
    </row>
    <row r="200" spans="2:20">
      <c r="B200" t="s">
        <v>12341</v>
      </c>
      <c r="C200" t="s">
        <v>12719</v>
      </c>
      <c r="E200" t="s">
        <v>4716</v>
      </c>
      <c r="F200" s="3">
        <v>0</v>
      </c>
      <c r="G200" s="3">
        <v>0</v>
      </c>
      <c r="H200" s="255">
        <v>44061</v>
      </c>
      <c r="I200" s="270">
        <v>2.5</v>
      </c>
      <c r="J200" s="3">
        <v>0</v>
      </c>
      <c r="K200" s="3" t="s">
        <v>12343</v>
      </c>
      <c r="L200" s="3" t="s">
        <v>4753</v>
      </c>
      <c r="M200" s="3" t="s">
        <v>4753</v>
      </c>
      <c r="N200" s="3" t="s">
        <v>4718</v>
      </c>
      <c r="O200" s="3" t="s">
        <v>4715</v>
      </c>
      <c r="P200" s="3"/>
      <c r="Q200" s="3"/>
      <c r="R200" s="3"/>
      <c r="S200" s="3"/>
      <c r="T200" s="3" t="s">
        <v>4716</v>
      </c>
    </row>
    <row r="201" spans="2:20">
      <c r="B201" t="s">
        <v>12341</v>
      </c>
      <c r="C201" t="s">
        <v>12720</v>
      </c>
      <c r="E201" t="s">
        <v>4716</v>
      </c>
      <c r="F201" s="3">
        <v>0</v>
      </c>
      <c r="G201" s="3">
        <v>0</v>
      </c>
      <c r="H201" s="255">
        <v>44048</v>
      </c>
      <c r="I201" s="270">
        <v>2.5</v>
      </c>
      <c r="J201" s="3">
        <v>0</v>
      </c>
      <c r="K201" s="3" t="s">
        <v>12343</v>
      </c>
      <c r="L201" s="3" t="s">
        <v>4753</v>
      </c>
      <c r="M201" s="3" t="s">
        <v>4753</v>
      </c>
      <c r="N201" s="3" t="s">
        <v>4722</v>
      </c>
      <c r="O201" s="3" t="s">
        <v>4715</v>
      </c>
      <c r="P201" s="3"/>
      <c r="Q201" s="3"/>
      <c r="R201" s="3"/>
      <c r="S201" s="3"/>
      <c r="T201" s="3" t="s">
        <v>4716</v>
      </c>
    </row>
    <row r="202" spans="2:20">
      <c r="B202" t="s">
        <v>12341</v>
      </c>
      <c r="C202" t="s">
        <v>12721</v>
      </c>
      <c r="E202" t="s">
        <v>4716</v>
      </c>
      <c r="F202" s="3">
        <v>0</v>
      </c>
      <c r="G202" s="3">
        <v>0</v>
      </c>
      <c r="H202" s="255">
        <v>44061</v>
      </c>
      <c r="I202" s="270">
        <v>2.5</v>
      </c>
      <c r="J202" s="3">
        <v>0</v>
      </c>
      <c r="K202" s="3" t="s">
        <v>12343</v>
      </c>
      <c r="L202" s="3" t="s">
        <v>4753</v>
      </c>
      <c r="M202" s="3" t="s">
        <v>4753</v>
      </c>
      <c r="N202" s="3" t="s">
        <v>4718</v>
      </c>
      <c r="O202" s="3" t="s">
        <v>4715</v>
      </c>
      <c r="P202" s="3"/>
      <c r="Q202" s="3"/>
      <c r="R202" s="3"/>
      <c r="S202" s="3"/>
      <c r="T202" s="3" t="s">
        <v>4716</v>
      </c>
    </row>
    <row r="203" spans="2:20">
      <c r="B203" t="s">
        <v>12341</v>
      </c>
      <c r="C203" t="s">
        <v>12722</v>
      </c>
      <c r="E203" t="s">
        <v>4716</v>
      </c>
      <c r="F203" s="3">
        <v>0</v>
      </c>
      <c r="G203" s="3">
        <v>0</v>
      </c>
      <c r="H203" s="255">
        <v>44030</v>
      </c>
      <c r="I203" s="270">
        <v>2.5833333333333335</v>
      </c>
      <c r="J203" s="3">
        <v>0</v>
      </c>
      <c r="K203" s="3" t="s">
        <v>12343</v>
      </c>
      <c r="L203" s="3" t="s">
        <v>4753</v>
      </c>
      <c r="M203" s="3" t="s">
        <v>4753</v>
      </c>
      <c r="N203" s="3" t="s">
        <v>4722</v>
      </c>
      <c r="O203" s="3" t="s">
        <v>4715</v>
      </c>
      <c r="P203" s="3"/>
      <c r="Q203" s="3"/>
      <c r="R203" s="3"/>
      <c r="S203" s="3"/>
      <c r="T203" s="3" t="s">
        <v>4716</v>
      </c>
    </row>
    <row r="204" spans="2:20">
      <c r="B204" t="s">
        <v>12341</v>
      </c>
      <c r="C204" t="s">
        <v>12723</v>
      </c>
      <c r="E204" t="s">
        <v>4716</v>
      </c>
      <c r="F204" s="3">
        <v>0</v>
      </c>
      <c r="G204" s="3">
        <v>0</v>
      </c>
      <c r="H204" s="255">
        <v>44039</v>
      </c>
      <c r="I204" s="270">
        <v>2.5833333333333335</v>
      </c>
      <c r="J204" s="3">
        <v>0</v>
      </c>
      <c r="K204" s="3" t="s">
        <v>12343</v>
      </c>
      <c r="L204" s="3" t="s">
        <v>4753</v>
      </c>
      <c r="M204" s="3" t="s">
        <v>4753</v>
      </c>
      <c r="N204" s="3" t="s">
        <v>4722</v>
      </c>
      <c r="O204" s="3" t="s">
        <v>4715</v>
      </c>
      <c r="P204" s="3"/>
      <c r="Q204" s="3"/>
      <c r="R204" s="3"/>
      <c r="S204" s="3"/>
      <c r="T204" s="3" t="s">
        <v>4716</v>
      </c>
    </row>
    <row r="205" spans="2:20">
      <c r="B205" t="s">
        <v>12341</v>
      </c>
      <c r="C205" t="s">
        <v>12724</v>
      </c>
      <c r="E205" t="s">
        <v>4716</v>
      </c>
      <c r="F205" s="3">
        <v>0</v>
      </c>
      <c r="G205" s="3">
        <v>0</v>
      </c>
      <c r="H205" s="255">
        <v>44039</v>
      </c>
      <c r="I205" s="270">
        <v>2.5833333333333335</v>
      </c>
      <c r="J205" s="3">
        <v>0</v>
      </c>
      <c r="K205" s="3" t="s">
        <v>12343</v>
      </c>
      <c r="L205" s="3" t="s">
        <v>4753</v>
      </c>
      <c r="M205" s="3" t="s">
        <v>4753</v>
      </c>
      <c r="N205" s="3" t="s">
        <v>4722</v>
      </c>
      <c r="O205" s="3" t="s">
        <v>4715</v>
      </c>
      <c r="P205" s="3"/>
      <c r="Q205" s="3"/>
      <c r="R205" s="3"/>
      <c r="S205" s="3"/>
      <c r="T205" s="3" t="s">
        <v>4716</v>
      </c>
    </row>
    <row r="206" spans="2:20">
      <c r="B206" t="s">
        <v>12341</v>
      </c>
      <c r="C206" t="s">
        <v>12725</v>
      </c>
      <c r="E206" t="s">
        <v>4716</v>
      </c>
      <c r="F206" s="3">
        <v>0</v>
      </c>
      <c r="G206" s="3">
        <v>0</v>
      </c>
      <c r="H206" s="255">
        <v>44032</v>
      </c>
      <c r="I206" s="270">
        <v>2.5833333333333335</v>
      </c>
      <c r="J206" s="3">
        <v>0</v>
      </c>
      <c r="K206" s="3" t="s">
        <v>12343</v>
      </c>
      <c r="L206" s="3" t="s">
        <v>4753</v>
      </c>
      <c r="M206" s="3" t="s">
        <v>4753</v>
      </c>
      <c r="N206" s="3" t="s">
        <v>4718</v>
      </c>
      <c r="O206" s="3" t="s">
        <v>4715</v>
      </c>
      <c r="P206" s="3"/>
      <c r="Q206" s="3"/>
      <c r="R206" s="3"/>
      <c r="S206" s="3"/>
      <c r="T206" s="3" t="s">
        <v>4716</v>
      </c>
    </row>
    <row r="207" spans="2:20">
      <c r="B207" t="s">
        <v>12341</v>
      </c>
      <c r="C207" t="s">
        <v>12726</v>
      </c>
      <c r="E207" t="s">
        <v>4716</v>
      </c>
      <c r="F207" s="3">
        <v>0</v>
      </c>
      <c r="G207" s="3">
        <v>0</v>
      </c>
      <c r="H207" s="255">
        <v>44039</v>
      </c>
      <c r="I207" s="270">
        <v>2.5833333333333335</v>
      </c>
      <c r="J207" s="3">
        <v>0</v>
      </c>
      <c r="K207" s="3" t="s">
        <v>12343</v>
      </c>
      <c r="L207" s="3" t="s">
        <v>4753</v>
      </c>
      <c r="M207" s="3" t="s">
        <v>4753</v>
      </c>
      <c r="N207" s="3" t="s">
        <v>4722</v>
      </c>
      <c r="O207" s="3" t="s">
        <v>4715</v>
      </c>
      <c r="P207" s="3"/>
      <c r="Q207" s="3"/>
      <c r="R207" s="3"/>
      <c r="S207" s="3"/>
      <c r="T207" s="3" t="s">
        <v>4716</v>
      </c>
    </row>
    <row r="208" spans="2:20">
      <c r="B208" t="s">
        <v>12341</v>
      </c>
      <c r="C208" t="s">
        <v>12727</v>
      </c>
      <c r="E208" t="s">
        <v>4716</v>
      </c>
      <c r="F208" s="3">
        <v>0</v>
      </c>
      <c r="G208" s="3">
        <v>0</v>
      </c>
      <c r="H208" s="255">
        <v>44020</v>
      </c>
      <c r="I208" s="270">
        <v>2.5833333333333335</v>
      </c>
      <c r="J208" s="3">
        <v>0</v>
      </c>
      <c r="K208" s="3" t="s">
        <v>12343</v>
      </c>
      <c r="L208" s="3" t="s">
        <v>4753</v>
      </c>
      <c r="M208" s="3" t="s">
        <v>4753</v>
      </c>
      <c r="N208" s="3" t="s">
        <v>4722</v>
      </c>
      <c r="O208" s="3" t="s">
        <v>4715</v>
      </c>
      <c r="P208" s="3"/>
      <c r="Q208" s="3"/>
      <c r="R208" s="3"/>
      <c r="S208" s="3"/>
      <c r="T208" s="3" t="s">
        <v>4716</v>
      </c>
    </row>
    <row r="209" spans="2:20">
      <c r="B209" t="s">
        <v>12345</v>
      </c>
      <c r="C209" t="s">
        <v>12728</v>
      </c>
      <c r="E209" t="s">
        <v>12729</v>
      </c>
      <c r="F209" s="3">
        <v>0</v>
      </c>
      <c r="G209" s="3">
        <v>0</v>
      </c>
      <c r="H209" s="255">
        <v>44042</v>
      </c>
      <c r="I209" s="270">
        <v>2.5833333333333335</v>
      </c>
      <c r="J209" s="3">
        <v>-1</v>
      </c>
      <c r="K209" s="3" t="s">
        <v>12343</v>
      </c>
      <c r="L209" s="3" t="s">
        <v>5324</v>
      </c>
      <c r="M209" s="3" t="s">
        <v>12730</v>
      </c>
      <c r="N209" s="3" t="s">
        <v>4718</v>
      </c>
      <c r="O209" s="3" t="s">
        <v>4715</v>
      </c>
      <c r="P209" s="3"/>
      <c r="Q209" s="3"/>
      <c r="R209" s="3"/>
      <c r="S209" s="3"/>
      <c r="T209" s="3" t="s">
        <v>4716</v>
      </c>
    </row>
    <row r="210" spans="2:20">
      <c r="B210" t="s">
        <v>12345</v>
      </c>
      <c r="C210" t="s">
        <v>12731</v>
      </c>
      <c r="E210" t="s">
        <v>12732</v>
      </c>
      <c r="F210" s="3">
        <v>0</v>
      </c>
      <c r="G210" s="3">
        <v>0</v>
      </c>
      <c r="H210" s="255">
        <v>44041</v>
      </c>
      <c r="I210" s="270">
        <v>2.5833333333333335</v>
      </c>
      <c r="J210" s="3">
        <v>22422</v>
      </c>
      <c r="K210" s="3" t="s">
        <v>4752</v>
      </c>
      <c r="L210" s="3" t="s">
        <v>4726</v>
      </c>
      <c r="M210" s="3" t="s">
        <v>12348</v>
      </c>
      <c r="N210" s="3" t="s">
        <v>4722</v>
      </c>
      <c r="O210" s="3" t="s">
        <v>4715</v>
      </c>
      <c r="P210" s="3"/>
      <c r="Q210" s="3"/>
      <c r="R210" s="3"/>
      <c r="S210" s="3"/>
      <c r="T210" s="3" t="s">
        <v>4716</v>
      </c>
    </row>
    <row r="211" spans="2:20">
      <c r="B211" t="s">
        <v>12345</v>
      </c>
      <c r="C211" t="s">
        <v>12733</v>
      </c>
      <c r="E211" t="s">
        <v>12734</v>
      </c>
      <c r="F211" s="3">
        <v>0</v>
      </c>
      <c r="G211" s="3">
        <v>0</v>
      </c>
      <c r="H211" s="255">
        <v>44041</v>
      </c>
      <c r="I211" s="270">
        <v>2.5833333333333335</v>
      </c>
      <c r="J211" s="3">
        <v>39064</v>
      </c>
      <c r="K211" s="3" t="s">
        <v>4752</v>
      </c>
      <c r="L211" s="3" t="s">
        <v>4726</v>
      </c>
      <c r="M211" s="3" t="s">
        <v>12710</v>
      </c>
      <c r="N211" s="3" t="s">
        <v>4718</v>
      </c>
      <c r="O211" s="3" t="s">
        <v>4715</v>
      </c>
      <c r="P211" s="3"/>
      <c r="Q211" s="3"/>
      <c r="R211" s="3"/>
      <c r="S211" s="3"/>
      <c r="T211" s="3" t="s">
        <v>4716</v>
      </c>
    </row>
    <row r="212" spans="2:20">
      <c r="B212" t="s">
        <v>12345</v>
      </c>
      <c r="C212" t="s">
        <v>12735</v>
      </c>
      <c r="E212" t="s">
        <v>12593</v>
      </c>
      <c r="F212" s="3">
        <v>0</v>
      </c>
      <c r="G212" s="3">
        <v>0</v>
      </c>
      <c r="H212" s="255">
        <v>44041</v>
      </c>
      <c r="I212" s="270">
        <v>2.5833333333333335</v>
      </c>
      <c r="J212" s="3">
        <v>37043</v>
      </c>
      <c r="K212" s="3" t="s">
        <v>4752</v>
      </c>
      <c r="L212" s="3" t="s">
        <v>4726</v>
      </c>
      <c r="M212" s="3" t="s">
        <v>5228</v>
      </c>
      <c r="N212" s="3" t="s">
        <v>4718</v>
      </c>
      <c r="O212" s="3" t="s">
        <v>4715</v>
      </c>
      <c r="P212" s="3"/>
      <c r="Q212" s="3"/>
      <c r="R212" s="3"/>
      <c r="S212" s="3"/>
      <c r="T212" s="3" t="s">
        <v>4716</v>
      </c>
    </row>
    <row r="213" spans="2:20">
      <c r="B213" t="s">
        <v>12345</v>
      </c>
      <c r="C213" t="s">
        <v>12736</v>
      </c>
      <c r="E213" t="s">
        <v>12380</v>
      </c>
      <c r="F213" s="3">
        <v>1</v>
      </c>
      <c r="G213" s="3">
        <v>389.49</v>
      </c>
      <c r="H213" s="255">
        <v>44043</v>
      </c>
      <c r="I213" s="270">
        <v>2.5833333333333335</v>
      </c>
      <c r="J213" s="3">
        <v>105069</v>
      </c>
      <c r="K213" s="3" t="s">
        <v>4752</v>
      </c>
      <c r="L213" s="3" t="s">
        <v>5324</v>
      </c>
      <c r="M213" s="3" t="s">
        <v>12737</v>
      </c>
      <c r="N213" s="3" t="s">
        <v>4722</v>
      </c>
      <c r="O213" s="3" t="s">
        <v>4715</v>
      </c>
      <c r="P213" s="3"/>
      <c r="Q213" s="3"/>
      <c r="R213" s="3"/>
      <c r="S213" s="3"/>
      <c r="T213" s="3" t="s">
        <v>4716</v>
      </c>
    </row>
    <row r="214" spans="2:20">
      <c r="B214" t="s">
        <v>12345</v>
      </c>
      <c r="C214" t="s">
        <v>12738</v>
      </c>
      <c r="E214" t="s">
        <v>12538</v>
      </c>
      <c r="F214" s="3">
        <v>0</v>
      </c>
      <c r="G214" s="3">
        <v>0</v>
      </c>
      <c r="H214" s="255">
        <v>44033</v>
      </c>
      <c r="I214" s="270">
        <v>2.5833333333333335</v>
      </c>
      <c r="J214" s="3">
        <v>23171</v>
      </c>
      <c r="K214" s="3" t="s">
        <v>4752</v>
      </c>
      <c r="L214" s="3" t="s">
        <v>4726</v>
      </c>
      <c r="M214" s="3" t="s">
        <v>5228</v>
      </c>
      <c r="N214" s="3" t="s">
        <v>4718</v>
      </c>
      <c r="O214" s="3" t="s">
        <v>4715</v>
      </c>
      <c r="P214" s="3"/>
      <c r="Q214" s="3"/>
      <c r="R214" s="3"/>
      <c r="S214" s="3"/>
      <c r="T214" s="3" t="s">
        <v>4716</v>
      </c>
    </row>
    <row r="215" spans="2:20">
      <c r="B215" t="s">
        <v>12345</v>
      </c>
      <c r="C215" t="s">
        <v>12739</v>
      </c>
      <c r="E215" t="s">
        <v>12740</v>
      </c>
      <c r="F215" s="3">
        <v>0</v>
      </c>
      <c r="G215" s="3">
        <v>0</v>
      </c>
      <c r="H215" s="255">
        <v>44035</v>
      </c>
      <c r="I215" s="270">
        <v>2.5833333333333335</v>
      </c>
      <c r="J215" s="3">
        <v>32710</v>
      </c>
      <c r="K215" s="3" t="s">
        <v>4752</v>
      </c>
      <c r="L215" s="3" t="s">
        <v>4726</v>
      </c>
      <c r="M215" s="3" t="s">
        <v>7955</v>
      </c>
      <c r="N215" s="3" t="s">
        <v>4731</v>
      </c>
      <c r="O215" s="3" t="s">
        <v>4715</v>
      </c>
      <c r="P215" s="3"/>
      <c r="Q215" s="3"/>
      <c r="R215" s="3"/>
      <c r="S215" s="3"/>
      <c r="T215" s="3" t="s">
        <v>4716</v>
      </c>
    </row>
    <row r="216" spans="2:20">
      <c r="B216" t="s">
        <v>12345</v>
      </c>
      <c r="C216" t="s">
        <v>12741</v>
      </c>
      <c r="E216" t="s">
        <v>12742</v>
      </c>
      <c r="F216" s="3">
        <v>0</v>
      </c>
      <c r="G216" s="3">
        <v>0</v>
      </c>
      <c r="H216" s="255">
        <v>44020</v>
      </c>
      <c r="I216" s="270">
        <v>2.5833333333333335</v>
      </c>
      <c r="J216" s="3">
        <v>9676</v>
      </c>
      <c r="K216" s="3" t="s">
        <v>12343</v>
      </c>
      <c r="L216" s="3" t="s">
        <v>4726</v>
      </c>
      <c r="M216" s="3" t="s">
        <v>9949</v>
      </c>
      <c r="N216" s="3" t="s">
        <v>4712</v>
      </c>
      <c r="O216" s="3" t="s">
        <v>4715</v>
      </c>
      <c r="P216" s="3"/>
      <c r="Q216" s="3"/>
      <c r="R216" s="3"/>
      <c r="S216" s="3"/>
      <c r="T216" s="3" t="s">
        <v>4716</v>
      </c>
    </row>
    <row r="217" spans="2:20">
      <c r="B217" t="s">
        <v>12341</v>
      </c>
      <c r="C217" t="s">
        <v>12743</v>
      </c>
      <c r="E217" t="s">
        <v>4716</v>
      </c>
      <c r="F217" s="3">
        <v>0</v>
      </c>
      <c r="G217" s="3">
        <v>0</v>
      </c>
      <c r="H217" s="255">
        <v>44034</v>
      </c>
      <c r="I217" s="270">
        <v>2.5833333333333335</v>
      </c>
      <c r="J217" s="3">
        <v>0</v>
      </c>
      <c r="K217" s="3" t="s">
        <v>12343</v>
      </c>
      <c r="L217" s="3" t="s">
        <v>4753</v>
      </c>
      <c r="M217" s="3" t="s">
        <v>4753</v>
      </c>
      <c r="N217" s="3" t="s">
        <v>4722</v>
      </c>
      <c r="O217" s="3" t="s">
        <v>4715</v>
      </c>
      <c r="P217" s="3"/>
      <c r="Q217" s="3"/>
      <c r="R217" s="3"/>
      <c r="S217" s="3"/>
      <c r="T217" s="3" t="s">
        <v>4716</v>
      </c>
    </row>
    <row r="218" spans="2:20">
      <c r="B218" t="s">
        <v>12341</v>
      </c>
      <c r="C218" t="s">
        <v>12744</v>
      </c>
      <c r="E218" t="s">
        <v>4716</v>
      </c>
      <c r="F218" s="3">
        <v>0</v>
      </c>
      <c r="G218" s="3">
        <v>0</v>
      </c>
      <c r="H218" s="255">
        <v>44039</v>
      </c>
      <c r="I218" s="270">
        <v>2.5833333333333335</v>
      </c>
      <c r="J218" s="3">
        <v>0</v>
      </c>
      <c r="K218" s="3" t="s">
        <v>12343</v>
      </c>
      <c r="L218" s="3" t="s">
        <v>4753</v>
      </c>
      <c r="M218" s="3" t="s">
        <v>4753</v>
      </c>
      <c r="N218" s="3" t="s">
        <v>4722</v>
      </c>
      <c r="O218" s="3" t="s">
        <v>4715</v>
      </c>
      <c r="P218" s="3"/>
      <c r="Q218" s="3"/>
      <c r="R218" s="3"/>
      <c r="S218" s="3"/>
      <c r="T218" s="3" t="s">
        <v>4716</v>
      </c>
    </row>
    <row r="219" spans="2:20">
      <c r="B219" t="s">
        <v>12341</v>
      </c>
      <c r="C219" t="s">
        <v>12745</v>
      </c>
      <c r="E219" t="s">
        <v>4716</v>
      </c>
      <c r="F219" s="3">
        <v>0</v>
      </c>
      <c r="G219" s="3">
        <v>0</v>
      </c>
      <c r="H219" s="255">
        <v>44020</v>
      </c>
      <c r="I219" s="270">
        <v>2.5833333333333335</v>
      </c>
      <c r="J219" s="3">
        <v>0</v>
      </c>
      <c r="K219" s="3" t="s">
        <v>12343</v>
      </c>
      <c r="L219" s="3" t="s">
        <v>4753</v>
      </c>
      <c r="M219" s="3" t="s">
        <v>4753</v>
      </c>
      <c r="N219" s="3" t="s">
        <v>4718</v>
      </c>
      <c r="O219" s="3" t="s">
        <v>4715</v>
      </c>
      <c r="P219" s="3"/>
      <c r="Q219" s="3"/>
      <c r="R219" s="3"/>
      <c r="S219" s="3"/>
      <c r="T219" s="3" t="s">
        <v>4716</v>
      </c>
    </row>
    <row r="220" spans="2:20">
      <c r="B220" t="s">
        <v>12341</v>
      </c>
      <c r="C220" t="s">
        <v>12746</v>
      </c>
      <c r="E220" t="s">
        <v>4716</v>
      </c>
      <c r="F220" s="3">
        <v>0</v>
      </c>
      <c r="G220" s="3">
        <v>0</v>
      </c>
      <c r="H220" s="255">
        <v>44020</v>
      </c>
      <c r="I220" s="270">
        <v>2.5833333333333335</v>
      </c>
      <c r="J220" s="3">
        <v>0</v>
      </c>
      <c r="K220" s="3" t="s">
        <v>12343</v>
      </c>
      <c r="L220" s="3" t="s">
        <v>4753</v>
      </c>
      <c r="M220" s="3" t="s">
        <v>4753</v>
      </c>
      <c r="N220" s="3" t="s">
        <v>4722</v>
      </c>
      <c r="O220" s="3" t="s">
        <v>4715</v>
      </c>
      <c r="P220" s="3"/>
      <c r="Q220" s="3"/>
      <c r="R220" s="3"/>
      <c r="S220" s="3"/>
      <c r="T220" s="3" t="s">
        <v>4716</v>
      </c>
    </row>
    <row r="221" spans="2:20">
      <c r="B221" t="s">
        <v>12341</v>
      </c>
      <c r="C221" t="s">
        <v>12747</v>
      </c>
      <c r="E221" t="s">
        <v>4716</v>
      </c>
      <c r="F221" s="3">
        <v>0</v>
      </c>
      <c r="G221" s="3">
        <v>0</v>
      </c>
      <c r="H221" s="255">
        <v>44015</v>
      </c>
      <c r="I221" s="270">
        <v>2.5833333333333335</v>
      </c>
      <c r="J221" s="3">
        <v>0</v>
      </c>
      <c r="K221" s="3" t="s">
        <v>12343</v>
      </c>
      <c r="L221" s="3" t="s">
        <v>4753</v>
      </c>
      <c r="M221" s="3" t="s">
        <v>4753</v>
      </c>
      <c r="N221" s="3" t="s">
        <v>4722</v>
      </c>
      <c r="O221" s="3" t="s">
        <v>4715</v>
      </c>
      <c r="P221" s="3"/>
      <c r="Q221" s="3"/>
      <c r="R221" s="3"/>
      <c r="S221" s="3"/>
      <c r="T221" s="3" t="s">
        <v>4716</v>
      </c>
    </row>
    <row r="222" spans="2:20">
      <c r="B222" t="s">
        <v>12341</v>
      </c>
      <c r="C222" t="s">
        <v>12748</v>
      </c>
      <c r="E222" t="s">
        <v>4716</v>
      </c>
      <c r="F222" s="3">
        <v>0</v>
      </c>
      <c r="G222" s="3">
        <v>0</v>
      </c>
      <c r="H222" s="255">
        <v>44020</v>
      </c>
      <c r="I222" s="270">
        <v>2.5833333333333335</v>
      </c>
      <c r="J222" s="3">
        <v>0</v>
      </c>
      <c r="K222" s="3" t="s">
        <v>12343</v>
      </c>
      <c r="L222" s="3" t="s">
        <v>4753</v>
      </c>
      <c r="M222" s="3" t="s">
        <v>4753</v>
      </c>
      <c r="N222" s="3" t="s">
        <v>4722</v>
      </c>
      <c r="O222" s="3" t="s">
        <v>4715</v>
      </c>
      <c r="P222" s="3"/>
      <c r="Q222" s="3"/>
      <c r="R222" s="3"/>
      <c r="S222" s="3"/>
      <c r="T222" s="3" t="s">
        <v>4716</v>
      </c>
    </row>
    <row r="223" spans="2:20">
      <c r="B223" t="s">
        <v>12341</v>
      </c>
      <c r="C223" t="s">
        <v>12749</v>
      </c>
      <c r="E223" t="s">
        <v>4716</v>
      </c>
      <c r="F223" s="3">
        <v>0</v>
      </c>
      <c r="G223" s="3">
        <v>0</v>
      </c>
      <c r="H223" s="255">
        <v>44015</v>
      </c>
      <c r="I223" s="270">
        <v>2.5833333333333335</v>
      </c>
      <c r="J223" s="3">
        <v>0</v>
      </c>
      <c r="K223" s="3" t="s">
        <v>12343</v>
      </c>
      <c r="L223" s="3" t="s">
        <v>4753</v>
      </c>
      <c r="M223" s="3" t="s">
        <v>4753</v>
      </c>
      <c r="N223" s="3" t="s">
        <v>4718</v>
      </c>
      <c r="O223" s="3" t="s">
        <v>4715</v>
      </c>
      <c r="P223" s="3"/>
      <c r="Q223" s="3"/>
      <c r="R223" s="3"/>
      <c r="S223" s="3"/>
      <c r="T223" s="3" t="s">
        <v>4716</v>
      </c>
    </row>
    <row r="224" spans="2:20">
      <c r="B224" t="s">
        <v>12341</v>
      </c>
      <c r="C224" t="s">
        <v>12750</v>
      </c>
      <c r="E224" t="s">
        <v>4716</v>
      </c>
      <c r="F224" s="3">
        <v>0</v>
      </c>
      <c r="G224" s="3">
        <v>0</v>
      </c>
      <c r="H224" s="255">
        <v>44020</v>
      </c>
      <c r="I224" s="270">
        <v>2.5833333333333335</v>
      </c>
      <c r="J224" s="3">
        <v>0</v>
      </c>
      <c r="K224" s="3" t="s">
        <v>12343</v>
      </c>
      <c r="L224" s="3" t="s">
        <v>4753</v>
      </c>
      <c r="M224" s="3" t="s">
        <v>4753</v>
      </c>
      <c r="N224" s="3" t="s">
        <v>4722</v>
      </c>
      <c r="O224" s="3" t="s">
        <v>4715</v>
      </c>
      <c r="P224" s="3"/>
      <c r="Q224" s="3"/>
      <c r="R224" s="3"/>
      <c r="S224" s="3"/>
      <c r="T224" s="3" t="s">
        <v>4716</v>
      </c>
    </row>
    <row r="225" spans="2:20">
      <c r="B225" t="s">
        <v>12341</v>
      </c>
      <c r="C225" t="s">
        <v>12751</v>
      </c>
      <c r="E225" t="s">
        <v>4716</v>
      </c>
      <c r="F225" s="3">
        <v>0</v>
      </c>
      <c r="G225" s="3">
        <v>0</v>
      </c>
      <c r="H225" s="255">
        <v>43983</v>
      </c>
      <c r="I225" s="270">
        <v>2.6666666666666665</v>
      </c>
      <c r="J225" s="3">
        <v>0</v>
      </c>
      <c r="K225" s="3" t="s">
        <v>12343</v>
      </c>
      <c r="L225" s="3" t="s">
        <v>4753</v>
      </c>
      <c r="M225" s="3" t="s">
        <v>4753</v>
      </c>
      <c r="N225" s="3" t="s">
        <v>4722</v>
      </c>
      <c r="O225" s="3" t="s">
        <v>4715</v>
      </c>
      <c r="P225" s="3"/>
      <c r="Q225" s="3"/>
      <c r="R225" s="3"/>
      <c r="S225" s="3"/>
      <c r="T225" s="3" t="s">
        <v>4716</v>
      </c>
    </row>
    <row r="226" spans="2:20">
      <c r="B226" t="s">
        <v>12341</v>
      </c>
      <c r="C226" t="s">
        <v>12752</v>
      </c>
      <c r="E226" t="s">
        <v>4716</v>
      </c>
      <c r="F226" s="3">
        <v>0</v>
      </c>
      <c r="G226" s="3">
        <v>0</v>
      </c>
      <c r="H226" s="255">
        <v>44008</v>
      </c>
      <c r="I226" s="270">
        <v>2.6666666666666665</v>
      </c>
      <c r="J226" s="3">
        <v>0</v>
      </c>
      <c r="K226" s="3" t="s">
        <v>12343</v>
      </c>
      <c r="L226" s="3" t="s">
        <v>4753</v>
      </c>
      <c r="M226" s="3" t="s">
        <v>4753</v>
      </c>
      <c r="N226" s="3" t="s">
        <v>4722</v>
      </c>
      <c r="O226" s="3" t="s">
        <v>4715</v>
      </c>
      <c r="P226" s="3"/>
      <c r="Q226" s="3"/>
      <c r="R226" s="3"/>
      <c r="S226" s="3"/>
      <c r="T226" s="3" t="s">
        <v>4716</v>
      </c>
    </row>
    <row r="227" spans="2:20">
      <c r="B227" t="s">
        <v>12341</v>
      </c>
      <c r="C227" t="s">
        <v>12753</v>
      </c>
      <c r="E227" t="s">
        <v>4716</v>
      </c>
      <c r="F227" s="3">
        <v>0</v>
      </c>
      <c r="G227" s="3">
        <v>0</v>
      </c>
      <c r="H227" s="255">
        <v>43983</v>
      </c>
      <c r="I227" s="270">
        <v>2.6666666666666665</v>
      </c>
      <c r="J227" s="3">
        <v>0</v>
      </c>
      <c r="K227" s="3" t="s">
        <v>12343</v>
      </c>
      <c r="L227" s="3" t="s">
        <v>4753</v>
      </c>
      <c r="M227" s="3" t="s">
        <v>4753</v>
      </c>
      <c r="N227" s="3" t="s">
        <v>4722</v>
      </c>
      <c r="O227" s="3" t="s">
        <v>4715</v>
      </c>
      <c r="P227" s="3"/>
      <c r="Q227" s="3"/>
      <c r="R227" s="3"/>
      <c r="S227" s="3"/>
      <c r="T227" s="3" t="s">
        <v>4716</v>
      </c>
    </row>
    <row r="228" spans="2:20">
      <c r="B228" t="s">
        <v>12341</v>
      </c>
      <c r="C228" t="s">
        <v>12754</v>
      </c>
      <c r="E228" t="s">
        <v>4716</v>
      </c>
      <c r="F228" s="3">
        <v>0</v>
      </c>
      <c r="G228" s="3">
        <v>0</v>
      </c>
      <c r="H228" s="255">
        <v>44011</v>
      </c>
      <c r="I228" s="270">
        <v>2.6666666666666665</v>
      </c>
      <c r="J228" s="3">
        <v>0</v>
      </c>
      <c r="K228" s="3" t="s">
        <v>12343</v>
      </c>
      <c r="L228" s="3" t="s">
        <v>4753</v>
      </c>
      <c r="M228" s="3" t="s">
        <v>4753</v>
      </c>
      <c r="N228" s="3" t="s">
        <v>4722</v>
      </c>
      <c r="O228" s="3" t="s">
        <v>4715</v>
      </c>
      <c r="P228" s="3"/>
      <c r="Q228" s="3"/>
      <c r="R228" s="3"/>
      <c r="S228" s="3"/>
      <c r="T228" s="3" t="s">
        <v>4716</v>
      </c>
    </row>
    <row r="229" spans="2:20">
      <c r="B229" t="s">
        <v>12345</v>
      </c>
      <c r="C229" t="s">
        <v>12755</v>
      </c>
      <c r="E229" t="s">
        <v>12756</v>
      </c>
      <c r="F229" s="3">
        <v>0</v>
      </c>
      <c r="G229" s="3">
        <v>0</v>
      </c>
      <c r="H229" s="255">
        <v>44001</v>
      </c>
      <c r="I229" s="270">
        <v>2.6666666666666665</v>
      </c>
      <c r="J229" s="3">
        <v>-1</v>
      </c>
      <c r="K229" s="3" t="s">
        <v>12343</v>
      </c>
      <c r="L229" s="3" t="s">
        <v>4726</v>
      </c>
      <c r="M229" s="3" t="s">
        <v>12757</v>
      </c>
      <c r="N229" s="3" t="s">
        <v>4731</v>
      </c>
      <c r="O229" s="3" t="s">
        <v>4728</v>
      </c>
      <c r="P229" s="3"/>
      <c r="Q229" s="3"/>
      <c r="R229" s="3"/>
      <c r="S229" s="3"/>
      <c r="T229" s="3" t="s">
        <v>4716</v>
      </c>
    </row>
    <row r="230" spans="2:20">
      <c r="B230" t="s">
        <v>12378</v>
      </c>
      <c r="C230" t="s">
        <v>12758</v>
      </c>
      <c r="E230" t="s">
        <v>12759</v>
      </c>
      <c r="F230" s="3">
        <v>0</v>
      </c>
      <c r="G230" s="3">
        <v>0</v>
      </c>
      <c r="H230" s="255">
        <v>44011</v>
      </c>
      <c r="I230" s="270">
        <v>2.6666666666666665</v>
      </c>
      <c r="J230" s="3">
        <v>-1</v>
      </c>
      <c r="K230" s="3" t="s">
        <v>4752</v>
      </c>
      <c r="L230" s="3" t="s">
        <v>4726</v>
      </c>
      <c r="M230" s="3" t="s">
        <v>12760</v>
      </c>
      <c r="N230" s="3" t="s">
        <v>4722</v>
      </c>
      <c r="O230" s="3" t="s">
        <v>4715</v>
      </c>
      <c r="P230" s="3"/>
      <c r="Q230" s="3"/>
      <c r="R230" s="3"/>
      <c r="S230" s="3"/>
      <c r="T230" s="3" t="s">
        <v>4716</v>
      </c>
    </row>
    <row r="231" spans="2:20">
      <c r="B231" t="s">
        <v>12378</v>
      </c>
      <c r="C231" t="s">
        <v>12761</v>
      </c>
      <c r="E231" t="s">
        <v>12762</v>
      </c>
      <c r="F231" s="3">
        <v>0</v>
      </c>
      <c r="G231" s="3">
        <v>0</v>
      </c>
      <c r="H231" s="255">
        <v>44008</v>
      </c>
      <c r="I231" s="270">
        <v>2.6666666666666665</v>
      </c>
      <c r="J231" s="3">
        <v>4832</v>
      </c>
      <c r="K231" s="3" t="s">
        <v>4752</v>
      </c>
      <c r="L231" s="3" t="s">
        <v>4726</v>
      </c>
      <c r="M231" s="3" t="s">
        <v>12763</v>
      </c>
      <c r="N231" s="3" t="s">
        <v>4722</v>
      </c>
      <c r="O231" s="3" t="s">
        <v>4715</v>
      </c>
      <c r="P231" s="3"/>
      <c r="Q231" s="3"/>
      <c r="R231" s="3"/>
      <c r="S231" s="3"/>
      <c r="T231" s="3" t="s">
        <v>4716</v>
      </c>
    </row>
    <row r="232" spans="2:20">
      <c r="B232" t="s">
        <v>12345</v>
      </c>
      <c r="C232" t="s">
        <v>12764</v>
      </c>
      <c r="E232" t="s">
        <v>12765</v>
      </c>
      <c r="F232" s="3">
        <v>0</v>
      </c>
      <c r="G232" s="3">
        <v>0</v>
      </c>
      <c r="H232" s="255">
        <v>43986</v>
      </c>
      <c r="I232" s="270">
        <v>2.6666666666666665</v>
      </c>
      <c r="J232" s="3">
        <v>-1</v>
      </c>
      <c r="K232" s="3" t="s">
        <v>4752</v>
      </c>
      <c r="L232" s="3" t="s">
        <v>4726</v>
      </c>
      <c r="M232" s="3" t="s">
        <v>5188</v>
      </c>
      <c r="N232" s="3" t="s">
        <v>4718</v>
      </c>
      <c r="O232" s="3" t="s">
        <v>4728</v>
      </c>
      <c r="P232" s="3"/>
      <c r="Q232" s="3"/>
      <c r="R232" s="3"/>
      <c r="S232" s="3"/>
      <c r="T232" s="3" t="s">
        <v>4716</v>
      </c>
    </row>
    <row r="233" spans="2:20">
      <c r="B233" t="s">
        <v>12345</v>
      </c>
      <c r="C233" t="s">
        <v>12766</v>
      </c>
      <c r="E233" t="s">
        <v>12767</v>
      </c>
      <c r="F233" s="3">
        <v>0</v>
      </c>
      <c r="G233" s="3">
        <v>0</v>
      </c>
      <c r="H233" s="255">
        <v>43994</v>
      </c>
      <c r="I233" s="270">
        <v>2.6666666666666665</v>
      </c>
      <c r="J233" s="3">
        <v>-1</v>
      </c>
      <c r="K233" s="3" t="s">
        <v>4752</v>
      </c>
      <c r="L233" s="3" t="s">
        <v>4726</v>
      </c>
      <c r="M233" s="3" t="s">
        <v>5188</v>
      </c>
      <c r="N233" s="3" t="s">
        <v>4718</v>
      </c>
      <c r="O233" s="3" t="s">
        <v>4715</v>
      </c>
      <c r="P233" s="3"/>
      <c r="Q233" s="3"/>
      <c r="R233" s="3"/>
      <c r="S233" s="3"/>
      <c r="T233" s="3" t="s">
        <v>4716</v>
      </c>
    </row>
    <row r="234" spans="2:20">
      <c r="B234" t="s">
        <v>12345</v>
      </c>
      <c r="C234" t="s">
        <v>12768</v>
      </c>
      <c r="E234" t="s">
        <v>12769</v>
      </c>
      <c r="F234" s="3">
        <v>0</v>
      </c>
      <c r="G234" s="3">
        <v>0</v>
      </c>
      <c r="H234" s="255">
        <v>43997</v>
      </c>
      <c r="I234" s="270">
        <v>2.6666666666666665</v>
      </c>
      <c r="J234" s="3">
        <v>-1</v>
      </c>
      <c r="K234" s="3" t="s">
        <v>12343</v>
      </c>
      <c r="L234" s="3" t="s">
        <v>4726</v>
      </c>
      <c r="M234" s="3" t="s">
        <v>10477</v>
      </c>
      <c r="N234" s="3" t="s">
        <v>4722</v>
      </c>
      <c r="O234" s="3" t="s">
        <v>4715</v>
      </c>
      <c r="P234" s="3"/>
      <c r="Q234" s="3"/>
      <c r="R234" s="3"/>
      <c r="S234" s="3"/>
      <c r="T234" s="3" t="s">
        <v>4716</v>
      </c>
    </row>
    <row r="235" spans="2:20">
      <c r="B235" t="s">
        <v>12345</v>
      </c>
      <c r="C235" t="s">
        <v>12770</v>
      </c>
      <c r="E235" t="s">
        <v>12771</v>
      </c>
      <c r="F235" s="3">
        <v>0</v>
      </c>
      <c r="G235" s="3">
        <v>0</v>
      </c>
      <c r="H235" s="255">
        <v>43999</v>
      </c>
      <c r="I235" s="270">
        <v>2.6666666666666665</v>
      </c>
      <c r="J235" s="3">
        <v>16940</v>
      </c>
      <c r="K235" s="3" t="s">
        <v>4752</v>
      </c>
      <c r="L235" s="3" t="s">
        <v>5324</v>
      </c>
      <c r="M235" s="3" t="s">
        <v>12772</v>
      </c>
      <c r="N235" s="3" t="s">
        <v>4722</v>
      </c>
      <c r="O235" s="3" t="s">
        <v>4715</v>
      </c>
      <c r="P235" s="3"/>
      <c r="Q235" s="3"/>
      <c r="R235" s="3"/>
      <c r="S235" s="3"/>
      <c r="T235" s="3" t="s">
        <v>4716</v>
      </c>
    </row>
    <row r="236" spans="2:20">
      <c r="B236" t="s">
        <v>12378</v>
      </c>
      <c r="C236" t="s">
        <v>12773</v>
      </c>
      <c r="E236" t="s">
        <v>12407</v>
      </c>
      <c r="F236" s="3">
        <v>0</v>
      </c>
      <c r="G236" s="3">
        <v>0</v>
      </c>
      <c r="H236" s="255">
        <v>43992</v>
      </c>
      <c r="I236" s="270">
        <v>2.6666666666666665</v>
      </c>
      <c r="J236" s="3">
        <v>61171</v>
      </c>
      <c r="K236" s="3" t="s">
        <v>4752</v>
      </c>
      <c r="L236" s="3" t="s">
        <v>4726</v>
      </c>
      <c r="M236" s="3" t="s">
        <v>12774</v>
      </c>
      <c r="N236" s="3" t="s">
        <v>4722</v>
      </c>
      <c r="O236" s="3" t="s">
        <v>4715</v>
      </c>
      <c r="P236" s="3"/>
      <c r="Q236" s="3"/>
      <c r="R236" s="3"/>
      <c r="S236" s="3"/>
      <c r="T236" s="3" t="s">
        <v>4716</v>
      </c>
    </row>
    <row r="237" spans="2:20">
      <c r="B237" t="s">
        <v>12345</v>
      </c>
      <c r="C237" t="s">
        <v>12775</v>
      </c>
      <c r="E237" t="s">
        <v>12776</v>
      </c>
      <c r="F237" s="3">
        <v>0</v>
      </c>
      <c r="G237" s="3">
        <v>0</v>
      </c>
      <c r="H237" s="255">
        <v>43994</v>
      </c>
      <c r="I237" s="270">
        <v>2.6666666666666665</v>
      </c>
      <c r="J237" s="3">
        <v>155720</v>
      </c>
      <c r="K237" s="3" t="s">
        <v>4752</v>
      </c>
      <c r="L237" s="3" t="s">
        <v>4726</v>
      </c>
      <c r="M237" s="3" t="s">
        <v>5228</v>
      </c>
      <c r="N237" s="3" t="s">
        <v>4718</v>
      </c>
      <c r="O237" s="3" t="s">
        <v>4715</v>
      </c>
      <c r="P237" s="3"/>
      <c r="Q237" s="3"/>
      <c r="R237" s="3"/>
      <c r="S237" s="3"/>
      <c r="T237" s="3" t="s">
        <v>4716</v>
      </c>
    </row>
    <row r="238" spans="2:20">
      <c r="B238" t="s">
        <v>12341</v>
      </c>
      <c r="C238" t="s">
        <v>12777</v>
      </c>
      <c r="E238" t="s">
        <v>4716</v>
      </c>
      <c r="F238" s="3">
        <v>0</v>
      </c>
      <c r="G238" s="3">
        <v>0</v>
      </c>
      <c r="H238" s="255">
        <v>43990</v>
      </c>
      <c r="I238" s="270">
        <v>2.6666666666666665</v>
      </c>
      <c r="J238" s="3">
        <v>0</v>
      </c>
      <c r="K238" s="3" t="s">
        <v>12343</v>
      </c>
      <c r="L238" s="3" t="s">
        <v>4753</v>
      </c>
      <c r="M238" s="3" t="s">
        <v>4753</v>
      </c>
      <c r="N238" s="3" t="s">
        <v>4722</v>
      </c>
      <c r="O238" s="3" t="s">
        <v>4715</v>
      </c>
      <c r="P238" s="3"/>
      <c r="Q238" s="3"/>
      <c r="R238" s="3"/>
      <c r="S238" s="3"/>
      <c r="T238" s="3" t="s">
        <v>4716</v>
      </c>
    </row>
    <row r="239" spans="2:20">
      <c r="B239" t="s">
        <v>12341</v>
      </c>
      <c r="C239" t="s">
        <v>12778</v>
      </c>
      <c r="E239" t="s">
        <v>4716</v>
      </c>
      <c r="F239" s="3">
        <v>0</v>
      </c>
      <c r="G239" s="3">
        <v>0</v>
      </c>
      <c r="H239" s="255">
        <v>44009</v>
      </c>
      <c r="I239" s="270">
        <v>2.6666666666666665</v>
      </c>
      <c r="J239" s="3">
        <v>0</v>
      </c>
      <c r="K239" s="3" t="s">
        <v>12343</v>
      </c>
      <c r="L239" s="3" t="s">
        <v>4753</v>
      </c>
      <c r="M239" s="3" t="s">
        <v>4753</v>
      </c>
      <c r="N239" s="3" t="s">
        <v>4718</v>
      </c>
      <c r="O239" s="3" t="s">
        <v>4715</v>
      </c>
      <c r="P239" s="3"/>
      <c r="Q239" s="3"/>
      <c r="R239" s="3"/>
      <c r="S239" s="3"/>
      <c r="T239" s="3" t="s">
        <v>4716</v>
      </c>
    </row>
    <row r="240" spans="2:20">
      <c r="B240" t="s">
        <v>12341</v>
      </c>
      <c r="C240" t="s">
        <v>12779</v>
      </c>
      <c r="E240" t="s">
        <v>4716</v>
      </c>
      <c r="F240" s="3">
        <v>0</v>
      </c>
      <c r="G240" s="3">
        <v>0</v>
      </c>
      <c r="H240" s="255">
        <v>44001</v>
      </c>
      <c r="I240" s="270">
        <v>2.6666666666666665</v>
      </c>
      <c r="J240" s="3">
        <v>0</v>
      </c>
      <c r="K240" s="3" t="s">
        <v>12343</v>
      </c>
      <c r="L240" s="3" t="s">
        <v>4753</v>
      </c>
      <c r="M240" s="3" t="s">
        <v>4753</v>
      </c>
      <c r="N240" s="3" t="s">
        <v>4722</v>
      </c>
      <c r="O240" s="3" t="s">
        <v>4715</v>
      </c>
      <c r="P240" s="3"/>
      <c r="Q240" s="3"/>
      <c r="R240" s="3"/>
      <c r="S240" s="3"/>
      <c r="T240" s="3" t="s">
        <v>4716</v>
      </c>
    </row>
    <row r="241" spans="2:20">
      <c r="B241" t="s">
        <v>12341</v>
      </c>
      <c r="C241" t="s">
        <v>12780</v>
      </c>
      <c r="E241" t="s">
        <v>4716</v>
      </c>
      <c r="F241" s="3">
        <v>0</v>
      </c>
      <c r="G241" s="3">
        <v>0</v>
      </c>
      <c r="H241" s="255">
        <v>44006</v>
      </c>
      <c r="I241" s="270">
        <v>2.6666666666666665</v>
      </c>
      <c r="J241" s="3">
        <v>0</v>
      </c>
      <c r="K241" s="3" t="s">
        <v>12343</v>
      </c>
      <c r="L241" s="3" t="s">
        <v>4753</v>
      </c>
      <c r="M241" s="3" t="s">
        <v>4753</v>
      </c>
      <c r="N241" s="3" t="s">
        <v>4722</v>
      </c>
      <c r="O241" s="3" t="s">
        <v>4715</v>
      </c>
      <c r="P241" s="3"/>
      <c r="Q241" s="3"/>
      <c r="R241" s="3"/>
      <c r="S241" s="3"/>
      <c r="T241" s="3" t="s">
        <v>4716</v>
      </c>
    </row>
    <row r="242" spans="2:20">
      <c r="B242" t="s">
        <v>12341</v>
      </c>
      <c r="C242" t="s">
        <v>12781</v>
      </c>
      <c r="E242" t="s">
        <v>4716</v>
      </c>
      <c r="F242" s="3">
        <v>0</v>
      </c>
      <c r="G242" s="3">
        <v>0</v>
      </c>
      <c r="H242" s="255">
        <v>44009</v>
      </c>
      <c r="I242" s="270">
        <v>2.6666666666666665</v>
      </c>
      <c r="J242" s="3">
        <v>0</v>
      </c>
      <c r="K242" s="3" t="s">
        <v>12343</v>
      </c>
      <c r="L242" s="3" t="s">
        <v>4753</v>
      </c>
      <c r="M242" s="3" t="s">
        <v>4753</v>
      </c>
      <c r="N242" s="3" t="s">
        <v>4722</v>
      </c>
      <c r="O242" s="3" t="s">
        <v>4715</v>
      </c>
      <c r="P242" s="3"/>
      <c r="Q242" s="3"/>
      <c r="R242" s="3"/>
      <c r="S242" s="3"/>
      <c r="T242" s="3" t="s">
        <v>4716</v>
      </c>
    </row>
    <row r="243" spans="2:20">
      <c r="B243" t="s">
        <v>12341</v>
      </c>
      <c r="C243" t="s">
        <v>12782</v>
      </c>
      <c r="E243" t="s">
        <v>4716</v>
      </c>
      <c r="F243" s="3">
        <v>0</v>
      </c>
      <c r="G243" s="3">
        <v>0</v>
      </c>
      <c r="H243" s="255">
        <v>43990</v>
      </c>
      <c r="I243" s="270">
        <v>2.6666666666666665</v>
      </c>
      <c r="J243" s="3">
        <v>0</v>
      </c>
      <c r="K243" s="3" t="s">
        <v>12343</v>
      </c>
      <c r="L243" s="3" t="s">
        <v>4753</v>
      </c>
      <c r="M243" s="3" t="s">
        <v>4753</v>
      </c>
      <c r="N243" s="3" t="s">
        <v>4722</v>
      </c>
      <c r="O243" s="3" t="s">
        <v>4715</v>
      </c>
      <c r="P243" s="3"/>
      <c r="Q243" s="3"/>
      <c r="R243" s="3"/>
      <c r="S243" s="3"/>
      <c r="T243" s="3" t="s">
        <v>4716</v>
      </c>
    </row>
    <row r="244" spans="2:20">
      <c r="B244" t="s">
        <v>12341</v>
      </c>
      <c r="C244" t="s">
        <v>12783</v>
      </c>
      <c r="E244" t="s">
        <v>4716</v>
      </c>
      <c r="F244" s="3">
        <v>0</v>
      </c>
      <c r="G244" s="3">
        <v>0</v>
      </c>
      <c r="H244" s="255">
        <v>43992</v>
      </c>
      <c r="I244" s="270">
        <v>2.6666666666666665</v>
      </c>
      <c r="J244" s="3">
        <v>0</v>
      </c>
      <c r="K244" s="3" t="s">
        <v>12343</v>
      </c>
      <c r="L244" s="3" t="s">
        <v>4753</v>
      </c>
      <c r="M244" s="3" t="s">
        <v>4753</v>
      </c>
      <c r="N244" s="3" t="s">
        <v>4722</v>
      </c>
      <c r="O244" s="3" t="s">
        <v>4715</v>
      </c>
      <c r="P244" s="3"/>
      <c r="Q244" s="3"/>
      <c r="R244" s="3"/>
      <c r="S244" s="3"/>
      <c r="T244" s="3" t="s">
        <v>4716</v>
      </c>
    </row>
    <row r="245" spans="2:20">
      <c r="B245" t="s">
        <v>12341</v>
      </c>
      <c r="C245" t="s">
        <v>12784</v>
      </c>
      <c r="E245" t="s">
        <v>4716</v>
      </c>
      <c r="F245" s="3">
        <v>0</v>
      </c>
      <c r="G245" s="3">
        <v>0</v>
      </c>
      <c r="H245" s="255">
        <v>44001</v>
      </c>
      <c r="I245" s="270">
        <v>2.6666666666666665</v>
      </c>
      <c r="J245" s="3">
        <v>0</v>
      </c>
      <c r="K245" s="3" t="s">
        <v>12343</v>
      </c>
      <c r="L245" s="3" t="s">
        <v>4753</v>
      </c>
      <c r="M245" s="3" t="s">
        <v>4753</v>
      </c>
      <c r="N245" s="3" t="s">
        <v>4722</v>
      </c>
      <c r="O245" s="3" t="s">
        <v>4728</v>
      </c>
      <c r="P245" s="3"/>
      <c r="Q245" s="3"/>
      <c r="R245" s="3"/>
      <c r="S245" s="3"/>
      <c r="T245" s="3" t="s">
        <v>4716</v>
      </c>
    </row>
    <row r="246" spans="2:20">
      <c r="B246" t="s">
        <v>12341</v>
      </c>
      <c r="C246" t="s">
        <v>12785</v>
      </c>
      <c r="E246" t="s">
        <v>4716</v>
      </c>
      <c r="F246" s="3">
        <v>0</v>
      </c>
      <c r="G246" s="3">
        <v>0</v>
      </c>
      <c r="H246" s="255">
        <v>43992</v>
      </c>
      <c r="I246" s="270">
        <v>2.6666666666666665</v>
      </c>
      <c r="J246" s="3">
        <v>0</v>
      </c>
      <c r="K246" s="3" t="s">
        <v>12343</v>
      </c>
      <c r="L246" s="3" t="s">
        <v>4753</v>
      </c>
      <c r="M246" s="3" t="s">
        <v>4753</v>
      </c>
      <c r="N246" s="3" t="s">
        <v>4722</v>
      </c>
      <c r="O246" s="3" t="s">
        <v>4715</v>
      </c>
      <c r="P246" s="3"/>
      <c r="Q246" s="3"/>
      <c r="R246" s="3"/>
      <c r="S246" s="3"/>
      <c r="T246" s="3" t="s">
        <v>4716</v>
      </c>
    </row>
    <row r="247" spans="2:20">
      <c r="B247" t="s">
        <v>12341</v>
      </c>
      <c r="C247" t="s">
        <v>12786</v>
      </c>
      <c r="E247" t="s">
        <v>4716</v>
      </c>
      <c r="F247" s="3">
        <v>0</v>
      </c>
      <c r="G247" s="3">
        <v>0</v>
      </c>
      <c r="H247" s="255">
        <v>44012</v>
      </c>
      <c r="I247" s="270">
        <v>2.6666666666666665</v>
      </c>
      <c r="J247" s="3">
        <v>0</v>
      </c>
      <c r="K247" s="3" t="s">
        <v>12343</v>
      </c>
      <c r="L247" s="3" t="s">
        <v>4753</v>
      </c>
      <c r="M247" s="3" t="s">
        <v>4753</v>
      </c>
      <c r="N247" s="3" t="s">
        <v>4722</v>
      </c>
      <c r="O247" s="3" t="s">
        <v>4715</v>
      </c>
      <c r="P247" s="3"/>
      <c r="Q247" s="3"/>
      <c r="R247" s="3"/>
      <c r="S247" s="3"/>
      <c r="T247" s="3" t="s">
        <v>4716</v>
      </c>
    </row>
    <row r="248" spans="2:20">
      <c r="B248" t="s">
        <v>12341</v>
      </c>
      <c r="C248" t="s">
        <v>12787</v>
      </c>
      <c r="E248" t="s">
        <v>4716</v>
      </c>
      <c r="F248" s="3">
        <v>0</v>
      </c>
      <c r="G248" s="3">
        <v>0</v>
      </c>
      <c r="H248" s="255">
        <v>43984</v>
      </c>
      <c r="I248" s="270">
        <v>2.6666666666666665</v>
      </c>
      <c r="J248" s="3">
        <v>0</v>
      </c>
      <c r="K248" s="3" t="s">
        <v>12343</v>
      </c>
      <c r="L248" s="3" t="s">
        <v>4753</v>
      </c>
      <c r="M248" s="3" t="s">
        <v>4753</v>
      </c>
      <c r="N248" s="3" t="s">
        <v>4722</v>
      </c>
      <c r="O248" s="3" t="s">
        <v>4728</v>
      </c>
      <c r="P248" s="3"/>
      <c r="Q248" s="3"/>
      <c r="R248" s="3"/>
      <c r="S248" s="3"/>
      <c r="T248" s="3" t="s">
        <v>4716</v>
      </c>
    </row>
    <row r="249" spans="2:20">
      <c r="B249" t="s">
        <v>12341</v>
      </c>
      <c r="C249" t="s">
        <v>12788</v>
      </c>
      <c r="E249" t="s">
        <v>4716</v>
      </c>
      <c r="F249" s="3">
        <v>0</v>
      </c>
      <c r="G249" s="3">
        <v>0</v>
      </c>
      <c r="H249" s="255">
        <v>43976</v>
      </c>
      <c r="I249" s="270">
        <v>2.75</v>
      </c>
      <c r="J249" s="3">
        <v>0</v>
      </c>
      <c r="K249" s="3" t="s">
        <v>12343</v>
      </c>
      <c r="L249" s="3" t="s">
        <v>4753</v>
      </c>
      <c r="M249" s="3" t="s">
        <v>4753</v>
      </c>
      <c r="N249" s="3" t="s">
        <v>4722</v>
      </c>
      <c r="O249" s="3" t="s">
        <v>4715</v>
      </c>
      <c r="P249" s="3"/>
      <c r="Q249" s="3"/>
      <c r="R249" s="3"/>
      <c r="S249" s="3"/>
      <c r="T249" s="3" t="s">
        <v>4716</v>
      </c>
    </row>
    <row r="250" spans="2:20">
      <c r="B250" t="s">
        <v>12341</v>
      </c>
      <c r="C250" t="s">
        <v>12789</v>
      </c>
      <c r="E250" t="s">
        <v>4716</v>
      </c>
      <c r="F250" s="3">
        <v>0</v>
      </c>
      <c r="G250" s="3">
        <v>0</v>
      </c>
      <c r="H250" s="255">
        <v>43967</v>
      </c>
      <c r="I250" s="270">
        <v>2.75</v>
      </c>
      <c r="J250" s="3">
        <v>0</v>
      </c>
      <c r="K250" s="3" t="s">
        <v>12343</v>
      </c>
      <c r="L250" s="3" t="s">
        <v>4753</v>
      </c>
      <c r="M250" s="3" t="s">
        <v>4753</v>
      </c>
      <c r="N250" s="3" t="s">
        <v>4722</v>
      </c>
      <c r="O250" s="3" t="s">
        <v>4715</v>
      </c>
      <c r="P250" s="3"/>
      <c r="Q250" s="3"/>
      <c r="R250" s="3"/>
      <c r="S250" s="3"/>
      <c r="T250" s="3" t="s">
        <v>4716</v>
      </c>
    </row>
    <row r="251" spans="2:20">
      <c r="B251" t="s">
        <v>12341</v>
      </c>
      <c r="C251" t="s">
        <v>12790</v>
      </c>
      <c r="E251" t="s">
        <v>4716</v>
      </c>
      <c r="F251" s="3">
        <v>0</v>
      </c>
      <c r="G251" s="3">
        <v>0</v>
      </c>
      <c r="H251" s="255">
        <v>43976</v>
      </c>
      <c r="I251" s="270">
        <v>2.75</v>
      </c>
      <c r="J251" s="3">
        <v>0</v>
      </c>
      <c r="K251" s="3" t="s">
        <v>12343</v>
      </c>
      <c r="L251" s="3" t="s">
        <v>4753</v>
      </c>
      <c r="M251" s="3" t="s">
        <v>4753</v>
      </c>
      <c r="N251" s="3" t="s">
        <v>4722</v>
      </c>
      <c r="O251" s="3" t="s">
        <v>4715</v>
      </c>
      <c r="P251" s="3"/>
      <c r="Q251" s="3"/>
      <c r="R251" s="3"/>
      <c r="S251" s="3"/>
      <c r="T251" s="3" t="s">
        <v>4716</v>
      </c>
    </row>
    <row r="252" spans="2:20">
      <c r="B252" t="s">
        <v>12345</v>
      </c>
      <c r="C252" t="s">
        <v>12791</v>
      </c>
      <c r="E252" t="s">
        <v>12792</v>
      </c>
      <c r="F252" s="3">
        <v>0</v>
      </c>
      <c r="G252" s="3">
        <v>0</v>
      </c>
      <c r="H252" s="255">
        <v>43970</v>
      </c>
      <c r="I252" s="270">
        <v>2.75</v>
      </c>
      <c r="J252" s="3">
        <v>31829</v>
      </c>
      <c r="K252" s="3" t="s">
        <v>12343</v>
      </c>
      <c r="L252" s="3" t="s">
        <v>4726</v>
      </c>
      <c r="M252" s="3" t="s">
        <v>7955</v>
      </c>
      <c r="N252" s="3" t="s">
        <v>4722</v>
      </c>
      <c r="O252" s="3" t="s">
        <v>4715</v>
      </c>
      <c r="P252" s="3"/>
      <c r="Q252" s="3"/>
      <c r="R252" s="3"/>
      <c r="S252" s="3"/>
      <c r="T252" s="3" t="s">
        <v>4716</v>
      </c>
    </row>
    <row r="253" spans="2:20">
      <c r="B253" t="s">
        <v>12345</v>
      </c>
      <c r="C253" t="s">
        <v>12793</v>
      </c>
      <c r="E253" t="s">
        <v>12794</v>
      </c>
      <c r="F253" s="3">
        <v>0</v>
      </c>
      <c r="G253" s="3">
        <v>0</v>
      </c>
      <c r="H253" s="255">
        <v>43966</v>
      </c>
      <c r="I253" s="270">
        <v>2.75</v>
      </c>
      <c r="J253" s="3">
        <v>30432</v>
      </c>
      <c r="K253" s="3" t="s">
        <v>12343</v>
      </c>
      <c r="L253" s="3" t="s">
        <v>4726</v>
      </c>
      <c r="M253" s="3" t="s">
        <v>12795</v>
      </c>
      <c r="N253" s="3" t="s">
        <v>4722</v>
      </c>
      <c r="O253" s="3" t="s">
        <v>4715</v>
      </c>
      <c r="P253" s="3"/>
      <c r="Q253" s="3"/>
      <c r="R253" s="3"/>
      <c r="S253" s="3"/>
      <c r="T253" s="3" t="s">
        <v>4716</v>
      </c>
    </row>
    <row r="254" spans="2:20">
      <c r="B254" t="s">
        <v>12345</v>
      </c>
      <c r="C254" t="s">
        <v>12796</v>
      </c>
      <c r="E254" t="s">
        <v>12797</v>
      </c>
      <c r="F254" s="3">
        <v>0</v>
      </c>
      <c r="G254" s="3">
        <v>0</v>
      </c>
      <c r="H254" s="255">
        <v>43964</v>
      </c>
      <c r="I254" s="270">
        <v>2.75</v>
      </c>
      <c r="J254" s="3">
        <v>70723</v>
      </c>
      <c r="K254" s="3" t="s">
        <v>4752</v>
      </c>
      <c r="L254" s="3" t="s">
        <v>5324</v>
      </c>
      <c r="M254" s="3" t="s">
        <v>12798</v>
      </c>
      <c r="N254" s="3" t="s">
        <v>4731</v>
      </c>
      <c r="O254" s="3" t="s">
        <v>4715</v>
      </c>
      <c r="P254" s="3"/>
      <c r="Q254" s="3"/>
      <c r="R254" s="3"/>
      <c r="S254" s="3"/>
      <c r="T254" s="3" t="s">
        <v>4716</v>
      </c>
    </row>
    <row r="255" spans="2:20">
      <c r="B255" t="s">
        <v>12345</v>
      </c>
      <c r="C255" t="s">
        <v>12799</v>
      </c>
      <c r="E255" t="s">
        <v>12800</v>
      </c>
      <c r="F255" s="3">
        <v>0</v>
      </c>
      <c r="G255" s="3">
        <v>0</v>
      </c>
      <c r="H255" s="255">
        <v>43979</v>
      </c>
      <c r="I255" s="270">
        <v>2.75</v>
      </c>
      <c r="J255" s="3">
        <v>-1</v>
      </c>
      <c r="K255" s="3" t="s">
        <v>12343</v>
      </c>
      <c r="L255" s="3" t="s">
        <v>5324</v>
      </c>
      <c r="M255" s="3" t="s">
        <v>12801</v>
      </c>
      <c r="N255" s="3" t="s">
        <v>4722</v>
      </c>
      <c r="O255" s="3" t="s">
        <v>4728</v>
      </c>
      <c r="P255" s="3"/>
      <c r="Q255" s="3"/>
      <c r="R255" s="3"/>
      <c r="S255" s="3"/>
      <c r="T255" s="3" t="s">
        <v>4716</v>
      </c>
    </row>
    <row r="256" spans="2:20">
      <c r="B256" t="s">
        <v>12345</v>
      </c>
      <c r="C256" t="s">
        <v>12802</v>
      </c>
      <c r="E256" t="s">
        <v>12803</v>
      </c>
      <c r="F256" s="3">
        <v>0</v>
      </c>
      <c r="G256" s="3">
        <v>0</v>
      </c>
      <c r="H256" s="255">
        <v>43967</v>
      </c>
      <c r="I256" s="270">
        <v>2.75</v>
      </c>
      <c r="J256" s="3">
        <v>-1</v>
      </c>
      <c r="K256" s="3" t="s">
        <v>12343</v>
      </c>
      <c r="L256" s="3" t="s">
        <v>5324</v>
      </c>
      <c r="M256" s="3" t="s">
        <v>12804</v>
      </c>
      <c r="N256" s="3" t="s">
        <v>4722</v>
      </c>
      <c r="O256" s="3" t="s">
        <v>4715</v>
      </c>
      <c r="P256" s="3"/>
      <c r="Q256" s="3"/>
      <c r="R256" s="3"/>
      <c r="S256" s="3"/>
      <c r="T256" s="3" t="s">
        <v>4716</v>
      </c>
    </row>
    <row r="257" spans="2:20">
      <c r="B257" t="s">
        <v>12378</v>
      </c>
      <c r="C257" t="s">
        <v>12805</v>
      </c>
      <c r="E257" t="s">
        <v>12806</v>
      </c>
      <c r="F257" s="3">
        <v>0</v>
      </c>
      <c r="G257" s="3">
        <v>0</v>
      </c>
      <c r="H257" s="255">
        <v>43967</v>
      </c>
      <c r="I257" s="270">
        <v>2.75</v>
      </c>
      <c r="J257" s="3">
        <v>50400</v>
      </c>
      <c r="K257" s="3" t="s">
        <v>12343</v>
      </c>
      <c r="L257" s="3" t="s">
        <v>4726</v>
      </c>
      <c r="M257" s="3" t="s">
        <v>12807</v>
      </c>
      <c r="N257" s="3" t="s">
        <v>4722</v>
      </c>
      <c r="O257" s="3" t="s">
        <v>4715</v>
      </c>
      <c r="P257" s="3"/>
      <c r="Q257" s="3"/>
      <c r="R257" s="3"/>
      <c r="S257" s="3"/>
      <c r="T257" s="3" t="s">
        <v>4716</v>
      </c>
    </row>
    <row r="258" spans="2:20">
      <c r="B258" t="s">
        <v>12378</v>
      </c>
      <c r="C258" t="s">
        <v>12808</v>
      </c>
      <c r="E258" t="s">
        <v>12809</v>
      </c>
      <c r="F258" s="3">
        <v>0</v>
      </c>
      <c r="G258" s="3">
        <v>0</v>
      </c>
      <c r="H258" s="255">
        <v>43973</v>
      </c>
      <c r="I258" s="270">
        <v>2.75</v>
      </c>
      <c r="J258" s="3">
        <v>18649</v>
      </c>
      <c r="K258" s="3" t="s">
        <v>4752</v>
      </c>
      <c r="L258" s="3" t="s">
        <v>4726</v>
      </c>
      <c r="M258" s="3" t="s">
        <v>12810</v>
      </c>
      <c r="N258" s="3" t="s">
        <v>4718</v>
      </c>
      <c r="O258" s="3" t="s">
        <v>4715</v>
      </c>
      <c r="P258" s="3"/>
      <c r="Q258" s="3"/>
      <c r="R258" s="3"/>
      <c r="S258" s="3"/>
      <c r="T258" s="3" t="s">
        <v>4716</v>
      </c>
    </row>
    <row r="259" spans="2:20">
      <c r="B259" t="s">
        <v>12345</v>
      </c>
      <c r="C259" t="s">
        <v>12811</v>
      </c>
      <c r="E259" t="s">
        <v>12812</v>
      </c>
      <c r="F259" s="3">
        <v>0</v>
      </c>
      <c r="G259" s="3">
        <v>0</v>
      </c>
      <c r="H259" s="255">
        <v>43958</v>
      </c>
      <c r="I259" s="270">
        <v>2.75</v>
      </c>
      <c r="J259" s="3">
        <v>51237</v>
      </c>
      <c r="K259" s="3" t="s">
        <v>4752</v>
      </c>
      <c r="L259" s="3" t="s">
        <v>4726</v>
      </c>
      <c r="M259" s="3" t="s">
        <v>5972</v>
      </c>
      <c r="N259" s="3" t="s">
        <v>4722</v>
      </c>
      <c r="O259" s="3" t="s">
        <v>4715</v>
      </c>
      <c r="P259" s="3"/>
      <c r="Q259" s="3"/>
      <c r="R259" s="3"/>
      <c r="S259" s="3"/>
      <c r="T259" s="3" t="s">
        <v>4716</v>
      </c>
    </row>
    <row r="260" spans="2:20">
      <c r="B260" t="s">
        <v>12345</v>
      </c>
      <c r="C260" t="s">
        <v>12813</v>
      </c>
      <c r="E260" t="s">
        <v>12797</v>
      </c>
      <c r="F260" s="3">
        <v>0</v>
      </c>
      <c r="G260" s="3">
        <v>0</v>
      </c>
      <c r="H260" s="255">
        <v>43964</v>
      </c>
      <c r="I260" s="270">
        <v>2.75</v>
      </c>
      <c r="J260" s="3">
        <v>76159</v>
      </c>
      <c r="K260" s="3" t="s">
        <v>4752</v>
      </c>
      <c r="L260" s="3" t="s">
        <v>4726</v>
      </c>
      <c r="M260" s="3" t="s">
        <v>12814</v>
      </c>
      <c r="N260" s="3" t="s">
        <v>4731</v>
      </c>
      <c r="O260" s="3" t="s">
        <v>4715</v>
      </c>
      <c r="P260" s="3"/>
      <c r="Q260" s="3"/>
      <c r="R260" s="3"/>
      <c r="S260" s="3"/>
      <c r="T260" s="3" t="s">
        <v>4716</v>
      </c>
    </row>
    <row r="261" spans="2:20">
      <c r="B261" t="s">
        <v>12341</v>
      </c>
      <c r="C261" t="s">
        <v>12815</v>
      </c>
      <c r="E261" t="s">
        <v>4716</v>
      </c>
      <c r="F261" s="3">
        <v>0</v>
      </c>
      <c r="G261" s="3">
        <v>0</v>
      </c>
      <c r="H261" s="255">
        <v>43976</v>
      </c>
      <c r="I261" s="270">
        <v>2.75</v>
      </c>
      <c r="J261" s="3">
        <v>0</v>
      </c>
      <c r="K261" s="3" t="s">
        <v>12343</v>
      </c>
      <c r="L261" s="3" t="s">
        <v>4753</v>
      </c>
      <c r="M261" s="3" t="s">
        <v>4753</v>
      </c>
      <c r="N261" s="3" t="s">
        <v>4722</v>
      </c>
      <c r="O261" s="3" t="s">
        <v>4715</v>
      </c>
      <c r="P261" s="3"/>
      <c r="Q261" s="3"/>
      <c r="R261" s="3"/>
      <c r="S261" s="3"/>
      <c r="T261" s="3" t="s">
        <v>4716</v>
      </c>
    </row>
    <row r="262" spans="2:20">
      <c r="B262" t="s">
        <v>12341</v>
      </c>
      <c r="C262" t="s">
        <v>12816</v>
      </c>
      <c r="E262" t="s">
        <v>4716</v>
      </c>
      <c r="F262" s="3">
        <v>0</v>
      </c>
      <c r="G262" s="3">
        <v>0</v>
      </c>
      <c r="H262" s="255">
        <v>43937</v>
      </c>
      <c r="I262" s="270">
        <v>2.8333333333333335</v>
      </c>
      <c r="J262" s="3">
        <v>0</v>
      </c>
      <c r="K262" s="3" t="s">
        <v>12343</v>
      </c>
      <c r="L262" s="3" t="s">
        <v>4753</v>
      </c>
      <c r="M262" s="3" t="s">
        <v>4753</v>
      </c>
      <c r="N262" s="3" t="s">
        <v>4718</v>
      </c>
      <c r="O262" s="3" t="s">
        <v>4715</v>
      </c>
      <c r="P262" s="3"/>
      <c r="Q262" s="3"/>
      <c r="R262" s="3"/>
      <c r="S262" s="3"/>
      <c r="T262" s="3" t="s">
        <v>4716</v>
      </c>
    </row>
    <row r="263" spans="2:20">
      <c r="B263" t="s">
        <v>12341</v>
      </c>
      <c r="C263" t="s">
        <v>12817</v>
      </c>
      <c r="E263" t="s">
        <v>4716</v>
      </c>
      <c r="F263" s="3">
        <v>0</v>
      </c>
      <c r="G263" s="3">
        <v>0</v>
      </c>
      <c r="H263" s="255">
        <v>43930</v>
      </c>
      <c r="I263" s="270">
        <v>2.8333333333333335</v>
      </c>
      <c r="J263" s="3">
        <v>0</v>
      </c>
      <c r="K263" s="3" t="s">
        <v>12343</v>
      </c>
      <c r="L263" s="3" t="s">
        <v>4753</v>
      </c>
      <c r="M263" s="3" t="s">
        <v>4753</v>
      </c>
      <c r="N263" s="3" t="s">
        <v>4722</v>
      </c>
      <c r="O263" s="3" t="s">
        <v>4715</v>
      </c>
      <c r="P263" s="3"/>
      <c r="Q263" s="3"/>
      <c r="R263" s="3"/>
      <c r="S263" s="3"/>
      <c r="T263" s="3" t="s">
        <v>4716</v>
      </c>
    </row>
    <row r="264" spans="2:20">
      <c r="B264" t="s">
        <v>12345</v>
      </c>
      <c r="C264" t="s">
        <v>12818</v>
      </c>
      <c r="E264" t="s">
        <v>12819</v>
      </c>
      <c r="F264" s="3">
        <v>0</v>
      </c>
      <c r="G264" s="3">
        <v>0</v>
      </c>
      <c r="H264" s="255">
        <v>43930</v>
      </c>
      <c r="I264" s="270">
        <v>2.8333333333333335</v>
      </c>
      <c r="J264" s="3">
        <v>-1</v>
      </c>
      <c r="K264" s="3" t="s">
        <v>12343</v>
      </c>
      <c r="L264" s="3" t="s">
        <v>5197</v>
      </c>
      <c r="M264" s="3" t="s">
        <v>12820</v>
      </c>
      <c r="N264" s="3" t="s">
        <v>4718</v>
      </c>
      <c r="O264" s="3" t="s">
        <v>4728</v>
      </c>
      <c r="P264" s="3"/>
      <c r="Q264" s="3"/>
      <c r="R264" s="3"/>
      <c r="S264" s="3"/>
      <c r="T264" s="3" t="s">
        <v>4716</v>
      </c>
    </row>
    <row r="265" spans="2:20">
      <c r="B265" t="s">
        <v>12345</v>
      </c>
      <c r="C265" t="s">
        <v>12821</v>
      </c>
      <c r="E265" t="s">
        <v>12822</v>
      </c>
      <c r="F265" s="3">
        <v>0</v>
      </c>
      <c r="G265" s="3">
        <v>0</v>
      </c>
      <c r="H265" s="255">
        <v>43937</v>
      </c>
      <c r="I265" s="270">
        <v>2.8333333333333335</v>
      </c>
      <c r="J265" s="3">
        <v>19540</v>
      </c>
      <c r="K265" s="3" t="s">
        <v>12343</v>
      </c>
      <c r="L265" s="3" t="s">
        <v>4726</v>
      </c>
      <c r="M265" s="3" t="s">
        <v>12651</v>
      </c>
      <c r="N265" s="3" t="s">
        <v>4722</v>
      </c>
      <c r="O265" s="3" t="s">
        <v>4728</v>
      </c>
      <c r="P265" s="3"/>
      <c r="Q265" s="3"/>
      <c r="R265" s="3"/>
      <c r="S265" s="3"/>
      <c r="T265" s="3" t="s">
        <v>4716</v>
      </c>
    </row>
    <row r="266" spans="2:20">
      <c r="B266" t="s">
        <v>12378</v>
      </c>
      <c r="C266" t="s">
        <v>12823</v>
      </c>
      <c r="E266" t="s">
        <v>12824</v>
      </c>
      <c r="F266" s="3">
        <v>0</v>
      </c>
      <c r="G266" s="3">
        <v>0</v>
      </c>
      <c r="H266" s="255">
        <v>43937</v>
      </c>
      <c r="I266" s="270">
        <v>2.8333333333333335</v>
      </c>
      <c r="J266" s="3">
        <v>-1</v>
      </c>
      <c r="K266" s="3" t="s">
        <v>12343</v>
      </c>
      <c r="L266" s="3" t="s">
        <v>4726</v>
      </c>
      <c r="M266" s="3" t="s">
        <v>8841</v>
      </c>
      <c r="N266" s="3" t="s">
        <v>4731</v>
      </c>
      <c r="O266" s="3" t="s">
        <v>4715</v>
      </c>
      <c r="P266" s="3"/>
      <c r="Q266" s="3"/>
      <c r="R266" s="3"/>
      <c r="S266" s="3"/>
      <c r="T266" s="3" t="s">
        <v>4716</v>
      </c>
    </row>
    <row r="267" spans="2:20">
      <c r="B267" t="s">
        <v>12345</v>
      </c>
      <c r="C267" t="s">
        <v>12825</v>
      </c>
      <c r="E267" t="s">
        <v>12826</v>
      </c>
      <c r="F267" s="3">
        <v>0</v>
      </c>
      <c r="G267" s="3">
        <v>0</v>
      </c>
      <c r="H267" s="255">
        <v>43934</v>
      </c>
      <c r="I267" s="270">
        <v>2.8333333333333335</v>
      </c>
      <c r="J267" s="3">
        <v>-1</v>
      </c>
      <c r="K267" s="3" t="s">
        <v>12343</v>
      </c>
      <c r="L267" s="3" t="s">
        <v>5197</v>
      </c>
      <c r="M267" s="3" t="s">
        <v>7678</v>
      </c>
      <c r="N267" s="3" t="s">
        <v>4718</v>
      </c>
      <c r="O267" s="3" t="s">
        <v>4715</v>
      </c>
      <c r="P267" s="3"/>
      <c r="Q267" s="3"/>
      <c r="R267" s="3"/>
      <c r="S267" s="3"/>
      <c r="T267" s="3" t="s">
        <v>4716</v>
      </c>
    </row>
    <row r="268" spans="2:20">
      <c r="B268" t="s">
        <v>12345</v>
      </c>
      <c r="C268" t="s">
        <v>12827</v>
      </c>
      <c r="E268" t="s">
        <v>12828</v>
      </c>
      <c r="F268" s="3">
        <v>0</v>
      </c>
      <c r="G268" s="3">
        <v>0</v>
      </c>
      <c r="H268" s="255">
        <v>43927</v>
      </c>
      <c r="I268" s="270">
        <v>2.8333333333333335</v>
      </c>
      <c r="J268" s="3">
        <v>126288</v>
      </c>
      <c r="K268" s="3" t="s">
        <v>4752</v>
      </c>
      <c r="L268" s="3" t="s">
        <v>4726</v>
      </c>
      <c r="M268" s="3" t="s">
        <v>7955</v>
      </c>
      <c r="N268" s="3" t="s">
        <v>4718</v>
      </c>
      <c r="O268" s="3" t="s">
        <v>4715</v>
      </c>
      <c r="P268" s="3"/>
      <c r="Q268" s="3"/>
      <c r="R268" s="3"/>
      <c r="S268" s="3"/>
      <c r="T268" s="3" t="s">
        <v>4716</v>
      </c>
    </row>
    <row r="269" spans="2:20">
      <c r="B269" t="s">
        <v>12341</v>
      </c>
      <c r="C269" t="s">
        <v>12829</v>
      </c>
      <c r="E269" t="s">
        <v>4716</v>
      </c>
      <c r="F269" s="3">
        <v>0</v>
      </c>
      <c r="G269" s="3">
        <v>0</v>
      </c>
      <c r="H269" s="255">
        <v>43951</v>
      </c>
      <c r="I269" s="270">
        <v>2.8333333333333335</v>
      </c>
      <c r="J269" s="3">
        <v>0</v>
      </c>
      <c r="K269" s="3" t="s">
        <v>12343</v>
      </c>
      <c r="L269" s="3" t="s">
        <v>4753</v>
      </c>
      <c r="M269" s="3" t="s">
        <v>4753</v>
      </c>
      <c r="N269" s="3" t="s">
        <v>4722</v>
      </c>
      <c r="O269" s="3" t="s">
        <v>4715</v>
      </c>
      <c r="P269" s="3"/>
      <c r="Q269" s="3"/>
      <c r="R269" s="3"/>
      <c r="S269" s="3"/>
      <c r="T269" s="3" t="s">
        <v>4716</v>
      </c>
    </row>
    <row r="270" spans="2:20">
      <c r="B270" t="s">
        <v>12341</v>
      </c>
      <c r="C270" t="s">
        <v>12830</v>
      </c>
      <c r="E270" t="s">
        <v>4716</v>
      </c>
      <c r="F270" s="3">
        <v>0</v>
      </c>
      <c r="G270" s="3">
        <v>0</v>
      </c>
      <c r="H270" s="255">
        <v>43951</v>
      </c>
      <c r="I270" s="270">
        <v>2.8333333333333335</v>
      </c>
      <c r="J270" s="3">
        <v>0</v>
      </c>
      <c r="K270" s="3" t="s">
        <v>12343</v>
      </c>
      <c r="L270" s="3" t="s">
        <v>4753</v>
      </c>
      <c r="M270" s="3" t="s">
        <v>4753</v>
      </c>
      <c r="N270" s="3" t="s">
        <v>4722</v>
      </c>
      <c r="O270" s="3" t="s">
        <v>4715</v>
      </c>
      <c r="P270" s="3"/>
      <c r="Q270" s="3"/>
      <c r="R270" s="3"/>
      <c r="S270" s="3"/>
      <c r="T270" s="3" t="s">
        <v>4716</v>
      </c>
    </row>
    <row r="271" spans="2:20">
      <c r="B271" t="s">
        <v>12341</v>
      </c>
      <c r="C271" t="s">
        <v>12831</v>
      </c>
      <c r="E271" t="s">
        <v>4716</v>
      </c>
      <c r="F271" s="3">
        <v>0</v>
      </c>
      <c r="G271" s="3">
        <v>0</v>
      </c>
      <c r="H271" s="255">
        <v>43950</v>
      </c>
      <c r="I271" s="270">
        <v>2.8333333333333335</v>
      </c>
      <c r="J271" s="3">
        <v>0</v>
      </c>
      <c r="K271" s="3" t="s">
        <v>12343</v>
      </c>
      <c r="L271" s="3" t="s">
        <v>4753</v>
      </c>
      <c r="M271" s="3" t="s">
        <v>4753</v>
      </c>
      <c r="N271" s="3" t="s">
        <v>4722</v>
      </c>
      <c r="O271" s="3" t="s">
        <v>4715</v>
      </c>
      <c r="P271" s="3"/>
      <c r="Q271" s="3"/>
      <c r="R271" s="3"/>
      <c r="S271" s="3"/>
      <c r="T271" s="3" t="s">
        <v>4716</v>
      </c>
    </row>
    <row r="272" spans="2:20">
      <c r="B272" t="s">
        <v>12341</v>
      </c>
      <c r="C272" t="s">
        <v>12832</v>
      </c>
      <c r="E272" t="s">
        <v>4716</v>
      </c>
      <c r="F272" s="3">
        <v>0</v>
      </c>
      <c r="G272" s="3">
        <v>0</v>
      </c>
      <c r="H272" s="255">
        <v>43922</v>
      </c>
      <c r="I272" s="270">
        <v>2.8333333333333335</v>
      </c>
      <c r="J272" s="3">
        <v>0</v>
      </c>
      <c r="K272" s="3" t="s">
        <v>12343</v>
      </c>
      <c r="L272" s="3" t="s">
        <v>4753</v>
      </c>
      <c r="M272" s="3" t="s">
        <v>4753</v>
      </c>
      <c r="N272" s="3" t="s">
        <v>4722</v>
      </c>
      <c r="O272" s="3" t="s">
        <v>4715</v>
      </c>
      <c r="P272" s="3"/>
      <c r="Q272" s="3"/>
      <c r="R272" s="3"/>
      <c r="S272" s="3"/>
      <c r="T272" s="3" t="s">
        <v>4716</v>
      </c>
    </row>
    <row r="273" spans="2:20">
      <c r="B273" t="s">
        <v>12345</v>
      </c>
      <c r="C273" t="s">
        <v>12833</v>
      </c>
      <c r="E273" t="s">
        <v>12834</v>
      </c>
      <c r="F273" s="3">
        <v>0</v>
      </c>
      <c r="G273" s="3">
        <v>0</v>
      </c>
      <c r="H273" s="255">
        <v>43910</v>
      </c>
      <c r="I273" s="270">
        <v>2.9166666666666665</v>
      </c>
      <c r="J273" s="3">
        <v>-1</v>
      </c>
      <c r="K273" s="3" t="s">
        <v>4752</v>
      </c>
      <c r="L273" s="3" t="s">
        <v>4726</v>
      </c>
      <c r="M273" s="3" t="s">
        <v>5188</v>
      </c>
      <c r="N273" s="3" t="s">
        <v>4722</v>
      </c>
      <c r="O273" s="3" t="s">
        <v>4715</v>
      </c>
      <c r="P273" s="3"/>
      <c r="Q273" s="3"/>
      <c r="R273" s="3"/>
      <c r="S273" s="3"/>
      <c r="T273" s="3" t="s">
        <v>4716</v>
      </c>
    </row>
    <row r="274" spans="2:20">
      <c r="B274" t="s">
        <v>12345</v>
      </c>
      <c r="C274" t="s">
        <v>12835</v>
      </c>
      <c r="E274" t="s">
        <v>12836</v>
      </c>
      <c r="F274" s="3">
        <v>0</v>
      </c>
      <c r="G274" s="3">
        <v>0</v>
      </c>
      <c r="H274" s="255">
        <v>43921</v>
      </c>
      <c r="I274" s="270">
        <v>2.9166666666666665</v>
      </c>
      <c r="J274" s="3">
        <v>41263</v>
      </c>
      <c r="K274" s="3" t="s">
        <v>12343</v>
      </c>
      <c r="L274" s="3" t="s">
        <v>4726</v>
      </c>
      <c r="M274" s="3" t="s">
        <v>5972</v>
      </c>
      <c r="N274" s="3" t="s">
        <v>4722</v>
      </c>
      <c r="O274" s="3" t="s">
        <v>4715</v>
      </c>
      <c r="P274" s="3"/>
      <c r="Q274" s="3"/>
      <c r="R274" s="3"/>
      <c r="S274" s="3"/>
      <c r="T274" s="3" t="s">
        <v>4716</v>
      </c>
    </row>
    <row r="275" spans="2:20">
      <c r="B275" t="s">
        <v>12341</v>
      </c>
      <c r="C275" t="s">
        <v>12837</v>
      </c>
      <c r="E275" t="s">
        <v>4716</v>
      </c>
      <c r="F275" s="3">
        <v>0</v>
      </c>
      <c r="G275" s="3">
        <v>0</v>
      </c>
      <c r="H275" s="255">
        <v>43907</v>
      </c>
      <c r="I275" s="270">
        <v>2.9166666666666665</v>
      </c>
      <c r="J275" s="3">
        <v>0</v>
      </c>
      <c r="K275" s="3" t="s">
        <v>12343</v>
      </c>
      <c r="L275" s="3" t="s">
        <v>4753</v>
      </c>
      <c r="M275" s="3" t="s">
        <v>4753</v>
      </c>
      <c r="N275" s="3" t="s">
        <v>4722</v>
      </c>
      <c r="O275" s="3" t="s">
        <v>4715</v>
      </c>
      <c r="P275" s="3"/>
      <c r="Q275" s="3"/>
      <c r="R275" s="3"/>
      <c r="S275" s="3"/>
      <c r="T275" s="3" t="s">
        <v>4716</v>
      </c>
    </row>
    <row r="276" spans="2:20">
      <c r="B276" t="s">
        <v>12345</v>
      </c>
      <c r="C276" t="s">
        <v>12838</v>
      </c>
      <c r="E276" t="s">
        <v>12839</v>
      </c>
      <c r="F276" s="3">
        <v>1</v>
      </c>
      <c r="G276" s="3">
        <v>389.49</v>
      </c>
      <c r="H276" s="255">
        <v>43909</v>
      </c>
      <c r="I276" s="270">
        <v>2.9166666666666665</v>
      </c>
      <c r="J276" s="3">
        <v>10112</v>
      </c>
      <c r="K276" s="3" t="s">
        <v>12343</v>
      </c>
      <c r="L276" s="3" t="s">
        <v>5197</v>
      </c>
      <c r="M276" s="3" t="s">
        <v>12840</v>
      </c>
      <c r="N276" s="3" t="s">
        <v>4731</v>
      </c>
      <c r="O276" s="3" t="s">
        <v>4715</v>
      </c>
      <c r="P276" s="3"/>
      <c r="Q276" s="3"/>
      <c r="R276" s="3"/>
      <c r="S276" s="3"/>
      <c r="T276" s="3" t="s">
        <v>4716</v>
      </c>
    </row>
    <row r="277" spans="2:20">
      <c r="B277" t="s">
        <v>12345</v>
      </c>
      <c r="C277" t="s">
        <v>12841</v>
      </c>
      <c r="E277" t="s">
        <v>12605</v>
      </c>
      <c r="F277" s="3">
        <v>0</v>
      </c>
      <c r="G277" s="3">
        <v>0</v>
      </c>
      <c r="H277" s="255">
        <v>43907</v>
      </c>
      <c r="I277" s="270">
        <v>2.9166666666666665</v>
      </c>
      <c r="J277" s="3">
        <v>46102</v>
      </c>
      <c r="K277" s="3" t="s">
        <v>12343</v>
      </c>
      <c r="L277" s="3" t="s">
        <v>4726</v>
      </c>
      <c r="M277" s="3" t="s">
        <v>12842</v>
      </c>
      <c r="N277" s="3" t="s">
        <v>4722</v>
      </c>
      <c r="O277" s="3" t="s">
        <v>4715</v>
      </c>
      <c r="P277" s="3"/>
      <c r="Q277" s="3"/>
      <c r="R277" s="3"/>
      <c r="S277" s="3"/>
      <c r="T277" s="3" t="s">
        <v>4716</v>
      </c>
    </row>
    <row r="278" spans="2:20">
      <c r="B278" t="s">
        <v>12345</v>
      </c>
      <c r="C278" t="s">
        <v>12843</v>
      </c>
      <c r="E278" t="s">
        <v>12844</v>
      </c>
      <c r="F278" s="3">
        <v>1</v>
      </c>
      <c r="G278" s="3">
        <v>389.49</v>
      </c>
      <c r="H278" s="255">
        <v>43900</v>
      </c>
      <c r="I278" s="270">
        <v>2.9166666666666665</v>
      </c>
      <c r="J278" s="3">
        <v>-1</v>
      </c>
      <c r="K278" s="3" t="s">
        <v>12343</v>
      </c>
      <c r="L278" s="3" t="s">
        <v>5197</v>
      </c>
      <c r="M278" s="3" t="s">
        <v>10405</v>
      </c>
      <c r="N278" s="3" t="s">
        <v>4731</v>
      </c>
      <c r="O278" s="3" t="s">
        <v>4728</v>
      </c>
      <c r="P278" s="3"/>
      <c r="Q278" s="3"/>
      <c r="R278" s="3"/>
      <c r="S278" s="3"/>
      <c r="T278" s="3" t="s">
        <v>4716</v>
      </c>
    </row>
    <row r="279" spans="2:20">
      <c r="B279" t="s">
        <v>12345</v>
      </c>
      <c r="C279" t="s">
        <v>12845</v>
      </c>
      <c r="E279" t="s">
        <v>12792</v>
      </c>
      <c r="F279" s="3">
        <v>0</v>
      </c>
      <c r="G279" s="3">
        <v>0</v>
      </c>
      <c r="H279" s="255">
        <v>43904</v>
      </c>
      <c r="I279" s="270">
        <v>2.9166666666666665</v>
      </c>
      <c r="J279" s="3">
        <v>52876</v>
      </c>
      <c r="K279" s="3" t="s">
        <v>4752</v>
      </c>
      <c r="L279" s="3" t="s">
        <v>5197</v>
      </c>
      <c r="M279" s="3" t="s">
        <v>12350</v>
      </c>
      <c r="N279" s="3" t="s">
        <v>4722</v>
      </c>
      <c r="O279" s="3" t="s">
        <v>4715</v>
      </c>
      <c r="P279" s="3"/>
      <c r="Q279" s="3"/>
      <c r="R279" s="3"/>
      <c r="S279" s="3"/>
      <c r="T279" s="3" t="s">
        <v>4716</v>
      </c>
    </row>
    <row r="280" spans="2:20">
      <c r="B280" t="s">
        <v>12378</v>
      </c>
      <c r="C280" t="s">
        <v>12846</v>
      </c>
      <c r="E280" t="s">
        <v>12847</v>
      </c>
      <c r="F280" s="3">
        <v>0</v>
      </c>
      <c r="G280" s="3">
        <v>0</v>
      </c>
      <c r="H280" s="255">
        <v>43900</v>
      </c>
      <c r="I280" s="270">
        <v>2.9166666666666665</v>
      </c>
      <c r="J280" s="3">
        <v>47287</v>
      </c>
      <c r="K280" s="3" t="s">
        <v>4752</v>
      </c>
      <c r="L280" s="3" t="s">
        <v>5324</v>
      </c>
      <c r="M280" s="3" t="s">
        <v>12848</v>
      </c>
      <c r="N280" s="3" t="s">
        <v>4712</v>
      </c>
      <c r="O280" s="3" t="s">
        <v>4728</v>
      </c>
      <c r="P280" s="3"/>
      <c r="Q280" s="3"/>
      <c r="R280" s="3"/>
      <c r="S280" s="3"/>
      <c r="T280" s="3" t="s">
        <v>4716</v>
      </c>
    </row>
    <row r="281" spans="2:20">
      <c r="B281" t="s">
        <v>12345</v>
      </c>
      <c r="C281" t="s">
        <v>12849</v>
      </c>
      <c r="E281" t="s">
        <v>12850</v>
      </c>
      <c r="F281" s="3">
        <v>0</v>
      </c>
      <c r="G281" s="3">
        <v>0</v>
      </c>
      <c r="H281" s="255">
        <v>43903</v>
      </c>
      <c r="I281" s="270">
        <v>2.9166666666666665</v>
      </c>
      <c r="J281" s="3">
        <v>41485</v>
      </c>
      <c r="K281" s="3" t="s">
        <v>4752</v>
      </c>
      <c r="L281" s="3" t="s">
        <v>4726</v>
      </c>
      <c r="M281" s="3" t="s">
        <v>5228</v>
      </c>
      <c r="N281" s="3" t="s">
        <v>4718</v>
      </c>
      <c r="O281" s="3" t="s">
        <v>4715</v>
      </c>
      <c r="P281" s="3"/>
      <c r="Q281" s="3"/>
      <c r="R281" s="3"/>
      <c r="S281" s="3"/>
      <c r="T281" s="3" t="s">
        <v>4716</v>
      </c>
    </row>
    <row r="282" spans="2:20">
      <c r="B282" t="s">
        <v>12345</v>
      </c>
      <c r="C282" t="s">
        <v>12851</v>
      </c>
      <c r="E282" t="s">
        <v>12543</v>
      </c>
      <c r="F282" s="3">
        <v>0</v>
      </c>
      <c r="G282" s="3">
        <v>0</v>
      </c>
      <c r="H282" s="255">
        <v>43892</v>
      </c>
      <c r="I282" s="270">
        <v>2.9166666666666665</v>
      </c>
      <c r="J282" s="3">
        <v>2906</v>
      </c>
      <c r="K282" s="3" t="s">
        <v>4752</v>
      </c>
      <c r="L282" s="3" t="s">
        <v>4726</v>
      </c>
      <c r="M282" s="3" t="s">
        <v>5228</v>
      </c>
      <c r="N282" s="3" t="s">
        <v>4718</v>
      </c>
      <c r="O282" s="3" t="s">
        <v>4715</v>
      </c>
      <c r="P282" s="3"/>
      <c r="Q282" s="3"/>
      <c r="R282" s="3"/>
      <c r="S282" s="3"/>
      <c r="T282" s="3" t="s">
        <v>4716</v>
      </c>
    </row>
    <row r="283" spans="2:20">
      <c r="B283" t="s">
        <v>12345</v>
      </c>
      <c r="C283" t="s">
        <v>12852</v>
      </c>
      <c r="E283" t="s">
        <v>12853</v>
      </c>
      <c r="F283" s="3">
        <v>0</v>
      </c>
      <c r="G283" s="3">
        <v>0</v>
      </c>
      <c r="H283" s="255">
        <v>43909</v>
      </c>
      <c r="I283" s="270">
        <v>2.9166666666666665</v>
      </c>
      <c r="J283" s="3">
        <v>139411</v>
      </c>
      <c r="K283" s="3" t="s">
        <v>12343</v>
      </c>
      <c r="L283" s="3" t="s">
        <v>4726</v>
      </c>
      <c r="M283" s="3" t="s">
        <v>5972</v>
      </c>
      <c r="N283" s="3" t="s">
        <v>4718</v>
      </c>
      <c r="O283" s="3" t="s">
        <v>4715</v>
      </c>
      <c r="P283" s="3"/>
      <c r="Q283" s="3"/>
      <c r="R283" s="3"/>
      <c r="S283" s="3"/>
      <c r="T283" s="3" t="s">
        <v>4716</v>
      </c>
    </row>
    <row r="284" spans="2:20">
      <c r="B284" t="s">
        <v>12341</v>
      </c>
      <c r="C284" t="s">
        <v>12854</v>
      </c>
      <c r="E284" t="s">
        <v>4716</v>
      </c>
      <c r="F284" s="3">
        <v>0</v>
      </c>
      <c r="G284" s="3">
        <v>0</v>
      </c>
      <c r="H284" s="255">
        <v>43907</v>
      </c>
      <c r="I284" s="270">
        <v>2.9166666666666665</v>
      </c>
      <c r="J284" s="3">
        <v>0</v>
      </c>
      <c r="K284" s="3" t="s">
        <v>12343</v>
      </c>
      <c r="L284" s="3" t="s">
        <v>4753</v>
      </c>
      <c r="M284" s="3" t="s">
        <v>4753</v>
      </c>
      <c r="N284" s="3" t="s">
        <v>4722</v>
      </c>
      <c r="O284" s="3" t="s">
        <v>4715</v>
      </c>
      <c r="P284" s="3"/>
      <c r="Q284" s="3"/>
      <c r="R284" s="3"/>
      <c r="S284" s="3"/>
      <c r="T284" s="3" t="s">
        <v>4716</v>
      </c>
    </row>
    <row r="285" spans="2:20">
      <c r="B285" t="s">
        <v>12341</v>
      </c>
      <c r="C285" t="s">
        <v>12855</v>
      </c>
      <c r="E285" t="s">
        <v>4716</v>
      </c>
      <c r="F285" s="3">
        <v>0</v>
      </c>
      <c r="G285" s="3">
        <v>0</v>
      </c>
      <c r="H285" s="255">
        <v>43910</v>
      </c>
      <c r="I285" s="270">
        <v>2.9166666666666665</v>
      </c>
      <c r="J285" s="3">
        <v>0</v>
      </c>
      <c r="K285" s="3" t="s">
        <v>12343</v>
      </c>
      <c r="L285" s="3" t="s">
        <v>4753</v>
      </c>
      <c r="M285" s="3" t="s">
        <v>4753</v>
      </c>
      <c r="N285" s="3" t="s">
        <v>4722</v>
      </c>
      <c r="O285" s="3" t="s">
        <v>4715</v>
      </c>
      <c r="P285" s="3"/>
      <c r="Q285" s="3"/>
      <c r="R285" s="3"/>
      <c r="S285" s="3"/>
      <c r="T285" s="3" t="s">
        <v>4716</v>
      </c>
    </row>
    <row r="286" spans="2:20">
      <c r="B286" t="s">
        <v>12341</v>
      </c>
      <c r="C286" t="s">
        <v>12856</v>
      </c>
      <c r="E286" t="s">
        <v>4716</v>
      </c>
      <c r="F286" s="3">
        <v>0</v>
      </c>
      <c r="G286" s="3">
        <v>0</v>
      </c>
      <c r="H286" s="255">
        <v>43910</v>
      </c>
      <c r="I286" s="270">
        <v>2.9166666666666665</v>
      </c>
      <c r="J286" s="3">
        <v>0</v>
      </c>
      <c r="K286" s="3" t="s">
        <v>12343</v>
      </c>
      <c r="L286" s="3" t="s">
        <v>4753</v>
      </c>
      <c r="M286" s="3" t="s">
        <v>4753</v>
      </c>
      <c r="N286" s="3" t="s">
        <v>4722</v>
      </c>
      <c r="O286" s="3" t="s">
        <v>4715</v>
      </c>
      <c r="P286" s="3"/>
      <c r="Q286" s="3"/>
      <c r="R286" s="3"/>
      <c r="S286" s="3"/>
      <c r="T286" s="3" t="s">
        <v>4716</v>
      </c>
    </row>
    <row r="287" spans="2:20">
      <c r="B287" t="s">
        <v>12341</v>
      </c>
      <c r="C287" t="s">
        <v>12857</v>
      </c>
      <c r="E287" t="s">
        <v>4716</v>
      </c>
      <c r="F287" s="3">
        <v>0</v>
      </c>
      <c r="G287" s="3">
        <v>0</v>
      </c>
      <c r="H287" s="255">
        <v>43900</v>
      </c>
      <c r="I287" s="270">
        <v>2.9166666666666665</v>
      </c>
      <c r="J287" s="3">
        <v>0</v>
      </c>
      <c r="K287" s="3" t="s">
        <v>12343</v>
      </c>
      <c r="L287" s="3" t="s">
        <v>4753</v>
      </c>
      <c r="M287" s="3" t="s">
        <v>4753</v>
      </c>
      <c r="N287" s="3" t="s">
        <v>4718</v>
      </c>
      <c r="O287" s="3" t="s">
        <v>4715</v>
      </c>
      <c r="P287" s="3"/>
      <c r="Q287" s="3"/>
      <c r="R287" s="3"/>
      <c r="S287" s="3"/>
      <c r="T287" s="3" t="s">
        <v>4716</v>
      </c>
    </row>
    <row r="288" spans="2:20">
      <c r="B288" t="s">
        <v>12341</v>
      </c>
      <c r="C288" t="s">
        <v>12858</v>
      </c>
      <c r="E288" t="s">
        <v>4716</v>
      </c>
      <c r="F288" s="3">
        <v>0</v>
      </c>
      <c r="G288" s="3">
        <v>0</v>
      </c>
      <c r="H288" s="255">
        <v>43910</v>
      </c>
      <c r="I288" s="270">
        <v>2.9166666666666665</v>
      </c>
      <c r="J288" s="3">
        <v>0</v>
      </c>
      <c r="K288" s="3" t="s">
        <v>12343</v>
      </c>
      <c r="L288" s="3" t="s">
        <v>4753</v>
      </c>
      <c r="M288" s="3" t="s">
        <v>4753</v>
      </c>
      <c r="N288" s="3" t="s">
        <v>4722</v>
      </c>
      <c r="O288" s="3" t="s">
        <v>4715</v>
      </c>
      <c r="P288" s="3"/>
      <c r="Q288" s="3"/>
      <c r="R288" s="3"/>
      <c r="S288" s="3"/>
      <c r="T288" s="3" t="s">
        <v>4716</v>
      </c>
    </row>
    <row r="289" spans="2:20">
      <c r="B289" t="s">
        <v>12341</v>
      </c>
      <c r="C289" t="s">
        <v>12859</v>
      </c>
      <c r="E289" t="s">
        <v>4716</v>
      </c>
      <c r="F289" s="3">
        <v>0</v>
      </c>
      <c r="G289" s="3">
        <v>0</v>
      </c>
      <c r="H289" s="255">
        <v>43907</v>
      </c>
      <c r="I289" s="270">
        <v>2.9166666666666665</v>
      </c>
      <c r="J289" s="3">
        <v>0</v>
      </c>
      <c r="K289" s="3" t="s">
        <v>12343</v>
      </c>
      <c r="L289" s="3" t="s">
        <v>4753</v>
      </c>
      <c r="M289" s="3" t="s">
        <v>4753</v>
      </c>
      <c r="N289" s="3" t="s">
        <v>4722</v>
      </c>
      <c r="O289" s="3" t="s">
        <v>4715</v>
      </c>
      <c r="P289" s="3"/>
      <c r="Q289" s="3"/>
      <c r="R289" s="3"/>
      <c r="S289" s="3"/>
      <c r="T289" s="3" t="s">
        <v>4716</v>
      </c>
    </row>
    <row r="290" spans="2:20">
      <c r="B290" t="s">
        <v>12341</v>
      </c>
      <c r="C290" t="s">
        <v>12860</v>
      </c>
      <c r="E290" t="s">
        <v>4716</v>
      </c>
      <c r="F290" s="3">
        <v>0</v>
      </c>
      <c r="G290" s="3">
        <v>0</v>
      </c>
      <c r="H290" s="255">
        <v>43910</v>
      </c>
      <c r="I290" s="270">
        <v>2.9166666666666665</v>
      </c>
      <c r="J290" s="3">
        <v>0</v>
      </c>
      <c r="K290" s="3" t="s">
        <v>12343</v>
      </c>
      <c r="L290" s="3" t="s">
        <v>4753</v>
      </c>
      <c r="M290" s="3" t="s">
        <v>4753</v>
      </c>
      <c r="N290" s="3" t="s">
        <v>4722</v>
      </c>
      <c r="O290" s="3" t="s">
        <v>4715</v>
      </c>
      <c r="P290" s="3"/>
      <c r="Q290" s="3"/>
      <c r="R290" s="3"/>
      <c r="S290" s="3"/>
      <c r="T290" s="3" t="s">
        <v>4716</v>
      </c>
    </row>
    <row r="291" spans="2:20">
      <c r="B291" t="s">
        <v>12341</v>
      </c>
      <c r="C291" t="s">
        <v>12861</v>
      </c>
      <c r="E291" t="s">
        <v>4716</v>
      </c>
      <c r="F291" s="3">
        <v>0</v>
      </c>
      <c r="G291" s="3">
        <v>0</v>
      </c>
      <c r="H291" s="255">
        <v>43874</v>
      </c>
      <c r="I291" s="270">
        <v>3</v>
      </c>
      <c r="J291" s="3">
        <v>0</v>
      </c>
      <c r="K291" s="3" t="s">
        <v>12343</v>
      </c>
      <c r="L291" s="3" t="s">
        <v>4753</v>
      </c>
      <c r="M291" s="3" t="s">
        <v>4753</v>
      </c>
      <c r="N291" s="3" t="s">
        <v>4722</v>
      </c>
      <c r="O291" s="3" t="s">
        <v>4715</v>
      </c>
      <c r="P291" s="3"/>
      <c r="Q291" s="3"/>
      <c r="R291" s="3"/>
      <c r="S291" s="3"/>
      <c r="T291" s="3" t="s">
        <v>4716</v>
      </c>
    </row>
    <row r="292" spans="2:20">
      <c r="B292" t="s">
        <v>12378</v>
      </c>
      <c r="C292" t="s">
        <v>12862</v>
      </c>
      <c r="E292" t="s">
        <v>12513</v>
      </c>
      <c r="F292" s="3">
        <v>0</v>
      </c>
      <c r="G292" s="3">
        <v>0</v>
      </c>
      <c r="H292" s="255">
        <v>43886</v>
      </c>
      <c r="I292" s="270">
        <v>3</v>
      </c>
      <c r="J292" s="3">
        <v>30587</v>
      </c>
      <c r="K292" s="3" t="s">
        <v>12343</v>
      </c>
      <c r="L292" s="3" t="s">
        <v>4726</v>
      </c>
      <c r="M292" s="3" t="s">
        <v>12863</v>
      </c>
      <c r="N292" s="3" t="s">
        <v>4722</v>
      </c>
      <c r="O292" s="3" t="s">
        <v>4728</v>
      </c>
      <c r="P292" s="3"/>
      <c r="Q292" s="3"/>
      <c r="R292" s="3"/>
      <c r="S292" s="3"/>
      <c r="T292" s="3" t="s">
        <v>4716</v>
      </c>
    </row>
    <row r="293" spans="2:20">
      <c r="B293" t="s">
        <v>12345</v>
      </c>
      <c r="C293" t="s">
        <v>12864</v>
      </c>
      <c r="E293" t="s">
        <v>12526</v>
      </c>
      <c r="F293" s="3">
        <v>0</v>
      </c>
      <c r="G293" s="3">
        <v>0</v>
      </c>
      <c r="H293" s="255">
        <v>43878</v>
      </c>
      <c r="I293" s="270">
        <v>3</v>
      </c>
      <c r="J293" s="3">
        <v>27614</v>
      </c>
      <c r="K293" s="3" t="s">
        <v>4752</v>
      </c>
      <c r="L293" s="3" t="s">
        <v>4726</v>
      </c>
      <c r="M293" s="3" t="s">
        <v>8349</v>
      </c>
      <c r="N293" s="3" t="s">
        <v>4722</v>
      </c>
      <c r="O293" s="3" t="s">
        <v>4715</v>
      </c>
      <c r="P293" s="3"/>
      <c r="Q293" s="3"/>
      <c r="R293" s="3"/>
      <c r="S293" s="3"/>
      <c r="T293" s="3" t="s">
        <v>4716</v>
      </c>
    </row>
    <row r="294" spans="2:20">
      <c r="B294" t="s">
        <v>12345</v>
      </c>
      <c r="C294" t="s">
        <v>12865</v>
      </c>
      <c r="E294" t="s">
        <v>12866</v>
      </c>
      <c r="F294" s="3">
        <v>0</v>
      </c>
      <c r="G294" s="3">
        <v>0</v>
      </c>
      <c r="H294" s="255">
        <v>43871</v>
      </c>
      <c r="I294" s="270">
        <v>3</v>
      </c>
      <c r="J294" s="3">
        <v>-1</v>
      </c>
      <c r="K294" s="3" t="s">
        <v>12343</v>
      </c>
      <c r="L294" s="3" t="s">
        <v>4726</v>
      </c>
      <c r="M294" s="3" t="s">
        <v>11011</v>
      </c>
      <c r="N294" s="3" t="s">
        <v>4718</v>
      </c>
      <c r="O294" s="3" t="s">
        <v>4728</v>
      </c>
      <c r="P294" s="3"/>
      <c r="Q294" s="3"/>
      <c r="R294" s="3"/>
      <c r="S294" s="3"/>
      <c r="T294" s="3" t="s">
        <v>4716</v>
      </c>
    </row>
    <row r="295" spans="2:20">
      <c r="B295" t="s">
        <v>12378</v>
      </c>
      <c r="C295" t="s">
        <v>12867</v>
      </c>
      <c r="E295" t="s">
        <v>12868</v>
      </c>
      <c r="F295" s="3">
        <v>0</v>
      </c>
      <c r="G295" s="3">
        <v>0</v>
      </c>
      <c r="H295" s="255">
        <v>43890</v>
      </c>
      <c r="I295" s="270">
        <v>3</v>
      </c>
      <c r="J295" s="3">
        <v>-1</v>
      </c>
      <c r="K295" s="3" t="s">
        <v>12343</v>
      </c>
      <c r="L295" s="3" t="s">
        <v>5197</v>
      </c>
      <c r="M295" s="3" t="s">
        <v>12869</v>
      </c>
      <c r="N295" s="3" t="s">
        <v>4718</v>
      </c>
      <c r="O295" s="3" t="s">
        <v>4728</v>
      </c>
      <c r="P295" s="3"/>
      <c r="Q295" s="3"/>
      <c r="R295" s="3"/>
      <c r="S295" s="3"/>
      <c r="T295" s="3" t="s">
        <v>4716</v>
      </c>
    </row>
    <row r="296" spans="2:20">
      <c r="B296" t="s">
        <v>12345</v>
      </c>
      <c r="C296" t="s">
        <v>12870</v>
      </c>
      <c r="E296" t="s">
        <v>12871</v>
      </c>
      <c r="F296" s="3">
        <v>0</v>
      </c>
      <c r="G296" s="3">
        <v>0</v>
      </c>
      <c r="H296" s="255">
        <v>43876</v>
      </c>
      <c r="I296" s="270">
        <v>3</v>
      </c>
      <c r="J296" s="3">
        <v>-1</v>
      </c>
      <c r="K296" s="3" t="s">
        <v>12343</v>
      </c>
      <c r="L296" s="3" t="s">
        <v>5197</v>
      </c>
      <c r="M296" s="3" t="s">
        <v>12872</v>
      </c>
      <c r="N296" s="3" t="s">
        <v>4718</v>
      </c>
      <c r="O296" s="3" t="s">
        <v>4715</v>
      </c>
      <c r="P296" s="3"/>
      <c r="Q296" s="3"/>
      <c r="R296" s="3"/>
      <c r="S296" s="3"/>
      <c r="T296" s="3" t="s">
        <v>4716</v>
      </c>
    </row>
    <row r="297" spans="2:20">
      <c r="B297" t="s">
        <v>12378</v>
      </c>
      <c r="C297" t="s">
        <v>12873</v>
      </c>
      <c r="E297" t="s">
        <v>12582</v>
      </c>
      <c r="F297" s="3">
        <v>0</v>
      </c>
      <c r="G297" s="3">
        <v>0</v>
      </c>
      <c r="H297" s="255">
        <v>43890</v>
      </c>
      <c r="I297" s="270">
        <v>3</v>
      </c>
      <c r="J297" s="3">
        <v>150723</v>
      </c>
      <c r="K297" s="3" t="s">
        <v>4752</v>
      </c>
      <c r="L297" s="3" t="s">
        <v>5197</v>
      </c>
      <c r="M297" s="3" t="s">
        <v>12874</v>
      </c>
      <c r="N297" s="3" t="s">
        <v>4722</v>
      </c>
      <c r="O297" s="3" t="s">
        <v>4715</v>
      </c>
      <c r="P297" s="3"/>
      <c r="Q297" s="3"/>
      <c r="R297" s="3"/>
      <c r="S297" s="3"/>
      <c r="T297" s="3" t="s">
        <v>4716</v>
      </c>
    </row>
    <row r="298" spans="2:20">
      <c r="B298" t="s">
        <v>12345</v>
      </c>
      <c r="C298" t="s">
        <v>12875</v>
      </c>
      <c r="E298" t="s">
        <v>12836</v>
      </c>
      <c r="F298" s="3">
        <v>0</v>
      </c>
      <c r="G298" s="3">
        <v>0</v>
      </c>
      <c r="H298" s="255">
        <v>43871</v>
      </c>
      <c r="I298" s="270">
        <v>3</v>
      </c>
      <c r="J298" s="3">
        <v>49418</v>
      </c>
      <c r="K298" s="3" t="s">
        <v>12343</v>
      </c>
      <c r="L298" s="3" t="s">
        <v>5197</v>
      </c>
      <c r="M298" s="3" t="s">
        <v>12876</v>
      </c>
      <c r="N298" s="3" t="s">
        <v>4712</v>
      </c>
      <c r="O298" s="3" t="s">
        <v>4728</v>
      </c>
      <c r="P298" s="3"/>
      <c r="Q298" s="3"/>
      <c r="R298" s="3"/>
      <c r="S298" s="3"/>
      <c r="T298" s="3" t="s">
        <v>4716</v>
      </c>
    </row>
    <row r="299" spans="2:20">
      <c r="B299" t="s">
        <v>12345</v>
      </c>
      <c r="C299" t="s">
        <v>12877</v>
      </c>
      <c r="E299" t="s">
        <v>12878</v>
      </c>
      <c r="F299" s="3">
        <v>0</v>
      </c>
      <c r="G299" s="3">
        <v>0</v>
      </c>
      <c r="H299" s="255">
        <v>43876</v>
      </c>
      <c r="I299" s="270">
        <v>3</v>
      </c>
      <c r="J299" s="3">
        <v>-1</v>
      </c>
      <c r="K299" s="3" t="s">
        <v>4752</v>
      </c>
      <c r="L299" s="3" t="s">
        <v>4726</v>
      </c>
      <c r="M299" s="3" t="s">
        <v>5972</v>
      </c>
      <c r="N299" s="3" t="s">
        <v>4722</v>
      </c>
      <c r="O299" s="3" t="s">
        <v>4715</v>
      </c>
      <c r="P299" s="3"/>
      <c r="Q299" s="3"/>
      <c r="R299" s="3"/>
      <c r="S299" s="3"/>
      <c r="T299" s="3" t="s">
        <v>4716</v>
      </c>
    </row>
    <row r="300" spans="2:20">
      <c r="B300" t="s">
        <v>12345</v>
      </c>
      <c r="C300" t="s">
        <v>12879</v>
      </c>
      <c r="E300" t="s">
        <v>12422</v>
      </c>
      <c r="F300" s="3">
        <v>0</v>
      </c>
      <c r="G300" s="3">
        <v>0</v>
      </c>
      <c r="H300" s="255">
        <v>43881</v>
      </c>
      <c r="I300" s="270">
        <v>3</v>
      </c>
      <c r="J300" s="3">
        <v>27301</v>
      </c>
      <c r="K300" s="3" t="s">
        <v>12343</v>
      </c>
      <c r="L300" s="3" t="s">
        <v>4726</v>
      </c>
      <c r="M300" s="3" t="s">
        <v>12710</v>
      </c>
      <c r="N300" s="3" t="s">
        <v>4712</v>
      </c>
      <c r="O300" s="3" t="s">
        <v>4715</v>
      </c>
      <c r="P300" s="3"/>
      <c r="Q300" s="3"/>
      <c r="R300" s="3"/>
      <c r="S300" s="3"/>
      <c r="T300" s="3" t="s">
        <v>4716</v>
      </c>
    </row>
    <row r="301" spans="2:20">
      <c r="B301" t="s">
        <v>12345</v>
      </c>
      <c r="C301" t="s">
        <v>12880</v>
      </c>
      <c r="E301" t="s">
        <v>12839</v>
      </c>
      <c r="F301" s="3">
        <v>0</v>
      </c>
      <c r="G301" s="3">
        <v>0</v>
      </c>
      <c r="H301" s="255">
        <v>43881</v>
      </c>
      <c r="I301" s="270">
        <v>3</v>
      </c>
      <c r="J301" s="3">
        <v>14842</v>
      </c>
      <c r="K301" s="3" t="s">
        <v>12343</v>
      </c>
      <c r="L301" s="3" t="s">
        <v>4726</v>
      </c>
      <c r="M301" s="3" t="s">
        <v>4994</v>
      </c>
      <c r="N301" s="3" t="s">
        <v>4722</v>
      </c>
      <c r="O301" s="3" t="s">
        <v>4728</v>
      </c>
      <c r="P301" s="3"/>
      <c r="Q301" s="3"/>
      <c r="R301" s="3"/>
      <c r="S301" s="3"/>
      <c r="T301" s="3" t="s">
        <v>4716</v>
      </c>
    </row>
    <row r="302" spans="2:20">
      <c r="B302" t="s">
        <v>12341</v>
      </c>
      <c r="C302" t="s">
        <v>12881</v>
      </c>
      <c r="E302" t="s">
        <v>4716</v>
      </c>
      <c r="F302" s="3">
        <v>0</v>
      </c>
      <c r="G302" s="3">
        <v>0</v>
      </c>
      <c r="H302" s="255">
        <v>43874</v>
      </c>
      <c r="I302" s="270">
        <v>3</v>
      </c>
      <c r="J302" s="3">
        <v>0</v>
      </c>
      <c r="K302" s="3" t="s">
        <v>12343</v>
      </c>
      <c r="L302" s="3" t="s">
        <v>4753</v>
      </c>
      <c r="M302" s="3" t="s">
        <v>4753</v>
      </c>
      <c r="N302" s="3" t="s">
        <v>4722</v>
      </c>
      <c r="O302" s="3" t="s">
        <v>4715</v>
      </c>
      <c r="P302" s="3"/>
      <c r="Q302" s="3"/>
      <c r="R302" s="3"/>
      <c r="S302" s="3"/>
      <c r="T302" s="3" t="s">
        <v>4716</v>
      </c>
    </row>
    <row r="303" spans="2:20">
      <c r="B303" t="s">
        <v>12341</v>
      </c>
      <c r="C303" t="s">
        <v>12882</v>
      </c>
      <c r="E303" t="s">
        <v>4716</v>
      </c>
      <c r="F303" s="3">
        <v>0</v>
      </c>
      <c r="G303" s="3">
        <v>0</v>
      </c>
      <c r="H303" s="255">
        <v>43868</v>
      </c>
      <c r="I303" s="270">
        <v>3</v>
      </c>
      <c r="J303" s="3">
        <v>0</v>
      </c>
      <c r="K303" s="3" t="s">
        <v>12343</v>
      </c>
      <c r="L303" s="3" t="s">
        <v>4753</v>
      </c>
      <c r="M303" s="3" t="s">
        <v>4753</v>
      </c>
      <c r="N303" s="3" t="s">
        <v>4718</v>
      </c>
      <c r="O303" s="3" t="s">
        <v>4715</v>
      </c>
      <c r="P303" s="3"/>
      <c r="Q303" s="3"/>
      <c r="R303" s="3"/>
      <c r="S303" s="3"/>
      <c r="T303" s="3" t="s">
        <v>4716</v>
      </c>
    </row>
    <row r="304" spans="2:20">
      <c r="B304" t="s">
        <v>12341</v>
      </c>
      <c r="C304" t="s">
        <v>12883</v>
      </c>
      <c r="E304" t="s">
        <v>4716</v>
      </c>
      <c r="F304" s="3">
        <v>0</v>
      </c>
      <c r="G304" s="3">
        <v>0</v>
      </c>
      <c r="H304" s="255">
        <v>43876</v>
      </c>
      <c r="I304" s="270">
        <v>3</v>
      </c>
      <c r="J304" s="3">
        <v>0</v>
      </c>
      <c r="K304" s="3" t="s">
        <v>12343</v>
      </c>
      <c r="L304" s="3" t="s">
        <v>4753</v>
      </c>
      <c r="M304" s="3" t="s">
        <v>4753</v>
      </c>
      <c r="N304" s="3" t="s">
        <v>4722</v>
      </c>
      <c r="O304" s="3" t="s">
        <v>4715</v>
      </c>
      <c r="P304" s="3"/>
      <c r="Q304" s="3"/>
      <c r="R304" s="3"/>
      <c r="S304" s="3"/>
      <c r="T304" s="3" t="s">
        <v>4716</v>
      </c>
    </row>
    <row r="305" spans="2:20">
      <c r="B305" t="s">
        <v>12341</v>
      </c>
      <c r="C305" t="s">
        <v>12884</v>
      </c>
      <c r="E305" t="s">
        <v>4716</v>
      </c>
      <c r="F305" s="3">
        <v>0</v>
      </c>
      <c r="G305" s="3">
        <v>0</v>
      </c>
      <c r="H305" s="255">
        <v>43888</v>
      </c>
      <c r="I305" s="270">
        <v>3</v>
      </c>
      <c r="J305" s="3">
        <v>0</v>
      </c>
      <c r="K305" s="3" t="s">
        <v>12343</v>
      </c>
      <c r="L305" s="3" t="s">
        <v>4753</v>
      </c>
      <c r="M305" s="3" t="s">
        <v>4753</v>
      </c>
      <c r="N305" s="3" t="s">
        <v>4722</v>
      </c>
      <c r="O305" s="3" t="s">
        <v>4715</v>
      </c>
      <c r="P305" s="3"/>
      <c r="Q305" s="3"/>
      <c r="R305" s="3"/>
      <c r="S305" s="3"/>
      <c r="T305" s="3" t="s">
        <v>4716</v>
      </c>
    </row>
    <row r="306" spans="2:20">
      <c r="B306" t="s">
        <v>12341</v>
      </c>
      <c r="C306" t="s">
        <v>12885</v>
      </c>
      <c r="E306" t="s">
        <v>4716</v>
      </c>
      <c r="F306" s="3">
        <v>0</v>
      </c>
      <c r="G306" s="3">
        <v>0</v>
      </c>
      <c r="H306" s="255">
        <v>43848</v>
      </c>
      <c r="I306" s="270">
        <v>3.0833333333333335</v>
      </c>
      <c r="J306" s="3">
        <v>0</v>
      </c>
      <c r="K306" s="3" t="s">
        <v>12343</v>
      </c>
      <c r="L306" s="3" t="s">
        <v>4753</v>
      </c>
      <c r="M306" s="3" t="s">
        <v>4753</v>
      </c>
      <c r="N306" s="3" t="s">
        <v>4722</v>
      </c>
      <c r="O306" s="3" t="s">
        <v>4715</v>
      </c>
      <c r="P306" s="3"/>
      <c r="Q306" s="3"/>
      <c r="R306" s="3"/>
      <c r="S306" s="3"/>
      <c r="T306" s="3" t="s">
        <v>4716</v>
      </c>
    </row>
    <row r="307" spans="2:20">
      <c r="B307" t="s">
        <v>12341</v>
      </c>
      <c r="C307" t="s">
        <v>12886</v>
      </c>
      <c r="E307" t="s">
        <v>4716</v>
      </c>
      <c r="F307" s="3">
        <v>0</v>
      </c>
      <c r="G307" s="3">
        <v>0</v>
      </c>
      <c r="H307" s="255">
        <v>43832</v>
      </c>
      <c r="I307" s="270">
        <v>3.0833333333333335</v>
      </c>
      <c r="J307" s="3">
        <v>0</v>
      </c>
      <c r="K307" s="3" t="s">
        <v>12343</v>
      </c>
      <c r="L307" s="3" t="s">
        <v>4753</v>
      </c>
      <c r="M307" s="3" t="s">
        <v>4753</v>
      </c>
      <c r="N307" s="3" t="s">
        <v>4718</v>
      </c>
      <c r="O307" s="3" t="s">
        <v>4715</v>
      </c>
      <c r="P307" s="3"/>
      <c r="Q307" s="3"/>
      <c r="R307" s="3"/>
      <c r="S307" s="3"/>
      <c r="T307" s="3" t="s">
        <v>4716</v>
      </c>
    </row>
    <row r="308" spans="2:20">
      <c r="B308" t="s">
        <v>12345</v>
      </c>
      <c r="C308" t="s">
        <v>12887</v>
      </c>
      <c r="E308" t="s">
        <v>12669</v>
      </c>
      <c r="F308" s="3">
        <v>0</v>
      </c>
      <c r="G308" s="3">
        <v>0</v>
      </c>
      <c r="H308" s="255">
        <v>43853</v>
      </c>
      <c r="I308" s="270">
        <v>3.0833333333333335</v>
      </c>
      <c r="J308" s="3">
        <v>-1</v>
      </c>
      <c r="K308" s="3" t="s">
        <v>12343</v>
      </c>
      <c r="L308" s="3" t="s">
        <v>5197</v>
      </c>
      <c r="M308" s="3" t="s">
        <v>9192</v>
      </c>
      <c r="N308" s="3" t="s">
        <v>4718</v>
      </c>
      <c r="O308" s="3" t="s">
        <v>4715</v>
      </c>
      <c r="P308" s="3"/>
      <c r="Q308" s="3"/>
      <c r="R308" s="3"/>
      <c r="S308" s="3"/>
      <c r="T308" s="3" t="s">
        <v>4716</v>
      </c>
    </row>
    <row r="309" spans="2:20">
      <c r="B309" t="s">
        <v>12345</v>
      </c>
      <c r="C309" t="s">
        <v>12888</v>
      </c>
      <c r="E309" t="s">
        <v>12889</v>
      </c>
      <c r="F309" s="3">
        <v>0</v>
      </c>
      <c r="G309" s="3">
        <v>0</v>
      </c>
      <c r="H309" s="255">
        <v>43851</v>
      </c>
      <c r="I309" s="270">
        <v>3.0833333333333335</v>
      </c>
      <c r="J309" s="3">
        <v>44815</v>
      </c>
      <c r="K309" s="3" t="s">
        <v>12343</v>
      </c>
      <c r="L309" s="3" t="s">
        <v>4726</v>
      </c>
      <c r="M309" s="3" t="s">
        <v>12890</v>
      </c>
      <c r="N309" s="3" t="s">
        <v>4718</v>
      </c>
      <c r="O309" s="3" t="s">
        <v>4715</v>
      </c>
      <c r="P309" s="3"/>
      <c r="Q309" s="3"/>
      <c r="R309" s="3"/>
      <c r="S309" s="3"/>
      <c r="T309" s="3" t="s">
        <v>4716</v>
      </c>
    </row>
    <row r="310" spans="2:20">
      <c r="B310" t="s">
        <v>12345</v>
      </c>
      <c r="C310" t="s">
        <v>12891</v>
      </c>
      <c r="E310" t="s">
        <v>12892</v>
      </c>
      <c r="F310" s="3">
        <v>0</v>
      </c>
      <c r="G310" s="3">
        <v>0</v>
      </c>
      <c r="H310" s="255">
        <v>43844</v>
      </c>
      <c r="I310" s="270">
        <v>3.0833333333333335</v>
      </c>
      <c r="J310" s="3">
        <v>-1</v>
      </c>
      <c r="K310" s="3" t="s">
        <v>4752</v>
      </c>
      <c r="L310" s="3" t="s">
        <v>4726</v>
      </c>
      <c r="M310" s="3" t="s">
        <v>12893</v>
      </c>
      <c r="N310" s="3" t="s">
        <v>4731</v>
      </c>
      <c r="O310" s="3" t="s">
        <v>4715</v>
      </c>
      <c r="P310" s="3"/>
      <c r="Q310" s="3"/>
      <c r="R310" s="3"/>
      <c r="S310" s="3"/>
      <c r="T310" s="3" t="s">
        <v>4716</v>
      </c>
    </row>
    <row r="311" spans="2:20">
      <c r="B311" t="s">
        <v>12345</v>
      </c>
      <c r="C311" t="s">
        <v>12894</v>
      </c>
      <c r="E311" t="s">
        <v>12895</v>
      </c>
      <c r="F311" s="3">
        <v>0</v>
      </c>
      <c r="G311" s="3">
        <v>0</v>
      </c>
      <c r="H311" s="255">
        <v>43860</v>
      </c>
      <c r="I311" s="270">
        <v>3.0833333333333335</v>
      </c>
      <c r="J311" s="3">
        <v>-1</v>
      </c>
      <c r="K311" s="3" t="s">
        <v>4752</v>
      </c>
      <c r="L311" s="3" t="s">
        <v>4726</v>
      </c>
      <c r="M311" s="3" t="s">
        <v>12896</v>
      </c>
      <c r="N311" s="3" t="s">
        <v>4718</v>
      </c>
      <c r="O311" s="3" t="s">
        <v>4715</v>
      </c>
      <c r="P311" s="3"/>
      <c r="Q311" s="3"/>
      <c r="R311" s="3"/>
      <c r="S311" s="3"/>
      <c r="T311" s="3" t="s">
        <v>4716</v>
      </c>
    </row>
    <row r="312" spans="2:20">
      <c r="B312" t="s">
        <v>12345</v>
      </c>
      <c r="C312" t="s">
        <v>12897</v>
      </c>
      <c r="E312" t="s">
        <v>12692</v>
      </c>
      <c r="F312" s="3">
        <v>0</v>
      </c>
      <c r="G312" s="3">
        <v>0</v>
      </c>
      <c r="H312" s="255">
        <v>43850</v>
      </c>
      <c r="I312" s="270">
        <v>3.0833333333333335</v>
      </c>
      <c r="J312" s="3">
        <v>39510</v>
      </c>
      <c r="K312" s="3" t="s">
        <v>12343</v>
      </c>
      <c r="L312" s="3" t="s">
        <v>4726</v>
      </c>
      <c r="M312" s="3" t="s">
        <v>12898</v>
      </c>
      <c r="N312" s="3" t="s">
        <v>4722</v>
      </c>
      <c r="O312" s="3" t="s">
        <v>4715</v>
      </c>
      <c r="P312" s="3"/>
      <c r="Q312" s="3"/>
      <c r="R312" s="3"/>
      <c r="S312" s="3"/>
      <c r="T312" s="3" t="s">
        <v>4716</v>
      </c>
    </row>
    <row r="313" spans="2:20">
      <c r="B313" t="s">
        <v>12345</v>
      </c>
      <c r="C313" t="s">
        <v>12899</v>
      </c>
      <c r="E313" t="s">
        <v>12900</v>
      </c>
      <c r="F313" s="3">
        <v>0</v>
      </c>
      <c r="G313" s="3">
        <v>0</v>
      </c>
      <c r="H313" s="255">
        <v>43832</v>
      </c>
      <c r="I313" s="270">
        <v>3.0833333333333335</v>
      </c>
      <c r="J313" s="3">
        <v>13913</v>
      </c>
      <c r="K313" s="3" t="s">
        <v>12343</v>
      </c>
      <c r="L313" s="3" t="s">
        <v>4726</v>
      </c>
      <c r="M313" s="3" t="s">
        <v>12795</v>
      </c>
      <c r="N313" s="3" t="s">
        <v>4718</v>
      </c>
      <c r="O313" s="3" t="s">
        <v>4715</v>
      </c>
      <c r="P313" s="3"/>
      <c r="Q313" s="3"/>
      <c r="R313" s="3"/>
      <c r="S313" s="3"/>
      <c r="T313" s="3" t="s">
        <v>4716</v>
      </c>
    </row>
    <row r="314" spans="2:20">
      <c r="B314" t="s">
        <v>12345</v>
      </c>
      <c r="C314" t="s">
        <v>12901</v>
      </c>
      <c r="E314" t="s">
        <v>12902</v>
      </c>
      <c r="F314" s="3">
        <v>0</v>
      </c>
      <c r="G314" s="3">
        <v>0</v>
      </c>
      <c r="H314" s="255">
        <v>43847</v>
      </c>
      <c r="I314" s="270">
        <v>3.0833333333333335</v>
      </c>
      <c r="J314" s="3">
        <v>8081</v>
      </c>
      <c r="K314" s="3" t="s">
        <v>4752</v>
      </c>
      <c r="L314" s="3" t="s">
        <v>4726</v>
      </c>
      <c r="M314" s="3" t="s">
        <v>4994</v>
      </c>
      <c r="N314" s="3" t="s">
        <v>4722</v>
      </c>
      <c r="O314" s="3" t="s">
        <v>4715</v>
      </c>
      <c r="P314" s="3"/>
      <c r="Q314" s="3"/>
      <c r="R314" s="3"/>
      <c r="S314" s="3"/>
      <c r="T314" s="3" t="s">
        <v>4716</v>
      </c>
    </row>
    <row r="315" spans="2:20">
      <c r="B315" t="s">
        <v>12345</v>
      </c>
      <c r="C315" t="s">
        <v>12903</v>
      </c>
      <c r="E315" t="s">
        <v>12904</v>
      </c>
      <c r="F315" s="3">
        <v>0</v>
      </c>
      <c r="G315" s="3">
        <v>0</v>
      </c>
      <c r="H315" s="255">
        <v>43851</v>
      </c>
      <c r="I315" s="270">
        <v>3.0833333333333335</v>
      </c>
      <c r="J315" s="3">
        <v>32070</v>
      </c>
      <c r="K315" s="3" t="s">
        <v>12343</v>
      </c>
      <c r="L315" s="3" t="s">
        <v>4726</v>
      </c>
      <c r="M315" s="3" t="s">
        <v>12905</v>
      </c>
      <c r="N315" s="3" t="s">
        <v>4718</v>
      </c>
      <c r="O315" s="3" t="s">
        <v>4715</v>
      </c>
      <c r="P315" s="3"/>
      <c r="Q315" s="3"/>
      <c r="R315" s="3"/>
      <c r="S315" s="3"/>
      <c r="T315" s="3" t="s">
        <v>4716</v>
      </c>
    </row>
    <row r="316" spans="2:20">
      <c r="B316" t="s">
        <v>12345</v>
      </c>
      <c r="C316" t="s">
        <v>12906</v>
      </c>
      <c r="E316" t="s">
        <v>12907</v>
      </c>
      <c r="F316" s="3">
        <v>0</v>
      </c>
      <c r="G316" s="3">
        <v>0</v>
      </c>
      <c r="H316" s="255">
        <v>43847</v>
      </c>
      <c r="I316" s="270">
        <v>3.0833333333333335</v>
      </c>
      <c r="J316" s="3">
        <v>4501</v>
      </c>
      <c r="K316" s="3" t="s">
        <v>12343</v>
      </c>
      <c r="L316" s="3" t="s">
        <v>4726</v>
      </c>
      <c r="M316" s="3" t="s">
        <v>12795</v>
      </c>
      <c r="N316" s="3" t="s">
        <v>4718</v>
      </c>
      <c r="O316" s="3" t="s">
        <v>4715</v>
      </c>
      <c r="P316" s="3"/>
      <c r="Q316" s="3"/>
      <c r="R316" s="3"/>
      <c r="S316" s="3"/>
      <c r="T316" s="3" t="s">
        <v>4716</v>
      </c>
    </row>
    <row r="317" spans="2:20">
      <c r="B317" t="s">
        <v>12345</v>
      </c>
      <c r="C317" t="s">
        <v>12908</v>
      </c>
      <c r="E317" t="s">
        <v>12909</v>
      </c>
      <c r="F317" s="3">
        <v>0</v>
      </c>
      <c r="G317" s="3">
        <v>0</v>
      </c>
      <c r="H317" s="255">
        <v>43855</v>
      </c>
      <c r="I317" s="270">
        <v>3.0833333333333335</v>
      </c>
      <c r="J317" s="3">
        <v>11375</v>
      </c>
      <c r="K317" s="3" t="s">
        <v>12343</v>
      </c>
      <c r="L317" s="3" t="s">
        <v>4726</v>
      </c>
      <c r="M317" s="3" t="s">
        <v>5972</v>
      </c>
      <c r="N317" s="3" t="s">
        <v>4722</v>
      </c>
      <c r="O317" s="3" t="s">
        <v>4715</v>
      </c>
      <c r="P317" s="3"/>
      <c r="Q317" s="3"/>
      <c r="R317" s="3"/>
      <c r="S317" s="3"/>
      <c r="T317" s="3" t="s">
        <v>4716</v>
      </c>
    </row>
    <row r="318" spans="2:20">
      <c r="B318" t="s">
        <v>12378</v>
      </c>
      <c r="C318" t="s">
        <v>12910</v>
      </c>
      <c r="E318" t="s">
        <v>12461</v>
      </c>
      <c r="F318" s="3">
        <v>0</v>
      </c>
      <c r="G318" s="3">
        <v>0</v>
      </c>
      <c r="H318" s="255">
        <v>43859</v>
      </c>
      <c r="I318" s="270">
        <v>3.0833333333333335</v>
      </c>
      <c r="J318" s="3">
        <v>-1</v>
      </c>
      <c r="K318" s="3" t="s">
        <v>4752</v>
      </c>
      <c r="L318" s="3" t="s">
        <v>5324</v>
      </c>
      <c r="M318" s="3" t="s">
        <v>12911</v>
      </c>
      <c r="N318" s="3" t="s">
        <v>4718</v>
      </c>
      <c r="O318" s="3" t="s">
        <v>4728</v>
      </c>
      <c r="P318" s="3"/>
      <c r="Q318" s="3"/>
      <c r="R318" s="3"/>
      <c r="S318" s="3"/>
      <c r="T318" s="3" t="s">
        <v>4716</v>
      </c>
    </row>
    <row r="319" spans="2:20">
      <c r="B319" t="s">
        <v>12378</v>
      </c>
      <c r="C319" t="s">
        <v>12912</v>
      </c>
      <c r="E319" t="s">
        <v>12698</v>
      </c>
      <c r="F319" s="3">
        <v>0</v>
      </c>
      <c r="G319" s="3">
        <v>0</v>
      </c>
      <c r="H319" s="255">
        <v>43847</v>
      </c>
      <c r="I319" s="270">
        <v>3.0833333333333335</v>
      </c>
      <c r="J319" s="3">
        <v>32511</v>
      </c>
      <c r="K319" s="3" t="s">
        <v>12343</v>
      </c>
      <c r="L319" s="3" t="s">
        <v>5197</v>
      </c>
      <c r="M319" s="3" t="s">
        <v>12913</v>
      </c>
      <c r="N319" s="3" t="s">
        <v>4722</v>
      </c>
      <c r="O319" s="3" t="s">
        <v>4715</v>
      </c>
      <c r="P319" s="3"/>
      <c r="Q319" s="3"/>
      <c r="R319" s="3"/>
      <c r="S319" s="3"/>
      <c r="T319" s="3" t="s">
        <v>4716</v>
      </c>
    </row>
    <row r="320" spans="2:20">
      <c r="B320" t="s">
        <v>12341</v>
      </c>
      <c r="C320" t="s">
        <v>12914</v>
      </c>
      <c r="E320" t="s">
        <v>4716</v>
      </c>
      <c r="F320" s="3">
        <v>0</v>
      </c>
      <c r="G320" s="3">
        <v>0</v>
      </c>
      <c r="H320" s="255">
        <v>43844</v>
      </c>
      <c r="I320" s="270">
        <v>3.0833333333333335</v>
      </c>
      <c r="J320" s="3">
        <v>0</v>
      </c>
      <c r="K320" s="3" t="s">
        <v>12343</v>
      </c>
      <c r="L320" s="3" t="s">
        <v>4753</v>
      </c>
      <c r="M320" s="3" t="s">
        <v>4753</v>
      </c>
      <c r="N320" s="3" t="s">
        <v>4722</v>
      </c>
      <c r="O320" s="3" t="s">
        <v>4715</v>
      </c>
      <c r="P320" s="3"/>
      <c r="Q320" s="3"/>
      <c r="R320" s="3"/>
      <c r="S320" s="3"/>
      <c r="T320" s="3" t="s">
        <v>4716</v>
      </c>
    </row>
    <row r="321" spans="2:20">
      <c r="B321" t="s">
        <v>12341</v>
      </c>
      <c r="C321" t="s">
        <v>12915</v>
      </c>
      <c r="E321" t="s">
        <v>4716</v>
      </c>
      <c r="F321" s="3">
        <v>0</v>
      </c>
      <c r="G321" s="3">
        <v>0</v>
      </c>
      <c r="H321" s="255">
        <v>43858</v>
      </c>
      <c r="I321" s="270">
        <v>3.0833333333333335</v>
      </c>
      <c r="J321" s="3">
        <v>0</v>
      </c>
      <c r="K321" s="3" t="s">
        <v>12343</v>
      </c>
      <c r="L321" s="3" t="s">
        <v>4753</v>
      </c>
      <c r="M321" s="3" t="s">
        <v>4753</v>
      </c>
      <c r="N321" s="3" t="s">
        <v>4718</v>
      </c>
      <c r="O321" s="3" t="s">
        <v>4728</v>
      </c>
      <c r="P321" s="3"/>
      <c r="Q321" s="3"/>
      <c r="R321" s="3"/>
      <c r="S321" s="3"/>
      <c r="T321" s="3" t="s">
        <v>4716</v>
      </c>
    </row>
    <row r="322" spans="2:20">
      <c r="B322" t="s">
        <v>12341</v>
      </c>
      <c r="C322" t="s">
        <v>12916</v>
      </c>
      <c r="E322" t="s">
        <v>4716</v>
      </c>
      <c r="F322" s="3">
        <v>0</v>
      </c>
      <c r="G322" s="3">
        <v>0</v>
      </c>
      <c r="H322" s="255">
        <v>43861</v>
      </c>
      <c r="I322" s="270">
        <v>3.0833333333333335</v>
      </c>
      <c r="J322" s="3">
        <v>0</v>
      </c>
      <c r="K322" s="3" t="s">
        <v>12343</v>
      </c>
      <c r="L322" s="3" t="s">
        <v>4753</v>
      </c>
      <c r="M322" s="3" t="s">
        <v>4753</v>
      </c>
      <c r="N322" s="3" t="s">
        <v>4718</v>
      </c>
      <c r="O322" s="3" t="s">
        <v>4728</v>
      </c>
      <c r="P322" s="3"/>
      <c r="Q322" s="3"/>
      <c r="R322" s="3"/>
      <c r="S322" s="3"/>
      <c r="T322" s="3" t="s">
        <v>4716</v>
      </c>
    </row>
    <row r="323" spans="2:20">
      <c r="B323" t="s">
        <v>12341</v>
      </c>
      <c r="C323" t="s">
        <v>12917</v>
      </c>
      <c r="E323" t="s">
        <v>4716</v>
      </c>
      <c r="F323" s="3">
        <v>0</v>
      </c>
      <c r="G323" s="3">
        <v>0</v>
      </c>
      <c r="H323" s="255">
        <v>43858</v>
      </c>
      <c r="I323" s="270">
        <v>3.0833333333333335</v>
      </c>
      <c r="J323" s="3">
        <v>0</v>
      </c>
      <c r="K323" s="3" t="s">
        <v>12343</v>
      </c>
      <c r="L323" s="3" t="s">
        <v>4753</v>
      </c>
      <c r="M323" s="3" t="s">
        <v>4753</v>
      </c>
      <c r="N323" s="3" t="s">
        <v>4718</v>
      </c>
      <c r="O323" s="3" t="s">
        <v>4715</v>
      </c>
      <c r="P323" s="3"/>
      <c r="Q323" s="3"/>
      <c r="R323" s="3"/>
      <c r="S323" s="3"/>
      <c r="T323" s="3" t="s">
        <v>4716</v>
      </c>
    </row>
    <row r="324" spans="2:20">
      <c r="B324" t="s">
        <v>12341</v>
      </c>
      <c r="C324" t="s">
        <v>12918</v>
      </c>
      <c r="E324" t="s">
        <v>4716</v>
      </c>
      <c r="F324" s="3">
        <v>0</v>
      </c>
      <c r="G324" s="3">
        <v>0</v>
      </c>
      <c r="H324" s="255">
        <v>43859</v>
      </c>
      <c r="I324" s="270">
        <v>3.0833333333333335</v>
      </c>
      <c r="J324" s="3">
        <v>0</v>
      </c>
      <c r="K324" s="3" t="s">
        <v>12343</v>
      </c>
      <c r="L324" s="3" t="s">
        <v>4753</v>
      </c>
      <c r="M324" s="3" t="s">
        <v>4753</v>
      </c>
      <c r="N324" s="3" t="s">
        <v>4718</v>
      </c>
      <c r="O324" s="3" t="s">
        <v>4715</v>
      </c>
      <c r="P324" s="3"/>
      <c r="Q324" s="3"/>
      <c r="R324" s="3"/>
      <c r="S324" s="3"/>
      <c r="T324" s="3" t="s">
        <v>4716</v>
      </c>
    </row>
    <row r="325" spans="2:20">
      <c r="B325" t="s">
        <v>12341</v>
      </c>
      <c r="C325" t="s">
        <v>12919</v>
      </c>
      <c r="E325" t="s">
        <v>4716</v>
      </c>
      <c r="F325" s="3">
        <v>0</v>
      </c>
      <c r="G325" s="3">
        <v>0</v>
      </c>
      <c r="H325" s="255">
        <v>43855</v>
      </c>
      <c r="I325" s="270">
        <v>3.0833333333333335</v>
      </c>
      <c r="J325" s="3">
        <v>0</v>
      </c>
      <c r="K325" s="3" t="s">
        <v>12343</v>
      </c>
      <c r="L325" s="3" t="s">
        <v>4753</v>
      </c>
      <c r="M325" s="3" t="s">
        <v>4753</v>
      </c>
      <c r="N325" s="3" t="s">
        <v>4718</v>
      </c>
      <c r="O325" s="3" t="s">
        <v>4715</v>
      </c>
      <c r="P325" s="3"/>
      <c r="Q325" s="3"/>
      <c r="R325" s="3"/>
      <c r="S325" s="3"/>
      <c r="T325" s="3" t="s">
        <v>4716</v>
      </c>
    </row>
    <row r="326" spans="2:20">
      <c r="B326" t="s">
        <v>12341</v>
      </c>
      <c r="C326" t="s">
        <v>12920</v>
      </c>
      <c r="E326" t="s">
        <v>4716</v>
      </c>
      <c r="F326" s="3">
        <v>0</v>
      </c>
      <c r="G326" s="3">
        <v>0</v>
      </c>
      <c r="H326" s="255">
        <v>43850</v>
      </c>
      <c r="I326" s="270">
        <v>3.0833333333333335</v>
      </c>
      <c r="J326" s="3">
        <v>0</v>
      </c>
      <c r="K326" s="3" t="s">
        <v>12343</v>
      </c>
      <c r="L326" s="3" t="s">
        <v>4753</v>
      </c>
      <c r="M326" s="3" t="s">
        <v>4753</v>
      </c>
      <c r="N326" s="3" t="s">
        <v>4722</v>
      </c>
      <c r="O326" s="3" t="s">
        <v>4715</v>
      </c>
      <c r="P326" s="3"/>
      <c r="Q326" s="3"/>
      <c r="R326" s="3"/>
      <c r="S326" s="3"/>
      <c r="T326" s="3" t="s">
        <v>4716</v>
      </c>
    </row>
    <row r="327" spans="2:20">
      <c r="B327" t="s">
        <v>12341</v>
      </c>
      <c r="C327" t="s">
        <v>12921</v>
      </c>
      <c r="E327" t="s">
        <v>4716</v>
      </c>
      <c r="F327" s="3">
        <v>0</v>
      </c>
      <c r="G327" s="3">
        <v>0</v>
      </c>
      <c r="H327" s="255">
        <v>43858</v>
      </c>
      <c r="I327" s="270">
        <v>3.0833333333333335</v>
      </c>
      <c r="J327" s="3">
        <v>0</v>
      </c>
      <c r="K327" s="3" t="s">
        <v>12343</v>
      </c>
      <c r="L327" s="3" t="s">
        <v>4753</v>
      </c>
      <c r="M327" s="3" t="s">
        <v>4753</v>
      </c>
      <c r="N327" s="3" t="s">
        <v>4722</v>
      </c>
      <c r="O327" s="3" t="s">
        <v>4728</v>
      </c>
      <c r="P327" s="3"/>
      <c r="Q327" s="3"/>
      <c r="R327" s="3"/>
      <c r="S327" s="3"/>
      <c r="T327" s="3" t="s">
        <v>4716</v>
      </c>
    </row>
    <row r="328" spans="2:20">
      <c r="B328" t="s">
        <v>12341</v>
      </c>
      <c r="C328" t="s">
        <v>12922</v>
      </c>
      <c r="E328" t="s">
        <v>4716</v>
      </c>
      <c r="F328" s="3">
        <v>0</v>
      </c>
      <c r="G328" s="3">
        <v>0</v>
      </c>
      <c r="H328" s="255">
        <v>43801</v>
      </c>
      <c r="I328" s="270">
        <v>3.1666666666666665</v>
      </c>
      <c r="J328" s="3">
        <v>0</v>
      </c>
      <c r="K328" s="3" t="s">
        <v>12343</v>
      </c>
      <c r="L328" s="3" t="s">
        <v>4753</v>
      </c>
      <c r="M328" s="3" t="s">
        <v>4753</v>
      </c>
      <c r="N328" s="3" t="s">
        <v>4722</v>
      </c>
      <c r="O328" s="3" t="s">
        <v>4728</v>
      </c>
      <c r="P328" s="3"/>
      <c r="Q328" s="3"/>
      <c r="R328" s="3"/>
      <c r="S328" s="3"/>
      <c r="T328" s="3" t="s">
        <v>4716</v>
      </c>
    </row>
    <row r="329" spans="2:20">
      <c r="B329" t="s">
        <v>12341</v>
      </c>
      <c r="C329" t="s">
        <v>12923</v>
      </c>
      <c r="E329" t="s">
        <v>4716</v>
      </c>
      <c r="F329" s="3">
        <v>0</v>
      </c>
      <c r="G329" s="3">
        <v>0</v>
      </c>
      <c r="H329" s="255">
        <v>43827</v>
      </c>
      <c r="I329" s="270">
        <v>3.1666666666666665</v>
      </c>
      <c r="J329" s="3">
        <v>0</v>
      </c>
      <c r="K329" s="3" t="s">
        <v>12343</v>
      </c>
      <c r="L329" s="3" t="s">
        <v>4753</v>
      </c>
      <c r="M329" s="3" t="s">
        <v>4753</v>
      </c>
      <c r="N329" s="3" t="s">
        <v>4718</v>
      </c>
      <c r="O329" s="3" t="s">
        <v>4715</v>
      </c>
      <c r="P329" s="3"/>
      <c r="Q329" s="3"/>
      <c r="R329" s="3"/>
      <c r="S329" s="3"/>
      <c r="T329" s="3" t="s">
        <v>4716</v>
      </c>
    </row>
    <row r="330" spans="2:20">
      <c r="B330" t="s">
        <v>12341</v>
      </c>
      <c r="C330" t="s">
        <v>12924</v>
      </c>
      <c r="E330" t="s">
        <v>4716</v>
      </c>
      <c r="F330" s="3">
        <v>0</v>
      </c>
      <c r="G330" s="3">
        <v>0</v>
      </c>
      <c r="H330" s="255">
        <v>43830</v>
      </c>
      <c r="I330" s="270">
        <v>3.1666666666666665</v>
      </c>
      <c r="J330" s="3">
        <v>0</v>
      </c>
      <c r="K330" s="3" t="s">
        <v>12343</v>
      </c>
      <c r="L330" s="3" t="s">
        <v>4753</v>
      </c>
      <c r="M330" s="3" t="s">
        <v>4753</v>
      </c>
      <c r="N330" s="3" t="s">
        <v>4718</v>
      </c>
      <c r="O330" s="3" t="s">
        <v>4715</v>
      </c>
      <c r="P330" s="3"/>
      <c r="Q330" s="3"/>
      <c r="R330" s="3"/>
      <c r="S330" s="3"/>
      <c r="T330" s="3" t="s">
        <v>4716</v>
      </c>
    </row>
    <row r="331" spans="2:20">
      <c r="B331" t="s">
        <v>12345</v>
      </c>
      <c r="C331" t="s">
        <v>12925</v>
      </c>
      <c r="E331" t="s">
        <v>12926</v>
      </c>
      <c r="F331" s="3">
        <v>0</v>
      </c>
      <c r="G331" s="3">
        <v>0</v>
      </c>
      <c r="H331" s="255">
        <v>43819</v>
      </c>
      <c r="I331" s="270">
        <v>3.1666666666666665</v>
      </c>
      <c r="J331" s="3">
        <v>-1</v>
      </c>
      <c r="K331" s="3" t="s">
        <v>12343</v>
      </c>
      <c r="L331" s="3" t="s">
        <v>5197</v>
      </c>
      <c r="M331" s="3" t="s">
        <v>12927</v>
      </c>
      <c r="N331" s="3" t="s">
        <v>4731</v>
      </c>
      <c r="O331" s="3" t="s">
        <v>4715</v>
      </c>
      <c r="P331" s="3"/>
      <c r="Q331" s="3"/>
      <c r="R331" s="3"/>
      <c r="S331" s="3"/>
      <c r="T331" s="3" t="s">
        <v>4716</v>
      </c>
    </row>
    <row r="332" spans="2:20">
      <c r="B332" t="s">
        <v>12345</v>
      </c>
      <c r="C332" t="s">
        <v>12928</v>
      </c>
      <c r="E332" t="s">
        <v>12929</v>
      </c>
      <c r="F332" s="3">
        <v>0</v>
      </c>
      <c r="G332" s="3">
        <v>0</v>
      </c>
      <c r="H332" s="255">
        <v>43827</v>
      </c>
      <c r="I332" s="270">
        <v>3.1666666666666665</v>
      </c>
      <c r="J332" s="3">
        <v>-1</v>
      </c>
      <c r="K332" s="3" t="s">
        <v>12343</v>
      </c>
      <c r="L332" s="3" t="s">
        <v>4726</v>
      </c>
      <c r="M332" s="3" t="s">
        <v>12930</v>
      </c>
      <c r="N332" s="3" t="s">
        <v>4722</v>
      </c>
      <c r="O332" s="3" t="s">
        <v>4715</v>
      </c>
      <c r="P332" s="3"/>
      <c r="Q332" s="3"/>
      <c r="R332" s="3"/>
      <c r="S332" s="3"/>
      <c r="T332" s="3" t="s">
        <v>4716</v>
      </c>
    </row>
    <row r="333" spans="2:20">
      <c r="B333" t="s">
        <v>12345</v>
      </c>
      <c r="C333" t="s">
        <v>12931</v>
      </c>
      <c r="E333" t="s">
        <v>12866</v>
      </c>
      <c r="F333" s="3">
        <v>0</v>
      </c>
      <c r="G333" s="3">
        <v>0</v>
      </c>
      <c r="H333" s="255">
        <v>43822</v>
      </c>
      <c r="I333" s="270">
        <v>3.1666666666666665</v>
      </c>
      <c r="J333" s="3">
        <v>-1</v>
      </c>
      <c r="K333" s="3" t="s">
        <v>12343</v>
      </c>
      <c r="L333" s="3" t="s">
        <v>5197</v>
      </c>
      <c r="M333" s="3" t="s">
        <v>12932</v>
      </c>
      <c r="N333" s="3" t="s">
        <v>4718</v>
      </c>
      <c r="O333" s="3" t="s">
        <v>4715</v>
      </c>
      <c r="P333" s="3"/>
      <c r="Q333" s="3"/>
      <c r="R333" s="3"/>
      <c r="S333" s="3"/>
      <c r="T333" s="3" t="s">
        <v>4716</v>
      </c>
    </row>
    <row r="334" spans="2:20">
      <c r="B334" t="s">
        <v>12341</v>
      </c>
      <c r="C334" t="s">
        <v>12933</v>
      </c>
      <c r="E334" t="s">
        <v>4716</v>
      </c>
      <c r="F334" s="3">
        <v>0</v>
      </c>
      <c r="G334" s="3">
        <v>0</v>
      </c>
      <c r="H334" s="255">
        <v>43830</v>
      </c>
      <c r="I334" s="270">
        <v>3.1666666666666665</v>
      </c>
      <c r="J334" s="3">
        <v>0</v>
      </c>
      <c r="K334" s="3" t="s">
        <v>12343</v>
      </c>
      <c r="L334" s="3" t="s">
        <v>4753</v>
      </c>
      <c r="M334" s="3" t="s">
        <v>4753</v>
      </c>
      <c r="N334" s="3" t="s">
        <v>4722</v>
      </c>
      <c r="O334" s="3" t="s">
        <v>4715</v>
      </c>
      <c r="P334" s="3"/>
      <c r="Q334" s="3"/>
      <c r="R334" s="3"/>
      <c r="S334" s="3"/>
      <c r="T334" s="3" t="s">
        <v>4716</v>
      </c>
    </row>
    <row r="335" spans="2:20">
      <c r="B335" t="s">
        <v>12378</v>
      </c>
      <c r="C335" t="s">
        <v>12934</v>
      </c>
      <c r="E335" t="s">
        <v>12935</v>
      </c>
      <c r="F335" s="3">
        <v>0</v>
      </c>
      <c r="G335" s="3">
        <v>0</v>
      </c>
      <c r="H335" s="255">
        <v>43830</v>
      </c>
      <c r="I335" s="270">
        <v>3.1666666666666665</v>
      </c>
      <c r="J335" s="3">
        <v>47422</v>
      </c>
      <c r="K335" s="3" t="s">
        <v>4752</v>
      </c>
      <c r="L335" s="3" t="s">
        <v>5197</v>
      </c>
      <c r="M335" s="3" t="s">
        <v>12936</v>
      </c>
      <c r="N335" s="3" t="s">
        <v>4722</v>
      </c>
      <c r="O335" s="3" t="s">
        <v>4728</v>
      </c>
      <c r="P335" s="3"/>
      <c r="Q335" s="3"/>
      <c r="R335" s="3"/>
      <c r="S335" s="3"/>
      <c r="T335" s="3" t="s">
        <v>4716</v>
      </c>
    </row>
    <row r="336" spans="2:20">
      <c r="B336" t="s">
        <v>12345</v>
      </c>
      <c r="C336" t="s">
        <v>12937</v>
      </c>
      <c r="E336" t="s">
        <v>12938</v>
      </c>
      <c r="F336" s="3">
        <v>0</v>
      </c>
      <c r="G336" s="3">
        <v>0</v>
      </c>
      <c r="H336" s="255">
        <v>43829</v>
      </c>
      <c r="I336" s="270">
        <v>3.1666666666666665</v>
      </c>
      <c r="J336" s="3">
        <v>-1</v>
      </c>
      <c r="K336" s="3" t="s">
        <v>4752</v>
      </c>
      <c r="L336" s="3" t="s">
        <v>4726</v>
      </c>
      <c r="M336" s="3" t="s">
        <v>5188</v>
      </c>
      <c r="N336" s="3" t="s">
        <v>4722</v>
      </c>
      <c r="O336" s="3" t="s">
        <v>4715</v>
      </c>
      <c r="P336" s="3"/>
      <c r="Q336" s="3"/>
      <c r="R336" s="3"/>
      <c r="S336" s="3"/>
      <c r="T336" s="3" t="s">
        <v>4716</v>
      </c>
    </row>
    <row r="337" spans="2:20">
      <c r="B337" t="s">
        <v>12345</v>
      </c>
      <c r="C337" t="s">
        <v>12939</v>
      </c>
      <c r="E337" t="s">
        <v>12940</v>
      </c>
      <c r="F337" s="3">
        <v>0</v>
      </c>
      <c r="G337" s="3">
        <v>0</v>
      </c>
      <c r="H337" s="255">
        <v>43801</v>
      </c>
      <c r="I337" s="270">
        <v>3.1666666666666665</v>
      </c>
      <c r="J337" s="3">
        <v>54378</v>
      </c>
      <c r="K337" s="3" t="s">
        <v>4752</v>
      </c>
      <c r="L337" s="3" t="s">
        <v>4726</v>
      </c>
      <c r="M337" s="3" t="s">
        <v>4994</v>
      </c>
      <c r="N337" s="3" t="s">
        <v>4731</v>
      </c>
      <c r="O337" s="3" t="s">
        <v>4715</v>
      </c>
      <c r="P337" s="3"/>
      <c r="Q337" s="3"/>
      <c r="R337" s="3"/>
      <c r="S337" s="3"/>
      <c r="T337" s="3" t="s">
        <v>4716</v>
      </c>
    </row>
    <row r="338" spans="2:20">
      <c r="B338" t="s">
        <v>12345</v>
      </c>
      <c r="C338" t="s">
        <v>12941</v>
      </c>
      <c r="E338" t="s">
        <v>12942</v>
      </c>
      <c r="F338" s="3">
        <v>0</v>
      </c>
      <c r="G338" s="3">
        <v>0</v>
      </c>
      <c r="H338" s="255">
        <v>43811</v>
      </c>
      <c r="I338" s="270">
        <v>3.1666666666666665</v>
      </c>
      <c r="J338" s="3">
        <v>-1</v>
      </c>
      <c r="K338" s="3" t="s">
        <v>12343</v>
      </c>
      <c r="L338" s="3" t="s">
        <v>4726</v>
      </c>
      <c r="M338" s="3" t="s">
        <v>11798</v>
      </c>
      <c r="N338" s="3" t="s">
        <v>4712</v>
      </c>
      <c r="O338" s="3" t="s">
        <v>4715</v>
      </c>
      <c r="P338" s="3"/>
      <c r="Q338" s="3"/>
      <c r="R338" s="3"/>
      <c r="S338" s="3"/>
      <c r="T338" s="3" t="s">
        <v>4716</v>
      </c>
    </row>
    <row r="339" spans="2:20">
      <c r="B339" t="s">
        <v>12345</v>
      </c>
      <c r="C339" t="s">
        <v>12943</v>
      </c>
      <c r="E339" t="s">
        <v>12878</v>
      </c>
      <c r="F339" s="3">
        <v>0</v>
      </c>
      <c r="G339" s="3">
        <v>0</v>
      </c>
      <c r="H339" s="255">
        <v>43829</v>
      </c>
      <c r="I339" s="270">
        <v>3.1666666666666665</v>
      </c>
      <c r="J339" s="3">
        <v>-1</v>
      </c>
      <c r="K339" s="3" t="s">
        <v>12343</v>
      </c>
      <c r="L339" s="3" t="s">
        <v>4726</v>
      </c>
      <c r="M339" s="3" t="s">
        <v>4994</v>
      </c>
      <c r="N339" s="3" t="s">
        <v>4722</v>
      </c>
      <c r="O339" s="3" t="s">
        <v>4728</v>
      </c>
      <c r="P339" s="3"/>
      <c r="Q339" s="3"/>
      <c r="R339" s="3"/>
      <c r="S339" s="3"/>
      <c r="T339" s="3" t="s">
        <v>4716</v>
      </c>
    </row>
    <row r="340" spans="2:20">
      <c r="B340" t="s">
        <v>12345</v>
      </c>
      <c r="C340" t="s">
        <v>12944</v>
      </c>
      <c r="E340" t="s">
        <v>12945</v>
      </c>
      <c r="F340" s="3">
        <v>0</v>
      </c>
      <c r="G340" s="3">
        <v>0</v>
      </c>
      <c r="H340" s="255">
        <v>43801</v>
      </c>
      <c r="I340" s="270">
        <v>3.1666666666666665</v>
      </c>
      <c r="J340" s="3">
        <v>-1</v>
      </c>
      <c r="K340" s="3" t="s">
        <v>12343</v>
      </c>
      <c r="L340" s="3" t="s">
        <v>4726</v>
      </c>
      <c r="M340" s="3" t="s">
        <v>5972</v>
      </c>
      <c r="N340" s="3" t="s">
        <v>4718</v>
      </c>
      <c r="O340" s="3" t="s">
        <v>4715</v>
      </c>
      <c r="P340" s="3"/>
      <c r="Q340" s="3"/>
      <c r="R340" s="3"/>
      <c r="S340" s="3"/>
      <c r="T340" s="3" t="s">
        <v>4716</v>
      </c>
    </row>
    <row r="341" spans="2:20">
      <c r="B341" t="s">
        <v>12345</v>
      </c>
      <c r="C341" t="s">
        <v>12946</v>
      </c>
      <c r="E341" t="s">
        <v>12947</v>
      </c>
      <c r="F341" s="3">
        <v>0</v>
      </c>
      <c r="G341" s="3">
        <v>0</v>
      </c>
      <c r="H341" s="255">
        <v>43827</v>
      </c>
      <c r="I341" s="270">
        <v>3.1666666666666665</v>
      </c>
      <c r="J341" s="3">
        <v>48932</v>
      </c>
      <c r="K341" s="3" t="s">
        <v>4752</v>
      </c>
      <c r="L341" s="3" t="s">
        <v>4726</v>
      </c>
      <c r="M341" s="3" t="s">
        <v>9949</v>
      </c>
      <c r="N341" s="3" t="s">
        <v>4722</v>
      </c>
      <c r="O341" s="3" t="s">
        <v>4715</v>
      </c>
      <c r="P341" s="3"/>
      <c r="Q341" s="3"/>
      <c r="R341" s="3"/>
      <c r="S341" s="3"/>
      <c r="T341" s="3" t="s">
        <v>4716</v>
      </c>
    </row>
    <row r="342" spans="2:20">
      <c r="B342" t="s">
        <v>12345</v>
      </c>
      <c r="C342" t="s">
        <v>12948</v>
      </c>
      <c r="E342" t="s">
        <v>12949</v>
      </c>
      <c r="F342" s="3">
        <v>1</v>
      </c>
      <c r="G342" s="3">
        <v>3332.72</v>
      </c>
      <c r="H342" s="255">
        <v>43816</v>
      </c>
      <c r="I342" s="270">
        <v>3.1666666666666665</v>
      </c>
      <c r="J342" s="3">
        <v>-1</v>
      </c>
      <c r="K342" s="3" t="s">
        <v>4752</v>
      </c>
      <c r="L342" s="3" t="s">
        <v>4726</v>
      </c>
      <c r="M342" s="3" t="s">
        <v>12950</v>
      </c>
      <c r="N342" s="3" t="s">
        <v>4718</v>
      </c>
      <c r="O342" s="3" t="s">
        <v>4715</v>
      </c>
      <c r="P342" s="3"/>
      <c r="Q342" s="3"/>
      <c r="R342" s="3"/>
      <c r="S342" s="3"/>
      <c r="T342" s="3" t="s">
        <v>4716</v>
      </c>
    </row>
    <row r="343" spans="2:20">
      <c r="B343" t="s">
        <v>12345</v>
      </c>
      <c r="C343" t="s">
        <v>12951</v>
      </c>
      <c r="E343" t="s">
        <v>12952</v>
      </c>
      <c r="F343" s="3">
        <v>1</v>
      </c>
      <c r="G343" s="3">
        <v>389.49</v>
      </c>
      <c r="H343" s="255">
        <v>43801</v>
      </c>
      <c r="I343" s="270">
        <v>3.1666666666666665</v>
      </c>
      <c r="J343" s="3">
        <v>-1</v>
      </c>
      <c r="K343" s="3" t="s">
        <v>12343</v>
      </c>
      <c r="L343" s="3" t="s">
        <v>5197</v>
      </c>
      <c r="M343" s="3" t="s">
        <v>9192</v>
      </c>
      <c r="N343" s="3" t="s">
        <v>4731</v>
      </c>
      <c r="O343" s="3" t="s">
        <v>4715</v>
      </c>
      <c r="P343" s="3"/>
      <c r="Q343" s="3"/>
      <c r="R343" s="3"/>
      <c r="S343" s="3"/>
      <c r="T343" s="3" t="s">
        <v>4716</v>
      </c>
    </row>
    <row r="344" spans="2:20">
      <c r="B344" t="s">
        <v>12345</v>
      </c>
      <c r="C344" t="s">
        <v>12953</v>
      </c>
      <c r="E344" t="s">
        <v>12954</v>
      </c>
      <c r="F344" s="3">
        <v>0</v>
      </c>
      <c r="G344" s="3">
        <v>0</v>
      </c>
      <c r="H344" s="255">
        <v>43827</v>
      </c>
      <c r="I344" s="270">
        <v>3.1666666666666665</v>
      </c>
      <c r="J344" s="3">
        <v>69971</v>
      </c>
      <c r="K344" s="3" t="s">
        <v>12343</v>
      </c>
      <c r="L344" s="3" t="s">
        <v>5324</v>
      </c>
      <c r="M344" s="3" t="s">
        <v>12955</v>
      </c>
      <c r="N344" s="3" t="s">
        <v>4722</v>
      </c>
      <c r="O344" s="3" t="s">
        <v>4715</v>
      </c>
      <c r="P344" s="3"/>
      <c r="Q344" s="3"/>
      <c r="R344" s="3"/>
      <c r="S344" s="3"/>
      <c r="T344" s="3" t="s">
        <v>4716</v>
      </c>
    </row>
    <row r="345" spans="2:20">
      <c r="B345" t="s">
        <v>12345</v>
      </c>
      <c r="C345" t="s">
        <v>12956</v>
      </c>
      <c r="E345" t="s">
        <v>12422</v>
      </c>
      <c r="F345" s="3">
        <v>0</v>
      </c>
      <c r="G345" s="3">
        <v>0</v>
      </c>
      <c r="H345" s="255">
        <v>43820</v>
      </c>
      <c r="I345" s="270">
        <v>3.1666666666666665</v>
      </c>
      <c r="J345" s="3">
        <v>100703</v>
      </c>
      <c r="K345" s="3" t="s">
        <v>4752</v>
      </c>
      <c r="L345" s="3" t="s">
        <v>5324</v>
      </c>
      <c r="M345" s="3" t="s">
        <v>7123</v>
      </c>
      <c r="N345" s="3" t="s">
        <v>4731</v>
      </c>
      <c r="O345" s="3" t="s">
        <v>4715</v>
      </c>
      <c r="P345" s="3"/>
      <c r="Q345" s="3"/>
      <c r="R345" s="3"/>
      <c r="S345" s="3"/>
      <c r="T345" s="3" t="s">
        <v>4716</v>
      </c>
    </row>
    <row r="346" spans="2:20">
      <c r="B346" t="s">
        <v>12345</v>
      </c>
      <c r="C346" t="s">
        <v>12957</v>
      </c>
      <c r="E346" t="s">
        <v>12456</v>
      </c>
      <c r="F346" s="3">
        <v>0</v>
      </c>
      <c r="G346" s="3">
        <v>0</v>
      </c>
      <c r="H346" s="255">
        <v>43827</v>
      </c>
      <c r="I346" s="270">
        <v>3.1666666666666665</v>
      </c>
      <c r="J346" s="3">
        <v>9941</v>
      </c>
      <c r="K346" s="3" t="s">
        <v>12343</v>
      </c>
      <c r="L346" s="3" t="s">
        <v>5324</v>
      </c>
      <c r="M346" s="3" t="s">
        <v>12958</v>
      </c>
      <c r="N346" s="3" t="s">
        <v>4731</v>
      </c>
      <c r="O346" s="3" t="s">
        <v>4715</v>
      </c>
      <c r="P346" s="3"/>
      <c r="Q346" s="3"/>
      <c r="R346" s="3"/>
      <c r="S346" s="3"/>
      <c r="T346" s="3" t="s">
        <v>4716</v>
      </c>
    </row>
    <row r="347" spans="2:20">
      <c r="B347" t="s">
        <v>12341</v>
      </c>
      <c r="C347" t="s">
        <v>12959</v>
      </c>
      <c r="E347" t="s">
        <v>4716</v>
      </c>
      <c r="F347" s="3">
        <v>0</v>
      </c>
      <c r="G347" s="3">
        <v>0</v>
      </c>
      <c r="H347" s="255">
        <v>43830</v>
      </c>
      <c r="I347" s="270">
        <v>3.1666666666666665</v>
      </c>
      <c r="J347" s="3">
        <v>0</v>
      </c>
      <c r="K347" s="3" t="s">
        <v>12343</v>
      </c>
      <c r="L347" s="3" t="s">
        <v>4753</v>
      </c>
      <c r="M347" s="3" t="s">
        <v>4753</v>
      </c>
      <c r="N347" s="3" t="s">
        <v>4718</v>
      </c>
      <c r="O347" s="3" t="s">
        <v>4715</v>
      </c>
      <c r="P347" s="3"/>
      <c r="Q347" s="3"/>
      <c r="R347" s="3"/>
      <c r="S347" s="3"/>
      <c r="T347" s="3" t="s">
        <v>4716</v>
      </c>
    </row>
    <row r="348" spans="2:20">
      <c r="B348" t="s">
        <v>12341</v>
      </c>
      <c r="C348" t="s">
        <v>12960</v>
      </c>
      <c r="E348" t="s">
        <v>4716</v>
      </c>
      <c r="F348" s="3">
        <v>0</v>
      </c>
      <c r="G348" s="3">
        <v>0</v>
      </c>
      <c r="H348" s="255">
        <v>43830</v>
      </c>
      <c r="I348" s="270">
        <v>3.1666666666666665</v>
      </c>
      <c r="J348" s="3">
        <v>0</v>
      </c>
      <c r="K348" s="3" t="s">
        <v>12343</v>
      </c>
      <c r="L348" s="3" t="s">
        <v>4753</v>
      </c>
      <c r="M348" s="3" t="s">
        <v>4753</v>
      </c>
      <c r="N348" s="3" t="s">
        <v>4718</v>
      </c>
      <c r="O348" s="3" t="s">
        <v>4715</v>
      </c>
      <c r="P348" s="3"/>
      <c r="Q348" s="3"/>
      <c r="R348" s="3"/>
      <c r="S348" s="3"/>
      <c r="T348" s="3" t="s">
        <v>4716</v>
      </c>
    </row>
    <row r="349" spans="2:20">
      <c r="B349" t="s">
        <v>12345</v>
      </c>
      <c r="C349" t="s">
        <v>12961</v>
      </c>
      <c r="E349" t="s">
        <v>12577</v>
      </c>
      <c r="F349" s="3">
        <v>0</v>
      </c>
      <c r="G349" s="3">
        <v>0</v>
      </c>
      <c r="H349" s="255">
        <v>43801</v>
      </c>
      <c r="I349" s="270">
        <v>3.1666666666666665</v>
      </c>
      <c r="J349" s="3">
        <v>112858</v>
      </c>
      <c r="K349" s="3" t="s">
        <v>4752</v>
      </c>
      <c r="L349" s="3" t="s">
        <v>4726</v>
      </c>
      <c r="M349" s="3" t="s">
        <v>5228</v>
      </c>
      <c r="N349" s="3" t="s">
        <v>4718</v>
      </c>
      <c r="O349" s="3" t="s">
        <v>4715</v>
      </c>
      <c r="P349" s="3"/>
      <c r="Q349" s="3"/>
      <c r="R349" s="3"/>
      <c r="S349" s="3"/>
      <c r="T349" s="3" t="s">
        <v>4716</v>
      </c>
    </row>
    <row r="350" spans="2:20">
      <c r="B350" t="s">
        <v>12341</v>
      </c>
      <c r="C350" t="s">
        <v>12962</v>
      </c>
      <c r="E350" t="s">
        <v>4716</v>
      </c>
      <c r="F350" s="3">
        <v>0</v>
      </c>
      <c r="G350" s="3">
        <v>0</v>
      </c>
      <c r="H350" s="255">
        <v>43801</v>
      </c>
      <c r="I350" s="270">
        <v>3.1666666666666665</v>
      </c>
      <c r="J350" s="3">
        <v>0</v>
      </c>
      <c r="K350" s="3" t="s">
        <v>12343</v>
      </c>
      <c r="L350" s="3" t="s">
        <v>4753</v>
      </c>
      <c r="M350" s="3" t="s">
        <v>4753</v>
      </c>
      <c r="N350" s="3" t="s">
        <v>4718</v>
      </c>
      <c r="O350" s="3" t="s">
        <v>4715</v>
      </c>
      <c r="P350" s="3"/>
      <c r="Q350" s="3"/>
      <c r="R350" s="3"/>
      <c r="S350" s="3"/>
      <c r="T350" s="3" t="s">
        <v>4716</v>
      </c>
    </row>
    <row r="351" spans="2:20">
      <c r="B351" t="s">
        <v>12341</v>
      </c>
      <c r="C351" t="s">
        <v>12963</v>
      </c>
      <c r="E351" t="s">
        <v>4716</v>
      </c>
      <c r="F351" s="3">
        <v>0</v>
      </c>
      <c r="G351" s="3">
        <v>0</v>
      </c>
      <c r="H351" s="255">
        <v>43784</v>
      </c>
      <c r="I351" s="270">
        <v>3.25</v>
      </c>
      <c r="J351" s="3">
        <v>0</v>
      </c>
      <c r="K351" s="3" t="s">
        <v>12343</v>
      </c>
      <c r="L351" s="3" t="s">
        <v>4753</v>
      </c>
      <c r="M351" s="3" t="s">
        <v>4753</v>
      </c>
      <c r="N351" s="3" t="s">
        <v>4722</v>
      </c>
      <c r="O351" s="3" t="s">
        <v>4715</v>
      </c>
      <c r="P351" s="3"/>
      <c r="Q351" s="3"/>
      <c r="R351" s="3"/>
      <c r="S351" s="3"/>
      <c r="T351" s="3" t="s">
        <v>4716</v>
      </c>
    </row>
    <row r="352" spans="2:20">
      <c r="B352" t="s">
        <v>12341</v>
      </c>
      <c r="C352" t="s">
        <v>12964</v>
      </c>
      <c r="E352" t="s">
        <v>4716</v>
      </c>
      <c r="F352" s="3">
        <v>0</v>
      </c>
      <c r="G352" s="3">
        <v>0</v>
      </c>
      <c r="H352" s="255">
        <v>43789</v>
      </c>
      <c r="I352" s="270">
        <v>3.25</v>
      </c>
      <c r="J352" s="3">
        <v>0</v>
      </c>
      <c r="K352" s="3" t="s">
        <v>12343</v>
      </c>
      <c r="L352" s="3" t="s">
        <v>4753</v>
      </c>
      <c r="M352" s="3" t="s">
        <v>4753</v>
      </c>
      <c r="N352" s="3" t="s">
        <v>4718</v>
      </c>
      <c r="O352" s="3" t="s">
        <v>4715</v>
      </c>
      <c r="P352" s="3"/>
      <c r="Q352" s="3"/>
      <c r="R352" s="3"/>
      <c r="S352" s="3"/>
      <c r="T352" s="3" t="s">
        <v>4716</v>
      </c>
    </row>
    <row r="353" spans="2:20">
      <c r="B353" t="s">
        <v>12345</v>
      </c>
      <c r="C353" t="s">
        <v>12965</v>
      </c>
      <c r="E353" t="s">
        <v>12966</v>
      </c>
      <c r="F353" s="3">
        <v>1</v>
      </c>
      <c r="G353" s="3">
        <v>389.49</v>
      </c>
      <c r="H353" s="255">
        <v>43795</v>
      </c>
      <c r="I353" s="270">
        <v>3.25</v>
      </c>
      <c r="J353" s="3">
        <v>-1</v>
      </c>
      <c r="K353" s="3" t="s">
        <v>12343</v>
      </c>
      <c r="L353" s="3" t="s">
        <v>5197</v>
      </c>
      <c r="M353" s="3" t="s">
        <v>12967</v>
      </c>
      <c r="N353" s="3" t="s">
        <v>4722</v>
      </c>
      <c r="O353" s="3" t="s">
        <v>4715</v>
      </c>
      <c r="P353" s="3"/>
      <c r="Q353" s="3"/>
      <c r="R353" s="3"/>
      <c r="S353" s="3"/>
      <c r="T353" s="3" t="s">
        <v>4716</v>
      </c>
    </row>
    <row r="354" spans="2:20">
      <c r="B354" t="s">
        <v>12345</v>
      </c>
      <c r="C354" t="s">
        <v>12968</v>
      </c>
      <c r="E354" t="s">
        <v>12969</v>
      </c>
      <c r="F354" s="3">
        <v>1</v>
      </c>
      <c r="G354" s="3">
        <v>389.49</v>
      </c>
      <c r="H354" s="255">
        <v>43781</v>
      </c>
      <c r="I354" s="270">
        <v>3.25</v>
      </c>
      <c r="J354" s="3">
        <v>-1</v>
      </c>
      <c r="K354" s="3" t="s">
        <v>4752</v>
      </c>
      <c r="L354" s="3" t="s">
        <v>5197</v>
      </c>
      <c r="M354" s="3" t="s">
        <v>12970</v>
      </c>
      <c r="N354" s="3" t="s">
        <v>4722</v>
      </c>
      <c r="O354" s="3" t="s">
        <v>4715</v>
      </c>
      <c r="P354" s="3"/>
      <c r="Q354" s="3"/>
      <c r="R354" s="3"/>
      <c r="S354" s="3"/>
      <c r="T354" s="3" t="s">
        <v>4716</v>
      </c>
    </row>
    <row r="355" spans="2:20">
      <c r="B355" t="s">
        <v>12345</v>
      </c>
      <c r="C355" t="s">
        <v>12971</v>
      </c>
      <c r="E355" t="s">
        <v>12972</v>
      </c>
      <c r="F355" s="3">
        <v>0</v>
      </c>
      <c r="G355" s="3">
        <v>0</v>
      </c>
      <c r="H355" s="255">
        <v>43799</v>
      </c>
      <c r="I355" s="270">
        <v>3.25</v>
      </c>
      <c r="J355" s="3">
        <v>-1</v>
      </c>
      <c r="K355" s="3" t="s">
        <v>12343</v>
      </c>
      <c r="L355" s="3" t="s">
        <v>4726</v>
      </c>
      <c r="M355" s="3" t="s">
        <v>8841</v>
      </c>
      <c r="N355" s="3" t="s">
        <v>4712</v>
      </c>
      <c r="O355" s="3" t="s">
        <v>4715</v>
      </c>
      <c r="P355" s="3"/>
      <c r="Q355" s="3"/>
      <c r="R355" s="3"/>
      <c r="S355" s="3"/>
      <c r="T355" s="3" t="s">
        <v>4716</v>
      </c>
    </row>
    <row r="356" spans="2:20">
      <c r="B356" t="s">
        <v>12345</v>
      </c>
      <c r="C356" t="s">
        <v>12973</v>
      </c>
      <c r="E356" t="s">
        <v>12974</v>
      </c>
      <c r="F356" s="3">
        <v>0</v>
      </c>
      <c r="G356" s="3">
        <v>0</v>
      </c>
      <c r="H356" s="255">
        <v>43791</v>
      </c>
      <c r="I356" s="270">
        <v>3.25</v>
      </c>
      <c r="J356" s="3">
        <v>26659</v>
      </c>
      <c r="K356" s="3" t="s">
        <v>4752</v>
      </c>
      <c r="L356" s="3" t="s">
        <v>4726</v>
      </c>
      <c r="M356" s="3" t="s">
        <v>5972</v>
      </c>
      <c r="N356" s="3" t="s">
        <v>4712</v>
      </c>
      <c r="O356" s="3" t="s">
        <v>4715</v>
      </c>
      <c r="P356" s="3"/>
      <c r="Q356" s="3"/>
      <c r="R356" s="3"/>
      <c r="S356" s="3"/>
      <c r="T356" s="3" t="s">
        <v>4716</v>
      </c>
    </row>
    <row r="357" spans="2:20">
      <c r="B357" t="s">
        <v>12341</v>
      </c>
      <c r="C357" t="s">
        <v>12975</v>
      </c>
      <c r="E357" t="s">
        <v>4716</v>
      </c>
      <c r="F357" s="3">
        <v>0</v>
      </c>
      <c r="G357" s="3">
        <v>0</v>
      </c>
      <c r="H357" s="255">
        <v>43798</v>
      </c>
      <c r="I357" s="270">
        <v>3.25</v>
      </c>
      <c r="J357" s="3">
        <v>0</v>
      </c>
      <c r="K357" s="3" t="s">
        <v>12343</v>
      </c>
      <c r="L357" s="3" t="s">
        <v>4753</v>
      </c>
      <c r="M357" s="3" t="s">
        <v>4753</v>
      </c>
      <c r="N357" s="3" t="s">
        <v>4718</v>
      </c>
      <c r="O357" s="3" t="s">
        <v>4715</v>
      </c>
      <c r="P357" s="3"/>
      <c r="Q357" s="3"/>
      <c r="R357" s="3"/>
      <c r="S357" s="3"/>
      <c r="T357" s="3" t="s">
        <v>4716</v>
      </c>
    </row>
    <row r="358" spans="2:20">
      <c r="B358" t="s">
        <v>12345</v>
      </c>
      <c r="C358" t="s">
        <v>12976</v>
      </c>
      <c r="E358" t="s">
        <v>12977</v>
      </c>
      <c r="F358" s="3">
        <v>0</v>
      </c>
      <c r="G358" s="3">
        <v>0</v>
      </c>
      <c r="H358" s="255">
        <v>43795</v>
      </c>
      <c r="I358" s="270">
        <v>3.25</v>
      </c>
      <c r="J358" s="3">
        <v>-1</v>
      </c>
      <c r="K358" s="3" t="s">
        <v>4752</v>
      </c>
      <c r="L358" s="3" t="s">
        <v>4726</v>
      </c>
      <c r="M358" s="3" t="s">
        <v>6241</v>
      </c>
      <c r="N358" s="3" t="s">
        <v>4722</v>
      </c>
      <c r="O358" s="3" t="s">
        <v>4715</v>
      </c>
      <c r="P358" s="3"/>
      <c r="Q358" s="3"/>
      <c r="R358" s="3"/>
      <c r="S358" s="3"/>
      <c r="T358" s="3" t="s">
        <v>4716</v>
      </c>
    </row>
    <row r="359" spans="2:20">
      <c r="B359" t="s">
        <v>12345</v>
      </c>
      <c r="C359" t="s">
        <v>12978</v>
      </c>
      <c r="E359" t="s">
        <v>12979</v>
      </c>
      <c r="F359" s="3">
        <v>0</v>
      </c>
      <c r="G359" s="3">
        <v>0</v>
      </c>
      <c r="H359" s="255">
        <v>43789</v>
      </c>
      <c r="I359" s="270">
        <v>3.25</v>
      </c>
      <c r="J359" s="3">
        <v>51439</v>
      </c>
      <c r="K359" s="3" t="s">
        <v>12343</v>
      </c>
      <c r="L359" s="3" t="s">
        <v>5197</v>
      </c>
      <c r="M359" s="3" t="s">
        <v>12980</v>
      </c>
      <c r="N359" s="3" t="s">
        <v>4731</v>
      </c>
      <c r="O359" s="3" t="s">
        <v>4715</v>
      </c>
      <c r="P359" s="3"/>
      <c r="Q359" s="3"/>
      <c r="R359" s="3"/>
      <c r="S359" s="3"/>
      <c r="T359" s="3" t="s">
        <v>4716</v>
      </c>
    </row>
    <row r="360" spans="2:20">
      <c r="B360" t="s">
        <v>12378</v>
      </c>
      <c r="C360" t="s">
        <v>12981</v>
      </c>
      <c r="E360" t="s">
        <v>12407</v>
      </c>
      <c r="F360" s="3">
        <v>0</v>
      </c>
      <c r="G360" s="3">
        <v>0</v>
      </c>
      <c r="H360" s="255">
        <v>43774</v>
      </c>
      <c r="I360" s="270">
        <v>3.25</v>
      </c>
      <c r="J360" s="3">
        <v>30074</v>
      </c>
      <c r="K360" s="3" t="s">
        <v>12343</v>
      </c>
      <c r="L360" s="3" t="s">
        <v>4726</v>
      </c>
      <c r="M360" s="3" t="s">
        <v>12982</v>
      </c>
      <c r="N360" s="3" t="s">
        <v>4712</v>
      </c>
      <c r="O360" s="3" t="s">
        <v>4715</v>
      </c>
      <c r="P360" s="3"/>
      <c r="Q360" s="3"/>
      <c r="R360" s="3"/>
      <c r="S360" s="3"/>
      <c r="T360" s="3" t="s">
        <v>4716</v>
      </c>
    </row>
    <row r="361" spans="2:20">
      <c r="B361" t="s">
        <v>12378</v>
      </c>
      <c r="C361" t="s">
        <v>12983</v>
      </c>
      <c r="E361" t="s">
        <v>12771</v>
      </c>
      <c r="F361" s="3">
        <v>0</v>
      </c>
      <c r="G361" s="3">
        <v>0</v>
      </c>
      <c r="H361" s="255">
        <v>43777</v>
      </c>
      <c r="I361" s="270">
        <v>3.25</v>
      </c>
      <c r="J361" s="3">
        <v>33082</v>
      </c>
      <c r="K361" s="3" t="s">
        <v>12343</v>
      </c>
      <c r="L361" s="3" t="s">
        <v>5197</v>
      </c>
      <c r="M361" s="3" t="s">
        <v>10405</v>
      </c>
      <c r="N361" s="3" t="s">
        <v>4731</v>
      </c>
      <c r="O361" s="3" t="s">
        <v>4715</v>
      </c>
      <c r="P361" s="3"/>
      <c r="Q361" s="3"/>
      <c r="R361" s="3"/>
      <c r="S361" s="3"/>
      <c r="T361" s="3" t="s">
        <v>4716</v>
      </c>
    </row>
    <row r="362" spans="2:20">
      <c r="B362" t="s">
        <v>12345</v>
      </c>
      <c r="C362" t="s">
        <v>12984</v>
      </c>
      <c r="E362" t="s">
        <v>12732</v>
      </c>
      <c r="F362" s="3">
        <v>1</v>
      </c>
      <c r="G362" s="3">
        <v>1218.06</v>
      </c>
      <c r="H362" s="255">
        <v>43799</v>
      </c>
      <c r="I362" s="270">
        <v>3.25</v>
      </c>
      <c r="J362" s="3">
        <v>96877</v>
      </c>
      <c r="K362" s="3" t="s">
        <v>12343</v>
      </c>
      <c r="L362" s="3" t="s">
        <v>5197</v>
      </c>
      <c r="M362" s="3" t="s">
        <v>12985</v>
      </c>
      <c r="N362" s="3" t="s">
        <v>4731</v>
      </c>
      <c r="O362" s="3" t="s">
        <v>4715</v>
      </c>
      <c r="P362" s="3"/>
      <c r="Q362" s="3"/>
      <c r="R362" s="3"/>
      <c r="S362" s="3"/>
      <c r="T362" s="3" t="s">
        <v>4716</v>
      </c>
    </row>
    <row r="363" spans="2:20">
      <c r="B363" t="s">
        <v>12378</v>
      </c>
      <c r="C363" t="s">
        <v>12986</v>
      </c>
      <c r="E363" t="s">
        <v>12661</v>
      </c>
      <c r="F363" s="3">
        <v>0</v>
      </c>
      <c r="G363" s="3">
        <v>0</v>
      </c>
      <c r="H363" s="255">
        <v>43782</v>
      </c>
      <c r="I363" s="270">
        <v>3.25</v>
      </c>
      <c r="J363" s="3">
        <v>30963</v>
      </c>
      <c r="K363" s="3" t="s">
        <v>4752</v>
      </c>
      <c r="L363" s="3" t="s">
        <v>4726</v>
      </c>
      <c r="M363" s="3" t="s">
        <v>5972</v>
      </c>
      <c r="N363" s="3" t="s">
        <v>4722</v>
      </c>
      <c r="O363" s="3" t="s">
        <v>4715</v>
      </c>
      <c r="P363" s="3"/>
      <c r="Q363" s="3"/>
      <c r="R363" s="3"/>
      <c r="S363" s="3"/>
      <c r="T363" s="3" t="s">
        <v>4716</v>
      </c>
    </row>
    <row r="364" spans="2:20">
      <c r="B364" t="s">
        <v>12345</v>
      </c>
      <c r="C364" t="s">
        <v>12987</v>
      </c>
      <c r="E364" t="s">
        <v>12988</v>
      </c>
      <c r="F364" s="3">
        <v>0</v>
      </c>
      <c r="G364" s="3">
        <v>0</v>
      </c>
      <c r="H364" s="255">
        <v>43784</v>
      </c>
      <c r="I364" s="270">
        <v>3.25</v>
      </c>
      <c r="J364" s="3">
        <v>14682</v>
      </c>
      <c r="K364" s="3" t="s">
        <v>12343</v>
      </c>
      <c r="L364" s="3" t="s">
        <v>4726</v>
      </c>
      <c r="M364" s="3" t="s">
        <v>12989</v>
      </c>
      <c r="N364" s="3" t="s">
        <v>4731</v>
      </c>
      <c r="O364" s="3" t="s">
        <v>4715</v>
      </c>
      <c r="P364" s="3"/>
      <c r="Q364" s="3"/>
      <c r="R364" s="3"/>
      <c r="S364" s="3"/>
      <c r="T364" s="3" t="s">
        <v>4716</v>
      </c>
    </row>
    <row r="365" spans="2:20">
      <c r="B365" t="s">
        <v>12345</v>
      </c>
      <c r="C365" t="s">
        <v>12990</v>
      </c>
      <c r="E365" t="s">
        <v>12560</v>
      </c>
      <c r="F365" s="3">
        <v>0</v>
      </c>
      <c r="G365" s="3">
        <v>0</v>
      </c>
      <c r="H365" s="255">
        <v>43778</v>
      </c>
      <c r="I365" s="270">
        <v>3.25</v>
      </c>
      <c r="J365" s="3">
        <v>41704</v>
      </c>
      <c r="K365" s="3" t="s">
        <v>12343</v>
      </c>
      <c r="L365" s="3" t="s">
        <v>4726</v>
      </c>
      <c r="M365" s="3" t="s">
        <v>5972</v>
      </c>
      <c r="N365" s="3" t="s">
        <v>4722</v>
      </c>
      <c r="O365" s="3" t="s">
        <v>4715</v>
      </c>
      <c r="P365" s="3"/>
      <c r="Q365" s="3"/>
      <c r="R365" s="3"/>
      <c r="S365" s="3"/>
      <c r="T365" s="3" t="s">
        <v>4716</v>
      </c>
    </row>
    <row r="366" spans="2:20">
      <c r="B366" t="s">
        <v>12345</v>
      </c>
      <c r="C366" t="s">
        <v>12991</v>
      </c>
      <c r="E366" t="s">
        <v>12630</v>
      </c>
      <c r="F366" s="3">
        <v>0</v>
      </c>
      <c r="G366" s="3">
        <v>0</v>
      </c>
      <c r="H366" s="255">
        <v>43784</v>
      </c>
      <c r="I366" s="270">
        <v>3.25</v>
      </c>
      <c r="J366" s="3">
        <v>40580</v>
      </c>
      <c r="K366" s="3" t="s">
        <v>12343</v>
      </c>
      <c r="L366" s="3" t="s">
        <v>4726</v>
      </c>
      <c r="M366" s="3" t="s">
        <v>12992</v>
      </c>
      <c r="N366" s="3" t="s">
        <v>4722</v>
      </c>
      <c r="O366" s="3" t="s">
        <v>4715</v>
      </c>
      <c r="P366" s="3"/>
      <c r="Q366" s="3"/>
      <c r="R366" s="3"/>
      <c r="S366" s="3"/>
      <c r="T366" s="3" t="s">
        <v>4716</v>
      </c>
    </row>
    <row r="367" spans="2:20">
      <c r="B367" t="s">
        <v>12345</v>
      </c>
      <c r="C367" t="s">
        <v>12993</v>
      </c>
      <c r="E367" t="s">
        <v>12994</v>
      </c>
      <c r="F367" s="3">
        <v>0</v>
      </c>
      <c r="G367" s="3">
        <v>0</v>
      </c>
      <c r="H367" s="255">
        <v>43789</v>
      </c>
      <c r="I367" s="270">
        <v>3.25</v>
      </c>
      <c r="J367" s="3">
        <v>-1</v>
      </c>
      <c r="K367" s="3" t="s">
        <v>12343</v>
      </c>
      <c r="L367" s="3" t="s">
        <v>4726</v>
      </c>
      <c r="M367" s="3" t="s">
        <v>5188</v>
      </c>
      <c r="N367" s="3" t="s">
        <v>4718</v>
      </c>
      <c r="O367" s="3" t="s">
        <v>4715</v>
      </c>
      <c r="P367" s="3"/>
      <c r="Q367" s="3"/>
      <c r="R367" s="3"/>
      <c r="S367" s="3"/>
      <c r="T367" s="3" t="s">
        <v>4716</v>
      </c>
    </row>
    <row r="368" spans="2:20">
      <c r="B368" t="s">
        <v>12345</v>
      </c>
      <c r="C368" t="s">
        <v>12995</v>
      </c>
      <c r="E368" t="s">
        <v>12844</v>
      </c>
      <c r="F368" s="3">
        <v>0</v>
      </c>
      <c r="G368" s="3">
        <v>0</v>
      </c>
      <c r="H368" s="255">
        <v>43795</v>
      </c>
      <c r="I368" s="270">
        <v>3.25</v>
      </c>
      <c r="J368" s="3">
        <v>-1</v>
      </c>
      <c r="K368" s="3" t="s">
        <v>12343</v>
      </c>
      <c r="L368" s="3" t="s">
        <v>4726</v>
      </c>
      <c r="M368" s="3" t="s">
        <v>12996</v>
      </c>
      <c r="N368" s="3" t="s">
        <v>4722</v>
      </c>
      <c r="O368" s="3" t="s">
        <v>4715</v>
      </c>
      <c r="P368" s="3"/>
      <c r="Q368" s="3"/>
      <c r="R368" s="3"/>
      <c r="S368" s="3"/>
      <c r="T368" s="3" t="s">
        <v>4716</v>
      </c>
    </row>
    <row r="369" spans="2:20">
      <c r="B369" t="s">
        <v>12345</v>
      </c>
      <c r="C369" t="s">
        <v>12997</v>
      </c>
      <c r="E369" t="s">
        <v>12998</v>
      </c>
      <c r="F369" s="3">
        <v>1</v>
      </c>
      <c r="G369" s="3">
        <v>389.49</v>
      </c>
      <c r="H369" s="255">
        <v>43799</v>
      </c>
      <c r="I369" s="270">
        <v>3.25</v>
      </c>
      <c r="J369" s="3">
        <v>-1</v>
      </c>
      <c r="K369" s="3" t="s">
        <v>4752</v>
      </c>
      <c r="L369" s="3" t="s">
        <v>5197</v>
      </c>
      <c r="M369" s="3" t="s">
        <v>12999</v>
      </c>
      <c r="N369" s="3" t="s">
        <v>4731</v>
      </c>
      <c r="O369" s="3" t="s">
        <v>4715</v>
      </c>
      <c r="P369" s="3"/>
      <c r="Q369" s="3"/>
      <c r="R369" s="3"/>
      <c r="S369" s="3"/>
      <c r="T369" s="3" t="s">
        <v>4716</v>
      </c>
    </row>
    <row r="370" spans="2:20">
      <c r="B370" t="s">
        <v>12345</v>
      </c>
      <c r="C370" t="s">
        <v>13000</v>
      </c>
      <c r="E370" t="s">
        <v>12969</v>
      </c>
      <c r="F370" s="3">
        <v>2</v>
      </c>
      <c r="G370" s="3">
        <v>3982.87</v>
      </c>
      <c r="H370" s="255">
        <v>43777</v>
      </c>
      <c r="I370" s="270">
        <v>3.25</v>
      </c>
      <c r="J370" s="3">
        <v>-1</v>
      </c>
      <c r="K370" s="3" t="s">
        <v>4752</v>
      </c>
      <c r="L370" s="3" t="s">
        <v>4726</v>
      </c>
      <c r="M370" s="3" t="s">
        <v>12996</v>
      </c>
      <c r="N370" s="3" t="s">
        <v>4722</v>
      </c>
      <c r="O370" s="3" t="s">
        <v>4715</v>
      </c>
      <c r="P370" s="3"/>
      <c r="Q370" s="3"/>
      <c r="R370" s="3"/>
      <c r="S370" s="3"/>
      <c r="T370" s="3" t="s">
        <v>4716</v>
      </c>
    </row>
    <row r="371" spans="2:20">
      <c r="B371" t="s">
        <v>12341</v>
      </c>
      <c r="C371" t="s">
        <v>13001</v>
      </c>
      <c r="E371" t="s">
        <v>4716</v>
      </c>
      <c r="F371" s="3">
        <v>0</v>
      </c>
      <c r="G371" s="3">
        <v>0</v>
      </c>
      <c r="H371" s="255">
        <v>43788</v>
      </c>
      <c r="I371" s="270">
        <v>3.25</v>
      </c>
      <c r="J371" s="3">
        <v>0</v>
      </c>
      <c r="K371" s="3" t="s">
        <v>12343</v>
      </c>
      <c r="L371" s="3" t="s">
        <v>4753</v>
      </c>
      <c r="M371" s="3" t="s">
        <v>4753</v>
      </c>
      <c r="N371" s="3" t="s">
        <v>4718</v>
      </c>
      <c r="O371" s="3" t="s">
        <v>4715</v>
      </c>
      <c r="P371" s="3"/>
      <c r="Q371" s="3"/>
      <c r="R371" s="3"/>
      <c r="S371" s="3"/>
      <c r="T371" s="3" t="s">
        <v>4716</v>
      </c>
    </row>
    <row r="372" spans="2:20">
      <c r="B372" t="s">
        <v>12341</v>
      </c>
      <c r="C372" t="s">
        <v>13002</v>
      </c>
      <c r="E372" t="s">
        <v>4716</v>
      </c>
      <c r="F372" s="3">
        <v>0</v>
      </c>
      <c r="G372" s="3">
        <v>0</v>
      </c>
      <c r="H372" s="255">
        <v>43789</v>
      </c>
      <c r="I372" s="270">
        <v>3.25</v>
      </c>
      <c r="J372" s="3">
        <v>0</v>
      </c>
      <c r="K372" s="3" t="s">
        <v>12343</v>
      </c>
      <c r="L372" s="3" t="s">
        <v>4753</v>
      </c>
      <c r="M372" s="3" t="s">
        <v>4753</v>
      </c>
      <c r="N372" s="3" t="s">
        <v>4718</v>
      </c>
      <c r="O372" s="3" t="s">
        <v>4715</v>
      </c>
      <c r="P372" s="3"/>
      <c r="Q372" s="3"/>
      <c r="R372" s="3"/>
      <c r="S372" s="3"/>
      <c r="T372" s="3" t="s">
        <v>4716</v>
      </c>
    </row>
    <row r="373" spans="2:20">
      <c r="B373" t="s">
        <v>12341</v>
      </c>
      <c r="C373" t="s">
        <v>13003</v>
      </c>
      <c r="E373" t="s">
        <v>4716</v>
      </c>
      <c r="F373" s="3">
        <v>0</v>
      </c>
      <c r="G373" s="3">
        <v>0</v>
      </c>
      <c r="H373" s="255">
        <v>43783</v>
      </c>
      <c r="I373" s="270">
        <v>3.25</v>
      </c>
      <c r="J373" s="3">
        <v>0</v>
      </c>
      <c r="K373" s="3" t="s">
        <v>12343</v>
      </c>
      <c r="L373" s="3" t="s">
        <v>4753</v>
      </c>
      <c r="M373" s="3" t="s">
        <v>4753</v>
      </c>
      <c r="N373" s="3" t="s">
        <v>4722</v>
      </c>
      <c r="O373" s="3" t="s">
        <v>4715</v>
      </c>
      <c r="P373" s="3"/>
      <c r="Q373" s="3"/>
      <c r="R373" s="3"/>
      <c r="S373" s="3"/>
      <c r="T373" s="3" t="s">
        <v>4716</v>
      </c>
    </row>
    <row r="374" spans="2:20">
      <c r="B374" t="s">
        <v>12341</v>
      </c>
      <c r="C374" t="s">
        <v>13004</v>
      </c>
      <c r="E374" t="s">
        <v>4716</v>
      </c>
      <c r="F374" s="3">
        <v>0</v>
      </c>
      <c r="G374" s="3">
        <v>0</v>
      </c>
      <c r="H374" s="255">
        <v>43790</v>
      </c>
      <c r="I374" s="270">
        <v>3.25</v>
      </c>
      <c r="J374" s="3">
        <v>0</v>
      </c>
      <c r="K374" s="3" t="s">
        <v>12343</v>
      </c>
      <c r="L374" s="3" t="s">
        <v>4753</v>
      </c>
      <c r="M374" s="3" t="s">
        <v>4753</v>
      </c>
      <c r="N374" s="3" t="s">
        <v>4718</v>
      </c>
      <c r="O374" s="3" t="s">
        <v>4715</v>
      </c>
      <c r="P374" s="3"/>
      <c r="Q374" s="3"/>
      <c r="R374" s="3"/>
      <c r="S374" s="3"/>
      <c r="T374" s="3" t="s">
        <v>4716</v>
      </c>
    </row>
    <row r="375" spans="2:20">
      <c r="B375" t="s">
        <v>12341</v>
      </c>
      <c r="C375" t="s">
        <v>13005</v>
      </c>
      <c r="E375" t="s">
        <v>4716</v>
      </c>
      <c r="F375" s="3">
        <v>0</v>
      </c>
      <c r="G375" s="3">
        <v>0</v>
      </c>
      <c r="H375" s="255">
        <v>43748</v>
      </c>
      <c r="I375" s="270">
        <v>3.3333333333333335</v>
      </c>
      <c r="J375" s="3">
        <v>0</v>
      </c>
      <c r="K375" s="3" t="s">
        <v>12343</v>
      </c>
      <c r="L375" s="3" t="s">
        <v>4753</v>
      </c>
      <c r="M375" s="3" t="s">
        <v>4753</v>
      </c>
      <c r="N375" s="3" t="s">
        <v>4722</v>
      </c>
      <c r="O375" s="3" t="s">
        <v>4715</v>
      </c>
      <c r="P375" s="3"/>
      <c r="Q375" s="3"/>
      <c r="R375" s="3"/>
      <c r="S375" s="3"/>
      <c r="T375" s="3" t="s">
        <v>4716</v>
      </c>
    </row>
    <row r="376" spans="2:20">
      <c r="B376" t="s">
        <v>12341</v>
      </c>
      <c r="C376" t="s">
        <v>13006</v>
      </c>
      <c r="E376" t="s">
        <v>4716</v>
      </c>
      <c r="F376" s="3">
        <v>0</v>
      </c>
      <c r="G376" s="3">
        <v>0</v>
      </c>
      <c r="H376" s="255">
        <v>43755</v>
      </c>
      <c r="I376" s="270">
        <v>3.3333333333333335</v>
      </c>
      <c r="J376" s="3">
        <v>0</v>
      </c>
      <c r="K376" s="3" t="s">
        <v>12343</v>
      </c>
      <c r="L376" s="3" t="s">
        <v>4753</v>
      </c>
      <c r="M376" s="3" t="s">
        <v>4753</v>
      </c>
      <c r="N376" s="3" t="s">
        <v>4722</v>
      </c>
      <c r="O376" s="3" t="s">
        <v>4715</v>
      </c>
      <c r="P376" s="3"/>
      <c r="Q376" s="3"/>
      <c r="R376" s="3"/>
      <c r="S376" s="3"/>
      <c r="T376" s="3" t="s">
        <v>4716</v>
      </c>
    </row>
    <row r="377" spans="2:20">
      <c r="B377" t="s">
        <v>12341</v>
      </c>
      <c r="C377" t="s">
        <v>13007</v>
      </c>
      <c r="E377" t="s">
        <v>4716</v>
      </c>
      <c r="F377" s="3">
        <v>0</v>
      </c>
      <c r="G377" s="3">
        <v>0</v>
      </c>
      <c r="H377" s="255">
        <v>43754</v>
      </c>
      <c r="I377" s="270">
        <v>3.3333333333333335</v>
      </c>
      <c r="J377" s="3">
        <v>0</v>
      </c>
      <c r="K377" s="3" t="s">
        <v>12343</v>
      </c>
      <c r="L377" s="3" t="s">
        <v>4753</v>
      </c>
      <c r="M377" s="3" t="s">
        <v>4753</v>
      </c>
      <c r="N377" s="3" t="s">
        <v>4718</v>
      </c>
      <c r="O377" s="3" t="s">
        <v>4715</v>
      </c>
      <c r="P377" s="3"/>
      <c r="Q377" s="3"/>
      <c r="R377" s="3"/>
      <c r="S377" s="3"/>
      <c r="T377" s="3" t="s">
        <v>4716</v>
      </c>
    </row>
    <row r="378" spans="2:20">
      <c r="B378" t="s">
        <v>12341</v>
      </c>
      <c r="C378" t="s">
        <v>13008</v>
      </c>
      <c r="E378" t="s">
        <v>4716</v>
      </c>
      <c r="F378" s="3">
        <v>0</v>
      </c>
      <c r="G378" s="3">
        <v>0</v>
      </c>
      <c r="H378" s="255">
        <v>43766</v>
      </c>
      <c r="I378" s="270">
        <v>3.3333333333333335</v>
      </c>
      <c r="J378" s="3">
        <v>0</v>
      </c>
      <c r="K378" s="3" t="s">
        <v>12343</v>
      </c>
      <c r="L378" s="3" t="s">
        <v>4753</v>
      </c>
      <c r="M378" s="3" t="s">
        <v>4753</v>
      </c>
      <c r="N378" s="3" t="s">
        <v>4718</v>
      </c>
      <c r="O378" s="3" t="s">
        <v>4715</v>
      </c>
      <c r="P378" s="3"/>
      <c r="Q378" s="3"/>
      <c r="R378" s="3"/>
      <c r="S378" s="3"/>
      <c r="T378" s="3" t="s">
        <v>4716</v>
      </c>
    </row>
    <row r="379" spans="2:20">
      <c r="B379" t="s">
        <v>12345</v>
      </c>
      <c r="C379" t="s">
        <v>2199</v>
      </c>
      <c r="E379" t="s">
        <v>12698</v>
      </c>
      <c r="F379" s="3">
        <v>0</v>
      </c>
      <c r="G379" s="3">
        <v>0</v>
      </c>
      <c r="H379" s="255">
        <v>43741</v>
      </c>
      <c r="I379" s="270">
        <v>3.3333333333333335</v>
      </c>
      <c r="J379" s="3">
        <v>64135</v>
      </c>
      <c r="K379" s="3" t="s">
        <v>4752</v>
      </c>
      <c r="L379" s="3" t="s">
        <v>4726</v>
      </c>
      <c r="M379" s="3" t="s">
        <v>12710</v>
      </c>
      <c r="N379" s="3" t="s">
        <v>4722</v>
      </c>
      <c r="O379" s="3" t="s">
        <v>4715</v>
      </c>
      <c r="P379" s="3"/>
      <c r="Q379" s="3"/>
      <c r="R379" s="3"/>
      <c r="S379" s="3"/>
      <c r="T379" s="3" t="s">
        <v>4716</v>
      </c>
    </row>
    <row r="380" spans="2:20">
      <c r="B380" t="s">
        <v>12345</v>
      </c>
      <c r="C380" t="s">
        <v>13009</v>
      </c>
      <c r="E380" t="s">
        <v>13010</v>
      </c>
      <c r="F380" s="3">
        <v>0</v>
      </c>
      <c r="G380" s="3">
        <v>0</v>
      </c>
      <c r="H380" s="255">
        <v>43749</v>
      </c>
      <c r="I380" s="270">
        <v>3.3333333333333335</v>
      </c>
      <c r="J380" s="3">
        <v>-1</v>
      </c>
      <c r="K380" s="3" t="s">
        <v>12343</v>
      </c>
      <c r="L380" s="3" t="s">
        <v>5197</v>
      </c>
      <c r="M380" s="3" t="s">
        <v>13011</v>
      </c>
      <c r="N380" s="3" t="s">
        <v>4718</v>
      </c>
      <c r="O380" s="3" t="s">
        <v>4715</v>
      </c>
      <c r="P380" s="3"/>
      <c r="Q380" s="3"/>
      <c r="R380" s="3"/>
      <c r="S380" s="3"/>
      <c r="T380" s="3" t="s">
        <v>4716</v>
      </c>
    </row>
    <row r="381" spans="2:20">
      <c r="B381" t="s">
        <v>12345</v>
      </c>
      <c r="C381" t="s">
        <v>13012</v>
      </c>
      <c r="E381" t="s">
        <v>12828</v>
      </c>
      <c r="F381" s="3">
        <v>0</v>
      </c>
      <c r="G381" s="3">
        <v>0</v>
      </c>
      <c r="H381" s="255">
        <v>43748</v>
      </c>
      <c r="I381" s="270">
        <v>3.3333333333333335</v>
      </c>
      <c r="J381" s="3">
        <v>29088</v>
      </c>
      <c r="K381" s="3" t="s">
        <v>12343</v>
      </c>
      <c r="L381" s="3" t="s">
        <v>4726</v>
      </c>
      <c r="M381" s="3" t="s">
        <v>7955</v>
      </c>
      <c r="N381" s="3" t="s">
        <v>4722</v>
      </c>
      <c r="O381" s="3" t="s">
        <v>4715</v>
      </c>
      <c r="P381" s="3"/>
      <c r="Q381" s="3"/>
      <c r="R381" s="3"/>
      <c r="S381" s="3"/>
      <c r="T381" s="3" t="s">
        <v>4716</v>
      </c>
    </row>
    <row r="382" spans="2:20">
      <c r="B382" t="s">
        <v>12345</v>
      </c>
      <c r="C382" t="s">
        <v>13013</v>
      </c>
      <c r="E382" t="s">
        <v>13014</v>
      </c>
      <c r="F382" s="3">
        <v>0</v>
      </c>
      <c r="G382" s="3">
        <v>0</v>
      </c>
      <c r="H382" s="255">
        <v>43754</v>
      </c>
      <c r="I382" s="270">
        <v>3.3333333333333335</v>
      </c>
      <c r="J382" s="3">
        <v>-1</v>
      </c>
      <c r="K382" s="3" t="s">
        <v>12343</v>
      </c>
      <c r="L382" s="3" t="s">
        <v>4726</v>
      </c>
      <c r="M382" s="3" t="s">
        <v>4994</v>
      </c>
      <c r="N382" s="3" t="s">
        <v>4718</v>
      </c>
      <c r="O382" s="3" t="s">
        <v>4715</v>
      </c>
      <c r="P382" s="3"/>
      <c r="Q382" s="3"/>
      <c r="R382" s="3"/>
      <c r="S382" s="3"/>
      <c r="T382" s="3" t="s">
        <v>4716</v>
      </c>
    </row>
    <row r="383" spans="2:20">
      <c r="B383" t="s">
        <v>12378</v>
      </c>
      <c r="C383" t="s">
        <v>13015</v>
      </c>
      <c r="E383" t="s">
        <v>13016</v>
      </c>
      <c r="F383" s="3">
        <v>0</v>
      </c>
      <c r="G383" s="3">
        <v>0</v>
      </c>
      <c r="H383" s="255">
        <v>43764</v>
      </c>
      <c r="I383" s="270">
        <v>3.3333333333333335</v>
      </c>
      <c r="J383" s="3">
        <v>-1</v>
      </c>
      <c r="K383" s="3" t="s">
        <v>12343</v>
      </c>
      <c r="L383" s="3" t="s">
        <v>5197</v>
      </c>
      <c r="M383" s="3" t="s">
        <v>9192</v>
      </c>
      <c r="N383" s="3" t="s">
        <v>4722</v>
      </c>
      <c r="O383" s="3" t="s">
        <v>4715</v>
      </c>
      <c r="P383" s="3"/>
      <c r="Q383" s="3"/>
      <c r="R383" s="3"/>
      <c r="S383" s="3"/>
      <c r="T383" s="3" t="s">
        <v>4716</v>
      </c>
    </row>
    <row r="384" spans="2:20">
      <c r="B384" t="s">
        <v>12345</v>
      </c>
      <c r="C384" t="s">
        <v>1619</v>
      </c>
      <c r="E384" t="s">
        <v>13017</v>
      </c>
      <c r="F384" s="3">
        <v>0</v>
      </c>
      <c r="G384" s="3">
        <v>0</v>
      </c>
      <c r="H384" s="255">
        <v>43767</v>
      </c>
      <c r="I384" s="270">
        <v>3.3333333333333335</v>
      </c>
      <c r="J384" s="3">
        <v>100909</v>
      </c>
      <c r="K384" s="3" t="s">
        <v>4752</v>
      </c>
      <c r="L384" s="3" t="s">
        <v>5324</v>
      </c>
      <c r="M384" s="3" t="s">
        <v>13018</v>
      </c>
      <c r="N384" s="3" t="s">
        <v>4731</v>
      </c>
      <c r="O384" s="3" t="s">
        <v>4715</v>
      </c>
      <c r="P384" s="3"/>
      <c r="Q384" s="3"/>
      <c r="R384" s="3"/>
      <c r="S384" s="3"/>
      <c r="T384" s="3" t="s">
        <v>4716</v>
      </c>
    </row>
    <row r="385" spans="2:20">
      <c r="B385" t="s">
        <v>12345</v>
      </c>
      <c r="C385" t="s">
        <v>13019</v>
      </c>
      <c r="E385" t="s">
        <v>13020</v>
      </c>
      <c r="F385" s="3">
        <v>0</v>
      </c>
      <c r="G385" s="3">
        <v>0</v>
      </c>
      <c r="H385" s="255">
        <v>43768</v>
      </c>
      <c r="I385" s="270">
        <v>3.3333333333333335</v>
      </c>
      <c r="J385" s="3">
        <v>-1</v>
      </c>
      <c r="K385" s="3" t="s">
        <v>12343</v>
      </c>
      <c r="L385" s="3" t="s">
        <v>4726</v>
      </c>
      <c r="M385" s="3" t="s">
        <v>11774</v>
      </c>
      <c r="N385" s="3" t="s">
        <v>4731</v>
      </c>
      <c r="O385" s="3" t="s">
        <v>4715</v>
      </c>
      <c r="P385" s="3"/>
      <c r="Q385" s="3"/>
      <c r="R385" s="3"/>
      <c r="S385" s="3"/>
      <c r="T385" s="3" t="s">
        <v>4716</v>
      </c>
    </row>
    <row r="386" spans="2:20">
      <c r="B386" t="s">
        <v>12345</v>
      </c>
      <c r="C386" t="s">
        <v>13021</v>
      </c>
      <c r="E386" t="s">
        <v>12769</v>
      </c>
      <c r="F386" s="3">
        <v>0</v>
      </c>
      <c r="G386" s="3">
        <v>0</v>
      </c>
      <c r="H386" s="255">
        <v>43755</v>
      </c>
      <c r="I386" s="270">
        <v>3.3333333333333335</v>
      </c>
      <c r="J386" s="3">
        <v>-1</v>
      </c>
      <c r="K386" s="3" t="s">
        <v>12343</v>
      </c>
      <c r="L386" s="3" t="s">
        <v>4726</v>
      </c>
      <c r="M386" s="3" t="s">
        <v>5972</v>
      </c>
      <c r="N386" s="3" t="s">
        <v>4722</v>
      </c>
      <c r="O386" s="3" t="s">
        <v>4715</v>
      </c>
      <c r="P386" s="3"/>
      <c r="Q386" s="3"/>
      <c r="R386" s="3"/>
      <c r="S386" s="3"/>
      <c r="T386" s="3" t="s">
        <v>4716</v>
      </c>
    </row>
    <row r="387" spans="2:20">
      <c r="B387" t="s">
        <v>12345</v>
      </c>
      <c r="C387" t="s">
        <v>13022</v>
      </c>
      <c r="E387" t="s">
        <v>13023</v>
      </c>
      <c r="F387" s="3">
        <v>1</v>
      </c>
      <c r="G387" s="3">
        <v>3095.38</v>
      </c>
      <c r="H387" s="255">
        <v>43768</v>
      </c>
      <c r="I387" s="270">
        <v>3.3333333333333335</v>
      </c>
      <c r="J387" s="3">
        <v>-1</v>
      </c>
      <c r="K387" s="3" t="s">
        <v>12343</v>
      </c>
      <c r="L387" s="3" t="s">
        <v>4726</v>
      </c>
      <c r="M387" s="3" t="s">
        <v>5972</v>
      </c>
      <c r="N387" s="3" t="s">
        <v>4722</v>
      </c>
      <c r="O387" s="3" t="s">
        <v>4715</v>
      </c>
      <c r="P387" s="3"/>
      <c r="Q387" s="3"/>
      <c r="R387" s="3"/>
      <c r="S387" s="3"/>
      <c r="T387" s="3" t="s">
        <v>4716</v>
      </c>
    </row>
    <row r="388" spans="2:20">
      <c r="B388" t="s">
        <v>12378</v>
      </c>
      <c r="C388" t="s">
        <v>13024</v>
      </c>
      <c r="E388" t="s">
        <v>13017</v>
      </c>
      <c r="F388" s="3">
        <v>0</v>
      </c>
      <c r="G388" s="3">
        <v>0</v>
      </c>
      <c r="H388" s="255">
        <v>43763</v>
      </c>
      <c r="I388" s="270">
        <v>3.3333333333333335</v>
      </c>
      <c r="J388" s="3">
        <v>45835</v>
      </c>
      <c r="K388" s="3" t="s">
        <v>4752</v>
      </c>
      <c r="L388" s="3" t="s">
        <v>4726</v>
      </c>
      <c r="M388" s="3" t="s">
        <v>13025</v>
      </c>
      <c r="N388" s="3" t="s">
        <v>4722</v>
      </c>
      <c r="O388" s="3" t="s">
        <v>4715</v>
      </c>
      <c r="P388" s="3"/>
      <c r="Q388" s="3"/>
      <c r="R388" s="3"/>
      <c r="S388" s="3"/>
      <c r="T388" s="3" t="s">
        <v>4716</v>
      </c>
    </row>
    <row r="389" spans="2:20">
      <c r="B389" t="s">
        <v>12345</v>
      </c>
      <c r="C389" t="s">
        <v>13026</v>
      </c>
      <c r="E389" t="s">
        <v>13027</v>
      </c>
      <c r="F389" s="3">
        <v>0</v>
      </c>
      <c r="G389" s="3">
        <v>0</v>
      </c>
      <c r="H389" s="255">
        <v>43768</v>
      </c>
      <c r="I389" s="270">
        <v>3.3333333333333335</v>
      </c>
      <c r="J389" s="3">
        <v>10459</v>
      </c>
      <c r="K389" s="3" t="s">
        <v>4752</v>
      </c>
      <c r="L389" s="3" t="s">
        <v>4726</v>
      </c>
      <c r="M389" s="3" t="s">
        <v>13028</v>
      </c>
      <c r="N389" s="3" t="s">
        <v>4712</v>
      </c>
      <c r="O389" s="3" t="s">
        <v>4715</v>
      </c>
      <c r="P389" s="3"/>
      <c r="Q389" s="3"/>
      <c r="R389" s="3"/>
      <c r="S389" s="3"/>
      <c r="T389" s="3" t="s">
        <v>4716</v>
      </c>
    </row>
    <row r="390" spans="2:20">
      <c r="B390" t="s">
        <v>12345</v>
      </c>
      <c r="C390" t="s">
        <v>13029</v>
      </c>
      <c r="E390" t="s">
        <v>12407</v>
      </c>
      <c r="F390" s="3">
        <v>2</v>
      </c>
      <c r="G390" s="3">
        <v>5657.54</v>
      </c>
      <c r="H390" s="255">
        <v>43754</v>
      </c>
      <c r="I390" s="270">
        <v>3.3333333333333335</v>
      </c>
      <c r="J390" s="3">
        <v>26435</v>
      </c>
      <c r="K390" s="3" t="s">
        <v>12343</v>
      </c>
      <c r="L390" s="3" t="s">
        <v>5197</v>
      </c>
      <c r="M390" s="3" t="s">
        <v>13030</v>
      </c>
      <c r="N390" s="3" t="s">
        <v>4731</v>
      </c>
      <c r="O390" s="3" t="s">
        <v>4715</v>
      </c>
      <c r="P390" s="3"/>
      <c r="Q390" s="3"/>
      <c r="R390" s="3"/>
      <c r="S390" s="3"/>
      <c r="T390" s="3" t="s">
        <v>4716</v>
      </c>
    </row>
    <row r="391" spans="2:20">
      <c r="B391" t="s">
        <v>12345</v>
      </c>
      <c r="C391" t="s">
        <v>13031</v>
      </c>
      <c r="E391" t="s">
        <v>13032</v>
      </c>
      <c r="F391" s="3">
        <v>0</v>
      </c>
      <c r="G391" s="3">
        <v>0</v>
      </c>
      <c r="H391" s="255">
        <v>43755</v>
      </c>
      <c r="I391" s="270">
        <v>3.3333333333333335</v>
      </c>
      <c r="J391" s="3">
        <v>-1</v>
      </c>
      <c r="K391" s="3" t="s">
        <v>12343</v>
      </c>
      <c r="L391" s="3" t="s">
        <v>4726</v>
      </c>
      <c r="M391" s="3" t="s">
        <v>6241</v>
      </c>
      <c r="N391" s="3" t="s">
        <v>4718</v>
      </c>
      <c r="O391" s="3" t="s">
        <v>4715</v>
      </c>
      <c r="P391" s="3"/>
      <c r="Q391" s="3"/>
      <c r="R391" s="3"/>
      <c r="S391" s="3"/>
      <c r="T391" s="3" t="s">
        <v>4716</v>
      </c>
    </row>
    <row r="392" spans="2:20">
      <c r="B392" t="s">
        <v>12345</v>
      </c>
      <c r="C392" t="s">
        <v>13033</v>
      </c>
      <c r="E392" t="s">
        <v>12998</v>
      </c>
      <c r="F392" s="3">
        <v>0</v>
      </c>
      <c r="G392" s="3">
        <v>0</v>
      </c>
      <c r="H392" s="255">
        <v>43769</v>
      </c>
      <c r="I392" s="270">
        <v>3.3333333333333335</v>
      </c>
      <c r="J392" s="3">
        <v>-1</v>
      </c>
      <c r="K392" s="3" t="s">
        <v>12343</v>
      </c>
      <c r="L392" s="3" t="s">
        <v>5324</v>
      </c>
      <c r="M392" s="3" t="s">
        <v>13034</v>
      </c>
      <c r="N392" s="3" t="s">
        <v>4731</v>
      </c>
      <c r="O392" s="3" t="s">
        <v>4715</v>
      </c>
      <c r="P392" s="3"/>
      <c r="Q392" s="3"/>
      <c r="R392" s="3"/>
      <c r="S392" s="3"/>
      <c r="T392" s="3" t="s">
        <v>4716</v>
      </c>
    </row>
    <row r="393" spans="2:20">
      <c r="B393" t="s">
        <v>12345</v>
      </c>
      <c r="C393" t="s">
        <v>13035</v>
      </c>
      <c r="E393" t="s">
        <v>13036</v>
      </c>
      <c r="F393" s="3">
        <v>1</v>
      </c>
      <c r="G393" s="3">
        <v>389.49</v>
      </c>
      <c r="H393" s="255">
        <v>43769</v>
      </c>
      <c r="I393" s="270">
        <v>3.3333333333333335</v>
      </c>
      <c r="J393" s="3">
        <v>30808</v>
      </c>
      <c r="K393" s="3" t="s">
        <v>12343</v>
      </c>
      <c r="L393" s="3" t="s">
        <v>5324</v>
      </c>
      <c r="M393" s="3" t="s">
        <v>12737</v>
      </c>
      <c r="N393" s="3" t="s">
        <v>4731</v>
      </c>
      <c r="O393" s="3" t="s">
        <v>4715</v>
      </c>
      <c r="P393" s="3"/>
      <c r="Q393" s="3"/>
      <c r="R393" s="3"/>
      <c r="S393" s="3"/>
      <c r="T393" s="3" t="s">
        <v>4716</v>
      </c>
    </row>
    <row r="394" spans="2:20">
      <c r="B394" t="s">
        <v>12341</v>
      </c>
      <c r="C394" t="s">
        <v>13037</v>
      </c>
      <c r="E394" t="s">
        <v>4716</v>
      </c>
      <c r="F394" s="3">
        <v>0</v>
      </c>
      <c r="G394" s="3">
        <v>0</v>
      </c>
      <c r="H394" s="255">
        <v>43769</v>
      </c>
      <c r="I394" s="270">
        <v>3.3333333333333335</v>
      </c>
      <c r="J394" s="3">
        <v>0</v>
      </c>
      <c r="K394" s="3" t="s">
        <v>12343</v>
      </c>
      <c r="L394" s="3" t="s">
        <v>4753</v>
      </c>
      <c r="M394" s="3" t="s">
        <v>4753</v>
      </c>
      <c r="N394" s="3" t="s">
        <v>4718</v>
      </c>
      <c r="O394" s="3" t="s">
        <v>4715</v>
      </c>
      <c r="P394" s="3"/>
      <c r="Q394" s="3"/>
      <c r="R394" s="3"/>
      <c r="S394" s="3"/>
      <c r="T394" s="3" t="s">
        <v>4716</v>
      </c>
    </row>
    <row r="395" spans="2:20">
      <c r="B395" t="s">
        <v>12345</v>
      </c>
      <c r="C395" t="s">
        <v>2311</v>
      </c>
      <c r="E395" t="s">
        <v>13038</v>
      </c>
      <c r="F395" s="3">
        <v>0</v>
      </c>
      <c r="G395" s="3">
        <v>0</v>
      </c>
      <c r="H395" s="255">
        <v>43769</v>
      </c>
      <c r="I395" s="270">
        <v>3.3333333333333335</v>
      </c>
      <c r="J395" s="3">
        <v>75087</v>
      </c>
      <c r="K395" s="3" t="s">
        <v>4752</v>
      </c>
      <c r="L395" s="3" t="s">
        <v>4726</v>
      </c>
      <c r="M395" s="3" t="s">
        <v>13039</v>
      </c>
      <c r="N395" s="3" t="s">
        <v>4718</v>
      </c>
      <c r="O395" s="3" t="s">
        <v>4715</v>
      </c>
      <c r="P395" s="3"/>
      <c r="Q395" s="3"/>
      <c r="R395" s="3"/>
      <c r="S395" s="3"/>
      <c r="T395" s="3" t="s">
        <v>4716</v>
      </c>
    </row>
    <row r="396" spans="2:20">
      <c r="B396" t="s">
        <v>12341</v>
      </c>
      <c r="C396" t="s">
        <v>13040</v>
      </c>
      <c r="E396" t="s">
        <v>4716</v>
      </c>
      <c r="F396" s="3">
        <v>0</v>
      </c>
      <c r="G396" s="3">
        <v>0</v>
      </c>
      <c r="H396" s="255">
        <v>43750</v>
      </c>
      <c r="I396" s="270">
        <v>3.3333333333333335</v>
      </c>
      <c r="J396" s="3">
        <v>0</v>
      </c>
      <c r="K396" s="3" t="s">
        <v>12343</v>
      </c>
      <c r="L396" s="3" t="s">
        <v>4753</v>
      </c>
      <c r="M396" s="3" t="s">
        <v>4753</v>
      </c>
      <c r="N396" s="3" t="s">
        <v>4718</v>
      </c>
      <c r="O396" s="3" t="s">
        <v>4715</v>
      </c>
      <c r="P396" s="3"/>
      <c r="Q396" s="3"/>
      <c r="R396" s="3"/>
      <c r="S396" s="3"/>
      <c r="T396" s="3" t="s">
        <v>4716</v>
      </c>
    </row>
    <row r="397" spans="2:20">
      <c r="B397" t="s">
        <v>12341</v>
      </c>
      <c r="C397" t="s">
        <v>13041</v>
      </c>
      <c r="E397" t="s">
        <v>4716</v>
      </c>
      <c r="F397" s="3">
        <v>0</v>
      </c>
      <c r="G397" s="3">
        <v>0</v>
      </c>
      <c r="H397" s="255">
        <v>43738</v>
      </c>
      <c r="I397" s="270">
        <v>3.4166666666666665</v>
      </c>
      <c r="J397" s="3">
        <v>0</v>
      </c>
      <c r="K397" s="3" t="s">
        <v>12343</v>
      </c>
      <c r="L397" s="3" t="s">
        <v>4753</v>
      </c>
      <c r="M397" s="3" t="s">
        <v>4753</v>
      </c>
      <c r="N397" s="3" t="s">
        <v>4718</v>
      </c>
      <c r="O397" s="3" t="s">
        <v>4715</v>
      </c>
      <c r="P397" s="3"/>
      <c r="Q397" s="3"/>
      <c r="R397" s="3"/>
      <c r="S397" s="3"/>
      <c r="T397" s="3" t="s">
        <v>4716</v>
      </c>
    </row>
    <row r="398" spans="2:20">
      <c r="B398" t="s">
        <v>12341</v>
      </c>
      <c r="C398" t="s">
        <v>13042</v>
      </c>
      <c r="E398" t="s">
        <v>4716</v>
      </c>
      <c r="F398" s="3">
        <v>0</v>
      </c>
      <c r="G398" s="3">
        <v>0</v>
      </c>
      <c r="H398" s="255">
        <v>43726</v>
      </c>
      <c r="I398" s="270">
        <v>3.4166666666666665</v>
      </c>
      <c r="J398" s="3">
        <v>0</v>
      </c>
      <c r="K398" s="3" t="s">
        <v>12343</v>
      </c>
      <c r="L398" s="3" t="s">
        <v>4753</v>
      </c>
      <c r="M398" s="3" t="s">
        <v>4753</v>
      </c>
      <c r="N398" s="3" t="s">
        <v>4718</v>
      </c>
      <c r="O398" s="3" t="s">
        <v>4715</v>
      </c>
      <c r="P398" s="3"/>
      <c r="Q398" s="3"/>
      <c r="R398" s="3"/>
      <c r="S398" s="3"/>
      <c r="T398" s="3" t="s">
        <v>4716</v>
      </c>
    </row>
    <row r="399" spans="2:20">
      <c r="B399" t="s">
        <v>12341</v>
      </c>
      <c r="C399" t="s">
        <v>13043</v>
      </c>
      <c r="E399" t="s">
        <v>4716</v>
      </c>
      <c r="F399" s="3">
        <v>0</v>
      </c>
      <c r="G399" s="3">
        <v>0</v>
      </c>
      <c r="H399" s="255">
        <v>43722</v>
      </c>
      <c r="I399" s="270">
        <v>3.4166666666666665</v>
      </c>
      <c r="J399" s="3">
        <v>0</v>
      </c>
      <c r="K399" s="3" t="s">
        <v>12343</v>
      </c>
      <c r="L399" s="3" t="s">
        <v>4753</v>
      </c>
      <c r="M399" s="3" t="s">
        <v>4753</v>
      </c>
      <c r="N399" s="3" t="s">
        <v>4718</v>
      </c>
      <c r="O399" s="3" t="s">
        <v>4715</v>
      </c>
      <c r="P399" s="3"/>
      <c r="Q399" s="3"/>
      <c r="R399" s="3"/>
      <c r="S399" s="3"/>
      <c r="T399" s="3" t="s">
        <v>4716</v>
      </c>
    </row>
    <row r="400" spans="2:20">
      <c r="B400" t="s">
        <v>12341</v>
      </c>
      <c r="C400" t="s">
        <v>13044</v>
      </c>
      <c r="E400" t="s">
        <v>4716</v>
      </c>
      <c r="F400" s="3">
        <v>0</v>
      </c>
      <c r="G400" s="3">
        <v>0</v>
      </c>
      <c r="H400" s="255">
        <v>43738</v>
      </c>
      <c r="I400" s="270">
        <v>3.4166666666666665</v>
      </c>
      <c r="J400" s="3">
        <v>0</v>
      </c>
      <c r="K400" s="3" t="s">
        <v>12343</v>
      </c>
      <c r="L400" s="3" t="s">
        <v>4753</v>
      </c>
      <c r="M400" s="3" t="s">
        <v>4753</v>
      </c>
      <c r="N400" s="3" t="s">
        <v>4718</v>
      </c>
      <c r="O400" s="3" t="s">
        <v>4715</v>
      </c>
      <c r="P400" s="3"/>
      <c r="Q400" s="3"/>
      <c r="R400" s="3"/>
      <c r="S400" s="3"/>
      <c r="T400" s="3" t="s">
        <v>4716</v>
      </c>
    </row>
    <row r="401" spans="2:20">
      <c r="B401" t="s">
        <v>12341</v>
      </c>
      <c r="C401" t="s">
        <v>13045</v>
      </c>
      <c r="E401" t="s">
        <v>4716</v>
      </c>
      <c r="F401" s="3">
        <v>0</v>
      </c>
      <c r="G401" s="3">
        <v>0</v>
      </c>
      <c r="H401" s="255">
        <v>43733</v>
      </c>
      <c r="I401" s="270">
        <v>3.4166666666666665</v>
      </c>
      <c r="J401" s="3">
        <v>0</v>
      </c>
      <c r="K401" s="3" t="s">
        <v>12343</v>
      </c>
      <c r="L401" s="3" t="s">
        <v>4753</v>
      </c>
      <c r="M401" s="3" t="s">
        <v>4753</v>
      </c>
      <c r="N401" s="3" t="s">
        <v>4718</v>
      </c>
      <c r="O401" s="3" t="s">
        <v>4715</v>
      </c>
      <c r="P401" s="3"/>
      <c r="Q401" s="3"/>
      <c r="R401" s="3"/>
      <c r="S401" s="3"/>
      <c r="T401" s="3" t="s">
        <v>4716</v>
      </c>
    </row>
    <row r="402" spans="2:20">
      <c r="B402" t="s">
        <v>12341</v>
      </c>
      <c r="C402" t="s">
        <v>13046</v>
      </c>
      <c r="E402" t="s">
        <v>4716</v>
      </c>
      <c r="F402" s="3">
        <v>0</v>
      </c>
      <c r="G402" s="3">
        <v>0</v>
      </c>
      <c r="H402" s="255">
        <v>43726</v>
      </c>
      <c r="I402" s="270">
        <v>3.4166666666666665</v>
      </c>
      <c r="J402" s="3">
        <v>0</v>
      </c>
      <c r="K402" s="3" t="s">
        <v>12343</v>
      </c>
      <c r="L402" s="3" t="s">
        <v>4753</v>
      </c>
      <c r="M402" s="3" t="s">
        <v>4753</v>
      </c>
      <c r="N402" s="3" t="s">
        <v>4718</v>
      </c>
      <c r="O402" s="3" t="s">
        <v>4715</v>
      </c>
      <c r="P402" s="3"/>
      <c r="Q402" s="3"/>
      <c r="R402" s="3"/>
      <c r="S402" s="3"/>
      <c r="T402" s="3" t="s">
        <v>4716</v>
      </c>
    </row>
    <row r="403" spans="2:20">
      <c r="B403" t="s">
        <v>12345</v>
      </c>
      <c r="C403" t="s">
        <v>13047</v>
      </c>
      <c r="E403" t="s">
        <v>13048</v>
      </c>
      <c r="F403" s="3">
        <v>1</v>
      </c>
      <c r="G403" s="3">
        <v>4602.93</v>
      </c>
      <c r="H403" s="255">
        <v>43713</v>
      </c>
      <c r="I403" s="270">
        <v>3.4166666666666665</v>
      </c>
      <c r="J403" s="3">
        <v>-1</v>
      </c>
      <c r="K403" s="3" t="s">
        <v>4752</v>
      </c>
      <c r="L403" s="3" t="s">
        <v>4726</v>
      </c>
      <c r="M403" s="3" t="s">
        <v>4994</v>
      </c>
      <c r="N403" s="3" t="s">
        <v>4722</v>
      </c>
      <c r="O403" s="3" t="s">
        <v>4715</v>
      </c>
      <c r="P403" s="3"/>
      <c r="Q403" s="3"/>
      <c r="R403" s="3"/>
      <c r="S403" s="3"/>
      <c r="T403" s="3" t="s">
        <v>4716</v>
      </c>
    </row>
    <row r="404" spans="2:20">
      <c r="B404" t="s">
        <v>12345</v>
      </c>
      <c r="C404" t="s">
        <v>1053</v>
      </c>
      <c r="E404" t="s">
        <v>13049</v>
      </c>
      <c r="F404" s="3">
        <v>1</v>
      </c>
      <c r="G404" s="3">
        <v>389.49</v>
      </c>
      <c r="H404" s="255">
        <v>43735</v>
      </c>
      <c r="I404" s="270">
        <v>3.4166666666666665</v>
      </c>
      <c r="J404" s="3">
        <v>130638</v>
      </c>
      <c r="K404" s="3" t="s">
        <v>12343</v>
      </c>
      <c r="L404" s="3" t="s">
        <v>5197</v>
      </c>
      <c r="M404" s="3" t="s">
        <v>13050</v>
      </c>
      <c r="N404" s="3" t="s">
        <v>4722</v>
      </c>
      <c r="O404" s="3" t="s">
        <v>4715</v>
      </c>
      <c r="P404" s="3"/>
      <c r="Q404" s="3"/>
      <c r="R404" s="3"/>
      <c r="S404" s="3"/>
      <c r="T404" s="3" t="s">
        <v>4716</v>
      </c>
    </row>
    <row r="405" spans="2:20">
      <c r="B405" t="s">
        <v>12341</v>
      </c>
      <c r="C405" t="s">
        <v>13051</v>
      </c>
      <c r="E405" t="s">
        <v>4716</v>
      </c>
      <c r="F405" s="3">
        <v>0</v>
      </c>
      <c r="G405" s="3">
        <v>0</v>
      </c>
      <c r="H405" s="255">
        <v>43727</v>
      </c>
      <c r="I405" s="270">
        <v>3.4166666666666665</v>
      </c>
      <c r="J405" s="3">
        <v>0</v>
      </c>
      <c r="K405" s="3" t="s">
        <v>12343</v>
      </c>
      <c r="L405" s="3" t="s">
        <v>4753</v>
      </c>
      <c r="M405" s="3" t="s">
        <v>4753</v>
      </c>
      <c r="N405" s="3" t="s">
        <v>4722</v>
      </c>
      <c r="O405" s="3" t="s">
        <v>4715</v>
      </c>
      <c r="P405" s="3"/>
      <c r="Q405" s="3"/>
      <c r="R405" s="3"/>
      <c r="S405" s="3"/>
      <c r="T405" s="3" t="s">
        <v>4716</v>
      </c>
    </row>
    <row r="406" spans="2:20">
      <c r="B406" t="s">
        <v>12345</v>
      </c>
      <c r="C406" t="s">
        <v>13052</v>
      </c>
      <c r="E406" t="s">
        <v>13053</v>
      </c>
      <c r="F406" s="3">
        <v>0</v>
      </c>
      <c r="G406" s="3">
        <v>0</v>
      </c>
      <c r="H406" s="255">
        <v>43738</v>
      </c>
      <c r="I406" s="270">
        <v>3.4166666666666665</v>
      </c>
      <c r="J406" s="3">
        <v>-1</v>
      </c>
      <c r="K406" s="3" t="s">
        <v>12343</v>
      </c>
      <c r="L406" s="3" t="s">
        <v>4726</v>
      </c>
      <c r="M406" s="3" t="s">
        <v>13054</v>
      </c>
      <c r="N406" s="3" t="s">
        <v>4718</v>
      </c>
      <c r="O406" s="3" t="s">
        <v>4715</v>
      </c>
      <c r="P406" s="3"/>
      <c r="Q406" s="3"/>
      <c r="R406" s="3"/>
      <c r="S406" s="3"/>
      <c r="T406" s="3" t="s">
        <v>4716</v>
      </c>
    </row>
    <row r="407" spans="2:20">
      <c r="B407" t="s">
        <v>12345</v>
      </c>
      <c r="C407" t="s">
        <v>13055</v>
      </c>
      <c r="E407" t="s">
        <v>12871</v>
      </c>
      <c r="F407" s="3">
        <v>1</v>
      </c>
      <c r="G407" s="3">
        <v>389.49</v>
      </c>
      <c r="H407" s="255">
        <v>43710</v>
      </c>
      <c r="I407" s="270">
        <v>3.4166666666666665</v>
      </c>
      <c r="J407" s="3">
        <v>-1</v>
      </c>
      <c r="K407" s="3" t="s">
        <v>12343</v>
      </c>
      <c r="L407" s="3" t="s">
        <v>5197</v>
      </c>
      <c r="M407" s="3" t="s">
        <v>13056</v>
      </c>
      <c r="N407" s="3" t="s">
        <v>4712</v>
      </c>
      <c r="O407" s="3" t="s">
        <v>4715</v>
      </c>
      <c r="P407" s="3"/>
      <c r="Q407" s="3"/>
      <c r="R407" s="3"/>
      <c r="S407" s="3"/>
      <c r="T407" s="3" t="s">
        <v>4716</v>
      </c>
    </row>
    <row r="408" spans="2:20">
      <c r="B408" t="s">
        <v>12345</v>
      </c>
      <c r="C408" t="s">
        <v>13057</v>
      </c>
      <c r="E408" t="s">
        <v>13058</v>
      </c>
      <c r="F408" s="3">
        <v>0</v>
      </c>
      <c r="G408" s="3">
        <v>0</v>
      </c>
      <c r="H408" s="255">
        <v>43736</v>
      </c>
      <c r="I408" s="270">
        <v>3.4166666666666665</v>
      </c>
      <c r="J408" s="3">
        <v>29529</v>
      </c>
      <c r="K408" s="3" t="s">
        <v>4752</v>
      </c>
      <c r="L408" s="3" t="s">
        <v>4726</v>
      </c>
      <c r="M408" s="3" t="s">
        <v>7066</v>
      </c>
      <c r="N408" s="3" t="s">
        <v>4712</v>
      </c>
      <c r="O408" s="3" t="s">
        <v>4715</v>
      </c>
      <c r="P408" s="3"/>
      <c r="Q408" s="3"/>
      <c r="R408" s="3"/>
      <c r="S408" s="3"/>
      <c r="T408" s="3" t="s">
        <v>4716</v>
      </c>
    </row>
    <row r="409" spans="2:20">
      <c r="B409" t="s">
        <v>12345</v>
      </c>
      <c r="C409" t="s">
        <v>13059</v>
      </c>
      <c r="E409" t="s">
        <v>13060</v>
      </c>
      <c r="F409" s="3">
        <v>0</v>
      </c>
      <c r="G409" s="3">
        <v>0</v>
      </c>
      <c r="H409" s="255">
        <v>43728</v>
      </c>
      <c r="I409" s="270">
        <v>3.4166666666666665</v>
      </c>
      <c r="J409" s="3">
        <v>60472</v>
      </c>
      <c r="K409" s="3" t="s">
        <v>12343</v>
      </c>
      <c r="L409" s="3" t="s">
        <v>4726</v>
      </c>
      <c r="M409" s="3" t="s">
        <v>13061</v>
      </c>
      <c r="N409" s="3" t="s">
        <v>4722</v>
      </c>
      <c r="O409" s="3" t="s">
        <v>4715</v>
      </c>
      <c r="P409" s="3"/>
      <c r="Q409" s="3"/>
      <c r="R409" s="3"/>
      <c r="S409" s="3"/>
      <c r="T409" s="3" t="s">
        <v>4716</v>
      </c>
    </row>
    <row r="410" spans="2:20">
      <c r="B410" t="s">
        <v>12345</v>
      </c>
      <c r="C410" t="s">
        <v>13062</v>
      </c>
      <c r="E410" t="s">
        <v>13063</v>
      </c>
      <c r="F410" s="3">
        <v>1</v>
      </c>
      <c r="G410" s="3">
        <v>3332.72</v>
      </c>
      <c r="H410" s="255">
        <v>43727</v>
      </c>
      <c r="I410" s="270">
        <v>3.4166666666666665</v>
      </c>
      <c r="J410" s="3">
        <v>-1</v>
      </c>
      <c r="K410" s="3" t="s">
        <v>12343</v>
      </c>
      <c r="L410" s="3" t="s">
        <v>5324</v>
      </c>
      <c r="M410" s="3" t="s">
        <v>13064</v>
      </c>
      <c r="N410" s="3" t="s">
        <v>4712</v>
      </c>
      <c r="O410" s="3" t="s">
        <v>4715</v>
      </c>
      <c r="P410" s="3"/>
      <c r="Q410" s="3"/>
      <c r="R410" s="3"/>
      <c r="S410" s="3"/>
      <c r="T410" s="3" t="s">
        <v>4716</v>
      </c>
    </row>
    <row r="411" spans="2:20">
      <c r="B411" t="s">
        <v>12345</v>
      </c>
      <c r="C411" t="s">
        <v>13065</v>
      </c>
      <c r="E411" t="s">
        <v>13066</v>
      </c>
      <c r="F411" s="3">
        <v>1</v>
      </c>
      <c r="G411" s="3">
        <v>389.49</v>
      </c>
      <c r="H411" s="255">
        <v>43734</v>
      </c>
      <c r="I411" s="270">
        <v>3.4166666666666665</v>
      </c>
      <c r="J411" s="3">
        <v>20284</v>
      </c>
      <c r="K411" s="3" t="s">
        <v>4752</v>
      </c>
      <c r="L411" s="3" t="s">
        <v>4726</v>
      </c>
      <c r="M411" s="3" t="s">
        <v>13067</v>
      </c>
      <c r="N411" s="3" t="s">
        <v>4718</v>
      </c>
      <c r="O411" s="3" t="s">
        <v>4715</v>
      </c>
      <c r="P411" s="3"/>
      <c r="Q411" s="3"/>
      <c r="R411" s="3"/>
      <c r="S411" s="3"/>
      <c r="T411" s="3" t="s">
        <v>4716</v>
      </c>
    </row>
    <row r="412" spans="2:20">
      <c r="B412" t="s">
        <v>12345</v>
      </c>
      <c r="C412" t="s">
        <v>13068</v>
      </c>
      <c r="E412" t="s">
        <v>12593</v>
      </c>
      <c r="F412" s="3">
        <v>0</v>
      </c>
      <c r="G412" s="3">
        <v>0</v>
      </c>
      <c r="H412" s="255">
        <v>43727</v>
      </c>
      <c r="I412" s="270">
        <v>3.4166666666666665</v>
      </c>
      <c r="J412" s="3">
        <v>49612</v>
      </c>
      <c r="K412" s="3" t="s">
        <v>4752</v>
      </c>
      <c r="L412" s="3" t="s">
        <v>5197</v>
      </c>
      <c r="M412" s="3" t="s">
        <v>12363</v>
      </c>
      <c r="N412" s="3" t="s">
        <v>4722</v>
      </c>
      <c r="O412" s="3" t="s">
        <v>4715</v>
      </c>
      <c r="P412" s="3"/>
      <c r="Q412" s="3"/>
      <c r="R412" s="3"/>
      <c r="S412" s="3"/>
      <c r="T412" s="3" t="s">
        <v>4716</v>
      </c>
    </row>
    <row r="413" spans="2:20">
      <c r="B413" t="s">
        <v>12345</v>
      </c>
      <c r="C413" t="s">
        <v>13069</v>
      </c>
      <c r="E413" t="s">
        <v>13010</v>
      </c>
      <c r="F413" s="3">
        <v>2</v>
      </c>
      <c r="G413" s="3">
        <v>3982.87</v>
      </c>
      <c r="H413" s="255">
        <v>43734</v>
      </c>
      <c r="I413" s="270">
        <v>3.4166666666666665</v>
      </c>
      <c r="J413" s="3">
        <v>-1</v>
      </c>
      <c r="K413" s="3" t="s">
        <v>12343</v>
      </c>
      <c r="L413" s="3" t="s">
        <v>4726</v>
      </c>
      <c r="M413" s="3" t="s">
        <v>4994</v>
      </c>
      <c r="N413" s="3" t="s">
        <v>4718</v>
      </c>
      <c r="O413" s="3" t="s">
        <v>4715</v>
      </c>
      <c r="P413" s="3"/>
      <c r="Q413" s="3"/>
      <c r="R413" s="3"/>
      <c r="S413" s="3"/>
      <c r="T413" s="3" t="s">
        <v>4716</v>
      </c>
    </row>
    <row r="414" spans="2:20">
      <c r="B414" t="s">
        <v>12345</v>
      </c>
      <c r="C414" t="s">
        <v>13070</v>
      </c>
      <c r="E414" t="s">
        <v>13014</v>
      </c>
      <c r="F414" s="3">
        <v>1</v>
      </c>
      <c r="G414" s="3">
        <v>3332.72</v>
      </c>
      <c r="H414" s="255">
        <v>43732</v>
      </c>
      <c r="I414" s="270">
        <v>3.4166666666666665</v>
      </c>
      <c r="J414" s="3">
        <v>-1</v>
      </c>
      <c r="K414" s="3" t="s">
        <v>4752</v>
      </c>
      <c r="L414" s="3" t="s">
        <v>5324</v>
      </c>
      <c r="M414" s="3" t="s">
        <v>13071</v>
      </c>
      <c r="N414" s="3" t="s">
        <v>4722</v>
      </c>
      <c r="O414" s="3" t="s">
        <v>4715</v>
      </c>
      <c r="P414" s="3"/>
      <c r="Q414" s="3"/>
      <c r="R414" s="3"/>
      <c r="S414" s="3"/>
      <c r="T414" s="3" t="s">
        <v>4716</v>
      </c>
    </row>
    <row r="415" spans="2:20">
      <c r="B415" t="s">
        <v>12345</v>
      </c>
      <c r="C415" t="s">
        <v>13072</v>
      </c>
      <c r="E415" t="s">
        <v>13073</v>
      </c>
      <c r="F415" s="3">
        <v>0</v>
      </c>
      <c r="G415" s="3">
        <v>0</v>
      </c>
      <c r="H415" s="255">
        <v>43728</v>
      </c>
      <c r="I415" s="270">
        <v>3.4166666666666665</v>
      </c>
      <c r="J415" s="3">
        <v>14548</v>
      </c>
      <c r="K415" s="3" t="s">
        <v>4752</v>
      </c>
      <c r="L415" s="3" t="s">
        <v>4726</v>
      </c>
      <c r="M415" s="3" t="s">
        <v>8841</v>
      </c>
      <c r="N415" s="3" t="s">
        <v>4722</v>
      </c>
      <c r="O415" s="3" t="s">
        <v>4715</v>
      </c>
      <c r="P415" s="3"/>
      <c r="Q415" s="3"/>
      <c r="R415" s="3"/>
      <c r="S415" s="3"/>
      <c r="T415" s="3" t="s">
        <v>4716</v>
      </c>
    </row>
    <row r="416" spans="2:20">
      <c r="B416" t="s">
        <v>12341</v>
      </c>
      <c r="C416" t="s">
        <v>13074</v>
      </c>
      <c r="E416" t="s">
        <v>4716</v>
      </c>
      <c r="F416" s="3">
        <v>0</v>
      </c>
      <c r="G416" s="3">
        <v>0</v>
      </c>
      <c r="H416" s="255">
        <v>43735</v>
      </c>
      <c r="I416" s="270">
        <v>3.4166666666666665</v>
      </c>
      <c r="J416" s="3">
        <v>0</v>
      </c>
      <c r="K416" s="3" t="s">
        <v>12343</v>
      </c>
      <c r="L416" s="3" t="s">
        <v>4753</v>
      </c>
      <c r="M416" s="3" t="s">
        <v>4753</v>
      </c>
      <c r="N416" s="3" t="s">
        <v>4722</v>
      </c>
      <c r="O416" s="3" t="s">
        <v>4715</v>
      </c>
      <c r="P416" s="3"/>
      <c r="Q416" s="3"/>
      <c r="R416" s="3"/>
      <c r="S416" s="3"/>
      <c r="T416" s="3" t="s">
        <v>4716</v>
      </c>
    </row>
    <row r="417" spans="2:20">
      <c r="B417" t="s">
        <v>12341</v>
      </c>
      <c r="C417" t="s">
        <v>13075</v>
      </c>
      <c r="E417" t="s">
        <v>4716</v>
      </c>
      <c r="F417" s="3">
        <v>0</v>
      </c>
      <c r="G417" s="3">
        <v>0</v>
      </c>
      <c r="H417" s="255">
        <v>43718</v>
      </c>
      <c r="I417" s="270">
        <v>3.4166666666666665</v>
      </c>
      <c r="J417" s="3">
        <v>0</v>
      </c>
      <c r="K417" s="3" t="s">
        <v>12343</v>
      </c>
      <c r="L417" s="3" t="s">
        <v>4753</v>
      </c>
      <c r="M417" s="3" t="s">
        <v>4753</v>
      </c>
      <c r="N417" s="3" t="s">
        <v>4718</v>
      </c>
      <c r="O417" s="3" t="s">
        <v>4715</v>
      </c>
      <c r="P417" s="3"/>
      <c r="Q417" s="3"/>
      <c r="R417" s="3"/>
      <c r="S417" s="3"/>
      <c r="T417" s="3" t="s">
        <v>4716</v>
      </c>
    </row>
    <row r="418" spans="2:20">
      <c r="B418" t="s">
        <v>12345</v>
      </c>
      <c r="C418" t="s">
        <v>13076</v>
      </c>
      <c r="E418" t="s">
        <v>12596</v>
      </c>
      <c r="F418" s="3">
        <v>0</v>
      </c>
      <c r="G418" s="3">
        <v>0</v>
      </c>
      <c r="H418" s="255">
        <v>43731</v>
      </c>
      <c r="I418" s="270">
        <v>3.4166666666666665</v>
      </c>
      <c r="J418" s="3">
        <v>45917</v>
      </c>
      <c r="K418" s="3" t="s">
        <v>4752</v>
      </c>
      <c r="L418" s="3" t="s">
        <v>4726</v>
      </c>
      <c r="M418" s="3" t="s">
        <v>13077</v>
      </c>
      <c r="N418" s="3" t="s">
        <v>4722</v>
      </c>
      <c r="O418" s="3" t="s">
        <v>4715</v>
      </c>
      <c r="P418" s="3"/>
      <c r="Q418" s="3"/>
      <c r="R418" s="3"/>
      <c r="S418" s="3"/>
      <c r="T418" s="3" t="s">
        <v>4716</v>
      </c>
    </row>
    <row r="419" spans="2:20">
      <c r="B419" t="s">
        <v>12341</v>
      </c>
      <c r="C419" t="s">
        <v>13078</v>
      </c>
      <c r="E419" t="s">
        <v>4716</v>
      </c>
      <c r="F419" s="3">
        <v>0</v>
      </c>
      <c r="G419" s="3">
        <v>0</v>
      </c>
      <c r="H419" s="255">
        <v>43727</v>
      </c>
      <c r="I419" s="270">
        <v>3.4166666666666665</v>
      </c>
      <c r="J419" s="3">
        <v>0</v>
      </c>
      <c r="K419" s="3" t="s">
        <v>12343</v>
      </c>
      <c r="L419" s="3" t="s">
        <v>4753</v>
      </c>
      <c r="M419" s="3" t="s">
        <v>4753</v>
      </c>
      <c r="N419" s="3" t="s">
        <v>4718</v>
      </c>
      <c r="O419" s="3" t="s">
        <v>4715</v>
      </c>
      <c r="P419" s="3"/>
      <c r="Q419" s="3"/>
      <c r="R419" s="3"/>
      <c r="S419" s="3"/>
      <c r="T419" s="3" t="s">
        <v>4716</v>
      </c>
    </row>
    <row r="420" spans="2:20">
      <c r="B420" t="s">
        <v>12341</v>
      </c>
      <c r="C420" t="s">
        <v>13079</v>
      </c>
      <c r="E420" t="s">
        <v>4716</v>
      </c>
      <c r="F420" s="3">
        <v>0</v>
      </c>
      <c r="G420" s="3">
        <v>0</v>
      </c>
      <c r="H420" s="255">
        <v>43710</v>
      </c>
      <c r="I420" s="270">
        <v>3.4166666666666665</v>
      </c>
      <c r="J420" s="3">
        <v>0</v>
      </c>
      <c r="K420" s="3" t="s">
        <v>12343</v>
      </c>
      <c r="L420" s="3" t="s">
        <v>4753</v>
      </c>
      <c r="M420" s="3" t="s">
        <v>4753</v>
      </c>
      <c r="N420" s="3" t="s">
        <v>4718</v>
      </c>
      <c r="O420" s="3" t="s">
        <v>4715</v>
      </c>
      <c r="P420" s="3"/>
      <c r="Q420" s="3"/>
      <c r="R420" s="3"/>
      <c r="S420" s="3"/>
      <c r="T420" s="3" t="s">
        <v>4716</v>
      </c>
    </row>
    <row r="421" spans="2:20">
      <c r="B421" t="s">
        <v>12341</v>
      </c>
      <c r="C421" t="s">
        <v>13080</v>
      </c>
      <c r="E421" t="s">
        <v>4716</v>
      </c>
      <c r="F421" s="3">
        <v>0</v>
      </c>
      <c r="G421" s="3">
        <v>0</v>
      </c>
      <c r="H421" s="255">
        <v>43738</v>
      </c>
      <c r="I421" s="270">
        <v>3.4166666666666665</v>
      </c>
      <c r="J421" s="3">
        <v>0</v>
      </c>
      <c r="K421" s="3" t="s">
        <v>12343</v>
      </c>
      <c r="L421" s="3" t="s">
        <v>4753</v>
      </c>
      <c r="M421" s="3" t="s">
        <v>4753</v>
      </c>
      <c r="N421" s="3" t="s">
        <v>4718</v>
      </c>
      <c r="O421" s="3" t="s">
        <v>4715</v>
      </c>
      <c r="P421" s="3"/>
      <c r="Q421" s="3"/>
      <c r="R421" s="3"/>
      <c r="S421" s="3"/>
      <c r="T421" s="3" t="s">
        <v>4716</v>
      </c>
    </row>
    <row r="422" spans="2:20">
      <c r="B422" t="s">
        <v>12341</v>
      </c>
      <c r="C422" t="s">
        <v>13081</v>
      </c>
      <c r="E422" t="s">
        <v>4716</v>
      </c>
      <c r="F422" s="3">
        <v>0</v>
      </c>
      <c r="G422" s="3">
        <v>0</v>
      </c>
      <c r="H422" s="255">
        <v>43738</v>
      </c>
      <c r="I422" s="270">
        <v>3.4166666666666665</v>
      </c>
      <c r="J422" s="3">
        <v>0</v>
      </c>
      <c r="K422" s="3" t="s">
        <v>12343</v>
      </c>
      <c r="L422" s="3" t="s">
        <v>4753</v>
      </c>
      <c r="M422" s="3" t="s">
        <v>4753</v>
      </c>
      <c r="N422" s="3" t="s">
        <v>4718</v>
      </c>
      <c r="O422" s="3" t="s">
        <v>4715</v>
      </c>
      <c r="P422" s="3"/>
      <c r="Q422" s="3"/>
      <c r="R422" s="3"/>
      <c r="S422" s="3"/>
      <c r="T422" s="3" t="s">
        <v>4716</v>
      </c>
    </row>
    <row r="423" spans="2:20">
      <c r="B423" t="s">
        <v>12341</v>
      </c>
      <c r="C423" t="s">
        <v>13082</v>
      </c>
      <c r="E423" t="s">
        <v>4716</v>
      </c>
      <c r="F423" s="3">
        <v>0</v>
      </c>
      <c r="G423" s="3">
        <v>0</v>
      </c>
      <c r="H423" s="255">
        <v>43726</v>
      </c>
      <c r="I423" s="270">
        <v>3.4166666666666665</v>
      </c>
      <c r="J423" s="3">
        <v>0</v>
      </c>
      <c r="K423" s="3" t="s">
        <v>12343</v>
      </c>
      <c r="L423" s="3" t="s">
        <v>4753</v>
      </c>
      <c r="M423" s="3" t="s">
        <v>4753</v>
      </c>
      <c r="N423" s="3" t="s">
        <v>4722</v>
      </c>
      <c r="O423" s="3" t="s">
        <v>4715</v>
      </c>
      <c r="P423" s="3"/>
      <c r="Q423" s="3"/>
      <c r="R423" s="3"/>
      <c r="S423" s="3"/>
      <c r="T423" s="3" t="s">
        <v>4716</v>
      </c>
    </row>
    <row r="424" spans="2:20">
      <c r="B424" t="s">
        <v>12341</v>
      </c>
      <c r="C424" t="s">
        <v>13083</v>
      </c>
      <c r="E424" t="s">
        <v>4716</v>
      </c>
      <c r="F424" s="3">
        <v>0</v>
      </c>
      <c r="G424" s="3">
        <v>0</v>
      </c>
      <c r="H424" s="255">
        <v>43727</v>
      </c>
      <c r="I424" s="270">
        <v>3.4166666666666665</v>
      </c>
      <c r="J424" s="3">
        <v>0</v>
      </c>
      <c r="K424" s="3" t="s">
        <v>12343</v>
      </c>
      <c r="L424" s="3" t="s">
        <v>4753</v>
      </c>
      <c r="M424" s="3" t="s">
        <v>4753</v>
      </c>
      <c r="N424" s="3" t="s">
        <v>4722</v>
      </c>
      <c r="O424" s="3" t="s">
        <v>4715</v>
      </c>
      <c r="P424" s="3"/>
      <c r="Q424" s="3"/>
      <c r="R424" s="3"/>
      <c r="S424" s="3"/>
      <c r="T424" s="3" t="s">
        <v>4716</v>
      </c>
    </row>
    <row r="425" spans="2:20">
      <c r="B425" t="s">
        <v>12341</v>
      </c>
      <c r="C425" t="s">
        <v>13084</v>
      </c>
      <c r="E425" t="s">
        <v>4716</v>
      </c>
      <c r="F425" s="3">
        <v>0</v>
      </c>
      <c r="G425" s="3">
        <v>0</v>
      </c>
      <c r="H425" s="255">
        <v>43696</v>
      </c>
      <c r="I425" s="270">
        <v>3.5</v>
      </c>
      <c r="J425" s="3">
        <v>0</v>
      </c>
      <c r="K425" s="3" t="s">
        <v>12343</v>
      </c>
      <c r="L425" s="3" t="s">
        <v>4753</v>
      </c>
      <c r="M425" s="3" t="s">
        <v>4753</v>
      </c>
      <c r="N425" s="3" t="s">
        <v>4718</v>
      </c>
      <c r="O425" s="3" t="s">
        <v>4715</v>
      </c>
      <c r="P425" s="3"/>
      <c r="Q425" s="3"/>
      <c r="R425" s="3"/>
      <c r="S425" s="3"/>
      <c r="T425" s="3" t="s">
        <v>4716</v>
      </c>
    </row>
    <row r="426" spans="2:20">
      <c r="B426" t="s">
        <v>12341</v>
      </c>
      <c r="C426" t="s">
        <v>13085</v>
      </c>
      <c r="E426" t="s">
        <v>4716</v>
      </c>
      <c r="F426" s="3">
        <v>0</v>
      </c>
      <c r="G426" s="3">
        <v>0</v>
      </c>
      <c r="H426" s="255">
        <v>43706</v>
      </c>
      <c r="I426" s="270">
        <v>3.5</v>
      </c>
      <c r="J426" s="3">
        <v>0</v>
      </c>
      <c r="K426" s="3" t="s">
        <v>12343</v>
      </c>
      <c r="L426" s="3" t="s">
        <v>4753</v>
      </c>
      <c r="M426" s="3" t="s">
        <v>4753</v>
      </c>
      <c r="N426" s="3" t="s">
        <v>4722</v>
      </c>
      <c r="O426" s="3" t="s">
        <v>4715</v>
      </c>
      <c r="P426" s="3"/>
      <c r="Q426" s="3"/>
      <c r="R426" s="3"/>
      <c r="S426" s="3"/>
      <c r="T426" s="3" t="s">
        <v>4716</v>
      </c>
    </row>
    <row r="427" spans="2:20">
      <c r="B427" t="s">
        <v>12378</v>
      </c>
      <c r="C427" t="s">
        <v>13086</v>
      </c>
      <c r="E427" t="s">
        <v>13087</v>
      </c>
      <c r="F427" s="3">
        <v>0</v>
      </c>
      <c r="G427" s="3">
        <v>0</v>
      </c>
      <c r="H427" s="255">
        <v>43705</v>
      </c>
      <c r="I427" s="270">
        <v>3.5</v>
      </c>
      <c r="J427" s="3">
        <v>40348</v>
      </c>
      <c r="K427" s="3" t="s">
        <v>4752</v>
      </c>
      <c r="L427" s="3" t="s">
        <v>4726</v>
      </c>
      <c r="M427" s="3" t="s">
        <v>13088</v>
      </c>
      <c r="N427" s="3" t="s">
        <v>4718</v>
      </c>
      <c r="O427" s="3" t="s">
        <v>4715</v>
      </c>
      <c r="P427" s="3"/>
      <c r="Q427" s="3"/>
      <c r="R427" s="3"/>
      <c r="S427" s="3"/>
      <c r="T427" s="3" t="s">
        <v>4716</v>
      </c>
    </row>
    <row r="428" spans="2:20">
      <c r="B428" t="s">
        <v>12341</v>
      </c>
      <c r="C428" t="s">
        <v>13089</v>
      </c>
      <c r="E428" t="s">
        <v>4716</v>
      </c>
      <c r="F428" s="3">
        <v>0</v>
      </c>
      <c r="G428" s="3">
        <v>0</v>
      </c>
      <c r="H428" s="255">
        <v>43705</v>
      </c>
      <c r="I428" s="270">
        <v>3.5</v>
      </c>
      <c r="J428" s="3">
        <v>0</v>
      </c>
      <c r="K428" s="3" t="s">
        <v>12343</v>
      </c>
      <c r="L428" s="3" t="s">
        <v>4753</v>
      </c>
      <c r="M428" s="3" t="s">
        <v>4753</v>
      </c>
      <c r="N428" s="3" t="s">
        <v>4718</v>
      </c>
      <c r="O428" s="3" t="s">
        <v>4715</v>
      </c>
      <c r="P428" s="3"/>
      <c r="Q428" s="3"/>
      <c r="R428" s="3"/>
      <c r="S428" s="3"/>
      <c r="T428" s="3" t="s">
        <v>4716</v>
      </c>
    </row>
    <row r="429" spans="2:20">
      <c r="B429" t="s">
        <v>12345</v>
      </c>
      <c r="C429" t="s">
        <v>13090</v>
      </c>
      <c r="E429" t="s">
        <v>13091</v>
      </c>
      <c r="F429" s="3">
        <v>1</v>
      </c>
      <c r="G429" s="3">
        <v>389.49</v>
      </c>
      <c r="H429" s="255">
        <v>43696</v>
      </c>
      <c r="I429" s="270">
        <v>3.5</v>
      </c>
      <c r="J429" s="3">
        <v>-1</v>
      </c>
      <c r="K429" s="3" t="s">
        <v>12343</v>
      </c>
      <c r="L429" s="3" t="s">
        <v>5324</v>
      </c>
      <c r="M429" s="3" t="s">
        <v>13092</v>
      </c>
      <c r="N429" s="3" t="s">
        <v>4712</v>
      </c>
      <c r="O429" s="3" t="s">
        <v>4715</v>
      </c>
      <c r="P429" s="3"/>
      <c r="Q429" s="3"/>
      <c r="R429" s="3"/>
      <c r="S429" s="3"/>
      <c r="T429" s="3" t="s">
        <v>4716</v>
      </c>
    </row>
    <row r="430" spans="2:20">
      <c r="B430" t="s">
        <v>12345</v>
      </c>
      <c r="C430" t="s">
        <v>13093</v>
      </c>
      <c r="E430" t="s">
        <v>12567</v>
      </c>
      <c r="F430" s="3">
        <v>0</v>
      </c>
      <c r="G430" s="3">
        <v>0</v>
      </c>
      <c r="H430" s="255">
        <v>43701</v>
      </c>
      <c r="I430" s="270">
        <v>3.5</v>
      </c>
      <c r="J430" s="3">
        <v>22481</v>
      </c>
      <c r="K430" s="3" t="s">
        <v>4752</v>
      </c>
      <c r="L430" s="3" t="s">
        <v>4726</v>
      </c>
      <c r="M430" s="3" t="s">
        <v>13094</v>
      </c>
      <c r="N430" s="3" t="s">
        <v>4722</v>
      </c>
      <c r="O430" s="3" t="s">
        <v>4715</v>
      </c>
      <c r="P430" s="3"/>
      <c r="Q430" s="3"/>
      <c r="R430" s="3"/>
      <c r="S430" s="3"/>
      <c r="T430" s="3" t="s">
        <v>4716</v>
      </c>
    </row>
    <row r="431" spans="2:20">
      <c r="B431" t="s">
        <v>12345</v>
      </c>
      <c r="C431" t="s">
        <v>13095</v>
      </c>
      <c r="E431" t="s">
        <v>12979</v>
      </c>
      <c r="F431" s="3">
        <v>0</v>
      </c>
      <c r="G431" s="3">
        <v>0</v>
      </c>
      <c r="H431" s="255">
        <v>43706</v>
      </c>
      <c r="I431" s="270">
        <v>3.5</v>
      </c>
      <c r="J431" s="3">
        <v>118126</v>
      </c>
      <c r="K431" s="3" t="s">
        <v>12343</v>
      </c>
      <c r="L431" s="3" t="s">
        <v>4726</v>
      </c>
      <c r="M431" s="3" t="s">
        <v>5228</v>
      </c>
      <c r="N431" s="3" t="s">
        <v>4731</v>
      </c>
      <c r="O431" s="3" t="s">
        <v>4715</v>
      </c>
      <c r="P431" s="3"/>
      <c r="Q431" s="3"/>
      <c r="R431" s="3"/>
      <c r="S431" s="3"/>
      <c r="T431" s="3" t="s">
        <v>4716</v>
      </c>
    </row>
    <row r="432" spans="2:20">
      <c r="B432" t="s">
        <v>12345</v>
      </c>
      <c r="C432" t="s">
        <v>13096</v>
      </c>
      <c r="E432" t="s">
        <v>12605</v>
      </c>
      <c r="F432" s="3">
        <v>0</v>
      </c>
      <c r="G432" s="3">
        <v>0</v>
      </c>
      <c r="H432" s="255">
        <v>43699</v>
      </c>
      <c r="I432" s="270">
        <v>3.5</v>
      </c>
      <c r="J432" s="3">
        <v>49734</v>
      </c>
      <c r="K432" s="3" t="s">
        <v>4752</v>
      </c>
      <c r="L432" s="3" t="s">
        <v>4726</v>
      </c>
      <c r="M432" s="3" t="s">
        <v>13097</v>
      </c>
      <c r="N432" s="3" t="s">
        <v>4718</v>
      </c>
      <c r="O432" s="3" t="s">
        <v>4715</v>
      </c>
      <c r="P432" s="3"/>
      <c r="Q432" s="3"/>
      <c r="R432" s="3"/>
      <c r="S432" s="3"/>
      <c r="T432" s="3" t="s">
        <v>4716</v>
      </c>
    </row>
    <row r="433" spans="2:20">
      <c r="B433" t="s">
        <v>12345</v>
      </c>
      <c r="C433" t="s">
        <v>13098</v>
      </c>
      <c r="E433" t="s">
        <v>12776</v>
      </c>
      <c r="F433" s="3">
        <v>0</v>
      </c>
      <c r="G433" s="3">
        <v>0</v>
      </c>
      <c r="H433" s="255">
        <v>43705</v>
      </c>
      <c r="I433" s="270">
        <v>3.5</v>
      </c>
      <c r="J433" s="3">
        <v>13087</v>
      </c>
      <c r="K433" s="3" t="s">
        <v>12343</v>
      </c>
      <c r="L433" s="3" t="s">
        <v>4726</v>
      </c>
      <c r="M433" s="3" t="s">
        <v>13099</v>
      </c>
      <c r="N433" s="3" t="s">
        <v>4731</v>
      </c>
      <c r="O433" s="3" t="s">
        <v>4715</v>
      </c>
      <c r="P433" s="3"/>
      <c r="Q433" s="3"/>
      <c r="R433" s="3"/>
      <c r="S433" s="3"/>
      <c r="T433" s="3" t="s">
        <v>4716</v>
      </c>
    </row>
    <row r="434" spans="2:20">
      <c r="B434" t="s">
        <v>12341</v>
      </c>
      <c r="C434" t="s">
        <v>13100</v>
      </c>
      <c r="E434" t="s">
        <v>4716</v>
      </c>
      <c r="F434" s="3">
        <v>0</v>
      </c>
      <c r="G434" s="3">
        <v>0</v>
      </c>
      <c r="H434" s="255">
        <v>43696</v>
      </c>
      <c r="I434" s="270">
        <v>3.5</v>
      </c>
      <c r="J434" s="3">
        <v>0</v>
      </c>
      <c r="K434" s="3" t="s">
        <v>12343</v>
      </c>
      <c r="L434" s="3" t="s">
        <v>5324</v>
      </c>
      <c r="M434" s="3" t="s">
        <v>13101</v>
      </c>
      <c r="N434" s="3" t="s">
        <v>4722</v>
      </c>
      <c r="O434" s="3" t="s">
        <v>4715</v>
      </c>
      <c r="P434" s="3"/>
      <c r="Q434" s="3"/>
      <c r="R434" s="3"/>
      <c r="S434" s="3"/>
      <c r="T434" s="3" t="s">
        <v>4716</v>
      </c>
    </row>
    <row r="435" spans="2:20">
      <c r="B435" t="s">
        <v>12341</v>
      </c>
      <c r="C435" t="s">
        <v>13102</v>
      </c>
      <c r="E435" t="s">
        <v>4716</v>
      </c>
      <c r="F435" s="3">
        <v>0</v>
      </c>
      <c r="G435" s="3">
        <v>0</v>
      </c>
      <c r="H435" s="255">
        <v>43696</v>
      </c>
      <c r="I435" s="270">
        <v>3.5</v>
      </c>
      <c r="J435" s="3">
        <v>0</v>
      </c>
      <c r="K435" s="3" t="s">
        <v>12343</v>
      </c>
      <c r="L435" s="3" t="s">
        <v>4753</v>
      </c>
      <c r="M435" s="3" t="s">
        <v>4753</v>
      </c>
      <c r="N435" s="3" t="s">
        <v>4722</v>
      </c>
      <c r="O435" s="3" t="s">
        <v>4715</v>
      </c>
      <c r="P435" s="3"/>
      <c r="Q435" s="3"/>
      <c r="R435" s="3"/>
      <c r="S435" s="3"/>
      <c r="T435" s="3" t="s">
        <v>4716</v>
      </c>
    </row>
    <row r="436" spans="2:20">
      <c r="B436" t="s">
        <v>12341</v>
      </c>
      <c r="C436" t="s">
        <v>13103</v>
      </c>
      <c r="E436" t="s">
        <v>4716</v>
      </c>
      <c r="F436" s="3">
        <v>0</v>
      </c>
      <c r="G436" s="3">
        <v>0</v>
      </c>
      <c r="H436" s="255">
        <v>43696</v>
      </c>
      <c r="I436" s="270">
        <v>3.5</v>
      </c>
      <c r="J436" s="3">
        <v>0</v>
      </c>
      <c r="K436" s="3" t="s">
        <v>12343</v>
      </c>
      <c r="L436" s="3" t="s">
        <v>4753</v>
      </c>
      <c r="M436" s="3" t="s">
        <v>4753</v>
      </c>
      <c r="N436" s="3" t="s">
        <v>4722</v>
      </c>
      <c r="O436" s="3" t="s">
        <v>4715</v>
      </c>
      <c r="P436" s="3"/>
      <c r="Q436" s="3"/>
      <c r="R436" s="3"/>
      <c r="S436" s="3"/>
      <c r="T436" s="3" t="s">
        <v>4716</v>
      </c>
    </row>
    <row r="437" spans="2:20">
      <c r="B437" t="s">
        <v>12341</v>
      </c>
      <c r="C437" t="s">
        <v>13104</v>
      </c>
      <c r="E437" t="s">
        <v>4716</v>
      </c>
      <c r="F437" s="3">
        <v>0</v>
      </c>
      <c r="G437" s="3">
        <v>0</v>
      </c>
      <c r="H437" s="255">
        <v>43697</v>
      </c>
      <c r="I437" s="270">
        <v>3.5</v>
      </c>
      <c r="J437" s="3">
        <v>0</v>
      </c>
      <c r="K437" s="3" t="s">
        <v>12343</v>
      </c>
      <c r="L437" s="3" t="s">
        <v>4753</v>
      </c>
      <c r="M437" s="3" t="s">
        <v>4753</v>
      </c>
      <c r="N437" s="3" t="s">
        <v>4722</v>
      </c>
      <c r="O437" s="3" t="s">
        <v>4715</v>
      </c>
      <c r="P437" s="3"/>
      <c r="Q437" s="3"/>
      <c r="R437" s="3"/>
      <c r="S437" s="3"/>
      <c r="T437" s="3" t="s">
        <v>4716</v>
      </c>
    </row>
    <row r="438" spans="2:20">
      <c r="B438" t="s">
        <v>12341</v>
      </c>
      <c r="C438" t="s">
        <v>13105</v>
      </c>
      <c r="E438" t="s">
        <v>4716</v>
      </c>
      <c r="F438" s="3">
        <v>0</v>
      </c>
      <c r="G438" s="3">
        <v>0</v>
      </c>
      <c r="H438" s="255">
        <v>43708</v>
      </c>
      <c r="I438" s="270">
        <v>3.5</v>
      </c>
      <c r="J438" s="3">
        <v>0</v>
      </c>
      <c r="K438" s="3" t="s">
        <v>12343</v>
      </c>
      <c r="L438" s="3" t="s">
        <v>4753</v>
      </c>
      <c r="M438" s="3" t="s">
        <v>4753</v>
      </c>
      <c r="N438" s="3" t="s">
        <v>4718</v>
      </c>
      <c r="O438" s="3" t="s">
        <v>4715</v>
      </c>
      <c r="P438" s="3"/>
      <c r="Q438" s="3"/>
      <c r="R438" s="3"/>
      <c r="S438" s="3"/>
      <c r="T438" s="3" t="s">
        <v>4716</v>
      </c>
    </row>
    <row r="439" spans="2:20">
      <c r="B439" t="s">
        <v>12341</v>
      </c>
      <c r="C439" t="s">
        <v>13106</v>
      </c>
      <c r="E439" t="s">
        <v>4716</v>
      </c>
      <c r="F439" s="3">
        <v>0</v>
      </c>
      <c r="G439" s="3">
        <v>0</v>
      </c>
      <c r="H439" s="255">
        <v>43705</v>
      </c>
      <c r="I439" s="270">
        <v>3.5</v>
      </c>
      <c r="J439" s="3">
        <v>0</v>
      </c>
      <c r="K439" s="3" t="s">
        <v>12343</v>
      </c>
      <c r="L439" s="3" t="s">
        <v>4753</v>
      </c>
      <c r="M439" s="3" t="s">
        <v>4753</v>
      </c>
      <c r="N439" s="3" t="s">
        <v>4722</v>
      </c>
      <c r="O439" s="3" t="s">
        <v>4715</v>
      </c>
      <c r="P439" s="3"/>
      <c r="Q439" s="3"/>
      <c r="R439" s="3"/>
      <c r="S439" s="3"/>
      <c r="T439" s="3" t="s">
        <v>4716</v>
      </c>
    </row>
    <row r="440" spans="2:20">
      <c r="B440" t="s">
        <v>12341</v>
      </c>
      <c r="C440" t="s">
        <v>13107</v>
      </c>
      <c r="E440" t="s">
        <v>4716</v>
      </c>
      <c r="F440" s="3">
        <v>0</v>
      </c>
      <c r="G440" s="3">
        <v>0</v>
      </c>
      <c r="H440" s="255">
        <v>43696</v>
      </c>
      <c r="I440" s="270">
        <v>3.5</v>
      </c>
      <c r="J440" s="3">
        <v>0</v>
      </c>
      <c r="K440" s="3" t="s">
        <v>12343</v>
      </c>
      <c r="L440" s="3" t="s">
        <v>4753</v>
      </c>
      <c r="M440" s="3" t="s">
        <v>4753</v>
      </c>
      <c r="N440" s="3" t="s">
        <v>4718</v>
      </c>
      <c r="O440" s="3" t="s">
        <v>4715</v>
      </c>
      <c r="P440" s="3"/>
      <c r="Q440" s="3"/>
      <c r="R440" s="3"/>
      <c r="S440" s="3"/>
      <c r="T440" s="3" t="s">
        <v>4716</v>
      </c>
    </row>
    <row r="441" spans="2:20">
      <c r="B441" t="s">
        <v>12341</v>
      </c>
      <c r="C441" t="s">
        <v>13108</v>
      </c>
      <c r="E441" t="s">
        <v>4716</v>
      </c>
      <c r="F441" s="3">
        <v>0</v>
      </c>
      <c r="G441" s="3">
        <v>0</v>
      </c>
      <c r="H441" s="255">
        <v>43697</v>
      </c>
      <c r="I441" s="270">
        <v>3.5</v>
      </c>
      <c r="J441" s="3">
        <v>0</v>
      </c>
      <c r="K441" s="3" t="s">
        <v>12343</v>
      </c>
      <c r="L441" s="3" t="s">
        <v>4753</v>
      </c>
      <c r="M441" s="3" t="s">
        <v>4753</v>
      </c>
      <c r="N441" s="3" t="s">
        <v>4718</v>
      </c>
      <c r="O441" s="3" t="s">
        <v>4715</v>
      </c>
      <c r="P441" s="3"/>
      <c r="Q441" s="3"/>
      <c r="R441" s="3"/>
      <c r="S441" s="3"/>
      <c r="T441" s="3" t="s">
        <v>4716</v>
      </c>
    </row>
    <row r="442" spans="2:20">
      <c r="B442" t="s">
        <v>12341</v>
      </c>
      <c r="C442" t="s">
        <v>13109</v>
      </c>
      <c r="E442" t="s">
        <v>4716</v>
      </c>
      <c r="F442" s="3">
        <v>0</v>
      </c>
      <c r="G442" s="3">
        <v>0</v>
      </c>
      <c r="H442" s="255">
        <v>43697</v>
      </c>
      <c r="I442" s="270">
        <v>3.5</v>
      </c>
      <c r="J442" s="3">
        <v>0</v>
      </c>
      <c r="K442" s="3" t="s">
        <v>12343</v>
      </c>
      <c r="L442" s="3" t="s">
        <v>4753</v>
      </c>
      <c r="M442" s="3" t="s">
        <v>4753</v>
      </c>
      <c r="N442" s="3" t="s">
        <v>4722</v>
      </c>
      <c r="O442" s="3" t="s">
        <v>4715</v>
      </c>
      <c r="P442" s="3"/>
      <c r="Q442" s="3"/>
      <c r="R442" s="3"/>
      <c r="S442" s="3"/>
      <c r="T442" s="3" t="s">
        <v>4716</v>
      </c>
    </row>
    <row r="443" spans="2:20">
      <c r="B443" t="s">
        <v>12341</v>
      </c>
      <c r="C443" t="s">
        <v>13110</v>
      </c>
      <c r="E443" t="s">
        <v>4716</v>
      </c>
      <c r="F443" s="3">
        <v>0</v>
      </c>
      <c r="G443" s="3">
        <v>0</v>
      </c>
      <c r="H443" s="255">
        <v>43696</v>
      </c>
      <c r="I443" s="270">
        <v>3.5</v>
      </c>
      <c r="J443" s="3">
        <v>0</v>
      </c>
      <c r="K443" s="3" t="s">
        <v>12343</v>
      </c>
      <c r="L443" s="3" t="s">
        <v>4753</v>
      </c>
      <c r="M443" s="3" t="s">
        <v>4753</v>
      </c>
      <c r="N443" s="3" t="s">
        <v>4718</v>
      </c>
      <c r="O443" s="3" t="s">
        <v>4715</v>
      </c>
      <c r="P443" s="3"/>
      <c r="Q443" s="3"/>
      <c r="R443" s="3"/>
      <c r="S443" s="3"/>
      <c r="T443" s="3" t="s">
        <v>4716</v>
      </c>
    </row>
    <row r="444" spans="2:20">
      <c r="B444" t="s">
        <v>12378</v>
      </c>
      <c r="C444" t="s">
        <v>13111</v>
      </c>
      <c r="E444" t="s">
        <v>12356</v>
      </c>
      <c r="F444" s="3">
        <v>0</v>
      </c>
      <c r="G444" s="3">
        <v>0</v>
      </c>
      <c r="H444" s="255">
        <v>43673</v>
      </c>
      <c r="I444" s="270">
        <v>3.5833333333333335</v>
      </c>
      <c r="J444" s="3">
        <v>25597</v>
      </c>
      <c r="K444" s="3" t="s">
        <v>4752</v>
      </c>
      <c r="L444" s="3" t="s">
        <v>4753</v>
      </c>
      <c r="M444" s="3" t="s">
        <v>4753</v>
      </c>
      <c r="N444" s="3" t="s">
        <v>4722</v>
      </c>
      <c r="O444" s="3" t="s">
        <v>4715</v>
      </c>
      <c r="P444" s="3"/>
      <c r="Q444" s="3"/>
      <c r="R444" s="3"/>
      <c r="S444" s="3"/>
      <c r="T444" s="3" t="s">
        <v>4716</v>
      </c>
    </row>
    <row r="445" spans="2:20">
      <c r="B445" t="s">
        <v>12341</v>
      </c>
      <c r="C445" t="s">
        <v>13112</v>
      </c>
      <c r="E445" t="s">
        <v>4716</v>
      </c>
      <c r="F445" s="3">
        <v>0</v>
      </c>
      <c r="G445" s="3">
        <v>0</v>
      </c>
      <c r="H445" s="255">
        <v>43673</v>
      </c>
      <c r="I445" s="270">
        <v>3.5833333333333335</v>
      </c>
      <c r="J445" s="3">
        <v>0</v>
      </c>
      <c r="K445" s="3" t="s">
        <v>12343</v>
      </c>
      <c r="L445" s="3" t="s">
        <v>4753</v>
      </c>
      <c r="M445" s="3" t="s">
        <v>4753</v>
      </c>
      <c r="N445" s="3" t="s">
        <v>4722</v>
      </c>
      <c r="O445" s="3" t="s">
        <v>4715</v>
      </c>
      <c r="P445" s="3"/>
      <c r="Q445" s="3"/>
      <c r="R445" s="3"/>
      <c r="S445" s="3"/>
      <c r="T445" s="3" t="s">
        <v>4716</v>
      </c>
    </row>
    <row r="446" spans="2:20">
      <c r="B446" t="s">
        <v>12341</v>
      </c>
      <c r="C446" t="s">
        <v>13113</v>
      </c>
      <c r="E446" t="s">
        <v>4716</v>
      </c>
      <c r="F446" s="3">
        <v>0</v>
      </c>
      <c r="G446" s="3">
        <v>0</v>
      </c>
      <c r="H446" s="255">
        <v>43677</v>
      </c>
      <c r="I446" s="270">
        <v>3.5833333333333335</v>
      </c>
      <c r="J446" s="3">
        <v>0</v>
      </c>
      <c r="K446" s="3" t="s">
        <v>12343</v>
      </c>
      <c r="L446" s="3" t="s">
        <v>4753</v>
      </c>
      <c r="M446" s="3" t="s">
        <v>4753</v>
      </c>
      <c r="N446" s="3" t="s">
        <v>4722</v>
      </c>
      <c r="O446" s="3" t="s">
        <v>4715</v>
      </c>
      <c r="P446" s="3"/>
      <c r="Q446" s="3"/>
      <c r="R446" s="3"/>
      <c r="S446" s="3"/>
      <c r="T446" s="3" t="s">
        <v>4716</v>
      </c>
    </row>
    <row r="447" spans="2:20">
      <c r="B447" t="s">
        <v>12341</v>
      </c>
      <c r="C447" t="s">
        <v>13114</v>
      </c>
      <c r="E447" t="s">
        <v>4716</v>
      </c>
      <c r="F447" s="3">
        <v>0</v>
      </c>
      <c r="G447" s="3">
        <v>0</v>
      </c>
      <c r="H447" s="255">
        <v>43647</v>
      </c>
      <c r="I447" s="270">
        <v>3.5833333333333335</v>
      </c>
      <c r="J447" s="3">
        <v>0</v>
      </c>
      <c r="K447" s="3" t="s">
        <v>12343</v>
      </c>
      <c r="L447" s="3" t="s">
        <v>4753</v>
      </c>
      <c r="M447" s="3" t="s">
        <v>4753</v>
      </c>
      <c r="N447" s="3" t="s">
        <v>4722</v>
      </c>
      <c r="O447" s="3" t="s">
        <v>4715</v>
      </c>
      <c r="P447" s="3"/>
      <c r="Q447" s="3"/>
      <c r="R447" s="3"/>
      <c r="S447" s="3"/>
      <c r="T447" s="3" t="s">
        <v>4716</v>
      </c>
    </row>
    <row r="448" spans="2:20">
      <c r="B448" t="s">
        <v>12345</v>
      </c>
      <c r="C448" t="s">
        <v>13115</v>
      </c>
      <c r="E448" t="s">
        <v>12577</v>
      </c>
      <c r="F448" s="3">
        <v>0</v>
      </c>
      <c r="G448" s="3">
        <v>0</v>
      </c>
      <c r="H448" s="255">
        <v>43677</v>
      </c>
      <c r="I448" s="270">
        <v>3.5833333333333335</v>
      </c>
      <c r="J448" s="3">
        <v>26925</v>
      </c>
      <c r="K448" s="3" t="s">
        <v>12343</v>
      </c>
      <c r="L448" s="3" t="s">
        <v>4726</v>
      </c>
      <c r="M448" s="3" t="s">
        <v>13116</v>
      </c>
      <c r="N448" s="3" t="s">
        <v>4731</v>
      </c>
      <c r="O448" s="3" t="s">
        <v>4715</v>
      </c>
      <c r="P448" s="3"/>
      <c r="Q448" s="3"/>
      <c r="R448" s="3"/>
      <c r="S448" s="3"/>
      <c r="T448" s="3" t="s">
        <v>4716</v>
      </c>
    </row>
    <row r="449" spans="2:20">
      <c r="B449" t="s">
        <v>12378</v>
      </c>
      <c r="C449" t="s">
        <v>13117</v>
      </c>
      <c r="E449" t="s">
        <v>13118</v>
      </c>
      <c r="F449" s="3">
        <v>0</v>
      </c>
      <c r="G449" s="3">
        <v>0</v>
      </c>
      <c r="H449" s="255">
        <v>43677</v>
      </c>
      <c r="I449" s="270">
        <v>3.5833333333333335</v>
      </c>
      <c r="J449" s="3">
        <v>31351</v>
      </c>
      <c r="K449" s="3" t="s">
        <v>12343</v>
      </c>
      <c r="L449" s="3" t="s">
        <v>5197</v>
      </c>
      <c r="M449" s="3" t="s">
        <v>13119</v>
      </c>
      <c r="N449" s="3" t="s">
        <v>4731</v>
      </c>
      <c r="O449" s="3" t="s">
        <v>4715</v>
      </c>
      <c r="P449" s="3"/>
      <c r="Q449" s="3"/>
      <c r="R449" s="3"/>
      <c r="S449" s="3"/>
      <c r="T449" s="3" t="s">
        <v>4716</v>
      </c>
    </row>
    <row r="450" spans="2:20">
      <c r="B450" t="s">
        <v>12345</v>
      </c>
      <c r="C450" t="s">
        <v>13120</v>
      </c>
      <c r="E450" t="s">
        <v>13121</v>
      </c>
      <c r="F450" s="3">
        <v>2</v>
      </c>
      <c r="G450" s="3">
        <v>5657.54</v>
      </c>
      <c r="H450" s="255">
        <v>43665</v>
      </c>
      <c r="I450" s="270">
        <v>3.5833333333333335</v>
      </c>
      <c r="J450" s="3">
        <v>-1</v>
      </c>
      <c r="K450" s="3" t="s">
        <v>12343</v>
      </c>
      <c r="L450" s="3" t="s">
        <v>4726</v>
      </c>
      <c r="M450" s="3" t="s">
        <v>13122</v>
      </c>
      <c r="N450" s="3" t="s">
        <v>4718</v>
      </c>
      <c r="O450" s="3" t="s">
        <v>4715</v>
      </c>
      <c r="P450" s="3"/>
      <c r="Q450" s="3"/>
      <c r="R450" s="3"/>
      <c r="S450" s="3"/>
      <c r="T450" s="3" t="s">
        <v>4716</v>
      </c>
    </row>
    <row r="451" spans="2:20">
      <c r="B451" t="s">
        <v>12341</v>
      </c>
      <c r="C451" t="s">
        <v>13123</v>
      </c>
      <c r="E451" t="s">
        <v>4716</v>
      </c>
      <c r="F451" s="3">
        <v>0</v>
      </c>
      <c r="G451" s="3">
        <v>0</v>
      </c>
      <c r="H451" s="255">
        <v>43647</v>
      </c>
      <c r="I451" s="270">
        <v>3.5833333333333335</v>
      </c>
      <c r="J451" s="3">
        <v>0</v>
      </c>
      <c r="K451" s="3" t="s">
        <v>12343</v>
      </c>
      <c r="L451" s="3" t="s">
        <v>4726</v>
      </c>
      <c r="M451" s="3" t="s">
        <v>13124</v>
      </c>
      <c r="N451" s="3" t="s">
        <v>4722</v>
      </c>
      <c r="O451" s="3" t="s">
        <v>4715</v>
      </c>
      <c r="P451" s="3"/>
      <c r="Q451" s="3"/>
      <c r="R451" s="3"/>
      <c r="S451" s="3"/>
      <c r="T451" s="3" t="s">
        <v>4716</v>
      </c>
    </row>
    <row r="452" spans="2:20">
      <c r="B452" t="s">
        <v>12345</v>
      </c>
      <c r="C452" t="s">
        <v>13125</v>
      </c>
      <c r="E452" t="s">
        <v>13126</v>
      </c>
      <c r="F452" s="3">
        <v>0</v>
      </c>
      <c r="G452" s="3">
        <v>0</v>
      </c>
      <c r="H452" s="255">
        <v>43647</v>
      </c>
      <c r="I452" s="270">
        <v>3.5833333333333335</v>
      </c>
      <c r="J452" s="3">
        <v>-1</v>
      </c>
      <c r="K452" s="3" t="s">
        <v>4752</v>
      </c>
      <c r="L452" s="3" t="s">
        <v>4726</v>
      </c>
      <c r="M452" s="3" t="s">
        <v>11798</v>
      </c>
      <c r="N452" s="3" t="s">
        <v>4712</v>
      </c>
      <c r="O452" s="3" t="s">
        <v>4715</v>
      </c>
      <c r="P452" s="3"/>
      <c r="Q452" s="3"/>
      <c r="R452" s="3"/>
      <c r="S452" s="3"/>
      <c r="T452" s="3" t="s">
        <v>4716</v>
      </c>
    </row>
    <row r="453" spans="2:20">
      <c r="B453" t="s">
        <v>12345</v>
      </c>
      <c r="C453" t="s">
        <v>13127</v>
      </c>
      <c r="E453" t="s">
        <v>13128</v>
      </c>
      <c r="F453" s="3">
        <v>0</v>
      </c>
      <c r="G453" s="3">
        <v>0</v>
      </c>
      <c r="H453" s="255">
        <v>43665</v>
      </c>
      <c r="I453" s="270">
        <v>3.5833333333333335</v>
      </c>
      <c r="J453" s="3">
        <v>41934</v>
      </c>
      <c r="K453" s="3" t="s">
        <v>12343</v>
      </c>
      <c r="L453" s="3" t="s">
        <v>4726</v>
      </c>
      <c r="M453" s="3" t="s">
        <v>13129</v>
      </c>
      <c r="N453" s="3" t="s">
        <v>4718</v>
      </c>
      <c r="O453" s="3" t="s">
        <v>4715</v>
      </c>
      <c r="P453" s="3"/>
      <c r="Q453" s="3"/>
      <c r="R453" s="3"/>
      <c r="S453" s="3"/>
      <c r="T453" s="3" t="s">
        <v>4716</v>
      </c>
    </row>
    <row r="454" spans="2:20">
      <c r="B454" t="s">
        <v>12345</v>
      </c>
      <c r="C454" t="s">
        <v>13130</v>
      </c>
      <c r="E454" t="s">
        <v>13131</v>
      </c>
      <c r="F454" s="3">
        <v>2</v>
      </c>
      <c r="G454" s="3">
        <v>5657.54</v>
      </c>
      <c r="H454" s="255">
        <v>43675</v>
      </c>
      <c r="I454" s="270">
        <v>3.5833333333333335</v>
      </c>
      <c r="J454" s="3">
        <v>-1</v>
      </c>
      <c r="K454" s="3" t="s">
        <v>12343</v>
      </c>
      <c r="L454" s="3" t="s">
        <v>4726</v>
      </c>
      <c r="M454" s="3" t="s">
        <v>13132</v>
      </c>
      <c r="N454" s="3" t="s">
        <v>4731</v>
      </c>
      <c r="O454" s="3" t="s">
        <v>4715</v>
      </c>
      <c r="P454" s="3"/>
      <c r="Q454" s="3"/>
      <c r="R454" s="3"/>
      <c r="S454" s="3"/>
      <c r="T454" s="3" t="s">
        <v>4716</v>
      </c>
    </row>
    <row r="455" spans="2:20">
      <c r="B455" t="s">
        <v>12345</v>
      </c>
      <c r="C455" t="s">
        <v>13133</v>
      </c>
      <c r="E455" t="s">
        <v>12567</v>
      </c>
      <c r="F455" s="3">
        <v>0</v>
      </c>
      <c r="G455" s="3">
        <v>0</v>
      </c>
      <c r="H455" s="255">
        <v>43662</v>
      </c>
      <c r="I455" s="270">
        <v>3.5833333333333335</v>
      </c>
      <c r="J455" s="3">
        <v>17940</v>
      </c>
      <c r="K455" s="3" t="s">
        <v>12343</v>
      </c>
      <c r="L455" s="3" t="s">
        <v>4726</v>
      </c>
      <c r="M455" s="3" t="s">
        <v>13134</v>
      </c>
      <c r="N455" s="3" t="s">
        <v>4718</v>
      </c>
      <c r="O455" s="3" t="s">
        <v>4715</v>
      </c>
      <c r="P455" s="3"/>
      <c r="Q455" s="3"/>
      <c r="R455" s="3"/>
      <c r="S455" s="3"/>
      <c r="T455" s="3" t="s">
        <v>4716</v>
      </c>
    </row>
    <row r="456" spans="2:20">
      <c r="B456" t="s">
        <v>12345</v>
      </c>
      <c r="C456" t="s">
        <v>13135</v>
      </c>
      <c r="E456" t="s">
        <v>13136</v>
      </c>
      <c r="F456" s="3">
        <v>0</v>
      </c>
      <c r="G456" s="3">
        <v>0</v>
      </c>
      <c r="H456" s="255">
        <v>43647</v>
      </c>
      <c r="I456" s="270">
        <v>3.5833333333333335</v>
      </c>
      <c r="J456" s="3">
        <v>32316</v>
      </c>
      <c r="K456" s="3" t="s">
        <v>4752</v>
      </c>
      <c r="L456" s="3" t="s">
        <v>4726</v>
      </c>
      <c r="M456" s="3" t="s">
        <v>9993</v>
      </c>
      <c r="N456" s="3" t="s">
        <v>4722</v>
      </c>
      <c r="O456" s="3" t="s">
        <v>4715</v>
      </c>
      <c r="P456" s="3"/>
      <c r="Q456" s="3"/>
      <c r="R456" s="3"/>
      <c r="S456" s="3"/>
      <c r="T456" s="3" t="s">
        <v>4716</v>
      </c>
    </row>
    <row r="457" spans="2:20">
      <c r="B457" t="s">
        <v>12345</v>
      </c>
      <c r="C457" t="s">
        <v>13137</v>
      </c>
      <c r="E457" t="s">
        <v>12596</v>
      </c>
      <c r="F457" s="3">
        <v>0</v>
      </c>
      <c r="G457" s="3">
        <v>0</v>
      </c>
      <c r="H457" s="255">
        <v>43666</v>
      </c>
      <c r="I457" s="270">
        <v>3.5833333333333335</v>
      </c>
      <c r="J457" s="3">
        <v>8403</v>
      </c>
      <c r="K457" s="3" t="s">
        <v>12343</v>
      </c>
      <c r="L457" s="3" t="s">
        <v>4726</v>
      </c>
      <c r="M457" s="3" t="s">
        <v>12710</v>
      </c>
      <c r="N457" s="3" t="s">
        <v>4722</v>
      </c>
      <c r="O457" s="3" t="s">
        <v>4715</v>
      </c>
      <c r="P457" s="3"/>
      <c r="Q457" s="3"/>
      <c r="R457" s="3"/>
      <c r="S457" s="3"/>
      <c r="T457" s="3" t="s">
        <v>4716</v>
      </c>
    </row>
    <row r="458" spans="2:20">
      <c r="B458" t="s">
        <v>12345</v>
      </c>
      <c r="C458" t="s">
        <v>13138</v>
      </c>
      <c r="E458" t="s">
        <v>12696</v>
      </c>
      <c r="F458" s="3">
        <v>0</v>
      </c>
      <c r="G458" s="3">
        <v>0</v>
      </c>
      <c r="H458" s="255">
        <v>43647</v>
      </c>
      <c r="I458" s="270">
        <v>3.5833333333333335</v>
      </c>
      <c r="J458" s="3">
        <v>7324</v>
      </c>
      <c r="K458" s="3" t="s">
        <v>12343</v>
      </c>
      <c r="L458" s="3" t="s">
        <v>4726</v>
      </c>
      <c r="M458" s="3" t="s">
        <v>7066</v>
      </c>
      <c r="N458" s="3" t="s">
        <v>4722</v>
      </c>
      <c r="O458" s="3" t="s">
        <v>4715</v>
      </c>
      <c r="P458" s="3"/>
      <c r="Q458" s="3"/>
      <c r="R458" s="3"/>
      <c r="S458" s="3"/>
      <c r="T458" s="3" t="s">
        <v>4716</v>
      </c>
    </row>
    <row r="459" spans="2:20">
      <c r="B459" t="s">
        <v>12345</v>
      </c>
      <c r="C459" t="s">
        <v>13139</v>
      </c>
      <c r="E459" t="s">
        <v>13140</v>
      </c>
      <c r="F459" s="3">
        <v>0</v>
      </c>
      <c r="G459" s="3">
        <v>0</v>
      </c>
      <c r="H459" s="255">
        <v>43665</v>
      </c>
      <c r="I459" s="270">
        <v>3.5833333333333335</v>
      </c>
      <c r="J459" s="3">
        <v>-1</v>
      </c>
      <c r="K459" s="3" t="s">
        <v>12343</v>
      </c>
      <c r="L459" s="3" t="s">
        <v>4726</v>
      </c>
      <c r="M459" s="3" t="s">
        <v>5188</v>
      </c>
      <c r="N459" s="3" t="s">
        <v>4731</v>
      </c>
      <c r="O459" s="3" t="s">
        <v>4715</v>
      </c>
      <c r="P459" s="3"/>
      <c r="Q459" s="3"/>
      <c r="R459" s="3"/>
      <c r="S459" s="3"/>
      <c r="T459" s="3" t="s">
        <v>4716</v>
      </c>
    </row>
    <row r="460" spans="2:20">
      <c r="B460" t="s">
        <v>12345</v>
      </c>
      <c r="C460" t="s">
        <v>13141</v>
      </c>
      <c r="E460" t="s">
        <v>12734</v>
      </c>
      <c r="F460" s="3">
        <v>0</v>
      </c>
      <c r="G460" s="3">
        <v>0</v>
      </c>
      <c r="H460" s="255">
        <v>43647</v>
      </c>
      <c r="I460" s="270">
        <v>3.5833333333333335</v>
      </c>
      <c r="J460" s="3">
        <v>11333</v>
      </c>
      <c r="K460" s="3" t="s">
        <v>12343</v>
      </c>
      <c r="L460" s="3" t="s">
        <v>4726</v>
      </c>
      <c r="M460" s="3" t="s">
        <v>5972</v>
      </c>
      <c r="N460" s="3" t="s">
        <v>4722</v>
      </c>
      <c r="O460" s="3" t="s">
        <v>4715</v>
      </c>
      <c r="P460" s="3"/>
      <c r="Q460" s="3"/>
      <c r="R460" s="3"/>
      <c r="S460" s="3"/>
      <c r="T460" s="3" t="s">
        <v>4716</v>
      </c>
    </row>
    <row r="461" spans="2:20">
      <c r="B461" t="s">
        <v>12345</v>
      </c>
      <c r="C461" t="s">
        <v>13142</v>
      </c>
      <c r="E461" t="s">
        <v>13143</v>
      </c>
      <c r="F461" s="3">
        <v>0</v>
      </c>
      <c r="G461" s="3">
        <v>0</v>
      </c>
      <c r="H461" s="255">
        <v>43662</v>
      </c>
      <c r="I461" s="270">
        <v>3.5833333333333335</v>
      </c>
      <c r="J461" s="3">
        <v>-1</v>
      </c>
      <c r="K461" s="3" t="s">
        <v>4752</v>
      </c>
      <c r="L461" s="3" t="s">
        <v>4726</v>
      </c>
      <c r="M461" s="3" t="s">
        <v>4994</v>
      </c>
      <c r="N461" s="3" t="s">
        <v>4722</v>
      </c>
      <c r="O461" s="3" t="s">
        <v>4715</v>
      </c>
      <c r="P461" s="3"/>
      <c r="Q461" s="3"/>
      <c r="R461" s="3"/>
      <c r="S461" s="3"/>
      <c r="T461" s="3" t="s">
        <v>4716</v>
      </c>
    </row>
    <row r="462" spans="2:20">
      <c r="B462" t="s">
        <v>12341</v>
      </c>
      <c r="C462" t="s">
        <v>13144</v>
      </c>
      <c r="E462" t="s">
        <v>4716</v>
      </c>
      <c r="F462" s="3">
        <v>0</v>
      </c>
      <c r="G462" s="3">
        <v>0</v>
      </c>
      <c r="H462" s="255">
        <v>43647</v>
      </c>
      <c r="I462" s="270">
        <v>3.5833333333333335</v>
      </c>
      <c r="J462" s="3">
        <v>0</v>
      </c>
      <c r="K462" s="3" t="s">
        <v>12343</v>
      </c>
      <c r="L462" s="3" t="s">
        <v>5324</v>
      </c>
      <c r="M462" s="3" t="s">
        <v>13064</v>
      </c>
      <c r="N462" s="3" t="s">
        <v>4722</v>
      </c>
      <c r="O462" s="3" t="s">
        <v>4715</v>
      </c>
      <c r="P462" s="3"/>
      <c r="Q462" s="3"/>
      <c r="R462" s="3"/>
      <c r="S462" s="3"/>
      <c r="T462" s="3" t="s">
        <v>4716</v>
      </c>
    </row>
    <row r="463" spans="2:20">
      <c r="B463" t="s">
        <v>12345</v>
      </c>
      <c r="C463" t="s">
        <v>13145</v>
      </c>
      <c r="E463" t="s">
        <v>13146</v>
      </c>
      <c r="F463" s="3">
        <v>0</v>
      </c>
      <c r="G463" s="3">
        <v>0</v>
      </c>
      <c r="H463" s="255">
        <v>43672</v>
      </c>
      <c r="I463" s="270">
        <v>3.5833333333333335</v>
      </c>
      <c r="J463" s="3">
        <v>-1</v>
      </c>
      <c r="K463" s="3" t="s">
        <v>12343</v>
      </c>
      <c r="L463" s="3" t="s">
        <v>5324</v>
      </c>
      <c r="M463" s="3" t="s">
        <v>89</v>
      </c>
      <c r="N463" s="3" t="s">
        <v>4712</v>
      </c>
      <c r="O463" s="3" t="s">
        <v>4715</v>
      </c>
      <c r="P463" s="3"/>
      <c r="Q463" s="3"/>
      <c r="R463" s="3"/>
      <c r="S463" s="3"/>
      <c r="T463" s="3" t="s">
        <v>4716</v>
      </c>
    </row>
    <row r="464" spans="2:20">
      <c r="B464" t="s">
        <v>12345</v>
      </c>
      <c r="C464" t="s">
        <v>13147</v>
      </c>
      <c r="E464" t="s">
        <v>13148</v>
      </c>
      <c r="F464" s="3">
        <v>0</v>
      </c>
      <c r="G464" s="3">
        <v>0</v>
      </c>
      <c r="H464" s="255">
        <v>43677</v>
      </c>
      <c r="I464" s="270">
        <v>3.5833333333333335</v>
      </c>
      <c r="J464" s="3">
        <v>40305</v>
      </c>
      <c r="K464" s="3" t="s">
        <v>12343</v>
      </c>
      <c r="L464" s="3" t="s">
        <v>4726</v>
      </c>
      <c r="M464" s="3" t="s">
        <v>5228</v>
      </c>
      <c r="N464" s="3" t="s">
        <v>4722</v>
      </c>
      <c r="O464" s="3" t="s">
        <v>4715</v>
      </c>
      <c r="P464" s="3"/>
      <c r="Q464" s="3"/>
      <c r="R464" s="3"/>
      <c r="S464" s="3"/>
      <c r="T464" s="3" t="s">
        <v>4716</v>
      </c>
    </row>
    <row r="465" spans="2:20">
      <c r="B465" t="s">
        <v>12341</v>
      </c>
      <c r="C465" t="s">
        <v>13149</v>
      </c>
      <c r="E465" t="s">
        <v>4716</v>
      </c>
      <c r="F465" s="3">
        <v>0</v>
      </c>
      <c r="G465" s="3">
        <v>0</v>
      </c>
      <c r="H465" s="255">
        <v>43676</v>
      </c>
      <c r="I465" s="270">
        <v>3.5833333333333335</v>
      </c>
      <c r="J465" s="3">
        <v>0</v>
      </c>
      <c r="K465" s="3" t="s">
        <v>12343</v>
      </c>
      <c r="L465" s="3" t="s">
        <v>5197</v>
      </c>
      <c r="M465" s="3" t="s">
        <v>13150</v>
      </c>
      <c r="N465" s="3" t="s">
        <v>4718</v>
      </c>
      <c r="O465" s="3" t="s">
        <v>4715</v>
      </c>
      <c r="P465" s="3"/>
      <c r="Q465" s="3"/>
      <c r="R465" s="3"/>
      <c r="S465" s="3"/>
      <c r="T465" s="3" t="s">
        <v>4716</v>
      </c>
    </row>
    <row r="466" spans="2:20">
      <c r="B466" t="s">
        <v>12345</v>
      </c>
      <c r="C466" t="s">
        <v>13151</v>
      </c>
      <c r="E466" t="s">
        <v>13152</v>
      </c>
      <c r="F466" s="3">
        <v>0</v>
      </c>
      <c r="G466" s="3">
        <v>0</v>
      </c>
      <c r="H466" s="255">
        <v>43651</v>
      </c>
      <c r="I466" s="270">
        <v>3.5833333333333335</v>
      </c>
      <c r="J466" s="3">
        <v>56936</v>
      </c>
      <c r="K466" s="3" t="s">
        <v>4752</v>
      </c>
      <c r="L466" s="3" t="s">
        <v>5197</v>
      </c>
      <c r="M466" s="3" t="s">
        <v>13153</v>
      </c>
      <c r="N466" s="3" t="s">
        <v>4722</v>
      </c>
      <c r="O466" s="3" t="s">
        <v>4715</v>
      </c>
      <c r="P466" s="3"/>
      <c r="Q466" s="3"/>
      <c r="R466" s="3"/>
      <c r="S466" s="3"/>
      <c r="T466" s="3" t="s">
        <v>4716</v>
      </c>
    </row>
    <row r="467" spans="2:20">
      <c r="B467" t="s">
        <v>12345</v>
      </c>
      <c r="C467" t="s">
        <v>13154</v>
      </c>
      <c r="E467" t="s">
        <v>13155</v>
      </c>
      <c r="F467" s="3">
        <v>0</v>
      </c>
      <c r="G467" s="3">
        <v>0</v>
      </c>
      <c r="H467" s="255">
        <v>43668</v>
      </c>
      <c r="I467" s="270">
        <v>3.5833333333333335</v>
      </c>
      <c r="J467" s="3">
        <v>15101</v>
      </c>
      <c r="K467" s="3" t="s">
        <v>12343</v>
      </c>
      <c r="L467" s="3" t="s">
        <v>4726</v>
      </c>
      <c r="M467" s="3" t="s">
        <v>13156</v>
      </c>
      <c r="N467" s="3" t="s">
        <v>4712</v>
      </c>
      <c r="O467" s="3" t="s">
        <v>4715</v>
      </c>
      <c r="P467" s="3"/>
      <c r="Q467" s="3"/>
      <c r="R467" s="3"/>
      <c r="S467" s="3"/>
      <c r="T467" s="3" t="s">
        <v>4716</v>
      </c>
    </row>
    <row r="468" spans="2:20">
      <c r="B468" t="s">
        <v>12345</v>
      </c>
      <c r="C468" t="s">
        <v>13157</v>
      </c>
      <c r="E468" t="s">
        <v>13158</v>
      </c>
      <c r="F468" s="3">
        <v>0</v>
      </c>
      <c r="G468" s="3">
        <v>0</v>
      </c>
      <c r="H468" s="255">
        <v>43665</v>
      </c>
      <c r="I468" s="270">
        <v>3.5833333333333335</v>
      </c>
      <c r="J468" s="3">
        <v>-1</v>
      </c>
      <c r="K468" s="3" t="s">
        <v>12343</v>
      </c>
      <c r="L468" s="3" t="s">
        <v>4726</v>
      </c>
      <c r="M468" s="3" t="s">
        <v>10458</v>
      </c>
      <c r="N468" s="3" t="s">
        <v>4712</v>
      </c>
      <c r="O468" s="3" t="s">
        <v>4715</v>
      </c>
      <c r="P468" s="3"/>
      <c r="Q468" s="3"/>
      <c r="R468" s="3"/>
      <c r="S468" s="3"/>
      <c r="T468" s="3" t="s">
        <v>4716</v>
      </c>
    </row>
    <row r="469" spans="2:20">
      <c r="B469" t="s">
        <v>12378</v>
      </c>
      <c r="C469" t="s">
        <v>13159</v>
      </c>
      <c r="E469" t="s">
        <v>13160</v>
      </c>
      <c r="F469" s="3">
        <v>0</v>
      </c>
      <c r="G469" s="3">
        <v>0</v>
      </c>
      <c r="H469" s="255">
        <v>43663</v>
      </c>
      <c r="I469" s="270">
        <v>3.5833333333333335</v>
      </c>
      <c r="J469" s="3">
        <v>42180</v>
      </c>
      <c r="K469" s="3" t="s">
        <v>12343</v>
      </c>
      <c r="L469" s="3" t="s">
        <v>5197</v>
      </c>
      <c r="M469" s="3" t="s">
        <v>13161</v>
      </c>
      <c r="N469" s="3" t="s">
        <v>4718</v>
      </c>
      <c r="O469" s="3" t="s">
        <v>4715</v>
      </c>
      <c r="P469" s="3"/>
      <c r="Q469" s="3"/>
      <c r="R469" s="3"/>
      <c r="S469" s="3"/>
      <c r="T469" s="3" t="s">
        <v>4716</v>
      </c>
    </row>
    <row r="470" spans="2:20">
      <c r="B470" t="s">
        <v>12345</v>
      </c>
      <c r="C470" t="s">
        <v>13162</v>
      </c>
      <c r="E470" t="s">
        <v>13163</v>
      </c>
      <c r="F470" s="3">
        <v>1</v>
      </c>
      <c r="G470" s="3">
        <v>3332.72</v>
      </c>
      <c r="H470" s="255">
        <v>43664</v>
      </c>
      <c r="I470" s="270">
        <v>3.5833333333333335</v>
      </c>
      <c r="J470" s="3">
        <v>-1</v>
      </c>
      <c r="K470" s="3" t="s">
        <v>12343</v>
      </c>
      <c r="L470" s="3" t="s">
        <v>4726</v>
      </c>
      <c r="M470" s="3" t="s">
        <v>7606</v>
      </c>
      <c r="N470" s="3" t="s">
        <v>4731</v>
      </c>
      <c r="O470" s="3" t="s">
        <v>4715</v>
      </c>
      <c r="P470" s="3"/>
      <c r="Q470" s="3"/>
      <c r="R470" s="3"/>
      <c r="S470" s="3"/>
      <c r="T470" s="3" t="s">
        <v>4716</v>
      </c>
    </row>
    <row r="471" spans="2:20">
      <c r="B471" t="s">
        <v>12345</v>
      </c>
      <c r="C471" t="s">
        <v>13164</v>
      </c>
      <c r="E471" t="s">
        <v>13165</v>
      </c>
      <c r="F471" s="3">
        <v>0</v>
      </c>
      <c r="G471" s="3">
        <v>0</v>
      </c>
      <c r="H471" s="255">
        <v>43665</v>
      </c>
      <c r="I471" s="270">
        <v>3.5833333333333335</v>
      </c>
      <c r="J471" s="3">
        <v>39844</v>
      </c>
      <c r="K471" s="3" t="s">
        <v>12343</v>
      </c>
      <c r="L471" s="3" t="s">
        <v>4726</v>
      </c>
      <c r="M471" s="3" t="s">
        <v>11935</v>
      </c>
      <c r="N471" s="3" t="s">
        <v>4712</v>
      </c>
      <c r="O471" s="3" t="s">
        <v>4715</v>
      </c>
      <c r="P471" s="3"/>
      <c r="Q471" s="3"/>
      <c r="R471" s="3"/>
      <c r="S471" s="3"/>
      <c r="T471" s="3" t="s">
        <v>4716</v>
      </c>
    </row>
    <row r="472" spans="2:20">
      <c r="B472" t="s">
        <v>12341</v>
      </c>
      <c r="C472" t="s">
        <v>13166</v>
      </c>
      <c r="E472" t="s">
        <v>4716</v>
      </c>
      <c r="F472" s="3">
        <v>0</v>
      </c>
      <c r="G472" s="3">
        <v>0</v>
      </c>
      <c r="H472" s="255">
        <v>43666</v>
      </c>
      <c r="I472" s="270">
        <v>3.5833333333333335</v>
      </c>
      <c r="J472" s="3">
        <v>0</v>
      </c>
      <c r="K472" s="3" t="s">
        <v>12343</v>
      </c>
      <c r="L472" s="3" t="s">
        <v>4726</v>
      </c>
      <c r="M472" s="3" t="s">
        <v>4994</v>
      </c>
      <c r="N472" s="3" t="s">
        <v>4718</v>
      </c>
      <c r="O472" s="3" t="s">
        <v>4715</v>
      </c>
      <c r="P472" s="3"/>
      <c r="Q472" s="3"/>
      <c r="R472" s="3"/>
      <c r="S472" s="3"/>
      <c r="T472" s="3" t="s">
        <v>4716</v>
      </c>
    </row>
    <row r="473" spans="2:20">
      <c r="B473" t="s">
        <v>12345</v>
      </c>
      <c r="C473" t="s">
        <v>13167</v>
      </c>
      <c r="E473" t="s">
        <v>13168</v>
      </c>
      <c r="F473" s="3">
        <v>1</v>
      </c>
      <c r="G473" s="3">
        <v>389.49</v>
      </c>
      <c r="H473" s="255">
        <v>43677</v>
      </c>
      <c r="I473" s="270">
        <v>3.5833333333333335</v>
      </c>
      <c r="J473" s="3">
        <v>-1</v>
      </c>
      <c r="K473" s="3" t="s">
        <v>12343</v>
      </c>
      <c r="L473" s="3" t="s">
        <v>5197</v>
      </c>
      <c r="M473" s="3" t="s">
        <v>13169</v>
      </c>
      <c r="N473" s="3" t="s">
        <v>4718</v>
      </c>
      <c r="O473" s="3" t="s">
        <v>4715</v>
      </c>
      <c r="P473" s="3"/>
      <c r="Q473" s="3"/>
      <c r="R473" s="3"/>
      <c r="S473" s="3"/>
      <c r="T473" s="3" t="s">
        <v>4716</v>
      </c>
    </row>
    <row r="474" spans="2:20">
      <c r="B474" t="s">
        <v>12345</v>
      </c>
      <c r="C474" t="s">
        <v>13170</v>
      </c>
      <c r="E474" t="s">
        <v>13087</v>
      </c>
      <c r="F474" s="3">
        <v>0</v>
      </c>
      <c r="G474" s="3">
        <v>0</v>
      </c>
      <c r="H474" s="255">
        <v>43655</v>
      </c>
      <c r="I474" s="270">
        <v>3.5833333333333335</v>
      </c>
      <c r="J474" s="3">
        <v>38985</v>
      </c>
      <c r="K474" s="3" t="s">
        <v>12343</v>
      </c>
      <c r="L474" s="3" t="s">
        <v>5197</v>
      </c>
      <c r="M474" s="3" t="s">
        <v>13171</v>
      </c>
      <c r="N474" s="3" t="s">
        <v>4731</v>
      </c>
      <c r="O474" s="3" t="s">
        <v>4715</v>
      </c>
      <c r="P474" s="3"/>
      <c r="Q474" s="3"/>
      <c r="R474" s="3"/>
      <c r="S474" s="3"/>
      <c r="T474" s="3" t="s">
        <v>4716</v>
      </c>
    </row>
    <row r="475" spans="2:20">
      <c r="B475" t="s">
        <v>12341</v>
      </c>
      <c r="C475" t="s">
        <v>13172</v>
      </c>
      <c r="E475" t="s">
        <v>4716</v>
      </c>
      <c r="F475" s="3">
        <v>0</v>
      </c>
      <c r="G475" s="3">
        <v>0</v>
      </c>
      <c r="H475" s="255">
        <v>43647</v>
      </c>
      <c r="I475" s="270">
        <v>3.5833333333333335</v>
      </c>
      <c r="J475" s="3">
        <v>0</v>
      </c>
      <c r="K475" s="3" t="s">
        <v>12343</v>
      </c>
      <c r="L475" s="3" t="s">
        <v>4753</v>
      </c>
      <c r="M475" s="3" t="s">
        <v>4753</v>
      </c>
      <c r="N475" s="3" t="s">
        <v>4722</v>
      </c>
      <c r="O475" s="3" t="s">
        <v>4715</v>
      </c>
      <c r="P475" s="3"/>
      <c r="Q475" s="3"/>
      <c r="R475" s="3"/>
      <c r="S475" s="3"/>
      <c r="T475" s="3" t="s">
        <v>4716</v>
      </c>
    </row>
    <row r="476" spans="2:20">
      <c r="B476" t="s">
        <v>12341</v>
      </c>
      <c r="C476" t="s">
        <v>13173</v>
      </c>
      <c r="E476" t="s">
        <v>4716</v>
      </c>
      <c r="F476" s="3">
        <v>0</v>
      </c>
      <c r="G476" s="3">
        <v>0</v>
      </c>
      <c r="H476" s="255">
        <v>43665</v>
      </c>
      <c r="I476" s="270">
        <v>3.5833333333333335</v>
      </c>
      <c r="J476" s="3">
        <v>0</v>
      </c>
      <c r="K476" s="3" t="s">
        <v>12343</v>
      </c>
      <c r="L476" s="3" t="s">
        <v>4753</v>
      </c>
      <c r="M476" s="3" t="s">
        <v>4753</v>
      </c>
      <c r="N476" s="3" t="s">
        <v>4722</v>
      </c>
      <c r="O476" s="3" t="s">
        <v>4715</v>
      </c>
      <c r="P476" s="3"/>
      <c r="Q476" s="3"/>
      <c r="R476" s="3"/>
      <c r="S476" s="3"/>
      <c r="T476" s="3" t="s">
        <v>4716</v>
      </c>
    </row>
    <row r="477" spans="2:20">
      <c r="B477" t="s">
        <v>12341</v>
      </c>
      <c r="C477" t="s">
        <v>13174</v>
      </c>
      <c r="E477" t="s">
        <v>4716</v>
      </c>
      <c r="F477" s="3">
        <v>0</v>
      </c>
      <c r="G477" s="3">
        <v>0</v>
      </c>
      <c r="H477" s="255">
        <v>43647</v>
      </c>
      <c r="I477" s="270">
        <v>3.5833333333333335</v>
      </c>
      <c r="J477" s="3">
        <v>0</v>
      </c>
      <c r="K477" s="3" t="s">
        <v>12343</v>
      </c>
      <c r="L477" s="3" t="s">
        <v>4753</v>
      </c>
      <c r="M477" s="3" t="s">
        <v>4753</v>
      </c>
      <c r="N477" s="3" t="s">
        <v>4722</v>
      </c>
      <c r="O477" s="3" t="s">
        <v>4715</v>
      </c>
      <c r="P477" s="3"/>
      <c r="Q477" s="3"/>
      <c r="R477" s="3"/>
      <c r="S477" s="3"/>
      <c r="T477" s="3" t="s">
        <v>4716</v>
      </c>
    </row>
    <row r="478" spans="2:20">
      <c r="B478" t="s">
        <v>12341</v>
      </c>
      <c r="C478" t="s">
        <v>13175</v>
      </c>
      <c r="E478" t="s">
        <v>4716</v>
      </c>
      <c r="F478" s="3">
        <v>0</v>
      </c>
      <c r="G478" s="3">
        <v>0</v>
      </c>
      <c r="H478" s="255">
        <v>43666</v>
      </c>
      <c r="I478" s="270">
        <v>3.5833333333333335</v>
      </c>
      <c r="J478" s="3">
        <v>0</v>
      </c>
      <c r="K478" s="3" t="s">
        <v>12343</v>
      </c>
      <c r="L478" s="3" t="s">
        <v>4753</v>
      </c>
      <c r="M478" s="3" t="s">
        <v>4753</v>
      </c>
      <c r="N478" s="3" t="s">
        <v>4722</v>
      </c>
      <c r="O478" s="3" t="s">
        <v>4715</v>
      </c>
      <c r="P478" s="3"/>
      <c r="Q478" s="3"/>
      <c r="R478" s="3"/>
      <c r="S478" s="3"/>
      <c r="T478" s="3" t="s">
        <v>4716</v>
      </c>
    </row>
    <row r="479" spans="2:20">
      <c r="B479" t="s">
        <v>12341</v>
      </c>
      <c r="C479" t="s">
        <v>13176</v>
      </c>
      <c r="E479" t="s">
        <v>4716</v>
      </c>
      <c r="F479" s="3">
        <v>0</v>
      </c>
      <c r="G479" s="3">
        <v>0</v>
      </c>
      <c r="H479" s="255">
        <v>43666</v>
      </c>
      <c r="I479" s="270">
        <v>3.5833333333333335</v>
      </c>
      <c r="J479" s="3">
        <v>0</v>
      </c>
      <c r="K479" s="3" t="s">
        <v>12343</v>
      </c>
      <c r="L479" s="3" t="s">
        <v>4753</v>
      </c>
      <c r="M479" s="3" t="s">
        <v>4753</v>
      </c>
      <c r="N479" s="3" t="s">
        <v>4718</v>
      </c>
      <c r="O479" s="3" t="s">
        <v>4715</v>
      </c>
      <c r="P479" s="3"/>
      <c r="Q479" s="3"/>
      <c r="R479" s="3"/>
      <c r="S479" s="3"/>
      <c r="T479" s="3" t="s">
        <v>4716</v>
      </c>
    </row>
    <row r="480" spans="2:20">
      <c r="B480" t="s">
        <v>12341</v>
      </c>
      <c r="C480" t="s">
        <v>13177</v>
      </c>
      <c r="E480" t="s">
        <v>4716</v>
      </c>
      <c r="F480" s="3">
        <v>0</v>
      </c>
      <c r="G480" s="3">
        <v>0</v>
      </c>
      <c r="H480" s="255">
        <v>43673</v>
      </c>
      <c r="I480" s="270">
        <v>3.5833333333333335</v>
      </c>
      <c r="J480" s="3">
        <v>0</v>
      </c>
      <c r="K480" s="3" t="s">
        <v>12343</v>
      </c>
      <c r="L480" s="3" t="s">
        <v>4753</v>
      </c>
      <c r="M480" s="3" t="s">
        <v>4753</v>
      </c>
      <c r="N480" s="3" t="s">
        <v>4722</v>
      </c>
      <c r="O480" s="3" t="s">
        <v>4715</v>
      </c>
      <c r="P480" s="3"/>
      <c r="Q480" s="3"/>
      <c r="R480" s="3"/>
      <c r="S480" s="3"/>
      <c r="T480" s="3" t="s">
        <v>4716</v>
      </c>
    </row>
    <row r="481" spans="2:20">
      <c r="B481" t="s">
        <v>12341</v>
      </c>
      <c r="C481" t="s">
        <v>13178</v>
      </c>
      <c r="E481" t="s">
        <v>4716</v>
      </c>
      <c r="F481" s="3">
        <v>0</v>
      </c>
      <c r="G481" s="3">
        <v>0</v>
      </c>
      <c r="H481" s="255">
        <v>43677</v>
      </c>
      <c r="I481" s="270">
        <v>3.5833333333333335</v>
      </c>
      <c r="J481" s="3">
        <v>0</v>
      </c>
      <c r="K481" s="3" t="s">
        <v>12343</v>
      </c>
      <c r="L481" s="3" t="s">
        <v>4753</v>
      </c>
      <c r="M481" s="3" t="s">
        <v>4753</v>
      </c>
      <c r="N481" s="3" t="s">
        <v>4722</v>
      </c>
      <c r="O481" s="3" t="s">
        <v>4715</v>
      </c>
      <c r="P481" s="3"/>
      <c r="Q481" s="3"/>
      <c r="R481" s="3"/>
      <c r="S481" s="3"/>
      <c r="T481" s="3" t="s">
        <v>4716</v>
      </c>
    </row>
    <row r="482" spans="2:20">
      <c r="B482" t="s">
        <v>12341</v>
      </c>
      <c r="C482" t="s">
        <v>13179</v>
      </c>
      <c r="E482" t="s">
        <v>4716</v>
      </c>
      <c r="F482" s="3">
        <v>0</v>
      </c>
      <c r="G482" s="3">
        <v>0</v>
      </c>
      <c r="H482" s="255">
        <v>43662</v>
      </c>
      <c r="I482" s="270">
        <v>3.5833333333333335</v>
      </c>
      <c r="J482" s="3">
        <v>0</v>
      </c>
      <c r="K482" s="3" t="s">
        <v>12343</v>
      </c>
      <c r="L482" s="3" t="s">
        <v>4753</v>
      </c>
      <c r="M482" s="3" t="s">
        <v>4753</v>
      </c>
      <c r="N482" s="3" t="s">
        <v>4718</v>
      </c>
      <c r="O482" s="3" t="s">
        <v>4715</v>
      </c>
      <c r="P482" s="3"/>
      <c r="Q482" s="3"/>
      <c r="R482" s="3"/>
      <c r="S482" s="3"/>
      <c r="T482" s="3" t="s">
        <v>4716</v>
      </c>
    </row>
    <row r="483" spans="2:20">
      <c r="B483" t="s">
        <v>12341</v>
      </c>
      <c r="C483" t="s">
        <v>13180</v>
      </c>
      <c r="E483" t="s">
        <v>4716</v>
      </c>
      <c r="F483" s="3">
        <v>0</v>
      </c>
      <c r="G483" s="3">
        <v>0</v>
      </c>
      <c r="H483" s="255">
        <v>43676</v>
      </c>
      <c r="I483" s="270">
        <v>3.5833333333333335</v>
      </c>
      <c r="J483" s="3">
        <v>0</v>
      </c>
      <c r="K483" s="3" t="s">
        <v>12343</v>
      </c>
      <c r="L483" s="3" t="s">
        <v>4753</v>
      </c>
      <c r="M483" s="3" t="s">
        <v>4753</v>
      </c>
      <c r="N483" s="3" t="s">
        <v>4718</v>
      </c>
      <c r="O483" s="3" t="s">
        <v>4715</v>
      </c>
      <c r="P483" s="3"/>
      <c r="Q483" s="3"/>
      <c r="R483" s="3"/>
      <c r="S483" s="3"/>
      <c r="T483" s="3" t="s">
        <v>4716</v>
      </c>
    </row>
    <row r="484" spans="2:20">
      <c r="B484" t="s">
        <v>12341</v>
      </c>
      <c r="C484" t="s">
        <v>13181</v>
      </c>
      <c r="E484" t="s">
        <v>4716</v>
      </c>
      <c r="F484" s="3">
        <v>0</v>
      </c>
      <c r="G484" s="3">
        <v>0</v>
      </c>
      <c r="H484" s="255">
        <v>43647</v>
      </c>
      <c r="I484" s="270">
        <v>3.5833333333333335</v>
      </c>
      <c r="J484" s="3">
        <v>0</v>
      </c>
      <c r="K484" s="3" t="s">
        <v>12343</v>
      </c>
      <c r="L484" s="3" t="s">
        <v>4753</v>
      </c>
      <c r="M484" s="3" t="s">
        <v>4753</v>
      </c>
      <c r="N484" s="3" t="s">
        <v>4718</v>
      </c>
      <c r="O484" s="3" t="s">
        <v>4715</v>
      </c>
      <c r="P484" s="3"/>
      <c r="Q484" s="3"/>
      <c r="R484" s="3"/>
      <c r="S484" s="3"/>
      <c r="T484" s="3" t="s">
        <v>4716</v>
      </c>
    </row>
    <row r="485" spans="2:20">
      <c r="B485" t="s">
        <v>12341</v>
      </c>
      <c r="C485" t="s">
        <v>13182</v>
      </c>
      <c r="E485" t="s">
        <v>4716</v>
      </c>
      <c r="F485" s="3">
        <v>0</v>
      </c>
      <c r="G485" s="3">
        <v>0</v>
      </c>
      <c r="H485" s="255">
        <v>43677</v>
      </c>
      <c r="I485" s="270">
        <v>3.5833333333333335</v>
      </c>
      <c r="J485" s="3">
        <v>0</v>
      </c>
      <c r="K485" s="3" t="s">
        <v>12343</v>
      </c>
      <c r="L485" s="3" t="s">
        <v>4753</v>
      </c>
      <c r="M485" s="3" t="s">
        <v>4753</v>
      </c>
      <c r="N485" s="3" t="s">
        <v>4722</v>
      </c>
      <c r="O485" s="3" t="s">
        <v>4715</v>
      </c>
      <c r="P485" s="3"/>
      <c r="Q485" s="3"/>
      <c r="R485" s="3"/>
      <c r="S485" s="3"/>
      <c r="T485" s="3" t="s">
        <v>4716</v>
      </c>
    </row>
    <row r="486" spans="2:20">
      <c r="B486" t="s">
        <v>12341</v>
      </c>
      <c r="C486" t="s">
        <v>13183</v>
      </c>
      <c r="E486" t="s">
        <v>4716</v>
      </c>
      <c r="F486" s="3">
        <v>0</v>
      </c>
      <c r="G486" s="3">
        <v>0</v>
      </c>
      <c r="H486" s="255">
        <v>43644</v>
      </c>
      <c r="I486" s="270">
        <v>3.6666666666666665</v>
      </c>
      <c r="J486" s="3">
        <v>0</v>
      </c>
      <c r="K486" s="3" t="s">
        <v>12343</v>
      </c>
      <c r="L486" s="3" t="s">
        <v>4753</v>
      </c>
      <c r="M486" s="3" t="s">
        <v>4753</v>
      </c>
      <c r="N486" s="3" t="s">
        <v>4718</v>
      </c>
      <c r="O486" s="3" t="s">
        <v>4715</v>
      </c>
      <c r="P486" s="3"/>
      <c r="Q486" s="3"/>
      <c r="R486" s="3"/>
      <c r="S486" s="3"/>
      <c r="T486" s="3" t="s">
        <v>4716</v>
      </c>
    </row>
    <row r="487" spans="2:20">
      <c r="B487" t="s">
        <v>12378</v>
      </c>
      <c r="C487" t="s">
        <v>13184</v>
      </c>
      <c r="E487" t="s">
        <v>12904</v>
      </c>
      <c r="F487" s="3">
        <v>0</v>
      </c>
      <c r="G487" s="3">
        <v>0</v>
      </c>
      <c r="H487" s="255">
        <v>43645</v>
      </c>
      <c r="I487" s="270">
        <v>3.6666666666666665</v>
      </c>
      <c r="J487" s="3">
        <v>85074</v>
      </c>
      <c r="K487" s="3" t="s">
        <v>12343</v>
      </c>
      <c r="L487" s="3" t="s">
        <v>4726</v>
      </c>
      <c r="M487" s="3" t="s">
        <v>13185</v>
      </c>
      <c r="N487" s="3" t="s">
        <v>4722</v>
      </c>
      <c r="O487" s="3" t="s">
        <v>4715</v>
      </c>
      <c r="P487" s="3"/>
      <c r="Q487" s="3"/>
      <c r="R487" s="3"/>
      <c r="S487" s="3"/>
      <c r="T487" s="3" t="s">
        <v>4716</v>
      </c>
    </row>
    <row r="488" spans="2:20">
      <c r="B488" t="s">
        <v>12378</v>
      </c>
      <c r="C488" t="s">
        <v>13186</v>
      </c>
      <c r="E488" t="s">
        <v>12531</v>
      </c>
      <c r="F488" s="3">
        <v>0</v>
      </c>
      <c r="G488" s="3">
        <v>0</v>
      </c>
      <c r="H488" s="255">
        <v>43634</v>
      </c>
      <c r="I488" s="270">
        <v>3.6666666666666665</v>
      </c>
      <c r="J488" s="3">
        <v>71105</v>
      </c>
      <c r="K488" s="3" t="s">
        <v>4752</v>
      </c>
      <c r="L488" s="3" t="s">
        <v>5324</v>
      </c>
      <c r="M488" s="3" t="s">
        <v>13187</v>
      </c>
      <c r="N488" s="3" t="s">
        <v>4718</v>
      </c>
      <c r="O488" s="3" t="s">
        <v>4715</v>
      </c>
      <c r="P488" s="3"/>
      <c r="Q488" s="3"/>
      <c r="R488" s="3"/>
      <c r="S488" s="3"/>
      <c r="T488" s="3" t="s">
        <v>4716</v>
      </c>
    </row>
    <row r="489" spans="2:20">
      <c r="B489" t="s">
        <v>12345</v>
      </c>
      <c r="C489" t="s">
        <v>13188</v>
      </c>
      <c r="E489" t="s">
        <v>13189</v>
      </c>
      <c r="F489" s="3">
        <v>0</v>
      </c>
      <c r="G489" s="3">
        <v>0</v>
      </c>
      <c r="H489" s="255">
        <v>43628</v>
      </c>
      <c r="I489" s="270">
        <v>3.6666666666666665</v>
      </c>
      <c r="J489" s="3">
        <v>48851</v>
      </c>
      <c r="K489" s="3" t="s">
        <v>4752</v>
      </c>
      <c r="L489" s="3" t="s">
        <v>5197</v>
      </c>
      <c r="M489" s="3" t="s">
        <v>12363</v>
      </c>
      <c r="N489" s="3" t="s">
        <v>4718</v>
      </c>
      <c r="O489" s="3" t="s">
        <v>4715</v>
      </c>
      <c r="P489" s="3"/>
      <c r="Q489" s="3"/>
      <c r="R489" s="3"/>
      <c r="S489" s="3"/>
      <c r="T489" s="3" t="s">
        <v>4716</v>
      </c>
    </row>
    <row r="490" spans="2:20">
      <c r="B490" t="s">
        <v>12345</v>
      </c>
      <c r="C490" t="s">
        <v>13190</v>
      </c>
      <c r="E490" t="s">
        <v>13191</v>
      </c>
      <c r="F490" s="3">
        <v>0</v>
      </c>
      <c r="G490" s="3">
        <v>0</v>
      </c>
      <c r="H490" s="255">
        <v>43643</v>
      </c>
      <c r="I490" s="270">
        <v>3.6666666666666665</v>
      </c>
      <c r="J490" s="3">
        <v>-1</v>
      </c>
      <c r="K490" s="3" t="s">
        <v>12343</v>
      </c>
      <c r="L490" s="3" t="s">
        <v>5324</v>
      </c>
      <c r="M490" s="3" t="s">
        <v>13192</v>
      </c>
      <c r="N490" s="3" t="s">
        <v>4722</v>
      </c>
      <c r="O490" s="3" t="s">
        <v>4715</v>
      </c>
      <c r="P490" s="3"/>
      <c r="Q490" s="3"/>
      <c r="R490" s="3"/>
      <c r="S490" s="3"/>
      <c r="T490" s="3" t="s">
        <v>4716</v>
      </c>
    </row>
    <row r="491" spans="2:20">
      <c r="B491" t="s">
        <v>12345</v>
      </c>
      <c r="C491" t="s">
        <v>13193</v>
      </c>
      <c r="E491" t="s">
        <v>13020</v>
      </c>
      <c r="F491" s="3">
        <v>0</v>
      </c>
      <c r="G491" s="3">
        <v>0</v>
      </c>
      <c r="H491" s="255">
        <v>43641</v>
      </c>
      <c r="I491" s="270">
        <v>3.6666666666666665</v>
      </c>
      <c r="J491" s="3">
        <v>-1</v>
      </c>
      <c r="K491" s="3" t="s">
        <v>12343</v>
      </c>
      <c r="L491" s="3" t="s">
        <v>4726</v>
      </c>
      <c r="M491" s="3" t="s">
        <v>5972</v>
      </c>
      <c r="N491" s="3" t="s">
        <v>4718</v>
      </c>
      <c r="O491" s="3" t="s">
        <v>4715</v>
      </c>
      <c r="P491" s="3"/>
      <c r="Q491" s="3"/>
      <c r="R491" s="3"/>
      <c r="S491" s="3"/>
      <c r="T491" s="3" t="s">
        <v>4716</v>
      </c>
    </row>
    <row r="492" spans="2:20">
      <c r="B492" t="s">
        <v>12345</v>
      </c>
      <c r="C492" t="s">
        <v>13194</v>
      </c>
      <c r="E492" t="s">
        <v>13195</v>
      </c>
      <c r="F492" s="3">
        <v>0</v>
      </c>
      <c r="G492" s="3">
        <v>0</v>
      </c>
      <c r="H492" s="255">
        <v>43645</v>
      </c>
      <c r="I492" s="270">
        <v>3.6666666666666665</v>
      </c>
      <c r="J492" s="3">
        <v>65006</v>
      </c>
      <c r="K492" s="3" t="s">
        <v>12343</v>
      </c>
      <c r="L492" s="3" t="s">
        <v>4726</v>
      </c>
      <c r="M492" s="3" t="s">
        <v>8894</v>
      </c>
      <c r="N492" s="3" t="s">
        <v>4722</v>
      </c>
      <c r="O492" s="3" t="s">
        <v>4715</v>
      </c>
      <c r="P492" s="3"/>
      <c r="Q492" s="3"/>
      <c r="R492" s="3"/>
      <c r="S492" s="3"/>
      <c r="T492" s="3" t="s">
        <v>4716</v>
      </c>
    </row>
    <row r="493" spans="2:20">
      <c r="B493" t="s">
        <v>12345</v>
      </c>
      <c r="C493" t="s">
        <v>13196</v>
      </c>
      <c r="E493" t="s">
        <v>12692</v>
      </c>
      <c r="F493" s="3">
        <v>0</v>
      </c>
      <c r="G493" s="3">
        <v>0</v>
      </c>
      <c r="H493" s="255">
        <v>43643</v>
      </c>
      <c r="I493" s="270">
        <v>3.6666666666666665</v>
      </c>
      <c r="J493" s="3">
        <v>18184</v>
      </c>
      <c r="K493" s="3" t="s">
        <v>12343</v>
      </c>
      <c r="L493" s="3" t="s">
        <v>4726</v>
      </c>
      <c r="M493" s="3" t="s">
        <v>4994</v>
      </c>
      <c r="N493" s="3" t="s">
        <v>4718</v>
      </c>
      <c r="O493" s="3" t="s">
        <v>4715</v>
      </c>
      <c r="P493" s="3"/>
      <c r="Q493" s="3"/>
      <c r="R493" s="3"/>
      <c r="S493" s="3"/>
      <c r="T493" s="3" t="s">
        <v>4716</v>
      </c>
    </row>
    <row r="494" spans="2:20">
      <c r="B494" t="s">
        <v>12345</v>
      </c>
      <c r="C494" t="s">
        <v>13197</v>
      </c>
      <c r="E494" t="s">
        <v>13027</v>
      </c>
      <c r="F494" s="3">
        <v>0</v>
      </c>
      <c r="G494" s="3">
        <v>0</v>
      </c>
      <c r="H494" s="255">
        <v>43643</v>
      </c>
      <c r="I494" s="270">
        <v>3.6666666666666665</v>
      </c>
      <c r="J494" s="3">
        <v>35215</v>
      </c>
      <c r="K494" s="3" t="s">
        <v>12343</v>
      </c>
      <c r="L494" s="3" t="s">
        <v>5197</v>
      </c>
      <c r="M494" s="3" t="s">
        <v>13198</v>
      </c>
      <c r="N494" s="3" t="s">
        <v>4718</v>
      </c>
      <c r="O494" s="3" t="s">
        <v>4715</v>
      </c>
      <c r="P494" s="3"/>
      <c r="Q494" s="3"/>
      <c r="R494" s="3"/>
      <c r="S494" s="3"/>
      <c r="T494" s="3" t="s">
        <v>4716</v>
      </c>
    </row>
    <row r="495" spans="2:20">
      <c r="B495" t="s">
        <v>12345</v>
      </c>
      <c r="C495" t="s">
        <v>13199</v>
      </c>
      <c r="E495" t="s">
        <v>13200</v>
      </c>
      <c r="F495" s="3">
        <v>1</v>
      </c>
      <c r="G495" s="3">
        <v>3332.72</v>
      </c>
      <c r="H495" s="255">
        <v>43636</v>
      </c>
      <c r="I495" s="270">
        <v>3.6666666666666665</v>
      </c>
      <c r="J495" s="3">
        <v>27473</v>
      </c>
      <c r="K495" s="3" t="s">
        <v>12343</v>
      </c>
      <c r="L495" s="3" t="s">
        <v>5197</v>
      </c>
      <c r="M495" s="3" t="s">
        <v>13201</v>
      </c>
      <c r="N495" s="3" t="s">
        <v>4712</v>
      </c>
      <c r="O495" s="3" t="s">
        <v>4715</v>
      </c>
      <c r="P495" s="3"/>
      <c r="Q495" s="3"/>
      <c r="R495" s="3"/>
      <c r="S495" s="3"/>
      <c r="T495" s="3" t="s">
        <v>4716</v>
      </c>
    </row>
    <row r="496" spans="2:20">
      <c r="B496" t="s">
        <v>12345</v>
      </c>
      <c r="C496" t="s">
        <v>13202</v>
      </c>
      <c r="E496" t="s">
        <v>13195</v>
      </c>
      <c r="F496" s="3">
        <v>1</v>
      </c>
      <c r="G496" s="3">
        <v>3056.42</v>
      </c>
      <c r="H496" s="255">
        <v>43644</v>
      </c>
      <c r="I496" s="270">
        <v>3.6666666666666665</v>
      </c>
      <c r="J496" s="3">
        <v>29933</v>
      </c>
      <c r="K496" s="3" t="s">
        <v>4752</v>
      </c>
      <c r="L496" s="3" t="s">
        <v>5197</v>
      </c>
      <c r="M496" s="3" t="s">
        <v>13203</v>
      </c>
      <c r="N496" s="3" t="s">
        <v>4722</v>
      </c>
      <c r="O496" s="3" t="s">
        <v>4715</v>
      </c>
      <c r="P496" s="3"/>
      <c r="Q496" s="3"/>
      <c r="R496" s="3"/>
      <c r="S496" s="3"/>
      <c r="T496" s="3" t="s">
        <v>4716</v>
      </c>
    </row>
    <row r="497" spans="2:20">
      <c r="B497" t="s">
        <v>12345</v>
      </c>
      <c r="C497" t="s">
        <v>13204</v>
      </c>
      <c r="E497" t="s">
        <v>13205</v>
      </c>
      <c r="F497" s="3">
        <v>0</v>
      </c>
      <c r="G497" s="3">
        <v>0</v>
      </c>
      <c r="H497" s="255">
        <v>43635</v>
      </c>
      <c r="I497" s="270">
        <v>3.6666666666666665</v>
      </c>
      <c r="J497" s="3">
        <v>7210</v>
      </c>
      <c r="K497" s="3" t="s">
        <v>12343</v>
      </c>
      <c r="L497" s="3" t="s">
        <v>4726</v>
      </c>
      <c r="M497" s="3" t="s">
        <v>8841</v>
      </c>
      <c r="N497" s="3" t="s">
        <v>4718</v>
      </c>
      <c r="O497" s="3" t="s">
        <v>4715</v>
      </c>
      <c r="P497" s="3"/>
      <c r="Q497" s="3"/>
      <c r="R497" s="3"/>
      <c r="S497" s="3"/>
      <c r="T497" s="3" t="s">
        <v>4716</v>
      </c>
    </row>
    <row r="498" spans="2:20">
      <c r="B498" t="s">
        <v>12345</v>
      </c>
      <c r="C498" t="s">
        <v>13206</v>
      </c>
      <c r="E498" t="s">
        <v>13207</v>
      </c>
      <c r="F498" s="3">
        <v>1</v>
      </c>
      <c r="G498" s="3">
        <v>3332.72</v>
      </c>
      <c r="H498" s="255">
        <v>43630</v>
      </c>
      <c r="I498" s="270">
        <v>3.6666666666666665</v>
      </c>
      <c r="J498" s="3">
        <v>-1</v>
      </c>
      <c r="K498" s="3" t="s">
        <v>4752</v>
      </c>
      <c r="L498" s="3" t="s">
        <v>4726</v>
      </c>
      <c r="M498" s="3" t="s">
        <v>4994</v>
      </c>
      <c r="N498" s="3" t="s">
        <v>4722</v>
      </c>
      <c r="O498" s="3" t="s">
        <v>4715</v>
      </c>
      <c r="P498" s="3"/>
      <c r="Q498" s="3"/>
      <c r="R498" s="3"/>
      <c r="S498" s="3"/>
      <c r="T498" s="3" t="s">
        <v>4716</v>
      </c>
    </row>
    <row r="499" spans="2:20">
      <c r="B499" t="s">
        <v>12345</v>
      </c>
      <c r="C499" t="s">
        <v>13208</v>
      </c>
      <c r="E499" t="s">
        <v>12895</v>
      </c>
      <c r="F499" s="3">
        <v>1</v>
      </c>
      <c r="G499" s="3">
        <v>389.49</v>
      </c>
      <c r="H499" s="255">
        <v>43641</v>
      </c>
      <c r="I499" s="270">
        <v>3.6666666666666665</v>
      </c>
      <c r="J499" s="3">
        <v>-1</v>
      </c>
      <c r="K499" s="3" t="s">
        <v>12343</v>
      </c>
      <c r="L499" s="3" t="s">
        <v>4726</v>
      </c>
      <c r="M499" s="3" t="s">
        <v>10076</v>
      </c>
      <c r="N499" s="3" t="s">
        <v>4718</v>
      </c>
      <c r="O499" s="3" t="s">
        <v>4715</v>
      </c>
      <c r="P499" s="3"/>
      <c r="Q499" s="3"/>
      <c r="R499" s="3"/>
      <c r="S499" s="3"/>
      <c r="T499" s="3" t="s">
        <v>4716</v>
      </c>
    </row>
    <row r="500" spans="2:20">
      <c r="B500" t="s">
        <v>12345</v>
      </c>
      <c r="C500" t="s">
        <v>13209</v>
      </c>
      <c r="E500" t="s">
        <v>13210</v>
      </c>
      <c r="F500" s="3">
        <v>1</v>
      </c>
      <c r="G500" s="3">
        <v>2631.34</v>
      </c>
      <c r="H500" s="255">
        <v>43644</v>
      </c>
      <c r="I500" s="270">
        <v>3.6666666666666665</v>
      </c>
      <c r="J500" s="3">
        <v>-1</v>
      </c>
      <c r="K500" s="3" t="s">
        <v>4752</v>
      </c>
      <c r="L500" s="3" t="s">
        <v>4726</v>
      </c>
      <c r="M500" s="3" t="s">
        <v>11774</v>
      </c>
      <c r="N500" s="3" t="s">
        <v>4722</v>
      </c>
      <c r="O500" s="3" t="s">
        <v>4715</v>
      </c>
      <c r="P500" s="3"/>
      <c r="Q500" s="3"/>
      <c r="R500" s="3"/>
      <c r="S500" s="3"/>
      <c r="T500" s="3" t="s">
        <v>4716</v>
      </c>
    </row>
    <row r="501" spans="2:20">
      <c r="B501" t="s">
        <v>12345</v>
      </c>
      <c r="C501" t="s">
        <v>13211</v>
      </c>
      <c r="E501" t="s">
        <v>13128</v>
      </c>
      <c r="F501" s="3">
        <v>0</v>
      </c>
      <c r="G501" s="3">
        <v>0</v>
      </c>
      <c r="H501" s="255">
        <v>43635</v>
      </c>
      <c r="I501" s="270">
        <v>3.6666666666666665</v>
      </c>
      <c r="J501" s="3">
        <v>198108</v>
      </c>
      <c r="K501" s="3" t="s">
        <v>12343</v>
      </c>
      <c r="L501" s="3" t="s">
        <v>4726</v>
      </c>
      <c r="M501" s="3" t="s">
        <v>13212</v>
      </c>
      <c r="N501" s="3" t="s">
        <v>4718</v>
      </c>
      <c r="O501" s="3" t="s">
        <v>4715</v>
      </c>
      <c r="P501" s="3"/>
      <c r="Q501" s="3"/>
      <c r="R501" s="3"/>
      <c r="S501" s="3"/>
      <c r="T501" s="3" t="s">
        <v>4716</v>
      </c>
    </row>
    <row r="502" spans="2:20">
      <c r="B502" t="s">
        <v>12345</v>
      </c>
      <c r="C502" t="s">
        <v>13213</v>
      </c>
      <c r="E502" t="s">
        <v>12705</v>
      </c>
      <c r="F502" s="3">
        <v>0</v>
      </c>
      <c r="G502" s="3">
        <v>0</v>
      </c>
      <c r="H502" s="255">
        <v>43633</v>
      </c>
      <c r="I502" s="270">
        <v>3.6666666666666665</v>
      </c>
      <c r="J502" s="3">
        <v>23618</v>
      </c>
      <c r="K502" s="3" t="s">
        <v>12343</v>
      </c>
      <c r="L502" s="3" t="s">
        <v>4726</v>
      </c>
      <c r="M502" s="3" t="s">
        <v>12795</v>
      </c>
      <c r="N502" s="3" t="s">
        <v>4718</v>
      </c>
      <c r="O502" s="3" t="s">
        <v>4715</v>
      </c>
      <c r="P502" s="3"/>
      <c r="Q502" s="3"/>
      <c r="R502" s="3"/>
      <c r="S502" s="3"/>
      <c r="T502" s="3" t="s">
        <v>4716</v>
      </c>
    </row>
    <row r="503" spans="2:20">
      <c r="B503" t="s">
        <v>12345</v>
      </c>
      <c r="C503" t="s">
        <v>13214</v>
      </c>
      <c r="E503" t="s">
        <v>12472</v>
      </c>
      <c r="F503" s="3">
        <v>0</v>
      </c>
      <c r="G503" s="3">
        <v>0</v>
      </c>
      <c r="H503" s="255">
        <v>43633</v>
      </c>
      <c r="I503" s="270">
        <v>3.6666666666666665</v>
      </c>
      <c r="J503" s="3">
        <v>49792</v>
      </c>
      <c r="K503" s="3" t="s">
        <v>12343</v>
      </c>
      <c r="L503" s="3" t="s">
        <v>4726</v>
      </c>
      <c r="M503" s="3" t="s">
        <v>12348</v>
      </c>
      <c r="N503" s="3" t="s">
        <v>4718</v>
      </c>
      <c r="O503" s="3" t="s">
        <v>4715</v>
      </c>
      <c r="P503" s="3"/>
      <c r="Q503" s="3"/>
      <c r="R503" s="3"/>
      <c r="S503" s="3"/>
      <c r="T503" s="3" t="s">
        <v>4716</v>
      </c>
    </row>
    <row r="504" spans="2:20">
      <c r="B504" t="s">
        <v>12341</v>
      </c>
      <c r="C504" t="s">
        <v>13215</v>
      </c>
      <c r="E504" t="s">
        <v>4716</v>
      </c>
      <c r="F504" s="3">
        <v>0</v>
      </c>
      <c r="G504" s="3">
        <v>0</v>
      </c>
      <c r="H504" s="255">
        <v>43644</v>
      </c>
      <c r="I504" s="270">
        <v>3.6666666666666665</v>
      </c>
      <c r="J504" s="3">
        <v>0</v>
      </c>
      <c r="K504" s="3" t="s">
        <v>12343</v>
      </c>
      <c r="L504" s="3" t="s">
        <v>4726</v>
      </c>
      <c r="M504" s="3" t="s">
        <v>13216</v>
      </c>
      <c r="N504" s="3" t="s">
        <v>4718</v>
      </c>
      <c r="O504" s="3" t="s">
        <v>4715</v>
      </c>
      <c r="P504" s="3"/>
      <c r="Q504" s="3"/>
      <c r="R504" s="3"/>
      <c r="S504" s="3"/>
      <c r="T504" s="3" t="s">
        <v>4716</v>
      </c>
    </row>
    <row r="505" spans="2:20">
      <c r="B505" t="s">
        <v>12341</v>
      </c>
      <c r="C505" t="s">
        <v>13217</v>
      </c>
      <c r="E505" t="s">
        <v>4716</v>
      </c>
      <c r="F505" s="3">
        <v>0</v>
      </c>
      <c r="G505" s="3">
        <v>0</v>
      </c>
      <c r="H505" s="255">
        <v>43634</v>
      </c>
      <c r="I505" s="270">
        <v>3.6666666666666665</v>
      </c>
      <c r="J505" s="3">
        <v>0</v>
      </c>
      <c r="K505" s="3" t="s">
        <v>12343</v>
      </c>
      <c r="L505" s="3" t="s">
        <v>4753</v>
      </c>
      <c r="M505" s="3" t="s">
        <v>4753</v>
      </c>
      <c r="N505" s="3" t="s">
        <v>4722</v>
      </c>
      <c r="O505" s="3" t="s">
        <v>4715</v>
      </c>
      <c r="P505" s="3"/>
      <c r="Q505" s="3"/>
      <c r="R505" s="3"/>
      <c r="S505" s="3"/>
      <c r="T505" s="3" t="s">
        <v>4716</v>
      </c>
    </row>
    <row r="506" spans="2:20">
      <c r="B506" t="s">
        <v>12341</v>
      </c>
      <c r="C506" t="s">
        <v>13218</v>
      </c>
      <c r="E506" t="s">
        <v>4716</v>
      </c>
      <c r="F506" s="3">
        <v>0</v>
      </c>
      <c r="G506" s="3">
        <v>0</v>
      </c>
      <c r="H506" s="255">
        <v>43644</v>
      </c>
      <c r="I506" s="270">
        <v>3.6666666666666665</v>
      </c>
      <c r="J506" s="3">
        <v>0</v>
      </c>
      <c r="K506" s="3" t="s">
        <v>12343</v>
      </c>
      <c r="L506" s="3" t="s">
        <v>4753</v>
      </c>
      <c r="M506" s="3" t="s">
        <v>4753</v>
      </c>
      <c r="N506" s="3" t="s">
        <v>4718</v>
      </c>
      <c r="O506" s="3" t="s">
        <v>4715</v>
      </c>
      <c r="P506" s="3"/>
      <c r="Q506" s="3"/>
      <c r="R506" s="3"/>
      <c r="S506" s="3"/>
      <c r="T506" s="3" t="s">
        <v>4716</v>
      </c>
    </row>
    <row r="507" spans="2:20">
      <c r="B507" t="s">
        <v>12341</v>
      </c>
      <c r="C507" t="s">
        <v>13219</v>
      </c>
      <c r="E507" t="s">
        <v>4716</v>
      </c>
      <c r="F507" s="3">
        <v>0</v>
      </c>
      <c r="G507" s="3">
        <v>0</v>
      </c>
      <c r="H507" s="255">
        <v>43636</v>
      </c>
      <c r="I507" s="270">
        <v>3.6666666666666665</v>
      </c>
      <c r="J507" s="3">
        <v>0</v>
      </c>
      <c r="K507" s="3" t="s">
        <v>12343</v>
      </c>
      <c r="L507" s="3" t="s">
        <v>4753</v>
      </c>
      <c r="M507" s="3" t="s">
        <v>4753</v>
      </c>
      <c r="N507" s="3" t="s">
        <v>4722</v>
      </c>
      <c r="O507" s="3" t="s">
        <v>4715</v>
      </c>
      <c r="P507" s="3"/>
      <c r="Q507" s="3"/>
      <c r="R507" s="3"/>
      <c r="S507" s="3"/>
      <c r="T507" s="3" t="s">
        <v>4716</v>
      </c>
    </row>
    <row r="508" spans="2:20">
      <c r="B508" t="s">
        <v>12341</v>
      </c>
      <c r="C508" t="s">
        <v>13220</v>
      </c>
      <c r="E508" t="s">
        <v>4716</v>
      </c>
      <c r="F508" s="3">
        <v>0</v>
      </c>
      <c r="G508" s="3">
        <v>0</v>
      </c>
      <c r="H508" s="255">
        <v>43645</v>
      </c>
      <c r="I508" s="270">
        <v>3.6666666666666665</v>
      </c>
      <c r="J508" s="3">
        <v>0</v>
      </c>
      <c r="K508" s="3" t="s">
        <v>12343</v>
      </c>
      <c r="L508" s="3" t="s">
        <v>4753</v>
      </c>
      <c r="M508" s="3" t="s">
        <v>4753</v>
      </c>
      <c r="N508" s="3" t="s">
        <v>4722</v>
      </c>
      <c r="O508" s="3" t="s">
        <v>4715</v>
      </c>
      <c r="P508" s="3"/>
      <c r="Q508" s="3"/>
      <c r="R508" s="3"/>
      <c r="S508" s="3"/>
      <c r="T508" s="3" t="s">
        <v>4716</v>
      </c>
    </row>
    <row r="509" spans="2:20">
      <c r="B509" t="s">
        <v>12341</v>
      </c>
      <c r="C509" t="s">
        <v>13221</v>
      </c>
      <c r="E509" t="s">
        <v>4716</v>
      </c>
      <c r="F509" s="3">
        <v>0</v>
      </c>
      <c r="G509" s="3">
        <v>0</v>
      </c>
      <c r="H509" s="255">
        <v>43643</v>
      </c>
      <c r="I509" s="270">
        <v>3.6666666666666665</v>
      </c>
      <c r="J509" s="3">
        <v>0</v>
      </c>
      <c r="K509" s="3" t="s">
        <v>12343</v>
      </c>
      <c r="L509" s="3" t="s">
        <v>4753</v>
      </c>
      <c r="M509" s="3" t="s">
        <v>4753</v>
      </c>
      <c r="N509" s="3" t="s">
        <v>4722</v>
      </c>
      <c r="O509" s="3" t="s">
        <v>4715</v>
      </c>
      <c r="P509" s="3"/>
      <c r="Q509" s="3"/>
      <c r="R509" s="3"/>
      <c r="S509" s="3"/>
      <c r="T509" s="3" t="s">
        <v>4716</v>
      </c>
    </row>
    <row r="510" spans="2:20">
      <c r="B510" t="s">
        <v>12341</v>
      </c>
      <c r="C510" t="s">
        <v>13222</v>
      </c>
      <c r="E510" t="s">
        <v>4716</v>
      </c>
      <c r="F510" s="3">
        <v>0</v>
      </c>
      <c r="G510" s="3">
        <v>0</v>
      </c>
      <c r="H510" s="255">
        <v>43634</v>
      </c>
      <c r="I510" s="270">
        <v>3.6666666666666665</v>
      </c>
      <c r="J510" s="3">
        <v>0</v>
      </c>
      <c r="K510" s="3" t="s">
        <v>12343</v>
      </c>
      <c r="L510" s="3" t="s">
        <v>4753</v>
      </c>
      <c r="M510" s="3" t="s">
        <v>4753</v>
      </c>
      <c r="N510" s="3" t="s">
        <v>4718</v>
      </c>
      <c r="O510" s="3" t="s">
        <v>4715</v>
      </c>
      <c r="P510" s="3"/>
      <c r="Q510" s="3"/>
      <c r="R510" s="3"/>
      <c r="S510" s="3"/>
      <c r="T510" s="3" t="s">
        <v>4716</v>
      </c>
    </row>
    <row r="511" spans="2:20">
      <c r="B511" t="s">
        <v>12345</v>
      </c>
      <c r="C511" t="s">
        <v>13223</v>
      </c>
      <c r="E511" t="s">
        <v>13224</v>
      </c>
      <c r="F511" s="3">
        <v>0</v>
      </c>
      <c r="G511" s="3">
        <v>0</v>
      </c>
      <c r="H511" s="255">
        <v>43602</v>
      </c>
      <c r="I511" s="270">
        <v>3.75</v>
      </c>
      <c r="J511" s="3">
        <v>100360</v>
      </c>
      <c r="K511" s="3" t="s">
        <v>4752</v>
      </c>
      <c r="L511" s="3" t="s">
        <v>4726</v>
      </c>
      <c r="M511" s="3" t="s">
        <v>12710</v>
      </c>
      <c r="N511" s="3" t="s">
        <v>4718</v>
      </c>
      <c r="O511" s="3" t="s">
        <v>4715</v>
      </c>
      <c r="P511" s="3"/>
      <c r="Q511" s="3"/>
      <c r="R511" s="3"/>
      <c r="S511" s="3"/>
      <c r="T511" s="3" t="s">
        <v>4716</v>
      </c>
    </row>
    <row r="512" spans="2:20">
      <c r="B512" t="s">
        <v>12345</v>
      </c>
      <c r="C512" t="s">
        <v>13225</v>
      </c>
      <c r="E512" t="s">
        <v>13126</v>
      </c>
      <c r="F512" s="3">
        <v>1</v>
      </c>
      <c r="G512" s="3">
        <v>333.85</v>
      </c>
      <c r="H512" s="255">
        <v>43616</v>
      </c>
      <c r="I512" s="270">
        <v>3.75</v>
      </c>
      <c r="J512" s="3">
        <v>-1</v>
      </c>
      <c r="K512" s="3" t="s">
        <v>12343</v>
      </c>
      <c r="L512" s="3" t="s">
        <v>4726</v>
      </c>
      <c r="M512" s="3" t="s">
        <v>4994</v>
      </c>
      <c r="N512" s="3" t="s">
        <v>4722</v>
      </c>
      <c r="O512" s="3" t="s">
        <v>4715</v>
      </c>
      <c r="P512" s="3"/>
      <c r="Q512" s="3"/>
      <c r="R512" s="3"/>
      <c r="S512" s="3"/>
      <c r="T512" s="3" t="s">
        <v>4716</v>
      </c>
    </row>
    <row r="513" spans="2:20">
      <c r="B513" t="s">
        <v>12345</v>
      </c>
      <c r="C513" t="s">
        <v>13226</v>
      </c>
      <c r="E513" t="s">
        <v>13227</v>
      </c>
      <c r="F513" s="3">
        <v>0</v>
      </c>
      <c r="G513" s="3">
        <v>0</v>
      </c>
      <c r="H513" s="255">
        <v>43606</v>
      </c>
      <c r="I513" s="270">
        <v>3.75</v>
      </c>
      <c r="J513" s="3">
        <v>145903</v>
      </c>
      <c r="K513" s="3" t="s">
        <v>4752</v>
      </c>
      <c r="L513" s="3" t="s">
        <v>4726</v>
      </c>
      <c r="M513" s="3" t="s">
        <v>12710</v>
      </c>
      <c r="N513" s="3" t="s">
        <v>4718</v>
      </c>
      <c r="O513" s="3" t="s">
        <v>4715</v>
      </c>
      <c r="P513" s="3"/>
      <c r="Q513" s="3"/>
      <c r="R513" s="3"/>
      <c r="S513" s="3"/>
      <c r="T513" s="3" t="s">
        <v>4716</v>
      </c>
    </row>
    <row r="514" spans="2:20">
      <c r="B514" t="s">
        <v>12345</v>
      </c>
      <c r="C514" t="s">
        <v>13228</v>
      </c>
      <c r="E514" t="s">
        <v>13229</v>
      </c>
      <c r="F514" s="3">
        <v>0</v>
      </c>
      <c r="G514" s="3">
        <v>0</v>
      </c>
      <c r="H514" s="255">
        <v>43601</v>
      </c>
      <c r="I514" s="270">
        <v>3.75</v>
      </c>
      <c r="J514" s="3">
        <v>-1</v>
      </c>
      <c r="K514" s="3" t="s">
        <v>4752</v>
      </c>
      <c r="L514" s="3" t="s">
        <v>4726</v>
      </c>
      <c r="M514" s="3" t="s">
        <v>13230</v>
      </c>
      <c r="N514" s="3" t="s">
        <v>4718</v>
      </c>
      <c r="O514" s="3" t="s">
        <v>4715</v>
      </c>
      <c r="P514" s="3"/>
      <c r="Q514" s="3"/>
      <c r="R514" s="3"/>
      <c r="S514" s="3"/>
      <c r="T514" s="3" t="s">
        <v>4716</v>
      </c>
    </row>
    <row r="515" spans="2:20">
      <c r="B515" t="s">
        <v>12345</v>
      </c>
      <c r="C515" t="s">
        <v>13231</v>
      </c>
      <c r="E515" t="s">
        <v>13232</v>
      </c>
      <c r="F515" s="3">
        <v>0</v>
      </c>
      <c r="G515" s="3">
        <v>0</v>
      </c>
      <c r="H515" s="255">
        <v>43614</v>
      </c>
      <c r="I515" s="270">
        <v>3.75</v>
      </c>
      <c r="J515" s="3">
        <v>-1</v>
      </c>
      <c r="K515" s="3" t="s">
        <v>12343</v>
      </c>
      <c r="L515" s="3" t="s">
        <v>5324</v>
      </c>
      <c r="M515" s="3" t="s">
        <v>13233</v>
      </c>
      <c r="N515" s="3" t="s">
        <v>4722</v>
      </c>
      <c r="O515" s="3" t="s">
        <v>4715</v>
      </c>
      <c r="P515" s="3"/>
      <c r="Q515" s="3"/>
      <c r="R515" s="3"/>
      <c r="S515" s="3"/>
      <c r="T515" s="3" t="s">
        <v>4716</v>
      </c>
    </row>
    <row r="516" spans="2:20">
      <c r="B516" t="s">
        <v>12345</v>
      </c>
      <c r="C516" t="s">
        <v>13234</v>
      </c>
      <c r="E516" t="s">
        <v>13235</v>
      </c>
      <c r="F516" s="3">
        <v>0</v>
      </c>
      <c r="G516" s="3">
        <v>0</v>
      </c>
      <c r="H516" s="255">
        <v>43616</v>
      </c>
      <c r="I516" s="270">
        <v>3.75</v>
      </c>
      <c r="J516" s="3">
        <v>-1</v>
      </c>
      <c r="K516" s="3" t="s">
        <v>4752</v>
      </c>
      <c r="L516" s="3" t="s">
        <v>4726</v>
      </c>
      <c r="M516" s="3" t="s">
        <v>11774</v>
      </c>
      <c r="N516" s="3" t="s">
        <v>4722</v>
      </c>
      <c r="O516" s="3" t="s">
        <v>4715</v>
      </c>
      <c r="P516" s="3"/>
      <c r="Q516" s="3"/>
      <c r="R516" s="3"/>
      <c r="S516" s="3"/>
      <c r="T516" s="3" t="s">
        <v>4716</v>
      </c>
    </row>
    <row r="517" spans="2:20">
      <c r="B517" t="s">
        <v>12345</v>
      </c>
      <c r="C517" t="s">
        <v>13236</v>
      </c>
      <c r="E517" t="s">
        <v>12446</v>
      </c>
      <c r="F517" s="3">
        <v>1</v>
      </c>
      <c r="G517" s="3">
        <v>389.49</v>
      </c>
      <c r="H517" s="255">
        <v>43614</v>
      </c>
      <c r="I517" s="270">
        <v>3.75</v>
      </c>
      <c r="J517" s="3">
        <v>37629</v>
      </c>
      <c r="K517" s="3" t="s">
        <v>12343</v>
      </c>
      <c r="L517" s="3" t="s">
        <v>5324</v>
      </c>
      <c r="M517" s="3" t="s">
        <v>13237</v>
      </c>
      <c r="N517" s="3" t="s">
        <v>4718</v>
      </c>
      <c r="O517" s="3" t="s">
        <v>4715</v>
      </c>
      <c r="P517" s="3"/>
      <c r="Q517" s="3"/>
      <c r="R517" s="3"/>
      <c r="S517" s="3"/>
      <c r="T517" s="3" t="s">
        <v>4716</v>
      </c>
    </row>
    <row r="518" spans="2:20">
      <c r="B518" t="s">
        <v>12345</v>
      </c>
      <c r="C518" t="s">
        <v>13238</v>
      </c>
      <c r="E518" t="s">
        <v>13239</v>
      </c>
      <c r="F518" s="3">
        <v>0</v>
      </c>
      <c r="G518" s="3">
        <v>0</v>
      </c>
      <c r="H518" s="255">
        <v>43601</v>
      </c>
      <c r="I518" s="270">
        <v>3.75</v>
      </c>
      <c r="J518" s="3">
        <v>-1</v>
      </c>
      <c r="K518" s="3" t="s">
        <v>4752</v>
      </c>
      <c r="L518" s="3" t="s">
        <v>4726</v>
      </c>
      <c r="M518" s="3" t="s">
        <v>5188</v>
      </c>
      <c r="N518" s="3" t="s">
        <v>4718</v>
      </c>
      <c r="O518" s="3" t="s">
        <v>4715</v>
      </c>
      <c r="P518" s="3"/>
      <c r="Q518" s="3"/>
      <c r="R518" s="3"/>
      <c r="S518" s="3"/>
      <c r="T518" s="3" t="s">
        <v>4716</v>
      </c>
    </row>
    <row r="519" spans="2:20">
      <c r="B519" t="s">
        <v>12345</v>
      </c>
      <c r="C519" t="s">
        <v>13240</v>
      </c>
      <c r="E519" t="s">
        <v>13241</v>
      </c>
      <c r="F519" s="3">
        <v>0</v>
      </c>
      <c r="G519" s="3">
        <v>0</v>
      </c>
      <c r="H519" s="255">
        <v>43605</v>
      </c>
      <c r="I519" s="270">
        <v>3.75</v>
      </c>
      <c r="J519" s="3">
        <v>114120</v>
      </c>
      <c r="K519" s="3" t="s">
        <v>12343</v>
      </c>
      <c r="L519" s="3" t="s">
        <v>5324</v>
      </c>
      <c r="M519" s="3" t="s">
        <v>13242</v>
      </c>
      <c r="N519" s="3" t="s">
        <v>4718</v>
      </c>
      <c r="O519" s="3" t="s">
        <v>4715</v>
      </c>
      <c r="P519" s="3"/>
      <c r="Q519" s="3"/>
      <c r="R519" s="3"/>
      <c r="S519" s="3"/>
      <c r="T519" s="3" t="s">
        <v>4716</v>
      </c>
    </row>
    <row r="520" spans="2:20">
      <c r="B520" t="s">
        <v>12341</v>
      </c>
      <c r="C520" t="s">
        <v>13243</v>
      </c>
      <c r="E520" t="s">
        <v>4716</v>
      </c>
      <c r="F520" s="3">
        <v>0</v>
      </c>
      <c r="G520" s="3">
        <v>0</v>
      </c>
      <c r="H520" s="255">
        <v>43614</v>
      </c>
      <c r="I520" s="270">
        <v>3.75</v>
      </c>
      <c r="J520" s="3">
        <v>0</v>
      </c>
      <c r="K520" s="3" t="s">
        <v>12343</v>
      </c>
      <c r="L520" s="3" t="s">
        <v>4753</v>
      </c>
      <c r="M520" s="3" t="s">
        <v>4753</v>
      </c>
      <c r="N520" s="3" t="s">
        <v>4718</v>
      </c>
      <c r="O520" s="3" t="s">
        <v>4715</v>
      </c>
      <c r="P520" s="3"/>
      <c r="Q520" s="3"/>
      <c r="R520" s="3"/>
      <c r="S520" s="3"/>
      <c r="T520" s="3" t="s">
        <v>4716</v>
      </c>
    </row>
    <row r="521" spans="2:20">
      <c r="B521" t="s">
        <v>12341</v>
      </c>
      <c r="C521" t="s">
        <v>13244</v>
      </c>
      <c r="E521" t="s">
        <v>4716</v>
      </c>
      <c r="F521" s="3">
        <v>0</v>
      </c>
      <c r="G521" s="3">
        <v>0</v>
      </c>
      <c r="H521" s="255">
        <v>43616</v>
      </c>
      <c r="I521" s="270">
        <v>3.75</v>
      </c>
      <c r="J521" s="3">
        <v>0</v>
      </c>
      <c r="K521" s="3" t="s">
        <v>12343</v>
      </c>
      <c r="L521" s="3" t="s">
        <v>4753</v>
      </c>
      <c r="M521" s="3" t="s">
        <v>4753</v>
      </c>
      <c r="N521" s="3" t="s">
        <v>4722</v>
      </c>
      <c r="O521" s="3" t="s">
        <v>4715</v>
      </c>
      <c r="P521" s="3"/>
      <c r="Q521" s="3"/>
      <c r="R521" s="3"/>
      <c r="S521" s="3"/>
      <c r="T521" s="3" t="s">
        <v>4716</v>
      </c>
    </row>
    <row r="522" spans="2:20">
      <c r="B522" t="s">
        <v>12341</v>
      </c>
      <c r="C522" t="s">
        <v>13245</v>
      </c>
      <c r="E522" t="s">
        <v>4716</v>
      </c>
      <c r="F522" s="3">
        <v>0</v>
      </c>
      <c r="G522" s="3">
        <v>0</v>
      </c>
      <c r="H522" s="255">
        <v>43614</v>
      </c>
      <c r="I522" s="270">
        <v>3.75</v>
      </c>
      <c r="J522" s="3">
        <v>0</v>
      </c>
      <c r="K522" s="3" t="s">
        <v>12343</v>
      </c>
      <c r="L522" s="3" t="s">
        <v>4753</v>
      </c>
      <c r="M522" s="3" t="s">
        <v>4753</v>
      </c>
      <c r="N522" s="3" t="s">
        <v>4718</v>
      </c>
      <c r="O522" s="3" t="s">
        <v>4715</v>
      </c>
      <c r="P522" s="3"/>
      <c r="Q522" s="3"/>
      <c r="R522" s="3"/>
      <c r="S522" s="3"/>
      <c r="T522" s="3" t="s">
        <v>4716</v>
      </c>
    </row>
    <row r="523" spans="2:20">
      <c r="B523" t="s">
        <v>12341</v>
      </c>
      <c r="C523" t="s">
        <v>13246</v>
      </c>
      <c r="E523" t="s">
        <v>4716</v>
      </c>
      <c r="F523" s="3">
        <v>0</v>
      </c>
      <c r="G523" s="3">
        <v>0</v>
      </c>
      <c r="H523" s="255">
        <v>43616</v>
      </c>
      <c r="I523" s="270">
        <v>3.75</v>
      </c>
      <c r="J523" s="3">
        <v>0</v>
      </c>
      <c r="K523" s="3" t="s">
        <v>12343</v>
      </c>
      <c r="L523" s="3" t="s">
        <v>4753</v>
      </c>
      <c r="M523" s="3" t="s">
        <v>4753</v>
      </c>
      <c r="N523" s="3" t="s">
        <v>4722</v>
      </c>
      <c r="O523" s="3" t="s">
        <v>4715</v>
      </c>
      <c r="P523" s="3"/>
      <c r="Q523" s="3"/>
      <c r="R523" s="3"/>
      <c r="S523" s="3"/>
      <c r="T523" s="3" t="s">
        <v>4716</v>
      </c>
    </row>
    <row r="524" spans="2:20">
      <c r="B524" t="s">
        <v>12341</v>
      </c>
      <c r="C524" t="s">
        <v>13247</v>
      </c>
      <c r="E524" t="s">
        <v>4716</v>
      </c>
      <c r="F524" s="3">
        <v>0</v>
      </c>
      <c r="G524" s="3">
        <v>0</v>
      </c>
      <c r="H524" s="255">
        <v>43593</v>
      </c>
      <c r="I524" s="270">
        <v>3.75</v>
      </c>
      <c r="J524" s="3">
        <v>0</v>
      </c>
      <c r="K524" s="3" t="s">
        <v>12343</v>
      </c>
      <c r="L524" s="3" t="s">
        <v>4753</v>
      </c>
      <c r="M524" s="3" t="s">
        <v>4753</v>
      </c>
      <c r="N524" s="3" t="s">
        <v>4718</v>
      </c>
      <c r="O524" s="3" t="s">
        <v>4715</v>
      </c>
      <c r="P524" s="3"/>
      <c r="Q524" s="3"/>
      <c r="R524" s="3"/>
      <c r="S524" s="3"/>
      <c r="T524" s="3" t="s">
        <v>4716</v>
      </c>
    </row>
    <row r="525" spans="2:20">
      <c r="B525" t="s">
        <v>12341</v>
      </c>
      <c r="C525" t="s">
        <v>13248</v>
      </c>
      <c r="E525" t="s">
        <v>4716</v>
      </c>
      <c r="F525" s="3">
        <v>0</v>
      </c>
      <c r="G525" s="3">
        <v>0</v>
      </c>
      <c r="H525" s="255">
        <v>43616</v>
      </c>
      <c r="I525" s="270">
        <v>3.75</v>
      </c>
      <c r="J525" s="3">
        <v>0</v>
      </c>
      <c r="K525" s="3" t="s">
        <v>12343</v>
      </c>
      <c r="L525" s="3" t="s">
        <v>4753</v>
      </c>
      <c r="M525" s="3" t="s">
        <v>4753</v>
      </c>
      <c r="N525" s="3" t="s">
        <v>4718</v>
      </c>
      <c r="O525" s="3" t="s">
        <v>4715</v>
      </c>
      <c r="P525" s="3"/>
      <c r="Q525" s="3"/>
      <c r="R525" s="3"/>
      <c r="S525" s="3"/>
      <c r="T525" s="3" t="s">
        <v>4716</v>
      </c>
    </row>
    <row r="526" spans="2:20">
      <c r="B526" t="s">
        <v>12341</v>
      </c>
      <c r="C526" t="s">
        <v>13249</v>
      </c>
      <c r="E526" t="s">
        <v>4716</v>
      </c>
      <c r="F526" s="3">
        <v>0</v>
      </c>
      <c r="G526" s="3">
        <v>0</v>
      </c>
      <c r="H526" s="255">
        <v>43571</v>
      </c>
      <c r="I526" s="270">
        <v>3.8333333333333335</v>
      </c>
      <c r="J526" s="3">
        <v>0</v>
      </c>
      <c r="K526" s="3" t="s">
        <v>12343</v>
      </c>
      <c r="L526" s="3" t="s">
        <v>4753</v>
      </c>
      <c r="M526" s="3" t="s">
        <v>4753</v>
      </c>
      <c r="N526" s="3" t="s">
        <v>4722</v>
      </c>
      <c r="O526" s="3" t="s">
        <v>4715</v>
      </c>
      <c r="P526" s="3"/>
      <c r="Q526" s="3"/>
      <c r="R526" s="3"/>
      <c r="S526" s="3"/>
      <c r="T526" s="3" t="s">
        <v>4716</v>
      </c>
    </row>
    <row r="527" spans="2:20">
      <c r="B527" t="s">
        <v>12341</v>
      </c>
      <c r="C527" t="s">
        <v>13250</v>
      </c>
      <c r="E527" t="s">
        <v>4716</v>
      </c>
      <c r="F527" s="3">
        <v>0</v>
      </c>
      <c r="G527" s="3">
        <v>0</v>
      </c>
      <c r="H527" s="255">
        <v>43577</v>
      </c>
      <c r="I527" s="270">
        <v>3.8333333333333335</v>
      </c>
      <c r="J527" s="3">
        <v>0</v>
      </c>
      <c r="K527" s="3" t="s">
        <v>12343</v>
      </c>
      <c r="L527" s="3" t="s">
        <v>4753</v>
      </c>
      <c r="M527" s="3" t="s">
        <v>4753</v>
      </c>
      <c r="N527" s="3" t="s">
        <v>4718</v>
      </c>
      <c r="O527" s="3" t="s">
        <v>4715</v>
      </c>
      <c r="P527" s="3"/>
      <c r="Q527" s="3"/>
      <c r="R527" s="3"/>
      <c r="S527" s="3"/>
      <c r="T527" s="3" t="s">
        <v>4716</v>
      </c>
    </row>
    <row r="528" spans="2:20">
      <c r="B528" t="s">
        <v>12341</v>
      </c>
      <c r="C528" t="s">
        <v>13251</v>
      </c>
      <c r="E528" t="s">
        <v>4716</v>
      </c>
      <c r="F528" s="3">
        <v>0</v>
      </c>
      <c r="G528" s="3">
        <v>0</v>
      </c>
      <c r="H528" s="255">
        <v>43572</v>
      </c>
      <c r="I528" s="270">
        <v>3.8333333333333335</v>
      </c>
      <c r="J528" s="3">
        <v>0</v>
      </c>
      <c r="K528" s="3" t="s">
        <v>12343</v>
      </c>
      <c r="L528" s="3" t="s">
        <v>4753</v>
      </c>
      <c r="M528" s="3" t="s">
        <v>4753</v>
      </c>
      <c r="N528" s="3" t="s">
        <v>4718</v>
      </c>
      <c r="O528" s="3" t="s">
        <v>4715</v>
      </c>
      <c r="P528" s="3"/>
      <c r="Q528" s="3"/>
      <c r="R528" s="3"/>
      <c r="S528" s="3"/>
      <c r="T528" s="3" t="s">
        <v>4716</v>
      </c>
    </row>
    <row r="529" spans="2:20">
      <c r="B529" t="s">
        <v>12345</v>
      </c>
      <c r="C529" t="s">
        <v>13252</v>
      </c>
      <c r="E529" t="s">
        <v>13253</v>
      </c>
      <c r="F529" s="3">
        <v>0</v>
      </c>
      <c r="G529" s="3">
        <v>0</v>
      </c>
      <c r="H529" s="255">
        <v>43556</v>
      </c>
      <c r="I529" s="270">
        <v>3.8333333333333335</v>
      </c>
      <c r="J529" s="3">
        <v>-1</v>
      </c>
      <c r="K529" s="3" t="s">
        <v>12343</v>
      </c>
      <c r="L529" s="3" t="s">
        <v>5324</v>
      </c>
      <c r="M529" s="3" t="s">
        <v>13254</v>
      </c>
      <c r="N529" s="3" t="s">
        <v>4722</v>
      </c>
      <c r="O529" s="3" t="s">
        <v>4715</v>
      </c>
      <c r="P529" s="3"/>
      <c r="Q529" s="3"/>
      <c r="R529" s="3"/>
      <c r="S529" s="3"/>
      <c r="T529" s="3" t="s">
        <v>4716</v>
      </c>
    </row>
    <row r="530" spans="2:20">
      <c r="B530" t="s">
        <v>12345</v>
      </c>
      <c r="C530" t="s">
        <v>13255</v>
      </c>
      <c r="E530" t="s">
        <v>13256</v>
      </c>
      <c r="F530" s="3">
        <v>0</v>
      </c>
      <c r="G530" s="3">
        <v>0</v>
      </c>
      <c r="H530" s="255">
        <v>43582</v>
      </c>
      <c r="I530" s="270">
        <v>3.8333333333333335</v>
      </c>
      <c r="J530" s="3">
        <v>91446</v>
      </c>
      <c r="K530" s="3" t="s">
        <v>4752</v>
      </c>
      <c r="L530" s="3" t="s">
        <v>5197</v>
      </c>
      <c r="M530" s="3" t="s">
        <v>13257</v>
      </c>
      <c r="N530" s="3" t="s">
        <v>4722</v>
      </c>
      <c r="O530" s="3" t="s">
        <v>4715</v>
      </c>
      <c r="P530" s="3"/>
      <c r="Q530" s="3"/>
      <c r="R530" s="3"/>
      <c r="S530" s="3"/>
      <c r="T530" s="3" t="s">
        <v>4716</v>
      </c>
    </row>
    <row r="531" spans="2:20">
      <c r="B531" t="s">
        <v>12345</v>
      </c>
      <c r="C531" t="s">
        <v>13258</v>
      </c>
      <c r="E531" t="s">
        <v>13259</v>
      </c>
      <c r="F531" s="3">
        <v>0</v>
      </c>
      <c r="G531" s="3">
        <v>0</v>
      </c>
      <c r="H531" s="255">
        <v>43584</v>
      </c>
      <c r="I531" s="270">
        <v>3.8333333333333335</v>
      </c>
      <c r="J531" s="3">
        <v>-1</v>
      </c>
      <c r="K531" s="3" t="s">
        <v>4752</v>
      </c>
      <c r="L531" s="3" t="s">
        <v>4726</v>
      </c>
      <c r="M531" s="3" t="s">
        <v>9993</v>
      </c>
      <c r="N531" s="3" t="s">
        <v>4718</v>
      </c>
      <c r="O531" s="3" t="s">
        <v>4715</v>
      </c>
      <c r="P531" s="3"/>
      <c r="Q531" s="3"/>
      <c r="R531" s="3"/>
      <c r="S531" s="3"/>
      <c r="T531" s="3" t="s">
        <v>4716</v>
      </c>
    </row>
    <row r="532" spans="2:20">
      <c r="B532" t="s">
        <v>12345</v>
      </c>
      <c r="C532" t="s">
        <v>13260</v>
      </c>
      <c r="E532" t="s">
        <v>13261</v>
      </c>
      <c r="F532" s="3">
        <v>1</v>
      </c>
      <c r="G532" s="3">
        <v>3332.72</v>
      </c>
      <c r="H532" s="255">
        <v>43584</v>
      </c>
      <c r="I532" s="270">
        <v>3.8333333333333335</v>
      </c>
      <c r="J532" s="3">
        <v>-1</v>
      </c>
      <c r="K532" s="3" t="s">
        <v>12343</v>
      </c>
      <c r="L532" s="3" t="s">
        <v>4726</v>
      </c>
      <c r="M532" s="3" t="s">
        <v>5889</v>
      </c>
      <c r="N532" s="3" t="s">
        <v>4722</v>
      </c>
      <c r="O532" s="3" t="s">
        <v>4715</v>
      </c>
      <c r="P532" s="3"/>
      <c r="Q532" s="3"/>
      <c r="R532" s="3"/>
      <c r="S532" s="3"/>
      <c r="T532" s="3" t="s">
        <v>4716</v>
      </c>
    </row>
    <row r="533" spans="2:20">
      <c r="B533" t="s">
        <v>12345</v>
      </c>
      <c r="C533" t="s">
        <v>13262</v>
      </c>
      <c r="E533" t="s">
        <v>13263</v>
      </c>
      <c r="F533" s="3">
        <v>2</v>
      </c>
      <c r="G533" s="3">
        <v>5657.54</v>
      </c>
      <c r="H533" s="255">
        <v>43556</v>
      </c>
      <c r="I533" s="270">
        <v>3.8333333333333335</v>
      </c>
      <c r="J533" s="3">
        <v>-1</v>
      </c>
      <c r="K533" s="3" t="s">
        <v>12343</v>
      </c>
      <c r="L533" s="3" t="s">
        <v>4726</v>
      </c>
      <c r="M533" s="3" t="s">
        <v>11798</v>
      </c>
      <c r="N533" s="3" t="s">
        <v>4722</v>
      </c>
      <c r="O533" s="3" t="s">
        <v>4715</v>
      </c>
      <c r="P533" s="3"/>
      <c r="Q533" s="3"/>
      <c r="R533" s="3"/>
      <c r="S533" s="3"/>
      <c r="T533" s="3" t="s">
        <v>4716</v>
      </c>
    </row>
    <row r="534" spans="2:20">
      <c r="B534" t="s">
        <v>12345</v>
      </c>
      <c r="C534" t="s">
        <v>13264</v>
      </c>
      <c r="E534" t="s">
        <v>13265</v>
      </c>
      <c r="F534" s="3">
        <v>0</v>
      </c>
      <c r="G534" s="3">
        <v>0</v>
      </c>
      <c r="H534" s="255">
        <v>43566</v>
      </c>
      <c r="I534" s="270">
        <v>3.8333333333333335</v>
      </c>
      <c r="J534" s="3">
        <v>-1</v>
      </c>
      <c r="K534" s="3" t="s">
        <v>12343</v>
      </c>
      <c r="L534" s="3" t="s">
        <v>4726</v>
      </c>
      <c r="M534" s="3" t="s">
        <v>10076</v>
      </c>
      <c r="N534" s="3" t="s">
        <v>4731</v>
      </c>
      <c r="O534" s="3" t="s">
        <v>4715</v>
      </c>
      <c r="P534" s="3"/>
      <c r="Q534" s="3"/>
      <c r="R534" s="3"/>
      <c r="S534" s="3"/>
      <c r="T534" s="3" t="s">
        <v>4716</v>
      </c>
    </row>
    <row r="535" spans="2:20">
      <c r="B535" t="s">
        <v>12345</v>
      </c>
      <c r="C535" t="s">
        <v>13266</v>
      </c>
      <c r="E535" t="s">
        <v>13267</v>
      </c>
      <c r="F535" s="3">
        <v>0</v>
      </c>
      <c r="G535" s="3">
        <v>0</v>
      </c>
      <c r="H535" s="255">
        <v>43582</v>
      </c>
      <c r="I535" s="270">
        <v>3.8333333333333335</v>
      </c>
      <c r="J535" s="3">
        <v>-1</v>
      </c>
      <c r="K535" s="3" t="s">
        <v>4752</v>
      </c>
      <c r="L535" s="3" t="s">
        <v>4726</v>
      </c>
      <c r="M535" s="3" t="s">
        <v>13268</v>
      </c>
      <c r="N535" s="3" t="s">
        <v>4722</v>
      </c>
      <c r="O535" s="3" t="s">
        <v>4715</v>
      </c>
      <c r="P535" s="3"/>
      <c r="Q535" s="3"/>
      <c r="R535" s="3"/>
      <c r="S535" s="3"/>
      <c r="T535" s="3" t="s">
        <v>4716</v>
      </c>
    </row>
    <row r="536" spans="2:20">
      <c r="B536" t="s">
        <v>12345</v>
      </c>
      <c r="C536" t="s">
        <v>13269</v>
      </c>
      <c r="E536" t="s">
        <v>13270</v>
      </c>
      <c r="F536" s="3">
        <v>0</v>
      </c>
      <c r="G536" s="3">
        <v>0</v>
      </c>
      <c r="H536" s="255">
        <v>43577</v>
      </c>
      <c r="I536" s="270">
        <v>3.8333333333333335</v>
      </c>
      <c r="J536" s="3">
        <v>-1</v>
      </c>
      <c r="K536" s="3" t="s">
        <v>12343</v>
      </c>
      <c r="L536" s="3" t="s">
        <v>5197</v>
      </c>
      <c r="M536" s="3" t="s">
        <v>12352</v>
      </c>
      <c r="N536" s="3" t="s">
        <v>4712</v>
      </c>
      <c r="O536" s="3" t="s">
        <v>4715</v>
      </c>
      <c r="P536" s="3"/>
      <c r="Q536" s="3"/>
      <c r="R536" s="3"/>
      <c r="S536" s="3"/>
      <c r="T536" s="3" t="s">
        <v>4716</v>
      </c>
    </row>
    <row r="537" spans="2:20">
      <c r="B537" t="s">
        <v>12345</v>
      </c>
      <c r="C537" t="s">
        <v>2946</v>
      </c>
      <c r="E537" t="s">
        <v>13271</v>
      </c>
      <c r="F537" s="3">
        <v>0</v>
      </c>
      <c r="G537" s="3">
        <v>0</v>
      </c>
      <c r="H537" s="255">
        <v>43556</v>
      </c>
      <c r="I537" s="270">
        <v>3.8333333333333335</v>
      </c>
      <c r="J537" s="3">
        <v>14771</v>
      </c>
      <c r="K537" s="3" t="s">
        <v>12343</v>
      </c>
      <c r="L537" s="3" t="s">
        <v>4726</v>
      </c>
      <c r="M537" s="3" t="s">
        <v>13272</v>
      </c>
      <c r="N537" s="3" t="s">
        <v>4718</v>
      </c>
      <c r="O537" s="3" t="s">
        <v>4715</v>
      </c>
      <c r="P537" s="3"/>
      <c r="Q537" s="3"/>
      <c r="R537" s="3"/>
      <c r="S537" s="3"/>
      <c r="T537" s="3" t="s">
        <v>4716</v>
      </c>
    </row>
    <row r="538" spans="2:20">
      <c r="B538" t="s">
        <v>12345</v>
      </c>
      <c r="C538" t="s">
        <v>13273</v>
      </c>
      <c r="E538" t="s">
        <v>12945</v>
      </c>
      <c r="F538" s="3">
        <v>0</v>
      </c>
      <c r="G538" s="3">
        <v>0</v>
      </c>
      <c r="H538" s="255">
        <v>43582</v>
      </c>
      <c r="I538" s="270">
        <v>3.8333333333333335</v>
      </c>
      <c r="J538" s="3">
        <v>-1</v>
      </c>
      <c r="K538" s="3" t="s">
        <v>4752</v>
      </c>
      <c r="L538" s="3" t="s">
        <v>4726</v>
      </c>
      <c r="M538" s="3" t="s">
        <v>4994</v>
      </c>
      <c r="N538" s="3" t="s">
        <v>4722</v>
      </c>
      <c r="O538" s="3" t="s">
        <v>4715</v>
      </c>
      <c r="P538" s="3"/>
      <c r="Q538" s="3"/>
      <c r="R538" s="3"/>
      <c r="S538" s="3"/>
      <c r="T538" s="3" t="s">
        <v>4716</v>
      </c>
    </row>
    <row r="539" spans="2:20">
      <c r="B539" t="s">
        <v>12345</v>
      </c>
      <c r="C539" t="s">
        <v>13274</v>
      </c>
      <c r="E539" t="s">
        <v>13275</v>
      </c>
      <c r="F539" s="3">
        <v>0</v>
      </c>
      <c r="G539" s="3">
        <v>0</v>
      </c>
      <c r="H539" s="255">
        <v>43577</v>
      </c>
      <c r="I539" s="270">
        <v>3.8333333333333335</v>
      </c>
      <c r="J539" s="3">
        <v>-1</v>
      </c>
      <c r="K539" s="3" t="s">
        <v>4752</v>
      </c>
      <c r="L539" s="3" t="s">
        <v>4726</v>
      </c>
      <c r="M539" s="3" t="s">
        <v>12996</v>
      </c>
      <c r="N539" s="3" t="s">
        <v>4718</v>
      </c>
      <c r="O539" s="3" t="s">
        <v>4715</v>
      </c>
      <c r="P539" s="3"/>
      <c r="Q539" s="3"/>
      <c r="R539" s="3"/>
      <c r="S539" s="3"/>
      <c r="T539" s="3" t="s">
        <v>4716</v>
      </c>
    </row>
    <row r="540" spans="2:20">
      <c r="B540" t="s">
        <v>12345</v>
      </c>
      <c r="C540" t="s">
        <v>13276</v>
      </c>
      <c r="E540" t="s">
        <v>13277</v>
      </c>
      <c r="F540" s="3">
        <v>0</v>
      </c>
      <c r="G540" s="3">
        <v>0</v>
      </c>
      <c r="H540" s="255">
        <v>43558</v>
      </c>
      <c r="I540" s="270">
        <v>3.8333333333333335</v>
      </c>
      <c r="J540" s="3">
        <v>-1</v>
      </c>
      <c r="K540" s="3" t="s">
        <v>4752</v>
      </c>
      <c r="L540" s="3" t="s">
        <v>4726</v>
      </c>
      <c r="M540" s="3" t="s">
        <v>10081</v>
      </c>
      <c r="N540" s="3" t="s">
        <v>4718</v>
      </c>
      <c r="O540" s="3" t="s">
        <v>4715</v>
      </c>
      <c r="P540" s="3"/>
      <c r="Q540" s="3"/>
      <c r="R540" s="3"/>
      <c r="S540" s="3"/>
      <c r="T540" s="3" t="s">
        <v>4716</v>
      </c>
    </row>
    <row r="541" spans="2:20">
      <c r="B541" t="s">
        <v>12345</v>
      </c>
      <c r="C541" t="s">
        <v>13278</v>
      </c>
      <c r="E541" t="s">
        <v>13023</v>
      </c>
      <c r="F541" s="3">
        <v>0</v>
      </c>
      <c r="G541" s="3">
        <v>0</v>
      </c>
      <c r="H541" s="255">
        <v>43585</v>
      </c>
      <c r="I541" s="270">
        <v>3.8333333333333335</v>
      </c>
      <c r="J541" s="3">
        <v>-1</v>
      </c>
      <c r="K541" s="3" t="s">
        <v>12343</v>
      </c>
      <c r="L541" s="3" t="s">
        <v>4726</v>
      </c>
      <c r="M541" s="3" t="s">
        <v>4994</v>
      </c>
      <c r="N541" s="3" t="s">
        <v>4731</v>
      </c>
      <c r="O541" s="3" t="s">
        <v>4715</v>
      </c>
      <c r="P541" s="3"/>
      <c r="Q541" s="3"/>
      <c r="R541" s="3"/>
      <c r="S541" s="3"/>
      <c r="T541" s="3" t="s">
        <v>4716</v>
      </c>
    </row>
    <row r="542" spans="2:20">
      <c r="B542" t="s">
        <v>12345</v>
      </c>
      <c r="C542" t="s">
        <v>13279</v>
      </c>
      <c r="E542" t="s">
        <v>13235</v>
      </c>
      <c r="F542" s="3">
        <v>1</v>
      </c>
      <c r="G542" s="3">
        <v>3332.72</v>
      </c>
      <c r="H542" s="255">
        <v>43584</v>
      </c>
      <c r="I542" s="270">
        <v>3.8333333333333335</v>
      </c>
      <c r="J542" s="3">
        <v>-1</v>
      </c>
      <c r="K542" s="3" t="s">
        <v>4752</v>
      </c>
      <c r="L542" s="3" t="s">
        <v>4726</v>
      </c>
      <c r="M542" s="3" t="s">
        <v>5972</v>
      </c>
      <c r="N542" s="3" t="s">
        <v>4722</v>
      </c>
      <c r="O542" s="3" t="s">
        <v>4715</v>
      </c>
      <c r="P542" s="3"/>
      <c r="Q542" s="3"/>
      <c r="R542" s="3"/>
      <c r="S542" s="3"/>
      <c r="T542" s="3" t="s">
        <v>4716</v>
      </c>
    </row>
    <row r="543" spans="2:20">
      <c r="B543" t="s">
        <v>12345</v>
      </c>
      <c r="C543" t="s">
        <v>13280</v>
      </c>
      <c r="E543" t="s">
        <v>13281</v>
      </c>
      <c r="F543" s="3">
        <v>2</v>
      </c>
      <c r="G543" s="3">
        <v>4608.8500000000004</v>
      </c>
      <c r="H543" s="255">
        <v>43556</v>
      </c>
      <c r="I543" s="270">
        <v>3.8333333333333335</v>
      </c>
      <c r="J543" s="3">
        <v>-1</v>
      </c>
      <c r="K543" s="3" t="s">
        <v>12343</v>
      </c>
      <c r="L543" s="3" t="s">
        <v>5324</v>
      </c>
      <c r="M543" s="3" t="s">
        <v>10076</v>
      </c>
      <c r="N543" s="3" t="s">
        <v>4718</v>
      </c>
      <c r="O543" s="3" t="s">
        <v>4715</v>
      </c>
      <c r="P543" s="3"/>
      <c r="Q543" s="3"/>
      <c r="R543" s="3"/>
      <c r="S543" s="3"/>
      <c r="T543" s="3" t="s">
        <v>4716</v>
      </c>
    </row>
    <row r="544" spans="2:20">
      <c r="B544" t="s">
        <v>12345</v>
      </c>
      <c r="C544" t="s">
        <v>13282</v>
      </c>
      <c r="E544" t="s">
        <v>13163</v>
      </c>
      <c r="F544" s="3">
        <v>1</v>
      </c>
      <c r="G544" s="3">
        <v>4602.93</v>
      </c>
      <c r="H544" s="255">
        <v>43556</v>
      </c>
      <c r="I544" s="270">
        <v>3.8333333333333335</v>
      </c>
      <c r="J544" s="3">
        <v>-1</v>
      </c>
      <c r="K544" s="3" t="s">
        <v>12343</v>
      </c>
      <c r="L544" s="3" t="s">
        <v>4726</v>
      </c>
      <c r="M544" s="3" t="s">
        <v>13283</v>
      </c>
      <c r="N544" s="3" t="s">
        <v>4718</v>
      </c>
      <c r="O544" s="3" t="s">
        <v>4715</v>
      </c>
      <c r="P544" s="3"/>
      <c r="Q544" s="3"/>
      <c r="R544" s="3"/>
      <c r="S544" s="3"/>
      <c r="T544" s="3" t="s">
        <v>4716</v>
      </c>
    </row>
    <row r="545" spans="2:20">
      <c r="B545" t="s">
        <v>12345</v>
      </c>
      <c r="C545" t="s">
        <v>13284</v>
      </c>
      <c r="E545" t="s">
        <v>13285</v>
      </c>
      <c r="F545" s="3">
        <v>0</v>
      </c>
      <c r="G545" s="3">
        <v>0</v>
      </c>
      <c r="H545" s="255">
        <v>43584</v>
      </c>
      <c r="I545" s="270">
        <v>3.8333333333333335</v>
      </c>
      <c r="J545" s="3">
        <v>-1</v>
      </c>
      <c r="K545" s="3" t="s">
        <v>12343</v>
      </c>
      <c r="L545" s="3" t="s">
        <v>5197</v>
      </c>
      <c r="M545" s="3" t="s">
        <v>13286</v>
      </c>
      <c r="N545" s="3" t="s">
        <v>4718</v>
      </c>
      <c r="O545" s="3" t="s">
        <v>4715</v>
      </c>
      <c r="P545" s="3"/>
      <c r="Q545" s="3"/>
      <c r="R545" s="3"/>
      <c r="S545" s="3"/>
      <c r="T545" s="3" t="s">
        <v>4716</v>
      </c>
    </row>
    <row r="546" spans="2:20">
      <c r="B546" t="s">
        <v>12345</v>
      </c>
      <c r="C546" t="s">
        <v>13287</v>
      </c>
      <c r="E546" t="s">
        <v>13288</v>
      </c>
      <c r="F546" s="3">
        <v>0</v>
      </c>
      <c r="G546" s="3">
        <v>0</v>
      </c>
      <c r="H546" s="255">
        <v>43556</v>
      </c>
      <c r="I546" s="270">
        <v>3.8333333333333335</v>
      </c>
      <c r="J546" s="3">
        <v>-1</v>
      </c>
      <c r="K546" s="3" t="s">
        <v>12343</v>
      </c>
      <c r="L546" s="3" t="s">
        <v>4726</v>
      </c>
      <c r="M546" s="3" t="s">
        <v>7955</v>
      </c>
      <c r="N546" s="3" t="s">
        <v>4718</v>
      </c>
      <c r="O546" s="3" t="s">
        <v>4715</v>
      </c>
      <c r="P546" s="3"/>
      <c r="Q546" s="3"/>
      <c r="R546" s="3"/>
      <c r="S546" s="3"/>
      <c r="T546" s="3" t="s">
        <v>4716</v>
      </c>
    </row>
    <row r="547" spans="2:20">
      <c r="B547" t="s">
        <v>12345</v>
      </c>
      <c r="C547" t="s">
        <v>13289</v>
      </c>
      <c r="E547" t="s">
        <v>13290</v>
      </c>
      <c r="F547" s="3">
        <v>0</v>
      </c>
      <c r="G547" s="3">
        <v>0</v>
      </c>
      <c r="H547" s="255">
        <v>43571</v>
      </c>
      <c r="I547" s="270">
        <v>3.8333333333333335</v>
      </c>
      <c r="J547" s="3">
        <v>6880</v>
      </c>
      <c r="K547" s="3" t="s">
        <v>12343</v>
      </c>
      <c r="L547" s="3" t="s">
        <v>4726</v>
      </c>
      <c r="M547" s="3" t="s">
        <v>8894</v>
      </c>
      <c r="N547" s="3" t="s">
        <v>4712</v>
      </c>
      <c r="O547" s="3" t="s">
        <v>4715</v>
      </c>
      <c r="P547" s="3"/>
      <c r="Q547" s="3"/>
      <c r="R547" s="3"/>
      <c r="S547" s="3"/>
      <c r="T547" s="3" t="s">
        <v>4716</v>
      </c>
    </row>
    <row r="548" spans="2:20">
      <c r="B548" t="s">
        <v>12345</v>
      </c>
      <c r="C548" t="s">
        <v>13291</v>
      </c>
      <c r="E548" t="s">
        <v>13292</v>
      </c>
      <c r="F548" s="3">
        <v>0</v>
      </c>
      <c r="G548" s="3">
        <v>0</v>
      </c>
      <c r="H548" s="255">
        <v>43585</v>
      </c>
      <c r="I548" s="270">
        <v>3.8333333333333335</v>
      </c>
      <c r="J548" s="3">
        <v>134170</v>
      </c>
      <c r="K548" s="3" t="s">
        <v>12343</v>
      </c>
      <c r="L548" s="3" t="s">
        <v>5197</v>
      </c>
      <c r="M548" s="3" t="s">
        <v>13293</v>
      </c>
      <c r="N548" s="3" t="s">
        <v>4712</v>
      </c>
      <c r="O548" s="3" t="s">
        <v>4715</v>
      </c>
      <c r="P548" s="3"/>
      <c r="Q548" s="3"/>
      <c r="R548" s="3"/>
      <c r="S548" s="3"/>
      <c r="T548" s="3" t="s">
        <v>4716</v>
      </c>
    </row>
    <row r="549" spans="2:20">
      <c r="B549" t="s">
        <v>12345</v>
      </c>
      <c r="C549" t="s">
        <v>13294</v>
      </c>
      <c r="E549" t="s">
        <v>13295</v>
      </c>
      <c r="F549" s="3">
        <v>1</v>
      </c>
      <c r="G549" s="3">
        <v>1218.06</v>
      </c>
      <c r="H549" s="255">
        <v>43561</v>
      </c>
      <c r="I549" s="270">
        <v>3.8333333333333335</v>
      </c>
      <c r="J549" s="3">
        <v>-1</v>
      </c>
      <c r="K549" s="3" t="s">
        <v>4752</v>
      </c>
      <c r="L549" s="3" t="s">
        <v>5324</v>
      </c>
      <c r="M549" s="3" t="s">
        <v>13296</v>
      </c>
      <c r="N549" s="3" t="s">
        <v>4718</v>
      </c>
      <c r="O549" s="3" t="s">
        <v>4715</v>
      </c>
      <c r="P549" s="3"/>
      <c r="Q549" s="3"/>
      <c r="R549" s="3"/>
      <c r="S549" s="3"/>
      <c r="T549" s="3" t="s">
        <v>4716</v>
      </c>
    </row>
    <row r="550" spans="2:20">
      <c r="B550" t="s">
        <v>12345</v>
      </c>
      <c r="C550" t="s">
        <v>13297</v>
      </c>
      <c r="E550" t="s">
        <v>13298</v>
      </c>
      <c r="F550" s="3">
        <v>0</v>
      </c>
      <c r="G550" s="3">
        <v>0</v>
      </c>
      <c r="H550" s="255">
        <v>43584</v>
      </c>
      <c r="I550" s="270">
        <v>3.8333333333333335</v>
      </c>
      <c r="J550" s="3">
        <v>30420</v>
      </c>
      <c r="K550" s="3" t="s">
        <v>12343</v>
      </c>
      <c r="L550" s="3" t="s">
        <v>5324</v>
      </c>
      <c r="M550" s="3" t="s">
        <v>13064</v>
      </c>
      <c r="N550" s="3" t="s">
        <v>4731</v>
      </c>
      <c r="O550" s="3" t="s">
        <v>4715</v>
      </c>
      <c r="P550" s="3"/>
      <c r="Q550" s="3"/>
      <c r="R550" s="3"/>
      <c r="S550" s="3"/>
      <c r="T550" s="3" t="s">
        <v>4716</v>
      </c>
    </row>
    <row r="551" spans="2:20">
      <c r="B551" t="s">
        <v>12341</v>
      </c>
      <c r="C551" t="s">
        <v>13299</v>
      </c>
      <c r="E551" t="s">
        <v>4716</v>
      </c>
      <c r="F551" s="3">
        <v>0</v>
      </c>
      <c r="G551" s="3">
        <v>0</v>
      </c>
      <c r="H551" s="255">
        <v>43556</v>
      </c>
      <c r="I551" s="270">
        <v>3.8333333333333335</v>
      </c>
      <c r="J551" s="3">
        <v>0</v>
      </c>
      <c r="K551" s="3" t="s">
        <v>12343</v>
      </c>
      <c r="L551" s="3" t="s">
        <v>4753</v>
      </c>
      <c r="M551" s="3" t="s">
        <v>4753</v>
      </c>
      <c r="N551" s="3" t="s">
        <v>4722</v>
      </c>
      <c r="O551" s="3" t="s">
        <v>4715</v>
      </c>
      <c r="P551" s="3"/>
      <c r="Q551" s="3"/>
      <c r="R551" s="3"/>
      <c r="S551" s="3"/>
      <c r="T551" s="3" t="s">
        <v>4716</v>
      </c>
    </row>
    <row r="552" spans="2:20">
      <c r="B552" t="s">
        <v>12341</v>
      </c>
      <c r="C552" t="s">
        <v>13300</v>
      </c>
      <c r="E552" t="s">
        <v>4716</v>
      </c>
      <c r="F552" s="3">
        <v>0</v>
      </c>
      <c r="G552" s="3">
        <v>0</v>
      </c>
      <c r="H552" s="255">
        <v>43584</v>
      </c>
      <c r="I552" s="270">
        <v>3.8333333333333335</v>
      </c>
      <c r="J552" s="3">
        <v>0</v>
      </c>
      <c r="K552" s="3" t="s">
        <v>12343</v>
      </c>
      <c r="L552" s="3" t="s">
        <v>4753</v>
      </c>
      <c r="M552" s="3" t="s">
        <v>4753</v>
      </c>
      <c r="N552" s="3" t="s">
        <v>4718</v>
      </c>
      <c r="O552" s="3" t="s">
        <v>4715</v>
      </c>
      <c r="P552" s="3"/>
      <c r="Q552" s="3"/>
      <c r="R552" s="3"/>
      <c r="S552" s="3"/>
      <c r="T552" s="3" t="s">
        <v>4716</v>
      </c>
    </row>
    <row r="553" spans="2:20">
      <c r="B553" t="s">
        <v>12341</v>
      </c>
      <c r="C553" t="s">
        <v>13301</v>
      </c>
      <c r="E553" t="s">
        <v>4716</v>
      </c>
      <c r="F553" s="3">
        <v>0</v>
      </c>
      <c r="G553" s="3">
        <v>0</v>
      </c>
      <c r="H553" s="255">
        <v>43556</v>
      </c>
      <c r="I553" s="270">
        <v>3.8333333333333335</v>
      </c>
      <c r="J553" s="3">
        <v>0</v>
      </c>
      <c r="K553" s="3" t="s">
        <v>12343</v>
      </c>
      <c r="L553" s="3" t="s">
        <v>4753</v>
      </c>
      <c r="M553" s="3" t="s">
        <v>4753</v>
      </c>
      <c r="N553" s="3" t="s">
        <v>4718</v>
      </c>
      <c r="O553" s="3" t="s">
        <v>4715</v>
      </c>
      <c r="P553" s="3"/>
      <c r="Q553" s="3"/>
      <c r="R553" s="3"/>
      <c r="S553" s="3"/>
      <c r="T553" s="3" t="s">
        <v>4716</v>
      </c>
    </row>
    <row r="554" spans="2:20">
      <c r="B554" t="s">
        <v>12341</v>
      </c>
      <c r="C554" t="s">
        <v>13302</v>
      </c>
      <c r="E554" t="s">
        <v>4716</v>
      </c>
      <c r="F554" s="3">
        <v>0</v>
      </c>
      <c r="G554" s="3">
        <v>0</v>
      </c>
      <c r="H554" s="255">
        <v>43584</v>
      </c>
      <c r="I554" s="270">
        <v>3.8333333333333335</v>
      </c>
      <c r="J554" s="3">
        <v>0</v>
      </c>
      <c r="K554" s="3" t="s">
        <v>12343</v>
      </c>
      <c r="L554" s="3" t="s">
        <v>4753</v>
      </c>
      <c r="M554" s="3" t="s">
        <v>4753</v>
      </c>
      <c r="N554" s="3" t="s">
        <v>4718</v>
      </c>
      <c r="O554" s="3" t="s">
        <v>4715</v>
      </c>
      <c r="P554" s="3"/>
      <c r="Q554" s="3"/>
      <c r="R554" s="3"/>
      <c r="S554" s="3"/>
      <c r="T554" s="3" t="s">
        <v>4716</v>
      </c>
    </row>
    <row r="555" spans="2:20">
      <c r="B555" t="s">
        <v>12341</v>
      </c>
      <c r="C555" t="s">
        <v>13303</v>
      </c>
      <c r="E555" t="s">
        <v>4716</v>
      </c>
      <c r="F555" s="3">
        <v>0</v>
      </c>
      <c r="G555" s="3">
        <v>0</v>
      </c>
      <c r="H555" s="255">
        <v>43585</v>
      </c>
      <c r="I555" s="270">
        <v>3.8333333333333335</v>
      </c>
      <c r="J555" s="3">
        <v>0</v>
      </c>
      <c r="K555" s="3" t="s">
        <v>12343</v>
      </c>
      <c r="L555" s="3" t="s">
        <v>4753</v>
      </c>
      <c r="M555" s="3" t="s">
        <v>4753</v>
      </c>
      <c r="N555" s="3" t="s">
        <v>4718</v>
      </c>
      <c r="O555" s="3" t="s">
        <v>4715</v>
      </c>
      <c r="P555" s="3"/>
      <c r="Q555" s="3"/>
      <c r="R555" s="3"/>
      <c r="S555" s="3"/>
      <c r="T555" s="3" t="s">
        <v>4716</v>
      </c>
    </row>
    <row r="556" spans="2:20">
      <c r="B556" t="s">
        <v>12345</v>
      </c>
      <c r="C556" t="s">
        <v>13304</v>
      </c>
      <c r="E556" t="s">
        <v>13305</v>
      </c>
      <c r="F556" s="3">
        <v>0</v>
      </c>
      <c r="G556" s="3">
        <v>0</v>
      </c>
      <c r="H556" s="255">
        <v>43553</v>
      </c>
      <c r="I556" s="270">
        <v>3.9166666666666665</v>
      </c>
      <c r="J556" s="3">
        <v>-1</v>
      </c>
      <c r="K556" s="3" t="s">
        <v>12343</v>
      </c>
      <c r="L556" s="3" t="s">
        <v>4726</v>
      </c>
      <c r="M556" s="3" t="s">
        <v>5188</v>
      </c>
      <c r="N556" s="3" t="s">
        <v>4722</v>
      </c>
      <c r="O556" s="3" t="s">
        <v>4715</v>
      </c>
      <c r="P556" s="3"/>
      <c r="Q556" s="3"/>
      <c r="R556" s="3"/>
      <c r="S556" s="3"/>
      <c r="T556" s="3" t="s">
        <v>4716</v>
      </c>
    </row>
    <row r="557" spans="2:20">
      <c r="B557" t="s">
        <v>12345</v>
      </c>
      <c r="C557" t="s">
        <v>13306</v>
      </c>
      <c r="E557" t="s">
        <v>13307</v>
      </c>
      <c r="F557" s="3">
        <v>0</v>
      </c>
      <c r="G557" s="3">
        <v>0</v>
      </c>
      <c r="H557" s="255">
        <v>43544</v>
      </c>
      <c r="I557" s="270">
        <v>3.9166666666666665</v>
      </c>
      <c r="J557" s="3">
        <v>-1</v>
      </c>
      <c r="K557" s="3" t="s">
        <v>12343</v>
      </c>
      <c r="L557" s="3" t="s">
        <v>4726</v>
      </c>
      <c r="M557" s="3" t="s">
        <v>11798</v>
      </c>
      <c r="N557" s="3" t="s">
        <v>4712</v>
      </c>
      <c r="O557" s="3" t="s">
        <v>4715</v>
      </c>
      <c r="P557" s="3"/>
      <c r="Q557" s="3"/>
      <c r="R557" s="3"/>
      <c r="S557" s="3"/>
      <c r="T557" s="3" t="s">
        <v>4716</v>
      </c>
    </row>
    <row r="558" spans="2:20">
      <c r="B558" t="s">
        <v>12345</v>
      </c>
      <c r="C558" t="s">
        <v>13308</v>
      </c>
      <c r="E558" t="s">
        <v>13309</v>
      </c>
      <c r="F558" s="3">
        <v>2</v>
      </c>
      <c r="G558" s="3">
        <v>4608.8500000000004</v>
      </c>
      <c r="H558" s="255">
        <v>43551</v>
      </c>
      <c r="I558" s="270">
        <v>3.9166666666666665</v>
      </c>
      <c r="J558" s="3">
        <v>-1</v>
      </c>
      <c r="K558" s="3" t="s">
        <v>12343</v>
      </c>
      <c r="L558" s="3" t="s">
        <v>4726</v>
      </c>
      <c r="M558" s="3" t="s">
        <v>4994</v>
      </c>
      <c r="N558" s="3" t="s">
        <v>4718</v>
      </c>
      <c r="O558" s="3" t="s">
        <v>4715</v>
      </c>
      <c r="P558" s="3"/>
      <c r="Q558" s="3"/>
      <c r="R558" s="3"/>
      <c r="S558" s="3"/>
      <c r="T558" s="3" t="s">
        <v>4716</v>
      </c>
    </row>
    <row r="559" spans="2:20">
      <c r="B559" t="s">
        <v>12345</v>
      </c>
      <c r="C559" t="s">
        <v>13310</v>
      </c>
      <c r="E559" t="s">
        <v>13311</v>
      </c>
      <c r="F559" s="3">
        <v>1</v>
      </c>
      <c r="G559" s="3">
        <v>1317.57</v>
      </c>
      <c r="H559" s="255">
        <v>43537</v>
      </c>
      <c r="I559" s="270">
        <v>3.9166666666666665</v>
      </c>
      <c r="J559" s="3">
        <v>-1</v>
      </c>
      <c r="K559" s="3" t="s">
        <v>12343</v>
      </c>
      <c r="L559" s="3" t="s">
        <v>5197</v>
      </c>
      <c r="M559" s="3" t="s">
        <v>13312</v>
      </c>
      <c r="N559" s="3" t="s">
        <v>4712</v>
      </c>
      <c r="O559" s="3" t="s">
        <v>4715</v>
      </c>
      <c r="P559" s="3"/>
      <c r="Q559" s="3"/>
      <c r="R559" s="3"/>
      <c r="S559" s="3"/>
      <c r="T559" s="3" t="s">
        <v>4716</v>
      </c>
    </row>
    <row r="560" spans="2:20">
      <c r="B560" t="s">
        <v>12341</v>
      </c>
      <c r="C560" t="s">
        <v>13313</v>
      </c>
      <c r="E560" t="s">
        <v>4716</v>
      </c>
      <c r="F560" s="3">
        <v>0</v>
      </c>
      <c r="G560" s="3">
        <v>0</v>
      </c>
      <c r="H560" s="255">
        <v>43552</v>
      </c>
      <c r="I560" s="270">
        <v>3.9166666666666665</v>
      </c>
      <c r="J560" s="3">
        <v>0</v>
      </c>
      <c r="K560" s="3" t="s">
        <v>12343</v>
      </c>
      <c r="L560" s="3" t="s">
        <v>4753</v>
      </c>
      <c r="M560" s="3" t="s">
        <v>4753</v>
      </c>
      <c r="N560" s="3" t="s">
        <v>4722</v>
      </c>
      <c r="O560" s="3" t="s">
        <v>4715</v>
      </c>
      <c r="P560" s="3"/>
      <c r="Q560" s="3"/>
      <c r="R560" s="3"/>
      <c r="S560" s="3"/>
      <c r="T560" s="3" t="s">
        <v>4716</v>
      </c>
    </row>
    <row r="561" spans="2:20">
      <c r="B561" t="s">
        <v>12345</v>
      </c>
      <c r="C561" t="s">
        <v>13314</v>
      </c>
      <c r="E561" t="s">
        <v>13315</v>
      </c>
      <c r="F561" s="3">
        <v>0</v>
      </c>
      <c r="G561" s="3">
        <v>0</v>
      </c>
      <c r="H561" s="255">
        <v>43544</v>
      </c>
      <c r="I561" s="270">
        <v>3.9166666666666665</v>
      </c>
      <c r="J561" s="3">
        <v>-1</v>
      </c>
      <c r="K561" s="3" t="s">
        <v>12343</v>
      </c>
      <c r="L561" s="3" t="s">
        <v>5197</v>
      </c>
      <c r="M561" s="3" t="s">
        <v>13316</v>
      </c>
      <c r="N561" s="3" t="s">
        <v>4722</v>
      </c>
      <c r="O561" s="3" t="s">
        <v>4715</v>
      </c>
      <c r="P561" s="3"/>
      <c r="Q561" s="3"/>
      <c r="R561" s="3"/>
      <c r="S561" s="3"/>
      <c r="T561" s="3" t="s">
        <v>4716</v>
      </c>
    </row>
    <row r="562" spans="2:20">
      <c r="B562" t="s">
        <v>12378</v>
      </c>
      <c r="C562" t="s">
        <v>13317</v>
      </c>
      <c r="E562" t="s">
        <v>12907</v>
      </c>
      <c r="F562" s="3">
        <v>0</v>
      </c>
      <c r="G562" s="3">
        <v>0</v>
      </c>
      <c r="H562" s="255">
        <v>43531</v>
      </c>
      <c r="I562" s="270">
        <v>3.9166666666666665</v>
      </c>
      <c r="J562" s="3">
        <v>19610</v>
      </c>
      <c r="K562" s="3" t="s">
        <v>12343</v>
      </c>
      <c r="L562" s="3" t="s">
        <v>5324</v>
      </c>
      <c r="M562" s="3" t="s">
        <v>13318</v>
      </c>
      <c r="N562" s="3" t="s">
        <v>4722</v>
      </c>
      <c r="O562" s="3" t="s">
        <v>4715</v>
      </c>
      <c r="P562" s="3"/>
      <c r="Q562" s="3"/>
      <c r="R562" s="3"/>
      <c r="S562" s="3"/>
      <c r="T562" s="3" t="s">
        <v>4716</v>
      </c>
    </row>
    <row r="563" spans="2:20">
      <c r="B563" t="s">
        <v>12345</v>
      </c>
      <c r="C563" t="s">
        <v>13319</v>
      </c>
      <c r="E563" t="s">
        <v>13320</v>
      </c>
      <c r="F563" s="3">
        <v>0</v>
      </c>
      <c r="G563" s="3">
        <v>0</v>
      </c>
      <c r="H563" s="255">
        <v>43538</v>
      </c>
      <c r="I563" s="270">
        <v>3.9166666666666665</v>
      </c>
      <c r="J563" s="3">
        <v>23572</v>
      </c>
      <c r="K563" s="3" t="s">
        <v>12343</v>
      </c>
      <c r="L563" s="3" t="s">
        <v>4726</v>
      </c>
      <c r="M563" s="3" t="s">
        <v>12651</v>
      </c>
      <c r="N563" s="3" t="s">
        <v>4722</v>
      </c>
      <c r="O563" s="3" t="s">
        <v>4715</v>
      </c>
      <c r="P563" s="3"/>
      <c r="Q563" s="3"/>
      <c r="R563" s="3"/>
      <c r="S563" s="3"/>
      <c r="T563" s="3" t="s">
        <v>4716</v>
      </c>
    </row>
    <row r="564" spans="2:20">
      <c r="B564" t="s">
        <v>12345</v>
      </c>
      <c r="C564" t="s">
        <v>13321</v>
      </c>
      <c r="E564" t="s">
        <v>13322</v>
      </c>
      <c r="F564" s="3">
        <v>1</v>
      </c>
      <c r="G564" s="3">
        <v>3332.72</v>
      </c>
      <c r="H564" s="255">
        <v>43544</v>
      </c>
      <c r="I564" s="270">
        <v>3.9166666666666665</v>
      </c>
      <c r="J564" s="3">
        <v>-1</v>
      </c>
      <c r="K564" s="3" t="s">
        <v>12343</v>
      </c>
      <c r="L564" s="3" t="s">
        <v>4726</v>
      </c>
      <c r="M564" s="3" t="s">
        <v>10081</v>
      </c>
      <c r="N564" s="3" t="s">
        <v>4712</v>
      </c>
      <c r="O564" s="3" t="s">
        <v>4715</v>
      </c>
      <c r="P564" s="3"/>
      <c r="Q564" s="3"/>
      <c r="R564" s="3"/>
      <c r="S564" s="3"/>
      <c r="T564" s="3" t="s">
        <v>4716</v>
      </c>
    </row>
    <row r="565" spans="2:20">
      <c r="B565" t="s">
        <v>12345</v>
      </c>
      <c r="C565" t="s">
        <v>13323</v>
      </c>
      <c r="E565" t="s">
        <v>13324</v>
      </c>
      <c r="F565" s="3">
        <v>0</v>
      </c>
      <c r="G565" s="3">
        <v>0</v>
      </c>
      <c r="H565" s="255">
        <v>43544</v>
      </c>
      <c r="I565" s="270">
        <v>3.9166666666666665</v>
      </c>
      <c r="J565" s="3">
        <v>-1</v>
      </c>
      <c r="K565" s="3" t="s">
        <v>12343</v>
      </c>
      <c r="L565" s="3" t="s">
        <v>5324</v>
      </c>
      <c r="M565" s="3" t="s">
        <v>13325</v>
      </c>
      <c r="N565" s="3" t="s">
        <v>4718</v>
      </c>
      <c r="O565" s="3" t="s">
        <v>4715</v>
      </c>
      <c r="P565" s="3"/>
      <c r="Q565" s="3"/>
      <c r="R565" s="3"/>
      <c r="S565" s="3"/>
      <c r="T565" s="3" t="s">
        <v>4716</v>
      </c>
    </row>
    <row r="566" spans="2:20">
      <c r="B566" t="s">
        <v>12345</v>
      </c>
      <c r="C566" t="s">
        <v>13326</v>
      </c>
      <c r="E566" t="s">
        <v>12907</v>
      </c>
      <c r="F566" s="3">
        <v>0</v>
      </c>
      <c r="G566" s="3">
        <v>0</v>
      </c>
      <c r="H566" s="255">
        <v>43552</v>
      </c>
      <c r="I566" s="270">
        <v>3.9166666666666665</v>
      </c>
      <c r="J566" s="3">
        <v>61020</v>
      </c>
      <c r="K566" s="3" t="s">
        <v>12343</v>
      </c>
      <c r="L566" s="3" t="s">
        <v>4726</v>
      </c>
      <c r="M566" s="3" t="s">
        <v>12795</v>
      </c>
      <c r="N566" s="3" t="s">
        <v>4722</v>
      </c>
      <c r="O566" s="3" t="s">
        <v>4715</v>
      </c>
      <c r="P566" s="3"/>
      <c r="Q566" s="3"/>
      <c r="R566" s="3"/>
      <c r="S566" s="3"/>
      <c r="T566" s="3" t="s">
        <v>4716</v>
      </c>
    </row>
    <row r="567" spans="2:20">
      <c r="B567" t="s">
        <v>12345</v>
      </c>
      <c r="C567" t="s">
        <v>13327</v>
      </c>
      <c r="E567" t="s">
        <v>13328</v>
      </c>
      <c r="F567" s="3">
        <v>0</v>
      </c>
      <c r="G567" s="3">
        <v>0</v>
      </c>
      <c r="H567" s="255">
        <v>43544</v>
      </c>
      <c r="I567" s="270">
        <v>3.9166666666666665</v>
      </c>
      <c r="J567" s="3">
        <v>-1</v>
      </c>
      <c r="K567" s="3" t="s">
        <v>12343</v>
      </c>
      <c r="L567" s="3" t="s">
        <v>4726</v>
      </c>
      <c r="M567" s="3" t="s">
        <v>10458</v>
      </c>
      <c r="N567" s="3" t="s">
        <v>4722</v>
      </c>
      <c r="O567" s="3" t="s">
        <v>4715</v>
      </c>
      <c r="P567" s="3"/>
      <c r="Q567" s="3"/>
      <c r="R567" s="3"/>
      <c r="S567" s="3"/>
      <c r="T567" s="3" t="s">
        <v>4716</v>
      </c>
    </row>
    <row r="568" spans="2:20">
      <c r="B568" t="s">
        <v>12345</v>
      </c>
      <c r="C568" t="s">
        <v>13329</v>
      </c>
      <c r="E568" t="s">
        <v>12593</v>
      </c>
      <c r="F568" s="3">
        <v>0</v>
      </c>
      <c r="G568" s="3">
        <v>0</v>
      </c>
      <c r="H568" s="255">
        <v>43554</v>
      </c>
      <c r="I568" s="270">
        <v>3.9166666666666665</v>
      </c>
      <c r="J568" s="3">
        <v>48598</v>
      </c>
      <c r="K568" s="3" t="s">
        <v>4752</v>
      </c>
      <c r="L568" s="3" t="s">
        <v>4726</v>
      </c>
      <c r="M568" s="3" t="s">
        <v>11935</v>
      </c>
      <c r="N568" s="3" t="s">
        <v>4731</v>
      </c>
      <c r="O568" s="3" t="s">
        <v>4715</v>
      </c>
      <c r="P568" s="3"/>
      <c r="Q568" s="3"/>
      <c r="R568" s="3"/>
      <c r="S568" s="3"/>
      <c r="T568" s="3" t="s">
        <v>4716</v>
      </c>
    </row>
    <row r="569" spans="2:20">
      <c r="B569" t="s">
        <v>12345</v>
      </c>
      <c r="C569" t="s">
        <v>13330</v>
      </c>
      <c r="E569" t="s">
        <v>13324</v>
      </c>
      <c r="F569" s="3">
        <v>1</v>
      </c>
      <c r="G569" s="3">
        <v>3332.72</v>
      </c>
      <c r="H569" s="255">
        <v>43531</v>
      </c>
      <c r="I569" s="270">
        <v>3.9166666666666665</v>
      </c>
      <c r="J569" s="3">
        <v>-1</v>
      </c>
      <c r="K569" s="3" t="s">
        <v>12343</v>
      </c>
      <c r="L569" s="3" t="s">
        <v>5324</v>
      </c>
      <c r="M569" s="3" t="s">
        <v>5545</v>
      </c>
      <c r="N569" s="3" t="s">
        <v>4722</v>
      </c>
      <c r="O569" s="3" t="s">
        <v>4715</v>
      </c>
      <c r="P569" s="3"/>
      <c r="Q569" s="3"/>
      <c r="R569" s="3"/>
      <c r="S569" s="3"/>
      <c r="T569" s="3" t="s">
        <v>4716</v>
      </c>
    </row>
    <row r="570" spans="2:20">
      <c r="B570" t="s">
        <v>12378</v>
      </c>
      <c r="C570" t="s">
        <v>13331</v>
      </c>
      <c r="E570" t="s">
        <v>13332</v>
      </c>
      <c r="F570" s="3">
        <v>0</v>
      </c>
      <c r="G570" s="3">
        <v>0</v>
      </c>
      <c r="H570" s="255">
        <v>43553</v>
      </c>
      <c r="I570" s="270">
        <v>3.9166666666666665</v>
      </c>
      <c r="J570" s="3">
        <v>31343</v>
      </c>
      <c r="K570" s="3" t="s">
        <v>4752</v>
      </c>
      <c r="L570" s="3" t="s">
        <v>4726</v>
      </c>
      <c r="M570" s="3" t="s">
        <v>13333</v>
      </c>
      <c r="N570" s="3" t="s">
        <v>4712</v>
      </c>
      <c r="O570" s="3" t="s">
        <v>4715</v>
      </c>
      <c r="P570" s="3"/>
      <c r="Q570" s="3"/>
      <c r="R570" s="3"/>
      <c r="S570" s="3"/>
      <c r="T570" s="3" t="s">
        <v>4716</v>
      </c>
    </row>
    <row r="571" spans="2:20">
      <c r="B571" t="s">
        <v>12345</v>
      </c>
      <c r="C571" t="s">
        <v>13334</v>
      </c>
      <c r="E571" t="s">
        <v>13335</v>
      </c>
      <c r="F571" s="3">
        <v>0</v>
      </c>
      <c r="G571" s="3">
        <v>0</v>
      </c>
      <c r="H571" s="255">
        <v>43544</v>
      </c>
      <c r="I571" s="270">
        <v>3.9166666666666665</v>
      </c>
      <c r="J571" s="3">
        <v>-1</v>
      </c>
      <c r="K571" s="3" t="s">
        <v>12343</v>
      </c>
      <c r="L571" s="3" t="s">
        <v>4726</v>
      </c>
      <c r="M571" s="3" t="s">
        <v>11825</v>
      </c>
      <c r="N571" s="3" t="s">
        <v>4718</v>
      </c>
      <c r="O571" s="3" t="s">
        <v>4715</v>
      </c>
      <c r="P571" s="3"/>
      <c r="Q571" s="3"/>
      <c r="R571" s="3"/>
      <c r="S571" s="3"/>
      <c r="T571" s="3" t="s">
        <v>4716</v>
      </c>
    </row>
    <row r="572" spans="2:20">
      <c r="B572" t="s">
        <v>12341</v>
      </c>
      <c r="C572" t="s">
        <v>13336</v>
      </c>
      <c r="E572" t="s">
        <v>4716</v>
      </c>
      <c r="F572" s="3">
        <v>0</v>
      </c>
      <c r="G572" s="3">
        <v>0</v>
      </c>
      <c r="H572" s="255">
        <v>43544</v>
      </c>
      <c r="I572" s="270">
        <v>3.9166666666666665</v>
      </c>
      <c r="J572" s="3">
        <v>0</v>
      </c>
      <c r="K572" s="3" t="s">
        <v>12343</v>
      </c>
      <c r="L572" s="3" t="s">
        <v>4753</v>
      </c>
      <c r="M572" s="3" t="s">
        <v>4753</v>
      </c>
      <c r="N572" s="3" t="s">
        <v>4718</v>
      </c>
      <c r="O572" s="3" t="s">
        <v>4715</v>
      </c>
      <c r="P572" s="3"/>
      <c r="Q572" s="3"/>
      <c r="R572" s="3"/>
      <c r="S572" s="3"/>
      <c r="T572" s="3" t="s">
        <v>4716</v>
      </c>
    </row>
    <row r="573" spans="2:20">
      <c r="B573" t="s">
        <v>12345</v>
      </c>
      <c r="C573" t="s">
        <v>13337</v>
      </c>
      <c r="E573" t="s">
        <v>13121</v>
      </c>
      <c r="F573" s="3">
        <v>0</v>
      </c>
      <c r="G573" s="3">
        <v>0</v>
      </c>
      <c r="H573" s="255">
        <v>43540</v>
      </c>
      <c r="I573" s="270">
        <v>3.9166666666666665</v>
      </c>
      <c r="J573" s="3">
        <v>-1</v>
      </c>
      <c r="K573" s="3" t="s">
        <v>12343</v>
      </c>
      <c r="L573" s="3" t="s">
        <v>4726</v>
      </c>
      <c r="M573" s="3" t="s">
        <v>4994</v>
      </c>
      <c r="N573" s="3" t="s">
        <v>4712</v>
      </c>
      <c r="O573" s="3" t="s">
        <v>4715</v>
      </c>
      <c r="P573" s="3"/>
      <c r="Q573" s="3"/>
      <c r="R573" s="3"/>
      <c r="S573" s="3"/>
      <c r="T573" s="3" t="s">
        <v>4716</v>
      </c>
    </row>
    <row r="574" spans="2:20">
      <c r="B574" t="s">
        <v>12341</v>
      </c>
      <c r="C574" t="s">
        <v>13338</v>
      </c>
      <c r="E574" t="s">
        <v>4716</v>
      </c>
      <c r="F574" s="3">
        <v>0</v>
      </c>
      <c r="G574" s="3">
        <v>0</v>
      </c>
      <c r="H574" s="255">
        <v>43543</v>
      </c>
      <c r="I574" s="270">
        <v>3.9166666666666665</v>
      </c>
      <c r="J574" s="3">
        <v>0</v>
      </c>
      <c r="K574" s="3" t="s">
        <v>12343</v>
      </c>
      <c r="L574" s="3" t="s">
        <v>4753</v>
      </c>
      <c r="M574" s="3" t="s">
        <v>4753</v>
      </c>
      <c r="N574" s="3" t="s">
        <v>4722</v>
      </c>
      <c r="O574" s="3" t="s">
        <v>4715</v>
      </c>
      <c r="P574" s="3"/>
      <c r="Q574" s="3"/>
      <c r="R574" s="3"/>
      <c r="S574" s="3"/>
      <c r="T574" s="3" t="s">
        <v>4716</v>
      </c>
    </row>
    <row r="575" spans="2:20">
      <c r="B575" t="s">
        <v>12341</v>
      </c>
      <c r="C575" t="s">
        <v>13339</v>
      </c>
      <c r="E575" t="s">
        <v>4716</v>
      </c>
      <c r="F575" s="3">
        <v>0</v>
      </c>
      <c r="G575" s="3">
        <v>0</v>
      </c>
      <c r="H575" s="255">
        <v>43509</v>
      </c>
      <c r="I575" s="270">
        <v>4</v>
      </c>
      <c r="J575" s="3">
        <v>0</v>
      </c>
      <c r="K575" s="3" t="s">
        <v>12343</v>
      </c>
      <c r="L575" s="3" t="s">
        <v>4753</v>
      </c>
      <c r="M575" s="3" t="s">
        <v>4753</v>
      </c>
      <c r="N575" s="3" t="s">
        <v>4722</v>
      </c>
      <c r="O575" s="3" t="s">
        <v>4715</v>
      </c>
      <c r="P575" s="3"/>
      <c r="Q575" s="3"/>
      <c r="R575" s="3"/>
      <c r="S575" s="3"/>
      <c r="T575" s="3" t="s">
        <v>4716</v>
      </c>
    </row>
    <row r="576" spans="2:20">
      <c r="B576" t="s">
        <v>12341</v>
      </c>
      <c r="C576" t="s">
        <v>13340</v>
      </c>
      <c r="E576" t="s">
        <v>4716</v>
      </c>
      <c r="F576" s="3">
        <v>0</v>
      </c>
      <c r="G576" s="3">
        <v>0</v>
      </c>
      <c r="H576" s="255">
        <v>43523</v>
      </c>
      <c r="I576" s="270">
        <v>4</v>
      </c>
      <c r="J576" s="3">
        <v>0</v>
      </c>
      <c r="K576" s="3" t="s">
        <v>12343</v>
      </c>
      <c r="L576" s="3" t="s">
        <v>4753</v>
      </c>
      <c r="M576" s="3" t="s">
        <v>4753</v>
      </c>
      <c r="N576" s="3" t="s">
        <v>4718</v>
      </c>
      <c r="O576" s="3" t="s">
        <v>4715</v>
      </c>
      <c r="P576" s="3"/>
      <c r="Q576" s="3"/>
      <c r="R576" s="3"/>
      <c r="S576" s="3"/>
      <c r="T576" s="3" t="s">
        <v>4716</v>
      </c>
    </row>
    <row r="577" spans="2:20">
      <c r="B577" t="s">
        <v>12341</v>
      </c>
      <c r="C577" t="s">
        <v>13341</v>
      </c>
      <c r="E577" t="s">
        <v>4716</v>
      </c>
      <c r="F577" s="3">
        <v>0</v>
      </c>
      <c r="G577" s="3">
        <v>0</v>
      </c>
      <c r="H577" s="255">
        <v>43524</v>
      </c>
      <c r="I577" s="270">
        <v>4</v>
      </c>
      <c r="J577" s="3">
        <v>0</v>
      </c>
      <c r="K577" s="3" t="s">
        <v>12343</v>
      </c>
      <c r="L577" s="3" t="s">
        <v>4753</v>
      </c>
      <c r="M577" s="3" t="s">
        <v>4753</v>
      </c>
      <c r="N577" s="3" t="s">
        <v>4722</v>
      </c>
      <c r="O577" s="3" t="s">
        <v>4715</v>
      </c>
      <c r="P577" s="3"/>
      <c r="Q577" s="3"/>
      <c r="R577" s="3"/>
      <c r="S577" s="3"/>
      <c r="T577" s="3" t="s">
        <v>4716</v>
      </c>
    </row>
    <row r="578" spans="2:20">
      <c r="B578" t="s">
        <v>12341</v>
      </c>
      <c r="C578" t="s">
        <v>13342</v>
      </c>
      <c r="E578" t="s">
        <v>4716</v>
      </c>
      <c r="F578" s="3">
        <v>0</v>
      </c>
      <c r="G578" s="3">
        <v>0</v>
      </c>
      <c r="H578" s="255">
        <v>43524</v>
      </c>
      <c r="I578" s="270">
        <v>4</v>
      </c>
      <c r="J578" s="3">
        <v>0</v>
      </c>
      <c r="K578" s="3" t="s">
        <v>12343</v>
      </c>
      <c r="L578" s="3" t="s">
        <v>4753</v>
      </c>
      <c r="M578" s="3" t="s">
        <v>4753</v>
      </c>
      <c r="N578" s="3" t="s">
        <v>4718</v>
      </c>
      <c r="O578" s="3" t="s">
        <v>4715</v>
      </c>
      <c r="P578" s="3"/>
      <c r="Q578" s="3"/>
      <c r="R578" s="3"/>
      <c r="S578" s="3"/>
      <c r="T578" s="3" t="s">
        <v>4716</v>
      </c>
    </row>
    <row r="579" spans="2:20">
      <c r="B579" t="s">
        <v>12345</v>
      </c>
      <c r="C579" t="s">
        <v>13343</v>
      </c>
      <c r="E579" t="s">
        <v>13344</v>
      </c>
      <c r="F579" s="3">
        <v>0</v>
      </c>
      <c r="G579" s="3">
        <v>0</v>
      </c>
      <c r="H579" s="255">
        <v>43505</v>
      </c>
      <c r="I579" s="270">
        <v>4</v>
      </c>
      <c r="J579" s="3">
        <v>72825</v>
      </c>
      <c r="K579" s="3" t="s">
        <v>4752</v>
      </c>
      <c r="L579" s="3" t="s">
        <v>4753</v>
      </c>
      <c r="M579" s="3" t="s">
        <v>4753</v>
      </c>
      <c r="N579" s="3" t="s">
        <v>4718</v>
      </c>
      <c r="O579" s="3" t="s">
        <v>4715</v>
      </c>
      <c r="P579" s="3"/>
      <c r="Q579" s="3"/>
      <c r="R579" s="3"/>
      <c r="S579" s="3"/>
      <c r="T579" s="3" t="s">
        <v>4716</v>
      </c>
    </row>
    <row r="580" spans="2:20">
      <c r="B580" t="s">
        <v>12345</v>
      </c>
      <c r="C580" t="s">
        <v>13345</v>
      </c>
      <c r="E580" t="s">
        <v>13143</v>
      </c>
      <c r="F580" s="3">
        <v>0</v>
      </c>
      <c r="G580" s="3">
        <v>0</v>
      </c>
      <c r="H580" s="255">
        <v>43518</v>
      </c>
      <c r="I580" s="270">
        <v>4</v>
      </c>
      <c r="J580" s="3">
        <v>136143</v>
      </c>
      <c r="K580" s="3" t="s">
        <v>4752</v>
      </c>
      <c r="L580" s="3" t="s">
        <v>4726</v>
      </c>
      <c r="M580" s="3" t="s">
        <v>11774</v>
      </c>
      <c r="N580" s="3" t="s">
        <v>4722</v>
      </c>
      <c r="O580" s="3" t="s">
        <v>4715</v>
      </c>
      <c r="P580" s="3"/>
      <c r="Q580" s="3"/>
      <c r="R580" s="3"/>
      <c r="S580" s="3"/>
      <c r="T580" s="3" t="s">
        <v>4716</v>
      </c>
    </row>
    <row r="581" spans="2:20">
      <c r="B581" t="s">
        <v>12345</v>
      </c>
      <c r="C581" t="s">
        <v>13346</v>
      </c>
      <c r="E581" t="s">
        <v>13347</v>
      </c>
      <c r="F581" s="3">
        <v>0</v>
      </c>
      <c r="G581" s="3">
        <v>0</v>
      </c>
      <c r="H581" s="255">
        <v>43521</v>
      </c>
      <c r="I581" s="270">
        <v>4</v>
      </c>
      <c r="J581" s="3">
        <v>33515</v>
      </c>
      <c r="K581" s="3" t="s">
        <v>4752</v>
      </c>
      <c r="L581" s="3" t="s">
        <v>4726</v>
      </c>
      <c r="M581" s="3" t="s">
        <v>5972</v>
      </c>
      <c r="N581" s="3" t="s">
        <v>4718</v>
      </c>
      <c r="O581" s="3" t="s">
        <v>4715</v>
      </c>
      <c r="P581" s="3"/>
      <c r="Q581" s="3"/>
      <c r="R581" s="3"/>
      <c r="S581" s="3"/>
      <c r="T581" s="3" t="s">
        <v>4716</v>
      </c>
    </row>
    <row r="582" spans="2:20">
      <c r="B582" t="s">
        <v>12345</v>
      </c>
      <c r="C582" t="s">
        <v>13348</v>
      </c>
      <c r="E582" t="s">
        <v>13349</v>
      </c>
      <c r="F582" s="3">
        <v>1</v>
      </c>
      <c r="G582" s="3">
        <v>3332.72</v>
      </c>
      <c r="H582" s="255">
        <v>43523</v>
      </c>
      <c r="I582" s="270">
        <v>4</v>
      </c>
      <c r="J582" s="3">
        <v>-1</v>
      </c>
      <c r="K582" s="3" t="s">
        <v>12343</v>
      </c>
      <c r="L582" s="3" t="s">
        <v>4726</v>
      </c>
      <c r="M582" s="3" t="s">
        <v>4994</v>
      </c>
      <c r="N582" s="3" t="s">
        <v>4718</v>
      </c>
      <c r="O582" s="3" t="s">
        <v>4715</v>
      </c>
      <c r="P582" s="3"/>
      <c r="Q582" s="3"/>
      <c r="R582" s="3"/>
      <c r="S582" s="3"/>
      <c r="T582" s="3" t="s">
        <v>4716</v>
      </c>
    </row>
    <row r="583" spans="2:20">
      <c r="B583" t="s">
        <v>12345</v>
      </c>
      <c r="C583" t="s">
        <v>13350</v>
      </c>
      <c r="E583" t="s">
        <v>13351</v>
      </c>
      <c r="F583" s="3">
        <v>0</v>
      </c>
      <c r="G583" s="3">
        <v>0</v>
      </c>
      <c r="H583" s="255">
        <v>43516</v>
      </c>
      <c r="I583" s="270">
        <v>4</v>
      </c>
      <c r="J583" s="3">
        <v>-1</v>
      </c>
      <c r="K583" s="3" t="s">
        <v>4752</v>
      </c>
      <c r="L583" s="3" t="s">
        <v>4726</v>
      </c>
      <c r="M583" s="3" t="s">
        <v>13352</v>
      </c>
      <c r="N583" s="3" t="s">
        <v>4722</v>
      </c>
      <c r="O583" s="3" t="s">
        <v>4715</v>
      </c>
      <c r="P583" s="3"/>
      <c r="Q583" s="3"/>
      <c r="R583" s="3"/>
      <c r="S583" s="3"/>
      <c r="T583" s="3" t="s">
        <v>4716</v>
      </c>
    </row>
    <row r="584" spans="2:20">
      <c r="B584" t="s">
        <v>12345</v>
      </c>
      <c r="C584" t="s">
        <v>13353</v>
      </c>
      <c r="E584" t="s">
        <v>12947</v>
      </c>
      <c r="F584" s="3">
        <v>0</v>
      </c>
      <c r="G584" s="3">
        <v>0</v>
      </c>
      <c r="H584" s="255">
        <v>43524</v>
      </c>
      <c r="I584" s="270">
        <v>4</v>
      </c>
      <c r="J584" s="3">
        <v>61553</v>
      </c>
      <c r="K584" s="3" t="s">
        <v>4752</v>
      </c>
      <c r="L584" s="3" t="s">
        <v>5197</v>
      </c>
      <c r="M584" s="3" t="s">
        <v>12967</v>
      </c>
      <c r="N584" s="3" t="s">
        <v>4722</v>
      </c>
      <c r="O584" s="3" t="s">
        <v>4715</v>
      </c>
      <c r="P584" s="3"/>
      <c r="Q584" s="3"/>
      <c r="R584" s="3"/>
      <c r="S584" s="3"/>
      <c r="T584" s="3" t="s">
        <v>4716</v>
      </c>
    </row>
    <row r="585" spans="2:20">
      <c r="B585" t="s">
        <v>12378</v>
      </c>
      <c r="C585" t="s">
        <v>13354</v>
      </c>
      <c r="E585" t="s">
        <v>12436</v>
      </c>
      <c r="F585" s="3">
        <v>0</v>
      </c>
      <c r="G585" s="3">
        <v>0</v>
      </c>
      <c r="H585" s="255">
        <v>43515</v>
      </c>
      <c r="I585" s="270">
        <v>4</v>
      </c>
      <c r="J585" s="3">
        <v>38479</v>
      </c>
      <c r="K585" s="3" t="s">
        <v>12343</v>
      </c>
      <c r="L585" s="3" t="s">
        <v>5324</v>
      </c>
      <c r="M585" s="3" t="s">
        <v>13355</v>
      </c>
      <c r="N585" s="3" t="s">
        <v>4722</v>
      </c>
      <c r="O585" s="3" t="s">
        <v>4715</v>
      </c>
      <c r="P585" s="3"/>
      <c r="Q585" s="3"/>
      <c r="R585" s="3"/>
      <c r="S585" s="3"/>
      <c r="T585" s="3" t="s">
        <v>4716</v>
      </c>
    </row>
    <row r="586" spans="2:20">
      <c r="B586" t="s">
        <v>12345</v>
      </c>
      <c r="C586" t="s">
        <v>13356</v>
      </c>
      <c r="E586" t="s">
        <v>13335</v>
      </c>
      <c r="F586" s="3">
        <v>1</v>
      </c>
      <c r="G586" s="3">
        <v>3332.72</v>
      </c>
      <c r="H586" s="255">
        <v>43524</v>
      </c>
      <c r="I586" s="270">
        <v>4</v>
      </c>
      <c r="J586" s="3">
        <v>-1</v>
      </c>
      <c r="K586" s="3" t="s">
        <v>12343</v>
      </c>
      <c r="L586" s="3" t="s">
        <v>5197</v>
      </c>
      <c r="M586" s="3" t="s">
        <v>13161</v>
      </c>
      <c r="N586" s="3" t="s">
        <v>4718</v>
      </c>
      <c r="O586" s="3" t="s">
        <v>4715</v>
      </c>
      <c r="P586" s="3"/>
      <c r="Q586" s="3"/>
      <c r="R586" s="3"/>
      <c r="S586" s="3"/>
      <c r="T586" s="3" t="s">
        <v>4716</v>
      </c>
    </row>
    <row r="587" spans="2:20">
      <c r="B587" t="s">
        <v>12378</v>
      </c>
      <c r="C587" t="s">
        <v>13357</v>
      </c>
      <c r="E587" t="s">
        <v>13073</v>
      </c>
      <c r="F587" s="3">
        <v>0</v>
      </c>
      <c r="G587" s="3">
        <v>0</v>
      </c>
      <c r="H587" s="255">
        <v>43521</v>
      </c>
      <c r="I587" s="270">
        <v>4</v>
      </c>
      <c r="J587" s="3">
        <v>49653</v>
      </c>
      <c r="K587" s="3" t="s">
        <v>12343</v>
      </c>
      <c r="L587" s="3" t="s">
        <v>5197</v>
      </c>
      <c r="M587" s="3" t="s">
        <v>13358</v>
      </c>
      <c r="N587" s="3" t="s">
        <v>4718</v>
      </c>
      <c r="O587" s="3" t="s">
        <v>4715</v>
      </c>
      <c r="P587" s="3"/>
      <c r="Q587" s="3"/>
      <c r="R587" s="3"/>
      <c r="S587" s="3"/>
      <c r="T587" s="3" t="s">
        <v>4716</v>
      </c>
    </row>
    <row r="588" spans="2:20">
      <c r="B588" t="s">
        <v>12345</v>
      </c>
      <c r="C588" t="s">
        <v>13359</v>
      </c>
      <c r="E588" t="s">
        <v>13195</v>
      </c>
      <c r="F588" s="3">
        <v>0</v>
      </c>
      <c r="G588" s="3">
        <v>0</v>
      </c>
      <c r="H588" s="255">
        <v>43521</v>
      </c>
      <c r="I588" s="270">
        <v>4</v>
      </c>
      <c r="J588" s="3">
        <v>8996</v>
      </c>
      <c r="K588" s="3" t="s">
        <v>4752</v>
      </c>
      <c r="L588" s="3" t="s">
        <v>4726</v>
      </c>
      <c r="M588" s="3" t="s">
        <v>8894</v>
      </c>
      <c r="N588" s="3" t="s">
        <v>4712</v>
      </c>
      <c r="O588" s="3" t="s">
        <v>4715</v>
      </c>
      <c r="P588" s="3"/>
      <c r="Q588" s="3"/>
      <c r="R588" s="3"/>
      <c r="S588" s="3"/>
      <c r="T588" s="3" t="s">
        <v>4716</v>
      </c>
    </row>
    <row r="589" spans="2:20">
      <c r="B589" t="s">
        <v>12345</v>
      </c>
      <c r="C589" t="s">
        <v>13360</v>
      </c>
      <c r="E589" t="s">
        <v>13361</v>
      </c>
      <c r="F589" s="3">
        <v>0</v>
      </c>
      <c r="G589" s="3">
        <v>0</v>
      </c>
      <c r="H589" s="255">
        <v>43524</v>
      </c>
      <c r="I589" s="270">
        <v>4</v>
      </c>
      <c r="J589" s="3">
        <v>81421</v>
      </c>
      <c r="K589" s="3" t="s">
        <v>12343</v>
      </c>
      <c r="L589" s="3" t="s">
        <v>4726</v>
      </c>
      <c r="M589" s="3" t="s">
        <v>12473</v>
      </c>
      <c r="N589" s="3" t="s">
        <v>4722</v>
      </c>
      <c r="O589" s="3" t="s">
        <v>4715</v>
      </c>
      <c r="P589" s="3"/>
      <c r="Q589" s="3"/>
      <c r="R589" s="3"/>
      <c r="S589" s="3"/>
      <c r="T589" s="3" t="s">
        <v>4716</v>
      </c>
    </row>
    <row r="590" spans="2:20">
      <c r="B590" t="s">
        <v>12345</v>
      </c>
      <c r="C590" t="s">
        <v>13362</v>
      </c>
      <c r="E590" t="s">
        <v>12677</v>
      </c>
      <c r="F590" s="3">
        <v>0</v>
      </c>
      <c r="G590" s="3">
        <v>0</v>
      </c>
      <c r="H590" s="255">
        <v>43516</v>
      </c>
      <c r="I590" s="270">
        <v>4</v>
      </c>
      <c r="J590" s="3">
        <v>41336</v>
      </c>
      <c r="K590" s="3" t="s">
        <v>12343</v>
      </c>
      <c r="L590" s="3" t="s">
        <v>4726</v>
      </c>
      <c r="M590" s="3" t="s">
        <v>13099</v>
      </c>
      <c r="N590" s="3" t="s">
        <v>4712</v>
      </c>
      <c r="O590" s="3" t="s">
        <v>4715</v>
      </c>
      <c r="P590" s="3"/>
      <c r="Q590" s="3"/>
      <c r="R590" s="3"/>
      <c r="S590" s="3"/>
      <c r="T590" s="3" t="s">
        <v>4716</v>
      </c>
    </row>
    <row r="591" spans="2:20">
      <c r="B591" t="s">
        <v>12345</v>
      </c>
      <c r="C591" t="s">
        <v>13363</v>
      </c>
      <c r="E591" t="s">
        <v>12425</v>
      </c>
      <c r="F591" s="3">
        <v>0</v>
      </c>
      <c r="G591" s="3">
        <v>0</v>
      </c>
      <c r="H591" s="255">
        <v>43516</v>
      </c>
      <c r="I591" s="270">
        <v>4</v>
      </c>
      <c r="J591" s="3">
        <v>80602</v>
      </c>
      <c r="K591" s="3" t="s">
        <v>12343</v>
      </c>
      <c r="L591" s="3" t="s">
        <v>4726</v>
      </c>
      <c r="M591" s="3" t="s">
        <v>12348</v>
      </c>
      <c r="N591" s="3" t="s">
        <v>4731</v>
      </c>
      <c r="O591" s="3" t="s">
        <v>4715</v>
      </c>
      <c r="P591" s="3"/>
      <c r="Q591" s="3"/>
      <c r="R591" s="3"/>
      <c r="S591" s="3"/>
      <c r="T591" s="3" t="s">
        <v>4716</v>
      </c>
    </row>
    <row r="592" spans="2:20">
      <c r="B592" t="s">
        <v>12345</v>
      </c>
      <c r="C592" t="s">
        <v>13364</v>
      </c>
      <c r="E592" t="s">
        <v>13365</v>
      </c>
      <c r="F592" s="3">
        <v>0</v>
      </c>
      <c r="G592" s="3">
        <v>0</v>
      </c>
      <c r="H592" s="255">
        <v>43509</v>
      </c>
      <c r="I592" s="270">
        <v>4</v>
      </c>
      <c r="J592" s="3">
        <v>167297</v>
      </c>
      <c r="K592" s="3" t="s">
        <v>12343</v>
      </c>
      <c r="L592" s="3" t="s">
        <v>4726</v>
      </c>
      <c r="M592" s="3" t="s">
        <v>13366</v>
      </c>
      <c r="N592" s="3" t="s">
        <v>4718</v>
      </c>
      <c r="O592" s="3" t="s">
        <v>4715</v>
      </c>
      <c r="P592" s="3"/>
      <c r="Q592" s="3"/>
      <c r="R592" s="3"/>
      <c r="S592" s="3"/>
      <c r="T592" s="3" t="s">
        <v>4716</v>
      </c>
    </row>
    <row r="593" spans="2:20">
      <c r="B593" t="s">
        <v>12345</v>
      </c>
      <c r="C593" t="s">
        <v>13367</v>
      </c>
      <c r="E593" t="s">
        <v>13368</v>
      </c>
      <c r="F593" s="3">
        <v>0</v>
      </c>
      <c r="G593" s="3">
        <v>0</v>
      </c>
      <c r="H593" s="255">
        <v>43501</v>
      </c>
      <c r="I593" s="270">
        <v>4</v>
      </c>
      <c r="J593" s="3">
        <v>19282</v>
      </c>
      <c r="K593" s="3" t="s">
        <v>12343</v>
      </c>
      <c r="L593" s="3" t="s">
        <v>4726</v>
      </c>
      <c r="M593" s="3" t="s">
        <v>5972</v>
      </c>
      <c r="N593" s="3" t="s">
        <v>4718</v>
      </c>
      <c r="O593" s="3" t="s">
        <v>4715</v>
      </c>
      <c r="P593" s="3"/>
      <c r="Q593" s="3"/>
      <c r="R593" s="3"/>
      <c r="S593" s="3"/>
      <c r="T593" s="3" t="s">
        <v>4716</v>
      </c>
    </row>
    <row r="594" spans="2:20">
      <c r="B594" t="s">
        <v>12345</v>
      </c>
      <c r="C594" t="s">
        <v>13369</v>
      </c>
      <c r="E594" t="s">
        <v>13370</v>
      </c>
      <c r="F594" s="3">
        <v>2</v>
      </c>
      <c r="G594" s="3">
        <v>5657.54</v>
      </c>
      <c r="H594" s="255">
        <v>43523</v>
      </c>
      <c r="I594" s="270">
        <v>4</v>
      </c>
      <c r="J594" s="3">
        <v>-1</v>
      </c>
      <c r="K594" s="3" t="s">
        <v>4752</v>
      </c>
      <c r="L594" s="3" t="s">
        <v>4726</v>
      </c>
      <c r="M594" s="3" t="s">
        <v>7955</v>
      </c>
      <c r="N594" s="3" t="s">
        <v>4722</v>
      </c>
      <c r="O594" s="3" t="s">
        <v>4715</v>
      </c>
      <c r="P594" s="3"/>
      <c r="Q594" s="3"/>
      <c r="R594" s="3"/>
      <c r="S594" s="3"/>
      <c r="T594" s="3" t="s">
        <v>4716</v>
      </c>
    </row>
    <row r="595" spans="2:20">
      <c r="B595" t="s">
        <v>12345</v>
      </c>
      <c r="C595" t="s">
        <v>13371</v>
      </c>
      <c r="E595" t="s">
        <v>13372</v>
      </c>
      <c r="F595" s="3">
        <v>2</v>
      </c>
      <c r="G595" s="3">
        <v>5657.54</v>
      </c>
      <c r="H595" s="255">
        <v>43524</v>
      </c>
      <c r="I595" s="270">
        <v>4</v>
      </c>
      <c r="J595" s="3">
        <v>-1</v>
      </c>
      <c r="K595" s="3" t="s">
        <v>12343</v>
      </c>
      <c r="L595" s="3" t="s">
        <v>4726</v>
      </c>
      <c r="M595" s="3" t="s">
        <v>13373</v>
      </c>
      <c r="N595" s="3" t="s">
        <v>4718</v>
      </c>
      <c r="O595" s="3" t="s">
        <v>4715</v>
      </c>
      <c r="P595" s="3"/>
      <c r="Q595" s="3"/>
      <c r="R595" s="3"/>
      <c r="S595" s="3"/>
      <c r="T595" s="3" t="s">
        <v>4716</v>
      </c>
    </row>
    <row r="596" spans="2:20">
      <c r="B596" t="s">
        <v>12345</v>
      </c>
      <c r="C596" t="s">
        <v>13374</v>
      </c>
      <c r="E596" t="s">
        <v>13375</v>
      </c>
      <c r="F596" s="3">
        <v>0</v>
      </c>
      <c r="G596" s="3">
        <v>0</v>
      </c>
      <c r="H596" s="255">
        <v>43512</v>
      </c>
      <c r="I596" s="270">
        <v>4</v>
      </c>
      <c r="J596" s="3">
        <v>27863</v>
      </c>
      <c r="K596" s="3" t="s">
        <v>12343</v>
      </c>
      <c r="L596" s="3" t="s">
        <v>5324</v>
      </c>
      <c r="M596" s="3" t="s">
        <v>13376</v>
      </c>
      <c r="N596" s="3" t="s">
        <v>4718</v>
      </c>
      <c r="O596" s="3" t="s">
        <v>4715</v>
      </c>
      <c r="P596" s="3"/>
      <c r="Q596" s="3"/>
      <c r="R596" s="3"/>
      <c r="S596" s="3"/>
      <c r="T596" s="3" t="s">
        <v>4716</v>
      </c>
    </row>
    <row r="597" spans="2:20">
      <c r="B597" t="s">
        <v>12378</v>
      </c>
      <c r="C597" t="s">
        <v>13377</v>
      </c>
      <c r="E597" t="s">
        <v>13378</v>
      </c>
      <c r="F597" s="3">
        <v>0</v>
      </c>
      <c r="G597" s="3">
        <v>0</v>
      </c>
      <c r="H597" s="255">
        <v>43516</v>
      </c>
      <c r="I597" s="270">
        <v>4</v>
      </c>
      <c r="J597" s="3">
        <v>-1</v>
      </c>
      <c r="K597" s="3" t="s">
        <v>12343</v>
      </c>
      <c r="L597" s="3" t="s">
        <v>5197</v>
      </c>
      <c r="M597" s="3" t="s">
        <v>13379</v>
      </c>
      <c r="N597" s="3" t="s">
        <v>4712</v>
      </c>
      <c r="O597" s="3" t="s">
        <v>4715</v>
      </c>
      <c r="P597" s="3"/>
      <c r="Q597" s="3"/>
      <c r="R597" s="3"/>
      <c r="S597" s="3"/>
      <c r="T597" s="3" t="s">
        <v>4716</v>
      </c>
    </row>
    <row r="598" spans="2:20">
      <c r="B598" t="s">
        <v>12345</v>
      </c>
      <c r="C598" t="s">
        <v>13380</v>
      </c>
      <c r="E598" t="s">
        <v>12429</v>
      </c>
      <c r="F598" s="3">
        <v>0</v>
      </c>
      <c r="G598" s="3">
        <v>0</v>
      </c>
      <c r="H598" s="255">
        <v>43524</v>
      </c>
      <c r="I598" s="270">
        <v>4</v>
      </c>
      <c r="J598" s="3">
        <v>67655</v>
      </c>
      <c r="K598" s="3" t="s">
        <v>12343</v>
      </c>
      <c r="L598" s="3" t="s">
        <v>4726</v>
      </c>
      <c r="M598" s="3" t="s">
        <v>12348</v>
      </c>
      <c r="N598" s="3" t="s">
        <v>4731</v>
      </c>
      <c r="O598" s="3" t="s">
        <v>4715</v>
      </c>
      <c r="P598" s="3"/>
      <c r="Q598" s="3"/>
      <c r="R598" s="3"/>
      <c r="S598" s="3"/>
      <c r="T598" s="3" t="s">
        <v>4716</v>
      </c>
    </row>
    <row r="599" spans="2:20">
      <c r="B599" t="s">
        <v>12345</v>
      </c>
      <c r="C599" t="s">
        <v>13381</v>
      </c>
      <c r="E599" t="s">
        <v>12470</v>
      </c>
      <c r="F599" s="3">
        <v>0</v>
      </c>
      <c r="G599" s="3">
        <v>0</v>
      </c>
      <c r="H599" s="255">
        <v>43514</v>
      </c>
      <c r="I599" s="270">
        <v>4</v>
      </c>
      <c r="J599" s="3">
        <v>40005</v>
      </c>
      <c r="K599" s="3" t="s">
        <v>4752</v>
      </c>
      <c r="L599" s="3" t="s">
        <v>4726</v>
      </c>
      <c r="M599" s="3" t="s">
        <v>5972</v>
      </c>
      <c r="N599" s="3" t="s">
        <v>4718</v>
      </c>
      <c r="O599" s="3" t="s">
        <v>4715</v>
      </c>
      <c r="P599" s="3"/>
      <c r="Q599" s="3"/>
      <c r="R599" s="3"/>
      <c r="S599" s="3"/>
      <c r="T599" s="3" t="s">
        <v>4716</v>
      </c>
    </row>
    <row r="600" spans="2:20">
      <c r="B600" t="s">
        <v>12345</v>
      </c>
      <c r="C600" t="s">
        <v>13382</v>
      </c>
      <c r="E600" t="s">
        <v>13229</v>
      </c>
      <c r="F600" s="3">
        <v>0</v>
      </c>
      <c r="G600" s="3">
        <v>0</v>
      </c>
      <c r="H600" s="255">
        <v>43521</v>
      </c>
      <c r="I600" s="270">
        <v>4</v>
      </c>
      <c r="J600" s="3">
        <v>-1</v>
      </c>
      <c r="K600" s="3" t="s">
        <v>12343</v>
      </c>
      <c r="L600" s="3" t="s">
        <v>4726</v>
      </c>
      <c r="M600" s="3" t="s">
        <v>4994</v>
      </c>
      <c r="N600" s="3" t="s">
        <v>4731</v>
      </c>
      <c r="O600" s="3" t="s">
        <v>4715</v>
      </c>
      <c r="P600" s="3"/>
      <c r="Q600" s="3"/>
      <c r="R600" s="3"/>
      <c r="S600" s="3"/>
      <c r="T600" s="3" t="s">
        <v>4716</v>
      </c>
    </row>
    <row r="601" spans="2:20">
      <c r="B601" t="s">
        <v>12345</v>
      </c>
      <c r="C601" t="s">
        <v>13383</v>
      </c>
      <c r="E601" t="s">
        <v>13384</v>
      </c>
      <c r="F601" s="3">
        <v>2</v>
      </c>
      <c r="G601" s="3">
        <v>5657.54</v>
      </c>
      <c r="H601" s="255">
        <v>43515</v>
      </c>
      <c r="I601" s="270">
        <v>4</v>
      </c>
      <c r="J601" s="3">
        <v>-1</v>
      </c>
      <c r="K601" s="3" t="s">
        <v>12343</v>
      </c>
      <c r="L601" s="3" t="s">
        <v>5197</v>
      </c>
      <c r="M601" s="3" t="s">
        <v>13385</v>
      </c>
      <c r="N601" s="3" t="s">
        <v>4718</v>
      </c>
      <c r="O601" s="3" t="s">
        <v>4715</v>
      </c>
      <c r="P601" s="3"/>
      <c r="Q601" s="3"/>
      <c r="R601" s="3"/>
      <c r="S601" s="3"/>
      <c r="T601" s="3" t="s">
        <v>4716</v>
      </c>
    </row>
    <row r="602" spans="2:20">
      <c r="B602" t="s">
        <v>12345</v>
      </c>
      <c r="C602" t="s">
        <v>13386</v>
      </c>
      <c r="E602" t="s">
        <v>13387</v>
      </c>
      <c r="F602" s="3">
        <v>0</v>
      </c>
      <c r="G602" s="3">
        <v>0</v>
      </c>
      <c r="H602" s="255">
        <v>43522</v>
      </c>
      <c r="I602" s="270">
        <v>4</v>
      </c>
      <c r="J602" s="3">
        <v>-1</v>
      </c>
      <c r="K602" s="3" t="s">
        <v>12343</v>
      </c>
      <c r="L602" s="3" t="s">
        <v>4726</v>
      </c>
      <c r="M602" s="3" t="s">
        <v>8841</v>
      </c>
      <c r="N602" s="3" t="s">
        <v>4712</v>
      </c>
      <c r="O602" s="3" t="s">
        <v>4715</v>
      </c>
      <c r="P602" s="3"/>
      <c r="Q602" s="3"/>
      <c r="R602" s="3"/>
      <c r="S602" s="3"/>
      <c r="T602" s="3" t="s">
        <v>4716</v>
      </c>
    </row>
    <row r="603" spans="2:20">
      <c r="B603" t="s">
        <v>12345</v>
      </c>
      <c r="C603" t="s">
        <v>13388</v>
      </c>
      <c r="E603" t="s">
        <v>13389</v>
      </c>
      <c r="F603" s="3">
        <v>0</v>
      </c>
      <c r="G603" s="3">
        <v>0</v>
      </c>
      <c r="H603" s="255">
        <v>43524</v>
      </c>
      <c r="I603" s="270">
        <v>4</v>
      </c>
      <c r="J603" s="3">
        <v>-1</v>
      </c>
      <c r="K603" s="3" t="s">
        <v>12343</v>
      </c>
      <c r="L603" s="3" t="s">
        <v>4726</v>
      </c>
      <c r="M603" s="3" t="s">
        <v>4994</v>
      </c>
      <c r="N603" s="3" t="s">
        <v>4712</v>
      </c>
      <c r="O603" s="3" t="s">
        <v>4715</v>
      </c>
      <c r="P603" s="3"/>
      <c r="Q603" s="3"/>
      <c r="R603" s="3"/>
      <c r="S603" s="3"/>
      <c r="T603" s="3" t="s">
        <v>4716</v>
      </c>
    </row>
    <row r="604" spans="2:20">
      <c r="B604" t="s">
        <v>12345</v>
      </c>
      <c r="C604" t="s">
        <v>13390</v>
      </c>
      <c r="E604" t="s">
        <v>13391</v>
      </c>
      <c r="F604" s="3">
        <v>0</v>
      </c>
      <c r="G604" s="3">
        <v>0</v>
      </c>
      <c r="H604" s="255">
        <v>43507</v>
      </c>
      <c r="I604" s="270">
        <v>4</v>
      </c>
      <c r="J604" s="3">
        <v>5181</v>
      </c>
      <c r="K604" s="3" t="s">
        <v>12343</v>
      </c>
      <c r="L604" s="3" t="s">
        <v>5197</v>
      </c>
      <c r="M604" s="3" t="s">
        <v>13392</v>
      </c>
      <c r="N604" s="3" t="s">
        <v>4731</v>
      </c>
      <c r="O604" s="3" t="s">
        <v>4715</v>
      </c>
      <c r="P604" s="3"/>
      <c r="Q604" s="3"/>
      <c r="R604" s="3"/>
      <c r="S604" s="3"/>
      <c r="T604" s="3" t="s">
        <v>4716</v>
      </c>
    </row>
    <row r="605" spans="2:20">
      <c r="B605" t="s">
        <v>12345</v>
      </c>
      <c r="C605" t="s">
        <v>13393</v>
      </c>
      <c r="E605" t="s">
        <v>13394</v>
      </c>
      <c r="F605" s="3">
        <v>0</v>
      </c>
      <c r="G605" s="3">
        <v>0</v>
      </c>
      <c r="H605" s="255">
        <v>43509</v>
      </c>
      <c r="I605" s="270">
        <v>4</v>
      </c>
      <c r="J605" s="3">
        <v>-1</v>
      </c>
      <c r="K605" s="3" t="s">
        <v>12343</v>
      </c>
      <c r="L605" s="3" t="s">
        <v>5197</v>
      </c>
      <c r="M605" s="3" t="s">
        <v>13395</v>
      </c>
      <c r="N605" s="3" t="s">
        <v>4718</v>
      </c>
      <c r="O605" s="3" t="s">
        <v>4715</v>
      </c>
      <c r="P605" s="3"/>
      <c r="Q605" s="3"/>
      <c r="R605" s="3"/>
      <c r="S605" s="3"/>
      <c r="T605" s="3" t="s">
        <v>4716</v>
      </c>
    </row>
    <row r="606" spans="2:20">
      <c r="B606" t="s">
        <v>12345</v>
      </c>
      <c r="C606" t="s">
        <v>13396</v>
      </c>
      <c r="E606" t="s">
        <v>13397</v>
      </c>
      <c r="F606" s="3">
        <v>1</v>
      </c>
      <c r="G606" s="3">
        <v>1317.57</v>
      </c>
      <c r="H606" s="255">
        <v>43516</v>
      </c>
      <c r="I606" s="270">
        <v>4</v>
      </c>
      <c r="J606" s="3">
        <v>-1</v>
      </c>
      <c r="K606" s="3" t="s">
        <v>12343</v>
      </c>
      <c r="L606" s="3" t="s">
        <v>5324</v>
      </c>
      <c r="M606" s="3" t="s">
        <v>13398</v>
      </c>
      <c r="N606" s="3" t="s">
        <v>4722</v>
      </c>
      <c r="O606" s="3" t="s">
        <v>4715</v>
      </c>
      <c r="P606" s="3"/>
      <c r="Q606" s="3"/>
      <c r="R606" s="3"/>
      <c r="S606" s="3"/>
      <c r="T606" s="3" t="s">
        <v>4716</v>
      </c>
    </row>
    <row r="607" spans="2:20">
      <c r="B607" t="s">
        <v>12345</v>
      </c>
      <c r="C607" t="s">
        <v>13399</v>
      </c>
      <c r="E607" t="s">
        <v>13400</v>
      </c>
      <c r="F607" s="3">
        <v>0</v>
      </c>
      <c r="G607" s="3">
        <v>0</v>
      </c>
      <c r="H607" s="255">
        <v>43510</v>
      </c>
      <c r="I607" s="270">
        <v>4</v>
      </c>
      <c r="J607" s="3">
        <v>37968</v>
      </c>
      <c r="K607" s="3" t="s">
        <v>4752</v>
      </c>
      <c r="L607" s="3" t="s">
        <v>5324</v>
      </c>
      <c r="M607" s="3" t="s">
        <v>12737</v>
      </c>
      <c r="N607" s="3" t="s">
        <v>4712</v>
      </c>
      <c r="O607" s="3" t="s">
        <v>4715</v>
      </c>
      <c r="P607" s="3"/>
      <c r="Q607" s="3"/>
      <c r="R607" s="3"/>
      <c r="S607" s="3"/>
      <c r="T607" s="3" t="s">
        <v>4716</v>
      </c>
    </row>
    <row r="608" spans="2:20">
      <c r="B608" t="s">
        <v>12345</v>
      </c>
      <c r="C608" t="s">
        <v>13401</v>
      </c>
      <c r="E608" t="s">
        <v>12630</v>
      </c>
      <c r="F608" s="3">
        <v>0</v>
      </c>
      <c r="G608" s="3">
        <v>0</v>
      </c>
      <c r="H608" s="255">
        <v>43497</v>
      </c>
      <c r="I608" s="270">
        <v>4</v>
      </c>
      <c r="J608" s="3">
        <v>24045</v>
      </c>
      <c r="K608" s="3" t="s">
        <v>4752</v>
      </c>
      <c r="L608" s="3" t="s">
        <v>4726</v>
      </c>
      <c r="M608" s="3" t="s">
        <v>13402</v>
      </c>
      <c r="N608" s="3" t="s">
        <v>4731</v>
      </c>
      <c r="O608" s="3" t="s">
        <v>4715</v>
      </c>
      <c r="P608" s="3"/>
      <c r="Q608" s="3"/>
      <c r="R608" s="3"/>
      <c r="S608" s="3"/>
      <c r="T608" s="3" t="s">
        <v>4716</v>
      </c>
    </row>
    <row r="609" spans="2:20">
      <c r="B609" t="s">
        <v>12345</v>
      </c>
      <c r="C609" t="s">
        <v>13403</v>
      </c>
      <c r="E609" t="s">
        <v>13404</v>
      </c>
      <c r="F609" s="3">
        <v>1</v>
      </c>
      <c r="G609" s="3">
        <v>1317.57</v>
      </c>
      <c r="H609" s="255">
        <v>43524</v>
      </c>
      <c r="I609" s="270">
        <v>4</v>
      </c>
      <c r="J609" s="3">
        <v>-1</v>
      </c>
      <c r="K609" s="3" t="s">
        <v>12343</v>
      </c>
      <c r="L609" s="3" t="s">
        <v>5197</v>
      </c>
      <c r="M609" s="3" t="s">
        <v>13405</v>
      </c>
      <c r="N609" s="3" t="s">
        <v>4731</v>
      </c>
      <c r="O609" s="3" t="s">
        <v>4715</v>
      </c>
      <c r="P609" s="3"/>
      <c r="Q609" s="3"/>
      <c r="R609" s="3"/>
      <c r="S609" s="3"/>
      <c r="T609" s="3" t="s">
        <v>4716</v>
      </c>
    </row>
    <row r="610" spans="2:20">
      <c r="B610" t="s">
        <v>12345</v>
      </c>
      <c r="C610" t="s">
        <v>13406</v>
      </c>
      <c r="E610" t="s">
        <v>13324</v>
      </c>
      <c r="F610" s="3">
        <v>1</v>
      </c>
      <c r="G610" s="3">
        <v>1317.57</v>
      </c>
      <c r="H610" s="255">
        <v>43522</v>
      </c>
      <c r="I610" s="270">
        <v>4</v>
      </c>
      <c r="J610" s="3">
        <v>-1</v>
      </c>
      <c r="K610" s="3" t="s">
        <v>12343</v>
      </c>
      <c r="L610" s="3" t="s">
        <v>5324</v>
      </c>
      <c r="M610" s="3" t="s">
        <v>5545</v>
      </c>
      <c r="N610" s="3" t="s">
        <v>4718</v>
      </c>
      <c r="O610" s="3" t="s">
        <v>4715</v>
      </c>
      <c r="P610" s="3"/>
      <c r="Q610" s="3"/>
      <c r="R610" s="3"/>
      <c r="S610" s="3"/>
      <c r="T610" s="3" t="s">
        <v>4716</v>
      </c>
    </row>
    <row r="611" spans="2:20">
      <c r="B611" t="s">
        <v>12345</v>
      </c>
      <c r="C611" t="s">
        <v>13407</v>
      </c>
      <c r="E611" t="s">
        <v>13165</v>
      </c>
      <c r="F611" s="3">
        <v>0</v>
      </c>
      <c r="G611" s="3">
        <v>0</v>
      </c>
      <c r="H611" s="255">
        <v>43516</v>
      </c>
      <c r="I611" s="270">
        <v>4</v>
      </c>
      <c r="J611" s="3">
        <v>67980</v>
      </c>
      <c r="K611" s="3" t="s">
        <v>12343</v>
      </c>
      <c r="L611" s="3" t="s">
        <v>4726</v>
      </c>
      <c r="M611" s="3" t="s">
        <v>11935</v>
      </c>
      <c r="N611" s="3" t="s">
        <v>4722</v>
      </c>
      <c r="O611" s="3" t="s">
        <v>4715</v>
      </c>
      <c r="P611" s="3"/>
      <c r="Q611" s="3"/>
      <c r="R611" s="3"/>
      <c r="S611" s="3"/>
      <c r="T611" s="3" t="s">
        <v>4716</v>
      </c>
    </row>
    <row r="612" spans="2:20">
      <c r="B612" t="s">
        <v>12345</v>
      </c>
      <c r="C612" t="s">
        <v>13408</v>
      </c>
      <c r="E612" t="s">
        <v>12570</v>
      </c>
      <c r="F612" s="3">
        <v>0</v>
      </c>
      <c r="G612" s="3">
        <v>0</v>
      </c>
      <c r="H612" s="255">
        <v>43524</v>
      </c>
      <c r="I612" s="270">
        <v>4</v>
      </c>
      <c r="J612" s="3">
        <v>90265</v>
      </c>
      <c r="K612" s="3" t="s">
        <v>12343</v>
      </c>
      <c r="L612" s="3" t="s">
        <v>4726</v>
      </c>
      <c r="M612" s="3" t="s">
        <v>5972</v>
      </c>
      <c r="N612" s="3" t="s">
        <v>4718</v>
      </c>
      <c r="O612" s="3" t="s">
        <v>4715</v>
      </c>
      <c r="P612" s="3"/>
      <c r="Q612" s="3"/>
      <c r="R612" s="3"/>
      <c r="S612" s="3"/>
      <c r="T612" s="3" t="s">
        <v>4716</v>
      </c>
    </row>
    <row r="613" spans="2:20">
      <c r="B613" t="s">
        <v>12345</v>
      </c>
      <c r="C613" t="s">
        <v>13409</v>
      </c>
      <c r="E613" t="s">
        <v>13410</v>
      </c>
      <c r="F613" s="3">
        <v>1</v>
      </c>
      <c r="G613" s="3">
        <v>3332.72</v>
      </c>
      <c r="H613" s="255">
        <v>43521</v>
      </c>
      <c r="I613" s="270">
        <v>4</v>
      </c>
      <c r="J613" s="3">
        <v>-1</v>
      </c>
      <c r="K613" s="3" t="s">
        <v>12343</v>
      </c>
      <c r="L613" s="3" t="s">
        <v>5324</v>
      </c>
      <c r="M613" s="3" t="s">
        <v>5545</v>
      </c>
      <c r="N613" s="3" t="s">
        <v>4718</v>
      </c>
      <c r="O613" s="3" t="s">
        <v>4715</v>
      </c>
      <c r="P613" s="3"/>
      <c r="Q613" s="3"/>
      <c r="R613" s="3"/>
      <c r="S613" s="3"/>
      <c r="T613" s="3" t="s">
        <v>4716</v>
      </c>
    </row>
    <row r="614" spans="2:20">
      <c r="B614" t="s">
        <v>12345</v>
      </c>
      <c r="C614" t="s">
        <v>13411</v>
      </c>
      <c r="E614" t="s">
        <v>13412</v>
      </c>
      <c r="F614" s="3">
        <v>0</v>
      </c>
      <c r="G614" s="3">
        <v>0</v>
      </c>
      <c r="H614" s="255">
        <v>43512</v>
      </c>
      <c r="I614" s="270">
        <v>4</v>
      </c>
      <c r="J614" s="3">
        <v>38934</v>
      </c>
      <c r="K614" s="3" t="s">
        <v>12343</v>
      </c>
      <c r="L614" s="3" t="s">
        <v>4726</v>
      </c>
      <c r="M614" s="3" t="s">
        <v>5228</v>
      </c>
      <c r="N614" s="3" t="s">
        <v>4712</v>
      </c>
      <c r="O614" s="3" t="s">
        <v>4715</v>
      </c>
      <c r="P614" s="3"/>
      <c r="Q614" s="3"/>
      <c r="R614" s="3"/>
      <c r="S614" s="3"/>
      <c r="T614" s="3" t="s">
        <v>4716</v>
      </c>
    </row>
    <row r="615" spans="2:20">
      <c r="B615" t="s">
        <v>12341</v>
      </c>
      <c r="C615" t="s">
        <v>13413</v>
      </c>
      <c r="E615" t="s">
        <v>4716</v>
      </c>
      <c r="F615" s="3">
        <v>0</v>
      </c>
      <c r="G615" s="3">
        <v>0</v>
      </c>
      <c r="H615" s="255">
        <v>43516</v>
      </c>
      <c r="I615" s="270">
        <v>4</v>
      </c>
      <c r="J615" s="3">
        <v>0</v>
      </c>
      <c r="K615" s="3" t="s">
        <v>12343</v>
      </c>
      <c r="L615" s="3" t="s">
        <v>4753</v>
      </c>
      <c r="M615" s="3" t="s">
        <v>4753</v>
      </c>
      <c r="N615" s="3" t="s">
        <v>4718</v>
      </c>
      <c r="O615" s="3" t="s">
        <v>4715</v>
      </c>
      <c r="P615" s="3"/>
      <c r="Q615" s="3"/>
      <c r="R615" s="3"/>
      <c r="S615" s="3"/>
      <c r="T615" s="3" t="s">
        <v>4716</v>
      </c>
    </row>
    <row r="616" spans="2:20">
      <c r="B616" t="s">
        <v>12341</v>
      </c>
      <c r="C616" t="s">
        <v>13414</v>
      </c>
      <c r="E616" t="s">
        <v>4716</v>
      </c>
      <c r="F616" s="3">
        <v>0</v>
      </c>
      <c r="G616" s="3">
        <v>0</v>
      </c>
      <c r="H616" s="255">
        <v>43516</v>
      </c>
      <c r="I616" s="270">
        <v>4</v>
      </c>
      <c r="J616" s="3">
        <v>0</v>
      </c>
      <c r="K616" s="3" t="s">
        <v>12343</v>
      </c>
      <c r="L616" s="3" t="s">
        <v>4753</v>
      </c>
      <c r="M616" s="3" t="s">
        <v>4753</v>
      </c>
      <c r="N616" s="3" t="s">
        <v>4718</v>
      </c>
      <c r="O616" s="3" t="s">
        <v>4715</v>
      </c>
      <c r="P616" s="3"/>
      <c r="Q616" s="3"/>
      <c r="R616" s="3"/>
      <c r="S616" s="3"/>
      <c r="T616" s="3" t="s">
        <v>4716</v>
      </c>
    </row>
    <row r="617" spans="2:20">
      <c r="B617" t="s">
        <v>12341</v>
      </c>
      <c r="C617" t="s">
        <v>13415</v>
      </c>
      <c r="E617" t="s">
        <v>4716</v>
      </c>
      <c r="F617" s="3">
        <v>0</v>
      </c>
      <c r="G617" s="3">
        <v>0</v>
      </c>
      <c r="H617" s="255">
        <v>43484</v>
      </c>
      <c r="I617" s="270">
        <v>4.083333333333333</v>
      </c>
      <c r="J617" s="3">
        <v>0</v>
      </c>
      <c r="K617" s="3" t="s">
        <v>12343</v>
      </c>
      <c r="L617" s="3" t="s">
        <v>4753</v>
      </c>
      <c r="M617" s="3" t="s">
        <v>4753</v>
      </c>
      <c r="N617" s="3" t="s">
        <v>4718</v>
      </c>
      <c r="O617" s="3" t="s">
        <v>4715</v>
      </c>
      <c r="P617" s="3"/>
      <c r="Q617" s="3"/>
      <c r="R617" s="3"/>
      <c r="S617" s="3"/>
      <c r="T617" s="3" t="s">
        <v>4716</v>
      </c>
    </row>
    <row r="618" spans="2:20">
      <c r="B618" t="s">
        <v>12345</v>
      </c>
      <c r="C618" t="s">
        <v>13416</v>
      </c>
      <c r="E618" t="s">
        <v>13417</v>
      </c>
      <c r="F618" s="3">
        <v>2</v>
      </c>
      <c r="G618" s="3">
        <v>5657.54</v>
      </c>
      <c r="H618" s="255">
        <v>43467</v>
      </c>
      <c r="I618" s="270">
        <v>4.083333333333333</v>
      </c>
      <c r="J618" s="3">
        <v>-1</v>
      </c>
      <c r="K618" s="3" t="s">
        <v>12343</v>
      </c>
      <c r="L618" s="3" t="s">
        <v>5197</v>
      </c>
      <c r="M618" s="3" t="s">
        <v>13418</v>
      </c>
      <c r="N618" s="3" t="s">
        <v>4712</v>
      </c>
      <c r="O618" s="3" t="s">
        <v>4715</v>
      </c>
      <c r="P618" s="3"/>
      <c r="Q618" s="3"/>
      <c r="R618" s="3"/>
      <c r="S618" s="3"/>
      <c r="T618" s="3" t="s">
        <v>4716</v>
      </c>
    </row>
    <row r="619" spans="2:20">
      <c r="B619" t="s">
        <v>12345</v>
      </c>
      <c r="C619" t="s">
        <v>13419</v>
      </c>
      <c r="E619" t="s">
        <v>13420</v>
      </c>
      <c r="F619" s="3">
        <v>0</v>
      </c>
      <c r="G619" s="3">
        <v>0</v>
      </c>
      <c r="H619" s="255">
        <v>43467</v>
      </c>
      <c r="I619" s="270">
        <v>4.083333333333333</v>
      </c>
      <c r="J619" s="3">
        <v>-1</v>
      </c>
      <c r="K619" s="3" t="s">
        <v>12343</v>
      </c>
      <c r="L619" s="3" t="s">
        <v>4726</v>
      </c>
      <c r="M619" s="3" t="s">
        <v>11825</v>
      </c>
      <c r="N619" s="3" t="s">
        <v>4722</v>
      </c>
      <c r="O619" s="3" t="s">
        <v>4715</v>
      </c>
      <c r="P619" s="3"/>
      <c r="Q619" s="3"/>
      <c r="R619" s="3"/>
      <c r="S619" s="3"/>
      <c r="T619" s="3" t="s">
        <v>4716</v>
      </c>
    </row>
    <row r="620" spans="2:20">
      <c r="B620" t="s">
        <v>12345</v>
      </c>
      <c r="C620" t="s">
        <v>13421</v>
      </c>
      <c r="E620" t="s">
        <v>13422</v>
      </c>
      <c r="F620" s="3">
        <v>0</v>
      </c>
      <c r="G620" s="3">
        <v>0</v>
      </c>
      <c r="H620" s="255">
        <v>43496</v>
      </c>
      <c r="I620" s="270">
        <v>4.083333333333333</v>
      </c>
      <c r="J620" s="3">
        <v>-1</v>
      </c>
      <c r="K620" s="3" t="s">
        <v>4752</v>
      </c>
      <c r="L620" s="3" t="s">
        <v>4726</v>
      </c>
      <c r="M620" s="3" t="s">
        <v>13423</v>
      </c>
      <c r="N620" s="3" t="s">
        <v>4731</v>
      </c>
      <c r="O620" s="3" t="s">
        <v>4715</v>
      </c>
      <c r="P620" s="3"/>
      <c r="Q620" s="3"/>
      <c r="R620" s="3"/>
      <c r="S620" s="3"/>
      <c r="T620" s="3" t="s">
        <v>4716</v>
      </c>
    </row>
    <row r="621" spans="2:20">
      <c r="B621" t="s">
        <v>12345</v>
      </c>
      <c r="C621" t="s">
        <v>13424</v>
      </c>
      <c r="E621" t="s">
        <v>13425</v>
      </c>
      <c r="F621" s="3">
        <v>0</v>
      </c>
      <c r="G621" s="3">
        <v>0</v>
      </c>
      <c r="H621" s="255">
        <v>43494</v>
      </c>
      <c r="I621" s="270">
        <v>4.083333333333333</v>
      </c>
      <c r="J621" s="3">
        <v>-1</v>
      </c>
      <c r="K621" s="3" t="s">
        <v>12343</v>
      </c>
      <c r="L621" s="3" t="s">
        <v>4726</v>
      </c>
      <c r="M621" s="3" t="s">
        <v>5972</v>
      </c>
      <c r="N621" s="3" t="s">
        <v>4718</v>
      </c>
      <c r="O621" s="3" t="s">
        <v>4715</v>
      </c>
      <c r="P621" s="3"/>
      <c r="Q621" s="3"/>
      <c r="R621" s="3"/>
      <c r="S621" s="3"/>
      <c r="T621" s="3" t="s">
        <v>4716</v>
      </c>
    </row>
    <row r="622" spans="2:20">
      <c r="B622" t="s">
        <v>12345</v>
      </c>
      <c r="C622" t="s">
        <v>13426</v>
      </c>
      <c r="E622" t="s">
        <v>13427</v>
      </c>
      <c r="F622" s="3">
        <v>1</v>
      </c>
      <c r="G622" s="3">
        <v>3332.72</v>
      </c>
      <c r="H622" s="255">
        <v>43483</v>
      </c>
      <c r="I622" s="270">
        <v>4.083333333333333</v>
      </c>
      <c r="J622" s="3">
        <v>-1</v>
      </c>
      <c r="K622" s="3" t="s">
        <v>4752</v>
      </c>
      <c r="L622" s="3" t="s">
        <v>5324</v>
      </c>
      <c r="M622" s="3" t="s">
        <v>13428</v>
      </c>
      <c r="N622" s="3" t="s">
        <v>4722</v>
      </c>
      <c r="O622" s="3" t="s">
        <v>4715</v>
      </c>
      <c r="P622" s="3"/>
      <c r="Q622" s="3"/>
      <c r="R622" s="3"/>
      <c r="S622" s="3"/>
      <c r="T622" s="3" t="s">
        <v>4716</v>
      </c>
    </row>
    <row r="623" spans="2:20">
      <c r="B623" t="s">
        <v>12345</v>
      </c>
      <c r="C623" t="s">
        <v>13429</v>
      </c>
      <c r="E623" t="s">
        <v>12596</v>
      </c>
      <c r="F623" s="3">
        <v>0</v>
      </c>
      <c r="G623" s="3">
        <v>0</v>
      </c>
      <c r="H623" s="255">
        <v>43494</v>
      </c>
      <c r="I623" s="270">
        <v>4.083333333333333</v>
      </c>
      <c r="J623" s="3">
        <v>81693</v>
      </c>
      <c r="K623" s="3" t="s">
        <v>12343</v>
      </c>
      <c r="L623" s="3" t="s">
        <v>4726</v>
      </c>
      <c r="M623" s="3" t="s">
        <v>5228</v>
      </c>
      <c r="N623" s="3" t="s">
        <v>4722</v>
      </c>
      <c r="O623" s="3" t="s">
        <v>4715</v>
      </c>
      <c r="P623" s="3"/>
      <c r="Q623" s="3"/>
      <c r="R623" s="3"/>
      <c r="S623" s="3"/>
      <c r="T623" s="3" t="s">
        <v>4716</v>
      </c>
    </row>
    <row r="624" spans="2:20">
      <c r="B624" t="s">
        <v>12345</v>
      </c>
      <c r="C624" t="s">
        <v>13430</v>
      </c>
      <c r="E624" t="s">
        <v>13431</v>
      </c>
      <c r="F624" s="3">
        <v>0</v>
      </c>
      <c r="G624" s="3">
        <v>0</v>
      </c>
      <c r="H624" s="255">
        <v>43476</v>
      </c>
      <c r="I624" s="270">
        <v>4.083333333333333</v>
      </c>
      <c r="J624" s="3">
        <v>-1</v>
      </c>
      <c r="K624" s="3" t="s">
        <v>12343</v>
      </c>
      <c r="L624" s="3" t="s">
        <v>4726</v>
      </c>
      <c r="M624" s="3" t="s">
        <v>4994</v>
      </c>
      <c r="N624" s="3" t="s">
        <v>4731</v>
      </c>
      <c r="O624" s="3" t="s">
        <v>4715</v>
      </c>
      <c r="P624" s="3"/>
      <c r="Q624" s="3"/>
      <c r="R624" s="3"/>
      <c r="S624" s="3"/>
      <c r="T624" s="3" t="s">
        <v>4716</v>
      </c>
    </row>
    <row r="625" spans="2:20">
      <c r="B625" t="s">
        <v>12345</v>
      </c>
      <c r="C625" t="s">
        <v>474</v>
      </c>
      <c r="E625" t="s">
        <v>12698</v>
      </c>
      <c r="F625" s="3">
        <v>0</v>
      </c>
      <c r="G625" s="3">
        <v>0</v>
      </c>
      <c r="H625" s="255">
        <v>43475</v>
      </c>
      <c r="I625" s="270">
        <v>4.083333333333333</v>
      </c>
      <c r="J625" s="3">
        <v>93375</v>
      </c>
      <c r="K625" s="3" t="s">
        <v>4752</v>
      </c>
      <c r="L625" s="3" t="s">
        <v>4726</v>
      </c>
      <c r="M625" s="3" t="s">
        <v>5972</v>
      </c>
      <c r="N625" s="3" t="s">
        <v>4722</v>
      </c>
      <c r="O625" s="3" t="s">
        <v>4715</v>
      </c>
      <c r="P625" s="3"/>
      <c r="Q625" s="3"/>
      <c r="R625" s="3"/>
      <c r="S625" s="3"/>
      <c r="T625" s="3" t="s">
        <v>4716</v>
      </c>
    </row>
    <row r="626" spans="2:20">
      <c r="B626" t="s">
        <v>12378</v>
      </c>
      <c r="C626" t="s">
        <v>13432</v>
      </c>
      <c r="E626" t="s">
        <v>12979</v>
      </c>
      <c r="F626" s="3">
        <v>0</v>
      </c>
      <c r="G626" s="3">
        <v>0</v>
      </c>
      <c r="H626" s="255">
        <v>43496</v>
      </c>
      <c r="I626" s="270">
        <v>4.083333333333333</v>
      </c>
      <c r="J626" s="3">
        <v>34331</v>
      </c>
      <c r="K626" s="3" t="s">
        <v>12343</v>
      </c>
      <c r="L626" s="3" t="s">
        <v>4726</v>
      </c>
      <c r="M626" s="3" t="s">
        <v>10052</v>
      </c>
      <c r="N626" s="3" t="s">
        <v>4718</v>
      </c>
      <c r="O626" s="3" t="s">
        <v>4715</v>
      </c>
      <c r="P626" s="3"/>
      <c r="Q626" s="3"/>
      <c r="R626" s="3"/>
      <c r="S626" s="3"/>
      <c r="T626" s="3" t="s">
        <v>4716</v>
      </c>
    </row>
    <row r="627" spans="2:20">
      <c r="B627" t="s">
        <v>12345</v>
      </c>
      <c r="C627" t="s">
        <v>13433</v>
      </c>
      <c r="E627" t="s">
        <v>13434</v>
      </c>
      <c r="F627" s="3">
        <v>0</v>
      </c>
      <c r="G627" s="3">
        <v>0</v>
      </c>
      <c r="H627" s="255">
        <v>43467</v>
      </c>
      <c r="I627" s="270">
        <v>4.083333333333333</v>
      </c>
      <c r="J627" s="3">
        <v>-1</v>
      </c>
      <c r="K627" s="3" t="s">
        <v>12343</v>
      </c>
      <c r="L627" s="3" t="s">
        <v>4726</v>
      </c>
      <c r="M627" s="3" t="s">
        <v>10458</v>
      </c>
      <c r="N627" s="3" t="s">
        <v>4722</v>
      </c>
      <c r="O627" s="3" t="s">
        <v>4715</v>
      </c>
      <c r="P627" s="3"/>
      <c r="Q627" s="3"/>
      <c r="R627" s="3"/>
      <c r="S627" s="3"/>
      <c r="T627" s="3" t="s">
        <v>4716</v>
      </c>
    </row>
    <row r="628" spans="2:20">
      <c r="B628" t="s">
        <v>12345</v>
      </c>
      <c r="C628" t="s">
        <v>13435</v>
      </c>
      <c r="E628" t="s">
        <v>13434</v>
      </c>
      <c r="F628" s="3">
        <v>1</v>
      </c>
      <c r="G628" s="3">
        <v>3332.72</v>
      </c>
      <c r="H628" s="255">
        <v>43467</v>
      </c>
      <c r="I628" s="270">
        <v>4.083333333333333</v>
      </c>
      <c r="J628" s="3">
        <v>-1</v>
      </c>
      <c r="K628" s="3" t="s">
        <v>12343</v>
      </c>
      <c r="L628" s="3" t="s">
        <v>4726</v>
      </c>
      <c r="M628" s="3" t="s">
        <v>11774</v>
      </c>
      <c r="N628" s="3" t="s">
        <v>4769</v>
      </c>
      <c r="O628" s="3" t="s">
        <v>4715</v>
      </c>
      <c r="P628" s="3"/>
      <c r="Q628" s="3"/>
      <c r="R628" s="3"/>
      <c r="S628" s="3"/>
      <c r="T628" s="3" t="s">
        <v>4716</v>
      </c>
    </row>
    <row r="629" spans="2:20">
      <c r="B629" t="s">
        <v>12378</v>
      </c>
      <c r="C629" t="s">
        <v>13436</v>
      </c>
      <c r="E629" t="s">
        <v>12567</v>
      </c>
      <c r="F629" s="3">
        <v>0</v>
      </c>
      <c r="G629" s="3">
        <v>0</v>
      </c>
      <c r="H629" s="255">
        <v>43467</v>
      </c>
      <c r="I629" s="270">
        <v>4.083333333333333</v>
      </c>
      <c r="J629" s="3">
        <v>59785</v>
      </c>
      <c r="K629" s="3" t="s">
        <v>12343</v>
      </c>
      <c r="L629" s="3" t="s">
        <v>4713</v>
      </c>
      <c r="M629" s="3" t="s">
        <v>13437</v>
      </c>
      <c r="N629" s="3" t="s">
        <v>4722</v>
      </c>
      <c r="O629" s="3" t="s">
        <v>4715</v>
      </c>
      <c r="P629" s="3"/>
      <c r="Q629" s="3"/>
      <c r="R629" s="3"/>
      <c r="S629" s="3"/>
      <c r="T629" s="3" t="s">
        <v>4716</v>
      </c>
    </row>
    <row r="630" spans="2:20">
      <c r="B630" t="s">
        <v>12378</v>
      </c>
      <c r="C630" t="s">
        <v>13438</v>
      </c>
      <c r="E630" t="s">
        <v>13439</v>
      </c>
      <c r="F630" s="3">
        <v>0</v>
      </c>
      <c r="G630" s="3">
        <v>0</v>
      </c>
      <c r="H630" s="255">
        <v>43496</v>
      </c>
      <c r="I630" s="270">
        <v>4.083333333333333</v>
      </c>
      <c r="J630" s="3">
        <v>-1</v>
      </c>
      <c r="K630" s="3" t="s">
        <v>12343</v>
      </c>
      <c r="L630" s="3" t="s">
        <v>5197</v>
      </c>
      <c r="M630" s="3" t="s">
        <v>13440</v>
      </c>
      <c r="N630" s="3" t="s">
        <v>4722</v>
      </c>
      <c r="O630" s="3" t="s">
        <v>4715</v>
      </c>
      <c r="P630" s="3"/>
      <c r="Q630" s="3"/>
      <c r="R630" s="3"/>
      <c r="S630" s="3"/>
      <c r="T630" s="3" t="s">
        <v>4716</v>
      </c>
    </row>
    <row r="631" spans="2:20">
      <c r="B631" t="s">
        <v>12345</v>
      </c>
      <c r="C631" t="s">
        <v>13441</v>
      </c>
      <c r="E631" t="s">
        <v>13442</v>
      </c>
      <c r="F631" s="3">
        <v>1</v>
      </c>
      <c r="G631" s="3">
        <v>3332.72</v>
      </c>
      <c r="H631" s="255">
        <v>43486</v>
      </c>
      <c r="I631" s="270">
        <v>4.083333333333333</v>
      </c>
      <c r="J631" s="3">
        <v>-1</v>
      </c>
      <c r="K631" s="3" t="s">
        <v>4752</v>
      </c>
      <c r="L631" s="3" t="s">
        <v>4726</v>
      </c>
      <c r="M631" s="3" t="s">
        <v>5188</v>
      </c>
      <c r="N631" s="3" t="s">
        <v>4718</v>
      </c>
      <c r="O631" s="3" t="s">
        <v>4715</v>
      </c>
      <c r="P631" s="3"/>
      <c r="Q631" s="3"/>
      <c r="R631" s="3"/>
      <c r="S631" s="3"/>
      <c r="T631" s="3" t="s">
        <v>4716</v>
      </c>
    </row>
    <row r="632" spans="2:20">
      <c r="B632" t="s">
        <v>12345</v>
      </c>
      <c r="C632" t="s">
        <v>13443</v>
      </c>
      <c r="E632" t="s">
        <v>13227</v>
      </c>
      <c r="F632" s="3">
        <v>0</v>
      </c>
      <c r="G632" s="3">
        <v>0</v>
      </c>
      <c r="H632" s="255">
        <v>43467</v>
      </c>
      <c r="I632" s="270">
        <v>4.083333333333333</v>
      </c>
      <c r="J632" s="3">
        <v>160672</v>
      </c>
      <c r="K632" s="3" t="s">
        <v>4752</v>
      </c>
      <c r="L632" s="3" t="s">
        <v>5324</v>
      </c>
      <c r="M632" s="3" t="s">
        <v>13444</v>
      </c>
      <c r="N632" s="3" t="s">
        <v>4722</v>
      </c>
      <c r="O632" s="3" t="s">
        <v>4715</v>
      </c>
      <c r="P632" s="3"/>
      <c r="Q632" s="3"/>
      <c r="R632" s="3"/>
      <c r="S632" s="3"/>
      <c r="T632" s="3" t="s">
        <v>4716</v>
      </c>
    </row>
    <row r="633" spans="2:20">
      <c r="B633" t="s">
        <v>12345</v>
      </c>
      <c r="C633" t="s">
        <v>13445</v>
      </c>
      <c r="E633" t="s">
        <v>13446</v>
      </c>
      <c r="F633" s="3">
        <v>1</v>
      </c>
      <c r="G633" s="3">
        <v>3332.72</v>
      </c>
      <c r="H633" s="255">
        <v>43486</v>
      </c>
      <c r="I633" s="270">
        <v>4.083333333333333</v>
      </c>
      <c r="J633" s="3">
        <v>-1</v>
      </c>
      <c r="K633" s="3" t="s">
        <v>4752</v>
      </c>
      <c r="L633" s="3" t="s">
        <v>4726</v>
      </c>
      <c r="M633" s="3" t="s">
        <v>4994</v>
      </c>
      <c r="N633" s="3" t="s">
        <v>4718</v>
      </c>
      <c r="O633" s="3" t="s">
        <v>4715</v>
      </c>
      <c r="P633" s="3"/>
      <c r="Q633" s="3"/>
      <c r="R633" s="3"/>
      <c r="S633" s="3"/>
      <c r="T633" s="3" t="s">
        <v>4716</v>
      </c>
    </row>
    <row r="634" spans="2:20">
      <c r="B634" t="s">
        <v>12345</v>
      </c>
      <c r="C634" t="s">
        <v>13447</v>
      </c>
      <c r="E634" t="s">
        <v>12819</v>
      </c>
      <c r="F634" s="3">
        <v>1</v>
      </c>
      <c r="G634" s="3">
        <v>1218.06</v>
      </c>
      <c r="H634" s="255">
        <v>43467</v>
      </c>
      <c r="I634" s="270">
        <v>4.083333333333333</v>
      </c>
      <c r="J634" s="3">
        <v>-1</v>
      </c>
      <c r="K634" s="3" t="s">
        <v>12343</v>
      </c>
      <c r="L634" s="3" t="s">
        <v>4726</v>
      </c>
      <c r="M634" s="3" t="s">
        <v>13448</v>
      </c>
      <c r="N634" s="3" t="s">
        <v>4718</v>
      </c>
      <c r="O634" s="3" t="s">
        <v>4715</v>
      </c>
      <c r="P634" s="3"/>
      <c r="Q634" s="3"/>
      <c r="R634" s="3"/>
      <c r="S634" s="3"/>
      <c r="T634" s="3" t="s">
        <v>4716</v>
      </c>
    </row>
    <row r="635" spans="2:20">
      <c r="B635" t="s">
        <v>12345</v>
      </c>
      <c r="C635" t="s">
        <v>13449</v>
      </c>
      <c r="E635" t="s">
        <v>13450</v>
      </c>
      <c r="F635" s="3">
        <v>2</v>
      </c>
      <c r="G635" s="3">
        <v>3666.57</v>
      </c>
      <c r="H635" s="255">
        <v>43483</v>
      </c>
      <c r="I635" s="270">
        <v>4.083333333333333</v>
      </c>
      <c r="J635" s="3">
        <v>-1</v>
      </c>
      <c r="K635" s="3" t="s">
        <v>4752</v>
      </c>
      <c r="L635" s="3" t="s">
        <v>4726</v>
      </c>
      <c r="M635" s="3" t="s">
        <v>13122</v>
      </c>
      <c r="N635" s="3" t="s">
        <v>4722</v>
      </c>
      <c r="O635" s="3" t="s">
        <v>4715</v>
      </c>
      <c r="P635" s="3"/>
      <c r="Q635" s="3"/>
      <c r="R635" s="3"/>
      <c r="S635" s="3"/>
      <c r="T635" s="3" t="s">
        <v>4716</v>
      </c>
    </row>
    <row r="636" spans="2:20">
      <c r="B636" t="s">
        <v>12378</v>
      </c>
      <c r="C636" t="s">
        <v>13451</v>
      </c>
      <c r="E636" t="s">
        <v>13038</v>
      </c>
      <c r="F636" s="3">
        <v>0</v>
      </c>
      <c r="G636" s="3">
        <v>0</v>
      </c>
      <c r="H636" s="255">
        <v>43496</v>
      </c>
      <c r="I636" s="270">
        <v>4.083333333333333</v>
      </c>
      <c r="J636" s="3">
        <v>15210</v>
      </c>
      <c r="K636" s="3" t="s">
        <v>4752</v>
      </c>
      <c r="L636" s="3" t="s">
        <v>4726</v>
      </c>
      <c r="M636" s="3" t="s">
        <v>13452</v>
      </c>
      <c r="N636" s="3" t="s">
        <v>4712</v>
      </c>
      <c r="O636" s="3" t="s">
        <v>4715</v>
      </c>
      <c r="P636" s="3"/>
      <c r="Q636" s="3"/>
      <c r="R636" s="3"/>
      <c r="S636" s="3"/>
      <c r="T636" s="3" t="s">
        <v>4716</v>
      </c>
    </row>
    <row r="637" spans="2:20">
      <c r="B637" t="s">
        <v>12345</v>
      </c>
      <c r="C637" t="s">
        <v>13453</v>
      </c>
      <c r="E637" t="s">
        <v>13454</v>
      </c>
      <c r="F637" s="3">
        <v>1</v>
      </c>
      <c r="G637" s="3">
        <v>3332.72</v>
      </c>
      <c r="H637" s="255">
        <v>43467</v>
      </c>
      <c r="I637" s="270">
        <v>4.083333333333333</v>
      </c>
      <c r="J637" s="3">
        <v>-1</v>
      </c>
      <c r="K637" s="3" t="s">
        <v>12343</v>
      </c>
      <c r="L637" s="3" t="s">
        <v>5197</v>
      </c>
      <c r="M637" s="3" t="s">
        <v>12352</v>
      </c>
      <c r="N637" s="3" t="s">
        <v>4722</v>
      </c>
      <c r="O637" s="3" t="s">
        <v>4715</v>
      </c>
      <c r="P637" s="3"/>
      <c r="Q637" s="3"/>
      <c r="R637" s="3"/>
      <c r="S637" s="3"/>
      <c r="T637" s="3" t="s">
        <v>4716</v>
      </c>
    </row>
    <row r="638" spans="2:20">
      <c r="B638" t="s">
        <v>12345</v>
      </c>
      <c r="C638" t="s">
        <v>13455</v>
      </c>
      <c r="E638" t="s">
        <v>13456</v>
      </c>
      <c r="F638" s="3">
        <v>1</v>
      </c>
      <c r="G638" s="3">
        <v>1317.57</v>
      </c>
      <c r="H638" s="255">
        <v>43496</v>
      </c>
      <c r="I638" s="270">
        <v>4.083333333333333</v>
      </c>
      <c r="J638" s="3">
        <v>-1</v>
      </c>
      <c r="K638" s="3" t="s">
        <v>4752</v>
      </c>
      <c r="L638" s="3" t="s">
        <v>4726</v>
      </c>
      <c r="M638" s="3" t="s">
        <v>5739</v>
      </c>
      <c r="N638" s="3" t="s">
        <v>4722</v>
      </c>
      <c r="O638" s="3" t="s">
        <v>4715</v>
      </c>
      <c r="P638" s="3"/>
      <c r="Q638" s="3"/>
      <c r="R638" s="3"/>
      <c r="S638" s="3"/>
      <c r="T638" s="3" t="s">
        <v>4716</v>
      </c>
    </row>
    <row r="639" spans="2:20">
      <c r="B639" t="s">
        <v>12345</v>
      </c>
      <c r="C639" t="s">
        <v>13457</v>
      </c>
      <c r="E639" t="s">
        <v>13458</v>
      </c>
      <c r="F639" s="3">
        <v>0</v>
      </c>
      <c r="G639" s="3">
        <v>0</v>
      </c>
      <c r="H639" s="255">
        <v>43467</v>
      </c>
      <c r="I639" s="270">
        <v>4.083333333333333</v>
      </c>
      <c r="J639" s="3">
        <v>-1</v>
      </c>
      <c r="K639" s="3" t="s">
        <v>12343</v>
      </c>
      <c r="L639" s="3" t="s">
        <v>5324</v>
      </c>
      <c r="M639" s="3" t="s">
        <v>13459</v>
      </c>
      <c r="N639" s="3" t="s">
        <v>4718</v>
      </c>
      <c r="O639" s="3" t="s">
        <v>4715</v>
      </c>
      <c r="P639" s="3"/>
      <c r="Q639" s="3"/>
      <c r="R639" s="3"/>
      <c r="S639" s="3"/>
      <c r="T639" s="3" t="s">
        <v>4716</v>
      </c>
    </row>
    <row r="640" spans="2:20">
      <c r="B640" t="s">
        <v>12378</v>
      </c>
      <c r="C640" t="s">
        <v>13460</v>
      </c>
      <c r="E640" t="s">
        <v>12674</v>
      </c>
      <c r="F640" s="3">
        <v>0</v>
      </c>
      <c r="G640" s="3">
        <v>0</v>
      </c>
      <c r="H640" s="255">
        <v>43467</v>
      </c>
      <c r="I640" s="270">
        <v>4.083333333333333</v>
      </c>
      <c r="J640" s="3">
        <v>47365</v>
      </c>
      <c r="K640" s="3" t="s">
        <v>12343</v>
      </c>
      <c r="L640" s="3" t="s">
        <v>4726</v>
      </c>
      <c r="M640" s="3" t="s">
        <v>13461</v>
      </c>
      <c r="N640" s="3" t="s">
        <v>4722</v>
      </c>
      <c r="O640" s="3" t="s">
        <v>4715</v>
      </c>
      <c r="P640" s="3"/>
      <c r="Q640" s="3"/>
      <c r="R640" s="3"/>
      <c r="S640" s="3"/>
      <c r="T640" s="3" t="s">
        <v>4716</v>
      </c>
    </row>
    <row r="641" spans="2:20">
      <c r="B641" t="s">
        <v>12378</v>
      </c>
      <c r="C641" t="s">
        <v>13462</v>
      </c>
      <c r="E641" t="s">
        <v>13463</v>
      </c>
      <c r="F641" s="3">
        <v>0</v>
      </c>
      <c r="G641" s="3">
        <v>0</v>
      </c>
      <c r="H641" s="255">
        <v>43495</v>
      </c>
      <c r="I641" s="270">
        <v>4.083333333333333</v>
      </c>
      <c r="J641" s="3">
        <v>70952</v>
      </c>
      <c r="K641" s="3" t="s">
        <v>12343</v>
      </c>
      <c r="L641" s="3" t="s">
        <v>4726</v>
      </c>
      <c r="M641" s="3" t="s">
        <v>13464</v>
      </c>
      <c r="N641" s="3" t="s">
        <v>4718</v>
      </c>
      <c r="O641" s="3" t="s">
        <v>4715</v>
      </c>
      <c r="P641" s="3"/>
      <c r="Q641" s="3"/>
      <c r="R641" s="3"/>
      <c r="S641" s="3"/>
      <c r="T641" s="3" t="s">
        <v>4716</v>
      </c>
    </row>
    <row r="642" spans="2:20">
      <c r="B642" t="s">
        <v>12378</v>
      </c>
      <c r="C642" t="s">
        <v>13465</v>
      </c>
      <c r="E642" t="s">
        <v>13420</v>
      </c>
      <c r="F642" s="3">
        <v>0</v>
      </c>
      <c r="G642" s="3">
        <v>0</v>
      </c>
      <c r="H642" s="255">
        <v>43467</v>
      </c>
      <c r="I642" s="270">
        <v>4.083333333333333</v>
      </c>
      <c r="J642" s="3">
        <v>-1</v>
      </c>
      <c r="K642" s="3" t="s">
        <v>12343</v>
      </c>
      <c r="L642" s="3" t="s">
        <v>5197</v>
      </c>
      <c r="M642" s="3" t="s">
        <v>13466</v>
      </c>
      <c r="N642" s="3" t="s">
        <v>4722</v>
      </c>
      <c r="O642" s="3" t="s">
        <v>4715</v>
      </c>
      <c r="P642" s="3"/>
      <c r="Q642" s="3"/>
      <c r="R642" s="3"/>
      <c r="S642" s="3"/>
      <c r="T642" s="3" t="s">
        <v>4716</v>
      </c>
    </row>
    <row r="643" spans="2:20">
      <c r="B643" t="s">
        <v>12345</v>
      </c>
      <c r="C643" t="s">
        <v>13467</v>
      </c>
      <c r="E643" t="s">
        <v>13128</v>
      </c>
      <c r="F643" s="3">
        <v>0</v>
      </c>
      <c r="G643" s="3">
        <v>0</v>
      </c>
      <c r="H643" s="255">
        <v>43467</v>
      </c>
      <c r="I643" s="270">
        <v>4.083333333333333</v>
      </c>
      <c r="J643" s="3">
        <v>22668</v>
      </c>
      <c r="K643" s="3" t="s">
        <v>4752</v>
      </c>
      <c r="L643" s="3" t="s">
        <v>4726</v>
      </c>
      <c r="M643" s="3" t="s">
        <v>4994</v>
      </c>
      <c r="N643" s="3" t="s">
        <v>4722</v>
      </c>
      <c r="O643" s="3" t="s">
        <v>4715</v>
      </c>
      <c r="P643" s="3"/>
      <c r="Q643" s="3"/>
      <c r="R643" s="3"/>
      <c r="S643" s="3"/>
      <c r="T643" s="3" t="s">
        <v>4716</v>
      </c>
    </row>
    <row r="644" spans="2:20">
      <c r="B644" t="s">
        <v>12345</v>
      </c>
      <c r="C644" t="s">
        <v>13468</v>
      </c>
      <c r="E644" t="s">
        <v>13469</v>
      </c>
      <c r="F644" s="3">
        <v>1</v>
      </c>
      <c r="G644" s="3">
        <v>3332.72</v>
      </c>
      <c r="H644" s="255">
        <v>43495</v>
      </c>
      <c r="I644" s="270">
        <v>4.083333333333333</v>
      </c>
      <c r="J644" s="3">
        <v>121516</v>
      </c>
      <c r="K644" s="3" t="s">
        <v>4752</v>
      </c>
      <c r="L644" s="3" t="s">
        <v>5197</v>
      </c>
      <c r="M644" s="3" t="s">
        <v>12350</v>
      </c>
      <c r="N644" s="3" t="s">
        <v>4718</v>
      </c>
      <c r="O644" s="3" t="s">
        <v>4715</v>
      </c>
      <c r="P644" s="3"/>
      <c r="Q644" s="3"/>
      <c r="R644" s="3"/>
      <c r="S644" s="3"/>
      <c r="T644" s="3" t="s">
        <v>4716</v>
      </c>
    </row>
    <row r="645" spans="2:20">
      <c r="B645" t="s">
        <v>12345</v>
      </c>
      <c r="C645" t="s">
        <v>13470</v>
      </c>
      <c r="E645" t="s">
        <v>12909</v>
      </c>
      <c r="F645" s="3">
        <v>0</v>
      </c>
      <c r="G645" s="3">
        <v>0</v>
      </c>
      <c r="H645" s="255">
        <v>43467</v>
      </c>
      <c r="I645" s="270">
        <v>4.083333333333333</v>
      </c>
      <c r="J645" s="3">
        <v>58223</v>
      </c>
      <c r="K645" s="3" t="s">
        <v>12343</v>
      </c>
      <c r="L645" s="3" t="s">
        <v>4726</v>
      </c>
      <c r="M645" s="3" t="s">
        <v>12795</v>
      </c>
      <c r="N645" s="3" t="s">
        <v>4718</v>
      </c>
      <c r="O645" s="3" t="s">
        <v>4715</v>
      </c>
      <c r="P645" s="3"/>
      <c r="Q645" s="3"/>
      <c r="R645" s="3"/>
      <c r="S645" s="3"/>
      <c r="T645" s="3" t="s">
        <v>4716</v>
      </c>
    </row>
    <row r="646" spans="2:20">
      <c r="B646" t="s">
        <v>12345</v>
      </c>
      <c r="C646" t="s">
        <v>13471</v>
      </c>
      <c r="E646" t="s">
        <v>13472</v>
      </c>
      <c r="F646" s="3">
        <v>0</v>
      </c>
      <c r="G646" s="3">
        <v>0</v>
      </c>
      <c r="H646" s="255">
        <v>43479</v>
      </c>
      <c r="I646" s="270">
        <v>4.083333333333333</v>
      </c>
      <c r="J646" s="3">
        <v>66017</v>
      </c>
      <c r="K646" s="3" t="s">
        <v>4752</v>
      </c>
      <c r="L646" s="3" t="s">
        <v>4726</v>
      </c>
      <c r="M646" s="3" t="s">
        <v>13473</v>
      </c>
      <c r="N646" s="3" t="s">
        <v>4722</v>
      </c>
      <c r="O646" s="3" t="s">
        <v>4715</v>
      </c>
      <c r="P646" s="3"/>
      <c r="Q646" s="3"/>
      <c r="R646" s="3"/>
      <c r="S646" s="3"/>
      <c r="T646" s="3" t="s">
        <v>4716</v>
      </c>
    </row>
    <row r="647" spans="2:20">
      <c r="B647" t="s">
        <v>12345</v>
      </c>
      <c r="C647" t="s">
        <v>13474</v>
      </c>
      <c r="E647" t="s">
        <v>13475</v>
      </c>
      <c r="F647" s="3">
        <v>0</v>
      </c>
      <c r="G647" s="3">
        <v>0</v>
      </c>
      <c r="H647" s="255">
        <v>43479</v>
      </c>
      <c r="I647" s="270">
        <v>4.083333333333333</v>
      </c>
      <c r="J647" s="3">
        <v>-1</v>
      </c>
      <c r="K647" s="3" t="s">
        <v>12343</v>
      </c>
      <c r="L647" s="3" t="s">
        <v>4726</v>
      </c>
      <c r="M647" s="3" t="s">
        <v>13476</v>
      </c>
      <c r="N647" s="3" t="s">
        <v>4718</v>
      </c>
      <c r="O647" s="3" t="s">
        <v>4715</v>
      </c>
      <c r="P647" s="3"/>
      <c r="Q647" s="3"/>
      <c r="R647" s="3"/>
      <c r="S647" s="3"/>
      <c r="T647" s="3" t="s">
        <v>4716</v>
      </c>
    </row>
    <row r="648" spans="2:20">
      <c r="B648" t="s">
        <v>12345</v>
      </c>
      <c r="C648" t="s">
        <v>13477</v>
      </c>
      <c r="E648" t="s">
        <v>13400</v>
      </c>
      <c r="F648" s="3">
        <v>0</v>
      </c>
      <c r="G648" s="3">
        <v>0</v>
      </c>
      <c r="H648" s="255">
        <v>43494</v>
      </c>
      <c r="I648" s="270">
        <v>4.083333333333333</v>
      </c>
      <c r="J648" s="3">
        <v>125770</v>
      </c>
      <c r="K648" s="3" t="s">
        <v>4752</v>
      </c>
      <c r="L648" s="3" t="s">
        <v>4726</v>
      </c>
      <c r="M648" s="3" t="s">
        <v>5228</v>
      </c>
      <c r="N648" s="3" t="s">
        <v>4722</v>
      </c>
      <c r="O648" s="3" t="s">
        <v>4715</v>
      </c>
      <c r="P648" s="3"/>
      <c r="Q648" s="3"/>
      <c r="R648" s="3"/>
      <c r="S648" s="3"/>
      <c r="T648" s="3" t="s">
        <v>4716</v>
      </c>
    </row>
    <row r="649" spans="2:20">
      <c r="B649" t="s">
        <v>12345</v>
      </c>
      <c r="C649" t="s">
        <v>13478</v>
      </c>
      <c r="E649" t="s">
        <v>13479</v>
      </c>
      <c r="F649" s="3">
        <v>0</v>
      </c>
      <c r="G649" s="3">
        <v>0</v>
      </c>
      <c r="H649" s="255">
        <v>43467</v>
      </c>
      <c r="I649" s="270">
        <v>4.083333333333333</v>
      </c>
      <c r="J649" s="3">
        <v>-1</v>
      </c>
      <c r="K649" s="3" t="s">
        <v>12343</v>
      </c>
      <c r="L649" s="3" t="s">
        <v>4726</v>
      </c>
      <c r="M649" s="3" t="s">
        <v>13480</v>
      </c>
      <c r="N649" s="3" t="s">
        <v>4712</v>
      </c>
      <c r="O649" s="3" t="s">
        <v>4715</v>
      </c>
      <c r="P649" s="3"/>
      <c r="Q649" s="3"/>
      <c r="R649" s="3"/>
      <c r="S649" s="3"/>
      <c r="T649" s="3" t="s">
        <v>4716</v>
      </c>
    </row>
    <row r="650" spans="2:20">
      <c r="B650" t="s">
        <v>12345</v>
      </c>
      <c r="C650" t="s">
        <v>13481</v>
      </c>
      <c r="E650" t="s">
        <v>13482</v>
      </c>
      <c r="F650" s="3">
        <v>1</v>
      </c>
      <c r="G650" s="3">
        <v>3332.72</v>
      </c>
      <c r="H650" s="255">
        <v>43486</v>
      </c>
      <c r="I650" s="270">
        <v>4.083333333333333</v>
      </c>
      <c r="J650" s="3">
        <v>-1</v>
      </c>
      <c r="K650" s="3" t="s">
        <v>4752</v>
      </c>
      <c r="L650" s="3" t="s">
        <v>4726</v>
      </c>
      <c r="M650" s="3" t="s">
        <v>4994</v>
      </c>
      <c r="N650" s="3" t="s">
        <v>4718</v>
      </c>
      <c r="O650" s="3" t="s">
        <v>4715</v>
      </c>
      <c r="P650" s="3"/>
      <c r="Q650" s="3"/>
      <c r="R650" s="3"/>
      <c r="S650" s="3"/>
      <c r="T650" s="3" t="s">
        <v>4716</v>
      </c>
    </row>
    <row r="651" spans="2:20">
      <c r="B651" t="s">
        <v>12345</v>
      </c>
      <c r="C651" t="s">
        <v>13483</v>
      </c>
      <c r="E651" t="s">
        <v>13484</v>
      </c>
      <c r="F651" s="3">
        <v>0</v>
      </c>
      <c r="G651" s="3">
        <v>0</v>
      </c>
      <c r="H651" s="255">
        <v>43494</v>
      </c>
      <c r="I651" s="270">
        <v>4.083333333333333</v>
      </c>
      <c r="J651" s="3">
        <v>-1</v>
      </c>
      <c r="K651" s="3" t="s">
        <v>12343</v>
      </c>
      <c r="L651" s="3" t="s">
        <v>4726</v>
      </c>
      <c r="M651" s="3" t="s">
        <v>11774</v>
      </c>
      <c r="N651" s="3" t="s">
        <v>4722</v>
      </c>
      <c r="O651" s="3" t="s">
        <v>4715</v>
      </c>
      <c r="P651" s="3"/>
      <c r="Q651" s="3"/>
      <c r="R651" s="3"/>
      <c r="S651" s="3"/>
      <c r="T651" s="3" t="s">
        <v>4716</v>
      </c>
    </row>
    <row r="652" spans="2:20">
      <c r="B652" t="s">
        <v>12345</v>
      </c>
      <c r="C652" t="s">
        <v>13485</v>
      </c>
      <c r="E652" t="s">
        <v>13486</v>
      </c>
      <c r="F652" s="3">
        <v>0</v>
      </c>
      <c r="G652" s="3">
        <v>0</v>
      </c>
      <c r="H652" s="255">
        <v>43481</v>
      </c>
      <c r="I652" s="270">
        <v>4.083333333333333</v>
      </c>
      <c r="J652" s="3">
        <v>-1</v>
      </c>
      <c r="K652" s="3" t="s">
        <v>4752</v>
      </c>
      <c r="L652" s="3" t="s">
        <v>4726</v>
      </c>
      <c r="M652" s="3" t="s">
        <v>5228</v>
      </c>
      <c r="N652" s="3" t="s">
        <v>4722</v>
      </c>
      <c r="O652" s="3" t="s">
        <v>4715</v>
      </c>
      <c r="P652" s="3"/>
      <c r="Q652" s="3"/>
      <c r="R652" s="3"/>
      <c r="S652" s="3"/>
      <c r="T652" s="3" t="s">
        <v>4716</v>
      </c>
    </row>
    <row r="653" spans="2:20">
      <c r="B653" t="s">
        <v>12345</v>
      </c>
      <c r="C653" t="s">
        <v>13487</v>
      </c>
      <c r="E653" t="s">
        <v>13400</v>
      </c>
      <c r="F653" s="3">
        <v>0</v>
      </c>
      <c r="G653" s="3">
        <v>0</v>
      </c>
      <c r="H653" s="255">
        <v>43496</v>
      </c>
      <c r="I653" s="270">
        <v>4.083333333333333</v>
      </c>
      <c r="J653" s="3">
        <v>170489</v>
      </c>
      <c r="K653" s="3" t="s">
        <v>4752</v>
      </c>
      <c r="L653" s="3" t="s">
        <v>5197</v>
      </c>
      <c r="M653" s="3" t="s">
        <v>13488</v>
      </c>
      <c r="N653" s="3" t="s">
        <v>4731</v>
      </c>
      <c r="O653" s="3" t="s">
        <v>4715</v>
      </c>
      <c r="P653" s="3"/>
      <c r="Q653" s="3"/>
      <c r="R653" s="3"/>
      <c r="S653" s="3"/>
      <c r="T653" s="3" t="s">
        <v>4716</v>
      </c>
    </row>
    <row r="654" spans="2:20">
      <c r="B654" t="s">
        <v>12345</v>
      </c>
      <c r="C654" t="s">
        <v>13489</v>
      </c>
      <c r="E654" t="s">
        <v>12650</v>
      </c>
      <c r="F654" s="3">
        <v>0</v>
      </c>
      <c r="G654" s="3">
        <v>0</v>
      </c>
      <c r="H654" s="255">
        <v>43496</v>
      </c>
      <c r="I654" s="270">
        <v>4.083333333333333</v>
      </c>
      <c r="J654" s="3">
        <v>155707</v>
      </c>
      <c r="K654" s="3" t="s">
        <v>12343</v>
      </c>
      <c r="L654" s="3" t="s">
        <v>4726</v>
      </c>
      <c r="M654" s="3" t="s">
        <v>8894</v>
      </c>
      <c r="N654" s="3" t="s">
        <v>4718</v>
      </c>
      <c r="O654" s="3" t="s">
        <v>4715</v>
      </c>
      <c r="P654" s="3"/>
      <c r="Q654" s="3"/>
      <c r="R654" s="3"/>
      <c r="S654" s="3"/>
      <c r="T654" s="3" t="s">
        <v>4716</v>
      </c>
    </row>
    <row r="655" spans="2:20">
      <c r="B655" t="s">
        <v>12345</v>
      </c>
      <c r="C655" t="s">
        <v>13490</v>
      </c>
      <c r="E655" t="s">
        <v>13491</v>
      </c>
      <c r="F655" s="3">
        <v>0</v>
      </c>
      <c r="G655" s="3">
        <v>0</v>
      </c>
      <c r="H655" s="255">
        <v>43467</v>
      </c>
      <c r="I655" s="270">
        <v>4.083333333333333</v>
      </c>
      <c r="J655" s="3">
        <v>21196</v>
      </c>
      <c r="K655" s="3" t="s">
        <v>12343</v>
      </c>
      <c r="L655" s="3" t="s">
        <v>4726</v>
      </c>
      <c r="M655" s="3" t="s">
        <v>13492</v>
      </c>
      <c r="N655" s="3" t="s">
        <v>4722</v>
      </c>
      <c r="O655" s="3" t="s">
        <v>4715</v>
      </c>
      <c r="P655" s="3"/>
      <c r="Q655" s="3"/>
      <c r="R655" s="3"/>
      <c r="S655" s="3"/>
      <c r="T655" s="3" t="s">
        <v>4716</v>
      </c>
    </row>
    <row r="656" spans="2:20">
      <c r="B656" t="s">
        <v>12345</v>
      </c>
      <c r="C656" t="s">
        <v>13493</v>
      </c>
      <c r="E656" t="s">
        <v>13417</v>
      </c>
      <c r="F656" s="3">
        <v>0</v>
      </c>
      <c r="G656" s="3">
        <v>0</v>
      </c>
      <c r="H656" s="255">
        <v>43493</v>
      </c>
      <c r="I656" s="270">
        <v>4.083333333333333</v>
      </c>
      <c r="J656" s="3">
        <v>-1</v>
      </c>
      <c r="K656" s="3" t="s">
        <v>12343</v>
      </c>
      <c r="L656" s="3" t="s">
        <v>5197</v>
      </c>
      <c r="M656" s="3" t="s">
        <v>13494</v>
      </c>
      <c r="N656" s="3" t="s">
        <v>4718</v>
      </c>
      <c r="O656" s="3" t="s">
        <v>4715</v>
      </c>
      <c r="P656" s="3"/>
      <c r="Q656" s="3"/>
      <c r="R656" s="3"/>
      <c r="S656" s="3"/>
      <c r="T656" s="3" t="s">
        <v>4716</v>
      </c>
    </row>
    <row r="657" spans="2:20">
      <c r="B657" t="s">
        <v>12345</v>
      </c>
      <c r="C657" t="s">
        <v>13495</v>
      </c>
      <c r="E657" t="s">
        <v>13496</v>
      </c>
      <c r="F657" s="3">
        <v>2</v>
      </c>
      <c r="G657" s="3">
        <v>5657.54</v>
      </c>
      <c r="H657" s="255">
        <v>43479</v>
      </c>
      <c r="I657" s="270">
        <v>4.083333333333333</v>
      </c>
      <c r="J657" s="3">
        <v>-1</v>
      </c>
      <c r="K657" s="3" t="s">
        <v>4752</v>
      </c>
      <c r="L657" s="3" t="s">
        <v>4726</v>
      </c>
      <c r="M657" s="3" t="s">
        <v>8841</v>
      </c>
      <c r="N657" s="3" t="s">
        <v>4722</v>
      </c>
      <c r="O657" s="3" t="s">
        <v>4715</v>
      </c>
      <c r="P657" s="3"/>
      <c r="Q657" s="3"/>
      <c r="R657" s="3"/>
      <c r="S657" s="3"/>
      <c r="T657" s="3" t="s">
        <v>4716</v>
      </c>
    </row>
    <row r="658" spans="2:20">
      <c r="B658" t="s">
        <v>12345</v>
      </c>
      <c r="C658" t="s">
        <v>13497</v>
      </c>
      <c r="E658" t="s">
        <v>13498</v>
      </c>
      <c r="F658" s="3">
        <v>0</v>
      </c>
      <c r="G658" s="3">
        <v>0</v>
      </c>
      <c r="H658" s="255">
        <v>43467</v>
      </c>
      <c r="I658" s="270">
        <v>4.083333333333333</v>
      </c>
      <c r="J658" s="3">
        <v>-1</v>
      </c>
      <c r="K658" s="3" t="s">
        <v>12343</v>
      </c>
      <c r="L658" s="3" t="s">
        <v>4726</v>
      </c>
      <c r="M658" s="3" t="s">
        <v>5972</v>
      </c>
      <c r="N658" s="3" t="s">
        <v>4731</v>
      </c>
      <c r="O658" s="3" t="s">
        <v>4715</v>
      </c>
      <c r="P658" s="3"/>
      <c r="Q658" s="3"/>
      <c r="R658" s="3"/>
      <c r="S658" s="3"/>
      <c r="T658" s="3" t="s">
        <v>4716</v>
      </c>
    </row>
    <row r="659" spans="2:20">
      <c r="B659" t="s">
        <v>12345</v>
      </c>
      <c r="C659" t="s">
        <v>13499</v>
      </c>
      <c r="E659" t="s">
        <v>13500</v>
      </c>
      <c r="F659" s="3">
        <v>0</v>
      </c>
      <c r="G659" s="3">
        <v>0</v>
      </c>
      <c r="H659" s="255">
        <v>43496</v>
      </c>
      <c r="I659" s="270">
        <v>4.083333333333333</v>
      </c>
      <c r="J659" s="3">
        <v>11928</v>
      </c>
      <c r="K659" s="3" t="s">
        <v>12343</v>
      </c>
      <c r="L659" s="3" t="s">
        <v>4726</v>
      </c>
      <c r="M659" s="3" t="s">
        <v>13501</v>
      </c>
      <c r="N659" s="3" t="s">
        <v>4731</v>
      </c>
      <c r="O659" s="3" t="s">
        <v>4715</v>
      </c>
      <c r="P659" s="3"/>
      <c r="Q659" s="3"/>
      <c r="R659" s="3"/>
      <c r="S659" s="3"/>
      <c r="T659" s="3" t="s">
        <v>4716</v>
      </c>
    </row>
    <row r="660" spans="2:20">
      <c r="B660" t="s">
        <v>12345</v>
      </c>
      <c r="C660" t="s">
        <v>13502</v>
      </c>
      <c r="E660" t="s">
        <v>13503</v>
      </c>
      <c r="F660" s="3">
        <v>2</v>
      </c>
      <c r="G660" s="3">
        <v>5657.54</v>
      </c>
      <c r="H660" s="255">
        <v>43467</v>
      </c>
      <c r="I660" s="270">
        <v>4.083333333333333</v>
      </c>
      <c r="J660" s="3">
        <v>-1</v>
      </c>
      <c r="K660" s="3" t="s">
        <v>12343</v>
      </c>
      <c r="L660" s="3" t="s">
        <v>5324</v>
      </c>
      <c r="M660" s="3" t="s">
        <v>13504</v>
      </c>
      <c r="N660" s="3" t="s">
        <v>4722</v>
      </c>
      <c r="O660" s="3" t="s">
        <v>4715</v>
      </c>
      <c r="P660" s="3"/>
      <c r="Q660" s="3"/>
      <c r="R660" s="3"/>
      <c r="S660" s="3"/>
      <c r="T660" s="3" t="s">
        <v>4716</v>
      </c>
    </row>
    <row r="661" spans="2:20">
      <c r="B661" t="s">
        <v>12341</v>
      </c>
      <c r="C661" t="s">
        <v>13505</v>
      </c>
      <c r="E661" t="s">
        <v>4716</v>
      </c>
      <c r="F661" s="3">
        <v>0</v>
      </c>
      <c r="G661" s="3">
        <v>0</v>
      </c>
      <c r="H661" s="255">
        <v>43496</v>
      </c>
      <c r="I661" s="270">
        <v>4.083333333333333</v>
      </c>
      <c r="J661" s="3">
        <v>0</v>
      </c>
      <c r="K661" s="3" t="s">
        <v>12343</v>
      </c>
      <c r="L661" s="3" t="s">
        <v>4753</v>
      </c>
      <c r="M661" s="3" t="s">
        <v>4753</v>
      </c>
      <c r="N661" s="3" t="s">
        <v>4718</v>
      </c>
      <c r="O661" s="3" t="s">
        <v>4715</v>
      </c>
      <c r="P661" s="3"/>
      <c r="Q661" s="3"/>
      <c r="R661" s="3"/>
      <c r="S661" s="3"/>
      <c r="T661" s="3" t="s">
        <v>4716</v>
      </c>
    </row>
    <row r="662" spans="2:20">
      <c r="B662" t="s">
        <v>12341</v>
      </c>
      <c r="C662" t="s">
        <v>13506</v>
      </c>
      <c r="E662" t="s">
        <v>4716</v>
      </c>
      <c r="F662" s="3">
        <v>0</v>
      </c>
      <c r="G662" s="3">
        <v>0</v>
      </c>
      <c r="H662" s="255">
        <v>43467</v>
      </c>
      <c r="I662" s="270">
        <v>4.083333333333333</v>
      </c>
      <c r="J662" s="3">
        <v>0</v>
      </c>
      <c r="K662" s="3" t="s">
        <v>12343</v>
      </c>
      <c r="L662" s="3" t="s">
        <v>4753</v>
      </c>
      <c r="M662" s="3" t="s">
        <v>4753</v>
      </c>
      <c r="N662" s="3" t="s">
        <v>4722</v>
      </c>
      <c r="O662" s="3" t="s">
        <v>4715</v>
      </c>
      <c r="P662" s="3"/>
      <c r="Q662" s="3"/>
      <c r="R662" s="3"/>
      <c r="S662" s="3"/>
      <c r="T662" s="3" t="s">
        <v>4716</v>
      </c>
    </row>
    <row r="663" spans="2:20">
      <c r="B663" t="s">
        <v>12341</v>
      </c>
      <c r="C663" t="s">
        <v>13507</v>
      </c>
      <c r="E663" t="s">
        <v>4716</v>
      </c>
      <c r="F663" s="3">
        <v>0</v>
      </c>
      <c r="G663" s="3">
        <v>0</v>
      </c>
      <c r="H663" s="255">
        <v>43496</v>
      </c>
      <c r="I663" s="270">
        <v>4.083333333333333</v>
      </c>
      <c r="J663" s="3">
        <v>0</v>
      </c>
      <c r="K663" s="3" t="s">
        <v>12343</v>
      </c>
      <c r="L663" s="3" t="s">
        <v>4753</v>
      </c>
      <c r="M663" s="3" t="s">
        <v>4753</v>
      </c>
      <c r="N663" s="3" t="s">
        <v>4718</v>
      </c>
      <c r="O663" s="3" t="s">
        <v>4715</v>
      </c>
      <c r="P663" s="3"/>
      <c r="Q663" s="3"/>
      <c r="R663" s="3"/>
      <c r="S663" s="3"/>
      <c r="T663" s="3" t="s">
        <v>4716</v>
      </c>
    </row>
    <row r="664" spans="2:20">
      <c r="B664" t="s">
        <v>12341</v>
      </c>
      <c r="C664" t="s">
        <v>13508</v>
      </c>
      <c r="E664" t="s">
        <v>4716</v>
      </c>
      <c r="F664" s="3">
        <v>0</v>
      </c>
      <c r="G664" s="3">
        <v>0</v>
      </c>
      <c r="H664" s="255">
        <v>43494</v>
      </c>
      <c r="I664" s="270">
        <v>4.083333333333333</v>
      </c>
      <c r="J664" s="3">
        <v>0</v>
      </c>
      <c r="K664" s="3" t="s">
        <v>12343</v>
      </c>
      <c r="L664" s="3" t="s">
        <v>4753</v>
      </c>
      <c r="M664" s="3" t="s">
        <v>4753</v>
      </c>
      <c r="N664" s="3" t="s">
        <v>4718</v>
      </c>
      <c r="O664" s="3" t="s">
        <v>4715</v>
      </c>
      <c r="P664" s="3"/>
      <c r="Q664" s="3"/>
      <c r="R664" s="3"/>
      <c r="S664" s="3"/>
      <c r="T664" s="3" t="s">
        <v>4716</v>
      </c>
    </row>
    <row r="665" spans="2:20">
      <c r="B665" t="s">
        <v>12341</v>
      </c>
      <c r="C665" t="s">
        <v>13509</v>
      </c>
      <c r="E665" t="s">
        <v>4716</v>
      </c>
      <c r="F665" s="3">
        <v>0</v>
      </c>
      <c r="G665" s="3">
        <v>0</v>
      </c>
      <c r="H665" s="255">
        <v>43494</v>
      </c>
      <c r="I665" s="270">
        <v>4.083333333333333</v>
      </c>
      <c r="J665" s="3">
        <v>0</v>
      </c>
      <c r="K665" s="3" t="s">
        <v>12343</v>
      </c>
      <c r="L665" s="3" t="s">
        <v>4753</v>
      </c>
      <c r="M665" s="3" t="s">
        <v>4753</v>
      </c>
      <c r="N665" s="3" t="s">
        <v>4718</v>
      </c>
      <c r="O665" s="3" t="s">
        <v>4715</v>
      </c>
      <c r="P665" s="3"/>
      <c r="Q665" s="3"/>
      <c r="R665" s="3"/>
      <c r="S665" s="3"/>
      <c r="T665" s="3" t="s">
        <v>4716</v>
      </c>
    </row>
    <row r="666" spans="2:20">
      <c r="B666" t="s">
        <v>12341</v>
      </c>
      <c r="C666" t="s">
        <v>13510</v>
      </c>
      <c r="E666" t="s">
        <v>4716</v>
      </c>
      <c r="F666" s="3">
        <v>0</v>
      </c>
      <c r="G666" s="3">
        <v>0</v>
      </c>
      <c r="H666" s="255">
        <v>43489</v>
      </c>
      <c r="I666" s="270">
        <v>4.083333333333333</v>
      </c>
      <c r="J666" s="3">
        <v>0</v>
      </c>
      <c r="K666" s="3" t="s">
        <v>12343</v>
      </c>
      <c r="L666" s="3" t="s">
        <v>4753</v>
      </c>
      <c r="M666" s="3" t="s">
        <v>4753</v>
      </c>
      <c r="N666" s="3" t="s">
        <v>4718</v>
      </c>
      <c r="O666" s="3" t="s">
        <v>4715</v>
      </c>
      <c r="P666" s="3"/>
      <c r="Q666" s="3"/>
      <c r="R666" s="3"/>
      <c r="S666" s="3"/>
      <c r="T666" s="3" t="s">
        <v>4716</v>
      </c>
    </row>
    <row r="667" spans="2:20">
      <c r="B667" t="s">
        <v>12341</v>
      </c>
      <c r="C667" t="s">
        <v>13511</v>
      </c>
      <c r="E667" t="s">
        <v>4716</v>
      </c>
      <c r="F667" s="3">
        <v>0</v>
      </c>
      <c r="G667" s="3">
        <v>0</v>
      </c>
      <c r="H667" s="255">
        <v>43467</v>
      </c>
      <c r="I667" s="270">
        <v>4.083333333333333</v>
      </c>
      <c r="J667" s="3">
        <v>0</v>
      </c>
      <c r="K667" s="3" t="s">
        <v>12343</v>
      </c>
      <c r="L667" s="3" t="s">
        <v>4753</v>
      </c>
      <c r="M667" s="3" t="s">
        <v>4753</v>
      </c>
      <c r="N667" s="3" t="s">
        <v>4718</v>
      </c>
      <c r="O667" s="3" t="s">
        <v>4715</v>
      </c>
      <c r="P667" s="3"/>
      <c r="Q667" s="3"/>
      <c r="R667" s="3"/>
      <c r="S667" s="3"/>
      <c r="T667" s="3" t="s">
        <v>4716</v>
      </c>
    </row>
    <row r="668" spans="2:20">
      <c r="B668" t="s">
        <v>12341</v>
      </c>
      <c r="C668" t="s">
        <v>13512</v>
      </c>
      <c r="E668" t="s">
        <v>4716</v>
      </c>
      <c r="F668" s="3">
        <v>0</v>
      </c>
      <c r="G668" s="3">
        <v>0</v>
      </c>
      <c r="H668" s="255">
        <v>43455</v>
      </c>
      <c r="I668" s="270">
        <v>4.166666666666667</v>
      </c>
      <c r="J668" s="3">
        <v>0</v>
      </c>
      <c r="K668" s="3" t="s">
        <v>12343</v>
      </c>
      <c r="L668" s="3" t="s">
        <v>4753</v>
      </c>
      <c r="M668" s="3" t="s">
        <v>4753</v>
      </c>
      <c r="N668" s="3" t="s">
        <v>4718</v>
      </c>
      <c r="O668" s="3" t="s">
        <v>4715</v>
      </c>
      <c r="P668" s="3"/>
      <c r="Q668" s="3"/>
      <c r="R668" s="3"/>
      <c r="S668" s="3"/>
      <c r="T668" s="3" t="s">
        <v>4716</v>
      </c>
    </row>
    <row r="669" spans="2:20">
      <c r="B669" t="s">
        <v>12341</v>
      </c>
      <c r="C669" t="s">
        <v>13513</v>
      </c>
      <c r="E669" t="s">
        <v>4716</v>
      </c>
      <c r="F669" s="3">
        <v>0</v>
      </c>
      <c r="G669" s="3">
        <v>0</v>
      </c>
      <c r="H669" s="255">
        <v>43463</v>
      </c>
      <c r="I669" s="270">
        <v>4.166666666666667</v>
      </c>
      <c r="J669" s="3">
        <v>0</v>
      </c>
      <c r="K669" s="3" t="s">
        <v>12343</v>
      </c>
      <c r="L669" s="3" t="s">
        <v>4753</v>
      </c>
      <c r="M669" s="3" t="s">
        <v>4753</v>
      </c>
      <c r="N669" s="3" t="s">
        <v>4718</v>
      </c>
      <c r="O669" s="3" t="s">
        <v>4715</v>
      </c>
      <c r="P669" s="3"/>
      <c r="Q669" s="3"/>
      <c r="R669" s="3"/>
      <c r="S669" s="3"/>
      <c r="T669" s="3" t="s">
        <v>4716</v>
      </c>
    </row>
    <row r="670" spans="2:20">
      <c r="B670" t="s">
        <v>12341</v>
      </c>
      <c r="C670" t="s">
        <v>13514</v>
      </c>
      <c r="E670" t="s">
        <v>4716</v>
      </c>
      <c r="F670" s="3">
        <v>0</v>
      </c>
      <c r="G670" s="3">
        <v>0</v>
      </c>
      <c r="H670" s="255">
        <v>43462</v>
      </c>
      <c r="I670" s="270">
        <v>4.166666666666667</v>
      </c>
      <c r="J670" s="3">
        <v>0</v>
      </c>
      <c r="K670" s="3" t="s">
        <v>12343</v>
      </c>
      <c r="L670" s="3" t="s">
        <v>4753</v>
      </c>
      <c r="M670" s="3" t="s">
        <v>4753</v>
      </c>
      <c r="N670" s="3" t="s">
        <v>4722</v>
      </c>
      <c r="O670" s="3" t="s">
        <v>4715</v>
      </c>
      <c r="P670" s="3"/>
      <c r="Q670" s="3"/>
      <c r="R670" s="3"/>
      <c r="S670" s="3"/>
      <c r="T670" s="3" t="s">
        <v>4716</v>
      </c>
    </row>
    <row r="671" spans="2:20">
      <c r="B671" t="s">
        <v>12345</v>
      </c>
      <c r="C671" t="s">
        <v>13515</v>
      </c>
      <c r="E671" t="s">
        <v>13516</v>
      </c>
      <c r="F671" s="3">
        <v>1</v>
      </c>
      <c r="G671" s="3">
        <v>3332.72</v>
      </c>
      <c r="H671" s="255">
        <v>43448</v>
      </c>
      <c r="I671" s="270">
        <v>4.166666666666667</v>
      </c>
      <c r="J671" s="3">
        <v>-1</v>
      </c>
      <c r="K671" s="3" t="s">
        <v>12343</v>
      </c>
      <c r="L671" s="3" t="s">
        <v>4726</v>
      </c>
      <c r="M671" s="3" t="s">
        <v>7955</v>
      </c>
      <c r="N671" s="3" t="s">
        <v>4718</v>
      </c>
      <c r="O671" s="3" t="s">
        <v>4715</v>
      </c>
      <c r="P671" s="3"/>
      <c r="Q671" s="3"/>
      <c r="R671" s="3"/>
      <c r="S671" s="3"/>
      <c r="T671" s="3" t="s">
        <v>4716</v>
      </c>
    </row>
    <row r="672" spans="2:20">
      <c r="B672" t="s">
        <v>12345</v>
      </c>
      <c r="C672" t="s">
        <v>13517</v>
      </c>
      <c r="E672" t="s">
        <v>13404</v>
      </c>
      <c r="F672" s="3">
        <v>0</v>
      </c>
      <c r="G672" s="3">
        <v>0</v>
      </c>
      <c r="H672" s="255">
        <v>43447</v>
      </c>
      <c r="I672" s="270">
        <v>4.166666666666667</v>
      </c>
      <c r="J672" s="3">
        <v>-1</v>
      </c>
      <c r="K672" s="3" t="s">
        <v>4752</v>
      </c>
      <c r="L672" s="3" t="s">
        <v>4726</v>
      </c>
      <c r="M672" s="3" t="s">
        <v>8841</v>
      </c>
      <c r="N672" s="3" t="s">
        <v>4718</v>
      </c>
      <c r="O672" s="3" t="s">
        <v>4715</v>
      </c>
      <c r="P672" s="3"/>
      <c r="Q672" s="3"/>
      <c r="R672" s="3"/>
      <c r="S672" s="3"/>
      <c r="T672" s="3" t="s">
        <v>4716</v>
      </c>
    </row>
    <row r="673" spans="2:20">
      <c r="B673" t="s">
        <v>12345</v>
      </c>
      <c r="C673" t="s">
        <v>13518</v>
      </c>
      <c r="E673" t="s">
        <v>13519</v>
      </c>
      <c r="F673" s="3">
        <v>0</v>
      </c>
      <c r="G673" s="3">
        <v>0</v>
      </c>
      <c r="H673" s="255">
        <v>43454</v>
      </c>
      <c r="I673" s="270">
        <v>4.166666666666667</v>
      </c>
      <c r="J673" s="3">
        <v>-1</v>
      </c>
      <c r="K673" s="3" t="s">
        <v>12343</v>
      </c>
      <c r="L673" s="3" t="s">
        <v>5324</v>
      </c>
      <c r="M673" s="3" t="s">
        <v>13520</v>
      </c>
      <c r="N673" s="3" t="s">
        <v>4718</v>
      </c>
      <c r="O673" s="3" t="s">
        <v>4715</v>
      </c>
      <c r="P673" s="3"/>
      <c r="Q673" s="3"/>
      <c r="R673" s="3"/>
      <c r="S673" s="3"/>
      <c r="T673" s="3" t="s">
        <v>4716</v>
      </c>
    </row>
    <row r="674" spans="2:20">
      <c r="B674" t="s">
        <v>12345</v>
      </c>
      <c r="C674" t="s">
        <v>3064</v>
      </c>
      <c r="E674" t="s">
        <v>13224</v>
      </c>
      <c r="F674" s="3">
        <v>1</v>
      </c>
      <c r="G674" s="3">
        <v>2992.44</v>
      </c>
      <c r="H674" s="255">
        <v>43454</v>
      </c>
      <c r="I674" s="270">
        <v>4.166666666666667</v>
      </c>
      <c r="J674" s="3">
        <v>68430</v>
      </c>
      <c r="K674" s="3" t="s">
        <v>12343</v>
      </c>
      <c r="L674" s="3" t="s">
        <v>5197</v>
      </c>
      <c r="M674" s="3" t="s">
        <v>12397</v>
      </c>
      <c r="N674" s="3" t="s">
        <v>4731</v>
      </c>
      <c r="O674" s="3" t="s">
        <v>4715</v>
      </c>
      <c r="P674" s="3"/>
      <c r="Q674" s="3"/>
      <c r="R674" s="3"/>
      <c r="S674" s="3"/>
      <c r="T674" s="3" t="s">
        <v>4716</v>
      </c>
    </row>
    <row r="675" spans="2:20">
      <c r="B675" t="s">
        <v>12345</v>
      </c>
      <c r="C675" t="s">
        <v>13521</v>
      </c>
      <c r="E675" t="s">
        <v>13522</v>
      </c>
      <c r="F675" s="3">
        <v>0</v>
      </c>
      <c r="G675" s="3">
        <v>0</v>
      </c>
      <c r="H675" s="255">
        <v>43456</v>
      </c>
      <c r="I675" s="270">
        <v>4.166666666666667</v>
      </c>
      <c r="J675" s="3">
        <v>-1</v>
      </c>
      <c r="K675" s="3" t="s">
        <v>12343</v>
      </c>
      <c r="L675" s="3" t="s">
        <v>4726</v>
      </c>
      <c r="M675" s="3" t="s">
        <v>5188</v>
      </c>
      <c r="N675" s="3" t="s">
        <v>4718</v>
      </c>
      <c r="O675" s="3" t="s">
        <v>4715</v>
      </c>
      <c r="P675" s="3"/>
      <c r="Q675" s="3"/>
      <c r="R675" s="3"/>
      <c r="S675" s="3"/>
      <c r="T675" s="3" t="s">
        <v>4716</v>
      </c>
    </row>
    <row r="676" spans="2:20">
      <c r="B676" t="s">
        <v>12345</v>
      </c>
      <c r="C676" t="s">
        <v>13523</v>
      </c>
      <c r="E676" t="s">
        <v>13524</v>
      </c>
      <c r="F676" s="3">
        <v>1</v>
      </c>
      <c r="G676" s="3">
        <v>1317.57</v>
      </c>
      <c r="H676" s="255">
        <v>43452</v>
      </c>
      <c r="I676" s="270">
        <v>4.166666666666667</v>
      </c>
      <c r="J676" s="3">
        <v>-1</v>
      </c>
      <c r="K676" s="3" t="s">
        <v>12343</v>
      </c>
      <c r="L676" s="3" t="s">
        <v>4726</v>
      </c>
      <c r="M676" s="3" t="s">
        <v>11774</v>
      </c>
      <c r="N676" s="3" t="s">
        <v>4718</v>
      </c>
      <c r="O676" s="3" t="s">
        <v>4715</v>
      </c>
      <c r="P676" s="3"/>
      <c r="Q676" s="3"/>
      <c r="R676" s="3"/>
      <c r="S676" s="3"/>
      <c r="T676" s="3" t="s">
        <v>4716</v>
      </c>
    </row>
    <row r="677" spans="2:20">
      <c r="B677" t="s">
        <v>12345</v>
      </c>
      <c r="C677" t="s">
        <v>13525</v>
      </c>
      <c r="E677" t="s">
        <v>13526</v>
      </c>
      <c r="F677" s="3">
        <v>1</v>
      </c>
      <c r="G677" s="3">
        <v>333.85</v>
      </c>
      <c r="H677" s="255">
        <v>43465</v>
      </c>
      <c r="I677" s="270">
        <v>4.166666666666667</v>
      </c>
      <c r="J677" s="3">
        <v>51165</v>
      </c>
      <c r="K677" s="3" t="s">
        <v>4752</v>
      </c>
      <c r="L677" s="3" t="s">
        <v>5324</v>
      </c>
      <c r="M677" s="3" t="s">
        <v>13242</v>
      </c>
      <c r="N677" s="3" t="s">
        <v>4712</v>
      </c>
      <c r="O677" s="3" t="s">
        <v>4715</v>
      </c>
      <c r="P677" s="3"/>
      <c r="Q677" s="3"/>
      <c r="R677" s="3"/>
      <c r="S677" s="3"/>
      <c r="T677" s="3" t="s">
        <v>4716</v>
      </c>
    </row>
    <row r="678" spans="2:20">
      <c r="B678" t="s">
        <v>12345</v>
      </c>
      <c r="C678" t="s">
        <v>13527</v>
      </c>
      <c r="E678" t="s">
        <v>13528</v>
      </c>
      <c r="F678" s="3">
        <v>0</v>
      </c>
      <c r="G678" s="3">
        <v>0</v>
      </c>
      <c r="H678" s="255">
        <v>43463</v>
      </c>
      <c r="I678" s="270">
        <v>4.166666666666667</v>
      </c>
      <c r="J678" s="3">
        <v>-1</v>
      </c>
      <c r="K678" s="3" t="s">
        <v>12343</v>
      </c>
      <c r="L678" s="3" t="s">
        <v>5324</v>
      </c>
      <c r="M678" s="3" t="s">
        <v>13529</v>
      </c>
      <c r="N678" s="3" t="s">
        <v>4718</v>
      </c>
      <c r="O678" s="3" t="s">
        <v>4715</v>
      </c>
      <c r="P678" s="3"/>
      <c r="Q678" s="3"/>
      <c r="R678" s="3"/>
      <c r="S678" s="3"/>
      <c r="T678" s="3" t="s">
        <v>4716</v>
      </c>
    </row>
    <row r="679" spans="2:20">
      <c r="B679" t="s">
        <v>12345</v>
      </c>
      <c r="C679" t="s">
        <v>13530</v>
      </c>
      <c r="E679" t="s">
        <v>12642</v>
      </c>
      <c r="F679" s="3">
        <v>0</v>
      </c>
      <c r="G679" s="3">
        <v>0</v>
      </c>
      <c r="H679" s="255">
        <v>43451</v>
      </c>
      <c r="I679" s="270">
        <v>4.166666666666667</v>
      </c>
      <c r="J679" s="3">
        <v>90340</v>
      </c>
      <c r="K679" s="3" t="s">
        <v>4752</v>
      </c>
      <c r="L679" s="3" t="s">
        <v>5324</v>
      </c>
      <c r="M679" s="3" t="s">
        <v>13531</v>
      </c>
      <c r="N679" s="3" t="s">
        <v>4718</v>
      </c>
      <c r="O679" s="3" t="s">
        <v>4715</v>
      </c>
      <c r="P679" s="3"/>
      <c r="Q679" s="3"/>
      <c r="R679" s="3"/>
      <c r="S679" s="3"/>
      <c r="T679" s="3" t="s">
        <v>4716</v>
      </c>
    </row>
    <row r="680" spans="2:20">
      <c r="B680" t="s">
        <v>12345</v>
      </c>
      <c r="C680" t="s">
        <v>13532</v>
      </c>
      <c r="E680" t="s">
        <v>13533</v>
      </c>
      <c r="F680" s="3">
        <v>1</v>
      </c>
      <c r="G680" s="3">
        <v>3245.09</v>
      </c>
      <c r="H680" s="255">
        <v>43452</v>
      </c>
      <c r="I680" s="270">
        <v>4.166666666666667</v>
      </c>
      <c r="J680" s="3">
        <v>-1</v>
      </c>
      <c r="K680" s="3" t="s">
        <v>12343</v>
      </c>
      <c r="L680" s="3" t="s">
        <v>5197</v>
      </c>
      <c r="M680" s="3" t="s">
        <v>12999</v>
      </c>
      <c r="N680" s="3" t="s">
        <v>4718</v>
      </c>
      <c r="O680" s="3" t="s">
        <v>4715</v>
      </c>
      <c r="P680" s="3"/>
      <c r="Q680" s="3"/>
      <c r="R680" s="3"/>
      <c r="S680" s="3"/>
      <c r="T680" s="3" t="s">
        <v>4716</v>
      </c>
    </row>
    <row r="681" spans="2:20">
      <c r="B681" t="s">
        <v>12345</v>
      </c>
      <c r="C681" t="s">
        <v>13534</v>
      </c>
      <c r="E681" t="s">
        <v>13535</v>
      </c>
      <c r="F681" s="3">
        <v>1</v>
      </c>
      <c r="G681" s="3">
        <v>1317.57</v>
      </c>
      <c r="H681" s="255">
        <v>43454</v>
      </c>
      <c r="I681" s="270">
        <v>4.166666666666667</v>
      </c>
      <c r="J681" s="3">
        <v>-1</v>
      </c>
      <c r="K681" s="3" t="s">
        <v>12343</v>
      </c>
      <c r="L681" s="3" t="s">
        <v>4726</v>
      </c>
      <c r="M681" s="3" t="s">
        <v>8157</v>
      </c>
      <c r="N681" s="3" t="s">
        <v>4718</v>
      </c>
      <c r="O681" s="3" t="s">
        <v>4715</v>
      </c>
      <c r="P681" s="3"/>
      <c r="Q681" s="3"/>
      <c r="R681" s="3"/>
      <c r="S681" s="3"/>
      <c r="T681" s="3" t="s">
        <v>4716</v>
      </c>
    </row>
    <row r="682" spans="2:20">
      <c r="B682" t="s">
        <v>12345</v>
      </c>
      <c r="C682" t="s">
        <v>13536</v>
      </c>
      <c r="E682" t="s">
        <v>13537</v>
      </c>
      <c r="F682" s="3">
        <v>1</v>
      </c>
      <c r="G682" s="3">
        <v>3332.72</v>
      </c>
      <c r="H682" s="255">
        <v>43465</v>
      </c>
      <c r="I682" s="270">
        <v>4.166666666666667</v>
      </c>
      <c r="J682" s="3">
        <v>-1</v>
      </c>
      <c r="K682" s="3" t="s">
        <v>4752</v>
      </c>
      <c r="L682" s="3" t="s">
        <v>4726</v>
      </c>
      <c r="M682" s="3" t="s">
        <v>4994</v>
      </c>
      <c r="N682" s="3" t="s">
        <v>4718</v>
      </c>
      <c r="O682" s="3" t="s">
        <v>4715</v>
      </c>
      <c r="P682" s="3"/>
      <c r="Q682" s="3"/>
      <c r="R682" s="3"/>
      <c r="S682" s="3"/>
      <c r="T682" s="3" t="s">
        <v>4716</v>
      </c>
    </row>
    <row r="683" spans="2:20">
      <c r="B683" t="s">
        <v>12345</v>
      </c>
      <c r="C683" t="s">
        <v>13538</v>
      </c>
      <c r="E683" t="s">
        <v>13500</v>
      </c>
      <c r="F683" s="3">
        <v>0</v>
      </c>
      <c r="G683" s="3">
        <v>0</v>
      </c>
      <c r="H683" s="255">
        <v>43456</v>
      </c>
      <c r="I683" s="270">
        <v>4.166666666666667</v>
      </c>
      <c r="J683" s="3">
        <v>48658</v>
      </c>
      <c r="K683" s="3" t="s">
        <v>12343</v>
      </c>
      <c r="L683" s="3" t="s">
        <v>4726</v>
      </c>
      <c r="M683" s="3" t="s">
        <v>13539</v>
      </c>
      <c r="N683" s="3" t="s">
        <v>4718</v>
      </c>
      <c r="O683" s="3" t="s">
        <v>4715</v>
      </c>
      <c r="P683" s="3"/>
      <c r="Q683" s="3"/>
      <c r="R683" s="3"/>
      <c r="S683" s="3"/>
      <c r="T683" s="3" t="s">
        <v>4716</v>
      </c>
    </row>
    <row r="684" spans="2:20">
      <c r="B684" t="s">
        <v>12345</v>
      </c>
      <c r="C684" t="s">
        <v>13540</v>
      </c>
      <c r="E684" t="s">
        <v>13541</v>
      </c>
      <c r="F684" s="3">
        <v>1</v>
      </c>
      <c r="G684" s="3">
        <v>1317.57</v>
      </c>
      <c r="H684" s="255">
        <v>43454</v>
      </c>
      <c r="I684" s="270">
        <v>4.166666666666667</v>
      </c>
      <c r="J684" s="3">
        <v>-1</v>
      </c>
      <c r="K684" s="3" t="s">
        <v>12343</v>
      </c>
      <c r="L684" s="3" t="s">
        <v>4726</v>
      </c>
      <c r="M684" s="3" t="s">
        <v>8841</v>
      </c>
      <c r="N684" s="3" t="s">
        <v>4722</v>
      </c>
      <c r="O684" s="3" t="s">
        <v>4715</v>
      </c>
      <c r="P684" s="3"/>
      <c r="Q684" s="3"/>
      <c r="R684" s="3"/>
      <c r="S684" s="3"/>
      <c r="T684" s="3" t="s">
        <v>4716</v>
      </c>
    </row>
    <row r="685" spans="2:20">
      <c r="B685" t="s">
        <v>12345</v>
      </c>
      <c r="C685" t="s">
        <v>13542</v>
      </c>
      <c r="E685" t="s">
        <v>13543</v>
      </c>
      <c r="F685" s="3">
        <v>0</v>
      </c>
      <c r="G685" s="3">
        <v>0</v>
      </c>
      <c r="H685" s="255">
        <v>43460</v>
      </c>
      <c r="I685" s="270">
        <v>4.166666666666667</v>
      </c>
      <c r="J685" s="3">
        <v>-1</v>
      </c>
      <c r="K685" s="3" t="s">
        <v>12343</v>
      </c>
      <c r="L685" s="3" t="s">
        <v>4726</v>
      </c>
      <c r="M685" s="3" t="s">
        <v>5188</v>
      </c>
      <c r="N685" s="3" t="s">
        <v>4722</v>
      </c>
      <c r="O685" s="3" t="s">
        <v>4715</v>
      </c>
      <c r="P685" s="3"/>
      <c r="Q685" s="3"/>
      <c r="R685" s="3"/>
      <c r="S685" s="3"/>
      <c r="T685" s="3" t="s">
        <v>4716</v>
      </c>
    </row>
    <row r="686" spans="2:20">
      <c r="B686" t="s">
        <v>12345</v>
      </c>
      <c r="C686" t="s">
        <v>13544</v>
      </c>
      <c r="E686" t="s">
        <v>13545</v>
      </c>
      <c r="F686" s="3">
        <v>0</v>
      </c>
      <c r="G686" s="3">
        <v>0</v>
      </c>
      <c r="H686" s="255">
        <v>43452</v>
      </c>
      <c r="I686" s="270">
        <v>4.166666666666667</v>
      </c>
      <c r="J686" s="3">
        <v>156922</v>
      </c>
      <c r="K686" s="3" t="s">
        <v>4752</v>
      </c>
      <c r="L686" s="3" t="s">
        <v>4726</v>
      </c>
      <c r="M686" s="3" t="s">
        <v>7955</v>
      </c>
      <c r="N686" s="3" t="s">
        <v>4722</v>
      </c>
      <c r="O686" s="3" t="s">
        <v>4715</v>
      </c>
      <c r="P686" s="3"/>
      <c r="Q686" s="3"/>
      <c r="R686" s="3"/>
      <c r="S686" s="3"/>
      <c r="T686" s="3" t="s">
        <v>4716</v>
      </c>
    </row>
    <row r="687" spans="2:20">
      <c r="B687" t="s">
        <v>12341</v>
      </c>
      <c r="C687" t="s">
        <v>13546</v>
      </c>
      <c r="E687" t="s">
        <v>4716</v>
      </c>
      <c r="F687" s="3">
        <v>0</v>
      </c>
      <c r="G687" s="3">
        <v>0</v>
      </c>
      <c r="H687" s="255">
        <v>43460</v>
      </c>
      <c r="I687" s="270">
        <v>4.166666666666667</v>
      </c>
      <c r="J687" s="3">
        <v>0</v>
      </c>
      <c r="K687" s="3" t="s">
        <v>12343</v>
      </c>
      <c r="L687" s="3" t="s">
        <v>5324</v>
      </c>
      <c r="M687" s="3" t="s">
        <v>13547</v>
      </c>
      <c r="N687" s="3" t="s">
        <v>4718</v>
      </c>
      <c r="O687" s="3" t="s">
        <v>4715</v>
      </c>
      <c r="P687" s="3"/>
      <c r="Q687" s="3"/>
      <c r="R687" s="3"/>
      <c r="S687" s="3"/>
      <c r="T687" s="3" t="s">
        <v>4716</v>
      </c>
    </row>
    <row r="688" spans="2:20">
      <c r="B688" t="s">
        <v>12345</v>
      </c>
      <c r="C688" t="s">
        <v>13548</v>
      </c>
      <c r="E688" t="s">
        <v>13549</v>
      </c>
      <c r="F688" s="3">
        <v>0</v>
      </c>
      <c r="G688" s="3">
        <v>0</v>
      </c>
      <c r="H688" s="255">
        <v>43454</v>
      </c>
      <c r="I688" s="270">
        <v>4.166666666666667</v>
      </c>
      <c r="J688" s="3">
        <v>20575</v>
      </c>
      <c r="K688" s="3" t="s">
        <v>4752</v>
      </c>
      <c r="L688" s="3" t="s">
        <v>4726</v>
      </c>
      <c r="M688" s="3" t="s">
        <v>13550</v>
      </c>
      <c r="N688" s="3" t="s">
        <v>4712</v>
      </c>
      <c r="O688" s="3" t="s">
        <v>4715</v>
      </c>
      <c r="P688" s="3"/>
      <c r="Q688" s="3"/>
      <c r="R688" s="3"/>
      <c r="S688" s="3"/>
      <c r="T688" s="3" t="s">
        <v>4716</v>
      </c>
    </row>
    <row r="689" spans="2:20">
      <c r="B689" t="s">
        <v>12345</v>
      </c>
      <c r="C689" t="s">
        <v>13551</v>
      </c>
      <c r="E689" t="s">
        <v>12847</v>
      </c>
      <c r="F689" s="3">
        <v>1</v>
      </c>
      <c r="G689" s="3">
        <v>333.85</v>
      </c>
      <c r="H689" s="255">
        <v>43442</v>
      </c>
      <c r="I689" s="270">
        <v>4.166666666666667</v>
      </c>
      <c r="J689" s="3">
        <v>240164</v>
      </c>
      <c r="K689" s="3" t="s">
        <v>12343</v>
      </c>
      <c r="L689" s="3" t="s">
        <v>4726</v>
      </c>
      <c r="M689" s="3" t="s">
        <v>12551</v>
      </c>
      <c r="N689" s="3" t="s">
        <v>4718</v>
      </c>
      <c r="O689" s="3" t="s">
        <v>4715</v>
      </c>
      <c r="P689" s="3"/>
      <c r="Q689" s="3"/>
      <c r="R689" s="3"/>
      <c r="S689" s="3"/>
      <c r="T689" s="3" t="s">
        <v>4716</v>
      </c>
    </row>
    <row r="690" spans="2:20">
      <c r="B690" t="s">
        <v>12345</v>
      </c>
      <c r="C690" t="s">
        <v>13552</v>
      </c>
      <c r="E690" t="s">
        <v>13553</v>
      </c>
      <c r="F690" s="3">
        <v>1</v>
      </c>
      <c r="G690" s="3">
        <v>4033.77</v>
      </c>
      <c r="H690" s="255">
        <v>43451</v>
      </c>
      <c r="I690" s="270">
        <v>4.166666666666667</v>
      </c>
      <c r="J690" s="3">
        <v>-1</v>
      </c>
      <c r="K690" s="3" t="s">
        <v>12343</v>
      </c>
      <c r="L690" s="3" t="s">
        <v>5324</v>
      </c>
      <c r="M690" s="3" t="s">
        <v>13554</v>
      </c>
      <c r="N690" s="3" t="s">
        <v>4722</v>
      </c>
      <c r="O690" s="3" t="s">
        <v>4715</v>
      </c>
      <c r="P690" s="3"/>
      <c r="Q690" s="3"/>
      <c r="R690" s="3"/>
      <c r="S690" s="3"/>
      <c r="T690" s="3" t="s">
        <v>4716</v>
      </c>
    </row>
    <row r="691" spans="2:20">
      <c r="B691" t="s">
        <v>12378</v>
      </c>
      <c r="C691" t="s">
        <v>13555</v>
      </c>
      <c r="E691" t="s">
        <v>12979</v>
      </c>
      <c r="F691" s="3">
        <v>0</v>
      </c>
      <c r="G691" s="3">
        <v>0</v>
      </c>
      <c r="H691" s="255">
        <v>43460</v>
      </c>
      <c r="I691" s="270">
        <v>4.166666666666667</v>
      </c>
      <c r="J691" s="3">
        <v>149746</v>
      </c>
      <c r="K691" s="3" t="s">
        <v>12343</v>
      </c>
      <c r="L691" s="3" t="s">
        <v>5324</v>
      </c>
      <c r="M691" s="3" t="s">
        <v>13556</v>
      </c>
      <c r="N691" s="3" t="s">
        <v>4722</v>
      </c>
      <c r="O691" s="3" t="s">
        <v>4715</v>
      </c>
      <c r="P691" s="3"/>
      <c r="Q691" s="3"/>
      <c r="R691" s="3"/>
      <c r="S691" s="3"/>
      <c r="T691" s="3" t="s">
        <v>4716</v>
      </c>
    </row>
    <row r="692" spans="2:20">
      <c r="B692" t="s">
        <v>12345</v>
      </c>
      <c r="C692" t="s">
        <v>13557</v>
      </c>
      <c r="E692" t="s">
        <v>13422</v>
      </c>
      <c r="F692" s="3">
        <v>0</v>
      </c>
      <c r="G692" s="3">
        <v>0</v>
      </c>
      <c r="H692" s="255">
        <v>43461</v>
      </c>
      <c r="I692" s="270">
        <v>4.166666666666667</v>
      </c>
      <c r="J692" s="3">
        <v>-1</v>
      </c>
      <c r="K692" s="3" t="s">
        <v>12343</v>
      </c>
      <c r="L692" s="3" t="s">
        <v>4726</v>
      </c>
      <c r="M692" s="3" t="s">
        <v>13558</v>
      </c>
      <c r="N692" s="3" t="s">
        <v>4731</v>
      </c>
      <c r="O692" s="3" t="s">
        <v>4715</v>
      </c>
      <c r="P692" s="3"/>
      <c r="Q692" s="3"/>
      <c r="R692" s="3"/>
      <c r="S692" s="3"/>
      <c r="T692" s="3" t="s">
        <v>4716</v>
      </c>
    </row>
    <row r="693" spans="2:20">
      <c r="B693" t="s">
        <v>12345</v>
      </c>
      <c r="C693" t="s">
        <v>13559</v>
      </c>
      <c r="E693" t="s">
        <v>13560</v>
      </c>
      <c r="F693" s="3">
        <v>0</v>
      </c>
      <c r="G693" s="3">
        <v>0</v>
      </c>
      <c r="H693" s="255">
        <v>43440</v>
      </c>
      <c r="I693" s="270">
        <v>4.166666666666667</v>
      </c>
      <c r="J693" s="3">
        <v>-1</v>
      </c>
      <c r="K693" s="3" t="s">
        <v>4752</v>
      </c>
      <c r="L693" s="3" t="s">
        <v>5324</v>
      </c>
      <c r="M693" s="3" t="s">
        <v>10076</v>
      </c>
      <c r="N693" s="3" t="s">
        <v>4722</v>
      </c>
      <c r="O693" s="3" t="s">
        <v>4715</v>
      </c>
      <c r="P693" s="3"/>
      <c r="Q693" s="3"/>
      <c r="R693" s="3"/>
      <c r="S693" s="3"/>
      <c r="T693" s="3" t="s">
        <v>4716</v>
      </c>
    </row>
    <row r="694" spans="2:20">
      <c r="B694" t="s">
        <v>12345</v>
      </c>
      <c r="C694" t="s">
        <v>13561</v>
      </c>
      <c r="E694" t="s">
        <v>13332</v>
      </c>
      <c r="F694" s="3">
        <v>1</v>
      </c>
      <c r="G694" s="3">
        <v>3332.72</v>
      </c>
      <c r="H694" s="255">
        <v>43454</v>
      </c>
      <c r="I694" s="270">
        <v>4.166666666666667</v>
      </c>
      <c r="J694" s="3">
        <v>53601</v>
      </c>
      <c r="K694" s="3" t="s">
        <v>12343</v>
      </c>
      <c r="L694" s="3" t="s">
        <v>5197</v>
      </c>
      <c r="M694" s="3" t="s">
        <v>13444</v>
      </c>
      <c r="N694" s="3" t="s">
        <v>4722</v>
      </c>
      <c r="O694" s="3" t="s">
        <v>4715</v>
      </c>
      <c r="P694" s="3"/>
      <c r="Q694" s="3"/>
      <c r="R694" s="3"/>
      <c r="S694" s="3"/>
      <c r="T694" s="3" t="s">
        <v>4716</v>
      </c>
    </row>
    <row r="695" spans="2:20">
      <c r="B695" t="s">
        <v>12378</v>
      </c>
      <c r="C695" t="s">
        <v>13562</v>
      </c>
      <c r="E695" t="s">
        <v>12734</v>
      </c>
      <c r="F695" s="3">
        <v>0</v>
      </c>
      <c r="G695" s="3">
        <v>0</v>
      </c>
      <c r="H695" s="255">
        <v>43451</v>
      </c>
      <c r="I695" s="270">
        <v>4.166666666666667</v>
      </c>
      <c r="J695" s="3">
        <v>43252</v>
      </c>
      <c r="K695" s="3" t="s">
        <v>12343</v>
      </c>
      <c r="L695" s="3" t="s">
        <v>4726</v>
      </c>
      <c r="M695" s="3" t="s">
        <v>13563</v>
      </c>
      <c r="N695" s="3" t="s">
        <v>4722</v>
      </c>
      <c r="O695" s="3" t="s">
        <v>4715</v>
      </c>
      <c r="P695" s="3"/>
      <c r="Q695" s="3"/>
      <c r="R695" s="3"/>
      <c r="S695" s="3"/>
      <c r="T695" s="3" t="s">
        <v>4716</v>
      </c>
    </row>
    <row r="696" spans="2:20">
      <c r="B696" t="s">
        <v>12345</v>
      </c>
      <c r="C696" t="s">
        <v>13564</v>
      </c>
      <c r="E696" t="s">
        <v>12535</v>
      </c>
      <c r="F696" s="3">
        <v>0</v>
      </c>
      <c r="G696" s="3">
        <v>0</v>
      </c>
      <c r="H696" s="255">
        <v>43446</v>
      </c>
      <c r="I696" s="270">
        <v>4.166666666666667</v>
      </c>
      <c r="J696" s="3">
        <v>191193</v>
      </c>
      <c r="K696" s="3" t="s">
        <v>4752</v>
      </c>
      <c r="L696" s="3" t="s">
        <v>5197</v>
      </c>
      <c r="M696" s="3" t="s">
        <v>13565</v>
      </c>
      <c r="N696" s="3" t="s">
        <v>4718</v>
      </c>
      <c r="O696" s="3" t="s">
        <v>4715</v>
      </c>
      <c r="P696" s="3"/>
      <c r="Q696" s="3"/>
      <c r="R696" s="3"/>
      <c r="S696" s="3"/>
      <c r="T696" s="3" t="s">
        <v>4716</v>
      </c>
    </row>
    <row r="697" spans="2:20">
      <c r="B697" t="s">
        <v>12345</v>
      </c>
      <c r="C697" t="s">
        <v>13566</v>
      </c>
      <c r="E697" t="s">
        <v>13567</v>
      </c>
      <c r="F697" s="3">
        <v>0</v>
      </c>
      <c r="G697" s="3">
        <v>0</v>
      </c>
      <c r="H697" s="255">
        <v>43460</v>
      </c>
      <c r="I697" s="270">
        <v>4.166666666666667</v>
      </c>
      <c r="J697" s="3">
        <v>91390</v>
      </c>
      <c r="K697" s="3" t="s">
        <v>12343</v>
      </c>
      <c r="L697" s="3" t="s">
        <v>4726</v>
      </c>
      <c r="M697" s="3" t="s">
        <v>13156</v>
      </c>
      <c r="N697" s="3" t="s">
        <v>4718</v>
      </c>
      <c r="O697" s="3" t="s">
        <v>4715</v>
      </c>
      <c r="P697" s="3"/>
      <c r="Q697" s="3"/>
      <c r="R697" s="3"/>
      <c r="S697" s="3"/>
      <c r="T697" s="3" t="s">
        <v>4716</v>
      </c>
    </row>
    <row r="698" spans="2:20">
      <c r="B698" t="s">
        <v>12345</v>
      </c>
      <c r="C698" t="s">
        <v>13568</v>
      </c>
      <c r="E698" t="s">
        <v>13569</v>
      </c>
      <c r="F698" s="3">
        <v>1</v>
      </c>
      <c r="G698" s="3">
        <v>1317.57</v>
      </c>
      <c r="H698" s="255">
        <v>43454</v>
      </c>
      <c r="I698" s="270">
        <v>4.166666666666667</v>
      </c>
      <c r="J698" s="3">
        <v>6273</v>
      </c>
      <c r="K698" s="3" t="s">
        <v>12343</v>
      </c>
      <c r="L698" s="3" t="s">
        <v>5324</v>
      </c>
      <c r="M698" s="3" t="s">
        <v>13570</v>
      </c>
      <c r="N698" s="3" t="s">
        <v>4718</v>
      </c>
      <c r="O698" s="3" t="s">
        <v>4715</v>
      </c>
      <c r="P698" s="3"/>
      <c r="Q698" s="3"/>
      <c r="R698" s="3"/>
      <c r="S698" s="3"/>
      <c r="T698" s="3" t="s">
        <v>4716</v>
      </c>
    </row>
    <row r="699" spans="2:20">
      <c r="B699" t="s">
        <v>12378</v>
      </c>
      <c r="C699" t="s">
        <v>13571</v>
      </c>
      <c r="E699" t="s">
        <v>13572</v>
      </c>
      <c r="F699" s="3">
        <v>0</v>
      </c>
      <c r="G699" s="3">
        <v>0</v>
      </c>
      <c r="H699" s="255">
        <v>43465</v>
      </c>
      <c r="I699" s="270">
        <v>4.166666666666667</v>
      </c>
      <c r="J699" s="3">
        <v>-1</v>
      </c>
      <c r="K699" s="3" t="s">
        <v>12343</v>
      </c>
      <c r="L699" s="3" t="s">
        <v>5324</v>
      </c>
      <c r="M699" s="3" t="s">
        <v>8234</v>
      </c>
      <c r="N699" s="3" t="s">
        <v>4718</v>
      </c>
      <c r="O699" s="3" t="s">
        <v>4715</v>
      </c>
      <c r="P699" s="3"/>
      <c r="Q699" s="3"/>
      <c r="R699" s="3"/>
      <c r="S699" s="3"/>
      <c r="T699" s="3" t="s">
        <v>4716</v>
      </c>
    </row>
    <row r="700" spans="2:20">
      <c r="B700" t="s">
        <v>12345</v>
      </c>
      <c r="C700" t="s">
        <v>13573</v>
      </c>
      <c r="E700" t="s">
        <v>13574</v>
      </c>
      <c r="F700" s="3">
        <v>0</v>
      </c>
      <c r="G700" s="3">
        <v>0</v>
      </c>
      <c r="H700" s="255">
        <v>43462</v>
      </c>
      <c r="I700" s="270">
        <v>4.166666666666667</v>
      </c>
      <c r="J700" s="3">
        <v>42413</v>
      </c>
      <c r="K700" s="3" t="s">
        <v>12343</v>
      </c>
      <c r="L700" s="3" t="s">
        <v>4726</v>
      </c>
      <c r="M700" s="3" t="s">
        <v>11935</v>
      </c>
      <c r="N700" s="3" t="s">
        <v>4718</v>
      </c>
      <c r="O700" s="3" t="s">
        <v>4715</v>
      </c>
      <c r="P700" s="3"/>
      <c r="Q700" s="3"/>
      <c r="R700" s="3"/>
      <c r="S700" s="3"/>
      <c r="T700" s="3" t="s">
        <v>4716</v>
      </c>
    </row>
    <row r="701" spans="2:20">
      <c r="B701" t="s">
        <v>12345</v>
      </c>
      <c r="C701" t="s">
        <v>13575</v>
      </c>
      <c r="E701" t="s">
        <v>13576</v>
      </c>
      <c r="F701" s="3">
        <v>0</v>
      </c>
      <c r="G701" s="3">
        <v>0</v>
      </c>
      <c r="H701" s="255">
        <v>43444</v>
      </c>
      <c r="I701" s="270">
        <v>4.166666666666667</v>
      </c>
      <c r="J701" s="3">
        <v>16568</v>
      </c>
      <c r="K701" s="3" t="s">
        <v>12343</v>
      </c>
      <c r="L701" s="3" t="s">
        <v>4726</v>
      </c>
      <c r="M701" s="3" t="s">
        <v>13577</v>
      </c>
      <c r="N701" s="3" t="s">
        <v>4722</v>
      </c>
      <c r="O701" s="3" t="s">
        <v>4715</v>
      </c>
      <c r="P701" s="3"/>
      <c r="Q701" s="3"/>
      <c r="R701" s="3"/>
      <c r="S701" s="3"/>
      <c r="T701" s="3" t="s">
        <v>4716</v>
      </c>
    </row>
    <row r="702" spans="2:20">
      <c r="B702" t="s">
        <v>12345</v>
      </c>
      <c r="C702" t="s">
        <v>13578</v>
      </c>
      <c r="E702" t="s">
        <v>12836</v>
      </c>
      <c r="F702" s="3">
        <v>0</v>
      </c>
      <c r="G702" s="3">
        <v>0</v>
      </c>
      <c r="H702" s="255">
        <v>43461</v>
      </c>
      <c r="I702" s="270">
        <v>4.166666666666667</v>
      </c>
      <c r="J702" s="3">
        <v>61048</v>
      </c>
      <c r="K702" s="3" t="s">
        <v>12343</v>
      </c>
      <c r="L702" s="3" t="s">
        <v>4726</v>
      </c>
      <c r="M702" s="3" t="s">
        <v>5228</v>
      </c>
      <c r="N702" s="3" t="s">
        <v>4712</v>
      </c>
      <c r="O702" s="3" t="s">
        <v>4715</v>
      </c>
      <c r="P702" s="3"/>
      <c r="Q702" s="3"/>
      <c r="R702" s="3"/>
      <c r="S702" s="3"/>
      <c r="T702" s="3" t="s">
        <v>4716</v>
      </c>
    </row>
    <row r="703" spans="2:20">
      <c r="B703" t="s">
        <v>12341</v>
      </c>
      <c r="C703" t="s">
        <v>13579</v>
      </c>
      <c r="E703" t="s">
        <v>4716</v>
      </c>
      <c r="F703" s="3">
        <v>0</v>
      </c>
      <c r="G703" s="3">
        <v>0</v>
      </c>
      <c r="H703" s="255">
        <v>43456</v>
      </c>
      <c r="I703" s="270">
        <v>4.166666666666667</v>
      </c>
      <c r="J703" s="3">
        <v>0</v>
      </c>
      <c r="K703" s="3" t="s">
        <v>12343</v>
      </c>
      <c r="L703" s="3" t="s">
        <v>4753</v>
      </c>
      <c r="M703" s="3" t="s">
        <v>4753</v>
      </c>
      <c r="N703" s="3" t="s">
        <v>4718</v>
      </c>
      <c r="O703" s="3" t="s">
        <v>4715</v>
      </c>
      <c r="P703" s="3"/>
      <c r="Q703" s="3"/>
      <c r="R703" s="3"/>
      <c r="S703" s="3"/>
      <c r="T703" s="3" t="s">
        <v>4716</v>
      </c>
    </row>
    <row r="704" spans="2:20">
      <c r="B704" t="s">
        <v>12341</v>
      </c>
      <c r="C704" t="s">
        <v>13580</v>
      </c>
      <c r="E704" t="s">
        <v>4716</v>
      </c>
      <c r="F704" s="3">
        <v>0</v>
      </c>
      <c r="G704" s="3">
        <v>0</v>
      </c>
      <c r="H704" s="255">
        <v>43460</v>
      </c>
      <c r="I704" s="270">
        <v>4.166666666666667</v>
      </c>
      <c r="J704" s="3">
        <v>0</v>
      </c>
      <c r="K704" s="3" t="s">
        <v>12343</v>
      </c>
      <c r="L704" s="3" t="s">
        <v>4753</v>
      </c>
      <c r="M704" s="3" t="s">
        <v>4753</v>
      </c>
      <c r="N704" s="3" t="s">
        <v>4722</v>
      </c>
      <c r="O704" s="3" t="s">
        <v>4715</v>
      </c>
      <c r="P704" s="3"/>
      <c r="Q704" s="3"/>
      <c r="R704" s="3"/>
      <c r="S704" s="3"/>
      <c r="T704" s="3" t="s">
        <v>4716</v>
      </c>
    </row>
    <row r="705" spans="2:20">
      <c r="B705" t="s">
        <v>12341</v>
      </c>
      <c r="C705" t="s">
        <v>13581</v>
      </c>
      <c r="E705" t="s">
        <v>4716</v>
      </c>
      <c r="F705" s="3">
        <v>0</v>
      </c>
      <c r="G705" s="3">
        <v>0</v>
      </c>
      <c r="H705" s="255">
        <v>43448</v>
      </c>
      <c r="I705" s="270">
        <v>4.166666666666667</v>
      </c>
      <c r="J705" s="3">
        <v>0</v>
      </c>
      <c r="K705" s="3" t="s">
        <v>12343</v>
      </c>
      <c r="L705" s="3" t="s">
        <v>4753</v>
      </c>
      <c r="M705" s="3" t="s">
        <v>4753</v>
      </c>
      <c r="N705" s="3" t="s">
        <v>4722</v>
      </c>
      <c r="O705" s="3" t="s">
        <v>4715</v>
      </c>
      <c r="P705" s="3"/>
      <c r="Q705" s="3"/>
      <c r="R705" s="3"/>
      <c r="S705" s="3"/>
      <c r="T705" s="3" t="s">
        <v>4716</v>
      </c>
    </row>
    <row r="706" spans="2:20">
      <c r="B706" t="s">
        <v>12341</v>
      </c>
      <c r="C706" t="s">
        <v>13582</v>
      </c>
      <c r="E706" t="s">
        <v>4716</v>
      </c>
      <c r="F706" s="3">
        <v>0</v>
      </c>
      <c r="G706" s="3">
        <v>0</v>
      </c>
      <c r="H706" s="255">
        <v>43451</v>
      </c>
      <c r="I706" s="270">
        <v>4.166666666666667</v>
      </c>
      <c r="J706" s="3">
        <v>0</v>
      </c>
      <c r="K706" s="3" t="s">
        <v>12343</v>
      </c>
      <c r="L706" s="3" t="s">
        <v>4753</v>
      </c>
      <c r="M706" s="3" t="s">
        <v>4753</v>
      </c>
      <c r="N706" s="3" t="s">
        <v>4718</v>
      </c>
      <c r="O706" s="3" t="s">
        <v>4715</v>
      </c>
      <c r="P706" s="3"/>
      <c r="Q706" s="3"/>
      <c r="R706" s="3"/>
      <c r="S706" s="3"/>
      <c r="T706" s="3" t="s">
        <v>4716</v>
      </c>
    </row>
    <row r="707" spans="2:20">
      <c r="B707" t="s">
        <v>12341</v>
      </c>
      <c r="C707" t="s">
        <v>13583</v>
      </c>
      <c r="E707" t="s">
        <v>4716</v>
      </c>
      <c r="F707" s="3">
        <v>0</v>
      </c>
      <c r="G707" s="3">
        <v>0</v>
      </c>
      <c r="H707" s="255">
        <v>43454</v>
      </c>
      <c r="I707" s="270">
        <v>4.166666666666667</v>
      </c>
      <c r="J707" s="3">
        <v>0</v>
      </c>
      <c r="K707" s="3" t="s">
        <v>12343</v>
      </c>
      <c r="L707" s="3" t="s">
        <v>4753</v>
      </c>
      <c r="M707" s="3" t="s">
        <v>4753</v>
      </c>
      <c r="N707" s="3" t="s">
        <v>4722</v>
      </c>
      <c r="O707" s="3" t="s">
        <v>4715</v>
      </c>
      <c r="P707" s="3"/>
      <c r="Q707" s="3"/>
      <c r="R707" s="3"/>
      <c r="S707" s="3"/>
      <c r="T707" s="3" t="s">
        <v>4716</v>
      </c>
    </row>
    <row r="708" spans="2:20">
      <c r="B708" t="s">
        <v>12341</v>
      </c>
      <c r="C708" t="s">
        <v>13584</v>
      </c>
      <c r="E708" t="s">
        <v>4716</v>
      </c>
      <c r="F708" s="3">
        <v>0</v>
      </c>
      <c r="G708" s="3">
        <v>0</v>
      </c>
      <c r="H708" s="255">
        <v>43447</v>
      </c>
      <c r="I708" s="270">
        <v>4.166666666666667</v>
      </c>
      <c r="J708" s="3">
        <v>0</v>
      </c>
      <c r="K708" s="3" t="s">
        <v>12343</v>
      </c>
      <c r="L708" s="3" t="s">
        <v>4753</v>
      </c>
      <c r="M708" s="3" t="s">
        <v>4753</v>
      </c>
      <c r="N708" s="3" t="s">
        <v>4722</v>
      </c>
      <c r="O708" s="3" t="s">
        <v>4715</v>
      </c>
      <c r="P708" s="3"/>
      <c r="Q708" s="3"/>
      <c r="R708" s="3"/>
      <c r="S708" s="3"/>
      <c r="T708" s="3" t="s">
        <v>4716</v>
      </c>
    </row>
    <row r="709" spans="2:20">
      <c r="B709" t="s">
        <v>12341</v>
      </c>
      <c r="C709" t="s">
        <v>13585</v>
      </c>
      <c r="E709" t="s">
        <v>4716</v>
      </c>
      <c r="F709" s="3">
        <v>0</v>
      </c>
      <c r="G709" s="3">
        <v>0</v>
      </c>
      <c r="H709" s="255">
        <v>43424</v>
      </c>
      <c r="I709" s="270">
        <v>4.25</v>
      </c>
      <c r="J709" s="3">
        <v>0</v>
      </c>
      <c r="K709" s="3" t="s">
        <v>12343</v>
      </c>
      <c r="L709" s="3" t="s">
        <v>4753</v>
      </c>
      <c r="M709" s="3" t="s">
        <v>4753</v>
      </c>
      <c r="N709" s="3" t="s">
        <v>4718</v>
      </c>
      <c r="O709" s="3" t="s">
        <v>4715</v>
      </c>
      <c r="P709" s="3"/>
      <c r="Q709" s="3"/>
      <c r="R709" s="3"/>
      <c r="S709" s="3"/>
      <c r="T709" s="3" t="s">
        <v>4716</v>
      </c>
    </row>
    <row r="710" spans="2:20">
      <c r="B710" t="s">
        <v>12341</v>
      </c>
      <c r="C710" t="s">
        <v>13586</v>
      </c>
      <c r="E710" t="s">
        <v>4716</v>
      </c>
      <c r="F710" s="3">
        <v>0</v>
      </c>
      <c r="G710" s="3">
        <v>0</v>
      </c>
      <c r="H710" s="255">
        <v>43431</v>
      </c>
      <c r="I710" s="270">
        <v>4.25</v>
      </c>
      <c r="J710" s="3">
        <v>0</v>
      </c>
      <c r="K710" s="3" t="s">
        <v>12343</v>
      </c>
      <c r="L710" s="3" t="s">
        <v>4753</v>
      </c>
      <c r="M710" s="3" t="s">
        <v>4753</v>
      </c>
      <c r="N710" s="3" t="s">
        <v>4718</v>
      </c>
      <c r="O710" s="3" t="s">
        <v>4715</v>
      </c>
      <c r="P710" s="3"/>
      <c r="Q710" s="3"/>
      <c r="R710" s="3"/>
      <c r="S710" s="3"/>
      <c r="T710" s="3" t="s">
        <v>4716</v>
      </c>
    </row>
    <row r="711" spans="2:20">
      <c r="B711" t="s">
        <v>12341</v>
      </c>
      <c r="C711" t="s">
        <v>13587</v>
      </c>
      <c r="E711" t="s">
        <v>4716</v>
      </c>
      <c r="F711" s="3">
        <v>0</v>
      </c>
      <c r="G711" s="3">
        <v>0</v>
      </c>
      <c r="H711" s="255">
        <v>43418</v>
      </c>
      <c r="I711" s="270">
        <v>4.25</v>
      </c>
      <c r="J711" s="3">
        <v>0</v>
      </c>
      <c r="K711" s="3" t="s">
        <v>12343</v>
      </c>
      <c r="L711" s="3" t="s">
        <v>4753</v>
      </c>
      <c r="M711" s="3" t="s">
        <v>4753</v>
      </c>
      <c r="N711" s="3" t="s">
        <v>4718</v>
      </c>
      <c r="O711" s="3" t="s">
        <v>4715</v>
      </c>
      <c r="P711" s="3"/>
      <c r="Q711" s="3"/>
      <c r="R711" s="3"/>
      <c r="S711" s="3"/>
      <c r="T711" s="3" t="s">
        <v>4716</v>
      </c>
    </row>
    <row r="712" spans="2:20">
      <c r="B712" t="s">
        <v>12341</v>
      </c>
      <c r="C712" t="s">
        <v>13588</v>
      </c>
      <c r="E712" t="s">
        <v>4716</v>
      </c>
      <c r="F712" s="3">
        <v>0</v>
      </c>
      <c r="G712" s="3">
        <v>0</v>
      </c>
      <c r="H712" s="255">
        <v>43419</v>
      </c>
      <c r="I712" s="270">
        <v>4.25</v>
      </c>
      <c r="J712" s="3">
        <v>0</v>
      </c>
      <c r="K712" s="3" t="s">
        <v>12343</v>
      </c>
      <c r="L712" s="3" t="s">
        <v>4753</v>
      </c>
      <c r="M712" s="3" t="s">
        <v>4753</v>
      </c>
      <c r="N712" s="3" t="s">
        <v>4718</v>
      </c>
      <c r="O712" s="3" t="s">
        <v>4715</v>
      </c>
      <c r="P712" s="3"/>
      <c r="Q712" s="3"/>
      <c r="R712" s="3"/>
      <c r="S712" s="3"/>
      <c r="T712" s="3" t="s">
        <v>4716</v>
      </c>
    </row>
    <row r="713" spans="2:20">
      <c r="B713" t="s">
        <v>12341</v>
      </c>
      <c r="C713" t="s">
        <v>13589</v>
      </c>
      <c r="E713" t="s">
        <v>4716</v>
      </c>
      <c r="F713" s="3">
        <v>0</v>
      </c>
      <c r="G713" s="3">
        <v>0</v>
      </c>
      <c r="H713" s="255">
        <v>43418</v>
      </c>
      <c r="I713" s="270">
        <v>4.25</v>
      </c>
      <c r="J713" s="3">
        <v>0</v>
      </c>
      <c r="K713" s="3" t="s">
        <v>12343</v>
      </c>
      <c r="L713" s="3" t="s">
        <v>4753</v>
      </c>
      <c r="M713" s="3" t="s">
        <v>4753</v>
      </c>
      <c r="N713" s="3" t="s">
        <v>4718</v>
      </c>
      <c r="O713" s="3" t="s">
        <v>4715</v>
      </c>
      <c r="P713" s="3"/>
      <c r="Q713" s="3"/>
      <c r="R713" s="3"/>
      <c r="S713" s="3"/>
      <c r="T713" s="3" t="s">
        <v>4716</v>
      </c>
    </row>
    <row r="714" spans="2:20">
      <c r="B714" t="s">
        <v>12345</v>
      </c>
      <c r="C714" t="s">
        <v>13590</v>
      </c>
      <c r="E714" t="s">
        <v>13591</v>
      </c>
      <c r="F714" s="3">
        <v>0</v>
      </c>
      <c r="G714" s="3">
        <v>0</v>
      </c>
      <c r="H714" s="255">
        <v>43434</v>
      </c>
      <c r="I714" s="270">
        <v>4.25</v>
      </c>
      <c r="J714" s="3">
        <v>-1</v>
      </c>
      <c r="K714" s="3" t="s">
        <v>12343</v>
      </c>
      <c r="L714" s="3" t="s">
        <v>5324</v>
      </c>
      <c r="M714" s="3" t="s">
        <v>13592</v>
      </c>
      <c r="N714" s="3" t="s">
        <v>4731</v>
      </c>
      <c r="O714" s="3" t="s">
        <v>4715</v>
      </c>
      <c r="P714" s="3"/>
      <c r="Q714" s="3"/>
      <c r="R714" s="3"/>
      <c r="S714" s="3"/>
      <c r="T714" s="3" t="s">
        <v>4716</v>
      </c>
    </row>
    <row r="715" spans="2:20">
      <c r="B715" t="s">
        <v>12345</v>
      </c>
      <c r="C715" t="s">
        <v>13593</v>
      </c>
      <c r="E715" t="s">
        <v>12567</v>
      </c>
      <c r="F715" s="3">
        <v>0</v>
      </c>
      <c r="G715" s="3">
        <v>0</v>
      </c>
      <c r="H715" s="255">
        <v>43434</v>
      </c>
      <c r="I715" s="270">
        <v>4.25</v>
      </c>
      <c r="J715" s="3">
        <v>30235</v>
      </c>
      <c r="K715" s="3" t="s">
        <v>12343</v>
      </c>
      <c r="L715" s="3" t="s">
        <v>4726</v>
      </c>
      <c r="M715" s="3" t="s">
        <v>5228</v>
      </c>
      <c r="N715" s="3" t="s">
        <v>4731</v>
      </c>
      <c r="O715" s="3" t="s">
        <v>4715</v>
      </c>
      <c r="P715" s="3"/>
      <c r="Q715" s="3"/>
      <c r="R715" s="3"/>
      <c r="S715" s="3"/>
      <c r="T715" s="3" t="s">
        <v>4716</v>
      </c>
    </row>
    <row r="716" spans="2:20">
      <c r="B716" t="s">
        <v>12345</v>
      </c>
      <c r="C716" t="s">
        <v>13594</v>
      </c>
      <c r="E716" t="s">
        <v>13595</v>
      </c>
      <c r="F716" s="3">
        <v>0</v>
      </c>
      <c r="G716" s="3">
        <v>0</v>
      </c>
      <c r="H716" s="255">
        <v>43424</v>
      </c>
      <c r="I716" s="270">
        <v>4.25</v>
      </c>
      <c r="J716" s="3">
        <v>-1</v>
      </c>
      <c r="K716" s="3" t="s">
        <v>12343</v>
      </c>
      <c r="L716" s="3" t="s">
        <v>4726</v>
      </c>
      <c r="M716" s="3" t="s">
        <v>13596</v>
      </c>
      <c r="N716" s="3" t="s">
        <v>4718</v>
      </c>
      <c r="O716" s="3" t="s">
        <v>4715</v>
      </c>
      <c r="P716" s="3"/>
      <c r="Q716" s="3"/>
      <c r="R716" s="3"/>
      <c r="S716" s="3"/>
      <c r="T716" s="3" t="s">
        <v>4716</v>
      </c>
    </row>
    <row r="717" spans="2:20">
      <c r="B717" t="s">
        <v>12345</v>
      </c>
      <c r="C717" t="s">
        <v>13597</v>
      </c>
      <c r="E717" t="s">
        <v>13349</v>
      </c>
      <c r="F717" s="3">
        <v>0</v>
      </c>
      <c r="G717" s="3">
        <v>0</v>
      </c>
      <c r="H717" s="255">
        <v>43424</v>
      </c>
      <c r="I717" s="270">
        <v>4.25</v>
      </c>
      <c r="J717" s="3">
        <v>-1</v>
      </c>
      <c r="K717" s="3" t="s">
        <v>12343</v>
      </c>
      <c r="L717" s="3" t="s">
        <v>5324</v>
      </c>
      <c r="M717" s="3" t="s">
        <v>13598</v>
      </c>
      <c r="N717" s="3" t="s">
        <v>4718</v>
      </c>
      <c r="O717" s="3" t="s">
        <v>4715</v>
      </c>
      <c r="P717" s="3"/>
      <c r="Q717" s="3"/>
      <c r="R717" s="3"/>
      <c r="S717" s="3"/>
      <c r="T717" s="3" t="s">
        <v>4716</v>
      </c>
    </row>
    <row r="718" spans="2:20">
      <c r="B718" t="s">
        <v>12345</v>
      </c>
      <c r="C718" t="s">
        <v>13599</v>
      </c>
      <c r="E718" t="s">
        <v>13600</v>
      </c>
      <c r="F718" s="3">
        <v>0</v>
      </c>
      <c r="G718" s="3">
        <v>0</v>
      </c>
      <c r="H718" s="255">
        <v>43433</v>
      </c>
      <c r="I718" s="270">
        <v>4.25</v>
      </c>
      <c r="J718" s="3">
        <v>-1</v>
      </c>
      <c r="K718" s="3" t="s">
        <v>12343</v>
      </c>
      <c r="L718" s="3" t="s">
        <v>5324</v>
      </c>
      <c r="M718" s="3" t="s">
        <v>11774</v>
      </c>
      <c r="N718" s="3" t="s">
        <v>4722</v>
      </c>
      <c r="O718" s="3" t="s">
        <v>4715</v>
      </c>
      <c r="P718" s="3"/>
      <c r="Q718" s="3"/>
      <c r="R718" s="3"/>
      <c r="S718" s="3"/>
      <c r="T718" s="3" t="s">
        <v>4716</v>
      </c>
    </row>
    <row r="719" spans="2:20">
      <c r="B719" t="s">
        <v>12345</v>
      </c>
      <c r="C719" t="s">
        <v>13601</v>
      </c>
      <c r="E719" t="s">
        <v>13602</v>
      </c>
      <c r="F719" s="3">
        <v>0</v>
      </c>
      <c r="G719" s="3">
        <v>0</v>
      </c>
      <c r="H719" s="255">
        <v>43412</v>
      </c>
      <c r="I719" s="270">
        <v>4.25</v>
      </c>
      <c r="J719" s="3">
        <v>-1</v>
      </c>
      <c r="K719" s="3" t="s">
        <v>12343</v>
      </c>
      <c r="L719" s="3" t="s">
        <v>4726</v>
      </c>
      <c r="M719" s="3" t="s">
        <v>13603</v>
      </c>
      <c r="N719" s="3" t="s">
        <v>4718</v>
      </c>
      <c r="O719" s="3" t="s">
        <v>4715</v>
      </c>
      <c r="P719" s="3"/>
      <c r="Q719" s="3"/>
      <c r="R719" s="3"/>
      <c r="S719" s="3"/>
      <c r="T719" s="3" t="s">
        <v>4716</v>
      </c>
    </row>
    <row r="720" spans="2:20">
      <c r="B720" t="s">
        <v>12345</v>
      </c>
      <c r="C720" t="s">
        <v>13604</v>
      </c>
      <c r="E720" t="s">
        <v>13605</v>
      </c>
      <c r="F720" s="3">
        <v>0</v>
      </c>
      <c r="G720" s="3">
        <v>0</v>
      </c>
      <c r="H720" s="255">
        <v>43419</v>
      </c>
      <c r="I720" s="270">
        <v>4.25</v>
      </c>
      <c r="J720" s="3">
        <v>-1</v>
      </c>
      <c r="K720" s="3" t="s">
        <v>12343</v>
      </c>
      <c r="L720" s="3" t="s">
        <v>4726</v>
      </c>
      <c r="M720" s="3" t="s">
        <v>13606</v>
      </c>
      <c r="N720" s="3" t="s">
        <v>4718</v>
      </c>
      <c r="O720" s="3" t="s">
        <v>4715</v>
      </c>
      <c r="P720" s="3"/>
      <c r="Q720" s="3"/>
      <c r="R720" s="3"/>
      <c r="S720" s="3"/>
      <c r="T720" s="3" t="s">
        <v>4716</v>
      </c>
    </row>
    <row r="721" spans="2:20">
      <c r="B721" t="s">
        <v>12345</v>
      </c>
      <c r="C721" t="s">
        <v>13607</v>
      </c>
      <c r="E721" t="s">
        <v>13608</v>
      </c>
      <c r="F721" s="3">
        <v>0</v>
      </c>
      <c r="G721" s="3">
        <v>0</v>
      </c>
      <c r="H721" s="255">
        <v>43416</v>
      </c>
      <c r="I721" s="270">
        <v>4.25</v>
      </c>
      <c r="J721" s="3">
        <v>-1</v>
      </c>
      <c r="K721" s="3" t="s">
        <v>12343</v>
      </c>
      <c r="L721" s="3" t="s">
        <v>4726</v>
      </c>
      <c r="M721" s="3" t="s">
        <v>4994</v>
      </c>
      <c r="N721" s="3" t="s">
        <v>4731</v>
      </c>
      <c r="O721" s="3" t="s">
        <v>4715</v>
      </c>
      <c r="P721" s="3"/>
      <c r="Q721" s="3"/>
      <c r="R721" s="3"/>
      <c r="S721" s="3"/>
      <c r="T721" s="3" t="s">
        <v>4716</v>
      </c>
    </row>
    <row r="722" spans="2:20">
      <c r="B722" t="s">
        <v>12378</v>
      </c>
      <c r="C722" t="s">
        <v>13609</v>
      </c>
      <c r="E722" t="s">
        <v>13610</v>
      </c>
      <c r="F722" s="3">
        <v>0</v>
      </c>
      <c r="G722" s="3">
        <v>0</v>
      </c>
      <c r="H722" s="255">
        <v>43434</v>
      </c>
      <c r="I722" s="270">
        <v>4.25</v>
      </c>
      <c r="J722" s="3">
        <v>-1</v>
      </c>
      <c r="K722" s="3" t="s">
        <v>12343</v>
      </c>
      <c r="L722" s="3" t="s">
        <v>4726</v>
      </c>
      <c r="M722" s="3" t="s">
        <v>13611</v>
      </c>
      <c r="N722" s="3" t="s">
        <v>4769</v>
      </c>
      <c r="O722" s="3" t="s">
        <v>4715</v>
      </c>
      <c r="P722" s="3"/>
      <c r="Q722" s="3"/>
      <c r="R722" s="3"/>
      <c r="S722" s="3"/>
      <c r="T722" s="3" t="s">
        <v>4716</v>
      </c>
    </row>
    <row r="723" spans="2:20">
      <c r="B723" t="s">
        <v>12378</v>
      </c>
      <c r="C723" t="s">
        <v>13612</v>
      </c>
      <c r="E723" t="s">
        <v>13613</v>
      </c>
      <c r="F723" s="3">
        <v>0</v>
      </c>
      <c r="G723" s="3">
        <v>0</v>
      </c>
      <c r="H723" s="255">
        <v>43424</v>
      </c>
      <c r="I723" s="270">
        <v>4.25</v>
      </c>
      <c r="J723" s="3">
        <v>24477</v>
      </c>
      <c r="K723" s="3" t="s">
        <v>12343</v>
      </c>
      <c r="L723" s="3" t="s">
        <v>5197</v>
      </c>
      <c r="M723" s="3" t="s">
        <v>13614</v>
      </c>
      <c r="N723" s="3" t="s">
        <v>4769</v>
      </c>
      <c r="O723" s="3" t="s">
        <v>4715</v>
      </c>
      <c r="P723" s="3"/>
      <c r="Q723" s="3"/>
      <c r="R723" s="3"/>
      <c r="S723" s="3"/>
      <c r="T723" s="3" t="s">
        <v>4716</v>
      </c>
    </row>
    <row r="724" spans="2:20">
      <c r="B724" t="s">
        <v>12345</v>
      </c>
      <c r="C724" t="s">
        <v>13615</v>
      </c>
      <c r="E724" t="s">
        <v>13616</v>
      </c>
      <c r="F724" s="3">
        <v>0</v>
      </c>
      <c r="G724" s="3">
        <v>0</v>
      </c>
      <c r="H724" s="255">
        <v>43416</v>
      </c>
      <c r="I724" s="270">
        <v>4.25</v>
      </c>
      <c r="J724" s="3">
        <v>-1</v>
      </c>
      <c r="K724" s="3" t="s">
        <v>12343</v>
      </c>
      <c r="L724" s="3" t="s">
        <v>4726</v>
      </c>
      <c r="M724" s="3" t="s">
        <v>4994</v>
      </c>
      <c r="N724" s="3" t="s">
        <v>4722</v>
      </c>
      <c r="O724" s="3" t="s">
        <v>4715</v>
      </c>
      <c r="P724" s="3"/>
      <c r="Q724" s="3"/>
      <c r="R724" s="3"/>
      <c r="S724" s="3"/>
      <c r="T724" s="3" t="s">
        <v>4716</v>
      </c>
    </row>
    <row r="725" spans="2:20">
      <c r="B725" t="s">
        <v>12345</v>
      </c>
      <c r="C725" t="s">
        <v>13617</v>
      </c>
      <c r="E725" t="s">
        <v>13239</v>
      </c>
      <c r="F725" s="3">
        <v>0</v>
      </c>
      <c r="G725" s="3">
        <v>0</v>
      </c>
      <c r="H725" s="255">
        <v>43434</v>
      </c>
      <c r="I725" s="270">
        <v>4.25</v>
      </c>
      <c r="J725" s="3">
        <v>-1</v>
      </c>
      <c r="K725" s="3" t="s">
        <v>12343</v>
      </c>
      <c r="L725" s="3" t="s">
        <v>5197</v>
      </c>
      <c r="M725" s="3" t="s">
        <v>12996</v>
      </c>
      <c r="N725" s="3" t="s">
        <v>4731</v>
      </c>
      <c r="O725" s="3" t="s">
        <v>4715</v>
      </c>
      <c r="P725" s="3"/>
      <c r="Q725" s="3"/>
      <c r="R725" s="3"/>
      <c r="S725" s="3"/>
      <c r="T725" s="3" t="s">
        <v>4716</v>
      </c>
    </row>
    <row r="726" spans="2:20">
      <c r="B726" t="s">
        <v>12345</v>
      </c>
      <c r="C726" t="s">
        <v>13618</v>
      </c>
      <c r="E726" t="s">
        <v>13427</v>
      </c>
      <c r="F726" s="3">
        <v>1</v>
      </c>
      <c r="G726" s="3">
        <v>1317.57</v>
      </c>
      <c r="H726" s="255">
        <v>43424</v>
      </c>
      <c r="I726" s="270">
        <v>4.25</v>
      </c>
      <c r="J726" s="3">
        <v>-1</v>
      </c>
      <c r="K726" s="3" t="s">
        <v>12343</v>
      </c>
      <c r="L726" s="3" t="s">
        <v>4726</v>
      </c>
      <c r="M726" s="3" t="s">
        <v>13619</v>
      </c>
      <c r="N726" s="3" t="s">
        <v>4722</v>
      </c>
      <c r="O726" s="3" t="s">
        <v>4715</v>
      </c>
      <c r="P726" s="3"/>
      <c r="Q726" s="3"/>
      <c r="R726" s="3"/>
      <c r="S726" s="3"/>
      <c r="T726" s="3" t="s">
        <v>4716</v>
      </c>
    </row>
    <row r="727" spans="2:20">
      <c r="B727" t="s">
        <v>12345</v>
      </c>
      <c r="C727" t="s">
        <v>13620</v>
      </c>
      <c r="E727" t="s">
        <v>13621</v>
      </c>
      <c r="F727" s="3">
        <v>0</v>
      </c>
      <c r="G727" s="3">
        <v>0</v>
      </c>
      <c r="H727" s="255">
        <v>43431</v>
      </c>
      <c r="I727" s="270">
        <v>4.25</v>
      </c>
      <c r="J727" s="3">
        <v>-1</v>
      </c>
      <c r="K727" s="3" t="s">
        <v>12343</v>
      </c>
      <c r="L727" s="3" t="s">
        <v>4726</v>
      </c>
      <c r="M727" s="3" t="s">
        <v>10076</v>
      </c>
      <c r="N727" s="3" t="s">
        <v>4722</v>
      </c>
      <c r="O727" s="3" t="s">
        <v>4715</v>
      </c>
      <c r="P727" s="3"/>
      <c r="Q727" s="3"/>
      <c r="R727" s="3"/>
      <c r="S727" s="3"/>
      <c r="T727" s="3" t="s">
        <v>4716</v>
      </c>
    </row>
    <row r="728" spans="2:20">
      <c r="B728" t="s">
        <v>12378</v>
      </c>
      <c r="C728" t="s">
        <v>13622</v>
      </c>
      <c r="E728" t="s">
        <v>13623</v>
      </c>
      <c r="F728" s="3">
        <v>0</v>
      </c>
      <c r="G728" s="3">
        <v>0</v>
      </c>
      <c r="H728" s="255">
        <v>43412</v>
      </c>
      <c r="I728" s="270">
        <v>4.25</v>
      </c>
      <c r="J728" s="3">
        <v>-1</v>
      </c>
      <c r="K728" s="3" t="s">
        <v>12343</v>
      </c>
      <c r="L728" s="3" t="s">
        <v>5324</v>
      </c>
      <c r="M728" s="3" t="s">
        <v>13624</v>
      </c>
      <c r="N728" s="3" t="s">
        <v>4712</v>
      </c>
      <c r="O728" s="3" t="s">
        <v>4715</v>
      </c>
      <c r="P728" s="3"/>
      <c r="Q728" s="3"/>
      <c r="R728" s="3"/>
      <c r="S728" s="3"/>
      <c r="T728" s="3" t="s">
        <v>4716</v>
      </c>
    </row>
    <row r="729" spans="2:20">
      <c r="B729" t="s">
        <v>12345</v>
      </c>
      <c r="C729" t="s">
        <v>13625</v>
      </c>
      <c r="E729" t="s">
        <v>12868</v>
      </c>
      <c r="F729" s="3">
        <v>0</v>
      </c>
      <c r="G729" s="3">
        <v>0</v>
      </c>
      <c r="H729" s="255">
        <v>43424</v>
      </c>
      <c r="I729" s="270">
        <v>4.25</v>
      </c>
      <c r="J729" s="3">
        <v>-1</v>
      </c>
      <c r="K729" s="3" t="s">
        <v>12343</v>
      </c>
      <c r="L729" s="3" t="s">
        <v>4726</v>
      </c>
      <c r="M729" s="3" t="s">
        <v>13626</v>
      </c>
      <c r="N729" s="3" t="s">
        <v>4722</v>
      </c>
      <c r="O729" s="3" t="s">
        <v>4715</v>
      </c>
      <c r="P729" s="3"/>
      <c r="Q729" s="3"/>
      <c r="R729" s="3"/>
      <c r="S729" s="3"/>
      <c r="T729" s="3" t="s">
        <v>4716</v>
      </c>
    </row>
    <row r="730" spans="2:20">
      <c r="B730" t="s">
        <v>12345</v>
      </c>
      <c r="C730" t="s">
        <v>13627</v>
      </c>
      <c r="E730" t="s">
        <v>13628</v>
      </c>
      <c r="F730" s="3">
        <v>0</v>
      </c>
      <c r="G730" s="3">
        <v>0</v>
      </c>
      <c r="H730" s="255">
        <v>43424</v>
      </c>
      <c r="I730" s="270">
        <v>4.25</v>
      </c>
      <c r="J730" s="3">
        <v>2779</v>
      </c>
      <c r="K730" s="3" t="s">
        <v>12343</v>
      </c>
      <c r="L730" s="3" t="s">
        <v>4726</v>
      </c>
      <c r="M730" s="3" t="s">
        <v>5972</v>
      </c>
      <c r="N730" s="3" t="s">
        <v>4712</v>
      </c>
      <c r="O730" s="3" t="s">
        <v>4715</v>
      </c>
      <c r="P730" s="3"/>
      <c r="Q730" s="3"/>
      <c r="R730" s="3"/>
      <c r="S730" s="3"/>
      <c r="T730" s="3" t="s">
        <v>4716</v>
      </c>
    </row>
    <row r="731" spans="2:20">
      <c r="B731" t="s">
        <v>12345</v>
      </c>
      <c r="C731" t="s">
        <v>13629</v>
      </c>
      <c r="E731" t="s">
        <v>13630</v>
      </c>
      <c r="F731" s="3">
        <v>1</v>
      </c>
      <c r="G731" s="3">
        <v>3332.72</v>
      </c>
      <c r="H731" s="255">
        <v>43424</v>
      </c>
      <c r="I731" s="270">
        <v>4.25</v>
      </c>
      <c r="J731" s="3">
        <v>-1</v>
      </c>
      <c r="K731" s="3" t="s">
        <v>12343</v>
      </c>
      <c r="L731" s="3" t="s">
        <v>4726</v>
      </c>
      <c r="M731" s="3" t="s">
        <v>13122</v>
      </c>
      <c r="N731" s="3" t="s">
        <v>4718</v>
      </c>
      <c r="O731" s="3" t="s">
        <v>4715</v>
      </c>
      <c r="P731" s="3"/>
      <c r="Q731" s="3"/>
      <c r="R731" s="3"/>
      <c r="S731" s="3"/>
      <c r="T731" s="3" t="s">
        <v>4716</v>
      </c>
    </row>
    <row r="732" spans="2:20">
      <c r="B732" t="s">
        <v>12345</v>
      </c>
      <c r="C732" t="s">
        <v>13631</v>
      </c>
      <c r="E732" t="s">
        <v>13632</v>
      </c>
      <c r="F732" s="3">
        <v>1</v>
      </c>
      <c r="G732" s="3">
        <v>4033.77</v>
      </c>
      <c r="H732" s="255">
        <v>43419</v>
      </c>
      <c r="I732" s="270">
        <v>4.25</v>
      </c>
      <c r="J732" s="3">
        <v>-1</v>
      </c>
      <c r="K732" s="3" t="s">
        <v>12343</v>
      </c>
      <c r="L732" s="3" t="s">
        <v>5324</v>
      </c>
      <c r="M732" s="3" t="s">
        <v>13633</v>
      </c>
      <c r="N732" s="3" t="s">
        <v>4769</v>
      </c>
      <c r="O732" s="3" t="s">
        <v>4715</v>
      </c>
      <c r="P732" s="3"/>
      <c r="Q732" s="3"/>
      <c r="R732" s="3"/>
      <c r="S732" s="3"/>
      <c r="T732" s="3" t="s">
        <v>4716</v>
      </c>
    </row>
    <row r="733" spans="2:20">
      <c r="B733" t="s">
        <v>12345</v>
      </c>
      <c r="C733" t="s">
        <v>13634</v>
      </c>
      <c r="E733" t="s">
        <v>12633</v>
      </c>
      <c r="F733" s="3">
        <v>0</v>
      </c>
      <c r="G733" s="3">
        <v>0</v>
      </c>
      <c r="H733" s="255">
        <v>43409</v>
      </c>
      <c r="I733" s="270">
        <v>4.25</v>
      </c>
      <c r="J733" s="3">
        <v>53636</v>
      </c>
      <c r="K733" s="3" t="s">
        <v>4752</v>
      </c>
      <c r="L733" s="3" t="s">
        <v>4726</v>
      </c>
      <c r="M733" s="3" t="s">
        <v>5972</v>
      </c>
      <c r="N733" s="3" t="s">
        <v>4722</v>
      </c>
      <c r="O733" s="3" t="s">
        <v>4715</v>
      </c>
      <c r="P733" s="3"/>
      <c r="Q733" s="3"/>
      <c r="R733" s="3"/>
      <c r="S733" s="3"/>
      <c r="T733" s="3" t="s">
        <v>4716</v>
      </c>
    </row>
    <row r="734" spans="2:20">
      <c r="B734" t="s">
        <v>12345</v>
      </c>
      <c r="C734" t="s">
        <v>13635</v>
      </c>
      <c r="E734" t="s">
        <v>13636</v>
      </c>
      <c r="F734" s="3">
        <v>0</v>
      </c>
      <c r="G734" s="3">
        <v>0</v>
      </c>
      <c r="H734" s="255">
        <v>43424</v>
      </c>
      <c r="I734" s="270">
        <v>4.25</v>
      </c>
      <c r="J734" s="3">
        <v>-1</v>
      </c>
      <c r="K734" s="3" t="s">
        <v>12343</v>
      </c>
      <c r="L734" s="3" t="s">
        <v>5324</v>
      </c>
      <c r="M734" s="3" t="s">
        <v>10076</v>
      </c>
      <c r="N734" s="3" t="s">
        <v>4722</v>
      </c>
      <c r="O734" s="3" t="s">
        <v>4715</v>
      </c>
      <c r="P734" s="3"/>
      <c r="Q734" s="3"/>
      <c r="R734" s="3"/>
      <c r="S734" s="3"/>
      <c r="T734" s="3" t="s">
        <v>4716</v>
      </c>
    </row>
    <row r="735" spans="2:20">
      <c r="B735" t="s">
        <v>12345</v>
      </c>
      <c r="C735" t="s">
        <v>13637</v>
      </c>
      <c r="E735" t="s">
        <v>13638</v>
      </c>
      <c r="F735" s="3">
        <v>0</v>
      </c>
      <c r="G735" s="3">
        <v>0</v>
      </c>
      <c r="H735" s="255">
        <v>43432</v>
      </c>
      <c r="I735" s="270">
        <v>4.25</v>
      </c>
      <c r="J735" s="3">
        <v>-1</v>
      </c>
      <c r="K735" s="3" t="s">
        <v>4752</v>
      </c>
      <c r="L735" s="3" t="s">
        <v>5324</v>
      </c>
      <c r="M735" s="3" t="s">
        <v>13639</v>
      </c>
      <c r="N735" s="3" t="s">
        <v>4718</v>
      </c>
      <c r="O735" s="3" t="s">
        <v>4715</v>
      </c>
      <c r="P735" s="3"/>
      <c r="Q735" s="3"/>
      <c r="R735" s="3"/>
      <c r="S735" s="3"/>
      <c r="T735" s="3" t="s">
        <v>4716</v>
      </c>
    </row>
    <row r="736" spans="2:20">
      <c r="B736" t="s">
        <v>12345</v>
      </c>
      <c r="C736" t="s">
        <v>13640</v>
      </c>
      <c r="E736" t="s">
        <v>12776</v>
      </c>
      <c r="F736" s="3">
        <v>0</v>
      </c>
      <c r="G736" s="3">
        <v>0</v>
      </c>
      <c r="H736" s="255">
        <v>43434</v>
      </c>
      <c r="I736" s="270">
        <v>4.25</v>
      </c>
      <c r="J736" s="3">
        <v>110707</v>
      </c>
      <c r="K736" s="3" t="s">
        <v>12343</v>
      </c>
      <c r="L736" s="3" t="s">
        <v>4726</v>
      </c>
      <c r="M736" s="3" t="s">
        <v>13641</v>
      </c>
      <c r="N736" s="3" t="s">
        <v>4718</v>
      </c>
      <c r="O736" s="3" t="s">
        <v>4715</v>
      </c>
      <c r="P736" s="3"/>
      <c r="Q736" s="3"/>
      <c r="R736" s="3"/>
      <c r="S736" s="3"/>
      <c r="T736" s="3" t="s">
        <v>4716</v>
      </c>
    </row>
    <row r="737" spans="2:20">
      <c r="B737" t="s">
        <v>12378</v>
      </c>
      <c r="C737" t="s">
        <v>13642</v>
      </c>
      <c r="E737" t="s">
        <v>13643</v>
      </c>
      <c r="F737" s="3">
        <v>0</v>
      </c>
      <c r="G737" s="3">
        <v>0</v>
      </c>
      <c r="H737" s="255">
        <v>43430</v>
      </c>
      <c r="I737" s="270">
        <v>4.25</v>
      </c>
      <c r="J737" s="3">
        <v>178620</v>
      </c>
      <c r="K737" s="3" t="s">
        <v>12343</v>
      </c>
      <c r="L737" s="3" t="s">
        <v>4726</v>
      </c>
      <c r="M737" s="3" t="s">
        <v>13644</v>
      </c>
      <c r="N737" s="3" t="s">
        <v>4722</v>
      </c>
      <c r="O737" s="3" t="s">
        <v>4715</v>
      </c>
      <c r="P737" s="3"/>
      <c r="Q737" s="3"/>
      <c r="R737" s="3"/>
      <c r="S737" s="3"/>
      <c r="T737" s="3" t="s">
        <v>4716</v>
      </c>
    </row>
    <row r="738" spans="2:20">
      <c r="B738" t="s">
        <v>12345</v>
      </c>
      <c r="C738" t="s">
        <v>13645</v>
      </c>
      <c r="E738" t="s">
        <v>13646</v>
      </c>
      <c r="F738" s="3">
        <v>1</v>
      </c>
      <c r="G738" s="3">
        <v>3332.72</v>
      </c>
      <c r="H738" s="255">
        <v>43434</v>
      </c>
      <c r="I738" s="270">
        <v>4.25</v>
      </c>
      <c r="J738" s="3">
        <v>-1</v>
      </c>
      <c r="K738" s="3" t="s">
        <v>12343</v>
      </c>
      <c r="L738" s="3" t="s">
        <v>4726</v>
      </c>
      <c r="M738" s="3" t="s">
        <v>4994</v>
      </c>
      <c r="N738" s="3" t="s">
        <v>4722</v>
      </c>
      <c r="O738" s="3" t="s">
        <v>4715</v>
      </c>
      <c r="P738" s="3"/>
      <c r="Q738" s="3"/>
      <c r="R738" s="3"/>
      <c r="S738" s="3"/>
      <c r="T738" s="3" t="s">
        <v>4716</v>
      </c>
    </row>
    <row r="739" spans="2:20">
      <c r="B739" t="s">
        <v>12345</v>
      </c>
      <c r="C739" t="s">
        <v>13647</v>
      </c>
      <c r="E739" t="s">
        <v>13648</v>
      </c>
      <c r="F739" s="3">
        <v>1</v>
      </c>
      <c r="G739" s="3">
        <v>1317.57</v>
      </c>
      <c r="H739" s="255">
        <v>43412</v>
      </c>
      <c r="I739" s="270">
        <v>4.25</v>
      </c>
      <c r="J739" s="3">
        <v>-1</v>
      </c>
      <c r="K739" s="3" t="s">
        <v>4752</v>
      </c>
      <c r="L739" s="3" t="s">
        <v>5197</v>
      </c>
      <c r="M739" s="3" t="s">
        <v>13649</v>
      </c>
      <c r="N739" s="3" t="s">
        <v>4722</v>
      </c>
      <c r="O739" s="3" t="s">
        <v>4715</v>
      </c>
      <c r="P739" s="3"/>
      <c r="Q739" s="3"/>
      <c r="R739" s="3"/>
      <c r="S739" s="3"/>
      <c r="T739" s="3" t="s">
        <v>4716</v>
      </c>
    </row>
    <row r="740" spans="2:20">
      <c r="B740" t="s">
        <v>12345</v>
      </c>
      <c r="C740" t="s">
        <v>13650</v>
      </c>
      <c r="E740" t="s">
        <v>13651</v>
      </c>
      <c r="F740" s="3">
        <v>0</v>
      </c>
      <c r="G740" s="3">
        <v>0</v>
      </c>
      <c r="H740" s="255">
        <v>43424</v>
      </c>
      <c r="I740" s="270">
        <v>4.25</v>
      </c>
      <c r="J740" s="3">
        <v>-1</v>
      </c>
      <c r="K740" s="3" t="s">
        <v>12343</v>
      </c>
      <c r="L740" s="3" t="s">
        <v>4726</v>
      </c>
      <c r="M740" s="3" t="s">
        <v>13652</v>
      </c>
      <c r="N740" s="3" t="s">
        <v>4722</v>
      </c>
      <c r="O740" s="3" t="s">
        <v>4715</v>
      </c>
      <c r="P740" s="3"/>
      <c r="Q740" s="3"/>
      <c r="R740" s="3"/>
      <c r="S740" s="3"/>
      <c r="T740" s="3" t="s">
        <v>4716</v>
      </c>
    </row>
    <row r="741" spans="2:20">
      <c r="B741" t="s">
        <v>12378</v>
      </c>
      <c r="C741" t="s">
        <v>13653</v>
      </c>
      <c r="E741" t="s">
        <v>12526</v>
      </c>
      <c r="F741" s="3">
        <v>0</v>
      </c>
      <c r="G741" s="3">
        <v>0</v>
      </c>
      <c r="H741" s="255">
        <v>43431</v>
      </c>
      <c r="I741" s="270">
        <v>4.25</v>
      </c>
      <c r="J741" s="3">
        <v>40872</v>
      </c>
      <c r="K741" s="3" t="s">
        <v>12343</v>
      </c>
      <c r="L741" s="3" t="s">
        <v>4726</v>
      </c>
      <c r="M741" s="3" t="s">
        <v>5972</v>
      </c>
      <c r="N741" s="3" t="s">
        <v>4712</v>
      </c>
      <c r="O741" s="3" t="s">
        <v>4715</v>
      </c>
      <c r="P741" s="3"/>
      <c r="Q741" s="3"/>
      <c r="R741" s="3"/>
      <c r="S741" s="3"/>
      <c r="T741" s="3" t="s">
        <v>4716</v>
      </c>
    </row>
    <row r="742" spans="2:20">
      <c r="B742" t="s">
        <v>12345</v>
      </c>
      <c r="C742" t="s">
        <v>13654</v>
      </c>
      <c r="E742" t="s">
        <v>13655</v>
      </c>
      <c r="F742" s="3">
        <v>2</v>
      </c>
      <c r="G742" s="3">
        <v>3666.57</v>
      </c>
      <c r="H742" s="255">
        <v>43434</v>
      </c>
      <c r="I742" s="270">
        <v>4.25</v>
      </c>
      <c r="J742" s="3">
        <v>-1</v>
      </c>
      <c r="K742" s="3" t="s">
        <v>12343</v>
      </c>
      <c r="L742" s="3" t="s">
        <v>5197</v>
      </c>
      <c r="M742" s="3" t="s">
        <v>12352</v>
      </c>
      <c r="N742" s="3" t="s">
        <v>4722</v>
      </c>
      <c r="O742" s="3" t="s">
        <v>4715</v>
      </c>
      <c r="P742" s="3"/>
      <c r="Q742" s="3"/>
      <c r="R742" s="3"/>
      <c r="S742" s="3"/>
      <c r="T742" s="3" t="s">
        <v>4716</v>
      </c>
    </row>
    <row r="743" spans="2:20">
      <c r="B743" t="s">
        <v>12345</v>
      </c>
      <c r="C743" t="s">
        <v>13656</v>
      </c>
      <c r="E743" t="s">
        <v>12526</v>
      </c>
      <c r="F743" s="3">
        <v>0</v>
      </c>
      <c r="G743" s="3">
        <v>0</v>
      </c>
      <c r="H743" s="255">
        <v>43434</v>
      </c>
      <c r="I743" s="270">
        <v>4.25</v>
      </c>
      <c r="J743" s="3">
        <v>35473</v>
      </c>
      <c r="K743" s="3" t="s">
        <v>12343</v>
      </c>
      <c r="L743" s="3" t="s">
        <v>5197</v>
      </c>
      <c r="M743" s="3" t="s">
        <v>12352</v>
      </c>
      <c r="N743" s="3" t="s">
        <v>4731</v>
      </c>
      <c r="O743" s="3" t="s">
        <v>4715</v>
      </c>
      <c r="P743" s="3"/>
      <c r="Q743" s="3"/>
      <c r="R743" s="3"/>
      <c r="S743" s="3"/>
      <c r="T743" s="3" t="s">
        <v>4716</v>
      </c>
    </row>
    <row r="744" spans="2:20">
      <c r="B744" t="s">
        <v>12345</v>
      </c>
      <c r="C744" t="s">
        <v>13657</v>
      </c>
      <c r="E744" t="s">
        <v>13658</v>
      </c>
      <c r="F744" s="3">
        <v>0</v>
      </c>
      <c r="G744" s="3">
        <v>0</v>
      </c>
      <c r="H744" s="255">
        <v>43434</v>
      </c>
      <c r="I744" s="270">
        <v>4.25</v>
      </c>
      <c r="J744" s="3">
        <v>-1</v>
      </c>
      <c r="K744" s="3" t="s">
        <v>12343</v>
      </c>
      <c r="L744" s="3" t="s">
        <v>5197</v>
      </c>
      <c r="M744" s="3" t="s">
        <v>7789</v>
      </c>
      <c r="N744" s="3" t="s">
        <v>4712</v>
      </c>
      <c r="O744" s="3" t="s">
        <v>4715</v>
      </c>
      <c r="P744" s="3"/>
      <c r="Q744" s="3"/>
      <c r="R744" s="3"/>
      <c r="S744" s="3"/>
      <c r="T744" s="3" t="s">
        <v>4716</v>
      </c>
    </row>
    <row r="745" spans="2:20">
      <c r="B745" t="s">
        <v>12345</v>
      </c>
      <c r="C745" t="s">
        <v>13659</v>
      </c>
      <c r="E745" t="s">
        <v>13660</v>
      </c>
      <c r="F745" s="3">
        <v>0</v>
      </c>
      <c r="G745" s="3">
        <v>0</v>
      </c>
      <c r="H745" s="255">
        <v>43411</v>
      </c>
      <c r="I745" s="270">
        <v>4.25</v>
      </c>
      <c r="J745" s="3">
        <v>-1</v>
      </c>
      <c r="K745" s="3" t="s">
        <v>12343</v>
      </c>
      <c r="L745" s="3" t="s">
        <v>4726</v>
      </c>
      <c r="M745" s="3" t="s">
        <v>12801</v>
      </c>
      <c r="N745" s="3" t="s">
        <v>4731</v>
      </c>
      <c r="O745" s="3" t="s">
        <v>4715</v>
      </c>
      <c r="P745" s="3"/>
      <c r="Q745" s="3"/>
      <c r="R745" s="3"/>
      <c r="S745" s="3"/>
      <c r="T745" s="3" t="s">
        <v>4716</v>
      </c>
    </row>
    <row r="746" spans="2:20">
      <c r="B746" t="s">
        <v>12378</v>
      </c>
      <c r="C746" t="s">
        <v>13661</v>
      </c>
      <c r="E746" t="s">
        <v>13152</v>
      </c>
      <c r="F746" s="3">
        <v>0</v>
      </c>
      <c r="G746" s="3">
        <v>0</v>
      </c>
      <c r="H746" s="255">
        <v>43409</v>
      </c>
      <c r="I746" s="270">
        <v>4.25</v>
      </c>
      <c r="J746" s="3">
        <v>175185</v>
      </c>
      <c r="K746" s="3" t="s">
        <v>12343</v>
      </c>
      <c r="L746" s="3" t="s">
        <v>4726</v>
      </c>
      <c r="M746" s="3" t="s">
        <v>12795</v>
      </c>
      <c r="N746" s="3" t="s">
        <v>4712</v>
      </c>
      <c r="O746" s="3" t="s">
        <v>4715</v>
      </c>
      <c r="P746" s="3"/>
      <c r="Q746" s="3"/>
      <c r="R746" s="3"/>
      <c r="S746" s="3"/>
      <c r="T746" s="3" t="s">
        <v>4716</v>
      </c>
    </row>
    <row r="747" spans="2:20">
      <c r="B747" t="s">
        <v>12345</v>
      </c>
      <c r="C747" t="s">
        <v>13662</v>
      </c>
      <c r="E747" t="s">
        <v>12633</v>
      </c>
      <c r="F747" s="3">
        <v>0</v>
      </c>
      <c r="G747" s="3">
        <v>0</v>
      </c>
      <c r="H747" s="255">
        <v>43434</v>
      </c>
      <c r="I747" s="270">
        <v>4.25</v>
      </c>
      <c r="J747" s="3">
        <v>60457</v>
      </c>
      <c r="K747" s="3" t="s">
        <v>4752</v>
      </c>
      <c r="L747" s="3" t="s">
        <v>4726</v>
      </c>
      <c r="M747" s="3" t="s">
        <v>11935</v>
      </c>
      <c r="N747" s="3" t="s">
        <v>4722</v>
      </c>
      <c r="O747" s="3" t="s">
        <v>4715</v>
      </c>
      <c r="P747" s="3"/>
      <c r="Q747" s="3"/>
      <c r="R747" s="3"/>
      <c r="S747" s="3"/>
      <c r="T747" s="3" t="s">
        <v>4716</v>
      </c>
    </row>
    <row r="748" spans="2:20">
      <c r="B748" t="s">
        <v>12345</v>
      </c>
      <c r="C748" t="s">
        <v>13663</v>
      </c>
      <c r="E748" t="s">
        <v>12586</v>
      </c>
      <c r="F748" s="3">
        <v>0</v>
      </c>
      <c r="G748" s="3">
        <v>0</v>
      </c>
      <c r="H748" s="255">
        <v>43416</v>
      </c>
      <c r="I748" s="270">
        <v>4.25</v>
      </c>
      <c r="J748" s="3">
        <v>28488</v>
      </c>
      <c r="K748" s="3" t="s">
        <v>12343</v>
      </c>
      <c r="L748" s="3" t="s">
        <v>4726</v>
      </c>
      <c r="M748" s="3" t="s">
        <v>5228</v>
      </c>
      <c r="N748" s="3" t="s">
        <v>4718</v>
      </c>
      <c r="O748" s="3" t="s">
        <v>4715</v>
      </c>
      <c r="P748" s="3"/>
      <c r="Q748" s="3"/>
      <c r="R748" s="3"/>
      <c r="S748" s="3"/>
      <c r="T748" s="3" t="s">
        <v>4716</v>
      </c>
    </row>
    <row r="749" spans="2:20">
      <c r="B749" t="s">
        <v>12345</v>
      </c>
      <c r="C749" t="s">
        <v>13664</v>
      </c>
      <c r="E749" t="s">
        <v>13665</v>
      </c>
      <c r="F749" s="3">
        <v>0</v>
      </c>
      <c r="G749" s="3">
        <v>0</v>
      </c>
      <c r="H749" s="255">
        <v>43434</v>
      </c>
      <c r="I749" s="270">
        <v>4.25</v>
      </c>
      <c r="J749" s="3">
        <v>43890</v>
      </c>
      <c r="K749" s="3" t="s">
        <v>4752</v>
      </c>
      <c r="L749" s="3" t="s">
        <v>4726</v>
      </c>
      <c r="M749" s="3" t="s">
        <v>5972</v>
      </c>
      <c r="N749" s="3" t="s">
        <v>4722</v>
      </c>
      <c r="O749" s="3" t="s">
        <v>4715</v>
      </c>
      <c r="P749" s="3"/>
      <c r="Q749" s="3"/>
      <c r="R749" s="3"/>
      <c r="S749" s="3"/>
      <c r="T749" s="3" t="s">
        <v>4716</v>
      </c>
    </row>
    <row r="750" spans="2:20">
      <c r="B750" t="s">
        <v>12345</v>
      </c>
      <c r="C750" t="s">
        <v>13666</v>
      </c>
      <c r="E750" t="s">
        <v>13667</v>
      </c>
      <c r="F750" s="3">
        <v>0</v>
      </c>
      <c r="G750" s="3">
        <v>0</v>
      </c>
      <c r="H750" s="255">
        <v>43434</v>
      </c>
      <c r="I750" s="270">
        <v>4.25</v>
      </c>
      <c r="J750" s="3">
        <v>17559</v>
      </c>
      <c r="K750" s="3" t="s">
        <v>12343</v>
      </c>
      <c r="L750" s="3" t="s">
        <v>4726</v>
      </c>
      <c r="M750" s="3" t="s">
        <v>13212</v>
      </c>
      <c r="N750" s="3" t="s">
        <v>4718</v>
      </c>
      <c r="O750" s="3" t="s">
        <v>4715</v>
      </c>
      <c r="P750" s="3"/>
      <c r="Q750" s="3"/>
      <c r="R750" s="3"/>
      <c r="S750" s="3"/>
      <c r="T750" s="3" t="s">
        <v>4716</v>
      </c>
    </row>
    <row r="751" spans="2:20">
      <c r="B751" t="s">
        <v>12345</v>
      </c>
      <c r="C751" t="s">
        <v>13668</v>
      </c>
      <c r="E751" t="s">
        <v>13669</v>
      </c>
      <c r="F751" s="3">
        <v>0</v>
      </c>
      <c r="G751" s="3">
        <v>0</v>
      </c>
      <c r="H751" s="255">
        <v>43424</v>
      </c>
      <c r="I751" s="270">
        <v>4.25</v>
      </c>
      <c r="J751" s="3">
        <v>-1</v>
      </c>
      <c r="K751" s="3" t="s">
        <v>12343</v>
      </c>
      <c r="L751" s="3" t="s">
        <v>5324</v>
      </c>
      <c r="M751" s="3" t="s">
        <v>13670</v>
      </c>
      <c r="N751" s="3" t="s">
        <v>4718</v>
      </c>
      <c r="O751" s="3" t="s">
        <v>4715</v>
      </c>
      <c r="P751" s="3"/>
      <c r="Q751" s="3"/>
      <c r="R751" s="3"/>
      <c r="S751" s="3"/>
      <c r="T751" s="3" t="s">
        <v>4716</v>
      </c>
    </row>
    <row r="752" spans="2:20">
      <c r="B752" t="s">
        <v>12378</v>
      </c>
      <c r="C752" t="s">
        <v>13671</v>
      </c>
      <c r="E752" t="s">
        <v>13672</v>
      </c>
      <c r="F752" s="3">
        <v>0</v>
      </c>
      <c r="G752" s="3">
        <v>0</v>
      </c>
      <c r="H752" s="255">
        <v>43434</v>
      </c>
      <c r="I752" s="270">
        <v>4.25</v>
      </c>
      <c r="J752" s="3">
        <v>65099</v>
      </c>
      <c r="K752" s="3" t="s">
        <v>4752</v>
      </c>
      <c r="L752" s="3" t="s">
        <v>5197</v>
      </c>
      <c r="M752" s="3" t="s">
        <v>13673</v>
      </c>
      <c r="N752" s="3" t="s">
        <v>4712</v>
      </c>
      <c r="O752" s="3" t="s">
        <v>4715</v>
      </c>
      <c r="P752" s="3"/>
      <c r="Q752" s="3"/>
      <c r="R752" s="3"/>
      <c r="S752" s="3"/>
      <c r="T752" s="3" t="s">
        <v>4716</v>
      </c>
    </row>
    <row r="753" spans="2:20">
      <c r="B753" t="s">
        <v>12345</v>
      </c>
      <c r="C753" t="s">
        <v>13674</v>
      </c>
      <c r="E753" t="s">
        <v>13675</v>
      </c>
      <c r="F753" s="3">
        <v>2</v>
      </c>
      <c r="G753" s="3">
        <v>3666.57</v>
      </c>
      <c r="H753" s="255">
        <v>43424</v>
      </c>
      <c r="I753" s="270">
        <v>4.25</v>
      </c>
      <c r="J753" s="3">
        <v>-1</v>
      </c>
      <c r="K753" s="3" t="s">
        <v>12343</v>
      </c>
      <c r="L753" s="3" t="s">
        <v>4726</v>
      </c>
      <c r="M753" s="3" t="s">
        <v>5739</v>
      </c>
      <c r="N753" s="3" t="s">
        <v>4722</v>
      </c>
      <c r="O753" s="3" t="s">
        <v>4715</v>
      </c>
      <c r="P753" s="3"/>
      <c r="Q753" s="3"/>
      <c r="R753" s="3"/>
      <c r="S753" s="3"/>
      <c r="T753" s="3" t="s">
        <v>4716</v>
      </c>
    </row>
    <row r="754" spans="2:20">
      <c r="B754" t="s">
        <v>12345</v>
      </c>
      <c r="C754" t="s">
        <v>13676</v>
      </c>
      <c r="E754" t="s">
        <v>13677</v>
      </c>
      <c r="F754" s="3">
        <v>0</v>
      </c>
      <c r="G754" s="3">
        <v>0</v>
      </c>
      <c r="H754" s="255">
        <v>43431</v>
      </c>
      <c r="I754" s="270">
        <v>4.25</v>
      </c>
      <c r="J754" s="3">
        <v>-1</v>
      </c>
      <c r="K754" s="3" t="s">
        <v>12343</v>
      </c>
      <c r="L754" s="3" t="s">
        <v>4726</v>
      </c>
      <c r="M754" s="3" t="s">
        <v>4994</v>
      </c>
      <c r="N754" s="3" t="s">
        <v>4718</v>
      </c>
      <c r="O754" s="3" t="s">
        <v>4715</v>
      </c>
      <c r="P754" s="3"/>
      <c r="Q754" s="3"/>
      <c r="R754" s="3"/>
      <c r="S754" s="3"/>
      <c r="T754" s="3" t="s">
        <v>4716</v>
      </c>
    </row>
    <row r="755" spans="2:20">
      <c r="B755" t="s">
        <v>12345</v>
      </c>
      <c r="C755" t="s">
        <v>13678</v>
      </c>
      <c r="E755" t="s">
        <v>13679</v>
      </c>
      <c r="F755" s="3">
        <v>2</v>
      </c>
      <c r="G755" s="3">
        <v>3666.57</v>
      </c>
      <c r="H755" s="255">
        <v>43432</v>
      </c>
      <c r="I755" s="270">
        <v>4.25</v>
      </c>
      <c r="J755" s="3">
        <v>-1</v>
      </c>
      <c r="K755" s="3" t="s">
        <v>4752</v>
      </c>
      <c r="L755" s="3" t="s">
        <v>5324</v>
      </c>
      <c r="M755" s="3" t="s">
        <v>13680</v>
      </c>
      <c r="N755" s="3" t="s">
        <v>4718</v>
      </c>
      <c r="O755" s="3" t="s">
        <v>4715</v>
      </c>
      <c r="P755" s="3"/>
      <c r="Q755" s="3"/>
      <c r="R755" s="3"/>
      <c r="S755" s="3"/>
      <c r="T755" s="3" t="s">
        <v>4716</v>
      </c>
    </row>
    <row r="756" spans="2:20">
      <c r="B756" t="s">
        <v>12345</v>
      </c>
      <c r="C756" t="s">
        <v>13681</v>
      </c>
      <c r="E756" t="s">
        <v>13136</v>
      </c>
      <c r="F756" s="3">
        <v>1</v>
      </c>
      <c r="G756" s="3">
        <v>2992.44</v>
      </c>
      <c r="H756" s="255">
        <v>43420</v>
      </c>
      <c r="I756" s="270">
        <v>4.25</v>
      </c>
      <c r="J756" s="3">
        <v>-1</v>
      </c>
      <c r="K756" s="3" t="s">
        <v>4752</v>
      </c>
      <c r="L756" s="3" t="s">
        <v>4726</v>
      </c>
      <c r="M756" s="3" t="s">
        <v>13682</v>
      </c>
      <c r="N756" s="3" t="s">
        <v>4722</v>
      </c>
      <c r="O756" s="3" t="s">
        <v>4715</v>
      </c>
      <c r="P756" s="3"/>
      <c r="Q756" s="3"/>
      <c r="R756" s="3"/>
      <c r="S756" s="3"/>
      <c r="T756" s="3" t="s">
        <v>4716</v>
      </c>
    </row>
    <row r="757" spans="2:20">
      <c r="B757" t="s">
        <v>12341</v>
      </c>
      <c r="C757" t="s">
        <v>13683</v>
      </c>
      <c r="E757" t="s">
        <v>4716</v>
      </c>
      <c r="F757" s="3">
        <v>0</v>
      </c>
      <c r="G757" s="3">
        <v>0</v>
      </c>
      <c r="H757" s="255">
        <v>43433</v>
      </c>
      <c r="I757" s="270">
        <v>4.25</v>
      </c>
      <c r="J757" s="3">
        <v>0</v>
      </c>
      <c r="K757" s="3" t="s">
        <v>12343</v>
      </c>
      <c r="L757" s="3" t="s">
        <v>4753</v>
      </c>
      <c r="M757" s="3" t="s">
        <v>4753</v>
      </c>
      <c r="N757" s="3" t="s">
        <v>4718</v>
      </c>
      <c r="O757" s="3" t="s">
        <v>4715</v>
      </c>
      <c r="P757" s="3"/>
      <c r="Q757" s="3"/>
      <c r="R757" s="3"/>
      <c r="S757" s="3"/>
      <c r="T757" s="3" t="s">
        <v>4716</v>
      </c>
    </row>
    <row r="758" spans="2:20">
      <c r="B758" t="s">
        <v>12345</v>
      </c>
      <c r="C758" t="s">
        <v>13684</v>
      </c>
      <c r="E758" t="s">
        <v>13685</v>
      </c>
      <c r="F758" s="3">
        <v>0</v>
      </c>
      <c r="G758" s="3">
        <v>0</v>
      </c>
      <c r="H758" s="255">
        <v>43431</v>
      </c>
      <c r="I758" s="270">
        <v>4.25</v>
      </c>
      <c r="J758" s="3">
        <v>-1</v>
      </c>
      <c r="K758" s="3" t="s">
        <v>4752</v>
      </c>
      <c r="L758" s="3" t="s">
        <v>4726</v>
      </c>
      <c r="M758" s="3" t="s">
        <v>4994</v>
      </c>
      <c r="N758" s="3" t="s">
        <v>4718</v>
      </c>
      <c r="O758" s="3" t="s">
        <v>4715</v>
      </c>
      <c r="P758" s="3"/>
      <c r="Q758" s="3"/>
      <c r="R758" s="3"/>
      <c r="S758" s="3"/>
      <c r="T758" s="3" t="s">
        <v>4716</v>
      </c>
    </row>
    <row r="759" spans="2:20">
      <c r="B759" t="s">
        <v>12341</v>
      </c>
      <c r="C759" t="s">
        <v>13686</v>
      </c>
      <c r="E759" t="s">
        <v>4716</v>
      </c>
      <c r="F759" s="3">
        <v>0</v>
      </c>
      <c r="G759" s="3">
        <v>0</v>
      </c>
      <c r="H759" s="255">
        <v>43416</v>
      </c>
      <c r="I759" s="270">
        <v>4.25</v>
      </c>
      <c r="J759" s="3">
        <v>0</v>
      </c>
      <c r="K759" s="3" t="s">
        <v>12343</v>
      </c>
      <c r="L759" s="3" t="s">
        <v>4753</v>
      </c>
      <c r="M759" s="3" t="s">
        <v>4753</v>
      </c>
      <c r="N759" s="3" t="s">
        <v>4718</v>
      </c>
      <c r="O759" s="3" t="s">
        <v>4715</v>
      </c>
      <c r="P759" s="3"/>
      <c r="Q759" s="3"/>
      <c r="R759" s="3"/>
      <c r="S759" s="3"/>
      <c r="T759" s="3" t="s">
        <v>4716</v>
      </c>
    </row>
    <row r="760" spans="2:20">
      <c r="B760" t="s">
        <v>12341</v>
      </c>
      <c r="C760" t="s">
        <v>13687</v>
      </c>
      <c r="E760" t="s">
        <v>4716</v>
      </c>
      <c r="F760" s="3">
        <v>0</v>
      </c>
      <c r="G760" s="3">
        <v>0</v>
      </c>
      <c r="H760" s="255">
        <v>43424</v>
      </c>
      <c r="I760" s="270">
        <v>4.25</v>
      </c>
      <c r="J760" s="3">
        <v>0</v>
      </c>
      <c r="K760" s="3" t="s">
        <v>12343</v>
      </c>
      <c r="L760" s="3" t="s">
        <v>4753</v>
      </c>
      <c r="M760" s="3" t="s">
        <v>4753</v>
      </c>
      <c r="N760" s="3" t="s">
        <v>4722</v>
      </c>
      <c r="O760" s="3" t="s">
        <v>4715</v>
      </c>
      <c r="P760" s="3"/>
      <c r="Q760" s="3"/>
      <c r="R760" s="3"/>
      <c r="S760" s="3"/>
      <c r="T760" s="3" t="s">
        <v>4716</v>
      </c>
    </row>
    <row r="761" spans="2:20">
      <c r="B761" t="s">
        <v>12341</v>
      </c>
      <c r="C761" t="s">
        <v>13688</v>
      </c>
      <c r="E761" t="s">
        <v>4716</v>
      </c>
      <c r="F761" s="3">
        <v>0</v>
      </c>
      <c r="G761" s="3">
        <v>0</v>
      </c>
      <c r="H761" s="255">
        <v>43430</v>
      </c>
      <c r="I761" s="270">
        <v>4.25</v>
      </c>
      <c r="J761" s="3">
        <v>0</v>
      </c>
      <c r="K761" s="3" t="s">
        <v>12343</v>
      </c>
      <c r="L761" s="3" t="s">
        <v>4753</v>
      </c>
      <c r="M761" s="3" t="s">
        <v>4753</v>
      </c>
      <c r="N761" s="3" t="s">
        <v>4718</v>
      </c>
      <c r="O761" s="3" t="s">
        <v>4715</v>
      </c>
      <c r="P761" s="3"/>
      <c r="Q761" s="3"/>
      <c r="R761" s="3"/>
      <c r="S761" s="3"/>
      <c r="T761" s="3" t="s">
        <v>4716</v>
      </c>
    </row>
    <row r="762" spans="2:20">
      <c r="B762" t="s">
        <v>12341</v>
      </c>
      <c r="C762" t="s">
        <v>13689</v>
      </c>
      <c r="E762" t="s">
        <v>4716</v>
      </c>
      <c r="F762" s="3">
        <v>0</v>
      </c>
      <c r="G762" s="3">
        <v>0</v>
      </c>
      <c r="H762" s="255">
        <v>43434</v>
      </c>
      <c r="I762" s="270">
        <v>4.25</v>
      </c>
      <c r="J762" s="3">
        <v>0</v>
      </c>
      <c r="K762" s="3" t="s">
        <v>12343</v>
      </c>
      <c r="L762" s="3" t="s">
        <v>4753</v>
      </c>
      <c r="M762" s="3" t="s">
        <v>4753</v>
      </c>
      <c r="N762" s="3" t="s">
        <v>4718</v>
      </c>
      <c r="O762" s="3" t="s">
        <v>4715</v>
      </c>
      <c r="P762" s="3"/>
      <c r="Q762" s="3"/>
      <c r="R762" s="3"/>
      <c r="S762" s="3"/>
      <c r="T762" s="3" t="s">
        <v>4716</v>
      </c>
    </row>
    <row r="763" spans="2:20">
      <c r="B763" t="s">
        <v>12341</v>
      </c>
      <c r="C763" t="s">
        <v>13690</v>
      </c>
      <c r="E763" t="s">
        <v>4716</v>
      </c>
      <c r="F763" s="3">
        <v>0</v>
      </c>
      <c r="G763" s="3">
        <v>0</v>
      </c>
      <c r="H763" s="255">
        <v>43416</v>
      </c>
      <c r="I763" s="270">
        <v>4.25</v>
      </c>
      <c r="J763" s="3">
        <v>0</v>
      </c>
      <c r="K763" s="3" t="s">
        <v>12343</v>
      </c>
      <c r="L763" s="3" t="s">
        <v>4753</v>
      </c>
      <c r="M763" s="3" t="s">
        <v>4753</v>
      </c>
      <c r="N763" s="3" t="s">
        <v>4718</v>
      </c>
      <c r="O763" s="3" t="s">
        <v>4715</v>
      </c>
      <c r="P763" s="3"/>
      <c r="Q763" s="3"/>
      <c r="R763" s="3"/>
      <c r="S763" s="3"/>
      <c r="T763" s="3" t="s">
        <v>4716</v>
      </c>
    </row>
    <row r="764" spans="2:20">
      <c r="B764" t="s">
        <v>12378</v>
      </c>
      <c r="C764" t="s">
        <v>13691</v>
      </c>
      <c r="E764" t="s">
        <v>12850</v>
      </c>
      <c r="F764" s="3">
        <v>0</v>
      </c>
      <c r="G764" s="3">
        <v>0</v>
      </c>
      <c r="H764" s="255">
        <v>43424</v>
      </c>
      <c r="I764" s="270">
        <v>4.25</v>
      </c>
      <c r="J764" s="3">
        <v>52855</v>
      </c>
      <c r="K764" s="3" t="s">
        <v>12343</v>
      </c>
      <c r="L764" s="3" t="s">
        <v>4753</v>
      </c>
      <c r="M764" s="3" t="s">
        <v>4753</v>
      </c>
      <c r="N764" s="3" t="s">
        <v>4722</v>
      </c>
      <c r="O764" s="3" t="s">
        <v>4715</v>
      </c>
      <c r="P764" s="3"/>
      <c r="Q764" s="3"/>
      <c r="R764" s="3"/>
      <c r="S764" s="3"/>
      <c r="T764" s="3" t="s">
        <v>4716</v>
      </c>
    </row>
    <row r="765" spans="2:20">
      <c r="B765" t="s">
        <v>12341</v>
      </c>
      <c r="C765" t="s">
        <v>13692</v>
      </c>
      <c r="E765" t="s">
        <v>4716</v>
      </c>
      <c r="F765" s="3">
        <v>0</v>
      </c>
      <c r="G765" s="3">
        <v>0</v>
      </c>
      <c r="H765" s="255">
        <v>43398</v>
      </c>
      <c r="I765" s="270">
        <v>4.333333333333333</v>
      </c>
      <c r="J765" s="3">
        <v>0</v>
      </c>
      <c r="K765" s="3" t="s">
        <v>12343</v>
      </c>
      <c r="L765" s="3" t="s">
        <v>4753</v>
      </c>
      <c r="M765" s="3" t="s">
        <v>4753</v>
      </c>
      <c r="N765" s="3" t="s">
        <v>4718</v>
      </c>
      <c r="O765" s="3" t="s">
        <v>4715</v>
      </c>
      <c r="P765" s="3"/>
      <c r="Q765" s="3"/>
      <c r="R765" s="3"/>
      <c r="S765" s="3"/>
      <c r="T765" s="3" t="s">
        <v>4716</v>
      </c>
    </row>
    <row r="766" spans="2:20">
      <c r="B766" t="s">
        <v>12341</v>
      </c>
      <c r="C766" t="s">
        <v>13693</v>
      </c>
      <c r="E766" t="s">
        <v>4716</v>
      </c>
      <c r="F766" s="3">
        <v>0</v>
      </c>
      <c r="G766" s="3">
        <v>0</v>
      </c>
      <c r="H766" s="255">
        <v>43404</v>
      </c>
      <c r="I766" s="270">
        <v>4.333333333333333</v>
      </c>
      <c r="J766" s="3">
        <v>0</v>
      </c>
      <c r="K766" s="3" t="s">
        <v>12343</v>
      </c>
      <c r="L766" s="3" t="s">
        <v>4753</v>
      </c>
      <c r="M766" s="3" t="s">
        <v>4753</v>
      </c>
      <c r="N766" s="3" t="s">
        <v>4722</v>
      </c>
      <c r="O766" s="3" t="s">
        <v>4715</v>
      </c>
      <c r="P766" s="3"/>
      <c r="Q766" s="3"/>
      <c r="R766" s="3"/>
      <c r="S766" s="3"/>
      <c r="T766" s="3" t="s">
        <v>4716</v>
      </c>
    </row>
    <row r="767" spans="2:20">
      <c r="B767" t="s">
        <v>12341</v>
      </c>
      <c r="C767" t="s">
        <v>13694</v>
      </c>
      <c r="E767" t="s">
        <v>4716</v>
      </c>
      <c r="F767" s="3">
        <v>0</v>
      </c>
      <c r="G767" s="3">
        <v>0</v>
      </c>
      <c r="H767" s="255">
        <v>43374</v>
      </c>
      <c r="I767" s="270">
        <v>4.333333333333333</v>
      </c>
      <c r="J767" s="3">
        <v>0</v>
      </c>
      <c r="K767" s="3" t="s">
        <v>12343</v>
      </c>
      <c r="L767" s="3" t="s">
        <v>4753</v>
      </c>
      <c r="M767" s="3" t="s">
        <v>4753</v>
      </c>
      <c r="N767" s="3" t="s">
        <v>4718</v>
      </c>
      <c r="O767" s="3" t="s">
        <v>4715</v>
      </c>
      <c r="P767" s="3"/>
      <c r="Q767" s="3"/>
      <c r="R767" s="3"/>
      <c r="S767" s="3"/>
      <c r="T767" s="3" t="s">
        <v>4716</v>
      </c>
    </row>
    <row r="768" spans="2:20">
      <c r="B768" t="s">
        <v>12341</v>
      </c>
      <c r="C768" t="s">
        <v>13695</v>
      </c>
      <c r="E768" t="s">
        <v>4716</v>
      </c>
      <c r="F768" s="3">
        <v>0</v>
      </c>
      <c r="G768" s="3">
        <v>0</v>
      </c>
      <c r="H768" s="255">
        <v>43403</v>
      </c>
      <c r="I768" s="270">
        <v>4.333333333333333</v>
      </c>
      <c r="J768" s="3">
        <v>0</v>
      </c>
      <c r="K768" s="3" t="s">
        <v>12343</v>
      </c>
      <c r="L768" s="3" t="s">
        <v>4753</v>
      </c>
      <c r="M768" s="3" t="s">
        <v>4753</v>
      </c>
      <c r="N768" s="3" t="s">
        <v>4718</v>
      </c>
      <c r="O768" s="3" t="s">
        <v>4715</v>
      </c>
      <c r="P768" s="3"/>
      <c r="Q768" s="3"/>
      <c r="R768" s="3"/>
      <c r="S768" s="3"/>
      <c r="T768" s="3" t="s">
        <v>4716</v>
      </c>
    </row>
    <row r="769" spans="2:20">
      <c r="B769" t="s">
        <v>12341</v>
      </c>
      <c r="C769" t="s">
        <v>13696</v>
      </c>
      <c r="E769" t="s">
        <v>4716</v>
      </c>
      <c r="F769" s="3">
        <v>0</v>
      </c>
      <c r="G769" s="3">
        <v>0</v>
      </c>
      <c r="H769" s="255">
        <v>43402</v>
      </c>
      <c r="I769" s="270">
        <v>4.333333333333333</v>
      </c>
      <c r="J769" s="3">
        <v>0</v>
      </c>
      <c r="K769" s="3" t="s">
        <v>12343</v>
      </c>
      <c r="L769" s="3" t="s">
        <v>4753</v>
      </c>
      <c r="M769" s="3" t="s">
        <v>4753</v>
      </c>
      <c r="N769" s="3" t="s">
        <v>4718</v>
      </c>
      <c r="O769" s="3" t="s">
        <v>4715</v>
      </c>
      <c r="P769" s="3"/>
      <c r="Q769" s="3"/>
      <c r="R769" s="3"/>
      <c r="S769" s="3"/>
      <c r="T769" s="3" t="s">
        <v>4716</v>
      </c>
    </row>
    <row r="770" spans="2:20">
      <c r="B770" t="s">
        <v>12345</v>
      </c>
      <c r="C770" t="s">
        <v>13697</v>
      </c>
      <c r="E770" t="s">
        <v>12694</v>
      </c>
      <c r="F770" s="3">
        <v>0</v>
      </c>
      <c r="G770" s="3">
        <v>0</v>
      </c>
      <c r="H770" s="255">
        <v>43404</v>
      </c>
      <c r="I770" s="270">
        <v>4.333333333333333</v>
      </c>
      <c r="J770" s="3">
        <v>-1</v>
      </c>
      <c r="K770" s="3" t="s">
        <v>12343</v>
      </c>
      <c r="L770" s="3" t="s">
        <v>5324</v>
      </c>
      <c r="M770" s="3" t="s">
        <v>13698</v>
      </c>
      <c r="N770" s="3" t="s">
        <v>4722</v>
      </c>
      <c r="O770" s="3" t="s">
        <v>4715</v>
      </c>
      <c r="P770" s="3"/>
      <c r="Q770" s="3"/>
      <c r="R770" s="3"/>
      <c r="S770" s="3"/>
      <c r="T770" s="3" t="s">
        <v>4716</v>
      </c>
    </row>
    <row r="771" spans="2:20">
      <c r="B771" t="s">
        <v>12345</v>
      </c>
      <c r="C771" t="s">
        <v>13699</v>
      </c>
      <c r="E771" t="s">
        <v>13700</v>
      </c>
      <c r="F771" s="3">
        <v>0</v>
      </c>
      <c r="G771" s="3">
        <v>0</v>
      </c>
      <c r="H771" s="255">
        <v>43388</v>
      </c>
      <c r="I771" s="270">
        <v>4.333333333333333</v>
      </c>
      <c r="J771" s="3">
        <v>-1</v>
      </c>
      <c r="K771" s="3" t="s">
        <v>12343</v>
      </c>
      <c r="L771" s="3" t="s">
        <v>4726</v>
      </c>
      <c r="M771" s="3" t="s">
        <v>4994</v>
      </c>
      <c r="N771" s="3" t="s">
        <v>4722</v>
      </c>
      <c r="O771" s="3" t="s">
        <v>4715</v>
      </c>
      <c r="P771" s="3"/>
      <c r="Q771" s="3"/>
      <c r="R771" s="3"/>
      <c r="S771" s="3"/>
      <c r="T771" s="3" t="s">
        <v>4716</v>
      </c>
    </row>
    <row r="772" spans="2:20">
      <c r="B772" t="s">
        <v>12345</v>
      </c>
      <c r="C772" t="s">
        <v>13701</v>
      </c>
      <c r="E772" t="s">
        <v>13702</v>
      </c>
      <c r="F772" s="3">
        <v>0</v>
      </c>
      <c r="G772" s="3">
        <v>0</v>
      </c>
      <c r="H772" s="255">
        <v>43374</v>
      </c>
      <c r="I772" s="270">
        <v>4.333333333333333</v>
      </c>
      <c r="J772" s="3">
        <v>-1</v>
      </c>
      <c r="K772" s="3" t="s">
        <v>12343</v>
      </c>
      <c r="L772" s="3" t="s">
        <v>4726</v>
      </c>
      <c r="M772" s="3" t="s">
        <v>11774</v>
      </c>
      <c r="N772" s="3" t="s">
        <v>4731</v>
      </c>
      <c r="O772" s="3" t="s">
        <v>4715</v>
      </c>
      <c r="P772" s="3"/>
      <c r="Q772" s="3"/>
      <c r="R772" s="3"/>
      <c r="S772" s="3"/>
      <c r="T772" s="3" t="s">
        <v>4716</v>
      </c>
    </row>
    <row r="773" spans="2:20">
      <c r="B773" t="s">
        <v>12378</v>
      </c>
      <c r="C773" t="s">
        <v>13703</v>
      </c>
      <c r="E773" t="s">
        <v>13704</v>
      </c>
      <c r="F773" s="3">
        <v>0</v>
      </c>
      <c r="G773" s="3">
        <v>0</v>
      </c>
      <c r="H773" s="255">
        <v>43404</v>
      </c>
      <c r="I773" s="270">
        <v>4.333333333333333</v>
      </c>
      <c r="J773" s="3">
        <v>-1</v>
      </c>
      <c r="K773" s="3" t="s">
        <v>4752</v>
      </c>
      <c r="L773" s="3" t="s">
        <v>5197</v>
      </c>
      <c r="M773" s="3" t="s">
        <v>12999</v>
      </c>
      <c r="N773" s="3" t="s">
        <v>4722</v>
      </c>
      <c r="O773" s="3" t="s">
        <v>4715</v>
      </c>
      <c r="P773" s="3"/>
      <c r="Q773" s="3"/>
      <c r="R773" s="3"/>
      <c r="S773" s="3"/>
      <c r="T773" s="3" t="s">
        <v>4716</v>
      </c>
    </row>
    <row r="774" spans="2:20">
      <c r="B774" t="s">
        <v>12341</v>
      </c>
      <c r="C774" t="s">
        <v>13705</v>
      </c>
      <c r="E774" t="s">
        <v>4716</v>
      </c>
      <c r="F774" s="3">
        <v>0</v>
      </c>
      <c r="G774" s="3">
        <v>0</v>
      </c>
      <c r="H774" s="255">
        <v>43374</v>
      </c>
      <c r="I774" s="270">
        <v>4.333333333333333</v>
      </c>
      <c r="J774" s="3">
        <v>0</v>
      </c>
      <c r="K774" s="3" t="s">
        <v>12343</v>
      </c>
      <c r="L774" s="3" t="s">
        <v>4726</v>
      </c>
      <c r="M774" s="3" t="s">
        <v>13706</v>
      </c>
      <c r="N774" s="3" t="s">
        <v>4718</v>
      </c>
      <c r="O774" s="3" t="s">
        <v>4715</v>
      </c>
      <c r="P774" s="3"/>
      <c r="Q774" s="3"/>
      <c r="R774" s="3"/>
      <c r="S774" s="3"/>
      <c r="T774" s="3" t="s">
        <v>4716</v>
      </c>
    </row>
    <row r="775" spans="2:20">
      <c r="B775" t="s">
        <v>12345</v>
      </c>
      <c r="C775" t="s">
        <v>13707</v>
      </c>
      <c r="E775" t="s">
        <v>13708</v>
      </c>
      <c r="F775" s="3">
        <v>1</v>
      </c>
      <c r="G775" s="3">
        <v>3332.72</v>
      </c>
      <c r="H775" s="255">
        <v>43404</v>
      </c>
      <c r="I775" s="270">
        <v>4.333333333333333</v>
      </c>
      <c r="J775" s="3">
        <v>-1</v>
      </c>
      <c r="K775" s="3" t="s">
        <v>12343</v>
      </c>
      <c r="L775" s="3" t="s">
        <v>4726</v>
      </c>
      <c r="M775" s="3" t="s">
        <v>8157</v>
      </c>
      <c r="N775" s="3" t="s">
        <v>4712</v>
      </c>
      <c r="O775" s="3" t="s">
        <v>4715</v>
      </c>
      <c r="P775" s="3"/>
      <c r="Q775" s="3"/>
      <c r="R775" s="3"/>
      <c r="S775" s="3"/>
      <c r="T775" s="3" t="s">
        <v>4716</v>
      </c>
    </row>
    <row r="776" spans="2:20">
      <c r="B776" t="s">
        <v>12345</v>
      </c>
      <c r="C776" t="s">
        <v>13709</v>
      </c>
      <c r="E776" t="s">
        <v>13710</v>
      </c>
      <c r="F776" s="3">
        <v>1</v>
      </c>
      <c r="G776" s="3">
        <v>3245.09</v>
      </c>
      <c r="H776" s="255">
        <v>43392</v>
      </c>
      <c r="I776" s="270">
        <v>4.333333333333333</v>
      </c>
      <c r="J776" s="3">
        <v>-1</v>
      </c>
      <c r="K776" s="3" t="s">
        <v>4752</v>
      </c>
      <c r="L776" s="3" t="s">
        <v>5197</v>
      </c>
      <c r="M776" s="3" t="s">
        <v>13711</v>
      </c>
      <c r="N776" s="3" t="s">
        <v>4722</v>
      </c>
      <c r="O776" s="3" t="s">
        <v>4715</v>
      </c>
      <c r="P776" s="3"/>
      <c r="Q776" s="3"/>
      <c r="R776" s="3"/>
      <c r="S776" s="3"/>
      <c r="T776" s="3" t="s">
        <v>4716</v>
      </c>
    </row>
    <row r="777" spans="2:20">
      <c r="B777" t="s">
        <v>12345</v>
      </c>
      <c r="C777" t="s">
        <v>13712</v>
      </c>
      <c r="E777" t="s">
        <v>13713</v>
      </c>
      <c r="F777" s="3">
        <v>0</v>
      </c>
      <c r="G777" s="3">
        <v>0</v>
      </c>
      <c r="H777" s="255">
        <v>43374</v>
      </c>
      <c r="I777" s="270">
        <v>4.333333333333333</v>
      </c>
      <c r="J777" s="3">
        <v>-1</v>
      </c>
      <c r="K777" s="3" t="s">
        <v>12343</v>
      </c>
      <c r="L777" s="3" t="s">
        <v>5324</v>
      </c>
      <c r="M777" s="3" t="s">
        <v>10405</v>
      </c>
      <c r="N777" s="3" t="s">
        <v>4731</v>
      </c>
      <c r="O777" s="3" t="s">
        <v>4715</v>
      </c>
      <c r="P777" s="3"/>
      <c r="Q777" s="3"/>
      <c r="R777" s="3"/>
      <c r="S777" s="3"/>
      <c r="T777" s="3" t="s">
        <v>4716</v>
      </c>
    </row>
    <row r="778" spans="2:20">
      <c r="B778" t="s">
        <v>12378</v>
      </c>
      <c r="C778" t="s">
        <v>13714</v>
      </c>
      <c r="E778" t="s">
        <v>13715</v>
      </c>
      <c r="F778" s="3">
        <v>0</v>
      </c>
      <c r="G778" s="3">
        <v>0</v>
      </c>
      <c r="H778" s="255">
        <v>43374</v>
      </c>
      <c r="I778" s="270">
        <v>4.333333333333333</v>
      </c>
      <c r="J778" s="3">
        <v>36932</v>
      </c>
      <c r="K778" s="3" t="s">
        <v>12343</v>
      </c>
      <c r="L778" s="3" t="s">
        <v>5197</v>
      </c>
      <c r="M778" s="3" t="s">
        <v>13716</v>
      </c>
      <c r="N778" s="3" t="s">
        <v>4769</v>
      </c>
      <c r="O778" s="3" t="s">
        <v>4715</v>
      </c>
      <c r="P778" s="3"/>
      <c r="Q778" s="3"/>
      <c r="R778" s="3"/>
      <c r="S778" s="3"/>
      <c r="T778" s="3" t="s">
        <v>4716</v>
      </c>
    </row>
    <row r="779" spans="2:20">
      <c r="B779" t="s">
        <v>12345</v>
      </c>
      <c r="C779" t="s">
        <v>13717</v>
      </c>
      <c r="E779" t="s">
        <v>13718</v>
      </c>
      <c r="F779" s="3">
        <v>1</v>
      </c>
      <c r="G779" s="3">
        <v>3332.72</v>
      </c>
      <c r="H779" s="255">
        <v>43404</v>
      </c>
      <c r="I779" s="270">
        <v>4.333333333333333</v>
      </c>
      <c r="J779" s="3">
        <v>-1</v>
      </c>
      <c r="K779" s="3" t="s">
        <v>12343</v>
      </c>
      <c r="L779" s="3" t="s">
        <v>4726</v>
      </c>
      <c r="M779" s="3" t="s">
        <v>4994</v>
      </c>
      <c r="N779" s="3" t="s">
        <v>4731</v>
      </c>
      <c r="O779" s="3" t="s">
        <v>4715</v>
      </c>
      <c r="P779" s="3"/>
      <c r="Q779" s="3"/>
      <c r="R779" s="3"/>
      <c r="S779" s="3"/>
      <c r="T779" s="3" t="s">
        <v>4716</v>
      </c>
    </row>
    <row r="780" spans="2:20">
      <c r="B780" t="s">
        <v>12345</v>
      </c>
      <c r="C780" t="s">
        <v>13719</v>
      </c>
      <c r="E780" t="s">
        <v>13720</v>
      </c>
      <c r="F780" s="3">
        <v>2</v>
      </c>
      <c r="G780" s="3">
        <v>5657.54</v>
      </c>
      <c r="H780" s="255">
        <v>43396</v>
      </c>
      <c r="I780" s="270">
        <v>4.333333333333333</v>
      </c>
      <c r="J780" s="3">
        <v>-1</v>
      </c>
      <c r="K780" s="3" t="s">
        <v>4752</v>
      </c>
      <c r="L780" s="3" t="s">
        <v>4726</v>
      </c>
      <c r="M780" s="3" t="s">
        <v>11774</v>
      </c>
      <c r="N780" s="3" t="s">
        <v>4718</v>
      </c>
      <c r="O780" s="3" t="s">
        <v>4715</v>
      </c>
      <c r="P780" s="3"/>
      <c r="Q780" s="3"/>
      <c r="R780" s="3"/>
      <c r="S780" s="3"/>
      <c r="T780" s="3" t="s">
        <v>4716</v>
      </c>
    </row>
    <row r="781" spans="2:20">
      <c r="B781" t="s">
        <v>12345</v>
      </c>
      <c r="C781" t="s">
        <v>13721</v>
      </c>
      <c r="E781" t="s">
        <v>13722</v>
      </c>
      <c r="F781" s="3">
        <v>0</v>
      </c>
      <c r="G781" s="3">
        <v>0</v>
      </c>
      <c r="H781" s="255">
        <v>43398</v>
      </c>
      <c r="I781" s="270">
        <v>4.333333333333333</v>
      </c>
      <c r="J781" s="3">
        <v>-1</v>
      </c>
      <c r="K781" s="3" t="s">
        <v>12343</v>
      </c>
      <c r="L781" s="3" t="s">
        <v>4726</v>
      </c>
      <c r="M781" s="3" t="s">
        <v>13723</v>
      </c>
      <c r="N781" s="3" t="s">
        <v>4722</v>
      </c>
      <c r="O781" s="3" t="s">
        <v>4715</v>
      </c>
      <c r="P781" s="3"/>
      <c r="Q781" s="3"/>
      <c r="R781" s="3"/>
      <c r="S781" s="3"/>
      <c r="T781" s="3" t="s">
        <v>4716</v>
      </c>
    </row>
    <row r="782" spans="2:20">
      <c r="B782" t="s">
        <v>12345</v>
      </c>
      <c r="C782" t="s">
        <v>13724</v>
      </c>
      <c r="E782" t="s">
        <v>13387</v>
      </c>
      <c r="F782" s="3">
        <v>0</v>
      </c>
      <c r="G782" s="3">
        <v>0</v>
      </c>
      <c r="H782" s="255">
        <v>43404</v>
      </c>
      <c r="I782" s="270">
        <v>4.333333333333333</v>
      </c>
      <c r="J782" s="3">
        <v>-1</v>
      </c>
      <c r="K782" s="3" t="s">
        <v>12343</v>
      </c>
      <c r="L782" s="3" t="s">
        <v>5324</v>
      </c>
      <c r="M782" s="3" t="s">
        <v>13725</v>
      </c>
      <c r="N782" s="3" t="s">
        <v>4769</v>
      </c>
      <c r="O782" s="3" t="s">
        <v>4715</v>
      </c>
      <c r="P782" s="3"/>
      <c r="Q782" s="3"/>
      <c r="R782" s="3"/>
      <c r="S782" s="3"/>
      <c r="T782" s="3" t="s">
        <v>4716</v>
      </c>
    </row>
    <row r="783" spans="2:20">
      <c r="B783" t="s">
        <v>12345</v>
      </c>
      <c r="C783" t="s">
        <v>13726</v>
      </c>
      <c r="E783" t="s">
        <v>12472</v>
      </c>
      <c r="F783" s="3">
        <v>0</v>
      </c>
      <c r="G783" s="3">
        <v>0</v>
      </c>
      <c r="H783" s="255">
        <v>43403</v>
      </c>
      <c r="I783" s="270">
        <v>4.333333333333333</v>
      </c>
      <c r="J783" s="3">
        <v>150011</v>
      </c>
      <c r="K783" s="3" t="s">
        <v>4752</v>
      </c>
      <c r="L783" s="3" t="s">
        <v>4726</v>
      </c>
      <c r="M783" s="3" t="s">
        <v>12348</v>
      </c>
      <c r="N783" s="3" t="s">
        <v>4722</v>
      </c>
      <c r="O783" s="3" t="s">
        <v>4715</v>
      </c>
      <c r="P783" s="3"/>
      <c r="Q783" s="3"/>
      <c r="R783" s="3"/>
      <c r="S783" s="3"/>
      <c r="T783" s="3" t="s">
        <v>4716</v>
      </c>
    </row>
    <row r="784" spans="2:20">
      <c r="B784" t="s">
        <v>12345</v>
      </c>
      <c r="C784" t="s">
        <v>13727</v>
      </c>
      <c r="E784" t="s">
        <v>13658</v>
      </c>
      <c r="F784" s="3">
        <v>1</v>
      </c>
      <c r="G784" s="3">
        <v>1317.57</v>
      </c>
      <c r="H784" s="255">
        <v>43404</v>
      </c>
      <c r="I784" s="270">
        <v>4.333333333333333</v>
      </c>
      <c r="J784" s="3">
        <v>-1</v>
      </c>
      <c r="K784" s="3" t="s">
        <v>12343</v>
      </c>
      <c r="L784" s="3" t="s">
        <v>4726</v>
      </c>
      <c r="M784" s="3" t="s">
        <v>8157</v>
      </c>
      <c r="N784" s="3" t="s">
        <v>4731</v>
      </c>
      <c r="O784" s="3" t="s">
        <v>4715</v>
      </c>
      <c r="P784" s="3"/>
      <c r="Q784" s="3"/>
      <c r="R784" s="3"/>
      <c r="S784" s="3"/>
      <c r="T784" s="3" t="s">
        <v>4716</v>
      </c>
    </row>
    <row r="785" spans="2:20">
      <c r="B785" t="s">
        <v>12345</v>
      </c>
      <c r="C785" t="s">
        <v>13728</v>
      </c>
      <c r="E785" t="s">
        <v>13729</v>
      </c>
      <c r="F785" s="3">
        <v>0</v>
      </c>
      <c r="G785" s="3">
        <v>0</v>
      </c>
      <c r="H785" s="255">
        <v>43374</v>
      </c>
      <c r="I785" s="270">
        <v>4.333333333333333</v>
      </c>
      <c r="J785" s="3">
        <v>-1</v>
      </c>
      <c r="K785" s="3" t="s">
        <v>12343</v>
      </c>
      <c r="L785" s="3" t="s">
        <v>4726</v>
      </c>
      <c r="M785" s="3" t="s">
        <v>10375</v>
      </c>
      <c r="N785" s="3" t="s">
        <v>4718</v>
      </c>
      <c r="O785" s="3" t="s">
        <v>4715</v>
      </c>
      <c r="P785" s="3"/>
      <c r="Q785" s="3"/>
      <c r="R785" s="3"/>
      <c r="S785" s="3"/>
      <c r="T785" s="3" t="s">
        <v>4716</v>
      </c>
    </row>
    <row r="786" spans="2:20">
      <c r="B786" t="s">
        <v>12345</v>
      </c>
      <c r="C786" t="s">
        <v>13730</v>
      </c>
      <c r="E786" t="s">
        <v>13442</v>
      </c>
      <c r="F786" s="3">
        <v>0</v>
      </c>
      <c r="G786" s="3">
        <v>0</v>
      </c>
      <c r="H786" s="255">
        <v>43374</v>
      </c>
      <c r="I786" s="270">
        <v>4.333333333333333</v>
      </c>
      <c r="J786" s="3">
        <v>-1</v>
      </c>
      <c r="K786" s="3" t="s">
        <v>12343</v>
      </c>
      <c r="L786" s="3" t="s">
        <v>5324</v>
      </c>
      <c r="M786" s="3" t="s">
        <v>13731</v>
      </c>
      <c r="N786" s="3" t="s">
        <v>4722</v>
      </c>
      <c r="O786" s="3" t="s">
        <v>4715</v>
      </c>
      <c r="P786" s="3"/>
      <c r="Q786" s="3"/>
      <c r="R786" s="3"/>
      <c r="S786" s="3"/>
      <c r="T786" s="3" t="s">
        <v>4716</v>
      </c>
    </row>
    <row r="787" spans="2:20">
      <c r="B787" t="s">
        <v>12345</v>
      </c>
      <c r="C787" t="s">
        <v>13732</v>
      </c>
      <c r="E787" t="s">
        <v>13733</v>
      </c>
      <c r="F787" s="3">
        <v>0</v>
      </c>
      <c r="G787" s="3">
        <v>0</v>
      </c>
      <c r="H787" s="255">
        <v>43392</v>
      </c>
      <c r="I787" s="270">
        <v>4.333333333333333</v>
      </c>
      <c r="J787" s="3">
        <v>-1</v>
      </c>
      <c r="K787" s="3" t="s">
        <v>12343</v>
      </c>
      <c r="L787" s="3" t="s">
        <v>4726</v>
      </c>
      <c r="M787" s="3" t="s">
        <v>13734</v>
      </c>
      <c r="N787" s="3" t="s">
        <v>4731</v>
      </c>
      <c r="O787" s="3" t="s">
        <v>4715</v>
      </c>
      <c r="P787" s="3"/>
      <c r="Q787" s="3"/>
      <c r="R787" s="3"/>
      <c r="S787" s="3"/>
      <c r="T787" s="3" t="s">
        <v>4716</v>
      </c>
    </row>
    <row r="788" spans="2:20">
      <c r="B788" t="s">
        <v>12345</v>
      </c>
      <c r="C788" t="s">
        <v>13735</v>
      </c>
      <c r="E788" t="s">
        <v>12826</v>
      </c>
      <c r="F788" s="3">
        <v>0</v>
      </c>
      <c r="G788" s="3">
        <v>0</v>
      </c>
      <c r="H788" s="255">
        <v>43375</v>
      </c>
      <c r="I788" s="270">
        <v>4.333333333333333</v>
      </c>
      <c r="J788" s="3">
        <v>-1</v>
      </c>
      <c r="K788" s="3" t="s">
        <v>12343</v>
      </c>
      <c r="L788" s="3" t="s">
        <v>4726</v>
      </c>
      <c r="M788" s="3" t="s">
        <v>5188</v>
      </c>
      <c r="N788" s="3" t="s">
        <v>4712</v>
      </c>
      <c r="O788" s="3" t="s">
        <v>4715</v>
      </c>
      <c r="P788" s="3"/>
      <c r="Q788" s="3"/>
      <c r="R788" s="3"/>
      <c r="S788" s="3"/>
      <c r="T788" s="3" t="s">
        <v>4716</v>
      </c>
    </row>
    <row r="789" spans="2:20">
      <c r="B789" t="s">
        <v>12345</v>
      </c>
      <c r="C789" t="s">
        <v>13736</v>
      </c>
      <c r="E789" t="s">
        <v>13737</v>
      </c>
      <c r="F789" s="3">
        <v>0</v>
      </c>
      <c r="G789" s="3">
        <v>0</v>
      </c>
      <c r="H789" s="255">
        <v>43398</v>
      </c>
      <c r="I789" s="270">
        <v>4.333333333333333</v>
      </c>
      <c r="J789" s="3">
        <v>-1</v>
      </c>
      <c r="K789" s="3" t="s">
        <v>12343</v>
      </c>
      <c r="L789" s="3" t="s">
        <v>4726</v>
      </c>
      <c r="M789" s="3" t="s">
        <v>13558</v>
      </c>
      <c r="N789" s="3" t="s">
        <v>4718</v>
      </c>
      <c r="O789" s="3" t="s">
        <v>4715</v>
      </c>
      <c r="P789" s="3"/>
      <c r="Q789" s="3"/>
      <c r="R789" s="3"/>
      <c r="S789" s="3"/>
      <c r="T789" s="3" t="s">
        <v>4716</v>
      </c>
    </row>
    <row r="790" spans="2:20">
      <c r="B790" t="s">
        <v>12345</v>
      </c>
      <c r="C790" t="s">
        <v>13738</v>
      </c>
      <c r="E790" t="s">
        <v>13739</v>
      </c>
      <c r="F790" s="3">
        <v>1</v>
      </c>
      <c r="G790" s="3">
        <v>3332.72</v>
      </c>
      <c r="H790" s="255">
        <v>43392</v>
      </c>
      <c r="I790" s="270">
        <v>4.333333333333333</v>
      </c>
      <c r="J790" s="3">
        <v>-1</v>
      </c>
      <c r="K790" s="3" t="s">
        <v>4752</v>
      </c>
      <c r="L790" s="3" t="s">
        <v>5324</v>
      </c>
      <c r="M790" s="3" t="s">
        <v>13740</v>
      </c>
      <c r="N790" s="3" t="s">
        <v>4722</v>
      </c>
      <c r="O790" s="3" t="s">
        <v>4715</v>
      </c>
      <c r="P790" s="3"/>
      <c r="Q790" s="3"/>
      <c r="R790" s="3"/>
      <c r="S790" s="3"/>
      <c r="T790" s="3" t="s">
        <v>4716</v>
      </c>
    </row>
    <row r="791" spans="2:20">
      <c r="B791" t="s">
        <v>12345</v>
      </c>
      <c r="C791" t="s">
        <v>13741</v>
      </c>
      <c r="E791" t="s">
        <v>13742</v>
      </c>
      <c r="F791" s="3">
        <v>1</v>
      </c>
      <c r="G791" s="3">
        <v>3245.09</v>
      </c>
      <c r="H791" s="255">
        <v>43396</v>
      </c>
      <c r="I791" s="270">
        <v>4.333333333333333</v>
      </c>
      <c r="J791" s="3">
        <v>-1</v>
      </c>
      <c r="K791" s="3" t="s">
        <v>12343</v>
      </c>
      <c r="L791" s="3" t="s">
        <v>5324</v>
      </c>
      <c r="M791" s="3" t="s">
        <v>13398</v>
      </c>
      <c r="N791" s="3" t="s">
        <v>4769</v>
      </c>
      <c r="O791" s="3" t="s">
        <v>4715</v>
      </c>
      <c r="P791" s="3"/>
      <c r="Q791" s="3"/>
      <c r="R791" s="3"/>
      <c r="S791" s="3"/>
      <c r="T791" s="3" t="s">
        <v>4716</v>
      </c>
    </row>
    <row r="792" spans="2:20">
      <c r="B792" t="s">
        <v>12345</v>
      </c>
      <c r="C792" t="s">
        <v>13743</v>
      </c>
      <c r="E792" t="s">
        <v>13744</v>
      </c>
      <c r="F792" s="3">
        <v>0</v>
      </c>
      <c r="G792" s="3">
        <v>0</v>
      </c>
      <c r="H792" s="255">
        <v>43396</v>
      </c>
      <c r="I792" s="270">
        <v>4.333333333333333</v>
      </c>
      <c r="J792" s="3">
        <v>-1</v>
      </c>
      <c r="K792" s="3" t="s">
        <v>4752</v>
      </c>
      <c r="L792" s="3" t="s">
        <v>5324</v>
      </c>
      <c r="M792" s="3" t="s">
        <v>13745</v>
      </c>
      <c r="N792" s="3" t="s">
        <v>4718</v>
      </c>
      <c r="O792" s="3" t="s">
        <v>4715</v>
      </c>
      <c r="P792" s="3"/>
      <c r="Q792" s="3"/>
      <c r="R792" s="3"/>
      <c r="S792" s="3"/>
      <c r="T792" s="3" t="s">
        <v>4716</v>
      </c>
    </row>
    <row r="793" spans="2:20">
      <c r="B793" t="s">
        <v>12345</v>
      </c>
      <c r="C793" t="s">
        <v>13746</v>
      </c>
      <c r="E793" t="s">
        <v>12647</v>
      </c>
      <c r="F793" s="3">
        <v>0</v>
      </c>
      <c r="G793" s="3">
        <v>0</v>
      </c>
      <c r="H793" s="255">
        <v>43402</v>
      </c>
      <c r="I793" s="270">
        <v>4.333333333333333</v>
      </c>
      <c r="J793" s="3">
        <v>25551</v>
      </c>
      <c r="K793" s="3" t="s">
        <v>4752</v>
      </c>
      <c r="L793" s="3" t="s">
        <v>4726</v>
      </c>
      <c r="M793" s="3" t="s">
        <v>7955</v>
      </c>
      <c r="N793" s="3" t="s">
        <v>4722</v>
      </c>
      <c r="O793" s="3" t="s">
        <v>4715</v>
      </c>
      <c r="P793" s="3"/>
      <c r="Q793" s="3"/>
      <c r="R793" s="3"/>
      <c r="S793" s="3"/>
      <c r="T793" s="3" t="s">
        <v>4716</v>
      </c>
    </row>
    <row r="794" spans="2:20">
      <c r="B794" t="s">
        <v>12378</v>
      </c>
      <c r="C794" t="s">
        <v>13747</v>
      </c>
      <c r="E794" t="s">
        <v>12535</v>
      </c>
      <c r="F794" s="3">
        <v>0</v>
      </c>
      <c r="G794" s="3">
        <v>0</v>
      </c>
      <c r="H794" s="255">
        <v>43374</v>
      </c>
      <c r="I794" s="270">
        <v>4.333333333333333</v>
      </c>
      <c r="J794" s="3">
        <v>49370</v>
      </c>
      <c r="K794" s="3" t="s">
        <v>12343</v>
      </c>
      <c r="L794" s="3" t="s">
        <v>4726</v>
      </c>
      <c r="M794" s="3" t="s">
        <v>5228</v>
      </c>
      <c r="N794" s="3" t="s">
        <v>4722</v>
      </c>
      <c r="O794" s="3" t="s">
        <v>4715</v>
      </c>
      <c r="P794" s="3"/>
      <c r="Q794" s="3"/>
      <c r="R794" s="3"/>
      <c r="S794" s="3"/>
      <c r="T794" s="3" t="s">
        <v>4716</v>
      </c>
    </row>
    <row r="795" spans="2:20">
      <c r="B795" t="s">
        <v>12345</v>
      </c>
      <c r="C795" t="s">
        <v>13748</v>
      </c>
      <c r="E795" t="s">
        <v>12577</v>
      </c>
      <c r="F795" s="3">
        <v>0</v>
      </c>
      <c r="G795" s="3">
        <v>0</v>
      </c>
      <c r="H795" s="255">
        <v>43392</v>
      </c>
      <c r="I795" s="270">
        <v>4.333333333333333</v>
      </c>
      <c r="J795" s="3">
        <v>47586</v>
      </c>
      <c r="K795" s="3" t="s">
        <v>12343</v>
      </c>
      <c r="L795" s="3" t="s">
        <v>4726</v>
      </c>
      <c r="M795" s="3" t="s">
        <v>5972</v>
      </c>
      <c r="N795" s="3" t="s">
        <v>4718</v>
      </c>
      <c r="O795" s="3" t="s">
        <v>4715</v>
      </c>
      <c r="P795" s="3"/>
      <c r="Q795" s="3"/>
      <c r="R795" s="3"/>
      <c r="S795" s="3"/>
      <c r="T795" s="3" t="s">
        <v>4716</v>
      </c>
    </row>
    <row r="796" spans="2:20">
      <c r="B796" t="s">
        <v>12345</v>
      </c>
      <c r="C796" t="s">
        <v>13749</v>
      </c>
      <c r="E796" t="s">
        <v>13750</v>
      </c>
      <c r="F796" s="3">
        <v>0</v>
      </c>
      <c r="G796" s="3">
        <v>0</v>
      </c>
      <c r="H796" s="255">
        <v>43404</v>
      </c>
      <c r="I796" s="270">
        <v>4.333333333333333</v>
      </c>
      <c r="J796" s="3">
        <v>67013</v>
      </c>
      <c r="K796" s="3" t="s">
        <v>4752</v>
      </c>
      <c r="L796" s="3" t="s">
        <v>5324</v>
      </c>
      <c r="M796" s="3" t="s">
        <v>13751</v>
      </c>
      <c r="N796" s="3" t="s">
        <v>4731</v>
      </c>
      <c r="O796" s="3" t="s">
        <v>4715</v>
      </c>
      <c r="P796" s="3"/>
      <c r="Q796" s="3"/>
      <c r="R796" s="3"/>
      <c r="S796" s="3"/>
      <c r="T796" s="3" t="s">
        <v>4716</v>
      </c>
    </row>
    <row r="797" spans="2:20">
      <c r="B797" t="s">
        <v>12341</v>
      </c>
      <c r="C797" t="s">
        <v>13752</v>
      </c>
      <c r="E797" t="s">
        <v>4716</v>
      </c>
      <c r="F797" s="3">
        <v>0</v>
      </c>
      <c r="G797" s="3">
        <v>0</v>
      </c>
      <c r="H797" s="255">
        <v>43386</v>
      </c>
      <c r="I797" s="270">
        <v>4.333333333333333</v>
      </c>
      <c r="J797" s="3">
        <v>0</v>
      </c>
      <c r="K797" s="3" t="s">
        <v>12343</v>
      </c>
      <c r="L797" s="3" t="s">
        <v>4753</v>
      </c>
      <c r="M797" s="3" t="s">
        <v>4753</v>
      </c>
      <c r="N797" s="3" t="s">
        <v>4718</v>
      </c>
      <c r="O797" s="3" t="s">
        <v>4715</v>
      </c>
      <c r="P797" s="3"/>
      <c r="Q797" s="3"/>
      <c r="R797" s="3"/>
      <c r="S797" s="3"/>
      <c r="T797" s="3" t="s">
        <v>4716</v>
      </c>
    </row>
    <row r="798" spans="2:20">
      <c r="B798" t="s">
        <v>12345</v>
      </c>
      <c r="C798" t="s">
        <v>13753</v>
      </c>
      <c r="E798" t="s">
        <v>13754</v>
      </c>
      <c r="F798" s="3">
        <v>0</v>
      </c>
      <c r="G798" s="3">
        <v>0</v>
      </c>
      <c r="H798" s="255">
        <v>43389</v>
      </c>
      <c r="I798" s="270">
        <v>4.333333333333333</v>
      </c>
      <c r="J798" s="3">
        <v>-1</v>
      </c>
      <c r="K798" s="3" t="s">
        <v>12343</v>
      </c>
      <c r="L798" s="3" t="s">
        <v>4726</v>
      </c>
      <c r="M798" s="3" t="s">
        <v>13755</v>
      </c>
      <c r="N798" s="3" t="s">
        <v>4731</v>
      </c>
      <c r="O798" s="3" t="s">
        <v>4715</v>
      </c>
      <c r="P798" s="3"/>
      <c r="Q798" s="3"/>
      <c r="R798" s="3"/>
      <c r="S798" s="3"/>
      <c r="T798" s="3" t="s">
        <v>4716</v>
      </c>
    </row>
    <row r="799" spans="2:20">
      <c r="B799" t="s">
        <v>12345</v>
      </c>
      <c r="C799" t="s">
        <v>13756</v>
      </c>
      <c r="E799" t="s">
        <v>12664</v>
      </c>
      <c r="F799" s="3">
        <v>0</v>
      </c>
      <c r="G799" s="3">
        <v>0</v>
      </c>
      <c r="H799" s="255">
        <v>43404</v>
      </c>
      <c r="I799" s="270">
        <v>4.333333333333333</v>
      </c>
      <c r="J799" s="3">
        <v>80389</v>
      </c>
      <c r="K799" s="3" t="s">
        <v>4752</v>
      </c>
      <c r="L799" s="3" t="s">
        <v>4726</v>
      </c>
      <c r="M799" s="3" t="s">
        <v>7955</v>
      </c>
      <c r="N799" s="3" t="s">
        <v>4718</v>
      </c>
      <c r="O799" s="3" t="s">
        <v>4715</v>
      </c>
      <c r="P799" s="3"/>
      <c r="Q799" s="3"/>
      <c r="R799" s="3"/>
      <c r="S799" s="3"/>
      <c r="T799" s="3" t="s">
        <v>4716</v>
      </c>
    </row>
    <row r="800" spans="2:20">
      <c r="B800" t="s">
        <v>12341</v>
      </c>
      <c r="C800" t="s">
        <v>13757</v>
      </c>
      <c r="E800" t="s">
        <v>4716</v>
      </c>
      <c r="F800" s="3">
        <v>0</v>
      </c>
      <c r="G800" s="3">
        <v>0</v>
      </c>
      <c r="H800" s="255">
        <v>43404</v>
      </c>
      <c r="I800" s="270">
        <v>4.333333333333333</v>
      </c>
      <c r="J800" s="3">
        <v>0</v>
      </c>
      <c r="K800" s="3" t="s">
        <v>12343</v>
      </c>
      <c r="L800" s="3" t="s">
        <v>4753</v>
      </c>
      <c r="M800" s="3" t="s">
        <v>4753</v>
      </c>
      <c r="N800" s="3" t="s">
        <v>4718</v>
      </c>
      <c r="O800" s="3" t="s">
        <v>4715</v>
      </c>
      <c r="P800" s="3"/>
      <c r="Q800" s="3"/>
      <c r="R800" s="3"/>
      <c r="S800" s="3"/>
      <c r="T800" s="3" t="s">
        <v>4716</v>
      </c>
    </row>
    <row r="801" spans="2:20">
      <c r="B801" t="s">
        <v>12341</v>
      </c>
      <c r="C801" t="s">
        <v>13758</v>
      </c>
      <c r="E801" t="s">
        <v>4716</v>
      </c>
      <c r="F801" s="3">
        <v>0</v>
      </c>
      <c r="G801" s="3">
        <v>0</v>
      </c>
      <c r="H801" s="255">
        <v>43400</v>
      </c>
      <c r="I801" s="270">
        <v>4.333333333333333</v>
      </c>
      <c r="J801" s="3">
        <v>0</v>
      </c>
      <c r="K801" s="3" t="s">
        <v>12343</v>
      </c>
      <c r="L801" s="3" t="s">
        <v>4753</v>
      </c>
      <c r="M801" s="3" t="s">
        <v>4753</v>
      </c>
      <c r="N801" s="3" t="s">
        <v>4722</v>
      </c>
      <c r="O801" s="3" t="s">
        <v>4715</v>
      </c>
      <c r="P801" s="3"/>
      <c r="Q801" s="3"/>
      <c r="R801" s="3"/>
      <c r="S801" s="3"/>
      <c r="T801" s="3" t="s">
        <v>4716</v>
      </c>
    </row>
    <row r="802" spans="2:20">
      <c r="B802" t="s">
        <v>12341</v>
      </c>
      <c r="C802" t="s">
        <v>13759</v>
      </c>
      <c r="E802" t="s">
        <v>4716</v>
      </c>
      <c r="F802" s="3">
        <v>0</v>
      </c>
      <c r="G802" s="3">
        <v>0</v>
      </c>
      <c r="H802" s="255">
        <v>43402</v>
      </c>
      <c r="I802" s="270">
        <v>4.333333333333333</v>
      </c>
      <c r="J802" s="3">
        <v>0</v>
      </c>
      <c r="K802" s="3" t="s">
        <v>12343</v>
      </c>
      <c r="L802" s="3" t="s">
        <v>4753</v>
      </c>
      <c r="M802" s="3" t="s">
        <v>4753</v>
      </c>
      <c r="N802" s="3" t="s">
        <v>4718</v>
      </c>
      <c r="O802" s="3" t="s">
        <v>4715</v>
      </c>
      <c r="P802" s="3"/>
      <c r="Q802" s="3"/>
      <c r="R802" s="3"/>
      <c r="S802" s="3"/>
      <c r="T802" s="3" t="s">
        <v>4716</v>
      </c>
    </row>
    <row r="803" spans="2:20">
      <c r="B803" t="s">
        <v>12345</v>
      </c>
      <c r="C803" t="s">
        <v>13760</v>
      </c>
      <c r="E803" t="s">
        <v>12586</v>
      </c>
      <c r="F803" s="3">
        <v>0</v>
      </c>
      <c r="G803" s="3">
        <v>0</v>
      </c>
      <c r="H803" s="255">
        <v>43393</v>
      </c>
      <c r="I803" s="270">
        <v>4.333333333333333</v>
      </c>
      <c r="J803" s="3">
        <v>119992</v>
      </c>
      <c r="K803" s="3" t="s">
        <v>12343</v>
      </c>
      <c r="L803" s="3" t="s">
        <v>5324</v>
      </c>
      <c r="M803" s="3" t="s">
        <v>13242</v>
      </c>
      <c r="N803" s="3" t="s">
        <v>4722</v>
      </c>
      <c r="O803" s="3" t="s">
        <v>4715</v>
      </c>
      <c r="P803" s="3"/>
      <c r="Q803" s="3"/>
      <c r="R803" s="3"/>
      <c r="S803" s="3"/>
      <c r="T803" s="3" t="s">
        <v>4716</v>
      </c>
    </row>
    <row r="804" spans="2:20">
      <c r="B804" t="s">
        <v>12341</v>
      </c>
      <c r="C804" t="s">
        <v>13761</v>
      </c>
      <c r="E804" t="s">
        <v>4716</v>
      </c>
      <c r="F804" s="3">
        <v>0</v>
      </c>
      <c r="G804" s="3">
        <v>0</v>
      </c>
      <c r="H804" s="255">
        <v>43404</v>
      </c>
      <c r="I804" s="270">
        <v>4.333333333333333</v>
      </c>
      <c r="J804" s="3">
        <v>0</v>
      </c>
      <c r="K804" s="3" t="s">
        <v>12343</v>
      </c>
      <c r="L804" s="3" t="s">
        <v>4753</v>
      </c>
      <c r="M804" s="3" t="s">
        <v>4753</v>
      </c>
      <c r="N804" s="3" t="s">
        <v>4722</v>
      </c>
      <c r="O804" s="3" t="s">
        <v>4715</v>
      </c>
      <c r="P804" s="3"/>
      <c r="Q804" s="3"/>
      <c r="R804" s="3"/>
      <c r="S804" s="3"/>
      <c r="T804" s="3" t="s">
        <v>4716</v>
      </c>
    </row>
    <row r="805" spans="2:20">
      <c r="B805" t="s">
        <v>12341</v>
      </c>
      <c r="C805" t="s">
        <v>13762</v>
      </c>
      <c r="E805" t="s">
        <v>4716</v>
      </c>
      <c r="F805" s="3">
        <v>0</v>
      </c>
      <c r="G805" s="3">
        <v>0</v>
      </c>
      <c r="H805" s="255">
        <v>43374</v>
      </c>
      <c r="I805" s="270">
        <v>4.333333333333333</v>
      </c>
      <c r="J805" s="3">
        <v>0</v>
      </c>
      <c r="K805" s="3" t="s">
        <v>12343</v>
      </c>
      <c r="L805" s="3" t="s">
        <v>4753</v>
      </c>
      <c r="M805" s="3" t="s">
        <v>4753</v>
      </c>
      <c r="N805" s="3" t="s">
        <v>4718</v>
      </c>
      <c r="O805" s="3" t="s">
        <v>4715</v>
      </c>
      <c r="P805" s="3"/>
      <c r="Q805" s="3"/>
      <c r="R805" s="3"/>
      <c r="S805" s="3"/>
      <c r="T805" s="3" t="s">
        <v>4716</v>
      </c>
    </row>
    <row r="806" spans="2:20">
      <c r="B806" t="s">
        <v>12341</v>
      </c>
      <c r="C806" t="s">
        <v>13763</v>
      </c>
      <c r="E806" t="s">
        <v>4716</v>
      </c>
      <c r="F806" s="3">
        <v>0</v>
      </c>
      <c r="G806" s="3">
        <v>0</v>
      </c>
      <c r="H806" s="255">
        <v>43400</v>
      </c>
      <c r="I806" s="270">
        <v>4.333333333333333</v>
      </c>
      <c r="J806" s="3">
        <v>0</v>
      </c>
      <c r="K806" s="3" t="s">
        <v>12343</v>
      </c>
      <c r="L806" s="3" t="s">
        <v>4753</v>
      </c>
      <c r="M806" s="3" t="s">
        <v>4753</v>
      </c>
      <c r="N806" s="3" t="s">
        <v>4722</v>
      </c>
      <c r="O806" s="3" t="s">
        <v>4715</v>
      </c>
      <c r="P806" s="3"/>
      <c r="Q806" s="3"/>
      <c r="R806" s="3"/>
      <c r="S806" s="3"/>
      <c r="T806" s="3" t="s">
        <v>4716</v>
      </c>
    </row>
    <row r="807" spans="2:20">
      <c r="B807" t="s">
        <v>12341</v>
      </c>
      <c r="C807" t="s">
        <v>13764</v>
      </c>
      <c r="E807" t="s">
        <v>4716</v>
      </c>
      <c r="F807" s="3">
        <v>0</v>
      </c>
      <c r="G807" s="3">
        <v>0</v>
      </c>
      <c r="H807" s="255">
        <v>43400</v>
      </c>
      <c r="I807" s="270">
        <v>4.333333333333333</v>
      </c>
      <c r="J807" s="3">
        <v>0</v>
      </c>
      <c r="K807" s="3" t="s">
        <v>12343</v>
      </c>
      <c r="L807" s="3" t="s">
        <v>4753</v>
      </c>
      <c r="M807" s="3" t="s">
        <v>4753</v>
      </c>
      <c r="N807" s="3" t="s">
        <v>4722</v>
      </c>
      <c r="O807" s="3" t="s">
        <v>4715</v>
      </c>
      <c r="P807" s="3"/>
      <c r="Q807" s="3"/>
      <c r="R807" s="3"/>
      <c r="S807" s="3"/>
      <c r="T807" s="3" t="s">
        <v>4716</v>
      </c>
    </row>
    <row r="808" spans="2:20">
      <c r="B808" t="s">
        <v>12341</v>
      </c>
      <c r="C808" t="s">
        <v>13765</v>
      </c>
      <c r="E808" t="s">
        <v>4716</v>
      </c>
      <c r="F808" s="3">
        <v>0</v>
      </c>
      <c r="G808" s="3">
        <v>0</v>
      </c>
      <c r="H808" s="255">
        <v>43404</v>
      </c>
      <c r="I808" s="270">
        <v>4.333333333333333</v>
      </c>
      <c r="J808" s="3">
        <v>0</v>
      </c>
      <c r="K808" s="3" t="s">
        <v>12343</v>
      </c>
      <c r="L808" s="3" t="s">
        <v>4753</v>
      </c>
      <c r="M808" s="3" t="s">
        <v>4753</v>
      </c>
      <c r="N808" s="3" t="s">
        <v>4718</v>
      </c>
      <c r="O808" s="3" t="s">
        <v>4715</v>
      </c>
      <c r="P808" s="3"/>
      <c r="Q808" s="3"/>
      <c r="R808" s="3"/>
      <c r="S808" s="3"/>
      <c r="T808" s="3" t="s">
        <v>4716</v>
      </c>
    </row>
    <row r="809" spans="2:20">
      <c r="B809" t="s">
        <v>12341</v>
      </c>
      <c r="C809" t="s">
        <v>13766</v>
      </c>
      <c r="E809" t="s">
        <v>4716</v>
      </c>
      <c r="F809" s="3">
        <v>0</v>
      </c>
      <c r="G809" s="3">
        <v>0</v>
      </c>
      <c r="H809" s="255">
        <v>43362</v>
      </c>
      <c r="I809" s="270">
        <v>4.416666666666667</v>
      </c>
      <c r="J809" s="3">
        <v>0</v>
      </c>
      <c r="K809" s="3" t="s">
        <v>12343</v>
      </c>
      <c r="L809" s="3" t="s">
        <v>4753</v>
      </c>
      <c r="M809" s="3" t="s">
        <v>4753</v>
      </c>
      <c r="N809" s="3" t="s">
        <v>4722</v>
      </c>
      <c r="O809" s="3" t="s">
        <v>4715</v>
      </c>
      <c r="P809" s="3"/>
      <c r="Q809" s="3"/>
      <c r="R809" s="3"/>
      <c r="S809" s="3"/>
      <c r="T809" s="3" t="s">
        <v>4716</v>
      </c>
    </row>
    <row r="810" spans="2:20">
      <c r="B810" t="s">
        <v>12341</v>
      </c>
      <c r="C810" t="s">
        <v>13767</v>
      </c>
      <c r="E810" t="s">
        <v>4716</v>
      </c>
      <c r="F810" s="3">
        <v>0</v>
      </c>
      <c r="G810" s="3">
        <v>0</v>
      </c>
      <c r="H810" s="255">
        <v>43369</v>
      </c>
      <c r="I810" s="270">
        <v>4.416666666666667</v>
      </c>
      <c r="J810" s="3">
        <v>0</v>
      </c>
      <c r="K810" s="3" t="s">
        <v>12343</v>
      </c>
      <c r="L810" s="3" t="s">
        <v>4753</v>
      </c>
      <c r="M810" s="3" t="s">
        <v>4753</v>
      </c>
      <c r="N810" s="3" t="s">
        <v>4718</v>
      </c>
      <c r="O810" s="3" t="s">
        <v>4715</v>
      </c>
      <c r="P810" s="3"/>
      <c r="Q810" s="3"/>
      <c r="R810" s="3"/>
      <c r="S810" s="3"/>
      <c r="T810" s="3" t="s">
        <v>4716</v>
      </c>
    </row>
    <row r="811" spans="2:20">
      <c r="B811" t="s">
        <v>12345</v>
      </c>
      <c r="C811" t="s">
        <v>13768</v>
      </c>
      <c r="E811" t="s">
        <v>13769</v>
      </c>
      <c r="F811" s="3">
        <v>1</v>
      </c>
      <c r="G811" s="3">
        <v>3332.72</v>
      </c>
      <c r="H811" s="255">
        <v>43355</v>
      </c>
      <c r="I811" s="270">
        <v>4.416666666666667</v>
      </c>
      <c r="J811" s="3">
        <v>-1</v>
      </c>
      <c r="K811" s="3" t="s">
        <v>12343</v>
      </c>
      <c r="L811" s="3" t="s">
        <v>4726</v>
      </c>
      <c r="M811" s="3" t="s">
        <v>5972</v>
      </c>
      <c r="N811" s="3" t="s">
        <v>4722</v>
      </c>
      <c r="O811" s="3" t="s">
        <v>4715</v>
      </c>
      <c r="P811" s="3"/>
      <c r="Q811" s="3"/>
      <c r="R811" s="3"/>
      <c r="S811" s="3"/>
      <c r="T811" s="3" t="s">
        <v>4716</v>
      </c>
    </row>
    <row r="812" spans="2:20">
      <c r="B812" t="s">
        <v>12345</v>
      </c>
      <c r="C812" t="s">
        <v>13770</v>
      </c>
      <c r="E812" t="s">
        <v>13126</v>
      </c>
      <c r="F812" s="3">
        <v>0</v>
      </c>
      <c r="G812" s="3">
        <v>0</v>
      </c>
      <c r="H812" s="255">
        <v>43362</v>
      </c>
      <c r="I812" s="270">
        <v>4.416666666666667</v>
      </c>
      <c r="J812" s="3">
        <v>-1</v>
      </c>
      <c r="K812" s="3" t="s">
        <v>4752</v>
      </c>
      <c r="L812" s="3" t="s">
        <v>4726</v>
      </c>
      <c r="M812" s="3" t="s">
        <v>13771</v>
      </c>
      <c r="N812" s="3" t="s">
        <v>4712</v>
      </c>
      <c r="O812" s="3" t="s">
        <v>4715</v>
      </c>
      <c r="P812" s="3"/>
      <c r="Q812" s="3"/>
      <c r="R812" s="3"/>
      <c r="S812" s="3"/>
      <c r="T812" s="3" t="s">
        <v>4716</v>
      </c>
    </row>
    <row r="813" spans="2:20">
      <c r="B813" t="s">
        <v>12345</v>
      </c>
      <c r="C813" t="s">
        <v>13772</v>
      </c>
      <c r="E813" t="s">
        <v>13038</v>
      </c>
      <c r="F813" s="3">
        <v>0</v>
      </c>
      <c r="G813" s="3">
        <v>0</v>
      </c>
      <c r="H813" s="255">
        <v>43369</v>
      </c>
      <c r="I813" s="270">
        <v>4.416666666666667</v>
      </c>
      <c r="J813" s="3">
        <v>59786</v>
      </c>
      <c r="K813" s="3" t="s">
        <v>12343</v>
      </c>
      <c r="L813" s="3" t="s">
        <v>5197</v>
      </c>
      <c r="M813" s="3" t="s">
        <v>13773</v>
      </c>
      <c r="N813" s="3" t="s">
        <v>4769</v>
      </c>
      <c r="O813" s="3" t="s">
        <v>4715</v>
      </c>
      <c r="P813" s="3"/>
      <c r="Q813" s="3"/>
      <c r="R813" s="3"/>
      <c r="S813" s="3"/>
      <c r="T813" s="3" t="s">
        <v>4716</v>
      </c>
    </row>
    <row r="814" spans="2:20">
      <c r="B814" t="s">
        <v>12345</v>
      </c>
      <c r="C814" t="s">
        <v>13774</v>
      </c>
      <c r="E814" t="s">
        <v>13775</v>
      </c>
      <c r="F814" s="3">
        <v>1</v>
      </c>
      <c r="G814" s="3">
        <v>3332.72</v>
      </c>
      <c r="H814" s="255">
        <v>43362</v>
      </c>
      <c r="I814" s="270">
        <v>4.416666666666667</v>
      </c>
      <c r="J814" s="3">
        <v>-1</v>
      </c>
      <c r="K814" s="3" t="s">
        <v>4752</v>
      </c>
      <c r="L814" s="3" t="s">
        <v>4726</v>
      </c>
      <c r="M814" s="3" t="s">
        <v>8157</v>
      </c>
      <c r="N814" s="3" t="s">
        <v>4722</v>
      </c>
      <c r="O814" s="3" t="s">
        <v>4715</v>
      </c>
      <c r="P814" s="3"/>
      <c r="Q814" s="3"/>
      <c r="R814" s="3"/>
      <c r="S814" s="3"/>
      <c r="T814" s="3" t="s">
        <v>4716</v>
      </c>
    </row>
    <row r="815" spans="2:20">
      <c r="B815" t="s">
        <v>12341</v>
      </c>
      <c r="C815" t="s">
        <v>13776</v>
      </c>
      <c r="E815" t="s">
        <v>4716</v>
      </c>
      <c r="F815" s="3">
        <v>0</v>
      </c>
      <c r="G815" s="3">
        <v>0</v>
      </c>
      <c r="H815" s="255">
        <v>43357</v>
      </c>
      <c r="I815" s="270">
        <v>4.416666666666667</v>
      </c>
      <c r="J815" s="3">
        <v>0</v>
      </c>
      <c r="K815" s="3" t="s">
        <v>12343</v>
      </c>
      <c r="L815" s="3" t="s">
        <v>4753</v>
      </c>
      <c r="M815" s="3" t="s">
        <v>4753</v>
      </c>
      <c r="N815" s="3" t="s">
        <v>4718</v>
      </c>
      <c r="O815" s="3" t="s">
        <v>4715</v>
      </c>
      <c r="P815" s="3"/>
      <c r="Q815" s="3"/>
      <c r="R815" s="3"/>
      <c r="S815" s="3"/>
      <c r="T815" s="3" t="s">
        <v>4716</v>
      </c>
    </row>
    <row r="816" spans="2:20">
      <c r="B816" t="s">
        <v>12345</v>
      </c>
      <c r="C816" t="s">
        <v>13777</v>
      </c>
      <c r="E816" t="s">
        <v>13253</v>
      </c>
      <c r="F816" s="3">
        <v>0</v>
      </c>
      <c r="G816" s="3">
        <v>0</v>
      </c>
      <c r="H816" s="255">
        <v>43371</v>
      </c>
      <c r="I816" s="270">
        <v>4.416666666666667</v>
      </c>
      <c r="J816" s="3">
        <v>-1</v>
      </c>
      <c r="K816" s="3" t="s">
        <v>12343</v>
      </c>
      <c r="L816" s="3" t="s">
        <v>5324</v>
      </c>
      <c r="M816" s="3" t="s">
        <v>13778</v>
      </c>
      <c r="N816" s="3" t="s">
        <v>4722</v>
      </c>
      <c r="O816" s="3" t="s">
        <v>4715</v>
      </c>
      <c r="P816" s="3"/>
      <c r="Q816" s="3"/>
      <c r="R816" s="3"/>
      <c r="S816" s="3"/>
      <c r="T816" s="3" t="s">
        <v>4716</v>
      </c>
    </row>
    <row r="817" spans="2:20">
      <c r="B817" t="s">
        <v>12345</v>
      </c>
      <c r="C817" t="s">
        <v>13779</v>
      </c>
      <c r="E817" t="s">
        <v>13780</v>
      </c>
      <c r="F817" s="3">
        <v>2</v>
      </c>
      <c r="G817" s="3">
        <v>5657.54</v>
      </c>
      <c r="H817" s="255">
        <v>43361</v>
      </c>
      <c r="I817" s="270">
        <v>4.416666666666667</v>
      </c>
      <c r="J817" s="3">
        <v>-1</v>
      </c>
      <c r="K817" s="3" t="s">
        <v>4752</v>
      </c>
      <c r="L817" s="3" t="s">
        <v>4726</v>
      </c>
      <c r="M817" s="3" t="s">
        <v>7955</v>
      </c>
      <c r="N817" s="3" t="s">
        <v>4722</v>
      </c>
      <c r="O817" s="3" t="s">
        <v>4715</v>
      </c>
      <c r="P817" s="3"/>
      <c r="Q817" s="3"/>
      <c r="R817" s="3"/>
      <c r="S817" s="3"/>
      <c r="T817" s="3" t="s">
        <v>4716</v>
      </c>
    </row>
    <row r="818" spans="2:20">
      <c r="B818" t="s">
        <v>12345</v>
      </c>
      <c r="C818" t="s">
        <v>13781</v>
      </c>
      <c r="E818" t="s">
        <v>13628</v>
      </c>
      <c r="F818" s="3">
        <v>0</v>
      </c>
      <c r="G818" s="3">
        <v>0</v>
      </c>
      <c r="H818" s="255">
        <v>43363</v>
      </c>
      <c r="I818" s="270">
        <v>4.416666666666667</v>
      </c>
      <c r="J818" s="3">
        <v>21413</v>
      </c>
      <c r="K818" s="3" t="s">
        <v>12343</v>
      </c>
      <c r="L818" s="3" t="s">
        <v>4726</v>
      </c>
      <c r="M818" s="3" t="s">
        <v>4994</v>
      </c>
      <c r="N818" s="3" t="s">
        <v>4769</v>
      </c>
      <c r="O818" s="3" t="s">
        <v>4715</v>
      </c>
      <c r="P818" s="3"/>
      <c r="Q818" s="3"/>
      <c r="R818" s="3"/>
      <c r="S818" s="3"/>
      <c r="T818" s="3" t="s">
        <v>4716</v>
      </c>
    </row>
    <row r="819" spans="2:20">
      <c r="B819" t="s">
        <v>12345</v>
      </c>
      <c r="C819" t="s">
        <v>13782</v>
      </c>
      <c r="E819" t="s">
        <v>13783</v>
      </c>
      <c r="F819" s="3">
        <v>1</v>
      </c>
      <c r="G819" s="3">
        <v>3332.72</v>
      </c>
      <c r="H819" s="255">
        <v>43363</v>
      </c>
      <c r="I819" s="270">
        <v>4.416666666666667</v>
      </c>
      <c r="J819" s="3">
        <v>-1</v>
      </c>
      <c r="K819" s="3" t="s">
        <v>12343</v>
      </c>
      <c r="L819" s="3" t="s">
        <v>5324</v>
      </c>
      <c r="M819" s="3" t="s">
        <v>13784</v>
      </c>
      <c r="N819" s="3" t="s">
        <v>4718</v>
      </c>
      <c r="O819" s="3" t="s">
        <v>4715</v>
      </c>
      <c r="P819" s="3"/>
      <c r="Q819" s="3"/>
      <c r="R819" s="3"/>
      <c r="S819" s="3"/>
      <c r="T819" s="3" t="s">
        <v>4716</v>
      </c>
    </row>
    <row r="820" spans="2:20">
      <c r="B820" t="s">
        <v>12345</v>
      </c>
      <c r="C820" t="s">
        <v>13785</v>
      </c>
      <c r="E820" t="s">
        <v>12907</v>
      </c>
      <c r="F820" s="3">
        <v>0</v>
      </c>
      <c r="G820" s="3">
        <v>0</v>
      </c>
      <c r="H820" s="255">
        <v>43357</v>
      </c>
      <c r="I820" s="270">
        <v>4.416666666666667</v>
      </c>
      <c r="J820" s="3">
        <v>42733</v>
      </c>
      <c r="K820" s="3" t="s">
        <v>4752</v>
      </c>
      <c r="L820" s="3" t="s">
        <v>4726</v>
      </c>
      <c r="M820" s="3" t="s">
        <v>4994</v>
      </c>
      <c r="N820" s="3" t="s">
        <v>4722</v>
      </c>
      <c r="O820" s="3" t="s">
        <v>4715</v>
      </c>
      <c r="P820" s="3"/>
      <c r="Q820" s="3"/>
      <c r="R820" s="3"/>
      <c r="S820" s="3"/>
      <c r="T820" s="3" t="s">
        <v>4716</v>
      </c>
    </row>
    <row r="821" spans="2:20">
      <c r="B821" t="s">
        <v>12345</v>
      </c>
      <c r="C821" t="s">
        <v>13786</v>
      </c>
      <c r="E821" t="s">
        <v>13787</v>
      </c>
      <c r="F821" s="3">
        <v>0</v>
      </c>
      <c r="G821" s="3">
        <v>0</v>
      </c>
      <c r="H821" s="255">
        <v>43355</v>
      </c>
      <c r="I821" s="270">
        <v>4.416666666666667</v>
      </c>
      <c r="J821" s="3">
        <v>-1</v>
      </c>
      <c r="K821" s="3" t="s">
        <v>12343</v>
      </c>
      <c r="L821" s="3" t="s">
        <v>4726</v>
      </c>
      <c r="M821" s="3" t="s">
        <v>11774</v>
      </c>
      <c r="N821" s="3" t="s">
        <v>4718</v>
      </c>
      <c r="O821" s="3" t="s">
        <v>4715</v>
      </c>
      <c r="P821" s="3"/>
      <c r="Q821" s="3"/>
      <c r="R821" s="3"/>
      <c r="S821" s="3"/>
      <c r="T821" s="3" t="s">
        <v>4716</v>
      </c>
    </row>
    <row r="822" spans="2:20">
      <c r="B822" t="s">
        <v>12345</v>
      </c>
      <c r="C822" t="s">
        <v>13788</v>
      </c>
      <c r="E822" t="s">
        <v>13315</v>
      </c>
      <c r="F822" s="3">
        <v>0</v>
      </c>
      <c r="G822" s="3">
        <v>0</v>
      </c>
      <c r="H822" s="255">
        <v>43363</v>
      </c>
      <c r="I822" s="270">
        <v>4.416666666666667</v>
      </c>
      <c r="J822" s="3">
        <v>-1</v>
      </c>
      <c r="K822" s="3" t="s">
        <v>12343</v>
      </c>
      <c r="L822" s="3" t="s">
        <v>4726</v>
      </c>
      <c r="M822" s="3" t="s">
        <v>13789</v>
      </c>
      <c r="N822" s="3" t="s">
        <v>4718</v>
      </c>
      <c r="O822" s="3" t="s">
        <v>4715</v>
      </c>
      <c r="P822" s="3"/>
      <c r="Q822" s="3"/>
      <c r="R822" s="3"/>
      <c r="S822" s="3"/>
      <c r="T822" s="3" t="s">
        <v>4716</v>
      </c>
    </row>
    <row r="823" spans="2:20">
      <c r="B823" t="s">
        <v>12345</v>
      </c>
      <c r="C823" t="s">
        <v>13790</v>
      </c>
      <c r="E823" t="s">
        <v>13277</v>
      </c>
      <c r="F823" s="3">
        <v>1</v>
      </c>
      <c r="G823" s="3">
        <v>3332.72</v>
      </c>
      <c r="H823" s="255">
        <v>43365</v>
      </c>
      <c r="I823" s="270">
        <v>4.416666666666667</v>
      </c>
      <c r="J823" s="3">
        <v>-1</v>
      </c>
      <c r="K823" s="3" t="s">
        <v>4752</v>
      </c>
      <c r="L823" s="3" t="s">
        <v>4726</v>
      </c>
      <c r="M823" s="3" t="s">
        <v>4994</v>
      </c>
      <c r="N823" s="3" t="s">
        <v>4722</v>
      </c>
      <c r="O823" s="3" t="s">
        <v>4715</v>
      </c>
      <c r="P823" s="3"/>
      <c r="Q823" s="3"/>
      <c r="R823" s="3"/>
      <c r="S823" s="3"/>
      <c r="T823" s="3" t="s">
        <v>4716</v>
      </c>
    </row>
    <row r="824" spans="2:20">
      <c r="B824" t="s">
        <v>12378</v>
      </c>
      <c r="C824" t="s">
        <v>13791</v>
      </c>
      <c r="E824" t="s">
        <v>12608</v>
      </c>
      <c r="F824" s="3">
        <v>0</v>
      </c>
      <c r="G824" s="3">
        <v>0</v>
      </c>
      <c r="H824" s="255">
        <v>43362</v>
      </c>
      <c r="I824" s="270">
        <v>4.416666666666667</v>
      </c>
      <c r="J824" s="3">
        <v>157528</v>
      </c>
      <c r="K824" s="3" t="s">
        <v>4752</v>
      </c>
      <c r="L824" s="3" t="s">
        <v>4726</v>
      </c>
      <c r="M824" s="3" t="s">
        <v>9949</v>
      </c>
      <c r="N824" s="3" t="s">
        <v>4722</v>
      </c>
      <c r="O824" s="3" t="s">
        <v>4715</v>
      </c>
      <c r="P824" s="3"/>
      <c r="Q824" s="3"/>
      <c r="R824" s="3"/>
      <c r="S824" s="3"/>
      <c r="T824" s="3" t="s">
        <v>4716</v>
      </c>
    </row>
    <row r="825" spans="2:20">
      <c r="B825" t="s">
        <v>12345</v>
      </c>
      <c r="C825" t="s">
        <v>13792</v>
      </c>
      <c r="E825" t="s">
        <v>13793</v>
      </c>
      <c r="F825" s="3">
        <v>2</v>
      </c>
      <c r="G825" s="3">
        <v>5657.54</v>
      </c>
      <c r="H825" s="255">
        <v>43363</v>
      </c>
      <c r="I825" s="270">
        <v>4.416666666666667</v>
      </c>
      <c r="J825" s="3">
        <v>-1</v>
      </c>
      <c r="K825" s="3" t="s">
        <v>12343</v>
      </c>
      <c r="L825" s="3" t="s">
        <v>4726</v>
      </c>
      <c r="M825" s="3" t="s">
        <v>11774</v>
      </c>
      <c r="N825" s="3" t="s">
        <v>4731</v>
      </c>
      <c r="O825" s="3" t="s">
        <v>4715</v>
      </c>
      <c r="P825" s="3"/>
      <c r="Q825" s="3"/>
      <c r="R825" s="3"/>
      <c r="S825" s="3"/>
      <c r="T825" s="3" t="s">
        <v>4716</v>
      </c>
    </row>
    <row r="826" spans="2:20">
      <c r="B826" t="s">
        <v>12345</v>
      </c>
      <c r="C826" t="s">
        <v>13794</v>
      </c>
      <c r="E826" t="s">
        <v>13795</v>
      </c>
      <c r="F826" s="3">
        <v>1</v>
      </c>
      <c r="G826" s="3">
        <v>3332.72</v>
      </c>
      <c r="H826" s="255">
        <v>43363</v>
      </c>
      <c r="I826" s="270">
        <v>4.416666666666667</v>
      </c>
      <c r="J826" s="3">
        <v>-1</v>
      </c>
      <c r="K826" s="3" t="s">
        <v>4752</v>
      </c>
      <c r="L826" s="3" t="s">
        <v>5324</v>
      </c>
      <c r="M826" s="3" t="s">
        <v>11774</v>
      </c>
      <c r="N826" s="3" t="s">
        <v>4718</v>
      </c>
      <c r="O826" s="3" t="s">
        <v>4715</v>
      </c>
      <c r="P826" s="3"/>
      <c r="Q826" s="3"/>
      <c r="R826" s="3"/>
      <c r="S826" s="3"/>
      <c r="T826" s="3" t="s">
        <v>4716</v>
      </c>
    </row>
    <row r="827" spans="2:20">
      <c r="B827" t="s">
        <v>12345</v>
      </c>
      <c r="C827" t="s">
        <v>13796</v>
      </c>
      <c r="E827" t="s">
        <v>13797</v>
      </c>
      <c r="F827" s="3">
        <v>0</v>
      </c>
      <c r="G827" s="3">
        <v>0</v>
      </c>
      <c r="H827" s="255">
        <v>43371</v>
      </c>
      <c r="I827" s="270">
        <v>4.416666666666667</v>
      </c>
      <c r="J827" s="3">
        <v>-1</v>
      </c>
      <c r="K827" s="3" t="s">
        <v>12343</v>
      </c>
      <c r="L827" s="3" t="s">
        <v>5324</v>
      </c>
      <c r="M827" s="3" t="s">
        <v>5545</v>
      </c>
      <c r="N827" s="3" t="s">
        <v>4722</v>
      </c>
      <c r="O827" s="3" t="s">
        <v>4715</v>
      </c>
      <c r="P827" s="3"/>
      <c r="Q827" s="3"/>
      <c r="R827" s="3"/>
      <c r="S827" s="3"/>
      <c r="T827" s="3" t="s">
        <v>4716</v>
      </c>
    </row>
    <row r="828" spans="2:20">
      <c r="B828" t="s">
        <v>12345</v>
      </c>
      <c r="C828" t="s">
        <v>13798</v>
      </c>
      <c r="E828" t="s">
        <v>13799</v>
      </c>
      <c r="F828" s="3">
        <v>0</v>
      </c>
      <c r="G828" s="3">
        <v>0</v>
      </c>
      <c r="H828" s="255">
        <v>43362</v>
      </c>
      <c r="I828" s="270">
        <v>4.416666666666667</v>
      </c>
      <c r="J828" s="3">
        <v>-1</v>
      </c>
      <c r="K828" s="3" t="s">
        <v>12343</v>
      </c>
      <c r="L828" s="3" t="s">
        <v>4726</v>
      </c>
      <c r="M828" s="3" t="s">
        <v>13800</v>
      </c>
      <c r="N828" s="3" t="s">
        <v>4722</v>
      </c>
      <c r="O828" s="3" t="s">
        <v>4715</v>
      </c>
      <c r="P828" s="3"/>
      <c r="Q828" s="3"/>
      <c r="R828" s="3"/>
      <c r="S828" s="3"/>
      <c r="T828" s="3" t="s">
        <v>4716</v>
      </c>
    </row>
    <row r="829" spans="2:20">
      <c r="B829" t="s">
        <v>12378</v>
      </c>
      <c r="C829" t="s">
        <v>785</v>
      </c>
      <c r="E829" t="s">
        <v>12809</v>
      </c>
      <c r="F829" s="3">
        <v>0</v>
      </c>
      <c r="G829" s="3">
        <v>0</v>
      </c>
      <c r="H829" s="255">
        <v>43362</v>
      </c>
      <c r="I829" s="270">
        <v>4.416666666666667</v>
      </c>
      <c r="J829" s="3">
        <v>68999</v>
      </c>
      <c r="K829" s="3" t="s">
        <v>4752</v>
      </c>
      <c r="L829" s="3" t="s">
        <v>4726</v>
      </c>
      <c r="M829" s="3" t="s">
        <v>13801</v>
      </c>
      <c r="N829" s="3" t="s">
        <v>4722</v>
      </c>
      <c r="O829" s="3" t="s">
        <v>4715</v>
      </c>
      <c r="P829" s="3"/>
      <c r="Q829" s="3"/>
      <c r="R829" s="3"/>
      <c r="S829" s="3"/>
      <c r="T829" s="3" t="s">
        <v>4716</v>
      </c>
    </row>
    <row r="830" spans="2:20">
      <c r="B830" t="s">
        <v>12378</v>
      </c>
      <c r="C830" t="s">
        <v>13802</v>
      </c>
      <c r="E830" t="s">
        <v>13036</v>
      </c>
      <c r="F830" s="3">
        <v>0</v>
      </c>
      <c r="G830" s="3">
        <v>0</v>
      </c>
      <c r="H830" s="255">
        <v>43372</v>
      </c>
      <c r="I830" s="270">
        <v>4.416666666666667</v>
      </c>
      <c r="J830" s="3">
        <v>-1</v>
      </c>
      <c r="K830" s="3" t="s">
        <v>4752</v>
      </c>
      <c r="L830" s="3" t="s">
        <v>4726</v>
      </c>
      <c r="M830" s="3" t="s">
        <v>13803</v>
      </c>
      <c r="N830" s="3" t="s">
        <v>4731</v>
      </c>
      <c r="O830" s="3" t="s">
        <v>4715</v>
      </c>
      <c r="P830" s="3"/>
      <c r="Q830" s="3"/>
      <c r="R830" s="3"/>
      <c r="S830" s="3"/>
      <c r="T830" s="3" t="s">
        <v>4716</v>
      </c>
    </row>
    <row r="831" spans="2:20">
      <c r="B831" t="s">
        <v>12345</v>
      </c>
      <c r="C831" t="s">
        <v>13804</v>
      </c>
      <c r="E831" t="s">
        <v>13720</v>
      </c>
      <c r="F831" s="3">
        <v>1</v>
      </c>
      <c r="G831" s="3">
        <v>3332.72</v>
      </c>
      <c r="H831" s="255">
        <v>43363</v>
      </c>
      <c r="I831" s="270">
        <v>4.416666666666667</v>
      </c>
      <c r="J831" s="3">
        <v>-1</v>
      </c>
      <c r="K831" s="3" t="s">
        <v>12343</v>
      </c>
      <c r="L831" s="3" t="s">
        <v>5197</v>
      </c>
      <c r="M831" s="3" t="s">
        <v>13805</v>
      </c>
      <c r="N831" s="3" t="s">
        <v>4769</v>
      </c>
      <c r="O831" s="3" t="s">
        <v>4715</v>
      </c>
      <c r="P831" s="3"/>
      <c r="Q831" s="3"/>
      <c r="R831" s="3"/>
      <c r="S831" s="3"/>
      <c r="T831" s="3" t="s">
        <v>4716</v>
      </c>
    </row>
    <row r="832" spans="2:20">
      <c r="B832" t="s">
        <v>12345</v>
      </c>
      <c r="C832" t="s">
        <v>13806</v>
      </c>
      <c r="E832" t="s">
        <v>13503</v>
      </c>
      <c r="F832" s="3">
        <v>0</v>
      </c>
      <c r="G832" s="3">
        <v>0</v>
      </c>
      <c r="H832" s="255">
        <v>43371</v>
      </c>
      <c r="I832" s="270">
        <v>4.416666666666667</v>
      </c>
      <c r="J832" s="3">
        <v>-1</v>
      </c>
      <c r="K832" s="3" t="s">
        <v>4752</v>
      </c>
      <c r="L832" s="3" t="s">
        <v>4726</v>
      </c>
      <c r="M832" s="3" t="s">
        <v>13807</v>
      </c>
      <c r="N832" s="3" t="s">
        <v>4718</v>
      </c>
      <c r="O832" s="3" t="s">
        <v>4715</v>
      </c>
      <c r="P832" s="3"/>
      <c r="Q832" s="3"/>
      <c r="R832" s="3"/>
      <c r="S832" s="3"/>
      <c r="T832" s="3" t="s">
        <v>4716</v>
      </c>
    </row>
    <row r="833" spans="2:20">
      <c r="B833" t="s">
        <v>12345</v>
      </c>
      <c r="C833" t="s">
        <v>13808</v>
      </c>
      <c r="E833" t="s">
        <v>13038</v>
      </c>
      <c r="F833" s="3">
        <v>0</v>
      </c>
      <c r="G833" s="3">
        <v>0</v>
      </c>
      <c r="H833" s="255">
        <v>43348</v>
      </c>
      <c r="I833" s="270">
        <v>4.416666666666667</v>
      </c>
      <c r="J833" s="3">
        <v>158874</v>
      </c>
      <c r="K833" s="3" t="s">
        <v>12343</v>
      </c>
      <c r="L833" s="3" t="s">
        <v>5324</v>
      </c>
      <c r="M833" s="3" t="s">
        <v>5228</v>
      </c>
      <c r="N833" s="3" t="s">
        <v>4718</v>
      </c>
      <c r="O833" s="3" t="s">
        <v>4715</v>
      </c>
      <c r="P833" s="3"/>
      <c r="Q833" s="3"/>
      <c r="R833" s="3"/>
      <c r="S833" s="3"/>
      <c r="T833" s="3" t="s">
        <v>4716</v>
      </c>
    </row>
    <row r="834" spans="2:20">
      <c r="B834" t="s">
        <v>12378</v>
      </c>
      <c r="C834" t="s">
        <v>13809</v>
      </c>
      <c r="E834" t="s">
        <v>13810</v>
      </c>
      <c r="F834" s="3">
        <v>2</v>
      </c>
      <c r="G834" s="3">
        <v>5657.54</v>
      </c>
      <c r="H834" s="255">
        <v>43363</v>
      </c>
      <c r="I834" s="270">
        <v>4.416666666666667</v>
      </c>
      <c r="J834" s="3">
        <v>-1</v>
      </c>
      <c r="K834" s="3" t="s">
        <v>4752</v>
      </c>
      <c r="L834" s="3" t="s">
        <v>5324</v>
      </c>
      <c r="M834" s="3" t="s">
        <v>13811</v>
      </c>
      <c r="N834" s="3" t="s">
        <v>4769</v>
      </c>
      <c r="O834" s="3" t="s">
        <v>4715</v>
      </c>
      <c r="P834" s="3"/>
      <c r="Q834" s="3"/>
      <c r="R834" s="3"/>
      <c r="S834" s="3"/>
      <c r="T834" s="3" t="s">
        <v>4716</v>
      </c>
    </row>
    <row r="835" spans="2:20">
      <c r="B835" t="s">
        <v>12345</v>
      </c>
      <c r="C835" t="s">
        <v>13812</v>
      </c>
      <c r="E835" t="s">
        <v>12696</v>
      </c>
      <c r="F835" s="3">
        <v>0</v>
      </c>
      <c r="G835" s="3">
        <v>0</v>
      </c>
      <c r="H835" s="255">
        <v>43357</v>
      </c>
      <c r="I835" s="270">
        <v>4.416666666666667</v>
      </c>
      <c r="J835" s="3">
        <v>61004</v>
      </c>
      <c r="K835" s="3" t="s">
        <v>12343</v>
      </c>
      <c r="L835" s="3" t="s">
        <v>5197</v>
      </c>
      <c r="M835" s="3" t="s">
        <v>12352</v>
      </c>
      <c r="N835" s="3" t="s">
        <v>4722</v>
      </c>
      <c r="O835" s="3" t="s">
        <v>4715</v>
      </c>
      <c r="P835" s="3"/>
      <c r="Q835" s="3"/>
      <c r="R835" s="3"/>
      <c r="S835" s="3"/>
      <c r="T835" s="3" t="s">
        <v>4716</v>
      </c>
    </row>
    <row r="836" spans="2:20">
      <c r="B836" t="s">
        <v>12345</v>
      </c>
      <c r="C836" t="s">
        <v>13813</v>
      </c>
      <c r="E836" t="s">
        <v>13814</v>
      </c>
      <c r="F836" s="3">
        <v>0</v>
      </c>
      <c r="G836" s="3">
        <v>0</v>
      </c>
      <c r="H836" s="255">
        <v>43369</v>
      </c>
      <c r="I836" s="270">
        <v>4.416666666666667</v>
      </c>
      <c r="J836" s="3">
        <v>-1</v>
      </c>
      <c r="K836" s="3" t="s">
        <v>12343</v>
      </c>
      <c r="L836" s="3" t="s">
        <v>4726</v>
      </c>
      <c r="M836" s="3" t="s">
        <v>4994</v>
      </c>
      <c r="N836" s="3" t="s">
        <v>4722</v>
      </c>
      <c r="O836" s="3" t="s">
        <v>4715</v>
      </c>
      <c r="P836" s="3"/>
      <c r="Q836" s="3"/>
      <c r="R836" s="3"/>
      <c r="S836" s="3"/>
      <c r="T836" s="3" t="s">
        <v>4716</v>
      </c>
    </row>
    <row r="837" spans="2:20">
      <c r="B837" t="s">
        <v>12345</v>
      </c>
      <c r="C837" t="s">
        <v>13815</v>
      </c>
      <c r="E837" t="s">
        <v>13271</v>
      </c>
      <c r="F837" s="3">
        <v>0</v>
      </c>
      <c r="G837" s="3">
        <v>0</v>
      </c>
      <c r="H837" s="255">
        <v>43349</v>
      </c>
      <c r="I837" s="270">
        <v>4.416666666666667</v>
      </c>
      <c r="J837" s="3">
        <v>134840</v>
      </c>
      <c r="K837" s="3" t="s">
        <v>4752</v>
      </c>
      <c r="L837" s="3" t="s">
        <v>4726</v>
      </c>
      <c r="M837" s="3" t="s">
        <v>5228</v>
      </c>
      <c r="N837" s="3" t="s">
        <v>4722</v>
      </c>
      <c r="O837" s="3" t="s">
        <v>4715</v>
      </c>
      <c r="P837" s="3"/>
      <c r="Q837" s="3"/>
      <c r="R837" s="3"/>
      <c r="S837" s="3"/>
      <c r="T837" s="3" t="s">
        <v>4716</v>
      </c>
    </row>
    <row r="838" spans="2:20">
      <c r="B838" t="s">
        <v>12345</v>
      </c>
      <c r="C838" t="s">
        <v>13816</v>
      </c>
      <c r="E838" t="s">
        <v>13817</v>
      </c>
      <c r="F838" s="3">
        <v>0</v>
      </c>
      <c r="G838" s="3">
        <v>0</v>
      </c>
      <c r="H838" s="255">
        <v>43363</v>
      </c>
      <c r="I838" s="270">
        <v>4.416666666666667</v>
      </c>
      <c r="J838" s="3">
        <v>-1</v>
      </c>
      <c r="K838" s="3" t="s">
        <v>12343</v>
      </c>
      <c r="L838" s="3" t="s">
        <v>4726</v>
      </c>
      <c r="M838" s="3" t="s">
        <v>5972</v>
      </c>
      <c r="N838" s="3" t="s">
        <v>4712</v>
      </c>
      <c r="O838" s="3" t="s">
        <v>4715</v>
      </c>
      <c r="P838" s="3"/>
      <c r="Q838" s="3"/>
      <c r="R838" s="3"/>
      <c r="S838" s="3"/>
      <c r="T838" s="3" t="s">
        <v>4716</v>
      </c>
    </row>
    <row r="839" spans="2:20">
      <c r="B839" t="s">
        <v>12345</v>
      </c>
      <c r="C839" t="s">
        <v>13818</v>
      </c>
      <c r="E839" t="s">
        <v>13819</v>
      </c>
      <c r="F839" s="3">
        <v>0</v>
      </c>
      <c r="G839" s="3">
        <v>0</v>
      </c>
      <c r="H839" s="255">
        <v>43362</v>
      </c>
      <c r="I839" s="270">
        <v>4.416666666666667</v>
      </c>
      <c r="J839" s="3">
        <v>45087</v>
      </c>
      <c r="K839" s="3" t="s">
        <v>4752</v>
      </c>
      <c r="L839" s="3" t="s">
        <v>4726</v>
      </c>
      <c r="M839" s="3" t="s">
        <v>12795</v>
      </c>
      <c r="N839" s="3" t="s">
        <v>4722</v>
      </c>
      <c r="O839" s="3" t="s">
        <v>4715</v>
      </c>
      <c r="P839" s="3"/>
      <c r="Q839" s="3"/>
      <c r="R839" s="3"/>
      <c r="S839" s="3"/>
      <c r="T839" s="3" t="s">
        <v>4716</v>
      </c>
    </row>
    <row r="840" spans="2:20">
      <c r="B840" t="s">
        <v>12345</v>
      </c>
      <c r="C840" t="s">
        <v>13820</v>
      </c>
      <c r="E840" t="s">
        <v>13821</v>
      </c>
      <c r="F840" s="3">
        <v>0</v>
      </c>
      <c r="G840" s="3">
        <v>0</v>
      </c>
      <c r="H840" s="255">
        <v>43346</v>
      </c>
      <c r="I840" s="270">
        <v>4.416666666666667</v>
      </c>
      <c r="J840" s="3">
        <v>-1</v>
      </c>
      <c r="K840" s="3" t="s">
        <v>12343</v>
      </c>
      <c r="L840" s="3" t="s">
        <v>4726</v>
      </c>
      <c r="M840" s="3" t="s">
        <v>5188</v>
      </c>
      <c r="N840" s="3" t="s">
        <v>4718</v>
      </c>
      <c r="O840" s="3" t="s">
        <v>4715</v>
      </c>
      <c r="P840" s="3"/>
      <c r="Q840" s="3"/>
      <c r="R840" s="3"/>
      <c r="S840" s="3"/>
      <c r="T840" s="3" t="s">
        <v>4716</v>
      </c>
    </row>
    <row r="841" spans="2:20">
      <c r="B841" t="s">
        <v>12345</v>
      </c>
      <c r="C841" t="s">
        <v>13822</v>
      </c>
      <c r="E841" t="s">
        <v>13823</v>
      </c>
      <c r="F841" s="3">
        <v>0</v>
      </c>
      <c r="G841" s="3">
        <v>0</v>
      </c>
      <c r="H841" s="255">
        <v>43354</v>
      </c>
      <c r="I841" s="270">
        <v>4.416666666666667</v>
      </c>
      <c r="J841" s="3">
        <v>-1</v>
      </c>
      <c r="K841" s="3" t="s">
        <v>12343</v>
      </c>
      <c r="L841" s="3" t="s">
        <v>4726</v>
      </c>
      <c r="M841" s="3" t="s">
        <v>6241</v>
      </c>
      <c r="N841" s="3" t="s">
        <v>4722</v>
      </c>
      <c r="O841" s="3" t="s">
        <v>4715</v>
      </c>
      <c r="P841" s="3"/>
      <c r="Q841" s="3"/>
      <c r="R841" s="3"/>
      <c r="S841" s="3"/>
      <c r="T841" s="3" t="s">
        <v>4716</v>
      </c>
    </row>
    <row r="842" spans="2:20">
      <c r="B842" t="s">
        <v>12345</v>
      </c>
      <c r="C842" t="s">
        <v>13824</v>
      </c>
      <c r="E842" t="s">
        <v>13825</v>
      </c>
      <c r="F842" s="3">
        <v>1</v>
      </c>
      <c r="G842" s="3">
        <v>3332.72</v>
      </c>
      <c r="H842" s="255">
        <v>43362</v>
      </c>
      <c r="I842" s="270">
        <v>4.416666666666667</v>
      </c>
      <c r="J842" s="3">
        <v>-1</v>
      </c>
      <c r="K842" s="3" t="s">
        <v>4752</v>
      </c>
      <c r="L842" s="3" t="s">
        <v>4726</v>
      </c>
      <c r="M842" s="3" t="s">
        <v>4994</v>
      </c>
      <c r="N842" s="3" t="s">
        <v>4718</v>
      </c>
      <c r="O842" s="3" t="s">
        <v>4715</v>
      </c>
      <c r="P842" s="3"/>
      <c r="Q842" s="3"/>
      <c r="R842" s="3"/>
      <c r="S842" s="3"/>
      <c r="T842" s="3" t="s">
        <v>4716</v>
      </c>
    </row>
    <row r="843" spans="2:20">
      <c r="B843" t="s">
        <v>12345</v>
      </c>
      <c r="C843" t="s">
        <v>13826</v>
      </c>
      <c r="E843" t="s">
        <v>13827</v>
      </c>
      <c r="F843" s="3">
        <v>1</v>
      </c>
      <c r="G843" s="3">
        <v>3332.72</v>
      </c>
      <c r="H843" s="255">
        <v>43350</v>
      </c>
      <c r="I843" s="270">
        <v>4.416666666666667</v>
      </c>
      <c r="J843" s="3">
        <v>-1</v>
      </c>
      <c r="K843" s="3" t="s">
        <v>12343</v>
      </c>
      <c r="L843" s="3" t="s">
        <v>5197</v>
      </c>
      <c r="M843" s="3" t="s">
        <v>13101</v>
      </c>
      <c r="N843" s="3" t="s">
        <v>4712</v>
      </c>
      <c r="O843" s="3" t="s">
        <v>4715</v>
      </c>
      <c r="P843" s="3"/>
      <c r="Q843" s="3"/>
      <c r="R843" s="3"/>
      <c r="S843" s="3"/>
      <c r="T843" s="3" t="s">
        <v>4716</v>
      </c>
    </row>
    <row r="844" spans="2:20">
      <c r="B844" t="s">
        <v>12345</v>
      </c>
      <c r="C844" t="s">
        <v>13828</v>
      </c>
      <c r="E844" t="s">
        <v>13829</v>
      </c>
      <c r="F844" s="3">
        <v>0</v>
      </c>
      <c r="G844" s="3">
        <v>0</v>
      </c>
      <c r="H844" s="255">
        <v>43369</v>
      </c>
      <c r="I844" s="270">
        <v>4.416666666666667</v>
      </c>
      <c r="J844" s="3">
        <v>-1</v>
      </c>
      <c r="K844" s="3" t="s">
        <v>12343</v>
      </c>
      <c r="L844" s="3" t="s">
        <v>4726</v>
      </c>
      <c r="M844" s="3" t="s">
        <v>13830</v>
      </c>
      <c r="N844" s="3" t="s">
        <v>4722</v>
      </c>
      <c r="O844" s="3" t="s">
        <v>4715</v>
      </c>
      <c r="P844" s="3"/>
      <c r="Q844" s="3"/>
      <c r="R844" s="3"/>
      <c r="S844" s="3"/>
      <c r="T844" s="3" t="s">
        <v>4716</v>
      </c>
    </row>
    <row r="845" spans="2:20">
      <c r="B845" t="s">
        <v>12345</v>
      </c>
      <c r="C845" t="s">
        <v>13831</v>
      </c>
      <c r="E845" t="s">
        <v>13375</v>
      </c>
      <c r="F845" s="3">
        <v>0</v>
      </c>
      <c r="G845" s="3">
        <v>0</v>
      </c>
      <c r="H845" s="255">
        <v>43363</v>
      </c>
      <c r="I845" s="270">
        <v>4.416666666666667</v>
      </c>
      <c r="J845" s="3">
        <v>51551</v>
      </c>
      <c r="K845" s="3" t="s">
        <v>4752</v>
      </c>
      <c r="L845" s="3" t="s">
        <v>5324</v>
      </c>
      <c r="M845" s="3" t="s">
        <v>13832</v>
      </c>
      <c r="N845" s="3" t="s">
        <v>4718</v>
      </c>
      <c r="O845" s="3" t="s">
        <v>4715</v>
      </c>
      <c r="P845" s="3"/>
      <c r="Q845" s="3"/>
      <c r="R845" s="3"/>
      <c r="S845" s="3"/>
      <c r="T845" s="3" t="s">
        <v>4716</v>
      </c>
    </row>
    <row r="846" spans="2:20">
      <c r="B846" t="s">
        <v>12341</v>
      </c>
      <c r="C846" t="s">
        <v>13833</v>
      </c>
      <c r="E846" t="s">
        <v>4716</v>
      </c>
      <c r="F846" s="3">
        <v>0</v>
      </c>
      <c r="G846" s="3">
        <v>0</v>
      </c>
      <c r="H846" s="255">
        <v>43371</v>
      </c>
      <c r="I846" s="270">
        <v>4.416666666666667</v>
      </c>
      <c r="J846" s="3">
        <v>0</v>
      </c>
      <c r="K846" s="3" t="s">
        <v>12343</v>
      </c>
      <c r="L846" s="3" t="s">
        <v>4753</v>
      </c>
      <c r="M846" s="3" t="s">
        <v>4753</v>
      </c>
      <c r="N846" s="3" t="s">
        <v>4718</v>
      </c>
      <c r="O846" s="3" t="s">
        <v>4715</v>
      </c>
      <c r="P846" s="3"/>
      <c r="Q846" s="3"/>
      <c r="R846" s="3"/>
      <c r="S846" s="3"/>
      <c r="T846" s="3" t="s">
        <v>4716</v>
      </c>
    </row>
    <row r="847" spans="2:20">
      <c r="B847" t="s">
        <v>12341</v>
      </c>
      <c r="C847" t="s">
        <v>13834</v>
      </c>
      <c r="E847" t="s">
        <v>4716</v>
      </c>
      <c r="F847" s="3">
        <v>0</v>
      </c>
      <c r="G847" s="3">
        <v>0</v>
      </c>
      <c r="H847" s="255">
        <v>43326</v>
      </c>
      <c r="I847" s="270">
        <v>4.5</v>
      </c>
      <c r="J847" s="3">
        <v>0</v>
      </c>
      <c r="K847" s="3" t="s">
        <v>12343</v>
      </c>
      <c r="L847" s="3" t="s">
        <v>4753</v>
      </c>
      <c r="M847" s="3" t="s">
        <v>4753</v>
      </c>
      <c r="N847" s="3" t="s">
        <v>4718</v>
      </c>
      <c r="O847" s="3" t="s">
        <v>4715</v>
      </c>
      <c r="P847" s="3"/>
      <c r="Q847" s="3"/>
      <c r="R847" s="3"/>
      <c r="S847" s="3"/>
      <c r="T847" s="3" t="s">
        <v>4716</v>
      </c>
    </row>
    <row r="848" spans="2:20">
      <c r="B848" t="s">
        <v>12341</v>
      </c>
      <c r="C848" t="s">
        <v>13835</v>
      </c>
      <c r="E848" t="s">
        <v>4716</v>
      </c>
      <c r="F848" s="3">
        <v>0</v>
      </c>
      <c r="G848" s="3">
        <v>0</v>
      </c>
      <c r="H848" s="255">
        <v>43343</v>
      </c>
      <c r="I848" s="270">
        <v>4.5</v>
      </c>
      <c r="J848" s="3">
        <v>0</v>
      </c>
      <c r="K848" s="3" t="s">
        <v>12343</v>
      </c>
      <c r="L848" s="3" t="s">
        <v>4753</v>
      </c>
      <c r="M848" s="3" t="s">
        <v>4753</v>
      </c>
      <c r="N848" s="3" t="s">
        <v>4722</v>
      </c>
      <c r="O848" s="3" t="s">
        <v>4715</v>
      </c>
      <c r="P848" s="3"/>
      <c r="Q848" s="3"/>
      <c r="R848" s="3"/>
      <c r="S848" s="3"/>
      <c r="T848" s="3" t="s">
        <v>4716</v>
      </c>
    </row>
    <row r="849" spans="2:20">
      <c r="B849" t="s">
        <v>12341</v>
      </c>
      <c r="C849" t="s">
        <v>13836</v>
      </c>
      <c r="E849" t="s">
        <v>4716</v>
      </c>
      <c r="F849" s="3">
        <v>0</v>
      </c>
      <c r="G849" s="3">
        <v>0</v>
      </c>
      <c r="H849" s="255">
        <v>43343</v>
      </c>
      <c r="I849" s="270">
        <v>4.5</v>
      </c>
      <c r="J849" s="3">
        <v>0</v>
      </c>
      <c r="K849" s="3" t="s">
        <v>12343</v>
      </c>
      <c r="L849" s="3" t="s">
        <v>4753</v>
      </c>
      <c r="M849" s="3" t="s">
        <v>4753</v>
      </c>
      <c r="N849" s="3" t="s">
        <v>4718</v>
      </c>
      <c r="O849" s="3" t="s">
        <v>4715</v>
      </c>
      <c r="P849" s="3"/>
      <c r="Q849" s="3"/>
      <c r="R849" s="3"/>
      <c r="S849" s="3"/>
      <c r="T849" s="3" t="s">
        <v>4716</v>
      </c>
    </row>
    <row r="850" spans="2:20">
      <c r="B850" t="s">
        <v>12341</v>
      </c>
      <c r="C850" t="s">
        <v>13837</v>
      </c>
      <c r="E850" t="s">
        <v>4716</v>
      </c>
      <c r="F850" s="3">
        <v>0</v>
      </c>
      <c r="G850" s="3">
        <v>0</v>
      </c>
      <c r="H850" s="255">
        <v>43340</v>
      </c>
      <c r="I850" s="270">
        <v>4.5</v>
      </c>
      <c r="J850" s="3">
        <v>0</v>
      </c>
      <c r="K850" s="3" t="s">
        <v>12343</v>
      </c>
      <c r="L850" s="3" t="s">
        <v>4753</v>
      </c>
      <c r="M850" s="3" t="s">
        <v>4753</v>
      </c>
      <c r="N850" s="3" t="s">
        <v>4718</v>
      </c>
      <c r="O850" s="3" t="s">
        <v>4715</v>
      </c>
      <c r="P850" s="3"/>
      <c r="Q850" s="3"/>
      <c r="R850" s="3"/>
      <c r="S850" s="3"/>
      <c r="T850" s="3" t="s">
        <v>4716</v>
      </c>
    </row>
    <row r="851" spans="2:20">
      <c r="B851" t="s">
        <v>12345</v>
      </c>
      <c r="C851" t="s">
        <v>13838</v>
      </c>
      <c r="E851" t="s">
        <v>13839</v>
      </c>
      <c r="F851" s="3">
        <v>0</v>
      </c>
      <c r="G851" s="3">
        <v>0</v>
      </c>
      <c r="H851" s="255">
        <v>43326</v>
      </c>
      <c r="I851" s="270">
        <v>4.5</v>
      </c>
      <c r="J851" s="3">
        <v>230557</v>
      </c>
      <c r="K851" s="3" t="s">
        <v>12343</v>
      </c>
      <c r="L851" s="3" t="s">
        <v>4726</v>
      </c>
      <c r="M851" s="3" t="s">
        <v>13840</v>
      </c>
      <c r="N851" s="3" t="s">
        <v>4718</v>
      </c>
      <c r="O851" s="3" t="s">
        <v>4715</v>
      </c>
      <c r="P851" s="3"/>
      <c r="Q851" s="3"/>
      <c r="R851" s="3"/>
      <c r="S851" s="3"/>
      <c r="T851" s="3" t="s">
        <v>4716</v>
      </c>
    </row>
    <row r="852" spans="2:20">
      <c r="B852" t="s">
        <v>12345</v>
      </c>
      <c r="C852" t="s">
        <v>13841</v>
      </c>
      <c r="E852" t="s">
        <v>13842</v>
      </c>
      <c r="F852" s="3">
        <v>1</v>
      </c>
      <c r="G852" s="3">
        <v>3332.72</v>
      </c>
      <c r="H852" s="255">
        <v>43343</v>
      </c>
      <c r="I852" s="270">
        <v>4.5</v>
      </c>
      <c r="J852" s="3">
        <v>-1</v>
      </c>
      <c r="K852" s="3" t="s">
        <v>4752</v>
      </c>
      <c r="L852" s="3" t="s">
        <v>5197</v>
      </c>
      <c r="M852" s="3" t="s">
        <v>13843</v>
      </c>
      <c r="N852" s="3" t="s">
        <v>4722</v>
      </c>
      <c r="O852" s="3" t="s">
        <v>4715</v>
      </c>
      <c r="P852" s="3"/>
      <c r="Q852" s="3"/>
      <c r="R852" s="3"/>
      <c r="S852" s="3"/>
      <c r="T852" s="3" t="s">
        <v>4716</v>
      </c>
    </row>
    <row r="853" spans="2:20">
      <c r="B853" t="s">
        <v>12345</v>
      </c>
      <c r="C853" t="s">
        <v>13844</v>
      </c>
      <c r="E853" t="s">
        <v>13845</v>
      </c>
      <c r="F853" s="3">
        <v>0</v>
      </c>
      <c r="G853" s="3">
        <v>0</v>
      </c>
      <c r="H853" s="255">
        <v>43332</v>
      </c>
      <c r="I853" s="270">
        <v>4.5</v>
      </c>
      <c r="J853" s="3">
        <v>-1</v>
      </c>
      <c r="K853" s="3" t="s">
        <v>12343</v>
      </c>
      <c r="L853" s="3" t="s">
        <v>4726</v>
      </c>
      <c r="M853" s="3" t="s">
        <v>13846</v>
      </c>
      <c r="N853" s="3" t="s">
        <v>4712</v>
      </c>
      <c r="O853" s="3" t="s">
        <v>4715</v>
      </c>
      <c r="P853" s="3"/>
      <c r="Q853" s="3"/>
      <c r="R853" s="3"/>
      <c r="S853" s="3"/>
      <c r="T853" s="3" t="s">
        <v>4716</v>
      </c>
    </row>
    <row r="854" spans="2:20">
      <c r="B854" t="s">
        <v>12345</v>
      </c>
      <c r="C854" t="s">
        <v>13847</v>
      </c>
      <c r="E854" t="s">
        <v>13848</v>
      </c>
      <c r="F854" s="3">
        <v>0</v>
      </c>
      <c r="G854" s="3">
        <v>0</v>
      </c>
      <c r="H854" s="255">
        <v>43334</v>
      </c>
      <c r="I854" s="270">
        <v>4.5</v>
      </c>
      <c r="J854" s="3">
        <v>-1</v>
      </c>
      <c r="K854" s="3" t="s">
        <v>12343</v>
      </c>
      <c r="L854" s="3" t="s">
        <v>4726</v>
      </c>
      <c r="M854" s="3" t="s">
        <v>4994</v>
      </c>
      <c r="N854" s="3" t="s">
        <v>4712</v>
      </c>
      <c r="O854" s="3" t="s">
        <v>4715</v>
      </c>
      <c r="P854" s="3"/>
      <c r="Q854" s="3"/>
      <c r="R854" s="3"/>
      <c r="S854" s="3"/>
      <c r="T854" s="3" t="s">
        <v>4716</v>
      </c>
    </row>
    <row r="855" spans="2:20">
      <c r="B855" t="s">
        <v>12345</v>
      </c>
      <c r="C855" t="s">
        <v>13849</v>
      </c>
      <c r="E855" t="s">
        <v>13850</v>
      </c>
      <c r="F855" s="3">
        <v>0</v>
      </c>
      <c r="G855" s="3">
        <v>0</v>
      </c>
      <c r="H855" s="255">
        <v>43343</v>
      </c>
      <c r="I855" s="270">
        <v>4.5</v>
      </c>
      <c r="J855" s="3">
        <v>-1</v>
      </c>
      <c r="K855" s="3" t="s">
        <v>4752</v>
      </c>
      <c r="L855" s="3" t="s">
        <v>4726</v>
      </c>
      <c r="M855" s="3" t="s">
        <v>13851</v>
      </c>
      <c r="N855" s="3" t="s">
        <v>4722</v>
      </c>
      <c r="O855" s="3" t="s">
        <v>4715</v>
      </c>
      <c r="P855" s="3"/>
      <c r="Q855" s="3"/>
      <c r="R855" s="3"/>
      <c r="S855" s="3"/>
      <c r="T855" s="3" t="s">
        <v>4716</v>
      </c>
    </row>
    <row r="856" spans="2:20">
      <c r="B856" t="s">
        <v>12345</v>
      </c>
      <c r="C856" t="s">
        <v>13852</v>
      </c>
      <c r="E856" t="s">
        <v>13853</v>
      </c>
      <c r="F856" s="3">
        <v>0</v>
      </c>
      <c r="G856" s="3">
        <v>0</v>
      </c>
      <c r="H856" s="255">
        <v>43343</v>
      </c>
      <c r="I856" s="270">
        <v>4.5</v>
      </c>
      <c r="J856" s="3">
        <v>-1</v>
      </c>
      <c r="K856" s="3" t="s">
        <v>12343</v>
      </c>
      <c r="L856" s="3" t="s">
        <v>4726</v>
      </c>
      <c r="M856" s="3" t="s">
        <v>9993</v>
      </c>
      <c r="N856" s="3" t="s">
        <v>4718</v>
      </c>
      <c r="O856" s="3" t="s">
        <v>4715</v>
      </c>
      <c r="P856" s="3"/>
      <c r="Q856" s="3"/>
      <c r="R856" s="3"/>
      <c r="S856" s="3"/>
      <c r="T856" s="3" t="s">
        <v>4716</v>
      </c>
    </row>
    <row r="857" spans="2:20">
      <c r="B857" t="s">
        <v>12345</v>
      </c>
      <c r="C857" t="s">
        <v>13854</v>
      </c>
      <c r="E857" t="s">
        <v>13855</v>
      </c>
      <c r="F857" s="3">
        <v>0</v>
      </c>
      <c r="G857" s="3">
        <v>0</v>
      </c>
      <c r="H857" s="255">
        <v>43340</v>
      </c>
      <c r="I857" s="270">
        <v>4.5</v>
      </c>
      <c r="J857" s="3">
        <v>-1</v>
      </c>
      <c r="K857" s="3" t="s">
        <v>4752</v>
      </c>
      <c r="L857" s="3" t="s">
        <v>5324</v>
      </c>
      <c r="M857" s="3" t="s">
        <v>6241</v>
      </c>
      <c r="N857" s="3" t="s">
        <v>4722</v>
      </c>
      <c r="O857" s="3" t="s">
        <v>4715</v>
      </c>
      <c r="P857" s="3"/>
      <c r="Q857" s="3"/>
      <c r="R857" s="3"/>
      <c r="S857" s="3"/>
      <c r="T857" s="3" t="s">
        <v>4716</v>
      </c>
    </row>
    <row r="858" spans="2:20">
      <c r="B858" t="s">
        <v>12345</v>
      </c>
      <c r="C858" t="s">
        <v>13856</v>
      </c>
      <c r="E858" t="s">
        <v>13857</v>
      </c>
      <c r="F858" s="3">
        <v>2</v>
      </c>
      <c r="G858" s="3">
        <v>5657.54</v>
      </c>
      <c r="H858" s="255">
        <v>43330</v>
      </c>
      <c r="I858" s="270">
        <v>4.5</v>
      </c>
      <c r="J858" s="3">
        <v>-1</v>
      </c>
      <c r="K858" s="3" t="s">
        <v>12343</v>
      </c>
      <c r="L858" s="3" t="s">
        <v>5324</v>
      </c>
      <c r="M858" s="3" t="s">
        <v>13858</v>
      </c>
      <c r="N858" s="3" t="s">
        <v>4722</v>
      </c>
      <c r="O858" s="3" t="s">
        <v>4715</v>
      </c>
      <c r="P858" s="3"/>
      <c r="Q858" s="3"/>
      <c r="R858" s="3"/>
      <c r="S858" s="3"/>
      <c r="T858" s="3" t="s">
        <v>4716</v>
      </c>
    </row>
    <row r="859" spans="2:20">
      <c r="B859" t="s">
        <v>12345</v>
      </c>
      <c r="C859" t="s">
        <v>13859</v>
      </c>
      <c r="E859" t="s">
        <v>13860</v>
      </c>
      <c r="F859" s="3">
        <v>0</v>
      </c>
      <c r="G859" s="3">
        <v>0</v>
      </c>
      <c r="H859" s="255">
        <v>43340</v>
      </c>
      <c r="I859" s="270">
        <v>4.5</v>
      </c>
      <c r="J859" s="3">
        <v>47377</v>
      </c>
      <c r="K859" s="3" t="s">
        <v>12343</v>
      </c>
      <c r="L859" s="3" t="s">
        <v>4726</v>
      </c>
      <c r="M859" s="3" t="s">
        <v>7066</v>
      </c>
      <c r="N859" s="3" t="s">
        <v>4722</v>
      </c>
      <c r="O859" s="3" t="s">
        <v>4715</v>
      </c>
      <c r="P859" s="3"/>
      <c r="Q859" s="3"/>
      <c r="R859" s="3"/>
      <c r="S859" s="3"/>
      <c r="T859" s="3" t="s">
        <v>4716</v>
      </c>
    </row>
    <row r="860" spans="2:20">
      <c r="B860" t="s">
        <v>12345</v>
      </c>
      <c r="C860" t="s">
        <v>13861</v>
      </c>
      <c r="E860" t="s">
        <v>13862</v>
      </c>
      <c r="F860" s="3">
        <v>2</v>
      </c>
      <c r="G860" s="3">
        <v>5657.54</v>
      </c>
      <c r="H860" s="255">
        <v>43343</v>
      </c>
      <c r="I860" s="270">
        <v>4.5</v>
      </c>
      <c r="J860" s="3">
        <v>-1</v>
      </c>
      <c r="K860" s="3" t="s">
        <v>4752</v>
      </c>
      <c r="L860" s="3" t="s">
        <v>4726</v>
      </c>
      <c r="M860" s="3" t="s">
        <v>13122</v>
      </c>
      <c r="N860" s="3" t="s">
        <v>4722</v>
      </c>
      <c r="O860" s="3" t="s">
        <v>4715</v>
      </c>
      <c r="P860" s="3"/>
      <c r="Q860" s="3"/>
      <c r="R860" s="3"/>
      <c r="S860" s="3"/>
      <c r="T860" s="3" t="s">
        <v>4716</v>
      </c>
    </row>
    <row r="861" spans="2:20">
      <c r="B861" t="s">
        <v>12345</v>
      </c>
      <c r="C861" t="s">
        <v>13863</v>
      </c>
      <c r="E861" t="s">
        <v>13010</v>
      </c>
      <c r="F861" s="3">
        <v>0</v>
      </c>
      <c r="G861" s="3">
        <v>0</v>
      </c>
      <c r="H861" s="255">
        <v>43336</v>
      </c>
      <c r="I861" s="270">
        <v>4.5</v>
      </c>
      <c r="J861" s="3">
        <v>-1</v>
      </c>
      <c r="K861" s="3" t="s">
        <v>12343</v>
      </c>
      <c r="L861" s="3" t="s">
        <v>4726</v>
      </c>
      <c r="M861" s="3" t="s">
        <v>8841</v>
      </c>
      <c r="N861" s="3" t="s">
        <v>4731</v>
      </c>
      <c r="O861" s="3" t="s">
        <v>4715</v>
      </c>
      <c r="P861" s="3"/>
      <c r="Q861" s="3"/>
      <c r="R861" s="3"/>
      <c r="S861" s="3"/>
      <c r="T861" s="3" t="s">
        <v>4716</v>
      </c>
    </row>
    <row r="862" spans="2:20">
      <c r="B862" t="s">
        <v>12345</v>
      </c>
      <c r="C862" t="s">
        <v>13864</v>
      </c>
      <c r="E862" t="s">
        <v>13865</v>
      </c>
      <c r="F862" s="3">
        <v>0</v>
      </c>
      <c r="G862" s="3">
        <v>0</v>
      </c>
      <c r="H862" s="255">
        <v>43339</v>
      </c>
      <c r="I862" s="270">
        <v>4.5</v>
      </c>
      <c r="J862" s="3">
        <v>-1</v>
      </c>
      <c r="K862" s="3" t="s">
        <v>12343</v>
      </c>
      <c r="L862" s="3" t="s">
        <v>4726</v>
      </c>
      <c r="M862" s="3" t="s">
        <v>13866</v>
      </c>
      <c r="N862" s="3" t="s">
        <v>4718</v>
      </c>
      <c r="O862" s="3" t="s">
        <v>4715</v>
      </c>
      <c r="P862" s="3"/>
      <c r="Q862" s="3"/>
      <c r="R862" s="3"/>
      <c r="S862" s="3"/>
      <c r="T862" s="3" t="s">
        <v>4716</v>
      </c>
    </row>
    <row r="863" spans="2:20">
      <c r="B863" t="s">
        <v>12345</v>
      </c>
      <c r="C863" t="s">
        <v>13867</v>
      </c>
      <c r="E863" t="s">
        <v>13868</v>
      </c>
      <c r="F863" s="3">
        <v>0</v>
      </c>
      <c r="G863" s="3">
        <v>0</v>
      </c>
      <c r="H863" s="255">
        <v>43343</v>
      </c>
      <c r="I863" s="270">
        <v>4.5</v>
      </c>
      <c r="J863" s="3">
        <v>-1</v>
      </c>
      <c r="K863" s="3" t="s">
        <v>12343</v>
      </c>
      <c r="L863" s="3" t="s">
        <v>4713</v>
      </c>
      <c r="M863" s="3" t="s">
        <v>13869</v>
      </c>
      <c r="N863" s="3" t="s">
        <v>4722</v>
      </c>
      <c r="O863" s="3" t="s">
        <v>4715</v>
      </c>
      <c r="P863" s="3"/>
      <c r="Q863" s="3"/>
      <c r="R863" s="3"/>
      <c r="S863" s="3"/>
      <c r="T863" s="3" t="s">
        <v>4716</v>
      </c>
    </row>
    <row r="864" spans="2:20">
      <c r="B864" t="s">
        <v>12345</v>
      </c>
      <c r="C864" t="s">
        <v>13870</v>
      </c>
      <c r="E864" t="s">
        <v>13871</v>
      </c>
      <c r="F864" s="3">
        <v>0</v>
      </c>
      <c r="G864" s="3">
        <v>0</v>
      </c>
      <c r="H864" s="255">
        <v>43343</v>
      </c>
      <c r="I864" s="270">
        <v>4.5</v>
      </c>
      <c r="J864" s="3">
        <v>-1</v>
      </c>
      <c r="K864" s="3" t="s">
        <v>12343</v>
      </c>
      <c r="L864" s="3" t="s">
        <v>5324</v>
      </c>
      <c r="M864" s="3" t="s">
        <v>13872</v>
      </c>
      <c r="N864" s="3" t="s">
        <v>4731</v>
      </c>
      <c r="O864" s="3" t="s">
        <v>4715</v>
      </c>
      <c r="P864" s="3"/>
      <c r="Q864" s="3"/>
      <c r="R864" s="3"/>
      <c r="S864" s="3"/>
      <c r="T864" s="3" t="s">
        <v>4716</v>
      </c>
    </row>
    <row r="865" spans="2:20">
      <c r="B865" t="s">
        <v>12345</v>
      </c>
      <c r="C865" t="s">
        <v>13873</v>
      </c>
      <c r="E865" t="s">
        <v>12535</v>
      </c>
      <c r="F865" s="3">
        <v>0</v>
      </c>
      <c r="G865" s="3">
        <v>0</v>
      </c>
      <c r="H865" s="255">
        <v>43314</v>
      </c>
      <c r="I865" s="270">
        <v>4.5</v>
      </c>
      <c r="J865" s="3">
        <v>67785</v>
      </c>
      <c r="K865" s="3" t="s">
        <v>12343</v>
      </c>
      <c r="L865" s="3" t="s">
        <v>4726</v>
      </c>
      <c r="M865" s="3" t="s">
        <v>8894</v>
      </c>
      <c r="N865" s="3" t="s">
        <v>4718</v>
      </c>
      <c r="O865" s="3" t="s">
        <v>4715</v>
      </c>
      <c r="P865" s="3"/>
      <c r="Q865" s="3"/>
      <c r="R865" s="3"/>
      <c r="S865" s="3"/>
      <c r="T865" s="3" t="s">
        <v>4716</v>
      </c>
    </row>
    <row r="866" spans="2:20">
      <c r="B866" t="s">
        <v>12345</v>
      </c>
      <c r="C866" t="s">
        <v>13874</v>
      </c>
      <c r="E866" t="s">
        <v>13020</v>
      </c>
      <c r="F866" s="3">
        <v>0</v>
      </c>
      <c r="G866" s="3">
        <v>0</v>
      </c>
      <c r="H866" s="255">
        <v>43343</v>
      </c>
      <c r="I866" s="270">
        <v>4.5</v>
      </c>
      <c r="J866" s="3">
        <v>-1</v>
      </c>
      <c r="K866" s="3" t="s">
        <v>12343</v>
      </c>
      <c r="L866" s="3" t="s">
        <v>5324</v>
      </c>
      <c r="M866" s="3" t="s">
        <v>13875</v>
      </c>
      <c r="N866" s="3" t="s">
        <v>4731</v>
      </c>
      <c r="O866" s="3" t="s">
        <v>4715</v>
      </c>
      <c r="P866" s="3"/>
      <c r="Q866" s="3"/>
      <c r="R866" s="3"/>
      <c r="S866" s="3"/>
      <c r="T866" s="3" t="s">
        <v>4716</v>
      </c>
    </row>
    <row r="867" spans="2:20">
      <c r="B867" t="s">
        <v>12378</v>
      </c>
      <c r="C867" t="s">
        <v>13876</v>
      </c>
      <c r="E867" t="s">
        <v>12853</v>
      </c>
      <c r="F867" s="3">
        <v>0</v>
      </c>
      <c r="G867" s="3">
        <v>0</v>
      </c>
      <c r="H867" s="255">
        <v>43339</v>
      </c>
      <c r="I867" s="270">
        <v>4.5</v>
      </c>
      <c r="J867" s="3">
        <v>181778</v>
      </c>
      <c r="K867" s="3" t="s">
        <v>4752</v>
      </c>
      <c r="L867" s="3" t="s">
        <v>4726</v>
      </c>
      <c r="M867" s="3" t="s">
        <v>13877</v>
      </c>
      <c r="N867" s="3" t="s">
        <v>4722</v>
      </c>
      <c r="O867" s="3" t="s">
        <v>4715</v>
      </c>
      <c r="P867" s="3"/>
      <c r="Q867" s="3"/>
      <c r="R867" s="3"/>
      <c r="S867" s="3"/>
      <c r="T867" s="3" t="s">
        <v>4716</v>
      </c>
    </row>
    <row r="868" spans="2:20">
      <c r="B868" t="s">
        <v>12345</v>
      </c>
      <c r="C868" t="s">
        <v>13878</v>
      </c>
      <c r="E868" t="s">
        <v>12516</v>
      </c>
      <c r="F868" s="3">
        <v>0</v>
      </c>
      <c r="G868" s="3">
        <v>0</v>
      </c>
      <c r="H868" s="255">
        <v>43319</v>
      </c>
      <c r="I868" s="270">
        <v>4.5</v>
      </c>
      <c r="J868" s="3">
        <v>13237</v>
      </c>
      <c r="K868" s="3" t="s">
        <v>12343</v>
      </c>
      <c r="L868" s="3" t="s">
        <v>5324</v>
      </c>
      <c r="M868" s="3" t="s">
        <v>13879</v>
      </c>
      <c r="N868" s="3" t="s">
        <v>4722</v>
      </c>
      <c r="O868" s="3" t="s">
        <v>4715</v>
      </c>
      <c r="P868" s="3"/>
      <c r="Q868" s="3"/>
      <c r="R868" s="3"/>
      <c r="S868" s="3"/>
      <c r="T868" s="3" t="s">
        <v>4716</v>
      </c>
    </row>
    <row r="869" spans="2:20">
      <c r="B869" t="s">
        <v>12345</v>
      </c>
      <c r="C869" t="s">
        <v>13880</v>
      </c>
      <c r="E869" t="s">
        <v>13881</v>
      </c>
      <c r="F869" s="3">
        <v>0</v>
      </c>
      <c r="G869" s="3">
        <v>0</v>
      </c>
      <c r="H869" s="255">
        <v>43343</v>
      </c>
      <c r="I869" s="270">
        <v>4.5</v>
      </c>
      <c r="J869" s="3">
        <v>-1</v>
      </c>
      <c r="K869" s="3" t="s">
        <v>12343</v>
      </c>
      <c r="L869" s="3" t="s">
        <v>4726</v>
      </c>
      <c r="M869" s="3" t="s">
        <v>5972</v>
      </c>
      <c r="N869" s="3" t="s">
        <v>4722</v>
      </c>
      <c r="O869" s="3" t="s">
        <v>4715</v>
      </c>
      <c r="P869" s="3"/>
      <c r="Q869" s="3"/>
      <c r="R869" s="3"/>
      <c r="S869" s="3"/>
      <c r="T869" s="3" t="s">
        <v>4716</v>
      </c>
    </row>
    <row r="870" spans="2:20">
      <c r="B870" t="s">
        <v>12345</v>
      </c>
      <c r="C870" t="s">
        <v>13882</v>
      </c>
      <c r="E870" t="s">
        <v>13883</v>
      </c>
      <c r="F870" s="3">
        <v>1</v>
      </c>
      <c r="G870" s="3">
        <v>4602.93</v>
      </c>
      <c r="H870" s="255">
        <v>43319</v>
      </c>
      <c r="I870" s="270">
        <v>4.5</v>
      </c>
      <c r="J870" s="3">
        <v>-1</v>
      </c>
      <c r="K870" s="3" t="s">
        <v>12343</v>
      </c>
      <c r="L870" s="3" t="s">
        <v>5197</v>
      </c>
      <c r="M870" s="3" t="s">
        <v>13884</v>
      </c>
      <c r="N870" s="3" t="s">
        <v>4712</v>
      </c>
      <c r="O870" s="3" t="s">
        <v>4715</v>
      </c>
      <c r="P870" s="3"/>
      <c r="Q870" s="3"/>
      <c r="R870" s="3"/>
      <c r="S870" s="3"/>
      <c r="T870" s="3" t="s">
        <v>4716</v>
      </c>
    </row>
    <row r="871" spans="2:20">
      <c r="B871" t="s">
        <v>12378</v>
      </c>
      <c r="C871" t="s">
        <v>13885</v>
      </c>
      <c r="E871" t="s">
        <v>13886</v>
      </c>
      <c r="F871" s="3">
        <v>0</v>
      </c>
      <c r="G871" s="3">
        <v>0</v>
      </c>
      <c r="H871" s="255">
        <v>43332</v>
      </c>
      <c r="I871" s="270">
        <v>4.5</v>
      </c>
      <c r="J871" s="3">
        <v>-1</v>
      </c>
      <c r="K871" s="3" t="s">
        <v>4752</v>
      </c>
      <c r="L871" s="3" t="s">
        <v>4726</v>
      </c>
      <c r="M871" s="3" t="s">
        <v>4994</v>
      </c>
      <c r="N871" s="3" t="s">
        <v>4718</v>
      </c>
      <c r="O871" s="3" t="s">
        <v>4715</v>
      </c>
      <c r="P871" s="3"/>
      <c r="Q871" s="3"/>
      <c r="R871" s="3"/>
      <c r="S871" s="3"/>
      <c r="T871" s="3" t="s">
        <v>4716</v>
      </c>
    </row>
    <row r="872" spans="2:20">
      <c r="B872" t="s">
        <v>12345</v>
      </c>
      <c r="C872" t="s">
        <v>13887</v>
      </c>
      <c r="E872" t="s">
        <v>13888</v>
      </c>
      <c r="F872" s="3">
        <v>1</v>
      </c>
      <c r="G872" s="3">
        <v>3332.72</v>
      </c>
      <c r="H872" s="255">
        <v>43340</v>
      </c>
      <c r="I872" s="270">
        <v>4.5</v>
      </c>
      <c r="J872" s="3">
        <v>-1</v>
      </c>
      <c r="K872" s="3" t="s">
        <v>12343</v>
      </c>
      <c r="L872" s="3" t="s">
        <v>5197</v>
      </c>
      <c r="M872" s="3" t="s">
        <v>13101</v>
      </c>
      <c r="N872" s="3" t="s">
        <v>4718</v>
      </c>
      <c r="O872" s="3" t="s">
        <v>4715</v>
      </c>
      <c r="P872" s="3"/>
      <c r="Q872" s="3"/>
      <c r="R872" s="3"/>
      <c r="S872" s="3"/>
      <c r="T872" s="3" t="s">
        <v>4716</v>
      </c>
    </row>
    <row r="873" spans="2:20">
      <c r="B873" t="s">
        <v>12345</v>
      </c>
      <c r="C873" t="s">
        <v>13889</v>
      </c>
      <c r="E873" t="s">
        <v>13524</v>
      </c>
      <c r="F873" s="3">
        <v>1</v>
      </c>
      <c r="G873" s="3">
        <v>1317.57</v>
      </c>
      <c r="H873" s="255">
        <v>43343</v>
      </c>
      <c r="I873" s="270">
        <v>4.5</v>
      </c>
      <c r="J873" s="3">
        <v>-1</v>
      </c>
      <c r="K873" s="3" t="s">
        <v>12343</v>
      </c>
      <c r="L873" s="3" t="s">
        <v>4726</v>
      </c>
      <c r="M873" s="3" t="s">
        <v>4994</v>
      </c>
      <c r="N873" s="3" t="s">
        <v>4718</v>
      </c>
      <c r="O873" s="3" t="s">
        <v>4715</v>
      </c>
      <c r="P873" s="3"/>
      <c r="Q873" s="3"/>
      <c r="R873" s="3"/>
      <c r="S873" s="3"/>
      <c r="T873" s="3" t="s">
        <v>4716</v>
      </c>
    </row>
    <row r="874" spans="2:20">
      <c r="B874" t="s">
        <v>12378</v>
      </c>
      <c r="C874" t="s">
        <v>13890</v>
      </c>
      <c r="E874" t="s">
        <v>13195</v>
      </c>
      <c r="F874" s="3">
        <v>0</v>
      </c>
      <c r="G874" s="3">
        <v>0</v>
      </c>
      <c r="H874" s="255">
        <v>43330</v>
      </c>
      <c r="I874" s="270">
        <v>4.5</v>
      </c>
      <c r="J874" s="3">
        <v>50409</v>
      </c>
      <c r="K874" s="3" t="s">
        <v>12343</v>
      </c>
      <c r="L874" s="3" t="s">
        <v>4726</v>
      </c>
      <c r="M874" s="3" t="s">
        <v>4994</v>
      </c>
      <c r="N874" s="3" t="s">
        <v>4731</v>
      </c>
      <c r="O874" s="3" t="s">
        <v>4715</v>
      </c>
      <c r="P874" s="3"/>
      <c r="Q874" s="3"/>
      <c r="R874" s="3"/>
      <c r="S874" s="3"/>
      <c r="T874" s="3" t="s">
        <v>4716</v>
      </c>
    </row>
    <row r="875" spans="2:20">
      <c r="B875" t="s">
        <v>12345</v>
      </c>
      <c r="C875" t="s">
        <v>13891</v>
      </c>
      <c r="E875" t="s">
        <v>13780</v>
      </c>
      <c r="F875" s="3">
        <v>1</v>
      </c>
      <c r="G875" s="3">
        <v>3332.72</v>
      </c>
      <c r="H875" s="255">
        <v>43343</v>
      </c>
      <c r="I875" s="270">
        <v>4.5</v>
      </c>
      <c r="J875" s="3">
        <v>-1</v>
      </c>
      <c r="K875" s="3" t="s">
        <v>12343</v>
      </c>
      <c r="L875" s="3" t="s">
        <v>5197</v>
      </c>
      <c r="M875" s="3" t="s">
        <v>12352</v>
      </c>
      <c r="N875" s="3" t="s">
        <v>4722</v>
      </c>
      <c r="O875" s="3" t="s">
        <v>4715</v>
      </c>
      <c r="P875" s="3"/>
      <c r="Q875" s="3"/>
      <c r="R875" s="3"/>
      <c r="S875" s="3"/>
      <c r="T875" s="3" t="s">
        <v>4716</v>
      </c>
    </row>
    <row r="876" spans="2:20">
      <c r="B876" t="s">
        <v>12345</v>
      </c>
      <c r="C876" t="s">
        <v>13892</v>
      </c>
      <c r="E876" t="s">
        <v>13628</v>
      </c>
      <c r="F876" s="3">
        <v>2</v>
      </c>
      <c r="G876" s="3">
        <v>5657.54</v>
      </c>
      <c r="H876" s="255">
        <v>43336</v>
      </c>
      <c r="I876" s="270">
        <v>4.5</v>
      </c>
      <c r="J876" s="3">
        <v>51161</v>
      </c>
      <c r="K876" s="3" t="s">
        <v>12343</v>
      </c>
      <c r="L876" s="3" t="s">
        <v>4726</v>
      </c>
      <c r="M876" s="3" t="s">
        <v>8841</v>
      </c>
      <c r="N876" s="3" t="s">
        <v>4731</v>
      </c>
      <c r="O876" s="3" t="s">
        <v>4715</v>
      </c>
      <c r="P876" s="3"/>
      <c r="Q876" s="3"/>
      <c r="R876" s="3"/>
      <c r="S876" s="3"/>
      <c r="T876" s="3" t="s">
        <v>4716</v>
      </c>
    </row>
    <row r="877" spans="2:20">
      <c r="B877" t="s">
        <v>12345</v>
      </c>
      <c r="C877" t="s">
        <v>13893</v>
      </c>
      <c r="E877" t="s">
        <v>13894</v>
      </c>
      <c r="F877" s="3">
        <v>0</v>
      </c>
      <c r="G877" s="3">
        <v>0</v>
      </c>
      <c r="H877" s="255">
        <v>43341</v>
      </c>
      <c r="I877" s="270">
        <v>4.5</v>
      </c>
      <c r="J877" s="3">
        <v>-1</v>
      </c>
      <c r="K877" s="3" t="s">
        <v>12343</v>
      </c>
      <c r="L877" s="3" t="s">
        <v>4726</v>
      </c>
      <c r="M877" s="3" t="s">
        <v>11774</v>
      </c>
      <c r="N877" s="3" t="s">
        <v>4722</v>
      </c>
      <c r="O877" s="3" t="s">
        <v>4715</v>
      </c>
      <c r="P877" s="3"/>
      <c r="Q877" s="3"/>
      <c r="R877" s="3"/>
      <c r="S877" s="3"/>
      <c r="T877" s="3" t="s">
        <v>4716</v>
      </c>
    </row>
    <row r="878" spans="2:20">
      <c r="B878" t="s">
        <v>12345</v>
      </c>
      <c r="C878" t="s">
        <v>13895</v>
      </c>
      <c r="E878" t="s">
        <v>13896</v>
      </c>
      <c r="F878" s="3">
        <v>1</v>
      </c>
      <c r="G878" s="3">
        <v>3332.72</v>
      </c>
      <c r="H878" s="255">
        <v>43332</v>
      </c>
      <c r="I878" s="270">
        <v>4.5</v>
      </c>
      <c r="J878" s="3">
        <v>-1</v>
      </c>
      <c r="K878" s="3" t="s">
        <v>12343</v>
      </c>
      <c r="L878" s="3" t="s">
        <v>5197</v>
      </c>
      <c r="M878" s="3" t="s">
        <v>12397</v>
      </c>
      <c r="N878" s="3" t="s">
        <v>4718</v>
      </c>
      <c r="O878" s="3" t="s">
        <v>4715</v>
      </c>
      <c r="P878" s="3"/>
      <c r="Q878" s="3"/>
      <c r="R878" s="3"/>
      <c r="S878" s="3"/>
      <c r="T878" s="3" t="s">
        <v>4716</v>
      </c>
    </row>
    <row r="879" spans="2:20">
      <c r="B879" t="s">
        <v>12345</v>
      </c>
      <c r="C879" t="s">
        <v>13897</v>
      </c>
      <c r="E879" t="s">
        <v>12470</v>
      </c>
      <c r="F879" s="3">
        <v>0</v>
      </c>
      <c r="G879" s="3">
        <v>0</v>
      </c>
      <c r="H879" s="255">
        <v>43329</v>
      </c>
      <c r="I879" s="270">
        <v>4.5</v>
      </c>
      <c r="J879" s="3">
        <v>130963</v>
      </c>
      <c r="K879" s="3" t="s">
        <v>12343</v>
      </c>
      <c r="L879" s="3" t="s">
        <v>5324</v>
      </c>
      <c r="M879" s="3" t="s">
        <v>13898</v>
      </c>
      <c r="N879" s="3" t="s">
        <v>4718</v>
      </c>
      <c r="O879" s="3" t="s">
        <v>4715</v>
      </c>
      <c r="P879" s="3"/>
      <c r="Q879" s="3"/>
      <c r="R879" s="3"/>
      <c r="S879" s="3"/>
      <c r="T879" s="3" t="s">
        <v>4716</v>
      </c>
    </row>
    <row r="880" spans="2:20">
      <c r="B880" t="s">
        <v>12345</v>
      </c>
      <c r="C880" t="s">
        <v>13899</v>
      </c>
      <c r="E880" t="s">
        <v>13027</v>
      </c>
      <c r="F880" s="3">
        <v>0</v>
      </c>
      <c r="G880" s="3">
        <v>0</v>
      </c>
      <c r="H880" s="255">
        <v>43325</v>
      </c>
      <c r="I880" s="270">
        <v>4.5</v>
      </c>
      <c r="J880" s="3">
        <v>68852</v>
      </c>
      <c r="K880" s="3" t="s">
        <v>12343</v>
      </c>
      <c r="L880" s="3" t="s">
        <v>5197</v>
      </c>
      <c r="M880" s="3" t="s">
        <v>13900</v>
      </c>
      <c r="N880" s="3" t="s">
        <v>4722</v>
      </c>
      <c r="O880" s="3" t="s">
        <v>4715</v>
      </c>
      <c r="P880" s="3"/>
      <c r="Q880" s="3"/>
      <c r="R880" s="3"/>
      <c r="S880" s="3"/>
      <c r="T880" s="3" t="s">
        <v>4716</v>
      </c>
    </row>
    <row r="881" spans="2:20">
      <c r="B881" t="s">
        <v>12345</v>
      </c>
      <c r="C881" t="s">
        <v>13901</v>
      </c>
      <c r="E881" t="s">
        <v>13241</v>
      </c>
      <c r="F881" s="3">
        <v>0</v>
      </c>
      <c r="G881" s="3">
        <v>0</v>
      </c>
      <c r="H881" s="255">
        <v>43340</v>
      </c>
      <c r="I881" s="270">
        <v>4.5</v>
      </c>
      <c r="J881" s="3">
        <v>60429</v>
      </c>
      <c r="K881" s="3" t="s">
        <v>12343</v>
      </c>
      <c r="L881" s="3" t="s">
        <v>4726</v>
      </c>
      <c r="M881" s="3" t="s">
        <v>8894</v>
      </c>
      <c r="N881" s="3" t="s">
        <v>4722</v>
      </c>
      <c r="O881" s="3" t="s">
        <v>4715</v>
      </c>
      <c r="P881" s="3"/>
      <c r="Q881" s="3"/>
      <c r="R881" s="3"/>
      <c r="S881" s="3"/>
      <c r="T881" s="3" t="s">
        <v>4716</v>
      </c>
    </row>
    <row r="882" spans="2:20">
      <c r="B882" t="s">
        <v>12345</v>
      </c>
      <c r="C882" t="s">
        <v>13902</v>
      </c>
      <c r="E882" t="s">
        <v>12429</v>
      </c>
      <c r="F882" s="3">
        <v>0</v>
      </c>
      <c r="G882" s="3">
        <v>0</v>
      </c>
      <c r="H882" s="255">
        <v>43328</v>
      </c>
      <c r="I882" s="270">
        <v>4.5</v>
      </c>
      <c r="J882" s="3">
        <v>194060</v>
      </c>
      <c r="K882" s="3" t="s">
        <v>4752</v>
      </c>
      <c r="L882" s="3" t="s">
        <v>5324</v>
      </c>
      <c r="M882" s="3" t="s">
        <v>13903</v>
      </c>
      <c r="N882" s="3" t="s">
        <v>4718</v>
      </c>
      <c r="O882" s="3" t="s">
        <v>4715</v>
      </c>
      <c r="P882" s="3"/>
      <c r="Q882" s="3"/>
      <c r="R882" s="3"/>
      <c r="S882" s="3"/>
      <c r="T882" s="3" t="s">
        <v>4716</v>
      </c>
    </row>
    <row r="883" spans="2:20">
      <c r="B883" t="s">
        <v>12345</v>
      </c>
      <c r="C883" t="s">
        <v>13904</v>
      </c>
      <c r="E883" t="s">
        <v>13855</v>
      </c>
      <c r="F883" s="3">
        <v>0</v>
      </c>
      <c r="G883" s="3">
        <v>0</v>
      </c>
      <c r="H883" s="255">
        <v>43343</v>
      </c>
      <c r="I883" s="270">
        <v>4.5</v>
      </c>
      <c r="J883" s="3">
        <v>-1</v>
      </c>
      <c r="K883" s="3" t="s">
        <v>12343</v>
      </c>
      <c r="L883" s="3" t="s">
        <v>5197</v>
      </c>
      <c r="M883" s="3" t="s">
        <v>13905</v>
      </c>
      <c r="N883" s="3" t="s">
        <v>4718</v>
      </c>
      <c r="O883" s="3" t="s">
        <v>4715</v>
      </c>
      <c r="P883" s="3"/>
      <c r="Q883" s="3"/>
      <c r="R883" s="3"/>
      <c r="S883" s="3"/>
      <c r="T883" s="3" t="s">
        <v>4716</v>
      </c>
    </row>
    <row r="884" spans="2:20">
      <c r="B884" t="s">
        <v>12345</v>
      </c>
      <c r="C884" t="s">
        <v>13906</v>
      </c>
      <c r="E884" t="s">
        <v>13907</v>
      </c>
      <c r="F884" s="3">
        <v>1</v>
      </c>
      <c r="G884" s="3">
        <v>3332.72</v>
      </c>
      <c r="H884" s="255">
        <v>43339</v>
      </c>
      <c r="I884" s="270">
        <v>4.5</v>
      </c>
      <c r="J884" s="3">
        <v>-1</v>
      </c>
      <c r="K884" s="3" t="s">
        <v>12343</v>
      </c>
      <c r="L884" s="3" t="s">
        <v>5324</v>
      </c>
      <c r="M884" s="3" t="s">
        <v>13908</v>
      </c>
      <c r="N884" s="3" t="s">
        <v>4712</v>
      </c>
      <c r="O884" s="3" t="s">
        <v>4715</v>
      </c>
      <c r="P884" s="3"/>
      <c r="Q884" s="3"/>
      <c r="R884" s="3"/>
      <c r="S884" s="3"/>
      <c r="T884" s="3" t="s">
        <v>4716</v>
      </c>
    </row>
    <row r="885" spans="2:20">
      <c r="B885" t="s">
        <v>12345</v>
      </c>
      <c r="C885" t="s">
        <v>13909</v>
      </c>
      <c r="E885" t="s">
        <v>13910</v>
      </c>
      <c r="F885" s="3">
        <v>0</v>
      </c>
      <c r="G885" s="3">
        <v>0</v>
      </c>
      <c r="H885" s="255">
        <v>43343</v>
      </c>
      <c r="I885" s="270">
        <v>4.5</v>
      </c>
      <c r="J885" s="3">
        <v>63541</v>
      </c>
      <c r="K885" s="3" t="s">
        <v>12343</v>
      </c>
      <c r="L885" s="3" t="s">
        <v>4726</v>
      </c>
      <c r="M885" s="3" t="s">
        <v>13911</v>
      </c>
      <c r="N885" s="3" t="s">
        <v>4722</v>
      </c>
      <c r="O885" s="3" t="s">
        <v>4715</v>
      </c>
      <c r="P885" s="3"/>
      <c r="Q885" s="3"/>
      <c r="R885" s="3"/>
      <c r="S885" s="3"/>
      <c r="T885" s="3" t="s">
        <v>4716</v>
      </c>
    </row>
    <row r="886" spans="2:20">
      <c r="B886" t="s">
        <v>12345</v>
      </c>
      <c r="C886" t="s">
        <v>13912</v>
      </c>
      <c r="E886" t="s">
        <v>13913</v>
      </c>
      <c r="F886" s="3">
        <v>1</v>
      </c>
      <c r="G886" s="3">
        <v>3332.72</v>
      </c>
      <c r="H886" s="255">
        <v>43325</v>
      </c>
      <c r="I886" s="270">
        <v>4.5</v>
      </c>
      <c r="J886" s="3">
        <v>-1</v>
      </c>
      <c r="K886" s="3" t="s">
        <v>12343</v>
      </c>
      <c r="L886" s="3" t="s">
        <v>5324</v>
      </c>
      <c r="M886" s="3" t="s">
        <v>13914</v>
      </c>
      <c r="N886" s="3" t="s">
        <v>4731</v>
      </c>
      <c r="O886" s="3" t="s">
        <v>4715</v>
      </c>
      <c r="P886" s="3"/>
      <c r="Q886" s="3"/>
      <c r="R886" s="3"/>
      <c r="S886" s="3"/>
      <c r="T886" s="3" t="s">
        <v>4716</v>
      </c>
    </row>
    <row r="887" spans="2:20">
      <c r="B887" t="s">
        <v>12345</v>
      </c>
      <c r="C887" t="s">
        <v>13915</v>
      </c>
      <c r="E887" t="s">
        <v>13916</v>
      </c>
      <c r="F887" s="3">
        <v>0</v>
      </c>
      <c r="G887" s="3">
        <v>0</v>
      </c>
      <c r="H887" s="255">
        <v>43342</v>
      </c>
      <c r="I887" s="270">
        <v>4.5</v>
      </c>
      <c r="J887" s="3">
        <v>69491</v>
      </c>
      <c r="K887" s="3" t="s">
        <v>12343</v>
      </c>
      <c r="L887" s="3" t="s">
        <v>4726</v>
      </c>
      <c r="M887" s="3" t="s">
        <v>5228</v>
      </c>
      <c r="N887" s="3" t="s">
        <v>4712</v>
      </c>
      <c r="O887" s="3" t="s">
        <v>4715</v>
      </c>
      <c r="P887" s="3"/>
      <c r="Q887" s="3"/>
      <c r="R887" s="3"/>
      <c r="S887" s="3"/>
      <c r="T887" s="3" t="s">
        <v>4716</v>
      </c>
    </row>
    <row r="888" spans="2:20">
      <c r="B888" t="s">
        <v>12345</v>
      </c>
      <c r="C888" t="s">
        <v>13917</v>
      </c>
      <c r="E888" t="s">
        <v>12742</v>
      </c>
      <c r="F888" s="3">
        <v>1</v>
      </c>
      <c r="G888" s="3">
        <v>3332.72</v>
      </c>
      <c r="H888" s="255">
        <v>43336</v>
      </c>
      <c r="I888" s="270">
        <v>4.5</v>
      </c>
      <c r="J888" s="3">
        <v>133739</v>
      </c>
      <c r="K888" s="3" t="s">
        <v>4752</v>
      </c>
      <c r="L888" s="3" t="s">
        <v>4726</v>
      </c>
      <c r="M888" s="3" t="s">
        <v>9949</v>
      </c>
      <c r="N888" s="3" t="s">
        <v>4718</v>
      </c>
      <c r="O888" s="3" t="s">
        <v>4715</v>
      </c>
      <c r="P888" s="3"/>
      <c r="Q888" s="3"/>
      <c r="R888" s="3"/>
      <c r="S888" s="3"/>
      <c r="T888" s="3" t="s">
        <v>4716</v>
      </c>
    </row>
    <row r="889" spans="2:20">
      <c r="B889" t="s">
        <v>12341</v>
      </c>
      <c r="C889" t="s">
        <v>13918</v>
      </c>
      <c r="E889" t="s">
        <v>4716</v>
      </c>
      <c r="F889" s="3">
        <v>0</v>
      </c>
      <c r="G889" s="3">
        <v>0</v>
      </c>
      <c r="H889" s="255">
        <v>43326</v>
      </c>
      <c r="I889" s="270">
        <v>4.5</v>
      </c>
      <c r="J889" s="3">
        <v>0</v>
      </c>
      <c r="K889" s="3" t="s">
        <v>12343</v>
      </c>
      <c r="L889" s="3" t="s">
        <v>4753</v>
      </c>
      <c r="M889" s="3" t="s">
        <v>4753</v>
      </c>
      <c r="N889" s="3" t="s">
        <v>4718</v>
      </c>
      <c r="O889" s="3" t="s">
        <v>4715</v>
      </c>
      <c r="P889" s="3"/>
      <c r="Q889" s="3"/>
      <c r="R889" s="3"/>
      <c r="S889" s="3"/>
      <c r="T889" s="3" t="s">
        <v>4716</v>
      </c>
    </row>
    <row r="890" spans="2:20">
      <c r="B890" t="s">
        <v>12341</v>
      </c>
      <c r="C890" t="s">
        <v>13919</v>
      </c>
      <c r="E890" t="s">
        <v>4716</v>
      </c>
      <c r="F890" s="3">
        <v>0</v>
      </c>
      <c r="G890" s="3">
        <v>0</v>
      </c>
      <c r="H890" s="255">
        <v>43340</v>
      </c>
      <c r="I890" s="270">
        <v>4.5</v>
      </c>
      <c r="J890" s="3">
        <v>0</v>
      </c>
      <c r="K890" s="3" t="s">
        <v>12343</v>
      </c>
      <c r="L890" s="3" t="s">
        <v>4753</v>
      </c>
      <c r="M890" s="3" t="s">
        <v>4753</v>
      </c>
      <c r="N890" s="3" t="s">
        <v>4722</v>
      </c>
      <c r="O890" s="3" t="s">
        <v>4715</v>
      </c>
      <c r="P890" s="3"/>
      <c r="Q890" s="3"/>
      <c r="R890" s="3"/>
      <c r="S890" s="3"/>
      <c r="T890" s="3" t="s">
        <v>4716</v>
      </c>
    </row>
    <row r="891" spans="2:20">
      <c r="B891" t="s">
        <v>12341</v>
      </c>
      <c r="C891" t="s">
        <v>13920</v>
      </c>
      <c r="E891" t="s">
        <v>4716</v>
      </c>
      <c r="F891" s="3">
        <v>0</v>
      </c>
      <c r="G891" s="3">
        <v>0</v>
      </c>
      <c r="H891" s="255">
        <v>43341</v>
      </c>
      <c r="I891" s="270">
        <v>4.5</v>
      </c>
      <c r="J891" s="3">
        <v>0</v>
      </c>
      <c r="K891" s="3" t="s">
        <v>12343</v>
      </c>
      <c r="L891" s="3" t="s">
        <v>4753</v>
      </c>
      <c r="M891" s="3" t="s">
        <v>4753</v>
      </c>
      <c r="N891" s="3" t="s">
        <v>4718</v>
      </c>
      <c r="O891" s="3" t="s">
        <v>4715</v>
      </c>
      <c r="P891" s="3"/>
      <c r="Q891" s="3"/>
      <c r="R891" s="3"/>
      <c r="S891" s="3"/>
      <c r="T891" s="3" t="s">
        <v>4716</v>
      </c>
    </row>
    <row r="892" spans="2:20">
      <c r="B892" t="s">
        <v>12341</v>
      </c>
      <c r="C892" t="s">
        <v>13921</v>
      </c>
      <c r="E892" t="s">
        <v>4716</v>
      </c>
      <c r="F892" s="3">
        <v>0</v>
      </c>
      <c r="G892" s="3">
        <v>0</v>
      </c>
      <c r="H892" s="255">
        <v>43327</v>
      </c>
      <c r="I892" s="270">
        <v>4.5</v>
      </c>
      <c r="J892" s="3">
        <v>0</v>
      </c>
      <c r="K892" s="3" t="s">
        <v>12343</v>
      </c>
      <c r="L892" s="3" t="s">
        <v>4753</v>
      </c>
      <c r="M892" s="3" t="s">
        <v>4753</v>
      </c>
      <c r="N892" s="3" t="s">
        <v>4722</v>
      </c>
      <c r="O892" s="3" t="s">
        <v>4715</v>
      </c>
      <c r="P892" s="3"/>
      <c r="Q892" s="3"/>
      <c r="R892" s="3"/>
      <c r="S892" s="3"/>
      <c r="T892" s="3" t="s">
        <v>4716</v>
      </c>
    </row>
    <row r="893" spans="2:20">
      <c r="B893" t="s">
        <v>12341</v>
      </c>
      <c r="C893" t="s">
        <v>13922</v>
      </c>
      <c r="E893" t="s">
        <v>4716</v>
      </c>
      <c r="F893" s="3">
        <v>0</v>
      </c>
      <c r="G893" s="3">
        <v>0</v>
      </c>
      <c r="H893" s="255">
        <v>43300</v>
      </c>
      <c r="I893" s="270">
        <v>4.583333333333333</v>
      </c>
      <c r="J893" s="3">
        <v>0</v>
      </c>
      <c r="K893" s="3" t="s">
        <v>12343</v>
      </c>
      <c r="L893" s="3" t="s">
        <v>4753</v>
      </c>
      <c r="M893" s="3" t="s">
        <v>4753</v>
      </c>
      <c r="N893" s="3" t="s">
        <v>4718</v>
      </c>
      <c r="O893" s="3" t="s">
        <v>4715</v>
      </c>
      <c r="P893" s="3"/>
      <c r="Q893" s="3"/>
      <c r="R893" s="3"/>
      <c r="S893" s="3"/>
      <c r="T893" s="3" t="s">
        <v>4716</v>
      </c>
    </row>
    <row r="894" spans="2:20">
      <c r="B894" t="s">
        <v>12341</v>
      </c>
      <c r="C894" t="s">
        <v>13923</v>
      </c>
      <c r="E894" t="s">
        <v>4716</v>
      </c>
      <c r="F894" s="3">
        <v>0</v>
      </c>
      <c r="G894" s="3">
        <v>0</v>
      </c>
      <c r="H894" s="255">
        <v>43298</v>
      </c>
      <c r="I894" s="270">
        <v>4.583333333333333</v>
      </c>
      <c r="J894" s="3">
        <v>0</v>
      </c>
      <c r="K894" s="3" t="s">
        <v>12343</v>
      </c>
      <c r="L894" s="3" t="s">
        <v>4753</v>
      </c>
      <c r="M894" s="3" t="s">
        <v>4753</v>
      </c>
      <c r="N894" s="3" t="s">
        <v>4722</v>
      </c>
      <c r="O894" s="3" t="s">
        <v>4715</v>
      </c>
      <c r="P894" s="3"/>
      <c r="Q894" s="3"/>
      <c r="R894" s="3"/>
      <c r="S894" s="3"/>
      <c r="T894" s="3" t="s">
        <v>4716</v>
      </c>
    </row>
    <row r="895" spans="2:20">
      <c r="B895" t="s">
        <v>12341</v>
      </c>
      <c r="C895" t="s">
        <v>13924</v>
      </c>
      <c r="E895" t="s">
        <v>4716</v>
      </c>
      <c r="F895" s="3">
        <v>0</v>
      </c>
      <c r="G895" s="3">
        <v>0</v>
      </c>
      <c r="H895" s="255">
        <v>43307</v>
      </c>
      <c r="I895" s="270">
        <v>4.583333333333333</v>
      </c>
      <c r="J895" s="3">
        <v>0</v>
      </c>
      <c r="K895" s="3" t="s">
        <v>12343</v>
      </c>
      <c r="L895" s="3" t="s">
        <v>4753</v>
      </c>
      <c r="M895" s="3" t="s">
        <v>4753</v>
      </c>
      <c r="N895" s="3" t="s">
        <v>4722</v>
      </c>
      <c r="O895" s="3" t="s">
        <v>4715</v>
      </c>
      <c r="P895" s="3"/>
      <c r="Q895" s="3"/>
      <c r="R895" s="3"/>
      <c r="S895" s="3"/>
      <c r="T895" s="3" t="s">
        <v>4716</v>
      </c>
    </row>
    <row r="896" spans="2:20">
      <c r="B896" t="s">
        <v>12341</v>
      </c>
      <c r="C896" t="s">
        <v>13925</v>
      </c>
      <c r="E896" t="s">
        <v>4716</v>
      </c>
      <c r="F896" s="3">
        <v>0</v>
      </c>
      <c r="G896" s="3">
        <v>0</v>
      </c>
      <c r="H896" s="255">
        <v>43301</v>
      </c>
      <c r="I896" s="270">
        <v>4.583333333333333</v>
      </c>
      <c r="J896" s="3">
        <v>0</v>
      </c>
      <c r="K896" s="3" t="s">
        <v>12343</v>
      </c>
      <c r="L896" s="3" t="s">
        <v>4753</v>
      </c>
      <c r="M896" s="3" t="s">
        <v>4753</v>
      </c>
      <c r="N896" s="3" t="s">
        <v>4718</v>
      </c>
      <c r="O896" s="3" t="s">
        <v>4715</v>
      </c>
      <c r="P896" s="3"/>
      <c r="Q896" s="3"/>
      <c r="R896" s="3"/>
      <c r="S896" s="3"/>
      <c r="T896" s="3" t="s">
        <v>4716</v>
      </c>
    </row>
    <row r="897" spans="2:20">
      <c r="B897" t="s">
        <v>12345</v>
      </c>
      <c r="C897" t="s">
        <v>13926</v>
      </c>
      <c r="E897" t="s">
        <v>13927</v>
      </c>
      <c r="F897" s="3">
        <v>0</v>
      </c>
      <c r="G897" s="3">
        <v>0</v>
      </c>
      <c r="H897" s="255">
        <v>43293</v>
      </c>
      <c r="I897" s="270">
        <v>4.583333333333333</v>
      </c>
      <c r="J897" s="3">
        <v>-1</v>
      </c>
      <c r="K897" s="3" t="s">
        <v>12343</v>
      </c>
      <c r="L897" s="3" t="s">
        <v>4726</v>
      </c>
      <c r="M897" s="3" t="s">
        <v>5188</v>
      </c>
      <c r="N897" s="3" t="s">
        <v>4718</v>
      </c>
      <c r="O897" s="3" t="s">
        <v>4715</v>
      </c>
      <c r="P897" s="3"/>
      <c r="Q897" s="3"/>
      <c r="R897" s="3"/>
      <c r="S897" s="3"/>
      <c r="T897" s="3" t="s">
        <v>4716</v>
      </c>
    </row>
    <row r="898" spans="2:20">
      <c r="B898" t="s">
        <v>12345</v>
      </c>
      <c r="C898" t="s">
        <v>13928</v>
      </c>
      <c r="E898" t="s">
        <v>13929</v>
      </c>
      <c r="F898" s="3">
        <v>1</v>
      </c>
      <c r="G898" s="3">
        <v>3332.72</v>
      </c>
      <c r="H898" s="255">
        <v>43297</v>
      </c>
      <c r="I898" s="270">
        <v>4.583333333333333</v>
      </c>
      <c r="J898" s="3">
        <v>-1</v>
      </c>
      <c r="K898" s="3" t="s">
        <v>12343</v>
      </c>
      <c r="L898" s="3" t="s">
        <v>5197</v>
      </c>
      <c r="M898" s="3" t="s">
        <v>13930</v>
      </c>
      <c r="N898" s="3" t="s">
        <v>4718</v>
      </c>
      <c r="O898" s="3" t="s">
        <v>4715</v>
      </c>
      <c r="P898" s="3"/>
      <c r="Q898" s="3"/>
      <c r="R898" s="3"/>
      <c r="S898" s="3"/>
      <c r="T898" s="3" t="s">
        <v>4716</v>
      </c>
    </row>
    <row r="899" spans="2:20">
      <c r="B899" t="s">
        <v>12345</v>
      </c>
      <c r="C899" t="s">
        <v>13931</v>
      </c>
      <c r="E899" t="s">
        <v>13932</v>
      </c>
      <c r="F899" s="3">
        <v>0</v>
      </c>
      <c r="G899" s="3">
        <v>0</v>
      </c>
      <c r="H899" s="255">
        <v>43308</v>
      </c>
      <c r="I899" s="270">
        <v>4.583333333333333</v>
      </c>
      <c r="J899" s="3">
        <v>-1</v>
      </c>
      <c r="K899" s="3" t="s">
        <v>12343</v>
      </c>
      <c r="L899" s="3" t="s">
        <v>5324</v>
      </c>
      <c r="M899" s="3" t="s">
        <v>13933</v>
      </c>
      <c r="N899" s="3" t="s">
        <v>4722</v>
      </c>
      <c r="O899" s="3" t="s">
        <v>4715</v>
      </c>
      <c r="P899" s="3"/>
      <c r="Q899" s="3"/>
      <c r="R899" s="3"/>
      <c r="S899" s="3"/>
      <c r="T899" s="3" t="s">
        <v>4716</v>
      </c>
    </row>
    <row r="900" spans="2:20">
      <c r="B900" t="s">
        <v>12345</v>
      </c>
      <c r="C900" t="s">
        <v>13934</v>
      </c>
      <c r="E900" t="s">
        <v>12824</v>
      </c>
      <c r="F900" s="3">
        <v>0</v>
      </c>
      <c r="G900" s="3">
        <v>0</v>
      </c>
      <c r="H900" s="255">
        <v>43309</v>
      </c>
      <c r="I900" s="270">
        <v>4.583333333333333</v>
      </c>
      <c r="J900" s="3">
        <v>3481</v>
      </c>
      <c r="K900" s="3" t="s">
        <v>12343</v>
      </c>
      <c r="L900" s="3" t="s">
        <v>4726</v>
      </c>
      <c r="M900" s="3" t="s">
        <v>5188</v>
      </c>
      <c r="N900" s="3" t="s">
        <v>4722</v>
      </c>
      <c r="O900" s="3" t="s">
        <v>4715</v>
      </c>
      <c r="P900" s="3"/>
      <c r="Q900" s="3"/>
      <c r="R900" s="3"/>
      <c r="S900" s="3"/>
      <c r="T900" s="3" t="s">
        <v>4716</v>
      </c>
    </row>
    <row r="901" spans="2:20">
      <c r="B901" t="s">
        <v>12345</v>
      </c>
      <c r="C901" t="s">
        <v>13935</v>
      </c>
      <c r="E901" t="s">
        <v>13936</v>
      </c>
      <c r="F901" s="3">
        <v>0</v>
      </c>
      <c r="G901" s="3">
        <v>0</v>
      </c>
      <c r="H901" s="255">
        <v>43298</v>
      </c>
      <c r="I901" s="270">
        <v>4.583333333333333</v>
      </c>
      <c r="J901" s="3">
        <v>9374</v>
      </c>
      <c r="K901" s="3" t="s">
        <v>12343</v>
      </c>
      <c r="L901" s="3" t="s">
        <v>4726</v>
      </c>
      <c r="M901" s="3" t="s">
        <v>13872</v>
      </c>
      <c r="N901" s="3" t="s">
        <v>4722</v>
      </c>
      <c r="O901" s="3" t="s">
        <v>4715</v>
      </c>
      <c r="P901" s="3"/>
      <c r="Q901" s="3"/>
      <c r="R901" s="3"/>
      <c r="S901" s="3"/>
      <c r="T901" s="3" t="s">
        <v>4716</v>
      </c>
    </row>
    <row r="902" spans="2:20">
      <c r="B902" t="s">
        <v>12345</v>
      </c>
      <c r="C902" t="s">
        <v>13937</v>
      </c>
      <c r="E902" t="s">
        <v>12732</v>
      </c>
      <c r="F902" s="3">
        <v>0</v>
      </c>
      <c r="G902" s="3">
        <v>0</v>
      </c>
      <c r="H902" s="255">
        <v>43283</v>
      </c>
      <c r="I902" s="270">
        <v>4.583333333333333</v>
      </c>
      <c r="J902" s="3">
        <v>39569</v>
      </c>
      <c r="K902" s="3" t="s">
        <v>12343</v>
      </c>
      <c r="L902" s="3" t="s">
        <v>4726</v>
      </c>
      <c r="M902" s="3" t="s">
        <v>12473</v>
      </c>
      <c r="N902" s="3" t="s">
        <v>4718</v>
      </c>
      <c r="O902" s="3" t="s">
        <v>4715</v>
      </c>
      <c r="P902" s="3"/>
      <c r="Q902" s="3"/>
      <c r="R902" s="3"/>
      <c r="S902" s="3"/>
      <c r="T902" s="3" t="s">
        <v>4716</v>
      </c>
    </row>
    <row r="903" spans="2:20">
      <c r="B903" t="s">
        <v>12345</v>
      </c>
      <c r="C903" t="s">
        <v>13938</v>
      </c>
      <c r="E903" t="s">
        <v>12940</v>
      </c>
      <c r="F903" s="3">
        <v>0</v>
      </c>
      <c r="G903" s="3">
        <v>0</v>
      </c>
      <c r="H903" s="255">
        <v>43283</v>
      </c>
      <c r="I903" s="270">
        <v>4.583333333333333</v>
      </c>
      <c r="J903" s="3">
        <v>12322</v>
      </c>
      <c r="K903" s="3" t="s">
        <v>12343</v>
      </c>
      <c r="L903" s="3" t="s">
        <v>4726</v>
      </c>
      <c r="M903" s="3" t="s">
        <v>4994</v>
      </c>
      <c r="N903" s="3" t="s">
        <v>4712</v>
      </c>
      <c r="O903" s="3" t="s">
        <v>4715</v>
      </c>
      <c r="P903" s="3"/>
      <c r="Q903" s="3"/>
      <c r="R903" s="3"/>
      <c r="S903" s="3"/>
      <c r="T903" s="3" t="s">
        <v>4716</v>
      </c>
    </row>
    <row r="904" spans="2:20">
      <c r="B904" t="s">
        <v>12345</v>
      </c>
      <c r="C904" t="s">
        <v>13939</v>
      </c>
      <c r="E904" t="s">
        <v>13940</v>
      </c>
      <c r="F904" s="3">
        <v>0</v>
      </c>
      <c r="G904" s="3">
        <v>0</v>
      </c>
      <c r="H904" s="255">
        <v>43312</v>
      </c>
      <c r="I904" s="270">
        <v>4.583333333333333</v>
      </c>
      <c r="J904" s="3">
        <v>-1</v>
      </c>
      <c r="K904" s="3" t="s">
        <v>4752</v>
      </c>
      <c r="L904" s="3" t="s">
        <v>4726</v>
      </c>
      <c r="M904" s="3" t="s">
        <v>13941</v>
      </c>
      <c r="N904" s="3" t="s">
        <v>4722</v>
      </c>
      <c r="O904" s="3" t="s">
        <v>4715</v>
      </c>
      <c r="P904" s="3"/>
      <c r="Q904" s="3"/>
      <c r="R904" s="3"/>
      <c r="S904" s="3"/>
      <c r="T904" s="3" t="s">
        <v>4716</v>
      </c>
    </row>
    <row r="905" spans="2:20">
      <c r="B905" t="s">
        <v>12378</v>
      </c>
      <c r="C905" t="s">
        <v>13942</v>
      </c>
      <c r="E905" t="s">
        <v>13787</v>
      </c>
      <c r="F905" s="3">
        <v>0</v>
      </c>
      <c r="G905" s="3">
        <v>0</v>
      </c>
      <c r="H905" s="255">
        <v>43283</v>
      </c>
      <c r="I905" s="270">
        <v>4.583333333333333</v>
      </c>
      <c r="J905" s="3">
        <v>-1</v>
      </c>
      <c r="K905" s="3" t="s">
        <v>4752</v>
      </c>
      <c r="L905" s="3" t="s">
        <v>4726</v>
      </c>
      <c r="M905" s="3" t="s">
        <v>5972</v>
      </c>
      <c r="N905" s="3" t="s">
        <v>4722</v>
      </c>
      <c r="O905" s="3" t="s">
        <v>4715</v>
      </c>
      <c r="P905" s="3"/>
      <c r="Q905" s="3"/>
      <c r="R905" s="3"/>
      <c r="S905" s="3"/>
      <c r="T905" s="3" t="s">
        <v>4716</v>
      </c>
    </row>
    <row r="906" spans="2:20">
      <c r="B906" t="s">
        <v>12345</v>
      </c>
      <c r="C906" t="s">
        <v>13943</v>
      </c>
      <c r="E906" t="s">
        <v>13944</v>
      </c>
      <c r="F906" s="3">
        <v>0</v>
      </c>
      <c r="G906" s="3">
        <v>0</v>
      </c>
      <c r="H906" s="255">
        <v>43283</v>
      </c>
      <c r="I906" s="270">
        <v>4.583333333333333</v>
      </c>
      <c r="J906" s="3">
        <v>-1</v>
      </c>
      <c r="K906" s="3" t="s">
        <v>4752</v>
      </c>
      <c r="L906" s="3" t="s">
        <v>4726</v>
      </c>
      <c r="M906" s="3" t="s">
        <v>11774</v>
      </c>
      <c r="N906" s="3" t="s">
        <v>4718</v>
      </c>
      <c r="O906" s="3" t="s">
        <v>4715</v>
      </c>
      <c r="P906" s="3"/>
      <c r="Q906" s="3"/>
      <c r="R906" s="3"/>
      <c r="S906" s="3"/>
      <c r="T906" s="3" t="s">
        <v>4716</v>
      </c>
    </row>
    <row r="907" spans="2:20">
      <c r="B907" t="s">
        <v>12378</v>
      </c>
      <c r="C907" t="s">
        <v>13945</v>
      </c>
      <c r="E907" t="s">
        <v>12947</v>
      </c>
      <c r="F907" s="3">
        <v>0</v>
      </c>
      <c r="G907" s="3">
        <v>0</v>
      </c>
      <c r="H907" s="255">
        <v>43292</v>
      </c>
      <c r="I907" s="270">
        <v>4.583333333333333</v>
      </c>
      <c r="J907" s="3">
        <v>44945</v>
      </c>
      <c r="K907" s="3" t="s">
        <v>12343</v>
      </c>
      <c r="L907" s="3" t="s">
        <v>5197</v>
      </c>
      <c r="M907" s="3" t="s">
        <v>13946</v>
      </c>
      <c r="N907" s="3" t="s">
        <v>4722</v>
      </c>
      <c r="O907" s="3" t="s">
        <v>4715</v>
      </c>
      <c r="P907" s="3"/>
      <c r="Q907" s="3"/>
      <c r="R907" s="3"/>
      <c r="S907" s="3"/>
      <c r="T907" s="3" t="s">
        <v>4716</v>
      </c>
    </row>
    <row r="908" spans="2:20">
      <c r="B908" t="s">
        <v>12345</v>
      </c>
      <c r="C908" t="s">
        <v>13947</v>
      </c>
      <c r="E908" t="s">
        <v>13948</v>
      </c>
      <c r="F908" s="3">
        <v>0</v>
      </c>
      <c r="G908" s="3">
        <v>0</v>
      </c>
      <c r="H908" s="255">
        <v>43300</v>
      </c>
      <c r="I908" s="270">
        <v>4.583333333333333</v>
      </c>
      <c r="J908" s="3">
        <v>-1</v>
      </c>
      <c r="K908" s="3" t="s">
        <v>12343</v>
      </c>
      <c r="L908" s="3" t="s">
        <v>5324</v>
      </c>
      <c r="M908" s="3" t="s">
        <v>10965</v>
      </c>
      <c r="N908" s="3" t="s">
        <v>4718</v>
      </c>
      <c r="O908" s="3" t="s">
        <v>4715</v>
      </c>
      <c r="P908" s="3"/>
      <c r="Q908" s="3"/>
      <c r="R908" s="3"/>
      <c r="S908" s="3"/>
      <c r="T908" s="3" t="s">
        <v>4716</v>
      </c>
    </row>
    <row r="909" spans="2:20">
      <c r="B909" t="s">
        <v>12345</v>
      </c>
      <c r="C909" t="s">
        <v>13949</v>
      </c>
      <c r="E909" t="s">
        <v>13315</v>
      </c>
      <c r="F909" s="3">
        <v>1</v>
      </c>
      <c r="G909" s="3">
        <v>3332.72</v>
      </c>
      <c r="H909" s="255">
        <v>43312</v>
      </c>
      <c r="I909" s="270">
        <v>4.583333333333333</v>
      </c>
      <c r="J909" s="3">
        <v>-1</v>
      </c>
      <c r="K909" s="3" t="s">
        <v>12343</v>
      </c>
      <c r="L909" s="3" t="s">
        <v>5197</v>
      </c>
      <c r="M909" s="3" t="s">
        <v>13950</v>
      </c>
      <c r="N909" s="3" t="s">
        <v>4731</v>
      </c>
      <c r="O909" s="3" t="s">
        <v>4715</v>
      </c>
      <c r="P909" s="3"/>
      <c r="Q909" s="3"/>
      <c r="R909" s="3"/>
      <c r="S909" s="3"/>
      <c r="T909" s="3" t="s">
        <v>4716</v>
      </c>
    </row>
    <row r="910" spans="2:20">
      <c r="B910" t="s">
        <v>12345</v>
      </c>
      <c r="C910" t="s">
        <v>13951</v>
      </c>
      <c r="E910" t="s">
        <v>13630</v>
      </c>
      <c r="F910" s="3">
        <v>0</v>
      </c>
      <c r="G910" s="3">
        <v>0</v>
      </c>
      <c r="H910" s="255">
        <v>43301</v>
      </c>
      <c r="I910" s="270">
        <v>4.583333333333333</v>
      </c>
      <c r="J910" s="3">
        <v>-1</v>
      </c>
      <c r="K910" s="3" t="s">
        <v>12343</v>
      </c>
      <c r="L910" s="3" t="s">
        <v>4726</v>
      </c>
      <c r="M910" s="3" t="s">
        <v>7955</v>
      </c>
      <c r="N910" s="3" t="s">
        <v>4718</v>
      </c>
      <c r="O910" s="3" t="s">
        <v>4715</v>
      </c>
      <c r="P910" s="3"/>
      <c r="Q910" s="3"/>
      <c r="R910" s="3"/>
      <c r="S910" s="3"/>
      <c r="T910" s="3" t="s">
        <v>4716</v>
      </c>
    </row>
    <row r="911" spans="2:20">
      <c r="B911" t="s">
        <v>12345</v>
      </c>
      <c r="C911" t="s">
        <v>13952</v>
      </c>
      <c r="E911" t="s">
        <v>12732</v>
      </c>
      <c r="F911" s="3">
        <v>0</v>
      </c>
      <c r="G911" s="3">
        <v>0</v>
      </c>
      <c r="H911" s="255">
        <v>43300</v>
      </c>
      <c r="I911" s="270">
        <v>4.583333333333333</v>
      </c>
      <c r="J911" s="3">
        <v>57292</v>
      </c>
      <c r="K911" s="3" t="s">
        <v>12343</v>
      </c>
      <c r="L911" s="3" t="s">
        <v>4726</v>
      </c>
      <c r="M911" s="3" t="s">
        <v>13953</v>
      </c>
      <c r="N911" s="3" t="s">
        <v>4718</v>
      </c>
      <c r="O911" s="3" t="s">
        <v>4715</v>
      </c>
      <c r="P911" s="3"/>
      <c r="Q911" s="3"/>
      <c r="R911" s="3"/>
      <c r="S911" s="3"/>
      <c r="T911" s="3" t="s">
        <v>4716</v>
      </c>
    </row>
    <row r="912" spans="2:20">
      <c r="B912" t="s">
        <v>12345</v>
      </c>
      <c r="C912" t="s">
        <v>13954</v>
      </c>
      <c r="E912" t="s">
        <v>13955</v>
      </c>
      <c r="F912" s="3">
        <v>2</v>
      </c>
      <c r="G912" s="3">
        <v>5657.54</v>
      </c>
      <c r="H912" s="255">
        <v>43300</v>
      </c>
      <c r="I912" s="270">
        <v>4.583333333333333</v>
      </c>
      <c r="J912" s="3">
        <v>-1</v>
      </c>
      <c r="K912" s="3" t="s">
        <v>12343</v>
      </c>
      <c r="L912" s="3" t="s">
        <v>5197</v>
      </c>
      <c r="M912" s="3" t="s">
        <v>13956</v>
      </c>
      <c r="N912" s="3" t="s">
        <v>4718</v>
      </c>
      <c r="O912" s="3" t="s">
        <v>4715</v>
      </c>
      <c r="P912" s="3"/>
      <c r="Q912" s="3"/>
      <c r="R912" s="3"/>
      <c r="S912" s="3"/>
      <c r="T912" s="3" t="s">
        <v>4716</v>
      </c>
    </row>
    <row r="913" spans="2:20">
      <c r="B913" t="s">
        <v>12345</v>
      </c>
      <c r="C913" t="s">
        <v>13957</v>
      </c>
      <c r="E913" t="s">
        <v>13958</v>
      </c>
      <c r="F913" s="3">
        <v>1</v>
      </c>
      <c r="G913" s="3">
        <v>3332.72</v>
      </c>
      <c r="H913" s="255">
        <v>43297</v>
      </c>
      <c r="I913" s="270">
        <v>4.583333333333333</v>
      </c>
      <c r="J913" s="3">
        <v>-1</v>
      </c>
      <c r="K913" s="3" t="s">
        <v>12343</v>
      </c>
      <c r="L913" s="3" t="s">
        <v>4726</v>
      </c>
      <c r="M913" s="3" t="s">
        <v>7606</v>
      </c>
      <c r="N913" s="3" t="s">
        <v>4718</v>
      </c>
      <c r="O913" s="3" t="s">
        <v>4715</v>
      </c>
      <c r="P913" s="3"/>
      <c r="Q913" s="3"/>
      <c r="R913" s="3"/>
      <c r="S913" s="3"/>
      <c r="T913" s="3" t="s">
        <v>4716</v>
      </c>
    </row>
    <row r="914" spans="2:20">
      <c r="B914" t="s">
        <v>12345</v>
      </c>
      <c r="C914" t="s">
        <v>13959</v>
      </c>
      <c r="E914" t="s">
        <v>13541</v>
      </c>
      <c r="F914" s="3">
        <v>0</v>
      </c>
      <c r="G914" s="3">
        <v>0</v>
      </c>
      <c r="H914" s="255">
        <v>43301</v>
      </c>
      <c r="I914" s="270">
        <v>4.583333333333333</v>
      </c>
      <c r="J914" s="3">
        <v>-1</v>
      </c>
      <c r="K914" s="3" t="s">
        <v>12343</v>
      </c>
      <c r="L914" s="3" t="s">
        <v>5197</v>
      </c>
      <c r="M914" s="3" t="s">
        <v>13960</v>
      </c>
      <c r="N914" s="3" t="s">
        <v>4718</v>
      </c>
      <c r="O914" s="3" t="s">
        <v>4715</v>
      </c>
      <c r="P914" s="3"/>
      <c r="Q914" s="3"/>
      <c r="R914" s="3"/>
      <c r="S914" s="3"/>
      <c r="T914" s="3" t="s">
        <v>4716</v>
      </c>
    </row>
    <row r="915" spans="2:20">
      <c r="B915" t="s">
        <v>12345</v>
      </c>
      <c r="C915" t="s">
        <v>13961</v>
      </c>
      <c r="E915" t="s">
        <v>13962</v>
      </c>
      <c r="F915" s="3">
        <v>0</v>
      </c>
      <c r="G915" s="3">
        <v>0</v>
      </c>
      <c r="H915" s="255">
        <v>43312</v>
      </c>
      <c r="I915" s="270">
        <v>4.583333333333333</v>
      </c>
      <c r="J915" s="3">
        <v>-1</v>
      </c>
      <c r="K915" s="3" t="s">
        <v>12343</v>
      </c>
      <c r="L915" s="3" t="s">
        <v>4726</v>
      </c>
      <c r="M915" s="3" t="s">
        <v>10081</v>
      </c>
      <c r="N915" s="3" t="s">
        <v>4718</v>
      </c>
      <c r="O915" s="3" t="s">
        <v>4715</v>
      </c>
      <c r="P915" s="3"/>
      <c r="Q915" s="3"/>
      <c r="R915" s="3"/>
      <c r="S915" s="3"/>
      <c r="T915" s="3" t="s">
        <v>4716</v>
      </c>
    </row>
    <row r="916" spans="2:20">
      <c r="B916" t="s">
        <v>12345</v>
      </c>
      <c r="C916" t="s">
        <v>13963</v>
      </c>
      <c r="E916" t="s">
        <v>13964</v>
      </c>
      <c r="F916" s="3">
        <v>2</v>
      </c>
      <c r="G916" s="3">
        <v>3666.57</v>
      </c>
      <c r="H916" s="255">
        <v>43308</v>
      </c>
      <c r="I916" s="270">
        <v>4.583333333333333</v>
      </c>
      <c r="J916" s="3">
        <v>-1</v>
      </c>
      <c r="K916" s="3" t="s">
        <v>4752</v>
      </c>
      <c r="L916" s="3" t="s">
        <v>5324</v>
      </c>
      <c r="M916" s="3" t="s">
        <v>13784</v>
      </c>
      <c r="N916" s="3" t="s">
        <v>4718</v>
      </c>
      <c r="O916" s="3" t="s">
        <v>4715</v>
      </c>
      <c r="P916" s="3"/>
      <c r="Q916" s="3"/>
      <c r="R916" s="3"/>
      <c r="S916" s="3"/>
      <c r="T916" s="3" t="s">
        <v>4716</v>
      </c>
    </row>
    <row r="917" spans="2:20">
      <c r="B917" t="s">
        <v>12345</v>
      </c>
      <c r="C917" t="s">
        <v>13965</v>
      </c>
      <c r="E917" t="s">
        <v>13966</v>
      </c>
      <c r="F917" s="3">
        <v>0</v>
      </c>
      <c r="G917" s="3">
        <v>0</v>
      </c>
      <c r="H917" s="255">
        <v>43283</v>
      </c>
      <c r="I917" s="270">
        <v>4.583333333333333</v>
      </c>
      <c r="J917" s="3">
        <v>-1</v>
      </c>
      <c r="K917" s="3" t="s">
        <v>4752</v>
      </c>
      <c r="L917" s="3" t="s">
        <v>5197</v>
      </c>
      <c r="M917" s="3" t="s">
        <v>13967</v>
      </c>
      <c r="N917" s="3" t="s">
        <v>4718</v>
      </c>
      <c r="O917" s="3" t="s">
        <v>4715</v>
      </c>
      <c r="P917" s="3"/>
      <c r="Q917" s="3"/>
      <c r="R917" s="3"/>
      <c r="S917" s="3"/>
      <c r="T917" s="3" t="s">
        <v>4716</v>
      </c>
    </row>
    <row r="918" spans="2:20">
      <c r="B918" t="s">
        <v>12345</v>
      </c>
      <c r="C918" t="s">
        <v>13968</v>
      </c>
      <c r="E918" t="s">
        <v>13969</v>
      </c>
      <c r="F918" s="3">
        <v>1</v>
      </c>
      <c r="G918" s="3">
        <v>3332.72</v>
      </c>
      <c r="H918" s="255">
        <v>43312</v>
      </c>
      <c r="I918" s="270">
        <v>4.583333333333333</v>
      </c>
      <c r="J918" s="3">
        <v>-1</v>
      </c>
      <c r="K918" s="3" t="s">
        <v>4752</v>
      </c>
      <c r="L918" s="3" t="s">
        <v>5324</v>
      </c>
      <c r="M918" s="3" t="s">
        <v>13908</v>
      </c>
      <c r="N918" s="3" t="s">
        <v>4722</v>
      </c>
      <c r="O918" s="3" t="s">
        <v>4715</v>
      </c>
      <c r="P918" s="3"/>
      <c r="Q918" s="3"/>
      <c r="R918" s="3"/>
      <c r="S918" s="3"/>
      <c r="T918" s="3" t="s">
        <v>4716</v>
      </c>
    </row>
    <row r="919" spans="2:20">
      <c r="B919" t="s">
        <v>12345</v>
      </c>
      <c r="C919" t="s">
        <v>13970</v>
      </c>
      <c r="E919" t="s">
        <v>12701</v>
      </c>
      <c r="F919" s="3">
        <v>0</v>
      </c>
      <c r="G919" s="3">
        <v>0</v>
      </c>
      <c r="H919" s="255">
        <v>43298</v>
      </c>
      <c r="I919" s="270">
        <v>4.583333333333333</v>
      </c>
      <c r="J919" s="3">
        <v>-1</v>
      </c>
      <c r="K919" s="3" t="s">
        <v>12343</v>
      </c>
      <c r="L919" s="3" t="s">
        <v>5324</v>
      </c>
      <c r="M919" s="3" t="s">
        <v>13971</v>
      </c>
      <c r="N919" s="3" t="s">
        <v>4712</v>
      </c>
      <c r="O919" s="3" t="s">
        <v>4715</v>
      </c>
      <c r="P919" s="3"/>
      <c r="Q919" s="3"/>
      <c r="R919" s="3"/>
      <c r="S919" s="3"/>
      <c r="T919" s="3" t="s">
        <v>4716</v>
      </c>
    </row>
    <row r="920" spans="2:20">
      <c r="B920" t="s">
        <v>12345</v>
      </c>
      <c r="C920" t="s">
        <v>13972</v>
      </c>
      <c r="E920" t="s">
        <v>13973</v>
      </c>
      <c r="F920" s="3">
        <v>0</v>
      </c>
      <c r="G920" s="3">
        <v>0</v>
      </c>
      <c r="H920" s="255">
        <v>43290</v>
      </c>
      <c r="I920" s="270">
        <v>4.583333333333333</v>
      </c>
      <c r="J920" s="3">
        <v>-1</v>
      </c>
      <c r="K920" s="3" t="s">
        <v>4752</v>
      </c>
      <c r="L920" s="3" t="s">
        <v>4726</v>
      </c>
      <c r="M920" s="3" t="s">
        <v>4994</v>
      </c>
      <c r="N920" s="3" t="s">
        <v>4718</v>
      </c>
      <c r="O920" s="3" t="s">
        <v>4715</v>
      </c>
      <c r="P920" s="3"/>
      <c r="Q920" s="3"/>
      <c r="R920" s="3"/>
      <c r="S920" s="3"/>
      <c r="T920" s="3" t="s">
        <v>4716</v>
      </c>
    </row>
    <row r="921" spans="2:20">
      <c r="B921" t="s">
        <v>12345</v>
      </c>
      <c r="C921" t="s">
        <v>13974</v>
      </c>
      <c r="E921" t="s">
        <v>13975</v>
      </c>
      <c r="F921" s="3">
        <v>0</v>
      </c>
      <c r="G921" s="3">
        <v>0</v>
      </c>
      <c r="H921" s="255">
        <v>43301</v>
      </c>
      <c r="I921" s="270">
        <v>4.583333333333333</v>
      </c>
      <c r="J921" s="3">
        <v>-1</v>
      </c>
      <c r="K921" s="3" t="s">
        <v>12343</v>
      </c>
      <c r="L921" s="3" t="s">
        <v>4726</v>
      </c>
      <c r="M921" s="3" t="s">
        <v>4994</v>
      </c>
      <c r="N921" s="3" t="s">
        <v>4722</v>
      </c>
      <c r="O921" s="3" t="s">
        <v>4715</v>
      </c>
      <c r="P921" s="3"/>
      <c r="Q921" s="3"/>
      <c r="R921" s="3"/>
      <c r="S921" s="3"/>
      <c r="T921" s="3" t="s">
        <v>4716</v>
      </c>
    </row>
    <row r="922" spans="2:20">
      <c r="B922" t="s">
        <v>12345</v>
      </c>
      <c r="C922" t="s">
        <v>13976</v>
      </c>
      <c r="E922" t="s">
        <v>13977</v>
      </c>
      <c r="F922" s="3">
        <v>0</v>
      </c>
      <c r="G922" s="3">
        <v>0</v>
      </c>
      <c r="H922" s="255">
        <v>43307</v>
      </c>
      <c r="I922" s="270">
        <v>4.583333333333333</v>
      </c>
      <c r="J922" s="3">
        <v>-1</v>
      </c>
      <c r="K922" s="3" t="s">
        <v>12343</v>
      </c>
      <c r="L922" s="3" t="s">
        <v>4726</v>
      </c>
      <c r="M922" s="3" t="s">
        <v>5188</v>
      </c>
      <c r="N922" s="3" t="s">
        <v>4718</v>
      </c>
      <c r="O922" s="3" t="s">
        <v>4715</v>
      </c>
      <c r="P922" s="3"/>
      <c r="Q922" s="3"/>
      <c r="R922" s="3"/>
      <c r="S922" s="3"/>
      <c r="T922" s="3" t="s">
        <v>4716</v>
      </c>
    </row>
    <row r="923" spans="2:20">
      <c r="B923" t="s">
        <v>12345</v>
      </c>
      <c r="C923" t="s">
        <v>13978</v>
      </c>
      <c r="E923" t="s">
        <v>13979</v>
      </c>
      <c r="F923" s="3">
        <v>0</v>
      </c>
      <c r="G923" s="3">
        <v>0</v>
      </c>
      <c r="H923" s="255">
        <v>43292</v>
      </c>
      <c r="I923" s="270">
        <v>4.583333333333333</v>
      </c>
      <c r="J923" s="3">
        <v>-1</v>
      </c>
      <c r="K923" s="3" t="s">
        <v>12343</v>
      </c>
      <c r="L923" s="3" t="s">
        <v>5324</v>
      </c>
      <c r="M923" s="3" t="s">
        <v>7678</v>
      </c>
      <c r="N923" s="3" t="s">
        <v>4712</v>
      </c>
      <c r="O923" s="3" t="s">
        <v>4715</v>
      </c>
      <c r="P923" s="3"/>
      <c r="Q923" s="3"/>
      <c r="R923" s="3"/>
      <c r="S923" s="3"/>
      <c r="T923" s="3" t="s">
        <v>4716</v>
      </c>
    </row>
    <row r="924" spans="2:20">
      <c r="B924" t="s">
        <v>12345</v>
      </c>
      <c r="C924" t="s">
        <v>13980</v>
      </c>
      <c r="E924" t="s">
        <v>12826</v>
      </c>
      <c r="F924" s="3">
        <v>0</v>
      </c>
      <c r="G924" s="3">
        <v>0</v>
      </c>
      <c r="H924" s="255">
        <v>43283</v>
      </c>
      <c r="I924" s="270">
        <v>4.583333333333333</v>
      </c>
      <c r="J924" s="3">
        <v>-1</v>
      </c>
      <c r="K924" s="3" t="s">
        <v>12343</v>
      </c>
      <c r="L924" s="3" t="s">
        <v>5197</v>
      </c>
      <c r="M924" s="3" t="s">
        <v>7678</v>
      </c>
      <c r="N924" s="3" t="s">
        <v>4722</v>
      </c>
      <c r="O924" s="3" t="s">
        <v>4715</v>
      </c>
      <c r="P924" s="3"/>
      <c r="Q924" s="3"/>
      <c r="R924" s="3"/>
      <c r="S924" s="3"/>
      <c r="T924" s="3" t="s">
        <v>4716</v>
      </c>
    </row>
    <row r="925" spans="2:20">
      <c r="B925" t="s">
        <v>12345</v>
      </c>
      <c r="C925" t="s">
        <v>13981</v>
      </c>
      <c r="E925" t="s">
        <v>13549</v>
      </c>
      <c r="F925" s="3">
        <v>0</v>
      </c>
      <c r="G925" s="3">
        <v>0</v>
      </c>
      <c r="H925" s="255">
        <v>43292</v>
      </c>
      <c r="I925" s="270">
        <v>4.583333333333333</v>
      </c>
      <c r="J925" s="3">
        <v>8783</v>
      </c>
      <c r="K925" s="3" t="s">
        <v>12343</v>
      </c>
      <c r="L925" s="3" t="s">
        <v>4726</v>
      </c>
      <c r="M925" s="3" t="s">
        <v>5228</v>
      </c>
      <c r="N925" s="3" t="s">
        <v>4718</v>
      </c>
      <c r="O925" s="3" t="s">
        <v>4715</v>
      </c>
      <c r="P925" s="3"/>
      <c r="Q925" s="3"/>
      <c r="R925" s="3"/>
      <c r="S925" s="3"/>
      <c r="T925" s="3" t="s">
        <v>4716</v>
      </c>
    </row>
    <row r="926" spans="2:20">
      <c r="B926" t="s">
        <v>12378</v>
      </c>
      <c r="C926" t="s">
        <v>13982</v>
      </c>
      <c r="E926" t="s">
        <v>12836</v>
      </c>
      <c r="F926" s="3">
        <v>0</v>
      </c>
      <c r="G926" s="3">
        <v>0</v>
      </c>
      <c r="H926" s="255">
        <v>43298</v>
      </c>
      <c r="I926" s="270">
        <v>4.583333333333333</v>
      </c>
      <c r="J926" s="3">
        <v>77724</v>
      </c>
      <c r="K926" s="3" t="s">
        <v>4752</v>
      </c>
      <c r="L926" s="3" t="s">
        <v>5197</v>
      </c>
      <c r="M926" s="3" t="s">
        <v>13983</v>
      </c>
      <c r="N926" s="3" t="s">
        <v>4769</v>
      </c>
      <c r="O926" s="3" t="s">
        <v>4715</v>
      </c>
      <c r="P926" s="3"/>
      <c r="Q926" s="3"/>
      <c r="R926" s="3"/>
      <c r="S926" s="3"/>
      <c r="T926" s="3" t="s">
        <v>4716</v>
      </c>
    </row>
    <row r="927" spans="2:20">
      <c r="B927" t="s">
        <v>12345</v>
      </c>
      <c r="C927" t="s">
        <v>13984</v>
      </c>
      <c r="E927" t="s">
        <v>13985</v>
      </c>
      <c r="F927" s="3">
        <v>0</v>
      </c>
      <c r="G927" s="3">
        <v>0</v>
      </c>
      <c r="H927" s="255">
        <v>43300</v>
      </c>
      <c r="I927" s="270">
        <v>4.583333333333333</v>
      </c>
      <c r="J927" s="3">
        <v>-1</v>
      </c>
      <c r="K927" s="3" t="s">
        <v>12343</v>
      </c>
      <c r="L927" s="3" t="s">
        <v>4726</v>
      </c>
      <c r="M927" s="3" t="s">
        <v>13986</v>
      </c>
      <c r="N927" s="3" t="s">
        <v>4722</v>
      </c>
      <c r="O927" s="3" t="s">
        <v>4715</v>
      </c>
      <c r="P927" s="3"/>
      <c r="Q927" s="3"/>
      <c r="R927" s="3"/>
      <c r="S927" s="3"/>
      <c r="T927" s="3" t="s">
        <v>4716</v>
      </c>
    </row>
    <row r="928" spans="2:20">
      <c r="B928" t="s">
        <v>12345</v>
      </c>
      <c r="C928" t="s">
        <v>13987</v>
      </c>
      <c r="E928" t="s">
        <v>12812</v>
      </c>
      <c r="F928" s="3">
        <v>0</v>
      </c>
      <c r="G928" s="3">
        <v>0</v>
      </c>
      <c r="H928" s="255">
        <v>43307</v>
      </c>
      <c r="I928" s="270">
        <v>4.583333333333333</v>
      </c>
      <c r="J928" s="3">
        <v>8928</v>
      </c>
      <c r="K928" s="3" t="s">
        <v>12343</v>
      </c>
      <c r="L928" s="3" t="s">
        <v>5324</v>
      </c>
      <c r="M928" s="3" t="s">
        <v>13988</v>
      </c>
      <c r="N928" s="3" t="s">
        <v>4722</v>
      </c>
      <c r="O928" s="3" t="s">
        <v>4715</v>
      </c>
      <c r="P928" s="3"/>
      <c r="Q928" s="3"/>
      <c r="R928" s="3"/>
      <c r="S928" s="3"/>
      <c r="T928" s="3" t="s">
        <v>4716</v>
      </c>
    </row>
    <row r="929" spans="2:20">
      <c r="B929" t="s">
        <v>12341</v>
      </c>
      <c r="C929" t="s">
        <v>13989</v>
      </c>
      <c r="E929" t="s">
        <v>4716</v>
      </c>
      <c r="F929" s="3">
        <v>0</v>
      </c>
      <c r="G929" s="3">
        <v>0</v>
      </c>
      <c r="H929" s="255">
        <v>43301</v>
      </c>
      <c r="I929" s="270">
        <v>4.583333333333333</v>
      </c>
      <c r="J929" s="3">
        <v>0</v>
      </c>
      <c r="K929" s="3" t="s">
        <v>12343</v>
      </c>
      <c r="L929" s="3" t="s">
        <v>4726</v>
      </c>
      <c r="M929" s="3" t="s">
        <v>13990</v>
      </c>
      <c r="N929" s="3" t="s">
        <v>4718</v>
      </c>
      <c r="O929" s="3" t="s">
        <v>4715</v>
      </c>
      <c r="P929" s="3"/>
      <c r="Q929" s="3"/>
      <c r="R929" s="3"/>
      <c r="S929" s="3"/>
      <c r="T929" s="3" t="s">
        <v>4716</v>
      </c>
    </row>
    <row r="930" spans="2:20">
      <c r="B930" t="s">
        <v>12345</v>
      </c>
      <c r="C930" t="s">
        <v>13991</v>
      </c>
      <c r="E930" t="s">
        <v>13992</v>
      </c>
      <c r="F930" s="3">
        <v>0</v>
      </c>
      <c r="G930" s="3">
        <v>0</v>
      </c>
      <c r="H930" s="255">
        <v>43301</v>
      </c>
      <c r="I930" s="270">
        <v>4.583333333333333</v>
      </c>
      <c r="J930" s="3">
        <v>-1</v>
      </c>
      <c r="K930" s="3" t="s">
        <v>12343</v>
      </c>
      <c r="L930" s="3" t="s">
        <v>4726</v>
      </c>
      <c r="M930" s="3" t="s">
        <v>5972</v>
      </c>
      <c r="N930" s="3" t="s">
        <v>4731</v>
      </c>
      <c r="O930" s="3" t="s">
        <v>4715</v>
      </c>
      <c r="P930" s="3"/>
      <c r="Q930" s="3"/>
      <c r="R930" s="3"/>
      <c r="S930" s="3"/>
      <c r="T930" s="3" t="s">
        <v>4716</v>
      </c>
    </row>
    <row r="931" spans="2:20">
      <c r="B931" t="s">
        <v>12345</v>
      </c>
      <c r="C931" t="s">
        <v>13993</v>
      </c>
      <c r="E931" t="s">
        <v>13994</v>
      </c>
      <c r="F931" s="3">
        <v>0</v>
      </c>
      <c r="G931" s="3">
        <v>0</v>
      </c>
      <c r="H931" s="255">
        <v>43297</v>
      </c>
      <c r="I931" s="270">
        <v>4.583333333333333</v>
      </c>
      <c r="J931" s="3">
        <v>-1</v>
      </c>
      <c r="K931" s="3" t="s">
        <v>12343</v>
      </c>
      <c r="L931" s="3" t="s">
        <v>4726</v>
      </c>
      <c r="M931" s="3" t="s">
        <v>4994</v>
      </c>
      <c r="N931" s="3" t="s">
        <v>4718</v>
      </c>
      <c r="O931" s="3" t="s">
        <v>4715</v>
      </c>
      <c r="P931" s="3"/>
      <c r="Q931" s="3"/>
      <c r="R931" s="3"/>
      <c r="S931" s="3"/>
      <c r="T931" s="3" t="s">
        <v>4716</v>
      </c>
    </row>
    <row r="932" spans="2:20">
      <c r="B932" t="s">
        <v>12345</v>
      </c>
      <c r="C932" t="s">
        <v>13995</v>
      </c>
      <c r="E932" t="s">
        <v>13685</v>
      </c>
      <c r="F932" s="3">
        <v>0</v>
      </c>
      <c r="G932" s="3">
        <v>0</v>
      </c>
      <c r="H932" s="255">
        <v>43299</v>
      </c>
      <c r="I932" s="270">
        <v>4.583333333333333</v>
      </c>
      <c r="J932" s="3">
        <v>-1</v>
      </c>
      <c r="K932" s="3" t="s">
        <v>12343</v>
      </c>
      <c r="L932" s="3" t="s">
        <v>5324</v>
      </c>
      <c r="M932" s="3" t="s">
        <v>13996</v>
      </c>
      <c r="N932" s="3" t="s">
        <v>4718</v>
      </c>
      <c r="O932" s="3" t="s">
        <v>4715</v>
      </c>
      <c r="P932" s="3"/>
      <c r="Q932" s="3"/>
      <c r="R932" s="3"/>
      <c r="S932" s="3"/>
      <c r="T932" s="3" t="s">
        <v>4716</v>
      </c>
    </row>
    <row r="933" spans="2:20">
      <c r="B933" t="s">
        <v>12341</v>
      </c>
      <c r="C933" t="s">
        <v>13997</v>
      </c>
      <c r="E933" t="s">
        <v>4716</v>
      </c>
      <c r="F933" s="3">
        <v>0</v>
      </c>
      <c r="G933" s="3">
        <v>0</v>
      </c>
      <c r="H933" s="255">
        <v>43301</v>
      </c>
      <c r="I933" s="270">
        <v>4.583333333333333</v>
      </c>
      <c r="J933" s="3">
        <v>0</v>
      </c>
      <c r="K933" s="3" t="s">
        <v>12343</v>
      </c>
      <c r="L933" s="3" t="s">
        <v>4753</v>
      </c>
      <c r="M933" s="3" t="s">
        <v>4753</v>
      </c>
      <c r="N933" s="3" t="s">
        <v>4718</v>
      </c>
      <c r="O933" s="3" t="s">
        <v>4715</v>
      </c>
      <c r="P933" s="3"/>
      <c r="Q933" s="3"/>
      <c r="R933" s="3"/>
      <c r="S933" s="3"/>
      <c r="T933" s="3" t="s">
        <v>4716</v>
      </c>
    </row>
    <row r="934" spans="2:20">
      <c r="B934" t="s">
        <v>12341</v>
      </c>
      <c r="C934" t="s">
        <v>13998</v>
      </c>
      <c r="E934" t="s">
        <v>4716</v>
      </c>
      <c r="F934" s="3">
        <v>0</v>
      </c>
      <c r="G934" s="3">
        <v>0</v>
      </c>
      <c r="H934" s="255">
        <v>43283</v>
      </c>
      <c r="I934" s="270">
        <v>4.583333333333333</v>
      </c>
      <c r="J934" s="3">
        <v>0</v>
      </c>
      <c r="K934" s="3" t="s">
        <v>12343</v>
      </c>
      <c r="L934" s="3" t="s">
        <v>4753</v>
      </c>
      <c r="M934" s="3" t="s">
        <v>4753</v>
      </c>
      <c r="N934" s="3" t="s">
        <v>4718</v>
      </c>
      <c r="O934" s="3" t="s">
        <v>4715</v>
      </c>
      <c r="P934" s="3"/>
      <c r="Q934" s="3"/>
      <c r="R934" s="3"/>
      <c r="S934" s="3"/>
      <c r="T934" s="3" t="s">
        <v>4716</v>
      </c>
    </row>
    <row r="935" spans="2:20">
      <c r="B935" t="s">
        <v>12345</v>
      </c>
      <c r="C935" t="s">
        <v>13999</v>
      </c>
      <c r="E935" t="s">
        <v>14000</v>
      </c>
      <c r="F935" s="3">
        <v>2</v>
      </c>
      <c r="G935" s="3">
        <v>5657.54</v>
      </c>
      <c r="H935" s="255">
        <v>43312</v>
      </c>
      <c r="I935" s="270">
        <v>4.583333333333333</v>
      </c>
      <c r="J935" s="3">
        <v>-1</v>
      </c>
      <c r="K935" s="3" t="s">
        <v>4752</v>
      </c>
      <c r="L935" s="3" t="s">
        <v>4753</v>
      </c>
      <c r="M935" s="3" t="s">
        <v>4753</v>
      </c>
      <c r="N935" s="3" t="s">
        <v>4731</v>
      </c>
      <c r="O935" s="3" t="s">
        <v>4715</v>
      </c>
      <c r="P935" s="3"/>
      <c r="Q935" s="3"/>
      <c r="R935" s="3"/>
      <c r="S935" s="3"/>
      <c r="T935" s="3" t="s">
        <v>4716</v>
      </c>
    </row>
    <row r="936" spans="2:20">
      <c r="B936" t="s">
        <v>12341</v>
      </c>
      <c r="C936" t="s">
        <v>14001</v>
      </c>
      <c r="E936" t="s">
        <v>4716</v>
      </c>
      <c r="F936" s="3">
        <v>0</v>
      </c>
      <c r="G936" s="3">
        <v>0</v>
      </c>
      <c r="H936" s="255">
        <v>43312</v>
      </c>
      <c r="I936" s="270">
        <v>4.583333333333333</v>
      </c>
      <c r="J936" s="3">
        <v>0</v>
      </c>
      <c r="K936" s="3" t="s">
        <v>12343</v>
      </c>
      <c r="L936" s="3" t="s">
        <v>4753</v>
      </c>
      <c r="M936" s="3" t="s">
        <v>4753</v>
      </c>
      <c r="N936" s="3" t="s">
        <v>4722</v>
      </c>
      <c r="O936" s="3" t="s">
        <v>4715</v>
      </c>
      <c r="P936" s="3"/>
      <c r="Q936" s="3"/>
      <c r="R936" s="3"/>
      <c r="S936" s="3"/>
      <c r="T936" s="3" t="s">
        <v>4716</v>
      </c>
    </row>
    <row r="937" spans="2:20">
      <c r="B937" t="s">
        <v>12341</v>
      </c>
      <c r="C937" t="s">
        <v>14002</v>
      </c>
      <c r="E937" t="s">
        <v>4716</v>
      </c>
      <c r="F937" s="3">
        <v>0</v>
      </c>
      <c r="G937" s="3">
        <v>0</v>
      </c>
      <c r="H937" s="255">
        <v>43301</v>
      </c>
      <c r="I937" s="270">
        <v>4.583333333333333</v>
      </c>
      <c r="J937" s="3">
        <v>0</v>
      </c>
      <c r="K937" s="3" t="s">
        <v>12343</v>
      </c>
      <c r="L937" s="3" t="s">
        <v>4753</v>
      </c>
      <c r="M937" s="3" t="s">
        <v>4753</v>
      </c>
      <c r="N937" s="3" t="s">
        <v>4722</v>
      </c>
      <c r="O937" s="3" t="s">
        <v>4715</v>
      </c>
      <c r="P937" s="3"/>
      <c r="Q937" s="3"/>
      <c r="R937" s="3"/>
      <c r="S937" s="3"/>
      <c r="T937" s="3" t="s">
        <v>4716</v>
      </c>
    </row>
    <row r="938" spans="2:20">
      <c r="B938" t="s">
        <v>12341</v>
      </c>
      <c r="C938" t="s">
        <v>14003</v>
      </c>
      <c r="E938" t="s">
        <v>4716</v>
      </c>
      <c r="F938" s="3">
        <v>0</v>
      </c>
      <c r="G938" s="3">
        <v>0</v>
      </c>
      <c r="H938" s="255">
        <v>43307</v>
      </c>
      <c r="I938" s="270">
        <v>4.583333333333333</v>
      </c>
      <c r="J938" s="3">
        <v>0</v>
      </c>
      <c r="K938" s="3" t="s">
        <v>12343</v>
      </c>
      <c r="L938" s="3" t="s">
        <v>4753</v>
      </c>
      <c r="M938" s="3" t="s">
        <v>4753</v>
      </c>
      <c r="N938" s="3" t="s">
        <v>4718</v>
      </c>
      <c r="O938" s="3" t="s">
        <v>4715</v>
      </c>
      <c r="P938" s="3"/>
      <c r="Q938" s="3"/>
      <c r="R938" s="3"/>
      <c r="S938" s="3"/>
      <c r="T938" s="3" t="s">
        <v>4716</v>
      </c>
    </row>
    <row r="939" spans="2:20">
      <c r="B939" t="s">
        <v>12341</v>
      </c>
      <c r="C939" t="s">
        <v>14004</v>
      </c>
      <c r="E939" t="s">
        <v>4716</v>
      </c>
      <c r="F939" s="3">
        <v>0</v>
      </c>
      <c r="G939" s="3">
        <v>0</v>
      </c>
      <c r="H939" s="255">
        <v>43292</v>
      </c>
      <c r="I939" s="270">
        <v>4.583333333333333</v>
      </c>
      <c r="J939" s="3">
        <v>0</v>
      </c>
      <c r="K939" s="3" t="s">
        <v>12343</v>
      </c>
      <c r="L939" s="3" t="s">
        <v>4753</v>
      </c>
      <c r="M939" s="3" t="s">
        <v>4753</v>
      </c>
      <c r="N939" s="3" t="s">
        <v>4722</v>
      </c>
      <c r="O939" s="3" t="s">
        <v>4715</v>
      </c>
      <c r="P939" s="3"/>
      <c r="Q939" s="3"/>
      <c r="R939" s="3"/>
      <c r="S939" s="3"/>
      <c r="T939" s="3" t="s">
        <v>4716</v>
      </c>
    </row>
    <row r="940" spans="2:20">
      <c r="B940" t="s">
        <v>12341</v>
      </c>
      <c r="C940" t="s">
        <v>14005</v>
      </c>
      <c r="E940" t="s">
        <v>4716</v>
      </c>
      <c r="F940" s="3">
        <v>0</v>
      </c>
      <c r="G940" s="3">
        <v>0</v>
      </c>
      <c r="H940" s="255">
        <v>43312</v>
      </c>
      <c r="I940" s="270">
        <v>4.583333333333333</v>
      </c>
      <c r="J940" s="3">
        <v>0</v>
      </c>
      <c r="K940" s="3" t="s">
        <v>12343</v>
      </c>
      <c r="L940" s="3" t="s">
        <v>4753</v>
      </c>
      <c r="M940" s="3" t="s">
        <v>4753</v>
      </c>
      <c r="N940" s="3" t="s">
        <v>4718</v>
      </c>
      <c r="O940" s="3" t="s">
        <v>4715</v>
      </c>
      <c r="P940" s="3"/>
      <c r="Q940" s="3"/>
      <c r="R940" s="3"/>
      <c r="S940" s="3"/>
      <c r="T940" s="3" t="s">
        <v>4716</v>
      </c>
    </row>
    <row r="941" spans="2:20">
      <c r="B941" t="s">
        <v>12341</v>
      </c>
      <c r="C941" t="s">
        <v>14006</v>
      </c>
      <c r="E941" t="s">
        <v>4716</v>
      </c>
      <c r="F941" s="3">
        <v>0</v>
      </c>
      <c r="G941" s="3">
        <v>0</v>
      </c>
      <c r="H941" s="255">
        <v>43312</v>
      </c>
      <c r="I941" s="270">
        <v>4.583333333333333</v>
      </c>
      <c r="J941" s="3">
        <v>0</v>
      </c>
      <c r="K941" s="3" t="s">
        <v>12343</v>
      </c>
      <c r="L941" s="3" t="s">
        <v>4753</v>
      </c>
      <c r="M941" s="3" t="s">
        <v>4753</v>
      </c>
      <c r="N941" s="3" t="s">
        <v>4718</v>
      </c>
      <c r="O941" s="3" t="s">
        <v>4715</v>
      </c>
      <c r="P941" s="3"/>
      <c r="Q941" s="3"/>
      <c r="R941" s="3"/>
      <c r="S941" s="3"/>
      <c r="T941" s="3" t="s">
        <v>4716</v>
      </c>
    </row>
    <row r="942" spans="2:20">
      <c r="B942" t="s">
        <v>12341</v>
      </c>
      <c r="C942" t="s">
        <v>14007</v>
      </c>
      <c r="E942" t="s">
        <v>4716</v>
      </c>
      <c r="F942" s="3">
        <v>0</v>
      </c>
      <c r="G942" s="3">
        <v>0</v>
      </c>
      <c r="H942" s="255">
        <v>43283</v>
      </c>
      <c r="I942" s="270">
        <v>4.583333333333333</v>
      </c>
      <c r="J942" s="3">
        <v>0</v>
      </c>
      <c r="K942" s="3" t="s">
        <v>12343</v>
      </c>
      <c r="L942" s="3" t="s">
        <v>4753</v>
      </c>
      <c r="M942" s="3" t="s">
        <v>4753</v>
      </c>
      <c r="N942" s="3" t="s">
        <v>4718</v>
      </c>
      <c r="O942" s="3" t="s">
        <v>4715</v>
      </c>
      <c r="P942" s="3"/>
      <c r="Q942" s="3"/>
      <c r="R942" s="3"/>
      <c r="S942" s="3"/>
      <c r="T942" s="3" t="s">
        <v>4716</v>
      </c>
    </row>
    <row r="943" spans="2:20">
      <c r="B943" t="s">
        <v>12341</v>
      </c>
      <c r="C943" t="s">
        <v>14008</v>
      </c>
      <c r="E943" t="s">
        <v>4716</v>
      </c>
      <c r="F943" s="3">
        <v>0</v>
      </c>
      <c r="G943" s="3">
        <v>0</v>
      </c>
      <c r="H943" s="255">
        <v>43300</v>
      </c>
      <c r="I943" s="270">
        <v>4.583333333333333</v>
      </c>
      <c r="J943" s="3">
        <v>0</v>
      </c>
      <c r="K943" s="3" t="s">
        <v>12343</v>
      </c>
      <c r="L943" s="3" t="s">
        <v>4753</v>
      </c>
      <c r="M943" s="3" t="s">
        <v>4753</v>
      </c>
      <c r="N943" s="3" t="s">
        <v>4722</v>
      </c>
      <c r="O943" s="3" t="s">
        <v>4715</v>
      </c>
      <c r="P943" s="3"/>
      <c r="Q943" s="3"/>
      <c r="R943" s="3"/>
      <c r="S943" s="3"/>
      <c r="T943" s="3" t="s">
        <v>4716</v>
      </c>
    </row>
    <row r="944" spans="2:20">
      <c r="B944" t="s">
        <v>12341</v>
      </c>
      <c r="C944" t="s">
        <v>14009</v>
      </c>
      <c r="E944" t="s">
        <v>4716</v>
      </c>
      <c r="F944" s="3">
        <v>0</v>
      </c>
      <c r="G944" s="3">
        <v>0</v>
      </c>
      <c r="H944" s="255">
        <v>43301</v>
      </c>
      <c r="I944" s="270">
        <v>4.583333333333333</v>
      </c>
      <c r="J944" s="3">
        <v>0</v>
      </c>
      <c r="K944" s="3" t="s">
        <v>12343</v>
      </c>
      <c r="L944" s="3" t="s">
        <v>4753</v>
      </c>
      <c r="M944" s="3" t="s">
        <v>4753</v>
      </c>
      <c r="N944" s="3" t="s">
        <v>4718</v>
      </c>
      <c r="O944" s="3" t="s">
        <v>4715</v>
      </c>
      <c r="P944" s="3"/>
      <c r="Q944" s="3"/>
      <c r="R944" s="3"/>
      <c r="S944" s="3"/>
      <c r="T944" s="3" t="s">
        <v>4716</v>
      </c>
    </row>
    <row r="945" spans="2:20">
      <c r="B945" t="s">
        <v>12341</v>
      </c>
      <c r="C945" t="s">
        <v>1375</v>
      </c>
      <c r="E945" t="s">
        <v>4716</v>
      </c>
      <c r="F945" s="3">
        <v>0</v>
      </c>
      <c r="G945" s="3">
        <v>0</v>
      </c>
      <c r="H945" s="255">
        <v>43309</v>
      </c>
      <c r="I945" s="270">
        <v>4.583333333333333</v>
      </c>
      <c r="J945" s="3">
        <v>0</v>
      </c>
      <c r="K945" s="3" t="s">
        <v>12343</v>
      </c>
      <c r="L945" s="3" t="s">
        <v>4753</v>
      </c>
      <c r="M945" s="3" t="s">
        <v>4753</v>
      </c>
      <c r="N945" s="3" t="s">
        <v>4718</v>
      </c>
      <c r="O945" s="3" t="s">
        <v>4715</v>
      </c>
      <c r="P945" s="3"/>
      <c r="Q945" s="3"/>
      <c r="R945" s="3"/>
      <c r="S945" s="3"/>
      <c r="T945" s="3" t="s">
        <v>4716</v>
      </c>
    </row>
    <row r="946" spans="2:20">
      <c r="B946" t="s">
        <v>12341</v>
      </c>
      <c r="C946" t="s">
        <v>14010</v>
      </c>
      <c r="E946" t="s">
        <v>4716</v>
      </c>
      <c r="F946" s="3">
        <v>0</v>
      </c>
      <c r="G946" s="3">
        <v>0</v>
      </c>
      <c r="H946" s="255">
        <v>43270</v>
      </c>
      <c r="I946" s="270">
        <v>4.666666666666667</v>
      </c>
      <c r="J946" s="3">
        <v>0</v>
      </c>
      <c r="K946" s="3" t="s">
        <v>12343</v>
      </c>
      <c r="L946" s="3" t="s">
        <v>4753</v>
      </c>
      <c r="M946" s="3" t="s">
        <v>4753</v>
      </c>
      <c r="N946" s="3" t="s">
        <v>4718</v>
      </c>
      <c r="O946" s="3" t="s">
        <v>4715</v>
      </c>
      <c r="P946" s="3"/>
      <c r="Q946" s="3"/>
      <c r="R946" s="3"/>
      <c r="S946" s="3"/>
      <c r="T946" s="3" t="s">
        <v>4716</v>
      </c>
    </row>
    <row r="947" spans="2:20">
      <c r="B947" t="s">
        <v>12341</v>
      </c>
      <c r="C947" t="s">
        <v>14011</v>
      </c>
      <c r="E947" t="s">
        <v>4716</v>
      </c>
      <c r="F947" s="3">
        <v>0</v>
      </c>
      <c r="G947" s="3">
        <v>0</v>
      </c>
      <c r="H947" s="255">
        <v>43270</v>
      </c>
      <c r="I947" s="270">
        <v>4.666666666666667</v>
      </c>
      <c r="J947" s="3">
        <v>0</v>
      </c>
      <c r="K947" s="3" t="s">
        <v>12343</v>
      </c>
      <c r="L947" s="3" t="s">
        <v>4753</v>
      </c>
      <c r="M947" s="3" t="s">
        <v>4753</v>
      </c>
      <c r="N947" s="3" t="s">
        <v>4718</v>
      </c>
      <c r="O947" s="3" t="s">
        <v>4715</v>
      </c>
      <c r="P947" s="3"/>
      <c r="Q947" s="3"/>
      <c r="R947" s="3"/>
      <c r="S947" s="3"/>
      <c r="T947" s="3" t="s">
        <v>4716</v>
      </c>
    </row>
    <row r="948" spans="2:20">
      <c r="B948" t="s">
        <v>12341</v>
      </c>
      <c r="C948" t="s">
        <v>14012</v>
      </c>
      <c r="E948" t="s">
        <v>4716</v>
      </c>
      <c r="F948" s="3">
        <v>0</v>
      </c>
      <c r="G948" s="3">
        <v>0</v>
      </c>
      <c r="H948" s="255">
        <v>43270</v>
      </c>
      <c r="I948" s="270">
        <v>4.666666666666667</v>
      </c>
      <c r="J948" s="3">
        <v>0</v>
      </c>
      <c r="K948" s="3" t="s">
        <v>12343</v>
      </c>
      <c r="L948" s="3" t="s">
        <v>4753</v>
      </c>
      <c r="M948" s="3" t="s">
        <v>4753</v>
      </c>
      <c r="N948" s="3" t="s">
        <v>4722</v>
      </c>
      <c r="O948" s="3" t="s">
        <v>4715</v>
      </c>
      <c r="P948" s="3"/>
      <c r="Q948" s="3"/>
      <c r="R948" s="3"/>
      <c r="S948" s="3"/>
      <c r="T948" s="3" t="s">
        <v>4716</v>
      </c>
    </row>
    <row r="949" spans="2:20">
      <c r="B949" t="s">
        <v>12345</v>
      </c>
      <c r="C949" t="s">
        <v>14013</v>
      </c>
      <c r="E949" t="s">
        <v>14014</v>
      </c>
      <c r="F949" s="3">
        <v>0</v>
      </c>
      <c r="G949" s="3">
        <v>0</v>
      </c>
      <c r="H949" s="255">
        <v>43264</v>
      </c>
      <c r="I949" s="270">
        <v>4.666666666666667</v>
      </c>
      <c r="J949" s="3">
        <v>-1</v>
      </c>
      <c r="K949" s="3" t="s">
        <v>4752</v>
      </c>
      <c r="L949" s="3" t="s">
        <v>4753</v>
      </c>
      <c r="M949" s="3" t="s">
        <v>4753</v>
      </c>
      <c r="N949" s="3" t="s">
        <v>4722</v>
      </c>
      <c r="O949" s="3" t="s">
        <v>4715</v>
      </c>
      <c r="P949" s="3"/>
      <c r="Q949" s="3"/>
      <c r="R949" s="3"/>
      <c r="S949" s="3"/>
      <c r="T949" s="3" t="s">
        <v>4716</v>
      </c>
    </row>
    <row r="950" spans="2:20">
      <c r="B950" t="s">
        <v>12345</v>
      </c>
      <c r="C950" t="s">
        <v>14015</v>
      </c>
      <c r="E950" t="s">
        <v>13665</v>
      </c>
      <c r="F950" s="3">
        <v>0</v>
      </c>
      <c r="G950" s="3">
        <v>0</v>
      </c>
      <c r="H950" s="255">
        <v>43270</v>
      </c>
      <c r="I950" s="270">
        <v>4.666666666666667</v>
      </c>
      <c r="J950" s="3">
        <v>65490</v>
      </c>
      <c r="K950" s="3" t="s">
        <v>12343</v>
      </c>
      <c r="L950" s="3" t="s">
        <v>4726</v>
      </c>
      <c r="M950" s="3" t="s">
        <v>5228</v>
      </c>
      <c r="N950" s="3" t="s">
        <v>4731</v>
      </c>
      <c r="O950" s="3" t="s">
        <v>4715</v>
      </c>
      <c r="P950" s="3"/>
      <c r="Q950" s="3"/>
      <c r="R950" s="3"/>
      <c r="S950" s="3"/>
      <c r="T950" s="3" t="s">
        <v>4716</v>
      </c>
    </row>
    <row r="951" spans="2:20">
      <c r="B951" t="s">
        <v>12341</v>
      </c>
      <c r="C951" t="s">
        <v>14016</v>
      </c>
      <c r="E951" t="s">
        <v>4716</v>
      </c>
      <c r="F951" s="3">
        <v>0</v>
      </c>
      <c r="G951" s="3">
        <v>0</v>
      </c>
      <c r="H951" s="255">
        <v>43277</v>
      </c>
      <c r="I951" s="270">
        <v>4.666666666666667</v>
      </c>
      <c r="J951" s="3">
        <v>0</v>
      </c>
      <c r="K951" s="3" t="s">
        <v>12343</v>
      </c>
      <c r="L951" s="3" t="s">
        <v>4753</v>
      </c>
      <c r="M951" s="3" t="s">
        <v>4753</v>
      </c>
      <c r="N951" s="3" t="s">
        <v>4718</v>
      </c>
      <c r="O951" s="3" t="s">
        <v>4715</v>
      </c>
      <c r="P951" s="3"/>
      <c r="Q951" s="3"/>
      <c r="R951" s="3"/>
      <c r="S951" s="3"/>
      <c r="T951" s="3" t="s">
        <v>4716</v>
      </c>
    </row>
    <row r="952" spans="2:20">
      <c r="B952" t="s">
        <v>12345</v>
      </c>
      <c r="C952" t="s">
        <v>14017</v>
      </c>
      <c r="E952" t="s">
        <v>14018</v>
      </c>
      <c r="F952" s="3">
        <v>0</v>
      </c>
      <c r="G952" s="3">
        <v>0</v>
      </c>
      <c r="H952" s="255">
        <v>43265</v>
      </c>
      <c r="I952" s="270">
        <v>4.666666666666667</v>
      </c>
      <c r="J952" s="3">
        <v>-1</v>
      </c>
      <c r="K952" s="3" t="s">
        <v>12343</v>
      </c>
      <c r="L952" s="3" t="s">
        <v>4726</v>
      </c>
      <c r="M952" s="3" t="s">
        <v>4994</v>
      </c>
      <c r="N952" s="3" t="s">
        <v>4722</v>
      </c>
      <c r="O952" s="3" t="s">
        <v>4715</v>
      </c>
      <c r="P952" s="3"/>
      <c r="Q952" s="3"/>
      <c r="R952" s="3"/>
      <c r="S952" s="3"/>
      <c r="T952" s="3" t="s">
        <v>4716</v>
      </c>
    </row>
    <row r="953" spans="2:20">
      <c r="B953" t="s">
        <v>12345</v>
      </c>
      <c r="C953" t="s">
        <v>14019</v>
      </c>
      <c r="E953" t="s">
        <v>14020</v>
      </c>
      <c r="F953" s="3">
        <v>1</v>
      </c>
      <c r="G953" s="3">
        <v>4602.93</v>
      </c>
      <c r="H953" s="255">
        <v>43280</v>
      </c>
      <c r="I953" s="270">
        <v>4.666666666666667</v>
      </c>
      <c r="J953" s="3">
        <v>-1</v>
      </c>
      <c r="K953" s="3" t="s">
        <v>12343</v>
      </c>
      <c r="L953" s="3" t="s">
        <v>5324</v>
      </c>
      <c r="M953" s="3" t="s">
        <v>14021</v>
      </c>
      <c r="N953" s="3" t="s">
        <v>4712</v>
      </c>
      <c r="O953" s="3" t="s">
        <v>4715</v>
      </c>
      <c r="P953" s="3"/>
      <c r="Q953" s="3"/>
      <c r="R953" s="3"/>
      <c r="S953" s="3"/>
      <c r="T953" s="3" t="s">
        <v>4716</v>
      </c>
    </row>
    <row r="954" spans="2:20">
      <c r="B954" t="s">
        <v>12345</v>
      </c>
      <c r="C954" t="s">
        <v>14022</v>
      </c>
      <c r="E954" t="s">
        <v>14023</v>
      </c>
      <c r="F954" s="3">
        <v>0</v>
      </c>
      <c r="G954" s="3">
        <v>0</v>
      </c>
      <c r="H954" s="255">
        <v>43270</v>
      </c>
      <c r="I954" s="270">
        <v>4.666666666666667</v>
      </c>
      <c r="J954" s="3">
        <v>-1</v>
      </c>
      <c r="K954" s="3" t="s">
        <v>4752</v>
      </c>
      <c r="L954" s="3" t="s">
        <v>5197</v>
      </c>
      <c r="M954" s="3" t="s">
        <v>14024</v>
      </c>
      <c r="N954" s="3" t="s">
        <v>4722</v>
      </c>
      <c r="O954" s="3" t="s">
        <v>4715</v>
      </c>
      <c r="P954" s="3"/>
      <c r="Q954" s="3"/>
      <c r="R954" s="3"/>
      <c r="S954" s="3"/>
      <c r="T954" s="3" t="s">
        <v>4716</v>
      </c>
    </row>
    <row r="955" spans="2:20">
      <c r="B955" t="s">
        <v>12378</v>
      </c>
      <c r="C955" t="s">
        <v>14025</v>
      </c>
      <c r="E955" t="s">
        <v>13549</v>
      </c>
      <c r="F955" s="3">
        <v>2</v>
      </c>
      <c r="G955" s="3">
        <v>5657.54</v>
      </c>
      <c r="H955" s="255">
        <v>43270</v>
      </c>
      <c r="I955" s="270">
        <v>4.666666666666667</v>
      </c>
      <c r="J955" s="3">
        <v>163362</v>
      </c>
      <c r="K955" s="3" t="s">
        <v>4752</v>
      </c>
      <c r="L955" s="3" t="s">
        <v>5197</v>
      </c>
      <c r="M955" s="3" t="s">
        <v>14026</v>
      </c>
      <c r="N955" s="3" t="s">
        <v>4718</v>
      </c>
      <c r="O955" s="3" t="s">
        <v>4715</v>
      </c>
      <c r="P955" s="3"/>
      <c r="Q955" s="3"/>
      <c r="R955" s="3"/>
      <c r="S955" s="3"/>
      <c r="T955" s="3" t="s">
        <v>4716</v>
      </c>
    </row>
    <row r="956" spans="2:20">
      <c r="B956" t="s">
        <v>12345</v>
      </c>
      <c r="C956" t="s">
        <v>14027</v>
      </c>
      <c r="E956" t="s">
        <v>13475</v>
      </c>
      <c r="F956" s="3">
        <v>0</v>
      </c>
      <c r="G956" s="3">
        <v>0</v>
      </c>
      <c r="H956" s="255">
        <v>43280</v>
      </c>
      <c r="I956" s="270">
        <v>4.666666666666667</v>
      </c>
      <c r="J956" s="3">
        <v>-1</v>
      </c>
      <c r="K956" s="3" t="s">
        <v>4752</v>
      </c>
      <c r="L956" s="3" t="s">
        <v>4726</v>
      </c>
      <c r="M956" s="3" t="s">
        <v>4994</v>
      </c>
      <c r="N956" s="3" t="s">
        <v>4722</v>
      </c>
      <c r="O956" s="3" t="s">
        <v>4715</v>
      </c>
      <c r="P956" s="3"/>
      <c r="Q956" s="3"/>
      <c r="R956" s="3"/>
      <c r="S956" s="3"/>
      <c r="T956" s="3" t="s">
        <v>4716</v>
      </c>
    </row>
    <row r="957" spans="2:20">
      <c r="B957" t="s">
        <v>12345</v>
      </c>
      <c r="C957" t="s">
        <v>14028</v>
      </c>
      <c r="E957" t="s">
        <v>14029</v>
      </c>
      <c r="F957" s="3">
        <v>0</v>
      </c>
      <c r="G957" s="3">
        <v>0</v>
      </c>
      <c r="H957" s="255">
        <v>43270</v>
      </c>
      <c r="I957" s="270">
        <v>4.666666666666667</v>
      </c>
      <c r="J957" s="3">
        <v>-1</v>
      </c>
      <c r="K957" s="3" t="s">
        <v>4752</v>
      </c>
      <c r="L957" s="3" t="s">
        <v>4726</v>
      </c>
      <c r="M957" s="3" t="s">
        <v>10477</v>
      </c>
      <c r="N957" s="3" t="s">
        <v>4718</v>
      </c>
      <c r="O957" s="3" t="s">
        <v>4715</v>
      </c>
      <c r="P957" s="3"/>
      <c r="Q957" s="3"/>
      <c r="R957" s="3"/>
      <c r="S957" s="3"/>
      <c r="T957" s="3" t="s">
        <v>4716</v>
      </c>
    </row>
    <row r="958" spans="2:20">
      <c r="B958" t="s">
        <v>12345</v>
      </c>
      <c r="C958" t="s">
        <v>14030</v>
      </c>
      <c r="E958" t="s">
        <v>14031</v>
      </c>
      <c r="F958" s="3">
        <v>0</v>
      </c>
      <c r="G958" s="3">
        <v>0</v>
      </c>
      <c r="H958" s="255">
        <v>43270</v>
      </c>
      <c r="I958" s="270">
        <v>4.666666666666667</v>
      </c>
      <c r="J958" s="3">
        <v>-1</v>
      </c>
      <c r="K958" s="3" t="s">
        <v>4752</v>
      </c>
      <c r="L958" s="3" t="s">
        <v>5324</v>
      </c>
      <c r="M958" s="3" t="s">
        <v>14032</v>
      </c>
      <c r="N958" s="3" t="s">
        <v>4722</v>
      </c>
      <c r="O958" s="3" t="s">
        <v>4715</v>
      </c>
      <c r="P958" s="3"/>
      <c r="Q958" s="3"/>
      <c r="R958" s="3"/>
      <c r="S958" s="3"/>
      <c r="T958" s="3" t="s">
        <v>4716</v>
      </c>
    </row>
    <row r="959" spans="2:20">
      <c r="B959" t="s">
        <v>12345</v>
      </c>
      <c r="C959" t="s">
        <v>14033</v>
      </c>
      <c r="E959" t="s">
        <v>14034</v>
      </c>
      <c r="F959" s="3">
        <v>0</v>
      </c>
      <c r="G959" s="3">
        <v>0</v>
      </c>
      <c r="H959" s="255">
        <v>43269</v>
      </c>
      <c r="I959" s="270">
        <v>4.666666666666667</v>
      </c>
      <c r="J959" s="3">
        <v>-1</v>
      </c>
      <c r="K959" s="3" t="s">
        <v>12343</v>
      </c>
      <c r="L959" s="3" t="s">
        <v>4726</v>
      </c>
      <c r="M959" s="3" t="s">
        <v>14035</v>
      </c>
      <c r="N959" s="3" t="s">
        <v>4722</v>
      </c>
      <c r="O959" s="3" t="s">
        <v>4715</v>
      </c>
      <c r="P959" s="3"/>
      <c r="Q959" s="3"/>
      <c r="R959" s="3"/>
      <c r="S959" s="3"/>
      <c r="T959" s="3" t="s">
        <v>4716</v>
      </c>
    </row>
    <row r="960" spans="2:20">
      <c r="B960" t="s">
        <v>12345</v>
      </c>
      <c r="C960" t="s">
        <v>14036</v>
      </c>
      <c r="E960" t="s">
        <v>14037</v>
      </c>
      <c r="F960" s="3">
        <v>1</v>
      </c>
      <c r="G960" s="3">
        <v>3332.72</v>
      </c>
      <c r="H960" s="255">
        <v>43281</v>
      </c>
      <c r="I960" s="270">
        <v>4.666666666666667</v>
      </c>
      <c r="J960" s="3">
        <v>-1</v>
      </c>
      <c r="K960" s="3" t="s">
        <v>4752</v>
      </c>
      <c r="L960" s="3" t="s">
        <v>4726</v>
      </c>
      <c r="M960" s="3" t="s">
        <v>5188</v>
      </c>
      <c r="N960" s="3" t="s">
        <v>4722</v>
      </c>
      <c r="O960" s="3" t="s">
        <v>4715</v>
      </c>
      <c r="P960" s="3"/>
      <c r="Q960" s="3"/>
      <c r="R960" s="3"/>
      <c r="S960" s="3"/>
      <c r="T960" s="3" t="s">
        <v>4716</v>
      </c>
    </row>
    <row r="961" spans="2:20">
      <c r="B961" t="s">
        <v>12345</v>
      </c>
      <c r="C961" t="s">
        <v>14038</v>
      </c>
      <c r="E961" t="s">
        <v>12677</v>
      </c>
      <c r="F961" s="3">
        <v>0</v>
      </c>
      <c r="G961" s="3">
        <v>0</v>
      </c>
      <c r="H961" s="255">
        <v>43271</v>
      </c>
      <c r="I961" s="270">
        <v>4.666666666666667</v>
      </c>
      <c r="J961" s="3">
        <v>53788</v>
      </c>
      <c r="K961" s="3" t="s">
        <v>4752</v>
      </c>
      <c r="L961" s="3" t="s">
        <v>4726</v>
      </c>
      <c r="M961" s="3" t="s">
        <v>9949</v>
      </c>
      <c r="N961" s="3" t="s">
        <v>4712</v>
      </c>
      <c r="O961" s="3" t="s">
        <v>4715</v>
      </c>
      <c r="P961" s="3"/>
      <c r="Q961" s="3"/>
      <c r="R961" s="3"/>
      <c r="S961" s="3"/>
      <c r="T961" s="3" t="s">
        <v>4716</v>
      </c>
    </row>
    <row r="962" spans="2:20">
      <c r="B962" t="s">
        <v>12345</v>
      </c>
      <c r="C962" t="s">
        <v>14039</v>
      </c>
      <c r="E962" t="s">
        <v>14040</v>
      </c>
      <c r="F962" s="3">
        <v>3</v>
      </c>
      <c r="G962" s="3">
        <v>6657.65</v>
      </c>
      <c r="H962" s="255">
        <v>43281</v>
      </c>
      <c r="I962" s="270">
        <v>4.666666666666667</v>
      </c>
      <c r="J962" s="3">
        <v>-1</v>
      </c>
      <c r="K962" s="3" t="s">
        <v>4752</v>
      </c>
      <c r="L962" s="3" t="s">
        <v>4726</v>
      </c>
      <c r="M962" s="3" t="s">
        <v>13122</v>
      </c>
      <c r="N962" s="3" t="s">
        <v>4722</v>
      </c>
      <c r="O962" s="3" t="s">
        <v>4715</v>
      </c>
      <c r="P962" s="3"/>
      <c r="Q962" s="3"/>
      <c r="R962" s="3"/>
      <c r="S962" s="3"/>
      <c r="T962" s="3" t="s">
        <v>4716</v>
      </c>
    </row>
    <row r="963" spans="2:20">
      <c r="B963" t="s">
        <v>12345</v>
      </c>
      <c r="C963" t="s">
        <v>14041</v>
      </c>
      <c r="E963" t="s">
        <v>14042</v>
      </c>
      <c r="F963" s="3">
        <v>0</v>
      </c>
      <c r="G963" s="3">
        <v>0</v>
      </c>
      <c r="H963" s="255">
        <v>43279</v>
      </c>
      <c r="I963" s="270">
        <v>4.666666666666667</v>
      </c>
      <c r="J963" s="3">
        <v>-1</v>
      </c>
      <c r="K963" s="3" t="s">
        <v>12343</v>
      </c>
      <c r="L963" s="3" t="s">
        <v>4726</v>
      </c>
      <c r="M963" s="3" t="s">
        <v>8841</v>
      </c>
      <c r="N963" s="3" t="s">
        <v>4718</v>
      </c>
      <c r="O963" s="3" t="s">
        <v>4715</v>
      </c>
      <c r="P963" s="3"/>
      <c r="Q963" s="3"/>
      <c r="R963" s="3"/>
      <c r="S963" s="3"/>
      <c r="T963" s="3" t="s">
        <v>4716</v>
      </c>
    </row>
    <row r="964" spans="2:20">
      <c r="B964" t="s">
        <v>12345</v>
      </c>
      <c r="C964" t="s">
        <v>14043</v>
      </c>
      <c r="E964" t="s">
        <v>14044</v>
      </c>
      <c r="F964" s="3">
        <v>2</v>
      </c>
      <c r="G964" s="3">
        <v>3708.75</v>
      </c>
      <c r="H964" s="255">
        <v>43263</v>
      </c>
      <c r="I964" s="270">
        <v>4.666666666666667</v>
      </c>
      <c r="J964" s="3">
        <v>-1</v>
      </c>
      <c r="K964" s="3" t="s">
        <v>4752</v>
      </c>
      <c r="L964" s="3" t="s">
        <v>4726</v>
      </c>
      <c r="M964" s="3" t="s">
        <v>13122</v>
      </c>
      <c r="N964" s="3" t="s">
        <v>4722</v>
      </c>
      <c r="O964" s="3" t="s">
        <v>4715</v>
      </c>
      <c r="P964" s="3"/>
      <c r="Q964" s="3"/>
      <c r="R964" s="3"/>
      <c r="S964" s="3"/>
      <c r="T964" s="3" t="s">
        <v>4716</v>
      </c>
    </row>
    <row r="965" spans="2:20">
      <c r="B965" t="s">
        <v>12345</v>
      </c>
      <c r="C965" t="s">
        <v>14045</v>
      </c>
      <c r="E965" t="s">
        <v>14046</v>
      </c>
      <c r="F965" s="3">
        <v>1</v>
      </c>
      <c r="G965" s="3">
        <v>3332.72</v>
      </c>
      <c r="H965" s="255">
        <v>43271</v>
      </c>
      <c r="I965" s="270">
        <v>4.666666666666667</v>
      </c>
      <c r="J965" s="3">
        <v>-1</v>
      </c>
      <c r="K965" s="3" t="s">
        <v>12343</v>
      </c>
      <c r="L965" s="3" t="s">
        <v>4726</v>
      </c>
      <c r="M965" s="3" t="s">
        <v>14047</v>
      </c>
      <c r="N965" s="3" t="s">
        <v>4722</v>
      </c>
      <c r="O965" s="3" t="s">
        <v>4715</v>
      </c>
      <c r="P965" s="3"/>
      <c r="Q965" s="3"/>
      <c r="R965" s="3"/>
      <c r="S965" s="3"/>
      <c r="T965" s="3" t="s">
        <v>4716</v>
      </c>
    </row>
    <row r="966" spans="2:20">
      <c r="B966" t="s">
        <v>12345</v>
      </c>
      <c r="C966" t="s">
        <v>14048</v>
      </c>
      <c r="E966" t="s">
        <v>13454</v>
      </c>
      <c r="F966" s="3">
        <v>1</v>
      </c>
      <c r="G966" s="3">
        <v>3332.72</v>
      </c>
      <c r="H966" s="255">
        <v>43266</v>
      </c>
      <c r="I966" s="270">
        <v>4.666666666666667</v>
      </c>
      <c r="J966" s="3">
        <v>-1</v>
      </c>
      <c r="K966" s="3" t="s">
        <v>4752</v>
      </c>
      <c r="L966" s="3" t="s">
        <v>4726</v>
      </c>
      <c r="M966" s="3" t="s">
        <v>7955</v>
      </c>
      <c r="N966" s="3" t="s">
        <v>4722</v>
      </c>
      <c r="O966" s="3" t="s">
        <v>4715</v>
      </c>
      <c r="P966" s="3"/>
      <c r="Q966" s="3"/>
      <c r="R966" s="3"/>
      <c r="S966" s="3"/>
      <c r="T966" s="3" t="s">
        <v>4716</v>
      </c>
    </row>
    <row r="967" spans="2:20">
      <c r="B967" t="s">
        <v>12345</v>
      </c>
      <c r="C967" t="s">
        <v>14049</v>
      </c>
      <c r="E967" t="s">
        <v>14050</v>
      </c>
      <c r="F967" s="3">
        <v>0</v>
      </c>
      <c r="G967" s="3">
        <v>0</v>
      </c>
      <c r="H967" s="255">
        <v>43270</v>
      </c>
      <c r="I967" s="270">
        <v>4.666666666666667</v>
      </c>
      <c r="J967" s="3">
        <v>-1</v>
      </c>
      <c r="K967" s="3" t="s">
        <v>12343</v>
      </c>
      <c r="L967" s="3" t="s">
        <v>4726</v>
      </c>
      <c r="M967" s="3" t="s">
        <v>7955</v>
      </c>
      <c r="N967" s="3" t="s">
        <v>4722</v>
      </c>
      <c r="O967" s="3" t="s">
        <v>4715</v>
      </c>
      <c r="P967" s="3"/>
      <c r="Q967" s="3"/>
      <c r="R967" s="3"/>
      <c r="S967" s="3"/>
      <c r="T967" s="3" t="s">
        <v>4716</v>
      </c>
    </row>
    <row r="968" spans="2:20">
      <c r="B968" t="s">
        <v>12345</v>
      </c>
      <c r="C968" t="s">
        <v>14051</v>
      </c>
      <c r="E968" t="s">
        <v>13442</v>
      </c>
      <c r="F968" s="3">
        <v>0</v>
      </c>
      <c r="G968" s="3">
        <v>0</v>
      </c>
      <c r="H968" s="255">
        <v>43279</v>
      </c>
      <c r="I968" s="270">
        <v>4.666666666666667</v>
      </c>
      <c r="J968" s="3">
        <v>-1</v>
      </c>
      <c r="K968" s="3" t="s">
        <v>12343</v>
      </c>
      <c r="L968" s="3" t="s">
        <v>4726</v>
      </c>
      <c r="M968" s="3" t="s">
        <v>5972</v>
      </c>
      <c r="N968" s="3" t="s">
        <v>4731</v>
      </c>
      <c r="O968" s="3" t="s">
        <v>4715</v>
      </c>
      <c r="P968" s="3"/>
      <c r="Q968" s="3"/>
      <c r="R968" s="3"/>
      <c r="S968" s="3"/>
      <c r="T968" s="3" t="s">
        <v>4716</v>
      </c>
    </row>
    <row r="969" spans="2:20">
      <c r="B969" t="s">
        <v>12345</v>
      </c>
      <c r="C969" t="s">
        <v>14052</v>
      </c>
      <c r="E969" t="s">
        <v>13442</v>
      </c>
      <c r="F969" s="3">
        <v>0</v>
      </c>
      <c r="G969" s="3">
        <v>0</v>
      </c>
      <c r="H969" s="255">
        <v>43271</v>
      </c>
      <c r="I969" s="270">
        <v>4.666666666666667</v>
      </c>
      <c r="J969" s="3">
        <v>-1</v>
      </c>
      <c r="K969" s="3" t="s">
        <v>12343</v>
      </c>
      <c r="L969" s="3" t="s">
        <v>4726</v>
      </c>
      <c r="M969" s="3" t="s">
        <v>4994</v>
      </c>
      <c r="N969" s="3" t="s">
        <v>4712</v>
      </c>
      <c r="O969" s="3" t="s">
        <v>4715</v>
      </c>
      <c r="P969" s="3"/>
      <c r="Q969" s="3"/>
      <c r="R969" s="3"/>
      <c r="S969" s="3"/>
      <c r="T969" s="3" t="s">
        <v>4716</v>
      </c>
    </row>
    <row r="970" spans="2:20">
      <c r="B970" t="s">
        <v>12378</v>
      </c>
      <c r="C970" t="s">
        <v>14053</v>
      </c>
      <c r="E970" t="s">
        <v>12550</v>
      </c>
      <c r="F970" s="3">
        <v>0</v>
      </c>
      <c r="G970" s="3">
        <v>0</v>
      </c>
      <c r="H970" s="255">
        <v>43270</v>
      </c>
      <c r="I970" s="270">
        <v>4.666666666666667</v>
      </c>
      <c r="J970" s="3">
        <v>130575</v>
      </c>
      <c r="K970" s="3" t="s">
        <v>4752</v>
      </c>
      <c r="L970" s="3" t="s">
        <v>5324</v>
      </c>
      <c r="M970" s="3" t="s">
        <v>14054</v>
      </c>
      <c r="N970" s="3" t="s">
        <v>4712</v>
      </c>
      <c r="O970" s="3" t="s">
        <v>4715</v>
      </c>
      <c r="P970" s="3"/>
      <c r="Q970" s="3"/>
      <c r="R970" s="3"/>
      <c r="S970" s="3"/>
      <c r="T970" s="3" t="s">
        <v>4716</v>
      </c>
    </row>
    <row r="971" spans="2:20">
      <c r="B971" t="s">
        <v>12345</v>
      </c>
      <c r="C971" t="s">
        <v>14055</v>
      </c>
      <c r="E971" t="s">
        <v>14056</v>
      </c>
      <c r="F971" s="3">
        <v>0</v>
      </c>
      <c r="G971" s="3">
        <v>0</v>
      </c>
      <c r="H971" s="255">
        <v>43280</v>
      </c>
      <c r="I971" s="270">
        <v>4.666666666666667</v>
      </c>
      <c r="J971" s="3">
        <v>-1</v>
      </c>
      <c r="K971" s="3" t="s">
        <v>12343</v>
      </c>
      <c r="L971" s="3" t="s">
        <v>4726</v>
      </c>
      <c r="M971" s="3" t="s">
        <v>11774</v>
      </c>
      <c r="N971" s="3" t="s">
        <v>4722</v>
      </c>
      <c r="O971" s="3" t="s">
        <v>4715</v>
      </c>
      <c r="P971" s="3"/>
      <c r="Q971" s="3"/>
      <c r="R971" s="3"/>
      <c r="S971" s="3"/>
      <c r="T971" s="3" t="s">
        <v>4716</v>
      </c>
    </row>
    <row r="972" spans="2:20">
      <c r="B972" t="s">
        <v>12345</v>
      </c>
      <c r="C972" t="s">
        <v>14057</v>
      </c>
      <c r="E972" t="s">
        <v>14058</v>
      </c>
      <c r="F972" s="3">
        <v>1</v>
      </c>
      <c r="G972" s="3">
        <v>3332.72</v>
      </c>
      <c r="H972" s="255">
        <v>43280</v>
      </c>
      <c r="I972" s="270">
        <v>4.666666666666667</v>
      </c>
      <c r="J972" s="3">
        <v>-1</v>
      </c>
      <c r="K972" s="3" t="s">
        <v>4752</v>
      </c>
      <c r="L972" s="3" t="s">
        <v>5324</v>
      </c>
      <c r="M972" s="3" t="s">
        <v>10290</v>
      </c>
      <c r="N972" s="3" t="s">
        <v>4722</v>
      </c>
      <c r="O972" s="3" t="s">
        <v>4715</v>
      </c>
      <c r="P972" s="3"/>
      <c r="Q972" s="3"/>
      <c r="R972" s="3"/>
      <c r="S972" s="3"/>
      <c r="T972" s="3" t="s">
        <v>4716</v>
      </c>
    </row>
    <row r="973" spans="2:20">
      <c r="B973" t="s">
        <v>12345</v>
      </c>
      <c r="C973" t="s">
        <v>14059</v>
      </c>
      <c r="E973" t="s">
        <v>13384</v>
      </c>
      <c r="F973" s="3">
        <v>1</v>
      </c>
      <c r="G973" s="3">
        <v>3332.72</v>
      </c>
      <c r="H973" s="255">
        <v>43260</v>
      </c>
      <c r="I973" s="270">
        <v>4.666666666666667</v>
      </c>
      <c r="J973" s="3">
        <v>-1</v>
      </c>
      <c r="K973" s="3" t="s">
        <v>12343</v>
      </c>
      <c r="L973" s="3" t="s">
        <v>4726</v>
      </c>
      <c r="M973" s="3" t="s">
        <v>4994</v>
      </c>
      <c r="N973" s="3" t="s">
        <v>4722</v>
      </c>
      <c r="O973" s="3" t="s">
        <v>4715</v>
      </c>
      <c r="P973" s="3"/>
      <c r="Q973" s="3"/>
      <c r="R973" s="3"/>
      <c r="S973" s="3"/>
      <c r="T973" s="3" t="s">
        <v>4716</v>
      </c>
    </row>
    <row r="974" spans="2:20">
      <c r="B974" t="s">
        <v>12345</v>
      </c>
      <c r="C974" t="s">
        <v>14060</v>
      </c>
      <c r="E974" t="s">
        <v>14061</v>
      </c>
      <c r="F974" s="3">
        <v>0</v>
      </c>
      <c r="G974" s="3">
        <v>0</v>
      </c>
      <c r="H974" s="255">
        <v>43260</v>
      </c>
      <c r="I974" s="270">
        <v>4.666666666666667</v>
      </c>
      <c r="J974" s="3">
        <v>64532</v>
      </c>
      <c r="K974" s="3" t="s">
        <v>12343</v>
      </c>
      <c r="L974" s="3" t="s">
        <v>4726</v>
      </c>
      <c r="M974" s="3" t="s">
        <v>12473</v>
      </c>
      <c r="N974" s="3" t="s">
        <v>4712</v>
      </c>
      <c r="O974" s="3" t="s">
        <v>4715</v>
      </c>
      <c r="P974" s="3"/>
      <c r="Q974" s="3"/>
      <c r="R974" s="3"/>
      <c r="S974" s="3"/>
      <c r="T974" s="3" t="s">
        <v>4716</v>
      </c>
    </row>
    <row r="975" spans="2:20">
      <c r="B975" t="s">
        <v>12345</v>
      </c>
      <c r="C975" t="s">
        <v>14062</v>
      </c>
      <c r="E975" t="s">
        <v>14063</v>
      </c>
      <c r="F975" s="3">
        <v>0</v>
      </c>
      <c r="G975" s="3">
        <v>0</v>
      </c>
      <c r="H975" s="255">
        <v>43262</v>
      </c>
      <c r="I975" s="270">
        <v>4.666666666666667</v>
      </c>
      <c r="J975" s="3">
        <v>-1</v>
      </c>
      <c r="K975" s="3" t="s">
        <v>12343</v>
      </c>
      <c r="L975" s="3" t="s">
        <v>4726</v>
      </c>
      <c r="M975" s="3" t="s">
        <v>11774</v>
      </c>
      <c r="N975" s="3" t="s">
        <v>4712</v>
      </c>
      <c r="O975" s="3" t="s">
        <v>4715</v>
      </c>
      <c r="P975" s="3"/>
      <c r="Q975" s="3"/>
      <c r="R975" s="3"/>
      <c r="S975" s="3"/>
      <c r="T975" s="3" t="s">
        <v>4716</v>
      </c>
    </row>
    <row r="976" spans="2:20">
      <c r="B976" t="s">
        <v>12345</v>
      </c>
      <c r="C976" t="s">
        <v>14064</v>
      </c>
      <c r="E976" t="s">
        <v>14065</v>
      </c>
      <c r="F976" s="3">
        <v>0</v>
      </c>
      <c r="G976" s="3">
        <v>0</v>
      </c>
      <c r="H976" s="255">
        <v>43264</v>
      </c>
      <c r="I976" s="270">
        <v>4.666666666666667</v>
      </c>
      <c r="J976" s="3">
        <v>-1</v>
      </c>
      <c r="K976" s="3" t="s">
        <v>12343</v>
      </c>
      <c r="L976" s="3" t="s">
        <v>5197</v>
      </c>
      <c r="M976" s="3" t="s">
        <v>13312</v>
      </c>
      <c r="N976" s="3" t="s">
        <v>4731</v>
      </c>
      <c r="O976" s="3" t="s">
        <v>4715</v>
      </c>
      <c r="P976" s="3"/>
      <c r="Q976" s="3"/>
      <c r="R976" s="3"/>
      <c r="S976" s="3"/>
      <c r="T976" s="3" t="s">
        <v>4716</v>
      </c>
    </row>
    <row r="977" spans="2:20">
      <c r="B977" t="s">
        <v>12345</v>
      </c>
      <c r="C977" t="s">
        <v>14066</v>
      </c>
      <c r="E977" t="s">
        <v>14067</v>
      </c>
      <c r="F977" s="3">
        <v>1</v>
      </c>
      <c r="G977" s="3">
        <v>3332.72</v>
      </c>
      <c r="H977" s="255">
        <v>43270</v>
      </c>
      <c r="I977" s="270">
        <v>4.666666666666667</v>
      </c>
      <c r="J977" s="3">
        <v>-1</v>
      </c>
      <c r="K977" s="3" t="s">
        <v>12343</v>
      </c>
      <c r="L977" s="3" t="s">
        <v>5324</v>
      </c>
      <c r="M977" s="3" t="s">
        <v>14068</v>
      </c>
      <c r="N977" s="3" t="s">
        <v>4722</v>
      </c>
      <c r="O977" s="3" t="s">
        <v>4715</v>
      </c>
      <c r="P977" s="3"/>
      <c r="Q977" s="3"/>
      <c r="R977" s="3"/>
      <c r="S977" s="3"/>
      <c r="T977" s="3" t="s">
        <v>4716</v>
      </c>
    </row>
    <row r="978" spans="2:20">
      <c r="B978" t="s">
        <v>12345</v>
      </c>
      <c r="C978" t="s">
        <v>14069</v>
      </c>
      <c r="E978" t="s">
        <v>14070</v>
      </c>
      <c r="F978" s="3">
        <v>0</v>
      </c>
      <c r="G978" s="3">
        <v>0</v>
      </c>
      <c r="H978" s="255">
        <v>43278</v>
      </c>
      <c r="I978" s="270">
        <v>4.666666666666667</v>
      </c>
      <c r="J978" s="3">
        <v>-1</v>
      </c>
      <c r="K978" s="3" t="s">
        <v>4752</v>
      </c>
      <c r="L978" s="3" t="s">
        <v>5324</v>
      </c>
      <c r="M978" s="3" t="s">
        <v>14071</v>
      </c>
      <c r="N978" s="3" t="s">
        <v>4718</v>
      </c>
      <c r="O978" s="3" t="s">
        <v>4715</v>
      </c>
      <c r="P978" s="3"/>
      <c r="Q978" s="3"/>
      <c r="R978" s="3"/>
      <c r="S978" s="3"/>
      <c r="T978" s="3" t="s">
        <v>4716</v>
      </c>
    </row>
    <row r="979" spans="2:20">
      <c r="B979" t="s">
        <v>12341</v>
      </c>
      <c r="C979" t="s">
        <v>14072</v>
      </c>
      <c r="E979" t="s">
        <v>4716</v>
      </c>
      <c r="F979" s="3">
        <v>0</v>
      </c>
      <c r="G979" s="3">
        <v>0</v>
      </c>
      <c r="H979" s="255">
        <v>43271</v>
      </c>
      <c r="I979" s="270">
        <v>4.666666666666667</v>
      </c>
      <c r="J979" s="3">
        <v>0</v>
      </c>
      <c r="K979" s="3" t="s">
        <v>12343</v>
      </c>
      <c r="L979" s="3" t="s">
        <v>4753</v>
      </c>
      <c r="M979" s="3" t="s">
        <v>4753</v>
      </c>
      <c r="N979" s="3" t="s">
        <v>4718</v>
      </c>
      <c r="O979" s="3" t="s">
        <v>4715</v>
      </c>
      <c r="P979" s="3"/>
      <c r="Q979" s="3"/>
      <c r="R979" s="3"/>
      <c r="S979" s="3"/>
      <c r="T979" s="3" t="s">
        <v>4716</v>
      </c>
    </row>
    <row r="980" spans="2:20">
      <c r="B980" t="s">
        <v>12341</v>
      </c>
      <c r="C980" t="s">
        <v>14073</v>
      </c>
      <c r="E980" t="s">
        <v>4716</v>
      </c>
      <c r="F980" s="3">
        <v>0</v>
      </c>
      <c r="G980" s="3">
        <v>0</v>
      </c>
      <c r="H980" s="255">
        <v>43280</v>
      </c>
      <c r="I980" s="270">
        <v>4.666666666666667</v>
      </c>
      <c r="J980" s="3">
        <v>0</v>
      </c>
      <c r="K980" s="3" t="s">
        <v>12343</v>
      </c>
      <c r="L980" s="3" t="s">
        <v>4753</v>
      </c>
      <c r="M980" s="3" t="s">
        <v>4753</v>
      </c>
      <c r="N980" s="3" t="s">
        <v>4718</v>
      </c>
      <c r="O980" s="3" t="s">
        <v>4715</v>
      </c>
      <c r="P980" s="3"/>
      <c r="Q980" s="3"/>
      <c r="R980" s="3"/>
      <c r="S980" s="3"/>
      <c r="T980" s="3" t="s">
        <v>4716</v>
      </c>
    </row>
    <row r="981" spans="2:20">
      <c r="B981" t="s">
        <v>12341</v>
      </c>
      <c r="C981" t="s">
        <v>14074</v>
      </c>
      <c r="E981" t="s">
        <v>4716</v>
      </c>
      <c r="F981" s="3">
        <v>0</v>
      </c>
      <c r="G981" s="3">
        <v>0</v>
      </c>
      <c r="H981" s="255">
        <v>43270</v>
      </c>
      <c r="I981" s="270">
        <v>4.666666666666667</v>
      </c>
      <c r="J981" s="3">
        <v>0</v>
      </c>
      <c r="K981" s="3" t="s">
        <v>12343</v>
      </c>
      <c r="L981" s="3" t="s">
        <v>4753</v>
      </c>
      <c r="M981" s="3" t="s">
        <v>4753</v>
      </c>
      <c r="N981" s="3" t="s">
        <v>4718</v>
      </c>
      <c r="O981" s="3" t="s">
        <v>4715</v>
      </c>
      <c r="P981" s="3"/>
      <c r="Q981" s="3"/>
      <c r="R981" s="3"/>
      <c r="S981" s="3"/>
      <c r="T981" s="3" t="s">
        <v>4716</v>
      </c>
    </row>
    <row r="982" spans="2:20">
      <c r="B982" t="s">
        <v>12341</v>
      </c>
      <c r="C982" t="s">
        <v>14075</v>
      </c>
      <c r="E982" t="s">
        <v>4716</v>
      </c>
      <c r="F982" s="3">
        <v>0</v>
      </c>
      <c r="G982" s="3">
        <v>0</v>
      </c>
      <c r="H982" s="255">
        <v>43266</v>
      </c>
      <c r="I982" s="270">
        <v>4.666666666666667</v>
      </c>
      <c r="J982" s="3">
        <v>0</v>
      </c>
      <c r="K982" s="3" t="s">
        <v>12343</v>
      </c>
      <c r="L982" s="3" t="s">
        <v>4753</v>
      </c>
      <c r="M982" s="3" t="s">
        <v>4753</v>
      </c>
      <c r="N982" s="3" t="s">
        <v>4718</v>
      </c>
      <c r="O982" s="3" t="s">
        <v>4715</v>
      </c>
      <c r="P982" s="3"/>
      <c r="Q982" s="3"/>
      <c r="R982" s="3"/>
      <c r="S982" s="3"/>
      <c r="T982" s="3" t="s">
        <v>4716</v>
      </c>
    </row>
    <row r="983" spans="2:20">
      <c r="B983" t="s">
        <v>12341</v>
      </c>
      <c r="C983" t="s">
        <v>14076</v>
      </c>
      <c r="E983" t="s">
        <v>4716</v>
      </c>
      <c r="F983" s="3">
        <v>0</v>
      </c>
      <c r="G983" s="3">
        <v>0</v>
      </c>
      <c r="H983" s="255">
        <v>43271</v>
      </c>
      <c r="I983" s="270">
        <v>4.666666666666667</v>
      </c>
      <c r="J983" s="3">
        <v>0</v>
      </c>
      <c r="K983" s="3" t="s">
        <v>12343</v>
      </c>
      <c r="L983" s="3" t="s">
        <v>4753</v>
      </c>
      <c r="M983" s="3" t="s">
        <v>4753</v>
      </c>
      <c r="N983" s="3" t="s">
        <v>4718</v>
      </c>
      <c r="O983" s="3" t="s">
        <v>4715</v>
      </c>
      <c r="P983" s="3"/>
      <c r="Q983" s="3"/>
      <c r="R983" s="3"/>
      <c r="S983" s="3"/>
      <c r="T983" s="3" t="s">
        <v>4716</v>
      </c>
    </row>
    <row r="984" spans="2:20">
      <c r="B984" t="s">
        <v>12345</v>
      </c>
      <c r="C984" t="s">
        <v>14077</v>
      </c>
      <c r="E984" t="s">
        <v>14078</v>
      </c>
      <c r="F984" s="3">
        <v>0</v>
      </c>
      <c r="G984" s="3">
        <v>0</v>
      </c>
      <c r="H984" s="255">
        <v>43266</v>
      </c>
      <c r="I984" s="270">
        <v>4.666666666666667</v>
      </c>
      <c r="J984" s="3">
        <v>-1</v>
      </c>
      <c r="K984" s="3" t="s">
        <v>12343</v>
      </c>
      <c r="L984" s="3" t="s">
        <v>4753</v>
      </c>
      <c r="M984" s="3" t="s">
        <v>4753</v>
      </c>
      <c r="N984" s="3" t="s">
        <v>4712</v>
      </c>
      <c r="O984" s="3" t="s">
        <v>4715</v>
      </c>
      <c r="P984" s="3"/>
      <c r="Q984" s="3"/>
      <c r="R984" s="3"/>
      <c r="S984" s="3"/>
      <c r="T984" s="3" t="s">
        <v>4716</v>
      </c>
    </row>
    <row r="985" spans="2:20">
      <c r="B985" t="s">
        <v>12341</v>
      </c>
      <c r="C985" t="s">
        <v>14079</v>
      </c>
      <c r="E985" t="s">
        <v>4716</v>
      </c>
      <c r="F985" s="3">
        <v>0</v>
      </c>
      <c r="G985" s="3">
        <v>0</v>
      </c>
      <c r="H985" s="255">
        <v>43265</v>
      </c>
      <c r="I985" s="270">
        <v>4.666666666666667</v>
      </c>
      <c r="J985" s="3">
        <v>0</v>
      </c>
      <c r="K985" s="3" t="s">
        <v>12343</v>
      </c>
      <c r="L985" s="3" t="s">
        <v>4753</v>
      </c>
      <c r="M985" s="3" t="s">
        <v>4753</v>
      </c>
      <c r="N985" s="3" t="s">
        <v>4722</v>
      </c>
      <c r="O985" s="3" t="s">
        <v>4715</v>
      </c>
      <c r="P985" s="3"/>
      <c r="Q985" s="3"/>
      <c r="R985" s="3"/>
      <c r="S985" s="3"/>
      <c r="T985" s="3" t="s">
        <v>4716</v>
      </c>
    </row>
    <row r="986" spans="2:20">
      <c r="B986" t="s">
        <v>12341</v>
      </c>
      <c r="C986" t="s">
        <v>14080</v>
      </c>
      <c r="E986" t="s">
        <v>4716</v>
      </c>
      <c r="F986" s="3">
        <v>0</v>
      </c>
      <c r="G986" s="3">
        <v>0</v>
      </c>
      <c r="H986" s="255">
        <v>43277</v>
      </c>
      <c r="I986" s="270">
        <v>4.666666666666667</v>
      </c>
      <c r="J986" s="3">
        <v>0</v>
      </c>
      <c r="K986" s="3" t="s">
        <v>12343</v>
      </c>
      <c r="L986" s="3" t="s">
        <v>4753</v>
      </c>
      <c r="M986" s="3" t="s">
        <v>4753</v>
      </c>
      <c r="N986" s="3" t="s">
        <v>4718</v>
      </c>
      <c r="O986" s="3" t="s">
        <v>4715</v>
      </c>
      <c r="P986" s="3"/>
      <c r="Q986" s="3"/>
      <c r="R986" s="3"/>
      <c r="S986" s="3"/>
      <c r="T986" s="3" t="s">
        <v>4716</v>
      </c>
    </row>
    <row r="987" spans="2:20">
      <c r="B987" t="s">
        <v>12341</v>
      </c>
      <c r="C987" t="s">
        <v>14081</v>
      </c>
      <c r="E987" t="s">
        <v>4716</v>
      </c>
      <c r="F987" s="3">
        <v>0</v>
      </c>
      <c r="G987" s="3">
        <v>0</v>
      </c>
      <c r="H987" s="255">
        <v>43251</v>
      </c>
      <c r="I987" s="270">
        <v>4.75</v>
      </c>
      <c r="J987" s="3">
        <v>0</v>
      </c>
      <c r="K987" s="3" t="s">
        <v>12343</v>
      </c>
      <c r="L987" s="3" t="s">
        <v>4753</v>
      </c>
      <c r="M987" s="3" t="s">
        <v>4753</v>
      </c>
      <c r="N987" s="3" t="s">
        <v>4718</v>
      </c>
      <c r="O987" s="3" t="s">
        <v>4715</v>
      </c>
      <c r="P987" s="3"/>
      <c r="Q987" s="3"/>
      <c r="R987" s="3"/>
      <c r="S987" s="3"/>
      <c r="T987" s="3" t="s">
        <v>4716</v>
      </c>
    </row>
    <row r="988" spans="2:20">
      <c r="B988" t="s">
        <v>12341</v>
      </c>
      <c r="C988" t="s">
        <v>14082</v>
      </c>
      <c r="E988" t="s">
        <v>4716</v>
      </c>
      <c r="F988" s="3">
        <v>0</v>
      </c>
      <c r="G988" s="3">
        <v>0</v>
      </c>
      <c r="H988" s="255">
        <v>43251</v>
      </c>
      <c r="I988" s="270">
        <v>4.75</v>
      </c>
      <c r="J988" s="3">
        <v>0</v>
      </c>
      <c r="K988" s="3" t="s">
        <v>12343</v>
      </c>
      <c r="L988" s="3" t="s">
        <v>4753</v>
      </c>
      <c r="M988" s="3" t="s">
        <v>4753</v>
      </c>
      <c r="N988" s="3" t="s">
        <v>4718</v>
      </c>
      <c r="O988" s="3" t="s">
        <v>4715</v>
      </c>
      <c r="P988" s="3"/>
      <c r="Q988" s="3"/>
      <c r="R988" s="3"/>
      <c r="S988" s="3"/>
      <c r="T988" s="3" t="s">
        <v>4716</v>
      </c>
    </row>
    <row r="989" spans="2:20">
      <c r="B989" t="s">
        <v>12341</v>
      </c>
      <c r="C989" t="s">
        <v>14083</v>
      </c>
      <c r="E989" t="s">
        <v>4716</v>
      </c>
      <c r="F989" s="3">
        <v>0</v>
      </c>
      <c r="G989" s="3">
        <v>0</v>
      </c>
      <c r="H989" s="255">
        <v>43249</v>
      </c>
      <c r="I989" s="270">
        <v>4.75</v>
      </c>
      <c r="J989" s="3">
        <v>0</v>
      </c>
      <c r="K989" s="3" t="s">
        <v>12343</v>
      </c>
      <c r="L989" s="3" t="s">
        <v>4753</v>
      </c>
      <c r="M989" s="3" t="s">
        <v>4753</v>
      </c>
      <c r="N989" s="3" t="s">
        <v>4718</v>
      </c>
      <c r="O989" s="3" t="s">
        <v>4715</v>
      </c>
      <c r="P989" s="3"/>
      <c r="Q989" s="3"/>
      <c r="R989" s="3"/>
      <c r="S989" s="3"/>
      <c r="T989" s="3" t="s">
        <v>4716</v>
      </c>
    </row>
    <row r="990" spans="2:20">
      <c r="B990" t="s">
        <v>12341</v>
      </c>
      <c r="C990" t="s">
        <v>14084</v>
      </c>
      <c r="E990" t="s">
        <v>4716</v>
      </c>
      <c r="F990" s="3">
        <v>0</v>
      </c>
      <c r="G990" s="3">
        <v>0</v>
      </c>
      <c r="H990" s="255">
        <v>43251</v>
      </c>
      <c r="I990" s="270">
        <v>4.75</v>
      </c>
      <c r="J990" s="3">
        <v>0</v>
      </c>
      <c r="K990" s="3" t="s">
        <v>12343</v>
      </c>
      <c r="L990" s="3" t="s">
        <v>4753</v>
      </c>
      <c r="M990" s="3" t="s">
        <v>4753</v>
      </c>
      <c r="N990" s="3" t="s">
        <v>4718</v>
      </c>
      <c r="O990" s="3" t="s">
        <v>4715</v>
      </c>
      <c r="P990" s="3"/>
      <c r="Q990" s="3"/>
      <c r="R990" s="3"/>
      <c r="S990" s="3"/>
      <c r="T990" s="3" t="s">
        <v>4716</v>
      </c>
    </row>
    <row r="991" spans="2:20">
      <c r="B991" t="s">
        <v>12345</v>
      </c>
      <c r="C991" t="s">
        <v>14085</v>
      </c>
      <c r="E991" t="s">
        <v>14000</v>
      </c>
      <c r="F991" s="3">
        <v>0</v>
      </c>
      <c r="G991" s="3">
        <v>0</v>
      </c>
      <c r="H991" s="255">
        <v>43251</v>
      </c>
      <c r="I991" s="270">
        <v>4.75</v>
      </c>
      <c r="J991" s="3">
        <v>-1</v>
      </c>
      <c r="K991" s="3" t="s">
        <v>12343</v>
      </c>
      <c r="L991" s="3" t="s">
        <v>4753</v>
      </c>
      <c r="M991" s="3" t="s">
        <v>4753</v>
      </c>
      <c r="N991" s="3" t="s">
        <v>4722</v>
      </c>
      <c r="O991" s="3" t="s">
        <v>4715</v>
      </c>
      <c r="P991" s="3"/>
      <c r="Q991" s="3"/>
      <c r="R991" s="3"/>
      <c r="S991" s="3"/>
      <c r="T991" s="3" t="s">
        <v>4716</v>
      </c>
    </row>
    <row r="992" spans="2:20">
      <c r="B992" t="s">
        <v>12345</v>
      </c>
      <c r="C992" t="s">
        <v>14086</v>
      </c>
      <c r="E992" t="s">
        <v>14087</v>
      </c>
      <c r="F992" s="3">
        <v>0</v>
      </c>
      <c r="G992" s="3">
        <v>0</v>
      </c>
      <c r="H992" s="255">
        <v>43243</v>
      </c>
      <c r="I992" s="270">
        <v>4.75</v>
      </c>
      <c r="J992" s="3">
        <v>-1</v>
      </c>
      <c r="K992" s="3" t="s">
        <v>4752</v>
      </c>
      <c r="L992" s="3" t="s">
        <v>4726</v>
      </c>
      <c r="M992" s="3" t="s">
        <v>14088</v>
      </c>
      <c r="N992" s="3" t="s">
        <v>4722</v>
      </c>
      <c r="O992" s="3" t="s">
        <v>4715</v>
      </c>
      <c r="P992" s="3"/>
      <c r="Q992" s="3"/>
      <c r="R992" s="3"/>
      <c r="S992" s="3"/>
      <c r="T992" s="3" t="s">
        <v>4716</v>
      </c>
    </row>
    <row r="993" spans="2:20">
      <c r="B993" t="s">
        <v>12345</v>
      </c>
      <c r="C993" t="s">
        <v>14089</v>
      </c>
      <c r="E993" t="s">
        <v>14090</v>
      </c>
      <c r="F993" s="3">
        <v>0</v>
      </c>
      <c r="G993" s="3">
        <v>0</v>
      </c>
      <c r="H993" s="255">
        <v>43251</v>
      </c>
      <c r="I993" s="270">
        <v>4.75</v>
      </c>
      <c r="J993" s="3">
        <v>-1</v>
      </c>
      <c r="K993" s="3" t="s">
        <v>4752</v>
      </c>
      <c r="L993" s="3" t="s">
        <v>4726</v>
      </c>
      <c r="M993" s="3" t="s">
        <v>13230</v>
      </c>
      <c r="N993" s="3" t="s">
        <v>4718</v>
      </c>
      <c r="O993" s="3" t="s">
        <v>4715</v>
      </c>
      <c r="P993" s="3"/>
      <c r="Q993" s="3"/>
      <c r="R993" s="3"/>
      <c r="S993" s="3"/>
      <c r="T993" s="3" t="s">
        <v>4716</v>
      </c>
    </row>
    <row r="994" spans="2:20">
      <c r="B994" t="s">
        <v>12345</v>
      </c>
      <c r="C994" t="s">
        <v>14091</v>
      </c>
      <c r="E994" t="s">
        <v>13311</v>
      </c>
      <c r="F994" s="3">
        <v>2</v>
      </c>
      <c r="G994" s="3">
        <v>3708.75</v>
      </c>
      <c r="H994" s="255">
        <v>43244</v>
      </c>
      <c r="I994" s="270">
        <v>4.75</v>
      </c>
      <c r="J994" s="3">
        <v>-1</v>
      </c>
      <c r="K994" s="3" t="s">
        <v>12343</v>
      </c>
      <c r="L994" s="3" t="s">
        <v>5324</v>
      </c>
      <c r="M994" s="3" t="s">
        <v>6241</v>
      </c>
      <c r="N994" s="3" t="s">
        <v>4722</v>
      </c>
      <c r="O994" s="3" t="s">
        <v>4715</v>
      </c>
      <c r="P994" s="3"/>
      <c r="Q994" s="3"/>
      <c r="R994" s="3"/>
      <c r="S994" s="3"/>
      <c r="T994" s="3" t="s">
        <v>4716</v>
      </c>
    </row>
    <row r="995" spans="2:20">
      <c r="B995" t="s">
        <v>12345</v>
      </c>
      <c r="C995" t="s">
        <v>14092</v>
      </c>
      <c r="E995" t="s">
        <v>14093</v>
      </c>
      <c r="F995" s="3">
        <v>0</v>
      </c>
      <c r="G995" s="3">
        <v>0</v>
      </c>
      <c r="H995" s="255">
        <v>43236</v>
      </c>
      <c r="I995" s="270">
        <v>4.75</v>
      </c>
      <c r="J995" s="3">
        <v>-1</v>
      </c>
      <c r="K995" s="3" t="s">
        <v>12343</v>
      </c>
      <c r="L995" s="3" t="s">
        <v>4726</v>
      </c>
      <c r="M995" s="3" t="s">
        <v>11774</v>
      </c>
      <c r="N995" s="3" t="s">
        <v>4722</v>
      </c>
      <c r="O995" s="3" t="s">
        <v>4715</v>
      </c>
      <c r="P995" s="3"/>
      <c r="Q995" s="3"/>
      <c r="R995" s="3"/>
      <c r="S995" s="3"/>
      <c r="T995" s="3" t="s">
        <v>4716</v>
      </c>
    </row>
    <row r="996" spans="2:20">
      <c r="B996" t="s">
        <v>12378</v>
      </c>
      <c r="C996" t="s">
        <v>14094</v>
      </c>
      <c r="E996" t="s">
        <v>13829</v>
      </c>
      <c r="F996" s="3">
        <v>0</v>
      </c>
      <c r="G996" s="3">
        <v>0</v>
      </c>
      <c r="H996" s="255">
        <v>43241</v>
      </c>
      <c r="I996" s="270">
        <v>4.75</v>
      </c>
      <c r="J996" s="3">
        <v>164080</v>
      </c>
      <c r="K996" s="3" t="s">
        <v>12343</v>
      </c>
      <c r="L996" s="3" t="s">
        <v>4726</v>
      </c>
      <c r="M996" s="3" t="s">
        <v>14095</v>
      </c>
      <c r="N996" s="3" t="s">
        <v>4718</v>
      </c>
      <c r="O996" s="3" t="s">
        <v>4715</v>
      </c>
      <c r="P996" s="3"/>
      <c r="Q996" s="3"/>
      <c r="R996" s="3"/>
      <c r="S996" s="3"/>
      <c r="T996" s="3" t="s">
        <v>4716</v>
      </c>
    </row>
    <row r="997" spans="2:20">
      <c r="B997" t="s">
        <v>12345</v>
      </c>
      <c r="C997" t="s">
        <v>14096</v>
      </c>
      <c r="E997" t="s">
        <v>13315</v>
      </c>
      <c r="F997" s="3">
        <v>0</v>
      </c>
      <c r="G997" s="3">
        <v>0</v>
      </c>
      <c r="H997" s="255">
        <v>43241</v>
      </c>
      <c r="I997" s="270">
        <v>4.75</v>
      </c>
      <c r="J997" s="3">
        <v>-1</v>
      </c>
      <c r="K997" s="3" t="s">
        <v>4752</v>
      </c>
      <c r="L997" s="3" t="s">
        <v>4726</v>
      </c>
      <c r="M997" s="3" t="s">
        <v>14088</v>
      </c>
      <c r="N997" s="3" t="s">
        <v>4722</v>
      </c>
      <c r="O997" s="3" t="s">
        <v>4715</v>
      </c>
      <c r="P997" s="3"/>
      <c r="Q997" s="3"/>
      <c r="R997" s="3"/>
      <c r="S997" s="3"/>
      <c r="T997" s="3" t="s">
        <v>4716</v>
      </c>
    </row>
    <row r="998" spans="2:20">
      <c r="B998" t="s">
        <v>12345</v>
      </c>
      <c r="C998" t="s">
        <v>14097</v>
      </c>
      <c r="E998" t="s">
        <v>13775</v>
      </c>
      <c r="F998" s="3">
        <v>0</v>
      </c>
      <c r="G998" s="3">
        <v>0</v>
      </c>
      <c r="H998" s="255">
        <v>43231</v>
      </c>
      <c r="I998" s="270">
        <v>4.75</v>
      </c>
      <c r="J998" s="3">
        <v>-1</v>
      </c>
      <c r="K998" s="3" t="s">
        <v>12343</v>
      </c>
      <c r="L998" s="3" t="s">
        <v>4726</v>
      </c>
      <c r="M998" s="3" t="s">
        <v>11774</v>
      </c>
      <c r="N998" s="3" t="s">
        <v>4722</v>
      </c>
      <c r="O998" s="3" t="s">
        <v>4715</v>
      </c>
      <c r="P998" s="3"/>
      <c r="Q998" s="3"/>
      <c r="R998" s="3"/>
      <c r="S998" s="3"/>
      <c r="T998" s="3" t="s">
        <v>4716</v>
      </c>
    </row>
    <row r="999" spans="2:20">
      <c r="B999" t="s">
        <v>12345</v>
      </c>
      <c r="C999" t="s">
        <v>14098</v>
      </c>
      <c r="E999" t="s">
        <v>13621</v>
      </c>
      <c r="F999" s="3">
        <v>0</v>
      </c>
      <c r="G999" s="3">
        <v>0</v>
      </c>
      <c r="H999" s="255">
        <v>43241</v>
      </c>
      <c r="I999" s="270">
        <v>4.75</v>
      </c>
      <c r="J999" s="3">
        <v>-1</v>
      </c>
      <c r="K999" s="3" t="s">
        <v>4752</v>
      </c>
      <c r="L999" s="3" t="s">
        <v>5197</v>
      </c>
      <c r="M999" s="3" t="s">
        <v>12363</v>
      </c>
      <c r="N999" s="3" t="s">
        <v>4722</v>
      </c>
      <c r="O999" s="3" t="s">
        <v>4715</v>
      </c>
      <c r="P999" s="3"/>
      <c r="Q999" s="3"/>
      <c r="R999" s="3"/>
      <c r="S999" s="3"/>
      <c r="T999" s="3" t="s">
        <v>4716</v>
      </c>
    </row>
    <row r="1000" spans="2:20">
      <c r="B1000" t="s">
        <v>12345</v>
      </c>
      <c r="C1000" t="s">
        <v>14099</v>
      </c>
      <c r="E1000" t="s">
        <v>14100</v>
      </c>
      <c r="F1000" s="3">
        <v>0</v>
      </c>
      <c r="G1000" s="3">
        <v>0</v>
      </c>
      <c r="H1000" s="255">
        <v>43250</v>
      </c>
      <c r="I1000" s="270">
        <v>4.75</v>
      </c>
      <c r="J1000" s="3">
        <v>-1</v>
      </c>
      <c r="K1000" s="3" t="s">
        <v>4752</v>
      </c>
      <c r="L1000" s="3" t="s">
        <v>5197</v>
      </c>
      <c r="M1000" s="3" t="s">
        <v>14101</v>
      </c>
      <c r="N1000" s="3" t="s">
        <v>4722</v>
      </c>
      <c r="O1000" s="3" t="s">
        <v>4715</v>
      </c>
      <c r="P1000" s="3"/>
      <c r="Q1000" s="3"/>
      <c r="R1000" s="3"/>
      <c r="S1000" s="3"/>
      <c r="T1000" s="3" t="s">
        <v>4716</v>
      </c>
    </row>
    <row r="1001" spans="2:20">
      <c r="B1001" t="s">
        <v>12345</v>
      </c>
      <c r="C1001" t="s">
        <v>14102</v>
      </c>
      <c r="E1001" t="s">
        <v>13853</v>
      </c>
      <c r="F1001" s="3">
        <v>0</v>
      </c>
      <c r="G1001" s="3">
        <v>0</v>
      </c>
      <c r="H1001" s="255">
        <v>43231</v>
      </c>
      <c r="I1001" s="270">
        <v>4.75</v>
      </c>
      <c r="J1001" s="3">
        <v>-1</v>
      </c>
      <c r="K1001" s="3" t="s">
        <v>4752</v>
      </c>
      <c r="L1001" s="3" t="s">
        <v>4726</v>
      </c>
      <c r="M1001" s="3" t="s">
        <v>5188</v>
      </c>
      <c r="N1001" s="3" t="s">
        <v>4712</v>
      </c>
      <c r="O1001" s="3" t="s">
        <v>4715</v>
      </c>
      <c r="P1001" s="3"/>
      <c r="Q1001" s="3"/>
      <c r="R1001" s="3"/>
      <c r="S1001" s="3"/>
      <c r="T1001" s="3" t="s">
        <v>4716</v>
      </c>
    </row>
    <row r="1002" spans="2:20">
      <c r="B1002" t="s">
        <v>12378</v>
      </c>
      <c r="C1002" t="s">
        <v>14103</v>
      </c>
      <c r="E1002" t="s">
        <v>13391</v>
      </c>
      <c r="F1002" s="3">
        <v>0</v>
      </c>
      <c r="G1002" s="3">
        <v>0</v>
      </c>
      <c r="H1002" s="255">
        <v>43251</v>
      </c>
      <c r="I1002" s="270">
        <v>4.75</v>
      </c>
      <c r="J1002" s="3">
        <v>59825</v>
      </c>
      <c r="K1002" s="3" t="s">
        <v>4752</v>
      </c>
      <c r="L1002" s="3" t="s">
        <v>4726</v>
      </c>
      <c r="M1002" s="3" t="s">
        <v>14104</v>
      </c>
      <c r="N1002" s="3" t="s">
        <v>4712</v>
      </c>
      <c r="O1002" s="3" t="s">
        <v>4715</v>
      </c>
      <c r="P1002" s="3"/>
      <c r="Q1002" s="3"/>
      <c r="R1002" s="3"/>
      <c r="S1002" s="3"/>
      <c r="T1002" s="3" t="s">
        <v>4716</v>
      </c>
    </row>
    <row r="1003" spans="2:20">
      <c r="B1003" t="s">
        <v>12345</v>
      </c>
      <c r="C1003" t="s">
        <v>14105</v>
      </c>
      <c r="E1003" t="s">
        <v>13210</v>
      </c>
      <c r="F1003" s="3">
        <v>0</v>
      </c>
      <c r="G1003" s="3">
        <v>0</v>
      </c>
      <c r="H1003" s="255">
        <v>43251</v>
      </c>
      <c r="I1003" s="270">
        <v>4.75</v>
      </c>
      <c r="J1003" s="3">
        <v>-1</v>
      </c>
      <c r="K1003" s="3" t="s">
        <v>4752</v>
      </c>
      <c r="L1003" s="3" t="s">
        <v>4726</v>
      </c>
      <c r="M1003" s="3" t="s">
        <v>5972</v>
      </c>
      <c r="N1003" s="3" t="s">
        <v>4722</v>
      </c>
      <c r="O1003" s="3" t="s">
        <v>4715</v>
      </c>
      <c r="P1003" s="3"/>
      <c r="Q1003" s="3"/>
      <c r="R1003" s="3"/>
      <c r="S1003" s="3"/>
      <c r="T1003" s="3" t="s">
        <v>4716</v>
      </c>
    </row>
    <row r="1004" spans="2:20">
      <c r="B1004" t="s">
        <v>12345</v>
      </c>
      <c r="C1004" t="s">
        <v>14106</v>
      </c>
      <c r="E1004" t="s">
        <v>13646</v>
      </c>
      <c r="F1004" s="3">
        <v>0</v>
      </c>
      <c r="G1004" s="3">
        <v>0</v>
      </c>
      <c r="H1004" s="255">
        <v>43241</v>
      </c>
      <c r="I1004" s="270">
        <v>4.75</v>
      </c>
      <c r="J1004" s="3">
        <v>-1</v>
      </c>
      <c r="K1004" s="3" t="s">
        <v>4752</v>
      </c>
      <c r="L1004" s="3" t="s">
        <v>4726</v>
      </c>
      <c r="M1004" s="3" t="s">
        <v>5188</v>
      </c>
      <c r="N1004" s="3" t="s">
        <v>4722</v>
      </c>
      <c r="O1004" s="3" t="s">
        <v>4715</v>
      </c>
      <c r="P1004" s="3"/>
      <c r="Q1004" s="3"/>
      <c r="R1004" s="3"/>
      <c r="S1004" s="3"/>
      <c r="T1004" s="3" t="s">
        <v>4716</v>
      </c>
    </row>
    <row r="1005" spans="2:20">
      <c r="B1005" t="s">
        <v>12345</v>
      </c>
      <c r="C1005" t="s">
        <v>14107</v>
      </c>
      <c r="E1005" t="s">
        <v>14108</v>
      </c>
      <c r="F1005" s="3">
        <v>0</v>
      </c>
      <c r="G1005" s="3">
        <v>0</v>
      </c>
      <c r="H1005" s="255">
        <v>43239</v>
      </c>
      <c r="I1005" s="270">
        <v>4.75</v>
      </c>
      <c r="J1005" s="3">
        <v>-1</v>
      </c>
      <c r="K1005" s="3" t="s">
        <v>4752</v>
      </c>
      <c r="L1005" s="3" t="s">
        <v>4726</v>
      </c>
      <c r="M1005" s="3" t="s">
        <v>5972</v>
      </c>
      <c r="N1005" s="3" t="s">
        <v>4722</v>
      </c>
      <c r="O1005" s="3" t="s">
        <v>4715</v>
      </c>
      <c r="P1005" s="3"/>
      <c r="Q1005" s="3"/>
      <c r="R1005" s="3"/>
      <c r="S1005" s="3"/>
      <c r="T1005" s="3" t="s">
        <v>4716</v>
      </c>
    </row>
    <row r="1006" spans="2:20">
      <c r="B1006" t="s">
        <v>12378</v>
      </c>
      <c r="C1006" t="s">
        <v>1275</v>
      </c>
      <c r="E1006" t="s">
        <v>14109</v>
      </c>
      <c r="F1006" s="3">
        <v>0</v>
      </c>
      <c r="G1006" s="3">
        <v>0</v>
      </c>
      <c r="H1006" s="255">
        <v>43251</v>
      </c>
      <c r="I1006" s="270">
        <v>4.75</v>
      </c>
      <c r="J1006" s="3">
        <v>-1</v>
      </c>
      <c r="K1006" s="3" t="s">
        <v>12343</v>
      </c>
      <c r="L1006" s="3" t="s">
        <v>4726</v>
      </c>
      <c r="M1006" s="3" t="s">
        <v>10081</v>
      </c>
      <c r="N1006" s="3" t="s">
        <v>4722</v>
      </c>
      <c r="O1006" s="3" t="s">
        <v>4715</v>
      </c>
      <c r="P1006" s="3"/>
      <c r="Q1006" s="3"/>
      <c r="R1006" s="3"/>
      <c r="S1006" s="3"/>
      <c r="T1006" s="3" t="s">
        <v>4716</v>
      </c>
    </row>
    <row r="1007" spans="2:20">
      <c r="B1007" t="s">
        <v>12378</v>
      </c>
      <c r="C1007" t="s">
        <v>14110</v>
      </c>
      <c r="E1007" t="s">
        <v>14111</v>
      </c>
      <c r="F1007" s="3">
        <v>0</v>
      </c>
      <c r="G1007" s="3">
        <v>0</v>
      </c>
      <c r="H1007" s="255">
        <v>43222</v>
      </c>
      <c r="I1007" s="270">
        <v>4.75</v>
      </c>
      <c r="J1007" s="3">
        <v>-1</v>
      </c>
      <c r="K1007" s="3" t="s">
        <v>4752</v>
      </c>
      <c r="L1007" s="3" t="s">
        <v>5197</v>
      </c>
      <c r="M1007" s="3" t="s">
        <v>14112</v>
      </c>
      <c r="N1007" s="3" t="s">
        <v>4718</v>
      </c>
      <c r="O1007" s="3" t="s">
        <v>4715</v>
      </c>
      <c r="P1007" s="3"/>
      <c r="Q1007" s="3"/>
      <c r="R1007" s="3"/>
      <c r="S1007" s="3"/>
      <c r="T1007" s="3" t="s">
        <v>4716</v>
      </c>
    </row>
    <row r="1008" spans="2:20">
      <c r="B1008" t="s">
        <v>12345</v>
      </c>
      <c r="C1008" t="s">
        <v>14113</v>
      </c>
      <c r="E1008" t="s">
        <v>14114</v>
      </c>
      <c r="F1008" s="3">
        <v>0</v>
      </c>
      <c r="G1008" s="3">
        <v>0</v>
      </c>
      <c r="H1008" s="255">
        <v>43251</v>
      </c>
      <c r="I1008" s="270">
        <v>4.75</v>
      </c>
      <c r="J1008" s="3">
        <v>-1</v>
      </c>
      <c r="K1008" s="3" t="s">
        <v>12343</v>
      </c>
      <c r="L1008" s="3" t="s">
        <v>4726</v>
      </c>
      <c r="M1008" s="3" t="s">
        <v>11774</v>
      </c>
      <c r="N1008" s="3" t="s">
        <v>4718</v>
      </c>
      <c r="O1008" s="3" t="s">
        <v>4715</v>
      </c>
      <c r="P1008" s="3"/>
      <c r="Q1008" s="3"/>
      <c r="R1008" s="3"/>
      <c r="S1008" s="3"/>
      <c r="T1008" s="3" t="s">
        <v>4716</v>
      </c>
    </row>
    <row r="1009" spans="2:20">
      <c r="B1009" t="s">
        <v>12345</v>
      </c>
      <c r="C1009" t="s">
        <v>14115</v>
      </c>
      <c r="E1009" t="s">
        <v>14116</v>
      </c>
      <c r="F1009" s="3">
        <v>0</v>
      </c>
      <c r="G1009" s="3">
        <v>0</v>
      </c>
      <c r="H1009" s="255">
        <v>43228</v>
      </c>
      <c r="I1009" s="270">
        <v>4.75</v>
      </c>
      <c r="J1009" s="3">
        <v>-1</v>
      </c>
      <c r="K1009" s="3" t="s">
        <v>4752</v>
      </c>
      <c r="L1009" s="3" t="s">
        <v>4726</v>
      </c>
      <c r="M1009" s="3" t="s">
        <v>4994</v>
      </c>
      <c r="N1009" s="3" t="s">
        <v>4718</v>
      </c>
      <c r="O1009" s="3" t="s">
        <v>4715</v>
      </c>
      <c r="P1009" s="3"/>
      <c r="Q1009" s="3"/>
      <c r="R1009" s="3"/>
      <c r="S1009" s="3"/>
      <c r="T1009" s="3" t="s">
        <v>4716</v>
      </c>
    </row>
    <row r="1010" spans="2:20">
      <c r="B1010" t="s">
        <v>12345</v>
      </c>
      <c r="C1010" t="s">
        <v>14117</v>
      </c>
      <c r="E1010" t="s">
        <v>14118</v>
      </c>
      <c r="F1010" s="3">
        <v>0</v>
      </c>
      <c r="G1010" s="3">
        <v>0</v>
      </c>
      <c r="H1010" s="255">
        <v>43251</v>
      </c>
      <c r="I1010" s="270">
        <v>4.75</v>
      </c>
      <c r="J1010" s="3">
        <v>-1</v>
      </c>
      <c r="K1010" s="3" t="s">
        <v>12343</v>
      </c>
      <c r="L1010" s="3" t="s">
        <v>5324</v>
      </c>
      <c r="M1010" s="3" t="s">
        <v>5545</v>
      </c>
      <c r="N1010" s="3" t="s">
        <v>4722</v>
      </c>
      <c r="O1010" s="3" t="s">
        <v>4715</v>
      </c>
      <c r="P1010" s="3"/>
      <c r="Q1010" s="3"/>
      <c r="R1010" s="3"/>
      <c r="S1010" s="3"/>
      <c r="T1010" s="3" t="s">
        <v>4716</v>
      </c>
    </row>
    <row r="1011" spans="2:20">
      <c r="B1011" t="s">
        <v>12345</v>
      </c>
      <c r="C1011" t="s">
        <v>14119</v>
      </c>
      <c r="E1011" t="s">
        <v>13207</v>
      </c>
      <c r="F1011" s="3">
        <v>0</v>
      </c>
      <c r="G1011" s="3">
        <v>0</v>
      </c>
      <c r="H1011" s="255">
        <v>43229</v>
      </c>
      <c r="I1011" s="270">
        <v>4.75</v>
      </c>
      <c r="J1011" s="3">
        <v>-1</v>
      </c>
      <c r="K1011" s="3" t="s">
        <v>12343</v>
      </c>
      <c r="L1011" s="3" t="s">
        <v>5324</v>
      </c>
      <c r="M1011" s="3" t="s">
        <v>14120</v>
      </c>
      <c r="N1011" s="3" t="s">
        <v>4731</v>
      </c>
      <c r="O1011" s="3" t="s">
        <v>4715</v>
      </c>
      <c r="P1011" s="3"/>
      <c r="Q1011" s="3"/>
      <c r="R1011" s="3"/>
      <c r="S1011" s="3"/>
      <c r="T1011" s="3" t="s">
        <v>4716</v>
      </c>
    </row>
    <row r="1012" spans="2:20">
      <c r="B1012" t="s">
        <v>12345</v>
      </c>
      <c r="C1012" t="s">
        <v>14121</v>
      </c>
      <c r="E1012" t="s">
        <v>12979</v>
      </c>
      <c r="F1012" s="3">
        <v>0</v>
      </c>
      <c r="G1012" s="3">
        <v>0</v>
      </c>
      <c r="H1012" s="255">
        <v>43251</v>
      </c>
      <c r="I1012" s="270">
        <v>4.75</v>
      </c>
      <c r="J1012" s="3">
        <v>67134</v>
      </c>
      <c r="K1012" s="3" t="s">
        <v>12343</v>
      </c>
      <c r="L1012" s="3" t="s">
        <v>5197</v>
      </c>
      <c r="M1012" s="3" t="s">
        <v>12363</v>
      </c>
      <c r="N1012" s="3" t="s">
        <v>4712</v>
      </c>
      <c r="O1012" s="3" t="s">
        <v>4715</v>
      </c>
      <c r="P1012" s="3"/>
      <c r="Q1012" s="3"/>
      <c r="R1012" s="3"/>
      <c r="S1012" s="3"/>
      <c r="T1012" s="3" t="s">
        <v>4716</v>
      </c>
    </row>
    <row r="1013" spans="2:20">
      <c r="B1013" t="s">
        <v>12345</v>
      </c>
      <c r="C1013" t="s">
        <v>14122</v>
      </c>
      <c r="E1013" t="s">
        <v>13387</v>
      </c>
      <c r="F1013" s="3">
        <v>0</v>
      </c>
      <c r="G1013" s="3">
        <v>0</v>
      </c>
      <c r="H1013" s="255">
        <v>43249</v>
      </c>
      <c r="I1013" s="270">
        <v>4.75</v>
      </c>
      <c r="J1013" s="3">
        <v>-1</v>
      </c>
      <c r="K1013" s="3" t="s">
        <v>12343</v>
      </c>
      <c r="L1013" s="3" t="s">
        <v>5197</v>
      </c>
      <c r="M1013" s="3" t="s">
        <v>13150</v>
      </c>
      <c r="N1013" s="3" t="s">
        <v>4718</v>
      </c>
      <c r="O1013" s="3" t="s">
        <v>4715</v>
      </c>
      <c r="P1013" s="3"/>
      <c r="Q1013" s="3"/>
      <c r="R1013" s="3"/>
      <c r="S1013" s="3"/>
      <c r="T1013" s="3" t="s">
        <v>4716</v>
      </c>
    </row>
    <row r="1014" spans="2:20">
      <c r="B1014" t="s">
        <v>12345</v>
      </c>
      <c r="C1014" t="s">
        <v>14123</v>
      </c>
      <c r="E1014" t="s">
        <v>12926</v>
      </c>
      <c r="F1014" s="3">
        <v>0</v>
      </c>
      <c r="G1014" s="3">
        <v>0</v>
      </c>
      <c r="H1014" s="255">
        <v>43251</v>
      </c>
      <c r="I1014" s="270">
        <v>4.75</v>
      </c>
      <c r="J1014" s="3">
        <v>-1</v>
      </c>
      <c r="K1014" s="3" t="s">
        <v>12343</v>
      </c>
      <c r="L1014" s="3" t="s">
        <v>4726</v>
      </c>
      <c r="M1014" s="3" t="s">
        <v>8841</v>
      </c>
      <c r="N1014" s="3" t="s">
        <v>4722</v>
      </c>
      <c r="O1014" s="3" t="s">
        <v>4715</v>
      </c>
      <c r="P1014" s="3"/>
      <c r="Q1014" s="3"/>
      <c r="R1014" s="3"/>
      <c r="S1014" s="3"/>
      <c r="T1014" s="3" t="s">
        <v>4716</v>
      </c>
    </row>
    <row r="1015" spans="2:20">
      <c r="B1015" t="s">
        <v>12345</v>
      </c>
      <c r="C1015" t="s">
        <v>14124</v>
      </c>
      <c r="E1015" t="s">
        <v>13498</v>
      </c>
      <c r="F1015" s="3">
        <v>0</v>
      </c>
      <c r="G1015" s="3">
        <v>0</v>
      </c>
      <c r="H1015" s="255">
        <v>43241</v>
      </c>
      <c r="I1015" s="270">
        <v>4.75</v>
      </c>
      <c r="J1015" s="3">
        <v>-1</v>
      </c>
      <c r="K1015" s="3" t="s">
        <v>12343</v>
      </c>
      <c r="L1015" s="3" t="s">
        <v>4726</v>
      </c>
      <c r="M1015" s="3" t="s">
        <v>9993</v>
      </c>
      <c r="N1015" s="3" t="s">
        <v>4722</v>
      </c>
      <c r="O1015" s="3" t="s">
        <v>4715</v>
      </c>
      <c r="P1015" s="3"/>
      <c r="Q1015" s="3"/>
      <c r="R1015" s="3"/>
      <c r="S1015" s="3"/>
      <c r="T1015" s="3" t="s">
        <v>4716</v>
      </c>
    </row>
    <row r="1016" spans="2:20">
      <c r="B1016" t="s">
        <v>12345</v>
      </c>
      <c r="C1016" t="s">
        <v>14125</v>
      </c>
      <c r="E1016" t="s">
        <v>13660</v>
      </c>
      <c r="F1016" s="3">
        <v>0</v>
      </c>
      <c r="G1016" s="3">
        <v>0</v>
      </c>
      <c r="H1016" s="255">
        <v>43251</v>
      </c>
      <c r="I1016" s="270">
        <v>4.75</v>
      </c>
      <c r="J1016" s="3">
        <v>-1</v>
      </c>
      <c r="K1016" s="3" t="s">
        <v>12343</v>
      </c>
      <c r="L1016" s="3" t="s">
        <v>4726</v>
      </c>
      <c r="M1016" s="3" t="s">
        <v>11825</v>
      </c>
      <c r="N1016" s="3" t="s">
        <v>4731</v>
      </c>
      <c r="O1016" s="3" t="s">
        <v>4715</v>
      </c>
      <c r="P1016" s="3"/>
      <c r="Q1016" s="3"/>
      <c r="R1016" s="3"/>
      <c r="S1016" s="3"/>
      <c r="T1016" s="3" t="s">
        <v>4716</v>
      </c>
    </row>
    <row r="1017" spans="2:20">
      <c r="B1017" t="s">
        <v>12345</v>
      </c>
      <c r="C1017" t="s">
        <v>14126</v>
      </c>
      <c r="E1017" t="s">
        <v>12407</v>
      </c>
      <c r="F1017" s="3">
        <v>0</v>
      </c>
      <c r="G1017" s="3">
        <v>0</v>
      </c>
      <c r="H1017" s="255">
        <v>43231</v>
      </c>
      <c r="I1017" s="270">
        <v>4.75</v>
      </c>
      <c r="J1017" s="3">
        <v>55430</v>
      </c>
      <c r="K1017" s="3" t="s">
        <v>12343</v>
      </c>
      <c r="L1017" s="3" t="s">
        <v>5197</v>
      </c>
      <c r="M1017" s="3" t="s">
        <v>14127</v>
      </c>
      <c r="N1017" s="3" t="s">
        <v>4712</v>
      </c>
      <c r="O1017" s="3" t="s">
        <v>4715</v>
      </c>
      <c r="P1017" s="3"/>
      <c r="Q1017" s="3"/>
      <c r="R1017" s="3"/>
      <c r="S1017" s="3"/>
      <c r="T1017" s="3" t="s">
        <v>4716</v>
      </c>
    </row>
    <row r="1018" spans="2:20">
      <c r="B1018" t="s">
        <v>12345</v>
      </c>
      <c r="C1018" t="s">
        <v>14128</v>
      </c>
      <c r="E1018" t="s">
        <v>13143</v>
      </c>
      <c r="F1018" s="3">
        <v>1</v>
      </c>
      <c r="G1018" s="3">
        <v>3245.09</v>
      </c>
      <c r="H1018" s="255">
        <v>43251</v>
      </c>
      <c r="I1018" s="270">
        <v>4.75</v>
      </c>
      <c r="J1018" s="3">
        <v>-1</v>
      </c>
      <c r="K1018" s="3" t="s">
        <v>4752</v>
      </c>
      <c r="L1018" s="3" t="s">
        <v>4726</v>
      </c>
      <c r="M1018" s="3" t="s">
        <v>5972</v>
      </c>
      <c r="N1018" s="3" t="s">
        <v>4722</v>
      </c>
      <c r="O1018" s="3" t="s">
        <v>4715</v>
      </c>
      <c r="P1018" s="3"/>
      <c r="Q1018" s="3"/>
      <c r="R1018" s="3"/>
      <c r="S1018" s="3"/>
      <c r="T1018" s="3" t="s">
        <v>4716</v>
      </c>
    </row>
    <row r="1019" spans="2:20">
      <c r="B1019" t="s">
        <v>12345</v>
      </c>
      <c r="C1019" t="s">
        <v>14129</v>
      </c>
      <c r="E1019" t="s">
        <v>13569</v>
      </c>
      <c r="F1019" s="3">
        <v>0</v>
      </c>
      <c r="G1019" s="3">
        <v>0</v>
      </c>
      <c r="H1019" s="255">
        <v>43239</v>
      </c>
      <c r="I1019" s="270">
        <v>4.75</v>
      </c>
      <c r="J1019" s="3">
        <v>33265</v>
      </c>
      <c r="K1019" s="3" t="s">
        <v>12343</v>
      </c>
      <c r="L1019" s="3" t="s">
        <v>4726</v>
      </c>
      <c r="M1019" s="3" t="s">
        <v>5972</v>
      </c>
      <c r="N1019" s="3" t="s">
        <v>4731</v>
      </c>
      <c r="O1019" s="3" t="s">
        <v>4715</v>
      </c>
      <c r="P1019" s="3"/>
      <c r="Q1019" s="3"/>
      <c r="R1019" s="3"/>
      <c r="S1019" s="3"/>
      <c r="T1019" s="3" t="s">
        <v>4716</v>
      </c>
    </row>
    <row r="1020" spans="2:20">
      <c r="B1020" t="s">
        <v>12345</v>
      </c>
      <c r="C1020" t="s">
        <v>14130</v>
      </c>
      <c r="E1020" t="s">
        <v>13431</v>
      </c>
      <c r="F1020" s="3">
        <v>2</v>
      </c>
      <c r="G1020" s="3">
        <v>3666.57</v>
      </c>
      <c r="H1020" s="255">
        <v>43249</v>
      </c>
      <c r="I1020" s="270">
        <v>4.75</v>
      </c>
      <c r="J1020" s="3">
        <v>-1</v>
      </c>
      <c r="K1020" s="3" t="s">
        <v>12343</v>
      </c>
      <c r="L1020" s="3" t="s">
        <v>5324</v>
      </c>
      <c r="M1020" s="3" t="s">
        <v>10965</v>
      </c>
      <c r="N1020" s="3" t="s">
        <v>4722</v>
      </c>
      <c r="O1020" s="3" t="s">
        <v>4715</v>
      </c>
      <c r="P1020" s="3"/>
      <c r="Q1020" s="3"/>
      <c r="R1020" s="3"/>
      <c r="S1020" s="3"/>
      <c r="T1020" s="3" t="s">
        <v>4716</v>
      </c>
    </row>
    <row r="1021" spans="2:20">
      <c r="B1021" t="s">
        <v>12345</v>
      </c>
      <c r="C1021" t="s">
        <v>14131</v>
      </c>
      <c r="E1021" t="s">
        <v>13720</v>
      </c>
      <c r="F1021" s="3">
        <v>0</v>
      </c>
      <c r="G1021" s="3">
        <v>0</v>
      </c>
      <c r="H1021" s="255">
        <v>43238</v>
      </c>
      <c r="I1021" s="270">
        <v>4.75</v>
      </c>
      <c r="J1021" s="3">
        <v>-1</v>
      </c>
      <c r="K1021" s="3" t="s">
        <v>12343</v>
      </c>
      <c r="L1021" s="3" t="s">
        <v>5197</v>
      </c>
      <c r="M1021" s="3" t="s">
        <v>14132</v>
      </c>
      <c r="N1021" s="3" t="s">
        <v>4722</v>
      </c>
      <c r="O1021" s="3" t="s">
        <v>4715</v>
      </c>
      <c r="P1021" s="3"/>
      <c r="Q1021" s="3"/>
      <c r="R1021" s="3"/>
      <c r="S1021" s="3"/>
      <c r="T1021" s="3" t="s">
        <v>4716</v>
      </c>
    </row>
    <row r="1022" spans="2:20">
      <c r="B1022" t="s">
        <v>12345</v>
      </c>
      <c r="C1022" t="s">
        <v>14133</v>
      </c>
      <c r="E1022" t="s">
        <v>14134</v>
      </c>
      <c r="F1022" s="3">
        <v>1</v>
      </c>
      <c r="G1022" s="3">
        <v>3332.72</v>
      </c>
      <c r="H1022" s="255">
        <v>43249</v>
      </c>
      <c r="I1022" s="270">
        <v>4.75</v>
      </c>
      <c r="J1022" s="3">
        <v>-1</v>
      </c>
      <c r="K1022" s="3" t="s">
        <v>12343</v>
      </c>
      <c r="L1022" s="3" t="s">
        <v>4726</v>
      </c>
      <c r="M1022" s="3" t="s">
        <v>4994</v>
      </c>
      <c r="N1022" s="3" t="s">
        <v>4722</v>
      </c>
      <c r="O1022" s="3" t="s">
        <v>4715</v>
      </c>
      <c r="P1022" s="3"/>
      <c r="Q1022" s="3"/>
      <c r="R1022" s="3"/>
      <c r="S1022" s="3"/>
      <c r="T1022" s="3" t="s">
        <v>4716</v>
      </c>
    </row>
    <row r="1023" spans="2:20">
      <c r="B1023" t="s">
        <v>12345</v>
      </c>
      <c r="C1023" t="s">
        <v>14135</v>
      </c>
      <c r="E1023" t="s">
        <v>13394</v>
      </c>
      <c r="F1023" s="3">
        <v>1</v>
      </c>
      <c r="G1023" s="3">
        <v>3332.72</v>
      </c>
      <c r="H1023" s="255">
        <v>43249</v>
      </c>
      <c r="I1023" s="270">
        <v>4.75</v>
      </c>
      <c r="J1023" s="3">
        <v>-1</v>
      </c>
      <c r="K1023" s="3" t="s">
        <v>12343</v>
      </c>
      <c r="L1023" s="3" t="s">
        <v>5324</v>
      </c>
      <c r="M1023" s="3" t="s">
        <v>5545</v>
      </c>
      <c r="N1023" s="3" t="s">
        <v>4718</v>
      </c>
      <c r="O1023" s="3" t="s">
        <v>4715</v>
      </c>
      <c r="P1023" s="3"/>
      <c r="Q1023" s="3"/>
      <c r="R1023" s="3"/>
      <c r="S1023" s="3"/>
      <c r="T1023" s="3" t="s">
        <v>4716</v>
      </c>
    </row>
    <row r="1024" spans="2:20">
      <c r="B1024" t="s">
        <v>12345</v>
      </c>
      <c r="C1024" t="s">
        <v>14136</v>
      </c>
      <c r="E1024" t="s">
        <v>14137</v>
      </c>
      <c r="F1024" s="3">
        <v>0</v>
      </c>
      <c r="G1024" s="3">
        <v>0</v>
      </c>
      <c r="H1024" s="255">
        <v>43251</v>
      </c>
      <c r="I1024" s="270">
        <v>4.75</v>
      </c>
      <c r="J1024" s="3">
        <v>-1</v>
      </c>
      <c r="K1024" s="3" t="s">
        <v>12343</v>
      </c>
      <c r="L1024" s="3" t="s">
        <v>5197</v>
      </c>
      <c r="M1024" s="3" t="s">
        <v>14138</v>
      </c>
      <c r="N1024" s="3" t="s">
        <v>4722</v>
      </c>
      <c r="O1024" s="3" t="s">
        <v>4715</v>
      </c>
      <c r="P1024" s="3"/>
      <c r="Q1024" s="3"/>
      <c r="R1024" s="3"/>
      <c r="S1024" s="3"/>
      <c r="T1024" s="3" t="s">
        <v>4716</v>
      </c>
    </row>
    <row r="1025" spans="2:20">
      <c r="B1025" t="s">
        <v>12345</v>
      </c>
      <c r="C1025" t="s">
        <v>14139</v>
      </c>
      <c r="E1025" t="s">
        <v>14140</v>
      </c>
      <c r="F1025" s="3">
        <v>0</v>
      </c>
      <c r="G1025" s="3">
        <v>0</v>
      </c>
      <c r="H1025" s="255">
        <v>43251</v>
      </c>
      <c r="I1025" s="270">
        <v>4.75</v>
      </c>
      <c r="J1025" s="3">
        <v>201750</v>
      </c>
      <c r="K1025" s="3" t="s">
        <v>12343</v>
      </c>
      <c r="L1025" s="3" t="s">
        <v>5197</v>
      </c>
      <c r="M1025" s="3" t="s">
        <v>14141</v>
      </c>
      <c r="N1025" s="3" t="s">
        <v>4722</v>
      </c>
      <c r="O1025" s="3" t="s">
        <v>4715</v>
      </c>
      <c r="P1025" s="3"/>
      <c r="Q1025" s="3"/>
      <c r="R1025" s="3"/>
      <c r="S1025" s="3"/>
      <c r="T1025" s="3" t="s">
        <v>4716</v>
      </c>
    </row>
    <row r="1026" spans="2:20">
      <c r="B1026" t="s">
        <v>12378</v>
      </c>
      <c r="C1026" t="s">
        <v>14142</v>
      </c>
      <c r="E1026" t="s">
        <v>13916</v>
      </c>
      <c r="F1026" s="3">
        <v>0</v>
      </c>
      <c r="G1026" s="3">
        <v>0</v>
      </c>
      <c r="H1026" s="255">
        <v>43250</v>
      </c>
      <c r="I1026" s="270">
        <v>4.75</v>
      </c>
      <c r="J1026" s="3">
        <v>180669</v>
      </c>
      <c r="K1026" s="3" t="s">
        <v>4752</v>
      </c>
      <c r="L1026" s="3" t="s">
        <v>5324</v>
      </c>
      <c r="M1026" s="3" t="s">
        <v>14143</v>
      </c>
      <c r="N1026" s="3" t="s">
        <v>4712</v>
      </c>
      <c r="O1026" s="3" t="s">
        <v>4715</v>
      </c>
      <c r="P1026" s="3"/>
      <c r="Q1026" s="3"/>
      <c r="R1026" s="3"/>
      <c r="S1026" s="3"/>
      <c r="T1026" s="3" t="s">
        <v>4716</v>
      </c>
    </row>
    <row r="1027" spans="2:20">
      <c r="B1027" t="s">
        <v>12378</v>
      </c>
      <c r="C1027" t="s">
        <v>14144</v>
      </c>
      <c r="E1027" t="s">
        <v>14044</v>
      </c>
      <c r="F1027" s="3">
        <v>0</v>
      </c>
      <c r="G1027" s="3">
        <v>0</v>
      </c>
      <c r="H1027" s="255">
        <v>43251</v>
      </c>
      <c r="I1027" s="270">
        <v>4.75</v>
      </c>
      <c r="J1027" s="3">
        <v>-1</v>
      </c>
      <c r="K1027" s="3" t="s">
        <v>12343</v>
      </c>
      <c r="L1027" s="3" t="s">
        <v>4726</v>
      </c>
      <c r="M1027" s="3" t="s">
        <v>4994</v>
      </c>
      <c r="N1027" s="3" t="s">
        <v>4718</v>
      </c>
      <c r="O1027" s="3" t="s">
        <v>4715</v>
      </c>
      <c r="P1027" s="3"/>
      <c r="Q1027" s="3"/>
      <c r="R1027" s="3"/>
      <c r="S1027" s="3"/>
      <c r="T1027" s="3" t="s">
        <v>4716</v>
      </c>
    </row>
    <row r="1028" spans="2:20">
      <c r="B1028" t="s">
        <v>12345</v>
      </c>
      <c r="C1028" t="s">
        <v>14145</v>
      </c>
      <c r="E1028" t="s">
        <v>13742</v>
      </c>
      <c r="F1028" s="3">
        <v>1</v>
      </c>
      <c r="G1028" s="3">
        <v>3332.72</v>
      </c>
      <c r="H1028" s="255">
        <v>43251</v>
      </c>
      <c r="I1028" s="270">
        <v>4.75</v>
      </c>
      <c r="J1028" s="3">
        <v>-1</v>
      </c>
      <c r="K1028" s="3" t="s">
        <v>12343</v>
      </c>
      <c r="L1028" s="3" t="s">
        <v>4726</v>
      </c>
      <c r="M1028" s="3" t="s">
        <v>14146</v>
      </c>
      <c r="N1028" s="3" t="s">
        <v>4718</v>
      </c>
      <c r="O1028" s="3" t="s">
        <v>4715</v>
      </c>
      <c r="P1028" s="3"/>
      <c r="Q1028" s="3"/>
      <c r="R1028" s="3"/>
      <c r="S1028" s="3"/>
      <c r="T1028" s="3" t="s">
        <v>4716</v>
      </c>
    </row>
    <row r="1029" spans="2:20">
      <c r="B1029" t="s">
        <v>12345</v>
      </c>
      <c r="C1029" t="s">
        <v>1798</v>
      </c>
      <c r="E1029" t="s">
        <v>14147</v>
      </c>
      <c r="F1029" s="3">
        <v>0</v>
      </c>
      <c r="G1029" s="3">
        <v>0</v>
      </c>
      <c r="H1029" s="255">
        <v>43251</v>
      </c>
      <c r="I1029" s="270">
        <v>4.75</v>
      </c>
      <c r="J1029" s="3">
        <v>34527</v>
      </c>
      <c r="K1029" s="3" t="s">
        <v>12343</v>
      </c>
      <c r="L1029" s="3" t="s">
        <v>4726</v>
      </c>
      <c r="M1029" s="3" t="s">
        <v>12795</v>
      </c>
      <c r="N1029" s="3" t="s">
        <v>4722</v>
      </c>
      <c r="O1029" s="3" t="s">
        <v>4715</v>
      </c>
      <c r="P1029" s="3"/>
      <c r="Q1029" s="3"/>
      <c r="R1029" s="3"/>
      <c r="S1029" s="3"/>
      <c r="T1029" s="3" t="s">
        <v>4716</v>
      </c>
    </row>
    <row r="1030" spans="2:20">
      <c r="B1030" t="s">
        <v>12345</v>
      </c>
      <c r="C1030" t="s">
        <v>14148</v>
      </c>
      <c r="E1030" t="s">
        <v>14149</v>
      </c>
      <c r="F1030" s="3">
        <v>1</v>
      </c>
      <c r="G1030" s="3">
        <v>3332.72</v>
      </c>
      <c r="H1030" s="255">
        <v>43236</v>
      </c>
      <c r="I1030" s="270">
        <v>4.75</v>
      </c>
      <c r="J1030" s="3">
        <v>-1</v>
      </c>
      <c r="K1030" s="3" t="s">
        <v>12343</v>
      </c>
      <c r="L1030" s="3" t="s">
        <v>4753</v>
      </c>
      <c r="M1030" s="3" t="s">
        <v>4753</v>
      </c>
      <c r="N1030" s="3" t="s">
        <v>4712</v>
      </c>
      <c r="O1030" s="3" t="s">
        <v>4715</v>
      </c>
      <c r="P1030" s="3"/>
      <c r="Q1030" s="3"/>
      <c r="R1030" s="3"/>
      <c r="S1030" s="3"/>
      <c r="T1030" s="3" t="s">
        <v>4716</v>
      </c>
    </row>
    <row r="1031" spans="2:20">
      <c r="B1031" t="s">
        <v>12341</v>
      </c>
      <c r="C1031" t="s">
        <v>14150</v>
      </c>
      <c r="E1031" t="s">
        <v>4716</v>
      </c>
      <c r="F1031" s="3">
        <v>0</v>
      </c>
      <c r="G1031" s="3">
        <v>0</v>
      </c>
      <c r="H1031" s="255">
        <v>43239</v>
      </c>
      <c r="I1031" s="270">
        <v>4.75</v>
      </c>
      <c r="J1031" s="3">
        <v>0</v>
      </c>
      <c r="K1031" s="3" t="s">
        <v>12343</v>
      </c>
      <c r="L1031" s="3" t="s">
        <v>4753</v>
      </c>
      <c r="M1031" s="3" t="s">
        <v>4753</v>
      </c>
      <c r="N1031" s="3" t="s">
        <v>4718</v>
      </c>
      <c r="O1031" s="3" t="s">
        <v>4715</v>
      </c>
      <c r="P1031" s="3"/>
      <c r="Q1031" s="3"/>
      <c r="R1031" s="3"/>
      <c r="S1031" s="3"/>
      <c r="T1031" s="3" t="s">
        <v>4716</v>
      </c>
    </row>
    <row r="1032" spans="2:20">
      <c r="B1032" t="s">
        <v>12341</v>
      </c>
      <c r="C1032" t="s">
        <v>14151</v>
      </c>
      <c r="E1032" t="s">
        <v>4716</v>
      </c>
      <c r="F1032" s="3">
        <v>0</v>
      </c>
      <c r="G1032" s="3">
        <v>0</v>
      </c>
      <c r="H1032" s="255">
        <v>43250</v>
      </c>
      <c r="I1032" s="270">
        <v>4.75</v>
      </c>
      <c r="J1032" s="3">
        <v>0</v>
      </c>
      <c r="K1032" s="3" t="s">
        <v>12343</v>
      </c>
      <c r="L1032" s="3" t="s">
        <v>4753</v>
      </c>
      <c r="M1032" s="3" t="s">
        <v>4753</v>
      </c>
      <c r="N1032" s="3" t="s">
        <v>4722</v>
      </c>
      <c r="O1032" s="3" t="s">
        <v>4715</v>
      </c>
      <c r="P1032" s="3"/>
      <c r="Q1032" s="3"/>
      <c r="R1032" s="3"/>
      <c r="S1032" s="3"/>
      <c r="T1032" s="3" t="s">
        <v>4716</v>
      </c>
    </row>
    <row r="1033" spans="2:20">
      <c r="B1033" t="s">
        <v>12341</v>
      </c>
      <c r="C1033" t="s">
        <v>14152</v>
      </c>
      <c r="E1033" t="s">
        <v>4716</v>
      </c>
      <c r="F1033" s="3">
        <v>0</v>
      </c>
      <c r="G1033" s="3">
        <v>0</v>
      </c>
      <c r="H1033" s="255">
        <v>43237</v>
      </c>
      <c r="I1033" s="270">
        <v>4.75</v>
      </c>
      <c r="J1033" s="3">
        <v>0</v>
      </c>
      <c r="K1033" s="3" t="s">
        <v>12343</v>
      </c>
      <c r="L1033" s="3" t="s">
        <v>4753</v>
      </c>
      <c r="M1033" s="3" t="s">
        <v>4753</v>
      </c>
      <c r="N1033" s="3" t="s">
        <v>4718</v>
      </c>
      <c r="O1033" s="3" t="s">
        <v>4715</v>
      </c>
      <c r="P1033" s="3"/>
      <c r="Q1033" s="3"/>
      <c r="R1033" s="3"/>
      <c r="S1033" s="3"/>
      <c r="T1033" s="3" t="s">
        <v>4716</v>
      </c>
    </row>
    <row r="1034" spans="2:20">
      <c r="B1034" t="s">
        <v>12341</v>
      </c>
      <c r="C1034" t="s">
        <v>14153</v>
      </c>
      <c r="E1034" t="s">
        <v>4716</v>
      </c>
      <c r="F1034" s="3">
        <v>0</v>
      </c>
      <c r="G1034" s="3">
        <v>0</v>
      </c>
      <c r="H1034" s="255">
        <v>43245</v>
      </c>
      <c r="I1034" s="270">
        <v>4.75</v>
      </c>
      <c r="J1034" s="3">
        <v>0</v>
      </c>
      <c r="K1034" s="3" t="s">
        <v>12343</v>
      </c>
      <c r="L1034" s="3" t="s">
        <v>4753</v>
      </c>
      <c r="M1034" s="3" t="s">
        <v>4753</v>
      </c>
      <c r="N1034" s="3" t="s">
        <v>4722</v>
      </c>
      <c r="O1034" s="3" t="s">
        <v>4715</v>
      </c>
      <c r="P1034" s="3"/>
      <c r="Q1034" s="3"/>
      <c r="R1034" s="3"/>
      <c r="S1034" s="3"/>
      <c r="T1034" s="3" t="s">
        <v>4716</v>
      </c>
    </row>
    <row r="1035" spans="2:20">
      <c r="B1035" t="s">
        <v>12341</v>
      </c>
      <c r="C1035" t="s">
        <v>14154</v>
      </c>
      <c r="E1035" t="s">
        <v>4716</v>
      </c>
      <c r="F1035" s="3">
        <v>0</v>
      </c>
      <c r="G1035" s="3">
        <v>0</v>
      </c>
      <c r="H1035" s="255">
        <v>43250</v>
      </c>
      <c r="I1035" s="270">
        <v>4.75</v>
      </c>
      <c r="J1035" s="3">
        <v>0</v>
      </c>
      <c r="K1035" s="3" t="s">
        <v>12343</v>
      </c>
      <c r="L1035" s="3" t="s">
        <v>4753</v>
      </c>
      <c r="M1035" s="3" t="s">
        <v>4753</v>
      </c>
      <c r="N1035" s="3" t="s">
        <v>4722</v>
      </c>
      <c r="O1035" s="3" t="s">
        <v>4715</v>
      </c>
      <c r="P1035" s="3"/>
      <c r="Q1035" s="3"/>
      <c r="R1035" s="3"/>
      <c r="S1035" s="3"/>
      <c r="T1035" s="3" t="s">
        <v>4716</v>
      </c>
    </row>
    <row r="1036" spans="2:20">
      <c r="B1036" t="s">
        <v>12341</v>
      </c>
      <c r="C1036" t="s">
        <v>14155</v>
      </c>
      <c r="E1036" t="s">
        <v>4716</v>
      </c>
      <c r="F1036" s="3">
        <v>0</v>
      </c>
      <c r="G1036" s="3">
        <v>0</v>
      </c>
      <c r="H1036" s="255">
        <v>43241</v>
      </c>
      <c r="I1036" s="270">
        <v>4.75</v>
      </c>
      <c r="J1036" s="3">
        <v>0</v>
      </c>
      <c r="K1036" s="3" t="s">
        <v>12343</v>
      </c>
      <c r="L1036" s="3" t="s">
        <v>4753</v>
      </c>
      <c r="M1036" s="3" t="s">
        <v>4753</v>
      </c>
      <c r="N1036" s="3" t="s">
        <v>4718</v>
      </c>
      <c r="O1036" s="3" t="s">
        <v>4715</v>
      </c>
      <c r="P1036" s="3"/>
      <c r="Q1036" s="3"/>
      <c r="R1036" s="3"/>
      <c r="S1036" s="3"/>
      <c r="T1036" s="3" t="s">
        <v>4716</v>
      </c>
    </row>
    <row r="1037" spans="2:20">
      <c r="B1037" t="s">
        <v>12341</v>
      </c>
      <c r="C1037" t="s">
        <v>14156</v>
      </c>
      <c r="E1037" t="s">
        <v>4716</v>
      </c>
      <c r="F1037" s="3">
        <v>0</v>
      </c>
      <c r="G1037" s="3">
        <v>0</v>
      </c>
      <c r="H1037" s="255">
        <v>43251</v>
      </c>
      <c r="I1037" s="270">
        <v>4.75</v>
      </c>
      <c r="J1037" s="3">
        <v>0</v>
      </c>
      <c r="K1037" s="3" t="s">
        <v>12343</v>
      </c>
      <c r="L1037" s="3" t="s">
        <v>4753</v>
      </c>
      <c r="M1037" s="3" t="s">
        <v>4753</v>
      </c>
      <c r="N1037" s="3" t="s">
        <v>4718</v>
      </c>
      <c r="O1037" s="3" t="s">
        <v>4715</v>
      </c>
      <c r="P1037" s="3"/>
      <c r="Q1037" s="3"/>
      <c r="R1037" s="3"/>
      <c r="S1037" s="3"/>
      <c r="T1037" s="3" t="s">
        <v>4716</v>
      </c>
    </row>
    <row r="1038" spans="2:20">
      <c r="B1038" t="s">
        <v>12341</v>
      </c>
      <c r="C1038" t="s">
        <v>14157</v>
      </c>
      <c r="E1038" t="s">
        <v>4716</v>
      </c>
      <c r="F1038" s="3">
        <v>0</v>
      </c>
      <c r="G1038" s="3">
        <v>0</v>
      </c>
      <c r="H1038" s="255">
        <v>43241</v>
      </c>
      <c r="I1038" s="270">
        <v>4.75</v>
      </c>
      <c r="J1038" s="3">
        <v>0</v>
      </c>
      <c r="K1038" s="3" t="s">
        <v>12343</v>
      </c>
      <c r="L1038" s="3" t="s">
        <v>4753</v>
      </c>
      <c r="M1038" s="3" t="s">
        <v>4753</v>
      </c>
      <c r="N1038" s="3" t="s">
        <v>4718</v>
      </c>
      <c r="O1038" s="3" t="s">
        <v>4715</v>
      </c>
      <c r="P1038" s="3"/>
      <c r="Q1038" s="3"/>
      <c r="R1038" s="3"/>
      <c r="S1038" s="3"/>
      <c r="T1038" s="3" t="s">
        <v>4716</v>
      </c>
    </row>
    <row r="1039" spans="2:20">
      <c r="B1039" t="s">
        <v>12341</v>
      </c>
      <c r="C1039" t="s">
        <v>14158</v>
      </c>
      <c r="E1039" t="s">
        <v>4716</v>
      </c>
      <c r="F1039" s="3">
        <v>0</v>
      </c>
      <c r="G1039" s="3">
        <v>0</v>
      </c>
      <c r="H1039" s="255">
        <v>43251</v>
      </c>
      <c r="I1039" s="270">
        <v>4.75</v>
      </c>
      <c r="J1039" s="3">
        <v>0</v>
      </c>
      <c r="K1039" s="3" t="s">
        <v>12343</v>
      </c>
      <c r="L1039" s="3" t="s">
        <v>4753</v>
      </c>
      <c r="M1039" s="3" t="s">
        <v>4753</v>
      </c>
      <c r="N1039" s="3" t="s">
        <v>4718</v>
      </c>
      <c r="O1039" s="3" t="s">
        <v>4715</v>
      </c>
      <c r="P1039" s="3"/>
      <c r="Q1039" s="3"/>
      <c r="R1039" s="3"/>
      <c r="S1039" s="3"/>
      <c r="T1039" s="3" t="s">
        <v>4716</v>
      </c>
    </row>
    <row r="1040" spans="2:20">
      <c r="B1040" t="s">
        <v>12341</v>
      </c>
      <c r="C1040" t="s">
        <v>14159</v>
      </c>
      <c r="E1040" t="s">
        <v>4716</v>
      </c>
      <c r="F1040" s="3">
        <v>0</v>
      </c>
      <c r="G1040" s="3">
        <v>0</v>
      </c>
      <c r="H1040" s="255">
        <v>43241</v>
      </c>
      <c r="I1040" s="270">
        <v>4.75</v>
      </c>
      <c r="J1040" s="3">
        <v>0</v>
      </c>
      <c r="K1040" s="3" t="s">
        <v>12343</v>
      </c>
      <c r="L1040" s="3" t="s">
        <v>4753</v>
      </c>
      <c r="M1040" s="3" t="s">
        <v>4753</v>
      </c>
      <c r="N1040" s="3" t="s">
        <v>4718</v>
      </c>
      <c r="O1040" s="3" t="s">
        <v>4715</v>
      </c>
      <c r="P1040" s="3"/>
      <c r="Q1040" s="3"/>
      <c r="R1040" s="3"/>
      <c r="S1040" s="3"/>
      <c r="T1040" s="3" t="s">
        <v>4716</v>
      </c>
    </row>
    <row r="1041" spans="2:20">
      <c r="B1041" t="s">
        <v>12341</v>
      </c>
      <c r="C1041" t="s">
        <v>14160</v>
      </c>
      <c r="E1041" t="s">
        <v>4716</v>
      </c>
      <c r="F1041" s="3">
        <v>0</v>
      </c>
      <c r="G1041" s="3">
        <v>0</v>
      </c>
      <c r="H1041" s="255">
        <v>43200</v>
      </c>
      <c r="I1041" s="270">
        <v>4.833333333333333</v>
      </c>
      <c r="J1041" s="3">
        <v>0</v>
      </c>
      <c r="K1041" s="3" t="s">
        <v>12343</v>
      </c>
      <c r="L1041" s="3" t="s">
        <v>4753</v>
      </c>
      <c r="M1041" s="3" t="s">
        <v>4753</v>
      </c>
      <c r="N1041" s="3" t="s">
        <v>4718</v>
      </c>
      <c r="O1041" s="3" t="s">
        <v>4715</v>
      </c>
      <c r="P1041" s="3"/>
      <c r="Q1041" s="3"/>
      <c r="R1041" s="3"/>
      <c r="S1041" s="3"/>
      <c r="T1041" s="3" t="s">
        <v>4716</v>
      </c>
    </row>
    <row r="1042" spans="2:20">
      <c r="B1042" t="s">
        <v>12345</v>
      </c>
      <c r="C1042" t="s">
        <v>14161</v>
      </c>
      <c r="E1042" t="s">
        <v>14118</v>
      </c>
      <c r="F1042" s="3">
        <v>0</v>
      </c>
      <c r="G1042" s="3">
        <v>0</v>
      </c>
      <c r="H1042" s="255">
        <v>43200</v>
      </c>
      <c r="I1042" s="270">
        <v>4.833333333333333</v>
      </c>
      <c r="J1042" s="3">
        <v>-1</v>
      </c>
      <c r="K1042" s="3" t="s">
        <v>12343</v>
      </c>
      <c r="L1042" s="3" t="s">
        <v>4753</v>
      </c>
      <c r="M1042" s="3" t="s">
        <v>4753</v>
      </c>
      <c r="N1042" s="3" t="s">
        <v>4712</v>
      </c>
      <c r="O1042" s="3" t="s">
        <v>4715</v>
      </c>
      <c r="P1042" s="3"/>
      <c r="Q1042" s="3"/>
      <c r="R1042" s="3"/>
      <c r="S1042" s="3"/>
      <c r="T1042" s="3" t="s">
        <v>4716</v>
      </c>
    </row>
    <row r="1043" spans="2:20">
      <c r="B1043" t="s">
        <v>12341</v>
      </c>
      <c r="C1043" t="s">
        <v>14162</v>
      </c>
      <c r="E1043" t="s">
        <v>4716</v>
      </c>
      <c r="F1043" s="3">
        <v>0</v>
      </c>
      <c r="G1043" s="3">
        <v>0</v>
      </c>
      <c r="H1043" s="255">
        <v>43220</v>
      </c>
      <c r="I1043" s="270">
        <v>4.833333333333333</v>
      </c>
      <c r="J1043" s="3">
        <v>0</v>
      </c>
      <c r="K1043" s="3" t="s">
        <v>12343</v>
      </c>
      <c r="L1043" s="3" t="s">
        <v>4753</v>
      </c>
      <c r="M1043" s="3" t="s">
        <v>4753</v>
      </c>
      <c r="N1043" s="3" t="s">
        <v>4722</v>
      </c>
      <c r="O1043" s="3" t="s">
        <v>4715</v>
      </c>
      <c r="P1043" s="3"/>
      <c r="Q1043" s="3"/>
      <c r="R1043" s="3"/>
      <c r="S1043" s="3"/>
      <c r="T1043" s="3" t="s">
        <v>4716</v>
      </c>
    </row>
    <row r="1044" spans="2:20">
      <c r="B1044" t="s">
        <v>12341</v>
      </c>
      <c r="C1044" t="s">
        <v>14163</v>
      </c>
      <c r="E1044" t="s">
        <v>4716</v>
      </c>
      <c r="F1044" s="3">
        <v>0</v>
      </c>
      <c r="G1044" s="3">
        <v>0</v>
      </c>
      <c r="H1044" s="255">
        <v>43192</v>
      </c>
      <c r="I1044" s="270">
        <v>4.833333333333333</v>
      </c>
      <c r="J1044" s="3">
        <v>0</v>
      </c>
      <c r="K1044" s="3" t="s">
        <v>12343</v>
      </c>
      <c r="L1044" s="3" t="s">
        <v>4753</v>
      </c>
      <c r="M1044" s="3" t="s">
        <v>4753</v>
      </c>
      <c r="N1044" s="3" t="s">
        <v>4718</v>
      </c>
      <c r="O1044" s="3" t="s">
        <v>4715</v>
      </c>
      <c r="P1044" s="3"/>
      <c r="Q1044" s="3"/>
      <c r="R1044" s="3"/>
      <c r="S1044" s="3"/>
      <c r="T1044" s="3" t="s">
        <v>4716</v>
      </c>
    </row>
    <row r="1045" spans="2:20">
      <c r="B1045" t="s">
        <v>12341</v>
      </c>
      <c r="C1045" t="s">
        <v>14164</v>
      </c>
      <c r="E1045" t="s">
        <v>4716</v>
      </c>
      <c r="F1045" s="3">
        <v>0</v>
      </c>
      <c r="G1045" s="3">
        <v>0</v>
      </c>
      <c r="H1045" s="255">
        <v>43220</v>
      </c>
      <c r="I1045" s="270">
        <v>4.833333333333333</v>
      </c>
      <c r="J1045" s="3">
        <v>0</v>
      </c>
      <c r="K1045" s="3" t="s">
        <v>12343</v>
      </c>
      <c r="L1045" s="3" t="s">
        <v>4753</v>
      </c>
      <c r="M1045" s="3" t="s">
        <v>4753</v>
      </c>
      <c r="N1045" s="3" t="s">
        <v>4718</v>
      </c>
      <c r="O1045" s="3" t="s">
        <v>4715</v>
      </c>
      <c r="P1045" s="3"/>
      <c r="Q1045" s="3"/>
      <c r="R1045" s="3"/>
      <c r="S1045" s="3"/>
      <c r="T1045" s="3" t="s">
        <v>4716</v>
      </c>
    </row>
    <row r="1046" spans="2:20">
      <c r="B1046" t="s">
        <v>12345</v>
      </c>
      <c r="C1046" t="s">
        <v>14165</v>
      </c>
      <c r="E1046" t="s">
        <v>14166</v>
      </c>
      <c r="F1046" s="3">
        <v>0</v>
      </c>
      <c r="G1046" s="3">
        <v>0</v>
      </c>
      <c r="H1046" s="255">
        <v>43213</v>
      </c>
      <c r="I1046" s="270">
        <v>4.833333333333333</v>
      </c>
      <c r="J1046" s="3">
        <v>-1</v>
      </c>
      <c r="K1046" s="3" t="s">
        <v>4752</v>
      </c>
      <c r="L1046" s="3" t="s">
        <v>4753</v>
      </c>
      <c r="M1046" s="3" t="s">
        <v>4753</v>
      </c>
      <c r="N1046" s="3" t="s">
        <v>4722</v>
      </c>
      <c r="O1046" s="3" t="s">
        <v>4715</v>
      </c>
      <c r="P1046" s="3"/>
      <c r="Q1046" s="3"/>
      <c r="R1046" s="3"/>
      <c r="S1046" s="3"/>
      <c r="T1046" s="3" t="s">
        <v>4716</v>
      </c>
    </row>
    <row r="1047" spans="2:20">
      <c r="B1047" t="s">
        <v>12345</v>
      </c>
      <c r="C1047" t="s">
        <v>14167</v>
      </c>
      <c r="E1047" t="s">
        <v>14168</v>
      </c>
      <c r="F1047" s="3">
        <v>1</v>
      </c>
      <c r="G1047" s="3">
        <v>3332.72</v>
      </c>
      <c r="H1047" s="255">
        <v>43208</v>
      </c>
      <c r="I1047" s="270">
        <v>4.833333333333333</v>
      </c>
      <c r="J1047" s="3">
        <v>-1</v>
      </c>
      <c r="K1047" s="3" t="s">
        <v>4752</v>
      </c>
      <c r="L1047" s="3" t="s">
        <v>4753</v>
      </c>
      <c r="M1047" s="3" t="s">
        <v>4753</v>
      </c>
      <c r="N1047" s="3" t="s">
        <v>4722</v>
      </c>
      <c r="O1047" s="3" t="s">
        <v>4715</v>
      </c>
      <c r="P1047" s="3"/>
      <c r="Q1047" s="3"/>
      <c r="R1047" s="3"/>
      <c r="S1047" s="3"/>
      <c r="T1047" s="3" t="s">
        <v>4716</v>
      </c>
    </row>
    <row r="1048" spans="2:20">
      <c r="B1048" t="s">
        <v>12345</v>
      </c>
      <c r="C1048" t="s">
        <v>14169</v>
      </c>
      <c r="E1048" t="s">
        <v>14170</v>
      </c>
      <c r="F1048" s="3">
        <v>0</v>
      </c>
      <c r="G1048" s="3">
        <v>0</v>
      </c>
      <c r="H1048" s="255">
        <v>43217</v>
      </c>
      <c r="I1048" s="270">
        <v>4.833333333333333</v>
      </c>
      <c r="J1048" s="3">
        <v>-1</v>
      </c>
      <c r="K1048" s="3" t="s">
        <v>12343</v>
      </c>
      <c r="L1048" s="3" t="s">
        <v>4753</v>
      </c>
      <c r="M1048" s="3" t="s">
        <v>4753</v>
      </c>
      <c r="N1048" s="3" t="s">
        <v>4718</v>
      </c>
      <c r="O1048" s="3" t="s">
        <v>4715</v>
      </c>
      <c r="P1048" s="3"/>
      <c r="Q1048" s="3"/>
      <c r="R1048" s="3"/>
      <c r="S1048" s="3"/>
      <c r="T1048" s="3" t="s">
        <v>4716</v>
      </c>
    </row>
    <row r="1049" spans="2:20">
      <c r="B1049" t="s">
        <v>12345</v>
      </c>
      <c r="C1049" t="s">
        <v>14171</v>
      </c>
      <c r="E1049" t="s">
        <v>14172</v>
      </c>
      <c r="F1049" s="3">
        <v>0</v>
      </c>
      <c r="G1049" s="3">
        <v>0</v>
      </c>
      <c r="H1049" s="255">
        <v>43207</v>
      </c>
      <c r="I1049" s="270">
        <v>4.833333333333333</v>
      </c>
      <c r="J1049" s="3">
        <v>-1</v>
      </c>
      <c r="K1049" s="3" t="s">
        <v>12343</v>
      </c>
      <c r="L1049" s="3" t="s">
        <v>4753</v>
      </c>
      <c r="M1049" s="3" t="s">
        <v>4753</v>
      </c>
      <c r="N1049" s="3" t="s">
        <v>4722</v>
      </c>
      <c r="O1049" s="3" t="s">
        <v>4715</v>
      </c>
      <c r="P1049" s="3"/>
      <c r="Q1049" s="3"/>
      <c r="R1049" s="3"/>
      <c r="S1049" s="3"/>
      <c r="T1049" s="3" t="s">
        <v>4716</v>
      </c>
    </row>
    <row r="1050" spans="2:20">
      <c r="B1050" t="s">
        <v>12345</v>
      </c>
      <c r="C1050" t="s">
        <v>14173</v>
      </c>
      <c r="E1050" t="s">
        <v>12626</v>
      </c>
      <c r="F1050" s="3">
        <v>0</v>
      </c>
      <c r="G1050" s="3">
        <v>0</v>
      </c>
      <c r="H1050" s="255">
        <v>43210</v>
      </c>
      <c r="I1050" s="270">
        <v>4.833333333333333</v>
      </c>
      <c r="J1050" s="3">
        <v>40464</v>
      </c>
      <c r="K1050" s="3" t="s">
        <v>12343</v>
      </c>
      <c r="L1050" s="3" t="s">
        <v>5324</v>
      </c>
      <c r="M1050" s="3" t="s">
        <v>14174</v>
      </c>
      <c r="N1050" s="3" t="s">
        <v>4722</v>
      </c>
      <c r="O1050" s="3" t="s">
        <v>4715</v>
      </c>
      <c r="P1050" s="3"/>
      <c r="Q1050" s="3"/>
      <c r="R1050" s="3"/>
      <c r="S1050" s="3"/>
      <c r="T1050" s="3" t="s">
        <v>4716</v>
      </c>
    </row>
    <row r="1051" spans="2:20">
      <c r="B1051" t="s">
        <v>12345</v>
      </c>
      <c r="C1051" t="s">
        <v>14175</v>
      </c>
      <c r="E1051" t="s">
        <v>14176</v>
      </c>
      <c r="F1051" s="3">
        <v>2</v>
      </c>
      <c r="G1051" s="3">
        <v>5657.54</v>
      </c>
      <c r="H1051" s="255">
        <v>43192</v>
      </c>
      <c r="I1051" s="270">
        <v>4.833333333333333</v>
      </c>
      <c r="J1051" s="3">
        <v>-1</v>
      </c>
      <c r="K1051" s="3" t="s">
        <v>12343</v>
      </c>
      <c r="L1051" s="3" t="s">
        <v>5324</v>
      </c>
      <c r="M1051" s="3" t="s">
        <v>13598</v>
      </c>
      <c r="N1051" s="3" t="s">
        <v>4731</v>
      </c>
      <c r="O1051" s="3" t="s">
        <v>4715</v>
      </c>
      <c r="P1051" s="3"/>
      <c r="Q1051" s="3"/>
      <c r="R1051" s="3"/>
      <c r="S1051" s="3"/>
      <c r="T1051" s="3" t="s">
        <v>4716</v>
      </c>
    </row>
    <row r="1052" spans="2:20">
      <c r="B1052" t="s">
        <v>12345</v>
      </c>
      <c r="C1052" t="s">
        <v>14177</v>
      </c>
      <c r="E1052" t="s">
        <v>14178</v>
      </c>
      <c r="F1052" s="3">
        <v>0</v>
      </c>
      <c r="G1052" s="3">
        <v>0</v>
      </c>
      <c r="H1052" s="255">
        <v>43200</v>
      </c>
      <c r="I1052" s="270">
        <v>4.833333333333333</v>
      </c>
      <c r="J1052" s="3">
        <v>-1</v>
      </c>
      <c r="K1052" s="3" t="s">
        <v>12343</v>
      </c>
      <c r="L1052" s="3" t="s">
        <v>4726</v>
      </c>
      <c r="M1052" s="3" t="s">
        <v>14179</v>
      </c>
      <c r="N1052" s="3" t="s">
        <v>4722</v>
      </c>
      <c r="O1052" s="3" t="s">
        <v>4715</v>
      </c>
      <c r="P1052" s="3"/>
      <c r="Q1052" s="3"/>
      <c r="R1052" s="3"/>
      <c r="S1052" s="3"/>
      <c r="T1052" s="3" t="s">
        <v>4716</v>
      </c>
    </row>
    <row r="1053" spans="2:20">
      <c r="B1053" t="s">
        <v>12378</v>
      </c>
      <c r="C1053" t="s">
        <v>14180</v>
      </c>
      <c r="E1053" t="s">
        <v>13910</v>
      </c>
      <c r="F1053" s="3">
        <v>0</v>
      </c>
      <c r="G1053" s="3">
        <v>0</v>
      </c>
      <c r="H1053" s="255">
        <v>43216</v>
      </c>
      <c r="I1053" s="270">
        <v>4.833333333333333</v>
      </c>
      <c r="J1053" s="3">
        <v>34650</v>
      </c>
      <c r="K1053" s="3" t="s">
        <v>12343</v>
      </c>
      <c r="L1053" s="3" t="s">
        <v>5197</v>
      </c>
      <c r="M1053" s="3" t="s">
        <v>14181</v>
      </c>
      <c r="N1053" s="3" t="s">
        <v>4718</v>
      </c>
      <c r="O1053" s="3" t="s">
        <v>4715</v>
      </c>
      <c r="P1053" s="3"/>
      <c r="Q1053" s="3"/>
      <c r="R1053" s="3"/>
      <c r="S1053" s="3"/>
      <c r="T1053" s="3" t="s">
        <v>4716</v>
      </c>
    </row>
    <row r="1054" spans="2:20">
      <c r="B1054" t="s">
        <v>12345</v>
      </c>
      <c r="C1054" t="s">
        <v>14182</v>
      </c>
      <c r="E1054" t="s">
        <v>14029</v>
      </c>
      <c r="F1054" s="3">
        <v>0</v>
      </c>
      <c r="G1054" s="3">
        <v>0</v>
      </c>
      <c r="H1054" s="255">
        <v>43192</v>
      </c>
      <c r="I1054" s="270">
        <v>4.833333333333333</v>
      </c>
      <c r="J1054" s="3">
        <v>-1</v>
      </c>
      <c r="K1054" s="3" t="s">
        <v>12343</v>
      </c>
      <c r="L1054" s="3" t="s">
        <v>4726</v>
      </c>
      <c r="M1054" s="3" t="s">
        <v>11825</v>
      </c>
      <c r="N1054" s="3" t="s">
        <v>4712</v>
      </c>
      <c r="O1054" s="3" t="s">
        <v>4715</v>
      </c>
      <c r="P1054" s="3"/>
      <c r="Q1054" s="3"/>
      <c r="R1054" s="3"/>
      <c r="S1054" s="3"/>
      <c r="T1054" s="3" t="s">
        <v>4716</v>
      </c>
    </row>
    <row r="1055" spans="2:20">
      <c r="B1055" t="s">
        <v>12345</v>
      </c>
      <c r="C1055" t="s">
        <v>14183</v>
      </c>
      <c r="E1055" t="s">
        <v>14184</v>
      </c>
      <c r="F1055" s="3">
        <v>0</v>
      </c>
      <c r="G1055" s="3">
        <v>0</v>
      </c>
      <c r="H1055" s="255">
        <v>43206</v>
      </c>
      <c r="I1055" s="270">
        <v>4.833333333333333</v>
      </c>
      <c r="J1055" s="3">
        <v>-1</v>
      </c>
      <c r="K1055" s="3" t="s">
        <v>12343</v>
      </c>
      <c r="L1055" s="3" t="s">
        <v>5324</v>
      </c>
      <c r="M1055" s="3" t="s">
        <v>14185</v>
      </c>
      <c r="N1055" s="3" t="s">
        <v>4722</v>
      </c>
      <c r="O1055" s="3" t="s">
        <v>4715</v>
      </c>
      <c r="P1055" s="3"/>
      <c r="Q1055" s="3"/>
      <c r="R1055" s="3"/>
      <c r="S1055" s="3"/>
      <c r="T1055" s="3" t="s">
        <v>4716</v>
      </c>
    </row>
    <row r="1056" spans="2:20">
      <c r="B1056" t="s">
        <v>12345</v>
      </c>
      <c r="C1056" t="s">
        <v>14186</v>
      </c>
      <c r="E1056" t="s">
        <v>14187</v>
      </c>
      <c r="F1056" s="3">
        <v>1</v>
      </c>
      <c r="G1056" s="3">
        <v>3245.09</v>
      </c>
      <c r="H1056" s="255">
        <v>43217</v>
      </c>
      <c r="I1056" s="270">
        <v>4.833333333333333</v>
      </c>
      <c r="J1056" s="3">
        <v>-1</v>
      </c>
      <c r="K1056" s="3" t="s">
        <v>4752</v>
      </c>
      <c r="L1056" s="3" t="s">
        <v>5197</v>
      </c>
      <c r="M1056" s="3" t="s">
        <v>14188</v>
      </c>
      <c r="N1056" s="3" t="s">
        <v>4722</v>
      </c>
      <c r="O1056" s="3" t="s">
        <v>4715</v>
      </c>
      <c r="P1056" s="3"/>
      <c r="Q1056" s="3"/>
      <c r="R1056" s="3"/>
      <c r="S1056" s="3"/>
      <c r="T1056" s="3" t="s">
        <v>4716</v>
      </c>
    </row>
    <row r="1057" spans="2:20">
      <c r="B1057" t="s">
        <v>12345</v>
      </c>
      <c r="C1057" t="s">
        <v>14189</v>
      </c>
      <c r="E1057" t="s">
        <v>14190</v>
      </c>
      <c r="F1057" s="3">
        <v>0</v>
      </c>
      <c r="G1057" s="3">
        <v>0</v>
      </c>
      <c r="H1057" s="255">
        <v>43192</v>
      </c>
      <c r="I1057" s="270">
        <v>4.833333333333333</v>
      </c>
      <c r="J1057" s="3">
        <v>17441</v>
      </c>
      <c r="K1057" s="3" t="s">
        <v>12343</v>
      </c>
      <c r="L1057" s="3" t="s">
        <v>4726</v>
      </c>
      <c r="M1057" s="3" t="s">
        <v>4994</v>
      </c>
      <c r="N1057" s="3" t="s">
        <v>4718</v>
      </c>
      <c r="O1057" s="3" t="s">
        <v>4715</v>
      </c>
      <c r="P1057" s="3"/>
      <c r="Q1057" s="3"/>
      <c r="R1057" s="3"/>
      <c r="S1057" s="3"/>
      <c r="T1057" s="3" t="s">
        <v>4716</v>
      </c>
    </row>
    <row r="1058" spans="2:20">
      <c r="B1058" t="s">
        <v>12345</v>
      </c>
      <c r="C1058" t="s">
        <v>14191</v>
      </c>
      <c r="E1058" t="s">
        <v>13475</v>
      </c>
      <c r="F1058" s="3">
        <v>0</v>
      </c>
      <c r="G1058" s="3">
        <v>0</v>
      </c>
      <c r="H1058" s="255">
        <v>43209</v>
      </c>
      <c r="I1058" s="270">
        <v>4.833333333333333</v>
      </c>
      <c r="J1058" s="3">
        <v>-1</v>
      </c>
      <c r="K1058" s="3" t="s">
        <v>12343</v>
      </c>
      <c r="L1058" s="3" t="s">
        <v>4726</v>
      </c>
      <c r="M1058" s="3" t="s">
        <v>5188</v>
      </c>
      <c r="N1058" s="3" t="s">
        <v>4722</v>
      </c>
      <c r="O1058" s="3" t="s">
        <v>4715</v>
      </c>
      <c r="P1058" s="3"/>
      <c r="Q1058" s="3"/>
      <c r="R1058" s="3"/>
      <c r="S1058" s="3"/>
      <c r="T1058" s="3" t="s">
        <v>4716</v>
      </c>
    </row>
    <row r="1059" spans="2:20">
      <c r="B1059" t="s">
        <v>12378</v>
      </c>
      <c r="C1059" t="s">
        <v>14192</v>
      </c>
      <c r="E1059" t="s">
        <v>12671</v>
      </c>
      <c r="F1059" s="3">
        <v>0</v>
      </c>
      <c r="G1059" s="3">
        <v>0</v>
      </c>
      <c r="H1059" s="255">
        <v>43207</v>
      </c>
      <c r="I1059" s="270">
        <v>4.833333333333333</v>
      </c>
      <c r="J1059" s="3">
        <v>-1</v>
      </c>
      <c r="K1059" s="3" t="s">
        <v>12343</v>
      </c>
      <c r="L1059" s="3" t="s">
        <v>5197</v>
      </c>
      <c r="M1059" s="3" t="s">
        <v>14193</v>
      </c>
      <c r="N1059" s="3" t="s">
        <v>4718</v>
      </c>
      <c r="O1059" s="3" t="s">
        <v>4715</v>
      </c>
      <c r="P1059" s="3"/>
      <c r="Q1059" s="3"/>
      <c r="R1059" s="3"/>
      <c r="S1059" s="3"/>
      <c r="T1059" s="3" t="s">
        <v>4716</v>
      </c>
    </row>
    <row r="1060" spans="2:20">
      <c r="B1060" t="s">
        <v>12345</v>
      </c>
      <c r="C1060" t="s">
        <v>14194</v>
      </c>
      <c r="E1060" t="s">
        <v>14195</v>
      </c>
      <c r="F1060" s="3">
        <v>0</v>
      </c>
      <c r="G1060" s="3">
        <v>0</v>
      </c>
      <c r="H1060" s="255">
        <v>43201</v>
      </c>
      <c r="I1060" s="270">
        <v>4.833333333333333</v>
      </c>
      <c r="J1060" s="3">
        <v>100357</v>
      </c>
      <c r="K1060" s="3" t="s">
        <v>12343</v>
      </c>
      <c r="L1060" s="3" t="s">
        <v>4726</v>
      </c>
      <c r="M1060" s="3" t="s">
        <v>13539</v>
      </c>
      <c r="N1060" s="3" t="s">
        <v>4722</v>
      </c>
      <c r="O1060" s="3" t="s">
        <v>4715</v>
      </c>
      <c r="P1060" s="3"/>
      <c r="Q1060" s="3"/>
      <c r="R1060" s="3"/>
      <c r="S1060" s="3"/>
      <c r="T1060" s="3" t="s">
        <v>4716</v>
      </c>
    </row>
    <row r="1061" spans="2:20">
      <c r="B1061" t="s">
        <v>12378</v>
      </c>
      <c r="C1061" t="s">
        <v>14196</v>
      </c>
      <c r="E1061" t="s">
        <v>14063</v>
      </c>
      <c r="F1061" s="3">
        <v>2</v>
      </c>
      <c r="G1061" s="3">
        <v>3666.57</v>
      </c>
      <c r="H1061" s="255">
        <v>43220</v>
      </c>
      <c r="I1061" s="270">
        <v>4.833333333333333</v>
      </c>
      <c r="J1061" s="3">
        <v>-1</v>
      </c>
      <c r="K1061" s="3" t="s">
        <v>12343</v>
      </c>
      <c r="L1061" s="3" t="s">
        <v>4726</v>
      </c>
      <c r="M1061" s="3" t="s">
        <v>5972</v>
      </c>
      <c r="N1061" s="3" t="s">
        <v>4712</v>
      </c>
      <c r="O1061" s="3" t="s">
        <v>4715</v>
      </c>
      <c r="P1061" s="3"/>
      <c r="Q1061" s="3"/>
      <c r="R1061" s="3"/>
      <c r="S1061" s="3"/>
      <c r="T1061" s="3" t="s">
        <v>4716</v>
      </c>
    </row>
    <row r="1062" spans="2:20">
      <c r="B1062" t="s">
        <v>12345</v>
      </c>
      <c r="C1062" t="s">
        <v>14197</v>
      </c>
      <c r="E1062" t="s">
        <v>14198</v>
      </c>
      <c r="F1062" s="3">
        <v>1</v>
      </c>
      <c r="G1062" s="3">
        <v>716.32</v>
      </c>
      <c r="H1062" s="255">
        <v>43209</v>
      </c>
      <c r="I1062" s="270">
        <v>4.833333333333333</v>
      </c>
      <c r="J1062" s="3">
        <v>-1</v>
      </c>
      <c r="K1062" s="3" t="s">
        <v>12343</v>
      </c>
      <c r="L1062" s="3" t="s">
        <v>4726</v>
      </c>
      <c r="M1062" s="3" t="s">
        <v>8157</v>
      </c>
      <c r="N1062" s="3" t="s">
        <v>4718</v>
      </c>
      <c r="O1062" s="3" t="s">
        <v>4715</v>
      </c>
      <c r="P1062" s="3"/>
      <c r="Q1062" s="3"/>
      <c r="R1062" s="3"/>
      <c r="S1062" s="3"/>
      <c r="T1062" s="3" t="s">
        <v>4716</v>
      </c>
    </row>
    <row r="1063" spans="2:20">
      <c r="B1063" t="s">
        <v>12345</v>
      </c>
      <c r="C1063" t="s">
        <v>14199</v>
      </c>
      <c r="E1063" t="s">
        <v>13667</v>
      </c>
      <c r="F1063" s="3">
        <v>2</v>
      </c>
      <c r="G1063" s="3">
        <v>5657.54</v>
      </c>
      <c r="H1063" s="255">
        <v>43215</v>
      </c>
      <c r="I1063" s="270">
        <v>4.833333333333333</v>
      </c>
      <c r="J1063" s="3">
        <v>-1</v>
      </c>
      <c r="K1063" s="3" t="s">
        <v>12343</v>
      </c>
      <c r="L1063" s="3" t="s">
        <v>5197</v>
      </c>
      <c r="M1063" s="3" t="s">
        <v>14200</v>
      </c>
      <c r="N1063" s="3" t="s">
        <v>4722</v>
      </c>
      <c r="O1063" s="3" t="s">
        <v>4715</v>
      </c>
      <c r="P1063" s="3"/>
      <c r="Q1063" s="3"/>
      <c r="R1063" s="3"/>
      <c r="S1063" s="3"/>
      <c r="T1063" s="3" t="s">
        <v>4716</v>
      </c>
    </row>
    <row r="1064" spans="2:20">
      <c r="B1064" t="s">
        <v>12345</v>
      </c>
      <c r="C1064" t="s">
        <v>14201</v>
      </c>
      <c r="E1064" t="s">
        <v>14202</v>
      </c>
      <c r="F1064" s="3">
        <v>0</v>
      </c>
      <c r="G1064" s="3">
        <v>0</v>
      </c>
      <c r="H1064" s="255">
        <v>43210</v>
      </c>
      <c r="I1064" s="270">
        <v>4.833333333333333</v>
      </c>
      <c r="J1064" s="3">
        <v>-1</v>
      </c>
      <c r="K1064" s="3" t="s">
        <v>4752</v>
      </c>
      <c r="L1064" s="3" t="s">
        <v>4726</v>
      </c>
      <c r="M1064" s="3" t="s">
        <v>8841</v>
      </c>
      <c r="N1064" s="3" t="s">
        <v>4722</v>
      </c>
      <c r="O1064" s="3" t="s">
        <v>4715</v>
      </c>
      <c r="P1064" s="3"/>
      <c r="Q1064" s="3"/>
      <c r="R1064" s="3"/>
      <c r="S1064" s="3"/>
      <c r="T1064" s="3" t="s">
        <v>4716</v>
      </c>
    </row>
    <row r="1065" spans="2:20">
      <c r="B1065" t="s">
        <v>12345</v>
      </c>
      <c r="C1065" t="s">
        <v>14203</v>
      </c>
      <c r="E1065" t="s">
        <v>14204</v>
      </c>
      <c r="F1065" s="3">
        <v>1</v>
      </c>
      <c r="G1065" s="3">
        <v>3332.72</v>
      </c>
      <c r="H1065" s="255">
        <v>43216</v>
      </c>
      <c r="I1065" s="270">
        <v>4.833333333333333</v>
      </c>
      <c r="J1065" s="3">
        <v>-1</v>
      </c>
      <c r="K1065" s="3" t="s">
        <v>12343</v>
      </c>
      <c r="L1065" s="3" t="s">
        <v>5324</v>
      </c>
      <c r="M1065" s="3" t="s">
        <v>6241</v>
      </c>
      <c r="N1065" s="3" t="s">
        <v>4722</v>
      </c>
      <c r="O1065" s="3" t="s">
        <v>4715</v>
      </c>
      <c r="P1065" s="3"/>
      <c r="Q1065" s="3"/>
      <c r="R1065" s="3"/>
      <c r="S1065" s="3"/>
      <c r="T1065" s="3" t="s">
        <v>4716</v>
      </c>
    </row>
    <row r="1066" spans="2:20">
      <c r="B1066" t="s">
        <v>12345</v>
      </c>
      <c r="C1066" t="s">
        <v>14205</v>
      </c>
      <c r="E1066" t="s">
        <v>12388</v>
      </c>
      <c r="F1066" s="3">
        <v>0</v>
      </c>
      <c r="G1066" s="3">
        <v>0</v>
      </c>
      <c r="H1066" s="255">
        <v>43192</v>
      </c>
      <c r="I1066" s="270">
        <v>4.833333333333333</v>
      </c>
      <c r="J1066" s="3">
        <v>182847</v>
      </c>
      <c r="K1066" s="3" t="s">
        <v>12343</v>
      </c>
      <c r="L1066" s="3" t="s">
        <v>5197</v>
      </c>
      <c r="M1066" s="3" t="s">
        <v>14206</v>
      </c>
      <c r="N1066" s="3" t="s">
        <v>4718</v>
      </c>
      <c r="O1066" s="3" t="s">
        <v>4715</v>
      </c>
      <c r="P1066" s="3"/>
      <c r="Q1066" s="3"/>
      <c r="R1066" s="3"/>
      <c r="S1066" s="3"/>
      <c r="T1066" s="3" t="s">
        <v>4716</v>
      </c>
    </row>
    <row r="1067" spans="2:20">
      <c r="B1067" t="s">
        <v>12345</v>
      </c>
      <c r="C1067" t="s">
        <v>14207</v>
      </c>
      <c r="E1067" t="s">
        <v>13591</v>
      </c>
      <c r="F1067" s="3">
        <v>0</v>
      </c>
      <c r="G1067" s="3">
        <v>0</v>
      </c>
      <c r="H1067" s="255">
        <v>43210</v>
      </c>
      <c r="I1067" s="270">
        <v>4.833333333333333</v>
      </c>
      <c r="J1067" s="3">
        <v>-1</v>
      </c>
      <c r="K1067" s="3" t="s">
        <v>12343</v>
      </c>
      <c r="L1067" s="3" t="s">
        <v>4726</v>
      </c>
      <c r="M1067" s="3" t="s">
        <v>6241</v>
      </c>
      <c r="N1067" s="3" t="s">
        <v>4722</v>
      </c>
      <c r="O1067" s="3" t="s">
        <v>4715</v>
      </c>
      <c r="P1067" s="3"/>
      <c r="Q1067" s="3"/>
      <c r="R1067" s="3"/>
      <c r="S1067" s="3"/>
      <c r="T1067" s="3" t="s">
        <v>4716</v>
      </c>
    </row>
    <row r="1068" spans="2:20">
      <c r="B1068" t="s">
        <v>12378</v>
      </c>
      <c r="C1068" t="s">
        <v>14208</v>
      </c>
      <c r="E1068" t="s">
        <v>14209</v>
      </c>
      <c r="F1068" s="3">
        <v>0</v>
      </c>
      <c r="G1068" s="3">
        <v>0</v>
      </c>
      <c r="H1068" s="255">
        <v>43210</v>
      </c>
      <c r="I1068" s="270">
        <v>4.833333333333333</v>
      </c>
      <c r="J1068" s="3">
        <v>43498</v>
      </c>
      <c r="K1068" s="3" t="s">
        <v>12343</v>
      </c>
      <c r="L1068" s="3" t="s">
        <v>4726</v>
      </c>
      <c r="M1068" s="3" t="s">
        <v>11825</v>
      </c>
      <c r="N1068" s="3" t="s">
        <v>4722</v>
      </c>
      <c r="O1068" s="3" t="s">
        <v>4715</v>
      </c>
      <c r="P1068" s="3"/>
      <c r="Q1068" s="3"/>
      <c r="R1068" s="3"/>
      <c r="S1068" s="3"/>
      <c r="T1068" s="3" t="s">
        <v>4716</v>
      </c>
    </row>
    <row r="1069" spans="2:20">
      <c r="B1069" t="s">
        <v>12345</v>
      </c>
      <c r="C1069" t="s">
        <v>14210</v>
      </c>
      <c r="E1069" t="s">
        <v>14211</v>
      </c>
      <c r="F1069" s="3">
        <v>0</v>
      </c>
      <c r="G1069" s="3">
        <v>0</v>
      </c>
      <c r="H1069" s="255">
        <v>43216</v>
      </c>
      <c r="I1069" s="270">
        <v>4.833333333333333</v>
      </c>
      <c r="J1069" s="3">
        <v>-1</v>
      </c>
      <c r="K1069" s="3" t="s">
        <v>4752</v>
      </c>
      <c r="L1069" s="3" t="s">
        <v>4726</v>
      </c>
      <c r="M1069" s="3" t="s">
        <v>4994</v>
      </c>
      <c r="N1069" s="3" t="s">
        <v>4718</v>
      </c>
      <c r="O1069" s="3" t="s">
        <v>4715</v>
      </c>
      <c r="P1069" s="3"/>
      <c r="Q1069" s="3"/>
      <c r="R1069" s="3"/>
      <c r="S1069" s="3"/>
      <c r="T1069" s="3" t="s">
        <v>4716</v>
      </c>
    </row>
    <row r="1070" spans="2:20">
      <c r="B1070" t="s">
        <v>12345</v>
      </c>
      <c r="C1070" t="s">
        <v>14212</v>
      </c>
      <c r="E1070" t="s">
        <v>14213</v>
      </c>
      <c r="F1070" s="3">
        <v>0</v>
      </c>
      <c r="G1070" s="3">
        <v>0</v>
      </c>
      <c r="H1070" s="255">
        <v>43220</v>
      </c>
      <c r="I1070" s="270">
        <v>4.833333333333333</v>
      </c>
      <c r="J1070" s="3">
        <v>-1</v>
      </c>
      <c r="K1070" s="3" t="s">
        <v>12343</v>
      </c>
      <c r="L1070" s="3" t="s">
        <v>5197</v>
      </c>
      <c r="M1070" s="3" t="s">
        <v>14214</v>
      </c>
      <c r="N1070" s="3" t="s">
        <v>4769</v>
      </c>
      <c r="O1070" s="3" t="s">
        <v>4715</v>
      </c>
      <c r="P1070" s="3"/>
      <c r="Q1070" s="3"/>
      <c r="R1070" s="3"/>
      <c r="S1070" s="3"/>
      <c r="T1070" s="3" t="s">
        <v>4716</v>
      </c>
    </row>
    <row r="1071" spans="2:20">
      <c r="B1071" t="s">
        <v>12378</v>
      </c>
      <c r="C1071" t="s">
        <v>14215</v>
      </c>
      <c r="E1071" t="s">
        <v>13660</v>
      </c>
      <c r="F1071" s="3">
        <v>0</v>
      </c>
      <c r="G1071" s="3">
        <v>0</v>
      </c>
      <c r="H1071" s="255">
        <v>43218</v>
      </c>
      <c r="I1071" s="270">
        <v>4.833333333333333</v>
      </c>
      <c r="J1071" s="3">
        <v>-1</v>
      </c>
      <c r="K1071" s="3" t="s">
        <v>4752</v>
      </c>
      <c r="L1071" s="3" t="s">
        <v>5197</v>
      </c>
      <c r="M1071" s="3" t="s">
        <v>13161</v>
      </c>
      <c r="N1071" s="3" t="s">
        <v>4718</v>
      </c>
      <c r="O1071" s="3" t="s">
        <v>4715</v>
      </c>
      <c r="P1071" s="3"/>
      <c r="Q1071" s="3"/>
      <c r="R1071" s="3"/>
      <c r="S1071" s="3"/>
      <c r="T1071" s="3" t="s">
        <v>4716</v>
      </c>
    </row>
    <row r="1072" spans="2:20">
      <c r="B1072" t="s">
        <v>12345</v>
      </c>
      <c r="C1072" t="s">
        <v>14216</v>
      </c>
      <c r="E1072" t="s">
        <v>14217</v>
      </c>
      <c r="F1072" s="3">
        <v>0</v>
      </c>
      <c r="G1072" s="3">
        <v>0</v>
      </c>
      <c r="H1072" s="255">
        <v>43203</v>
      </c>
      <c r="I1072" s="270">
        <v>4.833333333333333</v>
      </c>
      <c r="J1072" s="3">
        <v>-1</v>
      </c>
      <c r="K1072" s="3" t="s">
        <v>12343</v>
      </c>
      <c r="L1072" s="3" t="s">
        <v>4726</v>
      </c>
      <c r="M1072" s="3" t="s">
        <v>14218</v>
      </c>
      <c r="N1072" s="3" t="s">
        <v>4712</v>
      </c>
      <c r="O1072" s="3" t="s">
        <v>4715</v>
      </c>
      <c r="P1072" s="3"/>
      <c r="Q1072" s="3"/>
      <c r="R1072" s="3"/>
      <c r="S1072" s="3"/>
      <c r="T1072" s="3" t="s">
        <v>4716</v>
      </c>
    </row>
    <row r="1073" spans="2:20">
      <c r="B1073" t="s">
        <v>12345</v>
      </c>
      <c r="C1073" t="s">
        <v>14219</v>
      </c>
      <c r="E1073" t="s">
        <v>13143</v>
      </c>
      <c r="F1073" s="3">
        <v>0</v>
      </c>
      <c r="G1073" s="3">
        <v>0</v>
      </c>
      <c r="H1073" s="255">
        <v>43210</v>
      </c>
      <c r="I1073" s="270">
        <v>4.833333333333333</v>
      </c>
      <c r="J1073" s="3">
        <v>-1</v>
      </c>
      <c r="K1073" s="3" t="s">
        <v>4752</v>
      </c>
      <c r="L1073" s="3" t="s">
        <v>5197</v>
      </c>
      <c r="M1073" s="3" t="s">
        <v>14220</v>
      </c>
      <c r="N1073" s="3" t="s">
        <v>4722</v>
      </c>
      <c r="O1073" s="3" t="s">
        <v>4715</v>
      </c>
      <c r="P1073" s="3"/>
      <c r="Q1073" s="3"/>
      <c r="R1073" s="3"/>
      <c r="S1073" s="3"/>
      <c r="T1073" s="3" t="s">
        <v>4716</v>
      </c>
    </row>
    <row r="1074" spans="2:20">
      <c r="B1074" t="s">
        <v>12345</v>
      </c>
      <c r="C1074" t="s">
        <v>14221</v>
      </c>
      <c r="E1074" t="s">
        <v>14222</v>
      </c>
      <c r="F1074" s="3">
        <v>2</v>
      </c>
      <c r="G1074" s="3">
        <v>3666.57</v>
      </c>
      <c r="H1074" s="255">
        <v>43217</v>
      </c>
      <c r="I1074" s="270">
        <v>4.833333333333333</v>
      </c>
      <c r="J1074" s="3">
        <v>-1</v>
      </c>
      <c r="K1074" s="3" t="s">
        <v>12343</v>
      </c>
      <c r="L1074" s="3" t="s">
        <v>4726</v>
      </c>
      <c r="M1074" s="3" t="s">
        <v>4994</v>
      </c>
      <c r="N1074" s="3" t="s">
        <v>4722</v>
      </c>
      <c r="O1074" s="3" t="s">
        <v>4715</v>
      </c>
      <c r="P1074" s="3"/>
      <c r="Q1074" s="3"/>
      <c r="R1074" s="3"/>
      <c r="S1074" s="3"/>
      <c r="T1074" s="3" t="s">
        <v>4716</v>
      </c>
    </row>
    <row r="1075" spans="2:20">
      <c r="B1075" t="s">
        <v>12345</v>
      </c>
      <c r="C1075" t="s">
        <v>14223</v>
      </c>
      <c r="E1075" t="s">
        <v>14224</v>
      </c>
      <c r="F1075" s="3">
        <v>0</v>
      </c>
      <c r="G1075" s="3">
        <v>0</v>
      </c>
      <c r="H1075" s="255">
        <v>43213</v>
      </c>
      <c r="I1075" s="270">
        <v>4.833333333333333</v>
      </c>
      <c r="J1075" s="3">
        <v>-1</v>
      </c>
      <c r="K1075" s="3" t="s">
        <v>4752</v>
      </c>
      <c r="L1075" s="3" t="s">
        <v>4726</v>
      </c>
      <c r="M1075" s="3" t="s">
        <v>7955</v>
      </c>
      <c r="N1075" s="3" t="s">
        <v>4722</v>
      </c>
      <c r="O1075" s="3" t="s">
        <v>4715</v>
      </c>
      <c r="P1075" s="3"/>
      <c r="Q1075" s="3"/>
      <c r="R1075" s="3"/>
      <c r="S1075" s="3"/>
      <c r="T1075" s="3" t="s">
        <v>4716</v>
      </c>
    </row>
    <row r="1076" spans="2:20">
      <c r="B1076" t="s">
        <v>12345</v>
      </c>
      <c r="C1076" t="s">
        <v>14225</v>
      </c>
      <c r="E1076" t="s">
        <v>13817</v>
      </c>
      <c r="F1076" s="3">
        <v>0</v>
      </c>
      <c r="G1076" s="3">
        <v>0</v>
      </c>
      <c r="H1076" s="255">
        <v>43192</v>
      </c>
      <c r="I1076" s="270">
        <v>4.833333333333333</v>
      </c>
      <c r="J1076" s="3">
        <v>-1</v>
      </c>
      <c r="K1076" s="3" t="s">
        <v>12343</v>
      </c>
      <c r="L1076" s="3" t="s">
        <v>4726</v>
      </c>
      <c r="M1076" s="3" t="s">
        <v>7955</v>
      </c>
      <c r="N1076" s="3" t="s">
        <v>4731</v>
      </c>
      <c r="O1076" s="3" t="s">
        <v>4715</v>
      </c>
      <c r="P1076" s="3"/>
      <c r="Q1076" s="3"/>
      <c r="R1076" s="3"/>
      <c r="S1076" s="3"/>
      <c r="T1076" s="3" t="s">
        <v>4716</v>
      </c>
    </row>
    <row r="1077" spans="2:20">
      <c r="B1077" t="s">
        <v>12345</v>
      </c>
      <c r="C1077" t="s">
        <v>14226</v>
      </c>
      <c r="E1077" t="s">
        <v>12637</v>
      </c>
      <c r="F1077" s="3">
        <v>0</v>
      </c>
      <c r="G1077" s="3">
        <v>0</v>
      </c>
      <c r="H1077" s="255">
        <v>43211</v>
      </c>
      <c r="I1077" s="270">
        <v>4.833333333333333</v>
      </c>
      <c r="J1077" s="3">
        <v>23633</v>
      </c>
      <c r="K1077" s="3" t="s">
        <v>4752</v>
      </c>
      <c r="L1077" s="3" t="s">
        <v>4726</v>
      </c>
      <c r="M1077" s="3" t="s">
        <v>5228</v>
      </c>
      <c r="N1077" s="3" t="s">
        <v>4712</v>
      </c>
      <c r="O1077" s="3" t="s">
        <v>4715</v>
      </c>
      <c r="P1077" s="3"/>
      <c r="Q1077" s="3"/>
      <c r="R1077" s="3"/>
      <c r="S1077" s="3"/>
      <c r="T1077" s="3" t="s">
        <v>4716</v>
      </c>
    </row>
    <row r="1078" spans="2:20">
      <c r="B1078" t="s">
        <v>12345</v>
      </c>
      <c r="C1078" t="s">
        <v>14227</v>
      </c>
      <c r="E1078" t="s">
        <v>14228</v>
      </c>
      <c r="F1078" s="3">
        <v>0</v>
      </c>
      <c r="G1078" s="3">
        <v>0</v>
      </c>
      <c r="H1078" s="255">
        <v>43220</v>
      </c>
      <c r="I1078" s="270">
        <v>4.833333333333333</v>
      </c>
      <c r="J1078" s="3">
        <v>26407</v>
      </c>
      <c r="K1078" s="3" t="s">
        <v>12343</v>
      </c>
      <c r="L1078" s="3" t="s">
        <v>5197</v>
      </c>
      <c r="M1078" s="3" t="s">
        <v>14229</v>
      </c>
      <c r="N1078" s="3" t="s">
        <v>4722</v>
      </c>
      <c r="O1078" s="3" t="s">
        <v>4715</v>
      </c>
      <c r="P1078" s="3"/>
      <c r="Q1078" s="3"/>
      <c r="R1078" s="3"/>
      <c r="S1078" s="3"/>
      <c r="T1078" s="3" t="s">
        <v>4716</v>
      </c>
    </row>
    <row r="1079" spans="2:20">
      <c r="B1079" t="s">
        <v>12345</v>
      </c>
      <c r="C1079" t="s">
        <v>14230</v>
      </c>
      <c r="E1079" t="s">
        <v>14231</v>
      </c>
      <c r="F1079" s="3">
        <v>2</v>
      </c>
      <c r="G1079" s="3">
        <v>3666.57</v>
      </c>
      <c r="H1079" s="255">
        <v>43216</v>
      </c>
      <c r="I1079" s="270">
        <v>4.833333333333333</v>
      </c>
      <c r="J1079" s="3">
        <v>-1</v>
      </c>
      <c r="K1079" s="3" t="s">
        <v>4752</v>
      </c>
      <c r="L1079" s="3" t="s">
        <v>4753</v>
      </c>
      <c r="M1079" s="3" t="s">
        <v>4753</v>
      </c>
      <c r="N1079" s="3" t="s">
        <v>4718</v>
      </c>
      <c r="O1079" s="3" t="s">
        <v>4715</v>
      </c>
      <c r="P1079" s="3"/>
      <c r="Q1079" s="3"/>
      <c r="R1079" s="3"/>
      <c r="S1079" s="3"/>
      <c r="T1079" s="3" t="s">
        <v>4716</v>
      </c>
    </row>
    <row r="1080" spans="2:20">
      <c r="B1080" t="s">
        <v>12345</v>
      </c>
      <c r="C1080" t="s">
        <v>14232</v>
      </c>
      <c r="E1080" t="s">
        <v>12696</v>
      </c>
      <c r="F1080" s="3">
        <v>0</v>
      </c>
      <c r="G1080" s="3">
        <v>0</v>
      </c>
      <c r="H1080" s="255">
        <v>43202</v>
      </c>
      <c r="I1080" s="270">
        <v>4.833333333333333</v>
      </c>
      <c r="J1080" s="3">
        <v>46418</v>
      </c>
      <c r="K1080" s="3" t="s">
        <v>4752</v>
      </c>
      <c r="L1080" s="3" t="s">
        <v>5197</v>
      </c>
      <c r="M1080" s="3" t="s">
        <v>12352</v>
      </c>
      <c r="N1080" s="3" t="s">
        <v>4722</v>
      </c>
      <c r="O1080" s="3" t="s">
        <v>4715</v>
      </c>
      <c r="P1080" s="3"/>
      <c r="Q1080" s="3"/>
      <c r="R1080" s="3"/>
      <c r="S1080" s="3"/>
      <c r="T1080" s="3" t="s">
        <v>4716</v>
      </c>
    </row>
    <row r="1081" spans="2:20">
      <c r="B1081" t="s">
        <v>12341</v>
      </c>
      <c r="C1081" t="s">
        <v>14233</v>
      </c>
      <c r="E1081" t="s">
        <v>4716</v>
      </c>
      <c r="F1081" s="3">
        <v>0</v>
      </c>
      <c r="G1081" s="3">
        <v>0</v>
      </c>
      <c r="H1081" s="255">
        <v>43202</v>
      </c>
      <c r="I1081" s="270">
        <v>4.833333333333333</v>
      </c>
      <c r="J1081" s="3">
        <v>0</v>
      </c>
      <c r="K1081" s="3" t="s">
        <v>12343</v>
      </c>
      <c r="L1081" s="3" t="s">
        <v>4753</v>
      </c>
      <c r="M1081" s="3" t="s">
        <v>4753</v>
      </c>
      <c r="N1081" s="3" t="s">
        <v>4722</v>
      </c>
      <c r="O1081" s="3" t="s">
        <v>4715</v>
      </c>
      <c r="P1081" s="3"/>
      <c r="Q1081" s="3"/>
      <c r="R1081" s="3"/>
      <c r="S1081" s="3"/>
      <c r="T1081" s="3" t="s">
        <v>4716</v>
      </c>
    </row>
    <row r="1082" spans="2:20">
      <c r="B1082" t="s">
        <v>12341</v>
      </c>
      <c r="C1082" t="s">
        <v>14234</v>
      </c>
      <c r="E1082" t="s">
        <v>4716</v>
      </c>
      <c r="F1082" s="3">
        <v>0</v>
      </c>
      <c r="G1082" s="3">
        <v>0</v>
      </c>
      <c r="H1082" s="255">
        <v>43201</v>
      </c>
      <c r="I1082" s="270">
        <v>4.833333333333333</v>
      </c>
      <c r="J1082" s="3">
        <v>0</v>
      </c>
      <c r="K1082" s="3" t="s">
        <v>12343</v>
      </c>
      <c r="L1082" s="3" t="s">
        <v>4753</v>
      </c>
      <c r="M1082" s="3" t="s">
        <v>4753</v>
      </c>
      <c r="N1082" s="3" t="s">
        <v>4718</v>
      </c>
      <c r="O1082" s="3" t="s">
        <v>4715</v>
      </c>
      <c r="P1082" s="3"/>
      <c r="Q1082" s="3"/>
      <c r="R1082" s="3"/>
      <c r="S1082" s="3"/>
      <c r="T1082" s="3" t="s">
        <v>4716</v>
      </c>
    </row>
    <row r="1083" spans="2:20">
      <c r="B1083" t="s">
        <v>12341</v>
      </c>
      <c r="C1083" t="s">
        <v>14235</v>
      </c>
      <c r="E1083" t="s">
        <v>4716</v>
      </c>
      <c r="F1083" s="3">
        <v>0</v>
      </c>
      <c r="G1083" s="3">
        <v>0</v>
      </c>
      <c r="H1083" s="255">
        <v>43200</v>
      </c>
      <c r="I1083" s="270">
        <v>4.833333333333333</v>
      </c>
      <c r="J1083" s="3">
        <v>0</v>
      </c>
      <c r="K1083" s="3" t="s">
        <v>12343</v>
      </c>
      <c r="L1083" s="3" t="s">
        <v>4753</v>
      </c>
      <c r="M1083" s="3" t="s">
        <v>4753</v>
      </c>
      <c r="N1083" s="3" t="s">
        <v>4722</v>
      </c>
      <c r="O1083" s="3" t="s">
        <v>4715</v>
      </c>
      <c r="P1083" s="3"/>
      <c r="Q1083" s="3"/>
      <c r="R1083" s="3"/>
      <c r="S1083" s="3"/>
      <c r="T1083" s="3" t="s">
        <v>4716</v>
      </c>
    </row>
    <row r="1084" spans="2:20">
      <c r="B1084" t="s">
        <v>12341</v>
      </c>
      <c r="C1084" t="s">
        <v>14236</v>
      </c>
      <c r="E1084" t="s">
        <v>4716</v>
      </c>
      <c r="F1084" s="3">
        <v>0</v>
      </c>
      <c r="G1084" s="3">
        <v>0</v>
      </c>
      <c r="H1084" s="255">
        <v>43210</v>
      </c>
      <c r="I1084" s="270">
        <v>4.833333333333333</v>
      </c>
      <c r="J1084" s="3">
        <v>0</v>
      </c>
      <c r="K1084" s="3" t="s">
        <v>12343</v>
      </c>
      <c r="L1084" s="3" t="s">
        <v>4753</v>
      </c>
      <c r="M1084" s="3" t="s">
        <v>4753</v>
      </c>
      <c r="N1084" s="3" t="s">
        <v>4722</v>
      </c>
      <c r="O1084" s="3" t="s">
        <v>4715</v>
      </c>
      <c r="P1084" s="3"/>
      <c r="Q1084" s="3"/>
      <c r="R1084" s="3"/>
      <c r="S1084" s="3"/>
      <c r="T1084" s="3" t="s">
        <v>4716</v>
      </c>
    </row>
    <row r="1085" spans="2:20">
      <c r="B1085" t="s">
        <v>12341</v>
      </c>
      <c r="C1085" t="s">
        <v>14237</v>
      </c>
      <c r="E1085" t="s">
        <v>4716</v>
      </c>
      <c r="F1085" s="3">
        <v>0</v>
      </c>
      <c r="G1085" s="3">
        <v>0</v>
      </c>
      <c r="H1085" s="255">
        <v>43220</v>
      </c>
      <c r="I1085" s="270">
        <v>4.833333333333333</v>
      </c>
      <c r="J1085" s="3">
        <v>0</v>
      </c>
      <c r="K1085" s="3" t="s">
        <v>12343</v>
      </c>
      <c r="L1085" s="3" t="s">
        <v>4753</v>
      </c>
      <c r="M1085" s="3" t="s">
        <v>4753</v>
      </c>
      <c r="N1085" s="3" t="s">
        <v>4718</v>
      </c>
      <c r="O1085" s="3" t="s">
        <v>4715</v>
      </c>
      <c r="P1085" s="3"/>
      <c r="Q1085" s="3"/>
      <c r="R1085" s="3"/>
      <c r="S1085" s="3"/>
      <c r="T1085" s="3" t="s">
        <v>4716</v>
      </c>
    </row>
    <row r="1086" spans="2:20">
      <c r="B1086" t="s">
        <v>12341</v>
      </c>
      <c r="C1086" t="s">
        <v>14238</v>
      </c>
      <c r="E1086" t="s">
        <v>4716</v>
      </c>
      <c r="F1086" s="3">
        <v>0</v>
      </c>
      <c r="G1086" s="3">
        <v>0</v>
      </c>
      <c r="H1086" s="255">
        <v>43201</v>
      </c>
      <c r="I1086" s="270">
        <v>4.833333333333333</v>
      </c>
      <c r="J1086" s="3">
        <v>0</v>
      </c>
      <c r="K1086" s="3" t="s">
        <v>12343</v>
      </c>
      <c r="L1086" s="3" t="s">
        <v>4753</v>
      </c>
      <c r="M1086" s="3" t="s">
        <v>4753</v>
      </c>
      <c r="N1086" s="3" t="s">
        <v>4722</v>
      </c>
      <c r="O1086" s="3" t="s">
        <v>4715</v>
      </c>
      <c r="P1086" s="3"/>
      <c r="Q1086" s="3"/>
      <c r="R1086" s="3"/>
      <c r="S1086" s="3"/>
      <c r="T1086" s="3" t="s">
        <v>4716</v>
      </c>
    </row>
    <row r="1087" spans="2:20">
      <c r="B1087" t="s">
        <v>12341</v>
      </c>
      <c r="C1087" t="s">
        <v>14239</v>
      </c>
      <c r="E1087" t="s">
        <v>4716</v>
      </c>
      <c r="F1087" s="3">
        <v>0</v>
      </c>
      <c r="G1087" s="3">
        <v>0</v>
      </c>
      <c r="H1087" s="255">
        <v>43220</v>
      </c>
      <c r="I1087" s="270">
        <v>4.833333333333333</v>
      </c>
      <c r="J1087" s="3">
        <v>0</v>
      </c>
      <c r="K1087" s="3" t="s">
        <v>12343</v>
      </c>
      <c r="L1087" s="3" t="s">
        <v>4753</v>
      </c>
      <c r="M1087" s="3" t="s">
        <v>4753</v>
      </c>
      <c r="N1087" s="3" t="s">
        <v>4718</v>
      </c>
      <c r="O1087" s="3" t="s">
        <v>4715</v>
      </c>
      <c r="P1087" s="3"/>
      <c r="Q1087" s="3"/>
      <c r="R1087" s="3"/>
      <c r="S1087" s="3"/>
      <c r="T1087" s="3" t="s">
        <v>4716</v>
      </c>
    </row>
    <row r="1088" spans="2:20">
      <c r="B1088" t="s">
        <v>12345</v>
      </c>
      <c r="C1088" t="s">
        <v>14240</v>
      </c>
      <c r="E1088" t="s">
        <v>14166</v>
      </c>
      <c r="F1088" s="3">
        <v>0</v>
      </c>
      <c r="G1088" s="3">
        <v>0</v>
      </c>
      <c r="H1088" s="255">
        <v>43217</v>
      </c>
      <c r="I1088" s="270">
        <v>4.833333333333333</v>
      </c>
      <c r="J1088" s="3">
        <v>-1</v>
      </c>
      <c r="K1088" s="3" t="s">
        <v>12343</v>
      </c>
      <c r="L1088" s="3" t="s">
        <v>4753</v>
      </c>
      <c r="M1088" s="3" t="s">
        <v>4753</v>
      </c>
      <c r="N1088" s="3" t="s">
        <v>4722</v>
      </c>
      <c r="O1088" s="3" t="s">
        <v>4715</v>
      </c>
      <c r="P1088" s="3"/>
      <c r="Q1088" s="3"/>
      <c r="R1088" s="3"/>
      <c r="S1088" s="3"/>
      <c r="T1088" s="3" t="s">
        <v>4716</v>
      </c>
    </row>
    <row r="1089" spans="2:20">
      <c r="B1089" t="s">
        <v>12341</v>
      </c>
      <c r="C1089" t="s">
        <v>14241</v>
      </c>
      <c r="E1089" t="s">
        <v>4716</v>
      </c>
      <c r="F1089" s="3">
        <v>0</v>
      </c>
      <c r="G1089" s="3">
        <v>0</v>
      </c>
      <c r="H1089" s="255">
        <v>43174</v>
      </c>
      <c r="I1089" s="270">
        <v>4.916666666666667</v>
      </c>
      <c r="J1089" s="3">
        <v>0</v>
      </c>
      <c r="K1089" s="3" t="s">
        <v>12343</v>
      </c>
      <c r="L1089" s="3" t="s">
        <v>4753</v>
      </c>
      <c r="M1089" s="3" t="s">
        <v>4753</v>
      </c>
      <c r="N1089" s="3" t="s">
        <v>4722</v>
      </c>
      <c r="O1089" s="3" t="s">
        <v>4715</v>
      </c>
      <c r="P1089" s="3"/>
      <c r="Q1089" s="3"/>
      <c r="R1089" s="3"/>
      <c r="S1089" s="3"/>
      <c r="T1089" s="3" t="s">
        <v>4716</v>
      </c>
    </row>
    <row r="1090" spans="2:20">
      <c r="B1090" t="s">
        <v>12345</v>
      </c>
      <c r="C1090" t="s">
        <v>14242</v>
      </c>
      <c r="E1090" t="s">
        <v>14243</v>
      </c>
      <c r="F1090" s="3">
        <v>2</v>
      </c>
      <c r="G1090" s="3">
        <v>3666.57</v>
      </c>
      <c r="H1090" s="255">
        <v>43173</v>
      </c>
      <c r="I1090" s="270">
        <v>4.916666666666667</v>
      </c>
      <c r="J1090" s="3">
        <v>-1</v>
      </c>
      <c r="K1090" s="3" t="s">
        <v>12343</v>
      </c>
      <c r="L1090" s="3" t="s">
        <v>4753</v>
      </c>
      <c r="M1090" s="3" t="s">
        <v>4753</v>
      </c>
      <c r="N1090" s="3" t="s">
        <v>4718</v>
      </c>
      <c r="O1090" s="3" t="s">
        <v>4715</v>
      </c>
      <c r="P1090" s="3"/>
      <c r="Q1090" s="3"/>
      <c r="R1090" s="3"/>
      <c r="S1090" s="3"/>
      <c r="T1090" s="3" t="s">
        <v>4716</v>
      </c>
    </row>
    <row r="1091" spans="2:20">
      <c r="B1091" t="s">
        <v>12345</v>
      </c>
      <c r="C1091" t="s">
        <v>14244</v>
      </c>
      <c r="E1091" t="s">
        <v>14245</v>
      </c>
      <c r="F1091" s="3">
        <v>1</v>
      </c>
      <c r="G1091" s="3">
        <v>3332.72</v>
      </c>
      <c r="H1091" s="255">
        <v>43179</v>
      </c>
      <c r="I1091" s="270">
        <v>4.916666666666667</v>
      </c>
      <c r="J1091" s="3">
        <v>-1</v>
      </c>
      <c r="K1091" s="3" t="s">
        <v>12343</v>
      </c>
      <c r="L1091" s="3" t="s">
        <v>4753</v>
      </c>
      <c r="M1091" s="3" t="s">
        <v>4753</v>
      </c>
      <c r="N1091" s="3" t="s">
        <v>4718</v>
      </c>
      <c r="O1091" s="3" t="s">
        <v>4715</v>
      </c>
      <c r="P1091" s="3"/>
      <c r="Q1091" s="3"/>
      <c r="R1091" s="3"/>
      <c r="S1091" s="3"/>
      <c r="T1091" s="3" t="s">
        <v>4716</v>
      </c>
    </row>
    <row r="1092" spans="2:20">
      <c r="B1092" t="s">
        <v>12341</v>
      </c>
      <c r="C1092" t="s">
        <v>14246</v>
      </c>
      <c r="E1092" t="s">
        <v>4716</v>
      </c>
      <c r="F1092" s="3">
        <v>0</v>
      </c>
      <c r="G1092" s="3">
        <v>0</v>
      </c>
      <c r="H1092" s="255">
        <v>43188</v>
      </c>
      <c r="I1092" s="270">
        <v>4.916666666666667</v>
      </c>
      <c r="J1092" s="3">
        <v>0</v>
      </c>
      <c r="K1092" s="3" t="s">
        <v>12343</v>
      </c>
      <c r="L1092" s="3" t="s">
        <v>4753</v>
      </c>
      <c r="M1092" s="3" t="s">
        <v>4753</v>
      </c>
      <c r="N1092" s="3" t="s">
        <v>4718</v>
      </c>
      <c r="O1092" s="3" t="s">
        <v>4715</v>
      </c>
      <c r="P1092" s="3"/>
      <c r="Q1092" s="3"/>
      <c r="R1092" s="3"/>
      <c r="S1092" s="3"/>
      <c r="T1092" s="3" t="s">
        <v>4716</v>
      </c>
    </row>
    <row r="1093" spans="2:20">
      <c r="B1093" t="s">
        <v>12341</v>
      </c>
      <c r="C1093" t="s">
        <v>14247</v>
      </c>
      <c r="E1093" t="s">
        <v>4716</v>
      </c>
      <c r="F1093" s="3">
        <v>0</v>
      </c>
      <c r="G1093" s="3">
        <v>0</v>
      </c>
      <c r="H1093" s="255">
        <v>43186</v>
      </c>
      <c r="I1093" s="270">
        <v>4.916666666666667</v>
      </c>
      <c r="J1093" s="3">
        <v>0</v>
      </c>
      <c r="K1093" s="3" t="s">
        <v>12343</v>
      </c>
      <c r="L1093" s="3" t="s">
        <v>4753</v>
      </c>
      <c r="M1093" s="3" t="s">
        <v>4753</v>
      </c>
      <c r="N1093" s="3" t="s">
        <v>4718</v>
      </c>
      <c r="O1093" s="3" t="s">
        <v>4715</v>
      </c>
      <c r="P1093" s="3"/>
      <c r="Q1093" s="3"/>
      <c r="R1093" s="3"/>
      <c r="S1093" s="3"/>
      <c r="T1093" s="3" t="s">
        <v>4716</v>
      </c>
    </row>
    <row r="1094" spans="2:20">
      <c r="B1094" t="s">
        <v>12341</v>
      </c>
      <c r="C1094" t="s">
        <v>14248</v>
      </c>
      <c r="E1094" t="s">
        <v>4716</v>
      </c>
      <c r="F1094" s="3">
        <v>0</v>
      </c>
      <c r="G1094" s="3">
        <v>0</v>
      </c>
      <c r="H1094" s="255">
        <v>43179</v>
      </c>
      <c r="I1094" s="270">
        <v>4.916666666666667</v>
      </c>
      <c r="J1094" s="3">
        <v>0</v>
      </c>
      <c r="K1094" s="3" t="s">
        <v>12343</v>
      </c>
      <c r="L1094" s="3" t="s">
        <v>4753</v>
      </c>
      <c r="M1094" s="3" t="s">
        <v>4753</v>
      </c>
      <c r="N1094" s="3" t="s">
        <v>4718</v>
      </c>
      <c r="O1094" s="3" t="s">
        <v>4715</v>
      </c>
      <c r="P1094" s="3"/>
      <c r="Q1094" s="3"/>
      <c r="R1094" s="3"/>
      <c r="S1094" s="3"/>
      <c r="T1094" s="3" t="s">
        <v>4716</v>
      </c>
    </row>
    <row r="1095" spans="2:20">
      <c r="B1095" t="s">
        <v>12341</v>
      </c>
      <c r="C1095" t="s">
        <v>14249</v>
      </c>
      <c r="E1095" t="s">
        <v>4716</v>
      </c>
      <c r="F1095" s="3">
        <v>0</v>
      </c>
      <c r="G1095" s="3">
        <v>0</v>
      </c>
      <c r="H1095" s="255">
        <v>43166</v>
      </c>
      <c r="I1095" s="270">
        <v>4.916666666666667</v>
      </c>
      <c r="J1095" s="3">
        <v>0</v>
      </c>
      <c r="K1095" s="3" t="s">
        <v>12343</v>
      </c>
      <c r="L1095" s="3" t="s">
        <v>4753</v>
      </c>
      <c r="M1095" s="3" t="s">
        <v>4753</v>
      </c>
      <c r="N1095" s="3" t="s">
        <v>4718</v>
      </c>
      <c r="O1095" s="3" t="s">
        <v>4715</v>
      </c>
      <c r="P1095" s="3"/>
      <c r="Q1095" s="3"/>
      <c r="R1095" s="3"/>
      <c r="S1095" s="3"/>
      <c r="T1095" s="3" t="s">
        <v>4716</v>
      </c>
    </row>
    <row r="1096" spans="2:20">
      <c r="B1096" t="s">
        <v>12345</v>
      </c>
      <c r="C1096" t="s">
        <v>14250</v>
      </c>
      <c r="E1096" t="s">
        <v>14251</v>
      </c>
      <c r="F1096" s="3">
        <v>0</v>
      </c>
      <c r="G1096" s="3">
        <v>0</v>
      </c>
      <c r="H1096" s="255">
        <v>43179</v>
      </c>
      <c r="I1096" s="270">
        <v>4.916666666666667</v>
      </c>
      <c r="J1096" s="3">
        <v>-1</v>
      </c>
      <c r="K1096" s="3" t="s">
        <v>12343</v>
      </c>
      <c r="L1096" s="3" t="s">
        <v>5324</v>
      </c>
      <c r="M1096" s="3" t="s">
        <v>7678</v>
      </c>
      <c r="N1096" s="3" t="s">
        <v>4718</v>
      </c>
      <c r="O1096" s="3" t="s">
        <v>4715</v>
      </c>
      <c r="P1096" s="3"/>
      <c r="Q1096" s="3"/>
      <c r="R1096" s="3"/>
      <c r="S1096" s="3"/>
      <c r="T1096" s="3" t="s">
        <v>4716</v>
      </c>
    </row>
    <row r="1097" spans="2:20">
      <c r="B1097" t="s">
        <v>12345</v>
      </c>
      <c r="C1097" t="s">
        <v>14252</v>
      </c>
      <c r="E1097" t="s">
        <v>14253</v>
      </c>
      <c r="F1097" s="3">
        <v>1</v>
      </c>
      <c r="G1097" s="3">
        <v>333.85</v>
      </c>
      <c r="H1097" s="255">
        <v>43185</v>
      </c>
      <c r="I1097" s="270">
        <v>4.916666666666667</v>
      </c>
      <c r="J1097" s="3">
        <v>143208</v>
      </c>
      <c r="K1097" s="3" t="s">
        <v>12343</v>
      </c>
      <c r="L1097" s="3" t="s">
        <v>5324</v>
      </c>
      <c r="M1097" s="3" t="s">
        <v>14254</v>
      </c>
      <c r="N1097" s="3" t="s">
        <v>4731</v>
      </c>
      <c r="O1097" s="3" t="s">
        <v>4715</v>
      </c>
      <c r="P1097" s="3"/>
      <c r="Q1097" s="3"/>
      <c r="R1097" s="3"/>
      <c r="S1097" s="3"/>
      <c r="T1097" s="3" t="s">
        <v>4716</v>
      </c>
    </row>
    <row r="1098" spans="2:20">
      <c r="B1098" t="s">
        <v>12345</v>
      </c>
      <c r="C1098" t="s">
        <v>14255</v>
      </c>
      <c r="E1098" t="s">
        <v>14256</v>
      </c>
      <c r="F1098" s="3">
        <v>2</v>
      </c>
      <c r="G1098" s="3">
        <v>3666.57</v>
      </c>
      <c r="H1098" s="255">
        <v>43167</v>
      </c>
      <c r="I1098" s="270">
        <v>4.916666666666667</v>
      </c>
      <c r="J1098" s="3">
        <v>-1</v>
      </c>
      <c r="K1098" s="3" t="s">
        <v>12343</v>
      </c>
      <c r="L1098" s="3" t="s">
        <v>5324</v>
      </c>
      <c r="M1098" s="3" t="s">
        <v>13624</v>
      </c>
      <c r="N1098" s="3" t="s">
        <v>4718</v>
      </c>
      <c r="O1098" s="3" t="s">
        <v>4715</v>
      </c>
      <c r="P1098" s="3"/>
      <c r="Q1098" s="3"/>
      <c r="R1098" s="3"/>
      <c r="S1098" s="3"/>
      <c r="T1098" s="3" t="s">
        <v>4716</v>
      </c>
    </row>
    <row r="1099" spans="2:20">
      <c r="B1099" t="s">
        <v>12341</v>
      </c>
      <c r="C1099" t="s">
        <v>14257</v>
      </c>
      <c r="E1099" t="s">
        <v>4716</v>
      </c>
      <c r="F1099" s="3">
        <v>0</v>
      </c>
      <c r="G1099" s="3">
        <v>0</v>
      </c>
      <c r="H1099" s="255">
        <v>43168</v>
      </c>
      <c r="I1099" s="270">
        <v>4.916666666666667</v>
      </c>
      <c r="J1099" s="3">
        <v>0</v>
      </c>
      <c r="K1099" s="3" t="s">
        <v>12343</v>
      </c>
      <c r="L1099" s="3" t="s">
        <v>4753</v>
      </c>
      <c r="M1099" s="3" t="s">
        <v>4753</v>
      </c>
      <c r="N1099" s="3" t="s">
        <v>4718</v>
      </c>
      <c r="O1099" s="3" t="s">
        <v>4715</v>
      </c>
      <c r="P1099" s="3"/>
      <c r="Q1099" s="3"/>
      <c r="R1099" s="3"/>
      <c r="S1099" s="3"/>
      <c r="T1099" s="3" t="s">
        <v>4716</v>
      </c>
    </row>
    <row r="1100" spans="2:20">
      <c r="B1100" t="s">
        <v>12345</v>
      </c>
      <c r="C1100" t="s">
        <v>14258</v>
      </c>
      <c r="E1100" t="s">
        <v>13351</v>
      </c>
      <c r="F1100" s="3">
        <v>0</v>
      </c>
      <c r="G1100" s="3">
        <v>0</v>
      </c>
      <c r="H1100" s="255">
        <v>43179</v>
      </c>
      <c r="I1100" s="270">
        <v>4.916666666666667</v>
      </c>
      <c r="J1100" s="3">
        <v>-1</v>
      </c>
      <c r="K1100" s="3" t="s">
        <v>4752</v>
      </c>
      <c r="L1100" s="3" t="s">
        <v>5197</v>
      </c>
      <c r="M1100" s="3" t="s">
        <v>14259</v>
      </c>
      <c r="N1100" s="3" t="s">
        <v>4718</v>
      </c>
      <c r="O1100" s="3" t="s">
        <v>4715</v>
      </c>
      <c r="P1100" s="3"/>
      <c r="Q1100" s="3"/>
      <c r="R1100" s="3"/>
      <c r="S1100" s="3"/>
      <c r="T1100" s="3" t="s">
        <v>4716</v>
      </c>
    </row>
    <row r="1101" spans="2:20">
      <c r="B1101" t="s">
        <v>12345</v>
      </c>
      <c r="C1101" t="s">
        <v>14260</v>
      </c>
      <c r="E1101" t="s">
        <v>12388</v>
      </c>
      <c r="F1101" s="3">
        <v>0</v>
      </c>
      <c r="G1101" s="3">
        <v>0</v>
      </c>
      <c r="H1101" s="255">
        <v>43171</v>
      </c>
      <c r="I1101" s="270">
        <v>4.916666666666667</v>
      </c>
      <c r="J1101" s="3">
        <v>20455</v>
      </c>
      <c r="K1101" s="3" t="s">
        <v>4752</v>
      </c>
      <c r="L1101" s="3" t="s">
        <v>4726</v>
      </c>
      <c r="M1101" s="3" t="s">
        <v>4994</v>
      </c>
      <c r="N1101" s="3" t="s">
        <v>4722</v>
      </c>
      <c r="O1101" s="3" t="s">
        <v>4715</v>
      </c>
      <c r="P1101" s="3"/>
      <c r="Q1101" s="3"/>
      <c r="R1101" s="3"/>
      <c r="S1101" s="3"/>
      <c r="T1101" s="3" t="s">
        <v>4716</v>
      </c>
    </row>
    <row r="1102" spans="2:20">
      <c r="B1102" t="s">
        <v>12345</v>
      </c>
      <c r="C1102" t="s">
        <v>14261</v>
      </c>
      <c r="E1102" t="s">
        <v>13848</v>
      </c>
      <c r="F1102" s="3">
        <v>0</v>
      </c>
      <c r="G1102" s="3">
        <v>0</v>
      </c>
      <c r="H1102" s="255">
        <v>43179</v>
      </c>
      <c r="I1102" s="270">
        <v>4.916666666666667</v>
      </c>
      <c r="J1102" s="3">
        <v>-1</v>
      </c>
      <c r="K1102" s="3" t="s">
        <v>4752</v>
      </c>
      <c r="L1102" s="3" t="s">
        <v>5324</v>
      </c>
      <c r="M1102" s="3" t="s">
        <v>14262</v>
      </c>
      <c r="N1102" s="3" t="s">
        <v>4722</v>
      </c>
      <c r="O1102" s="3" t="s">
        <v>4715</v>
      </c>
      <c r="P1102" s="3"/>
      <c r="Q1102" s="3"/>
      <c r="R1102" s="3"/>
      <c r="S1102" s="3"/>
      <c r="T1102" s="3" t="s">
        <v>4716</v>
      </c>
    </row>
    <row r="1103" spans="2:20">
      <c r="B1103" t="s">
        <v>12345</v>
      </c>
      <c r="C1103" t="s">
        <v>3584</v>
      </c>
      <c r="E1103" t="s">
        <v>13375</v>
      </c>
      <c r="F1103" s="3">
        <v>0</v>
      </c>
      <c r="G1103" s="3">
        <v>0</v>
      </c>
      <c r="H1103" s="255">
        <v>43181</v>
      </c>
      <c r="I1103" s="270">
        <v>4.916666666666667</v>
      </c>
      <c r="J1103" s="3">
        <v>75561</v>
      </c>
      <c r="K1103" s="3" t="s">
        <v>12343</v>
      </c>
      <c r="L1103" s="3" t="s">
        <v>4726</v>
      </c>
      <c r="M1103" s="3" t="s">
        <v>5228</v>
      </c>
      <c r="N1103" s="3" t="s">
        <v>4718</v>
      </c>
      <c r="O1103" s="3" t="s">
        <v>4715</v>
      </c>
      <c r="P1103" s="3"/>
      <c r="Q1103" s="3"/>
      <c r="R1103" s="3"/>
      <c r="S1103" s="3"/>
      <c r="T1103" s="3" t="s">
        <v>4716</v>
      </c>
    </row>
    <row r="1104" spans="2:20">
      <c r="B1104" t="s">
        <v>12345</v>
      </c>
      <c r="C1104" t="s">
        <v>14263</v>
      </c>
      <c r="E1104" t="s">
        <v>14264</v>
      </c>
      <c r="F1104" s="3">
        <v>0</v>
      </c>
      <c r="G1104" s="3">
        <v>0</v>
      </c>
      <c r="H1104" s="255">
        <v>43183</v>
      </c>
      <c r="I1104" s="270">
        <v>4.916666666666667</v>
      </c>
      <c r="J1104" s="3">
        <v>-1</v>
      </c>
      <c r="K1104" s="3" t="s">
        <v>12343</v>
      </c>
      <c r="L1104" s="3" t="s">
        <v>4726</v>
      </c>
      <c r="M1104" s="3" t="s">
        <v>5889</v>
      </c>
      <c r="N1104" s="3" t="s">
        <v>4722</v>
      </c>
      <c r="O1104" s="3" t="s">
        <v>4715</v>
      </c>
      <c r="P1104" s="3"/>
      <c r="Q1104" s="3"/>
      <c r="R1104" s="3"/>
      <c r="S1104" s="3"/>
      <c r="T1104" s="3" t="s">
        <v>4716</v>
      </c>
    </row>
    <row r="1105" spans="2:20">
      <c r="B1105" t="s">
        <v>12345</v>
      </c>
      <c r="C1105" t="s">
        <v>14265</v>
      </c>
      <c r="E1105" t="s">
        <v>14266</v>
      </c>
      <c r="F1105" s="3">
        <v>0</v>
      </c>
      <c r="G1105" s="3">
        <v>0</v>
      </c>
      <c r="H1105" s="255">
        <v>43186</v>
      </c>
      <c r="I1105" s="270">
        <v>4.916666666666667</v>
      </c>
      <c r="J1105" s="3">
        <v>-1</v>
      </c>
      <c r="K1105" s="3" t="s">
        <v>12343</v>
      </c>
      <c r="L1105" s="3" t="s">
        <v>5324</v>
      </c>
      <c r="M1105" s="3" t="s">
        <v>14267</v>
      </c>
      <c r="N1105" s="3" t="s">
        <v>4722</v>
      </c>
      <c r="O1105" s="3" t="s">
        <v>4715</v>
      </c>
      <c r="P1105" s="3"/>
      <c r="Q1105" s="3"/>
      <c r="R1105" s="3"/>
      <c r="S1105" s="3"/>
      <c r="T1105" s="3" t="s">
        <v>4716</v>
      </c>
    </row>
    <row r="1106" spans="2:20">
      <c r="B1106" t="s">
        <v>12345</v>
      </c>
      <c r="C1106" t="s">
        <v>14268</v>
      </c>
      <c r="E1106" t="s">
        <v>12866</v>
      </c>
      <c r="F1106" s="3">
        <v>0</v>
      </c>
      <c r="G1106" s="3">
        <v>0</v>
      </c>
      <c r="H1106" s="255">
        <v>43185</v>
      </c>
      <c r="I1106" s="270">
        <v>4.916666666666667</v>
      </c>
      <c r="J1106" s="3">
        <v>-1</v>
      </c>
      <c r="K1106" s="3" t="s">
        <v>12343</v>
      </c>
      <c r="L1106" s="3" t="s">
        <v>5324</v>
      </c>
      <c r="M1106" s="3" t="s">
        <v>13268</v>
      </c>
      <c r="N1106" s="3" t="s">
        <v>4722</v>
      </c>
      <c r="O1106" s="3" t="s">
        <v>4715</v>
      </c>
      <c r="P1106" s="3"/>
      <c r="Q1106" s="3"/>
      <c r="R1106" s="3"/>
      <c r="S1106" s="3"/>
      <c r="T1106" s="3" t="s">
        <v>4716</v>
      </c>
    </row>
    <row r="1107" spans="2:20">
      <c r="B1107" t="s">
        <v>12345</v>
      </c>
      <c r="C1107" t="s">
        <v>14269</v>
      </c>
      <c r="E1107" t="s">
        <v>14270</v>
      </c>
      <c r="F1107" s="3">
        <v>2</v>
      </c>
      <c r="G1107" s="3">
        <v>3708.75</v>
      </c>
      <c r="H1107" s="255">
        <v>43186</v>
      </c>
      <c r="I1107" s="270">
        <v>4.916666666666667</v>
      </c>
      <c r="J1107" s="3">
        <v>-1</v>
      </c>
      <c r="K1107" s="3" t="s">
        <v>12343</v>
      </c>
      <c r="L1107" s="3" t="s">
        <v>4726</v>
      </c>
      <c r="M1107" s="3" t="s">
        <v>5972</v>
      </c>
      <c r="N1107" s="3" t="s">
        <v>4722</v>
      </c>
      <c r="O1107" s="3" t="s">
        <v>4715</v>
      </c>
      <c r="P1107" s="3"/>
      <c r="Q1107" s="3"/>
      <c r="R1107" s="3"/>
      <c r="S1107" s="3"/>
      <c r="T1107" s="3" t="s">
        <v>4716</v>
      </c>
    </row>
    <row r="1108" spans="2:20">
      <c r="B1108" t="s">
        <v>12345</v>
      </c>
      <c r="C1108" t="s">
        <v>14271</v>
      </c>
      <c r="E1108" t="s">
        <v>14272</v>
      </c>
      <c r="F1108" s="3">
        <v>0</v>
      </c>
      <c r="G1108" s="3">
        <v>0</v>
      </c>
      <c r="H1108" s="255">
        <v>43172</v>
      </c>
      <c r="I1108" s="270">
        <v>4.916666666666667</v>
      </c>
      <c r="J1108" s="3">
        <v>-1</v>
      </c>
      <c r="K1108" s="3" t="s">
        <v>12343</v>
      </c>
      <c r="L1108" s="3" t="s">
        <v>4726</v>
      </c>
      <c r="M1108" s="3" t="s">
        <v>5972</v>
      </c>
      <c r="N1108" s="3" t="s">
        <v>4712</v>
      </c>
      <c r="O1108" s="3" t="s">
        <v>4715</v>
      </c>
      <c r="P1108" s="3"/>
      <c r="Q1108" s="3"/>
      <c r="R1108" s="3"/>
      <c r="S1108" s="3"/>
      <c r="T1108" s="3" t="s">
        <v>4716</v>
      </c>
    </row>
    <row r="1109" spans="2:20">
      <c r="B1109" t="s">
        <v>12378</v>
      </c>
      <c r="C1109" t="s">
        <v>14273</v>
      </c>
      <c r="E1109" t="s">
        <v>12698</v>
      </c>
      <c r="F1109" s="3">
        <v>0</v>
      </c>
      <c r="G1109" s="3">
        <v>0</v>
      </c>
      <c r="H1109" s="255">
        <v>43179</v>
      </c>
      <c r="I1109" s="270">
        <v>4.916666666666667</v>
      </c>
      <c r="J1109" s="3">
        <v>148232</v>
      </c>
      <c r="K1109" s="3" t="s">
        <v>4752</v>
      </c>
      <c r="L1109" s="3" t="s">
        <v>4726</v>
      </c>
      <c r="M1109" s="3" t="s">
        <v>14274</v>
      </c>
      <c r="N1109" s="3" t="s">
        <v>4769</v>
      </c>
      <c r="O1109" s="3" t="s">
        <v>4715</v>
      </c>
      <c r="P1109" s="3"/>
      <c r="Q1109" s="3"/>
      <c r="R1109" s="3"/>
      <c r="S1109" s="3"/>
      <c r="T1109" s="3" t="s">
        <v>4716</v>
      </c>
    </row>
    <row r="1110" spans="2:20">
      <c r="B1110" t="s">
        <v>12345</v>
      </c>
      <c r="C1110" t="s">
        <v>14275</v>
      </c>
      <c r="E1110" t="s">
        <v>14276</v>
      </c>
      <c r="F1110" s="3">
        <v>1</v>
      </c>
      <c r="G1110" s="3">
        <v>3332.72</v>
      </c>
      <c r="H1110" s="255">
        <v>43165</v>
      </c>
      <c r="I1110" s="270">
        <v>4.916666666666667</v>
      </c>
      <c r="J1110" s="3">
        <v>-1</v>
      </c>
      <c r="K1110" s="3" t="s">
        <v>12343</v>
      </c>
      <c r="L1110" s="3" t="s">
        <v>5197</v>
      </c>
      <c r="M1110" s="3" t="s">
        <v>14277</v>
      </c>
      <c r="N1110" s="3" t="s">
        <v>4731</v>
      </c>
      <c r="O1110" s="3" t="s">
        <v>4715</v>
      </c>
      <c r="P1110" s="3"/>
      <c r="Q1110" s="3"/>
      <c r="R1110" s="3"/>
      <c r="S1110" s="3"/>
      <c r="T1110" s="3" t="s">
        <v>4716</v>
      </c>
    </row>
    <row r="1111" spans="2:20">
      <c r="B1111" t="s">
        <v>12345</v>
      </c>
      <c r="C1111" t="s">
        <v>14278</v>
      </c>
      <c r="E1111" t="s">
        <v>13496</v>
      </c>
      <c r="F1111" s="3">
        <v>0</v>
      </c>
      <c r="G1111" s="3">
        <v>0</v>
      </c>
      <c r="H1111" s="255">
        <v>43188</v>
      </c>
      <c r="I1111" s="270">
        <v>4.916666666666667</v>
      </c>
      <c r="J1111" s="3">
        <v>-1</v>
      </c>
      <c r="K1111" s="3" t="s">
        <v>12343</v>
      </c>
      <c r="L1111" s="3" t="s">
        <v>4726</v>
      </c>
      <c r="M1111" s="3" t="s">
        <v>11774</v>
      </c>
      <c r="N1111" s="3" t="s">
        <v>4731</v>
      </c>
      <c r="O1111" s="3" t="s">
        <v>4715</v>
      </c>
      <c r="P1111" s="3"/>
      <c r="Q1111" s="3"/>
      <c r="R1111" s="3"/>
      <c r="S1111" s="3"/>
      <c r="T1111" s="3" t="s">
        <v>4716</v>
      </c>
    </row>
    <row r="1112" spans="2:20">
      <c r="B1112" t="s">
        <v>12345</v>
      </c>
      <c r="C1112" t="s">
        <v>14279</v>
      </c>
      <c r="E1112" t="s">
        <v>12776</v>
      </c>
      <c r="F1112" s="3">
        <v>0</v>
      </c>
      <c r="G1112" s="3">
        <v>0</v>
      </c>
      <c r="H1112" s="255">
        <v>43166</v>
      </c>
      <c r="I1112" s="270">
        <v>4.916666666666667</v>
      </c>
      <c r="J1112" s="3">
        <v>62682</v>
      </c>
      <c r="K1112" s="3" t="s">
        <v>4752</v>
      </c>
      <c r="L1112" s="3" t="s">
        <v>4726</v>
      </c>
      <c r="M1112" s="3" t="s">
        <v>9949</v>
      </c>
      <c r="N1112" s="3" t="s">
        <v>4722</v>
      </c>
      <c r="O1112" s="3" t="s">
        <v>4715</v>
      </c>
      <c r="P1112" s="3"/>
      <c r="Q1112" s="3"/>
      <c r="R1112" s="3"/>
      <c r="S1112" s="3"/>
      <c r="T1112" s="3" t="s">
        <v>4716</v>
      </c>
    </row>
    <row r="1113" spans="2:20">
      <c r="B1113" t="s">
        <v>12345</v>
      </c>
      <c r="C1113" t="s">
        <v>14280</v>
      </c>
      <c r="E1113" t="s">
        <v>14281</v>
      </c>
      <c r="F1113" s="3">
        <v>0</v>
      </c>
      <c r="G1113" s="3">
        <v>0</v>
      </c>
      <c r="H1113" s="255">
        <v>43183</v>
      </c>
      <c r="I1113" s="270">
        <v>4.916666666666667</v>
      </c>
      <c r="J1113" s="3">
        <v>-1</v>
      </c>
      <c r="K1113" s="3" t="s">
        <v>12343</v>
      </c>
      <c r="L1113" s="3" t="s">
        <v>7584</v>
      </c>
      <c r="M1113" s="3" t="s">
        <v>14282</v>
      </c>
      <c r="N1113" s="3" t="s">
        <v>4722</v>
      </c>
      <c r="O1113" s="3" t="s">
        <v>4715</v>
      </c>
      <c r="P1113" s="3"/>
      <c r="Q1113" s="3"/>
      <c r="R1113" s="3"/>
      <c r="S1113" s="3"/>
      <c r="T1113" s="3" t="s">
        <v>4716</v>
      </c>
    </row>
    <row r="1114" spans="2:20">
      <c r="B1114" t="s">
        <v>12345</v>
      </c>
      <c r="C1114" t="s">
        <v>14283</v>
      </c>
      <c r="E1114" t="s">
        <v>14284</v>
      </c>
      <c r="F1114" s="3">
        <v>0</v>
      </c>
      <c r="G1114" s="3">
        <v>0</v>
      </c>
      <c r="H1114" s="255">
        <v>43182</v>
      </c>
      <c r="I1114" s="270">
        <v>4.916666666666667</v>
      </c>
      <c r="J1114" s="3">
        <v>-1</v>
      </c>
      <c r="K1114" s="3" t="s">
        <v>12343</v>
      </c>
      <c r="L1114" s="3" t="s">
        <v>4726</v>
      </c>
      <c r="M1114" s="3" t="s">
        <v>14285</v>
      </c>
      <c r="N1114" s="3" t="s">
        <v>4712</v>
      </c>
      <c r="O1114" s="3" t="s">
        <v>4715</v>
      </c>
      <c r="P1114" s="3"/>
      <c r="Q1114" s="3"/>
      <c r="R1114" s="3"/>
      <c r="S1114" s="3"/>
      <c r="T1114" s="3" t="s">
        <v>4716</v>
      </c>
    </row>
    <row r="1115" spans="2:20">
      <c r="B1115" t="s">
        <v>12345</v>
      </c>
      <c r="C1115" t="s">
        <v>14286</v>
      </c>
      <c r="E1115" t="s">
        <v>13545</v>
      </c>
      <c r="F1115" s="3">
        <v>0</v>
      </c>
      <c r="G1115" s="3">
        <v>0</v>
      </c>
      <c r="H1115" s="255">
        <v>43188</v>
      </c>
      <c r="I1115" s="270">
        <v>4.916666666666667</v>
      </c>
      <c r="J1115" s="3">
        <v>110330</v>
      </c>
      <c r="K1115" s="3" t="s">
        <v>12343</v>
      </c>
      <c r="L1115" s="3" t="s">
        <v>4726</v>
      </c>
      <c r="M1115" s="3" t="s">
        <v>7955</v>
      </c>
      <c r="N1115" s="3" t="s">
        <v>4722</v>
      </c>
      <c r="O1115" s="3" t="s">
        <v>4715</v>
      </c>
      <c r="P1115" s="3"/>
      <c r="Q1115" s="3"/>
      <c r="R1115" s="3"/>
      <c r="S1115" s="3"/>
      <c r="T1115" s="3" t="s">
        <v>4716</v>
      </c>
    </row>
    <row r="1116" spans="2:20">
      <c r="B1116" t="s">
        <v>12345</v>
      </c>
      <c r="C1116" t="s">
        <v>14287</v>
      </c>
      <c r="E1116" t="s">
        <v>14108</v>
      </c>
      <c r="F1116" s="3">
        <v>0</v>
      </c>
      <c r="G1116" s="3">
        <v>0</v>
      </c>
      <c r="H1116" s="255">
        <v>43183</v>
      </c>
      <c r="I1116" s="270">
        <v>4.916666666666667</v>
      </c>
      <c r="J1116" s="3">
        <v>-1</v>
      </c>
      <c r="K1116" s="3" t="s">
        <v>12343</v>
      </c>
      <c r="L1116" s="3" t="s">
        <v>4726</v>
      </c>
      <c r="M1116" s="3" t="s">
        <v>10081</v>
      </c>
      <c r="N1116" s="3" t="s">
        <v>4722</v>
      </c>
      <c r="O1116" s="3" t="s">
        <v>4715</v>
      </c>
      <c r="P1116" s="3"/>
      <c r="Q1116" s="3"/>
      <c r="R1116" s="3"/>
      <c r="S1116" s="3"/>
      <c r="T1116" s="3" t="s">
        <v>4716</v>
      </c>
    </row>
    <row r="1117" spans="2:20">
      <c r="B1117" t="s">
        <v>12345</v>
      </c>
      <c r="C1117" t="s">
        <v>14288</v>
      </c>
      <c r="E1117" t="s">
        <v>14289</v>
      </c>
      <c r="F1117" s="3">
        <v>0</v>
      </c>
      <c r="G1117" s="3">
        <v>0</v>
      </c>
      <c r="H1117" s="255">
        <v>43173</v>
      </c>
      <c r="I1117" s="270">
        <v>4.916666666666667</v>
      </c>
      <c r="J1117" s="3">
        <v>-1</v>
      </c>
      <c r="K1117" s="3" t="s">
        <v>12343</v>
      </c>
      <c r="L1117" s="3" t="s">
        <v>5197</v>
      </c>
      <c r="M1117" s="3" t="s">
        <v>14290</v>
      </c>
      <c r="N1117" s="3" t="s">
        <v>4731</v>
      </c>
      <c r="O1117" s="3" t="s">
        <v>4715</v>
      </c>
      <c r="P1117" s="3"/>
      <c r="Q1117" s="3"/>
      <c r="R1117" s="3"/>
      <c r="S1117" s="3"/>
      <c r="T1117" s="3" t="s">
        <v>4716</v>
      </c>
    </row>
    <row r="1118" spans="2:20">
      <c r="B1118" t="s">
        <v>12345</v>
      </c>
      <c r="C1118" t="s">
        <v>14291</v>
      </c>
      <c r="E1118" t="s">
        <v>13261</v>
      </c>
      <c r="F1118" s="3">
        <v>0</v>
      </c>
      <c r="G1118" s="3">
        <v>0</v>
      </c>
      <c r="H1118" s="255">
        <v>43171</v>
      </c>
      <c r="I1118" s="270">
        <v>4.916666666666667</v>
      </c>
      <c r="J1118" s="3">
        <v>-1</v>
      </c>
      <c r="K1118" s="3" t="s">
        <v>12343</v>
      </c>
      <c r="L1118" s="3" t="s">
        <v>5324</v>
      </c>
      <c r="M1118" s="3" t="s">
        <v>14292</v>
      </c>
      <c r="N1118" s="3" t="s">
        <v>4731</v>
      </c>
      <c r="O1118" s="3" t="s">
        <v>4715</v>
      </c>
      <c r="P1118" s="3"/>
      <c r="Q1118" s="3"/>
      <c r="R1118" s="3"/>
      <c r="S1118" s="3"/>
      <c r="T1118" s="3" t="s">
        <v>4716</v>
      </c>
    </row>
    <row r="1119" spans="2:20">
      <c r="B1119" t="s">
        <v>12345</v>
      </c>
      <c r="C1119" t="s">
        <v>14293</v>
      </c>
      <c r="E1119" t="s">
        <v>14294</v>
      </c>
      <c r="F1119" s="3">
        <v>0</v>
      </c>
      <c r="G1119" s="3">
        <v>0</v>
      </c>
      <c r="H1119" s="255">
        <v>43172</v>
      </c>
      <c r="I1119" s="270">
        <v>4.916666666666667</v>
      </c>
      <c r="J1119" s="3">
        <v>-1</v>
      </c>
      <c r="K1119" s="3" t="s">
        <v>12343</v>
      </c>
      <c r="L1119" s="3" t="s">
        <v>5197</v>
      </c>
      <c r="M1119" s="3" t="s">
        <v>14138</v>
      </c>
      <c r="N1119" s="3" t="s">
        <v>4722</v>
      </c>
      <c r="O1119" s="3" t="s">
        <v>4715</v>
      </c>
      <c r="P1119" s="3"/>
      <c r="Q1119" s="3"/>
      <c r="R1119" s="3"/>
      <c r="S1119" s="3"/>
      <c r="T1119" s="3" t="s">
        <v>4716</v>
      </c>
    </row>
    <row r="1120" spans="2:20">
      <c r="B1120" t="s">
        <v>12378</v>
      </c>
      <c r="C1120" t="s">
        <v>14295</v>
      </c>
      <c r="E1120" t="s">
        <v>14296</v>
      </c>
      <c r="F1120" s="3">
        <v>0</v>
      </c>
      <c r="G1120" s="3">
        <v>0</v>
      </c>
      <c r="H1120" s="255">
        <v>43166</v>
      </c>
      <c r="I1120" s="270">
        <v>4.916666666666667</v>
      </c>
      <c r="J1120" s="3">
        <v>-1</v>
      </c>
      <c r="K1120" s="3" t="s">
        <v>12343</v>
      </c>
      <c r="L1120" s="3" t="s">
        <v>5197</v>
      </c>
      <c r="M1120" s="3" t="s">
        <v>14297</v>
      </c>
      <c r="N1120" s="3" t="s">
        <v>4722</v>
      </c>
      <c r="O1120" s="3" t="s">
        <v>4715</v>
      </c>
      <c r="P1120" s="3"/>
      <c r="Q1120" s="3"/>
      <c r="R1120" s="3"/>
      <c r="S1120" s="3"/>
      <c r="T1120" s="3" t="s">
        <v>4716</v>
      </c>
    </row>
    <row r="1121" spans="2:20">
      <c r="B1121" t="s">
        <v>12345</v>
      </c>
      <c r="C1121" t="s">
        <v>14298</v>
      </c>
      <c r="E1121" t="s">
        <v>13155</v>
      </c>
      <c r="F1121" s="3">
        <v>0</v>
      </c>
      <c r="G1121" s="3">
        <v>0</v>
      </c>
      <c r="H1121" s="255">
        <v>43183</v>
      </c>
      <c r="I1121" s="270">
        <v>4.916666666666667</v>
      </c>
      <c r="J1121" s="3">
        <v>49526</v>
      </c>
      <c r="K1121" s="3" t="s">
        <v>12343</v>
      </c>
      <c r="L1121" s="3" t="s">
        <v>4726</v>
      </c>
      <c r="M1121" s="3" t="s">
        <v>13366</v>
      </c>
      <c r="N1121" s="3" t="s">
        <v>4712</v>
      </c>
      <c r="O1121" s="3" t="s">
        <v>4715</v>
      </c>
      <c r="P1121" s="3"/>
      <c r="Q1121" s="3"/>
      <c r="R1121" s="3"/>
      <c r="S1121" s="3"/>
      <c r="T1121" s="3" t="s">
        <v>4716</v>
      </c>
    </row>
    <row r="1122" spans="2:20">
      <c r="B1122" t="s">
        <v>12345</v>
      </c>
      <c r="C1122" t="s">
        <v>14299</v>
      </c>
      <c r="E1122" t="s">
        <v>13567</v>
      </c>
      <c r="F1122" s="3">
        <v>0</v>
      </c>
      <c r="G1122" s="3">
        <v>0</v>
      </c>
      <c r="H1122" s="255">
        <v>43188</v>
      </c>
      <c r="I1122" s="270">
        <v>4.916666666666667</v>
      </c>
      <c r="J1122" s="3">
        <v>54439</v>
      </c>
      <c r="K1122" s="3" t="s">
        <v>12343</v>
      </c>
      <c r="L1122" s="3" t="s">
        <v>4726</v>
      </c>
      <c r="M1122" s="3" t="s">
        <v>9949</v>
      </c>
      <c r="N1122" s="3" t="s">
        <v>4712</v>
      </c>
      <c r="O1122" s="3" t="s">
        <v>4715</v>
      </c>
      <c r="P1122" s="3"/>
      <c r="Q1122" s="3"/>
      <c r="R1122" s="3"/>
      <c r="S1122" s="3"/>
      <c r="T1122" s="3" t="s">
        <v>4716</v>
      </c>
    </row>
    <row r="1123" spans="2:20">
      <c r="B1123" t="s">
        <v>12345</v>
      </c>
      <c r="C1123" t="s">
        <v>14300</v>
      </c>
      <c r="E1123" t="s">
        <v>14301</v>
      </c>
      <c r="F1123" s="3">
        <v>2</v>
      </c>
      <c r="G1123" s="3">
        <v>3666.57</v>
      </c>
      <c r="H1123" s="255">
        <v>43176</v>
      </c>
      <c r="I1123" s="270">
        <v>4.916666666666667</v>
      </c>
      <c r="J1123" s="3">
        <v>-1</v>
      </c>
      <c r="K1123" s="3" t="s">
        <v>12343</v>
      </c>
      <c r="L1123" s="3" t="s">
        <v>4726</v>
      </c>
      <c r="M1123" s="3" t="s">
        <v>14302</v>
      </c>
      <c r="N1123" s="3" t="s">
        <v>4722</v>
      </c>
      <c r="O1123" s="3" t="s">
        <v>4715</v>
      </c>
      <c r="P1123" s="3"/>
      <c r="Q1123" s="3"/>
      <c r="R1123" s="3"/>
      <c r="S1123" s="3"/>
      <c r="T1123" s="3" t="s">
        <v>4716</v>
      </c>
    </row>
    <row r="1124" spans="2:20">
      <c r="B1124" t="s">
        <v>12345</v>
      </c>
      <c r="C1124" t="s">
        <v>14303</v>
      </c>
      <c r="E1124" t="s">
        <v>14304</v>
      </c>
      <c r="F1124" s="3">
        <v>0</v>
      </c>
      <c r="G1124" s="3">
        <v>0</v>
      </c>
      <c r="H1124" s="255">
        <v>43167</v>
      </c>
      <c r="I1124" s="270">
        <v>4.916666666666667</v>
      </c>
      <c r="J1124" s="3">
        <v>-1</v>
      </c>
      <c r="K1124" s="3" t="s">
        <v>12343</v>
      </c>
      <c r="L1124" s="3" t="s">
        <v>4726</v>
      </c>
      <c r="M1124" s="3" t="s">
        <v>5188</v>
      </c>
      <c r="N1124" s="3" t="s">
        <v>4718</v>
      </c>
      <c r="O1124" s="3" t="s">
        <v>4715</v>
      </c>
      <c r="P1124" s="3"/>
      <c r="Q1124" s="3"/>
      <c r="R1124" s="3"/>
      <c r="S1124" s="3"/>
      <c r="T1124" s="3" t="s">
        <v>4716</v>
      </c>
    </row>
    <row r="1125" spans="2:20">
      <c r="B1125" t="s">
        <v>12345</v>
      </c>
      <c r="C1125" t="s">
        <v>14305</v>
      </c>
      <c r="E1125" t="s">
        <v>13344</v>
      </c>
      <c r="F1125" s="3">
        <v>0</v>
      </c>
      <c r="G1125" s="3">
        <v>0</v>
      </c>
      <c r="H1125" s="255">
        <v>43179</v>
      </c>
      <c r="I1125" s="270">
        <v>4.916666666666667</v>
      </c>
      <c r="J1125" s="3">
        <v>21091</v>
      </c>
      <c r="K1125" s="3" t="s">
        <v>12343</v>
      </c>
      <c r="L1125" s="3" t="s">
        <v>4726</v>
      </c>
      <c r="M1125" s="3" t="s">
        <v>5228</v>
      </c>
      <c r="N1125" s="3" t="s">
        <v>4718</v>
      </c>
      <c r="O1125" s="3" t="s">
        <v>4715</v>
      </c>
      <c r="P1125" s="3"/>
      <c r="Q1125" s="3"/>
      <c r="R1125" s="3"/>
      <c r="S1125" s="3"/>
      <c r="T1125" s="3" t="s">
        <v>4716</v>
      </c>
    </row>
    <row r="1126" spans="2:20">
      <c r="B1126" t="s">
        <v>12345</v>
      </c>
      <c r="C1126" t="s">
        <v>14306</v>
      </c>
      <c r="E1126" t="s">
        <v>14046</v>
      </c>
      <c r="F1126" s="3">
        <v>2</v>
      </c>
      <c r="G1126" s="3">
        <v>3982.87</v>
      </c>
      <c r="H1126" s="255">
        <v>43172</v>
      </c>
      <c r="I1126" s="270">
        <v>4.916666666666667</v>
      </c>
      <c r="J1126" s="3">
        <v>-1</v>
      </c>
      <c r="K1126" s="3" t="s">
        <v>12343</v>
      </c>
      <c r="L1126" s="3" t="s">
        <v>5324</v>
      </c>
      <c r="M1126" s="3" t="s">
        <v>14307</v>
      </c>
      <c r="N1126" s="3" t="s">
        <v>4718</v>
      </c>
      <c r="O1126" s="3" t="s">
        <v>4715</v>
      </c>
      <c r="P1126" s="3"/>
      <c r="Q1126" s="3"/>
      <c r="R1126" s="3"/>
      <c r="S1126" s="3"/>
      <c r="T1126" s="3" t="s">
        <v>4716</v>
      </c>
    </row>
    <row r="1127" spans="2:20">
      <c r="B1127" t="s">
        <v>12345</v>
      </c>
      <c r="C1127" t="s">
        <v>14308</v>
      </c>
      <c r="E1127" t="s">
        <v>13750</v>
      </c>
      <c r="F1127" s="3">
        <v>0</v>
      </c>
      <c r="G1127" s="3">
        <v>0</v>
      </c>
      <c r="H1127" s="255">
        <v>43168</v>
      </c>
      <c r="I1127" s="270">
        <v>4.916666666666667</v>
      </c>
      <c r="J1127" s="3">
        <v>95870</v>
      </c>
      <c r="K1127" s="3" t="s">
        <v>12343</v>
      </c>
      <c r="L1127" s="3" t="s">
        <v>5324</v>
      </c>
      <c r="M1127" s="3" t="s">
        <v>14309</v>
      </c>
      <c r="N1127" s="3" t="s">
        <v>4718</v>
      </c>
      <c r="O1127" s="3" t="s">
        <v>4715</v>
      </c>
      <c r="P1127" s="3"/>
      <c r="Q1127" s="3"/>
      <c r="R1127" s="3"/>
      <c r="S1127" s="3"/>
      <c r="T1127" s="3" t="s">
        <v>4716</v>
      </c>
    </row>
    <row r="1128" spans="2:20">
      <c r="B1128" t="s">
        <v>12345</v>
      </c>
      <c r="C1128" t="s">
        <v>14310</v>
      </c>
      <c r="E1128" t="s">
        <v>14311</v>
      </c>
      <c r="F1128" s="3">
        <v>0</v>
      </c>
      <c r="G1128" s="3">
        <v>0</v>
      </c>
      <c r="H1128" s="255">
        <v>43188</v>
      </c>
      <c r="I1128" s="270">
        <v>4.916666666666667</v>
      </c>
      <c r="J1128" s="3">
        <v>-1</v>
      </c>
      <c r="K1128" s="3" t="s">
        <v>12343</v>
      </c>
      <c r="L1128" s="3" t="s">
        <v>4726</v>
      </c>
      <c r="M1128" s="3" t="s">
        <v>10458</v>
      </c>
      <c r="N1128" s="3" t="s">
        <v>4718</v>
      </c>
      <c r="O1128" s="3" t="s">
        <v>4715</v>
      </c>
      <c r="P1128" s="3"/>
      <c r="Q1128" s="3"/>
      <c r="R1128" s="3"/>
      <c r="S1128" s="3"/>
      <c r="T1128" s="3" t="s">
        <v>4716</v>
      </c>
    </row>
    <row r="1129" spans="2:20">
      <c r="B1129" t="s">
        <v>12345</v>
      </c>
      <c r="C1129" t="s">
        <v>14312</v>
      </c>
      <c r="E1129" t="s">
        <v>14313</v>
      </c>
      <c r="F1129" s="3">
        <v>0</v>
      </c>
      <c r="G1129" s="3">
        <v>0</v>
      </c>
      <c r="H1129" s="255">
        <v>43166</v>
      </c>
      <c r="I1129" s="270">
        <v>4.916666666666667</v>
      </c>
      <c r="J1129" s="3">
        <v>-1</v>
      </c>
      <c r="K1129" s="3" t="s">
        <v>12343</v>
      </c>
      <c r="L1129" s="3" t="s">
        <v>4753</v>
      </c>
      <c r="M1129" s="3" t="s">
        <v>4753</v>
      </c>
      <c r="N1129" s="3" t="s">
        <v>4722</v>
      </c>
      <c r="O1129" s="3" t="s">
        <v>4715</v>
      </c>
      <c r="P1129" s="3"/>
      <c r="Q1129" s="3"/>
      <c r="R1129" s="3"/>
      <c r="S1129" s="3"/>
      <c r="T1129" s="3" t="s">
        <v>4716</v>
      </c>
    </row>
    <row r="1130" spans="2:20">
      <c r="B1130" t="s">
        <v>12341</v>
      </c>
      <c r="C1130" t="s">
        <v>14314</v>
      </c>
      <c r="E1130" t="s">
        <v>4716</v>
      </c>
      <c r="F1130" s="3">
        <v>0</v>
      </c>
      <c r="G1130" s="3">
        <v>0</v>
      </c>
      <c r="H1130" s="255">
        <v>43168</v>
      </c>
      <c r="I1130" s="270">
        <v>4.916666666666667</v>
      </c>
      <c r="J1130" s="3">
        <v>0</v>
      </c>
      <c r="K1130" s="3" t="s">
        <v>12343</v>
      </c>
      <c r="L1130" s="3" t="s">
        <v>4753</v>
      </c>
      <c r="M1130" s="3" t="s">
        <v>4753</v>
      </c>
      <c r="N1130" s="3" t="s">
        <v>4718</v>
      </c>
      <c r="O1130" s="3" t="s">
        <v>4715</v>
      </c>
      <c r="P1130" s="3"/>
      <c r="Q1130" s="3"/>
      <c r="R1130" s="3"/>
      <c r="S1130" s="3"/>
      <c r="T1130" s="3" t="s">
        <v>4716</v>
      </c>
    </row>
    <row r="1131" spans="2:20">
      <c r="B1131" t="s">
        <v>12341</v>
      </c>
      <c r="C1131" t="s">
        <v>14315</v>
      </c>
      <c r="E1131" t="s">
        <v>4716</v>
      </c>
      <c r="F1131" s="3">
        <v>0</v>
      </c>
      <c r="G1131" s="3">
        <v>0</v>
      </c>
      <c r="H1131" s="255">
        <v>43188</v>
      </c>
      <c r="I1131" s="270">
        <v>4.916666666666667</v>
      </c>
      <c r="J1131" s="3">
        <v>0</v>
      </c>
      <c r="K1131" s="3" t="s">
        <v>12343</v>
      </c>
      <c r="L1131" s="3" t="s">
        <v>4753</v>
      </c>
      <c r="M1131" s="3" t="s">
        <v>4753</v>
      </c>
      <c r="N1131" s="3" t="s">
        <v>4718</v>
      </c>
      <c r="O1131" s="3" t="s">
        <v>4715</v>
      </c>
      <c r="P1131" s="3"/>
      <c r="Q1131" s="3"/>
      <c r="R1131" s="3"/>
      <c r="S1131" s="3"/>
      <c r="T1131" s="3" t="s">
        <v>4716</v>
      </c>
    </row>
    <row r="1132" spans="2:20">
      <c r="B1132" t="s">
        <v>12341</v>
      </c>
      <c r="C1132" t="s">
        <v>14316</v>
      </c>
      <c r="E1132" t="s">
        <v>4716</v>
      </c>
      <c r="F1132" s="3">
        <v>0</v>
      </c>
      <c r="G1132" s="3">
        <v>0</v>
      </c>
      <c r="H1132" s="255">
        <v>43175</v>
      </c>
      <c r="I1132" s="270">
        <v>4.916666666666667</v>
      </c>
      <c r="J1132" s="3">
        <v>0</v>
      </c>
      <c r="K1132" s="3" t="s">
        <v>12343</v>
      </c>
      <c r="L1132" s="3" t="s">
        <v>4753</v>
      </c>
      <c r="M1132" s="3" t="s">
        <v>4753</v>
      </c>
      <c r="N1132" s="3" t="s">
        <v>4718</v>
      </c>
      <c r="O1132" s="3" t="s">
        <v>4715</v>
      </c>
      <c r="P1132" s="3"/>
      <c r="Q1132" s="3"/>
      <c r="R1132" s="3"/>
      <c r="S1132" s="3"/>
      <c r="T1132" s="3" t="s">
        <v>4716</v>
      </c>
    </row>
    <row r="1133" spans="2:20">
      <c r="B1133" t="s">
        <v>12341</v>
      </c>
      <c r="C1133" t="s">
        <v>14317</v>
      </c>
      <c r="E1133" t="s">
        <v>4716</v>
      </c>
      <c r="F1133" s="3">
        <v>0</v>
      </c>
      <c r="G1133" s="3">
        <v>0</v>
      </c>
      <c r="H1133" s="255">
        <v>43179</v>
      </c>
      <c r="I1133" s="270">
        <v>4.916666666666667</v>
      </c>
      <c r="J1133" s="3">
        <v>0</v>
      </c>
      <c r="K1133" s="3" t="s">
        <v>12343</v>
      </c>
      <c r="L1133" s="3" t="s">
        <v>4753</v>
      </c>
      <c r="M1133" s="3" t="s">
        <v>4753</v>
      </c>
      <c r="N1133" s="3" t="s">
        <v>4722</v>
      </c>
      <c r="O1133" s="3" t="s">
        <v>4715</v>
      </c>
      <c r="P1133" s="3"/>
      <c r="Q1133" s="3"/>
      <c r="R1133" s="3"/>
      <c r="S1133" s="3"/>
      <c r="T1133" s="3" t="s">
        <v>4716</v>
      </c>
    </row>
    <row r="1134" spans="2:20">
      <c r="B1134" t="s">
        <v>12341</v>
      </c>
      <c r="C1134" t="s">
        <v>14318</v>
      </c>
      <c r="E1134" t="s">
        <v>4716</v>
      </c>
      <c r="F1134" s="3">
        <v>0</v>
      </c>
      <c r="G1134" s="3">
        <v>0</v>
      </c>
      <c r="H1134" s="255">
        <v>43158</v>
      </c>
      <c r="I1134" s="270">
        <v>5</v>
      </c>
      <c r="J1134" s="3">
        <v>0</v>
      </c>
      <c r="K1134" s="3" t="s">
        <v>12343</v>
      </c>
      <c r="L1134" s="3" t="s">
        <v>4753</v>
      </c>
      <c r="M1134" s="3" t="s">
        <v>4753</v>
      </c>
      <c r="N1134" s="3" t="s">
        <v>4718</v>
      </c>
      <c r="O1134" s="3" t="s">
        <v>4715</v>
      </c>
      <c r="P1134" s="3"/>
      <c r="Q1134" s="3"/>
      <c r="R1134" s="3"/>
      <c r="S1134" s="3"/>
      <c r="T1134" s="3" t="s">
        <v>4716</v>
      </c>
    </row>
    <row r="1135" spans="2:20">
      <c r="B1135" t="s">
        <v>12341</v>
      </c>
      <c r="C1135" t="s">
        <v>14319</v>
      </c>
      <c r="E1135" t="s">
        <v>4716</v>
      </c>
      <c r="F1135" s="3">
        <v>0</v>
      </c>
      <c r="G1135" s="3">
        <v>0</v>
      </c>
      <c r="H1135" s="255">
        <v>43139</v>
      </c>
      <c r="I1135" s="270">
        <v>5</v>
      </c>
      <c r="J1135" s="3">
        <v>0</v>
      </c>
      <c r="K1135" s="3" t="s">
        <v>12343</v>
      </c>
      <c r="L1135" s="3" t="s">
        <v>4753</v>
      </c>
      <c r="M1135" s="3" t="s">
        <v>4753</v>
      </c>
      <c r="N1135" s="3" t="s">
        <v>4718</v>
      </c>
      <c r="O1135" s="3" t="s">
        <v>4715</v>
      </c>
      <c r="P1135" s="3"/>
      <c r="Q1135" s="3"/>
      <c r="R1135" s="3"/>
      <c r="S1135" s="3"/>
      <c r="T1135" s="3" t="s">
        <v>4716</v>
      </c>
    </row>
    <row r="1136" spans="2:20">
      <c r="B1136" t="s">
        <v>12341</v>
      </c>
      <c r="C1136" t="s">
        <v>14320</v>
      </c>
      <c r="E1136" t="s">
        <v>4716</v>
      </c>
      <c r="F1136" s="3">
        <v>0</v>
      </c>
      <c r="G1136" s="3">
        <v>0</v>
      </c>
      <c r="H1136" s="255">
        <v>43141</v>
      </c>
      <c r="I1136" s="270">
        <v>5</v>
      </c>
      <c r="J1136" s="3">
        <v>0</v>
      </c>
      <c r="K1136" s="3" t="s">
        <v>12343</v>
      </c>
      <c r="L1136" s="3" t="s">
        <v>4753</v>
      </c>
      <c r="M1136" s="3" t="s">
        <v>4753</v>
      </c>
      <c r="N1136" s="3" t="s">
        <v>4718</v>
      </c>
      <c r="O1136" s="3" t="s">
        <v>4715</v>
      </c>
      <c r="P1136" s="3"/>
      <c r="Q1136" s="3"/>
      <c r="R1136" s="3"/>
      <c r="S1136" s="3"/>
      <c r="T1136" s="3" t="s">
        <v>4716</v>
      </c>
    </row>
    <row r="1137" spans="2:20">
      <c r="B1137" t="s">
        <v>12341</v>
      </c>
      <c r="C1137" t="s">
        <v>14321</v>
      </c>
      <c r="E1137" t="s">
        <v>4716</v>
      </c>
      <c r="F1137" s="3">
        <v>0</v>
      </c>
      <c r="G1137" s="3">
        <v>0</v>
      </c>
      <c r="H1137" s="255">
        <v>43159</v>
      </c>
      <c r="I1137" s="270">
        <v>5</v>
      </c>
      <c r="J1137" s="3">
        <v>0</v>
      </c>
      <c r="K1137" s="3" t="s">
        <v>12343</v>
      </c>
      <c r="L1137" s="3" t="s">
        <v>4753</v>
      </c>
      <c r="M1137" s="3" t="s">
        <v>4753</v>
      </c>
      <c r="N1137" s="3" t="s">
        <v>4722</v>
      </c>
      <c r="O1137" s="3" t="s">
        <v>4715</v>
      </c>
      <c r="P1137" s="3"/>
      <c r="Q1137" s="3"/>
      <c r="R1137" s="3"/>
      <c r="S1137" s="3"/>
      <c r="T1137" s="3" t="s">
        <v>4716</v>
      </c>
    </row>
    <row r="1138" spans="2:20">
      <c r="B1138" t="s">
        <v>12341</v>
      </c>
      <c r="C1138" t="s">
        <v>14322</v>
      </c>
      <c r="E1138" t="s">
        <v>4716</v>
      </c>
      <c r="F1138" s="3">
        <v>0</v>
      </c>
      <c r="G1138" s="3">
        <v>0</v>
      </c>
      <c r="H1138" s="255">
        <v>43159</v>
      </c>
      <c r="I1138" s="270">
        <v>5</v>
      </c>
      <c r="J1138" s="3">
        <v>0</v>
      </c>
      <c r="K1138" s="3" t="s">
        <v>12343</v>
      </c>
      <c r="L1138" s="3" t="s">
        <v>4753</v>
      </c>
      <c r="M1138" s="3" t="s">
        <v>4753</v>
      </c>
      <c r="N1138" s="3" t="s">
        <v>4722</v>
      </c>
      <c r="O1138" s="3" t="s">
        <v>4715</v>
      </c>
      <c r="P1138" s="3"/>
      <c r="Q1138" s="3"/>
      <c r="R1138" s="3"/>
      <c r="S1138" s="3"/>
      <c r="T1138" s="3" t="s">
        <v>4716</v>
      </c>
    </row>
    <row r="1139" spans="2:20">
      <c r="B1139" t="s">
        <v>12341</v>
      </c>
      <c r="C1139" t="s">
        <v>14323</v>
      </c>
      <c r="E1139" t="s">
        <v>4716</v>
      </c>
      <c r="F1139" s="3">
        <v>0</v>
      </c>
      <c r="G1139" s="3">
        <v>0</v>
      </c>
      <c r="H1139" s="255">
        <v>43158</v>
      </c>
      <c r="I1139" s="270">
        <v>5</v>
      </c>
      <c r="J1139" s="3">
        <v>0</v>
      </c>
      <c r="K1139" s="3" t="s">
        <v>12343</v>
      </c>
      <c r="L1139" s="3" t="s">
        <v>4753</v>
      </c>
      <c r="M1139" s="3" t="s">
        <v>4753</v>
      </c>
      <c r="N1139" s="3" t="s">
        <v>4718</v>
      </c>
      <c r="O1139" s="3" t="s">
        <v>4715</v>
      </c>
      <c r="P1139" s="3"/>
      <c r="Q1139" s="3"/>
      <c r="R1139" s="3"/>
      <c r="S1139" s="3"/>
      <c r="T1139" s="3" t="s">
        <v>4716</v>
      </c>
    </row>
    <row r="1140" spans="2:20">
      <c r="B1140" t="s">
        <v>12345</v>
      </c>
      <c r="C1140" t="s">
        <v>14324</v>
      </c>
      <c r="E1140" t="s">
        <v>14325</v>
      </c>
      <c r="F1140" s="3">
        <v>0</v>
      </c>
      <c r="G1140" s="3">
        <v>0</v>
      </c>
      <c r="H1140" s="255">
        <v>43158</v>
      </c>
      <c r="I1140" s="270">
        <v>5</v>
      </c>
      <c r="J1140" s="3">
        <v>-1</v>
      </c>
      <c r="K1140" s="3" t="s">
        <v>12343</v>
      </c>
      <c r="L1140" s="3" t="s">
        <v>5197</v>
      </c>
      <c r="M1140" s="3" t="s">
        <v>12999</v>
      </c>
      <c r="N1140" s="3" t="s">
        <v>4712</v>
      </c>
      <c r="O1140" s="3" t="s">
        <v>4715</v>
      </c>
      <c r="P1140" s="3"/>
      <c r="Q1140" s="3"/>
      <c r="R1140" s="3"/>
      <c r="S1140" s="3"/>
      <c r="T1140" s="3" t="s">
        <v>4716</v>
      </c>
    </row>
    <row r="1141" spans="2:20">
      <c r="B1141" t="s">
        <v>12345</v>
      </c>
      <c r="C1141" t="s">
        <v>14326</v>
      </c>
      <c r="E1141" t="s">
        <v>13091</v>
      </c>
      <c r="F1141" s="3">
        <v>0</v>
      </c>
      <c r="G1141" s="3">
        <v>0</v>
      </c>
      <c r="H1141" s="255">
        <v>43155</v>
      </c>
      <c r="I1141" s="270">
        <v>5</v>
      </c>
      <c r="J1141" s="3">
        <v>-1</v>
      </c>
      <c r="K1141" s="3" t="s">
        <v>4752</v>
      </c>
      <c r="L1141" s="3" t="s">
        <v>4726</v>
      </c>
      <c r="M1141" s="3" t="s">
        <v>14327</v>
      </c>
      <c r="N1141" s="3" t="s">
        <v>4722</v>
      </c>
      <c r="O1141" s="3" t="s">
        <v>4715</v>
      </c>
      <c r="P1141" s="3"/>
      <c r="Q1141" s="3"/>
      <c r="R1141" s="3"/>
      <c r="S1141" s="3"/>
      <c r="T1141" s="3" t="s">
        <v>4716</v>
      </c>
    </row>
    <row r="1142" spans="2:20">
      <c r="B1142" t="s">
        <v>12345</v>
      </c>
      <c r="C1142" t="s">
        <v>14328</v>
      </c>
      <c r="E1142" t="s">
        <v>14329</v>
      </c>
      <c r="F1142" s="3">
        <v>0</v>
      </c>
      <c r="G1142" s="3">
        <v>0</v>
      </c>
      <c r="H1142" s="255">
        <v>43144</v>
      </c>
      <c r="I1142" s="270">
        <v>5</v>
      </c>
      <c r="J1142" s="3">
        <v>-1</v>
      </c>
      <c r="K1142" s="3" t="s">
        <v>4752</v>
      </c>
      <c r="L1142" s="3" t="s">
        <v>4753</v>
      </c>
      <c r="M1142" s="3" t="s">
        <v>4753</v>
      </c>
      <c r="N1142" s="3" t="s">
        <v>4731</v>
      </c>
      <c r="O1142" s="3" t="s">
        <v>4715</v>
      </c>
      <c r="P1142" s="3"/>
      <c r="Q1142" s="3"/>
      <c r="R1142" s="3"/>
      <c r="S1142" s="3"/>
      <c r="T1142" s="3" t="s">
        <v>4716</v>
      </c>
    </row>
    <row r="1143" spans="2:20">
      <c r="B1143" t="s">
        <v>12345</v>
      </c>
      <c r="C1143" t="s">
        <v>14330</v>
      </c>
      <c r="E1143" t="s">
        <v>14331</v>
      </c>
      <c r="F1143" s="3">
        <v>0</v>
      </c>
      <c r="G1143" s="3">
        <v>0</v>
      </c>
      <c r="H1143" s="255">
        <v>43155</v>
      </c>
      <c r="I1143" s="270">
        <v>5</v>
      </c>
      <c r="J1143" s="3">
        <v>-1</v>
      </c>
      <c r="K1143" s="3" t="s">
        <v>12343</v>
      </c>
      <c r="L1143" s="3" t="s">
        <v>5197</v>
      </c>
      <c r="M1143" s="3" t="s">
        <v>14332</v>
      </c>
      <c r="N1143" s="3" t="s">
        <v>4718</v>
      </c>
      <c r="O1143" s="3" t="s">
        <v>4715</v>
      </c>
      <c r="P1143" s="3"/>
      <c r="Q1143" s="3"/>
      <c r="R1143" s="3"/>
      <c r="S1143" s="3"/>
      <c r="T1143" s="3" t="s">
        <v>4716</v>
      </c>
    </row>
    <row r="1144" spans="2:20">
      <c r="B1144" t="s">
        <v>12341</v>
      </c>
      <c r="C1144" t="s">
        <v>14333</v>
      </c>
      <c r="E1144" t="s">
        <v>4716</v>
      </c>
      <c r="F1144" s="3">
        <v>0</v>
      </c>
      <c r="G1144" s="3">
        <v>0</v>
      </c>
      <c r="H1144" s="255">
        <v>43139</v>
      </c>
      <c r="I1144" s="270">
        <v>5</v>
      </c>
      <c r="J1144" s="3">
        <v>0</v>
      </c>
      <c r="K1144" s="3" t="s">
        <v>12343</v>
      </c>
      <c r="L1144" s="3" t="s">
        <v>4753</v>
      </c>
      <c r="M1144" s="3" t="s">
        <v>4753</v>
      </c>
      <c r="N1144" s="3" t="s">
        <v>4722</v>
      </c>
      <c r="O1144" s="3" t="s">
        <v>4715</v>
      </c>
      <c r="P1144" s="3"/>
      <c r="Q1144" s="3"/>
      <c r="R1144" s="3"/>
      <c r="S1144" s="3"/>
      <c r="T1144" s="3" t="s">
        <v>4716</v>
      </c>
    </row>
    <row r="1145" spans="2:20">
      <c r="B1145" t="s">
        <v>12345</v>
      </c>
      <c r="C1145" t="s">
        <v>14334</v>
      </c>
      <c r="E1145" t="s">
        <v>14335</v>
      </c>
      <c r="F1145" s="3">
        <v>1</v>
      </c>
      <c r="G1145" s="3">
        <v>3332.72</v>
      </c>
      <c r="H1145" s="255">
        <v>43159</v>
      </c>
      <c r="I1145" s="270">
        <v>5</v>
      </c>
      <c r="J1145" s="3">
        <v>-1</v>
      </c>
      <c r="K1145" s="3" t="s">
        <v>12343</v>
      </c>
      <c r="L1145" s="3" t="s">
        <v>5197</v>
      </c>
      <c r="M1145" s="3" t="s">
        <v>14336</v>
      </c>
      <c r="N1145" s="3" t="s">
        <v>4712</v>
      </c>
      <c r="O1145" s="3" t="s">
        <v>4715</v>
      </c>
      <c r="P1145" s="3"/>
      <c r="Q1145" s="3"/>
      <c r="R1145" s="3"/>
      <c r="S1145" s="3"/>
      <c r="T1145" s="3" t="s">
        <v>4716</v>
      </c>
    </row>
    <row r="1146" spans="2:20">
      <c r="B1146" t="s">
        <v>12345</v>
      </c>
      <c r="C1146" t="s">
        <v>14337</v>
      </c>
      <c r="E1146" t="s">
        <v>13623</v>
      </c>
      <c r="F1146" s="3">
        <v>0</v>
      </c>
      <c r="G1146" s="3">
        <v>0</v>
      </c>
      <c r="H1146" s="255">
        <v>43159</v>
      </c>
      <c r="I1146" s="270">
        <v>5</v>
      </c>
      <c r="J1146" s="3">
        <v>-1</v>
      </c>
      <c r="K1146" s="3" t="s">
        <v>12343</v>
      </c>
      <c r="L1146" s="3" t="s">
        <v>4726</v>
      </c>
      <c r="M1146" s="3" t="s">
        <v>5972</v>
      </c>
      <c r="N1146" s="3" t="s">
        <v>4769</v>
      </c>
      <c r="O1146" s="3" t="s">
        <v>4715</v>
      </c>
      <c r="P1146" s="3"/>
      <c r="Q1146" s="3"/>
      <c r="R1146" s="3"/>
      <c r="S1146" s="3"/>
      <c r="T1146" s="3" t="s">
        <v>4716</v>
      </c>
    </row>
    <row r="1147" spans="2:20">
      <c r="B1147" t="s">
        <v>12345</v>
      </c>
      <c r="C1147" t="s">
        <v>14338</v>
      </c>
      <c r="E1147" t="s">
        <v>14339</v>
      </c>
      <c r="F1147" s="3">
        <v>0</v>
      </c>
      <c r="G1147" s="3">
        <v>0</v>
      </c>
      <c r="H1147" s="255">
        <v>43140</v>
      </c>
      <c r="I1147" s="270">
        <v>5</v>
      </c>
      <c r="J1147" s="3">
        <v>-1</v>
      </c>
      <c r="K1147" s="3" t="s">
        <v>12343</v>
      </c>
      <c r="L1147" s="3" t="s">
        <v>4726</v>
      </c>
      <c r="M1147" s="3" t="s">
        <v>5972</v>
      </c>
      <c r="N1147" s="3" t="s">
        <v>4712</v>
      </c>
      <c r="O1147" s="3" t="s">
        <v>4715</v>
      </c>
      <c r="P1147" s="3"/>
      <c r="Q1147" s="3"/>
      <c r="R1147" s="3"/>
      <c r="S1147" s="3"/>
      <c r="T1147" s="3" t="s">
        <v>4716</v>
      </c>
    </row>
    <row r="1148" spans="2:20">
      <c r="B1148" t="s">
        <v>12378</v>
      </c>
      <c r="C1148" t="s">
        <v>14340</v>
      </c>
      <c r="E1148" t="s">
        <v>12647</v>
      </c>
      <c r="F1148" s="3">
        <v>0</v>
      </c>
      <c r="G1148" s="3">
        <v>0</v>
      </c>
      <c r="H1148" s="255">
        <v>43151</v>
      </c>
      <c r="I1148" s="270">
        <v>5</v>
      </c>
      <c r="J1148" s="3">
        <v>150790</v>
      </c>
      <c r="K1148" s="3" t="s">
        <v>4752</v>
      </c>
      <c r="L1148" s="3" t="s">
        <v>4726</v>
      </c>
      <c r="M1148" s="3" t="s">
        <v>14341</v>
      </c>
      <c r="N1148" s="3" t="s">
        <v>4722</v>
      </c>
      <c r="O1148" s="3" t="s">
        <v>4715</v>
      </c>
      <c r="P1148" s="3"/>
      <c r="Q1148" s="3"/>
      <c r="R1148" s="3"/>
      <c r="S1148" s="3"/>
      <c r="T1148" s="3" t="s">
        <v>4716</v>
      </c>
    </row>
    <row r="1149" spans="2:20">
      <c r="B1149" t="s">
        <v>12345</v>
      </c>
      <c r="C1149" t="s">
        <v>14342</v>
      </c>
      <c r="E1149" t="s">
        <v>14343</v>
      </c>
      <c r="F1149" s="3">
        <v>0</v>
      </c>
      <c r="G1149" s="3">
        <v>0</v>
      </c>
      <c r="H1149" s="255">
        <v>43159</v>
      </c>
      <c r="I1149" s="270">
        <v>5</v>
      </c>
      <c r="J1149" s="3">
        <v>-1</v>
      </c>
      <c r="K1149" s="3" t="s">
        <v>4752</v>
      </c>
      <c r="L1149" s="3" t="s">
        <v>4726</v>
      </c>
      <c r="M1149" s="3" t="s">
        <v>11774</v>
      </c>
      <c r="N1149" s="3" t="s">
        <v>4722</v>
      </c>
      <c r="O1149" s="3" t="s">
        <v>4715</v>
      </c>
      <c r="P1149" s="3"/>
      <c r="Q1149" s="3"/>
      <c r="R1149" s="3"/>
      <c r="S1149" s="3"/>
      <c r="T1149" s="3" t="s">
        <v>4716</v>
      </c>
    </row>
    <row r="1150" spans="2:20">
      <c r="B1150" t="s">
        <v>12345</v>
      </c>
      <c r="C1150" t="s">
        <v>14344</v>
      </c>
      <c r="E1150" t="s">
        <v>14345</v>
      </c>
      <c r="F1150" s="3">
        <v>1</v>
      </c>
      <c r="G1150" s="3">
        <v>716.32</v>
      </c>
      <c r="H1150" s="255">
        <v>43159</v>
      </c>
      <c r="I1150" s="270">
        <v>5</v>
      </c>
      <c r="J1150" s="3">
        <v>34491</v>
      </c>
      <c r="K1150" s="3" t="s">
        <v>4752</v>
      </c>
      <c r="L1150" s="3" t="s">
        <v>4726</v>
      </c>
      <c r="M1150" s="3" t="s">
        <v>8841</v>
      </c>
      <c r="N1150" s="3" t="s">
        <v>4722</v>
      </c>
      <c r="O1150" s="3" t="s">
        <v>4715</v>
      </c>
      <c r="P1150" s="3"/>
      <c r="Q1150" s="3"/>
      <c r="R1150" s="3"/>
      <c r="S1150" s="3"/>
      <c r="T1150" s="3" t="s">
        <v>4716</v>
      </c>
    </row>
    <row r="1151" spans="2:20">
      <c r="B1151" t="s">
        <v>12345</v>
      </c>
      <c r="C1151" t="s">
        <v>14346</v>
      </c>
      <c r="E1151" t="s">
        <v>12692</v>
      </c>
      <c r="F1151" s="3">
        <v>0</v>
      </c>
      <c r="G1151" s="3">
        <v>0</v>
      </c>
      <c r="H1151" s="255">
        <v>43158</v>
      </c>
      <c r="I1151" s="270">
        <v>5</v>
      </c>
      <c r="J1151" s="3">
        <v>132814</v>
      </c>
      <c r="K1151" s="3" t="s">
        <v>12343</v>
      </c>
      <c r="L1151" s="3" t="s">
        <v>4726</v>
      </c>
      <c r="M1151" s="3" t="s">
        <v>5972</v>
      </c>
      <c r="N1151" s="3" t="s">
        <v>4718</v>
      </c>
      <c r="O1151" s="3" t="s">
        <v>4715</v>
      </c>
      <c r="P1151" s="3"/>
      <c r="Q1151" s="3"/>
      <c r="R1151" s="3"/>
      <c r="S1151" s="3"/>
      <c r="T1151" s="3" t="s">
        <v>4716</v>
      </c>
    </row>
    <row r="1152" spans="2:20">
      <c r="B1152" t="s">
        <v>12345</v>
      </c>
      <c r="C1152" t="s">
        <v>14347</v>
      </c>
      <c r="E1152" t="s">
        <v>14348</v>
      </c>
      <c r="F1152" s="3">
        <v>0</v>
      </c>
      <c r="G1152" s="3">
        <v>0</v>
      </c>
      <c r="H1152" s="255">
        <v>43154</v>
      </c>
      <c r="I1152" s="270">
        <v>5</v>
      </c>
      <c r="J1152" s="3">
        <v>-1</v>
      </c>
      <c r="K1152" s="3" t="s">
        <v>12343</v>
      </c>
      <c r="L1152" s="3" t="s">
        <v>4726</v>
      </c>
      <c r="M1152" s="3" t="s">
        <v>14349</v>
      </c>
      <c r="N1152" s="3" t="s">
        <v>4718</v>
      </c>
      <c r="O1152" s="3" t="s">
        <v>4715</v>
      </c>
      <c r="P1152" s="3"/>
      <c r="Q1152" s="3"/>
      <c r="R1152" s="3"/>
      <c r="S1152" s="3"/>
      <c r="T1152" s="3" t="s">
        <v>4716</v>
      </c>
    </row>
    <row r="1153" spans="2:20">
      <c r="B1153" t="s">
        <v>12345</v>
      </c>
      <c r="C1153" t="s">
        <v>14350</v>
      </c>
      <c r="E1153" t="s">
        <v>14351</v>
      </c>
      <c r="F1153" s="3">
        <v>0</v>
      </c>
      <c r="G1153" s="3">
        <v>0</v>
      </c>
      <c r="H1153" s="255">
        <v>43157</v>
      </c>
      <c r="I1153" s="270">
        <v>5</v>
      </c>
      <c r="J1153" s="3">
        <v>21846</v>
      </c>
      <c r="K1153" s="3" t="s">
        <v>12343</v>
      </c>
      <c r="L1153" s="3" t="s">
        <v>4726</v>
      </c>
      <c r="M1153" s="3" t="s">
        <v>14352</v>
      </c>
      <c r="N1153" s="3" t="s">
        <v>4769</v>
      </c>
      <c r="O1153" s="3" t="s">
        <v>4715</v>
      </c>
      <c r="P1153" s="3"/>
      <c r="Q1153" s="3"/>
      <c r="R1153" s="3"/>
      <c r="S1153" s="3"/>
      <c r="T1153" s="3" t="s">
        <v>4716</v>
      </c>
    </row>
    <row r="1154" spans="2:20">
      <c r="B1154" t="s">
        <v>12345</v>
      </c>
      <c r="C1154" t="s">
        <v>14353</v>
      </c>
      <c r="E1154" t="s">
        <v>14354</v>
      </c>
      <c r="F1154" s="3">
        <v>1</v>
      </c>
      <c r="G1154" s="3">
        <v>3332.72</v>
      </c>
      <c r="H1154" s="255">
        <v>43158</v>
      </c>
      <c r="I1154" s="270">
        <v>5</v>
      </c>
      <c r="J1154" s="3">
        <v>-1</v>
      </c>
      <c r="K1154" s="3" t="s">
        <v>4752</v>
      </c>
      <c r="L1154" s="3" t="s">
        <v>5324</v>
      </c>
      <c r="M1154" s="3" t="s">
        <v>7123</v>
      </c>
      <c r="N1154" s="3" t="s">
        <v>4722</v>
      </c>
      <c r="O1154" s="3" t="s">
        <v>4715</v>
      </c>
      <c r="P1154" s="3"/>
      <c r="Q1154" s="3"/>
      <c r="R1154" s="3"/>
      <c r="S1154" s="3"/>
      <c r="T1154" s="3" t="s">
        <v>4716</v>
      </c>
    </row>
    <row r="1155" spans="2:20">
      <c r="B1155" t="s">
        <v>12378</v>
      </c>
      <c r="C1155" t="s">
        <v>14355</v>
      </c>
      <c r="E1155" t="s">
        <v>12621</v>
      </c>
      <c r="F1155" s="3">
        <v>1</v>
      </c>
      <c r="G1155" s="3">
        <v>716.32</v>
      </c>
      <c r="H1155" s="255">
        <v>43147</v>
      </c>
      <c r="I1155" s="270">
        <v>5</v>
      </c>
      <c r="J1155" s="3">
        <v>-1</v>
      </c>
      <c r="K1155" s="3" t="s">
        <v>4752</v>
      </c>
      <c r="L1155" s="3" t="s">
        <v>4726</v>
      </c>
      <c r="M1155" s="3" t="s">
        <v>13185</v>
      </c>
      <c r="N1155" s="3" t="s">
        <v>4722</v>
      </c>
      <c r="O1155" s="3" t="s">
        <v>4715</v>
      </c>
      <c r="P1155" s="3"/>
      <c r="Q1155" s="3"/>
      <c r="R1155" s="3"/>
      <c r="S1155" s="3"/>
      <c r="T1155" s="3" t="s">
        <v>4716</v>
      </c>
    </row>
    <row r="1156" spans="2:20">
      <c r="B1156" t="s">
        <v>12345</v>
      </c>
      <c r="C1156" t="s">
        <v>14356</v>
      </c>
      <c r="E1156" t="s">
        <v>12407</v>
      </c>
      <c r="F1156" s="3">
        <v>0</v>
      </c>
      <c r="G1156" s="3">
        <v>0</v>
      </c>
      <c r="H1156" s="255">
        <v>43145</v>
      </c>
      <c r="I1156" s="270">
        <v>5</v>
      </c>
      <c r="J1156" s="3">
        <v>62729</v>
      </c>
      <c r="K1156" s="3" t="s">
        <v>12343</v>
      </c>
      <c r="L1156" s="3" t="s">
        <v>4726</v>
      </c>
      <c r="M1156" s="3" t="s">
        <v>5228</v>
      </c>
      <c r="N1156" s="3" t="s">
        <v>4722</v>
      </c>
      <c r="O1156" s="3" t="s">
        <v>4715</v>
      </c>
      <c r="P1156" s="3"/>
      <c r="Q1156" s="3"/>
      <c r="R1156" s="3"/>
      <c r="S1156" s="3"/>
      <c r="T1156" s="3" t="s">
        <v>4716</v>
      </c>
    </row>
    <row r="1157" spans="2:20">
      <c r="B1157" t="s">
        <v>12345</v>
      </c>
      <c r="C1157" t="s">
        <v>14357</v>
      </c>
      <c r="E1157" t="s">
        <v>13253</v>
      </c>
      <c r="F1157" s="3">
        <v>0</v>
      </c>
      <c r="G1157" s="3">
        <v>0</v>
      </c>
      <c r="H1157" s="255">
        <v>43148</v>
      </c>
      <c r="I1157" s="270">
        <v>5</v>
      </c>
      <c r="J1157" s="3">
        <v>-1</v>
      </c>
      <c r="K1157" s="3" t="s">
        <v>4752</v>
      </c>
      <c r="L1157" s="3" t="s">
        <v>5197</v>
      </c>
      <c r="M1157" s="3" t="s">
        <v>7678</v>
      </c>
      <c r="N1157" s="3" t="s">
        <v>4722</v>
      </c>
      <c r="O1157" s="3" t="s">
        <v>4715</v>
      </c>
      <c r="P1157" s="3"/>
      <c r="Q1157" s="3"/>
      <c r="R1157" s="3"/>
      <c r="S1157" s="3"/>
      <c r="T1157" s="3" t="s">
        <v>4716</v>
      </c>
    </row>
    <row r="1158" spans="2:20">
      <c r="B1158" t="s">
        <v>12378</v>
      </c>
      <c r="C1158" t="s">
        <v>14358</v>
      </c>
      <c r="E1158" t="s">
        <v>14359</v>
      </c>
      <c r="F1158" s="3">
        <v>0</v>
      </c>
      <c r="G1158" s="3">
        <v>0</v>
      </c>
      <c r="H1158" s="255">
        <v>43158</v>
      </c>
      <c r="I1158" s="270">
        <v>5</v>
      </c>
      <c r="J1158" s="3">
        <v>-1</v>
      </c>
      <c r="K1158" s="3" t="s">
        <v>4752</v>
      </c>
      <c r="L1158" s="3" t="s">
        <v>4726</v>
      </c>
      <c r="M1158" s="3" t="s">
        <v>11774</v>
      </c>
      <c r="N1158" s="3" t="s">
        <v>4712</v>
      </c>
      <c r="O1158" s="3" t="s">
        <v>4715</v>
      </c>
      <c r="P1158" s="3"/>
      <c r="Q1158" s="3"/>
      <c r="R1158" s="3"/>
      <c r="S1158" s="3"/>
      <c r="T1158" s="3" t="s">
        <v>4716</v>
      </c>
    </row>
    <row r="1159" spans="2:20">
      <c r="B1159" t="s">
        <v>12345</v>
      </c>
      <c r="C1159" t="s">
        <v>14360</v>
      </c>
      <c r="E1159" t="s">
        <v>13567</v>
      </c>
      <c r="F1159" s="3">
        <v>0</v>
      </c>
      <c r="G1159" s="3">
        <v>0</v>
      </c>
      <c r="H1159" s="255">
        <v>43150</v>
      </c>
      <c r="I1159" s="270">
        <v>5</v>
      </c>
      <c r="J1159" s="3">
        <v>20183</v>
      </c>
      <c r="K1159" s="3" t="s">
        <v>12343</v>
      </c>
      <c r="L1159" s="3" t="s">
        <v>4726</v>
      </c>
      <c r="M1159" s="3" t="s">
        <v>13156</v>
      </c>
      <c r="N1159" s="3" t="s">
        <v>4712</v>
      </c>
      <c r="O1159" s="3" t="s">
        <v>4715</v>
      </c>
      <c r="P1159" s="3"/>
      <c r="Q1159" s="3"/>
      <c r="R1159" s="3"/>
      <c r="S1159" s="3"/>
      <c r="T1159" s="3" t="s">
        <v>4716</v>
      </c>
    </row>
    <row r="1160" spans="2:20">
      <c r="B1160" t="s">
        <v>12345</v>
      </c>
      <c r="C1160" t="s">
        <v>14361</v>
      </c>
      <c r="E1160" t="s">
        <v>12425</v>
      </c>
      <c r="F1160" s="3">
        <v>0</v>
      </c>
      <c r="G1160" s="3">
        <v>0</v>
      </c>
      <c r="H1160" s="255">
        <v>43134</v>
      </c>
      <c r="I1160" s="270">
        <v>5</v>
      </c>
      <c r="J1160" s="3">
        <v>118646</v>
      </c>
      <c r="K1160" s="3" t="s">
        <v>12343</v>
      </c>
      <c r="L1160" s="3" t="s">
        <v>4726</v>
      </c>
      <c r="M1160" s="3" t="s">
        <v>5228</v>
      </c>
      <c r="N1160" s="3" t="s">
        <v>4722</v>
      </c>
      <c r="O1160" s="3" t="s">
        <v>4715</v>
      </c>
      <c r="P1160" s="3"/>
      <c r="Q1160" s="3"/>
      <c r="R1160" s="3"/>
      <c r="S1160" s="3"/>
      <c r="T1160" s="3" t="s">
        <v>4716</v>
      </c>
    </row>
    <row r="1161" spans="2:20">
      <c r="B1161" t="s">
        <v>12378</v>
      </c>
      <c r="C1161" t="s">
        <v>14362</v>
      </c>
      <c r="E1161" t="s">
        <v>12698</v>
      </c>
      <c r="F1161" s="3">
        <v>0</v>
      </c>
      <c r="G1161" s="3">
        <v>0</v>
      </c>
      <c r="H1161" s="255">
        <v>43146</v>
      </c>
      <c r="I1161" s="270">
        <v>5</v>
      </c>
      <c r="J1161" s="3">
        <v>149506</v>
      </c>
      <c r="K1161" s="3" t="s">
        <v>12343</v>
      </c>
      <c r="L1161" s="3" t="s">
        <v>4726</v>
      </c>
      <c r="M1161" s="3" t="s">
        <v>14363</v>
      </c>
      <c r="N1161" s="3" t="s">
        <v>4722</v>
      </c>
      <c r="O1161" s="3" t="s">
        <v>4715</v>
      </c>
      <c r="P1161" s="3"/>
      <c r="Q1161" s="3"/>
      <c r="R1161" s="3"/>
      <c r="S1161" s="3"/>
      <c r="T1161" s="3" t="s">
        <v>4716</v>
      </c>
    </row>
    <row r="1162" spans="2:20">
      <c r="B1162" t="s">
        <v>12345</v>
      </c>
      <c r="C1162" t="s">
        <v>14364</v>
      </c>
      <c r="E1162" t="s">
        <v>14365</v>
      </c>
      <c r="F1162" s="3">
        <v>0</v>
      </c>
      <c r="G1162" s="3">
        <v>0</v>
      </c>
      <c r="H1162" s="255">
        <v>43141</v>
      </c>
      <c r="I1162" s="270">
        <v>5</v>
      </c>
      <c r="J1162" s="3">
        <v>-1</v>
      </c>
      <c r="K1162" s="3" t="s">
        <v>12343</v>
      </c>
      <c r="L1162" s="3" t="s">
        <v>5324</v>
      </c>
      <c r="M1162" s="3" t="s">
        <v>11774</v>
      </c>
      <c r="N1162" s="3" t="s">
        <v>4712</v>
      </c>
      <c r="O1162" s="3" t="s">
        <v>4715</v>
      </c>
      <c r="P1162" s="3"/>
      <c r="Q1162" s="3"/>
      <c r="R1162" s="3"/>
      <c r="S1162" s="3"/>
      <c r="T1162" s="3" t="s">
        <v>4716</v>
      </c>
    </row>
    <row r="1163" spans="2:20">
      <c r="B1163" t="s">
        <v>12345</v>
      </c>
      <c r="C1163" t="s">
        <v>14366</v>
      </c>
      <c r="E1163" t="s">
        <v>13277</v>
      </c>
      <c r="F1163" s="3">
        <v>2</v>
      </c>
      <c r="G1163" s="3">
        <v>3982.87</v>
      </c>
      <c r="H1163" s="255">
        <v>43139</v>
      </c>
      <c r="I1163" s="270">
        <v>5</v>
      </c>
      <c r="J1163" s="3">
        <v>-1</v>
      </c>
      <c r="K1163" s="3" t="s">
        <v>12343</v>
      </c>
      <c r="L1163" s="3" t="s">
        <v>4726</v>
      </c>
      <c r="M1163" s="3" t="s">
        <v>11774</v>
      </c>
      <c r="N1163" s="3" t="s">
        <v>4718</v>
      </c>
      <c r="O1163" s="3" t="s">
        <v>4715</v>
      </c>
      <c r="P1163" s="3"/>
      <c r="Q1163" s="3"/>
      <c r="R1163" s="3"/>
      <c r="S1163" s="3"/>
      <c r="T1163" s="3" t="s">
        <v>4716</v>
      </c>
    </row>
    <row r="1164" spans="2:20">
      <c r="B1164" t="s">
        <v>12345</v>
      </c>
      <c r="C1164" t="s">
        <v>14367</v>
      </c>
      <c r="E1164" t="s">
        <v>13973</v>
      </c>
      <c r="F1164" s="3">
        <v>2</v>
      </c>
      <c r="G1164" s="3">
        <v>3666.57</v>
      </c>
      <c r="H1164" s="255">
        <v>43134</v>
      </c>
      <c r="I1164" s="270">
        <v>5</v>
      </c>
      <c r="J1164" s="3">
        <v>-1</v>
      </c>
      <c r="K1164" s="3" t="s">
        <v>12343</v>
      </c>
      <c r="L1164" s="3" t="s">
        <v>5324</v>
      </c>
      <c r="M1164" s="3" t="s">
        <v>14368</v>
      </c>
      <c r="N1164" s="3" t="s">
        <v>4722</v>
      </c>
      <c r="O1164" s="3" t="s">
        <v>4715</v>
      </c>
      <c r="P1164" s="3"/>
      <c r="Q1164" s="3"/>
      <c r="R1164" s="3"/>
      <c r="S1164" s="3"/>
      <c r="T1164" s="3" t="s">
        <v>4716</v>
      </c>
    </row>
    <row r="1165" spans="2:20">
      <c r="B1165" t="s">
        <v>12345</v>
      </c>
      <c r="C1165" t="s">
        <v>14369</v>
      </c>
      <c r="E1165" t="s">
        <v>13574</v>
      </c>
      <c r="F1165" s="3">
        <v>0</v>
      </c>
      <c r="G1165" s="3">
        <v>0</v>
      </c>
      <c r="H1165" s="255">
        <v>43151</v>
      </c>
      <c r="I1165" s="270">
        <v>5</v>
      </c>
      <c r="J1165" s="3">
        <v>65786</v>
      </c>
      <c r="K1165" s="3" t="s">
        <v>12343</v>
      </c>
      <c r="L1165" s="3" t="s">
        <v>4726</v>
      </c>
      <c r="M1165" s="3" t="s">
        <v>12710</v>
      </c>
      <c r="N1165" s="3" t="s">
        <v>4722</v>
      </c>
      <c r="O1165" s="3" t="s">
        <v>4715</v>
      </c>
      <c r="P1165" s="3"/>
      <c r="Q1165" s="3"/>
      <c r="R1165" s="3"/>
      <c r="S1165" s="3"/>
      <c r="T1165" s="3" t="s">
        <v>4716</v>
      </c>
    </row>
    <row r="1166" spans="2:20">
      <c r="B1166" t="s">
        <v>12345</v>
      </c>
      <c r="C1166" t="s">
        <v>14370</v>
      </c>
      <c r="E1166" t="s">
        <v>14371</v>
      </c>
      <c r="F1166" s="3">
        <v>0</v>
      </c>
      <c r="G1166" s="3">
        <v>0</v>
      </c>
      <c r="H1166" s="255">
        <v>43148</v>
      </c>
      <c r="I1166" s="270">
        <v>5</v>
      </c>
      <c r="J1166" s="3">
        <v>-1</v>
      </c>
      <c r="K1166" s="3" t="s">
        <v>4752</v>
      </c>
      <c r="L1166" s="3" t="s">
        <v>4726</v>
      </c>
      <c r="M1166" s="3" t="s">
        <v>5972</v>
      </c>
      <c r="N1166" s="3" t="s">
        <v>4722</v>
      </c>
      <c r="O1166" s="3" t="s">
        <v>4715</v>
      </c>
      <c r="P1166" s="3"/>
      <c r="Q1166" s="3"/>
      <c r="R1166" s="3"/>
      <c r="S1166" s="3"/>
      <c r="T1166" s="3" t="s">
        <v>4716</v>
      </c>
    </row>
    <row r="1167" spans="2:20">
      <c r="B1167" t="s">
        <v>12345</v>
      </c>
      <c r="C1167" t="s">
        <v>14372</v>
      </c>
      <c r="E1167" t="s">
        <v>13702</v>
      </c>
      <c r="F1167" s="3">
        <v>0</v>
      </c>
      <c r="G1167" s="3">
        <v>0</v>
      </c>
      <c r="H1167" s="255">
        <v>43159</v>
      </c>
      <c r="I1167" s="270">
        <v>5</v>
      </c>
      <c r="J1167" s="3">
        <v>-1</v>
      </c>
      <c r="K1167" s="3" t="s">
        <v>12343</v>
      </c>
      <c r="L1167" s="3" t="s">
        <v>4726</v>
      </c>
      <c r="M1167" s="3" t="s">
        <v>5972</v>
      </c>
      <c r="N1167" s="3" t="s">
        <v>4712</v>
      </c>
      <c r="O1167" s="3" t="s">
        <v>4715</v>
      </c>
      <c r="P1167" s="3"/>
      <c r="Q1167" s="3"/>
      <c r="R1167" s="3"/>
      <c r="S1167" s="3"/>
      <c r="T1167" s="3" t="s">
        <v>4716</v>
      </c>
    </row>
    <row r="1168" spans="2:20">
      <c r="B1168" t="s">
        <v>12345</v>
      </c>
      <c r="C1168" t="s">
        <v>14373</v>
      </c>
      <c r="E1168" t="s">
        <v>14063</v>
      </c>
      <c r="F1168" s="3">
        <v>0</v>
      </c>
      <c r="G1168" s="3">
        <v>0</v>
      </c>
      <c r="H1168" s="255">
        <v>43158</v>
      </c>
      <c r="I1168" s="270">
        <v>5</v>
      </c>
      <c r="J1168" s="3">
        <v>-1</v>
      </c>
      <c r="K1168" s="3" t="s">
        <v>12343</v>
      </c>
      <c r="L1168" s="3" t="s">
        <v>5324</v>
      </c>
      <c r="M1168" s="3" t="s">
        <v>13529</v>
      </c>
      <c r="N1168" s="3" t="s">
        <v>4718</v>
      </c>
      <c r="O1168" s="3" t="s">
        <v>4715</v>
      </c>
      <c r="P1168" s="3"/>
      <c r="Q1168" s="3"/>
      <c r="R1168" s="3"/>
      <c r="S1168" s="3"/>
      <c r="T1168" s="3" t="s">
        <v>4716</v>
      </c>
    </row>
    <row r="1169" spans="2:20">
      <c r="B1169" t="s">
        <v>12378</v>
      </c>
      <c r="C1169" t="s">
        <v>14374</v>
      </c>
      <c r="E1169" t="s">
        <v>14375</v>
      </c>
      <c r="F1169" s="3">
        <v>0</v>
      </c>
      <c r="G1169" s="3">
        <v>0</v>
      </c>
      <c r="H1169" s="255">
        <v>43154</v>
      </c>
      <c r="I1169" s="270">
        <v>5</v>
      </c>
      <c r="J1169" s="3">
        <v>98087</v>
      </c>
      <c r="K1169" s="3" t="s">
        <v>12343</v>
      </c>
      <c r="L1169" s="3" t="s">
        <v>5197</v>
      </c>
      <c r="M1169" s="3" t="s">
        <v>14376</v>
      </c>
      <c r="N1169" s="3" t="s">
        <v>4722</v>
      </c>
      <c r="O1169" s="3" t="s">
        <v>4715</v>
      </c>
      <c r="P1169" s="3"/>
      <c r="Q1169" s="3"/>
      <c r="R1169" s="3"/>
      <c r="S1169" s="3"/>
      <c r="T1169" s="3" t="s">
        <v>4716</v>
      </c>
    </row>
    <row r="1170" spans="2:20">
      <c r="B1170" t="s">
        <v>12345</v>
      </c>
      <c r="C1170" t="s">
        <v>14377</v>
      </c>
      <c r="E1170" t="s">
        <v>14378</v>
      </c>
      <c r="F1170" s="3">
        <v>0</v>
      </c>
      <c r="G1170" s="3">
        <v>0</v>
      </c>
      <c r="H1170" s="255">
        <v>43157</v>
      </c>
      <c r="I1170" s="270">
        <v>5</v>
      </c>
      <c r="J1170" s="3">
        <v>103858</v>
      </c>
      <c r="K1170" s="3" t="s">
        <v>12343</v>
      </c>
      <c r="L1170" s="3" t="s">
        <v>5324</v>
      </c>
      <c r="M1170" s="3" t="s">
        <v>14379</v>
      </c>
      <c r="N1170" s="3" t="s">
        <v>4722</v>
      </c>
      <c r="O1170" s="3" t="s">
        <v>4715</v>
      </c>
      <c r="P1170" s="3"/>
      <c r="Q1170" s="3"/>
      <c r="R1170" s="3"/>
      <c r="S1170" s="3"/>
      <c r="T1170" s="3" t="s">
        <v>4716</v>
      </c>
    </row>
    <row r="1171" spans="2:20">
      <c r="B1171" t="s">
        <v>12345</v>
      </c>
      <c r="C1171" t="s">
        <v>14380</v>
      </c>
      <c r="E1171" t="s">
        <v>13456</v>
      </c>
      <c r="F1171" s="3">
        <v>2</v>
      </c>
      <c r="G1171" s="3">
        <v>3666.57</v>
      </c>
      <c r="H1171" s="255">
        <v>43155</v>
      </c>
      <c r="I1171" s="270">
        <v>5</v>
      </c>
      <c r="J1171" s="3">
        <v>-1</v>
      </c>
      <c r="K1171" s="3" t="s">
        <v>12343</v>
      </c>
      <c r="L1171" s="3" t="s">
        <v>5197</v>
      </c>
      <c r="M1171" s="3" t="s">
        <v>12970</v>
      </c>
      <c r="N1171" s="3" t="s">
        <v>4722</v>
      </c>
      <c r="O1171" s="3" t="s">
        <v>4715</v>
      </c>
      <c r="P1171" s="3"/>
      <c r="Q1171" s="3"/>
      <c r="R1171" s="3"/>
      <c r="S1171" s="3"/>
      <c r="T1171" s="3" t="s">
        <v>4716</v>
      </c>
    </row>
    <row r="1172" spans="2:20">
      <c r="B1172" t="s">
        <v>12345</v>
      </c>
      <c r="C1172" t="s">
        <v>14381</v>
      </c>
      <c r="E1172" t="s">
        <v>13290</v>
      </c>
      <c r="F1172" s="3">
        <v>0</v>
      </c>
      <c r="G1172" s="3">
        <v>0</v>
      </c>
      <c r="H1172" s="255">
        <v>43151</v>
      </c>
      <c r="I1172" s="270">
        <v>5</v>
      </c>
      <c r="J1172" s="3">
        <v>69989</v>
      </c>
      <c r="K1172" s="3" t="s">
        <v>12343</v>
      </c>
      <c r="L1172" s="3" t="s">
        <v>4726</v>
      </c>
      <c r="M1172" s="3" t="s">
        <v>14382</v>
      </c>
      <c r="N1172" s="3" t="s">
        <v>4769</v>
      </c>
      <c r="O1172" s="3" t="s">
        <v>4715</v>
      </c>
      <c r="P1172" s="3"/>
      <c r="Q1172" s="3"/>
      <c r="R1172" s="3"/>
      <c r="S1172" s="3"/>
      <c r="T1172" s="3" t="s">
        <v>4716</v>
      </c>
    </row>
    <row r="1173" spans="2:20">
      <c r="B1173" t="s">
        <v>12345</v>
      </c>
      <c r="C1173" t="s">
        <v>14383</v>
      </c>
      <c r="E1173" t="s">
        <v>13155</v>
      </c>
      <c r="F1173" s="3">
        <v>0</v>
      </c>
      <c r="G1173" s="3">
        <v>0</v>
      </c>
      <c r="H1173" s="255">
        <v>43158</v>
      </c>
      <c r="I1173" s="270">
        <v>5</v>
      </c>
      <c r="J1173" s="3">
        <v>67419</v>
      </c>
      <c r="K1173" s="3" t="s">
        <v>12343</v>
      </c>
      <c r="L1173" s="3" t="s">
        <v>5324</v>
      </c>
      <c r="M1173" s="3" t="s">
        <v>14384</v>
      </c>
      <c r="N1173" s="3" t="s">
        <v>4722</v>
      </c>
      <c r="O1173" s="3" t="s">
        <v>4715</v>
      </c>
      <c r="P1173" s="3"/>
      <c r="Q1173" s="3"/>
      <c r="R1173" s="3"/>
      <c r="S1173" s="3"/>
      <c r="T1173" s="3" t="s">
        <v>4716</v>
      </c>
    </row>
    <row r="1174" spans="2:20">
      <c r="B1174" t="s">
        <v>12341</v>
      </c>
      <c r="C1174" t="s">
        <v>14385</v>
      </c>
      <c r="E1174" t="s">
        <v>4716</v>
      </c>
      <c r="F1174" s="3">
        <v>0</v>
      </c>
      <c r="G1174" s="3">
        <v>0</v>
      </c>
      <c r="H1174" s="255">
        <v>43152</v>
      </c>
      <c r="I1174" s="270">
        <v>5</v>
      </c>
      <c r="J1174" s="3">
        <v>0</v>
      </c>
      <c r="K1174" s="3" t="s">
        <v>12343</v>
      </c>
      <c r="L1174" s="3" t="s">
        <v>5324</v>
      </c>
      <c r="M1174" s="3" t="s">
        <v>5545</v>
      </c>
      <c r="N1174" s="3" t="s">
        <v>4722</v>
      </c>
      <c r="O1174" s="3" t="s">
        <v>4715</v>
      </c>
      <c r="P1174" s="3"/>
      <c r="Q1174" s="3"/>
      <c r="R1174" s="3"/>
      <c r="S1174" s="3"/>
      <c r="T1174" s="3" t="s">
        <v>4716</v>
      </c>
    </row>
    <row r="1175" spans="2:20">
      <c r="B1175" t="s">
        <v>12345</v>
      </c>
      <c r="C1175" t="s">
        <v>14386</v>
      </c>
      <c r="E1175" t="s">
        <v>13412</v>
      </c>
      <c r="F1175" s="3">
        <v>0</v>
      </c>
      <c r="G1175" s="3">
        <v>0</v>
      </c>
      <c r="H1175" s="255">
        <v>43154</v>
      </c>
      <c r="I1175" s="270">
        <v>5</v>
      </c>
      <c r="J1175" s="3">
        <v>130754</v>
      </c>
      <c r="K1175" s="3" t="s">
        <v>12343</v>
      </c>
      <c r="L1175" s="3" t="s">
        <v>5324</v>
      </c>
      <c r="M1175" s="3" t="s">
        <v>12737</v>
      </c>
      <c r="N1175" s="3" t="s">
        <v>4712</v>
      </c>
      <c r="O1175" s="3" t="s">
        <v>4715</v>
      </c>
      <c r="P1175" s="3"/>
      <c r="Q1175" s="3"/>
      <c r="R1175" s="3"/>
      <c r="S1175" s="3"/>
      <c r="T1175" s="3" t="s">
        <v>4716</v>
      </c>
    </row>
    <row r="1176" spans="2:20">
      <c r="B1176" t="s">
        <v>12345</v>
      </c>
      <c r="C1176" t="s">
        <v>14387</v>
      </c>
      <c r="E1176" t="s">
        <v>14388</v>
      </c>
      <c r="F1176" s="3">
        <v>0</v>
      </c>
      <c r="G1176" s="3">
        <v>0</v>
      </c>
      <c r="H1176" s="255">
        <v>43158</v>
      </c>
      <c r="I1176" s="270">
        <v>5</v>
      </c>
      <c r="J1176" s="3">
        <v>-1</v>
      </c>
      <c r="K1176" s="3" t="s">
        <v>12343</v>
      </c>
      <c r="L1176" s="3" t="s">
        <v>4726</v>
      </c>
      <c r="M1176" s="3" t="s">
        <v>4994</v>
      </c>
      <c r="N1176" s="3" t="s">
        <v>4722</v>
      </c>
      <c r="O1176" s="3" t="s">
        <v>4715</v>
      </c>
      <c r="P1176" s="3"/>
      <c r="Q1176" s="3"/>
      <c r="R1176" s="3"/>
      <c r="S1176" s="3"/>
      <c r="T1176" s="3" t="s">
        <v>4716</v>
      </c>
    </row>
    <row r="1177" spans="2:20">
      <c r="B1177" t="s">
        <v>12345</v>
      </c>
      <c r="C1177" t="s">
        <v>14389</v>
      </c>
      <c r="E1177" t="s">
        <v>12853</v>
      </c>
      <c r="F1177" s="3">
        <v>0</v>
      </c>
      <c r="G1177" s="3">
        <v>0</v>
      </c>
      <c r="H1177" s="255">
        <v>43158</v>
      </c>
      <c r="I1177" s="270">
        <v>5</v>
      </c>
      <c r="J1177" s="3">
        <v>198558</v>
      </c>
      <c r="K1177" s="3" t="s">
        <v>4752</v>
      </c>
      <c r="L1177" s="3" t="s">
        <v>5324</v>
      </c>
      <c r="M1177" s="3" t="s">
        <v>14390</v>
      </c>
      <c r="N1177" s="3" t="s">
        <v>4722</v>
      </c>
      <c r="O1177" s="3" t="s">
        <v>4715</v>
      </c>
      <c r="P1177" s="3"/>
      <c r="Q1177" s="3"/>
      <c r="R1177" s="3"/>
      <c r="S1177" s="3"/>
      <c r="T1177" s="3" t="s">
        <v>4716</v>
      </c>
    </row>
    <row r="1178" spans="2:20">
      <c r="B1178" t="s">
        <v>12345</v>
      </c>
      <c r="C1178" t="s">
        <v>14391</v>
      </c>
      <c r="E1178" t="s">
        <v>13205</v>
      </c>
      <c r="F1178" s="3">
        <v>0</v>
      </c>
      <c r="G1178" s="3">
        <v>0</v>
      </c>
      <c r="H1178" s="255">
        <v>43154</v>
      </c>
      <c r="I1178" s="270">
        <v>5</v>
      </c>
      <c r="J1178" s="3">
        <v>61762</v>
      </c>
      <c r="K1178" s="3" t="s">
        <v>12343</v>
      </c>
      <c r="L1178" s="3" t="s">
        <v>4726</v>
      </c>
      <c r="M1178" s="3" t="s">
        <v>14392</v>
      </c>
      <c r="N1178" s="3" t="s">
        <v>4718</v>
      </c>
      <c r="O1178" s="3" t="s">
        <v>4715</v>
      </c>
      <c r="P1178" s="3"/>
      <c r="Q1178" s="3"/>
      <c r="R1178" s="3"/>
      <c r="S1178" s="3"/>
      <c r="T1178" s="3" t="s">
        <v>4716</v>
      </c>
    </row>
    <row r="1179" spans="2:20">
      <c r="B1179" t="s">
        <v>12345</v>
      </c>
      <c r="C1179" t="s">
        <v>14393</v>
      </c>
      <c r="E1179" t="s">
        <v>12446</v>
      </c>
      <c r="F1179" s="3">
        <v>0</v>
      </c>
      <c r="G1179" s="3">
        <v>0</v>
      </c>
      <c r="H1179" s="255">
        <v>43159</v>
      </c>
      <c r="I1179" s="270">
        <v>5</v>
      </c>
      <c r="J1179" s="3">
        <v>201665</v>
      </c>
      <c r="K1179" s="3" t="s">
        <v>4752</v>
      </c>
      <c r="L1179" s="3" t="s">
        <v>4726</v>
      </c>
      <c r="M1179" s="3" t="s">
        <v>8349</v>
      </c>
      <c r="N1179" s="3" t="s">
        <v>4722</v>
      </c>
      <c r="O1179" s="3" t="s">
        <v>4715</v>
      </c>
      <c r="P1179" s="3"/>
      <c r="Q1179" s="3"/>
      <c r="R1179" s="3"/>
      <c r="S1179" s="3"/>
      <c r="T1179" s="3" t="s">
        <v>4716</v>
      </c>
    </row>
    <row r="1180" spans="2:20">
      <c r="B1180" t="s">
        <v>12345</v>
      </c>
      <c r="C1180" t="s">
        <v>14394</v>
      </c>
      <c r="E1180" t="s">
        <v>14264</v>
      </c>
      <c r="F1180" s="3">
        <v>1</v>
      </c>
      <c r="G1180" s="3">
        <v>3332.72</v>
      </c>
      <c r="H1180" s="255">
        <v>43148</v>
      </c>
      <c r="I1180" s="270">
        <v>5</v>
      </c>
      <c r="J1180" s="3">
        <v>-1</v>
      </c>
      <c r="K1180" s="3" t="s">
        <v>12343</v>
      </c>
      <c r="L1180" s="3" t="s">
        <v>5324</v>
      </c>
      <c r="M1180" s="3" t="s">
        <v>6241</v>
      </c>
      <c r="N1180" s="3" t="s">
        <v>4718</v>
      </c>
      <c r="O1180" s="3" t="s">
        <v>4715</v>
      </c>
      <c r="P1180" s="3"/>
      <c r="Q1180" s="3"/>
      <c r="R1180" s="3"/>
      <c r="S1180" s="3"/>
      <c r="T1180" s="3" t="s">
        <v>4716</v>
      </c>
    </row>
    <row r="1181" spans="2:20">
      <c r="B1181" t="s">
        <v>12345</v>
      </c>
      <c r="C1181" t="s">
        <v>14395</v>
      </c>
      <c r="E1181" t="s">
        <v>14396</v>
      </c>
      <c r="F1181" s="3">
        <v>0</v>
      </c>
      <c r="G1181" s="3">
        <v>0</v>
      </c>
      <c r="H1181" s="255">
        <v>43158</v>
      </c>
      <c r="I1181" s="270">
        <v>5</v>
      </c>
      <c r="J1181" s="3">
        <v>-1</v>
      </c>
      <c r="K1181" s="3" t="s">
        <v>12343</v>
      </c>
      <c r="L1181" s="3" t="s">
        <v>5324</v>
      </c>
      <c r="M1181" s="3" t="s">
        <v>13872</v>
      </c>
      <c r="N1181" s="3" t="s">
        <v>4722</v>
      </c>
      <c r="O1181" s="3" t="s">
        <v>4715</v>
      </c>
      <c r="P1181" s="3"/>
      <c r="Q1181" s="3"/>
      <c r="R1181" s="3"/>
      <c r="S1181" s="3"/>
      <c r="T1181" s="3" t="s">
        <v>4716</v>
      </c>
    </row>
    <row r="1182" spans="2:20">
      <c r="B1182" t="s">
        <v>12341</v>
      </c>
      <c r="C1182" t="s">
        <v>14397</v>
      </c>
      <c r="E1182" t="s">
        <v>4716</v>
      </c>
      <c r="F1182" s="3">
        <v>0</v>
      </c>
      <c r="G1182" s="3">
        <v>0</v>
      </c>
      <c r="H1182" s="255">
        <v>43140</v>
      </c>
      <c r="I1182" s="270">
        <v>5</v>
      </c>
      <c r="J1182" s="3">
        <v>0</v>
      </c>
      <c r="K1182" s="3" t="s">
        <v>12343</v>
      </c>
      <c r="L1182" s="3" t="s">
        <v>4753</v>
      </c>
      <c r="M1182" s="3" t="s">
        <v>4753</v>
      </c>
      <c r="N1182" s="3" t="s">
        <v>4718</v>
      </c>
      <c r="O1182" s="3" t="s">
        <v>4715</v>
      </c>
      <c r="P1182" s="3"/>
      <c r="Q1182" s="3"/>
      <c r="R1182" s="3"/>
      <c r="S1182" s="3"/>
      <c r="T1182" s="3" t="s">
        <v>4716</v>
      </c>
    </row>
    <row r="1183" spans="2:20">
      <c r="B1183" t="s">
        <v>12345</v>
      </c>
      <c r="C1183" t="s">
        <v>14398</v>
      </c>
      <c r="E1183" t="s">
        <v>13955</v>
      </c>
      <c r="F1183" s="3">
        <v>1</v>
      </c>
      <c r="G1183" s="3">
        <v>3332.72</v>
      </c>
      <c r="H1183" s="255">
        <v>43157</v>
      </c>
      <c r="I1183" s="270">
        <v>5</v>
      </c>
      <c r="J1183" s="3">
        <v>-1</v>
      </c>
      <c r="K1183" s="3" t="s">
        <v>12343</v>
      </c>
      <c r="L1183" s="3" t="s">
        <v>5197</v>
      </c>
      <c r="M1183" s="3" t="s">
        <v>14399</v>
      </c>
      <c r="N1183" s="3" t="s">
        <v>4718</v>
      </c>
      <c r="O1183" s="3" t="s">
        <v>4715</v>
      </c>
      <c r="P1183" s="3"/>
      <c r="Q1183" s="3"/>
      <c r="R1183" s="3"/>
      <c r="S1183" s="3"/>
      <c r="T1183" s="3" t="s">
        <v>4716</v>
      </c>
    </row>
    <row r="1184" spans="2:20">
      <c r="B1184" t="s">
        <v>12345</v>
      </c>
      <c r="C1184" t="s">
        <v>14400</v>
      </c>
      <c r="E1184" t="s">
        <v>12422</v>
      </c>
      <c r="F1184" s="3">
        <v>0</v>
      </c>
      <c r="G1184" s="3">
        <v>0</v>
      </c>
      <c r="H1184" s="255">
        <v>43159</v>
      </c>
      <c r="I1184" s="270">
        <v>5</v>
      </c>
      <c r="J1184" s="3">
        <v>79239</v>
      </c>
      <c r="K1184" s="3" t="s">
        <v>4752</v>
      </c>
      <c r="L1184" s="3" t="s">
        <v>4726</v>
      </c>
      <c r="M1184" s="3" t="s">
        <v>11935</v>
      </c>
      <c r="N1184" s="3" t="s">
        <v>4722</v>
      </c>
      <c r="O1184" s="3" t="s">
        <v>4715</v>
      </c>
      <c r="P1184" s="3"/>
      <c r="Q1184" s="3"/>
      <c r="R1184" s="3"/>
      <c r="S1184" s="3"/>
      <c r="T1184" s="3" t="s">
        <v>4716</v>
      </c>
    </row>
    <row r="1185" spans="2:20">
      <c r="B1185" t="s">
        <v>12341</v>
      </c>
      <c r="C1185" t="s">
        <v>14401</v>
      </c>
      <c r="E1185" t="s">
        <v>4716</v>
      </c>
      <c r="F1185" s="3">
        <v>0</v>
      </c>
      <c r="G1185" s="3">
        <v>0</v>
      </c>
      <c r="H1185" s="255">
        <v>43159</v>
      </c>
      <c r="I1185" s="270">
        <v>5</v>
      </c>
      <c r="J1185" s="3">
        <v>0</v>
      </c>
      <c r="K1185" s="3" t="s">
        <v>12343</v>
      </c>
      <c r="L1185" s="3" t="s">
        <v>4753</v>
      </c>
      <c r="M1185" s="3" t="s">
        <v>4753</v>
      </c>
      <c r="N1185" s="3" t="s">
        <v>4722</v>
      </c>
      <c r="O1185" s="3" t="s">
        <v>4715</v>
      </c>
      <c r="P1185" s="3"/>
      <c r="Q1185" s="3"/>
      <c r="R1185" s="3"/>
      <c r="S1185" s="3"/>
      <c r="T1185" s="3" t="s">
        <v>4716</v>
      </c>
    </row>
    <row r="1186" spans="2:20">
      <c r="B1186" t="s">
        <v>12341</v>
      </c>
      <c r="C1186" t="s">
        <v>14402</v>
      </c>
      <c r="E1186" t="s">
        <v>4716</v>
      </c>
      <c r="F1186" s="3">
        <v>0</v>
      </c>
      <c r="G1186" s="3">
        <v>0</v>
      </c>
      <c r="H1186" s="255">
        <v>43151</v>
      </c>
      <c r="I1186" s="270">
        <v>5</v>
      </c>
      <c r="J1186" s="3">
        <v>0</v>
      </c>
      <c r="K1186" s="3" t="s">
        <v>12343</v>
      </c>
      <c r="L1186" s="3" t="s">
        <v>4753</v>
      </c>
      <c r="M1186" s="3" t="s">
        <v>4753</v>
      </c>
      <c r="N1186" s="3" t="s">
        <v>4718</v>
      </c>
      <c r="O1186" s="3" t="s">
        <v>4715</v>
      </c>
      <c r="P1186" s="3"/>
      <c r="Q1186" s="3"/>
      <c r="R1186" s="3"/>
      <c r="S1186" s="3"/>
      <c r="T1186" s="3" t="s">
        <v>4716</v>
      </c>
    </row>
    <row r="1187" spans="2:20">
      <c r="B1187" t="s">
        <v>12341</v>
      </c>
      <c r="C1187" t="s">
        <v>14403</v>
      </c>
      <c r="E1187" t="s">
        <v>4716</v>
      </c>
      <c r="F1187" s="3">
        <v>0</v>
      </c>
      <c r="G1187" s="3">
        <v>0</v>
      </c>
      <c r="H1187" s="255">
        <v>43159</v>
      </c>
      <c r="I1187" s="270">
        <v>5</v>
      </c>
      <c r="J1187" s="3">
        <v>0</v>
      </c>
      <c r="K1187" s="3" t="s">
        <v>12343</v>
      </c>
      <c r="L1187" s="3" t="s">
        <v>4753</v>
      </c>
      <c r="M1187" s="3" t="s">
        <v>4753</v>
      </c>
      <c r="N1187" s="3" t="s">
        <v>4722</v>
      </c>
      <c r="O1187" s="3" t="s">
        <v>4715</v>
      </c>
      <c r="P1187" s="3"/>
      <c r="Q1187" s="3"/>
      <c r="R1187" s="3"/>
      <c r="S1187" s="3"/>
      <c r="T1187" s="3" t="s">
        <v>4716</v>
      </c>
    </row>
    <row r="1188" spans="2:20">
      <c r="B1188" t="s">
        <v>12341</v>
      </c>
      <c r="C1188" t="s">
        <v>14404</v>
      </c>
      <c r="E1188" t="s">
        <v>4716</v>
      </c>
      <c r="F1188" s="3">
        <v>0</v>
      </c>
      <c r="G1188" s="3">
        <v>0</v>
      </c>
      <c r="H1188" s="255">
        <v>43143</v>
      </c>
      <c r="I1188" s="270">
        <v>5</v>
      </c>
      <c r="J1188" s="3">
        <v>0</v>
      </c>
      <c r="K1188" s="3" t="s">
        <v>12343</v>
      </c>
      <c r="L1188" s="3" t="s">
        <v>4753</v>
      </c>
      <c r="M1188" s="3" t="s">
        <v>4753</v>
      </c>
      <c r="N1188" s="3" t="s">
        <v>4722</v>
      </c>
      <c r="O1188" s="3" t="s">
        <v>4715</v>
      </c>
      <c r="P1188" s="3"/>
      <c r="Q1188" s="3"/>
      <c r="R1188" s="3"/>
      <c r="S1188" s="3"/>
      <c r="T1188" s="3" t="s">
        <v>4716</v>
      </c>
    </row>
    <row r="1189" spans="2:20">
      <c r="B1189" t="s">
        <v>12341</v>
      </c>
      <c r="C1189" t="s">
        <v>14405</v>
      </c>
      <c r="E1189" t="s">
        <v>4716</v>
      </c>
      <c r="F1189" s="3">
        <v>0</v>
      </c>
      <c r="G1189" s="3">
        <v>0</v>
      </c>
      <c r="H1189" s="255">
        <v>43157</v>
      </c>
      <c r="I1189" s="270">
        <v>5</v>
      </c>
      <c r="J1189" s="3">
        <v>0</v>
      </c>
      <c r="K1189" s="3" t="s">
        <v>12343</v>
      </c>
      <c r="L1189" s="3" t="s">
        <v>4753</v>
      </c>
      <c r="M1189" s="3" t="s">
        <v>4753</v>
      </c>
      <c r="N1189" s="3" t="s">
        <v>4718</v>
      </c>
      <c r="O1189" s="3" t="s">
        <v>4715</v>
      </c>
      <c r="P1189" s="3"/>
      <c r="Q1189" s="3"/>
      <c r="R1189" s="3"/>
      <c r="S1189" s="3"/>
      <c r="T1189" s="3" t="s">
        <v>4716</v>
      </c>
    </row>
    <row r="1190" spans="2:20">
      <c r="B1190" t="s">
        <v>12341</v>
      </c>
      <c r="C1190" t="s">
        <v>14406</v>
      </c>
      <c r="E1190" t="s">
        <v>4716</v>
      </c>
      <c r="F1190" s="3">
        <v>0</v>
      </c>
      <c r="G1190" s="3">
        <v>0</v>
      </c>
      <c r="H1190" s="255">
        <v>43146</v>
      </c>
      <c r="I1190" s="270">
        <v>5</v>
      </c>
      <c r="J1190" s="3">
        <v>0</v>
      </c>
      <c r="K1190" s="3" t="s">
        <v>12343</v>
      </c>
      <c r="L1190" s="3" t="s">
        <v>4753</v>
      </c>
      <c r="M1190" s="3" t="s">
        <v>4753</v>
      </c>
      <c r="N1190" s="3" t="s">
        <v>4722</v>
      </c>
      <c r="O1190" s="3" t="s">
        <v>4715</v>
      </c>
      <c r="P1190" s="3"/>
      <c r="Q1190" s="3"/>
      <c r="R1190" s="3"/>
      <c r="S1190" s="3"/>
      <c r="T1190" s="3" t="s">
        <v>4716</v>
      </c>
    </row>
    <row r="1191" spans="2:20">
      <c r="B1191" t="s">
        <v>12345</v>
      </c>
      <c r="C1191" t="s">
        <v>14407</v>
      </c>
      <c r="E1191" t="s">
        <v>14408</v>
      </c>
      <c r="F1191" s="3">
        <v>0</v>
      </c>
      <c r="G1191" s="3">
        <v>0</v>
      </c>
      <c r="H1191" s="255">
        <v>43137</v>
      </c>
      <c r="I1191" s="270">
        <v>5</v>
      </c>
      <c r="J1191" s="3">
        <v>-1</v>
      </c>
      <c r="K1191" s="3" t="s">
        <v>12343</v>
      </c>
      <c r="L1191" s="3" t="s">
        <v>4753</v>
      </c>
      <c r="M1191" s="3" t="s">
        <v>4753</v>
      </c>
      <c r="N1191" s="3" t="s">
        <v>4718</v>
      </c>
      <c r="O1191" s="3" t="s">
        <v>4715</v>
      </c>
      <c r="P1191" s="3"/>
      <c r="Q1191" s="3"/>
      <c r="R1191" s="3"/>
      <c r="S1191" s="3"/>
      <c r="T1191" s="3" t="s">
        <v>4716</v>
      </c>
    </row>
    <row r="1192" spans="2:20">
      <c r="B1192" t="s">
        <v>12345</v>
      </c>
      <c r="C1192" t="s">
        <v>14409</v>
      </c>
      <c r="E1192" t="s">
        <v>14410</v>
      </c>
      <c r="F1192" s="3">
        <v>2</v>
      </c>
      <c r="G1192" s="3">
        <v>4608.8500000000004</v>
      </c>
      <c r="H1192" s="255">
        <v>43146</v>
      </c>
      <c r="I1192" s="270">
        <v>5</v>
      </c>
      <c r="J1192" s="3">
        <v>-1</v>
      </c>
      <c r="K1192" s="3" t="s">
        <v>12343</v>
      </c>
      <c r="L1192" s="3" t="s">
        <v>4753</v>
      </c>
      <c r="M1192" s="3" t="s">
        <v>4753</v>
      </c>
      <c r="N1192" s="3" t="s">
        <v>4722</v>
      </c>
      <c r="O1192" s="3" t="s">
        <v>4715</v>
      </c>
      <c r="P1192" s="3"/>
      <c r="Q1192" s="3"/>
      <c r="R1192" s="3"/>
      <c r="S1192" s="3"/>
      <c r="T1192" s="3" t="s">
        <v>4716</v>
      </c>
    </row>
    <row r="1193" spans="2:20">
      <c r="B1193" t="s">
        <v>12341</v>
      </c>
      <c r="C1193" t="s">
        <v>14411</v>
      </c>
      <c r="E1193" t="s">
        <v>4716</v>
      </c>
      <c r="F1193" s="3">
        <v>0</v>
      </c>
      <c r="G1193" s="3">
        <v>0</v>
      </c>
      <c r="H1193" s="255">
        <v>43159</v>
      </c>
      <c r="I1193" s="270">
        <v>5</v>
      </c>
      <c r="J1193" s="3">
        <v>0</v>
      </c>
      <c r="K1193" s="3" t="s">
        <v>12343</v>
      </c>
      <c r="L1193" s="3" t="s">
        <v>4753</v>
      </c>
      <c r="M1193" s="3" t="s">
        <v>4753</v>
      </c>
      <c r="N1193" s="3" t="s">
        <v>4722</v>
      </c>
      <c r="O1193" s="3" t="s">
        <v>4715</v>
      </c>
      <c r="P1193" s="3"/>
      <c r="Q1193" s="3"/>
      <c r="R1193" s="3"/>
      <c r="S1193" s="3"/>
      <c r="T1193" s="3" t="s">
        <v>4716</v>
      </c>
    </row>
    <row r="1194" spans="2:20">
      <c r="B1194" t="s">
        <v>12341</v>
      </c>
      <c r="C1194" t="s">
        <v>14412</v>
      </c>
      <c r="E1194" t="s">
        <v>4716</v>
      </c>
      <c r="F1194" s="3">
        <v>0</v>
      </c>
      <c r="G1194" s="3">
        <v>0</v>
      </c>
      <c r="H1194" s="255">
        <v>43126</v>
      </c>
      <c r="I1194" s="270">
        <v>5.083333333333333</v>
      </c>
      <c r="J1194" s="3">
        <v>0</v>
      </c>
      <c r="K1194" s="3" t="s">
        <v>12343</v>
      </c>
      <c r="L1194" s="3" t="s">
        <v>4753</v>
      </c>
      <c r="M1194" s="3" t="s">
        <v>4753</v>
      </c>
      <c r="N1194" s="3" t="s">
        <v>4718</v>
      </c>
      <c r="O1194" s="3" t="s">
        <v>4715</v>
      </c>
      <c r="P1194" s="3"/>
      <c r="Q1194" s="3"/>
      <c r="R1194" s="3"/>
      <c r="S1194" s="3"/>
      <c r="T1194" s="3" t="s">
        <v>4716</v>
      </c>
    </row>
    <row r="1195" spans="2:20">
      <c r="B1195" t="s">
        <v>12341</v>
      </c>
      <c r="C1195" t="s">
        <v>14413</v>
      </c>
      <c r="E1195" t="s">
        <v>4716</v>
      </c>
      <c r="F1195" s="3">
        <v>0</v>
      </c>
      <c r="G1195" s="3">
        <v>0</v>
      </c>
      <c r="H1195" s="255">
        <v>43111</v>
      </c>
      <c r="I1195" s="270">
        <v>5.083333333333333</v>
      </c>
      <c r="J1195" s="3">
        <v>0</v>
      </c>
      <c r="K1195" s="3" t="s">
        <v>12343</v>
      </c>
      <c r="L1195" s="3" t="s">
        <v>4753</v>
      </c>
      <c r="M1195" s="3" t="s">
        <v>4753</v>
      </c>
      <c r="N1195" s="3" t="s">
        <v>4718</v>
      </c>
      <c r="O1195" s="3" t="s">
        <v>4715</v>
      </c>
      <c r="P1195" s="3"/>
      <c r="Q1195" s="3"/>
      <c r="R1195" s="3"/>
      <c r="S1195" s="3"/>
      <c r="T1195" s="3" t="s">
        <v>4716</v>
      </c>
    </row>
    <row r="1196" spans="2:20">
      <c r="B1196" t="s">
        <v>12341</v>
      </c>
      <c r="C1196" t="s">
        <v>14414</v>
      </c>
      <c r="E1196" t="s">
        <v>4716</v>
      </c>
      <c r="F1196" s="3">
        <v>0</v>
      </c>
      <c r="G1196" s="3">
        <v>0</v>
      </c>
      <c r="H1196" s="255">
        <v>43124</v>
      </c>
      <c r="I1196" s="270">
        <v>5.083333333333333</v>
      </c>
      <c r="J1196" s="3">
        <v>0</v>
      </c>
      <c r="K1196" s="3" t="s">
        <v>12343</v>
      </c>
      <c r="L1196" s="3" t="s">
        <v>4753</v>
      </c>
      <c r="M1196" s="3" t="s">
        <v>4753</v>
      </c>
      <c r="N1196" s="3" t="s">
        <v>4718</v>
      </c>
      <c r="O1196" s="3" t="s">
        <v>4715</v>
      </c>
      <c r="P1196" s="3"/>
      <c r="Q1196" s="3"/>
      <c r="R1196" s="3"/>
      <c r="S1196" s="3"/>
      <c r="T1196" s="3" t="s">
        <v>4716</v>
      </c>
    </row>
    <row r="1197" spans="2:20">
      <c r="B1197" t="s">
        <v>12345</v>
      </c>
      <c r="C1197" t="s">
        <v>14415</v>
      </c>
      <c r="E1197" t="s">
        <v>14416</v>
      </c>
      <c r="F1197" s="3">
        <v>0</v>
      </c>
      <c r="G1197" s="3">
        <v>0</v>
      </c>
      <c r="H1197" s="255">
        <v>43131</v>
      </c>
      <c r="I1197" s="270">
        <v>5.083333333333333</v>
      </c>
      <c r="J1197" s="3">
        <v>-1</v>
      </c>
      <c r="K1197" s="3" t="s">
        <v>4752</v>
      </c>
      <c r="L1197" s="3" t="s">
        <v>4753</v>
      </c>
      <c r="M1197" s="3" t="s">
        <v>4753</v>
      </c>
      <c r="N1197" s="3" t="s">
        <v>4722</v>
      </c>
      <c r="O1197" s="3" t="s">
        <v>4715</v>
      </c>
      <c r="P1197" s="3"/>
      <c r="Q1197" s="3"/>
      <c r="R1197" s="3"/>
      <c r="S1197" s="3"/>
      <c r="T1197" s="3" t="s">
        <v>4716</v>
      </c>
    </row>
    <row r="1198" spans="2:20">
      <c r="B1198" t="s">
        <v>12341</v>
      </c>
      <c r="C1198" t="s">
        <v>14417</v>
      </c>
      <c r="E1198" t="s">
        <v>4716</v>
      </c>
      <c r="F1198" s="3">
        <v>0</v>
      </c>
      <c r="G1198" s="3">
        <v>0</v>
      </c>
      <c r="H1198" s="255">
        <v>43119</v>
      </c>
      <c r="I1198" s="270">
        <v>5.083333333333333</v>
      </c>
      <c r="J1198" s="3">
        <v>0</v>
      </c>
      <c r="K1198" s="3" t="s">
        <v>12343</v>
      </c>
      <c r="L1198" s="3" t="s">
        <v>4753</v>
      </c>
      <c r="M1198" s="3" t="s">
        <v>4753</v>
      </c>
      <c r="N1198" s="3" t="s">
        <v>4722</v>
      </c>
      <c r="O1198" s="3" t="s">
        <v>4715</v>
      </c>
      <c r="P1198" s="3"/>
      <c r="Q1198" s="3"/>
      <c r="R1198" s="3"/>
      <c r="S1198" s="3"/>
      <c r="T1198" s="3" t="s">
        <v>4716</v>
      </c>
    </row>
    <row r="1199" spans="2:20">
      <c r="B1199" t="s">
        <v>12341</v>
      </c>
      <c r="C1199" t="s">
        <v>14418</v>
      </c>
      <c r="E1199" t="s">
        <v>4716</v>
      </c>
      <c r="F1199" s="3">
        <v>0</v>
      </c>
      <c r="G1199" s="3">
        <v>0</v>
      </c>
      <c r="H1199" s="255">
        <v>43110</v>
      </c>
      <c r="I1199" s="270">
        <v>5.083333333333333</v>
      </c>
      <c r="J1199" s="3">
        <v>0</v>
      </c>
      <c r="K1199" s="3" t="s">
        <v>12343</v>
      </c>
      <c r="L1199" s="3" t="s">
        <v>4753</v>
      </c>
      <c r="M1199" s="3" t="s">
        <v>4753</v>
      </c>
      <c r="N1199" s="3" t="s">
        <v>4722</v>
      </c>
      <c r="O1199" s="3" t="s">
        <v>4715</v>
      </c>
      <c r="P1199" s="3"/>
      <c r="Q1199" s="3"/>
      <c r="R1199" s="3"/>
      <c r="S1199" s="3"/>
      <c r="T1199" s="3" t="s">
        <v>4716</v>
      </c>
    </row>
    <row r="1200" spans="2:20">
      <c r="B1200" t="s">
        <v>12345</v>
      </c>
      <c r="C1200" t="s">
        <v>14419</v>
      </c>
      <c r="E1200" t="s">
        <v>14420</v>
      </c>
      <c r="F1200" s="3">
        <v>1</v>
      </c>
      <c r="G1200" s="3">
        <v>3332.72</v>
      </c>
      <c r="H1200" s="255">
        <v>43115</v>
      </c>
      <c r="I1200" s="270">
        <v>5.083333333333333</v>
      </c>
      <c r="J1200" s="3">
        <v>-1</v>
      </c>
      <c r="K1200" s="3" t="s">
        <v>12343</v>
      </c>
      <c r="L1200" s="3" t="s">
        <v>4753</v>
      </c>
      <c r="M1200" s="3" t="s">
        <v>4753</v>
      </c>
      <c r="N1200" s="3" t="s">
        <v>4722</v>
      </c>
      <c r="O1200" s="3" t="s">
        <v>4715</v>
      </c>
      <c r="P1200" s="3"/>
      <c r="Q1200" s="3"/>
      <c r="R1200" s="3"/>
      <c r="S1200" s="3"/>
      <c r="T1200" s="3" t="s">
        <v>4716</v>
      </c>
    </row>
    <row r="1201" spans="2:20">
      <c r="B1201" t="s">
        <v>12345</v>
      </c>
      <c r="C1201" t="s">
        <v>14421</v>
      </c>
      <c r="E1201" t="s">
        <v>14422</v>
      </c>
      <c r="F1201" s="3">
        <v>0</v>
      </c>
      <c r="G1201" s="3">
        <v>0</v>
      </c>
      <c r="H1201" s="255">
        <v>43131</v>
      </c>
      <c r="I1201" s="270">
        <v>5.083333333333333</v>
      </c>
      <c r="J1201" s="3">
        <v>-1</v>
      </c>
      <c r="K1201" s="3" t="s">
        <v>12343</v>
      </c>
      <c r="L1201" s="3" t="s">
        <v>4753</v>
      </c>
      <c r="M1201" s="3" t="s">
        <v>4753</v>
      </c>
      <c r="N1201" s="3" t="s">
        <v>4722</v>
      </c>
      <c r="O1201" s="3" t="s">
        <v>4715</v>
      </c>
      <c r="P1201" s="3"/>
      <c r="Q1201" s="3"/>
      <c r="R1201" s="3"/>
      <c r="S1201" s="3"/>
      <c r="T1201" s="3" t="s">
        <v>4716</v>
      </c>
    </row>
    <row r="1202" spans="2:20">
      <c r="B1202" t="s">
        <v>12345</v>
      </c>
      <c r="C1202" t="s">
        <v>14423</v>
      </c>
      <c r="E1202" t="s">
        <v>14424</v>
      </c>
      <c r="F1202" s="3">
        <v>1</v>
      </c>
      <c r="G1202" s="3">
        <v>3332.72</v>
      </c>
      <c r="H1202" s="255">
        <v>43131</v>
      </c>
      <c r="I1202" s="270">
        <v>5.083333333333333</v>
      </c>
      <c r="J1202" s="3">
        <v>-1</v>
      </c>
      <c r="K1202" s="3" t="s">
        <v>12343</v>
      </c>
      <c r="L1202" s="3" t="s">
        <v>4726</v>
      </c>
      <c r="M1202" s="3" t="s">
        <v>4994</v>
      </c>
      <c r="N1202" s="3" t="s">
        <v>4722</v>
      </c>
      <c r="O1202" s="3" t="s">
        <v>4715</v>
      </c>
      <c r="P1202" s="3"/>
      <c r="Q1202" s="3"/>
      <c r="R1202" s="3"/>
      <c r="S1202" s="3"/>
      <c r="T1202" s="3" t="s">
        <v>4716</v>
      </c>
    </row>
    <row r="1203" spans="2:20">
      <c r="B1203" t="s">
        <v>12345</v>
      </c>
      <c r="C1203" t="s">
        <v>14425</v>
      </c>
      <c r="E1203" t="s">
        <v>14426</v>
      </c>
      <c r="F1203" s="3">
        <v>1</v>
      </c>
      <c r="G1203" s="3">
        <v>3332.72</v>
      </c>
      <c r="H1203" s="255">
        <v>43109</v>
      </c>
      <c r="I1203" s="270">
        <v>5.083333333333333</v>
      </c>
      <c r="J1203" s="3">
        <v>-1</v>
      </c>
      <c r="K1203" s="3" t="s">
        <v>12343</v>
      </c>
      <c r="L1203" s="3" t="s">
        <v>5197</v>
      </c>
      <c r="M1203" s="3" t="s">
        <v>12363</v>
      </c>
      <c r="N1203" s="3" t="s">
        <v>4722</v>
      </c>
      <c r="O1203" s="3" t="s">
        <v>4715</v>
      </c>
      <c r="P1203" s="3"/>
      <c r="Q1203" s="3"/>
      <c r="R1203" s="3"/>
      <c r="S1203" s="3"/>
      <c r="T1203" s="3" t="s">
        <v>4716</v>
      </c>
    </row>
    <row r="1204" spans="2:20">
      <c r="B1204" t="s">
        <v>12345</v>
      </c>
      <c r="C1204" t="s">
        <v>14427</v>
      </c>
      <c r="E1204" t="s">
        <v>14428</v>
      </c>
      <c r="F1204" s="3">
        <v>0</v>
      </c>
      <c r="G1204" s="3">
        <v>0</v>
      </c>
      <c r="H1204" s="255">
        <v>43131</v>
      </c>
      <c r="I1204" s="270">
        <v>5.083333333333333</v>
      </c>
      <c r="J1204" s="3">
        <v>-1</v>
      </c>
      <c r="K1204" s="3" t="s">
        <v>4752</v>
      </c>
      <c r="L1204" s="3" t="s">
        <v>4726</v>
      </c>
      <c r="M1204" s="3" t="s">
        <v>5188</v>
      </c>
      <c r="N1204" s="3" t="s">
        <v>4722</v>
      </c>
      <c r="O1204" s="3" t="s">
        <v>4715</v>
      </c>
      <c r="P1204" s="3"/>
      <c r="Q1204" s="3"/>
      <c r="R1204" s="3"/>
      <c r="S1204" s="3"/>
      <c r="T1204" s="3" t="s">
        <v>4716</v>
      </c>
    </row>
    <row r="1205" spans="2:20">
      <c r="B1205" t="s">
        <v>12345</v>
      </c>
      <c r="C1205" t="s">
        <v>14429</v>
      </c>
      <c r="E1205" t="s">
        <v>14430</v>
      </c>
      <c r="F1205" s="3">
        <v>0</v>
      </c>
      <c r="G1205" s="3">
        <v>0</v>
      </c>
      <c r="H1205" s="255">
        <v>43118</v>
      </c>
      <c r="I1205" s="270">
        <v>5.083333333333333</v>
      </c>
      <c r="J1205" s="3">
        <v>-1</v>
      </c>
      <c r="K1205" s="3" t="s">
        <v>12343</v>
      </c>
      <c r="L1205" s="3" t="s">
        <v>4726</v>
      </c>
      <c r="M1205" s="3" t="s">
        <v>4994</v>
      </c>
      <c r="N1205" s="3" t="s">
        <v>4722</v>
      </c>
      <c r="O1205" s="3" t="s">
        <v>4715</v>
      </c>
      <c r="P1205" s="3"/>
      <c r="Q1205" s="3"/>
      <c r="R1205" s="3"/>
      <c r="S1205" s="3"/>
      <c r="T1205" s="3" t="s">
        <v>4716</v>
      </c>
    </row>
    <row r="1206" spans="2:20">
      <c r="B1206" t="s">
        <v>12345</v>
      </c>
      <c r="C1206" t="s">
        <v>14431</v>
      </c>
      <c r="E1206" t="s">
        <v>13422</v>
      </c>
      <c r="F1206" s="3">
        <v>1</v>
      </c>
      <c r="G1206" s="3">
        <v>3332.72</v>
      </c>
      <c r="H1206" s="255">
        <v>43120</v>
      </c>
      <c r="I1206" s="270">
        <v>5.083333333333333</v>
      </c>
      <c r="J1206" s="3">
        <v>-1</v>
      </c>
      <c r="K1206" s="3" t="s">
        <v>4752</v>
      </c>
      <c r="L1206" s="3" t="s">
        <v>4726</v>
      </c>
      <c r="M1206" s="3" t="s">
        <v>4994</v>
      </c>
      <c r="N1206" s="3" t="s">
        <v>4718</v>
      </c>
      <c r="O1206" s="3" t="s">
        <v>4715</v>
      </c>
      <c r="P1206" s="3"/>
      <c r="Q1206" s="3"/>
      <c r="R1206" s="3"/>
      <c r="S1206" s="3"/>
      <c r="T1206" s="3" t="s">
        <v>4716</v>
      </c>
    </row>
    <row r="1207" spans="2:20">
      <c r="B1207" t="s">
        <v>12345</v>
      </c>
      <c r="C1207" t="s">
        <v>14432</v>
      </c>
      <c r="E1207" t="s">
        <v>14433</v>
      </c>
      <c r="F1207" s="3">
        <v>1</v>
      </c>
      <c r="G1207" s="3">
        <v>3332.72</v>
      </c>
      <c r="H1207" s="255">
        <v>43109</v>
      </c>
      <c r="I1207" s="270">
        <v>5.083333333333333</v>
      </c>
      <c r="J1207" s="3">
        <v>-1</v>
      </c>
      <c r="K1207" s="3" t="s">
        <v>4752</v>
      </c>
      <c r="L1207" s="3" t="s">
        <v>4726</v>
      </c>
      <c r="M1207" s="3" t="s">
        <v>5972</v>
      </c>
      <c r="N1207" s="3" t="s">
        <v>4722</v>
      </c>
      <c r="O1207" s="3" t="s">
        <v>4715</v>
      </c>
      <c r="P1207" s="3"/>
      <c r="Q1207" s="3"/>
      <c r="R1207" s="3"/>
      <c r="S1207" s="3"/>
      <c r="T1207" s="3" t="s">
        <v>4716</v>
      </c>
    </row>
    <row r="1208" spans="2:20">
      <c r="B1208" t="s">
        <v>12345</v>
      </c>
      <c r="C1208" t="s">
        <v>14434</v>
      </c>
      <c r="E1208" t="s">
        <v>13881</v>
      </c>
      <c r="F1208" s="3">
        <v>0</v>
      </c>
      <c r="G1208" s="3">
        <v>0</v>
      </c>
      <c r="H1208" s="255">
        <v>43129</v>
      </c>
      <c r="I1208" s="270">
        <v>5.083333333333333</v>
      </c>
      <c r="J1208" s="3">
        <v>-1</v>
      </c>
      <c r="K1208" s="3" t="s">
        <v>12343</v>
      </c>
      <c r="L1208" s="3" t="s">
        <v>4726</v>
      </c>
      <c r="M1208" s="3" t="s">
        <v>8841</v>
      </c>
      <c r="N1208" s="3" t="s">
        <v>4712</v>
      </c>
      <c r="O1208" s="3" t="s">
        <v>4715</v>
      </c>
      <c r="P1208" s="3"/>
      <c r="Q1208" s="3"/>
      <c r="R1208" s="3"/>
      <c r="S1208" s="3"/>
      <c r="T1208" s="3" t="s">
        <v>4716</v>
      </c>
    </row>
    <row r="1209" spans="2:20">
      <c r="B1209" t="s">
        <v>12345</v>
      </c>
      <c r="C1209" t="s">
        <v>14435</v>
      </c>
      <c r="E1209" t="s">
        <v>12694</v>
      </c>
      <c r="F1209" s="3">
        <v>0</v>
      </c>
      <c r="G1209" s="3">
        <v>0</v>
      </c>
      <c r="H1209" s="255">
        <v>43120</v>
      </c>
      <c r="I1209" s="270">
        <v>5.083333333333333</v>
      </c>
      <c r="J1209" s="3">
        <v>-1</v>
      </c>
      <c r="K1209" s="3" t="s">
        <v>12343</v>
      </c>
      <c r="L1209" s="3" t="s">
        <v>5324</v>
      </c>
      <c r="M1209" s="3" t="s">
        <v>14436</v>
      </c>
      <c r="N1209" s="3" t="s">
        <v>4722</v>
      </c>
      <c r="O1209" s="3" t="s">
        <v>4715</v>
      </c>
      <c r="P1209" s="3"/>
      <c r="Q1209" s="3"/>
      <c r="R1209" s="3"/>
      <c r="S1209" s="3"/>
      <c r="T1209" s="3" t="s">
        <v>4716</v>
      </c>
    </row>
    <row r="1210" spans="2:20">
      <c r="B1210" t="s">
        <v>12345</v>
      </c>
      <c r="C1210" t="s">
        <v>14437</v>
      </c>
      <c r="E1210" t="s">
        <v>14438</v>
      </c>
      <c r="F1210" s="3">
        <v>0</v>
      </c>
      <c r="G1210" s="3">
        <v>0</v>
      </c>
      <c r="H1210" s="255">
        <v>43111</v>
      </c>
      <c r="I1210" s="270">
        <v>5.083333333333333</v>
      </c>
      <c r="J1210" s="3">
        <v>-1</v>
      </c>
      <c r="K1210" s="3" t="s">
        <v>12343</v>
      </c>
      <c r="L1210" s="3" t="s">
        <v>4726</v>
      </c>
      <c r="M1210" s="3" t="s">
        <v>5188</v>
      </c>
      <c r="N1210" s="3" t="s">
        <v>4722</v>
      </c>
      <c r="O1210" s="3" t="s">
        <v>4715</v>
      </c>
      <c r="P1210" s="3"/>
      <c r="Q1210" s="3"/>
      <c r="R1210" s="3"/>
      <c r="S1210" s="3"/>
      <c r="T1210" s="3" t="s">
        <v>4716</v>
      </c>
    </row>
    <row r="1211" spans="2:20">
      <c r="B1211" t="s">
        <v>12345</v>
      </c>
      <c r="C1211" t="s">
        <v>14439</v>
      </c>
      <c r="E1211" t="s">
        <v>14440</v>
      </c>
      <c r="F1211" s="3">
        <v>1</v>
      </c>
      <c r="G1211" s="3">
        <v>3332.72</v>
      </c>
      <c r="H1211" s="255">
        <v>43130</v>
      </c>
      <c r="I1211" s="270">
        <v>5.083333333333333</v>
      </c>
      <c r="J1211" s="3">
        <v>-1</v>
      </c>
      <c r="K1211" s="3" t="s">
        <v>12343</v>
      </c>
      <c r="L1211" s="3" t="s">
        <v>4753</v>
      </c>
      <c r="M1211" s="3" t="s">
        <v>4753</v>
      </c>
      <c r="N1211" s="3" t="s">
        <v>4731</v>
      </c>
      <c r="O1211" s="3" t="s">
        <v>4715</v>
      </c>
      <c r="P1211" s="3"/>
      <c r="Q1211" s="3"/>
      <c r="R1211" s="3"/>
      <c r="S1211" s="3"/>
      <c r="T1211" s="3" t="s">
        <v>4716</v>
      </c>
    </row>
    <row r="1212" spans="2:20">
      <c r="B1212" t="s">
        <v>12345</v>
      </c>
      <c r="C1212" t="s">
        <v>14441</v>
      </c>
      <c r="E1212" t="s">
        <v>14442</v>
      </c>
      <c r="F1212" s="3">
        <v>2</v>
      </c>
      <c r="G1212" s="3">
        <v>5657.54</v>
      </c>
      <c r="H1212" s="255">
        <v>43130</v>
      </c>
      <c r="I1212" s="270">
        <v>5.083333333333333</v>
      </c>
      <c r="J1212" s="3">
        <v>135475</v>
      </c>
      <c r="K1212" s="3" t="s">
        <v>4752</v>
      </c>
      <c r="L1212" s="3" t="s">
        <v>4726</v>
      </c>
      <c r="M1212" s="3" t="s">
        <v>5972</v>
      </c>
      <c r="N1212" s="3" t="s">
        <v>4722</v>
      </c>
      <c r="O1212" s="3" t="s">
        <v>4715</v>
      </c>
      <c r="P1212" s="3"/>
      <c r="Q1212" s="3"/>
      <c r="R1212" s="3"/>
      <c r="S1212" s="3"/>
      <c r="T1212" s="3" t="s">
        <v>4716</v>
      </c>
    </row>
    <row r="1213" spans="2:20">
      <c r="B1213" t="s">
        <v>12345</v>
      </c>
      <c r="C1213" t="s">
        <v>14443</v>
      </c>
      <c r="E1213" t="s">
        <v>14444</v>
      </c>
      <c r="F1213" s="3">
        <v>1</v>
      </c>
      <c r="G1213" s="3">
        <v>3332.72</v>
      </c>
      <c r="H1213" s="255">
        <v>43119</v>
      </c>
      <c r="I1213" s="270">
        <v>5.083333333333333</v>
      </c>
      <c r="J1213" s="3">
        <v>-1</v>
      </c>
      <c r="K1213" s="3" t="s">
        <v>4752</v>
      </c>
      <c r="L1213" s="3" t="s">
        <v>5324</v>
      </c>
      <c r="M1213" s="3" t="s">
        <v>13784</v>
      </c>
      <c r="N1213" s="3" t="s">
        <v>4718</v>
      </c>
      <c r="O1213" s="3" t="s">
        <v>4715</v>
      </c>
      <c r="P1213" s="3"/>
      <c r="Q1213" s="3"/>
      <c r="R1213" s="3"/>
      <c r="S1213" s="3"/>
      <c r="T1213" s="3" t="s">
        <v>4716</v>
      </c>
    </row>
    <row r="1214" spans="2:20">
      <c r="B1214" t="s">
        <v>12345</v>
      </c>
      <c r="C1214" t="s">
        <v>14445</v>
      </c>
      <c r="E1214" t="s">
        <v>13886</v>
      </c>
      <c r="F1214" s="3">
        <v>1</v>
      </c>
      <c r="G1214" s="3">
        <v>3649.02</v>
      </c>
      <c r="H1214" s="255">
        <v>43112</v>
      </c>
      <c r="I1214" s="270">
        <v>5.083333333333333</v>
      </c>
      <c r="J1214" s="3">
        <v>-1</v>
      </c>
      <c r="K1214" s="3" t="s">
        <v>12343</v>
      </c>
      <c r="L1214" s="3" t="s">
        <v>5197</v>
      </c>
      <c r="M1214" s="3" t="s">
        <v>14446</v>
      </c>
      <c r="N1214" s="3" t="s">
        <v>4722</v>
      </c>
      <c r="O1214" s="3" t="s">
        <v>4715</v>
      </c>
      <c r="P1214" s="3"/>
      <c r="Q1214" s="3"/>
      <c r="R1214" s="3"/>
      <c r="S1214" s="3"/>
      <c r="T1214" s="3" t="s">
        <v>4716</v>
      </c>
    </row>
    <row r="1215" spans="2:20">
      <c r="B1215" t="s">
        <v>12345</v>
      </c>
      <c r="C1215" t="s">
        <v>14447</v>
      </c>
      <c r="E1215" t="s">
        <v>14448</v>
      </c>
      <c r="F1215" s="3">
        <v>0</v>
      </c>
      <c r="G1215" s="3">
        <v>0</v>
      </c>
      <c r="H1215" s="255">
        <v>43119</v>
      </c>
      <c r="I1215" s="270">
        <v>5.083333333333333</v>
      </c>
      <c r="J1215" s="3">
        <v>-1</v>
      </c>
      <c r="K1215" s="3" t="s">
        <v>12343</v>
      </c>
      <c r="L1215" s="3" t="s">
        <v>5324</v>
      </c>
      <c r="M1215" s="3" t="s">
        <v>14449</v>
      </c>
      <c r="N1215" s="3" t="s">
        <v>4718</v>
      </c>
      <c r="O1215" s="3" t="s">
        <v>4715</v>
      </c>
      <c r="P1215" s="3"/>
      <c r="Q1215" s="3"/>
      <c r="R1215" s="3"/>
      <c r="S1215" s="3"/>
      <c r="T1215" s="3" t="s">
        <v>4716</v>
      </c>
    </row>
    <row r="1216" spans="2:20">
      <c r="B1216" t="s">
        <v>12345</v>
      </c>
      <c r="C1216" t="s">
        <v>14450</v>
      </c>
      <c r="E1216" t="s">
        <v>13591</v>
      </c>
      <c r="F1216" s="3">
        <v>1</v>
      </c>
      <c r="G1216" s="3">
        <v>3245.09</v>
      </c>
      <c r="H1216" s="255">
        <v>43116</v>
      </c>
      <c r="I1216" s="270">
        <v>5.083333333333333</v>
      </c>
      <c r="J1216" s="3">
        <v>-1</v>
      </c>
      <c r="K1216" s="3" t="s">
        <v>12343</v>
      </c>
      <c r="L1216" s="3" t="s">
        <v>5197</v>
      </c>
      <c r="M1216" s="3" t="s">
        <v>14451</v>
      </c>
      <c r="N1216" s="3" t="s">
        <v>4712</v>
      </c>
      <c r="O1216" s="3" t="s">
        <v>4715</v>
      </c>
      <c r="P1216" s="3"/>
      <c r="Q1216" s="3"/>
      <c r="R1216" s="3"/>
      <c r="S1216" s="3"/>
      <c r="T1216" s="3" t="s">
        <v>4716</v>
      </c>
    </row>
    <row r="1217" spans="2:20">
      <c r="B1217" t="s">
        <v>12345</v>
      </c>
      <c r="C1217" t="s">
        <v>14452</v>
      </c>
      <c r="E1217" t="s">
        <v>14453</v>
      </c>
      <c r="F1217" s="3">
        <v>0</v>
      </c>
      <c r="G1217" s="3">
        <v>0</v>
      </c>
      <c r="H1217" s="255">
        <v>43112</v>
      </c>
      <c r="I1217" s="270">
        <v>5.083333333333333</v>
      </c>
      <c r="J1217" s="3">
        <v>-1</v>
      </c>
      <c r="K1217" s="3" t="s">
        <v>12343</v>
      </c>
      <c r="L1217" s="3" t="s">
        <v>4726</v>
      </c>
      <c r="M1217" s="3" t="s">
        <v>14285</v>
      </c>
      <c r="N1217" s="3" t="s">
        <v>4731</v>
      </c>
      <c r="O1217" s="3" t="s">
        <v>4715</v>
      </c>
      <c r="P1217" s="3"/>
      <c r="Q1217" s="3"/>
      <c r="R1217" s="3"/>
      <c r="S1217" s="3"/>
      <c r="T1217" s="3" t="s">
        <v>4716</v>
      </c>
    </row>
    <row r="1218" spans="2:20">
      <c r="B1218" t="s">
        <v>12345</v>
      </c>
      <c r="C1218" t="s">
        <v>14454</v>
      </c>
      <c r="E1218" t="s">
        <v>14455</v>
      </c>
      <c r="F1218" s="3">
        <v>0</v>
      </c>
      <c r="G1218" s="3">
        <v>0</v>
      </c>
      <c r="H1218" s="255">
        <v>43123</v>
      </c>
      <c r="I1218" s="270">
        <v>5.083333333333333</v>
      </c>
      <c r="J1218" s="3">
        <v>54438</v>
      </c>
      <c r="K1218" s="3" t="s">
        <v>4752</v>
      </c>
      <c r="L1218" s="3" t="s">
        <v>5324</v>
      </c>
      <c r="M1218" s="3" t="s">
        <v>14456</v>
      </c>
      <c r="N1218" s="3" t="s">
        <v>4722</v>
      </c>
      <c r="O1218" s="3" t="s">
        <v>4715</v>
      </c>
      <c r="P1218" s="3"/>
      <c r="Q1218" s="3"/>
      <c r="R1218" s="3"/>
      <c r="S1218" s="3"/>
      <c r="T1218" s="3" t="s">
        <v>4716</v>
      </c>
    </row>
    <row r="1219" spans="2:20">
      <c r="B1219" t="s">
        <v>12341</v>
      </c>
      <c r="C1219" t="s">
        <v>14457</v>
      </c>
      <c r="E1219" t="s">
        <v>4716</v>
      </c>
      <c r="F1219" s="3">
        <v>0</v>
      </c>
      <c r="G1219" s="3">
        <v>0</v>
      </c>
      <c r="H1219" s="255">
        <v>43131</v>
      </c>
      <c r="I1219" s="270">
        <v>5.083333333333333</v>
      </c>
      <c r="J1219" s="3">
        <v>0</v>
      </c>
      <c r="K1219" s="3" t="s">
        <v>12343</v>
      </c>
      <c r="L1219" s="3" t="s">
        <v>5324</v>
      </c>
      <c r="M1219" s="3" t="s">
        <v>14458</v>
      </c>
      <c r="N1219" s="3" t="s">
        <v>4722</v>
      </c>
      <c r="O1219" s="3" t="s">
        <v>4715</v>
      </c>
      <c r="P1219" s="3"/>
      <c r="Q1219" s="3"/>
      <c r="R1219" s="3"/>
      <c r="S1219" s="3"/>
      <c r="T1219" s="3" t="s">
        <v>4716</v>
      </c>
    </row>
    <row r="1220" spans="2:20">
      <c r="B1220" t="s">
        <v>12345</v>
      </c>
      <c r="C1220" t="s">
        <v>14459</v>
      </c>
      <c r="E1220" t="s">
        <v>12734</v>
      </c>
      <c r="F1220" s="3">
        <v>0</v>
      </c>
      <c r="G1220" s="3">
        <v>0</v>
      </c>
      <c r="H1220" s="255">
        <v>43129</v>
      </c>
      <c r="I1220" s="270">
        <v>5.083333333333333</v>
      </c>
      <c r="J1220" s="3">
        <v>176454</v>
      </c>
      <c r="K1220" s="3" t="s">
        <v>4752</v>
      </c>
      <c r="L1220" s="3" t="s">
        <v>4726</v>
      </c>
      <c r="M1220" s="3" t="s">
        <v>5972</v>
      </c>
      <c r="N1220" s="3" t="s">
        <v>4722</v>
      </c>
      <c r="O1220" s="3" t="s">
        <v>4715</v>
      </c>
      <c r="P1220" s="3"/>
      <c r="Q1220" s="3"/>
      <c r="R1220" s="3"/>
      <c r="S1220" s="3"/>
      <c r="T1220" s="3" t="s">
        <v>4716</v>
      </c>
    </row>
    <row r="1221" spans="2:20">
      <c r="B1221" t="s">
        <v>12345</v>
      </c>
      <c r="C1221" t="s">
        <v>14460</v>
      </c>
      <c r="E1221" t="s">
        <v>13519</v>
      </c>
      <c r="F1221" s="3">
        <v>1</v>
      </c>
      <c r="G1221" s="3">
        <v>3332.72</v>
      </c>
      <c r="H1221" s="255">
        <v>43119</v>
      </c>
      <c r="I1221" s="270">
        <v>5.083333333333333</v>
      </c>
      <c r="J1221" s="3">
        <v>-1</v>
      </c>
      <c r="K1221" s="3" t="s">
        <v>4752</v>
      </c>
      <c r="L1221" s="3" t="s">
        <v>4726</v>
      </c>
      <c r="M1221" s="3" t="s">
        <v>4994</v>
      </c>
      <c r="N1221" s="3" t="s">
        <v>4722</v>
      </c>
      <c r="O1221" s="3" t="s">
        <v>4715</v>
      </c>
      <c r="P1221" s="3"/>
      <c r="Q1221" s="3"/>
      <c r="R1221" s="3"/>
      <c r="S1221" s="3"/>
      <c r="T1221" s="3" t="s">
        <v>4716</v>
      </c>
    </row>
    <row r="1222" spans="2:20">
      <c r="B1222" t="s">
        <v>12345</v>
      </c>
      <c r="C1222" t="s">
        <v>14461</v>
      </c>
      <c r="E1222" t="s">
        <v>14272</v>
      </c>
      <c r="F1222" s="3">
        <v>2</v>
      </c>
      <c r="G1222" s="3">
        <v>3666.57</v>
      </c>
      <c r="H1222" s="255">
        <v>43131</v>
      </c>
      <c r="I1222" s="270">
        <v>5.083333333333333</v>
      </c>
      <c r="J1222" s="3">
        <v>-1</v>
      </c>
      <c r="K1222" s="3" t="s">
        <v>12343</v>
      </c>
      <c r="L1222" s="3" t="s">
        <v>5197</v>
      </c>
      <c r="M1222" s="3" t="s">
        <v>14462</v>
      </c>
      <c r="N1222" s="3" t="s">
        <v>4722</v>
      </c>
      <c r="O1222" s="3" t="s">
        <v>4715</v>
      </c>
      <c r="P1222" s="3"/>
      <c r="Q1222" s="3"/>
      <c r="R1222" s="3"/>
      <c r="S1222" s="3"/>
      <c r="T1222" s="3" t="s">
        <v>4716</v>
      </c>
    </row>
    <row r="1223" spans="2:20">
      <c r="B1223" t="s">
        <v>12345</v>
      </c>
      <c r="C1223" t="s">
        <v>14463</v>
      </c>
      <c r="E1223" t="s">
        <v>13063</v>
      </c>
      <c r="F1223" s="3">
        <v>0</v>
      </c>
      <c r="G1223" s="3">
        <v>0</v>
      </c>
      <c r="H1223" s="255">
        <v>43131</v>
      </c>
      <c r="I1223" s="270">
        <v>5.083333333333333</v>
      </c>
      <c r="J1223" s="3">
        <v>-1</v>
      </c>
      <c r="K1223" s="3" t="s">
        <v>12343</v>
      </c>
      <c r="L1223" s="3" t="s">
        <v>5197</v>
      </c>
      <c r="M1223" s="3" t="s">
        <v>12927</v>
      </c>
      <c r="N1223" s="3" t="s">
        <v>4731</v>
      </c>
      <c r="O1223" s="3" t="s">
        <v>4715</v>
      </c>
      <c r="P1223" s="3"/>
      <c r="Q1223" s="3"/>
      <c r="R1223" s="3"/>
      <c r="S1223" s="3"/>
      <c r="T1223" s="3" t="s">
        <v>4716</v>
      </c>
    </row>
    <row r="1224" spans="2:20">
      <c r="B1224" t="s">
        <v>12345</v>
      </c>
      <c r="C1224" t="s">
        <v>14464</v>
      </c>
      <c r="E1224" t="s">
        <v>14109</v>
      </c>
      <c r="F1224" s="3">
        <v>1</v>
      </c>
      <c r="G1224" s="3">
        <v>333.85</v>
      </c>
      <c r="H1224" s="255">
        <v>43111</v>
      </c>
      <c r="I1224" s="270">
        <v>5.083333333333333</v>
      </c>
      <c r="J1224" s="3">
        <v>-1</v>
      </c>
      <c r="K1224" s="3" t="s">
        <v>12343</v>
      </c>
      <c r="L1224" s="3" t="s">
        <v>4726</v>
      </c>
      <c r="M1224" s="3" t="s">
        <v>4994</v>
      </c>
      <c r="N1224" s="3" t="s">
        <v>4718</v>
      </c>
      <c r="O1224" s="3" t="s">
        <v>4715</v>
      </c>
      <c r="P1224" s="3"/>
      <c r="Q1224" s="3"/>
      <c r="R1224" s="3"/>
      <c r="S1224" s="3"/>
      <c r="T1224" s="3" t="s">
        <v>4716</v>
      </c>
    </row>
    <row r="1225" spans="2:20">
      <c r="B1225" t="s">
        <v>12345</v>
      </c>
      <c r="C1225" t="s">
        <v>14465</v>
      </c>
      <c r="E1225" t="s">
        <v>13422</v>
      </c>
      <c r="F1225" s="3">
        <v>0</v>
      </c>
      <c r="G1225" s="3">
        <v>0</v>
      </c>
      <c r="H1225" s="255">
        <v>43116</v>
      </c>
      <c r="I1225" s="270">
        <v>5.083333333333333</v>
      </c>
      <c r="J1225" s="3">
        <v>-1</v>
      </c>
      <c r="K1225" s="3" t="s">
        <v>4752</v>
      </c>
      <c r="L1225" s="3" t="s">
        <v>5324</v>
      </c>
      <c r="M1225" s="3" t="s">
        <v>13598</v>
      </c>
      <c r="N1225" s="3" t="s">
        <v>4718</v>
      </c>
      <c r="O1225" s="3" t="s">
        <v>4715</v>
      </c>
      <c r="P1225" s="3"/>
      <c r="Q1225" s="3"/>
      <c r="R1225" s="3"/>
      <c r="S1225" s="3"/>
      <c r="T1225" s="3" t="s">
        <v>4716</v>
      </c>
    </row>
    <row r="1226" spans="2:20">
      <c r="B1226" t="s">
        <v>12345</v>
      </c>
      <c r="C1226" t="s">
        <v>1770</v>
      </c>
      <c r="E1226" t="s">
        <v>12535</v>
      </c>
      <c r="F1226" s="3">
        <v>0</v>
      </c>
      <c r="G1226" s="3">
        <v>0</v>
      </c>
      <c r="H1226" s="255">
        <v>43131</v>
      </c>
      <c r="I1226" s="270">
        <v>5.083333333333333</v>
      </c>
      <c r="J1226" s="3">
        <v>65645</v>
      </c>
      <c r="K1226" s="3" t="s">
        <v>12343</v>
      </c>
      <c r="L1226" s="3" t="s">
        <v>6171</v>
      </c>
      <c r="M1226" s="3" t="s">
        <v>14466</v>
      </c>
      <c r="N1226" s="3" t="s">
        <v>4722</v>
      </c>
      <c r="O1226" s="3" t="s">
        <v>4715</v>
      </c>
      <c r="P1226" s="3"/>
      <c r="Q1226" s="3"/>
      <c r="R1226" s="3"/>
      <c r="S1226" s="3"/>
      <c r="T1226" s="3" t="s">
        <v>4716</v>
      </c>
    </row>
    <row r="1227" spans="2:20">
      <c r="B1227" t="s">
        <v>12345</v>
      </c>
      <c r="C1227" t="s">
        <v>14467</v>
      </c>
      <c r="E1227" t="s">
        <v>13857</v>
      </c>
      <c r="F1227" s="3">
        <v>1</v>
      </c>
      <c r="G1227" s="3">
        <v>716.32</v>
      </c>
      <c r="H1227" s="255">
        <v>43109</v>
      </c>
      <c r="I1227" s="270">
        <v>5.083333333333333</v>
      </c>
      <c r="J1227" s="3">
        <v>-1</v>
      </c>
      <c r="K1227" s="3" t="s">
        <v>4752</v>
      </c>
      <c r="L1227" s="3" t="s">
        <v>5197</v>
      </c>
      <c r="M1227" s="3" t="s">
        <v>14468</v>
      </c>
      <c r="N1227" s="3" t="s">
        <v>4718</v>
      </c>
      <c r="O1227" s="3" t="s">
        <v>4715</v>
      </c>
      <c r="P1227" s="3"/>
      <c r="Q1227" s="3"/>
      <c r="R1227" s="3"/>
      <c r="S1227" s="3"/>
      <c r="T1227" s="3" t="s">
        <v>4716</v>
      </c>
    </row>
    <row r="1228" spans="2:20">
      <c r="B1228" t="s">
        <v>12345</v>
      </c>
      <c r="C1228" t="s">
        <v>14469</v>
      </c>
      <c r="E1228" t="s">
        <v>13894</v>
      </c>
      <c r="F1228" s="3">
        <v>1</v>
      </c>
      <c r="G1228" s="3">
        <v>3332.72</v>
      </c>
      <c r="H1228" s="255">
        <v>43131</v>
      </c>
      <c r="I1228" s="270">
        <v>5.083333333333333</v>
      </c>
      <c r="J1228" s="3">
        <v>-1</v>
      </c>
      <c r="K1228" s="3" t="s">
        <v>12343</v>
      </c>
      <c r="L1228" s="3" t="s">
        <v>5324</v>
      </c>
      <c r="M1228" s="3" t="s">
        <v>10076</v>
      </c>
      <c r="N1228" s="3" t="s">
        <v>4722</v>
      </c>
      <c r="O1228" s="3" t="s">
        <v>4715</v>
      </c>
      <c r="P1228" s="3"/>
      <c r="Q1228" s="3"/>
      <c r="R1228" s="3"/>
      <c r="S1228" s="3"/>
      <c r="T1228" s="3" t="s">
        <v>4716</v>
      </c>
    </row>
    <row r="1229" spans="2:20">
      <c r="B1229" t="s">
        <v>12345</v>
      </c>
      <c r="C1229" t="s">
        <v>14470</v>
      </c>
      <c r="E1229" t="s">
        <v>13431</v>
      </c>
      <c r="F1229" s="3">
        <v>0</v>
      </c>
      <c r="G1229" s="3">
        <v>0</v>
      </c>
      <c r="H1229" s="255">
        <v>43127</v>
      </c>
      <c r="I1229" s="270">
        <v>5.083333333333333</v>
      </c>
      <c r="J1229" s="3">
        <v>-1</v>
      </c>
      <c r="K1229" s="3" t="s">
        <v>4752</v>
      </c>
      <c r="L1229" s="3" t="s">
        <v>4726</v>
      </c>
      <c r="M1229" s="3" t="s">
        <v>11825</v>
      </c>
      <c r="N1229" s="3" t="s">
        <v>4722</v>
      </c>
      <c r="O1229" s="3" t="s">
        <v>4715</v>
      </c>
      <c r="P1229" s="3"/>
      <c r="Q1229" s="3"/>
      <c r="R1229" s="3"/>
      <c r="S1229" s="3"/>
      <c r="T1229" s="3" t="s">
        <v>4716</v>
      </c>
    </row>
    <row r="1230" spans="2:20">
      <c r="B1230" t="s">
        <v>12345</v>
      </c>
      <c r="C1230" t="s">
        <v>14471</v>
      </c>
      <c r="E1230" t="s">
        <v>14061</v>
      </c>
      <c r="F1230" s="3">
        <v>0</v>
      </c>
      <c r="G1230" s="3">
        <v>0</v>
      </c>
      <c r="H1230" s="255">
        <v>43113</v>
      </c>
      <c r="I1230" s="270">
        <v>5.083333333333333</v>
      </c>
      <c r="J1230" s="3">
        <v>58297</v>
      </c>
      <c r="K1230" s="3" t="s">
        <v>12343</v>
      </c>
      <c r="L1230" s="3" t="s">
        <v>5197</v>
      </c>
      <c r="M1230" s="3" t="s">
        <v>12352</v>
      </c>
      <c r="N1230" s="3" t="s">
        <v>4718</v>
      </c>
      <c r="O1230" s="3" t="s">
        <v>4715</v>
      </c>
      <c r="P1230" s="3"/>
      <c r="Q1230" s="3"/>
      <c r="R1230" s="3"/>
      <c r="S1230" s="3"/>
      <c r="T1230" s="3" t="s">
        <v>4716</v>
      </c>
    </row>
    <row r="1231" spans="2:20">
      <c r="B1231" t="s">
        <v>12345</v>
      </c>
      <c r="C1231" t="s">
        <v>14472</v>
      </c>
      <c r="E1231" t="s">
        <v>12570</v>
      </c>
      <c r="F1231" s="3">
        <v>0</v>
      </c>
      <c r="G1231" s="3">
        <v>0</v>
      </c>
      <c r="H1231" s="255">
        <v>43119</v>
      </c>
      <c r="I1231" s="270">
        <v>5.083333333333333</v>
      </c>
      <c r="J1231" s="3">
        <v>87134</v>
      </c>
      <c r="K1231" s="3" t="s">
        <v>12343</v>
      </c>
      <c r="L1231" s="3" t="s">
        <v>4726</v>
      </c>
      <c r="M1231" s="3" t="s">
        <v>12795</v>
      </c>
      <c r="N1231" s="3" t="s">
        <v>4769</v>
      </c>
      <c r="O1231" s="3" t="s">
        <v>4715</v>
      </c>
      <c r="P1231" s="3"/>
      <c r="Q1231" s="3"/>
      <c r="R1231" s="3"/>
      <c r="S1231" s="3"/>
      <c r="T1231" s="3" t="s">
        <v>4716</v>
      </c>
    </row>
    <row r="1232" spans="2:20">
      <c r="B1232" t="s">
        <v>12345</v>
      </c>
      <c r="C1232" t="s">
        <v>14473</v>
      </c>
      <c r="E1232" t="s">
        <v>14474</v>
      </c>
      <c r="F1232" s="3">
        <v>0</v>
      </c>
      <c r="G1232" s="3">
        <v>0</v>
      </c>
      <c r="H1232" s="255">
        <v>43119</v>
      </c>
      <c r="I1232" s="270">
        <v>5.083333333333333</v>
      </c>
      <c r="J1232" s="3">
        <v>-1</v>
      </c>
      <c r="K1232" s="3" t="s">
        <v>12343</v>
      </c>
      <c r="L1232" s="3" t="s">
        <v>4726</v>
      </c>
      <c r="M1232" s="3" t="s">
        <v>7955</v>
      </c>
      <c r="N1232" s="3" t="s">
        <v>4722</v>
      </c>
      <c r="O1232" s="3" t="s">
        <v>4715</v>
      </c>
      <c r="P1232" s="3"/>
      <c r="Q1232" s="3"/>
      <c r="R1232" s="3"/>
      <c r="S1232" s="3"/>
      <c r="T1232" s="3" t="s">
        <v>4716</v>
      </c>
    </row>
    <row r="1233" spans="2:20">
      <c r="B1233" t="s">
        <v>12378</v>
      </c>
      <c r="C1233" t="s">
        <v>14475</v>
      </c>
      <c r="E1233" t="s">
        <v>13591</v>
      </c>
      <c r="F1233" s="3">
        <v>0</v>
      </c>
      <c r="G1233" s="3">
        <v>0</v>
      </c>
      <c r="H1233" s="255">
        <v>43116</v>
      </c>
      <c r="I1233" s="270">
        <v>5.083333333333333</v>
      </c>
      <c r="J1233" s="3">
        <v>-1</v>
      </c>
      <c r="K1233" s="3" t="s">
        <v>12343</v>
      </c>
      <c r="L1233" s="3" t="s">
        <v>4726</v>
      </c>
      <c r="M1233" s="3" t="s">
        <v>4994</v>
      </c>
      <c r="N1233" s="3" t="s">
        <v>4722</v>
      </c>
      <c r="O1233" s="3" t="s">
        <v>4715</v>
      </c>
      <c r="P1233" s="3"/>
      <c r="Q1233" s="3"/>
      <c r="R1233" s="3"/>
      <c r="S1233" s="3"/>
      <c r="T1233" s="3" t="s">
        <v>4716</v>
      </c>
    </row>
    <row r="1234" spans="2:20">
      <c r="B1234" t="s">
        <v>12345</v>
      </c>
      <c r="C1234" t="s">
        <v>14476</v>
      </c>
      <c r="E1234" t="s">
        <v>14477</v>
      </c>
      <c r="F1234" s="3">
        <v>0</v>
      </c>
      <c r="G1234" s="3">
        <v>0</v>
      </c>
      <c r="H1234" s="255">
        <v>43120</v>
      </c>
      <c r="I1234" s="270">
        <v>5.083333333333333</v>
      </c>
      <c r="J1234" s="3">
        <v>-1</v>
      </c>
      <c r="K1234" s="3" t="s">
        <v>12343</v>
      </c>
      <c r="L1234" s="3" t="s">
        <v>4753</v>
      </c>
      <c r="M1234" s="3" t="s">
        <v>4753</v>
      </c>
      <c r="N1234" s="3" t="s">
        <v>4718</v>
      </c>
      <c r="O1234" s="3" t="s">
        <v>4715</v>
      </c>
      <c r="P1234" s="3"/>
      <c r="Q1234" s="3"/>
      <c r="R1234" s="3"/>
      <c r="S1234" s="3"/>
      <c r="T1234" s="3" t="s">
        <v>4716</v>
      </c>
    </row>
    <row r="1235" spans="2:20">
      <c r="B1235" t="s">
        <v>12341</v>
      </c>
      <c r="C1235" t="s">
        <v>14478</v>
      </c>
      <c r="E1235" t="s">
        <v>4716</v>
      </c>
      <c r="F1235" s="3">
        <v>0</v>
      </c>
      <c r="G1235" s="3">
        <v>0</v>
      </c>
      <c r="H1235" s="255">
        <v>43111</v>
      </c>
      <c r="I1235" s="270">
        <v>5.083333333333333</v>
      </c>
      <c r="J1235" s="3">
        <v>0</v>
      </c>
      <c r="K1235" s="3" t="s">
        <v>12343</v>
      </c>
      <c r="L1235" s="3" t="s">
        <v>4753</v>
      </c>
      <c r="M1235" s="3" t="s">
        <v>4753</v>
      </c>
      <c r="N1235" s="3" t="s">
        <v>4718</v>
      </c>
      <c r="O1235" s="3" t="s">
        <v>4715</v>
      </c>
      <c r="P1235" s="3"/>
      <c r="Q1235" s="3"/>
      <c r="R1235" s="3"/>
      <c r="S1235" s="3"/>
      <c r="T1235" s="3" t="s">
        <v>4716</v>
      </c>
    </row>
    <row r="1236" spans="2:20">
      <c r="B1236" t="s">
        <v>12345</v>
      </c>
      <c r="C1236" t="s">
        <v>14479</v>
      </c>
      <c r="E1236" t="s">
        <v>12664</v>
      </c>
      <c r="F1236" s="3">
        <v>0</v>
      </c>
      <c r="G1236" s="3">
        <v>0</v>
      </c>
      <c r="H1236" s="255">
        <v>43112</v>
      </c>
      <c r="I1236" s="270">
        <v>5.083333333333333</v>
      </c>
      <c r="J1236" s="3">
        <v>70835</v>
      </c>
      <c r="K1236" s="3" t="s">
        <v>12343</v>
      </c>
      <c r="L1236" s="3" t="s">
        <v>4726</v>
      </c>
      <c r="M1236" s="3" t="s">
        <v>5228</v>
      </c>
      <c r="N1236" s="3" t="s">
        <v>4712</v>
      </c>
      <c r="O1236" s="3" t="s">
        <v>4715</v>
      </c>
      <c r="P1236" s="3"/>
      <c r="Q1236" s="3"/>
      <c r="R1236" s="3"/>
      <c r="S1236" s="3"/>
      <c r="T1236" s="3" t="s">
        <v>4716</v>
      </c>
    </row>
    <row r="1237" spans="2:20">
      <c r="B1237" t="s">
        <v>12345</v>
      </c>
      <c r="C1237" t="s">
        <v>14480</v>
      </c>
      <c r="E1237" t="s">
        <v>14329</v>
      </c>
      <c r="F1237" s="3">
        <v>2</v>
      </c>
      <c r="G1237" s="3">
        <v>3666.57</v>
      </c>
      <c r="H1237" s="255">
        <v>43126</v>
      </c>
      <c r="I1237" s="270">
        <v>5.083333333333333</v>
      </c>
      <c r="J1237" s="3">
        <v>-1</v>
      </c>
      <c r="K1237" s="3" t="s">
        <v>12343</v>
      </c>
      <c r="L1237" s="3" t="s">
        <v>4753</v>
      </c>
      <c r="M1237" s="3" t="s">
        <v>4753</v>
      </c>
      <c r="N1237" s="3" t="s">
        <v>4718</v>
      </c>
      <c r="O1237" s="3" t="s">
        <v>4715</v>
      </c>
      <c r="P1237" s="3"/>
      <c r="Q1237" s="3"/>
      <c r="R1237" s="3"/>
      <c r="S1237" s="3"/>
      <c r="T1237" s="3" t="s">
        <v>4716</v>
      </c>
    </row>
    <row r="1238" spans="2:20">
      <c r="B1238" t="s">
        <v>12345</v>
      </c>
      <c r="C1238" t="s">
        <v>14481</v>
      </c>
      <c r="E1238" t="s">
        <v>14482</v>
      </c>
      <c r="F1238" s="3">
        <v>1</v>
      </c>
      <c r="G1238" s="3">
        <v>716.32</v>
      </c>
      <c r="H1238" s="255">
        <v>43131</v>
      </c>
      <c r="I1238" s="270">
        <v>5.083333333333333</v>
      </c>
      <c r="J1238" s="3">
        <v>-1</v>
      </c>
      <c r="K1238" s="3" t="s">
        <v>12343</v>
      </c>
      <c r="L1238" s="3" t="s">
        <v>4753</v>
      </c>
      <c r="M1238" s="3" t="s">
        <v>4753</v>
      </c>
      <c r="N1238" s="3" t="s">
        <v>4718</v>
      </c>
      <c r="O1238" s="3" t="s">
        <v>4715</v>
      </c>
      <c r="P1238" s="3"/>
      <c r="Q1238" s="3"/>
      <c r="R1238" s="3"/>
      <c r="S1238" s="3"/>
      <c r="T1238" s="3" t="s">
        <v>4716</v>
      </c>
    </row>
    <row r="1239" spans="2:20">
      <c r="B1239" t="s">
        <v>12341</v>
      </c>
      <c r="C1239" t="s">
        <v>14483</v>
      </c>
      <c r="E1239" t="s">
        <v>4716</v>
      </c>
      <c r="F1239" s="3">
        <v>0</v>
      </c>
      <c r="G1239" s="3">
        <v>0</v>
      </c>
      <c r="H1239" s="255">
        <v>43115</v>
      </c>
      <c r="I1239" s="270">
        <v>5.083333333333333</v>
      </c>
      <c r="J1239" s="3">
        <v>0</v>
      </c>
      <c r="K1239" s="3" t="s">
        <v>12343</v>
      </c>
      <c r="L1239" s="3" t="s">
        <v>4753</v>
      </c>
      <c r="M1239" s="3" t="s">
        <v>4753</v>
      </c>
      <c r="N1239" s="3" t="s">
        <v>4722</v>
      </c>
      <c r="O1239" s="3" t="s">
        <v>4715</v>
      </c>
      <c r="P1239" s="3"/>
      <c r="Q1239" s="3"/>
      <c r="R1239" s="3"/>
      <c r="S1239" s="3"/>
      <c r="T1239" s="3" t="s">
        <v>4716</v>
      </c>
    </row>
    <row r="1240" spans="2:20">
      <c r="B1240" t="s">
        <v>12345</v>
      </c>
      <c r="C1240" t="s">
        <v>14484</v>
      </c>
      <c r="E1240" t="s">
        <v>14485</v>
      </c>
      <c r="F1240" s="3">
        <v>0</v>
      </c>
      <c r="G1240" s="3">
        <v>0</v>
      </c>
      <c r="H1240" s="255">
        <v>43131</v>
      </c>
      <c r="I1240" s="270">
        <v>5.083333333333333</v>
      </c>
      <c r="J1240" s="3">
        <v>-1</v>
      </c>
      <c r="K1240" s="3" t="s">
        <v>12343</v>
      </c>
      <c r="L1240" s="3" t="s">
        <v>4753</v>
      </c>
      <c r="M1240" s="3" t="s">
        <v>4753</v>
      </c>
      <c r="N1240" s="3" t="s">
        <v>4731</v>
      </c>
      <c r="O1240" s="3" t="s">
        <v>4715</v>
      </c>
      <c r="P1240" s="3"/>
      <c r="Q1240" s="3"/>
      <c r="R1240" s="3"/>
      <c r="S1240" s="3"/>
      <c r="T1240" s="3" t="s">
        <v>4716</v>
      </c>
    </row>
    <row r="1241" spans="2:20">
      <c r="B1241" t="s">
        <v>12345</v>
      </c>
      <c r="C1241" t="s">
        <v>14486</v>
      </c>
      <c r="E1241" t="s">
        <v>14172</v>
      </c>
      <c r="F1241" s="3">
        <v>0</v>
      </c>
      <c r="G1241" s="3">
        <v>0</v>
      </c>
      <c r="H1241" s="255">
        <v>43113</v>
      </c>
      <c r="I1241" s="270">
        <v>5.083333333333333</v>
      </c>
      <c r="J1241" s="3">
        <v>-1</v>
      </c>
      <c r="K1241" s="3" t="s">
        <v>12343</v>
      </c>
      <c r="L1241" s="3" t="s">
        <v>4753</v>
      </c>
      <c r="M1241" s="3" t="s">
        <v>4753</v>
      </c>
      <c r="N1241" s="3" t="s">
        <v>4722</v>
      </c>
      <c r="O1241" s="3" t="s">
        <v>4715</v>
      </c>
      <c r="P1241" s="3"/>
      <c r="Q1241" s="3"/>
      <c r="R1241" s="3"/>
      <c r="S1241" s="3"/>
      <c r="T1241" s="3" t="s">
        <v>4716</v>
      </c>
    </row>
    <row r="1242" spans="2:20">
      <c r="B1242" t="s">
        <v>12341</v>
      </c>
      <c r="C1242" t="s">
        <v>14487</v>
      </c>
      <c r="E1242" t="s">
        <v>4716</v>
      </c>
      <c r="F1242" s="3">
        <v>0</v>
      </c>
      <c r="G1242" s="3">
        <v>0</v>
      </c>
      <c r="H1242" s="255">
        <v>43131</v>
      </c>
      <c r="I1242" s="270">
        <v>5.083333333333333</v>
      </c>
      <c r="J1242" s="3">
        <v>0</v>
      </c>
      <c r="K1242" s="3" t="s">
        <v>12343</v>
      </c>
      <c r="L1242" s="3" t="s">
        <v>4753</v>
      </c>
      <c r="M1242" s="3" t="s">
        <v>4753</v>
      </c>
      <c r="N1242" s="3" t="s">
        <v>4722</v>
      </c>
      <c r="O1242" s="3" t="s">
        <v>4715</v>
      </c>
      <c r="P1242" s="3"/>
      <c r="Q1242" s="3"/>
      <c r="R1242" s="3"/>
      <c r="S1242" s="3"/>
      <c r="T1242" s="3" t="s">
        <v>4716</v>
      </c>
    </row>
    <row r="1243" spans="2:20">
      <c r="B1243" t="s">
        <v>12341</v>
      </c>
      <c r="C1243" t="s">
        <v>14488</v>
      </c>
      <c r="E1243" t="s">
        <v>4716</v>
      </c>
      <c r="F1243" s="3">
        <v>0</v>
      </c>
      <c r="G1243" s="3">
        <v>0</v>
      </c>
      <c r="H1243" s="255">
        <v>43111</v>
      </c>
      <c r="I1243" s="270">
        <v>5.083333333333333</v>
      </c>
      <c r="J1243" s="3">
        <v>0</v>
      </c>
      <c r="K1243" s="3" t="s">
        <v>12343</v>
      </c>
      <c r="L1243" s="3" t="s">
        <v>4753</v>
      </c>
      <c r="M1243" s="3" t="s">
        <v>4753</v>
      </c>
      <c r="N1243" s="3" t="s">
        <v>4718</v>
      </c>
      <c r="O1243" s="3" t="s">
        <v>4715</v>
      </c>
      <c r="P1243" s="3"/>
      <c r="Q1243" s="3"/>
      <c r="R1243" s="3"/>
      <c r="S1243" s="3"/>
      <c r="T1243" s="3" t="s">
        <v>4716</v>
      </c>
    </row>
    <row r="1244" spans="2:20">
      <c r="B1244" t="s">
        <v>12345</v>
      </c>
      <c r="C1244" t="s">
        <v>14489</v>
      </c>
      <c r="E1244" t="s">
        <v>14168</v>
      </c>
      <c r="F1244" s="3">
        <v>1</v>
      </c>
      <c r="G1244" s="3">
        <v>3649.02</v>
      </c>
      <c r="H1244" s="255">
        <v>43083</v>
      </c>
      <c r="I1244" s="270">
        <v>5.166666666666667</v>
      </c>
      <c r="J1244" s="3">
        <v>-1</v>
      </c>
      <c r="K1244" s="3" t="s">
        <v>12343</v>
      </c>
      <c r="L1244" s="3" t="s">
        <v>4753</v>
      </c>
      <c r="M1244" s="3" t="s">
        <v>4753</v>
      </c>
      <c r="N1244" s="3" t="s">
        <v>4712</v>
      </c>
      <c r="O1244" s="3" t="s">
        <v>4715</v>
      </c>
      <c r="P1244" s="3"/>
      <c r="Q1244" s="3"/>
      <c r="R1244" s="3"/>
      <c r="S1244" s="3"/>
      <c r="T1244" s="3" t="s">
        <v>4716</v>
      </c>
    </row>
    <row r="1245" spans="2:20">
      <c r="B1245" t="s">
        <v>12345</v>
      </c>
      <c r="C1245" t="s">
        <v>14490</v>
      </c>
      <c r="E1245" t="s">
        <v>14491</v>
      </c>
      <c r="F1245" s="3">
        <v>0</v>
      </c>
      <c r="G1245" s="3">
        <v>0</v>
      </c>
      <c r="H1245" s="255">
        <v>43077</v>
      </c>
      <c r="I1245" s="270">
        <v>5.166666666666667</v>
      </c>
      <c r="J1245" s="3">
        <v>-1</v>
      </c>
      <c r="K1245" s="3" t="s">
        <v>4752</v>
      </c>
      <c r="L1245" s="3" t="s">
        <v>4753</v>
      </c>
      <c r="M1245" s="3" t="s">
        <v>4753</v>
      </c>
      <c r="N1245" s="3" t="s">
        <v>4718</v>
      </c>
      <c r="O1245" s="3" t="s">
        <v>4715</v>
      </c>
      <c r="P1245" s="3"/>
      <c r="Q1245" s="3"/>
      <c r="R1245" s="3"/>
      <c r="S1245" s="3"/>
      <c r="T1245" s="3" t="s">
        <v>4716</v>
      </c>
    </row>
    <row r="1246" spans="2:20">
      <c r="B1246" t="s">
        <v>12341</v>
      </c>
      <c r="C1246" t="s">
        <v>14492</v>
      </c>
      <c r="E1246" t="s">
        <v>4716</v>
      </c>
      <c r="F1246" s="3">
        <v>0</v>
      </c>
      <c r="G1246" s="3">
        <v>0</v>
      </c>
      <c r="H1246" s="255">
        <v>43088</v>
      </c>
      <c r="I1246" s="270">
        <v>5.166666666666667</v>
      </c>
      <c r="J1246" s="3">
        <v>0</v>
      </c>
      <c r="K1246" s="3" t="s">
        <v>12343</v>
      </c>
      <c r="L1246" s="3" t="s">
        <v>4753</v>
      </c>
      <c r="M1246" s="3" t="s">
        <v>4753</v>
      </c>
      <c r="N1246" s="3" t="s">
        <v>4722</v>
      </c>
      <c r="O1246" s="3" t="s">
        <v>4715</v>
      </c>
      <c r="P1246" s="3"/>
      <c r="Q1246" s="3"/>
      <c r="R1246" s="3"/>
      <c r="S1246" s="3"/>
      <c r="T1246" s="3" t="s">
        <v>4716</v>
      </c>
    </row>
    <row r="1247" spans="2:20">
      <c r="B1247" t="s">
        <v>12341</v>
      </c>
      <c r="C1247" t="s">
        <v>14493</v>
      </c>
      <c r="E1247" t="s">
        <v>4716</v>
      </c>
      <c r="F1247" s="3">
        <v>0</v>
      </c>
      <c r="G1247" s="3">
        <v>0</v>
      </c>
      <c r="H1247" s="255">
        <v>43080</v>
      </c>
      <c r="I1247" s="270">
        <v>5.166666666666667</v>
      </c>
      <c r="J1247" s="3">
        <v>0</v>
      </c>
      <c r="K1247" s="3" t="s">
        <v>12343</v>
      </c>
      <c r="L1247" s="3" t="s">
        <v>4753</v>
      </c>
      <c r="M1247" s="3" t="s">
        <v>4753</v>
      </c>
      <c r="N1247" s="3" t="s">
        <v>4718</v>
      </c>
      <c r="O1247" s="3" t="s">
        <v>4715</v>
      </c>
      <c r="P1247" s="3"/>
      <c r="Q1247" s="3"/>
      <c r="R1247" s="3"/>
      <c r="S1247" s="3"/>
      <c r="T1247" s="3" t="s">
        <v>4716</v>
      </c>
    </row>
    <row r="1248" spans="2:20">
      <c r="B1248" t="s">
        <v>12345</v>
      </c>
      <c r="C1248" t="s">
        <v>14494</v>
      </c>
      <c r="E1248" t="s">
        <v>14243</v>
      </c>
      <c r="F1248" s="3">
        <v>2</v>
      </c>
      <c r="G1248" s="3">
        <v>5657.54</v>
      </c>
      <c r="H1248" s="255">
        <v>43088</v>
      </c>
      <c r="I1248" s="270">
        <v>5.166666666666667</v>
      </c>
      <c r="J1248" s="3">
        <v>-1</v>
      </c>
      <c r="K1248" s="3" t="s">
        <v>12343</v>
      </c>
      <c r="L1248" s="3" t="s">
        <v>4753</v>
      </c>
      <c r="M1248" s="3" t="s">
        <v>4753</v>
      </c>
      <c r="N1248" s="3" t="s">
        <v>4718</v>
      </c>
      <c r="O1248" s="3" t="s">
        <v>4715</v>
      </c>
      <c r="P1248" s="3"/>
      <c r="Q1248" s="3"/>
      <c r="R1248" s="3"/>
      <c r="S1248" s="3"/>
      <c r="T1248" s="3" t="s">
        <v>4716</v>
      </c>
    </row>
    <row r="1249" spans="2:20">
      <c r="B1249" t="s">
        <v>12345</v>
      </c>
      <c r="C1249" t="s">
        <v>14495</v>
      </c>
      <c r="E1249" t="s">
        <v>14496</v>
      </c>
      <c r="F1249" s="3">
        <v>0</v>
      </c>
      <c r="G1249" s="3">
        <v>0</v>
      </c>
      <c r="H1249" s="255">
        <v>43081</v>
      </c>
      <c r="I1249" s="270">
        <v>5.166666666666667</v>
      </c>
      <c r="J1249" s="3">
        <v>-1</v>
      </c>
      <c r="K1249" s="3" t="s">
        <v>4752</v>
      </c>
      <c r="L1249" s="3" t="s">
        <v>4753</v>
      </c>
      <c r="M1249" s="3" t="s">
        <v>4753</v>
      </c>
      <c r="N1249" s="3" t="s">
        <v>4718</v>
      </c>
      <c r="O1249" s="3" t="s">
        <v>4715</v>
      </c>
      <c r="P1249" s="3"/>
      <c r="Q1249" s="3"/>
      <c r="R1249" s="3"/>
      <c r="S1249" s="3"/>
      <c r="T1249" s="3" t="s">
        <v>4716</v>
      </c>
    </row>
    <row r="1250" spans="2:20">
      <c r="B1250" t="s">
        <v>12341</v>
      </c>
      <c r="C1250" t="s">
        <v>14497</v>
      </c>
      <c r="E1250" t="s">
        <v>4716</v>
      </c>
      <c r="F1250" s="3">
        <v>0</v>
      </c>
      <c r="G1250" s="3">
        <v>0</v>
      </c>
      <c r="H1250" s="255">
        <v>43084</v>
      </c>
      <c r="I1250" s="270">
        <v>5.166666666666667</v>
      </c>
      <c r="J1250" s="3">
        <v>0</v>
      </c>
      <c r="K1250" s="3" t="s">
        <v>12343</v>
      </c>
      <c r="L1250" s="3" t="s">
        <v>4753</v>
      </c>
      <c r="M1250" s="3" t="s">
        <v>4753</v>
      </c>
      <c r="N1250" s="3" t="s">
        <v>4718</v>
      </c>
      <c r="O1250" s="3" t="s">
        <v>4715</v>
      </c>
      <c r="P1250" s="3"/>
      <c r="Q1250" s="3"/>
      <c r="R1250" s="3"/>
      <c r="S1250" s="3"/>
      <c r="T1250" s="3" t="s">
        <v>4716</v>
      </c>
    </row>
    <row r="1251" spans="2:20">
      <c r="B1251" t="s">
        <v>12345</v>
      </c>
      <c r="C1251" t="s">
        <v>14498</v>
      </c>
      <c r="E1251" t="s">
        <v>14018</v>
      </c>
      <c r="F1251" s="3">
        <v>0</v>
      </c>
      <c r="G1251" s="3">
        <v>0</v>
      </c>
      <c r="H1251" s="255">
        <v>43087</v>
      </c>
      <c r="I1251" s="270">
        <v>5.166666666666667</v>
      </c>
      <c r="J1251" s="3">
        <v>-1</v>
      </c>
      <c r="K1251" s="3" t="s">
        <v>12343</v>
      </c>
      <c r="L1251" s="3" t="s">
        <v>4726</v>
      </c>
      <c r="M1251" s="3" t="s">
        <v>11825</v>
      </c>
      <c r="N1251" s="3" t="s">
        <v>4722</v>
      </c>
      <c r="O1251" s="3" t="s">
        <v>4715</v>
      </c>
      <c r="P1251" s="3"/>
      <c r="Q1251" s="3"/>
      <c r="R1251" s="3"/>
      <c r="S1251" s="3"/>
      <c r="T1251" s="3" t="s">
        <v>4716</v>
      </c>
    </row>
    <row r="1252" spans="2:20">
      <c r="B1252" t="s">
        <v>12345</v>
      </c>
      <c r="C1252" t="s">
        <v>14499</v>
      </c>
      <c r="E1252" t="s">
        <v>14500</v>
      </c>
      <c r="F1252" s="3">
        <v>0</v>
      </c>
      <c r="G1252" s="3">
        <v>0</v>
      </c>
      <c r="H1252" s="255">
        <v>43082</v>
      </c>
      <c r="I1252" s="270">
        <v>5.166666666666667</v>
      </c>
      <c r="J1252" s="3">
        <v>-1</v>
      </c>
      <c r="K1252" s="3" t="s">
        <v>4752</v>
      </c>
      <c r="L1252" s="3" t="s">
        <v>5197</v>
      </c>
      <c r="M1252" s="3" t="s">
        <v>14501</v>
      </c>
      <c r="N1252" s="3" t="s">
        <v>4722</v>
      </c>
      <c r="O1252" s="3" t="s">
        <v>4715</v>
      </c>
      <c r="P1252" s="3"/>
      <c r="Q1252" s="3"/>
      <c r="R1252" s="3"/>
      <c r="S1252" s="3"/>
      <c r="T1252" s="3" t="s">
        <v>4716</v>
      </c>
    </row>
    <row r="1253" spans="2:20">
      <c r="B1253" t="s">
        <v>12345</v>
      </c>
      <c r="C1253" t="s">
        <v>14502</v>
      </c>
      <c r="E1253" t="s">
        <v>14503</v>
      </c>
      <c r="F1253" s="3">
        <v>0</v>
      </c>
      <c r="G1253" s="3">
        <v>0</v>
      </c>
      <c r="H1253" s="255">
        <v>43098</v>
      </c>
      <c r="I1253" s="270">
        <v>5.166666666666667</v>
      </c>
      <c r="J1253" s="3">
        <v>-1</v>
      </c>
      <c r="K1253" s="3" t="s">
        <v>4752</v>
      </c>
      <c r="L1253" s="3" t="s">
        <v>4726</v>
      </c>
      <c r="M1253" s="3" t="s">
        <v>9993</v>
      </c>
      <c r="N1253" s="3" t="s">
        <v>4718</v>
      </c>
      <c r="O1253" s="3" t="s">
        <v>4715</v>
      </c>
      <c r="P1253" s="3"/>
      <c r="Q1253" s="3"/>
      <c r="R1253" s="3"/>
      <c r="S1253" s="3"/>
      <c r="T1253" s="3" t="s">
        <v>4716</v>
      </c>
    </row>
    <row r="1254" spans="2:20">
      <c r="B1254" t="s">
        <v>12378</v>
      </c>
      <c r="C1254" t="s">
        <v>14504</v>
      </c>
      <c r="E1254" t="s">
        <v>13148</v>
      </c>
      <c r="F1254" s="3">
        <v>2</v>
      </c>
      <c r="G1254" s="3">
        <v>3982.87</v>
      </c>
      <c r="H1254" s="255">
        <v>43084</v>
      </c>
      <c r="I1254" s="270">
        <v>5.166666666666667</v>
      </c>
      <c r="J1254" s="3">
        <v>26794</v>
      </c>
      <c r="K1254" s="3" t="s">
        <v>12343</v>
      </c>
      <c r="L1254" s="3" t="s">
        <v>4726</v>
      </c>
      <c r="M1254" s="3" t="s">
        <v>14505</v>
      </c>
      <c r="N1254" s="3" t="s">
        <v>4769</v>
      </c>
      <c r="O1254" s="3" t="s">
        <v>4715</v>
      </c>
      <c r="P1254" s="3"/>
      <c r="Q1254" s="3"/>
      <c r="R1254" s="3"/>
      <c r="S1254" s="3"/>
      <c r="T1254" s="3" t="s">
        <v>4716</v>
      </c>
    </row>
    <row r="1255" spans="2:20">
      <c r="B1255" t="s">
        <v>12345</v>
      </c>
      <c r="C1255" t="s">
        <v>14506</v>
      </c>
      <c r="E1255" t="s">
        <v>14507</v>
      </c>
      <c r="F1255" s="3">
        <v>1</v>
      </c>
      <c r="G1255" s="3">
        <v>333.85</v>
      </c>
      <c r="H1255" s="255">
        <v>43090</v>
      </c>
      <c r="I1255" s="270">
        <v>5.166666666666667</v>
      </c>
      <c r="J1255" s="3">
        <v>-1</v>
      </c>
      <c r="K1255" s="3" t="s">
        <v>12343</v>
      </c>
      <c r="L1255" s="3" t="s">
        <v>5324</v>
      </c>
      <c r="M1255" s="3" t="s">
        <v>14508</v>
      </c>
      <c r="N1255" s="3" t="s">
        <v>4712</v>
      </c>
      <c r="O1255" s="3" t="s">
        <v>4715</v>
      </c>
      <c r="P1255" s="3"/>
      <c r="Q1255" s="3"/>
      <c r="R1255" s="3"/>
      <c r="S1255" s="3"/>
      <c r="T1255" s="3" t="s">
        <v>4716</v>
      </c>
    </row>
    <row r="1256" spans="2:20">
      <c r="B1256" t="s">
        <v>12345</v>
      </c>
      <c r="C1256" t="s">
        <v>14509</v>
      </c>
      <c r="E1256" t="s">
        <v>13845</v>
      </c>
      <c r="F1256" s="3">
        <v>2</v>
      </c>
      <c r="G1256" s="3">
        <v>3666.57</v>
      </c>
      <c r="H1256" s="255">
        <v>43096</v>
      </c>
      <c r="I1256" s="270">
        <v>5.166666666666667</v>
      </c>
      <c r="J1256" s="3">
        <v>-1</v>
      </c>
      <c r="K1256" s="3" t="s">
        <v>12343</v>
      </c>
      <c r="L1256" s="3" t="s">
        <v>5324</v>
      </c>
      <c r="M1256" s="3" t="s">
        <v>11774</v>
      </c>
      <c r="N1256" s="3" t="s">
        <v>4718</v>
      </c>
      <c r="O1256" s="3" t="s">
        <v>4715</v>
      </c>
      <c r="P1256" s="3"/>
      <c r="Q1256" s="3"/>
      <c r="R1256" s="3"/>
      <c r="S1256" s="3"/>
      <c r="T1256" s="3" t="s">
        <v>4716</v>
      </c>
    </row>
    <row r="1257" spans="2:20">
      <c r="B1257" t="s">
        <v>12345</v>
      </c>
      <c r="C1257" t="s">
        <v>14510</v>
      </c>
      <c r="E1257" t="s">
        <v>13658</v>
      </c>
      <c r="F1257" s="3">
        <v>0</v>
      </c>
      <c r="G1257" s="3">
        <v>0</v>
      </c>
      <c r="H1257" s="255">
        <v>43092</v>
      </c>
      <c r="I1257" s="270">
        <v>5.166666666666667</v>
      </c>
      <c r="J1257" s="3">
        <v>-1</v>
      </c>
      <c r="K1257" s="3" t="s">
        <v>4752</v>
      </c>
      <c r="L1257" s="3" t="s">
        <v>4726</v>
      </c>
      <c r="M1257" s="3" t="s">
        <v>11774</v>
      </c>
      <c r="N1257" s="3" t="s">
        <v>4718</v>
      </c>
      <c r="O1257" s="3" t="s">
        <v>4715</v>
      </c>
      <c r="P1257" s="3"/>
      <c r="Q1257" s="3"/>
      <c r="R1257" s="3"/>
      <c r="S1257" s="3"/>
      <c r="T1257" s="3" t="s">
        <v>4716</v>
      </c>
    </row>
    <row r="1258" spans="2:20">
      <c r="B1258" t="s">
        <v>12345</v>
      </c>
      <c r="C1258" t="s">
        <v>14511</v>
      </c>
      <c r="E1258" t="s">
        <v>14512</v>
      </c>
      <c r="F1258" s="3">
        <v>0</v>
      </c>
      <c r="G1258" s="3">
        <v>0</v>
      </c>
      <c r="H1258" s="255">
        <v>43100</v>
      </c>
      <c r="I1258" s="270">
        <v>5.166666666666667</v>
      </c>
      <c r="J1258" s="3">
        <v>-1</v>
      </c>
      <c r="K1258" s="3" t="s">
        <v>4752</v>
      </c>
      <c r="L1258" s="3" t="s">
        <v>4726</v>
      </c>
      <c r="M1258" s="3" t="s">
        <v>5188</v>
      </c>
      <c r="N1258" s="3" t="s">
        <v>4722</v>
      </c>
      <c r="O1258" s="3" t="s">
        <v>4715</v>
      </c>
      <c r="P1258" s="3"/>
      <c r="Q1258" s="3"/>
      <c r="R1258" s="3"/>
      <c r="S1258" s="3"/>
      <c r="T1258" s="3" t="s">
        <v>4716</v>
      </c>
    </row>
    <row r="1259" spans="2:20">
      <c r="B1259" t="s">
        <v>12345</v>
      </c>
      <c r="C1259" t="s">
        <v>14513</v>
      </c>
      <c r="E1259" t="s">
        <v>12834</v>
      </c>
      <c r="F1259" s="3">
        <v>0</v>
      </c>
      <c r="G1259" s="3">
        <v>0</v>
      </c>
      <c r="H1259" s="255">
        <v>43089</v>
      </c>
      <c r="I1259" s="270">
        <v>5.166666666666667</v>
      </c>
      <c r="J1259" s="3">
        <v>-1</v>
      </c>
      <c r="K1259" s="3" t="s">
        <v>12343</v>
      </c>
      <c r="L1259" s="3" t="s">
        <v>4726</v>
      </c>
      <c r="M1259" s="3" t="s">
        <v>14514</v>
      </c>
      <c r="N1259" s="3" t="s">
        <v>4722</v>
      </c>
      <c r="O1259" s="3" t="s">
        <v>4715</v>
      </c>
      <c r="P1259" s="3"/>
      <c r="Q1259" s="3"/>
      <c r="R1259" s="3"/>
      <c r="S1259" s="3"/>
      <c r="T1259" s="3" t="s">
        <v>4716</v>
      </c>
    </row>
    <row r="1260" spans="2:20">
      <c r="B1260" t="s">
        <v>12345</v>
      </c>
      <c r="C1260" t="s">
        <v>14515</v>
      </c>
      <c r="E1260" t="s">
        <v>14289</v>
      </c>
      <c r="F1260" s="3">
        <v>0</v>
      </c>
      <c r="G1260" s="3">
        <v>0</v>
      </c>
      <c r="H1260" s="255">
        <v>43084</v>
      </c>
      <c r="I1260" s="270">
        <v>5.166666666666667</v>
      </c>
      <c r="J1260" s="3">
        <v>-1</v>
      </c>
      <c r="K1260" s="3" t="s">
        <v>12343</v>
      </c>
      <c r="L1260" s="3" t="s">
        <v>5324</v>
      </c>
      <c r="M1260" s="3" t="s">
        <v>13598</v>
      </c>
      <c r="N1260" s="3" t="s">
        <v>4718</v>
      </c>
      <c r="O1260" s="3" t="s">
        <v>4715</v>
      </c>
      <c r="P1260" s="3"/>
      <c r="Q1260" s="3"/>
      <c r="R1260" s="3"/>
      <c r="S1260" s="3"/>
      <c r="T1260" s="3" t="s">
        <v>4716</v>
      </c>
    </row>
    <row r="1261" spans="2:20">
      <c r="B1261" t="s">
        <v>12345</v>
      </c>
      <c r="C1261" t="s">
        <v>14516</v>
      </c>
      <c r="E1261" t="s">
        <v>14517</v>
      </c>
      <c r="F1261" s="3">
        <v>0</v>
      </c>
      <c r="G1261" s="3">
        <v>0</v>
      </c>
      <c r="H1261" s="255">
        <v>43091</v>
      </c>
      <c r="I1261" s="270">
        <v>5.166666666666667</v>
      </c>
      <c r="J1261" s="3">
        <v>-1</v>
      </c>
      <c r="K1261" s="3" t="s">
        <v>12343</v>
      </c>
      <c r="L1261" s="3" t="s">
        <v>4726</v>
      </c>
      <c r="M1261" s="3" t="s">
        <v>9993</v>
      </c>
      <c r="N1261" s="3" t="s">
        <v>4722</v>
      </c>
      <c r="O1261" s="3" t="s">
        <v>4715</v>
      </c>
      <c r="P1261" s="3"/>
      <c r="Q1261" s="3"/>
      <c r="R1261" s="3"/>
      <c r="S1261" s="3"/>
      <c r="T1261" s="3" t="s">
        <v>4716</v>
      </c>
    </row>
    <row r="1262" spans="2:20">
      <c r="B1262" t="s">
        <v>12345</v>
      </c>
      <c r="C1262" t="s">
        <v>14518</v>
      </c>
      <c r="E1262" t="s">
        <v>14519</v>
      </c>
      <c r="F1262" s="3">
        <v>0</v>
      </c>
      <c r="G1262" s="3">
        <v>0</v>
      </c>
      <c r="H1262" s="255">
        <v>43091</v>
      </c>
      <c r="I1262" s="270">
        <v>5.166666666666667</v>
      </c>
      <c r="J1262" s="3">
        <v>83101</v>
      </c>
      <c r="K1262" s="3" t="s">
        <v>12343</v>
      </c>
      <c r="L1262" s="3" t="s">
        <v>4726</v>
      </c>
      <c r="M1262" s="3" t="s">
        <v>11774</v>
      </c>
      <c r="N1262" s="3" t="s">
        <v>4712</v>
      </c>
      <c r="O1262" s="3" t="s">
        <v>4715</v>
      </c>
      <c r="P1262" s="3"/>
      <c r="Q1262" s="3"/>
      <c r="R1262" s="3"/>
      <c r="S1262" s="3"/>
      <c r="T1262" s="3" t="s">
        <v>4716</v>
      </c>
    </row>
    <row r="1263" spans="2:20">
      <c r="B1263" t="s">
        <v>12345</v>
      </c>
      <c r="C1263" t="s">
        <v>14520</v>
      </c>
      <c r="E1263" t="s">
        <v>14521</v>
      </c>
      <c r="F1263" s="3">
        <v>0</v>
      </c>
      <c r="G1263" s="3">
        <v>0</v>
      </c>
      <c r="H1263" s="255">
        <v>43082</v>
      </c>
      <c r="I1263" s="270">
        <v>5.166666666666667</v>
      </c>
      <c r="J1263" s="3">
        <v>-1</v>
      </c>
      <c r="K1263" s="3" t="s">
        <v>12343</v>
      </c>
      <c r="L1263" s="3" t="s">
        <v>4726</v>
      </c>
      <c r="M1263" s="3" t="s">
        <v>5972</v>
      </c>
      <c r="N1263" s="3" t="s">
        <v>4722</v>
      </c>
      <c r="O1263" s="3" t="s">
        <v>4715</v>
      </c>
      <c r="P1263" s="3"/>
      <c r="Q1263" s="3"/>
      <c r="R1263" s="3"/>
      <c r="S1263" s="3"/>
      <c r="T1263" s="3" t="s">
        <v>4716</v>
      </c>
    </row>
    <row r="1264" spans="2:20">
      <c r="B1264" t="s">
        <v>12345</v>
      </c>
      <c r="C1264" t="s">
        <v>14522</v>
      </c>
      <c r="E1264" t="s">
        <v>14523</v>
      </c>
      <c r="F1264" s="3">
        <v>0</v>
      </c>
      <c r="G1264" s="3">
        <v>0</v>
      </c>
      <c r="H1264" s="255">
        <v>43075</v>
      </c>
      <c r="I1264" s="270">
        <v>5.166666666666667</v>
      </c>
      <c r="J1264" s="3">
        <v>-1</v>
      </c>
      <c r="K1264" s="3" t="s">
        <v>12343</v>
      </c>
      <c r="L1264" s="3" t="s">
        <v>5324</v>
      </c>
      <c r="M1264" s="3" t="s">
        <v>14524</v>
      </c>
      <c r="N1264" s="3" t="s">
        <v>4722</v>
      </c>
      <c r="O1264" s="3" t="s">
        <v>4715</v>
      </c>
      <c r="P1264" s="3"/>
      <c r="Q1264" s="3"/>
      <c r="R1264" s="3"/>
      <c r="S1264" s="3"/>
      <c r="T1264" s="3" t="s">
        <v>4716</v>
      </c>
    </row>
    <row r="1265" spans="2:20">
      <c r="B1265" t="s">
        <v>12378</v>
      </c>
      <c r="C1265" t="s">
        <v>14525</v>
      </c>
      <c r="E1265" t="s">
        <v>14526</v>
      </c>
      <c r="F1265" s="3">
        <v>0</v>
      </c>
      <c r="G1265" s="3">
        <v>0</v>
      </c>
      <c r="H1265" s="255">
        <v>43088</v>
      </c>
      <c r="I1265" s="270">
        <v>5.166666666666667</v>
      </c>
      <c r="J1265" s="3">
        <v>-1</v>
      </c>
      <c r="K1265" s="3" t="s">
        <v>4752</v>
      </c>
      <c r="L1265" s="3" t="s">
        <v>4726</v>
      </c>
      <c r="M1265" s="3" t="s">
        <v>4994</v>
      </c>
      <c r="N1265" s="3" t="s">
        <v>4722</v>
      </c>
      <c r="O1265" s="3" t="s">
        <v>4715</v>
      </c>
      <c r="P1265" s="3"/>
      <c r="Q1265" s="3"/>
      <c r="R1265" s="3"/>
      <c r="S1265" s="3"/>
      <c r="T1265" s="3" t="s">
        <v>4716</v>
      </c>
    </row>
    <row r="1266" spans="2:20">
      <c r="B1266" t="s">
        <v>12345</v>
      </c>
      <c r="C1266" t="s">
        <v>14527</v>
      </c>
      <c r="E1266" t="s">
        <v>13370</v>
      </c>
      <c r="F1266" s="3">
        <v>0</v>
      </c>
      <c r="G1266" s="3">
        <v>0</v>
      </c>
      <c r="H1266" s="255">
        <v>43077</v>
      </c>
      <c r="I1266" s="270">
        <v>5.166666666666667</v>
      </c>
      <c r="J1266" s="3">
        <v>-1</v>
      </c>
      <c r="K1266" s="3" t="s">
        <v>12343</v>
      </c>
      <c r="L1266" s="3" t="s">
        <v>5197</v>
      </c>
      <c r="M1266" s="3" t="s">
        <v>10405</v>
      </c>
      <c r="N1266" s="3" t="s">
        <v>4712</v>
      </c>
      <c r="O1266" s="3" t="s">
        <v>4715</v>
      </c>
      <c r="P1266" s="3"/>
      <c r="Q1266" s="3"/>
      <c r="R1266" s="3"/>
      <c r="S1266" s="3"/>
      <c r="T1266" s="3" t="s">
        <v>4716</v>
      </c>
    </row>
    <row r="1267" spans="2:20">
      <c r="B1267" t="s">
        <v>12345</v>
      </c>
      <c r="C1267" t="s">
        <v>14528</v>
      </c>
      <c r="E1267" t="s">
        <v>14147</v>
      </c>
      <c r="F1267" s="3">
        <v>0</v>
      </c>
      <c r="G1267" s="3">
        <v>0</v>
      </c>
      <c r="H1267" s="255">
        <v>43097</v>
      </c>
      <c r="I1267" s="270">
        <v>5.166666666666667</v>
      </c>
      <c r="J1267" s="3">
        <v>71404</v>
      </c>
      <c r="K1267" s="3" t="s">
        <v>12343</v>
      </c>
      <c r="L1267" s="3" t="s">
        <v>5197</v>
      </c>
      <c r="M1267" s="3" t="s">
        <v>14529</v>
      </c>
      <c r="N1267" s="3" t="s">
        <v>4722</v>
      </c>
      <c r="O1267" s="3" t="s">
        <v>4715</v>
      </c>
      <c r="P1267" s="3"/>
      <c r="Q1267" s="3"/>
      <c r="R1267" s="3"/>
      <c r="S1267" s="3"/>
      <c r="T1267" s="3" t="s">
        <v>4716</v>
      </c>
    </row>
    <row r="1268" spans="2:20">
      <c r="B1268" t="s">
        <v>12345</v>
      </c>
      <c r="C1268" t="s">
        <v>14530</v>
      </c>
      <c r="E1268" t="s">
        <v>14272</v>
      </c>
      <c r="F1268" s="3">
        <v>0</v>
      </c>
      <c r="G1268" s="3">
        <v>0</v>
      </c>
      <c r="H1268" s="255">
        <v>43080</v>
      </c>
      <c r="I1268" s="270">
        <v>5.166666666666667</v>
      </c>
      <c r="J1268" s="3">
        <v>-1</v>
      </c>
      <c r="K1268" s="3" t="s">
        <v>12343</v>
      </c>
      <c r="L1268" s="3" t="s">
        <v>4726</v>
      </c>
      <c r="M1268" s="3" t="s">
        <v>4994</v>
      </c>
      <c r="N1268" s="3" t="s">
        <v>4718</v>
      </c>
      <c r="O1268" s="3" t="s">
        <v>4715</v>
      </c>
      <c r="P1268" s="3"/>
      <c r="Q1268" s="3"/>
      <c r="R1268" s="3"/>
      <c r="S1268" s="3"/>
      <c r="T1268" s="3" t="s">
        <v>4716</v>
      </c>
    </row>
    <row r="1269" spans="2:20">
      <c r="B1269" t="s">
        <v>12345</v>
      </c>
      <c r="C1269" t="s">
        <v>14531</v>
      </c>
      <c r="E1269" t="s">
        <v>14532</v>
      </c>
      <c r="F1269" s="3">
        <v>0</v>
      </c>
      <c r="G1269" s="3">
        <v>0</v>
      </c>
      <c r="H1269" s="255">
        <v>43096</v>
      </c>
      <c r="I1269" s="270">
        <v>5.166666666666667</v>
      </c>
      <c r="J1269" s="3">
        <v>-1</v>
      </c>
      <c r="K1269" s="3" t="s">
        <v>12343</v>
      </c>
      <c r="L1269" s="3" t="s">
        <v>4726</v>
      </c>
      <c r="M1269" s="3" t="s">
        <v>11774</v>
      </c>
      <c r="N1269" s="3" t="s">
        <v>4712</v>
      </c>
      <c r="O1269" s="3" t="s">
        <v>4715</v>
      </c>
      <c r="P1269" s="3"/>
      <c r="Q1269" s="3"/>
      <c r="R1269" s="3"/>
      <c r="S1269" s="3"/>
      <c r="T1269" s="3" t="s">
        <v>4716</v>
      </c>
    </row>
    <row r="1270" spans="2:20">
      <c r="B1270" t="s">
        <v>12345</v>
      </c>
      <c r="C1270" t="s">
        <v>14533</v>
      </c>
      <c r="E1270" t="s">
        <v>14534</v>
      </c>
      <c r="F1270" s="3">
        <v>0</v>
      </c>
      <c r="G1270" s="3">
        <v>0</v>
      </c>
      <c r="H1270" s="255">
        <v>43082</v>
      </c>
      <c r="I1270" s="270">
        <v>5.166666666666667</v>
      </c>
      <c r="J1270" s="3">
        <v>-1</v>
      </c>
      <c r="K1270" s="3" t="s">
        <v>12343</v>
      </c>
      <c r="L1270" s="3" t="s">
        <v>4726</v>
      </c>
      <c r="M1270" s="3" t="s">
        <v>7955</v>
      </c>
      <c r="N1270" s="3" t="s">
        <v>4722</v>
      </c>
      <c r="O1270" s="3" t="s">
        <v>4715</v>
      </c>
      <c r="P1270" s="3"/>
      <c r="Q1270" s="3"/>
      <c r="R1270" s="3"/>
      <c r="S1270" s="3"/>
      <c r="T1270" s="3" t="s">
        <v>4716</v>
      </c>
    </row>
    <row r="1271" spans="2:20">
      <c r="B1271" t="s">
        <v>12345</v>
      </c>
      <c r="C1271" t="s">
        <v>14535</v>
      </c>
      <c r="E1271" t="s">
        <v>14536</v>
      </c>
      <c r="F1271" s="3">
        <v>0</v>
      </c>
      <c r="G1271" s="3">
        <v>0</v>
      </c>
      <c r="H1271" s="255">
        <v>43092</v>
      </c>
      <c r="I1271" s="270">
        <v>5.166666666666667</v>
      </c>
      <c r="J1271" s="3">
        <v>-1</v>
      </c>
      <c r="K1271" s="3" t="s">
        <v>12343</v>
      </c>
      <c r="L1271" s="3" t="s">
        <v>4726</v>
      </c>
      <c r="M1271" s="3" t="s">
        <v>14537</v>
      </c>
      <c r="N1271" s="3" t="s">
        <v>4712</v>
      </c>
      <c r="O1271" s="3" t="s">
        <v>4715</v>
      </c>
      <c r="P1271" s="3"/>
      <c r="Q1271" s="3"/>
      <c r="R1271" s="3"/>
      <c r="S1271" s="3"/>
      <c r="T1271" s="3" t="s">
        <v>4716</v>
      </c>
    </row>
    <row r="1272" spans="2:20">
      <c r="B1272" t="s">
        <v>12345</v>
      </c>
      <c r="C1272" t="s">
        <v>14538</v>
      </c>
      <c r="E1272" t="s">
        <v>13431</v>
      </c>
      <c r="F1272" s="3">
        <v>1</v>
      </c>
      <c r="G1272" s="3">
        <v>3332.72</v>
      </c>
      <c r="H1272" s="255">
        <v>43084</v>
      </c>
      <c r="I1272" s="270">
        <v>5.166666666666667</v>
      </c>
      <c r="J1272" s="3">
        <v>-1</v>
      </c>
      <c r="K1272" s="3" t="s">
        <v>4752</v>
      </c>
      <c r="L1272" s="3" t="s">
        <v>4726</v>
      </c>
      <c r="M1272" s="3" t="s">
        <v>4994</v>
      </c>
      <c r="N1272" s="3" t="s">
        <v>4718</v>
      </c>
      <c r="O1272" s="3" t="s">
        <v>4715</v>
      </c>
      <c r="P1272" s="3"/>
      <c r="Q1272" s="3"/>
      <c r="R1272" s="3"/>
      <c r="S1272" s="3"/>
      <c r="T1272" s="3" t="s">
        <v>4716</v>
      </c>
    </row>
    <row r="1273" spans="2:20">
      <c r="B1273" t="s">
        <v>12345</v>
      </c>
      <c r="C1273" t="s">
        <v>14539</v>
      </c>
      <c r="E1273" t="s">
        <v>14540</v>
      </c>
      <c r="F1273" s="3">
        <v>0</v>
      </c>
      <c r="G1273" s="3">
        <v>0</v>
      </c>
      <c r="H1273" s="255">
        <v>43096</v>
      </c>
      <c r="I1273" s="270">
        <v>5.166666666666667</v>
      </c>
      <c r="J1273" s="3">
        <v>-1</v>
      </c>
      <c r="K1273" s="3" t="s">
        <v>12343</v>
      </c>
      <c r="L1273" s="3" t="s">
        <v>4726</v>
      </c>
      <c r="M1273" s="3" t="s">
        <v>11774</v>
      </c>
      <c r="N1273" s="3" t="s">
        <v>4722</v>
      </c>
      <c r="O1273" s="3" t="s">
        <v>4715</v>
      </c>
      <c r="P1273" s="3"/>
      <c r="Q1273" s="3"/>
      <c r="R1273" s="3"/>
      <c r="S1273" s="3"/>
      <c r="T1273" s="3" t="s">
        <v>4716</v>
      </c>
    </row>
    <row r="1274" spans="2:20">
      <c r="B1274" t="s">
        <v>12345</v>
      </c>
      <c r="C1274" t="s">
        <v>14541</v>
      </c>
      <c r="E1274" t="s">
        <v>14542</v>
      </c>
      <c r="F1274" s="3">
        <v>0</v>
      </c>
      <c r="G1274" s="3">
        <v>0</v>
      </c>
      <c r="H1274" s="255">
        <v>43083</v>
      </c>
      <c r="I1274" s="270">
        <v>5.166666666666667</v>
      </c>
      <c r="J1274" s="3">
        <v>-1</v>
      </c>
      <c r="K1274" s="3" t="s">
        <v>12343</v>
      </c>
      <c r="L1274" s="3" t="s">
        <v>5324</v>
      </c>
      <c r="M1274" s="3" t="s">
        <v>13872</v>
      </c>
      <c r="N1274" s="3" t="s">
        <v>4718</v>
      </c>
      <c r="O1274" s="3" t="s">
        <v>4715</v>
      </c>
      <c r="P1274" s="3"/>
      <c r="Q1274" s="3"/>
      <c r="R1274" s="3"/>
      <c r="S1274" s="3"/>
      <c r="T1274" s="3" t="s">
        <v>4716</v>
      </c>
    </row>
    <row r="1275" spans="2:20">
      <c r="B1275" t="s">
        <v>12345</v>
      </c>
      <c r="C1275" t="s">
        <v>232</v>
      </c>
      <c r="E1275" t="s">
        <v>14543</v>
      </c>
      <c r="F1275" s="3">
        <v>0</v>
      </c>
      <c r="G1275" s="3">
        <v>0</v>
      </c>
      <c r="H1275" s="255">
        <v>43089</v>
      </c>
      <c r="I1275" s="270">
        <v>5.166666666666667</v>
      </c>
      <c r="J1275" s="3">
        <v>121462</v>
      </c>
      <c r="K1275" s="3" t="s">
        <v>12343</v>
      </c>
      <c r="L1275" s="3" t="s">
        <v>4726</v>
      </c>
      <c r="M1275" s="3" t="s">
        <v>13156</v>
      </c>
      <c r="N1275" s="3" t="s">
        <v>4722</v>
      </c>
      <c r="O1275" s="3" t="s">
        <v>4715</v>
      </c>
      <c r="P1275" s="3"/>
      <c r="Q1275" s="3"/>
      <c r="R1275" s="3"/>
      <c r="S1275" s="3"/>
      <c r="T1275" s="3" t="s">
        <v>4716</v>
      </c>
    </row>
    <row r="1276" spans="2:20">
      <c r="B1276" t="s">
        <v>12345</v>
      </c>
      <c r="C1276" t="s">
        <v>14544</v>
      </c>
      <c r="E1276" t="s">
        <v>12356</v>
      </c>
      <c r="F1276" s="3">
        <v>0</v>
      </c>
      <c r="G1276" s="3">
        <v>0</v>
      </c>
      <c r="H1276" s="255">
        <v>43083</v>
      </c>
      <c r="I1276" s="270">
        <v>5.166666666666667</v>
      </c>
      <c r="J1276" s="3">
        <v>29436</v>
      </c>
      <c r="K1276" s="3" t="s">
        <v>4752</v>
      </c>
      <c r="L1276" s="3" t="s">
        <v>4726</v>
      </c>
      <c r="M1276" s="3" t="s">
        <v>5228</v>
      </c>
      <c r="N1276" s="3" t="s">
        <v>4718</v>
      </c>
      <c r="O1276" s="3" t="s">
        <v>4715</v>
      </c>
      <c r="P1276" s="3"/>
      <c r="Q1276" s="3"/>
      <c r="R1276" s="3"/>
      <c r="S1276" s="3"/>
      <c r="T1276" s="3" t="s">
        <v>4716</v>
      </c>
    </row>
    <row r="1277" spans="2:20">
      <c r="B1277" t="s">
        <v>12345</v>
      </c>
      <c r="C1277" t="s">
        <v>2832</v>
      </c>
      <c r="E1277" t="s">
        <v>12966</v>
      </c>
      <c r="F1277" s="3">
        <v>0</v>
      </c>
      <c r="G1277" s="3">
        <v>0</v>
      </c>
      <c r="H1277" s="255">
        <v>43084</v>
      </c>
      <c r="I1277" s="270">
        <v>5.166666666666667</v>
      </c>
      <c r="J1277" s="3">
        <v>-1</v>
      </c>
      <c r="K1277" s="3" t="s">
        <v>12343</v>
      </c>
      <c r="L1277" s="3" t="s">
        <v>4726</v>
      </c>
      <c r="M1277" s="3" t="s">
        <v>4994</v>
      </c>
      <c r="N1277" s="3" t="s">
        <v>4718</v>
      </c>
      <c r="O1277" s="3" t="s">
        <v>4715</v>
      </c>
      <c r="P1277" s="3"/>
      <c r="Q1277" s="3"/>
      <c r="R1277" s="3"/>
      <c r="S1277" s="3"/>
      <c r="T1277" s="3" t="s">
        <v>4716</v>
      </c>
    </row>
    <row r="1278" spans="2:20">
      <c r="B1278" t="s">
        <v>12345</v>
      </c>
      <c r="C1278" t="s">
        <v>14545</v>
      </c>
      <c r="E1278" t="s">
        <v>14546</v>
      </c>
      <c r="F1278" s="3">
        <v>0</v>
      </c>
      <c r="G1278" s="3">
        <v>0</v>
      </c>
      <c r="H1278" s="255">
        <v>43096</v>
      </c>
      <c r="I1278" s="270">
        <v>5.166666666666667</v>
      </c>
      <c r="J1278" s="3">
        <v>-1</v>
      </c>
      <c r="K1278" s="3" t="s">
        <v>12343</v>
      </c>
      <c r="L1278" s="3" t="s">
        <v>4726</v>
      </c>
      <c r="M1278" s="3" t="s">
        <v>5188</v>
      </c>
      <c r="N1278" s="3" t="s">
        <v>4718</v>
      </c>
      <c r="O1278" s="3" t="s">
        <v>4715</v>
      </c>
      <c r="P1278" s="3"/>
      <c r="Q1278" s="3"/>
      <c r="R1278" s="3"/>
      <c r="S1278" s="3"/>
      <c r="T1278" s="3" t="s">
        <v>4716</v>
      </c>
    </row>
    <row r="1279" spans="2:20">
      <c r="B1279" t="s">
        <v>12345</v>
      </c>
      <c r="C1279" t="s">
        <v>14547</v>
      </c>
      <c r="E1279" t="s">
        <v>14276</v>
      </c>
      <c r="F1279" s="3">
        <v>0</v>
      </c>
      <c r="G1279" s="3">
        <v>0</v>
      </c>
      <c r="H1279" s="255">
        <v>43080</v>
      </c>
      <c r="I1279" s="270">
        <v>5.166666666666667</v>
      </c>
      <c r="J1279" s="3">
        <v>-1</v>
      </c>
      <c r="K1279" s="3" t="s">
        <v>12343</v>
      </c>
      <c r="L1279" s="3" t="s">
        <v>4726</v>
      </c>
      <c r="M1279" s="3" t="s">
        <v>13866</v>
      </c>
      <c r="N1279" s="3" t="s">
        <v>4722</v>
      </c>
      <c r="O1279" s="3" t="s">
        <v>4715</v>
      </c>
      <c r="P1279" s="3"/>
      <c r="Q1279" s="3"/>
      <c r="R1279" s="3"/>
      <c r="S1279" s="3"/>
      <c r="T1279" s="3" t="s">
        <v>4716</v>
      </c>
    </row>
    <row r="1280" spans="2:20">
      <c r="B1280" t="s">
        <v>12345</v>
      </c>
      <c r="C1280" t="s">
        <v>14548</v>
      </c>
      <c r="E1280" t="s">
        <v>13553</v>
      </c>
      <c r="F1280" s="3">
        <v>0</v>
      </c>
      <c r="G1280" s="3">
        <v>0</v>
      </c>
      <c r="H1280" s="255">
        <v>43092</v>
      </c>
      <c r="I1280" s="270">
        <v>5.166666666666667</v>
      </c>
      <c r="J1280" s="3">
        <v>-1</v>
      </c>
      <c r="K1280" s="3" t="s">
        <v>12343</v>
      </c>
      <c r="L1280" s="3" t="s">
        <v>5324</v>
      </c>
      <c r="M1280" s="3" t="s">
        <v>7123</v>
      </c>
      <c r="N1280" s="3" t="s">
        <v>4712</v>
      </c>
      <c r="O1280" s="3" t="s">
        <v>4715</v>
      </c>
      <c r="P1280" s="3"/>
      <c r="Q1280" s="3"/>
      <c r="R1280" s="3"/>
      <c r="S1280" s="3"/>
      <c r="T1280" s="3" t="s">
        <v>4716</v>
      </c>
    </row>
    <row r="1281" spans="2:20">
      <c r="B1281" t="s">
        <v>12345</v>
      </c>
      <c r="C1281" t="s">
        <v>14549</v>
      </c>
      <c r="E1281" t="s">
        <v>13431</v>
      </c>
      <c r="F1281" s="3">
        <v>0</v>
      </c>
      <c r="G1281" s="3">
        <v>0</v>
      </c>
      <c r="H1281" s="255">
        <v>43087</v>
      </c>
      <c r="I1281" s="270">
        <v>5.166666666666667</v>
      </c>
      <c r="J1281" s="3">
        <v>-1</v>
      </c>
      <c r="K1281" s="3" t="s">
        <v>12343</v>
      </c>
      <c r="L1281" s="3" t="s">
        <v>4726</v>
      </c>
      <c r="M1281" s="3" t="s">
        <v>7955</v>
      </c>
      <c r="N1281" s="3" t="s">
        <v>4722</v>
      </c>
      <c r="O1281" s="3" t="s">
        <v>4715</v>
      </c>
      <c r="P1281" s="3"/>
      <c r="Q1281" s="3"/>
      <c r="R1281" s="3"/>
      <c r="S1281" s="3"/>
      <c r="T1281" s="3" t="s">
        <v>4716</v>
      </c>
    </row>
    <row r="1282" spans="2:20">
      <c r="B1282" t="s">
        <v>12345</v>
      </c>
      <c r="C1282" t="s">
        <v>14550</v>
      </c>
      <c r="E1282" t="s">
        <v>14109</v>
      </c>
      <c r="F1282" s="3">
        <v>2</v>
      </c>
      <c r="G1282" s="3">
        <v>3708.75</v>
      </c>
      <c r="H1282" s="255">
        <v>43087</v>
      </c>
      <c r="I1282" s="270">
        <v>5.166666666666667</v>
      </c>
      <c r="J1282" s="3">
        <v>-1</v>
      </c>
      <c r="K1282" s="3" t="s">
        <v>12343</v>
      </c>
      <c r="L1282" s="3" t="s">
        <v>4726</v>
      </c>
      <c r="M1282" s="3" t="s">
        <v>11774</v>
      </c>
      <c r="N1282" s="3" t="s">
        <v>4718</v>
      </c>
      <c r="O1282" s="3" t="s">
        <v>4715</v>
      </c>
      <c r="P1282" s="3"/>
      <c r="Q1282" s="3"/>
      <c r="R1282" s="3"/>
      <c r="S1282" s="3"/>
      <c r="T1282" s="3" t="s">
        <v>4716</v>
      </c>
    </row>
    <row r="1283" spans="2:20">
      <c r="B1283" t="s">
        <v>12345</v>
      </c>
      <c r="C1283" t="s">
        <v>14551</v>
      </c>
      <c r="E1283" t="s">
        <v>13365</v>
      </c>
      <c r="F1283" s="3">
        <v>0</v>
      </c>
      <c r="G1283" s="3">
        <v>0</v>
      </c>
      <c r="H1283" s="255">
        <v>43083</v>
      </c>
      <c r="I1283" s="270">
        <v>5.166666666666667</v>
      </c>
      <c r="J1283" s="3">
        <v>48790</v>
      </c>
      <c r="K1283" s="3" t="s">
        <v>12343</v>
      </c>
      <c r="L1283" s="3" t="s">
        <v>4726</v>
      </c>
      <c r="M1283" s="3" t="s">
        <v>14552</v>
      </c>
      <c r="N1283" s="3" t="s">
        <v>4712</v>
      </c>
      <c r="O1283" s="3" t="s">
        <v>4715</v>
      </c>
      <c r="P1283" s="3"/>
      <c r="Q1283" s="3"/>
      <c r="R1283" s="3"/>
      <c r="S1283" s="3"/>
      <c r="T1283" s="3" t="s">
        <v>4716</v>
      </c>
    </row>
    <row r="1284" spans="2:20">
      <c r="B1284" t="s">
        <v>12345</v>
      </c>
      <c r="C1284" t="s">
        <v>14553</v>
      </c>
      <c r="E1284" t="s">
        <v>14554</v>
      </c>
      <c r="F1284" s="3">
        <v>0</v>
      </c>
      <c r="G1284" s="3">
        <v>0</v>
      </c>
      <c r="H1284" s="255">
        <v>43077</v>
      </c>
      <c r="I1284" s="270">
        <v>5.166666666666667</v>
      </c>
      <c r="J1284" s="3">
        <v>148920</v>
      </c>
      <c r="K1284" s="3" t="s">
        <v>4752</v>
      </c>
      <c r="L1284" s="3" t="s">
        <v>4726</v>
      </c>
      <c r="M1284" s="3" t="s">
        <v>13156</v>
      </c>
      <c r="N1284" s="3" t="s">
        <v>4722</v>
      </c>
      <c r="O1284" s="3" t="s">
        <v>4715</v>
      </c>
      <c r="P1284" s="3"/>
      <c r="Q1284" s="3"/>
      <c r="R1284" s="3"/>
      <c r="S1284" s="3"/>
      <c r="T1284" s="3" t="s">
        <v>4716</v>
      </c>
    </row>
    <row r="1285" spans="2:20">
      <c r="B1285" t="s">
        <v>12345</v>
      </c>
      <c r="C1285" t="s">
        <v>14555</v>
      </c>
      <c r="E1285" t="s">
        <v>14556</v>
      </c>
      <c r="F1285" s="3">
        <v>0</v>
      </c>
      <c r="G1285" s="3">
        <v>0</v>
      </c>
      <c r="H1285" s="255">
        <v>43081</v>
      </c>
      <c r="I1285" s="270">
        <v>5.166666666666667</v>
      </c>
      <c r="J1285" s="3">
        <v>-1</v>
      </c>
      <c r="K1285" s="3" t="s">
        <v>12343</v>
      </c>
      <c r="L1285" s="3" t="s">
        <v>4726</v>
      </c>
      <c r="M1285" s="3" t="s">
        <v>5889</v>
      </c>
      <c r="N1285" s="3" t="s">
        <v>4712</v>
      </c>
      <c r="O1285" s="3" t="s">
        <v>4715</v>
      </c>
      <c r="P1285" s="3"/>
      <c r="Q1285" s="3"/>
      <c r="R1285" s="3"/>
      <c r="S1285" s="3"/>
      <c r="T1285" s="3" t="s">
        <v>4716</v>
      </c>
    </row>
    <row r="1286" spans="2:20">
      <c r="B1286" t="s">
        <v>12345</v>
      </c>
      <c r="C1286" t="s">
        <v>14557</v>
      </c>
      <c r="E1286" t="s">
        <v>14264</v>
      </c>
      <c r="F1286" s="3">
        <v>1</v>
      </c>
      <c r="G1286" s="3">
        <v>3332.72</v>
      </c>
      <c r="H1286" s="255">
        <v>43097</v>
      </c>
      <c r="I1286" s="270">
        <v>5.166666666666667</v>
      </c>
      <c r="J1286" s="3">
        <v>-1</v>
      </c>
      <c r="K1286" s="3" t="s">
        <v>12343</v>
      </c>
      <c r="L1286" s="3" t="s">
        <v>4726</v>
      </c>
      <c r="M1286" s="3" t="s">
        <v>14558</v>
      </c>
      <c r="N1286" s="3" t="s">
        <v>4722</v>
      </c>
      <c r="O1286" s="3" t="s">
        <v>4715</v>
      </c>
      <c r="P1286" s="3"/>
      <c r="Q1286" s="3"/>
      <c r="R1286" s="3"/>
      <c r="S1286" s="3"/>
      <c r="T1286" s="3" t="s">
        <v>4716</v>
      </c>
    </row>
    <row r="1287" spans="2:20">
      <c r="B1287" t="s">
        <v>12345</v>
      </c>
      <c r="C1287" t="s">
        <v>14559</v>
      </c>
      <c r="E1287" t="s">
        <v>14560</v>
      </c>
      <c r="F1287" s="3">
        <v>0</v>
      </c>
      <c r="G1287" s="3">
        <v>0</v>
      </c>
      <c r="H1287" s="255">
        <v>43083</v>
      </c>
      <c r="I1287" s="270">
        <v>5.166666666666667</v>
      </c>
      <c r="J1287" s="3">
        <v>130907</v>
      </c>
      <c r="K1287" s="3" t="s">
        <v>12343</v>
      </c>
      <c r="L1287" s="3" t="s">
        <v>4726</v>
      </c>
      <c r="M1287" s="3" t="s">
        <v>7955</v>
      </c>
      <c r="N1287" s="3" t="s">
        <v>4722</v>
      </c>
      <c r="O1287" s="3" t="s">
        <v>4715</v>
      </c>
      <c r="P1287" s="3"/>
      <c r="Q1287" s="3"/>
      <c r="R1287" s="3"/>
      <c r="S1287" s="3"/>
      <c r="T1287" s="3" t="s">
        <v>4716</v>
      </c>
    </row>
    <row r="1288" spans="2:20">
      <c r="B1288" t="s">
        <v>12345</v>
      </c>
      <c r="C1288" t="s">
        <v>14561</v>
      </c>
      <c r="E1288" t="s">
        <v>14562</v>
      </c>
      <c r="F1288" s="3">
        <v>0</v>
      </c>
      <c r="G1288" s="3">
        <v>0</v>
      </c>
      <c r="H1288" s="255">
        <v>43088</v>
      </c>
      <c r="I1288" s="270">
        <v>5.166666666666667</v>
      </c>
      <c r="J1288" s="3">
        <v>-1</v>
      </c>
      <c r="K1288" s="3" t="s">
        <v>12343</v>
      </c>
      <c r="L1288" s="3" t="s">
        <v>4726</v>
      </c>
      <c r="M1288" s="3" t="s">
        <v>14563</v>
      </c>
      <c r="N1288" s="3" t="s">
        <v>4722</v>
      </c>
      <c r="O1288" s="3" t="s">
        <v>4715</v>
      </c>
      <c r="P1288" s="3"/>
      <c r="Q1288" s="3"/>
      <c r="R1288" s="3"/>
      <c r="S1288" s="3"/>
      <c r="T1288" s="3" t="s">
        <v>4716</v>
      </c>
    </row>
    <row r="1289" spans="2:20">
      <c r="B1289" t="s">
        <v>12345</v>
      </c>
      <c r="C1289" t="s">
        <v>14564</v>
      </c>
      <c r="E1289" t="s">
        <v>12826</v>
      </c>
      <c r="F1289" s="3">
        <v>0</v>
      </c>
      <c r="G1289" s="3">
        <v>0</v>
      </c>
      <c r="H1289" s="255">
        <v>43090</v>
      </c>
      <c r="I1289" s="270">
        <v>5.166666666666667</v>
      </c>
      <c r="J1289" s="3">
        <v>-1</v>
      </c>
      <c r="K1289" s="3" t="s">
        <v>12343</v>
      </c>
      <c r="L1289" s="3" t="s">
        <v>4726</v>
      </c>
      <c r="M1289" s="3" t="s">
        <v>5188</v>
      </c>
      <c r="N1289" s="3" t="s">
        <v>4712</v>
      </c>
      <c r="O1289" s="3" t="s">
        <v>4715</v>
      </c>
      <c r="P1289" s="3"/>
      <c r="Q1289" s="3"/>
      <c r="R1289" s="3"/>
      <c r="S1289" s="3"/>
      <c r="T1289" s="3" t="s">
        <v>4716</v>
      </c>
    </row>
    <row r="1290" spans="2:20">
      <c r="B1290" t="s">
        <v>12345</v>
      </c>
      <c r="C1290" t="s">
        <v>14565</v>
      </c>
      <c r="E1290" t="s">
        <v>14176</v>
      </c>
      <c r="F1290" s="3">
        <v>0</v>
      </c>
      <c r="G1290" s="3">
        <v>0</v>
      </c>
      <c r="H1290" s="255">
        <v>43096</v>
      </c>
      <c r="I1290" s="270">
        <v>5.166666666666667</v>
      </c>
      <c r="J1290" s="3">
        <v>-1</v>
      </c>
      <c r="K1290" s="3" t="s">
        <v>12343</v>
      </c>
      <c r="L1290" s="3" t="s">
        <v>5324</v>
      </c>
      <c r="M1290" s="3" t="s">
        <v>11774</v>
      </c>
      <c r="N1290" s="3" t="s">
        <v>4731</v>
      </c>
      <c r="O1290" s="3" t="s">
        <v>4715</v>
      </c>
      <c r="P1290" s="3"/>
      <c r="Q1290" s="3"/>
      <c r="R1290" s="3"/>
      <c r="S1290" s="3"/>
      <c r="T1290" s="3" t="s">
        <v>4716</v>
      </c>
    </row>
    <row r="1291" spans="2:20">
      <c r="B1291" t="s">
        <v>12345</v>
      </c>
      <c r="C1291" t="s">
        <v>14566</v>
      </c>
      <c r="E1291" t="s">
        <v>13160</v>
      </c>
      <c r="F1291" s="3">
        <v>0</v>
      </c>
      <c r="G1291" s="3">
        <v>0</v>
      </c>
      <c r="H1291" s="255">
        <v>43089</v>
      </c>
      <c r="I1291" s="270">
        <v>5.166666666666667</v>
      </c>
      <c r="J1291" s="3">
        <v>91783</v>
      </c>
      <c r="K1291" s="3" t="s">
        <v>12343</v>
      </c>
      <c r="L1291" s="3" t="s">
        <v>4726</v>
      </c>
      <c r="M1291" s="3" t="s">
        <v>7955</v>
      </c>
      <c r="N1291" s="3" t="s">
        <v>4718</v>
      </c>
      <c r="O1291" s="3" t="s">
        <v>4715</v>
      </c>
      <c r="P1291" s="3"/>
      <c r="Q1291" s="3"/>
      <c r="R1291" s="3"/>
      <c r="S1291" s="3"/>
      <c r="T1291" s="3" t="s">
        <v>4716</v>
      </c>
    </row>
    <row r="1292" spans="2:20">
      <c r="B1292" t="s">
        <v>12345</v>
      </c>
      <c r="C1292" t="s">
        <v>14567</v>
      </c>
      <c r="E1292" t="s">
        <v>12356</v>
      </c>
      <c r="F1292" s="3">
        <v>0</v>
      </c>
      <c r="G1292" s="3">
        <v>0</v>
      </c>
      <c r="H1292" s="255">
        <v>43087</v>
      </c>
      <c r="I1292" s="270">
        <v>5.166666666666667</v>
      </c>
      <c r="J1292" s="3">
        <v>54787</v>
      </c>
      <c r="K1292" s="3" t="s">
        <v>12343</v>
      </c>
      <c r="L1292" s="3" t="s">
        <v>5324</v>
      </c>
      <c r="M1292" s="3" t="s">
        <v>12737</v>
      </c>
      <c r="N1292" s="3" t="s">
        <v>4718</v>
      </c>
      <c r="O1292" s="3" t="s">
        <v>4715</v>
      </c>
      <c r="P1292" s="3"/>
      <c r="Q1292" s="3"/>
      <c r="R1292" s="3"/>
      <c r="S1292" s="3"/>
      <c r="T1292" s="3" t="s">
        <v>4716</v>
      </c>
    </row>
    <row r="1293" spans="2:20">
      <c r="B1293" t="s">
        <v>12345</v>
      </c>
      <c r="C1293" t="s">
        <v>14568</v>
      </c>
      <c r="E1293" t="s">
        <v>14554</v>
      </c>
      <c r="F1293" s="3">
        <v>0</v>
      </c>
      <c r="G1293" s="3">
        <v>0</v>
      </c>
      <c r="H1293" s="255">
        <v>43092</v>
      </c>
      <c r="I1293" s="270">
        <v>5.166666666666667</v>
      </c>
      <c r="J1293" s="3">
        <v>40308</v>
      </c>
      <c r="K1293" s="3" t="s">
        <v>12343</v>
      </c>
      <c r="L1293" s="3" t="s">
        <v>4726</v>
      </c>
      <c r="M1293" s="3" t="s">
        <v>9949</v>
      </c>
      <c r="N1293" s="3" t="s">
        <v>4722</v>
      </c>
      <c r="O1293" s="3" t="s">
        <v>4715</v>
      </c>
      <c r="P1293" s="3"/>
      <c r="Q1293" s="3"/>
      <c r="R1293" s="3"/>
      <c r="S1293" s="3"/>
      <c r="T1293" s="3" t="s">
        <v>4716</v>
      </c>
    </row>
    <row r="1294" spans="2:20">
      <c r="B1294" t="s">
        <v>12345</v>
      </c>
      <c r="C1294" t="s">
        <v>14569</v>
      </c>
      <c r="E1294" t="s">
        <v>14542</v>
      </c>
      <c r="F1294" s="3">
        <v>0</v>
      </c>
      <c r="G1294" s="3">
        <v>0</v>
      </c>
      <c r="H1294" s="255">
        <v>43099</v>
      </c>
      <c r="I1294" s="270">
        <v>5.166666666666667</v>
      </c>
      <c r="J1294" s="3">
        <v>-1</v>
      </c>
      <c r="K1294" s="3" t="s">
        <v>4752</v>
      </c>
      <c r="L1294" s="3" t="s">
        <v>4726</v>
      </c>
      <c r="M1294" s="3" t="s">
        <v>10477</v>
      </c>
      <c r="N1294" s="3" t="s">
        <v>4722</v>
      </c>
      <c r="O1294" s="3" t="s">
        <v>4715</v>
      </c>
      <c r="P1294" s="3"/>
      <c r="Q1294" s="3"/>
      <c r="R1294" s="3"/>
      <c r="S1294" s="3"/>
      <c r="T1294" s="3" t="s">
        <v>4716</v>
      </c>
    </row>
    <row r="1295" spans="2:20">
      <c r="B1295" t="s">
        <v>12345</v>
      </c>
      <c r="C1295" t="s">
        <v>14570</v>
      </c>
      <c r="E1295" t="s">
        <v>13667</v>
      </c>
      <c r="F1295" s="3">
        <v>0</v>
      </c>
      <c r="G1295" s="3">
        <v>0</v>
      </c>
      <c r="H1295" s="255">
        <v>43082</v>
      </c>
      <c r="I1295" s="270">
        <v>5.166666666666667</v>
      </c>
      <c r="J1295" s="3">
        <v>-1</v>
      </c>
      <c r="K1295" s="3" t="s">
        <v>12343</v>
      </c>
      <c r="L1295" s="3" t="s">
        <v>5324</v>
      </c>
      <c r="M1295" s="3" t="s">
        <v>14571</v>
      </c>
      <c r="N1295" s="3" t="s">
        <v>4722</v>
      </c>
      <c r="O1295" s="3" t="s">
        <v>4715</v>
      </c>
      <c r="P1295" s="3"/>
      <c r="Q1295" s="3"/>
      <c r="R1295" s="3"/>
      <c r="S1295" s="3"/>
      <c r="T1295" s="3" t="s">
        <v>4716</v>
      </c>
    </row>
    <row r="1296" spans="2:20">
      <c r="B1296" t="s">
        <v>12345</v>
      </c>
      <c r="C1296" t="s">
        <v>14572</v>
      </c>
      <c r="E1296" t="s">
        <v>12483</v>
      </c>
      <c r="F1296" s="3">
        <v>0</v>
      </c>
      <c r="G1296" s="3">
        <v>0</v>
      </c>
      <c r="H1296" s="255">
        <v>43089</v>
      </c>
      <c r="I1296" s="270">
        <v>5.166666666666667</v>
      </c>
      <c r="J1296" s="3">
        <v>52552</v>
      </c>
      <c r="K1296" s="3" t="s">
        <v>12343</v>
      </c>
      <c r="L1296" s="3" t="s">
        <v>4726</v>
      </c>
      <c r="M1296" s="3" t="s">
        <v>8894</v>
      </c>
      <c r="N1296" s="3" t="s">
        <v>4722</v>
      </c>
      <c r="O1296" s="3" t="s">
        <v>4715</v>
      </c>
      <c r="P1296" s="3"/>
      <c r="Q1296" s="3"/>
      <c r="R1296" s="3"/>
      <c r="S1296" s="3"/>
      <c r="T1296" s="3" t="s">
        <v>4716</v>
      </c>
    </row>
    <row r="1297" spans="2:20">
      <c r="B1297" t="s">
        <v>12345</v>
      </c>
      <c r="C1297" t="s">
        <v>14573</v>
      </c>
      <c r="E1297" t="s">
        <v>14574</v>
      </c>
      <c r="F1297" s="3">
        <v>0</v>
      </c>
      <c r="G1297" s="3">
        <v>0</v>
      </c>
      <c r="H1297" s="255">
        <v>43080</v>
      </c>
      <c r="I1297" s="270">
        <v>5.166666666666667</v>
      </c>
      <c r="J1297" s="3">
        <v>-1</v>
      </c>
      <c r="K1297" s="3" t="s">
        <v>12343</v>
      </c>
      <c r="L1297" s="3" t="s">
        <v>4753</v>
      </c>
      <c r="M1297" s="3" t="s">
        <v>4753</v>
      </c>
      <c r="N1297" s="3" t="s">
        <v>4718</v>
      </c>
      <c r="O1297" s="3" t="s">
        <v>4715</v>
      </c>
      <c r="P1297" s="3"/>
      <c r="Q1297" s="3"/>
      <c r="R1297" s="3"/>
      <c r="S1297" s="3"/>
      <c r="T1297" s="3" t="s">
        <v>4716</v>
      </c>
    </row>
    <row r="1298" spans="2:20">
      <c r="B1298" t="s">
        <v>12345</v>
      </c>
      <c r="C1298" t="s">
        <v>14575</v>
      </c>
      <c r="E1298" t="s">
        <v>13516</v>
      </c>
      <c r="F1298" s="3">
        <v>0</v>
      </c>
      <c r="G1298" s="3">
        <v>0</v>
      </c>
      <c r="H1298" s="255">
        <v>43083</v>
      </c>
      <c r="I1298" s="270">
        <v>5.166666666666667</v>
      </c>
      <c r="J1298" s="3">
        <v>-1</v>
      </c>
      <c r="K1298" s="3" t="s">
        <v>12343</v>
      </c>
      <c r="L1298" s="3" t="s">
        <v>5197</v>
      </c>
      <c r="M1298" s="3" t="s">
        <v>10405</v>
      </c>
      <c r="N1298" s="3" t="s">
        <v>4722</v>
      </c>
      <c r="O1298" s="3" t="s">
        <v>4715</v>
      </c>
      <c r="P1298" s="3"/>
      <c r="Q1298" s="3"/>
      <c r="R1298" s="3"/>
      <c r="S1298" s="3"/>
      <c r="T1298" s="3" t="s">
        <v>4716</v>
      </c>
    </row>
    <row r="1299" spans="2:20">
      <c r="B1299" t="s">
        <v>12341</v>
      </c>
      <c r="C1299" t="s">
        <v>14576</v>
      </c>
      <c r="E1299" t="s">
        <v>4716</v>
      </c>
      <c r="F1299" s="3">
        <v>0</v>
      </c>
      <c r="G1299" s="3">
        <v>0</v>
      </c>
      <c r="H1299" s="255">
        <v>43080</v>
      </c>
      <c r="I1299" s="270">
        <v>5.166666666666667</v>
      </c>
      <c r="J1299" s="3">
        <v>0</v>
      </c>
      <c r="K1299" s="3" t="s">
        <v>12343</v>
      </c>
      <c r="L1299" s="3" t="s">
        <v>4753</v>
      </c>
      <c r="M1299" s="3" t="s">
        <v>4753</v>
      </c>
      <c r="N1299" s="3" t="s">
        <v>4718</v>
      </c>
      <c r="O1299" s="3" t="s">
        <v>4715</v>
      </c>
      <c r="P1299" s="3"/>
      <c r="Q1299" s="3"/>
      <c r="R1299" s="3"/>
      <c r="S1299" s="3"/>
      <c r="T1299" s="3" t="s">
        <v>4716</v>
      </c>
    </row>
    <row r="1300" spans="2:20">
      <c r="B1300" t="s">
        <v>12345</v>
      </c>
      <c r="C1300" t="s">
        <v>14577</v>
      </c>
      <c r="E1300" t="s">
        <v>14578</v>
      </c>
      <c r="F1300" s="3">
        <v>0</v>
      </c>
      <c r="G1300" s="3">
        <v>0</v>
      </c>
      <c r="H1300" s="255">
        <v>43080</v>
      </c>
      <c r="I1300" s="270">
        <v>5.166666666666667</v>
      </c>
      <c r="J1300" s="3">
        <v>-1</v>
      </c>
      <c r="K1300" s="3" t="s">
        <v>12343</v>
      </c>
      <c r="L1300" s="3" t="s">
        <v>4753</v>
      </c>
      <c r="M1300" s="3" t="s">
        <v>4753</v>
      </c>
      <c r="N1300" s="3" t="s">
        <v>4712</v>
      </c>
      <c r="O1300" s="3" t="s">
        <v>4715</v>
      </c>
      <c r="P1300" s="3"/>
      <c r="Q1300" s="3"/>
      <c r="R1300" s="3"/>
      <c r="S1300" s="3"/>
      <c r="T1300" s="3" t="s">
        <v>4716</v>
      </c>
    </row>
    <row r="1301" spans="2:20">
      <c r="B1301" t="s">
        <v>12341</v>
      </c>
      <c r="C1301" t="s">
        <v>14579</v>
      </c>
      <c r="E1301" t="s">
        <v>4716</v>
      </c>
      <c r="F1301" s="3">
        <v>0</v>
      </c>
      <c r="G1301" s="3">
        <v>0</v>
      </c>
      <c r="H1301" s="255">
        <v>43077</v>
      </c>
      <c r="I1301" s="270">
        <v>5.166666666666667</v>
      </c>
      <c r="J1301" s="3">
        <v>0</v>
      </c>
      <c r="K1301" s="3" t="s">
        <v>12343</v>
      </c>
      <c r="L1301" s="3" t="s">
        <v>4753</v>
      </c>
      <c r="M1301" s="3" t="s">
        <v>4753</v>
      </c>
      <c r="N1301" s="3" t="s">
        <v>4718</v>
      </c>
      <c r="O1301" s="3" t="s">
        <v>4715</v>
      </c>
      <c r="P1301" s="3"/>
      <c r="Q1301" s="3"/>
      <c r="R1301" s="3"/>
      <c r="S1301" s="3"/>
      <c r="T1301" s="3" t="s">
        <v>4716</v>
      </c>
    </row>
    <row r="1302" spans="2:20">
      <c r="B1302" t="s">
        <v>12341</v>
      </c>
      <c r="C1302" t="s">
        <v>14580</v>
      </c>
      <c r="E1302" t="s">
        <v>4716</v>
      </c>
      <c r="F1302" s="3">
        <v>0</v>
      </c>
      <c r="G1302" s="3">
        <v>0</v>
      </c>
      <c r="H1302" s="255">
        <v>43088</v>
      </c>
      <c r="I1302" s="270">
        <v>5.166666666666667</v>
      </c>
      <c r="J1302" s="3">
        <v>0</v>
      </c>
      <c r="K1302" s="3" t="s">
        <v>12343</v>
      </c>
      <c r="L1302" s="3" t="s">
        <v>4753</v>
      </c>
      <c r="M1302" s="3" t="s">
        <v>4753</v>
      </c>
      <c r="N1302" s="3" t="s">
        <v>4722</v>
      </c>
      <c r="O1302" s="3" t="s">
        <v>4715</v>
      </c>
      <c r="P1302" s="3"/>
      <c r="Q1302" s="3"/>
      <c r="R1302" s="3"/>
      <c r="S1302" s="3"/>
      <c r="T1302" s="3" t="s">
        <v>4716</v>
      </c>
    </row>
    <row r="1303" spans="2:20">
      <c r="B1303" t="s">
        <v>12341</v>
      </c>
      <c r="C1303" t="s">
        <v>14581</v>
      </c>
      <c r="E1303" t="s">
        <v>4716</v>
      </c>
      <c r="F1303" s="3">
        <v>0</v>
      </c>
      <c r="G1303" s="3">
        <v>0</v>
      </c>
      <c r="H1303" s="255">
        <v>43096</v>
      </c>
      <c r="I1303" s="270">
        <v>5.166666666666667</v>
      </c>
      <c r="J1303" s="3">
        <v>0</v>
      </c>
      <c r="K1303" s="3" t="s">
        <v>12343</v>
      </c>
      <c r="L1303" s="3" t="s">
        <v>4753</v>
      </c>
      <c r="M1303" s="3" t="s">
        <v>4753</v>
      </c>
      <c r="N1303" s="3" t="s">
        <v>4718</v>
      </c>
      <c r="O1303" s="3" t="s">
        <v>4715</v>
      </c>
      <c r="P1303" s="3"/>
      <c r="Q1303" s="3"/>
      <c r="R1303" s="3"/>
      <c r="S1303" s="3"/>
      <c r="T1303" s="3" t="s">
        <v>4716</v>
      </c>
    </row>
    <row r="1304" spans="2:20">
      <c r="B1304" t="s">
        <v>12345</v>
      </c>
      <c r="C1304" t="s">
        <v>14582</v>
      </c>
      <c r="E1304" t="s">
        <v>14583</v>
      </c>
      <c r="F1304" s="3">
        <v>0</v>
      </c>
      <c r="G1304" s="3">
        <v>0</v>
      </c>
      <c r="H1304" s="255">
        <v>43056</v>
      </c>
      <c r="I1304" s="270">
        <v>5.25</v>
      </c>
      <c r="J1304" s="3">
        <v>-1</v>
      </c>
      <c r="K1304" s="3" t="s">
        <v>12343</v>
      </c>
      <c r="L1304" s="3" t="s">
        <v>4753</v>
      </c>
      <c r="M1304" s="3" t="s">
        <v>4753</v>
      </c>
      <c r="N1304" s="3" t="s">
        <v>4718</v>
      </c>
      <c r="O1304" s="3" t="s">
        <v>4715</v>
      </c>
      <c r="P1304" s="3"/>
      <c r="Q1304" s="3"/>
      <c r="R1304" s="3"/>
      <c r="S1304" s="3"/>
      <c r="T1304" s="3" t="s">
        <v>4716</v>
      </c>
    </row>
    <row r="1305" spans="2:20">
      <c r="B1305" t="s">
        <v>12341</v>
      </c>
      <c r="C1305" t="s">
        <v>14584</v>
      </c>
      <c r="E1305" t="s">
        <v>4716</v>
      </c>
      <c r="F1305" s="3">
        <v>0</v>
      </c>
      <c r="G1305" s="3">
        <v>0</v>
      </c>
      <c r="H1305" s="255">
        <v>43050</v>
      </c>
      <c r="I1305" s="270">
        <v>5.25</v>
      </c>
      <c r="J1305" s="3">
        <v>0</v>
      </c>
      <c r="K1305" s="3" t="s">
        <v>12343</v>
      </c>
      <c r="L1305" s="3" t="s">
        <v>4753</v>
      </c>
      <c r="M1305" s="3" t="s">
        <v>4753</v>
      </c>
      <c r="N1305" s="3" t="s">
        <v>4718</v>
      </c>
      <c r="O1305" s="3" t="s">
        <v>4715</v>
      </c>
      <c r="P1305" s="3"/>
      <c r="Q1305" s="3"/>
      <c r="R1305" s="3"/>
      <c r="S1305" s="3"/>
      <c r="T1305" s="3" t="s">
        <v>4716</v>
      </c>
    </row>
    <row r="1306" spans="2:20">
      <c r="B1306" t="s">
        <v>12341</v>
      </c>
      <c r="C1306" t="s">
        <v>14585</v>
      </c>
      <c r="E1306" t="s">
        <v>4716</v>
      </c>
      <c r="F1306" s="3">
        <v>0</v>
      </c>
      <c r="G1306" s="3">
        <v>0</v>
      </c>
      <c r="H1306" s="255">
        <v>43055</v>
      </c>
      <c r="I1306" s="270">
        <v>5.25</v>
      </c>
      <c r="J1306" s="3">
        <v>0</v>
      </c>
      <c r="K1306" s="3" t="s">
        <v>12343</v>
      </c>
      <c r="L1306" s="3" t="s">
        <v>4753</v>
      </c>
      <c r="M1306" s="3" t="s">
        <v>4753</v>
      </c>
      <c r="N1306" s="3" t="s">
        <v>4718</v>
      </c>
      <c r="O1306" s="3" t="s">
        <v>4715</v>
      </c>
      <c r="P1306" s="3"/>
      <c r="Q1306" s="3"/>
      <c r="R1306" s="3"/>
      <c r="S1306" s="3"/>
      <c r="T1306" s="3" t="s">
        <v>4716</v>
      </c>
    </row>
    <row r="1307" spans="2:20">
      <c r="B1307" t="s">
        <v>12341</v>
      </c>
      <c r="C1307" t="s">
        <v>14586</v>
      </c>
      <c r="E1307" t="s">
        <v>4716</v>
      </c>
      <c r="F1307" s="3">
        <v>0</v>
      </c>
      <c r="G1307" s="3">
        <v>0</v>
      </c>
      <c r="H1307" s="255">
        <v>43054</v>
      </c>
      <c r="I1307" s="270">
        <v>5.25</v>
      </c>
      <c r="J1307" s="3">
        <v>0</v>
      </c>
      <c r="K1307" s="3" t="s">
        <v>12343</v>
      </c>
      <c r="L1307" s="3" t="s">
        <v>4753</v>
      </c>
      <c r="M1307" s="3" t="s">
        <v>4753</v>
      </c>
      <c r="N1307" s="3" t="s">
        <v>4718</v>
      </c>
      <c r="O1307" s="3" t="s">
        <v>4715</v>
      </c>
      <c r="P1307" s="3"/>
      <c r="Q1307" s="3"/>
      <c r="R1307" s="3"/>
      <c r="S1307" s="3"/>
      <c r="T1307" s="3" t="s">
        <v>4716</v>
      </c>
    </row>
    <row r="1308" spans="2:20">
      <c r="B1308" t="s">
        <v>12341</v>
      </c>
      <c r="C1308" t="s">
        <v>14587</v>
      </c>
      <c r="E1308" t="s">
        <v>4716</v>
      </c>
      <c r="F1308" s="3">
        <v>0</v>
      </c>
      <c r="G1308" s="3">
        <v>0</v>
      </c>
      <c r="H1308" s="255">
        <v>43069</v>
      </c>
      <c r="I1308" s="270">
        <v>5.25</v>
      </c>
      <c r="J1308" s="3">
        <v>0</v>
      </c>
      <c r="K1308" s="3" t="s">
        <v>12343</v>
      </c>
      <c r="L1308" s="3" t="s">
        <v>4753</v>
      </c>
      <c r="M1308" s="3" t="s">
        <v>4753</v>
      </c>
      <c r="N1308" s="3" t="s">
        <v>4722</v>
      </c>
      <c r="O1308" s="3" t="s">
        <v>4715</v>
      </c>
      <c r="P1308" s="3"/>
      <c r="Q1308" s="3"/>
      <c r="R1308" s="3"/>
      <c r="S1308" s="3"/>
      <c r="T1308" s="3" t="s">
        <v>4716</v>
      </c>
    </row>
    <row r="1309" spans="2:20">
      <c r="B1309" t="s">
        <v>12345</v>
      </c>
      <c r="C1309" t="s">
        <v>14588</v>
      </c>
      <c r="E1309" t="s">
        <v>14589</v>
      </c>
      <c r="F1309" s="3">
        <v>0</v>
      </c>
      <c r="G1309" s="3">
        <v>0</v>
      </c>
      <c r="H1309" s="255">
        <v>43069</v>
      </c>
      <c r="I1309" s="270">
        <v>5.25</v>
      </c>
      <c r="J1309" s="3">
        <v>-1</v>
      </c>
      <c r="K1309" s="3" t="s">
        <v>4752</v>
      </c>
      <c r="L1309" s="3" t="s">
        <v>4753</v>
      </c>
      <c r="M1309" s="3" t="s">
        <v>4753</v>
      </c>
      <c r="N1309" s="3" t="s">
        <v>4718</v>
      </c>
      <c r="O1309" s="3" t="s">
        <v>4715</v>
      </c>
      <c r="P1309" s="3"/>
      <c r="Q1309" s="3"/>
      <c r="R1309" s="3"/>
      <c r="S1309" s="3"/>
      <c r="T1309" s="3" t="s">
        <v>4716</v>
      </c>
    </row>
    <row r="1310" spans="2:20">
      <c r="B1310" t="s">
        <v>12345</v>
      </c>
      <c r="C1310" t="s">
        <v>14590</v>
      </c>
      <c r="E1310" t="s">
        <v>14591</v>
      </c>
      <c r="F1310" s="3">
        <v>0</v>
      </c>
      <c r="G1310" s="3">
        <v>0</v>
      </c>
      <c r="H1310" s="255">
        <v>43050</v>
      </c>
      <c r="I1310" s="270">
        <v>5.25</v>
      </c>
      <c r="J1310" s="3">
        <v>-1</v>
      </c>
      <c r="K1310" s="3" t="s">
        <v>4752</v>
      </c>
      <c r="L1310" s="3" t="s">
        <v>4753</v>
      </c>
      <c r="M1310" s="3" t="s">
        <v>4753</v>
      </c>
      <c r="N1310" s="3" t="s">
        <v>4722</v>
      </c>
      <c r="O1310" s="3" t="s">
        <v>4715</v>
      </c>
      <c r="P1310" s="3"/>
      <c r="Q1310" s="3"/>
      <c r="R1310" s="3"/>
      <c r="S1310" s="3"/>
      <c r="T1310" s="3" t="s">
        <v>4716</v>
      </c>
    </row>
    <row r="1311" spans="2:20">
      <c r="B1311" t="s">
        <v>12345</v>
      </c>
      <c r="C1311" t="s">
        <v>14592</v>
      </c>
      <c r="E1311" t="s">
        <v>14593</v>
      </c>
      <c r="F1311" s="3">
        <v>0</v>
      </c>
      <c r="G1311" s="3">
        <v>0</v>
      </c>
      <c r="H1311" s="255">
        <v>43050</v>
      </c>
      <c r="I1311" s="270">
        <v>5.25</v>
      </c>
      <c r="J1311" s="3">
        <v>-1</v>
      </c>
      <c r="K1311" s="3" t="s">
        <v>4752</v>
      </c>
      <c r="L1311" s="3" t="s">
        <v>4753</v>
      </c>
      <c r="M1311" s="3" t="s">
        <v>4753</v>
      </c>
      <c r="N1311" s="3" t="s">
        <v>4718</v>
      </c>
      <c r="O1311" s="3" t="s">
        <v>4715</v>
      </c>
      <c r="P1311" s="3"/>
      <c r="Q1311" s="3"/>
      <c r="R1311" s="3"/>
      <c r="S1311" s="3"/>
      <c r="T1311" s="3" t="s">
        <v>4716</v>
      </c>
    </row>
    <row r="1312" spans="2:20">
      <c r="B1312" t="s">
        <v>12345</v>
      </c>
      <c r="C1312" t="s">
        <v>14594</v>
      </c>
      <c r="E1312" t="s">
        <v>14595</v>
      </c>
      <c r="F1312" s="3">
        <v>0</v>
      </c>
      <c r="G1312" s="3">
        <v>0</v>
      </c>
      <c r="H1312" s="255">
        <v>43060</v>
      </c>
      <c r="I1312" s="270">
        <v>5.25</v>
      </c>
      <c r="J1312" s="3">
        <v>-1</v>
      </c>
      <c r="K1312" s="3" t="s">
        <v>12343</v>
      </c>
      <c r="L1312" s="3" t="s">
        <v>4753</v>
      </c>
      <c r="M1312" s="3" t="s">
        <v>4753</v>
      </c>
      <c r="N1312" s="3" t="s">
        <v>4718</v>
      </c>
      <c r="O1312" s="3" t="s">
        <v>4715</v>
      </c>
      <c r="P1312" s="3"/>
      <c r="Q1312" s="3"/>
      <c r="R1312" s="3"/>
      <c r="S1312" s="3"/>
      <c r="T1312" s="3" t="s">
        <v>4716</v>
      </c>
    </row>
    <row r="1313" spans="2:20">
      <c r="B1313" t="s">
        <v>12341</v>
      </c>
      <c r="C1313" t="s">
        <v>14596</v>
      </c>
      <c r="E1313" t="s">
        <v>4716</v>
      </c>
      <c r="F1313" s="3">
        <v>0</v>
      </c>
      <c r="G1313" s="3">
        <v>0</v>
      </c>
      <c r="H1313" s="255">
        <v>43060</v>
      </c>
      <c r="I1313" s="270">
        <v>5.25</v>
      </c>
      <c r="J1313" s="3">
        <v>0</v>
      </c>
      <c r="K1313" s="3" t="s">
        <v>12343</v>
      </c>
      <c r="L1313" s="3" t="s">
        <v>4753</v>
      </c>
      <c r="M1313" s="3" t="s">
        <v>4753</v>
      </c>
      <c r="N1313" s="3" t="s">
        <v>4722</v>
      </c>
      <c r="O1313" s="3" t="s">
        <v>4715</v>
      </c>
      <c r="P1313" s="3"/>
      <c r="Q1313" s="3"/>
      <c r="R1313" s="3"/>
      <c r="S1313" s="3"/>
      <c r="T1313" s="3" t="s">
        <v>4716</v>
      </c>
    </row>
    <row r="1314" spans="2:20">
      <c r="B1314" t="s">
        <v>12341</v>
      </c>
      <c r="C1314" t="s">
        <v>14597</v>
      </c>
      <c r="E1314" t="s">
        <v>4716</v>
      </c>
      <c r="F1314" s="3">
        <v>0</v>
      </c>
      <c r="G1314" s="3">
        <v>0</v>
      </c>
      <c r="H1314" s="255">
        <v>43055</v>
      </c>
      <c r="I1314" s="270">
        <v>5.25</v>
      </c>
      <c r="J1314" s="3">
        <v>0</v>
      </c>
      <c r="K1314" s="3" t="s">
        <v>12343</v>
      </c>
      <c r="L1314" s="3" t="s">
        <v>4753</v>
      </c>
      <c r="M1314" s="3" t="s">
        <v>4753</v>
      </c>
      <c r="N1314" s="3" t="s">
        <v>4718</v>
      </c>
      <c r="O1314" s="3" t="s">
        <v>4715</v>
      </c>
      <c r="P1314" s="3"/>
      <c r="Q1314" s="3"/>
      <c r="R1314" s="3"/>
      <c r="S1314" s="3"/>
      <c r="T1314" s="3" t="s">
        <v>4716</v>
      </c>
    </row>
    <row r="1315" spans="2:20">
      <c r="B1315" t="s">
        <v>12345</v>
      </c>
      <c r="C1315" t="s">
        <v>14598</v>
      </c>
      <c r="E1315" t="s">
        <v>14599</v>
      </c>
      <c r="F1315" s="3">
        <v>0</v>
      </c>
      <c r="G1315" s="3">
        <v>0</v>
      </c>
      <c r="H1315" s="255">
        <v>43069</v>
      </c>
      <c r="I1315" s="270">
        <v>5.25</v>
      </c>
      <c r="J1315" s="3">
        <v>-1</v>
      </c>
      <c r="K1315" s="3" t="s">
        <v>4752</v>
      </c>
      <c r="L1315" s="3" t="s">
        <v>4753</v>
      </c>
      <c r="M1315" s="3" t="s">
        <v>4753</v>
      </c>
      <c r="N1315" s="3" t="s">
        <v>4718</v>
      </c>
      <c r="O1315" s="3" t="s">
        <v>4715</v>
      </c>
      <c r="P1315" s="3"/>
      <c r="Q1315" s="3"/>
      <c r="R1315" s="3"/>
      <c r="S1315" s="3"/>
      <c r="T1315" s="3" t="s">
        <v>4716</v>
      </c>
    </row>
    <row r="1316" spans="2:20">
      <c r="B1316" t="s">
        <v>12341</v>
      </c>
      <c r="C1316" t="s">
        <v>14600</v>
      </c>
      <c r="E1316" t="s">
        <v>4716</v>
      </c>
      <c r="F1316" s="3">
        <v>0</v>
      </c>
      <c r="G1316" s="3">
        <v>0</v>
      </c>
      <c r="H1316" s="255">
        <v>43050</v>
      </c>
      <c r="I1316" s="270">
        <v>5.25</v>
      </c>
      <c r="J1316" s="3">
        <v>0</v>
      </c>
      <c r="K1316" s="3" t="s">
        <v>12343</v>
      </c>
      <c r="L1316" s="3" t="s">
        <v>4753</v>
      </c>
      <c r="M1316" s="3" t="s">
        <v>4753</v>
      </c>
      <c r="N1316" s="3" t="s">
        <v>4722</v>
      </c>
      <c r="O1316" s="3" t="s">
        <v>4715</v>
      </c>
      <c r="P1316" s="3"/>
      <c r="Q1316" s="3"/>
      <c r="R1316" s="3"/>
      <c r="S1316" s="3"/>
      <c r="T1316" s="3" t="s">
        <v>4716</v>
      </c>
    </row>
    <row r="1317" spans="2:20">
      <c r="B1317" t="s">
        <v>12345</v>
      </c>
      <c r="C1317" t="s">
        <v>14601</v>
      </c>
      <c r="E1317" t="s">
        <v>14602</v>
      </c>
      <c r="F1317" s="3">
        <v>0</v>
      </c>
      <c r="G1317" s="3">
        <v>0</v>
      </c>
      <c r="H1317" s="255">
        <v>43048</v>
      </c>
      <c r="I1317" s="270">
        <v>5.25</v>
      </c>
      <c r="J1317" s="3">
        <v>-1</v>
      </c>
      <c r="K1317" s="3" t="s">
        <v>12343</v>
      </c>
      <c r="L1317" s="3" t="s">
        <v>4753</v>
      </c>
      <c r="M1317" s="3" t="s">
        <v>4753</v>
      </c>
      <c r="N1317" s="3" t="s">
        <v>4722</v>
      </c>
      <c r="O1317" s="3" t="s">
        <v>4715</v>
      </c>
      <c r="P1317" s="3"/>
      <c r="Q1317" s="3"/>
      <c r="R1317" s="3"/>
      <c r="S1317" s="3"/>
      <c r="T1317" s="3" t="s">
        <v>4716</v>
      </c>
    </row>
    <row r="1318" spans="2:20">
      <c r="B1318" t="s">
        <v>12341</v>
      </c>
      <c r="C1318" t="s">
        <v>14603</v>
      </c>
      <c r="E1318" t="s">
        <v>4716</v>
      </c>
      <c r="F1318" s="3">
        <v>0</v>
      </c>
      <c r="G1318" s="3">
        <v>0</v>
      </c>
      <c r="H1318" s="255">
        <v>43045</v>
      </c>
      <c r="I1318" s="270">
        <v>5.25</v>
      </c>
      <c r="J1318" s="3">
        <v>0</v>
      </c>
      <c r="K1318" s="3" t="s">
        <v>12343</v>
      </c>
      <c r="L1318" s="3" t="s">
        <v>4753</v>
      </c>
      <c r="M1318" s="3" t="s">
        <v>4753</v>
      </c>
      <c r="N1318" s="3" t="s">
        <v>4718</v>
      </c>
      <c r="O1318" s="3" t="s">
        <v>4715</v>
      </c>
      <c r="P1318" s="3"/>
      <c r="Q1318" s="3"/>
      <c r="R1318" s="3"/>
      <c r="S1318" s="3"/>
      <c r="T1318" s="3" t="s">
        <v>4716</v>
      </c>
    </row>
    <row r="1319" spans="2:20">
      <c r="B1319" t="s">
        <v>12345</v>
      </c>
      <c r="C1319" t="s">
        <v>14604</v>
      </c>
      <c r="E1319" t="s">
        <v>14517</v>
      </c>
      <c r="F1319" s="3">
        <v>0</v>
      </c>
      <c r="G1319" s="3">
        <v>0</v>
      </c>
      <c r="H1319" s="255">
        <v>43048</v>
      </c>
      <c r="I1319" s="270">
        <v>5.25</v>
      </c>
      <c r="J1319" s="3">
        <v>-1</v>
      </c>
      <c r="K1319" s="3" t="s">
        <v>12343</v>
      </c>
      <c r="L1319" s="3" t="s">
        <v>4726</v>
      </c>
      <c r="M1319" s="3" t="s">
        <v>5188</v>
      </c>
      <c r="N1319" s="3" t="s">
        <v>4712</v>
      </c>
      <c r="O1319" s="3" t="s">
        <v>4715</v>
      </c>
      <c r="P1319" s="3"/>
      <c r="Q1319" s="3"/>
      <c r="R1319" s="3"/>
      <c r="S1319" s="3"/>
      <c r="T1319" s="3" t="s">
        <v>4716</v>
      </c>
    </row>
    <row r="1320" spans="2:20">
      <c r="B1320" t="s">
        <v>12345</v>
      </c>
      <c r="C1320" t="s">
        <v>14605</v>
      </c>
      <c r="E1320" t="s">
        <v>14606</v>
      </c>
      <c r="F1320" s="3">
        <v>0</v>
      </c>
      <c r="G1320" s="3">
        <v>0</v>
      </c>
      <c r="H1320" s="255">
        <v>43069</v>
      </c>
      <c r="I1320" s="270">
        <v>5.25</v>
      </c>
      <c r="J1320" s="3">
        <v>-1</v>
      </c>
      <c r="K1320" s="3" t="s">
        <v>12343</v>
      </c>
      <c r="L1320" s="3" t="s">
        <v>4726</v>
      </c>
      <c r="M1320" s="3" t="s">
        <v>4994</v>
      </c>
      <c r="N1320" s="3" t="s">
        <v>4722</v>
      </c>
      <c r="O1320" s="3" t="s">
        <v>4715</v>
      </c>
      <c r="P1320" s="3"/>
      <c r="Q1320" s="3"/>
      <c r="R1320" s="3"/>
      <c r="S1320" s="3"/>
      <c r="T1320" s="3" t="s">
        <v>4716</v>
      </c>
    </row>
    <row r="1321" spans="2:20">
      <c r="B1321" t="s">
        <v>12345</v>
      </c>
      <c r="C1321" t="s">
        <v>14607</v>
      </c>
      <c r="E1321" t="s">
        <v>14608</v>
      </c>
      <c r="F1321" s="3">
        <v>0</v>
      </c>
      <c r="G1321" s="3">
        <v>0</v>
      </c>
      <c r="H1321" s="255">
        <v>43042</v>
      </c>
      <c r="I1321" s="270">
        <v>5.25</v>
      </c>
      <c r="J1321" s="3">
        <v>-1</v>
      </c>
      <c r="K1321" s="3" t="s">
        <v>12343</v>
      </c>
      <c r="L1321" s="3" t="s">
        <v>4753</v>
      </c>
      <c r="M1321" s="3" t="s">
        <v>4753</v>
      </c>
      <c r="N1321" s="3" t="s">
        <v>4712</v>
      </c>
      <c r="O1321" s="3" t="s">
        <v>4715</v>
      </c>
      <c r="P1321" s="3"/>
      <c r="Q1321" s="3"/>
      <c r="R1321" s="3"/>
      <c r="S1321" s="3"/>
      <c r="T1321" s="3" t="s">
        <v>4716</v>
      </c>
    </row>
    <row r="1322" spans="2:20">
      <c r="B1322" t="s">
        <v>12345</v>
      </c>
      <c r="C1322" t="s">
        <v>14609</v>
      </c>
      <c r="E1322" t="s">
        <v>14023</v>
      </c>
      <c r="F1322" s="3">
        <v>0</v>
      </c>
      <c r="G1322" s="3">
        <v>0</v>
      </c>
      <c r="H1322" s="255">
        <v>43056</v>
      </c>
      <c r="I1322" s="270">
        <v>5.25</v>
      </c>
      <c r="J1322" s="3">
        <v>-1</v>
      </c>
      <c r="K1322" s="3" t="s">
        <v>4752</v>
      </c>
      <c r="L1322" s="3" t="s">
        <v>4726</v>
      </c>
      <c r="M1322" s="3" t="s">
        <v>8157</v>
      </c>
      <c r="N1322" s="3" t="s">
        <v>4722</v>
      </c>
      <c r="O1322" s="3" t="s">
        <v>4715</v>
      </c>
      <c r="P1322" s="3"/>
      <c r="Q1322" s="3"/>
      <c r="R1322" s="3"/>
      <c r="S1322" s="3"/>
      <c r="T1322" s="3" t="s">
        <v>4716</v>
      </c>
    </row>
    <row r="1323" spans="2:20">
      <c r="B1323" t="s">
        <v>12345</v>
      </c>
      <c r="C1323" t="s">
        <v>14610</v>
      </c>
      <c r="E1323" t="s">
        <v>14611</v>
      </c>
      <c r="F1323" s="3">
        <v>0</v>
      </c>
      <c r="G1323" s="3">
        <v>0</v>
      </c>
      <c r="H1323" s="255">
        <v>43049</v>
      </c>
      <c r="I1323" s="270">
        <v>5.25</v>
      </c>
      <c r="J1323" s="3">
        <v>-1</v>
      </c>
      <c r="K1323" s="3" t="s">
        <v>12343</v>
      </c>
      <c r="L1323" s="3" t="s">
        <v>4726</v>
      </c>
      <c r="M1323" s="3" t="s">
        <v>7955</v>
      </c>
      <c r="N1323" s="3" t="s">
        <v>4718</v>
      </c>
      <c r="O1323" s="3" t="s">
        <v>4715</v>
      </c>
      <c r="P1323" s="3"/>
      <c r="Q1323" s="3"/>
      <c r="R1323" s="3"/>
      <c r="S1323" s="3"/>
      <c r="T1323" s="3" t="s">
        <v>4716</v>
      </c>
    </row>
    <row r="1324" spans="2:20">
      <c r="B1324" t="s">
        <v>12345</v>
      </c>
      <c r="C1324" t="s">
        <v>14612</v>
      </c>
      <c r="E1324" t="s">
        <v>12947</v>
      </c>
      <c r="F1324" s="3">
        <v>0</v>
      </c>
      <c r="G1324" s="3">
        <v>0</v>
      </c>
      <c r="H1324" s="255">
        <v>43060</v>
      </c>
      <c r="I1324" s="270">
        <v>5.25</v>
      </c>
      <c r="J1324" s="3">
        <v>69750</v>
      </c>
      <c r="K1324" s="3" t="s">
        <v>12343</v>
      </c>
      <c r="L1324" s="3" t="s">
        <v>4726</v>
      </c>
      <c r="M1324" s="3" t="s">
        <v>9949</v>
      </c>
      <c r="N1324" s="3" t="s">
        <v>4769</v>
      </c>
      <c r="O1324" s="3" t="s">
        <v>4715</v>
      </c>
      <c r="P1324" s="3"/>
      <c r="Q1324" s="3"/>
      <c r="R1324" s="3"/>
      <c r="S1324" s="3"/>
      <c r="T1324" s="3" t="s">
        <v>4716</v>
      </c>
    </row>
    <row r="1325" spans="2:20">
      <c r="B1325" t="s">
        <v>12341</v>
      </c>
      <c r="C1325" t="s">
        <v>14613</v>
      </c>
      <c r="E1325" t="s">
        <v>4716</v>
      </c>
      <c r="F1325" s="3">
        <v>0</v>
      </c>
      <c r="G1325" s="3">
        <v>0</v>
      </c>
      <c r="H1325" s="255">
        <v>43069</v>
      </c>
      <c r="I1325" s="270">
        <v>5.25</v>
      </c>
      <c r="J1325" s="3">
        <v>0</v>
      </c>
      <c r="K1325" s="3" t="s">
        <v>12343</v>
      </c>
      <c r="L1325" s="3" t="s">
        <v>4753</v>
      </c>
      <c r="M1325" s="3" t="s">
        <v>4753</v>
      </c>
      <c r="N1325" s="3" t="s">
        <v>4722</v>
      </c>
      <c r="O1325" s="3" t="s">
        <v>4715</v>
      </c>
      <c r="P1325" s="3"/>
      <c r="Q1325" s="3"/>
      <c r="R1325" s="3"/>
      <c r="S1325" s="3"/>
      <c r="T1325" s="3" t="s">
        <v>4716</v>
      </c>
    </row>
    <row r="1326" spans="2:20">
      <c r="B1326" t="s">
        <v>12341</v>
      </c>
      <c r="C1326" t="s">
        <v>14614</v>
      </c>
      <c r="E1326" t="s">
        <v>4716</v>
      </c>
      <c r="F1326" s="3">
        <v>0</v>
      </c>
      <c r="G1326" s="3">
        <v>0</v>
      </c>
      <c r="H1326" s="255">
        <v>43047</v>
      </c>
      <c r="I1326" s="270">
        <v>5.25</v>
      </c>
      <c r="J1326" s="3">
        <v>0</v>
      </c>
      <c r="K1326" s="3" t="s">
        <v>12343</v>
      </c>
      <c r="L1326" s="3" t="s">
        <v>5324</v>
      </c>
      <c r="M1326" s="3" t="s">
        <v>14615</v>
      </c>
      <c r="N1326" s="3" t="s">
        <v>4718</v>
      </c>
      <c r="O1326" s="3" t="s">
        <v>4715</v>
      </c>
      <c r="P1326" s="3"/>
      <c r="Q1326" s="3"/>
      <c r="R1326" s="3"/>
      <c r="S1326" s="3"/>
      <c r="T1326" s="3" t="s">
        <v>4716</v>
      </c>
    </row>
    <row r="1327" spans="2:20">
      <c r="B1327" t="s">
        <v>12345</v>
      </c>
      <c r="C1327" t="s">
        <v>14616</v>
      </c>
      <c r="E1327" t="s">
        <v>14617</v>
      </c>
      <c r="F1327" s="3">
        <v>0</v>
      </c>
      <c r="G1327" s="3">
        <v>0</v>
      </c>
      <c r="H1327" s="255">
        <v>43045</v>
      </c>
      <c r="I1327" s="270">
        <v>5.25</v>
      </c>
      <c r="J1327" s="3">
        <v>94015</v>
      </c>
      <c r="K1327" s="3" t="s">
        <v>4752</v>
      </c>
      <c r="L1327" s="3" t="s">
        <v>4726</v>
      </c>
      <c r="M1327" s="3" t="s">
        <v>13099</v>
      </c>
      <c r="N1327" s="3" t="s">
        <v>4731</v>
      </c>
      <c r="O1327" s="3" t="s">
        <v>4715</v>
      </c>
      <c r="P1327" s="3"/>
      <c r="Q1327" s="3"/>
      <c r="R1327" s="3"/>
      <c r="S1327" s="3"/>
      <c r="T1327" s="3" t="s">
        <v>4716</v>
      </c>
    </row>
    <row r="1328" spans="2:20">
      <c r="B1328" t="s">
        <v>12345</v>
      </c>
      <c r="C1328" t="s">
        <v>14618</v>
      </c>
      <c r="E1328" t="s">
        <v>13860</v>
      </c>
      <c r="F1328" s="3">
        <v>0</v>
      </c>
      <c r="G1328" s="3">
        <v>0</v>
      </c>
      <c r="H1328" s="255">
        <v>43054</v>
      </c>
      <c r="I1328" s="270">
        <v>5.25</v>
      </c>
      <c r="J1328" s="3">
        <v>161085</v>
      </c>
      <c r="K1328" s="3" t="s">
        <v>12343</v>
      </c>
      <c r="L1328" s="3" t="s">
        <v>4726</v>
      </c>
      <c r="M1328" s="3" t="s">
        <v>5228</v>
      </c>
      <c r="N1328" s="3" t="s">
        <v>4722</v>
      </c>
      <c r="O1328" s="3" t="s">
        <v>4715</v>
      </c>
      <c r="P1328" s="3"/>
      <c r="Q1328" s="3"/>
      <c r="R1328" s="3"/>
      <c r="S1328" s="3"/>
      <c r="T1328" s="3" t="s">
        <v>4716</v>
      </c>
    </row>
    <row r="1329" spans="2:20">
      <c r="B1329" t="s">
        <v>12345</v>
      </c>
      <c r="C1329" t="s">
        <v>14619</v>
      </c>
      <c r="E1329" t="s">
        <v>14620</v>
      </c>
      <c r="F1329" s="3">
        <v>0</v>
      </c>
      <c r="G1329" s="3">
        <v>0</v>
      </c>
      <c r="H1329" s="255">
        <v>43052</v>
      </c>
      <c r="I1329" s="270">
        <v>5.25</v>
      </c>
      <c r="J1329" s="3">
        <v>-1</v>
      </c>
      <c r="K1329" s="3" t="s">
        <v>4752</v>
      </c>
      <c r="L1329" s="3" t="s">
        <v>5197</v>
      </c>
      <c r="M1329" s="3" t="s">
        <v>14621</v>
      </c>
      <c r="N1329" s="3" t="s">
        <v>4718</v>
      </c>
      <c r="O1329" s="3" t="s">
        <v>4715</v>
      </c>
      <c r="P1329" s="3"/>
      <c r="Q1329" s="3"/>
      <c r="R1329" s="3"/>
      <c r="S1329" s="3"/>
      <c r="T1329" s="3" t="s">
        <v>4716</v>
      </c>
    </row>
    <row r="1330" spans="2:20">
      <c r="B1330" t="s">
        <v>12345</v>
      </c>
      <c r="C1330" t="s">
        <v>14622</v>
      </c>
      <c r="E1330" t="s">
        <v>14474</v>
      </c>
      <c r="F1330" s="3">
        <v>0</v>
      </c>
      <c r="G1330" s="3">
        <v>0</v>
      </c>
      <c r="H1330" s="255">
        <v>43060</v>
      </c>
      <c r="I1330" s="270">
        <v>5.25</v>
      </c>
      <c r="J1330" s="3">
        <v>-1</v>
      </c>
      <c r="K1330" s="3" t="s">
        <v>12343</v>
      </c>
      <c r="L1330" s="3" t="s">
        <v>5324</v>
      </c>
      <c r="M1330" s="3" t="s">
        <v>13624</v>
      </c>
      <c r="N1330" s="3" t="s">
        <v>4718</v>
      </c>
      <c r="O1330" s="3" t="s">
        <v>4715</v>
      </c>
      <c r="P1330" s="3"/>
      <c r="Q1330" s="3"/>
      <c r="R1330" s="3"/>
      <c r="S1330" s="3"/>
      <c r="T1330" s="3" t="s">
        <v>4716</v>
      </c>
    </row>
    <row r="1331" spans="2:20">
      <c r="B1331" t="s">
        <v>12345</v>
      </c>
      <c r="C1331" t="s">
        <v>14623</v>
      </c>
      <c r="E1331" t="s">
        <v>13810</v>
      </c>
      <c r="F1331" s="3">
        <v>0</v>
      </c>
      <c r="G1331" s="3">
        <v>0</v>
      </c>
      <c r="H1331" s="255">
        <v>43063</v>
      </c>
      <c r="I1331" s="270">
        <v>5.25</v>
      </c>
      <c r="J1331" s="3">
        <v>-1</v>
      </c>
      <c r="K1331" s="3" t="s">
        <v>12343</v>
      </c>
      <c r="L1331" s="3" t="s">
        <v>4726</v>
      </c>
      <c r="M1331" s="3" t="s">
        <v>5188</v>
      </c>
      <c r="N1331" s="3" t="s">
        <v>4722</v>
      </c>
      <c r="O1331" s="3" t="s">
        <v>4715</v>
      </c>
      <c r="P1331" s="3"/>
      <c r="Q1331" s="3"/>
      <c r="R1331" s="3"/>
      <c r="S1331" s="3"/>
      <c r="T1331" s="3" t="s">
        <v>4716</v>
      </c>
    </row>
    <row r="1332" spans="2:20">
      <c r="B1332" t="s">
        <v>12345</v>
      </c>
      <c r="C1332" t="s">
        <v>14624</v>
      </c>
      <c r="E1332" t="s">
        <v>14625</v>
      </c>
      <c r="F1332" s="3">
        <v>0</v>
      </c>
      <c r="G1332" s="3">
        <v>0</v>
      </c>
      <c r="H1332" s="255">
        <v>43063</v>
      </c>
      <c r="I1332" s="270">
        <v>5.25</v>
      </c>
      <c r="J1332" s="3">
        <v>-1</v>
      </c>
      <c r="K1332" s="3" t="s">
        <v>4752</v>
      </c>
      <c r="L1332" s="3" t="s">
        <v>5197</v>
      </c>
      <c r="M1332" s="3" t="s">
        <v>12352</v>
      </c>
      <c r="N1332" s="3" t="s">
        <v>4722</v>
      </c>
      <c r="O1332" s="3" t="s">
        <v>4715</v>
      </c>
      <c r="P1332" s="3"/>
      <c r="Q1332" s="3"/>
      <c r="R1332" s="3"/>
      <c r="S1332" s="3"/>
      <c r="T1332" s="3" t="s">
        <v>4716</v>
      </c>
    </row>
    <row r="1333" spans="2:20">
      <c r="B1333" t="s">
        <v>12345</v>
      </c>
      <c r="C1333" t="s">
        <v>14626</v>
      </c>
      <c r="E1333" t="s">
        <v>12567</v>
      </c>
      <c r="F1333" s="3">
        <v>0</v>
      </c>
      <c r="G1333" s="3">
        <v>0</v>
      </c>
      <c r="H1333" s="255">
        <v>43069</v>
      </c>
      <c r="I1333" s="270">
        <v>5.25</v>
      </c>
      <c r="J1333" s="3">
        <v>77516</v>
      </c>
      <c r="K1333" s="3" t="s">
        <v>12343</v>
      </c>
      <c r="L1333" s="3" t="s">
        <v>4726</v>
      </c>
      <c r="M1333" s="3" t="s">
        <v>14627</v>
      </c>
      <c r="N1333" s="3" t="s">
        <v>4712</v>
      </c>
      <c r="O1333" s="3" t="s">
        <v>4715</v>
      </c>
      <c r="P1333" s="3"/>
      <c r="Q1333" s="3"/>
      <c r="R1333" s="3"/>
      <c r="S1333" s="3"/>
      <c r="T1333" s="3" t="s">
        <v>4716</v>
      </c>
    </row>
    <row r="1334" spans="2:20">
      <c r="B1334" t="s">
        <v>12345</v>
      </c>
      <c r="C1334" t="s">
        <v>14628</v>
      </c>
      <c r="E1334" t="s">
        <v>14629</v>
      </c>
      <c r="F1334" s="3">
        <v>1</v>
      </c>
      <c r="G1334" s="3">
        <v>3332.72</v>
      </c>
      <c r="H1334" s="255">
        <v>43054</v>
      </c>
      <c r="I1334" s="270">
        <v>5.25</v>
      </c>
      <c r="J1334" s="3">
        <v>-1</v>
      </c>
      <c r="K1334" s="3" t="s">
        <v>12343</v>
      </c>
      <c r="L1334" s="3" t="s">
        <v>4726</v>
      </c>
      <c r="M1334" s="3" t="s">
        <v>5188</v>
      </c>
      <c r="N1334" s="3" t="s">
        <v>4718</v>
      </c>
      <c r="O1334" s="3" t="s">
        <v>4715</v>
      </c>
      <c r="P1334" s="3"/>
      <c r="Q1334" s="3"/>
      <c r="R1334" s="3"/>
      <c r="S1334" s="3"/>
      <c r="T1334" s="3" t="s">
        <v>4716</v>
      </c>
    </row>
    <row r="1335" spans="2:20">
      <c r="B1335" t="s">
        <v>12345</v>
      </c>
      <c r="C1335" t="s">
        <v>14630</v>
      </c>
      <c r="E1335" t="s">
        <v>13667</v>
      </c>
      <c r="F1335" s="3">
        <v>0</v>
      </c>
      <c r="G1335" s="3">
        <v>0</v>
      </c>
      <c r="H1335" s="255">
        <v>43055</v>
      </c>
      <c r="I1335" s="270">
        <v>5.25</v>
      </c>
      <c r="J1335" s="3">
        <v>-1</v>
      </c>
      <c r="K1335" s="3" t="s">
        <v>12343</v>
      </c>
      <c r="L1335" s="3" t="s">
        <v>5324</v>
      </c>
      <c r="M1335" s="3" t="s">
        <v>12772</v>
      </c>
      <c r="N1335" s="3" t="s">
        <v>4718</v>
      </c>
      <c r="O1335" s="3" t="s">
        <v>4715</v>
      </c>
      <c r="P1335" s="3"/>
      <c r="Q1335" s="3"/>
      <c r="R1335" s="3"/>
      <c r="S1335" s="3"/>
      <c r="T1335" s="3" t="s">
        <v>4716</v>
      </c>
    </row>
    <row r="1336" spans="2:20">
      <c r="B1336" t="s">
        <v>12345</v>
      </c>
      <c r="C1336" t="s">
        <v>1471</v>
      </c>
      <c r="E1336" t="s">
        <v>14631</v>
      </c>
      <c r="F1336" s="3">
        <v>0</v>
      </c>
      <c r="G1336" s="3">
        <v>0</v>
      </c>
      <c r="H1336" s="255">
        <v>43053</v>
      </c>
      <c r="I1336" s="270">
        <v>5.25</v>
      </c>
      <c r="J1336" s="3">
        <v>-1</v>
      </c>
      <c r="K1336" s="3" t="s">
        <v>12343</v>
      </c>
      <c r="L1336" s="3" t="s">
        <v>5197</v>
      </c>
      <c r="M1336" s="3" t="s">
        <v>13150</v>
      </c>
      <c r="N1336" s="3" t="s">
        <v>4718</v>
      </c>
      <c r="O1336" s="3" t="s">
        <v>4715</v>
      </c>
      <c r="P1336" s="3"/>
      <c r="Q1336" s="3"/>
      <c r="R1336" s="3"/>
      <c r="S1336" s="3"/>
      <c r="T1336" s="3" t="s">
        <v>4716</v>
      </c>
    </row>
    <row r="1337" spans="2:20">
      <c r="B1337" t="s">
        <v>12345</v>
      </c>
      <c r="C1337" t="s">
        <v>14632</v>
      </c>
      <c r="E1337" t="s">
        <v>14633</v>
      </c>
      <c r="F1337" s="3">
        <v>0</v>
      </c>
      <c r="G1337" s="3">
        <v>0</v>
      </c>
      <c r="H1337" s="255">
        <v>43069</v>
      </c>
      <c r="I1337" s="270">
        <v>5.25</v>
      </c>
      <c r="J1337" s="3">
        <v>-1</v>
      </c>
      <c r="K1337" s="3" t="s">
        <v>4752</v>
      </c>
      <c r="L1337" s="3" t="s">
        <v>5197</v>
      </c>
      <c r="M1337" s="3" t="s">
        <v>12352</v>
      </c>
      <c r="N1337" s="3" t="s">
        <v>4722</v>
      </c>
      <c r="O1337" s="3" t="s">
        <v>4715</v>
      </c>
      <c r="P1337" s="3"/>
      <c r="Q1337" s="3"/>
      <c r="R1337" s="3"/>
      <c r="S1337" s="3"/>
      <c r="T1337" s="3" t="s">
        <v>4716</v>
      </c>
    </row>
    <row r="1338" spans="2:20">
      <c r="B1338" t="s">
        <v>12345</v>
      </c>
      <c r="C1338" t="s">
        <v>14634</v>
      </c>
      <c r="E1338" t="s">
        <v>13533</v>
      </c>
      <c r="F1338" s="3">
        <v>0</v>
      </c>
      <c r="G1338" s="3">
        <v>0</v>
      </c>
      <c r="H1338" s="255">
        <v>43069</v>
      </c>
      <c r="I1338" s="270">
        <v>5.25</v>
      </c>
      <c r="J1338" s="3">
        <v>-1</v>
      </c>
      <c r="K1338" s="3" t="s">
        <v>12343</v>
      </c>
      <c r="L1338" s="3" t="s">
        <v>4726</v>
      </c>
      <c r="M1338" s="3" t="s">
        <v>4994</v>
      </c>
      <c r="N1338" s="3" t="s">
        <v>4712</v>
      </c>
      <c r="O1338" s="3" t="s">
        <v>4715</v>
      </c>
      <c r="P1338" s="3"/>
      <c r="Q1338" s="3"/>
      <c r="R1338" s="3"/>
      <c r="S1338" s="3"/>
      <c r="T1338" s="3" t="s">
        <v>4716</v>
      </c>
    </row>
    <row r="1339" spans="2:20">
      <c r="B1339" t="s">
        <v>12378</v>
      </c>
      <c r="C1339" t="s">
        <v>14635</v>
      </c>
      <c r="E1339" t="s">
        <v>13454</v>
      </c>
      <c r="F1339" s="3">
        <v>0</v>
      </c>
      <c r="G1339" s="3">
        <v>0</v>
      </c>
      <c r="H1339" s="255">
        <v>43060</v>
      </c>
      <c r="I1339" s="270">
        <v>5.25</v>
      </c>
      <c r="J1339" s="3">
        <v>-1</v>
      </c>
      <c r="K1339" s="3" t="s">
        <v>4752</v>
      </c>
      <c r="L1339" s="3" t="s">
        <v>4726</v>
      </c>
      <c r="M1339" s="3" t="s">
        <v>4994</v>
      </c>
      <c r="N1339" s="3" t="s">
        <v>4712</v>
      </c>
      <c r="O1339" s="3" t="s">
        <v>4715</v>
      </c>
      <c r="P1339" s="3"/>
      <c r="Q1339" s="3"/>
      <c r="R1339" s="3"/>
      <c r="S1339" s="3"/>
      <c r="T1339" s="3" t="s">
        <v>4716</v>
      </c>
    </row>
    <row r="1340" spans="2:20">
      <c r="B1340" t="s">
        <v>12345</v>
      </c>
      <c r="C1340" t="s">
        <v>14636</v>
      </c>
      <c r="E1340" t="s">
        <v>14637</v>
      </c>
      <c r="F1340" s="3">
        <v>0</v>
      </c>
      <c r="G1340" s="3">
        <v>0</v>
      </c>
      <c r="H1340" s="255">
        <v>43042</v>
      </c>
      <c r="I1340" s="270">
        <v>5.25</v>
      </c>
      <c r="J1340" s="3">
        <v>-1</v>
      </c>
      <c r="K1340" s="3" t="s">
        <v>12343</v>
      </c>
      <c r="L1340" s="3" t="s">
        <v>4726</v>
      </c>
      <c r="M1340" s="3" t="s">
        <v>5972</v>
      </c>
      <c r="N1340" s="3" t="s">
        <v>4712</v>
      </c>
      <c r="O1340" s="3" t="s">
        <v>4715</v>
      </c>
      <c r="P1340" s="3"/>
      <c r="Q1340" s="3"/>
      <c r="R1340" s="3"/>
      <c r="S1340" s="3"/>
      <c r="T1340" s="3" t="s">
        <v>4716</v>
      </c>
    </row>
    <row r="1341" spans="2:20">
      <c r="B1341" t="s">
        <v>12345</v>
      </c>
      <c r="C1341" t="s">
        <v>14638</v>
      </c>
      <c r="E1341" t="s">
        <v>13591</v>
      </c>
      <c r="F1341" s="3">
        <v>0</v>
      </c>
      <c r="G1341" s="3">
        <v>0</v>
      </c>
      <c r="H1341" s="255">
        <v>43054</v>
      </c>
      <c r="I1341" s="270">
        <v>5.25</v>
      </c>
      <c r="J1341" s="3">
        <v>-1</v>
      </c>
      <c r="K1341" s="3" t="s">
        <v>4752</v>
      </c>
      <c r="L1341" s="3" t="s">
        <v>5324</v>
      </c>
      <c r="M1341" s="3" t="s">
        <v>14639</v>
      </c>
      <c r="N1341" s="3" t="s">
        <v>4718</v>
      </c>
      <c r="O1341" s="3" t="s">
        <v>4715</v>
      </c>
      <c r="P1341" s="3"/>
      <c r="Q1341" s="3"/>
      <c r="R1341" s="3"/>
      <c r="S1341" s="3"/>
      <c r="T1341" s="3" t="s">
        <v>4716</v>
      </c>
    </row>
    <row r="1342" spans="2:20">
      <c r="B1342" t="s">
        <v>12345</v>
      </c>
      <c r="C1342" t="s">
        <v>14640</v>
      </c>
      <c r="E1342" t="s">
        <v>12800</v>
      </c>
      <c r="F1342" s="3">
        <v>0</v>
      </c>
      <c r="G1342" s="3">
        <v>0</v>
      </c>
      <c r="H1342" s="255">
        <v>43069</v>
      </c>
      <c r="I1342" s="270">
        <v>5.25</v>
      </c>
      <c r="J1342" s="3">
        <v>-1</v>
      </c>
      <c r="K1342" s="3" t="s">
        <v>12343</v>
      </c>
      <c r="L1342" s="3" t="s">
        <v>4726</v>
      </c>
      <c r="M1342" s="3" t="s">
        <v>10076</v>
      </c>
      <c r="N1342" s="3" t="s">
        <v>4718</v>
      </c>
      <c r="O1342" s="3" t="s">
        <v>4715</v>
      </c>
      <c r="P1342" s="3"/>
      <c r="Q1342" s="3"/>
      <c r="R1342" s="3"/>
      <c r="S1342" s="3"/>
      <c r="T1342" s="3" t="s">
        <v>4716</v>
      </c>
    </row>
    <row r="1343" spans="2:20">
      <c r="B1343" t="s">
        <v>12345</v>
      </c>
      <c r="C1343" t="s">
        <v>14641</v>
      </c>
      <c r="E1343" t="s">
        <v>13073</v>
      </c>
      <c r="F1343" s="3">
        <v>0</v>
      </c>
      <c r="G1343" s="3">
        <v>0</v>
      </c>
      <c r="H1343" s="255">
        <v>43055</v>
      </c>
      <c r="I1343" s="270">
        <v>5.25</v>
      </c>
      <c r="J1343" s="3">
        <v>-1</v>
      </c>
      <c r="K1343" s="3" t="s">
        <v>4752</v>
      </c>
      <c r="L1343" s="3" t="s">
        <v>4726</v>
      </c>
      <c r="M1343" s="3" t="s">
        <v>8841</v>
      </c>
      <c r="N1343" s="3" t="s">
        <v>4722</v>
      </c>
      <c r="O1343" s="3" t="s">
        <v>4715</v>
      </c>
      <c r="P1343" s="3"/>
      <c r="Q1343" s="3"/>
      <c r="R1343" s="3"/>
      <c r="S1343" s="3"/>
      <c r="T1343" s="3" t="s">
        <v>4716</v>
      </c>
    </row>
    <row r="1344" spans="2:20">
      <c r="B1344" t="s">
        <v>12345</v>
      </c>
      <c r="C1344" t="s">
        <v>14642</v>
      </c>
      <c r="E1344" t="s">
        <v>13168</v>
      </c>
      <c r="F1344" s="3">
        <v>0</v>
      </c>
      <c r="G1344" s="3">
        <v>0</v>
      </c>
      <c r="H1344" s="255">
        <v>43052</v>
      </c>
      <c r="I1344" s="270">
        <v>5.25</v>
      </c>
      <c r="J1344" s="3">
        <v>-1</v>
      </c>
      <c r="K1344" s="3" t="s">
        <v>12343</v>
      </c>
      <c r="L1344" s="3" t="s">
        <v>4726</v>
      </c>
      <c r="M1344" s="3" t="s">
        <v>5889</v>
      </c>
      <c r="N1344" s="3" t="s">
        <v>4722</v>
      </c>
      <c r="O1344" s="3" t="s">
        <v>4715</v>
      </c>
      <c r="P1344" s="3"/>
      <c r="Q1344" s="3"/>
      <c r="R1344" s="3"/>
      <c r="S1344" s="3"/>
      <c r="T1344" s="3" t="s">
        <v>4716</v>
      </c>
    </row>
    <row r="1345" spans="2:20">
      <c r="B1345" t="s">
        <v>12345</v>
      </c>
      <c r="C1345" t="s">
        <v>14643</v>
      </c>
      <c r="E1345" t="s">
        <v>13456</v>
      </c>
      <c r="F1345" s="3">
        <v>0</v>
      </c>
      <c r="G1345" s="3">
        <v>0</v>
      </c>
      <c r="H1345" s="255">
        <v>43055</v>
      </c>
      <c r="I1345" s="270">
        <v>5.25</v>
      </c>
      <c r="J1345" s="3">
        <v>-1</v>
      </c>
      <c r="K1345" s="3" t="s">
        <v>12343</v>
      </c>
      <c r="L1345" s="3" t="s">
        <v>5324</v>
      </c>
      <c r="M1345" s="3" t="s">
        <v>14644</v>
      </c>
      <c r="N1345" s="3" t="s">
        <v>4712</v>
      </c>
      <c r="O1345" s="3" t="s">
        <v>4715</v>
      </c>
      <c r="P1345" s="3"/>
      <c r="Q1345" s="3"/>
      <c r="R1345" s="3"/>
      <c r="S1345" s="3"/>
      <c r="T1345" s="3" t="s">
        <v>4716</v>
      </c>
    </row>
    <row r="1346" spans="2:20">
      <c r="B1346" t="s">
        <v>12345</v>
      </c>
      <c r="C1346" t="s">
        <v>14645</v>
      </c>
      <c r="E1346" t="s">
        <v>13400</v>
      </c>
      <c r="F1346" s="3">
        <v>0</v>
      </c>
      <c r="G1346" s="3">
        <v>0</v>
      </c>
      <c r="H1346" s="255">
        <v>43069</v>
      </c>
      <c r="I1346" s="270">
        <v>5.25</v>
      </c>
      <c r="J1346" s="3">
        <v>91737</v>
      </c>
      <c r="K1346" s="3" t="s">
        <v>12343</v>
      </c>
      <c r="L1346" s="3" t="s">
        <v>4726</v>
      </c>
      <c r="M1346" s="3" t="s">
        <v>5228</v>
      </c>
      <c r="N1346" s="3" t="s">
        <v>4718</v>
      </c>
      <c r="O1346" s="3" t="s">
        <v>4715</v>
      </c>
      <c r="P1346" s="3"/>
      <c r="Q1346" s="3"/>
      <c r="R1346" s="3"/>
      <c r="S1346" s="3"/>
      <c r="T1346" s="3" t="s">
        <v>4716</v>
      </c>
    </row>
    <row r="1347" spans="2:20">
      <c r="B1347" t="s">
        <v>12345</v>
      </c>
      <c r="C1347" t="s">
        <v>14646</v>
      </c>
      <c r="E1347" t="s">
        <v>12806</v>
      </c>
      <c r="F1347" s="3">
        <v>0</v>
      </c>
      <c r="G1347" s="3">
        <v>0</v>
      </c>
      <c r="H1347" s="255">
        <v>43057</v>
      </c>
      <c r="I1347" s="270">
        <v>5.25</v>
      </c>
      <c r="J1347" s="3">
        <v>41185</v>
      </c>
      <c r="K1347" s="3" t="s">
        <v>12343</v>
      </c>
      <c r="L1347" s="3" t="s">
        <v>4726</v>
      </c>
      <c r="M1347" s="3" t="s">
        <v>9450</v>
      </c>
      <c r="N1347" s="3" t="s">
        <v>4722</v>
      </c>
      <c r="O1347" s="3" t="s">
        <v>4715</v>
      </c>
      <c r="P1347" s="3"/>
      <c r="Q1347" s="3"/>
      <c r="R1347" s="3"/>
      <c r="S1347" s="3"/>
      <c r="T1347" s="3" t="s">
        <v>4716</v>
      </c>
    </row>
    <row r="1348" spans="2:20">
      <c r="B1348" t="s">
        <v>12345</v>
      </c>
      <c r="C1348" t="s">
        <v>14647</v>
      </c>
      <c r="E1348" t="s">
        <v>14648</v>
      </c>
      <c r="F1348" s="3">
        <v>0</v>
      </c>
      <c r="G1348" s="3">
        <v>0</v>
      </c>
      <c r="H1348" s="255">
        <v>43049</v>
      </c>
      <c r="I1348" s="270">
        <v>5.25</v>
      </c>
      <c r="J1348" s="3">
        <v>-1</v>
      </c>
      <c r="K1348" s="3" t="s">
        <v>4752</v>
      </c>
      <c r="L1348" s="3" t="s">
        <v>4726</v>
      </c>
      <c r="M1348" s="3" t="s">
        <v>5188</v>
      </c>
      <c r="N1348" s="3" t="s">
        <v>4718</v>
      </c>
      <c r="O1348" s="3" t="s">
        <v>4715</v>
      </c>
      <c r="P1348" s="3"/>
      <c r="Q1348" s="3"/>
      <c r="R1348" s="3"/>
      <c r="S1348" s="3"/>
      <c r="T1348" s="3" t="s">
        <v>4716</v>
      </c>
    </row>
    <row r="1349" spans="2:20">
      <c r="B1349" t="s">
        <v>12345</v>
      </c>
      <c r="C1349" t="s">
        <v>14649</v>
      </c>
      <c r="E1349" t="s">
        <v>14650</v>
      </c>
      <c r="F1349" s="3">
        <v>0</v>
      </c>
      <c r="G1349" s="3">
        <v>0</v>
      </c>
      <c r="H1349" s="255">
        <v>43069</v>
      </c>
      <c r="I1349" s="270">
        <v>5.25</v>
      </c>
      <c r="J1349" s="3">
        <v>-1</v>
      </c>
      <c r="K1349" s="3" t="s">
        <v>12343</v>
      </c>
      <c r="L1349" s="3" t="s">
        <v>4726</v>
      </c>
      <c r="M1349" s="3" t="s">
        <v>7955</v>
      </c>
      <c r="N1349" s="3" t="s">
        <v>4718</v>
      </c>
      <c r="O1349" s="3" t="s">
        <v>4715</v>
      </c>
      <c r="P1349" s="3"/>
      <c r="Q1349" s="3"/>
      <c r="R1349" s="3"/>
      <c r="S1349" s="3"/>
      <c r="T1349" s="3" t="s">
        <v>4716</v>
      </c>
    </row>
    <row r="1350" spans="2:20">
      <c r="B1350" t="s">
        <v>12345</v>
      </c>
      <c r="C1350" t="s">
        <v>14651</v>
      </c>
      <c r="E1350" t="s">
        <v>14058</v>
      </c>
      <c r="F1350" s="3">
        <v>0</v>
      </c>
      <c r="G1350" s="3">
        <v>0</v>
      </c>
      <c r="H1350" s="255">
        <v>43069</v>
      </c>
      <c r="I1350" s="270">
        <v>5.25</v>
      </c>
      <c r="J1350" s="3">
        <v>-1</v>
      </c>
      <c r="K1350" s="3" t="s">
        <v>12343</v>
      </c>
      <c r="L1350" s="3" t="s">
        <v>5324</v>
      </c>
      <c r="M1350" s="3" t="s">
        <v>6241</v>
      </c>
      <c r="N1350" s="3" t="s">
        <v>4722</v>
      </c>
      <c r="O1350" s="3" t="s">
        <v>4715</v>
      </c>
      <c r="P1350" s="3"/>
      <c r="Q1350" s="3"/>
      <c r="R1350" s="3"/>
      <c r="S1350" s="3"/>
      <c r="T1350" s="3" t="s">
        <v>4716</v>
      </c>
    </row>
    <row r="1351" spans="2:20">
      <c r="B1351" t="s">
        <v>12345</v>
      </c>
      <c r="C1351" t="s">
        <v>14652</v>
      </c>
      <c r="E1351" t="s">
        <v>12844</v>
      </c>
      <c r="F1351" s="3">
        <v>0</v>
      </c>
      <c r="G1351" s="3">
        <v>0</v>
      </c>
      <c r="H1351" s="255">
        <v>43047</v>
      </c>
      <c r="I1351" s="270">
        <v>5.25</v>
      </c>
      <c r="J1351" s="3">
        <v>-1</v>
      </c>
      <c r="K1351" s="3" t="s">
        <v>12343</v>
      </c>
      <c r="L1351" s="3" t="s">
        <v>4726</v>
      </c>
      <c r="M1351" s="3" t="s">
        <v>4994</v>
      </c>
      <c r="N1351" s="3" t="s">
        <v>4722</v>
      </c>
      <c r="O1351" s="3" t="s">
        <v>4715</v>
      </c>
      <c r="P1351" s="3"/>
      <c r="Q1351" s="3"/>
      <c r="R1351" s="3"/>
      <c r="S1351" s="3"/>
      <c r="T1351" s="3" t="s">
        <v>4716</v>
      </c>
    </row>
    <row r="1352" spans="2:20">
      <c r="B1352" t="s">
        <v>12345</v>
      </c>
      <c r="C1352" t="s">
        <v>14653</v>
      </c>
      <c r="E1352" t="s">
        <v>12828</v>
      </c>
      <c r="F1352" s="3">
        <v>0</v>
      </c>
      <c r="G1352" s="3">
        <v>0</v>
      </c>
      <c r="H1352" s="255">
        <v>43069</v>
      </c>
      <c r="I1352" s="270">
        <v>5.25</v>
      </c>
      <c r="J1352" s="3">
        <v>91760</v>
      </c>
      <c r="K1352" s="3" t="s">
        <v>12343</v>
      </c>
      <c r="L1352" s="3" t="s">
        <v>4726</v>
      </c>
      <c r="M1352" s="3" t="s">
        <v>5228</v>
      </c>
      <c r="N1352" s="3" t="s">
        <v>4731</v>
      </c>
      <c r="O1352" s="3" t="s">
        <v>4715</v>
      </c>
      <c r="P1352" s="3"/>
      <c r="Q1352" s="3"/>
      <c r="R1352" s="3"/>
      <c r="S1352" s="3"/>
      <c r="T1352" s="3" t="s">
        <v>4716</v>
      </c>
    </row>
    <row r="1353" spans="2:20">
      <c r="B1353" t="s">
        <v>12345</v>
      </c>
      <c r="C1353" t="s">
        <v>14654</v>
      </c>
      <c r="E1353" t="s">
        <v>14655</v>
      </c>
      <c r="F1353" s="3">
        <v>1</v>
      </c>
      <c r="G1353" s="3">
        <v>3649.02</v>
      </c>
      <c r="H1353" s="255">
        <v>43060</v>
      </c>
      <c r="I1353" s="270">
        <v>5.25</v>
      </c>
      <c r="J1353" s="3">
        <v>-1</v>
      </c>
      <c r="K1353" s="3" t="s">
        <v>12343</v>
      </c>
      <c r="L1353" s="3" t="s">
        <v>5324</v>
      </c>
      <c r="M1353" s="3" t="s">
        <v>14656</v>
      </c>
      <c r="N1353" s="3" t="s">
        <v>4731</v>
      </c>
      <c r="O1353" s="3" t="s">
        <v>4715</v>
      </c>
      <c r="P1353" s="3"/>
      <c r="Q1353" s="3"/>
      <c r="R1353" s="3"/>
      <c r="S1353" s="3"/>
      <c r="T1353" s="3" t="s">
        <v>4716</v>
      </c>
    </row>
    <row r="1354" spans="2:20">
      <c r="B1354" t="s">
        <v>12345</v>
      </c>
      <c r="C1354" t="s">
        <v>14657</v>
      </c>
      <c r="E1354" t="s">
        <v>14658</v>
      </c>
      <c r="F1354" s="3">
        <v>0</v>
      </c>
      <c r="G1354" s="3">
        <v>0</v>
      </c>
      <c r="H1354" s="255">
        <v>43060</v>
      </c>
      <c r="I1354" s="270">
        <v>5.25</v>
      </c>
      <c r="J1354" s="3">
        <v>-1</v>
      </c>
      <c r="K1354" s="3" t="s">
        <v>12343</v>
      </c>
      <c r="L1354" s="3" t="s">
        <v>4726</v>
      </c>
      <c r="M1354" s="3" t="s">
        <v>7955</v>
      </c>
      <c r="N1354" s="3" t="s">
        <v>4712</v>
      </c>
      <c r="O1354" s="3" t="s">
        <v>4715</v>
      </c>
      <c r="P1354" s="3"/>
      <c r="Q1354" s="3"/>
      <c r="R1354" s="3"/>
      <c r="S1354" s="3"/>
      <c r="T1354" s="3" t="s">
        <v>4716</v>
      </c>
    </row>
    <row r="1355" spans="2:20">
      <c r="B1355" t="s">
        <v>12345</v>
      </c>
      <c r="C1355" t="s">
        <v>14659</v>
      </c>
      <c r="E1355" t="s">
        <v>13140</v>
      </c>
      <c r="F1355" s="3">
        <v>0</v>
      </c>
      <c r="G1355" s="3">
        <v>0</v>
      </c>
      <c r="H1355" s="255">
        <v>43050</v>
      </c>
      <c r="I1355" s="270">
        <v>5.25</v>
      </c>
      <c r="J1355" s="3">
        <v>-1</v>
      </c>
      <c r="K1355" s="3" t="s">
        <v>12343</v>
      </c>
      <c r="L1355" s="3" t="s">
        <v>4726</v>
      </c>
      <c r="M1355" s="3" t="s">
        <v>10477</v>
      </c>
      <c r="N1355" s="3" t="s">
        <v>4731</v>
      </c>
      <c r="O1355" s="3" t="s">
        <v>4715</v>
      </c>
      <c r="P1355" s="3"/>
      <c r="Q1355" s="3"/>
      <c r="R1355" s="3"/>
      <c r="S1355" s="3"/>
      <c r="T1355" s="3" t="s">
        <v>4716</v>
      </c>
    </row>
    <row r="1356" spans="2:20">
      <c r="B1356" t="s">
        <v>12341</v>
      </c>
      <c r="C1356" t="s">
        <v>14660</v>
      </c>
      <c r="E1356" t="s">
        <v>4716</v>
      </c>
      <c r="F1356" s="3">
        <v>0</v>
      </c>
      <c r="G1356" s="3">
        <v>0</v>
      </c>
      <c r="H1356" s="255">
        <v>43060</v>
      </c>
      <c r="I1356" s="270">
        <v>5.25</v>
      </c>
      <c r="J1356" s="3">
        <v>0</v>
      </c>
      <c r="K1356" s="3" t="s">
        <v>12343</v>
      </c>
      <c r="L1356" s="3" t="s">
        <v>4753</v>
      </c>
      <c r="M1356" s="3" t="s">
        <v>4753</v>
      </c>
      <c r="N1356" s="3" t="s">
        <v>4718</v>
      </c>
      <c r="O1356" s="3" t="s">
        <v>4715</v>
      </c>
      <c r="P1356" s="3"/>
      <c r="Q1356" s="3"/>
      <c r="R1356" s="3"/>
      <c r="S1356" s="3"/>
      <c r="T1356" s="3" t="s">
        <v>4716</v>
      </c>
    </row>
    <row r="1357" spans="2:20">
      <c r="B1357" t="s">
        <v>12341</v>
      </c>
      <c r="C1357" t="s">
        <v>14661</v>
      </c>
      <c r="E1357" t="s">
        <v>4716</v>
      </c>
      <c r="F1357" s="3">
        <v>0</v>
      </c>
      <c r="G1357" s="3">
        <v>0</v>
      </c>
      <c r="H1357" s="255">
        <v>43060</v>
      </c>
      <c r="I1357" s="270">
        <v>5.25</v>
      </c>
      <c r="J1357" s="3">
        <v>0</v>
      </c>
      <c r="K1357" s="3" t="s">
        <v>12343</v>
      </c>
      <c r="L1357" s="3" t="s">
        <v>4753</v>
      </c>
      <c r="M1357" s="3" t="s">
        <v>4753</v>
      </c>
      <c r="N1357" s="3" t="s">
        <v>4722</v>
      </c>
      <c r="O1357" s="3" t="s">
        <v>4715</v>
      </c>
      <c r="P1357" s="3"/>
      <c r="Q1357" s="3"/>
      <c r="R1357" s="3"/>
      <c r="S1357" s="3"/>
      <c r="T1357" s="3" t="s">
        <v>4716</v>
      </c>
    </row>
    <row r="1358" spans="2:20">
      <c r="B1358" t="s">
        <v>12341</v>
      </c>
      <c r="C1358" t="s">
        <v>14662</v>
      </c>
      <c r="E1358" t="s">
        <v>4716</v>
      </c>
      <c r="F1358" s="3">
        <v>0</v>
      </c>
      <c r="G1358" s="3">
        <v>0</v>
      </c>
      <c r="H1358" s="255">
        <v>43069</v>
      </c>
      <c r="I1358" s="270">
        <v>5.25</v>
      </c>
      <c r="J1358" s="3">
        <v>0</v>
      </c>
      <c r="K1358" s="3" t="s">
        <v>12343</v>
      </c>
      <c r="L1358" s="3" t="s">
        <v>4753</v>
      </c>
      <c r="M1358" s="3" t="s">
        <v>4753</v>
      </c>
      <c r="N1358" s="3" t="s">
        <v>4718</v>
      </c>
      <c r="O1358" s="3" t="s">
        <v>4715</v>
      </c>
      <c r="P1358" s="3"/>
      <c r="Q1358" s="3"/>
      <c r="R1358" s="3"/>
      <c r="S1358" s="3"/>
      <c r="T1358" s="3" t="s">
        <v>4716</v>
      </c>
    </row>
    <row r="1359" spans="2:20">
      <c r="B1359" t="s">
        <v>12345</v>
      </c>
      <c r="C1359" t="s">
        <v>14663</v>
      </c>
      <c r="E1359" t="s">
        <v>14664</v>
      </c>
      <c r="F1359" s="3">
        <v>2</v>
      </c>
      <c r="G1359" s="3">
        <v>3982.87</v>
      </c>
      <c r="H1359" s="255">
        <v>43060</v>
      </c>
      <c r="I1359" s="270">
        <v>5.25</v>
      </c>
      <c r="J1359" s="3">
        <v>-1</v>
      </c>
      <c r="K1359" s="3" t="s">
        <v>4752</v>
      </c>
      <c r="L1359" s="3" t="s">
        <v>4753</v>
      </c>
      <c r="M1359" s="3" t="s">
        <v>4753</v>
      </c>
      <c r="N1359" s="3" t="s">
        <v>4718</v>
      </c>
      <c r="O1359" s="3" t="s">
        <v>4715</v>
      </c>
      <c r="P1359" s="3"/>
      <c r="Q1359" s="3"/>
      <c r="R1359" s="3"/>
      <c r="S1359" s="3"/>
      <c r="T1359" s="3" t="s">
        <v>4716</v>
      </c>
    </row>
    <row r="1360" spans="2:20">
      <c r="B1360" t="s">
        <v>12341</v>
      </c>
      <c r="C1360" t="s">
        <v>14665</v>
      </c>
      <c r="E1360" t="s">
        <v>4716</v>
      </c>
      <c r="F1360" s="3">
        <v>0</v>
      </c>
      <c r="G1360" s="3">
        <v>0</v>
      </c>
      <c r="H1360" s="255">
        <v>43049</v>
      </c>
      <c r="I1360" s="270">
        <v>5.25</v>
      </c>
      <c r="J1360" s="3">
        <v>0</v>
      </c>
      <c r="K1360" s="3" t="s">
        <v>12343</v>
      </c>
      <c r="L1360" s="3" t="s">
        <v>4753</v>
      </c>
      <c r="M1360" s="3" t="s">
        <v>4753</v>
      </c>
      <c r="N1360" s="3" t="s">
        <v>4722</v>
      </c>
      <c r="O1360" s="3" t="s">
        <v>4715</v>
      </c>
      <c r="P1360" s="3"/>
      <c r="Q1360" s="3"/>
      <c r="R1360" s="3"/>
      <c r="S1360" s="3"/>
      <c r="T1360" s="3" t="s">
        <v>4716</v>
      </c>
    </row>
    <row r="1361" spans="2:20">
      <c r="B1361" t="s">
        <v>12345</v>
      </c>
      <c r="C1361" t="s">
        <v>14666</v>
      </c>
      <c r="E1361" t="s">
        <v>14667</v>
      </c>
      <c r="F1361" s="3">
        <v>0</v>
      </c>
      <c r="G1361" s="3">
        <v>0</v>
      </c>
      <c r="H1361" s="255">
        <v>43069</v>
      </c>
      <c r="I1361" s="270">
        <v>5.25</v>
      </c>
      <c r="J1361" s="3">
        <v>-1</v>
      </c>
      <c r="K1361" s="3" t="s">
        <v>12343</v>
      </c>
      <c r="L1361" s="3" t="s">
        <v>4753</v>
      </c>
      <c r="M1361" s="3" t="s">
        <v>4753</v>
      </c>
      <c r="N1361" s="3" t="s">
        <v>4718</v>
      </c>
      <c r="O1361" s="3" t="s">
        <v>4715</v>
      </c>
      <c r="P1361" s="3"/>
      <c r="Q1361" s="3"/>
      <c r="R1361" s="3"/>
      <c r="S1361" s="3"/>
      <c r="T1361" s="3" t="s">
        <v>4716</v>
      </c>
    </row>
    <row r="1362" spans="2:20">
      <c r="B1362" t="s">
        <v>12341</v>
      </c>
      <c r="C1362" t="s">
        <v>14668</v>
      </c>
      <c r="E1362" t="s">
        <v>4716</v>
      </c>
      <c r="F1362" s="3">
        <v>0</v>
      </c>
      <c r="G1362" s="3">
        <v>0</v>
      </c>
      <c r="H1362" s="255">
        <v>43060</v>
      </c>
      <c r="I1362" s="270">
        <v>5.25</v>
      </c>
      <c r="J1362" s="3">
        <v>0</v>
      </c>
      <c r="K1362" s="3" t="s">
        <v>12343</v>
      </c>
      <c r="L1362" s="3" t="s">
        <v>4753</v>
      </c>
      <c r="M1362" s="3" t="s">
        <v>4753</v>
      </c>
      <c r="N1362" s="3" t="s">
        <v>4718</v>
      </c>
      <c r="O1362" s="3" t="s">
        <v>4715</v>
      </c>
      <c r="P1362" s="3"/>
      <c r="Q1362" s="3"/>
      <c r="R1362" s="3"/>
      <c r="S1362" s="3"/>
      <c r="T1362" s="3" t="s">
        <v>4716</v>
      </c>
    </row>
    <row r="1363" spans="2:20">
      <c r="B1363" t="s">
        <v>12345</v>
      </c>
      <c r="C1363" t="s">
        <v>14669</v>
      </c>
      <c r="E1363" t="s">
        <v>14670</v>
      </c>
      <c r="F1363" s="3">
        <v>0</v>
      </c>
      <c r="G1363" s="3">
        <v>0</v>
      </c>
      <c r="H1363" s="255">
        <v>43069</v>
      </c>
      <c r="I1363" s="270">
        <v>5.25</v>
      </c>
      <c r="J1363" s="3">
        <v>-1</v>
      </c>
      <c r="K1363" s="3" t="s">
        <v>4752</v>
      </c>
      <c r="L1363" s="3" t="s">
        <v>4753</v>
      </c>
      <c r="M1363" s="3" t="s">
        <v>4753</v>
      </c>
      <c r="N1363" s="3" t="s">
        <v>4718</v>
      </c>
      <c r="O1363" s="3" t="s">
        <v>4715</v>
      </c>
      <c r="P1363" s="3"/>
      <c r="Q1363" s="3"/>
      <c r="R1363" s="3"/>
      <c r="S1363" s="3"/>
      <c r="T1363" s="3" t="s">
        <v>4716</v>
      </c>
    </row>
    <row r="1364" spans="2:20">
      <c r="B1364" t="s">
        <v>12345</v>
      </c>
      <c r="C1364" t="s">
        <v>14671</v>
      </c>
      <c r="E1364" t="s">
        <v>14672</v>
      </c>
      <c r="F1364" s="3">
        <v>0</v>
      </c>
      <c r="G1364" s="3">
        <v>0</v>
      </c>
      <c r="H1364" s="255">
        <v>43060</v>
      </c>
      <c r="I1364" s="270">
        <v>5.25</v>
      </c>
      <c r="J1364" s="3">
        <v>-1</v>
      </c>
      <c r="K1364" s="3" t="s">
        <v>12343</v>
      </c>
      <c r="L1364" s="3" t="s">
        <v>4753</v>
      </c>
      <c r="M1364" s="3" t="s">
        <v>4753</v>
      </c>
      <c r="N1364" s="3" t="s">
        <v>4718</v>
      </c>
      <c r="O1364" s="3" t="s">
        <v>4715</v>
      </c>
      <c r="P1364" s="3"/>
      <c r="Q1364" s="3"/>
      <c r="R1364" s="3"/>
      <c r="S1364" s="3"/>
      <c r="T1364" s="3" t="s">
        <v>4716</v>
      </c>
    </row>
    <row r="1365" spans="2:20">
      <c r="B1365" t="s">
        <v>12341</v>
      </c>
      <c r="C1365" t="s">
        <v>14673</v>
      </c>
      <c r="E1365" t="s">
        <v>4716</v>
      </c>
      <c r="F1365" s="3">
        <v>0</v>
      </c>
      <c r="G1365" s="3">
        <v>0</v>
      </c>
      <c r="H1365" s="255">
        <v>43053</v>
      </c>
      <c r="I1365" s="270">
        <v>5.25</v>
      </c>
      <c r="J1365" s="3">
        <v>0</v>
      </c>
      <c r="K1365" s="3" t="s">
        <v>12343</v>
      </c>
      <c r="L1365" s="3" t="s">
        <v>4753</v>
      </c>
      <c r="M1365" s="3" t="s">
        <v>4753</v>
      </c>
      <c r="N1365" s="3" t="s">
        <v>4718</v>
      </c>
      <c r="O1365" s="3" t="s">
        <v>4715</v>
      </c>
      <c r="P1365" s="3"/>
      <c r="Q1365" s="3"/>
      <c r="R1365" s="3"/>
      <c r="S1365" s="3"/>
      <c r="T1365" s="3" t="s">
        <v>4716</v>
      </c>
    </row>
    <row r="1366" spans="2:20">
      <c r="B1366" t="s">
        <v>12345</v>
      </c>
      <c r="C1366" t="s">
        <v>14674</v>
      </c>
      <c r="E1366" t="s">
        <v>14589</v>
      </c>
      <c r="F1366" s="3">
        <v>0</v>
      </c>
      <c r="G1366" s="3">
        <v>0</v>
      </c>
      <c r="H1366" s="255">
        <v>43027</v>
      </c>
      <c r="I1366" s="270">
        <v>5.333333333333333</v>
      </c>
      <c r="J1366" s="3">
        <v>-1</v>
      </c>
      <c r="K1366" s="3" t="s">
        <v>4752</v>
      </c>
      <c r="L1366" s="3" t="s">
        <v>4753</v>
      </c>
      <c r="M1366" s="3" t="s">
        <v>4753</v>
      </c>
      <c r="N1366" s="3" t="s">
        <v>4718</v>
      </c>
      <c r="O1366" s="3" t="s">
        <v>4715</v>
      </c>
      <c r="P1366" s="3"/>
      <c r="Q1366" s="3"/>
      <c r="R1366" s="3"/>
      <c r="S1366" s="3"/>
      <c r="T1366" s="3" t="s">
        <v>4716</v>
      </c>
    </row>
    <row r="1367" spans="2:20">
      <c r="B1367" t="s">
        <v>12345</v>
      </c>
      <c r="C1367" t="s">
        <v>14675</v>
      </c>
      <c r="E1367" t="s">
        <v>14676</v>
      </c>
      <c r="F1367" s="3">
        <v>0</v>
      </c>
      <c r="G1367" s="3">
        <v>0</v>
      </c>
      <c r="H1367" s="255">
        <v>43034</v>
      </c>
      <c r="I1367" s="270">
        <v>5.333333333333333</v>
      </c>
      <c r="J1367" s="3">
        <v>-1</v>
      </c>
      <c r="K1367" s="3" t="s">
        <v>4752</v>
      </c>
      <c r="L1367" s="3" t="s">
        <v>4753</v>
      </c>
      <c r="M1367" s="3" t="s">
        <v>4753</v>
      </c>
      <c r="N1367" s="3" t="s">
        <v>4718</v>
      </c>
      <c r="O1367" s="3" t="s">
        <v>4715</v>
      </c>
      <c r="P1367" s="3"/>
      <c r="Q1367" s="3"/>
      <c r="R1367" s="3"/>
      <c r="S1367" s="3"/>
      <c r="T1367" s="3" t="s">
        <v>4716</v>
      </c>
    </row>
    <row r="1368" spans="2:20">
      <c r="B1368" t="s">
        <v>12341</v>
      </c>
      <c r="C1368" t="s">
        <v>14677</v>
      </c>
      <c r="E1368" t="s">
        <v>4716</v>
      </c>
      <c r="F1368" s="3">
        <v>0</v>
      </c>
      <c r="G1368" s="3">
        <v>0</v>
      </c>
      <c r="H1368" s="255">
        <v>43025</v>
      </c>
      <c r="I1368" s="270">
        <v>5.333333333333333</v>
      </c>
      <c r="J1368" s="3">
        <v>0</v>
      </c>
      <c r="K1368" s="3" t="s">
        <v>12343</v>
      </c>
      <c r="L1368" s="3" t="s">
        <v>4753</v>
      </c>
      <c r="M1368" s="3" t="s">
        <v>4753</v>
      </c>
      <c r="N1368" s="3" t="s">
        <v>4718</v>
      </c>
      <c r="O1368" s="3" t="s">
        <v>4715</v>
      </c>
      <c r="P1368" s="3"/>
      <c r="Q1368" s="3"/>
      <c r="R1368" s="3"/>
      <c r="S1368" s="3"/>
      <c r="T1368" s="3" t="s">
        <v>4716</v>
      </c>
    </row>
    <row r="1369" spans="2:20">
      <c r="B1369" t="s">
        <v>12341</v>
      </c>
      <c r="C1369" t="s">
        <v>14678</v>
      </c>
      <c r="E1369" t="s">
        <v>4716</v>
      </c>
      <c r="F1369" s="3">
        <v>0</v>
      </c>
      <c r="G1369" s="3">
        <v>0</v>
      </c>
      <c r="H1369" s="255">
        <v>43010</v>
      </c>
      <c r="I1369" s="270">
        <v>5.333333333333333</v>
      </c>
      <c r="J1369" s="3">
        <v>0</v>
      </c>
      <c r="K1369" s="3" t="s">
        <v>12343</v>
      </c>
      <c r="L1369" s="3" t="s">
        <v>4753</v>
      </c>
      <c r="M1369" s="3" t="s">
        <v>4753</v>
      </c>
      <c r="N1369" s="3" t="s">
        <v>4718</v>
      </c>
      <c r="O1369" s="3" t="s">
        <v>4715</v>
      </c>
      <c r="P1369" s="3"/>
      <c r="Q1369" s="3"/>
      <c r="R1369" s="3"/>
      <c r="S1369" s="3"/>
      <c r="T1369" s="3" t="s">
        <v>4716</v>
      </c>
    </row>
    <row r="1370" spans="2:20">
      <c r="B1370" t="s">
        <v>12341</v>
      </c>
      <c r="C1370" t="s">
        <v>14679</v>
      </c>
      <c r="E1370" t="s">
        <v>4716</v>
      </c>
      <c r="F1370" s="3">
        <v>0</v>
      </c>
      <c r="G1370" s="3">
        <v>0</v>
      </c>
      <c r="H1370" s="255">
        <v>43038</v>
      </c>
      <c r="I1370" s="270">
        <v>5.333333333333333</v>
      </c>
      <c r="J1370" s="3">
        <v>0</v>
      </c>
      <c r="K1370" s="3" t="s">
        <v>12343</v>
      </c>
      <c r="L1370" s="3" t="s">
        <v>4753</v>
      </c>
      <c r="M1370" s="3" t="s">
        <v>4753</v>
      </c>
      <c r="N1370" s="3" t="s">
        <v>4718</v>
      </c>
      <c r="O1370" s="3" t="s">
        <v>4715</v>
      </c>
      <c r="P1370" s="3"/>
      <c r="Q1370" s="3"/>
      <c r="R1370" s="3"/>
      <c r="S1370" s="3"/>
      <c r="T1370" s="3" t="s">
        <v>4716</v>
      </c>
    </row>
    <row r="1371" spans="2:20">
      <c r="B1371" t="s">
        <v>12345</v>
      </c>
      <c r="C1371" t="s">
        <v>14680</v>
      </c>
      <c r="E1371" t="s">
        <v>14681</v>
      </c>
      <c r="F1371" s="3">
        <v>0</v>
      </c>
      <c r="G1371" s="3">
        <v>0</v>
      </c>
      <c r="H1371" s="255">
        <v>43027</v>
      </c>
      <c r="I1371" s="270">
        <v>5.333333333333333</v>
      </c>
      <c r="J1371" s="3">
        <v>-1</v>
      </c>
      <c r="K1371" s="3" t="s">
        <v>4752</v>
      </c>
      <c r="L1371" s="3" t="s">
        <v>4753</v>
      </c>
      <c r="M1371" s="3" t="s">
        <v>4753</v>
      </c>
      <c r="N1371" s="3" t="s">
        <v>4718</v>
      </c>
      <c r="O1371" s="3" t="s">
        <v>4715</v>
      </c>
      <c r="P1371" s="3"/>
      <c r="Q1371" s="3"/>
      <c r="R1371" s="3"/>
      <c r="S1371" s="3"/>
      <c r="T1371" s="3" t="s">
        <v>4716</v>
      </c>
    </row>
    <row r="1372" spans="2:20">
      <c r="B1372" t="s">
        <v>12341</v>
      </c>
      <c r="C1372" t="s">
        <v>14682</v>
      </c>
      <c r="E1372" t="s">
        <v>4716</v>
      </c>
      <c r="F1372" s="3">
        <v>0</v>
      </c>
      <c r="G1372" s="3">
        <v>0</v>
      </c>
      <c r="H1372" s="255">
        <v>43039</v>
      </c>
      <c r="I1372" s="270">
        <v>5.333333333333333</v>
      </c>
      <c r="J1372" s="3">
        <v>0</v>
      </c>
      <c r="K1372" s="3" t="s">
        <v>12343</v>
      </c>
      <c r="L1372" s="3" t="s">
        <v>4753</v>
      </c>
      <c r="M1372" s="3" t="s">
        <v>4753</v>
      </c>
      <c r="N1372" s="3" t="s">
        <v>4718</v>
      </c>
      <c r="O1372" s="3" t="s">
        <v>4715</v>
      </c>
      <c r="P1372" s="3"/>
      <c r="Q1372" s="3"/>
      <c r="R1372" s="3"/>
      <c r="S1372" s="3"/>
      <c r="T1372" s="3" t="s">
        <v>4716</v>
      </c>
    </row>
    <row r="1373" spans="2:20">
      <c r="B1373" t="s">
        <v>12345</v>
      </c>
      <c r="C1373" t="s">
        <v>14683</v>
      </c>
      <c r="E1373" t="s">
        <v>14684</v>
      </c>
      <c r="F1373" s="3">
        <v>0</v>
      </c>
      <c r="G1373" s="3">
        <v>0</v>
      </c>
      <c r="H1373" s="255">
        <v>43038</v>
      </c>
      <c r="I1373" s="270">
        <v>5.333333333333333</v>
      </c>
      <c r="J1373" s="3">
        <v>-1</v>
      </c>
      <c r="K1373" s="3" t="s">
        <v>12343</v>
      </c>
      <c r="L1373" s="3" t="s">
        <v>4753</v>
      </c>
      <c r="M1373" s="3" t="s">
        <v>4753</v>
      </c>
      <c r="N1373" s="3" t="s">
        <v>4731</v>
      </c>
      <c r="O1373" s="3" t="s">
        <v>4715</v>
      </c>
      <c r="P1373" s="3"/>
      <c r="Q1373" s="3"/>
      <c r="R1373" s="3"/>
      <c r="S1373" s="3"/>
      <c r="T1373" s="3" t="s">
        <v>4716</v>
      </c>
    </row>
    <row r="1374" spans="2:20">
      <c r="B1374" t="s">
        <v>12341</v>
      </c>
      <c r="C1374" t="s">
        <v>14685</v>
      </c>
      <c r="E1374" t="s">
        <v>4716</v>
      </c>
      <c r="F1374" s="3">
        <v>0</v>
      </c>
      <c r="G1374" s="3">
        <v>0</v>
      </c>
      <c r="H1374" s="255">
        <v>43039</v>
      </c>
      <c r="I1374" s="270">
        <v>5.333333333333333</v>
      </c>
      <c r="J1374" s="3">
        <v>0</v>
      </c>
      <c r="K1374" s="3" t="s">
        <v>12343</v>
      </c>
      <c r="L1374" s="3" t="s">
        <v>4753</v>
      </c>
      <c r="M1374" s="3" t="s">
        <v>4753</v>
      </c>
      <c r="N1374" s="3" t="s">
        <v>4718</v>
      </c>
      <c r="O1374" s="3" t="s">
        <v>4715</v>
      </c>
      <c r="P1374" s="3"/>
      <c r="Q1374" s="3"/>
      <c r="R1374" s="3"/>
      <c r="S1374" s="3"/>
      <c r="T1374" s="3" t="s">
        <v>4716</v>
      </c>
    </row>
    <row r="1375" spans="2:20">
      <c r="B1375" t="s">
        <v>12341</v>
      </c>
      <c r="C1375" t="s">
        <v>14686</v>
      </c>
      <c r="E1375" t="s">
        <v>4716</v>
      </c>
      <c r="F1375" s="3">
        <v>0</v>
      </c>
      <c r="G1375" s="3">
        <v>0</v>
      </c>
      <c r="H1375" s="255">
        <v>43010</v>
      </c>
      <c r="I1375" s="270">
        <v>5.333333333333333</v>
      </c>
      <c r="J1375" s="3">
        <v>0</v>
      </c>
      <c r="K1375" s="3" t="s">
        <v>12343</v>
      </c>
      <c r="L1375" s="3" t="s">
        <v>4753</v>
      </c>
      <c r="M1375" s="3" t="s">
        <v>4753</v>
      </c>
      <c r="N1375" s="3" t="s">
        <v>4722</v>
      </c>
      <c r="O1375" s="3" t="s">
        <v>4715</v>
      </c>
      <c r="P1375" s="3"/>
      <c r="Q1375" s="3"/>
      <c r="R1375" s="3"/>
      <c r="S1375" s="3"/>
      <c r="T1375" s="3" t="s">
        <v>4716</v>
      </c>
    </row>
    <row r="1376" spans="2:20">
      <c r="B1376" t="s">
        <v>12345</v>
      </c>
      <c r="C1376" t="s">
        <v>14687</v>
      </c>
      <c r="E1376" t="s">
        <v>14688</v>
      </c>
      <c r="F1376" s="3">
        <v>0</v>
      </c>
      <c r="G1376" s="3">
        <v>0</v>
      </c>
      <c r="H1376" s="255">
        <v>43018</v>
      </c>
      <c r="I1376" s="270">
        <v>5.333333333333333</v>
      </c>
      <c r="J1376" s="3">
        <v>-1</v>
      </c>
      <c r="K1376" s="3" t="s">
        <v>12343</v>
      </c>
      <c r="L1376" s="3" t="s">
        <v>4753</v>
      </c>
      <c r="M1376" s="3" t="s">
        <v>4753</v>
      </c>
      <c r="N1376" s="3" t="s">
        <v>4722</v>
      </c>
      <c r="O1376" s="3" t="s">
        <v>4715</v>
      </c>
      <c r="P1376" s="3"/>
      <c r="Q1376" s="3"/>
      <c r="R1376" s="3"/>
      <c r="S1376" s="3"/>
      <c r="T1376" s="3" t="s">
        <v>4716</v>
      </c>
    </row>
    <row r="1377" spans="2:20">
      <c r="B1377" t="s">
        <v>12345</v>
      </c>
      <c r="C1377" t="s">
        <v>14689</v>
      </c>
      <c r="E1377" t="s">
        <v>14690</v>
      </c>
      <c r="F1377" s="3">
        <v>0</v>
      </c>
      <c r="G1377" s="3">
        <v>0</v>
      </c>
      <c r="H1377" s="255">
        <v>43028</v>
      </c>
      <c r="I1377" s="270">
        <v>5.333333333333333</v>
      </c>
      <c r="J1377" s="3">
        <v>-1</v>
      </c>
      <c r="K1377" s="3" t="s">
        <v>4752</v>
      </c>
      <c r="L1377" s="3" t="s">
        <v>5324</v>
      </c>
      <c r="M1377" s="3" t="s">
        <v>14691</v>
      </c>
      <c r="N1377" s="3" t="s">
        <v>4718</v>
      </c>
      <c r="O1377" s="3" t="s">
        <v>4715</v>
      </c>
      <c r="P1377" s="3"/>
      <c r="Q1377" s="3"/>
      <c r="R1377" s="3"/>
      <c r="S1377" s="3"/>
      <c r="T1377" s="3" t="s">
        <v>4716</v>
      </c>
    </row>
    <row r="1378" spans="2:20">
      <c r="B1378" t="s">
        <v>12345</v>
      </c>
      <c r="C1378" t="s">
        <v>14692</v>
      </c>
      <c r="E1378" t="s">
        <v>12666</v>
      </c>
      <c r="F1378" s="3">
        <v>0</v>
      </c>
      <c r="G1378" s="3">
        <v>0</v>
      </c>
      <c r="H1378" s="255">
        <v>43017</v>
      </c>
      <c r="I1378" s="270">
        <v>5.333333333333333</v>
      </c>
      <c r="J1378" s="3">
        <v>69835</v>
      </c>
      <c r="K1378" s="3" t="s">
        <v>12343</v>
      </c>
      <c r="L1378" s="3" t="s">
        <v>4726</v>
      </c>
      <c r="M1378" s="3" t="s">
        <v>11935</v>
      </c>
      <c r="N1378" s="3" t="s">
        <v>4722</v>
      </c>
      <c r="O1378" s="3" t="s">
        <v>4715</v>
      </c>
      <c r="P1378" s="3"/>
      <c r="Q1378" s="3"/>
      <c r="R1378" s="3"/>
      <c r="S1378" s="3"/>
      <c r="T1378" s="3" t="s">
        <v>4716</v>
      </c>
    </row>
    <row r="1379" spans="2:20">
      <c r="B1379" t="s">
        <v>12345</v>
      </c>
      <c r="C1379" t="s">
        <v>14693</v>
      </c>
      <c r="E1379" t="s">
        <v>14542</v>
      </c>
      <c r="F1379" s="3">
        <v>0</v>
      </c>
      <c r="G1379" s="3">
        <v>0</v>
      </c>
      <c r="H1379" s="255">
        <v>43020</v>
      </c>
      <c r="I1379" s="270">
        <v>5.333333333333333</v>
      </c>
      <c r="J1379" s="3">
        <v>-1</v>
      </c>
      <c r="K1379" s="3" t="s">
        <v>12343</v>
      </c>
      <c r="L1379" s="3" t="s">
        <v>5324</v>
      </c>
      <c r="M1379" s="3" t="s">
        <v>14694</v>
      </c>
      <c r="N1379" s="3" t="s">
        <v>4712</v>
      </c>
      <c r="O1379" s="3" t="s">
        <v>4715</v>
      </c>
      <c r="P1379" s="3"/>
      <c r="Q1379" s="3"/>
      <c r="R1379" s="3"/>
      <c r="S1379" s="3"/>
      <c r="T1379" s="3" t="s">
        <v>4716</v>
      </c>
    </row>
    <row r="1380" spans="2:20">
      <c r="B1380" t="s">
        <v>12345</v>
      </c>
      <c r="C1380" t="s">
        <v>3161</v>
      </c>
      <c r="E1380" t="s">
        <v>13491</v>
      </c>
      <c r="F1380" s="3">
        <v>1</v>
      </c>
      <c r="G1380" s="3">
        <v>333.85</v>
      </c>
      <c r="H1380" s="255">
        <v>43010</v>
      </c>
      <c r="I1380" s="270">
        <v>5.333333333333333</v>
      </c>
      <c r="J1380" s="3">
        <v>66936</v>
      </c>
      <c r="K1380" s="3" t="s">
        <v>12343</v>
      </c>
      <c r="L1380" s="3" t="s">
        <v>5197</v>
      </c>
      <c r="M1380" s="3" t="s">
        <v>14695</v>
      </c>
      <c r="N1380" s="3" t="s">
        <v>4712</v>
      </c>
      <c r="O1380" s="3" t="s">
        <v>4715</v>
      </c>
      <c r="P1380" s="3"/>
      <c r="Q1380" s="3"/>
      <c r="R1380" s="3"/>
      <c r="S1380" s="3"/>
      <c r="T1380" s="3" t="s">
        <v>4716</v>
      </c>
    </row>
    <row r="1381" spans="2:20">
      <c r="B1381" t="s">
        <v>12345</v>
      </c>
      <c r="C1381" t="s">
        <v>14696</v>
      </c>
      <c r="E1381" t="s">
        <v>14697</v>
      </c>
      <c r="F1381" s="3">
        <v>0</v>
      </c>
      <c r="G1381" s="3">
        <v>0</v>
      </c>
      <c r="H1381" s="255">
        <v>43014</v>
      </c>
      <c r="I1381" s="270">
        <v>5.333333333333333</v>
      </c>
      <c r="J1381" s="3">
        <v>-1</v>
      </c>
      <c r="K1381" s="3" t="s">
        <v>4752</v>
      </c>
      <c r="L1381" s="3" t="s">
        <v>5197</v>
      </c>
      <c r="M1381" s="3" t="s">
        <v>14698</v>
      </c>
      <c r="N1381" s="3" t="s">
        <v>4722</v>
      </c>
      <c r="O1381" s="3" t="s">
        <v>4715</v>
      </c>
      <c r="P1381" s="3"/>
      <c r="Q1381" s="3"/>
      <c r="R1381" s="3"/>
      <c r="S1381" s="3"/>
      <c r="T1381" s="3" t="s">
        <v>4716</v>
      </c>
    </row>
    <row r="1382" spans="2:20">
      <c r="B1382" t="s">
        <v>12345</v>
      </c>
      <c r="C1382" t="s">
        <v>14699</v>
      </c>
      <c r="E1382" t="s">
        <v>14222</v>
      </c>
      <c r="F1382" s="3">
        <v>0</v>
      </c>
      <c r="G1382" s="3">
        <v>0</v>
      </c>
      <c r="H1382" s="255">
        <v>43021</v>
      </c>
      <c r="I1382" s="270">
        <v>5.333333333333333</v>
      </c>
      <c r="J1382" s="3">
        <v>-1</v>
      </c>
      <c r="K1382" s="3" t="s">
        <v>4752</v>
      </c>
      <c r="L1382" s="3" t="s">
        <v>5197</v>
      </c>
      <c r="M1382" s="3" t="s">
        <v>14501</v>
      </c>
      <c r="N1382" s="3" t="s">
        <v>4722</v>
      </c>
      <c r="O1382" s="3" t="s">
        <v>4715</v>
      </c>
      <c r="P1382" s="3"/>
      <c r="Q1382" s="3"/>
      <c r="R1382" s="3"/>
      <c r="S1382" s="3"/>
      <c r="T1382" s="3" t="s">
        <v>4716</v>
      </c>
    </row>
    <row r="1383" spans="2:20">
      <c r="B1383" t="s">
        <v>12345</v>
      </c>
      <c r="C1383" t="s">
        <v>14700</v>
      </c>
      <c r="E1383" t="s">
        <v>14633</v>
      </c>
      <c r="F1383" s="3">
        <v>0</v>
      </c>
      <c r="G1383" s="3">
        <v>0</v>
      </c>
      <c r="H1383" s="255">
        <v>43034</v>
      </c>
      <c r="I1383" s="270">
        <v>5.333333333333333</v>
      </c>
      <c r="J1383" s="3">
        <v>-1</v>
      </c>
      <c r="K1383" s="3" t="s">
        <v>12343</v>
      </c>
      <c r="L1383" s="3" t="s">
        <v>5324</v>
      </c>
      <c r="M1383" s="3" t="s">
        <v>13034</v>
      </c>
      <c r="N1383" s="3" t="s">
        <v>4712</v>
      </c>
      <c r="O1383" s="3" t="s">
        <v>4715</v>
      </c>
      <c r="P1383" s="3"/>
      <c r="Q1383" s="3"/>
      <c r="R1383" s="3"/>
      <c r="S1383" s="3"/>
      <c r="T1383" s="3" t="s">
        <v>4716</v>
      </c>
    </row>
    <row r="1384" spans="2:20">
      <c r="B1384" t="s">
        <v>12341</v>
      </c>
      <c r="C1384" t="s">
        <v>14701</v>
      </c>
      <c r="E1384" t="s">
        <v>4716</v>
      </c>
      <c r="F1384" s="3">
        <v>0</v>
      </c>
      <c r="G1384" s="3">
        <v>0</v>
      </c>
      <c r="H1384" s="255">
        <v>43035</v>
      </c>
      <c r="I1384" s="270">
        <v>5.333333333333333</v>
      </c>
      <c r="J1384" s="3">
        <v>0</v>
      </c>
      <c r="K1384" s="3" t="s">
        <v>12343</v>
      </c>
      <c r="L1384" s="3" t="s">
        <v>4753</v>
      </c>
      <c r="M1384" s="3" t="s">
        <v>4753</v>
      </c>
      <c r="N1384" s="3" t="s">
        <v>4722</v>
      </c>
      <c r="O1384" s="3" t="s">
        <v>4715</v>
      </c>
      <c r="P1384" s="3"/>
      <c r="Q1384" s="3"/>
      <c r="R1384" s="3"/>
      <c r="S1384" s="3"/>
      <c r="T1384" s="3" t="s">
        <v>4716</v>
      </c>
    </row>
    <row r="1385" spans="2:20">
      <c r="B1385" t="s">
        <v>12345</v>
      </c>
      <c r="C1385" t="s">
        <v>14702</v>
      </c>
      <c r="E1385" t="s">
        <v>14703</v>
      </c>
      <c r="F1385" s="3">
        <v>0</v>
      </c>
      <c r="G1385" s="3">
        <v>0</v>
      </c>
      <c r="H1385" s="255">
        <v>43039</v>
      </c>
      <c r="I1385" s="270">
        <v>5.333333333333333</v>
      </c>
      <c r="J1385" s="3">
        <v>-1</v>
      </c>
      <c r="K1385" s="3" t="s">
        <v>12343</v>
      </c>
      <c r="L1385" s="3" t="s">
        <v>4726</v>
      </c>
      <c r="M1385" s="3" t="s">
        <v>14704</v>
      </c>
      <c r="N1385" s="3" t="s">
        <v>4718</v>
      </c>
      <c r="O1385" s="3" t="s">
        <v>4715</v>
      </c>
      <c r="P1385" s="3"/>
      <c r="Q1385" s="3"/>
      <c r="R1385" s="3"/>
      <c r="S1385" s="3"/>
      <c r="T1385" s="3" t="s">
        <v>4716</v>
      </c>
    </row>
    <row r="1386" spans="2:20">
      <c r="B1386" t="s">
        <v>12378</v>
      </c>
      <c r="C1386" t="s">
        <v>14705</v>
      </c>
      <c r="E1386" t="s">
        <v>14706</v>
      </c>
      <c r="F1386" s="3">
        <v>0</v>
      </c>
      <c r="G1386" s="3">
        <v>0</v>
      </c>
      <c r="H1386" s="255">
        <v>43039</v>
      </c>
      <c r="I1386" s="270">
        <v>5.333333333333333</v>
      </c>
      <c r="J1386" s="3">
        <v>90533</v>
      </c>
      <c r="K1386" s="3" t="s">
        <v>4752</v>
      </c>
      <c r="L1386" s="3" t="s">
        <v>4726</v>
      </c>
      <c r="M1386" s="3" t="s">
        <v>14707</v>
      </c>
      <c r="N1386" s="3" t="s">
        <v>4722</v>
      </c>
      <c r="O1386" s="3" t="s">
        <v>4715</v>
      </c>
      <c r="P1386" s="3"/>
      <c r="Q1386" s="3"/>
      <c r="R1386" s="3"/>
      <c r="S1386" s="3"/>
      <c r="T1386" s="3" t="s">
        <v>4716</v>
      </c>
    </row>
    <row r="1387" spans="2:20">
      <c r="B1387" t="s">
        <v>12345</v>
      </c>
      <c r="C1387" t="s">
        <v>14708</v>
      </c>
      <c r="E1387" t="s">
        <v>14709</v>
      </c>
      <c r="F1387" s="3">
        <v>0</v>
      </c>
      <c r="G1387" s="3">
        <v>0</v>
      </c>
      <c r="H1387" s="255">
        <v>43038</v>
      </c>
      <c r="I1387" s="270">
        <v>5.333333333333333</v>
      </c>
      <c r="J1387" s="3">
        <v>-1</v>
      </c>
      <c r="K1387" s="3" t="s">
        <v>12343</v>
      </c>
      <c r="L1387" s="3" t="s">
        <v>4726</v>
      </c>
      <c r="M1387" s="3" t="s">
        <v>4994</v>
      </c>
      <c r="N1387" s="3" t="s">
        <v>4712</v>
      </c>
      <c r="O1387" s="3" t="s">
        <v>4715</v>
      </c>
      <c r="P1387" s="3"/>
      <c r="Q1387" s="3"/>
      <c r="R1387" s="3"/>
      <c r="S1387" s="3"/>
      <c r="T1387" s="3" t="s">
        <v>4716</v>
      </c>
    </row>
    <row r="1388" spans="2:20">
      <c r="B1388" t="s">
        <v>12345</v>
      </c>
      <c r="C1388" t="s">
        <v>14710</v>
      </c>
      <c r="E1388" t="s">
        <v>14711</v>
      </c>
      <c r="F1388" s="3">
        <v>0</v>
      </c>
      <c r="G1388" s="3">
        <v>0</v>
      </c>
      <c r="H1388" s="255">
        <v>43010</v>
      </c>
      <c r="I1388" s="270">
        <v>5.333333333333333</v>
      </c>
      <c r="J1388" s="3">
        <v>-1</v>
      </c>
      <c r="K1388" s="3" t="s">
        <v>12343</v>
      </c>
      <c r="L1388" s="3" t="s">
        <v>4726</v>
      </c>
      <c r="M1388" s="3" t="s">
        <v>9993</v>
      </c>
      <c r="N1388" s="3" t="s">
        <v>4718</v>
      </c>
      <c r="O1388" s="3" t="s">
        <v>4715</v>
      </c>
      <c r="P1388" s="3"/>
      <c r="Q1388" s="3"/>
      <c r="R1388" s="3"/>
      <c r="S1388" s="3"/>
      <c r="T1388" s="3" t="s">
        <v>4716</v>
      </c>
    </row>
    <row r="1389" spans="2:20">
      <c r="B1389" t="s">
        <v>12345</v>
      </c>
      <c r="C1389" t="s">
        <v>14712</v>
      </c>
      <c r="E1389" t="s">
        <v>13143</v>
      </c>
      <c r="F1389" s="3">
        <v>0</v>
      </c>
      <c r="G1389" s="3">
        <v>0</v>
      </c>
      <c r="H1389" s="255">
        <v>43039</v>
      </c>
      <c r="I1389" s="270">
        <v>5.333333333333333</v>
      </c>
      <c r="J1389" s="3">
        <v>64471</v>
      </c>
      <c r="K1389" s="3" t="s">
        <v>4752</v>
      </c>
      <c r="L1389" s="3" t="s">
        <v>4726</v>
      </c>
      <c r="M1389" s="3" t="s">
        <v>11774</v>
      </c>
      <c r="N1389" s="3" t="s">
        <v>4769</v>
      </c>
      <c r="O1389" s="3" t="s">
        <v>4715</v>
      </c>
      <c r="P1389" s="3"/>
      <c r="Q1389" s="3"/>
      <c r="R1389" s="3"/>
      <c r="S1389" s="3"/>
      <c r="T1389" s="3" t="s">
        <v>4716</v>
      </c>
    </row>
    <row r="1390" spans="2:20">
      <c r="B1390" t="s">
        <v>12345</v>
      </c>
      <c r="C1390" t="s">
        <v>14713</v>
      </c>
      <c r="E1390" t="s">
        <v>12596</v>
      </c>
      <c r="F1390" s="3">
        <v>0</v>
      </c>
      <c r="G1390" s="3">
        <v>0</v>
      </c>
      <c r="H1390" s="255">
        <v>43035</v>
      </c>
      <c r="I1390" s="270">
        <v>5.333333333333333</v>
      </c>
      <c r="J1390" s="3">
        <v>82912</v>
      </c>
      <c r="K1390" s="3" t="s">
        <v>4752</v>
      </c>
      <c r="L1390" s="3" t="s">
        <v>4726</v>
      </c>
      <c r="M1390" s="3" t="s">
        <v>14714</v>
      </c>
      <c r="N1390" s="3" t="s">
        <v>4731</v>
      </c>
      <c r="O1390" s="3" t="s">
        <v>4715</v>
      </c>
      <c r="P1390" s="3"/>
      <c r="Q1390" s="3"/>
      <c r="R1390" s="3"/>
      <c r="S1390" s="3"/>
      <c r="T1390" s="3" t="s">
        <v>4716</v>
      </c>
    </row>
    <row r="1391" spans="2:20">
      <c r="B1391" t="s">
        <v>12345</v>
      </c>
      <c r="C1391" t="s">
        <v>14715</v>
      </c>
      <c r="E1391" t="s">
        <v>13817</v>
      </c>
      <c r="F1391" s="3">
        <v>1</v>
      </c>
      <c r="G1391" s="3">
        <v>1363.76</v>
      </c>
      <c r="H1391" s="255">
        <v>43010</v>
      </c>
      <c r="I1391" s="270">
        <v>5.333333333333333</v>
      </c>
      <c r="J1391" s="3">
        <v>-1</v>
      </c>
      <c r="K1391" s="3" t="s">
        <v>12343</v>
      </c>
      <c r="L1391" s="3" t="s">
        <v>5324</v>
      </c>
      <c r="M1391" s="3" t="s">
        <v>13554</v>
      </c>
      <c r="N1391" s="3" t="s">
        <v>4718</v>
      </c>
      <c r="O1391" s="3" t="s">
        <v>4715</v>
      </c>
      <c r="P1391" s="3"/>
      <c r="Q1391" s="3"/>
      <c r="R1391" s="3"/>
      <c r="S1391" s="3"/>
      <c r="T1391" s="3" t="s">
        <v>4716</v>
      </c>
    </row>
    <row r="1392" spans="2:20">
      <c r="B1392" t="s">
        <v>12345</v>
      </c>
      <c r="C1392" t="s">
        <v>14716</v>
      </c>
      <c r="E1392" t="s">
        <v>14717</v>
      </c>
      <c r="F1392" s="3">
        <v>0</v>
      </c>
      <c r="G1392" s="3">
        <v>0</v>
      </c>
      <c r="H1392" s="255">
        <v>43039</v>
      </c>
      <c r="I1392" s="270">
        <v>5.333333333333333</v>
      </c>
      <c r="J1392" s="3">
        <v>-1</v>
      </c>
      <c r="K1392" s="3" t="s">
        <v>12343</v>
      </c>
      <c r="L1392" s="3" t="s">
        <v>4726</v>
      </c>
      <c r="M1392" s="3" t="s">
        <v>5188</v>
      </c>
      <c r="N1392" s="3" t="s">
        <v>4718</v>
      </c>
      <c r="O1392" s="3" t="s">
        <v>4715</v>
      </c>
      <c r="P1392" s="3"/>
      <c r="Q1392" s="3"/>
      <c r="R1392" s="3"/>
      <c r="S1392" s="3"/>
      <c r="T1392" s="3" t="s">
        <v>4716</v>
      </c>
    </row>
    <row r="1393" spans="2:20">
      <c r="B1393" t="s">
        <v>12345</v>
      </c>
      <c r="C1393" t="s">
        <v>14718</v>
      </c>
      <c r="E1393" t="s">
        <v>12669</v>
      </c>
      <c r="F1393" s="3">
        <v>1</v>
      </c>
      <c r="G1393" s="3">
        <v>716.32</v>
      </c>
      <c r="H1393" s="255">
        <v>43010</v>
      </c>
      <c r="I1393" s="270">
        <v>5.333333333333333</v>
      </c>
      <c r="J1393" s="3">
        <v>-1</v>
      </c>
      <c r="K1393" s="3" t="s">
        <v>4752</v>
      </c>
      <c r="L1393" s="3" t="s">
        <v>4726</v>
      </c>
      <c r="M1393" s="3" t="s">
        <v>14719</v>
      </c>
      <c r="N1393" s="3" t="s">
        <v>4722</v>
      </c>
      <c r="O1393" s="3" t="s">
        <v>4715</v>
      </c>
      <c r="P1393" s="3"/>
      <c r="Q1393" s="3"/>
      <c r="R1393" s="3"/>
      <c r="S1393" s="3"/>
      <c r="T1393" s="3" t="s">
        <v>4716</v>
      </c>
    </row>
    <row r="1394" spans="2:20">
      <c r="B1394" t="s">
        <v>12378</v>
      </c>
      <c r="C1394" t="s">
        <v>14720</v>
      </c>
      <c r="E1394" t="s">
        <v>13412</v>
      </c>
      <c r="F1394" s="3">
        <v>0</v>
      </c>
      <c r="G1394" s="3">
        <v>0</v>
      </c>
      <c r="H1394" s="255">
        <v>43020</v>
      </c>
      <c r="I1394" s="270">
        <v>5.333333333333333</v>
      </c>
      <c r="J1394" s="3">
        <v>199651</v>
      </c>
      <c r="K1394" s="3" t="s">
        <v>4752</v>
      </c>
      <c r="L1394" s="3" t="s">
        <v>5324</v>
      </c>
      <c r="M1394" s="3" t="s">
        <v>14721</v>
      </c>
      <c r="N1394" s="3" t="s">
        <v>4722</v>
      </c>
      <c r="O1394" s="3" t="s">
        <v>4715</v>
      </c>
      <c r="P1394" s="3"/>
      <c r="Q1394" s="3"/>
      <c r="R1394" s="3"/>
      <c r="S1394" s="3"/>
      <c r="T1394" s="3" t="s">
        <v>4716</v>
      </c>
    </row>
    <row r="1395" spans="2:20">
      <c r="B1395" t="s">
        <v>12345</v>
      </c>
      <c r="C1395" t="s">
        <v>14722</v>
      </c>
      <c r="E1395" t="s">
        <v>14723</v>
      </c>
      <c r="F1395" s="3">
        <v>0</v>
      </c>
      <c r="G1395" s="3">
        <v>0</v>
      </c>
      <c r="H1395" s="255">
        <v>43038</v>
      </c>
      <c r="I1395" s="270">
        <v>5.333333333333333</v>
      </c>
      <c r="J1395" s="3">
        <v>-1</v>
      </c>
      <c r="K1395" s="3" t="s">
        <v>12343</v>
      </c>
      <c r="L1395" s="3" t="s">
        <v>4726</v>
      </c>
      <c r="M1395" s="3" t="s">
        <v>11774</v>
      </c>
      <c r="N1395" s="3" t="s">
        <v>4731</v>
      </c>
      <c r="O1395" s="3" t="s">
        <v>4715</v>
      </c>
      <c r="P1395" s="3"/>
      <c r="Q1395" s="3"/>
      <c r="R1395" s="3"/>
      <c r="S1395" s="3"/>
      <c r="T1395" s="3" t="s">
        <v>4716</v>
      </c>
    </row>
    <row r="1396" spans="2:20">
      <c r="B1396" t="s">
        <v>12345</v>
      </c>
      <c r="C1396" t="s">
        <v>14724</v>
      </c>
      <c r="E1396" t="s">
        <v>14359</v>
      </c>
      <c r="F1396" s="3">
        <v>0</v>
      </c>
      <c r="G1396" s="3">
        <v>0</v>
      </c>
      <c r="H1396" s="255">
        <v>43024</v>
      </c>
      <c r="I1396" s="270">
        <v>5.333333333333333</v>
      </c>
      <c r="J1396" s="3">
        <v>-1</v>
      </c>
      <c r="K1396" s="3" t="s">
        <v>12343</v>
      </c>
      <c r="L1396" s="3" t="s">
        <v>5324</v>
      </c>
      <c r="M1396" s="3" t="s">
        <v>6241</v>
      </c>
      <c r="N1396" s="3" t="s">
        <v>4712</v>
      </c>
      <c r="O1396" s="3" t="s">
        <v>4715</v>
      </c>
      <c r="P1396" s="3"/>
      <c r="Q1396" s="3"/>
      <c r="R1396" s="3"/>
      <c r="S1396" s="3"/>
      <c r="T1396" s="3" t="s">
        <v>4716</v>
      </c>
    </row>
    <row r="1397" spans="2:20">
      <c r="B1397" t="s">
        <v>12345</v>
      </c>
      <c r="C1397" t="s">
        <v>14725</v>
      </c>
      <c r="E1397" t="s">
        <v>13907</v>
      </c>
      <c r="F1397" s="3">
        <v>0</v>
      </c>
      <c r="G1397" s="3">
        <v>0</v>
      </c>
      <c r="H1397" s="255">
        <v>43027</v>
      </c>
      <c r="I1397" s="270">
        <v>5.333333333333333</v>
      </c>
      <c r="J1397" s="3">
        <v>-1</v>
      </c>
      <c r="K1397" s="3" t="s">
        <v>12343</v>
      </c>
      <c r="L1397" s="3" t="s">
        <v>4726</v>
      </c>
      <c r="M1397" s="3" t="s">
        <v>11774</v>
      </c>
      <c r="N1397" s="3" t="s">
        <v>4712</v>
      </c>
      <c r="O1397" s="3" t="s">
        <v>4715</v>
      </c>
      <c r="P1397" s="3"/>
      <c r="Q1397" s="3"/>
      <c r="R1397" s="3"/>
      <c r="S1397" s="3"/>
      <c r="T1397" s="3" t="s">
        <v>4716</v>
      </c>
    </row>
    <row r="1398" spans="2:20">
      <c r="B1398" t="s">
        <v>12345</v>
      </c>
      <c r="C1398" t="s">
        <v>14726</v>
      </c>
      <c r="E1398" t="s">
        <v>14625</v>
      </c>
      <c r="F1398" s="3">
        <v>0</v>
      </c>
      <c r="G1398" s="3">
        <v>0</v>
      </c>
      <c r="H1398" s="255">
        <v>43038</v>
      </c>
      <c r="I1398" s="270">
        <v>5.333333333333333</v>
      </c>
      <c r="J1398" s="3">
        <v>-1</v>
      </c>
      <c r="K1398" s="3" t="s">
        <v>4752</v>
      </c>
      <c r="L1398" s="3" t="s">
        <v>4726</v>
      </c>
      <c r="M1398" s="3" t="s">
        <v>5188</v>
      </c>
      <c r="N1398" s="3" t="s">
        <v>4712</v>
      </c>
      <c r="O1398" s="3" t="s">
        <v>4715</v>
      </c>
      <c r="P1398" s="3"/>
      <c r="Q1398" s="3"/>
      <c r="R1398" s="3"/>
      <c r="S1398" s="3"/>
      <c r="T1398" s="3" t="s">
        <v>4716</v>
      </c>
    </row>
    <row r="1399" spans="2:20">
      <c r="B1399" t="s">
        <v>12345</v>
      </c>
      <c r="C1399" t="s">
        <v>14727</v>
      </c>
      <c r="E1399" t="s">
        <v>12949</v>
      </c>
      <c r="F1399" s="3">
        <v>0</v>
      </c>
      <c r="G1399" s="3">
        <v>0</v>
      </c>
      <c r="H1399" s="255">
        <v>43010</v>
      </c>
      <c r="I1399" s="270">
        <v>5.333333333333333</v>
      </c>
      <c r="J1399" s="3">
        <v>-1</v>
      </c>
      <c r="K1399" s="3" t="s">
        <v>12343</v>
      </c>
      <c r="L1399" s="3" t="s">
        <v>5324</v>
      </c>
      <c r="M1399" s="3" t="s">
        <v>14728</v>
      </c>
      <c r="N1399" s="3" t="s">
        <v>4722</v>
      </c>
      <c r="O1399" s="3" t="s">
        <v>4715</v>
      </c>
      <c r="P1399" s="3"/>
      <c r="Q1399" s="3"/>
      <c r="R1399" s="3"/>
      <c r="S1399" s="3"/>
      <c r="T1399" s="3" t="s">
        <v>4716</v>
      </c>
    </row>
    <row r="1400" spans="2:20">
      <c r="B1400" t="s">
        <v>12345</v>
      </c>
      <c r="C1400" t="s">
        <v>14729</v>
      </c>
      <c r="E1400" t="s">
        <v>14730</v>
      </c>
      <c r="F1400" s="3">
        <v>0</v>
      </c>
      <c r="G1400" s="3">
        <v>0</v>
      </c>
      <c r="H1400" s="255">
        <v>43014</v>
      </c>
      <c r="I1400" s="270">
        <v>5.333333333333333</v>
      </c>
      <c r="J1400" s="3">
        <v>-1</v>
      </c>
      <c r="K1400" s="3" t="s">
        <v>12343</v>
      </c>
      <c r="L1400" s="3" t="s">
        <v>4726</v>
      </c>
      <c r="M1400" s="3" t="s">
        <v>8841</v>
      </c>
      <c r="N1400" s="3" t="s">
        <v>4718</v>
      </c>
      <c r="O1400" s="3" t="s">
        <v>4715</v>
      </c>
      <c r="P1400" s="3"/>
      <c r="Q1400" s="3"/>
      <c r="R1400" s="3"/>
      <c r="S1400" s="3"/>
      <c r="T1400" s="3" t="s">
        <v>4716</v>
      </c>
    </row>
    <row r="1401" spans="2:20">
      <c r="B1401" t="s">
        <v>12378</v>
      </c>
      <c r="C1401" t="s">
        <v>14731</v>
      </c>
      <c r="E1401" t="s">
        <v>14732</v>
      </c>
      <c r="F1401" s="3">
        <v>0</v>
      </c>
      <c r="G1401" s="3">
        <v>0</v>
      </c>
      <c r="H1401" s="255">
        <v>43020</v>
      </c>
      <c r="I1401" s="270">
        <v>5.333333333333333</v>
      </c>
      <c r="J1401" s="3">
        <v>61947</v>
      </c>
      <c r="K1401" s="3" t="s">
        <v>4752</v>
      </c>
      <c r="L1401" s="3" t="s">
        <v>4726</v>
      </c>
      <c r="M1401" s="3" t="s">
        <v>5972</v>
      </c>
      <c r="N1401" s="3" t="s">
        <v>4722</v>
      </c>
      <c r="O1401" s="3" t="s">
        <v>4715</v>
      </c>
      <c r="P1401" s="3"/>
      <c r="Q1401" s="3"/>
      <c r="R1401" s="3"/>
      <c r="S1401" s="3"/>
      <c r="T1401" s="3" t="s">
        <v>4716</v>
      </c>
    </row>
    <row r="1402" spans="2:20">
      <c r="B1402" t="s">
        <v>12345</v>
      </c>
      <c r="C1402" t="s">
        <v>14733</v>
      </c>
      <c r="E1402" t="s">
        <v>14734</v>
      </c>
      <c r="F1402" s="3">
        <v>0</v>
      </c>
      <c r="G1402" s="3">
        <v>0</v>
      </c>
      <c r="H1402" s="255">
        <v>43038</v>
      </c>
      <c r="I1402" s="270">
        <v>5.333333333333333</v>
      </c>
      <c r="J1402" s="3">
        <v>182174</v>
      </c>
      <c r="K1402" s="3" t="s">
        <v>12343</v>
      </c>
      <c r="L1402" s="3" t="s">
        <v>4726</v>
      </c>
      <c r="M1402" s="3" t="s">
        <v>5228</v>
      </c>
      <c r="N1402" s="3" t="s">
        <v>4722</v>
      </c>
      <c r="O1402" s="3" t="s">
        <v>4715</v>
      </c>
      <c r="P1402" s="3"/>
      <c r="Q1402" s="3"/>
      <c r="R1402" s="3"/>
      <c r="S1402" s="3"/>
      <c r="T1402" s="3" t="s">
        <v>4716</v>
      </c>
    </row>
    <row r="1403" spans="2:20">
      <c r="B1403" t="s">
        <v>12345</v>
      </c>
      <c r="C1403" t="s">
        <v>14735</v>
      </c>
      <c r="E1403" t="s">
        <v>13066</v>
      </c>
      <c r="F1403" s="3">
        <v>0</v>
      </c>
      <c r="G1403" s="3">
        <v>0</v>
      </c>
      <c r="H1403" s="255">
        <v>43010</v>
      </c>
      <c r="I1403" s="270">
        <v>5.333333333333333</v>
      </c>
      <c r="J1403" s="3">
        <v>56377</v>
      </c>
      <c r="K1403" s="3" t="s">
        <v>12343</v>
      </c>
      <c r="L1403" s="3" t="s">
        <v>5197</v>
      </c>
      <c r="M1403" s="3" t="s">
        <v>7678</v>
      </c>
      <c r="N1403" s="3" t="s">
        <v>4722</v>
      </c>
      <c r="O1403" s="3" t="s">
        <v>4715</v>
      </c>
      <c r="P1403" s="3"/>
      <c r="Q1403" s="3"/>
      <c r="R1403" s="3"/>
      <c r="S1403" s="3"/>
      <c r="T1403" s="3" t="s">
        <v>4716</v>
      </c>
    </row>
    <row r="1404" spans="2:20">
      <c r="B1404" t="s">
        <v>12345</v>
      </c>
      <c r="C1404" t="s">
        <v>14736</v>
      </c>
      <c r="E1404" t="s">
        <v>14737</v>
      </c>
      <c r="F1404" s="3">
        <v>0</v>
      </c>
      <c r="G1404" s="3">
        <v>0</v>
      </c>
      <c r="H1404" s="255">
        <v>43039</v>
      </c>
      <c r="I1404" s="270">
        <v>5.333333333333333</v>
      </c>
      <c r="J1404" s="3">
        <v>-1</v>
      </c>
      <c r="K1404" s="3" t="s">
        <v>4752</v>
      </c>
      <c r="L1404" s="3" t="s">
        <v>4726</v>
      </c>
      <c r="M1404" s="3" t="s">
        <v>5889</v>
      </c>
      <c r="N1404" s="3" t="s">
        <v>4718</v>
      </c>
      <c r="O1404" s="3" t="s">
        <v>4715</v>
      </c>
      <c r="P1404" s="3"/>
      <c r="Q1404" s="3"/>
      <c r="R1404" s="3"/>
      <c r="S1404" s="3"/>
      <c r="T1404" s="3" t="s">
        <v>4716</v>
      </c>
    </row>
    <row r="1405" spans="2:20">
      <c r="B1405" t="s">
        <v>12345</v>
      </c>
      <c r="C1405" t="s">
        <v>14738</v>
      </c>
      <c r="E1405" t="s">
        <v>13576</v>
      </c>
      <c r="F1405" s="3">
        <v>0</v>
      </c>
      <c r="G1405" s="3">
        <v>0</v>
      </c>
      <c r="H1405" s="255">
        <v>43038</v>
      </c>
      <c r="I1405" s="270">
        <v>5.333333333333333</v>
      </c>
      <c r="J1405" s="3">
        <v>24079</v>
      </c>
      <c r="K1405" s="3" t="s">
        <v>12343</v>
      </c>
      <c r="L1405" s="3" t="s">
        <v>5324</v>
      </c>
      <c r="M1405" s="3" t="s">
        <v>14739</v>
      </c>
      <c r="N1405" s="3" t="s">
        <v>4769</v>
      </c>
      <c r="O1405" s="3" t="s">
        <v>4715</v>
      </c>
      <c r="P1405" s="3"/>
      <c r="Q1405" s="3"/>
      <c r="R1405" s="3"/>
      <c r="S1405" s="3"/>
      <c r="T1405" s="3" t="s">
        <v>4716</v>
      </c>
    </row>
    <row r="1406" spans="2:20">
      <c r="B1406" t="s">
        <v>12345</v>
      </c>
      <c r="C1406" t="s">
        <v>14740</v>
      </c>
      <c r="E1406" t="s">
        <v>13270</v>
      </c>
      <c r="F1406" s="3">
        <v>2</v>
      </c>
      <c r="G1406" s="3">
        <v>3649.02</v>
      </c>
      <c r="H1406" s="255">
        <v>43038</v>
      </c>
      <c r="I1406" s="270">
        <v>5.333333333333333</v>
      </c>
      <c r="J1406" s="3">
        <v>-1</v>
      </c>
      <c r="K1406" s="3" t="s">
        <v>4752</v>
      </c>
      <c r="L1406" s="3" t="s">
        <v>4726</v>
      </c>
      <c r="M1406" s="3" t="s">
        <v>4994</v>
      </c>
      <c r="N1406" s="3" t="s">
        <v>4722</v>
      </c>
      <c r="O1406" s="3" t="s">
        <v>4715</v>
      </c>
      <c r="P1406" s="3"/>
      <c r="Q1406" s="3"/>
      <c r="R1406" s="3"/>
      <c r="S1406" s="3"/>
      <c r="T1406" s="3" t="s">
        <v>4716</v>
      </c>
    </row>
    <row r="1407" spans="2:20">
      <c r="B1407" t="s">
        <v>12345</v>
      </c>
      <c r="C1407" t="s">
        <v>14741</v>
      </c>
      <c r="E1407" t="s">
        <v>13298</v>
      </c>
      <c r="F1407" s="3">
        <v>0</v>
      </c>
      <c r="G1407" s="3">
        <v>0</v>
      </c>
      <c r="H1407" s="255">
        <v>43034</v>
      </c>
      <c r="I1407" s="270">
        <v>5.333333333333333</v>
      </c>
      <c r="J1407" s="3">
        <v>50932</v>
      </c>
      <c r="K1407" s="3" t="s">
        <v>4752</v>
      </c>
      <c r="L1407" s="3" t="s">
        <v>5197</v>
      </c>
      <c r="M1407" s="3" t="s">
        <v>12363</v>
      </c>
      <c r="N1407" s="3" t="s">
        <v>4722</v>
      </c>
      <c r="O1407" s="3" t="s">
        <v>4715</v>
      </c>
      <c r="P1407" s="3"/>
      <c r="Q1407" s="3"/>
      <c r="R1407" s="3"/>
      <c r="S1407" s="3"/>
      <c r="T1407" s="3" t="s">
        <v>4716</v>
      </c>
    </row>
    <row r="1408" spans="2:20">
      <c r="B1408" t="s">
        <v>12378</v>
      </c>
      <c r="C1408" t="s">
        <v>14742</v>
      </c>
      <c r="E1408" t="s">
        <v>14743</v>
      </c>
      <c r="F1408" s="3">
        <v>0</v>
      </c>
      <c r="G1408" s="3">
        <v>0</v>
      </c>
      <c r="H1408" s="255">
        <v>43010</v>
      </c>
      <c r="I1408" s="270">
        <v>5.333333333333333</v>
      </c>
      <c r="J1408" s="3">
        <v>210336</v>
      </c>
      <c r="K1408" s="3" t="s">
        <v>4752</v>
      </c>
      <c r="L1408" s="3" t="s">
        <v>5324</v>
      </c>
      <c r="M1408" s="3" t="s">
        <v>14744</v>
      </c>
      <c r="N1408" s="3" t="s">
        <v>4722</v>
      </c>
      <c r="O1408" s="3" t="s">
        <v>4715</v>
      </c>
      <c r="P1408" s="3"/>
      <c r="Q1408" s="3"/>
      <c r="R1408" s="3"/>
      <c r="S1408" s="3"/>
      <c r="T1408" s="3" t="s">
        <v>4716</v>
      </c>
    </row>
    <row r="1409" spans="2:20">
      <c r="B1409" t="s">
        <v>12345</v>
      </c>
      <c r="C1409" t="s">
        <v>14745</v>
      </c>
      <c r="E1409" t="s">
        <v>12540</v>
      </c>
      <c r="F1409" s="3">
        <v>0</v>
      </c>
      <c r="G1409" s="3">
        <v>0</v>
      </c>
      <c r="H1409" s="255">
        <v>43010</v>
      </c>
      <c r="I1409" s="270">
        <v>5.333333333333333</v>
      </c>
      <c r="J1409" s="3">
        <v>50506</v>
      </c>
      <c r="K1409" s="3" t="s">
        <v>12343</v>
      </c>
      <c r="L1409" s="3" t="s">
        <v>5197</v>
      </c>
      <c r="M1409" s="3" t="s">
        <v>14746</v>
      </c>
      <c r="N1409" s="3" t="s">
        <v>4731</v>
      </c>
      <c r="O1409" s="3" t="s">
        <v>4715</v>
      </c>
      <c r="P1409" s="3"/>
      <c r="Q1409" s="3"/>
      <c r="R1409" s="3"/>
      <c r="S1409" s="3"/>
      <c r="T1409" s="3" t="s">
        <v>4716</v>
      </c>
    </row>
    <row r="1410" spans="2:20">
      <c r="B1410" t="s">
        <v>12345</v>
      </c>
      <c r="C1410" t="s">
        <v>14747</v>
      </c>
      <c r="E1410" t="s">
        <v>14748</v>
      </c>
      <c r="F1410" s="3">
        <v>0</v>
      </c>
      <c r="G1410" s="3">
        <v>0</v>
      </c>
      <c r="H1410" s="255">
        <v>43025</v>
      </c>
      <c r="I1410" s="270">
        <v>5.333333333333333</v>
      </c>
      <c r="J1410" s="3">
        <v>-1</v>
      </c>
      <c r="K1410" s="3" t="s">
        <v>12343</v>
      </c>
      <c r="L1410" s="3" t="s">
        <v>4726</v>
      </c>
      <c r="M1410" s="3" t="s">
        <v>4994</v>
      </c>
      <c r="N1410" s="3" t="s">
        <v>4722</v>
      </c>
      <c r="O1410" s="3" t="s">
        <v>4715</v>
      </c>
      <c r="P1410" s="3"/>
      <c r="Q1410" s="3"/>
      <c r="R1410" s="3"/>
      <c r="S1410" s="3"/>
      <c r="T1410" s="3" t="s">
        <v>4716</v>
      </c>
    </row>
    <row r="1411" spans="2:20">
      <c r="B1411" t="s">
        <v>12345</v>
      </c>
      <c r="C1411" t="s">
        <v>14749</v>
      </c>
      <c r="E1411" t="s">
        <v>12734</v>
      </c>
      <c r="F1411" s="3">
        <v>0</v>
      </c>
      <c r="G1411" s="3">
        <v>0</v>
      </c>
      <c r="H1411" s="255">
        <v>43039</v>
      </c>
      <c r="I1411" s="270">
        <v>5.333333333333333</v>
      </c>
      <c r="J1411" s="3">
        <v>172881</v>
      </c>
      <c r="K1411" s="3" t="s">
        <v>12343</v>
      </c>
      <c r="L1411" s="3" t="s">
        <v>5324</v>
      </c>
      <c r="M1411" s="3" t="s">
        <v>14750</v>
      </c>
      <c r="N1411" s="3" t="s">
        <v>4722</v>
      </c>
      <c r="O1411" s="3" t="s">
        <v>4715</v>
      </c>
      <c r="P1411" s="3"/>
      <c r="Q1411" s="3"/>
      <c r="R1411" s="3"/>
      <c r="S1411" s="3"/>
      <c r="T1411" s="3" t="s">
        <v>4716</v>
      </c>
    </row>
    <row r="1412" spans="2:20">
      <c r="B1412" t="s">
        <v>12345</v>
      </c>
      <c r="C1412" t="s">
        <v>14751</v>
      </c>
      <c r="E1412" t="s">
        <v>14752</v>
      </c>
      <c r="F1412" s="3">
        <v>1</v>
      </c>
      <c r="G1412" s="3">
        <v>333.85</v>
      </c>
      <c r="H1412" s="255">
        <v>43029</v>
      </c>
      <c r="I1412" s="270">
        <v>5.333333333333333</v>
      </c>
      <c r="J1412" s="3">
        <v>43413</v>
      </c>
      <c r="K1412" s="3" t="s">
        <v>12343</v>
      </c>
      <c r="L1412" s="3" t="s">
        <v>5197</v>
      </c>
      <c r="M1412" s="3" t="s">
        <v>14753</v>
      </c>
      <c r="N1412" s="3" t="s">
        <v>4712</v>
      </c>
      <c r="O1412" s="3" t="s">
        <v>4715</v>
      </c>
      <c r="P1412" s="3"/>
      <c r="Q1412" s="3"/>
      <c r="R1412" s="3"/>
      <c r="S1412" s="3"/>
      <c r="T1412" s="3" t="s">
        <v>4716</v>
      </c>
    </row>
    <row r="1413" spans="2:20">
      <c r="B1413" t="s">
        <v>12345</v>
      </c>
      <c r="C1413" t="s">
        <v>14754</v>
      </c>
      <c r="E1413" t="s">
        <v>14755</v>
      </c>
      <c r="F1413" s="3">
        <v>0</v>
      </c>
      <c r="G1413" s="3">
        <v>0</v>
      </c>
      <c r="H1413" s="255">
        <v>43038</v>
      </c>
      <c r="I1413" s="270">
        <v>5.333333333333333</v>
      </c>
      <c r="J1413" s="3">
        <v>-1</v>
      </c>
      <c r="K1413" s="3" t="s">
        <v>12343</v>
      </c>
      <c r="L1413" s="3" t="s">
        <v>4726</v>
      </c>
      <c r="M1413" s="3" t="s">
        <v>14756</v>
      </c>
      <c r="N1413" s="3" t="s">
        <v>4712</v>
      </c>
      <c r="O1413" s="3" t="s">
        <v>4715</v>
      </c>
      <c r="P1413" s="3"/>
      <c r="Q1413" s="3"/>
      <c r="R1413" s="3"/>
      <c r="S1413" s="3"/>
      <c r="T1413" s="3" t="s">
        <v>4716</v>
      </c>
    </row>
    <row r="1414" spans="2:20">
      <c r="B1414" t="s">
        <v>12341</v>
      </c>
      <c r="C1414" t="s">
        <v>14757</v>
      </c>
      <c r="E1414" t="s">
        <v>4716</v>
      </c>
      <c r="F1414" s="3">
        <v>0</v>
      </c>
      <c r="G1414" s="3">
        <v>0</v>
      </c>
      <c r="H1414" s="255">
        <v>43010</v>
      </c>
      <c r="I1414" s="270">
        <v>5.333333333333333</v>
      </c>
      <c r="J1414" s="3">
        <v>0</v>
      </c>
      <c r="K1414" s="3" t="s">
        <v>12343</v>
      </c>
      <c r="L1414" s="3" t="s">
        <v>4753</v>
      </c>
      <c r="M1414" s="3" t="s">
        <v>4753</v>
      </c>
      <c r="N1414" s="3" t="s">
        <v>4722</v>
      </c>
      <c r="O1414" s="3" t="s">
        <v>4715</v>
      </c>
      <c r="P1414" s="3"/>
      <c r="Q1414" s="3"/>
      <c r="R1414" s="3"/>
      <c r="S1414" s="3"/>
      <c r="T1414" s="3" t="s">
        <v>4716</v>
      </c>
    </row>
    <row r="1415" spans="2:20">
      <c r="B1415" t="s">
        <v>12345</v>
      </c>
      <c r="C1415" t="s">
        <v>14758</v>
      </c>
      <c r="E1415" t="s">
        <v>14759</v>
      </c>
      <c r="F1415" s="3">
        <v>0</v>
      </c>
      <c r="G1415" s="3">
        <v>0</v>
      </c>
      <c r="H1415" s="255">
        <v>43017</v>
      </c>
      <c r="I1415" s="270">
        <v>5.333333333333333</v>
      </c>
      <c r="J1415" s="3">
        <v>-1</v>
      </c>
      <c r="K1415" s="3" t="s">
        <v>4752</v>
      </c>
      <c r="L1415" s="3" t="s">
        <v>4753</v>
      </c>
      <c r="M1415" s="3" t="s">
        <v>4753</v>
      </c>
      <c r="N1415" s="3" t="s">
        <v>4718</v>
      </c>
      <c r="O1415" s="3" t="s">
        <v>4715</v>
      </c>
      <c r="P1415" s="3"/>
      <c r="Q1415" s="3"/>
      <c r="R1415" s="3"/>
      <c r="S1415" s="3"/>
      <c r="T1415" s="3" t="s">
        <v>4716</v>
      </c>
    </row>
    <row r="1416" spans="2:20">
      <c r="B1416" t="s">
        <v>12341</v>
      </c>
      <c r="C1416" t="s">
        <v>14760</v>
      </c>
      <c r="E1416" t="s">
        <v>4716</v>
      </c>
      <c r="F1416" s="3">
        <v>0</v>
      </c>
      <c r="G1416" s="3">
        <v>0</v>
      </c>
      <c r="H1416" s="255">
        <v>43038</v>
      </c>
      <c r="I1416" s="270">
        <v>5.333333333333333</v>
      </c>
      <c r="J1416" s="3">
        <v>0</v>
      </c>
      <c r="K1416" s="3" t="s">
        <v>12343</v>
      </c>
      <c r="L1416" s="3" t="s">
        <v>4753</v>
      </c>
      <c r="M1416" s="3" t="s">
        <v>4753</v>
      </c>
      <c r="N1416" s="3" t="s">
        <v>4722</v>
      </c>
      <c r="O1416" s="3" t="s">
        <v>4715</v>
      </c>
      <c r="P1416" s="3"/>
      <c r="Q1416" s="3"/>
      <c r="R1416" s="3"/>
      <c r="S1416" s="3"/>
      <c r="T1416" s="3" t="s">
        <v>4716</v>
      </c>
    </row>
    <row r="1417" spans="2:20">
      <c r="B1417" t="s">
        <v>12341</v>
      </c>
      <c r="C1417" t="s">
        <v>14761</v>
      </c>
      <c r="E1417" t="s">
        <v>4716</v>
      </c>
      <c r="F1417" s="3">
        <v>0</v>
      </c>
      <c r="G1417" s="3">
        <v>0</v>
      </c>
      <c r="H1417" s="255">
        <v>43010</v>
      </c>
      <c r="I1417" s="270">
        <v>5.333333333333333</v>
      </c>
      <c r="J1417" s="3">
        <v>0</v>
      </c>
      <c r="K1417" s="3" t="s">
        <v>12343</v>
      </c>
      <c r="L1417" s="3" t="s">
        <v>4753</v>
      </c>
      <c r="M1417" s="3" t="s">
        <v>4753</v>
      </c>
      <c r="N1417" s="3" t="s">
        <v>4718</v>
      </c>
      <c r="O1417" s="3" t="s">
        <v>4715</v>
      </c>
      <c r="P1417" s="3"/>
      <c r="Q1417" s="3"/>
      <c r="R1417" s="3"/>
      <c r="S1417" s="3"/>
      <c r="T1417" s="3" t="s">
        <v>4716</v>
      </c>
    </row>
    <row r="1418" spans="2:20">
      <c r="B1418" t="s">
        <v>12345</v>
      </c>
      <c r="C1418" t="s">
        <v>14762</v>
      </c>
      <c r="E1418" t="s">
        <v>14477</v>
      </c>
      <c r="F1418" s="3">
        <v>0</v>
      </c>
      <c r="G1418" s="3">
        <v>0</v>
      </c>
      <c r="H1418" s="255">
        <v>43027</v>
      </c>
      <c r="I1418" s="270">
        <v>5.333333333333333</v>
      </c>
      <c r="J1418" s="3">
        <v>-1</v>
      </c>
      <c r="K1418" s="3" t="s">
        <v>12343</v>
      </c>
      <c r="L1418" s="3" t="s">
        <v>4753</v>
      </c>
      <c r="M1418" s="3" t="s">
        <v>4753</v>
      </c>
      <c r="N1418" s="3" t="s">
        <v>4722</v>
      </c>
      <c r="O1418" s="3" t="s">
        <v>4715</v>
      </c>
      <c r="P1418" s="3"/>
      <c r="Q1418" s="3"/>
      <c r="R1418" s="3"/>
      <c r="S1418" s="3"/>
      <c r="T1418" s="3" t="s">
        <v>4716</v>
      </c>
    </row>
    <row r="1419" spans="2:20">
      <c r="B1419" t="s">
        <v>12341</v>
      </c>
      <c r="C1419" t="s">
        <v>14763</v>
      </c>
      <c r="E1419" t="s">
        <v>4716</v>
      </c>
      <c r="F1419" s="3">
        <v>0</v>
      </c>
      <c r="G1419" s="3">
        <v>0</v>
      </c>
      <c r="H1419" s="255">
        <v>43032</v>
      </c>
      <c r="I1419" s="270">
        <v>5.333333333333333</v>
      </c>
      <c r="J1419" s="3">
        <v>0</v>
      </c>
      <c r="K1419" s="3" t="s">
        <v>12343</v>
      </c>
      <c r="L1419" s="3" t="s">
        <v>4753</v>
      </c>
      <c r="M1419" s="3" t="s">
        <v>4753</v>
      </c>
      <c r="N1419" s="3" t="s">
        <v>4722</v>
      </c>
      <c r="O1419" s="3" t="s">
        <v>4715</v>
      </c>
      <c r="P1419" s="3"/>
      <c r="Q1419" s="3"/>
      <c r="R1419" s="3"/>
      <c r="S1419" s="3"/>
      <c r="T1419" s="3" t="s">
        <v>4716</v>
      </c>
    </row>
    <row r="1420" spans="2:20">
      <c r="B1420" t="s">
        <v>12345</v>
      </c>
      <c r="C1420" t="s">
        <v>14764</v>
      </c>
      <c r="E1420" t="s">
        <v>14765</v>
      </c>
      <c r="F1420" s="3">
        <v>0</v>
      </c>
      <c r="G1420" s="3">
        <v>0</v>
      </c>
      <c r="H1420" s="255">
        <v>43010</v>
      </c>
      <c r="I1420" s="270">
        <v>5.333333333333333</v>
      </c>
      <c r="J1420" s="3">
        <v>-1</v>
      </c>
      <c r="K1420" s="3" t="s">
        <v>12343</v>
      </c>
      <c r="L1420" s="3" t="s">
        <v>4753</v>
      </c>
      <c r="M1420" s="3" t="s">
        <v>4753</v>
      </c>
      <c r="N1420" s="3" t="s">
        <v>4718</v>
      </c>
      <c r="O1420" s="3" t="s">
        <v>4715</v>
      </c>
      <c r="P1420" s="3"/>
      <c r="Q1420" s="3"/>
      <c r="R1420" s="3"/>
      <c r="S1420" s="3"/>
      <c r="T1420" s="3" t="s">
        <v>4716</v>
      </c>
    </row>
    <row r="1421" spans="2:20">
      <c r="B1421" t="s">
        <v>12341</v>
      </c>
      <c r="C1421" t="s">
        <v>14766</v>
      </c>
      <c r="E1421" t="s">
        <v>4716</v>
      </c>
      <c r="F1421" s="3">
        <v>0</v>
      </c>
      <c r="G1421" s="3">
        <v>0</v>
      </c>
      <c r="H1421" s="255">
        <v>43036</v>
      </c>
      <c r="I1421" s="270">
        <v>5.333333333333333</v>
      </c>
      <c r="J1421" s="3">
        <v>0</v>
      </c>
      <c r="K1421" s="3" t="s">
        <v>12343</v>
      </c>
      <c r="L1421" s="3" t="s">
        <v>4753</v>
      </c>
      <c r="M1421" s="3" t="s">
        <v>4753</v>
      </c>
      <c r="N1421" s="3" t="s">
        <v>4718</v>
      </c>
      <c r="O1421" s="3" t="s">
        <v>4715</v>
      </c>
      <c r="P1421" s="3"/>
      <c r="Q1421" s="3"/>
      <c r="R1421" s="3"/>
      <c r="S1421" s="3"/>
      <c r="T1421" s="3" t="s">
        <v>4716</v>
      </c>
    </row>
    <row r="1422" spans="2:20">
      <c r="B1422" t="s">
        <v>12341</v>
      </c>
      <c r="C1422" t="s">
        <v>14767</v>
      </c>
      <c r="E1422" t="s">
        <v>4716</v>
      </c>
      <c r="F1422" s="3">
        <v>0</v>
      </c>
      <c r="G1422" s="3">
        <v>0</v>
      </c>
      <c r="H1422" s="255">
        <v>43025</v>
      </c>
      <c r="I1422" s="270">
        <v>5.333333333333333</v>
      </c>
      <c r="J1422" s="3">
        <v>0</v>
      </c>
      <c r="K1422" s="3" t="s">
        <v>12343</v>
      </c>
      <c r="L1422" s="3" t="s">
        <v>4753</v>
      </c>
      <c r="M1422" s="3" t="s">
        <v>4753</v>
      </c>
      <c r="N1422" s="3" t="s">
        <v>4722</v>
      </c>
      <c r="O1422" s="3" t="s">
        <v>4715</v>
      </c>
      <c r="P1422" s="3"/>
      <c r="Q1422" s="3"/>
      <c r="R1422" s="3"/>
      <c r="S1422" s="3"/>
      <c r="T1422" s="3" t="s">
        <v>4716</v>
      </c>
    </row>
    <row r="1423" spans="2:20">
      <c r="B1423" t="s">
        <v>12341</v>
      </c>
      <c r="C1423" t="s">
        <v>14768</v>
      </c>
      <c r="E1423" t="s">
        <v>4716</v>
      </c>
      <c r="F1423" s="3">
        <v>0</v>
      </c>
      <c r="G1423" s="3">
        <v>0</v>
      </c>
      <c r="H1423" s="255">
        <v>43034</v>
      </c>
      <c r="I1423" s="270">
        <v>5.333333333333333</v>
      </c>
      <c r="J1423" s="3">
        <v>0</v>
      </c>
      <c r="K1423" s="3" t="s">
        <v>12343</v>
      </c>
      <c r="L1423" s="3" t="s">
        <v>4753</v>
      </c>
      <c r="M1423" s="3" t="s">
        <v>4753</v>
      </c>
      <c r="N1423" s="3" t="s">
        <v>4722</v>
      </c>
      <c r="O1423" s="3" t="s">
        <v>4715</v>
      </c>
      <c r="P1423" s="3"/>
      <c r="Q1423" s="3"/>
      <c r="R1423" s="3"/>
      <c r="S1423" s="3"/>
      <c r="T1423" s="3" t="s">
        <v>4716</v>
      </c>
    </row>
    <row r="1424" spans="2:20">
      <c r="B1424" t="s">
        <v>12345</v>
      </c>
      <c r="C1424" t="s">
        <v>14769</v>
      </c>
      <c r="E1424" t="s">
        <v>14770</v>
      </c>
      <c r="F1424" s="3">
        <v>1</v>
      </c>
      <c r="G1424" s="3">
        <v>3649.02</v>
      </c>
      <c r="H1424" s="255">
        <v>43031</v>
      </c>
      <c r="I1424" s="270">
        <v>5.333333333333333</v>
      </c>
      <c r="J1424" s="3">
        <v>-1</v>
      </c>
      <c r="K1424" s="3" t="s">
        <v>12343</v>
      </c>
      <c r="L1424" s="3" t="s">
        <v>4753</v>
      </c>
      <c r="M1424" s="3" t="s">
        <v>4753</v>
      </c>
      <c r="N1424" s="3" t="s">
        <v>4769</v>
      </c>
      <c r="O1424" s="3" t="s">
        <v>4715</v>
      </c>
      <c r="P1424" s="3"/>
      <c r="Q1424" s="3"/>
      <c r="R1424" s="3"/>
      <c r="S1424" s="3"/>
      <c r="T1424" s="3" t="s">
        <v>4716</v>
      </c>
    </row>
    <row r="1425" spans="2:20">
      <c r="B1425" t="s">
        <v>12345</v>
      </c>
      <c r="C1425" t="s">
        <v>14771</v>
      </c>
      <c r="E1425" t="s">
        <v>14772</v>
      </c>
      <c r="F1425" s="3">
        <v>0</v>
      </c>
      <c r="G1425" s="3">
        <v>0</v>
      </c>
      <c r="H1425" s="255">
        <v>43038</v>
      </c>
      <c r="I1425" s="270">
        <v>5.333333333333333</v>
      </c>
      <c r="J1425" s="3">
        <v>-1</v>
      </c>
      <c r="K1425" s="3" t="s">
        <v>12343</v>
      </c>
      <c r="L1425" s="3" t="s">
        <v>4753</v>
      </c>
      <c r="M1425" s="3" t="s">
        <v>4753</v>
      </c>
      <c r="N1425" s="3" t="s">
        <v>4731</v>
      </c>
      <c r="O1425" s="3" t="s">
        <v>4715</v>
      </c>
      <c r="P1425" s="3"/>
      <c r="Q1425" s="3"/>
      <c r="R1425" s="3"/>
      <c r="S1425" s="3"/>
      <c r="T1425" s="3" t="s">
        <v>4716</v>
      </c>
    </row>
    <row r="1426" spans="2:20">
      <c r="B1426" t="s">
        <v>12345</v>
      </c>
      <c r="C1426" t="s">
        <v>14773</v>
      </c>
      <c r="E1426" t="s">
        <v>14774</v>
      </c>
      <c r="F1426" s="3">
        <v>0</v>
      </c>
      <c r="G1426" s="3">
        <v>0</v>
      </c>
      <c r="H1426" s="255">
        <v>43015</v>
      </c>
      <c r="I1426" s="270">
        <v>5.333333333333333</v>
      </c>
      <c r="J1426" s="3">
        <v>-1</v>
      </c>
      <c r="K1426" s="3" t="s">
        <v>4752</v>
      </c>
      <c r="L1426" s="3" t="s">
        <v>4753</v>
      </c>
      <c r="M1426" s="3" t="s">
        <v>4753</v>
      </c>
      <c r="N1426" s="3" t="s">
        <v>4722</v>
      </c>
      <c r="O1426" s="3" t="s">
        <v>4715</v>
      </c>
      <c r="P1426" s="3"/>
      <c r="Q1426" s="3"/>
      <c r="R1426" s="3"/>
      <c r="S1426" s="3"/>
      <c r="T1426" s="3" t="s">
        <v>4716</v>
      </c>
    </row>
    <row r="1427" spans="2:20">
      <c r="B1427" t="s">
        <v>12345</v>
      </c>
      <c r="C1427" t="s">
        <v>14775</v>
      </c>
      <c r="E1427" t="s">
        <v>14776</v>
      </c>
      <c r="F1427" s="3">
        <v>0</v>
      </c>
      <c r="G1427" s="3">
        <v>0</v>
      </c>
      <c r="H1427" s="255">
        <v>43028</v>
      </c>
      <c r="I1427" s="270">
        <v>5.333333333333333</v>
      </c>
      <c r="J1427" s="3">
        <v>-1</v>
      </c>
      <c r="K1427" s="3" t="s">
        <v>12343</v>
      </c>
      <c r="L1427" s="3" t="s">
        <v>4753</v>
      </c>
      <c r="M1427" s="3" t="s">
        <v>4753</v>
      </c>
      <c r="N1427" s="3" t="s">
        <v>4731</v>
      </c>
      <c r="O1427" s="3" t="s">
        <v>4715</v>
      </c>
      <c r="P1427" s="3"/>
      <c r="Q1427" s="3"/>
      <c r="R1427" s="3"/>
      <c r="S1427" s="3"/>
      <c r="T1427" s="3" t="s">
        <v>4716</v>
      </c>
    </row>
    <row r="1428" spans="2:20">
      <c r="B1428" t="s">
        <v>12345</v>
      </c>
      <c r="C1428" t="s">
        <v>14777</v>
      </c>
      <c r="E1428" t="s">
        <v>14778</v>
      </c>
      <c r="F1428" s="3">
        <v>0</v>
      </c>
      <c r="G1428" s="3">
        <v>0</v>
      </c>
      <c r="H1428" s="255">
        <v>42990</v>
      </c>
      <c r="I1428" s="270">
        <v>5.416666666666667</v>
      </c>
      <c r="J1428" s="3">
        <v>-1</v>
      </c>
      <c r="K1428" s="3" t="s">
        <v>12343</v>
      </c>
      <c r="L1428" s="3" t="s">
        <v>4753</v>
      </c>
      <c r="M1428" s="3" t="s">
        <v>4753</v>
      </c>
      <c r="N1428" s="3" t="s">
        <v>4769</v>
      </c>
      <c r="O1428" s="3" t="s">
        <v>4715</v>
      </c>
      <c r="P1428" s="3"/>
      <c r="Q1428" s="3"/>
      <c r="R1428" s="3"/>
      <c r="S1428" s="3"/>
      <c r="T1428" s="3" t="s">
        <v>4716</v>
      </c>
    </row>
    <row r="1429" spans="2:20">
      <c r="B1429" t="s">
        <v>12341</v>
      </c>
      <c r="C1429" t="s">
        <v>14779</v>
      </c>
      <c r="E1429" t="s">
        <v>4716</v>
      </c>
      <c r="F1429" s="3">
        <v>0</v>
      </c>
      <c r="G1429" s="3">
        <v>0</v>
      </c>
      <c r="H1429" s="255">
        <v>42998</v>
      </c>
      <c r="I1429" s="270">
        <v>5.416666666666667</v>
      </c>
      <c r="J1429" s="3">
        <v>0</v>
      </c>
      <c r="K1429" s="3" t="s">
        <v>12343</v>
      </c>
      <c r="L1429" s="3" t="s">
        <v>4753</v>
      </c>
      <c r="M1429" s="3" t="s">
        <v>4753</v>
      </c>
      <c r="N1429" s="3" t="s">
        <v>4718</v>
      </c>
      <c r="O1429" s="3" t="s">
        <v>4715</v>
      </c>
      <c r="P1429" s="3"/>
      <c r="Q1429" s="3"/>
      <c r="R1429" s="3"/>
      <c r="S1429" s="3"/>
      <c r="T1429" s="3" t="s">
        <v>4716</v>
      </c>
    </row>
    <row r="1430" spans="2:20">
      <c r="B1430" t="s">
        <v>12341</v>
      </c>
      <c r="C1430" t="s">
        <v>14780</v>
      </c>
      <c r="E1430" t="s">
        <v>4716</v>
      </c>
      <c r="F1430" s="3">
        <v>0</v>
      </c>
      <c r="G1430" s="3">
        <v>0</v>
      </c>
      <c r="H1430" s="255">
        <v>42993</v>
      </c>
      <c r="I1430" s="270">
        <v>5.416666666666667</v>
      </c>
      <c r="J1430" s="3">
        <v>0</v>
      </c>
      <c r="K1430" s="3" t="s">
        <v>12343</v>
      </c>
      <c r="L1430" s="3" t="s">
        <v>4753</v>
      </c>
      <c r="M1430" s="3" t="s">
        <v>4753</v>
      </c>
      <c r="N1430" s="3" t="s">
        <v>4718</v>
      </c>
      <c r="O1430" s="3" t="s">
        <v>4715</v>
      </c>
      <c r="P1430" s="3"/>
      <c r="Q1430" s="3"/>
      <c r="R1430" s="3"/>
      <c r="S1430" s="3"/>
      <c r="T1430" s="3" t="s">
        <v>4716</v>
      </c>
    </row>
    <row r="1431" spans="2:20">
      <c r="B1431" t="s">
        <v>12345</v>
      </c>
      <c r="C1431" t="s">
        <v>14781</v>
      </c>
      <c r="E1431" t="s">
        <v>14782</v>
      </c>
      <c r="F1431" s="3">
        <v>0</v>
      </c>
      <c r="G1431" s="3">
        <v>0</v>
      </c>
      <c r="H1431" s="255">
        <v>43003</v>
      </c>
      <c r="I1431" s="270">
        <v>5.416666666666667</v>
      </c>
      <c r="J1431" s="3">
        <v>-1</v>
      </c>
      <c r="K1431" s="3" t="s">
        <v>4752</v>
      </c>
      <c r="L1431" s="3" t="s">
        <v>4753</v>
      </c>
      <c r="M1431" s="3" t="s">
        <v>4753</v>
      </c>
      <c r="N1431" s="3" t="s">
        <v>4722</v>
      </c>
      <c r="O1431" s="3" t="s">
        <v>4715</v>
      </c>
      <c r="P1431" s="3"/>
      <c r="Q1431" s="3"/>
      <c r="R1431" s="3"/>
      <c r="S1431" s="3"/>
      <c r="T1431" s="3" t="s">
        <v>4716</v>
      </c>
    </row>
    <row r="1432" spans="2:20">
      <c r="B1432" t="s">
        <v>12341</v>
      </c>
      <c r="C1432" t="s">
        <v>14783</v>
      </c>
      <c r="E1432" t="s">
        <v>4716</v>
      </c>
      <c r="F1432" s="3">
        <v>0</v>
      </c>
      <c r="G1432" s="3">
        <v>0</v>
      </c>
      <c r="H1432" s="255">
        <v>42998</v>
      </c>
      <c r="I1432" s="270">
        <v>5.416666666666667</v>
      </c>
      <c r="J1432" s="3">
        <v>0</v>
      </c>
      <c r="K1432" s="3" t="s">
        <v>12343</v>
      </c>
      <c r="L1432" s="3" t="s">
        <v>4753</v>
      </c>
      <c r="M1432" s="3" t="s">
        <v>4753</v>
      </c>
      <c r="N1432" s="3" t="s">
        <v>4722</v>
      </c>
      <c r="O1432" s="3" t="s">
        <v>4715</v>
      </c>
      <c r="P1432" s="3"/>
      <c r="Q1432" s="3"/>
      <c r="R1432" s="3"/>
      <c r="S1432" s="3"/>
      <c r="T1432" s="3" t="s">
        <v>4716</v>
      </c>
    </row>
    <row r="1433" spans="2:20">
      <c r="B1433" t="s">
        <v>12345</v>
      </c>
      <c r="C1433" t="s">
        <v>14784</v>
      </c>
      <c r="E1433" t="s">
        <v>14785</v>
      </c>
      <c r="F1433" s="3">
        <v>0</v>
      </c>
      <c r="G1433" s="3">
        <v>0</v>
      </c>
      <c r="H1433" s="255">
        <v>42998</v>
      </c>
      <c r="I1433" s="270">
        <v>5.416666666666667</v>
      </c>
      <c r="J1433" s="3">
        <v>-1</v>
      </c>
      <c r="K1433" s="3" t="s">
        <v>12343</v>
      </c>
      <c r="L1433" s="3" t="s">
        <v>4753</v>
      </c>
      <c r="M1433" s="3" t="s">
        <v>4753</v>
      </c>
      <c r="N1433" s="3" t="s">
        <v>4718</v>
      </c>
      <c r="O1433" s="3" t="s">
        <v>4715</v>
      </c>
      <c r="P1433" s="3"/>
      <c r="Q1433" s="3"/>
      <c r="R1433" s="3"/>
      <c r="S1433" s="3"/>
      <c r="T1433" s="3" t="s">
        <v>4716</v>
      </c>
    </row>
    <row r="1434" spans="2:20">
      <c r="B1434" t="s">
        <v>12341</v>
      </c>
      <c r="C1434" t="s">
        <v>14786</v>
      </c>
      <c r="E1434" t="s">
        <v>4716</v>
      </c>
      <c r="F1434" s="3">
        <v>0</v>
      </c>
      <c r="G1434" s="3">
        <v>0</v>
      </c>
      <c r="H1434" s="255">
        <v>42985</v>
      </c>
      <c r="I1434" s="270">
        <v>5.416666666666667</v>
      </c>
      <c r="J1434" s="3">
        <v>0</v>
      </c>
      <c r="K1434" s="3" t="s">
        <v>12343</v>
      </c>
      <c r="L1434" s="3" t="s">
        <v>4753</v>
      </c>
      <c r="M1434" s="3" t="s">
        <v>4753</v>
      </c>
      <c r="N1434" s="3" t="s">
        <v>4722</v>
      </c>
      <c r="O1434" s="3" t="s">
        <v>4715</v>
      </c>
      <c r="P1434" s="3"/>
      <c r="Q1434" s="3"/>
      <c r="R1434" s="3"/>
      <c r="S1434" s="3"/>
      <c r="T1434" s="3" t="s">
        <v>4716</v>
      </c>
    </row>
    <row r="1435" spans="2:20">
      <c r="B1435" t="s">
        <v>12341</v>
      </c>
      <c r="C1435" t="s">
        <v>14787</v>
      </c>
      <c r="E1435" t="s">
        <v>4716</v>
      </c>
      <c r="F1435" s="3">
        <v>0</v>
      </c>
      <c r="G1435" s="3">
        <v>0</v>
      </c>
      <c r="H1435" s="255">
        <v>43005</v>
      </c>
      <c r="I1435" s="270">
        <v>5.416666666666667</v>
      </c>
      <c r="J1435" s="3">
        <v>0</v>
      </c>
      <c r="K1435" s="3" t="s">
        <v>12343</v>
      </c>
      <c r="L1435" s="3" t="s">
        <v>4753</v>
      </c>
      <c r="M1435" s="3" t="s">
        <v>4753</v>
      </c>
      <c r="N1435" s="3" t="s">
        <v>4722</v>
      </c>
      <c r="O1435" s="3" t="s">
        <v>4715</v>
      </c>
      <c r="P1435" s="3"/>
      <c r="Q1435" s="3"/>
      <c r="R1435" s="3"/>
      <c r="S1435" s="3"/>
      <c r="T1435" s="3" t="s">
        <v>4716</v>
      </c>
    </row>
    <row r="1436" spans="2:20">
      <c r="B1436" t="s">
        <v>12341</v>
      </c>
      <c r="C1436" t="s">
        <v>14788</v>
      </c>
      <c r="E1436" t="s">
        <v>4716</v>
      </c>
      <c r="F1436" s="3">
        <v>0</v>
      </c>
      <c r="G1436" s="3">
        <v>0</v>
      </c>
      <c r="H1436" s="255">
        <v>42998</v>
      </c>
      <c r="I1436" s="270">
        <v>5.416666666666667</v>
      </c>
      <c r="J1436" s="3">
        <v>0</v>
      </c>
      <c r="K1436" s="3" t="s">
        <v>12343</v>
      </c>
      <c r="L1436" s="3" t="s">
        <v>4753</v>
      </c>
      <c r="M1436" s="3" t="s">
        <v>4753</v>
      </c>
      <c r="N1436" s="3" t="s">
        <v>4722</v>
      </c>
      <c r="O1436" s="3" t="s">
        <v>4715</v>
      </c>
      <c r="P1436" s="3"/>
      <c r="Q1436" s="3"/>
      <c r="R1436" s="3"/>
      <c r="S1436" s="3"/>
      <c r="T1436" s="3" t="s">
        <v>4716</v>
      </c>
    </row>
    <row r="1437" spans="2:20">
      <c r="B1437" t="s">
        <v>12341</v>
      </c>
      <c r="C1437" t="s">
        <v>14789</v>
      </c>
      <c r="E1437" t="s">
        <v>4716</v>
      </c>
      <c r="F1437" s="3">
        <v>0</v>
      </c>
      <c r="G1437" s="3">
        <v>0</v>
      </c>
      <c r="H1437" s="255">
        <v>42998</v>
      </c>
      <c r="I1437" s="270">
        <v>5.416666666666667</v>
      </c>
      <c r="J1437" s="3">
        <v>0</v>
      </c>
      <c r="K1437" s="3" t="s">
        <v>12343</v>
      </c>
      <c r="L1437" s="3" t="s">
        <v>4753</v>
      </c>
      <c r="M1437" s="3" t="s">
        <v>4753</v>
      </c>
      <c r="N1437" s="3" t="s">
        <v>4718</v>
      </c>
      <c r="O1437" s="3" t="s">
        <v>4715</v>
      </c>
      <c r="P1437" s="3"/>
      <c r="Q1437" s="3"/>
      <c r="R1437" s="3"/>
      <c r="S1437" s="3"/>
      <c r="T1437" s="3" t="s">
        <v>4716</v>
      </c>
    </row>
    <row r="1438" spans="2:20">
      <c r="B1438" t="s">
        <v>12345</v>
      </c>
      <c r="C1438" t="s">
        <v>14790</v>
      </c>
      <c r="E1438" t="s">
        <v>14791</v>
      </c>
      <c r="F1438" s="3">
        <v>0</v>
      </c>
      <c r="G1438" s="3">
        <v>0</v>
      </c>
      <c r="H1438" s="255">
        <v>42990</v>
      </c>
      <c r="I1438" s="270">
        <v>5.416666666666667</v>
      </c>
      <c r="J1438" s="3">
        <v>-1</v>
      </c>
      <c r="K1438" s="3" t="s">
        <v>12343</v>
      </c>
      <c r="L1438" s="3" t="s">
        <v>4753</v>
      </c>
      <c r="M1438" s="3" t="s">
        <v>4753</v>
      </c>
      <c r="N1438" s="3" t="s">
        <v>4731</v>
      </c>
      <c r="O1438" s="3" t="s">
        <v>4715</v>
      </c>
      <c r="P1438" s="3"/>
      <c r="Q1438" s="3"/>
      <c r="R1438" s="3"/>
      <c r="S1438" s="3"/>
      <c r="T1438" s="3" t="s">
        <v>4716</v>
      </c>
    </row>
    <row r="1439" spans="2:20">
      <c r="B1439" t="s">
        <v>12345</v>
      </c>
      <c r="C1439" t="s">
        <v>14792</v>
      </c>
      <c r="E1439" t="s">
        <v>14166</v>
      </c>
      <c r="F1439" s="3">
        <v>0</v>
      </c>
      <c r="G1439" s="3">
        <v>0</v>
      </c>
      <c r="H1439" s="255">
        <v>42997</v>
      </c>
      <c r="I1439" s="270">
        <v>5.416666666666667</v>
      </c>
      <c r="J1439" s="3">
        <v>-1</v>
      </c>
      <c r="K1439" s="3" t="s">
        <v>4752</v>
      </c>
      <c r="L1439" s="3" t="s">
        <v>4753</v>
      </c>
      <c r="M1439" s="3" t="s">
        <v>4753</v>
      </c>
      <c r="N1439" s="3" t="s">
        <v>4722</v>
      </c>
      <c r="O1439" s="3" t="s">
        <v>4715</v>
      </c>
      <c r="P1439" s="3"/>
      <c r="Q1439" s="3"/>
      <c r="R1439" s="3"/>
      <c r="S1439" s="3"/>
      <c r="T1439" s="3" t="s">
        <v>4716</v>
      </c>
    </row>
    <row r="1440" spans="2:20">
      <c r="B1440" t="s">
        <v>12345</v>
      </c>
      <c r="C1440" t="s">
        <v>14793</v>
      </c>
      <c r="E1440" t="s">
        <v>14794</v>
      </c>
      <c r="F1440" s="3">
        <v>0</v>
      </c>
      <c r="G1440" s="3">
        <v>0</v>
      </c>
      <c r="H1440" s="255">
        <v>42998</v>
      </c>
      <c r="I1440" s="270">
        <v>5.416666666666667</v>
      </c>
      <c r="J1440" s="3">
        <v>-1</v>
      </c>
      <c r="K1440" s="3" t="s">
        <v>12343</v>
      </c>
      <c r="L1440" s="3" t="s">
        <v>4726</v>
      </c>
      <c r="M1440" s="3" t="s">
        <v>4994</v>
      </c>
      <c r="N1440" s="3" t="s">
        <v>4722</v>
      </c>
      <c r="O1440" s="3" t="s">
        <v>4715</v>
      </c>
      <c r="P1440" s="3"/>
      <c r="Q1440" s="3"/>
      <c r="R1440" s="3"/>
      <c r="S1440" s="3"/>
      <c r="T1440" s="3" t="s">
        <v>4716</v>
      </c>
    </row>
    <row r="1441" spans="2:20">
      <c r="B1441" t="s">
        <v>12345</v>
      </c>
      <c r="C1441" t="s">
        <v>14795</v>
      </c>
      <c r="E1441" t="s">
        <v>14796</v>
      </c>
      <c r="F1441" s="3">
        <v>0</v>
      </c>
      <c r="G1441" s="3">
        <v>0</v>
      </c>
      <c r="H1441" s="255">
        <v>42992</v>
      </c>
      <c r="I1441" s="270">
        <v>5.416666666666667</v>
      </c>
      <c r="J1441" s="3">
        <v>-1</v>
      </c>
      <c r="K1441" s="3" t="s">
        <v>12343</v>
      </c>
      <c r="L1441" s="3" t="s">
        <v>4726</v>
      </c>
      <c r="M1441" s="3" t="s">
        <v>5889</v>
      </c>
      <c r="N1441" s="3" t="s">
        <v>4718</v>
      </c>
      <c r="O1441" s="3" t="s">
        <v>4715</v>
      </c>
      <c r="P1441" s="3"/>
      <c r="Q1441" s="3"/>
      <c r="R1441" s="3"/>
      <c r="S1441" s="3"/>
      <c r="T1441" s="3" t="s">
        <v>4716</v>
      </c>
    </row>
    <row r="1442" spans="2:20">
      <c r="B1442" t="s">
        <v>12345</v>
      </c>
      <c r="C1442" t="s">
        <v>14797</v>
      </c>
      <c r="E1442" t="s">
        <v>14798</v>
      </c>
      <c r="F1442" s="3">
        <v>0</v>
      </c>
      <c r="G1442" s="3">
        <v>0</v>
      </c>
      <c r="H1442" s="255">
        <v>42997</v>
      </c>
      <c r="I1442" s="270">
        <v>5.416666666666667</v>
      </c>
      <c r="J1442" s="3">
        <v>-1</v>
      </c>
      <c r="K1442" s="3" t="s">
        <v>12343</v>
      </c>
      <c r="L1442" s="3" t="s">
        <v>5324</v>
      </c>
      <c r="M1442" s="3" t="s">
        <v>14799</v>
      </c>
      <c r="N1442" s="3" t="s">
        <v>4722</v>
      </c>
      <c r="O1442" s="3" t="s">
        <v>4715</v>
      </c>
      <c r="P1442" s="3"/>
      <c r="Q1442" s="3"/>
      <c r="R1442" s="3"/>
      <c r="S1442" s="3"/>
      <c r="T1442" s="3" t="s">
        <v>4716</v>
      </c>
    </row>
    <row r="1443" spans="2:20">
      <c r="B1443" t="s">
        <v>12345</v>
      </c>
      <c r="C1443" t="s">
        <v>14800</v>
      </c>
      <c r="E1443" t="s">
        <v>14365</v>
      </c>
      <c r="F1443" s="3">
        <v>1</v>
      </c>
      <c r="G1443" s="3">
        <v>716.32</v>
      </c>
      <c r="H1443" s="255">
        <v>42982</v>
      </c>
      <c r="I1443" s="270">
        <v>5.416666666666667</v>
      </c>
      <c r="J1443" s="3">
        <v>-1</v>
      </c>
      <c r="K1443" s="3" t="s">
        <v>12343</v>
      </c>
      <c r="L1443" s="3" t="s">
        <v>5324</v>
      </c>
      <c r="M1443" s="3" t="s">
        <v>14801</v>
      </c>
      <c r="N1443" s="3" t="s">
        <v>4731</v>
      </c>
      <c r="O1443" s="3" t="s">
        <v>4715</v>
      </c>
      <c r="P1443" s="3"/>
      <c r="Q1443" s="3"/>
      <c r="R1443" s="3"/>
      <c r="S1443" s="3"/>
      <c r="T1443" s="3" t="s">
        <v>4716</v>
      </c>
    </row>
    <row r="1444" spans="2:20">
      <c r="B1444" t="s">
        <v>12345</v>
      </c>
      <c r="C1444" t="s">
        <v>14802</v>
      </c>
      <c r="E1444" t="s">
        <v>14329</v>
      </c>
      <c r="F1444" s="3">
        <v>1</v>
      </c>
      <c r="G1444" s="3">
        <v>333.85</v>
      </c>
      <c r="H1444" s="255">
        <v>42983</v>
      </c>
      <c r="I1444" s="270">
        <v>5.416666666666667</v>
      </c>
      <c r="J1444" s="3">
        <v>-1</v>
      </c>
      <c r="K1444" s="3" t="s">
        <v>12343</v>
      </c>
      <c r="L1444" s="3" t="s">
        <v>4753</v>
      </c>
      <c r="M1444" s="3" t="s">
        <v>4753</v>
      </c>
      <c r="N1444" s="3" t="s">
        <v>4718</v>
      </c>
      <c r="O1444" s="3" t="s">
        <v>4715</v>
      </c>
      <c r="P1444" s="3"/>
      <c r="Q1444" s="3"/>
      <c r="R1444" s="3"/>
      <c r="S1444" s="3"/>
      <c r="T1444" s="3" t="s">
        <v>4716</v>
      </c>
    </row>
    <row r="1445" spans="2:20">
      <c r="B1445" t="s">
        <v>12378</v>
      </c>
      <c r="C1445" t="s">
        <v>14803</v>
      </c>
      <c r="E1445" t="s">
        <v>14804</v>
      </c>
      <c r="F1445" s="3">
        <v>0</v>
      </c>
      <c r="G1445" s="3">
        <v>0</v>
      </c>
      <c r="H1445" s="255">
        <v>42999</v>
      </c>
      <c r="I1445" s="270">
        <v>5.416666666666667</v>
      </c>
      <c r="J1445" s="3">
        <v>100323</v>
      </c>
      <c r="K1445" s="3" t="s">
        <v>4752</v>
      </c>
      <c r="L1445" s="3" t="s">
        <v>4726</v>
      </c>
      <c r="M1445" s="3" t="s">
        <v>5972</v>
      </c>
      <c r="N1445" s="3" t="s">
        <v>4718</v>
      </c>
      <c r="O1445" s="3" t="s">
        <v>4715</v>
      </c>
      <c r="P1445" s="3"/>
      <c r="Q1445" s="3"/>
      <c r="R1445" s="3"/>
      <c r="S1445" s="3"/>
      <c r="T1445" s="3" t="s">
        <v>4716</v>
      </c>
    </row>
    <row r="1446" spans="2:20">
      <c r="B1446" t="s">
        <v>12345</v>
      </c>
      <c r="C1446" t="s">
        <v>14805</v>
      </c>
      <c r="E1446" t="s">
        <v>13335</v>
      </c>
      <c r="F1446" s="3">
        <v>0</v>
      </c>
      <c r="G1446" s="3">
        <v>0</v>
      </c>
      <c r="H1446" s="255">
        <v>43008</v>
      </c>
      <c r="I1446" s="270">
        <v>5.416666666666667</v>
      </c>
      <c r="J1446" s="3">
        <v>-1</v>
      </c>
      <c r="K1446" s="3" t="s">
        <v>12343</v>
      </c>
      <c r="L1446" s="3" t="s">
        <v>4726</v>
      </c>
      <c r="M1446" s="3" t="s">
        <v>11774</v>
      </c>
      <c r="N1446" s="3" t="s">
        <v>4731</v>
      </c>
      <c r="O1446" s="3" t="s">
        <v>4715</v>
      </c>
      <c r="P1446" s="3"/>
      <c r="Q1446" s="3"/>
      <c r="R1446" s="3"/>
      <c r="S1446" s="3"/>
      <c r="T1446" s="3" t="s">
        <v>4716</v>
      </c>
    </row>
    <row r="1447" spans="2:20">
      <c r="B1447" t="s">
        <v>12345</v>
      </c>
      <c r="C1447" t="s">
        <v>14806</v>
      </c>
      <c r="E1447" t="s">
        <v>14807</v>
      </c>
      <c r="F1447" s="3">
        <v>0</v>
      </c>
      <c r="G1447" s="3">
        <v>0</v>
      </c>
      <c r="H1447" s="255">
        <v>42998</v>
      </c>
      <c r="I1447" s="270">
        <v>5.416666666666667</v>
      </c>
      <c r="J1447" s="3">
        <v>-1</v>
      </c>
      <c r="K1447" s="3" t="s">
        <v>12343</v>
      </c>
      <c r="L1447" s="3" t="s">
        <v>5197</v>
      </c>
      <c r="M1447" s="3" t="s">
        <v>13614</v>
      </c>
      <c r="N1447" s="3" t="s">
        <v>4722</v>
      </c>
      <c r="O1447" s="3" t="s">
        <v>4715</v>
      </c>
      <c r="P1447" s="3"/>
      <c r="Q1447" s="3"/>
      <c r="R1447" s="3"/>
      <c r="S1447" s="3"/>
      <c r="T1447" s="3" t="s">
        <v>4716</v>
      </c>
    </row>
    <row r="1448" spans="2:20">
      <c r="B1448" t="s">
        <v>12345</v>
      </c>
      <c r="C1448" t="s">
        <v>14808</v>
      </c>
      <c r="E1448" t="s">
        <v>14631</v>
      </c>
      <c r="F1448" s="3">
        <v>0</v>
      </c>
      <c r="G1448" s="3">
        <v>0</v>
      </c>
      <c r="H1448" s="255">
        <v>43008</v>
      </c>
      <c r="I1448" s="270">
        <v>5.416666666666667</v>
      </c>
      <c r="J1448" s="3">
        <v>-1</v>
      </c>
      <c r="K1448" s="3" t="s">
        <v>4752</v>
      </c>
      <c r="L1448" s="3" t="s">
        <v>5197</v>
      </c>
      <c r="M1448" s="3" t="s">
        <v>14809</v>
      </c>
      <c r="N1448" s="3" t="s">
        <v>4718</v>
      </c>
      <c r="O1448" s="3" t="s">
        <v>4715</v>
      </c>
      <c r="P1448" s="3"/>
      <c r="Q1448" s="3"/>
      <c r="R1448" s="3"/>
      <c r="S1448" s="3"/>
      <c r="T1448" s="3" t="s">
        <v>4716</v>
      </c>
    </row>
    <row r="1449" spans="2:20">
      <c r="B1449" t="s">
        <v>12345</v>
      </c>
      <c r="C1449" t="s">
        <v>14810</v>
      </c>
      <c r="E1449" t="s">
        <v>14811</v>
      </c>
      <c r="F1449" s="3">
        <v>0</v>
      </c>
      <c r="G1449" s="3">
        <v>0</v>
      </c>
      <c r="H1449" s="255">
        <v>43004</v>
      </c>
      <c r="I1449" s="270">
        <v>5.416666666666667</v>
      </c>
      <c r="J1449" s="3">
        <v>-1</v>
      </c>
      <c r="K1449" s="3" t="s">
        <v>12343</v>
      </c>
      <c r="L1449" s="3" t="s">
        <v>4726</v>
      </c>
      <c r="M1449" s="3" t="s">
        <v>4994</v>
      </c>
      <c r="N1449" s="3" t="s">
        <v>4722</v>
      </c>
      <c r="O1449" s="3" t="s">
        <v>4715</v>
      </c>
      <c r="P1449" s="3"/>
      <c r="Q1449" s="3"/>
      <c r="R1449" s="3"/>
      <c r="S1449" s="3"/>
      <c r="T1449" s="3" t="s">
        <v>4716</v>
      </c>
    </row>
    <row r="1450" spans="2:20">
      <c r="B1450" t="s">
        <v>12345</v>
      </c>
      <c r="C1450" t="s">
        <v>14812</v>
      </c>
      <c r="E1450" t="s">
        <v>14813</v>
      </c>
      <c r="F1450" s="3">
        <v>0</v>
      </c>
      <c r="G1450" s="3">
        <v>0</v>
      </c>
      <c r="H1450" s="255">
        <v>43008</v>
      </c>
      <c r="I1450" s="270">
        <v>5.416666666666667</v>
      </c>
      <c r="J1450" s="3">
        <v>-1</v>
      </c>
      <c r="K1450" s="3" t="s">
        <v>12343</v>
      </c>
      <c r="L1450" s="3" t="s">
        <v>4726</v>
      </c>
      <c r="M1450" s="3" t="s">
        <v>13558</v>
      </c>
      <c r="N1450" s="3" t="s">
        <v>4718</v>
      </c>
      <c r="O1450" s="3" t="s">
        <v>4715</v>
      </c>
      <c r="P1450" s="3"/>
      <c r="Q1450" s="3"/>
      <c r="R1450" s="3"/>
      <c r="S1450" s="3"/>
      <c r="T1450" s="3" t="s">
        <v>4716</v>
      </c>
    </row>
    <row r="1451" spans="2:20">
      <c r="B1451" t="s">
        <v>12345</v>
      </c>
      <c r="C1451" t="s">
        <v>14814</v>
      </c>
      <c r="E1451" t="s">
        <v>13311</v>
      </c>
      <c r="F1451" s="3">
        <v>0</v>
      </c>
      <c r="G1451" s="3">
        <v>0</v>
      </c>
      <c r="H1451" s="255">
        <v>42986</v>
      </c>
      <c r="I1451" s="270">
        <v>5.416666666666667</v>
      </c>
      <c r="J1451" s="3">
        <v>-1</v>
      </c>
      <c r="K1451" s="3" t="s">
        <v>12343</v>
      </c>
      <c r="L1451" s="3" t="s">
        <v>4726</v>
      </c>
      <c r="M1451" s="3" t="s">
        <v>11774</v>
      </c>
      <c r="N1451" s="3" t="s">
        <v>4712</v>
      </c>
      <c r="O1451" s="3" t="s">
        <v>4715</v>
      </c>
      <c r="P1451" s="3"/>
      <c r="Q1451" s="3"/>
      <c r="R1451" s="3"/>
      <c r="S1451" s="3"/>
      <c r="T1451" s="3" t="s">
        <v>4716</v>
      </c>
    </row>
    <row r="1452" spans="2:20">
      <c r="B1452" t="s">
        <v>12345</v>
      </c>
      <c r="C1452" t="s">
        <v>14815</v>
      </c>
      <c r="E1452" t="s">
        <v>14816</v>
      </c>
      <c r="F1452" s="3">
        <v>0</v>
      </c>
      <c r="G1452" s="3">
        <v>0</v>
      </c>
      <c r="H1452" s="255">
        <v>43005</v>
      </c>
      <c r="I1452" s="270">
        <v>5.416666666666667</v>
      </c>
      <c r="J1452" s="3">
        <v>-1</v>
      </c>
      <c r="K1452" s="3" t="s">
        <v>12343</v>
      </c>
      <c r="L1452" s="3" t="s">
        <v>4726</v>
      </c>
      <c r="M1452" s="3" t="s">
        <v>14817</v>
      </c>
      <c r="N1452" s="3" t="s">
        <v>4718</v>
      </c>
      <c r="O1452" s="3" t="s">
        <v>4715</v>
      </c>
      <c r="P1452" s="3"/>
      <c r="Q1452" s="3"/>
      <c r="R1452" s="3"/>
      <c r="S1452" s="3"/>
      <c r="T1452" s="3" t="s">
        <v>4716</v>
      </c>
    </row>
    <row r="1453" spans="2:20">
      <c r="B1453" t="s">
        <v>12345</v>
      </c>
      <c r="C1453" t="s">
        <v>14818</v>
      </c>
      <c r="E1453" t="s">
        <v>14819</v>
      </c>
      <c r="F1453" s="3">
        <v>0</v>
      </c>
      <c r="G1453" s="3">
        <v>0</v>
      </c>
      <c r="H1453" s="255">
        <v>42991</v>
      </c>
      <c r="I1453" s="270">
        <v>5.416666666666667</v>
      </c>
      <c r="J1453" s="3">
        <v>-1</v>
      </c>
      <c r="K1453" s="3" t="s">
        <v>12343</v>
      </c>
      <c r="L1453" s="3" t="s">
        <v>5197</v>
      </c>
      <c r="M1453" s="3" t="s">
        <v>14820</v>
      </c>
      <c r="N1453" s="3" t="s">
        <v>4712</v>
      </c>
      <c r="O1453" s="3" t="s">
        <v>4715</v>
      </c>
      <c r="P1453" s="3"/>
      <c r="Q1453" s="3"/>
      <c r="R1453" s="3"/>
      <c r="S1453" s="3"/>
      <c r="T1453" s="3" t="s">
        <v>4716</v>
      </c>
    </row>
    <row r="1454" spans="2:20">
      <c r="B1454" t="s">
        <v>12345</v>
      </c>
      <c r="C1454" t="s">
        <v>14821</v>
      </c>
      <c r="E1454" t="s">
        <v>14822</v>
      </c>
      <c r="F1454" s="3">
        <v>0</v>
      </c>
      <c r="G1454" s="3">
        <v>0</v>
      </c>
      <c r="H1454" s="255">
        <v>43006</v>
      </c>
      <c r="I1454" s="270">
        <v>5.416666666666667</v>
      </c>
      <c r="J1454" s="3">
        <v>-1</v>
      </c>
      <c r="K1454" s="3" t="s">
        <v>12343</v>
      </c>
      <c r="L1454" s="3" t="s">
        <v>4726</v>
      </c>
      <c r="M1454" s="3" t="s">
        <v>5972</v>
      </c>
      <c r="N1454" s="3" t="s">
        <v>4718</v>
      </c>
      <c r="O1454" s="3" t="s">
        <v>4715</v>
      </c>
      <c r="P1454" s="3"/>
      <c r="Q1454" s="3"/>
      <c r="R1454" s="3"/>
      <c r="S1454" s="3"/>
      <c r="T1454" s="3" t="s">
        <v>4716</v>
      </c>
    </row>
    <row r="1455" spans="2:20">
      <c r="B1455" t="s">
        <v>12345</v>
      </c>
      <c r="C1455" t="s">
        <v>14823</v>
      </c>
      <c r="E1455" t="s">
        <v>14824</v>
      </c>
      <c r="F1455" s="3">
        <v>2</v>
      </c>
      <c r="G1455" s="3">
        <v>1920.18</v>
      </c>
      <c r="H1455" s="255">
        <v>42979</v>
      </c>
      <c r="I1455" s="270">
        <v>5.416666666666667</v>
      </c>
      <c r="J1455" s="3">
        <v>-1</v>
      </c>
      <c r="K1455" s="3" t="s">
        <v>12343</v>
      </c>
      <c r="L1455" s="3" t="s">
        <v>4726</v>
      </c>
      <c r="M1455" s="3" t="s">
        <v>14825</v>
      </c>
      <c r="N1455" s="3" t="s">
        <v>4718</v>
      </c>
      <c r="O1455" s="3" t="s">
        <v>4715</v>
      </c>
      <c r="P1455" s="3"/>
      <c r="Q1455" s="3"/>
      <c r="R1455" s="3"/>
      <c r="S1455" s="3"/>
      <c r="T1455" s="3" t="s">
        <v>4716</v>
      </c>
    </row>
    <row r="1456" spans="2:20">
      <c r="B1456" t="s">
        <v>12345</v>
      </c>
      <c r="C1456" t="s">
        <v>14826</v>
      </c>
      <c r="E1456" t="s">
        <v>14827</v>
      </c>
      <c r="F1456" s="3">
        <v>0</v>
      </c>
      <c r="G1456" s="3">
        <v>0</v>
      </c>
      <c r="H1456" s="255">
        <v>42998</v>
      </c>
      <c r="I1456" s="270">
        <v>5.416666666666667</v>
      </c>
      <c r="J1456" s="3">
        <v>48619</v>
      </c>
      <c r="K1456" s="3" t="s">
        <v>12343</v>
      </c>
      <c r="L1456" s="3" t="s">
        <v>5324</v>
      </c>
      <c r="M1456" s="3" t="s">
        <v>14828</v>
      </c>
      <c r="N1456" s="3" t="s">
        <v>4718</v>
      </c>
      <c r="O1456" s="3" t="s">
        <v>4715</v>
      </c>
      <c r="P1456" s="3"/>
      <c r="Q1456" s="3"/>
      <c r="R1456" s="3"/>
      <c r="S1456" s="3"/>
      <c r="T1456" s="3" t="s">
        <v>4716</v>
      </c>
    </row>
    <row r="1457" spans="2:20">
      <c r="B1457" t="s">
        <v>12345</v>
      </c>
      <c r="C1457" t="s">
        <v>14829</v>
      </c>
      <c r="E1457" t="s">
        <v>14830</v>
      </c>
      <c r="F1457" s="3">
        <v>0</v>
      </c>
      <c r="G1457" s="3">
        <v>0</v>
      </c>
      <c r="H1457" s="255">
        <v>42986</v>
      </c>
      <c r="I1457" s="270">
        <v>5.416666666666667</v>
      </c>
      <c r="J1457" s="3">
        <v>-1</v>
      </c>
      <c r="K1457" s="3" t="s">
        <v>12343</v>
      </c>
      <c r="L1457" s="3" t="s">
        <v>4726</v>
      </c>
      <c r="M1457" s="3" t="s">
        <v>4994</v>
      </c>
      <c r="N1457" s="3" t="s">
        <v>4718</v>
      </c>
      <c r="O1457" s="3" t="s">
        <v>4715</v>
      </c>
      <c r="P1457" s="3"/>
      <c r="Q1457" s="3"/>
      <c r="R1457" s="3"/>
      <c r="S1457" s="3"/>
      <c r="T1457" s="3" t="s">
        <v>4716</v>
      </c>
    </row>
    <row r="1458" spans="2:20">
      <c r="B1458" t="s">
        <v>12345</v>
      </c>
      <c r="C1458" t="s">
        <v>14831</v>
      </c>
      <c r="E1458" t="s">
        <v>14832</v>
      </c>
      <c r="F1458" s="3">
        <v>0</v>
      </c>
      <c r="G1458" s="3">
        <v>0</v>
      </c>
      <c r="H1458" s="255">
        <v>42999</v>
      </c>
      <c r="I1458" s="270">
        <v>5.416666666666667</v>
      </c>
      <c r="J1458" s="3">
        <v>-1</v>
      </c>
      <c r="K1458" s="3" t="s">
        <v>12343</v>
      </c>
      <c r="L1458" s="3" t="s">
        <v>4726</v>
      </c>
      <c r="M1458" s="3" t="s">
        <v>5739</v>
      </c>
      <c r="N1458" s="3" t="s">
        <v>4712</v>
      </c>
      <c r="O1458" s="3" t="s">
        <v>4715</v>
      </c>
      <c r="P1458" s="3"/>
      <c r="Q1458" s="3"/>
      <c r="R1458" s="3"/>
      <c r="S1458" s="3"/>
      <c r="T1458" s="3" t="s">
        <v>4716</v>
      </c>
    </row>
    <row r="1459" spans="2:20">
      <c r="B1459" t="s">
        <v>12345</v>
      </c>
      <c r="C1459" t="s">
        <v>14833</v>
      </c>
      <c r="E1459" t="s">
        <v>13351</v>
      </c>
      <c r="F1459" s="3">
        <v>0</v>
      </c>
      <c r="G1459" s="3">
        <v>0</v>
      </c>
      <c r="H1459" s="255">
        <v>43007</v>
      </c>
      <c r="I1459" s="270">
        <v>5.416666666666667</v>
      </c>
      <c r="J1459" s="3">
        <v>-1</v>
      </c>
      <c r="K1459" s="3" t="s">
        <v>12343</v>
      </c>
      <c r="L1459" s="3" t="s">
        <v>4726</v>
      </c>
      <c r="M1459" s="3" t="s">
        <v>13558</v>
      </c>
      <c r="N1459" s="3" t="s">
        <v>4712</v>
      </c>
      <c r="O1459" s="3" t="s">
        <v>4715</v>
      </c>
      <c r="P1459" s="3"/>
      <c r="Q1459" s="3"/>
      <c r="R1459" s="3"/>
      <c r="S1459" s="3"/>
      <c r="T1459" s="3" t="s">
        <v>4716</v>
      </c>
    </row>
    <row r="1460" spans="2:20">
      <c r="B1460" t="s">
        <v>12345</v>
      </c>
      <c r="C1460" t="s">
        <v>14834</v>
      </c>
      <c r="E1460" t="s">
        <v>13458</v>
      </c>
      <c r="F1460" s="3">
        <v>0</v>
      </c>
      <c r="G1460" s="3">
        <v>0</v>
      </c>
      <c r="H1460" s="255">
        <v>42998</v>
      </c>
      <c r="I1460" s="270">
        <v>5.416666666666667</v>
      </c>
      <c r="J1460" s="3">
        <v>-1</v>
      </c>
      <c r="K1460" s="3" t="s">
        <v>12343</v>
      </c>
      <c r="L1460" s="3" t="s">
        <v>5324</v>
      </c>
      <c r="M1460" s="3" t="s">
        <v>10076</v>
      </c>
      <c r="N1460" s="3" t="s">
        <v>4718</v>
      </c>
      <c r="O1460" s="3" t="s">
        <v>4715</v>
      </c>
      <c r="P1460" s="3"/>
      <c r="Q1460" s="3"/>
      <c r="R1460" s="3"/>
      <c r="S1460" s="3"/>
      <c r="T1460" s="3" t="s">
        <v>4716</v>
      </c>
    </row>
    <row r="1461" spans="2:20">
      <c r="B1461" t="s">
        <v>12345</v>
      </c>
      <c r="C1461" t="s">
        <v>14835</v>
      </c>
      <c r="E1461" t="s">
        <v>13389</v>
      </c>
      <c r="F1461" s="3">
        <v>0</v>
      </c>
      <c r="G1461" s="3">
        <v>0</v>
      </c>
      <c r="H1461" s="255">
        <v>42985</v>
      </c>
      <c r="I1461" s="270">
        <v>5.416666666666667</v>
      </c>
      <c r="J1461" s="3">
        <v>-1</v>
      </c>
      <c r="K1461" s="3" t="s">
        <v>4752</v>
      </c>
      <c r="L1461" s="3" t="s">
        <v>5324</v>
      </c>
      <c r="M1461" s="3" t="s">
        <v>14836</v>
      </c>
      <c r="N1461" s="3" t="s">
        <v>4722</v>
      </c>
      <c r="O1461" s="3" t="s">
        <v>4715</v>
      </c>
      <c r="P1461" s="3"/>
      <c r="Q1461" s="3"/>
      <c r="R1461" s="3"/>
      <c r="S1461" s="3"/>
      <c r="T1461" s="3" t="s">
        <v>4716</v>
      </c>
    </row>
    <row r="1462" spans="2:20">
      <c r="B1462" t="s">
        <v>12378</v>
      </c>
      <c r="C1462" t="s">
        <v>14837</v>
      </c>
      <c r="E1462" t="s">
        <v>14838</v>
      </c>
      <c r="F1462" s="3">
        <v>0</v>
      </c>
      <c r="G1462" s="3">
        <v>0</v>
      </c>
      <c r="H1462" s="255">
        <v>42980</v>
      </c>
      <c r="I1462" s="270">
        <v>5.416666666666667</v>
      </c>
      <c r="J1462" s="3">
        <v>-1</v>
      </c>
      <c r="K1462" s="3" t="s">
        <v>12343</v>
      </c>
      <c r="L1462" s="3" t="s">
        <v>4726</v>
      </c>
      <c r="M1462" s="3" t="s">
        <v>7955</v>
      </c>
      <c r="N1462" s="3" t="s">
        <v>4722</v>
      </c>
      <c r="O1462" s="3" t="s">
        <v>4715</v>
      </c>
      <c r="P1462" s="3"/>
      <c r="Q1462" s="3"/>
      <c r="R1462" s="3"/>
      <c r="S1462" s="3"/>
      <c r="T1462" s="3" t="s">
        <v>4716</v>
      </c>
    </row>
    <row r="1463" spans="2:20">
      <c r="B1463" t="s">
        <v>12345</v>
      </c>
      <c r="C1463" t="s">
        <v>14839</v>
      </c>
      <c r="E1463" t="s">
        <v>14840</v>
      </c>
      <c r="F1463" s="3">
        <v>0</v>
      </c>
      <c r="G1463" s="3">
        <v>0</v>
      </c>
      <c r="H1463" s="255">
        <v>43007</v>
      </c>
      <c r="I1463" s="270">
        <v>5.416666666666667</v>
      </c>
      <c r="J1463" s="3">
        <v>70140</v>
      </c>
      <c r="K1463" s="3" t="s">
        <v>4752</v>
      </c>
      <c r="L1463" s="3" t="s">
        <v>5197</v>
      </c>
      <c r="M1463" s="3" t="s">
        <v>14841</v>
      </c>
      <c r="N1463" s="3" t="s">
        <v>4718</v>
      </c>
      <c r="O1463" s="3" t="s">
        <v>4715</v>
      </c>
      <c r="P1463" s="3"/>
      <c r="Q1463" s="3"/>
      <c r="R1463" s="3"/>
      <c r="S1463" s="3"/>
      <c r="T1463" s="3" t="s">
        <v>4716</v>
      </c>
    </row>
    <row r="1464" spans="2:20">
      <c r="B1464" t="s">
        <v>12345</v>
      </c>
      <c r="C1464" t="s">
        <v>14842</v>
      </c>
      <c r="E1464" t="s">
        <v>14134</v>
      </c>
      <c r="F1464" s="3">
        <v>0</v>
      </c>
      <c r="G1464" s="3">
        <v>0</v>
      </c>
      <c r="H1464" s="255">
        <v>42993</v>
      </c>
      <c r="I1464" s="270">
        <v>5.416666666666667</v>
      </c>
      <c r="J1464" s="3">
        <v>-1</v>
      </c>
      <c r="K1464" s="3" t="s">
        <v>4752</v>
      </c>
      <c r="L1464" s="3" t="s">
        <v>4726</v>
      </c>
      <c r="M1464" s="3" t="s">
        <v>5972</v>
      </c>
      <c r="N1464" s="3" t="s">
        <v>4718</v>
      </c>
      <c r="O1464" s="3" t="s">
        <v>4715</v>
      </c>
      <c r="P1464" s="3"/>
      <c r="Q1464" s="3"/>
      <c r="R1464" s="3"/>
      <c r="S1464" s="3"/>
      <c r="T1464" s="3" t="s">
        <v>4716</v>
      </c>
    </row>
    <row r="1465" spans="2:20">
      <c r="B1465" t="s">
        <v>12341</v>
      </c>
      <c r="C1465" t="s">
        <v>14843</v>
      </c>
      <c r="E1465" t="s">
        <v>4716</v>
      </c>
      <c r="F1465" s="3">
        <v>0</v>
      </c>
      <c r="G1465" s="3">
        <v>0</v>
      </c>
      <c r="H1465" s="255">
        <v>42986</v>
      </c>
      <c r="I1465" s="270">
        <v>5.416666666666667</v>
      </c>
      <c r="J1465" s="3">
        <v>0</v>
      </c>
      <c r="K1465" s="3" t="s">
        <v>12343</v>
      </c>
      <c r="L1465" s="3" t="s">
        <v>4753</v>
      </c>
      <c r="M1465" s="3" t="s">
        <v>4753</v>
      </c>
      <c r="N1465" s="3" t="s">
        <v>4718</v>
      </c>
      <c r="O1465" s="3" t="s">
        <v>4715</v>
      </c>
      <c r="P1465" s="3"/>
      <c r="Q1465" s="3"/>
      <c r="R1465" s="3"/>
      <c r="S1465" s="3"/>
      <c r="T1465" s="3" t="s">
        <v>4716</v>
      </c>
    </row>
    <row r="1466" spans="2:20">
      <c r="B1466" t="s">
        <v>12341</v>
      </c>
      <c r="C1466" t="s">
        <v>14844</v>
      </c>
      <c r="E1466" t="s">
        <v>4716</v>
      </c>
      <c r="F1466" s="3">
        <v>0</v>
      </c>
      <c r="G1466" s="3">
        <v>0</v>
      </c>
      <c r="H1466" s="255">
        <v>42996</v>
      </c>
      <c r="I1466" s="270">
        <v>5.416666666666667</v>
      </c>
      <c r="J1466" s="3">
        <v>0</v>
      </c>
      <c r="K1466" s="3" t="s">
        <v>12343</v>
      </c>
      <c r="L1466" s="3" t="s">
        <v>4753</v>
      </c>
      <c r="M1466" s="3" t="s">
        <v>4753</v>
      </c>
      <c r="N1466" s="3" t="s">
        <v>4718</v>
      </c>
      <c r="O1466" s="3" t="s">
        <v>4715</v>
      </c>
      <c r="P1466" s="3"/>
      <c r="Q1466" s="3"/>
      <c r="R1466" s="3"/>
      <c r="S1466" s="3"/>
      <c r="T1466" s="3" t="s">
        <v>4716</v>
      </c>
    </row>
    <row r="1467" spans="2:20">
      <c r="B1467" t="s">
        <v>12345</v>
      </c>
      <c r="C1467" t="s">
        <v>14845</v>
      </c>
      <c r="E1467" t="s">
        <v>14485</v>
      </c>
      <c r="F1467" s="3">
        <v>0</v>
      </c>
      <c r="G1467" s="3">
        <v>0</v>
      </c>
      <c r="H1467" s="255">
        <v>42990</v>
      </c>
      <c r="I1467" s="270">
        <v>5.416666666666667</v>
      </c>
      <c r="J1467" s="3">
        <v>-1</v>
      </c>
      <c r="K1467" s="3" t="s">
        <v>12343</v>
      </c>
      <c r="L1467" s="3" t="s">
        <v>4753</v>
      </c>
      <c r="M1467" s="3" t="s">
        <v>4753</v>
      </c>
      <c r="N1467" s="3" t="s">
        <v>4718</v>
      </c>
      <c r="O1467" s="3" t="s">
        <v>4715</v>
      </c>
      <c r="P1467" s="3"/>
      <c r="Q1467" s="3"/>
      <c r="R1467" s="3"/>
      <c r="S1467" s="3"/>
      <c r="T1467" s="3" t="s">
        <v>4716</v>
      </c>
    </row>
    <row r="1468" spans="2:20">
      <c r="B1468" t="s">
        <v>12341</v>
      </c>
      <c r="C1468" t="s">
        <v>14846</v>
      </c>
      <c r="E1468" t="s">
        <v>4716</v>
      </c>
      <c r="F1468" s="3">
        <v>0</v>
      </c>
      <c r="G1468" s="3">
        <v>0</v>
      </c>
      <c r="H1468" s="255">
        <v>43003</v>
      </c>
      <c r="I1468" s="270">
        <v>5.416666666666667</v>
      </c>
      <c r="J1468" s="3">
        <v>0</v>
      </c>
      <c r="K1468" s="3" t="s">
        <v>12343</v>
      </c>
      <c r="L1468" s="3" t="s">
        <v>4753</v>
      </c>
      <c r="M1468" s="3" t="s">
        <v>4753</v>
      </c>
      <c r="N1468" s="3" t="s">
        <v>4722</v>
      </c>
      <c r="O1468" s="3" t="s">
        <v>4715</v>
      </c>
      <c r="P1468" s="3"/>
      <c r="Q1468" s="3"/>
      <c r="R1468" s="3"/>
      <c r="S1468" s="3"/>
      <c r="T1468" s="3" t="s">
        <v>4716</v>
      </c>
    </row>
    <row r="1469" spans="2:20">
      <c r="B1469" t="s">
        <v>12345</v>
      </c>
      <c r="C1469" t="s">
        <v>14847</v>
      </c>
      <c r="E1469" t="s">
        <v>14848</v>
      </c>
      <c r="F1469" s="3">
        <v>0</v>
      </c>
      <c r="G1469" s="3">
        <v>0</v>
      </c>
      <c r="H1469" s="255">
        <v>43006</v>
      </c>
      <c r="I1469" s="270">
        <v>5.416666666666667</v>
      </c>
      <c r="J1469" s="3">
        <v>-1</v>
      </c>
      <c r="K1469" s="3" t="s">
        <v>12343</v>
      </c>
      <c r="L1469" s="3" t="s">
        <v>4753</v>
      </c>
      <c r="M1469" s="3" t="s">
        <v>4753</v>
      </c>
      <c r="N1469" s="3" t="s">
        <v>4722</v>
      </c>
      <c r="O1469" s="3" t="s">
        <v>4715</v>
      </c>
      <c r="P1469" s="3"/>
      <c r="Q1469" s="3"/>
      <c r="R1469" s="3"/>
      <c r="S1469" s="3"/>
      <c r="T1469" s="3" t="s">
        <v>4716</v>
      </c>
    </row>
    <row r="1470" spans="2:20">
      <c r="B1470" t="s">
        <v>12341</v>
      </c>
      <c r="C1470" t="s">
        <v>14849</v>
      </c>
      <c r="E1470" t="s">
        <v>4716</v>
      </c>
      <c r="F1470" s="3">
        <v>0</v>
      </c>
      <c r="G1470" s="3">
        <v>0</v>
      </c>
      <c r="H1470" s="255">
        <v>42998</v>
      </c>
      <c r="I1470" s="270">
        <v>5.416666666666667</v>
      </c>
      <c r="J1470" s="3">
        <v>0</v>
      </c>
      <c r="K1470" s="3" t="s">
        <v>12343</v>
      </c>
      <c r="L1470" s="3" t="s">
        <v>4753</v>
      </c>
      <c r="M1470" s="3" t="s">
        <v>4753</v>
      </c>
      <c r="N1470" s="3" t="s">
        <v>4722</v>
      </c>
      <c r="O1470" s="3" t="s">
        <v>4715</v>
      </c>
      <c r="P1470" s="3"/>
      <c r="Q1470" s="3"/>
      <c r="R1470" s="3"/>
      <c r="S1470" s="3"/>
      <c r="T1470" s="3" t="s">
        <v>4716</v>
      </c>
    </row>
    <row r="1471" spans="2:20">
      <c r="B1471" t="s">
        <v>12345</v>
      </c>
      <c r="C1471" t="s">
        <v>14850</v>
      </c>
      <c r="E1471" t="s">
        <v>14118</v>
      </c>
      <c r="F1471" s="3">
        <v>0</v>
      </c>
      <c r="G1471" s="3">
        <v>0</v>
      </c>
      <c r="H1471" s="255">
        <v>42998</v>
      </c>
      <c r="I1471" s="270">
        <v>5.416666666666667</v>
      </c>
      <c r="J1471" s="3">
        <v>-1</v>
      </c>
      <c r="K1471" s="3" t="s">
        <v>12343</v>
      </c>
      <c r="L1471" s="3" t="s">
        <v>4753</v>
      </c>
      <c r="M1471" s="3" t="s">
        <v>4753</v>
      </c>
      <c r="N1471" s="3" t="s">
        <v>4769</v>
      </c>
      <c r="O1471" s="3" t="s">
        <v>4715</v>
      </c>
      <c r="P1471" s="3"/>
      <c r="Q1471" s="3"/>
      <c r="R1471" s="3"/>
      <c r="S1471" s="3"/>
      <c r="T1471" s="3" t="s">
        <v>4716</v>
      </c>
    </row>
    <row r="1472" spans="2:20">
      <c r="B1472" t="s">
        <v>12345</v>
      </c>
      <c r="C1472" t="s">
        <v>14851</v>
      </c>
      <c r="E1472" t="s">
        <v>14852</v>
      </c>
      <c r="F1472" s="3">
        <v>0</v>
      </c>
      <c r="G1472" s="3">
        <v>0</v>
      </c>
      <c r="H1472" s="255">
        <v>42986</v>
      </c>
      <c r="I1472" s="270">
        <v>5.416666666666667</v>
      </c>
      <c r="J1472" s="3">
        <v>-1</v>
      </c>
      <c r="K1472" s="3" t="s">
        <v>12343</v>
      </c>
      <c r="L1472" s="3" t="s">
        <v>4753</v>
      </c>
      <c r="M1472" s="3" t="s">
        <v>4753</v>
      </c>
      <c r="N1472" s="3" t="s">
        <v>4722</v>
      </c>
      <c r="O1472" s="3" t="s">
        <v>4715</v>
      </c>
      <c r="P1472" s="3"/>
      <c r="Q1472" s="3"/>
      <c r="R1472" s="3"/>
      <c r="S1472" s="3"/>
      <c r="T1472" s="3" t="s">
        <v>4716</v>
      </c>
    </row>
    <row r="1473" spans="2:20">
      <c r="B1473" t="s">
        <v>12341</v>
      </c>
      <c r="C1473" t="s">
        <v>14853</v>
      </c>
      <c r="E1473" t="s">
        <v>4716</v>
      </c>
      <c r="F1473" s="3">
        <v>0</v>
      </c>
      <c r="G1473" s="3">
        <v>0</v>
      </c>
      <c r="H1473" s="255">
        <v>43007</v>
      </c>
      <c r="I1473" s="270">
        <v>5.416666666666667</v>
      </c>
      <c r="J1473" s="3">
        <v>0</v>
      </c>
      <c r="K1473" s="3" t="s">
        <v>12343</v>
      </c>
      <c r="L1473" s="3" t="s">
        <v>4753</v>
      </c>
      <c r="M1473" s="3" t="s">
        <v>4753</v>
      </c>
      <c r="N1473" s="3" t="s">
        <v>4722</v>
      </c>
      <c r="O1473" s="3" t="s">
        <v>4715</v>
      </c>
      <c r="P1473" s="3"/>
      <c r="Q1473" s="3"/>
      <c r="R1473" s="3"/>
      <c r="S1473" s="3"/>
      <c r="T1473" s="3" t="s">
        <v>4716</v>
      </c>
    </row>
    <row r="1474" spans="2:20">
      <c r="B1474" t="s">
        <v>12345</v>
      </c>
      <c r="C1474" t="s">
        <v>14854</v>
      </c>
      <c r="E1474" t="s">
        <v>14765</v>
      </c>
      <c r="F1474" s="3">
        <v>1</v>
      </c>
      <c r="G1474" s="3">
        <v>333.85</v>
      </c>
      <c r="H1474" s="255">
        <v>43000</v>
      </c>
      <c r="I1474" s="270">
        <v>5.416666666666667</v>
      </c>
      <c r="J1474" s="3">
        <v>-1</v>
      </c>
      <c r="K1474" s="3" t="s">
        <v>4752</v>
      </c>
      <c r="L1474" s="3" t="s">
        <v>4753</v>
      </c>
      <c r="M1474" s="3" t="s">
        <v>4753</v>
      </c>
      <c r="N1474" s="3" t="s">
        <v>4722</v>
      </c>
      <c r="O1474" s="3" t="s">
        <v>4715</v>
      </c>
      <c r="P1474" s="3"/>
      <c r="Q1474" s="3"/>
      <c r="R1474" s="3"/>
      <c r="S1474" s="3"/>
      <c r="T1474" s="3" t="s">
        <v>4716</v>
      </c>
    </row>
    <row r="1475" spans="2:20">
      <c r="B1475" t="s">
        <v>12341</v>
      </c>
      <c r="C1475" t="s">
        <v>14855</v>
      </c>
      <c r="E1475" t="s">
        <v>4716</v>
      </c>
      <c r="F1475" s="3">
        <v>0</v>
      </c>
      <c r="G1475" s="3">
        <v>0</v>
      </c>
      <c r="H1475" s="255">
        <v>43007</v>
      </c>
      <c r="I1475" s="270">
        <v>5.416666666666667</v>
      </c>
      <c r="J1475" s="3">
        <v>0</v>
      </c>
      <c r="K1475" s="3" t="s">
        <v>12343</v>
      </c>
      <c r="L1475" s="3" t="s">
        <v>4753</v>
      </c>
      <c r="M1475" s="3" t="s">
        <v>4753</v>
      </c>
      <c r="N1475" s="3" t="s">
        <v>4722</v>
      </c>
      <c r="O1475" s="3" t="s">
        <v>4715</v>
      </c>
      <c r="P1475" s="3"/>
      <c r="Q1475" s="3"/>
      <c r="R1475" s="3"/>
      <c r="S1475" s="3"/>
      <c r="T1475" s="3" t="s">
        <v>4716</v>
      </c>
    </row>
    <row r="1476" spans="2:20">
      <c r="B1476" t="s">
        <v>12341</v>
      </c>
      <c r="C1476" t="s">
        <v>14856</v>
      </c>
      <c r="E1476" t="s">
        <v>4716</v>
      </c>
      <c r="F1476" s="3">
        <v>0</v>
      </c>
      <c r="G1476" s="3">
        <v>0</v>
      </c>
      <c r="H1476" s="255">
        <v>42998</v>
      </c>
      <c r="I1476" s="270">
        <v>5.416666666666667</v>
      </c>
      <c r="J1476" s="3">
        <v>0</v>
      </c>
      <c r="K1476" s="3" t="s">
        <v>12343</v>
      </c>
      <c r="L1476" s="3" t="s">
        <v>4753</v>
      </c>
      <c r="M1476" s="3" t="s">
        <v>4753</v>
      </c>
      <c r="N1476" s="3" t="s">
        <v>4722</v>
      </c>
      <c r="O1476" s="3" t="s">
        <v>4715</v>
      </c>
      <c r="P1476" s="3"/>
      <c r="Q1476" s="3"/>
      <c r="R1476" s="3"/>
      <c r="S1476" s="3"/>
      <c r="T1476" s="3" t="s">
        <v>4716</v>
      </c>
    </row>
    <row r="1477" spans="2:20">
      <c r="B1477" t="s">
        <v>12345</v>
      </c>
      <c r="C1477" t="s">
        <v>14857</v>
      </c>
      <c r="E1477" t="s">
        <v>14858</v>
      </c>
      <c r="F1477" s="3">
        <v>0</v>
      </c>
      <c r="G1477" s="3">
        <v>0</v>
      </c>
      <c r="H1477" s="255">
        <v>42997</v>
      </c>
      <c r="I1477" s="270">
        <v>5.416666666666667</v>
      </c>
      <c r="J1477" s="3">
        <v>-1</v>
      </c>
      <c r="K1477" s="3" t="s">
        <v>12343</v>
      </c>
      <c r="L1477" s="3" t="s">
        <v>4753</v>
      </c>
      <c r="M1477" s="3" t="s">
        <v>4753</v>
      </c>
      <c r="N1477" s="3" t="s">
        <v>4722</v>
      </c>
      <c r="O1477" s="3" t="s">
        <v>4715</v>
      </c>
      <c r="P1477" s="3"/>
      <c r="Q1477" s="3"/>
      <c r="R1477" s="3"/>
      <c r="S1477" s="3"/>
      <c r="T1477" s="3" t="s">
        <v>4716</v>
      </c>
    </row>
    <row r="1478" spans="2:20">
      <c r="B1478" t="s">
        <v>12345</v>
      </c>
      <c r="C1478" t="s">
        <v>14859</v>
      </c>
      <c r="E1478" t="s">
        <v>14860</v>
      </c>
      <c r="F1478" s="3">
        <v>0</v>
      </c>
      <c r="G1478" s="3">
        <v>0</v>
      </c>
      <c r="H1478" s="255">
        <v>43007</v>
      </c>
      <c r="I1478" s="270">
        <v>5.416666666666667</v>
      </c>
      <c r="J1478" s="3">
        <v>-1</v>
      </c>
      <c r="K1478" s="3" t="s">
        <v>12343</v>
      </c>
      <c r="L1478" s="3" t="s">
        <v>4753</v>
      </c>
      <c r="M1478" s="3" t="s">
        <v>4753</v>
      </c>
      <c r="N1478" s="3" t="s">
        <v>4718</v>
      </c>
      <c r="O1478" s="3" t="s">
        <v>4715</v>
      </c>
      <c r="P1478" s="3"/>
      <c r="Q1478" s="3"/>
      <c r="R1478" s="3"/>
      <c r="S1478" s="3"/>
      <c r="T1478" s="3" t="s">
        <v>4716</v>
      </c>
    </row>
    <row r="1479" spans="2:20">
      <c r="B1479" t="s">
        <v>12345</v>
      </c>
      <c r="C1479" t="s">
        <v>14861</v>
      </c>
      <c r="E1479" t="s">
        <v>14862</v>
      </c>
      <c r="F1479" s="3">
        <v>0</v>
      </c>
      <c r="G1479" s="3">
        <v>0</v>
      </c>
      <c r="H1479" s="255">
        <v>43006</v>
      </c>
      <c r="I1479" s="270">
        <v>5.416666666666667</v>
      </c>
      <c r="J1479" s="3">
        <v>-1</v>
      </c>
      <c r="K1479" s="3" t="s">
        <v>12343</v>
      </c>
      <c r="L1479" s="3" t="s">
        <v>4753</v>
      </c>
      <c r="M1479" s="3" t="s">
        <v>4753</v>
      </c>
      <c r="N1479" s="3" t="s">
        <v>4722</v>
      </c>
      <c r="O1479" s="3" t="s">
        <v>4715</v>
      </c>
      <c r="P1479" s="3"/>
      <c r="Q1479" s="3"/>
      <c r="R1479" s="3"/>
      <c r="S1479" s="3"/>
      <c r="T1479" s="3" t="s">
        <v>4716</v>
      </c>
    </row>
    <row r="1480" spans="2:20">
      <c r="B1480" t="s">
        <v>12341</v>
      </c>
      <c r="C1480" t="s">
        <v>14863</v>
      </c>
      <c r="E1480" t="s">
        <v>4716</v>
      </c>
      <c r="F1480" s="3">
        <v>0</v>
      </c>
      <c r="G1480" s="3">
        <v>0</v>
      </c>
      <c r="H1480" s="255">
        <v>43007</v>
      </c>
      <c r="I1480" s="270">
        <v>5.416666666666667</v>
      </c>
      <c r="J1480" s="3">
        <v>0</v>
      </c>
      <c r="K1480" s="3" t="s">
        <v>12343</v>
      </c>
      <c r="L1480" s="3" t="s">
        <v>4753</v>
      </c>
      <c r="M1480" s="3" t="s">
        <v>4753</v>
      </c>
      <c r="N1480" s="3" t="s">
        <v>4718</v>
      </c>
      <c r="O1480" s="3" t="s">
        <v>4715</v>
      </c>
      <c r="P1480" s="3"/>
      <c r="Q1480" s="3"/>
      <c r="R1480" s="3"/>
      <c r="S1480" s="3"/>
      <c r="T1480" s="3" t="s">
        <v>4716</v>
      </c>
    </row>
    <row r="1481" spans="2:20">
      <c r="B1481" t="s">
        <v>12345</v>
      </c>
      <c r="C1481" t="s">
        <v>14864</v>
      </c>
      <c r="E1481" t="s">
        <v>14862</v>
      </c>
      <c r="F1481" s="3">
        <v>0</v>
      </c>
      <c r="G1481" s="3">
        <v>0</v>
      </c>
      <c r="H1481" s="255">
        <v>42972</v>
      </c>
      <c r="I1481" s="270">
        <v>5.5</v>
      </c>
      <c r="J1481" s="3">
        <v>-1</v>
      </c>
      <c r="K1481" s="3" t="s">
        <v>4752</v>
      </c>
      <c r="L1481" s="3" t="s">
        <v>4753</v>
      </c>
      <c r="M1481" s="3" t="s">
        <v>4753</v>
      </c>
      <c r="N1481" s="3" t="s">
        <v>4718</v>
      </c>
      <c r="O1481" s="3" t="s">
        <v>4715</v>
      </c>
      <c r="P1481" s="3"/>
      <c r="Q1481" s="3"/>
      <c r="R1481" s="3"/>
      <c r="S1481" s="3"/>
      <c r="T1481" s="3" t="s">
        <v>4716</v>
      </c>
    </row>
    <row r="1482" spans="2:20">
      <c r="B1482" t="s">
        <v>12341</v>
      </c>
      <c r="C1482" t="s">
        <v>14865</v>
      </c>
      <c r="E1482" t="s">
        <v>4716</v>
      </c>
      <c r="F1482" s="3">
        <v>0</v>
      </c>
      <c r="G1482" s="3">
        <v>0</v>
      </c>
      <c r="H1482" s="255">
        <v>42972</v>
      </c>
      <c r="I1482" s="270">
        <v>5.5</v>
      </c>
      <c r="J1482" s="3">
        <v>0</v>
      </c>
      <c r="K1482" s="3" t="s">
        <v>12343</v>
      </c>
      <c r="L1482" s="3" t="s">
        <v>4753</v>
      </c>
      <c r="M1482" s="3" t="s">
        <v>4753</v>
      </c>
      <c r="N1482" s="3" t="s">
        <v>4718</v>
      </c>
      <c r="O1482" s="3" t="s">
        <v>4715</v>
      </c>
      <c r="P1482" s="3"/>
      <c r="Q1482" s="3"/>
      <c r="R1482" s="3"/>
      <c r="S1482" s="3"/>
      <c r="T1482" s="3" t="s">
        <v>4716</v>
      </c>
    </row>
    <row r="1483" spans="2:20">
      <c r="B1483" t="s">
        <v>12341</v>
      </c>
      <c r="C1483" t="s">
        <v>14866</v>
      </c>
      <c r="E1483" t="s">
        <v>4716</v>
      </c>
      <c r="F1483" s="3">
        <v>0</v>
      </c>
      <c r="G1483" s="3">
        <v>0</v>
      </c>
      <c r="H1483" s="255">
        <v>42975</v>
      </c>
      <c r="I1483" s="270">
        <v>5.5</v>
      </c>
      <c r="J1483" s="3">
        <v>0</v>
      </c>
      <c r="K1483" s="3" t="s">
        <v>12343</v>
      </c>
      <c r="L1483" s="3" t="s">
        <v>4753</v>
      </c>
      <c r="M1483" s="3" t="s">
        <v>4753</v>
      </c>
      <c r="N1483" s="3" t="s">
        <v>4722</v>
      </c>
      <c r="O1483" s="3" t="s">
        <v>4715</v>
      </c>
      <c r="P1483" s="3"/>
      <c r="Q1483" s="3"/>
      <c r="R1483" s="3"/>
      <c r="S1483" s="3"/>
      <c r="T1483" s="3" t="s">
        <v>4716</v>
      </c>
    </row>
    <row r="1484" spans="2:20">
      <c r="B1484" t="s">
        <v>12345</v>
      </c>
      <c r="C1484" t="s">
        <v>14867</v>
      </c>
      <c r="E1484" t="s">
        <v>14149</v>
      </c>
      <c r="F1484" s="3">
        <v>0</v>
      </c>
      <c r="G1484" s="3">
        <v>0</v>
      </c>
      <c r="H1484" s="255">
        <v>42956</v>
      </c>
      <c r="I1484" s="270">
        <v>5.5</v>
      </c>
      <c r="J1484" s="3">
        <v>-1</v>
      </c>
      <c r="K1484" s="3" t="s">
        <v>12343</v>
      </c>
      <c r="L1484" s="3" t="s">
        <v>4753</v>
      </c>
      <c r="M1484" s="3" t="s">
        <v>4753</v>
      </c>
      <c r="N1484" s="3" t="s">
        <v>4718</v>
      </c>
      <c r="O1484" s="3" t="s">
        <v>4715</v>
      </c>
      <c r="P1484" s="3"/>
      <c r="Q1484" s="3"/>
      <c r="R1484" s="3"/>
      <c r="S1484" s="3"/>
      <c r="T1484" s="3" t="s">
        <v>4716</v>
      </c>
    </row>
    <row r="1485" spans="2:20">
      <c r="B1485" t="s">
        <v>12345</v>
      </c>
      <c r="C1485" t="s">
        <v>14868</v>
      </c>
      <c r="E1485" t="s">
        <v>14869</v>
      </c>
      <c r="F1485" s="3">
        <v>0</v>
      </c>
      <c r="G1485" s="3">
        <v>0</v>
      </c>
      <c r="H1485" s="255">
        <v>42968</v>
      </c>
      <c r="I1485" s="270">
        <v>5.5</v>
      </c>
      <c r="J1485" s="3">
        <v>-1</v>
      </c>
      <c r="K1485" s="3" t="s">
        <v>12343</v>
      </c>
      <c r="L1485" s="3" t="s">
        <v>4753</v>
      </c>
      <c r="M1485" s="3" t="s">
        <v>4753</v>
      </c>
      <c r="N1485" s="3" t="s">
        <v>4722</v>
      </c>
      <c r="O1485" s="3" t="s">
        <v>4715</v>
      </c>
      <c r="P1485" s="3"/>
      <c r="Q1485" s="3"/>
      <c r="R1485" s="3"/>
      <c r="S1485" s="3"/>
      <c r="T1485" s="3" t="s">
        <v>4716</v>
      </c>
    </row>
    <row r="1486" spans="2:20">
      <c r="B1486" t="s">
        <v>12345</v>
      </c>
      <c r="C1486" t="s">
        <v>14870</v>
      </c>
      <c r="E1486" t="s">
        <v>14871</v>
      </c>
      <c r="F1486" s="3">
        <v>0</v>
      </c>
      <c r="G1486" s="3">
        <v>0</v>
      </c>
      <c r="H1486" s="255">
        <v>42978</v>
      </c>
      <c r="I1486" s="270">
        <v>5.5</v>
      </c>
      <c r="J1486" s="3">
        <v>-1</v>
      </c>
      <c r="K1486" s="3" t="s">
        <v>4752</v>
      </c>
      <c r="L1486" s="3" t="s">
        <v>4753</v>
      </c>
      <c r="M1486" s="3" t="s">
        <v>4753</v>
      </c>
      <c r="N1486" s="3" t="s">
        <v>4718</v>
      </c>
      <c r="O1486" s="3" t="s">
        <v>4715</v>
      </c>
      <c r="P1486" s="3"/>
      <c r="Q1486" s="3"/>
      <c r="R1486" s="3"/>
      <c r="S1486" s="3"/>
      <c r="T1486" s="3" t="s">
        <v>4716</v>
      </c>
    </row>
    <row r="1487" spans="2:20">
      <c r="B1487" t="s">
        <v>12345</v>
      </c>
      <c r="C1487" t="s">
        <v>14872</v>
      </c>
      <c r="E1487" t="s">
        <v>12929</v>
      </c>
      <c r="F1487" s="3">
        <v>0</v>
      </c>
      <c r="G1487" s="3">
        <v>0</v>
      </c>
      <c r="H1487" s="255">
        <v>42968</v>
      </c>
      <c r="I1487" s="270">
        <v>5.5</v>
      </c>
      <c r="J1487" s="3">
        <v>-1</v>
      </c>
      <c r="K1487" s="3" t="s">
        <v>4752</v>
      </c>
      <c r="L1487" s="3" t="s">
        <v>4726</v>
      </c>
      <c r="M1487" s="3" t="s">
        <v>5188</v>
      </c>
      <c r="N1487" s="3" t="s">
        <v>4718</v>
      </c>
      <c r="O1487" s="3" t="s">
        <v>4715</v>
      </c>
      <c r="P1487" s="3"/>
      <c r="Q1487" s="3"/>
      <c r="R1487" s="3"/>
      <c r="S1487" s="3"/>
      <c r="T1487" s="3" t="s">
        <v>4716</v>
      </c>
    </row>
    <row r="1488" spans="2:20">
      <c r="B1488" t="s">
        <v>12345</v>
      </c>
      <c r="C1488" t="s">
        <v>14873</v>
      </c>
      <c r="E1488" t="s">
        <v>13439</v>
      </c>
      <c r="F1488" s="3">
        <v>0</v>
      </c>
      <c r="G1488" s="3">
        <v>0</v>
      </c>
      <c r="H1488" s="255">
        <v>42978</v>
      </c>
      <c r="I1488" s="270">
        <v>5.5</v>
      </c>
      <c r="J1488" s="3">
        <v>-1</v>
      </c>
      <c r="K1488" s="3" t="s">
        <v>12343</v>
      </c>
      <c r="L1488" s="3" t="s">
        <v>4726</v>
      </c>
      <c r="M1488" s="3" t="s">
        <v>5972</v>
      </c>
      <c r="N1488" s="3" t="s">
        <v>4712</v>
      </c>
      <c r="O1488" s="3" t="s">
        <v>4715</v>
      </c>
      <c r="P1488" s="3"/>
      <c r="Q1488" s="3"/>
      <c r="R1488" s="3"/>
      <c r="S1488" s="3"/>
      <c r="T1488" s="3" t="s">
        <v>4716</v>
      </c>
    </row>
    <row r="1489" spans="2:20">
      <c r="B1489" t="s">
        <v>12345</v>
      </c>
      <c r="C1489" t="s">
        <v>14874</v>
      </c>
      <c r="E1489" t="s">
        <v>14108</v>
      </c>
      <c r="F1489" s="3">
        <v>0</v>
      </c>
      <c r="G1489" s="3">
        <v>0</v>
      </c>
      <c r="H1489" s="255">
        <v>42976</v>
      </c>
      <c r="I1489" s="270">
        <v>5.5</v>
      </c>
      <c r="J1489" s="3">
        <v>-1</v>
      </c>
      <c r="K1489" s="3" t="s">
        <v>12343</v>
      </c>
      <c r="L1489" s="3" t="s">
        <v>4726</v>
      </c>
      <c r="M1489" s="3" t="s">
        <v>4994</v>
      </c>
      <c r="N1489" s="3" t="s">
        <v>4718</v>
      </c>
      <c r="O1489" s="3" t="s">
        <v>4715</v>
      </c>
      <c r="P1489" s="3"/>
      <c r="Q1489" s="3"/>
      <c r="R1489" s="3"/>
      <c r="S1489" s="3"/>
      <c r="T1489" s="3" t="s">
        <v>4716</v>
      </c>
    </row>
    <row r="1490" spans="2:20">
      <c r="B1490" t="s">
        <v>12345</v>
      </c>
      <c r="C1490" t="s">
        <v>14875</v>
      </c>
      <c r="E1490" t="s">
        <v>14348</v>
      </c>
      <c r="F1490" s="3">
        <v>0</v>
      </c>
      <c r="G1490" s="3">
        <v>0</v>
      </c>
      <c r="H1490" s="255">
        <v>42969</v>
      </c>
      <c r="I1490" s="270">
        <v>5.5</v>
      </c>
      <c r="J1490" s="3">
        <v>-1</v>
      </c>
      <c r="K1490" s="3" t="s">
        <v>4752</v>
      </c>
      <c r="L1490" s="3" t="s">
        <v>4726</v>
      </c>
      <c r="M1490" s="3" t="s">
        <v>8841</v>
      </c>
      <c r="N1490" s="3" t="s">
        <v>4722</v>
      </c>
      <c r="O1490" s="3" t="s">
        <v>4715</v>
      </c>
      <c r="P1490" s="3"/>
      <c r="Q1490" s="3"/>
      <c r="R1490" s="3"/>
      <c r="S1490" s="3"/>
      <c r="T1490" s="3" t="s">
        <v>4716</v>
      </c>
    </row>
    <row r="1491" spans="2:20">
      <c r="B1491" t="s">
        <v>12345</v>
      </c>
      <c r="C1491" t="s">
        <v>14876</v>
      </c>
      <c r="E1491" t="s">
        <v>13458</v>
      </c>
      <c r="F1491" s="3">
        <v>0</v>
      </c>
      <c r="G1491" s="3">
        <v>0</v>
      </c>
      <c r="H1491" s="255">
        <v>42975</v>
      </c>
      <c r="I1491" s="270">
        <v>5.5</v>
      </c>
      <c r="J1491" s="3">
        <v>-1</v>
      </c>
      <c r="K1491" s="3" t="s">
        <v>4752</v>
      </c>
      <c r="L1491" s="3" t="s">
        <v>4726</v>
      </c>
      <c r="M1491" s="3" t="s">
        <v>10081</v>
      </c>
      <c r="N1491" s="3" t="s">
        <v>4718</v>
      </c>
      <c r="O1491" s="3" t="s">
        <v>4715</v>
      </c>
      <c r="P1491" s="3"/>
      <c r="Q1491" s="3"/>
      <c r="R1491" s="3"/>
      <c r="S1491" s="3"/>
      <c r="T1491" s="3" t="s">
        <v>4716</v>
      </c>
    </row>
    <row r="1492" spans="2:20">
      <c r="B1492" t="s">
        <v>12345</v>
      </c>
      <c r="C1492" t="s">
        <v>14877</v>
      </c>
      <c r="E1492" t="s">
        <v>13016</v>
      </c>
      <c r="F1492" s="3">
        <v>0</v>
      </c>
      <c r="G1492" s="3">
        <v>0</v>
      </c>
      <c r="H1492" s="255">
        <v>42962</v>
      </c>
      <c r="I1492" s="270">
        <v>5.5</v>
      </c>
      <c r="J1492" s="3">
        <v>-1</v>
      </c>
      <c r="K1492" s="3" t="s">
        <v>4752</v>
      </c>
      <c r="L1492" s="3" t="s">
        <v>5197</v>
      </c>
      <c r="M1492" s="3" t="s">
        <v>13150</v>
      </c>
      <c r="N1492" s="3" t="s">
        <v>4722</v>
      </c>
      <c r="O1492" s="3" t="s">
        <v>4715</v>
      </c>
      <c r="P1492" s="3"/>
      <c r="Q1492" s="3"/>
      <c r="R1492" s="3"/>
      <c r="S1492" s="3"/>
      <c r="T1492" s="3" t="s">
        <v>4716</v>
      </c>
    </row>
    <row r="1493" spans="2:20">
      <c r="B1493" t="s">
        <v>12378</v>
      </c>
      <c r="C1493" t="s">
        <v>14878</v>
      </c>
      <c r="E1493" t="s">
        <v>12548</v>
      </c>
      <c r="F1493" s="3">
        <v>0</v>
      </c>
      <c r="G1493" s="3">
        <v>0</v>
      </c>
      <c r="H1493" s="255">
        <v>42959</v>
      </c>
      <c r="I1493" s="270">
        <v>5.5</v>
      </c>
      <c r="J1493" s="3">
        <v>-1</v>
      </c>
      <c r="K1493" s="3" t="s">
        <v>4752</v>
      </c>
      <c r="L1493" s="3" t="s">
        <v>5197</v>
      </c>
      <c r="M1493" s="3" t="s">
        <v>14879</v>
      </c>
      <c r="N1493" s="3" t="s">
        <v>4722</v>
      </c>
      <c r="O1493" s="3" t="s">
        <v>4715</v>
      </c>
      <c r="P1493" s="3"/>
      <c r="Q1493" s="3"/>
      <c r="R1493" s="3"/>
      <c r="S1493" s="3"/>
      <c r="T1493" s="3" t="s">
        <v>4716</v>
      </c>
    </row>
    <row r="1494" spans="2:20">
      <c r="B1494" t="s">
        <v>12345</v>
      </c>
      <c r="C1494" t="s">
        <v>14880</v>
      </c>
      <c r="E1494" t="s">
        <v>13524</v>
      </c>
      <c r="F1494" s="3">
        <v>0</v>
      </c>
      <c r="G1494" s="3">
        <v>0</v>
      </c>
      <c r="H1494" s="255">
        <v>42961</v>
      </c>
      <c r="I1494" s="270">
        <v>5.5</v>
      </c>
      <c r="J1494" s="3">
        <v>-1</v>
      </c>
      <c r="K1494" s="3" t="s">
        <v>4752</v>
      </c>
      <c r="L1494" s="3" t="s">
        <v>4726</v>
      </c>
      <c r="M1494" s="3" t="s">
        <v>4994</v>
      </c>
      <c r="N1494" s="3" t="s">
        <v>4718</v>
      </c>
      <c r="O1494" s="3" t="s">
        <v>4715</v>
      </c>
      <c r="P1494" s="3"/>
      <c r="Q1494" s="3"/>
      <c r="R1494" s="3"/>
      <c r="S1494" s="3"/>
      <c r="T1494" s="3" t="s">
        <v>4716</v>
      </c>
    </row>
    <row r="1495" spans="2:20">
      <c r="B1495" t="s">
        <v>12345</v>
      </c>
      <c r="C1495" t="s">
        <v>14881</v>
      </c>
      <c r="E1495" t="s">
        <v>14270</v>
      </c>
      <c r="F1495" s="3">
        <v>0</v>
      </c>
      <c r="G1495" s="3">
        <v>0</v>
      </c>
      <c r="H1495" s="255">
        <v>42978</v>
      </c>
      <c r="I1495" s="270">
        <v>5.5</v>
      </c>
      <c r="J1495" s="3">
        <v>-1</v>
      </c>
      <c r="K1495" s="3" t="s">
        <v>12343</v>
      </c>
      <c r="L1495" s="3" t="s">
        <v>4726</v>
      </c>
      <c r="M1495" s="3" t="s">
        <v>4994</v>
      </c>
      <c r="N1495" s="3" t="s">
        <v>4712</v>
      </c>
      <c r="O1495" s="3" t="s">
        <v>4715</v>
      </c>
      <c r="P1495" s="3"/>
      <c r="Q1495" s="3"/>
      <c r="R1495" s="3"/>
      <c r="S1495" s="3"/>
      <c r="T1495" s="3" t="s">
        <v>4716</v>
      </c>
    </row>
    <row r="1496" spans="2:20">
      <c r="B1496" t="s">
        <v>12378</v>
      </c>
      <c r="C1496" t="s">
        <v>14882</v>
      </c>
      <c r="E1496" t="s">
        <v>12637</v>
      </c>
      <c r="F1496" s="3">
        <v>0</v>
      </c>
      <c r="G1496" s="3">
        <v>0</v>
      </c>
      <c r="H1496" s="255">
        <v>42978</v>
      </c>
      <c r="I1496" s="270">
        <v>5.5</v>
      </c>
      <c r="J1496" s="3">
        <v>89674</v>
      </c>
      <c r="K1496" s="3" t="s">
        <v>4752</v>
      </c>
      <c r="L1496" s="3" t="s">
        <v>5197</v>
      </c>
      <c r="M1496" s="3" t="s">
        <v>14883</v>
      </c>
      <c r="N1496" s="3" t="s">
        <v>4722</v>
      </c>
      <c r="O1496" s="3" t="s">
        <v>4715</v>
      </c>
      <c r="P1496" s="3"/>
      <c r="Q1496" s="3"/>
      <c r="R1496" s="3"/>
      <c r="S1496" s="3"/>
      <c r="T1496" s="3" t="s">
        <v>4716</v>
      </c>
    </row>
    <row r="1497" spans="2:20">
      <c r="B1497" t="s">
        <v>12345</v>
      </c>
      <c r="C1497" t="s">
        <v>14884</v>
      </c>
      <c r="E1497" t="s">
        <v>13049</v>
      </c>
      <c r="F1497" s="3">
        <v>0</v>
      </c>
      <c r="G1497" s="3">
        <v>0</v>
      </c>
      <c r="H1497" s="255">
        <v>42978</v>
      </c>
      <c r="I1497" s="270">
        <v>5.5</v>
      </c>
      <c r="J1497" s="3">
        <v>49143</v>
      </c>
      <c r="K1497" s="3" t="s">
        <v>12343</v>
      </c>
      <c r="L1497" s="3" t="s">
        <v>4726</v>
      </c>
      <c r="M1497" s="3" t="s">
        <v>13099</v>
      </c>
      <c r="N1497" s="3" t="s">
        <v>4731</v>
      </c>
      <c r="O1497" s="3" t="s">
        <v>4715</v>
      </c>
      <c r="P1497" s="3"/>
      <c r="Q1497" s="3"/>
      <c r="R1497" s="3"/>
      <c r="S1497" s="3"/>
      <c r="T1497" s="3" t="s">
        <v>4716</v>
      </c>
    </row>
    <row r="1498" spans="2:20">
      <c r="B1498" t="s">
        <v>12345</v>
      </c>
      <c r="C1498" t="s">
        <v>14885</v>
      </c>
      <c r="E1498" t="s">
        <v>14378</v>
      </c>
      <c r="F1498" s="3">
        <v>0</v>
      </c>
      <c r="G1498" s="3">
        <v>0</v>
      </c>
      <c r="H1498" s="255">
        <v>42976</v>
      </c>
      <c r="I1498" s="270">
        <v>5.5</v>
      </c>
      <c r="J1498" s="3">
        <v>10536</v>
      </c>
      <c r="K1498" s="3" t="s">
        <v>4752</v>
      </c>
      <c r="L1498" s="3" t="s">
        <v>5197</v>
      </c>
      <c r="M1498" s="3" t="s">
        <v>12999</v>
      </c>
      <c r="N1498" s="3" t="s">
        <v>4712</v>
      </c>
      <c r="O1498" s="3" t="s">
        <v>4715</v>
      </c>
      <c r="P1498" s="3"/>
      <c r="Q1498" s="3"/>
      <c r="R1498" s="3"/>
      <c r="S1498" s="3"/>
      <c r="T1498" s="3" t="s">
        <v>4716</v>
      </c>
    </row>
    <row r="1499" spans="2:20">
      <c r="B1499" t="s">
        <v>12345</v>
      </c>
      <c r="C1499" t="s">
        <v>14886</v>
      </c>
      <c r="E1499" t="s">
        <v>12470</v>
      </c>
      <c r="F1499" s="3">
        <v>0</v>
      </c>
      <c r="G1499" s="3">
        <v>0</v>
      </c>
      <c r="H1499" s="255">
        <v>42951</v>
      </c>
      <c r="I1499" s="270">
        <v>5.5</v>
      </c>
      <c r="J1499" s="3">
        <v>57285</v>
      </c>
      <c r="K1499" s="3" t="s">
        <v>12343</v>
      </c>
      <c r="L1499" s="3" t="s">
        <v>4726</v>
      </c>
      <c r="M1499" s="3" t="s">
        <v>14887</v>
      </c>
      <c r="N1499" s="3" t="s">
        <v>4722</v>
      </c>
      <c r="O1499" s="3" t="s">
        <v>4715</v>
      </c>
      <c r="P1499" s="3"/>
      <c r="Q1499" s="3"/>
      <c r="R1499" s="3"/>
      <c r="S1499" s="3"/>
      <c r="T1499" s="3" t="s">
        <v>4716</v>
      </c>
    </row>
    <row r="1500" spans="2:20">
      <c r="B1500" t="s">
        <v>12345</v>
      </c>
      <c r="C1500" t="s">
        <v>14888</v>
      </c>
      <c r="E1500" t="s">
        <v>13780</v>
      </c>
      <c r="F1500" s="3">
        <v>0</v>
      </c>
      <c r="G1500" s="3">
        <v>0</v>
      </c>
      <c r="H1500" s="255">
        <v>42973</v>
      </c>
      <c r="I1500" s="270">
        <v>5.5</v>
      </c>
      <c r="J1500" s="3">
        <v>-1</v>
      </c>
      <c r="K1500" s="3" t="s">
        <v>4752</v>
      </c>
      <c r="L1500" s="3" t="s">
        <v>5324</v>
      </c>
      <c r="M1500" s="3" t="s">
        <v>14185</v>
      </c>
      <c r="N1500" s="3" t="s">
        <v>4722</v>
      </c>
      <c r="O1500" s="3" t="s">
        <v>4715</v>
      </c>
      <c r="P1500" s="3"/>
      <c r="Q1500" s="3"/>
      <c r="R1500" s="3"/>
      <c r="S1500" s="3"/>
      <c r="T1500" s="3" t="s">
        <v>4716</v>
      </c>
    </row>
    <row r="1501" spans="2:20">
      <c r="B1501" t="s">
        <v>12345</v>
      </c>
      <c r="C1501" t="s">
        <v>14889</v>
      </c>
      <c r="E1501" t="s">
        <v>13427</v>
      </c>
      <c r="F1501" s="3">
        <v>0</v>
      </c>
      <c r="G1501" s="3">
        <v>0</v>
      </c>
      <c r="H1501" s="255">
        <v>42978</v>
      </c>
      <c r="I1501" s="270">
        <v>5.5</v>
      </c>
      <c r="J1501" s="3">
        <v>-1</v>
      </c>
      <c r="K1501" s="3" t="s">
        <v>12343</v>
      </c>
      <c r="L1501" s="3" t="s">
        <v>4726</v>
      </c>
      <c r="M1501" s="3" t="s">
        <v>14890</v>
      </c>
      <c r="N1501" s="3" t="s">
        <v>4718</v>
      </c>
      <c r="O1501" s="3" t="s">
        <v>4715</v>
      </c>
      <c r="P1501" s="3"/>
      <c r="Q1501" s="3"/>
      <c r="R1501" s="3"/>
      <c r="S1501" s="3"/>
      <c r="T1501" s="3" t="s">
        <v>4716</v>
      </c>
    </row>
    <row r="1502" spans="2:20">
      <c r="B1502" t="s">
        <v>12345</v>
      </c>
      <c r="C1502" t="s">
        <v>14891</v>
      </c>
      <c r="E1502" t="s">
        <v>12892</v>
      </c>
      <c r="F1502" s="3">
        <v>0</v>
      </c>
      <c r="G1502" s="3">
        <v>0</v>
      </c>
      <c r="H1502" s="255">
        <v>42977</v>
      </c>
      <c r="I1502" s="270">
        <v>5.5</v>
      </c>
      <c r="J1502" s="3">
        <v>-1</v>
      </c>
      <c r="K1502" s="3" t="s">
        <v>12343</v>
      </c>
      <c r="L1502" s="3" t="s">
        <v>4726</v>
      </c>
      <c r="M1502" s="3" t="s">
        <v>5188</v>
      </c>
      <c r="N1502" s="3" t="s">
        <v>4722</v>
      </c>
      <c r="O1502" s="3" t="s">
        <v>4715</v>
      </c>
      <c r="P1502" s="3"/>
      <c r="Q1502" s="3"/>
      <c r="R1502" s="3"/>
      <c r="S1502" s="3"/>
      <c r="T1502" s="3" t="s">
        <v>4716</v>
      </c>
    </row>
    <row r="1503" spans="2:20">
      <c r="B1503" t="s">
        <v>12345</v>
      </c>
      <c r="C1503" t="s">
        <v>14892</v>
      </c>
      <c r="E1503" t="s">
        <v>12630</v>
      </c>
      <c r="F1503" s="3">
        <v>0</v>
      </c>
      <c r="G1503" s="3">
        <v>0</v>
      </c>
      <c r="H1503" s="255">
        <v>42977</v>
      </c>
      <c r="I1503" s="270">
        <v>5.5</v>
      </c>
      <c r="J1503" s="3">
        <v>54466</v>
      </c>
      <c r="K1503" s="3" t="s">
        <v>12343</v>
      </c>
      <c r="L1503" s="3" t="s">
        <v>4726</v>
      </c>
      <c r="M1503" s="3" t="s">
        <v>14893</v>
      </c>
      <c r="N1503" s="3" t="s">
        <v>4731</v>
      </c>
      <c r="O1503" s="3" t="s">
        <v>4715</v>
      </c>
      <c r="P1503" s="3"/>
      <c r="Q1503" s="3"/>
      <c r="R1503" s="3"/>
      <c r="S1503" s="3"/>
      <c r="T1503" s="3" t="s">
        <v>4716</v>
      </c>
    </row>
    <row r="1504" spans="2:20">
      <c r="B1504" t="s">
        <v>12345</v>
      </c>
      <c r="C1504" t="s">
        <v>14894</v>
      </c>
      <c r="E1504" t="s">
        <v>13793</v>
      </c>
      <c r="F1504" s="3">
        <v>1</v>
      </c>
      <c r="G1504" s="3">
        <v>716.32</v>
      </c>
      <c r="H1504" s="255">
        <v>42978</v>
      </c>
      <c r="I1504" s="270">
        <v>5.5</v>
      </c>
      <c r="J1504" s="3">
        <v>-1</v>
      </c>
      <c r="K1504" s="3" t="s">
        <v>12343</v>
      </c>
      <c r="L1504" s="3" t="s">
        <v>4726</v>
      </c>
      <c r="M1504" s="3" t="s">
        <v>6241</v>
      </c>
      <c r="N1504" s="3" t="s">
        <v>4712</v>
      </c>
      <c r="O1504" s="3" t="s">
        <v>4715</v>
      </c>
      <c r="P1504" s="3"/>
      <c r="Q1504" s="3"/>
      <c r="R1504" s="3"/>
      <c r="S1504" s="3"/>
      <c r="T1504" s="3" t="s">
        <v>4716</v>
      </c>
    </row>
    <row r="1505" spans="2:20">
      <c r="B1505" t="s">
        <v>12345</v>
      </c>
      <c r="C1505" t="s">
        <v>14895</v>
      </c>
      <c r="E1505" t="s">
        <v>14896</v>
      </c>
      <c r="F1505" s="3">
        <v>0</v>
      </c>
      <c r="G1505" s="3">
        <v>0</v>
      </c>
      <c r="H1505" s="255">
        <v>42961</v>
      </c>
      <c r="I1505" s="270">
        <v>5.5</v>
      </c>
      <c r="J1505" s="3">
        <v>-1</v>
      </c>
      <c r="K1505" s="3" t="s">
        <v>4752</v>
      </c>
      <c r="L1505" s="3" t="s">
        <v>4713</v>
      </c>
      <c r="M1505" s="3" t="s">
        <v>14897</v>
      </c>
      <c r="N1505" s="3" t="s">
        <v>4731</v>
      </c>
      <c r="O1505" s="3" t="s">
        <v>4715</v>
      </c>
      <c r="P1505" s="3"/>
      <c r="Q1505" s="3"/>
      <c r="R1505" s="3"/>
      <c r="S1505" s="3"/>
      <c r="T1505" s="3" t="s">
        <v>4716</v>
      </c>
    </row>
    <row r="1506" spans="2:20">
      <c r="B1506" t="s">
        <v>12378</v>
      </c>
      <c r="C1506" t="s">
        <v>14898</v>
      </c>
      <c r="E1506" t="s">
        <v>14899</v>
      </c>
      <c r="F1506" s="3">
        <v>0</v>
      </c>
      <c r="G1506" s="3">
        <v>0</v>
      </c>
      <c r="H1506" s="255">
        <v>42975</v>
      </c>
      <c r="I1506" s="270">
        <v>5.5</v>
      </c>
      <c r="J1506" s="3">
        <v>-1</v>
      </c>
      <c r="K1506" s="3" t="s">
        <v>4752</v>
      </c>
      <c r="L1506" s="3" t="s">
        <v>5324</v>
      </c>
      <c r="M1506" s="3" t="s">
        <v>7123</v>
      </c>
      <c r="N1506" s="3" t="s">
        <v>4718</v>
      </c>
      <c r="O1506" s="3" t="s">
        <v>4715</v>
      </c>
      <c r="P1506" s="3"/>
      <c r="Q1506" s="3"/>
      <c r="R1506" s="3"/>
      <c r="S1506" s="3"/>
      <c r="T1506" s="3" t="s">
        <v>4716</v>
      </c>
    </row>
    <row r="1507" spans="2:20">
      <c r="B1507" t="s">
        <v>12345</v>
      </c>
      <c r="C1507" t="s">
        <v>14900</v>
      </c>
      <c r="E1507" t="s">
        <v>14901</v>
      </c>
      <c r="F1507" s="3">
        <v>0</v>
      </c>
      <c r="G1507" s="3">
        <v>0</v>
      </c>
      <c r="H1507" s="255">
        <v>42968</v>
      </c>
      <c r="I1507" s="270">
        <v>5.5</v>
      </c>
      <c r="J1507" s="3">
        <v>-1</v>
      </c>
      <c r="K1507" s="3" t="s">
        <v>12343</v>
      </c>
      <c r="L1507" s="3" t="s">
        <v>5324</v>
      </c>
      <c r="M1507" s="3" t="s">
        <v>6241</v>
      </c>
      <c r="N1507" s="3" t="s">
        <v>4722</v>
      </c>
      <c r="O1507" s="3" t="s">
        <v>4715</v>
      </c>
      <c r="P1507" s="3"/>
      <c r="Q1507" s="3"/>
      <c r="R1507" s="3"/>
      <c r="S1507" s="3"/>
      <c r="T1507" s="3" t="s">
        <v>4716</v>
      </c>
    </row>
    <row r="1508" spans="2:20">
      <c r="B1508" t="s">
        <v>12345</v>
      </c>
      <c r="C1508" t="s">
        <v>14902</v>
      </c>
      <c r="E1508" t="s">
        <v>12617</v>
      </c>
      <c r="F1508" s="3">
        <v>0</v>
      </c>
      <c r="G1508" s="3">
        <v>0</v>
      </c>
      <c r="H1508" s="255">
        <v>42978</v>
      </c>
      <c r="I1508" s="270">
        <v>5.5</v>
      </c>
      <c r="J1508" s="3">
        <v>75922</v>
      </c>
      <c r="K1508" s="3" t="s">
        <v>12343</v>
      </c>
      <c r="L1508" s="3" t="s">
        <v>5324</v>
      </c>
      <c r="M1508" s="3" t="s">
        <v>14903</v>
      </c>
      <c r="N1508" s="3" t="s">
        <v>4712</v>
      </c>
      <c r="O1508" s="3" t="s">
        <v>4715</v>
      </c>
      <c r="P1508" s="3"/>
      <c r="Q1508" s="3"/>
      <c r="R1508" s="3"/>
      <c r="S1508" s="3"/>
      <c r="T1508" s="3" t="s">
        <v>4716</v>
      </c>
    </row>
    <row r="1509" spans="2:20">
      <c r="B1509" t="s">
        <v>12345</v>
      </c>
      <c r="C1509" t="s">
        <v>2959</v>
      </c>
      <c r="E1509" t="s">
        <v>13397</v>
      </c>
      <c r="F1509" s="3">
        <v>0</v>
      </c>
      <c r="G1509" s="3">
        <v>0</v>
      </c>
      <c r="H1509" s="255">
        <v>42950</v>
      </c>
      <c r="I1509" s="270">
        <v>5.5</v>
      </c>
      <c r="J1509" s="3">
        <v>-1</v>
      </c>
      <c r="K1509" s="3" t="s">
        <v>12343</v>
      </c>
      <c r="L1509" s="3" t="s">
        <v>5324</v>
      </c>
      <c r="M1509" s="3" t="s">
        <v>14904</v>
      </c>
      <c r="N1509" s="3" t="s">
        <v>4722</v>
      </c>
      <c r="O1509" s="3" t="s">
        <v>4715</v>
      </c>
      <c r="P1509" s="3"/>
      <c r="Q1509" s="3"/>
      <c r="R1509" s="3"/>
      <c r="S1509" s="3"/>
      <c r="T1509" s="3" t="s">
        <v>4716</v>
      </c>
    </row>
    <row r="1510" spans="2:20">
      <c r="B1510" t="s">
        <v>12345</v>
      </c>
      <c r="C1510" t="s">
        <v>14905</v>
      </c>
      <c r="E1510" t="s">
        <v>13787</v>
      </c>
      <c r="F1510" s="3">
        <v>0</v>
      </c>
      <c r="G1510" s="3">
        <v>0</v>
      </c>
      <c r="H1510" s="255">
        <v>42958</v>
      </c>
      <c r="I1510" s="270">
        <v>5.5</v>
      </c>
      <c r="J1510" s="3">
        <v>-1</v>
      </c>
      <c r="K1510" s="3" t="s">
        <v>12343</v>
      </c>
      <c r="L1510" s="3" t="s">
        <v>4726</v>
      </c>
      <c r="M1510" s="3" t="s">
        <v>10081</v>
      </c>
      <c r="N1510" s="3" t="s">
        <v>4712</v>
      </c>
      <c r="O1510" s="3" t="s">
        <v>4715</v>
      </c>
      <c r="P1510" s="3"/>
      <c r="Q1510" s="3"/>
      <c r="R1510" s="3"/>
      <c r="S1510" s="3"/>
      <c r="T1510" s="3" t="s">
        <v>4716</v>
      </c>
    </row>
    <row r="1511" spans="2:20">
      <c r="B1511" t="s">
        <v>12345</v>
      </c>
      <c r="C1511" t="s">
        <v>14906</v>
      </c>
      <c r="E1511" t="s">
        <v>13576</v>
      </c>
      <c r="F1511" s="3">
        <v>0</v>
      </c>
      <c r="G1511" s="3">
        <v>0</v>
      </c>
      <c r="H1511" s="255">
        <v>42966</v>
      </c>
      <c r="I1511" s="270">
        <v>5.5</v>
      </c>
      <c r="J1511" s="3">
        <v>16532</v>
      </c>
      <c r="K1511" s="3" t="s">
        <v>12343</v>
      </c>
      <c r="L1511" s="3" t="s">
        <v>4726</v>
      </c>
      <c r="M1511" s="3" t="s">
        <v>5228</v>
      </c>
      <c r="N1511" s="3" t="s">
        <v>4722</v>
      </c>
      <c r="O1511" s="3" t="s">
        <v>4715</v>
      </c>
      <c r="P1511" s="3"/>
      <c r="Q1511" s="3"/>
      <c r="R1511" s="3"/>
      <c r="S1511" s="3"/>
      <c r="T1511" s="3" t="s">
        <v>4716</v>
      </c>
    </row>
    <row r="1512" spans="2:20">
      <c r="B1512" t="s">
        <v>12345</v>
      </c>
      <c r="C1512" t="s">
        <v>14907</v>
      </c>
      <c r="E1512" t="s">
        <v>13017</v>
      </c>
      <c r="F1512" s="3">
        <v>0</v>
      </c>
      <c r="G1512" s="3">
        <v>0</v>
      </c>
      <c r="H1512" s="255">
        <v>42962</v>
      </c>
      <c r="I1512" s="270">
        <v>5.5</v>
      </c>
      <c r="J1512" s="3">
        <v>97796</v>
      </c>
      <c r="K1512" s="3" t="s">
        <v>12343</v>
      </c>
      <c r="L1512" s="3" t="s">
        <v>5197</v>
      </c>
      <c r="M1512" s="3" t="s">
        <v>14908</v>
      </c>
      <c r="N1512" s="3" t="s">
        <v>4731</v>
      </c>
      <c r="O1512" s="3" t="s">
        <v>4715</v>
      </c>
      <c r="P1512" s="3"/>
      <c r="Q1512" s="3"/>
      <c r="R1512" s="3"/>
      <c r="S1512" s="3"/>
      <c r="T1512" s="3" t="s">
        <v>4716</v>
      </c>
    </row>
    <row r="1513" spans="2:20">
      <c r="B1513" t="s">
        <v>12345</v>
      </c>
      <c r="C1513" t="s">
        <v>14909</v>
      </c>
      <c r="E1513" t="s">
        <v>12388</v>
      </c>
      <c r="F1513" s="3">
        <v>0</v>
      </c>
      <c r="G1513" s="3">
        <v>0</v>
      </c>
      <c r="H1513" s="255">
        <v>42954</v>
      </c>
      <c r="I1513" s="270">
        <v>5.5</v>
      </c>
      <c r="J1513" s="3">
        <v>146854</v>
      </c>
      <c r="K1513" s="3" t="s">
        <v>4752</v>
      </c>
      <c r="L1513" s="3" t="s">
        <v>4726</v>
      </c>
      <c r="M1513" s="3" t="s">
        <v>12551</v>
      </c>
      <c r="N1513" s="3" t="s">
        <v>4718</v>
      </c>
      <c r="O1513" s="3" t="s">
        <v>4715</v>
      </c>
      <c r="P1513" s="3"/>
      <c r="Q1513" s="3"/>
      <c r="R1513" s="3"/>
      <c r="S1513" s="3"/>
      <c r="T1513" s="3" t="s">
        <v>4716</v>
      </c>
    </row>
    <row r="1514" spans="2:20">
      <c r="B1514" t="s">
        <v>12345</v>
      </c>
      <c r="C1514" t="s">
        <v>14910</v>
      </c>
      <c r="E1514" t="s">
        <v>14023</v>
      </c>
      <c r="F1514" s="3">
        <v>0</v>
      </c>
      <c r="G1514" s="3">
        <v>0</v>
      </c>
      <c r="H1514" s="255">
        <v>42978</v>
      </c>
      <c r="I1514" s="270">
        <v>5.5</v>
      </c>
      <c r="J1514" s="3">
        <v>-1</v>
      </c>
      <c r="K1514" s="3" t="s">
        <v>12343</v>
      </c>
      <c r="L1514" s="3" t="s">
        <v>5324</v>
      </c>
      <c r="M1514" s="3" t="s">
        <v>11774</v>
      </c>
      <c r="N1514" s="3" t="s">
        <v>4722</v>
      </c>
      <c r="O1514" s="3" t="s">
        <v>4715</v>
      </c>
      <c r="P1514" s="3"/>
      <c r="Q1514" s="3"/>
      <c r="R1514" s="3"/>
      <c r="S1514" s="3"/>
      <c r="T1514" s="3" t="s">
        <v>4716</v>
      </c>
    </row>
    <row r="1515" spans="2:20">
      <c r="B1515" t="s">
        <v>12378</v>
      </c>
      <c r="C1515" t="s">
        <v>14911</v>
      </c>
      <c r="E1515" t="s">
        <v>13966</v>
      </c>
      <c r="F1515" s="3">
        <v>0</v>
      </c>
      <c r="G1515" s="3">
        <v>0</v>
      </c>
      <c r="H1515" s="255">
        <v>42977</v>
      </c>
      <c r="I1515" s="270">
        <v>5.5</v>
      </c>
      <c r="J1515" s="3">
        <v>-1</v>
      </c>
      <c r="K1515" s="3" t="s">
        <v>12343</v>
      </c>
      <c r="L1515" s="3" t="s">
        <v>4726</v>
      </c>
      <c r="M1515" s="3" t="s">
        <v>13268</v>
      </c>
      <c r="N1515" s="3" t="s">
        <v>4712</v>
      </c>
      <c r="O1515" s="3" t="s">
        <v>4715</v>
      </c>
      <c r="P1515" s="3"/>
      <c r="Q1515" s="3"/>
      <c r="R1515" s="3"/>
      <c r="S1515" s="3"/>
      <c r="T1515" s="3" t="s">
        <v>4716</v>
      </c>
    </row>
    <row r="1516" spans="2:20">
      <c r="B1516" t="s">
        <v>12345</v>
      </c>
      <c r="C1516" t="s">
        <v>14912</v>
      </c>
      <c r="E1516" t="s">
        <v>13361</v>
      </c>
      <c r="F1516" s="3">
        <v>0</v>
      </c>
      <c r="G1516" s="3">
        <v>0</v>
      </c>
      <c r="H1516" s="255">
        <v>42975</v>
      </c>
      <c r="I1516" s="270">
        <v>5.5</v>
      </c>
      <c r="J1516" s="3">
        <v>60165</v>
      </c>
      <c r="K1516" s="3" t="s">
        <v>12343</v>
      </c>
      <c r="L1516" s="3" t="s">
        <v>4726</v>
      </c>
      <c r="M1516" s="3" t="s">
        <v>12348</v>
      </c>
      <c r="N1516" s="3" t="s">
        <v>4731</v>
      </c>
      <c r="O1516" s="3" t="s">
        <v>4715</v>
      </c>
      <c r="P1516" s="3"/>
      <c r="Q1516" s="3"/>
      <c r="R1516" s="3"/>
      <c r="S1516" s="3"/>
      <c r="T1516" s="3" t="s">
        <v>4716</v>
      </c>
    </row>
    <row r="1517" spans="2:20">
      <c r="B1517" t="s">
        <v>12345</v>
      </c>
      <c r="C1517" t="s">
        <v>14913</v>
      </c>
      <c r="E1517" t="s">
        <v>14914</v>
      </c>
      <c r="F1517" s="3">
        <v>0</v>
      </c>
      <c r="G1517" s="3">
        <v>0</v>
      </c>
      <c r="H1517" s="255">
        <v>42958</v>
      </c>
      <c r="I1517" s="270">
        <v>5.5</v>
      </c>
      <c r="J1517" s="3">
        <v>-1</v>
      </c>
      <c r="K1517" s="3" t="s">
        <v>12343</v>
      </c>
      <c r="L1517" s="3" t="s">
        <v>5324</v>
      </c>
      <c r="M1517" s="3" t="s">
        <v>13731</v>
      </c>
      <c r="N1517" s="3" t="s">
        <v>4722</v>
      </c>
      <c r="O1517" s="3" t="s">
        <v>4715</v>
      </c>
      <c r="P1517" s="3"/>
      <c r="Q1517" s="3"/>
      <c r="R1517" s="3"/>
      <c r="S1517" s="3"/>
      <c r="T1517" s="3" t="s">
        <v>4716</v>
      </c>
    </row>
    <row r="1518" spans="2:20">
      <c r="B1518" t="s">
        <v>12345</v>
      </c>
      <c r="C1518" t="s">
        <v>14915</v>
      </c>
      <c r="E1518" t="s">
        <v>14301</v>
      </c>
      <c r="F1518" s="3">
        <v>0</v>
      </c>
      <c r="G1518" s="3">
        <v>0</v>
      </c>
      <c r="H1518" s="255">
        <v>42977</v>
      </c>
      <c r="I1518" s="270">
        <v>5.5</v>
      </c>
      <c r="J1518" s="3">
        <v>-1</v>
      </c>
      <c r="K1518" s="3" t="s">
        <v>12343</v>
      </c>
      <c r="L1518" s="3" t="s">
        <v>4726</v>
      </c>
      <c r="M1518" s="3" t="s">
        <v>5972</v>
      </c>
      <c r="N1518" s="3" t="s">
        <v>4718</v>
      </c>
      <c r="O1518" s="3" t="s">
        <v>4715</v>
      </c>
      <c r="P1518" s="3"/>
      <c r="Q1518" s="3"/>
      <c r="R1518" s="3"/>
      <c r="S1518" s="3"/>
      <c r="T1518" s="3" t="s">
        <v>4716</v>
      </c>
    </row>
    <row r="1519" spans="2:20">
      <c r="B1519" t="s">
        <v>12345</v>
      </c>
      <c r="C1519" t="s">
        <v>14916</v>
      </c>
      <c r="E1519" t="s">
        <v>14917</v>
      </c>
      <c r="F1519" s="3">
        <v>0</v>
      </c>
      <c r="G1519" s="3">
        <v>0</v>
      </c>
      <c r="H1519" s="255">
        <v>42976</v>
      </c>
      <c r="I1519" s="270">
        <v>5.5</v>
      </c>
      <c r="J1519" s="3">
        <v>-1</v>
      </c>
      <c r="K1519" s="3" t="s">
        <v>12343</v>
      </c>
      <c r="L1519" s="3" t="s">
        <v>4753</v>
      </c>
      <c r="M1519" s="3" t="s">
        <v>4753</v>
      </c>
      <c r="N1519" s="3" t="s">
        <v>4731</v>
      </c>
      <c r="O1519" s="3" t="s">
        <v>4715</v>
      </c>
      <c r="P1519" s="3"/>
      <c r="Q1519" s="3"/>
      <c r="R1519" s="3"/>
      <c r="S1519" s="3"/>
      <c r="T1519" s="3" t="s">
        <v>4716</v>
      </c>
    </row>
    <row r="1520" spans="2:20">
      <c r="B1520" t="s">
        <v>12345</v>
      </c>
      <c r="C1520" t="s">
        <v>14918</v>
      </c>
      <c r="E1520" t="s">
        <v>14919</v>
      </c>
      <c r="F1520" s="3">
        <v>0</v>
      </c>
      <c r="G1520" s="3">
        <v>0</v>
      </c>
      <c r="H1520" s="255">
        <v>42973</v>
      </c>
      <c r="I1520" s="270">
        <v>5.5</v>
      </c>
      <c r="J1520" s="3">
        <v>-1</v>
      </c>
      <c r="K1520" s="3" t="s">
        <v>4752</v>
      </c>
      <c r="L1520" s="3" t="s">
        <v>4753</v>
      </c>
      <c r="M1520" s="3" t="s">
        <v>4753</v>
      </c>
      <c r="N1520" s="3" t="s">
        <v>4722</v>
      </c>
      <c r="O1520" s="3" t="s">
        <v>4715</v>
      </c>
      <c r="P1520" s="3"/>
      <c r="Q1520" s="3"/>
      <c r="R1520" s="3"/>
      <c r="S1520" s="3"/>
      <c r="T1520" s="3" t="s">
        <v>4716</v>
      </c>
    </row>
    <row r="1521" spans="2:20">
      <c r="B1521" t="s">
        <v>12345</v>
      </c>
      <c r="C1521" t="s">
        <v>14920</v>
      </c>
      <c r="E1521" t="s">
        <v>14921</v>
      </c>
      <c r="F1521" s="3">
        <v>0</v>
      </c>
      <c r="G1521" s="3">
        <v>0</v>
      </c>
      <c r="H1521" s="255">
        <v>42964</v>
      </c>
      <c r="I1521" s="270">
        <v>5.5</v>
      </c>
      <c r="J1521" s="3">
        <v>-1</v>
      </c>
      <c r="K1521" s="3" t="s">
        <v>12343</v>
      </c>
      <c r="L1521" s="3" t="s">
        <v>4753</v>
      </c>
      <c r="M1521" s="3" t="s">
        <v>4753</v>
      </c>
      <c r="N1521" s="3" t="s">
        <v>4718</v>
      </c>
      <c r="O1521" s="3" t="s">
        <v>4715</v>
      </c>
      <c r="P1521" s="3"/>
      <c r="Q1521" s="3"/>
      <c r="R1521" s="3"/>
      <c r="S1521" s="3"/>
      <c r="T1521" s="3" t="s">
        <v>4716</v>
      </c>
    </row>
    <row r="1522" spans="2:20">
      <c r="B1522" t="s">
        <v>12345</v>
      </c>
      <c r="C1522" t="s">
        <v>14922</v>
      </c>
      <c r="E1522" t="s">
        <v>13400</v>
      </c>
      <c r="F1522" s="3">
        <v>0</v>
      </c>
      <c r="G1522" s="3">
        <v>0</v>
      </c>
      <c r="H1522" s="255">
        <v>42951</v>
      </c>
      <c r="I1522" s="270">
        <v>5.5</v>
      </c>
      <c r="J1522" s="3">
        <v>51103</v>
      </c>
      <c r="K1522" s="3" t="s">
        <v>12343</v>
      </c>
      <c r="L1522" s="3" t="s">
        <v>5324</v>
      </c>
      <c r="M1522" s="3" t="s">
        <v>14923</v>
      </c>
      <c r="N1522" s="3" t="s">
        <v>4722</v>
      </c>
      <c r="O1522" s="3" t="s">
        <v>4715</v>
      </c>
      <c r="P1522" s="3"/>
      <c r="Q1522" s="3"/>
      <c r="R1522" s="3"/>
      <c r="S1522" s="3"/>
      <c r="T1522" s="3" t="s">
        <v>4716</v>
      </c>
    </row>
    <row r="1523" spans="2:20">
      <c r="B1523" t="s">
        <v>12341</v>
      </c>
      <c r="C1523" t="s">
        <v>14924</v>
      </c>
      <c r="E1523" t="s">
        <v>4716</v>
      </c>
      <c r="F1523" s="3">
        <v>0</v>
      </c>
      <c r="G1523" s="3">
        <v>0</v>
      </c>
      <c r="H1523" s="255">
        <v>42978</v>
      </c>
      <c r="I1523" s="270">
        <v>5.5</v>
      </c>
      <c r="J1523" s="3">
        <v>0</v>
      </c>
      <c r="K1523" s="3" t="s">
        <v>12343</v>
      </c>
      <c r="L1523" s="3" t="s">
        <v>4753</v>
      </c>
      <c r="M1523" s="3" t="s">
        <v>4753</v>
      </c>
      <c r="N1523" s="3" t="s">
        <v>4722</v>
      </c>
      <c r="O1523" s="3" t="s">
        <v>4715</v>
      </c>
      <c r="P1523" s="3"/>
      <c r="Q1523" s="3"/>
      <c r="R1523" s="3"/>
      <c r="S1523" s="3"/>
      <c r="T1523" s="3" t="s">
        <v>4716</v>
      </c>
    </row>
    <row r="1524" spans="2:20">
      <c r="B1524" t="s">
        <v>12345</v>
      </c>
      <c r="C1524" t="s">
        <v>14925</v>
      </c>
      <c r="E1524" t="s">
        <v>13295</v>
      </c>
      <c r="F1524" s="3">
        <v>0</v>
      </c>
      <c r="G1524" s="3">
        <v>0</v>
      </c>
      <c r="H1524" s="255">
        <v>42973</v>
      </c>
      <c r="I1524" s="270">
        <v>5.5</v>
      </c>
      <c r="J1524" s="3">
        <v>-1</v>
      </c>
      <c r="K1524" s="3" t="s">
        <v>4752</v>
      </c>
      <c r="L1524" s="3" t="s">
        <v>5197</v>
      </c>
      <c r="M1524" s="3" t="s">
        <v>12352</v>
      </c>
      <c r="N1524" s="3" t="s">
        <v>4722</v>
      </c>
      <c r="O1524" s="3" t="s">
        <v>4715</v>
      </c>
      <c r="P1524" s="3"/>
      <c r="Q1524" s="3"/>
      <c r="R1524" s="3"/>
      <c r="S1524" s="3"/>
      <c r="T1524" s="3" t="s">
        <v>4716</v>
      </c>
    </row>
    <row r="1525" spans="2:20">
      <c r="B1525" t="s">
        <v>12345</v>
      </c>
      <c r="C1525" t="s">
        <v>14926</v>
      </c>
      <c r="E1525" t="s">
        <v>14927</v>
      </c>
      <c r="F1525" s="3">
        <v>1</v>
      </c>
      <c r="G1525" s="3">
        <v>333.85</v>
      </c>
      <c r="H1525" s="255">
        <v>42955</v>
      </c>
      <c r="I1525" s="270">
        <v>5.5</v>
      </c>
      <c r="J1525" s="3">
        <v>-1</v>
      </c>
      <c r="K1525" s="3" t="s">
        <v>12343</v>
      </c>
      <c r="L1525" s="3" t="s">
        <v>4753</v>
      </c>
      <c r="M1525" s="3" t="s">
        <v>4753</v>
      </c>
      <c r="N1525" s="3" t="s">
        <v>4712</v>
      </c>
      <c r="O1525" s="3" t="s">
        <v>4715</v>
      </c>
      <c r="P1525" s="3"/>
      <c r="Q1525" s="3"/>
      <c r="R1525" s="3"/>
      <c r="S1525" s="3"/>
      <c r="T1525" s="3" t="s">
        <v>4716</v>
      </c>
    </row>
    <row r="1526" spans="2:20">
      <c r="B1526" t="s">
        <v>12345</v>
      </c>
      <c r="C1526" t="s">
        <v>14928</v>
      </c>
      <c r="E1526" t="s">
        <v>14929</v>
      </c>
      <c r="F1526" s="3">
        <v>0</v>
      </c>
      <c r="G1526" s="3">
        <v>0</v>
      </c>
      <c r="H1526" s="255">
        <v>42978</v>
      </c>
      <c r="I1526" s="270">
        <v>5.5</v>
      </c>
      <c r="J1526" s="3">
        <v>-1</v>
      </c>
      <c r="K1526" s="3" t="s">
        <v>4752</v>
      </c>
      <c r="L1526" s="3" t="s">
        <v>4753</v>
      </c>
      <c r="M1526" s="3" t="s">
        <v>4753</v>
      </c>
      <c r="N1526" s="3" t="s">
        <v>4722</v>
      </c>
      <c r="O1526" s="3" t="s">
        <v>4715</v>
      </c>
      <c r="P1526" s="3"/>
      <c r="Q1526" s="3"/>
      <c r="R1526" s="3"/>
      <c r="S1526" s="3"/>
      <c r="T1526" s="3" t="s">
        <v>4716</v>
      </c>
    </row>
    <row r="1527" spans="2:20">
      <c r="B1527" t="s">
        <v>12345</v>
      </c>
      <c r="C1527" t="s">
        <v>14930</v>
      </c>
      <c r="E1527" t="s">
        <v>14765</v>
      </c>
      <c r="F1527" s="3">
        <v>0</v>
      </c>
      <c r="G1527" s="3">
        <v>0</v>
      </c>
      <c r="H1527" s="255">
        <v>42975</v>
      </c>
      <c r="I1527" s="270">
        <v>5.5</v>
      </c>
      <c r="J1527" s="3">
        <v>-1</v>
      </c>
      <c r="K1527" s="3" t="s">
        <v>4752</v>
      </c>
      <c r="L1527" s="3" t="s">
        <v>4753</v>
      </c>
      <c r="M1527" s="3" t="s">
        <v>4753</v>
      </c>
      <c r="N1527" s="3" t="s">
        <v>4722</v>
      </c>
      <c r="O1527" s="3" t="s">
        <v>4715</v>
      </c>
      <c r="P1527" s="3"/>
      <c r="Q1527" s="3"/>
      <c r="R1527" s="3"/>
      <c r="S1527" s="3"/>
      <c r="T1527" s="3" t="s">
        <v>4716</v>
      </c>
    </row>
    <row r="1528" spans="2:20">
      <c r="B1528" t="s">
        <v>12341</v>
      </c>
      <c r="C1528" t="s">
        <v>14931</v>
      </c>
      <c r="E1528" t="s">
        <v>4716</v>
      </c>
      <c r="F1528" s="3">
        <v>0</v>
      </c>
      <c r="G1528" s="3">
        <v>0</v>
      </c>
      <c r="H1528" s="255">
        <v>42972</v>
      </c>
      <c r="I1528" s="270">
        <v>5.5</v>
      </c>
      <c r="J1528" s="3">
        <v>0</v>
      </c>
      <c r="K1528" s="3" t="s">
        <v>12343</v>
      </c>
      <c r="L1528" s="3" t="s">
        <v>4753</v>
      </c>
      <c r="M1528" s="3" t="s">
        <v>4753</v>
      </c>
      <c r="N1528" s="3" t="s">
        <v>4718</v>
      </c>
      <c r="O1528" s="3" t="s">
        <v>4715</v>
      </c>
      <c r="P1528" s="3"/>
      <c r="Q1528" s="3"/>
      <c r="R1528" s="3"/>
      <c r="S1528" s="3"/>
      <c r="T1528" s="3" t="s">
        <v>4716</v>
      </c>
    </row>
    <row r="1529" spans="2:20">
      <c r="B1529" t="s">
        <v>12345</v>
      </c>
      <c r="C1529" t="s">
        <v>14932</v>
      </c>
      <c r="E1529" t="s">
        <v>14933</v>
      </c>
      <c r="F1529" s="3">
        <v>0</v>
      </c>
      <c r="G1529" s="3">
        <v>0</v>
      </c>
      <c r="H1529" s="255">
        <v>42950</v>
      </c>
      <c r="I1529" s="270">
        <v>5.5</v>
      </c>
      <c r="J1529" s="3">
        <v>-1</v>
      </c>
      <c r="K1529" s="3" t="s">
        <v>12343</v>
      </c>
      <c r="L1529" s="3" t="s">
        <v>4753</v>
      </c>
      <c r="M1529" s="3" t="s">
        <v>4753</v>
      </c>
      <c r="N1529" s="3" t="s">
        <v>4731</v>
      </c>
      <c r="O1529" s="3" t="s">
        <v>4715</v>
      </c>
      <c r="P1529" s="3"/>
      <c r="Q1529" s="3"/>
      <c r="R1529" s="3"/>
      <c r="S1529" s="3"/>
      <c r="T1529" s="3" t="s">
        <v>4716</v>
      </c>
    </row>
    <row r="1530" spans="2:20">
      <c r="B1530" t="s">
        <v>12341</v>
      </c>
      <c r="C1530" t="s">
        <v>14934</v>
      </c>
      <c r="E1530" t="s">
        <v>4716</v>
      </c>
      <c r="F1530" s="3">
        <v>0</v>
      </c>
      <c r="G1530" s="3">
        <v>0</v>
      </c>
      <c r="H1530" s="255">
        <v>42976</v>
      </c>
      <c r="I1530" s="270">
        <v>5.5</v>
      </c>
      <c r="J1530" s="3">
        <v>0</v>
      </c>
      <c r="K1530" s="3" t="s">
        <v>12343</v>
      </c>
      <c r="L1530" s="3" t="s">
        <v>4753</v>
      </c>
      <c r="M1530" s="3" t="s">
        <v>4753</v>
      </c>
      <c r="N1530" s="3" t="s">
        <v>4718</v>
      </c>
      <c r="O1530" s="3" t="s">
        <v>4715</v>
      </c>
      <c r="P1530" s="3"/>
      <c r="Q1530" s="3"/>
      <c r="R1530" s="3"/>
      <c r="S1530" s="3"/>
      <c r="T1530" s="3" t="s">
        <v>4716</v>
      </c>
    </row>
    <row r="1531" spans="2:20">
      <c r="B1531" t="s">
        <v>12341</v>
      </c>
      <c r="C1531" t="s">
        <v>14935</v>
      </c>
      <c r="E1531" t="s">
        <v>4716</v>
      </c>
      <c r="F1531" s="3">
        <v>0</v>
      </c>
      <c r="G1531" s="3">
        <v>0</v>
      </c>
      <c r="H1531" s="255">
        <v>42961</v>
      </c>
      <c r="I1531" s="270">
        <v>5.5</v>
      </c>
      <c r="J1531" s="3">
        <v>0</v>
      </c>
      <c r="K1531" s="3" t="s">
        <v>12343</v>
      </c>
      <c r="L1531" s="3" t="s">
        <v>4753</v>
      </c>
      <c r="M1531" s="3" t="s">
        <v>4753</v>
      </c>
      <c r="N1531" s="3" t="s">
        <v>4722</v>
      </c>
      <c r="O1531" s="3" t="s">
        <v>4715</v>
      </c>
      <c r="P1531" s="3"/>
      <c r="Q1531" s="3"/>
      <c r="R1531" s="3"/>
      <c r="S1531" s="3"/>
      <c r="T1531" s="3" t="s">
        <v>4716</v>
      </c>
    </row>
    <row r="1532" spans="2:20">
      <c r="B1532" t="s">
        <v>12345</v>
      </c>
      <c r="C1532" t="s">
        <v>14936</v>
      </c>
      <c r="E1532" t="s">
        <v>14937</v>
      </c>
      <c r="F1532" s="3">
        <v>0</v>
      </c>
      <c r="G1532" s="3">
        <v>0</v>
      </c>
      <c r="H1532" s="255">
        <v>42965</v>
      </c>
      <c r="I1532" s="270">
        <v>5.5</v>
      </c>
      <c r="J1532" s="3">
        <v>-1</v>
      </c>
      <c r="K1532" s="3" t="s">
        <v>4752</v>
      </c>
      <c r="L1532" s="3" t="s">
        <v>4753</v>
      </c>
      <c r="M1532" s="3" t="s">
        <v>4753</v>
      </c>
      <c r="N1532" s="3" t="s">
        <v>4722</v>
      </c>
      <c r="O1532" s="3" t="s">
        <v>4715</v>
      </c>
      <c r="P1532" s="3"/>
      <c r="Q1532" s="3"/>
      <c r="R1532" s="3"/>
      <c r="S1532" s="3"/>
      <c r="T1532" s="3" t="s">
        <v>4716</v>
      </c>
    </row>
    <row r="1533" spans="2:20">
      <c r="B1533" t="s">
        <v>12345</v>
      </c>
      <c r="C1533" t="s">
        <v>14938</v>
      </c>
      <c r="E1533" t="s">
        <v>14939</v>
      </c>
      <c r="F1533" s="3">
        <v>0</v>
      </c>
      <c r="G1533" s="3">
        <v>0</v>
      </c>
      <c r="H1533" s="255">
        <v>42924</v>
      </c>
      <c r="I1533" s="270">
        <v>5.583333333333333</v>
      </c>
      <c r="J1533" s="3">
        <v>-1</v>
      </c>
      <c r="K1533" s="3" t="s">
        <v>12343</v>
      </c>
      <c r="L1533" s="3" t="s">
        <v>4753</v>
      </c>
      <c r="M1533" s="3" t="s">
        <v>4753</v>
      </c>
      <c r="N1533" s="3" t="s">
        <v>4718</v>
      </c>
      <c r="O1533" s="3" t="s">
        <v>4715</v>
      </c>
      <c r="P1533" s="3"/>
      <c r="Q1533" s="3"/>
      <c r="R1533" s="3"/>
      <c r="S1533" s="3"/>
      <c r="T1533" s="3" t="s">
        <v>4716</v>
      </c>
    </row>
    <row r="1534" spans="2:20">
      <c r="B1534" t="s">
        <v>12345</v>
      </c>
      <c r="C1534" t="s">
        <v>14940</v>
      </c>
      <c r="E1534" t="s">
        <v>13940</v>
      </c>
      <c r="F1534" s="3">
        <v>0</v>
      </c>
      <c r="G1534" s="3">
        <v>0</v>
      </c>
      <c r="H1534" s="255">
        <v>42924</v>
      </c>
      <c r="I1534" s="270">
        <v>5.583333333333333</v>
      </c>
      <c r="J1534" s="3">
        <v>-1</v>
      </c>
      <c r="K1534" s="3" t="s">
        <v>12343</v>
      </c>
      <c r="L1534" s="3" t="s">
        <v>4753</v>
      </c>
      <c r="M1534" s="3" t="s">
        <v>4753</v>
      </c>
      <c r="N1534" s="3" t="s">
        <v>4722</v>
      </c>
      <c r="O1534" s="3" t="s">
        <v>4715</v>
      </c>
      <c r="P1534" s="3"/>
      <c r="Q1534" s="3"/>
      <c r="R1534" s="3"/>
      <c r="S1534" s="3"/>
      <c r="T1534" s="3" t="s">
        <v>4716</v>
      </c>
    </row>
    <row r="1535" spans="2:20">
      <c r="B1535" t="s">
        <v>12341</v>
      </c>
      <c r="C1535" t="s">
        <v>14941</v>
      </c>
      <c r="E1535" t="s">
        <v>4716</v>
      </c>
      <c r="F1535" s="3">
        <v>0</v>
      </c>
      <c r="G1535" s="3">
        <v>0</v>
      </c>
      <c r="H1535" s="255">
        <v>42921</v>
      </c>
      <c r="I1535" s="270">
        <v>5.583333333333333</v>
      </c>
      <c r="J1535" s="3">
        <v>0</v>
      </c>
      <c r="K1535" s="3" t="s">
        <v>12343</v>
      </c>
      <c r="L1535" s="3" t="s">
        <v>4753</v>
      </c>
      <c r="M1535" s="3" t="s">
        <v>4753</v>
      </c>
      <c r="N1535" s="3" t="s">
        <v>4722</v>
      </c>
      <c r="O1535" s="3" t="s">
        <v>4715</v>
      </c>
      <c r="P1535" s="3"/>
      <c r="Q1535" s="3"/>
      <c r="R1535" s="3"/>
      <c r="S1535" s="3"/>
      <c r="T1535" s="3" t="s">
        <v>4716</v>
      </c>
    </row>
    <row r="1536" spans="2:20">
      <c r="B1536" t="s">
        <v>12345</v>
      </c>
      <c r="C1536" t="s">
        <v>14942</v>
      </c>
      <c r="E1536" t="s">
        <v>14943</v>
      </c>
      <c r="F1536" s="3">
        <v>0</v>
      </c>
      <c r="G1536" s="3">
        <v>0</v>
      </c>
      <c r="H1536" s="255">
        <v>42936</v>
      </c>
      <c r="I1536" s="270">
        <v>5.583333333333333</v>
      </c>
      <c r="J1536" s="3">
        <v>-1</v>
      </c>
      <c r="K1536" s="3" t="s">
        <v>4752</v>
      </c>
      <c r="L1536" s="3" t="s">
        <v>4753</v>
      </c>
      <c r="M1536" s="3" t="s">
        <v>4753</v>
      </c>
      <c r="N1536" s="3" t="s">
        <v>4722</v>
      </c>
      <c r="O1536" s="3" t="s">
        <v>4715</v>
      </c>
      <c r="P1536" s="3"/>
      <c r="Q1536" s="3"/>
      <c r="R1536" s="3"/>
      <c r="S1536" s="3"/>
      <c r="T1536" s="3" t="s">
        <v>4716</v>
      </c>
    </row>
    <row r="1537" spans="2:20">
      <c r="B1537" t="s">
        <v>12341</v>
      </c>
      <c r="C1537" t="s">
        <v>14944</v>
      </c>
      <c r="E1537" t="s">
        <v>4716</v>
      </c>
      <c r="F1537" s="3">
        <v>0</v>
      </c>
      <c r="G1537" s="3">
        <v>0</v>
      </c>
      <c r="H1537" s="255">
        <v>42947</v>
      </c>
      <c r="I1537" s="270">
        <v>5.583333333333333</v>
      </c>
      <c r="J1537" s="3">
        <v>0</v>
      </c>
      <c r="K1537" s="3" t="s">
        <v>12343</v>
      </c>
      <c r="L1537" s="3" t="s">
        <v>4753</v>
      </c>
      <c r="M1537" s="3" t="s">
        <v>4753</v>
      </c>
      <c r="N1537" s="3" t="s">
        <v>4718</v>
      </c>
      <c r="O1537" s="3" t="s">
        <v>4715</v>
      </c>
      <c r="P1537" s="3"/>
      <c r="Q1537" s="3"/>
      <c r="R1537" s="3"/>
      <c r="S1537" s="3"/>
      <c r="T1537" s="3" t="s">
        <v>4716</v>
      </c>
    </row>
    <row r="1538" spans="2:20">
      <c r="B1538" t="s">
        <v>12345</v>
      </c>
      <c r="C1538" t="s">
        <v>14945</v>
      </c>
      <c r="E1538" t="s">
        <v>14946</v>
      </c>
      <c r="F1538" s="3">
        <v>0</v>
      </c>
      <c r="G1538" s="3">
        <v>0</v>
      </c>
      <c r="H1538" s="255">
        <v>42933</v>
      </c>
      <c r="I1538" s="270">
        <v>5.583333333333333</v>
      </c>
      <c r="J1538" s="3">
        <v>-1</v>
      </c>
      <c r="K1538" s="3" t="s">
        <v>4752</v>
      </c>
      <c r="L1538" s="3" t="s">
        <v>4753</v>
      </c>
      <c r="M1538" s="3" t="s">
        <v>4753</v>
      </c>
      <c r="N1538" s="3" t="s">
        <v>4718</v>
      </c>
      <c r="O1538" s="3" t="s">
        <v>4715</v>
      </c>
      <c r="P1538" s="3"/>
      <c r="Q1538" s="3"/>
      <c r="R1538" s="3"/>
      <c r="S1538" s="3"/>
      <c r="T1538" s="3" t="s">
        <v>4716</v>
      </c>
    </row>
    <row r="1539" spans="2:20">
      <c r="B1539" t="s">
        <v>12345</v>
      </c>
      <c r="C1539" t="s">
        <v>14947</v>
      </c>
      <c r="E1539" t="s">
        <v>14929</v>
      </c>
      <c r="F1539" s="3">
        <v>0</v>
      </c>
      <c r="G1539" s="3">
        <v>0</v>
      </c>
      <c r="H1539" s="255">
        <v>42942</v>
      </c>
      <c r="I1539" s="270">
        <v>5.583333333333333</v>
      </c>
      <c r="J1539" s="3">
        <v>-1</v>
      </c>
      <c r="K1539" s="3" t="s">
        <v>4752</v>
      </c>
      <c r="L1539" s="3" t="s">
        <v>4753</v>
      </c>
      <c r="M1539" s="3" t="s">
        <v>4753</v>
      </c>
      <c r="N1539" s="3" t="s">
        <v>4722</v>
      </c>
      <c r="O1539" s="3" t="s">
        <v>4715</v>
      </c>
      <c r="P1539" s="3"/>
      <c r="Q1539" s="3"/>
      <c r="R1539" s="3"/>
      <c r="S1539" s="3"/>
      <c r="T1539" s="3" t="s">
        <v>4716</v>
      </c>
    </row>
    <row r="1540" spans="2:20">
      <c r="B1540" t="s">
        <v>12345</v>
      </c>
      <c r="C1540" t="s">
        <v>14948</v>
      </c>
      <c r="E1540" t="s">
        <v>14172</v>
      </c>
      <c r="F1540" s="3">
        <v>0</v>
      </c>
      <c r="G1540" s="3">
        <v>0</v>
      </c>
      <c r="H1540" s="255">
        <v>42923</v>
      </c>
      <c r="I1540" s="270">
        <v>5.583333333333333</v>
      </c>
      <c r="J1540" s="3">
        <v>-1</v>
      </c>
      <c r="K1540" s="3" t="s">
        <v>4752</v>
      </c>
      <c r="L1540" s="3" t="s">
        <v>4753</v>
      </c>
      <c r="M1540" s="3" t="s">
        <v>4753</v>
      </c>
      <c r="N1540" s="3" t="s">
        <v>4722</v>
      </c>
      <c r="O1540" s="3" t="s">
        <v>4715</v>
      </c>
      <c r="P1540" s="3"/>
      <c r="Q1540" s="3"/>
      <c r="R1540" s="3"/>
      <c r="S1540" s="3"/>
      <c r="T1540" s="3" t="s">
        <v>4716</v>
      </c>
    </row>
    <row r="1541" spans="2:20">
      <c r="B1541" t="s">
        <v>12341</v>
      </c>
      <c r="C1541" t="s">
        <v>14949</v>
      </c>
      <c r="E1541" t="s">
        <v>4716</v>
      </c>
      <c r="F1541" s="3">
        <v>0</v>
      </c>
      <c r="G1541" s="3">
        <v>0</v>
      </c>
      <c r="H1541" s="255">
        <v>42917</v>
      </c>
      <c r="I1541" s="270">
        <v>5.583333333333333</v>
      </c>
      <c r="J1541" s="3">
        <v>0</v>
      </c>
      <c r="K1541" s="3" t="s">
        <v>12343</v>
      </c>
      <c r="L1541" s="3" t="s">
        <v>4753</v>
      </c>
      <c r="M1541" s="3" t="s">
        <v>4753</v>
      </c>
      <c r="N1541" s="3" t="s">
        <v>4718</v>
      </c>
      <c r="O1541" s="3" t="s">
        <v>4715</v>
      </c>
      <c r="P1541" s="3"/>
      <c r="Q1541" s="3"/>
      <c r="R1541" s="3"/>
      <c r="S1541" s="3"/>
      <c r="T1541" s="3" t="s">
        <v>4716</v>
      </c>
    </row>
    <row r="1542" spans="2:20">
      <c r="B1542" t="s">
        <v>12341</v>
      </c>
      <c r="C1542" t="s">
        <v>14950</v>
      </c>
      <c r="E1542" t="s">
        <v>4716</v>
      </c>
      <c r="F1542" s="3">
        <v>0</v>
      </c>
      <c r="G1542" s="3">
        <v>0</v>
      </c>
      <c r="H1542" s="255">
        <v>42940</v>
      </c>
      <c r="I1542" s="270">
        <v>5.583333333333333</v>
      </c>
      <c r="J1542" s="3">
        <v>0</v>
      </c>
      <c r="K1542" s="3" t="s">
        <v>12343</v>
      </c>
      <c r="L1542" s="3" t="s">
        <v>4753</v>
      </c>
      <c r="M1542" s="3" t="s">
        <v>4753</v>
      </c>
      <c r="N1542" s="3" t="s">
        <v>4718</v>
      </c>
      <c r="O1542" s="3" t="s">
        <v>4715</v>
      </c>
      <c r="P1542" s="3"/>
      <c r="Q1542" s="3"/>
      <c r="R1542" s="3"/>
      <c r="S1542" s="3"/>
      <c r="T1542" s="3" t="s">
        <v>4716</v>
      </c>
    </row>
    <row r="1543" spans="2:20">
      <c r="B1543" t="s">
        <v>12341</v>
      </c>
      <c r="C1543" t="s">
        <v>14951</v>
      </c>
      <c r="E1543" t="s">
        <v>4716</v>
      </c>
      <c r="F1543" s="3">
        <v>0</v>
      </c>
      <c r="G1543" s="3">
        <v>0</v>
      </c>
      <c r="H1543" s="255">
        <v>42930</v>
      </c>
      <c r="I1543" s="270">
        <v>5.583333333333333</v>
      </c>
      <c r="J1543" s="3">
        <v>0</v>
      </c>
      <c r="K1543" s="3" t="s">
        <v>12343</v>
      </c>
      <c r="L1543" s="3" t="s">
        <v>4753</v>
      </c>
      <c r="M1543" s="3" t="s">
        <v>4753</v>
      </c>
      <c r="N1543" s="3" t="s">
        <v>4718</v>
      </c>
      <c r="O1543" s="3" t="s">
        <v>4715</v>
      </c>
      <c r="P1543" s="3"/>
      <c r="Q1543" s="3"/>
      <c r="R1543" s="3"/>
      <c r="S1543" s="3"/>
      <c r="T1543" s="3" t="s">
        <v>4716</v>
      </c>
    </row>
    <row r="1544" spans="2:20">
      <c r="B1544" t="s">
        <v>12341</v>
      </c>
      <c r="C1544" t="s">
        <v>14952</v>
      </c>
      <c r="E1544" t="s">
        <v>4716</v>
      </c>
      <c r="F1544" s="3">
        <v>0</v>
      </c>
      <c r="G1544" s="3">
        <v>0</v>
      </c>
      <c r="H1544" s="255">
        <v>42947</v>
      </c>
      <c r="I1544" s="270">
        <v>5.583333333333333</v>
      </c>
      <c r="J1544" s="3">
        <v>0</v>
      </c>
      <c r="K1544" s="3" t="s">
        <v>12343</v>
      </c>
      <c r="L1544" s="3" t="s">
        <v>4753</v>
      </c>
      <c r="M1544" s="3" t="s">
        <v>4753</v>
      </c>
      <c r="N1544" s="3" t="s">
        <v>4718</v>
      </c>
      <c r="O1544" s="3" t="s">
        <v>4715</v>
      </c>
      <c r="P1544" s="3"/>
      <c r="Q1544" s="3"/>
      <c r="R1544" s="3"/>
      <c r="S1544" s="3"/>
      <c r="T1544" s="3" t="s">
        <v>4716</v>
      </c>
    </row>
    <row r="1545" spans="2:20">
      <c r="B1545" t="s">
        <v>12341</v>
      </c>
      <c r="C1545" t="s">
        <v>14953</v>
      </c>
      <c r="E1545" t="s">
        <v>4716</v>
      </c>
      <c r="F1545" s="3">
        <v>0</v>
      </c>
      <c r="G1545" s="3">
        <v>0</v>
      </c>
      <c r="H1545" s="255">
        <v>42936</v>
      </c>
      <c r="I1545" s="270">
        <v>5.583333333333333</v>
      </c>
      <c r="J1545" s="3">
        <v>0</v>
      </c>
      <c r="K1545" s="3" t="s">
        <v>12343</v>
      </c>
      <c r="L1545" s="3" t="s">
        <v>4753</v>
      </c>
      <c r="M1545" s="3" t="s">
        <v>4753</v>
      </c>
      <c r="N1545" s="3" t="s">
        <v>4718</v>
      </c>
      <c r="O1545" s="3" t="s">
        <v>4715</v>
      </c>
      <c r="P1545" s="3"/>
      <c r="Q1545" s="3"/>
      <c r="R1545" s="3"/>
      <c r="S1545" s="3"/>
      <c r="T1545" s="3" t="s">
        <v>4716</v>
      </c>
    </row>
    <row r="1546" spans="2:20">
      <c r="B1546" t="s">
        <v>12345</v>
      </c>
      <c r="C1546" t="s">
        <v>14954</v>
      </c>
      <c r="E1546" t="s">
        <v>14955</v>
      </c>
      <c r="F1546" s="3">
        <v>0</v>
      </c>
      <c r="G1546" s="3">
        <v>0</v>
      </c>
      <c r="H1546" s="255">
        <v>42917</v>
      </c>
      <c r="I1546" s="270">
        <v>5.583333333333333</v>
      </c>
      <c r="J1546" s="3">
        <v>-1</v>
      </c>
      <c r="K1546" s="3" t="s">
        <v>12343</v>
      </c>
      <c r="L1546" s="3" t="s">
        <v>4753</v>
      </c>
      <c r="M1546" s="3" t="s">
        <v>4753</v>
      </c>
      <c r="N1546" s="3" t="s">
        <v>4718</v>
      </c>
      <c r="O1546" s="3" t="s">
        <v>4715</v>
      </c>
      <c r="P1546" s="3"/>
      <c r="Q1546" s="3"/>
      <c r="R1546" s="3"/>
      <c r="S1546" s="3"/>
      <c r="T1546" s="3" t="s">
        <v>4716</v>
      </c>
    </row>
    <row r="1547" spans="2:20">
      <c r="B1547" t="s">
        <v>12345</v>
      </c>
      <c r="C1547" t="s">
        <v>14956</v>
      </c>
      <c r="E1547" t="s">
        <v>12671</v>
      </c>
      <c r="F1547" s="3">
        <v>0</v>
      </c>
      <c r="G1547" s="3">
        <v>0</v>
      </c>
      <c r="H1547" s="255">
        <v>42944</v>
      </c>
      <c r="I1547" s="270">
        <v>5.583333333333333</v>
      </c>
      <c r="J1547" s="3">
        <v>-1</v>
      </c>
      <c r="K1547" s="3" t="s">
        <v>12343</v>
      </c>
      <c r="L1547" s="3" t="s">
        <v>5324</v>
      </c>
      <c r="M1547" s="3" t="s">
        <v>14957</v>
      </c>
      <c r="N1547" s="3" t="s">
        <v>4712</v>
      </c>
      <c r="O1547" s="3" t="s">
        <v>4715</v>
      </c>
      <c r="P1547" s="3"/>
      <c r="Q1547" s="3"/>
      <c r="R1547" s="3"/>
      <c r="S1547" s="3"/>
      <c r="T1547" s="3" t="s">
        <v>4716</v>
      </c>
    </row>
    <row r="1548" spans="2:20">
      <c r="B1548" t="s">
        <v>12345</v>
      </c>
      <c r="C1548" t="s">
        <v>14958</v>
      </c>
      <c r="E1548" t="s">
        <v>13152</v>
      </c>
      <c r="F1548" s="3">
        <v>0</v>
      </c>
      <c r="G1548" s="3">
        <v>0</v>
      </c>
      <c r="H1548" s="255">
        <v>42947</v>
      </c>
      <c r="I1548" s="270">
        <v>5.583333333333333</v>
      </c>
      <c r="J1548" s="3">
        <v>65626</v>
      </c>
      <c r="K1548" s="3" t="s">
        <v>4752</v>
      </c>
      <c r="L1548" s="3" t="s">
        <v>4726</v>
      </c>
      <c r="M1548" s="3" t="s">
        <v>5972</v>
      </c>
      <c r="N1548" s="3" t="s">
        <v>4718</v>
      </c>
      <c r="O1548" s="3" t="s">
        <v>4715</v>
      </c>
      <c r="P1548" s="3"/>
      <c r="Q1548" s="3"/>
      <c r="R1548" s="3"/>
      <c r="S1548" s="3"/>
      <c r="T1548" s="3" t="s">
        <v>4716</v>
      </c>
    </row>
    <row r="1549" spans="2:20">
      <c r="B1549" t="s">
        <v>12345</v>
      </c>
      <c r="C1549" t="s">
        <v>14959</v>
      </c>
      <c r="E1549" t="s">
        <v>14438</v>
      </c>
      <c r="F1549" s="3">
        <v>0</v>
      </c>
      <c r="G1549" s="3">
        <v>0</v>
      </c>
      <c r="H1549" s="255">
        <v>42935</v>
      </c>
      <c r="I1549" s="270">
        <v>5.583333333333333</v>
      </c>
      <c r="J1549" s="3">
        <v>-1</v>
      </c>
      <c r="K1549" s="3" t="s">
        <v>12343</v>
      </c>
      <c r="L1549" s="3" t="s">
        <v>5324</v>
      </c>
      <c r="M1549" s="3" t="s">
        <v>14960</v>
      </c>
      <c r="N1549" s="3" t="s">
        <v>4731</v>
      </c>
      <c r="O1549" s="3" t="s">
        <v>4715</v>
      </c>
      <c r="P1549" s="3"/>
      <c r="Q1549" s="3"/>
      <c r="R1549" s="3"/>
      <c r="S1549" s="3"/>
      <c r="T1549" s="3" t="s">
        <v>4716</v>
      </c>
    </row>
    <row r="1550" spans="2:20">
      <c r="B1550" t="s">
        <v>12345</v>
      </c>
      <c r="C1550" t="s">
        <v>14961</v>
      </c>
      <c r="E1550" t="s">
        <v>14962</v>
      </c>
      <c r="F1550" s="3">
        <v>0</v>
      </c>
      <c r="G1550" s="3">
        <v>0</v>
      </c>
      <c r="H1550" s="255">
        <v>42927</v>
      </c>
      <c r="I1550" s="270">
        <v>5.583333333333333</v>
      </c>
      <c r="J1550" s="3">
        <v>-1</v>
      </c>
      <c r="K1550" s="3" t="s">
        <v>4752</v>
      </c>
      <c r="L1550" s="3" t="s">
        <v>5324</v>
      </c>
      <c r="M1550" s="3" t="s">
        <v>14963</v>
      </c>
      <c r="N1550" s="3" t="s">
        <v>4722</v>
      </c>
      <c r="O1550" s="3" t="s">
        <v>4715</v>
      </c>
      <c r="P1550" s="3"/>
      <c r="Q1550" s="3"/>
      <c r="R1550" s="3"/>
      <c r="S1550" s="3"/>
      <c r="T1550" s="3" t="s">
        <v>4716</v>
      </c>
    </row>
    <row r="1551" spans="2:20">
      <c r="B1551" t="s">
        <v>12345</v>
      </c>
      <c r="C1551" t="s">
        <v>14964</v>
      </c>
      <c r="E1551" t="s">
        <v>14965</v>
      </c>
      <c r="F1551" s="3">
        <v>0</v>
      </c>
      <c r="G1551" s="3">
        <v>0</v>
      </c>
      <c r="H1551" s="255">
        <v>42934</v>
      </c>
      <c r="I1551" s="270">
        <v>5.583333333333333</v>
      </c>
      <c r="J1551" s="3">
        <v>-1</v>
      </c>
      <c r="K1551" s="3" t="s">
        <v>12343</v>
      </c>
      <c r="L1551" s="3" t="s">
        <v>5197</v>
      </c>
      <c r="M1551" s="3" t="s">
        <v>14966</v>
      </c>
      <c r="N1551" s="3" t="s">
        <v>4718</v>
      </c>
      <c r="O1551" s="3" t="s">
        <v>4715</v>
      </c>
      <c r="P1551" s="3"/>
      <c r="Q1551" s="3"/>
      <c r="R1551" s="3"/>
      <c r="S1551" s="3"/>
      <c r="T1551" s="3" t="s">
        <v>4716</v>
      </c>
    </row>
    <row r="1552" spans="2:20">
      <c r="B1552" t="s">
        <v>12345</v>
      </c>
      <c r="C1552" t="s">
        <v>14967</v>
      </c>
      <c r="E1552" t="s">
        <v>14968</v>
      </c>
      <c r="F1552" s="3">
        <v>0</v>
      </c>
      <c r="G1552" s="3">
        <v>0</v>
      </c>
      <c r="H1552" s="255">
        <v>42933</v>
      </c>
      <c r="I1552" s="270">
        <v>5.583333333333333</v>
      </c>
      <c r="J1552" s="3">
        <v>-1</v>
      </c>
      <c r="K1552" s="3" t="s">
        <v>12343</v>
      </c>
      <c r="L1552" s="3" t="s">
        <v>4726</v>
      </c>
      <c r="M1552" s="3" t="s">
        <v>14969</v>
      </c>
      <c r="N1552" s="3" t="s">
        <v>4712</v>
      </c>
      <c r="O1552" s="3" t="s">
        <v>4715</v>
      </c>
      <c r="P1552" s="3"/>
      <c r="Q1552" s="3"/>
      <c r="R1552" s="3"/>
      <c r="S1552" s="3"/>
      <c r="T1552" s="3" t="s">
        <v>4716</v>
      </c>
    </row>
    <row r="1553" spans="2:20">
      <c r="B1553" t="s">
        <v>12345</v>
      </c>
      <c r="C1553" t="s">
        <v>14970</v>
      </c>
      <c r="E1553" t="s">
        <v>14971</v>
      </c>
      <c r="F1553" s="3">
        <v>0</v>
      </c>
      <c r="G1553" s="3">
        <v>0</v>
      </c>
      <c r="H1553" s="255">
        <v>42921</v>
      </c>
      <c r="I1553" s="270">
        <v>5.583333333333333</v>
      </c>
      <c r="J1553" s="3">
        <v>-1</v>
      </c>
      <c r="K1553" s="3" t="s">
        <v>12343</v>
      </c>
      <c r="L1553" s="3" t="s">
        <v>4726</v>
      </c>
      <c r="M1553" s="3" t="s">
        <v>14972</v>
      </c>
      <c r="N1553" s="3" t="s">
        <v>4718</v>
      </c>
      <c r="O1553" s="3" t="s">
        <v>4715</v>
      </c>
      <c r="P1553" s="3"/>
      <c r="Q1553" s="3"/>
      <c r="R1553" s="3"/>
      <c r="S1553" s="3"/>
      <c r="T1553" s="3" t="s">
        <v>4716</v>
      </c>
    </row>
    <row r="1554" spans="2:20">
      <c r="B1554" t="s">
        <v>12345</v>
      </c>
      <c r="C1554" t="s">
        <v>14973</v>
      </c>
      <c r="E1554" t="s">
        <v>14974</v>
      </c>
      <c r="F1554" s="3">
        <v>1</v>
      </c>
      <c r="G1554" s="3">
        <v>1363.76</v>
      </c>
      <c r="H1554" s="255">
        <v>42947</v>
      </c>
      <c r="I1554" s="270">
        <v>5.583333333333333</v>
      </c>
      <c r="J1554" s="3">
        <v>-1</v>
      </c>
      <c r="K1554" s="3" t="s">
        <v>12343</v>
      </c>
      <c r="L1554" s="3" t="s">
        <v>5324</v>
      </c>
      <c r="M1554" s="3" t="s">
        <v>6241</v>
      </c>
      <c r="N1554" s="3" t="s">
        <v>4722</v>
      </c>
      <c r="O1554" s="3" t="s">
        <v>4715</v>
      </c>
      <c r="P1554" s="3"/>
      <c r="Q1554" s="3"/>
      <c r="R1554" s="3"/>
      <c r="S1554" s="3"/>
      <c r="T1554" s="3" t="s">
        <v>4716</v>
      </c>
    </row>
    <row r="1555" spans="2:20">
      <c r="B1555" t="s">
        <v>12345</v>
      </c>
      <c r="C1555" t="s">
        <v>14975</v>
      </c>
      <c r="E1555" t="s">
        <v>14137</v>
      </c>
      <c r="F1555" s="3">
        <v>0</v>
      </c>
      <c r="G1555" s="3">
        <v>0</v>
      </c>
      <c r="H1555" s="255">
        <v>42921</v>
      </c>
      <c r="I1555" s="270">
        <v>5.583333333333333</v>
      </c>
      <c r="J1555" s="3">
        <v>-1</v>
      </c>
      <c r="K1555" s="3" t="s">
        <v>12343</v>
      </c>
      <c r="L1555" s="3" t="s">
        <v>4726</v>
      </c>
      <c r="M1555" s="3" t="s">
        <v>11774</v>
      </c>
      <c r="N1555" s="3" t="s">
        <v>4722</v>
      </c>
      <c r="O1555" s="3" t="s">
        <v>4715</v>
      </c>
      <c r="P1555" s="3"/>
      <c r="Q1555" s="3"/>
      <c r="R1555" s="3"/>
      <c r="S1555" s="3"/>
      <c r="T1555" s="3" t="s">
        <v>4716</v>
      </c>
    </row>
    <row r="1556" spans="2:20">
      <c r="B1556" t="s">
        <v>12345</v>
      </c>
      <c r="C1556" t="s">
        <v>14976</v>
      </c>
      <c r="E1556" t="s">
        <v>14428</v>
      </c>
      <c r="F1556" s="3">
        <v>0</v>
      </c>
      <c r="G1556" s="3">
        <v>0</v>
      </c>
      <c r="H1556" s="255">
        <v>42936</v>
      </c>
      <c r="I1556" s="270">
        <v>5.583333333333333</v>
      </c>
      <c r="J1556" s="3">
        <v>-1</v>
      </c>
      <c r="K1556" s="3" t="s">
        <v>4752</v>
      </c>
      <c r="L1556" s="3" t="s">
        <v>5197</v>
      </c>
      <c r="M1556" s="3" t="s">
        <v>14977</v>
      </c>
      <c r="N1556" s="3" t="s">
        <v>4722</v>
      </c>
      <c r="O1556" s="3" t="s">
        <v>4715</v>
      </c>
      <c r="P1556" s="3"/>
      <c r="Q1556" s="3"/>
      <c r="R1556" s="3"/>
      <c r="S1556" s="3"/>
      <c r="T1556" s="3" t="s">
        <v>4716</v>
      </c>
    </row>
    <row r="1557" spans="2:20">
      <c r="B1557" t="s">
        <v>12345</v>
      </c>
      <c r="C1557" t="s">
        <v>14978</v>
      </c>
      <c r="E1557" t="s">
        <v>14430</v>
      </c>
      <c r="F1557" s="3">
        <v>0</v>
      </c>
      <c r="G1557" s="3">
        <v>0</v>
      </c>
      <c r="H1557" s="255">
        <v>42936</v>
      </c>
      <c r="I1557" s="270">
        <v>5.583333333333333</v>
      </c>
      <c r="J1557" s="3">
        <v>-1</v>
      </c>
      <c r="K1557" s="3" t="s">
        <v>4752</v>
      </c>
      <c r="L1557" s="3" t="s">
        <v>4726</v>
      </c>
      <c r="M1557" s="3" t="s">
        <v>8157</v>
      </c>
      <c r="N1557" s="3" t="s">
        <v>4718</v>
      </c>
      <c r="O1557" s="3" t="s">
        <v>4715</v>
      </c>
      <c r="P1557" s="3"/>
      <c r="Q1557" s="3"/>
      <c r="R1557" s="3"/>
      <c r="S1557" s="3"/>
      <c r="T1557" s="3" t="s">
        <v>4716</v>
      </c>
    </row>
    <row r="1558" spans="2:20">
      <c r="B1558" t="s">
        <v>12345</v>
      </c>
      <c r="C1558" t="s">
        <v>14979</v>
      </c>
      <c r="E1558" t="s">
        <v>13305</v>
      </c>
      <c r="F1558" s="3">
        <v>0</v>
      </c>
      <c r="G1558" s="3">
        <v>0</v>
      </c>
      <c r="H1558" s="255">
        <v>42947</v>
      </c>
      <c r="I1558" s="270">
        <v>5.583333333333333</v>
      </c>
      <c r="J1558" s="3">
        <v>-1</v>
      </c>
      <c r="K1558" s="3" t="s">
        <v>12343</v>
      </c>
      <c r="L1558" s="3" t="s">
        <v>4726</v>
      </c>
      <c r="M1558" s="3" t="s">
        <v>5188</v>
      </c>
      <c r="N1558" s="3" t="s">
        <v>4712</v>
      </c>
      <c r="O1558" s="3" t="s">
        <v>4715</v>
      </c>
      <c r="P1558" s="3"/>
      <c r="Q1558" s="3"/>
      <c r="R1558" s="3"/>
      <c r="S1558" s="3"/>
      <c r="T1558" s="3" t="s">
        <v>4716</v>
      </c>
    </row>
    <row r="1559" spans="2:20">
      <c r="B1559" t="s">
        <v>12345</v>
      </c>
      <c r="C1559" t="s">
        <v>14980</v>
      </c>
      <c r="E1559" t="s">
        <v>12694</v>
      </c>
      <c r="F1559" s="3">
        <v>0</v>
      </c>
      <c r="G1559" s="3">
        <v>0</v>
      </c>
      <c r="H1559" s="255">
        <v>42928</v>
      </c>
      <c r="I1559" s="270">
        <v>5.583333333333333</v>
      </c>
      <c r="J1559" s="3">
        <v>-1</v>
      </c>
      <c r="K1559" s="3" t="s">
        <v>12343</v>
      </c>
      <c r="L1559" s="3" t="s">
        <v>5324</v>
      </c>
      <c r="M1559" s="3" t="s">
        <v>14981</v>
      </c>
      <c r="N1559" s="3" t="s">
        <v>4769</v>
      </c>
      <c r="O1559" s="3" t="s">
        <v>4715</v>
      </c>
      <c r="P1559" s="3"/>
      <c r="Q1559" s="3"/>
      <c r="R1559" s="3"/>
      <c r="S1559" s="3"/>
      <c r="T1559" s="3" t="s">
        <v>4716</v>
      </c>
    </row>
    <row r="1560" spans="2:20">
      <c r="B1560" t="s">
        <v>12345</v>
      </c>
      <c r="C1560" t="s">
        <v>14982</v>
      </c>
      <c r="E1560" t="s">
        <v>14983</v>
      </c>
      <c r="F1560" s="3">
        <v>0</v>
      </c>
      <c r="G1560" s="3">
        <v>0</v>
      </c>
      <c r="H1560" s="255">
        <v>42931</v>
      </c>
      <c r="I1560" s="270">
        <v>5.583333333333333</v>
      </c>
      <c r="J1560" s="3">
        <v>-1</v>
      </c>
      <c r="K1560" s="3" t="s">
        <v>12343</v>
      </c>
      <c r="L1560" s="3" t="s">
        <v>4726</v>
      </c>
      <c r="M1560" s="3" t="s">
        <v>14984</v>
      </c>
      <c r="N1560" s="3" t="s">
        <v>4718</v>
      </c>
      <c r="O1560" s="3" t="s">
        <v>4715</v>
      </c>
      <c r="P1560" s="3"/>
      <c r="Q1560" s="3"/>
      <c r="R1560" s="3"/>
      <c r="S1560" s="3"/>
      <c r="T1560" s="3" t="s">
        <v>4716</v>
      </c>
    </row>
    <row r="1561" spans="2:20">
      <c r="B1561" t="s">
        <v>12345</v>
      </c>
      <c r="C1561" t="s">
        <v>14985</v>
      </c>
      <c r="E1561" t="s">
        <v>13754</v>
      </c>
      <c r="F1561" s="3">
        <v>0</v>
      </c>
      <c r="G1561" s="3">
        <v>0</v>
      </c>
      <c r="H1561" s="255">
        <v>42935</v>
      </c>
      <c r="I1561" s="270">
        <v>5.583333333333333</v>
      </c>
      <c r="J1561" s="3">
        <v>-1</v>
      </c>
      <c r="K1561" s="3" t="s">
        <v>12343</v>
      </c>
      <c r="L1561" s="3" t="s">
        <v>5197</v>
      </c>
      <c r="M1561" s="3" t="s">
        <v>14986</v>
      </c>
      <c r="N1561" s="3" t="s">
        <v>4722</v>
      </c>
      <c r="O1561" s="3" t="s">
        <v>4715</v>
      </c>
      <c r="P1561" s="3"/>
      <c r="Q1561" s="3"/>
      <c r="R1561" s="3"/>
      <c r="S1561" s="3"/>
      <c r="T1561" s="3" t="s">
        <v>4716</v>
      </c>
    </row>
    <row r="1562" spans="2:20">
      <c r="B1562" t="s">
        <v>12345</v>
      </c>
      <c r="C1562" t="s">
        <v>14987</v>
      </c>
      <c r="E1562" t="s">
        <v>14901</v>
      </c>
      <c r="F1562" s="3">
        <v>0</v>
      </c>
      <c r="G1562" s="3">
        <v>0</v>
      </c>
      <c r="H1562" s="255">
        <v>42930</v>
      </c>
      <c r="I1562" s="270">
        <v>5.583333333333333</v>
      </c>
      <c r="J1562" s="3">
        <v>-1</v>
      </c>
      <c r="K1562" s="3" t="s">
        <v>12343</v>
      </c>
      <c r="L1562" s="3" t="s">
        <v>5197</v>
      </c>
      <c r="M1562" s="3" t="s">
        <v>14988</v>
      </c>
      <c r="N1562" s="3" t="s">
        <v>4722</v>
      </c>
      <c r="O1562" s="3" t="s">
        <v>4715</v>
      </c>
      <c r="P1562" s="3"/>
      <c r="Q1562" s="3"/>
      <c r="R1562" s="3"/>
      <c r="S1562" s="3"/>
      <c r="T1562" s="3" t="s">
        <v>4716</v>
      </c>
    </row>
    <row r="1563" spans="2:20">
      <c r="B1563" t="s">
        <v>12345</v>
      </c>
      <c r="C1563" t="s">
        <v>14989</v>
      </c>
      <c r="E1563" t="s">
        <v>13036</v>
      </c>
      <c r="F1563" s="3">
        <v>0</v>
      </c>
      <c r="G1563" s="3">
        <v>0</v>
      </c>
      <c r="H1563" s="255">
        <v>42937</v>
      </c>
      <c r="I1563" s="270">
        <v>5.583333333333333</v>
      </c>
      <c r="J1563" s="3">
        <v>74788</v>
      </c>
      <c r="K1563" s="3" t="s">
        <v>12343</v>
      </c>
      <c r="L1563" s="3" t="s">
        <v>5197</v>
      </c>
      <c r="M1563" s="3" t="s">
        <v>14990</v>
      </c>
      <c r="N1563" s="3" t="s">
        <v>4731</v>
      </c>
      <c r="O1563" s="3" t="s">
        <v>4715</v>
      </c>
      <c r="P1563" s="3"/>
      <c r="Q1563" s="3"/>
      <c r="R1563" s="3"/>
      <c r="S1563" s="3"/>
      <c r="T1563" s="3" t="s">
        <v>4716</v>
      </c>
    </row>
    <row r="1564" spans="2:20">
      <c r="B1564" t="s">
        <v>12345</v>
      </c>
      <c r="C1564" t="s">
        <v>14991</v>
      </c>
      <c r="E1564" t="s">
        <v>14709</v>
      </c>
      <c r="F1564" s="3">
        <v>0</v>
      </c>
      <c r="G1564" s="3">
        <v>0</v>
      </c>
      <c r="H1564" s="255">
        <v>42933</v>
      </c>
      <c r="I1564" s="270">
        <v>5.583333333333333</v>
      </c>
      <c r="J1564" s="3">
        <v>-1</v>
      </c>
      <c r="K1564" s="3" t="s">
        <v>4752</v>
      </c>
      <c r="L1564" s="3" t="s">
        <v>5197</v>
      </c>
      <c r="M1564" s="3" t="s">
        <v>14992</v>
      </c>
      <c r="N1564" s="3" t="s">
        <v>4718</v>
      </c>
      <c r="O1564" s="3" t="s">
        <v>4715</v>
      </c>
      <c r="P1564" s="3"/>
      <c r="Q1564" s="3"/>
      <c r="R1564" s="3"/>
      <c r="S1564" s="3"/>
      <c r="T1564" s="3" t="s">
        <v>4716</v>
      </c>
    </row>
    <row r="1565" spans="2:20">
      <c r="B1565" t="s">
        <v>12345</v>
      </c>
      <c r="C1565" t="s">
        <v>14993</v>
      </c>
      <c r="E1565" t="s">
        <v>12567</v>
      </c>
      <c r="F1565" s="3">
        <v>0</v>
      </c>
      <c r="G1565" s="3">
        <v>0</v>
      </c>
      <c r="H1565" s="255">
        <v>42926</v>
      </c>
      <c r="I1565" s="270">
        <v>5.583333333333333</v>
      </c>
      <c r="J1565" s="3">
        <v>95785</v>
      </c>
      <c r="K1565" s="3" t="s">
        <v>12343</v>
      </c>
      <c r="L1565" s="3" t="s">
        <v>5197</v>
      </c>
      <c r="M1565" s="3" t="s">
        <v>14994</v>
      </c>
      <c r="N1565" s="3" t="s">
        <v>4718</v>
      </c>
      <c r="O1565" s="3" t="s">
        <v>4715</v>
      </c>
      <c r="P1565" s="3"/>
      <c r="Q1565" s="3"/>
      <c r="R1565" s="3"/>
      <c r="S1565" s="3"/>
      <c r="T1565" s="3" t="s">
        <v>4716</v>
      </c>
    </row>
    <row r="1566" spans="2:20">
      <c r="B1566" t="s">
        <v>12345</v>
      </c>
      <c r="C1566" t="s">
        <v>14995</v>
      </c>
      <c r="E1566" t="s">
        <v>14996</v>
      </c>
      <c r="F1566" s="3">
        <v>0</v>
      </c>
      <c r="G1566" s="3">
        <v>0</v>
      </c>
      <c r="H1566" s="255">
        <v>42936</v>
      </c>
      <c r="I1566" s="270">
        <v>5.583333333333333</v>
      </c>
      <c r="J1566" s="3">
        <v>-1</v>
      </c>
      <c r="K1566" s="3" t="s">
        <v>4752</v>
      </c>
      <c r="L1566" s="3" t="s">
        <v>5197</v>
      </c>
      <c r="M1566" s="3" t="s">
        <v>14997</v>
      </c>
      <c r="N1566" s="3" t="s">
        <v>4722</v>
      </c>
      <c r="O1566" s="3" t="s">
        <v>4715</v>
      </c>
      <c r="P1566" s="3"/>
      <c r="Q1566" s="3"/>
      <c r="R1566" s="3"/>
      <c r="S1566" s="3"/>
      <c r="T1566" s="3" t="s">
        <v>4716</v>
      </c>
    </row>
    <row r="1567" spans="2:20">
      <c r="B1567" t="s">
        <v>12345</v>
      </c>
      <c r="C1567" t="s">
        <v>14998</v>
      </c>
      <c r="E1567" t="s">
        <v>14999</v>
      </c>
      <c r="F1567" s="3">
        <v>1</v>
      </c>
      <c r="G1567" s="3">
        <v>333.85</v>
      </c>
      <c r="H1567" s="255">
        <v>42941</v>
      </c>
      <c r="I1567" s="270">
        <v>5.583333333333333</v>
      </c>
      <c r="J1567" s="3">
        <v>-1</v>
      </c>
      <c r="K1567" s="3" t="s">
        <v>12343</v>
      </c>
      <c r="L1567" s="3" t="s">
        <v>4726</v>
      </c>
      <c r="M1567" s="3" t="s">
        <v>12996</v>
      </c>
      <c r="N1567" s="3" t="s">
        <v>4712</v>
      </c>
      <c r="O1567" s="3" t="s">
        <v>4715</v>
      </c>
      <c r="P1567" s="3"/>
      <c r="Q1567" s="3"/>
      <c r="R1567" s="3"/>
      <c r="S1567" s="3"/>
      <c r="T1567" s="3" t="s">
        <v>4716</v>
      </c>
    </row>
    <row r="1568" spans="2:20">
      <c r="B1568" t="s">
        <v>12345</v>
      </c>
      <c r="C1568" t="s">
        <v>15000</v>
      </c>
      <c r="E1568" t="s">
        <v>15001</v>
      </c>
      <c r="F1568" s="3">
        <v>0</v>
      </c>
      <c r="G1568" s="3">
        <v>0</v>
      </c>
      <c r="H1568" s="255">
        <v>42940</v>
      </c>
      <c r="I1568" s="270">
        <v>5.583333333333333</v>
      </c>
      <c r="J1568" s="3">
        <v>-1</v>
      </c>
      <c r="K1568" s="3" t="s">
        <v>12343</v>
      </c>
      <c r="L1568" s="3" t="s">
        <v>4726</v>
      </c>
      <c r="M1568" s="3" t="s">
        <v>13866</v>
      </c>
      <c r="N1568" s="3" t="s">
        <v>4718</v>
      </c>
      <c r="O1568" s="3" t="s">
        <v>4715</v>
      </c>
      <c r="P1568" s="3"/>
      <c r="Q1568" s="3"/>
      <c r="R1568" s="3"/>
      <c r="S1568" s="3"/>
      <c r="T1568" s="3" t="s">
        <v>4716</v>
      </c>
    </row>
    <row r="1569" spans="2:20">
      <c r="B1569" t="s">
        <v>12345</v>
      </c>
      <c r="C1569" t="s">
        <v>15002</v>
      </c>
      <c r="E1569" t="s">
        <v>15003</v>
      </c>
      <c r="F1569" s="3">
        <v>0</v>
      </c>
      <c r="G1569" s="3">
        <v>0</v>
      </c>
      <c r="H1569" s="255">
        <v>42942</v>
      </c>
      <c r="I1569" s="270">
        <v>5.583333333333333</v>
      </c>
      <c r="J1569" s="3">
        <v>-1</v>
      </c>
      <c r="K1569" s="3" t="s">
        <v>12343</v>
      </c>
      <c r="L1569" s="3" t="s">
        <v>4726</v>
      </c>
      <c r="M1569" s="3" t="s">
        <v>13558</v>
      </c>
      <c r="N1569" s="3" t="s">
        <v>4712</v>
      </c>
      <c r="O1569" s="3" t="s">
        <v>4715</v>
      </c>
      <c r="P1569" s="3"/>
      <c r="Q1569" s="3"/>
      <c r="R1569" s="3"/>
      <c r="S1569" s="3"/>
      <c r="T1569" s="3" t="s">
        <v>4716</v>
      </c>
    </row>
    <row r="1570" spans="2:20">
      <c r="B1570" t="s">
        <v>12345</v>
      </c>
      <c r="C1570" t="s">
        <v>15004</v>
      </c>
      <c r="E1570" t="s">
        <v>13927</v>
      </c>
      <c r="F1570" s="3">
        <v>0</v>
      </c>
      <c r="G1570" s="3">
        <v>0</v>
      </c>
      <c r="H1570" s="255">
        <v>42921</v>
      </c>
      <c r="I1570" s="270">
        <v>5.583333333333333</v>
      </c>
      <c r="J1570" s="3">
        <v>-1</v>
      </c>
      <c r="K1570" s="3" t="s">
        <v>12343</v>
      </c>
      <c r="L1570" s="3" t="s">
        <v>5197</v>
      </c>
      <c r="M1570" s="3" t="s">
        <v>10405</v>
      </c>
      <c r="N1570" s="3" t="s">
        <v>4722</v>
      </c>
      <c r="O1570" s="3" t="s">
        <v>4715</v>
      </c>
      <c r="P1570" s="3"/>
      <c r="Q1570" s="3"/>
      <c r="R1570" s="3"/>
      <c r="S1570" s="3"/>
      <c r="T1570" s="3" t="s">
        <v>4716</v>
      </c>
    </row>
    <row r="1571" spans="2:20">
      <c r="B1571" t="s">
        <v>12345</v>
      </c>
      <c r="C1571" t="s">
        <v>15005</v>
      </c>
      <c r="E1571" t="s">
        <v>12560</v>
      </c>
      <c r="F1571" s="3">
        <v>0</v>
      </c>
      <c r="G1571" s="3">
        <v>0</v>
      </c>
      <c r="H1571" s="255">
        <v>42927</v>
      </c>
      <c r="I1571" s="270">
        <v>5.583333333333333</v>
      </c>
      <c r="J1571" s="3">
        <v>154364</v>
      </c>
      <c r="K1571" s="3" t="s">
        <v>12343</v>
      </c>
      <c r="L1571" s="3" t="s">
        <v>4726</v>
      </c>
      <c r="M1571" s="3" t="s">
        <v>11935</v>
      </c>
      <c r="N1571" s="3" t="s">
        <v>4722</v>
      </c>
      <c r="O1571" s="3" t="s">
        <v>4715</v>
      </c>
      <c r="P1571" s="3"/>
      <c r="Q1571" s="3"/>
      <c r="R1571" s="3"/>
      <c r="S1571" s="3"/>
      <c r="T1571" s="3" t="s">
        <v>4716</v>
      </c>
    </row>
    <row r="1572" spans="2:20">
      <c r="B1572" t="s">
        <v>12345</v>
      </c>
      <c r="C1572" t="s">
        <v>15006</v>
      </c>
      <c r="E1572" t="s">
        <v>15007</v>
      </c>
      <c r="F1572" s="3">
        <v>0</v>
      </c>
      <c r="G1572" s="3">
        <v>0</v>
      </c>
      <c r="H1572" s="255">
        <v>42934</v>
      </c>
      <c r="I1572" s="270">
        <v>5.583333333333333</v>
      </c>
      <c r="J1572" s="3">
        <v>-1</v>
      </c>
      <c r="K1572" s="3" t="s">
        <v>12343</v>
      </c>
      <c r="L1572" s="3" t="s">
        <v>4726</v>
      </c>
      <c r="M1572" s="3" t="s">
        <v>4994</v>
      </c>
      <c r="N1572" s="3" t="s">
        <v>4718</v>
      </c>
      <c r="O1572" s="3" t="s">
        <v>4715</v>
      </c>
      <c r="P1572" s="3"/>
      <c r="Q1572" s="3"/>
      <c r="R1572" s="3"/>
      <c r="S1572" s="3"/>
      <c r="T1572" s="3" t="s">
        <v>4716</v>
      </c>
    </row>
    <row r="1573" spans="2:20">
      <c r="B1573" t="s">
        <v>12345</v>
      </c>
      <c r="C1573" t="s">
        <v>15008</v>
      </c>
      <c r="E1573" t="s">
        <v>15009</v>
      </c>
      <c r="F1573" s="3">
        <v>0</v>
      </c>
      <c r="G1573" s="3">
        <v>0</v>
      </c>
      <c r="H1573" s="255">
        <v>42944</v>
      </c>
      <c r="I1573" s="270">
        <v>5.583333333333333</v>
      </c>
      <c r="J1573" s="3">
        <v>-1</v>
      </c>
      <c r="K1573" s="3" t="s">
        <v>12343</v>
      </c>
      <c r="L1573" s="3" t="s">
        <v>5324</v>
      </c>
      <c r="M1573" s="3" t="s">
        <v>13624</v>
      </c>
      <c r="N1573" s="3" t="s">
        <v>4718</v>
      </c>
      <c r="O1573" s="3" t="s">
        <v>4715</v>
      </c>
      <c r="P1573" s="3"/>
      <c r="Q1573" s="3"/>
      <c r="R1573" s="3"/>
      <c r="S1573" s="3"/>
      <c r="T1573" s="3" t="s">
        <v>4716</v>
      </c>
    </row>
    <row r="1574" spans="2:20">
      <c r="B1574" t="s">
        <v>12345</v>
      </c>
      <c r="C1574" t="s">
        <v>15010</v>
      </c>
      <c r="E1574" t="s">
        <v>15011</v>
      </c>
      <c r="F1574" s="3">
        <v>0</v>
      </c>
      <c r="G1574" s="3">
        <v>0</v>
      </c>
      <c r="H1574" s="255">
        <v>42934</v>
      </c>
      <c r="I1574" s="270">
        <v>5.583333333333333</v>
      </c>
      <c r="J1574" s="3">
        <v>-1</v>
      </c>
      <c r="K1574" s="3" t="s">
        <v>12343</v>
      </c>
      <c r="L1574" s="3" t="s">
        <v>4726</v>
      </c>
      <c r="M1574" s="3" t="s">
        <v>11774</v>
      </c>
      <c r="N1574" s="3" t="s">
        <v>4731</v>
      </c>
      <c r="O1574" s="3" t="s">
        <v>4715</v>
      </c>
      <c r="P1574" s="3"/>
      <c r="Q1574" s="3"/>
      <c r="R1574" s="3"/>
      <c r="S1574" s="3"/>
      <c r="T1574" s="3" t="s">
        <v>4716</v>
      </c>
    </row>
    <row r="1575" spans="2:20">
      <c r="B1575" t="s">
        <v>12345</v>
      </c>
      <c r="C1575" t="s">
        <v>15012</v>
      </c>
      <c r="E1575" t="s">
        <v>15013</v>
      </c>
      <c r="F1575" s="3">
        <v>1</v>
      </c>
      <c r="G1575" s="3">
        <v>1363.76</v>
      </c>
      <c r="H1575" s="255">
        <v>42934</v>
      </c>
      <c r="I1575" s="270">
        <v>5.583333333333333</v>
      </c>
      <c r="J1575" s="3">
        <v>-1</v>
      </c>
      <c r="K1575" s="3" t="s">
        <v>12343</v>
      </c>
      <c r="L1575" s="3" t="s">
        <v>5197</v>
      </c>
      <c r="M1575" s="3" t="s">
        <v>12999</v>
      </c>
      <c r="N1575" s="3" t="s">
        <v>4712</v>
      </c>
      <c r="O1575" s="3" t="s">
        <v>4715</v>
      </c>
      <c r="P1575" s="3"/>
      <c r="Q1575" s="3"/>
      <c r="R1575" s="3"/>
      <c r="S1575" s="3"/>
      <c r="T1575" s="3" t="s">
        <v>4716</v>
      </c>
    </row>
    <row r="1576" spans="2:20">
      <c r="B1576" t="s">
        <v>12378</v>
      </c>
      <c r="C1576" t="s">
        <v>15014</v>
      </c>
      <c r="E1576" t="s">
        <v>13463</v>
      </c>
      <c r="F1576" s="3">
        <v>0</v>
      </c>
      <c r="G1576" s="3">
        <v>0</v>
      </c>
      <c r="H1576" s="255">
        <v>42941</v>
      </c>
      <c r="I1576" s="270">
        <v>5.583333333333333</v>
      </c>
      <c r="J1576" s="3">
        <v>32112</v>
      </c>
      <c r="K1576" s="3" t="s">
        <v>12343</v>
      </c>
      <c r="L1576" s="3" t="s">
        <v>5197</v>
      </c>
      <c r="M1576" s="3" t="s">
        <v>15015</v>
      </c>
      <c r="N1576" s="3" t="s">
        <v>4722</v>
      </c>
      <c r="O1576" s="3" t="s">
        <v>4715</v>
      </c>
      <c r="P1576" s="3"/>
      <c r="Q1576" s="3"/>
      <c r="R1576" s="3"/>
      <c r="S1576" s="3"/>
      <c r="T1576" s="3" t="s">
        <v>4716</v>
      </c>
    </row>
    <row r="1577" spans="2:20">
      <c r="B1577" t="s">
        <v>12345</v>
      </c>
      <c r="C1577" t="s">
        <v>15016</v>
      </c>
      <c r="E1577" t="s">
        <v>15017</v>
      </c>
      <c r="F1577" s="3">
        <v>0</v>
      </c>
      <c r="G1577" s="3">
        <v>0</v>
      </c>
      <c r="H1577" s="255">
        <v>42921</v>
      </c>
      <c r="I1577" s="270">
        <v>5.583333333333333</v>
      </c>
      <c r="J1577" s="3">
        <v>-1</v>
      </c>
      <c r="K1577" s="3" t="s">
        <v>12343</v>
      </c>
      <c r="L1577" s="3" t="s">
        <v>4726</v>
      </c>
      <c r="M1577" s="3" t="s">
        <v>4994</v>
      </c>
      <c r="N1577" s="3" t="s">
        <v>4718</v>
      </c>
      <c r="O1577" s="3" t="s">
        <v>4715</v>
      </c>
      <c r="P1577" s="3"/>
      <c r="Q1577" s="3"/>
      <c r="R1577" s="3"/>
      <c r="S1577" s="3"/>
      <c r="T1577" s="3" t="s">
        <v>4716</v>
      </c>
    </row>
    <row r="1578" spans="2:20">
      <c r="B1578" t="s">
        <v>12345</v>
      </c>
      <c r="C1578" t="s">
        <v>15018</v>
      </c>
      <c r="E1578" t="s">
        <v>14832</v>
      </c>
      <c r="F1578" s="3">
        <v>0</v>
      </c>
      <c r="G1578" s="3">
        <v>0</v>
      </c>
      <c r="H1578" s="255">
        <v>42938</v>
      </c>
      <c r="I1578" s="270">
        <v>5.583333333333333</v>
      </c>
      <c r="J1578" s="3">
        <v>-1</v>
      </c>
      <c r="K1578" s="3" t="s">
        <v>12343</v>
      </c>
      <c r="L1578" s="3" t="s">
        <v>5324</v>
      </c>
      <c r="M1578" s="3" t="s">
        <v>15019</v>
      </c>
      <c r="N1578" s="3" t="s">
        <v>4718</v>
      </c>
      <c r="O1578" s="3" t="s">
        <v>4715</v>
      </c>
      <c r="P1578" s="3"/>
      <c r="Q1578" s="3"/>
      <c r="R1578" s="3"/>
      <c r="S1578" s="3"/>
      <c r="T1578" s="3" t="s">
        <v>4716</v>
      </c>
    </row>
    <row r="1579" spans="2:20">
      <c r="B1579" t="s">
        <v>12345</v>
      </c>
      <c r="C1579" t="s">
        <v>15020</v>
      </c>
      <c r="E1579" t="s">
        <v>13128</v>
      </c>
      <c r="F1579" s="3">
        <v>0</v>
      </c>
      <c r="G1579" s="3">
        <v>0</v>
      </c>
      <c r="H1579" s="255">
        <v>42929</v>
      </c>
      <c r="I1579" s="270">
        <v>5.583333333333333</v>
      </c>
      <c r="J1579" s="3">
        <v>42522</v>
      </c>
      <c r="K1579" s="3" t="s">
        <v>12343</v>
      </c>
      <c r="L1579" s="3" t="s">
        <v>4726</v>
      </c>
      <c r="M1579" s="3" t="s">
        <v>4994</v>
      </c>
      <c r="N1579" s="3" t="s">
        <v>4731</v>
      </c>
      <c r="O1579" s="3" t="s">
        <v>4715</v>
      </c>
      <c r="P1579" s="3"/>
      <c r="Q1579" s="3"/>
      <c r="R1579" s="3"/>
      <c r="S1579" s="3"/>
      <c r="T1579" s="3" t="s">
        <v>4716</v>
      </c>
    </row>
    <row r="1580" spans="2:20">
      <c r="B1580" t="s">
        <v>12345</v>
      </c>
      <c r="C1580" t="s">
        <v>15021</v>
      </c>
      <c r="E1580" t="s">
        <v>15022</v>
      </c>
      <c r="F1580" s="3">
        <v>0</v>
      </c>
      <c r="G1580" s="3">
        <v>0</v>
      </c>
      <c r="H1580" s="255">
        <v>42947</v>
      </c>
      <c r="I1580" s="270">
        <v>5.583333333333333</v>
      </c>
      <c r="J1580" s="3">
        <v>-1</v>
      </c>
      <c r="K1580" s="3" t="s">
        <v>12343</v>
      </c>
      <c r="L1580" s="3" t="s">
        <v>5324</v>
      </c>
      <c r="M1580" s="3" t="s">
        <v>15023</v>
      </c>
      <c r="N1580" s="3" t="s">
        <v>4718</v>
      </c>
      <c r="O1580" s="3" t="s">
        <v>4715</v>
      </c>
      <c r="P1580" s="3"/>
      <c r="Q1580" s="3"/>
      <c r="R1580" s="3"/>
      <c r="S1580" s="3"/>
      <c r="T1580" s="3" t="s">
        <v>4716</v>
      </c>
    </row>
    <row r="1581" spans="2:20">
      <c r="B1581" t="s">
        <v>12345</v>
      </c>
      <c r="C1581" t="s">
        <v>15024</v>
      </c>
      <c r="E1581" t="s">
        <v>13322</v>
      </c>
      <c r="F1581" s="3">
        <v>1</v>
      </c>
      <c r="G1581" s="3">
        <v>333.85</v>
      </c>
      <c r="H1581" s="255">
        <v>42937</v>
      </c>
      <c r="I1581" s="270">
        <v>5.583333333333333</v>
      </c>
      <c r="J1581" s="3">
        <v>-1</v>
      </c>
      <c r="K1581" s="3" t="s">
        <v>4752</v>
      </c>
      <c r="L1581" s="3" t="s">
        <v>5324</v>
      </c>
      <c r="M1581" s="3" t="s">
        <v>7123</v>
      </c>
      <c r="N1581" s="3" t="s">
        <v>4722</v>
      </c>
      <c r="O1581" s="3" t="s">
        <v>4715</v>
      </c>
      <c r="P1581" s="3"/>
      <c r="Q1581" s="3"/>
      <c r="R1581" s="3"/>
      <c r="S1581" s="3"/>
      <c r="T1581" s="3" t="s">
        <v>4716</v>
      </c>
    </row>
    <row r="1582" spans="2:20">
      <c r="B1582" t="s">
        <v>12345</v>
      </c>
      <c r="C1582" t="s">
        <v>15025</v>
      </c>
      <c r="E1582" t="s">
        <v>13817</v>
      </c>
      <c r="F1582" s="3">
        <v>0</v>
      </c>
      <c r="G1582" s="3">
        <v>0</v>
      </c>
      <c r="H1582" s="255">
        <v>42947</v>
      </c>
      <c r="I1582" s="270">
        <v>5.583333333333333</v>
      </c>
      <c r="J1582" s="3">
        <v>-1</v>
      </c>
      <c r="K1582" s="3" t="s">
        <v>12343</v>
      </c>
      <c r="L1582" s="3" t="s">
        <v>5197</v>
      </c>
      <c r="M1582" s="3" t="s">
        <v>15026</v>
      </c>
      <c r="N1582" s="3" t="s">
        <v>4722</v>
      </c>
      <c r="O1582" s="3" t="s">
        <v>4715</v>
      </c>
      <c r="P1582" s="3"/>
      <c r="Q1582" s="3"/>
      <c r="R1582" s="3"/>
      <c r="S1582" s="3"/>
      <c r="T1582" s="3" t="s">
        <v>4716</v>
      </c>
    </row>
    <row r="1583" spans="2:20">
      <c r="B1583" t="s">
        <v>12341</v>
      </c>
      <c r="C1583" t="s">
        <v>15027</v>
      </c>
      <c r="E1583" t="s">
        <v>4716</v>
      </c>
      <c r="F1583" s="3">
        <v>0</v>
      </c>
      <c r="G1583" s="3">
        <v>0</v>
      </c>
      <c r="H1583" s="255">
        <v>42940</v>
      </c>
      <c r="I1583" s="270">
        <v>5.583333333333333</v>
      </c>
      <c r="J1583" s="3">
        <v>0</v>
      </c>
      <c r="K1583" s="3" t="s">
        <v>12343</v>
      </c>
      <c r="L1583" s="3" t="s">
        <v>5197</v>
      </c>
      <c r="M1583" s="3" t="s">
        <v>13150</v>
      </c>
      <c r="N1583" s="3" t="s">
        <v>4718</v>
      </c>
      <c r="O1583" s="3" t="s">
        <v>4715</v>
      </c>
      <c r="P1583" s="3"/>
      <c r="Q1583" s="3"/>
      <c r="R1583" s="3"/>
      <c r="S1583" s="3"/>
      <c r="T1583" s="3" t="s">
        <v>4716</v>
      </c>
    </row>
    <row r="1584" spans="2:20">
      <c r="B1584" t="s">
        <v>12341</v>
      </c>
      <c r="C1584" t="s">
        <v>15028</v>
      </c>
      <c r="E1584" t="s">
        <v>4716</v>
      </c>
      <c r="F1584" s="3">
        <v>0</v>
      </c>
      <c r="G1584" s="3">
        <v>0</v>
      </c>
      <c r="H1584" s="255">
        <v>42920</v>
      </c>
      <c r="I1584" s="270">
        <v>5.583333333333333</v>
      </c>
      <c r="J1584" s="3">
        <v>0</v>
      </c>
      <c r="K1584" s="3" t="s">
        <v>12343</v>
      </c>
      <c r="L1584" s="3" t="s">
        <v>4753</v>
      </c>
      <c r="M1584" s="3" t="s">
        <v>4753</v>
      </c>
      <c r="N1584" s="3" t="s">
        <v>4722</v>
      </c>
      <c r="O1584" s="3" t="s">
        <v>4715</v>
      </c>
      <c r="P1584" s="3"/>
      <c r="Q1584" s="3"/>
      <c r="R1584" s="3"/>
      <c r="S1584" s="3"/>
      <c r="T1584" s="3" t="s">
        <v>4716</v>
      </c>
    </row>
    <row r="1585" spans="2:20">
      <c r="B1585" t="s">
        <v>12345</v>
      </c>
      <c r="C1585" t="s">
        <v>15029</v>
      </c>
      <c r="E1585" t="s">
        <v>15030</v>
      </c>
      <c r="F1585" s="3">
        <v>0</v>
      </c>
      <c r="G1585" s="3">
        <v>0</v>
      </c>
      <c r="H1585" s="255">
        <v>42947</v>
      </c>
      <c r="I1585" s="270">
        <v>5.583333333333333</v>
      </c>
      <c r="J1585" s="3">
        <v>-1</v>
      </c>
      <c r="K1585" s="3" t="s">
        <v>4752</v>
      </c>
      <c r="L1585" s="3" t="s">
        <v>4753</v>
      </c>
      <c r="M1585" s="3" t="s">
        <v>4753</v>
      </c>
      <c r="N1585" s="3" t="s">
        <v>4722</v>
      </c>
      <c r="O1585" s="3" t="s">
        <v>4715</v>
      </c>
      <c r="P1585" s="3"/>
      <c r="Q1585" s="3"/>
      <c r="R1585" s="3"/>
      <c r="S1585" s="3"/>
      <c r="T1585" s="3" t="s">
        <v>4716</v>
      </c>
    </row>
    <row r="1586" spans="2:20">
      <c r="B1586" t="s">
        <v>12345</v>
      </c>
      <c r="C1586" t="s">
        <v>15031</v>
      </c>
      <c r="E1586" t="s">
        <v>15032</v>
      </c>
      <c r="F1586" s="3">
        <v>0</v>
      </c>
      <c r="G1586" s="3">
        <v>0</v>
      </c>
      <c r="H1586" s="255">
        <v>42924</v>
      </c>
      <c r="I1586" s="270">
        <v>5.583333333333333</v>
      </c>
      <c r="J1586" s="3">
        <v>-1</v>
      </c>
      <c r="K1586" s="3" t="s">
        <v>12343</v>
      </c>
      <c r="L1586" s="3" t="s">
        <v>4753</v>
      </c>
      <c r="M1586" s="3" t="s">
        <v>4753</v>
      </c>
      <c r="N1586" s="3" t="s">
        <v>4718</v>
      </c>
      <c r="O1586" s="3" t="s">
        <v>4715</v>
      </c>
      <c r="P1586" s="3"/>
      <c r="Q1586" s="3"/>
      <c r="R1586" s="3"/>
      <c r="S1586" s="3"/>
      <c r="T1586" s="3" t="s">
        <v>4716</v>
      </c>
    </row>
    <row r="1587" spans="2:20">
      <c r="B1587" t="s">
        <v>12345</v>
      </c>
      <c r="C1587" t="s">
        <v>15033</v>
      </c>
      <c r="E1587" t="s">
        <v>15034</v>
      </c>
      <c r="F1587" s="3">
        <v>0</v>
      </c>
      <c r="G1587" s="3">
        <v>0</v>
      </c>
      <c r="H1587" s="255">
        <v>42947</v>
      </c>
      <c r="I1587" s="270">
        <v>5.583333333333333</v>
      </c>
      <c r="J1587" s="3">
        <v>-1</v>
      </c>
      <c r="K1587" s="3" t="s">
        <v>12343</v>
      </c>
      <c r="L1587" s="3" t="s">
        <v>4753</v>
      </c>
      <c r="M1587" s="3" t="s">
        <v>4753</v>
      </c>
      <c r="N1587" s="3" t="s">
        <v>4722</v>
      </c>
      <c r="O1587" s="3" t="s">
        <v>4715</v>
      </c>
      <c r="P1587" s="3"/>
      <c r="Q1587" s="3"/>
      <c r="R1587" s="3"/>
      <c r="S1587" s="3"/>
      <c r="T1587" s="3" t="s">
        <v>4716</v>
      </c>
    </row>
    <row r="1588" spans="2:20">
      <c r="B1588" t="s">
        <v>12341</v>
      </c>
      <c r="C1588" t="s">
        <v>15035</v>
      </c>
      <c r="E1588" t="s">
        <v>4716</v>
      </c>
      <c r="F1588" s="3">
        <v>0</v>
      </c>
      <c r="G1588" s="3">
        <v>0</v>
      </c>
      <c r="H1588" s="255">
        <v>42941</v>
      </c>
      <c r="I1588" s="270">
        <v>5.583333333333333</v>
      </c>
      <c r="J1588" s="3">
        <v>0</v>
      </c>
      <c r="K1588" s="3" t="s">
        <v>12343</v>
      </c>
      <c r="L1588" s="3" t="s">
        <v>4753</v>
      </c>
      <c r="M1588" s="3" t="s">
        <v>4753</v>
      </c>
      <c r="N1588" s="3" t="s">
        <v>4718</v>
      </c>
      <c r="O1588" s="3" t="s">
        <v>4715</v>
      </c>
      <c r="P1588" s="3"/>
      <c r="Q1588" s="3"/>
      <c r="R1588" s="3"/>
      <c r="S1588" s="3"/>
      <c r="T1588" s="3" t="s">
        <v>4716</v>
      </c>
    </row>
    <row r="1589" spans="2:20">
      <c r="B1589" t="s">
        <v>12345</v>
      </c>
      <c r="C1589" t="s">
        <v>15036</v>
      </c>
      <c r="E1589" t="s">
        <v>14943</v>
      </c>
      <c r="F1589" s="3">
        <v>0</v>
      </c>
      <c r="G1589" s="3">
        <v>0</v>
      </c>
      <c r="H1589" s="255">
        <v>42947</v>
      </c>
      <c r="I1589" s="270">
        <v>5.583333333333333</v>
      </c>
      <c r="J1589" s="3">
        <v>-1</v>
      </c>
      <c r="K1589" s="3" t="s">
        <v>4752</v>
      </c>
      <c r="L1589" s="3" t="s">
        <v>4753</v>
      </c>
      <c r="M1589" s="3" t="s">
        <v>4753</v>
      </c>
      <c r="N1589" s="3" t="s">
        <v>4718</v>
      </c>
      <c r="O1589" s="3" t="s">
        <v>4715</v>
      </c>
      <c r="P1589" s="3"/>
      <c r="Q1589" s="3"/>
      <c r="R1589" s="3"/>
      <c r="S1589" s="3"/>
      <c r="T1589" s="3" t="s">
        <v>4716</v>
      </c>
    </row>
    <row r="1590" spans="2:20">
      <c r="B1590" t="s">
        <v>12345</v>
      </c>
      <c r="C1590" t="s">
        <v>15037</v>
      </c>
      <c r="E1590" t="s">
        <v>15038</v>
      </c>
      <c r="F1590" s="3">
        <v>0</v>
      </c>
      <c r="G1590" s="3">
        <v>0</v>
      </c>
      <c r="H1590" s="255">
        <v>42936</v>
      </c>
      <c r="I1590" s="270">
        <v>5.583333333333333</v>
      </c>
      <c r="J1590" s="3">
        <v>-1</v>
      </c>
      <c r="K1590" s="3" t="s">
        <v>12343</v>
      </c>
      <c r="L1590" s="3" t="s">
        <v>4753</v>
      </c>
      <c r="M1590" s="3" t="s">
        <v>4753</v>
      </c>
      <c r="N1590" s="3" t="s">
        <v>4712</v>
      </c>
      <c r="O1590" s="3" t="s">
        <v>4715</v>
      </c>
      <c r="P1590" s="3"/>
      <c r="Q1590" s="3"/>
      <c r="R1590" s="3"/>
      <c r="S1590" s="3"/>
      <c r="T1590" s="3" t="s">
        <v>4716</v>
      </c>
    </row>
    <row r="1591" spans="2:20">
      <c r="B1591" t="s">
        <v>12341</v>
      </c>
      <c r="C1591" t="s">
        <v>15039</v>
      </c>
      <c r="E1591" t="s">
        <v>4716</v>
      </c>
      <c r="F1591" s="3">
        <v>0</v>
      </c>
      <c r="G1591" s="3">
        <v>0</v>
      </c>
      <c r="H1591" s="255">
        <v>42919</v>
      </c>
      <c r="I1591" s="270">
        <v>5.583333333333333</v>
      </c>
      <c r="J1591" s="3">
        <v>0</v>
      </c>
      <c r="K1591" s="3" t="s">
        <v>12343</v>
      </c>
      <c r="L1591" s="3" t="s">
        <v>4753</v>
      </c>
      <c r="M1591" s="3" t="s">
        <v>4753</v>
      </c>
      <c r="N1591" s="3" t="s">
        <v>4722</v>
      </c>
      <c r="O1591" s="3" t="s">
        <v>4715</v>
      </c>
      <c r="P1591" s="3"/>
      <c r="Q1591" s="3"/>
      <c r="R1591" s="3"/>
      <c r="S1591" s="3"/>
      <c r="T1591" s="3" t="s">
        <v>4716</v>
      </c>
    </row>
    <row r="1592" spans="2:20">
      <c r="B1592" t="s">
        <v>12341</v>
      </c>
      <c r="C1592" t="s">
        <v>15040</v>
      </c>
      <c r="E1592" t="s">
        <v>4716</v>
      </c>
      <c r="F1592" s="3">
        <v>0</v>
      </c>
      <c r="G1592" s="3">
        <v>0</v>
      </c>
      <c r="H1592" s="255">
        <v>42944</v>
      </c>
      <c r="I1592" s="270">
        <v>5.583333333333333</v>
      </c>
      <c r="J1592" s="3">
        <v>0</v>
      </c>
      <c r="K1592" s="3" t="s">
        <v>12343</v>
      </c>
      <c r="L1592" s="3" t="s">
        <v>4753</v>
      </c>
      <c r="M1592" s="3" t="s">
        <v>4753</v>
      </c>
      <c r="N1592" s="3" t="s">
        <v>4722</v>
      </c>
      <c r="O1592" s="3" t="s">
        <v>4715</v>
      </c>
      <c r="P1592" s="3"/>
      <c r="Q1592" s="3"/>
      <c r="R1592" s="3"/>
      <c r="S1592" s="3"/>
      <c r="T1592" s="3" t="s">
        <v>4716</v>
      </c>
    </row>
    <row r="1593" spans="2:20">
      <c r="B1593" t="s">
        <v>12345</v>
      </c>
      <c r="C1593" t="s">
        <v>15041</v>
      </c>
      <c r="E1593" t="s">
        <v>15042</v>
      </c>
      <c r="F1593" s="3">
        <v>0</v>
      </c>
      <c r="G1593" s="3">
        <v>0</v>
      </c>
      <c r="H1593" s="255">
        <v>42947</v>
      </c>
      <c r="I1593" s="270">
        <v>5.583333333333333</v>
      </c>
      <c r="J1593" s="3">
        <v>-1</v>
      </c>
      <c r="K1593" s="3" t="s">
        <v>4752</v>
      </c>
      <c r="L1593" s="3" t="s">
        <v>4753</v>
      </c>
      <c r="M1593" s="3" t="s">
        <v>4753</v>
      </c>
      <c r="N1593" s="3" t="s">
        <v>4722</v>
      </c>
      <c r="O1593" s="3" t="s">
        <v>4715</v>
      </c>
      <c r="P1593" s="3"/>
      <c r="Q1593" s="3"/>
      <c r="R1593" s="3"/>
      <c r="S1593" s="3"/>
      <c r="T1593" s="3" t="s">
        <v>4716</v>
      </c>
    </row>
    <row r="1594" spans="2:20">
      <c r="B1594" t="s">
        <v>12341</v>
      </c>
      <c r="C1594" t="s">
        <v>15043</v>
      </c>
      <c r="E1594" t="s">
        <v>4716</v>
      </c>
      <c r="F1594" s="3">
        <v>0</v>
      </c>
      <c r="G1594" s="3">
        <v>0</v>
      </c>
      <c r="H1594" s="255">
        <v>42908</v>
      </c>
      <c r="I1594" s="270">
        <v>5.666666666666667</v>
      </c>
      <c r="J1594" s="3">
        <v>0</v>
      </c>
      <c r="K1594" s="3" t="s">
        <v>12343</v>
      </c>
      <c r="L1594" s="3" t="s">
        <v>4753</v>
      </c>
      <c r="M1594" s="3" t="s">
        <v>4753</v>
      </c>
      <c r="N1594" s="3" t="s">
        <v>4722</v>
      </c>
      <c r="O1594" s="3" t="s">
        <v>4715</v>
      </c>
      <c r="P1594" s="3"/>
      <c r="Q1594" s="3"/>
      <c r="R1594" s="3"/>
      <c r="S1594" s="3"/>
      <c r="T1594" s="3" t="s">
        <v>4716</v>
      </c>
    </row>
    <row r="1595" spans="2:20">
      <c r="B1595" t="s">
        <v>12345</v>
      </c>
      <c r="C1595" t="s">
        <v>15044</v>
      </c>
      <c r="E1595" t="s">
        <v>15045</v>
      </c>
      <c r="F1595" s="3">
        <v>0</v>
      </c>
      <c r="G1595" s="3">
        <v>0</v>
      </c>
      <c r="H1595" s="255">
        <v>42906</v>
      </c>
      <c r="I1595" s="270">
        <v>5.666666666666667</v>
      </c>
      <c r="J1595" s="3">
        <v>-1</v>
      </c>
      <c r="K1595" s="3" t="s">
        <v>4752</v>
      </c>
      <c r="L1595" s="3" t="s">
        <v>4753</v>
      </c>
      <c r="M1595" s="3" t="s">
        <v>4753</v>
      </c>
      <c r="N1595" s="3" t="s">
        <v>4722</v>
      </c>
      <c r="O1595" s="3" t="s">
        <v>4715</v>
      </c>
      <c r="P1595" s="3"/>
      <c r="Q1595" s="3"/>
      <c r="R1595" s="3"/>
      <c r="S1595" s="3"/>
      <c r="T1595" s="3" t="s">
        <v>4716</v>
      </c>
    </row>
    <row r="1596" spans="2:20">
      <c r="B1596" t="s">
        <v>12341</v>
      </c>
      <c r="C1596" t="s">
        <v>15046</v>
      </c>
      <c r="E1596" t="s">
        <v>4716</v>
      </c>
      <c r="F1596" s="3">
        <v>0</v>
      </c>
      <c r="G1596" s="3">
        <v>0</v>
      </c>
      <c r="H1596" s="255">
        <v>42887</v>
      </c>
      <c r="I1596" s="270">
        <v>5.666666666666667</v>
      </c>
      <c r="J1596" s="3">
        <v>0</v>
      </c>
      <c r="K1596" s="3" t="s">
        <v>12343</v>
      </c>
      <c r="L1596" s="3" t="s">
        <v>4753</v>
      </c>
      <c r="M1596" s="3" t="s">
        <v>4753</v>
      </c>
      <c r="N1596" s="3" t="s">
        <v>4718</v>
      </c>
      <c r="O1596" s="3" t="s">
        <v>4715</v>
      </c>
      <c r="P1596" s="3"/>
      <c r="Q1596" s="3"/>
      <c r="R1596" s="3"/>
      <c r="S1596" s="3"/>
      <c r="T1596" s="3" t="s">
        <v>4716</v>
      </c>
    </row>
    <row r="1597" spans="2:20">
      <c r="B1597" t="s">
        <v>12341</v>
      </c>
      <c r="C1597" t="s">
        <v>15047</v>
      </c>
      <c r="E1597" t="s">
        <v>4716</v>
      </c>
      <c r="F1597" s="3">
        <v>0</v>
      </c>
      <c r="G1597" s="3">
        <v>0</v>
      </c>
      <c r="H1597" s="255">
        <v>42915</v>
      </c>
      <c r="I1597" s="270">
        <v>5.666666666666667</v>
      </c>
      <c r="J1597" s="3">
        <v>0</v>
      </c>
      <c r="K1597" s="3" t="s">
        <v>12343</v>
      </c>
      <c r="L1597" s="3" t="s">
        <v>4753</v>
      </c>
      <c r="M1597" s="3" t="s">
        <v>4753</v>
      </c>
      <c r="N1597" s="3" t="s">
        <v>4718</v>
      </c>
      <c r="O1597" s="3" t="s">
        <v>4715</v>
      </c>
      <c r="P1597" s="3"/>
      <c r="Q1597" s="3"/>
      <c r="R1597" s="3"/>
      <c r="S1597" s="3"/>
      <c r="T1597" s="3" t="s">
        <v>4716</v>
      </c>
    </row>
    <row r="1598" spans="2:20">
      <c r="B1598" t="s">
        <v>12345</v>
      </c>
      <c r="C1598" t="s">
        <v>15048</v>
      </c>
      <c r="E1598" t="s">
        <v>15049</v>
      </c>
      <c r="F1598" s="3">
        <v>0</v>
      </c>
      <c r="G1598" s="3">
        <v>0</v>
      </c>
      <c r="H1598" s="255">
        <v>42915</v>
      </c>
      <c r="I1598" s="270">
        <v>5.666666666666667</v>
      </c>
      <c r="J1598" s="3">
        <v>-1</v>
      </c>
      <c r="K1598" s="3" t="s">
        <v>12343</v>
      </c>
      <c r="L1598" s="3" t="s">
        <v>4753</v>
      </c>
      <c r="M1598" s="3" t="s">
        <v>4753</v>
      </c>
      <c r="N1598" s="3" t="s">
        <v>4722</v>
      </c>
      <c r="O1598" s="3" t="s">
        <v>4715</v>
      </c>
      <c r="P1598" s="3"/>
      <c r="Q1598" s="3"/>
      <c r="R1598" s="3"/>
      <c r="S1598" s="3"/>
      <c r="T1598" s="3" t="s">
        <v>4716</v>
      </c>
    </row>
    <row r="1599" spans="2:20">
      <c r="B1599" t="s">
        <v>12345</v>
      </c>
      <c r="C1599" t="s">
        <v>15050</v>
      </c>
      <c r="E1599" t="s">
        <v>15051</v>
      </c>
      <c r="F1599" s="3">
        <v>0</v>
      </c>
      <c r="G1599" s="3">
        <v>0</v>
      </c>
      <c r="H1599" s="255">
        <v>42893</v>
      </c>
      <c r="I1599" s="270">
        <v>5.666666666666667</v>
      </c>
      <c r="J1599" s="3">
        <v>-1</v>
      </c>
      <c r="K1599" s="3" t="s">
        <v>12343</v>
      </c>
      <c r="L1599" s="3" t="s">
        <v>4753</v>
      </c>
      <c r="M1599" s="3" t="s">
        <v>4753</v>
      </c>
      <c r="N1599" s="3" t="s">
        <v>4722</v>
      </c>
      <c r="O1599" s="3" t="s">
        <v>4715</v>
      </c>
      <c r="P1599" s="3"/>
      <c r="Q1599" s="3"/>
      <c r="R1599" s="3"/>
      <c r="S1599" s="3"/>
      <c r="T1599" s="3" t="s">
        <v>4716</v>
      </c>
    </row>
    <row r="1600" spans="2:20">
      <c r="B1600" t="s">
        <v>12341</v>
      </c>
      <c r="C1600" t="s">
        <v>15052</v>
      </c>
      <c r="E1600" t="s">
        <v>4716</v>
      </c>
      <c r="F1600" s="3">
        <v>0</v>
      </c>
      <c r="G1600" s="3">
        <v>0</v>
      </c>
      <c r="H1600" s="255">
        <v>42901</v>
      </c>
      <c r="I1600" s="270">
        <v>5.666666666666667</v>
      </c>
      <c r="J1600" s="3">
        <v>0</v>
      </c>
      <c r="K1600" s="3" t="s">
        <v>12343</v>
      </c>
      <c r="L1600" s="3" t="s">
        <v>4753</v>
      </c>
      <c r="M1600" s="3" t="s">
        <v>4753</v>
      </c>
      <c r="N1600" s="3" t="s">
        <v>4718</v>
      </c>
      <c r="O1600" s="3" t="s">
        <v>4715</v>
      </c>
      <c r="P1600" s="3"/>
      <c r="Q1600" s="3"/>
      <c r="R1600" s="3"/>
      <c r="S1600" s="3"/>
      <c r="T1600" s="3" t="s">
        <v>4716</v>
      </c>
    </row>
    <row r="1601" spans="2:20">
      <c r="B1601" t="s">
        <v>12341</v>
      </c>
      <c r="C1601" t="s">
        <v>15053</v>
      </c>
      <c r="E1601" t="s">
        <v>4716</v>
      </c>
      <c r="F1601" s="3">
        <v>0</v>
      </c>
      <c r="G1601" s="3">
        <v>0</v>
      </c>
      <c r="H1601" s="255">
        <v>42891</v>
      </c>
      <c r="I1601" s="270">
        <v>5.666666666666667</v>
      </c>
      <c r="J1601" s="3">
        <v>0</v>
      </c>
      <c r="K1601" s="3" t="s">
        <v>12343</v>
      </c>
      <c r="L1601" s="3" t="s">
        <v>4753</v>
      </c>
      <c r="M1601" s="3" t="s">
        <v>4753</v>
      </c>
      <c r="N1601" s="3" t="s">
        <v>4718</v>
      </c>
      <c r="O1601" s="3" t="s">
        <v>4715</v>
      </c>
      <c r="P1601" s="3"/>
      <c r="Q1601" s="3"/>
      <c r="R1601" s="3"/>
      <c r="S1601" s="3"/>
      <c r="T1601" s="3" t="s">
        <v>4716</v>
      </c>
    </row>
    <row r="1602" spans="2:20">
      <c r="B1602" t="s">
        <v>12341</v>
      </c>
      <c r="C1602" t="s">
        <v>15054</v>
      </c>
      <c r="E1602" t="s">
        <v>4716</v>
      </c>
      <c r="F1602" s="3">
        <v>0</v>
      </c>
      <c r="G1602" s="3">
        <v>0</v>
      </c>
      <c r="H1602" s="255">
        <v>42887</v>
      </c>
      <c r="I1602" s="270">
        <v>5.666666666666667</v>
      </c>
      <c r="J1602" s="3">
        <v>0</v>
      </c>
      <c r="K1602" s="3" t="s">
        <v>12343</v>
      </c>
      <c r="L1602" s="3" t="s">
        <v>4753</v>
      </c>
      <c r="M1602" s="3" t="s">
        <v>4753</v>
      </c>
      <c r="N1602" s="3" t="s">
        <v>4718</v>
      </c>
      <c r="O1602" s="3" t="s">
        <v>4715</v>
      </c>
      <c r="P1602" s="3"/>
      <c r="Q1602" s="3"/>
      <c r="R1602" s="3"/>
      <c r="S1602" s="3"/>
      <c r="T1602" s="3" t="s">
        <v>4716</v>
      </c>
    </row>
    <row r="1603" spans="2:20">
      <c r="B1603" t="s">
        <v>12345</v>
      </c>
      <c r="C1603" t="s">
        <v>15055</v>
      </c>
      <c r="E1603" t="s">
        <v>14688</v>
      </c>
      <c r="F1603" s="3">
        <v>0</v>
      </c>
      <c r="G1603" s="3">
        <v>0</v>
      </c>
      <c r="H1603" s="255">
        <v>42896</v>
      </c>
      <c r="I1603" s="270">
        <v>5.666666666666667</v>
      </c>
      <c r="J1603" s="3">
        <v>-1</v>
      </c>
      <c r="K1603" s="3" t="s">
        <v>12343</v>
      </c>
      <c r="L1603" s="3" t="s">
        <v>4753</v>
      </c>
      <c r="M1603" s="3" t="s">
        <v>4753</v>
      </c>
      <c r="N1603" s="3" t="s">
        <v>4712</v>
      </c>
      <c r="O1603" s="3" t="s">
        <v>4715</v>
      </c>
      <c r="P1603" s="3"/>
      <c r="Q1603" s="3"/>
      <c r="R1603" s="3"/>
      <c r="S1603" s="3"/>
      <c r="T1603" s="3" t="s">
        <v>4716</v>
      </c>
    </row>
    <row r="1604" spans="2:20">
      <c r="B1604" t="s">
        <v>12345</v>
      </c>
      <c r="C1604" t="s">
        <v>15056</v>
      </c>
      <c r="E1604" t="s">
        <v>15057</v>
      </c>
      <c r="F1604" s="3">
        <v>1</v>
      </c>
      <c r="G1604" s="3">
        <v>333.85</v>
      </c>
      <c r="H1604" s="255">
        <v>42893</v>
      </c>
      <c r="I1604" s="270">
        <v>5.666666666666667</v>
      </c>
      <c r="J1604" s="3">
        <v>-1</v>
      </c>
      <c r="K1604" s="3" t="s">
        <v>4752</v>
      </c>
      <c r="L1604" s="3" t="s">
        <v>4753</v>
      </c>
      <c r="M1604" s="3" t="s">
        <v>4753</v>
      </c>
      <c r="N1604" s="3" t="s">
        <v>4718</v>
      </c>
      <c r="O1604" s="3" t="s">
        <v>4715</v>
      </c>
      <c r="P1604" s="3"/>
      <c r="Q1604" s="3"/>
      <c r="R1604" s="3"/>
      <c r="S1604" s="3"/>
      <c r="T1604" s="3" t="s">
        <v>4716</v>
      </c>
    </row>
    <row r="1605" spans="2:20">
      <c r="B1605" t="s">
        <v>12341</v>
      </c>
      <c r="C1605" t="s">
        <v>15058</v>
      </c>
      <c r="E1605" t="s">
        <v>4716</v>
      </c>
      <c r="F1605" s="3">
        <v>0</v>
      </c>
      <c r="G1605" s="3">
        <v>0</v>
      </c>
      <c r="H1605" s="255">
        <v>42901</v>
      </c>
      <c r="I1605" s="270">
        <v>5.666666666666667</v>
      </c>
      <c r="J1605" s="3">
        <v>0</v>
      </c>
      <c r="K1605" s="3" t="s">
        <v>12343</v>
      </c>
      <c r="L1605" s="3" t="s">
        <v>4753</v>
      </c>
      <c r="M1605" s="3" t="s">
        <v>4753</v>
      </c>
      <c r="N1605" s="3" t="s">
        <v>4722</v>
      </c>
      <c r="O1605" s="3" t="s">
        <v>4715</v>
      </c>
      <c r="P1605" s="3"/>
      <c r="Q1605" s="3"/>
      <c r="R1605" s="3"/>
      <c r="S1605" s="3"/>
      <c r="T1605" s="3" t="s">
        <v>4716</v>
      </c>
    </row>
    <row r="1606" spans="2:20">
      <c r="B1606" t="s">
        <v>12341</v>
      </c>
      <c r="C1606" t="s">
        <v>15059</v>
      </c>
      <c r="E1606" t="s">
        <v>4716</v>
      </c>
      <c r="F1606" s="3">
        <v>0</v>
      </c>
      <c r="G1606" s="3">
        <v>0</v>
      </c>
      <c r="H1606" s="255">
        <v>42908</v>
      </c>
      <c r="I1606" s="270">
        <v>5.666666666666667</v>
      </c>
      <c r="J1606" s="3">
        <v>0</v>
      </c>
      <c r="K1606" s="3" t="s">
        <v>12343</v>
      </c>
      <c r="L1606" s="3" t="s">
        <v>4753</v>
      </c>
      <c r="M1606" s="3" t="s">
        <v>4753</v>
      </c>
      <c r="N1606" s="3" t="s">
        <v>4718</v>
      </c>
      <c r="O1606" s="3" t="s">
        <v>4715</v>
      </c>
      <c r="P1606" s="3"/>
      <c r="Q1606" s="3"/>
      <c r="R1606" s="3"/>
      <c r="S1606" s="3"/>
      <c r="T1606" s="3" t="s">
        <v>4716</v>
      </c>
    </row>
    <row r="1607" spans="2:20">
      <c r="B1607" t="s">
        <v>12345</v>
      </c>
      <c r="C1607" t="s">
        <v>15060</v>
      </c>
      <c r="E1607" t="s">
        <v>15061</v>
      </c>
      <c r="F1607" s="3">
        <v>0</v>
      </c>
      <c r="G1607" s="3">
        <v>0</v>
      </c>
      <c r="H1607" s="255">
        <v>42916</v>
      </c>
      <c r="I1607" s="270">
        <v>5.666666666666667</v>
      </c>
      <c r="J1607" s="3">
        <v>-1</v>
      </c>
      <c r="K1607" s="3" t="s">
        <v>4752</v>
      </c>
      <c r="L1607" s="3" t="s">
        <v>4753</v>
      </c>
      <c r="M1607" s="3" t="s">
        <v>4753</v>
      </c>
      <c r="N1607" s="3" t="s">
        <v>4722</v>
      </c>
      <c r="O1607" s="3" t="s">
        <v>4715</v>
      </c>
      <c r="P1607" s="3"/>
      <c r="Q1607" s="3"/>
      <c r="R1607" s="3"/>
      <c r="S1607" s="3"/>
      <c r="T1607" s="3" t="s">
        <v>4716</v>
      </c>
    </row>
    <row r="1608" spans="2:20">
      <c r="B1608" t="s">
        <v>12345</v>
      </c>
      <c r="C1608" t="s">
        <v>15062</v>
      </c>
      <c r="E1608" t="s">
        <v>12633</v>
      </c>
      <c r="F1608" s="3">
        <v>0</v>
      </c>
      <c r="G1608" s="3">
        <v>0</v>
      </c>
      <c r="H1608" s="255">
        <v>42916</v>
      </c>
      <c r="I1608" s="270">
        <v>5.666666666666667</v>
      </c>
      <c r="J1608" s="3">
        <v>73398</v>
      </c>
      <c r="K1608" s="3" t="s">
        <v>12343</v>
      </c>
      <c r="L1608" s="3" t="s">
        <v>5197</v>
      </c>
      <c r="M1608" s="3" t="s">
        <v>15063</v>
      </c>
      <c r="N1608" s="3" t="s">
        <v>4718</v>
      </c>
      <c r="O1608" s="3" t="s">
        <v>4715</v>
      </c>
      <c r="P1608" s="3"/>
      <c r="Q1608" s="3"/>
      <c r="R1608" s="3"/>
      <c r="S1608" s="3"/>
      <c r="T1608" s="3" t="s">
        <v>4716</v>
      </c>
    </row>
    <row r="1609" spans="2:20">
      <c r="B1609" t="s">
        <v>12345</v>
      </c>
      <c r="C1609" t="s">
        <v>15064</v>
      </c>
      <c r="E1609" t="s">
        <v>15065</v>
      </c>
      <c r="F1609" s="3">
        <v>1</v>
      </c>
      <c r="G1609" s="3">
        <v>333.85</v>
      </c>
      <c r="H1609" s="255">
        <v>42905</v>
      </c>
      <c r="I1609" s="270">
        <v>5.666666666666667</v>
      </c>
      <c r="J1609" s="3">
        <v>-1</v>
      </c>
      <c r="K1609" s="3" t="s">
        <v>12343</v>
      </c>
      <c r="L1609" s="3" t="s">
        <v>5324</v>
      </c>
      <c r="M1609" s="3" t="s">
        <v>15066</v>
      </c>
      <c r="N1609" s="3" t="s">
        <v>4722</v>
      </c>
      <c r="O1609" s="3" t="s">
        <v>4715</v>
      </c>
      <c r="P1609" s="3"/>
      <c r="Q1609" s="3"/>
      <c r="R1609" s="3"/>
      <c r="S1609" s="3"/>
      <c r="T1609" s="3" t="s">
        <v>4716</v>
      </c>
    </row>
    <row r="1610" spans="2:20">
      <c r="B1610" t="s">
        <v>12345</v>
      </c>
      <c r="C1610" t="s">
        <v>15067</v>
      </c>
      <c r="E1610" t="s">
        <v>15068</v>
      </c>
      <c r="F1610" s="3">
        <v>0</v>
      </c>
      <c r="G1610" s="3">
        <v>0</v>
      </c>
      <c r="H1610" s="255">
        <v>42916</v>
      </c>
      <c r="I1610" s="270">
        <v>5.666666666666667</v>
      </c>
      <c r="J1610" s="3">
        <v>-1</v>
      </c>
      <c r="K1610" s="3" t="s">
        <v>12343</v>
      </c>
      <c r="L1610" s="3" t="s">
        <v>4726</v>
      </c>
      <c r="M1610" s="3" t="s">
        <v>5188</v>
      </c>
      <c r="N1610" s="3" t="s">
        <v>4722</v>
      </c>
      <c r="O1610" s="3" t="s">
        <v>4715</v>
      </c>
      <c r="P1610" s="3"/>
      <c r="Q1610" s="3"/>
      <c r="R1610" s="3"/>
      <c r="S1610" s="3"/>
      <c r="T1610" s="3" t="s">
        <v>4716</v>
      </c>
    </row>
    <row r="1611" spans="2:20">
      <c r="B1611" t="s">
        <v>12345</v>
      </c>
      <c r="C1611" t="s">
        <v>15069</v>
      </c>
      <c r="E1611" t="s">
        <v>13658</v>
      </c>
      <c r="F1611" s="3">
        <v>0</v>
      </c>
      <c r="G1611" s="3">
        <v>0</v>
      </c>
      <c r="H1611" s="255">
        <v>42909</v>
      </c>
      <c r="I1611" s="270">
        <v>5.666666666666667</v>
      </c>
      <c r="J1611" s="3">
        <v>-1</v>
      </c>
      <c r="K1611" s="3" t="s">
        <v>4752</v>
      </c>
      <c r="L1611" s="3" t="s">
        <v>4726</v>
      </c>
      <c r="M1611" s="3" t="s">
        <v>4994</v>
      </c>
      <c r="N1611" s="3" t="s">
        <v>4718</v>
      </c>
      <c r="O1611" s="3" t="s">
        <v>4715</v>
      </c>
      <c r="P1611" s="3"/>
      <c r="Q1611" s="3"/>
      <c r="R1611" s="3"/>
      <c r="S1611" s="3"/>
      <c r="T1611" s="3" t="s">
        <v>4716</v>
      </c>
    </row>
    <row r="1612" spans="2:20">
      <c r="B1612" t="s">
        <v>12345</v>
      </c>
      <c r="C1612" t="s">
        <v>15070</v>
      </c>
      <c r="E1612" t="s">
        <v>15071</v>
      </c>
      <c r="F1612" s="3">
        <v>0</v>
      </c>
      <c r="G1612" s="3">
        <v>0</v>
      </c>
      <c r="H1612" s="255">
        <v>42908</v>
      </c>
      <c r="I1612" s="270">
        <v>5.666666666666667</v>
      </c>
      <c r="J1612" s="3">
        <v>-1</v>
      </c>
      <c r="K1612" s="3" t="s">
        <v>12343</v>
      </c>
      <c r="L1612" s="3" t="s">
        <v>4726</v>
      </c>
      <c r="M1612" s="3" t="s">
        <v>5188</v>
      </c>
      <c r="N1612" s="3" t="s">
        <v>4731</v>
      </c>
      <c r="O1612" s="3" t="s">
        <v>4715</v>
      </c>
      <c r="P1612" s="3"/>
      <c r="Q1612" s="3"/>
      <c r="R1612" s="3"/>
      <c r="S1612" s="3"/>
      <c r="T1612" s="3" t="s">
        <v>4716</v>
      </c>
    </row>
    <row r="1613" spans="2:20">
      <c r="B1613" t="s">
        <v>12345</v>
      </c>
      <c r="C1613" t="s">
        <v>15072</v>
      </c>
      <c r="E1613" t="s">
        <v>15073</v>
      </c>
      <c r="F1613" s="3">
        <v>0</v>
      </c>
      <c r="G1613" s="3">
        <v>0</v>
      </c>
      <c r="H1613" s="255">
        <v>42889</v>
      </c>
      <c r="I1613" s="270">
        <v>5.666666666666667</v>
      </c>
      <c r="J1613" s="3">
        <v>-1</v>
      </c>
      <c r="K1613" s="3" t="s">
        <v>12343</v>
      </c>
      <c r="L1613" s="3" t="s">
        <v>4726</v>
      </c>
      <c r="M1613" s="3" t="s">
        <v>10477</v>
      </c>
      <c r="N1613" s="3" t="s">
        <v>4718</v>
      </c>
      <c r="O1613" s="3" t="s">
        <v>4715</v>
      </c>
      <c r="P1613" s="3"/>
      <c r="Q1613" s="3"/>
      <c r="R1613" s="3"/>
      <c r="S1613" s="3"/>
      <c r="T1613" s="3" t="s">
        <v>4716</v>
      </c>
    </row>
    <row r="1614" spans="2:20">
      <c r="B1614" t="s">
        <v>12345</v>
      </c>
      <c r="C1614" t="s">
        <v>15074</v>
      </c>
      <c r="E1614" t="s">
        <v>12674</v>
      </c>
      <c r="F1614" s="3">
        <v>0</v>
      </c>
      <c r="G1614" s="3">
        <v>0</v>
      </c>
      <c r="H1614" s="255">
        <v>42913</v>
      </c>
      <c r="I1614" s="270">
        <v>5.666666666666667</v>
      </c>
      <c r="J1614" s="3">
        <v>42458</v>
      </c>
      <c r="K1614" s="3" t="s">
        <v>12343</v>
      </c>
      <c r="L1614" s="3" t="s">
        <v>5324</v>
      </c>
      <c r="M1614" s="3" t="s">
        <v>15075</v>
      </c>
      <c r="N1614" s="3" t="s">
        <v>4718</v>
      </c>
      <c r="O1614" s="3" t="s">
        <v>4715</v>
      </c>
      <c r="P1614" s="3"/>
      <c r="Q1614" s="3"/>
      <c r="R1614" s="3"/>
      <c r="S1614" s="3"/>
      <c r="T1614" s="3" t="s">
        <v>4716</v>
      </c>
    </row>
    <row r="1615" spans="2:20">
      <c r="B1615" t="s">
        <v>12345</v>
      </c>
      <c r="C1615" t="s">
        <v>15076</v>
      </c>
      <c r="E1615" t="s">
        <v>15077</v>
      </c>
      <c r="F1615" s="3">
        <v>1</v>
      </c>
      <c r="G1615" s="3">
        <v>1363.76</v>
      </c>
      <c r="H1615" s="255">
        <v>42912</v>
      </c>
      <c r="I1615" s="270">
        <v>5.666666666666667</v>
      </c>
      <c r="J1615" s="3">
        <v>-1</v>
      </c>
      <c r="K1615" s="3" t="s">
        <v>12343</v>
      </c>
      <c r="L1615" s="3" t="s">
        <v>4726</v>
      </c>
      <c r="M1615" s="3" t="s">
        <v>4994</v>
      </c>
      <c r="N1615" s="3" t="s">
        <v>4731</v>
      </c>
      <c r="O1615" s="3" t="s">
        <v>4715</v>
      </c>
      <c r="P1615" s="3"/>
      <c r="Q1615" s="3"/>
      <c r="R1615" s="3"/>
      <c r="S1615" s="3"/>
      <c r="T1615" s="3" t="s">
        <v>4716</v>
      </c>
    </row>
    <row r="1616" spans="2:20">
      <c r="B1616" t="s">
        <v>12345</v>
      </c>
      <c r="C1616" t="s">
        <v>15078</v>
      </c>
      <c r="E1616" t="s">
        <v>14137</v>
      </c>
      <c r="F1616" s="3">
        <v>0</v>
      </c>
      <c r="G1616" s="3">
        <v>0</v>
      </c>
      <c r="H1616" s="255">
        <v>42888</v>
      </c>
      <c r="I1616" s="270">
        <v>5.666666666666667</v>
      </c>
      <c r="J1616" s="3">
        <v>-1</v>
      </c>
      <c r="K1616" s="3" t="s">
        <v>12343</v>
      </c>
      <c r="L1616" s="3" t="s">
        <v>5197</v>
      </c>
      <c r="M1616" s="3" t="s">
        <v>13494</v>
      </c>
      <c r="N1616" s="3" t="s">
        <v>4722</v>
      </c>
      <c r="O1616" s="3" t="s">
        <v>4715</v>
      </c>
      <c r="P1616" s="3"/>
      <c r="Q1616" s="3"/>
      <c r="R1616" s="3"/>
      <c r="S1616" s="3"/>
      <c r="T1616" s="3" t="s">
        <v>4716</v>
      </c>
    </row>
    <row r="1617" spans="2:20">
      <c r="B1617" t="s">
        <v>12345</v>
      </c>
      <c r="C1617" t="s">
        <v>15079</v>
      </c>
      <c r="E1617" t="s">
        <v>13163</v>
      </c>
      <c r="F1617" s="3">
        <v>0</v>
      </c>
      <c r="G1617" s="3">
        <v>0</v>
      </c>
      <c r="H1617" s="255">
        <v>42912</v>
      </c>
      <c r="I1617" s="270">
        <v>5.666666666666667</v>
      </c>
      <c r="J1617" s="3">
        <v>-1</v>
      </c>
      <c r="K1617" s="3" t="s">
        <v>12343</v>
      </c>
      <c r="L1617" s="3" t="s">
        <v>4726</v>
      </c>
      <c r="M1617" s="3" t="s">
        <v>4994</v>
      </c>
      <c r="N1617" s="3" t="s">
        <v>4718</v>
      </c>
      <c r="O1617" s="3" t="s">
        <v>4715</v>
      </c>
      <c r="P1617" s="3"/>
      <c r="Q1617" s="3"/>
      <c r="R1617" s="3"/>
      <c r="S1617" s="3"/>
      <c r="T1617" s="3" t="s">
        <v>4716</v>
      </c>
    </row>
    <row r="1618" spans="2:20">
      <c r="B1618" t="s">
        <v>12345</v>
      </c>
      <c r="C1618" t="s">
        <v>15080</v>
      </c>
      <c r="E1618" t="s">
        <v>15073</v>
      </c>
      <c r="F1618" s="3">
        <v>0</v>
      </c>
      <c r="G1618" s="3">
        <v>0</v>
      </c>
      <c r="H1618" s="255">
        <v>42899</v>
      </c>
      <c r="I1618" s="270">
        <v>5.666666666666667</v>
      </c>
      <c r="J1618" s="3">
        <v>-1</v>
      </c>
      <c r="K1618" s="3" t="s">
        <v>12343</v>
      </c>
      <c r="L1618" s="3" t="s">
        <v>4726</v>
      </c>
      <c r="M1618" s="3" t="s">
        <v>5972</v>
      </c>
      <c r="N1618" s="3" t="s">
        <v>4731</v>
      </c>
      <c r="O1618" s="3" t="s">
        <v>4715</v>
      </c>
      <c r="P1618" s="3"/>
      <c r="Q1618" s="3"/>
      <c r="R1618" s="3"/>
      <c r="S1618" s="3"/>
      <c r="T1618" s="3" t="s">
        <v>4716</v>
      </c>
    </row>
    <row r="1619" spans="2:20">
      <c r="B1619" t="s">
        <v>12345</v>
      </c>
      <c r="C1619" t="s">
        <v>15081</v>
      </c>
      <c r="E1619" t="s">
        <v>15082</v>
      </c>
      <c r="F1619" s="3">
        <v>0</v>
      </c>
      <c r="G1619" s="3">
        <v>0</v>
      </c>
      <c r="H1619" s="255">
        <v>42913</v>
      </c>
      <c r="I1619" s="270">
        <v>5.666666666666667</v>
      </c>
      <c r="J1619" s="3">
        <v>-1</v>
      </c>
      <c r="K1619" s="3" t="s">
        <v>12343</v>
      </c>
      <c r="L1619" s="3" t="s">
        <v>4726</v>
      </c>
      <c r="M1619" s="3" t="s">
        <v>15083</v>
      </c>
      <c r="N1619" s="3" t="s">
        <v>4718</v>
      </c>
      <c r="O1619" s="3" t="s">
        <v>4715</v>
      </c>
      <c r="P1619" s="3"/>
      <c r="Q1619" s="3"/>
      <c r="R1619" s="3"/>
      <c r="S1619" s="3"/>
      <c r="T1619" s="3" t="s">
        <v>4716</v>
      </c>
    </row>
    <row r="1620" spans="2:20">
      <c r="B1620" t="s">
        <v>12345</v>
      </c>
      <c r="C1620" t="s">
        <v>15084</v>
      </c>
      <c r="E1620" t="s">
        <v>13298</v>
      </c>
      <c r="F1620" s="3">
        <v>0</v>
      </c>
      <c r="G1620" s="3">
        <v>0</v>
      </c>
      <c r="H1620" s="255">
        <v>42916</v>
      </c>
      <c r="I1620" s="270">
        <v>5.666666666666667</v>
      </c>
      <c r="J1620" s="3">
        <v>17940</v>
      </c>
      <c r="K1620" s="3" t="s">
        <v>4752</v>
      </c>
      <c r="L1620" s="3" t="s">
        <v>4726</v>
      </c>
      <c r="M1620" s="3" t="s">
        <v>5972</v>
      </c>
      <c r="N1620" s="3" t="s">
        <v>4722</v>
      </c>
      <c r="O1620" s="3" t="s">
        <v>4715</v>
      </c>
      <c r="P1620" s="3"/>
      <c r="Q1620" s="3"/>
      <c r="R1620" s="3"/>
      <c r="S1620" s="3"/>
      <c r="T1620" s="3" t="s">
        <v>4716</v>
      </c>
    </row>
    <row r="1621" spans="2:20">
      <c r="B1621" t="s">
        <v>12345</v>
      </c>
      <c r="C1621" t="s">
        <v>15085</v>
      </c>
      <c r="E1621" t="s">
        <v>14822</v>
      </c>
      <c r="F1621" s="3">
        <v>0</v>
      </c>
      <c r="G1621" s="3">
        <v>0</v>
      </c>
      <c r="H1621" s="255">
        <v>42893</v>
      </c>
      <c r="I1621" s="270">
        <v>5.666666666666667</v>
      </c>
      <c r="J1621" s="3">
        <v>-1</v>
      </c>
      <c r="K1621" s="3" t="s">
        <v>12343</v>
      </c>
      <c r="L1621" s="3" t="s">
        <v>4726</v>
      </c>
      <c r="M1621" s="3" t="s">
        <v>8841</v>
      </c>
      <c r="N1621" s="3" t="s">
        <v>4722</v>
      </c>
      <c r="O1621" s="3" t="s">
        <v>4715</v>
      </c>
      <c r="P1621" s="3"/>
      <c r="Q1621" s="3"/>
      <c r="R1621" s="3"/>
      <c r="S1621" s="3"/>
      <c r="T1621" s="3" t="s">
        <v>4716</v>
      </c>
    </row>
    <row r="1622" spans="2:20">
      <c r="B1622" t="s">
        <v>12345</v>
      </c>
      <c r="C1622" t="s">
        <v>15086</v>
      </c>
      <c r="E1622" t="s">
        <v>14737</v>
      </c>
      <c r="F1622" s="3">
        <v>0</v>
      </c>
      <c r="G1622" s="3">
        <v>0</v>
      </c>
      <c r="H1622" s="255">
        <v>42907</v>
      </c>
      <c r="I1622" s="270">
        <v>5.666666666666667</v>
      </c>
      <c r="J1622" s="3">
        <v>-1</v>
      </c>
      <c r="K1622" s="3" t="s">
        <v>12343</v>
      </c>
      <c r="L1622" s="3" t="s">
        <v>5324</v>
      </c>
      <c r="M1622" s="3" t="s">
        <v>14656</v>
      </c>
      <c r="N1622" s="3" t="s">
        <v>4722</v>
      </c>
      <c r="O1622" s="3" t="s">
        <v>4715</v>
      </c>
      <c r="P1622" s="3"/>
      <c r="Q1622" s="3"/>
      <c r="R1622" s="3"/>
      <c r="S1622" s="3"/>
      <c r="T1622" s="3" t="s">
        <v>4716</v>
      </c>
    </row>
    <row r="1623" spans="2:20">
      <c r="B1623" t="s">
        <v>12345</v>
      </c>
      <c r="C1623" t="s">
        <v>15087</v>
      </c>
      <c r="E1623" t="s">
        <v>12969</v>
      </c>
      <c r="F1623" s="3">
        <v>0</v>
      </c>
      <c r="G1623" s="3">
        <v>0</v>
      </c>
      <c r="H1623" s="255">
        <v>42908</v>
      </c>
      <c r="I1623" s="270">
        <v>5.666666666666667</v>
      </c>
      <c r="J1623" s="3">
        <v>-1</v>
      </c>
      <c r="K1623" s="3" t="s">
        <v>4752</v>
      </c>
      <c r="L1623" s="3" t="s">
        <v>4726</v>
      </c>
      <c r="M1623" s="3" t="s">
        <v>5972</v>
      </c>
      <c r="N1623" s="3" t="s">
        <v>4722</v>
      </c>
      <c r="O1623" s="3" t="s">
        <v>4715</v>
      </c>
      <c r="P1623" s="3"/>
      <c r="Q1623" s="3"/>
      <c r="R1623" s="3"/>
      <c r="S1623" s="3"/>
      <c r="T1623" s="3" t="s">
        <v>4716</v>
      </c>
    </row>
    <row r="1624" spans="2:20">
      <c r="B1624" t="s">
        <v>12345</v>
      </c>
      <c r="C1624" t="s">
        <v>15088</v>
      </c>
      <c r="E1624" t="s">
        <v>13576</v>
      </c>
      <c r="F1624" s="3">
        <v>0</v>
      </c>
      <c r="G1624" s="3">
        <v>0</v>
      </c>
      <c r="H1624" s="255">
        <v>42909</v>
      </c>
      <c r="I1624" s="270">
        <v>5.666666666666667</v>
      </c>
      <c r="J1624" s="3">
        <v>53447</v>
      </c>
      <c r="K1624" s="3" t="s">
        <v>12343</v>
      </c>
      <c r="L1624" s="3" t="s">
        <v>4726</v>
      </c>
      <c r="M1624" s="3" t="s">
        <v>5228</v>
      </c>
      <c r="N1624" s="3" t="s">
        <v>4722</v>
      </c>
      <c r="O1624" s="3" t="s">
        <v>4715</v>
      </c>
      <c r="P1624" s="3"/>
      <c r="Q1624" s="3"/>
      <c r="R1624" s="3"/>
      <c r="S1624" s="3"/>
      <c r="T1624" s="3" t="s">
        <v>4716</v>
      </c>
    </row>
    <row r="1625" spans="2:20">
      <c r="B1625" t="s">
        <v>12345</v>
      </c>
      <c r="C1625" t="s">
        <v>15089</v>
      </c>
      <c r="E1625" t="s">
        <v>15090</v>
      </c>
      <c r="F1625" s="3">
        <v>0</v>
      </c>
      <c r="G1625" s="3">
        <v>0</v>
      </c>
      <c r="H1625" s="255">
        <v>42901</v>
      </c>
      <c r="I1625" s="270">
        <v>5.666666666666667</v>
      </c>
      <c r="J1625" s="3">
        <v>-1</v>
      </c>
      <c r="K1625" s="3" t="s">
        <v>12343</v>
      </c>
      <c r="L1625" s="3" t="s">
        <v>4726</v>
      </c>
      <c r="M1625" s="3" t="s">
        <v>15091</v>
      </c>
      <c r="N1625" s="3" t="s">
        <v>4718</v>
      </c>
      <c r="O1625" s="3" t="s">
        <v>4715</v>
      </c>
      <c r="P1625" s="3"/>
      <c r="Q1625" s="3"/>
      <c r="R1625" s="3"/>
      <c r="S1625" s="3"/>
      <c r="T1625" s="3" t="s">
        <v>4716</v>
      </c>
    </row>
    <row r="1626" spans="2:20">
      <c r="B1626" t="s">
        <v>12345</v>
      </c>
      <c r="C1626" t="s">
        <v>15092</v>
      </c>
      <c r="E1626" t="s">
        <v>13787</v>
      </c>
      <c r="F1626" s="3">
        <v>0</v>
      </c>
      <c r="G1626" s="3">
        <v>0</v>
      </c>
      <c r="H1626" s="255">
        <v>42888</v>
      </c>
      <c r="I1626" s="270">
        <v>5.666666666666667</v>
      </c>
      <c r="J1626" s="3">
        <v>-1</v>
      </c>
      <c r="K1626" s="3" t="s">
        <v>12343</v>
      </c>
      <c r="L1626" s="3" t="s">
        <v>4726</v>
      </c>
      <c r="M1626" s="3" t="s">
        <v>4994</v>
      </c>
      <c r="N1626" s="3" t="s">
        <v>4731</v>
      </c>
      <c r="O1626" s="3" t="s">
        <v>4715</v>
      </c>
      <c r="P1626" s="3"/>
      <c r="Q1626" s="3"/>
      <c r="R1626" s="3"/>
      <c r="S1626" s="3"/>
      <c r="T1626" s="3" t="s">
        <v>4716</v>
      </c>
    </row>
    <row r="1627" spans="2:20">
      <c r="B1627" t="s">
        <v>12345</v>
      </c>
      <c r="C1627" t="s">
        <v>15093</v>
      </c>
      <c r="E1627" t="s">
        <v>14184</v>
      </c>
      <c r="F1627" s="3">
        <v>0</v>
      </c>
      <c r="G1627" s="3">
        <v>0</v>
      </c>
      <c r="H1627" s="255">
        <v>42892</v>
      </c>
      <c r="I1627" s="270">
        <v>5.666666666666667</v>
      </c>
      <c r="J1627" s="3">
        <v>-1</v>
      </c>
      <c r="K1627" s="3" t="s">
        <v>12343</v>
      </c>
      <c r="L1627" s="3" t="s">
        <v>5324</v>
      </c>
      <c r="M1627" s="3" t="s">
        <v>13064</v>
      </c>
      <c r="N1627" s="3" t="s">
        <v>4718</v>
      </c>
      <c r="O1627" s="3" t="s">
        <v>4715</v>
      </c>
      <c r="P1627" s="3"/>
      <c r="Q1627" s="3"/>
      <c r="R1627" s="3"/>
      <c r="S1627" s="3"/>
      <c r="T1627" s="3" t="s">
        <v>4716</v>
      </c>
    </row>
    <row r="1628" spans="2:20">
      <c r="B1628" t="s">
        <v>12345</v>
      </c>
      <c r="C1628" t="s">
        <v>15094</v>
      </c>
      <c r="E1628" t="s">
        <v>12647</v>
      </c>
      <c r="F1628" s="3">
        <v>0</v>
      </c>
      <c r="G1628" s="3">
        <v>0</v>
      </c>
      <c r="H1628" s="255">
        <v>42889</v>
      </c>
      <c r="I1628" s="270">
        <v>5.666666666666667</v>
      </c>
      <c r="J1628" s="3">
        <v>63491</v>
      </c>
      <c r="K1628" s="3" t="s">
        <v>12343</v>
      </c>
      <c r="L1628" s="3" t="s">
        <v>4726</v>
      </c>
      <c r="M1628" s="3" t="s">
        <v>4994</v>
      </c>
      <c r="N1628" s="3" t="s">
        <v>4712</v>
      </c>
      <c r="O1628" s="3" t="s">
        <v>4715</v>
      </c>
      <c r="P1628" s="3"/>
      <c r="Q1628" s="3"/>
      <c r="R1628" s="3"/>
      <c r="S1628" s="3"/>
      <c r="T1628" s="3" t="s">
        <v>4716</v>
      </c>
    </row>
    <row r="1629" spans="2:20">
      <c r="B1629" t="s">
        <v>12345</v>
      </c>
      <c r="C1629" t="s">
        <v>15095</v>
      </c>
      <c r="E1629" t="s">
        <v>13152</v>
      </c>
      <c r="F1629" s="3">
        <v>0</v>
      </c>
      <c r="G1629" s="3">
        <v>0</v>
      </c>
      <c r="H1629" s="255">
        <v>42914</v>
      </c>
      <c r="I1629" s="270">
        <v>5.666666666666667</v>
      </c>
      <c r="J1629" s="3">
        <v>97077</v>
      </c>
      <c r="K1629" s="3" t="s">
        <v>4752</v>
      </c>
      <c r="L1629" s="3" t="s">
        <v>5324</v>
      </c>
      <c r="M1629" s="3" t="s">
        <v>13476</v>
      </c>
      <c r="N1629" s="3" t="s">
        <v>4731</v>
      </c>
      <c r="O1629" s="3" t="s">
        <v>4715</v>
      </c>
      <c r="P1629" s="3"/>
      <c r="Q1629" s="3"/>
      <c r="R1629" s="3"/>
      <c r="S1629" s="3"/>
      <c r="T1629" s="3" t="s">
        <v>4716</v>
      </c>
    </row>
    <row r="1630" spans="2:20">
      <c r="B1630" t="s">
        <v>12345</v>
      </c>
      <c r="C1630" t="s">
        <v>15096</v>
      </c>
      <c r="E1630" t="s">
        <v>13630</v>
      </c>
      <c r="F1630" s="3">
        <v>0</v>
      </c>
      <c r="G1630" s="3">
        <v>0</v>
      </c>
      <c r="H1630" s="255">
        <v>42915</v>
      </c>
      <c r="I1630" s="270">
        <v>5.666666666666667</v>
      </c>
      <c r="J1630" s="3">
        <v>-1</v>
      </c>
      <c r="K1630" s="3" t="s">
        <v>12343</v>
      </c>
      <c r="L1630" s="3" t="s">
        <v>4726</v>
      </c>
      <c r="M1630" s="3" t="s">
        <v>5889</v>
      </c>
      <c r="N1630" s="3" t="s">
        <v>4722</v>
      </c>
      <c r="O1630" s="3" t="s">
        <v>4715</v>
      </c>
      <c r="P1630" s="3"/>
      <c r="Q1630" s="3"/>
      <c r="R1630" s="3"/>
      <c r="S1630" s="3"/>
      <c r="T1630" s="3" t="s">
        <v>4716</v>
      </c>
    </row>
    <row r="1631" spans="2:20">
      <c r="B1631" t="s">
        <v>12345</v>
      </c>
      <c r="C1631" t="s">
        <v>15097</v>
      </c>
      <c r="E1631" t="s">
        <v>15098</v>
      </c>
      <c r="F1631" s="3">
        <v>0</v>
      </c>
      <c r="G1631" s="3">
        <v>0</v>
      </c>
      <c r="H1631" s="255">
        <v>42916</v>
      </c>
      <c r="I1631" s="270">
        <v>5.666666666666667</v>
      </c>
      <c r="J1631" s="3">
        <v>-1</v>
      </c>
      <c r="K1631" s="3" t="s">
        <v>12343</v>
      </c>
      <c r="L1631" s="3" t="s">
        <v>4726</v>
      </c>
      <c r="M1631" s="3" t="s">
        <v>7955</v>
      </c>
      <c r="N1631" s="3" t="s">
        <v>4712</v>
      </c>
      <c r="O1631" s="3" t="s">
        <v>4715</v>
      </c>
      <c r="P1631" s="3"/>
      <c r="Q1631" s="3"/>
      <c r="R1631" s="3"/>
      <c r="S1631" s="3"/>
      <c r="T1631" s="3" t="s">
        <v>4716</v>
      </c>
    </row>
    <row r="1632" spans="2:20">
      <c r="B1632" t="s">
        <v>12345</v>
      </c>
      <c r="C1632" t="s">
        <v>15099</v>
      </c>
      <c r="E1632" t="s">
        <v>15100</v>
      </c>
      <c r="F1632" s="3">
        <v>0</v>
      </c>
      <c r="G1632" s="3">
        <v>0</v>
      </c>
      <c r="H1632" s="255">
        <v>42906</v>
      </c>
      <c r="I1632" s="270">
        <v>5.666666666666667</v>
      </c>
      <c r="J1632" s="3">
        <v>-1</v>
      </c>
      <c r="K1632" s="3" t="s">
        <v>12343</v>
      </c>
      <c r="L1632" s="3" t="s">
        <v>4726</v>
      </c>
      <c r="M1632" s="3" t="s">
        <v>13866</v>
      </c>
      <c r="N1632" s="3" t="s">
        <v>4718</v>
      </c>
      <c r="O1632" s="3" t="s">
        <v>4715</v>
      </c>
      <c r="P1632" s="3"/>
      <c r="Q1632" s="3"/>
      <c r="R1632" s="3"/>
      <c r="S1632" s="3"/>
      <c r="T1632" s="3" t="s">
        <v>4716</v>
      </c>
    </row>
    <row r="1633" spans="2:20">
      <c r="B1633" t="s">
        <v>12345</v>
      </c>
      <c r="C1633" t="s">
        <v>15101</v>
      </c>
      <c r="E1633" t="s">
        <v>14697</v>
      </c>
      <c r="F1633" s="3">
        <v>0</v>
      </c>
      <c r="G1633" s="3">
        <v>0</v>
      </c>
      <c r="H1633" s="255">
        <v>42908</v>
      </c>
      <c r="I1633" s="270">
        <v>5.666666666666667</v>
      </c>
      <c r="J1633" s="3">
        <v>-1</v>
      </c>
      <c r="K1633" s="3" t="s">
        <v>12343</v>
      </c>
      <c r="L1633" s="3" t="s">
        <v>4726</v>
      </c>
      <c r="M1633" s="3" t="s">
        <v>7955</v>
      </c>
      <c r="N1633" s="3" t="s">
        <v>4712</v>
      </c>
      <c r="O1633" s="3" t="s">
        <v>4715</v>
      </c>
      <c r="P1633" s="3"/>
      <c r="Q1633" s="3"/>
      <c r="R1633" s="3"/>
      <c r="S1633" s="3"/>
      <c r="T1633" s="3" t="s">
        <v>4716</v>
      </c>
    </row>
    <row r="1634" spans="2:20">
      <c r="B1634" t="s">
        <v>12345</v>
      </c>
      <c r="C1634" t="s">
        <v>15102</v>
      </c>
      <c r="E1634" t="s">
        <v>13713</v>
      </c>
      <c r="F1634" s="3">
        <v>0</v>
      </c>
      <c r="G1634" s="3">
        <v>0</v>
      </c>
      <c r="H1634" s="255">
        <v>42909</v>
      </c>
      <c r="I1634" s="270">
        <v>5.666666666666667</v>
      </c>
      <c r="J1634" s="3">
        <v>-1</v>
      </c>
      <c r="K1634" s="3" t="s">
        <v>12343</v>
      </c>
      <c r="L1634" s="3" t="s">
        <v>4726</v>
      </c>
      <c r="M1634" s="3" t="s">
        <v>5972</v>
      </c>
      <c r="N1634" s="3" t="s">
        <v>4722</v>
      </c>
      <c r="O1634" s="3" t="s">
        <v>4715</v>
      </c>
      <c r="P1634" s="3"/>
      <c r="Q1634" s="3"/>
      <c r="R1634" s="3"/>
      <c r="S1634" s="3"/>
      <c r="T1634" s="3" t="s">
        <v>4716</v>
      </c>
    </row>
    <row r="1635" spans="2:20">
      <c r="B1635" t="s">
        <v>12345</v>
      </c>
      <c r="C1635" t="s">
        <v>15103</v>
      </c>
      <c r="E1635" t="s">
        <v>15104</v>
      </c>
      <c r="F1635" s="3">
        <v>0</v>
      </c>
      <c r="G1635" s="3">
        <v>0</v>
      </c>
      <c r="H1635" s="255">
        <v>42905</v>
      </c>
      <c r="I1635" s="270">
        <v>5.666666666666667</v>
      </c>
      <c r="J1635" s="3">
        <v>-1</v>
      </c>
      <c r="K1635" s="3" t="s">
        <v>12343</v>
      </c>
      <c r="L1635" s="3" t="s">
        <v>4726</v>
      </c>
      <c r="M1635" s="3" t="s">
        <v>5972</v>
      </c>
      <c r="N1635" s="3" t="s">
        <v>4712</v>
      </c>
      <c r="O1635" s="3" t="s">
        <v>4715</v>
      </c>
      <c r="P1635" s="3"/>
      <c r="Q1635" s="3"/>
      <c r="R1635" s="3"/>
      <c r="S1635" s="3"/>
      <c r="T1635" s="3" t="s">
        <v>4716</v>
      </c>
    </row>
    <row r="1636" spans="2:20">
      <c r="B1636" t="s">
        <v>12345</v>
      </c>
      <c r="C1636" t="s">
        <v>15105</v>
      </c>
      <c r="E1636" t="s">
        <v>15106</v>
      </c>
      <c r="F1636" s="3">
        <v>0</v>
      </c>
      <c r="G1636" s="3">
        <v>0</v>
      </c>
      <c r="H1636" s="255">
        <v>42893</v>
      </c>
      <c r="I1636" s="270">
        <v>5.666666666666667</v>
      </c>
      <c r="J1636" s="3">
        <v>-1</v>
      </c>
      <c r="K1636" s="3" t="s">
        <v>12343</v>
      </c>
      <c r="L1636" s="3" t="s">
        <v>4726</v>
      </c>
      <c r="M1636" s="3" t="s">
        <v>11774</v>
      </c>
      <c r="N1636" s="3" t="s">
        <v>4722</v>
      </c>
      <c r="O1636" s="3" t="s">
        <v>4715</v>
      </c>
      <c r="P1636" s="3"/>
      <c r="Q1636" s="3"/>
      <c r="R1636" s="3"/>
      <c r="S1636" s="3"/>
      <c r="T1636" s="3" t="s">
        <v>4716</v>
      </c>
    </row>
    <row r="1637" spans="2:20">
      <c r="B1637" t="s">
        <v>12345</v>
      </c>
      <c r="C1637" t="s">
        <v>15107</v>
      </c>
      <c r="E1637" t="s">
        <v>15108</v>
      </c>
      <c r="F1637" s="3">
        <v>0</v>
      </c>
      <c r="G1637" s="3">
        <v>0</v>
      </c>
      <c r="H1637" s="255">
        <v>42900</v>
      </c>
      <c r="I1637" s="270">
        <v>5.666666666666667</v>
      </c>
      <c r="J1637" s="3">
        <v>-1</v>
      </c>
      <c r="K1637" s="3" t="s">
        <v>12343</v>
      </c>
      <c r="L1637" s="3" t="s">
        <v>4726</v>
      </c>
      <c r="M1637" s="3" t="s">
        <v>8157</v>
      </c>
      <c r="N1637" s="3" t="s">
        <v>4722</v>
      </c>
      <c r="O1637" s="3" t="s">
        <v>4715</v>
      </c>
      <c r="P1637" s="3"/>
      <c r="Q1637" s="3"/>
      <c r="R1637" s="3"/>
      <c r="S1637" s="3"/>
      <c r="T1637" s="3" t="s">
        <v>4716</v>
      </c>
    </row>
    <row r="1638" spans="2:20">
      <c r="B1638" t="s">
        <v>12345</v>
      </c>
      <c r="C1638" t="s">
        <v>15109</v>
      </c>
      <c r="E1638" t="s">
        <v>15110</v>
      </c>
      <c r="F1638" s="3">
        <v>0</v>
      </c>
      <c r="G1638" s="3">
        <v>0</v>
      </c>
      <c r="H1638" s="255">
        <v>42896</v>
      </c>
      <c r="I1638" s="270">
        <v>5.666666666666667</v>
      </c>
      <c r="J1638" s="3">
        <v>-1</v>
      </c>
      <c r="K1638" s="3" t="s">
        <v>12343</v>
      </c>
      <c r="L1638" s="3" t="s">
        <v>5324</v>
      </c>
      <c r="M1638" s="3" t="s">
        <v>15111</v>
      </c>
      <c r="N1638" s="3" t="s">
        <v>4722</v>
      </c>
      <c r="O1638" s="3" t="s">
        <v>4715</v>
      </c>
      <c r="P1638" s="3"/>
      <c r="Q1638" s="3"/>
      <c r="R1638" s="3"/>
      <c r="S1638" s="3"/>
      <c r="T1638" s="3" t="s">
        <v>4716</v>
      </c>
    </row>
    <row r="1639" spans="2:20">
      <c r="B1639" t="s">
        <v>12345</v>
      </c>
      <c r="C1639" t="s">
        <v>15112</v>
      </c>
      <c r="E1639" t="s">
        <v>14147</v>
      </c>
      <c r="F1639" s="3">
        <v>0</v>
      </c>
      <c r="G1639" s="3">
        <v>0</v>
      </c>
      <c r="H1639" s="255">
        <v>42893</v>
      </c>
      <c r="I1639" s="270">
        <v>5.666666666666667</v>
      </c>
      <c r="J1639" s="3">
        <v>46906</v>
      </c>
      <c r="K1639" s="3" t="s">
        <v>12343</v>
      </c>
      <c r="L1639" s="3" t="s">
        <v>4726</v>
      </c>
      <c r="M1639" s="3" t="s">
        <v>12795</v>
      </c>
      <c r="N1639" s="3" t="s">
        <v>4712</v>
      </c>
      <c r="O1639" s="3" t="s">
        <v>4715</v>
      </c>
      <c r="P1639" s="3"/>
      <c r="Q1639" s="3"/>
      <c r="R1639" s="3"/>
      <c r="S1639" s="3"/>
      <c r="T1639" s="3" t="s">
        <v>4716</v>
      </c>
    </row>
    <row r="1640" spans="2:20">
      <c r="B1640" t="s">
        <v>12345</v>
      </c>
      <c r="C1640" t="s">
        <v>15113</v>
      </c>
      <c r="E1640" t="s">
        <v>15114</v>
      </c>
      <c r="F1640" s="3">
        <v>0</v>
      </c>
      <c r="G1640" s="3">
        <v>0</v>
      </c>
      <c r="H1640" s="255">
        <v>42912</v>
      </c>
      <c r="I1640" s="270">
        <v>5.666666666666667</v>
      </c>
      <c r="J1640" s="3">
        <v>-1</v>
      </c>
      <c r="K1640" s="3" t="s">
        <v>12343</v>
      </c>
      <c r="L1640" s="3" t="s">
        <v>4753</v>
      </c>
      <c r="M1640" s="3" t="s">
        <v>4753</v>
      </c>
      <c r="N1640" s="3" t="s">
        <v>4718</v>
      </c>
      <c r="O1640" s="3" t="s">
        <v>4715</v>
      </c>
      <c r="P1640" s="3"/>
      <c r="Q1640" s="3"/>
      <c r="R1640" s="3"/>
      <c r="S1640" s="3"/>
      <c r="T1640" s="3" t="s">
        <v>4716</v>
      </c>
    </row>
    <row r="1641" spans="2:20">
      <c r="B1641" t="s">
        <v>12345</v>
      </c>
      <c r="C1641" t="s">
        <v>15115</v>
      </c>
      <c r="E1641" t="s">
        <v>15116</v>
      </c>
      <c r="F1641" s="3">
        <v>0</v>
      </c>
      <c r="G1641" s="3">
        <v>0</v>
      </c>
      <c r="H1641" s="255">
        <v>42908</v>
      </c>
      <c r="I1641" s="270">
        <v>5.666666666666667</v>
      </c>
      <c r="J1641" s="3">
        <v>-1</v>
      </c>
      <c r="K1641" s="3" t="s">
        <v>12343</v>
      </c>
      <c r="L1641" s="3" t="s">
        <v>4753</v>
      </c>
      <c r="M1641" s="3" t="s">
        <v>4753</v>
      </c>
      <c r="N1641" s="3" t="s">
        <v>4718</v>
      </c>
      <c r="O1641" s="3" t="s">
        <v>4715</v>
      </c>
      <c r="P1641" s="3"/>
      <c r="Q1641" s="3"/>
      <c r="R1641" s="3"/>
      <c r="S1641" s="3"/>
      <c r="T1641" s="3" t="s">
        <v>4716</v>
      </c>
    </row>
    <row r="1642" spans="2:20">
      <c r="B1642" t="s">
        <v>12345</v>
      </c>
      <c r="C1642" t="s">
        <v>15117</v>
      </c>
      <c r="E1642" t="s">
        <v>15042</v>
      </c>
      <c r="F1642" s="3">
        <v>0</v>
      </c>
      <c r="G1642" s="3">
        <v>0</v>
      </c>
      <c r="H1642" s="255">
        <v>42899</v>
      </c>
      <c r="I1642" s="270">
        <v>5.666666666666667</v>
      </c>
      <c r="J1642" s="3">
        <v>-1</v>
      </c>
      <c r="K1642" s="3" t="s">
        <v>12343</v>
      </c>
      <c r="L1642" s="3" t="s">
        <v>4753</v>
      </c>
      <c r="M1642" s="3" t="s">
        <v>4753</v>
      </c>
      <c r="N1642" s="3" t="s">
        <v>4718</v>
      </c>
      <c r="O1642" s="3" t="s">
        <v>4715</v>
      </c>
      <c r="P1642" s="3"/>
      <c r="Q1642" s="3"/>
      <c r="R1642" s="3"/>
      <c r="S1642" s="3"/>
      <c r="T1642" s="3" t="s">
        <v>4716</v>
      </c>
    </row>
    <row r="1643" spans="2:20">
      <c r="B1643" t="s">
        <v>12341</v>
      </c>
      <c r="C1643" t="s">
        <v>15118</v>
      </c>
      <c r="E1643" t="s">
        <v>4716</v>
      </c>
      <c r="F1643" s="3">
        <v>0</v>
      </c>
      <c r="G1643" s="3">
        <v>0</v>
      </c>
      <c r="H1643" s="255">
        <v>42893</v>
      </c>
      <c r="I1643" s="270">
        <v>5.666666666666667</v>
      </c>
      <c r="J1643" s="3">
        <v>0</v>
      </c>
      <c r="K1643" s="3" t="s">
        <v>12343</v>
      </c>
      <c r="L1643" s="3" t="s">
        <v>4753</v>
      </c>
      <c r="M1643" s="3" t="s">
        <v>4753</v>
      </c>
      <c r="N1643" s="3" t="s">
        <v>4718</v>
      </c>
      <c r="O1643" s="3" t="s">
        <v>4715</v>
      </c>
      <c r="P1643" s="3"/>
      <c r="Q1643" s="3"/>
      <c r="R1643" s="3"/>
      <c r="S1643" s="3"/>
      <c r="T1643" s="3" t="s">
        <v>4716</v>
      </c>
    </row>
    <row r="1644" spans="2:20">
      <c r="B1644" t="s">
        <v>12341</v>
      </c>
      <c r="C1644" t="s">
        <v>15119</v>
      </c>
      <c r="E1644" t="s">
        <v>4716</v>
      </c>
      <c r="F1644" s="3">
        <v>0</v>
      </c>
      <c r="G1644" s="3">
        <v>0</v>
      </c>
      <c r="H1644" s="255">
        <v>42908</v>
      </c>
      <c r="I1644" s="270">
        <v>5.666666666666667</v>
      </c>
      <c r="J1644" s="3">
        <v>0</v>
      </c>
      <c r="K1644" s="3" t="s">
        <v>12343</v>
      </c>
      <c r="L1644" s="3" t="s">
        <v>4753</v>
      </c>
      <c r="M1644" s="3" t="s">
        <v>4753</v>
      </c>
      <c r="N1644" s="3" t="s">
        <v>4722</v>
      </c>
      <c r="O1644" s="3" t="s">
        <v>4715</v>
      </c>
      <c r="P1644" s="3"/>
      <c r="Q1644" s="3"/>
      <c r="R1644" s="3"/>
      <c r="S1644" s="3"/>
      <c r="T1644" s="3" t="s">
        <v>4716</v>
      </c>
    </row>
    <row r="1645" spans="2:20">
      <c r="B1645" t="s">
        <v>12345</v>
      </c>
      <c r="C1645" t="s">
        <v>15120</v>
      </c>
      <c r="E1645" t="s">
        <v>15121</v>
      </c>
      <c r="F1645" s="3">
        <v>1</v>
      </c>
      <c r="G1645" s="3">
        <v>1363.76</v>
      </c>
      <c r="H1645" s="255">
        <v>42909</v>
      </c>
      <c r="I1645" s="270">
        <v>5.666666666666667</v>
      </c>
      <c r="J1645" s="3">
        <v>-1</v>
      </c>
      <c r="K1645" s="3" t="s">
        <v>12343</v>
      </c>
      <c r="L1645" s="3" t="s">
        <v>5324</v>
      </c>
      <c r="M1645" s="3" t="s">
        <v>13554</v>
      </c>
      <c r="N1645" s="3" t="s">
        <v>4731</v>
      </c>
      <c r="O1645" s="3" t="s">
        <v>4715</v>
      </c>
      <c r="P1645" s="3"/>
      <c r="Q1645" s="3"/>
      <c r="R1645" s="3"/>
      <c r="S1645" s="3"/>
      <c r="T1645" s="3" t="s">
        <v>4716</v>
      </c>
    </row>
    <row r="1646" spans="2:20">
      <c r="B1646" t="s">
        <v>12345</v>
      </c>
      <c r="C1646" t="s">
        <v>15122</v>
      </c>
      <c r="E1646" t="s">
        <v>14919</v>
      </c>
      <c r="F1646" s="3">
        <v>0</v>
      </c>
      <c r="G1646" s="3">
        <v>0</v>
      </c>
      <c r="H1646" s="255">
        <v>42916</v>
      </c>
      <c r="I1646" s="270">
        <v>5.666666666666667</v>
      </c>
      <c r="J1646" s="3">
        <v>-1</v>
      </c>
      <c r="K1646" s="3" t="s">
        <v>4752</v>
      </c>
      <c r="L1646" s="3" t="s">
        <v>4753</v>
      </c>
      <c r="M1646" s="3" t="s">
        <v>4753</v>
      </c>
      <c r="N1646" s="3" t="s">
        <v>4718</v>
      </c>
      <c r="O1646" s="3" t="s">
        <v>4715</v>
      </c>
      <c r="P1646" s="3"/>
      <c r="Q1646" s="3"/>
      <c r="R1646" s="3"/>
      <c r="S1646" s="3"/>
      <c r="T1646" s="3" t="s">
        <v>4716</v>
      </c>
    </row>
    <row r="1647" spans="2:20">
      <c r="B1647" t="s">
        <v>12341</v>
      </c>
      <c r="C1647" t="s">
        <v>15123</v>
      </c>
      <c r="E1647" t="s">
        <v>4716</v>
      </c>
      <c r="F1647" s="3">
        <v>0</v>
      </c>
      <c r="G1647" s="3">
        <v>0</v>
      </c>
      <c r="H1647" s="255">
        <v>42908</v>
      </c>
      <c r="I1647" s="270">
        <v>5.666666666666667</v>
      </c>
      <c r="J1647" s="3">
        <v>0</v>
      </c>
      <c r="K1647" s="3" t="s">
        <v>12343</v>
      </c>
      <c r="L1647" s="3" t="s">
        <v>4753</v>
      </c>
      <c r="M1647" s="3" t="s">
        <v>4753</v>
      </c>
      <c r="N1647" s="3" t="s">
        <v>4722</v>
      </c>
      <c r="O1647" s="3" t="s">
        <v>4715</v>
      </c>
      <c r="P1647" s="3"/>
      <c r="Q1647" s="3"/>
      <c r="R1647" s="3"/>
      <c r="S1647" s="3"/>
      <c r="T1647" s="3" t="s">
        <v>4716</v>
      </c>
    </row>
    <row r="1648" spans="2:20">
      <c r="B1648" t="s">
        <v>12345</v>
      </c>
      <c r="C1648" t="s">
        <v>15124</v>
      </c>
      <c r="E1648" t="s">
        <v>14946</v>
      </c>
      <c r="F1648" s="3">
        <v>0</v>
      </c>
      <c r="G1648" s="3">
        <v>0</v>
      </c>
      <c r="H1648" s="255">
        <v>42896</v>
      </c>
      <c r="I1648" s="270">
        <v>5.666666666666667</v>
      </c>
      <c r="J1648" s="3">
        <v>-1</v>
      </c>
      <c r="K1648" s="3" t="s">
        <v>12343</v>
      </c>
      <c r="L1648" s="3" t="s">
        <v>4753</v>
      </c>
      <c r="M1648" s="3" t="s">
        <v>4753</v>
      </c>
      <c r="N1648" s="3" t="s">
        <v>4722</v>
      </c>
      <c r="O1648" s="3" t="s">
        <v>4715</v>
      </c>
      <c r="P1648" s="3"/>
      <c r="Q1648" s="3"/>
      <c r="R1648" s="3"/>
      <c r="S1648" s="3"/>
      <c r="T1648" s="3" t="s">
        <v>4716</v>
      </c>
    </row>
    <row r="1649" spans="2:20">
      <c r="B1649" t="s">
        <v>12341</v>
      </c>
      <c r="C1649" t="s">
        <v>15125</v>
      </c>
      <c r="E1649" t="s">
        <v>4716</v>
      </c>
      <c r="F1649" s="3">
        <v>0</v>
      </c>
      <c r="G1649" s="3">
        <v>0</v>
      </c>
      <c r="H1649" s="255">
        <v>42908</v>
      </c>
      <c r="I1649" s="270">
        <v>5.666666666666667</v>
      </c>
      <c r="J1649" s="3">
        <v>0</v>
      </c>
      <c r="K1649" s="3" t="s">
        <v>12343</v>
      </c>
      <c r="L1649" s="3" t="s">
        <v>4753</v>
      </c>
      <c r="M1649" s="3" t="s">
        <v>4753</v>
      </c>
      <c r="N1649" s="3" t="s">
        <v>4722</v>
      </c>
      <c r="O1649" s="3" t="s">
        <v>4715</v>
      </c>
      <c r="P1649" s="3"/>
      <c r="Q1649" s="3"/>
      <c r="R1649" s="3"/>
      <c r="S1649" s="3"/>
      <c r="T1649" s="3" t="s">
        <v>4716</v>
      </c>
    </row>
    <row r="1650" spans="2:20">
      <c r="B1650" t="s">
        <v>12341</v>
      </c>
      <c r="C1650" t="s">
        <v>15126</v>
      </c>
      <c r="E1650" t="s">
        <v>4716</v>
      </c>
      <c r="F1650" s="3">
        <v>0</v>
      </c>
      <c r="G1650" s="3">
        <v>0</v>
      </c>
      <c r="H1650" s="255">
        <v>42910</v>
      </c>
      <c r="I1650" s="270">
        <v>5.666666666666667</v>
      </c>
      <c r="J1650" s="3">
        <v>0</v>
      </c>
      <c r="K1650" s="3" t="s">
        <v>12343</v>
      </c>
      <c r="L1650" s="3" t="s">
        <v>4753</v>
      </c>
      <c r="M1650" s="3" t="s">
        <v>4753</v>
      </c>
      <c r="N1650" s="3" t="s">
        <v>4718</v>
      </c>
      <c r="O1650" s="3" t="s">
        <v>4715</v>
      </c>
      <c r="P1650" s="3"/>
      <c r="Q1650" s="3"/>
      <c r="R1650" s="3"/>
      <c r="S1650" s="3"/>
      <c r="T1650" s="3" t="s">
        <v>4716</v>
      </c>
    </row>
    <row r="1651" spans="2:20">
      <c r="B1651" t="s">
        <v>12345</v>
      </c>
      <c r="C1651" t="s">
        <v>15127</v>
      </c>
      <c r="E1651" t="s">
        <v>15128</v>
      </c>
      <c r="F1651" s="3">
        <v>0</v>
      </c>
      <c r="G1651" s="3">
        <v>0</v>
      </c>
      <c r="H1651" s="255">
        <v>42910</v>
      </c>
      <c r="I1651" s="270">
        <v>5.666666666666667</v>
      </c>
      <c r="J1651" s="3">
        <v>-1</v>
      </c>
      <c r="K1651" s="3" t="s">
        <v>12343</v>
      </c>
      <c r="L1651" s="3" t="s">
        <v>4753</v>
      </c>
      <c r="M1651" s="3" t="s">
        <v>4753</v>
      </c>
      <c r="N1651" s="3" t="s">
        <v>4722</v>
      </c>
      <c r="O1651" s="3" t="s">
        <v>4715</v>
      </c>
      <c r="P1651" s="3"/>
      <c r="Q1651" s="3"/>
      <c r="R1651" s="3"/>
      <c r="S1651" s="3"/>
      <c r="T1651" s="3" t="s">
        <v>4716</v>
      </c>
    </row>
    <row r="1652" spans="2:20">
      <c r="B1652" t="s">
        <v>12341</v>
      </c>
      <c r="C1652" t="s">
        <v>15129</v>
      </c>
      <c r="E1652" t="s">
        <v>4716</v>
      </c>
      <c r="F1652" s="3">
        <v>0</v>
      </c>
      <c r="G1652" s="3">
        <v>0</v>
      </c>
      <c r="H1652" s="255">
        <v>42908</v>
      </c>
      <c r="I1652" s="270">
        <v>5.666666666666667</v>
      </c>
      <c r="J1652" s="3">
        <v>0</v>
      </c>
      <c r="K1652" s="3" t="s">
        <v>12343</v>
      </c>
      <c r="L1652" s="3" t="s">
        <v>4753</v>
      </c>
      <c r="M1652" s="3" t="s">
        <v>4753</v>
      </c>
      <c r="N1652" s="3" t="s">
        <v>4718</v>
      </c>
      <c r="O1652" s="3" t="s">
        <v>4715</v>
      </c>
      <c r="P1652" s="3"/>
      <c r="Q1652" s="3"/>
      <c r="R1652" s="3"/>
      <c r="S1652" s="3"/>
      <c r="T1652" s="3" t="s">
        <v>4716</v>
      </c>
    </row>
    <row r="1653" spans="2:20">
      <c r="B1653" t="s">
        <v>12345</v>
      </c>
      <c r="C1653" t="s">
        <v>15130</v>
      </c>
      <c r="E1653" t="s">
        <v>14667</v>
      </c>
      <c r="F1653" s="3">
        <v>0</v>
      </c>
      <c r="G1653" s="3">
        <v>0</v>
      </c>
      <c r="H1653" s="255">
        <v>42899</v>
      </c>
      <c r="I1653" s="270">
        <v>5.666666666666667</v>
      </c>
      <c r="J1653" s="3">
        <v>-1</v>
      </c>
      <c r="K1653" s="3" t="s">
        <v>12343</v>
      </c>
      <c r="L1653" s="3" t="s">
        <v>4753</v>
      </c>
      <c r="M1653" s="3" t="s">
        <v>4753</v>
      </c>
      <c r="N1653" s="3" t="s">
        <v>4712</v>
      </c>
      <c r="O1653" s="3" t="s">
        <v>4715</v>
      </c>
      <c r="P1653" s="3"/>
      <c r="Q1653" s="3"/>
      <c r="R1653" s="3"/>
      <c r="S1653" s="3"/>
      <c r="T1653" s="3" t="s">
        <v>4716</v>
      </c>
    </row>
    <row r="1654" spans="2:20">
      <c r="B1654" t="s">
        <v>12345</v>
      </c>
      <c r="C1654" t="s">
        <v>15131</v>
      </c>
      <c r="E1654" t="s">
        <v>15132</v>
      </c>
      <c r="F1654" s="3">
        <v>0</v>
      </c>
      <c r="G1654" s="3">
        <v>0</v>
      </c>
      <c r="H1654" s="255">
        <v>42879</v>
      </c>
      <c r="I1654" s="270">
        <v>5.75</v>
      </c>
      <c r="J1654" s="3">
        <v>-1</v>
      </c>
      <c r="K1654" s="3" t="s">
        <v>12343</v>
      </c>
      <c r="L1654" s="3" t="s">
        <v>4753</v>
      </c>
      <c r="M1654" s="3" t="s">
        <v>4753</v>
      </c>
      <c r="N1654" s="3" t="s">
        <v>4712</v>
      </c>
      <c r="O1654" s="3" t="s">
        <v>4715</v>
      </c>
      <c r="P1654" s="3"/>
      <c r="Q1654" s="3"/>
      <c r="R1654" s="3"/>
      <c r="S1654" s="3"/>
      <c r="T1654" s="3" t="s">
        <v>4716</v>
      </c>
    </row>
    <row r="1655" spans="2:20">
      <c r="B1655" t="s">
        <v>12345</v>
      </c>
      <c r="C1655" t="s">
        <v>15133</v>
      </c>
      <c r="E1655" t="s">
        <v>15134</v>
      </c>
      <c r="F1655" s="3">
        <v>0</v>
      </c>
      <c r="G1655" s="3">
        <v>0</v>
      </c>
      <c r="H1655" s="255">
        <v>42874</v>
      </c>
      <c r="I1655" s="270">
        <v>5.75</v>
      </c>
      <c r="J1655" s="3">
        <v>-1</v>
      </c>
      <c r="K1655" s="3" t="s">
        <v>12343</v>
      </c>
      <c r="L1655" s="3" t="s">
        <v>4753</v>
      </c>
      <c r="M1655" s="3" t="s">
        <v>4753</v>
      </c>
      <c r="N1655" s="3" t="s">
        <v>4712</v>
      </c>
      <c r="O1655" s="3" t="s">
        <v>4715</v>
      </c>
      <c r="P1655" s="3"/>
      <c r="Q1655" s="3"/>
      <c r="R1655" s="3"/>
      <c r="S1655" s="3"/>
      <c r="T1655" s="3" t="s">
        <v>4716</v>
      </c>
    </row>
    <row r="1656" spans="2:20">
      <c r="B1656" t="s">
        <v>12341</v>
      </c>
      <c r="C1656" t="s">
        <v>15135</v>
      </c>
      <c r="E1656" t="s">
        <v>4716</v>
      </c>
      <c r="F1656" s="3">
        <v>0</v>
      </c>
      <c r="G1656" s="3">
        <v>0</v>
      </c>
      <c r="H1656" s="255">
        <v>42857</v>
      </c>
      <c r="I1656" s="270">
        <v>5.75</v>
      </c>
      <c r="J1656" s="3">
        <v>0</v>
      </c>
      <c r="K1656" s="3" t="s">
        <v>12343</v>
      </c>
      <c r="L1656" s="3" t="s">
        <v>4753</v>
      </c>
      <c r="M1656" s="3" t="s">
        <v>4753</v>
      </c>
      <c r="N1656" s="3" t="s">
        <v>4722</v>
      </c>
      <c r="O1656" s="3" t="s">
        <v>4715</v>
      </c>
      <c r="P1656" s="3"/>
      <c r="Q1656" s="3"/>
      <c r="R1656" s="3"/>
      <c r="S1656" s="3"/>
      <c r="T1656" s="3" t="s">
        <v>4716</v>
      </c>
    </row>
    <row r="1657" spans="2:20">
      <c r="B1657" t="s">
        <v>12345</v>
      </c>
      <c r="C1657" t="s">
        <v>15136</v>
      </c>
      <c r="E1657" t="s">
        <v>14166</v>
      </c>
      <c r="F1657" s="3">
        <v>0</v>
      </c>
      <c r="G1657" s="3">
        <v>0</v>
      </c>
      <c r="H1657" s="255">
        <v>42860</v>
      </c>
      <c r="I1657" s="270">
        <v>5.75</v>
      </c>
      <c r="J1657" s="3">
        <v>-1</v>
      </c>
      <c r="K1657" s="3" t="s">
        <v>12343</v>
      </c>
      <c r="L1657" s="3" t="s">
        <v>4753</v>
      </c>
      <c r="M1657" s="3" t="s">
        <v>4753</v>
      </c>
      <c r="N1657" s="3" t="s">
        <v>4731</v>
      </c>
      <c r="O1657" s="3" t="s">
        <v>4715</v>
      </c>
      <c r="P1657" s="3"/>
      <c r="Q1657" s="3"/>
      <c r="R1657" s="3"/>
      <c r="S1657" s="3"/>
      <c r="T1657" s="3" t="s">
        <v>4716</v>
      </c>
    </row>
    <row r="1658" spans="2:20">
      <c r="B1658" t="s">
        <v>12345</v>
      </c>
      <c r="C1658" t="s">
        <v>15137</v>
      </c>
      <c r="E1658" t="s">
        <v>15138</v>
      </c>
      <c r="F1658" s="3">
        <v>0</v>
      </c>
      <c r="G1658" s="3">
        <v>0</v>
      </c>
      <c r="H1658" s="255">
        <v>42880</v>
      </c>
      <c r="I1658" s="270">
        <v>5.75</v>
      </c>
      <c r="J1658" s="3">
        <v>-1</v>
      </c>
      <c r="K1658" s="3" t="s">
        <v>12343</v>
      </c>
      <c r="L1658" s="3" t="s">
        <v>4753</v>
      </c>
      <c r="M1658" s="3" t="s">
        <v>4753</v>
      </c>
      <c r="N1658" s="3" t="s">
        <v>4712</v>
      </c>
      <c r="O1658" s="3" t="s">
        <v>4715</v>
      </c>
      <c r="P1658" s="3"/>
      <c r="Q1658" s="3"/>
      <c r="R1658" s="3"/>
      <c r="S1658" s="3"/>
      <c r="T1658" s="3" t="s">
        <v>4716</v>
      </c>
    </row>
    <row r="1659" spans="2:20">
      <c r="B1659" t="s">
        <v>12345</v>
      </c>
      <c r="C1659" t="s">
        <v>15139</v>
      </c>
      <c r="E1659" t="s">
        <v>14684</v>
      </c>
      <c r="F1659" s="3">
        <v>1</v>
      </c>
      <c r="G1659" s="3">
        <v>333.85</v>
      </c>
      <c r="H1659" s="255">
        <v>42859</v>
      </c>
      <c r="I1659" s="270">
        <v>5.75</v>
      </c>
      <c r="J1659" s="3">
        <v>-1</v>
      </c>
      <c r="K1659" s="3" t="s">
        <v>12343</v>
      </c>
      <c r="L1659" s="3" t="s">
        <v>4753</v>
      </c>
      <c r="M1659" s="3" t="s">
        <v>4753</v>
      </c>
      <c r="N1659" s="3" t="s">
        <v>4722</v>
      </c>
      <c r="O1659" s="3" t="s">
        <v>4715</v>
      </c>
      <c r="P1659" s="3"/>
      <c r="Q1659" s="3"/>
      <c r="R1659" s="3"/>
      <c r="S1659" s="3"/>
      <c r="T1659" s="3" t="s">
        <v>4716</v>
      </c>
    </row>
    <row r="1660" spans="2:20">
      <c r="B1660" t="s">
        <v>12341</v>
      </c>
      <c r="C1660" t="s">
        <v>15140</v>
      </c>
      <c r="E1660" t="s">
        <v>4716</v>
      </c>
      <c r="F1660" s="3">
        <v>0</v>
      </c>
      <c r="G1660" s="3">
        <v>0</v>
      </c>
      <c r="H1660" s="255">
        <v>42878</v>
      </c>
      <c r="I1660" s="270">
        <v>5.75</v>
      </c>
      <c r="J1660" s="3">
        <v>0</v>
      </c>
      <c r="K1660" s="3" t="s">
        <v>12343</v>
      </c>
      <c r="L1660" s="3" t="s">
        <v>4753</v>
      </c>
      <c r="M1660" s="3" t="s">
        <v>4753</v>
      </c>
      <c r="N1660" s="3" t="s">
        <v>4722</v>
      </c>
      <c r="O1660" s="3" t="s">
        <v>4715</v>
      </c>
      <c r="P1660" s="3"/>
      <c r="Q1660" s="3"/>
      <c r="R1660" s="3"/>
      <c r="S1660" s="3"/>
      <c r="T1660" s="3" t="s">
        <v>4716</v>
      </c>
    </row>
    <row r="1661" spans="2:20">
      <c r="B1661" t="s">
        <v>12341</v>
      </c>
      <c r="C1661" t="s">
        <v>15141</v>
      </c>
      <c r="E1661" t="s">
        <v>4716</v>
      </c>
      <c r="F1661" s="3">
        <v>0</v>
      </c>
      <c r="G1661" s="3">
        <v>0</v>
      </c>
      <c r="H1661" s="255">
        <v>42865</v>
      </c>
      <c r="I1661" s="270">
        <v>5.75</v>
      </c>
      <c r="J1661" s="3">
        <v>0</v>
      </c>
      <c r="K1661" s="3" t="s">
        <v>12343</v>
      </c>
      <c r="L1661" s="3" t="s">
        <v>4753</v>
      </c>
      <c r="M1661" s="3" t="s">
        <v>4753</v>
      </c>
      <c r="N1661" s="3" t="s">
        <v>4722</v>
      </c>
      <c r="O1661" s="3" t="s">
        <v>4715</v>
      </c>
      <c r="P1661" s="3"/>
      <c r="Q1661" s="3"/>
      <c r="R1661" s="3"/>
      <c r="S1661" s="3"/>
      <c r="T1661" s="3" t="s">
        <v>4716</v>
      </c>
    </row>
    <row r="1662" spans="2:20">
      <c r="B1662" t="s">
        <v>12341</v>
      </c>
      <c r="C1662" t="s">
        <v>15142</v>
      </c>
      <c r="E1662" t="s">
        <v>4716</v>
      </c>
      <c r="F1662" s="3">
        <v>0</v>
      </c>
      <c r="G1662" s="3">
        <v>0</v>
      </c>
      <c r="H1662" s="255">
        <v>42884</v>
      </c>
      <c r="I1662" s="270">
        <v>5.75</v>
      </c>
      <c r="J1662" s="3">
        <v>0</v>
      </c>
      <c r="K1662" s="3" t="s">
        <v>12343</v>
      </c>
      <c r="L1662" s="3" t="s">
        <v>4753</v>
      </c>
      <c r="M1662" s="3" t="s">
        <v>4753</v>
      </c>
      <c r="N1662" s="3" t="s">
        <v>4718</v>
      </c>
      <c r="O1662" s="3" t="s">
        <v>4715</v>
      </c>
      <c r="P1662" s="3"/>
      <c r="Q1662" s="3"/>
      <c r="R1662" s="3"/>
      <c r="S1662" s="3"/>
      <c r="T1662" s="3" t="s">
        <v>4716</v>
      </c>
    </row>
    <row r="1663" spans="2:20">
      <c r="B1663" t="s">
        <v>12345</v>
      </c>
      <c r="C1663" t="s">
        <v>15143</v>
      </c>
      <c r="E1663" t="s">
        <v>14595</v>
      </c>
      <c r="F1663" s="3">
        <v>1</v>
      </c>
      <c r="G1663" s="3">
        <v>222.57</v>
      </c>
      <c r="H1663" s="255">
        <v>42859</v>
      </c>
      <c r="I1663" s="270">
        <v>5.75</v>
      </c>
      <c r="J1663" s="3">
        <v>-1</v>
      </c>
      <c r="K1663" s="3" t="s">
        <v>12343</v>
      </c>
      <c r="L1663" s="3" t="s">
        <v>4753</v>
      </c>
      <c r="M1663" s="3" t="s">
        <v>4753</v>
      </c>
      <c r="N1663" s="3" t="s">
        <v>4731</v>
      </c>
      <c r="O1663" s="3" t="s">
        <v>4715</v>
      </c>
      <c r="P1663" s="3"/>
      <c r="Q1663" s="3"/>
      <c r="R1663" s="3"/>
      <c r="S1663" s="3"/>
      <c r="T1663" s="3" t="s">
        <v>4716</v>
      </c>
    </row>
    <row r="1664" spans="2:20">
      <c r="B1664" t="s">
        <v>12345</v>
      </c>
      <c r="C1664" t="s">
        <v>15144</v>
      </c>
      <c r="E1664" t="s">
        <v>15145</v>
      </c>
      <c r="F1664" s="3">
        <v>1</v>
      </c>
      <c r="G1664" s="3">
        <v>278.20999999999998</v>
      </c>
      <c r="H1664" s="255">
        <v>42879</v>
      </c>
      <c r="I1664" s="270">
        <v>5.75</v>
      </c>
      <c r="J1664" s="3">
        <v>-1</v>
      </c>
      <c r="K1664" s="3" t="s">
        <v>4752</v>
      </c>
      <c r="L1664" s="3" t="s">
        <v>4753</v>
      </c>
      <c r="M1664" s="3" t="s">
        <v>4753</v>
      </c>
      <c r="N1664" s="3" t="s">
        <v>4718</v>
      </c>
      <c r="O1664" s="3" t="s">
        <v>4715</v>
      </c>
      <c r="P1664" s="3"/>
      <c r="Q1664" s="3"/>
      <c r="R1664" s="3"/>
      <c r="S1664" s="3"/>
      <c r="T1664" s="3" t="s">
        <v>4716</v>
      </c>
    </row>
    <row r="1665" spans="2:20">
      <c r="B1665" t="s">
        <v>12345</v>
      </c>
      <c r="C1665" t="s">
        <v>15146</v>
      </c>
      <c r="E1665" t="s">
        <v>15147</v>
      </c>
      <c r="F1665" s="3">
        <v>0</v>
      </c>
      <c r="G1665" s="3">
        <v>0</v>
      </c>
      <c r="H1665" s="255">
        <v>42866</v>
      </c>
      <c r="I1665" s="270">
        <v>5.75</v>
      </c>
      <c r="J1665" s="3">
        <v>-1</v>
      </c>
      <c r="K1665" s="3" t="s">
        <v>12343</v>
      </c>
      <c r="L1665" s="3" t="s">
        <v>4753</v>
      </c>
      <c r="M1665" s="3" t="s">
        <v>4753</v>
      </c>
      <c r="N1665" s="3" t="s">
        <v>4712</v>
      </c>
      <c r="O1665" s="3" t="s">
        <v>4715</v>
      </c>
      <c r="P1665" s="3"/>
      <c r="Q1665" s="3"/>
      <c r="R1665" s="3"/>
      <c r="S1665" s="3"/>
      <c r="T1665" s="3" t="s">
        <v>4716</v>
      </c>
    </row>
    <row r="1666" spans="2:20">
      <c r="B1666" t="s">
        <v>12345</v>
      </c>
      <c r="C1666" t="s">
        <v>15148</v>
      </c>
      <c r="E1666" t="s">
        <v>14172</v>
      </c>
      <c r="F1666" s="3">
        <v>0</v>
      </c>
      <c r="G1666" s="3">
        <v>0</v>
      </c>
      <c r="H1666" s="255">
        <v>42857</v>
      </c>
      <c r="I1666" s="270">
        <v>5.75</v>
      </c>
      <c r="J1666" s="3">
        <v>-1</v>
      </c>
      <c r="K1666" s="3" t="s">
        <v>12343</v>
      </c>
      <c r="L1666" s="3" t="s">
        <v>4753</v>
      </c>
      <c r="M1666" s="3" t="s">
        <v>4753</v>
      </c>
      <c r="N1666" s="3" t="s">
        <v>4722</v>
      </c>
      <c r="O1666" s="3" t="s">
        <v>4715</v>
      </c>
      <c r="P1666" s="3"/>
      <c r="Q1666" s="3"/>
      <c r="R1666" s="3"/>
      <c r="S1666" s="3"/>
      <c r="T1666" s="3" t="s">
        <v>4716</v>
      </c>
    </row>
    <row r="1667" spans="2:20">
      <c r="B1667" t="s">
        <v>12341</v>
      </c>
      <c r="C1667" t="s">
        <v>15149</v>
      </c>
      <c r="E1667" t="s">
        <v>4716</v>
      </c>
      <c r="F1667" s="3">
        <v>0</v>
      </c>
      <c r="G1667" s="3">
        <v>0</v>
      </c>
      <c r="H1667" s="255">
        <v>42884</v>
      </c>
      <c r="I1667" s="270">
        <v>5.75</v>
      </c>
      <c r="J1667" s="3">
        <v>0</v>
      </c>
      <c r="K1667" s="3" t="s">
        <v>12343</v>
      </c>
      <c r="L1667" s="3" t="s">
        <v>4753</v>
      </c>
      <c r="M1667" s="3" t="s">
        <v>4753</v>
      </c>
      <c r="N1667" s="3" t="s">
        <v>4722</v>
      </c>
      <c r="O1667" s="3" t="s">
        <v>4715</v>
      </c>
      <c r="P1667" s="3"/>
      <c r="Q1667" s="3"/>
      <c r="R1667" s="3"/>
      <c r="S1667" s="3"/>
      <c r="T1667" s="3" t="s">
        <v>4716</v>
      </c>
    </row>
    <row r="1668" spans="2:20">
      <c r="B1668" t="s">
        <v>12345</v>
      </c>
      <c r="C1668" t="s">
        <v>15150</v>
      </c>
      <c r="E1668" t="s">
        <v>15151</v>
      </c>
      <c r="F1668" s="3">
        <v>2</v>
      </c>
      <c r="G1668" s="3">
        <v>1920.18</v>
      </c>
      <c r="H1668" s="255">
        <v>42859</v>
      </c>
      <c r="I1668" s="270">
        <v>5.75</v>
      </c>
      <c r="J1668" s="3">
        <v>-1</v>
      </c>
      <c r="K1668" s="3" t="s">
        <v>12343</v>
      </c>
      <c r="L1668" s="3" t="s">
        <v>4726</v>
      </c>
      <c r="M1668" s="3" t="s">
        <v>4994</v>
      </c>
      <c r="N1668" s="3" t="s">
        <v>4722</v>
      </c>
      <c r="O1668" s="3" t="s">
        <v>4715</v>
      </c>
      <c r="P1668" s="3"/>
      <c r="Q1668" s="3"/>
      <c r="R1668" s="3"/>
      <c r="S1668" s="3"/>
      <c r="T1668" s="3" t="s">
        <v>4716</v>
      </c>
    </row>
    <row r="1669" spans="2:20">
      <c r="B1669" t="s">
        <v>12345</v>
      </c>
      <c r="C1669" t="s">
        <v>15152</v>
      </c>
      <c r="E1669" t="s">
        <v>14650</v>
      </c>
      <c r="F1669" s="3">
        <v>0</v>
      </c>
      <c r="G1669" s="3">
        <v>0</v>
      </c>
      <c r="H1669" s="255">
        <v>42868</v>
      </c>
      <c r="I1669" s="270">
        <v>5.75</v>
      </c>
      <c r="J1669" s="3">
        <v>-1</v>
      </c>
      <c r="K1669" s="3" t="s">
        <v>12343</v>
      </c>
      <c r="L1669" s="3" t="s">
        <v>5324</v>
      </c>
      <c r="M1669" s="3" t="s">
        <v>15153</v>
      </c>
      <c r="N1669" s="3" t="s">
        <v>4722</v>
      </c>
      <c r="O1669" s="3" t="s">
        <v>4715</v>
      </c>
      <c r="P1669" s="3"/>
      <c r="Q1669" s="3"/>
      <c r="R1669" s="3"/>
      <c r="S1669" s="3"/>
      <c r="T1669" s="3" t="s">
        <v>4716</v>
      </c>
    </row>
    <row r="1670" spans="2:20">
      <c r="B1670" t="s">
        <v>12378</v>
      </c>
      <c r="C1670" t="s">
        <v>15154</v>
      </c>
      <c r="E1670" t="s">
        <v>12895</v>
      </c>
      <c r="F1670" s="3">
        <v>0</v>
      </c>
      <c r="G1670" s="3">
        <v>0</v>
      </c>
      <c r="H1670" s="255">
        <v>42885</v>
      </c>
      <c r="I1670" s="270">
        <v>5.75</v>
      </c>
      <c r="J1670" s="3">
        <v>-1</v>
      </c>
      <c r="K1670" s="3" t="s">
        <v>4752</v>
      </c>
      <c r="L1670" s="3" t="s">
        <v>5324</v>
      </c>
      <c r="M1670" s="3" t="s">
        <v>12804</v>
      </c>
      <c r="N1670" s="3" t="s">
        <v>4722</v>
      </c>
      <c r="O1670" s="3" t="s">
        <v>4715</v>
      </c>
      <c r="P1670" s="3"/>
      <c r="Q1670" s="3"/>
      <c r="R1670" s="3"/>
      <c r="S1670" s="3"/>
      <c r="T1670" s="3" t="s">
        <v>4716</v>
      </c>
    </row>
    <row r="1671" spans="2:20">
      <c r="B1671" t="s">
        <v>12345</v>
      </c>
      <c r="C1671" t="s">
        <v>15155</v>
      </c>
      <c r="E1671" t="s">
        <v>12826</v>
      </c>
      <c r="F1671" s="3">
        <v>0</v>
      </c>
      <c r="G1671" s="3">
        <v>0</v>
      </c>
      <c r="H1671" s="255">
        <v>42881</v>
      </c>
      <c r="I1671" s="270">
        <v>5.75</v>
      </c>
      <c r="J1671" s="3">
        <v>-1</v>
      </c>
      <c r="K1671" s="3" t="s">
        <v>12343</v>
      </c>
      <c r="L1671" s="3" t="s">
        <v>4726</v>
      </c>
      <c r="M1671" s="3" t="s">
        <v>10477</v>
      </c>
      <c r="N1671" s="3" t="s">
        <v>4722</v>
      </c>
      <c r="O1671" s="3" t="s">
        <v>4715</v>
      </c>
      <c r="P1671" s="3"/>
      <c r="Q1671" s="3"/>
      <c r="R1671" s="3"/>
      <c r="S1671" s="3"/>
      <c r="T1671" s="3" t="s">
        <v>4716</v>
      </c>
    </row>
    <row r="1672" spans="2:20">
      <c r="B1672" t="s">
        <v>12345</v>
      </c>
      <c r="C1672" t="s">
        <v>15156</v>
      </c>
      <c r="E1672" t="s">
        <v>13131</v>
      </c>
      <c r="F1672" s="3">
        <v>0</v>
      </c>
      <c r="G1672" s="3">
        <v>0</v>
      </c>
      <c r="H1672" s="255">
        <v>42886</v>
      </c>
      <c r="I1672" s="270">
        <v>5.75</v>
      </c>
      <c r="J1672" s="3">
        <v>-1</v>
      </c>
      <c r="K1672" s="3" t="s">
        <v>12343</v>
      </c>
      <c r="L1672" s="3" t="s">
        <v>4726</v>
      </c>
      <c r="M1672" s="3" t="s">
        <v>9993</v>
      </c>
      <c r="N1672" s="3" t="s">
        <v>4731</v>
      </c>
      <c r="O1672" s="3" t="s">
        <v>4715</v>
      </c>
      <c r="P1672" s="3"/>
      <c r="Q1672" s="3"/>
      <c r="R1672" s="3"/>
      <c r="S1672" s="3"/>
      <c r="T1672" s="3" t="s">
        <v>4716</v>
      </c>
    </row>
    <row r="1673" spans="2:20">
      <c r="B1673" t="s">
        <v>12345</v>
      </c>
      <c r="C1673" t="s">
        <v>15157</v>
      </c>
      <c r="E1673" t="s">
        <v>12540</v>
      </c>
      <c r="F1673" s="3">
        <v>0</v>
      </c>
      <c r="G1673" s="3">
        <v>0</v>
      </c>
      <c r="H1673" s="255">
        <v>42885</v>
      </c>
      <c r="I1673" s="270">
        <v>5.75</v>
      </c>
      <c r="J1673" s="3">
        <v>31035</v>
      </c>
      <c r="K1673" s="3" t="s">
        <v>12343</v>
      </c>
      <c r="L1673" s="3" t="s">
        <v>4726</v>
      </c>
      <c r="M1673" s="3" t="s">
        <v>12348</v>
      </c>
      <c r="N1673" s="3" t="s">
        <v>4718</v>
      </c>
      <c r="O1673" s="3" t="s">
        <v>4715</v>
      </c>
      <c r="P1673" s="3"/>
      <c r="Q1673" s="3"/>
      <c r="R1673" s="3"/>
      <c r="S1673" s="3"/>
      <c r="T1673" s="3" t="s">
        <v>4716</v>
      </c>
    </row>
    <row r="1674" spans="2:20">
      <c r="B1674" t="s">
        <v>12345</v>
      </c>
      <c r="C1674" t="s">
        <v>15158</v>
      </c>
      <c r="E1674" t="s">
        <v>15159</v>
      </c>
      <c r="F1674" s="3">
        <v>0</v>
      </c>
      <c r="G1674" s="3">
        <v>0</v>
      </c>
      <c r="H1674" s="255">
        <v>42874</v>
      </c>
      <c r="I1674" s="270">
        <v>5.75</v>
      </c>
      <c r="J1674" s="3">
        <v>-1</v>
      </c>
      <c r="K1674" s="3" t="s">
        <v>12343</v>
      </c>
      <c r="L1674" s="3" t="s">
        <v>5324</v>
      </c>
      <c r="M1674" s="3" t="s">
        <v>15160</v>
      </c>
      <c r="N1674" s="3" t="s">
        <v>4718</v>
      </c>
      <c r="O1674" s="3" t="s">
        <v>4715</v>
      </c>
      <c r="P1674" s="3"/>
      <c r="Q1674" s="3"/>
      <c r="R1674" s="3"/>
      <c r="S1674" s="3"/>
      <c r="T1674" s="3" t="s">
        <v>4716</v>
      </c>
    </row>
    <row r="1675" spans="2:20">
      <c r="B1675" t="s">
        <v>12345</v>
      </c>
      <c r="C1675" t="s">
        <v>791</v>
      </c>
      <c r="E1675" t="s">
        <v>15161</v>
      </c>
      <c r="F1675" s="3">
        <v>0</v>
      </c>
      <c r="G1675" s="3">
        <v>0</v>
      </c>
      <c r="H1675" s="255">
        <v>42861</v>
      </c>
      <c r="I1675" s="270">
        <v>5.75</v>
      </c>
      <c r="J1675" s="3">
        <v>-1</v>
      </c>
      <c r="K1675" s="3" t="s">
        <v>12343</v>
      </c>
      <c r="L1675" s="3" t="s">
        <v>4726</v>
      </c>
      <c r="M1675" s="3" t="s">
        <v>4994</v>
      </c>
      <c r="N1675" s="3" t="s">
        <v>4712</v>
      </c>
      <c r="O1675" s="3" t="s">
        <v>4715</v>
      </c>
      <c r="P1675" s="3"/>
      <c r="Q1675" s="3"/>
      <c r="R1675" s="3"/>
      <c r="S1675" s="3"/>
      <c r="T1675" s="3" t="s">
        <v>4716</v>
      </c>
    </row>
    <row r="1676" spans="2:20">
      <c r="B1676" t="s">
        <v>12341</v>
      </c>
      <c r="C1676" t="s">
        <v>15162</v>
      </c>
      <c r="E1676" t="s">
        <v>4716</v>
      </c>
      <c r="F1676" s="3">
        <v>0</v>
      </c>
      <c r="G1676" s="3">
        <v>0</v>
      </c>
      <c r="H1676" s="255">
        <v>42886</v>
      </c>
      <c r="I1676" s="270">
        <v>5.75</v>
      </c>
      <c r="J1676" s="3">
        <v>0</v>
      </c>
      <c r="K1676" s="3" t="s">
        <v>12343</v>
      </c>
      <c r="L1676" s="3" t="s">
        <v>5324</v>
      </c>
      <c r="M1676" s="3" t="s">
        <v>15163</v>
      </c>
      <c r="N1676" s="3" t="s">
        <v>4718</v>
      </c>
      <c r="O1676" s="3" t="s">
        <v>4715</v>
      </c>
      <c r="P1676" s="3"/>
      <c r="Q1676" s="3"/>
      <c r="R1676" s="3"/>
      <c r="S1676" s="3"/>
      <c r="T1676" s="3" t="s">
        <v>4716</v>
      </c>
    </row>
    <row r="1677" spans="2:20">
      <c r="B1677" t="s">
        <v>12345</v>
      </c>
      <c r="C1677" t="s">
        <v>15164</v>
      </c>
      <c r="E1677" t="s">
        <v>14213</v>
      </c>
      <c r="F1677" s="3">
        <v>0</v>
      </c>
      <c r="G1677" s="3">
        <v>0</v>
      </c>
      <c r="H1677" s="255">
        <v>42886</v>
      </c>
      <c r="I1677" s="270">
        <v>5.75</v>
      </c>
      <c r="J1677" s="3">
        <v>-1</v>
      </c>
      <c r="K1677" s="3" t="s">
        <v>4752</v>
      </c>
      <c r="L1677" s="3" t="s">
        <v>5324</v>
      </c>
      <c r="M1677" s="3" t="s">
        <v>13529</v>
      </c>
      <c r="N1677" s="3" t="s">
        <v>4722</v>
      </c>
      <c r="O1677" s="3" t="s">
        <v>4715</v>
      </c>
      <c r="P1677" s="3"/>
      <c r="Q1677" s="3"/>
      <c r="R1677" s="3"/>
      <c r="S1677" s="3"/>
      <c r="T1677" s="3" t="s">
        <v>4716</v>
      </c>
    </row>
    <row r="1678" spans="2:20">
      <c r="B1678" t="s">
        <v>12345</v>
      </c>
      <c r="C1678" t="s">
        <v>15165</v>
      </c>
      <c r="E1678" t="s">
        <v>15166</v>
      </c>
      <c r="F1678" s="3">
        <v>0</v>
      </c>
      <c r="G1678" s="3">
        <v>0</v>
      </c>
      <c r="H1678" s="255">
        <v>42858</v>
      </c>
      <c r="I1678" s="270">
        <v>5.75</v>
      </c>
      <c r="J1678" s="3">
        <v>-1</v>
      </c>
      <c r="K1678" s="3" t="s">
        <v>12343</v>
      </c>
      <c r="L1678" s="3" t="s">
        <v>4726</v>
      </c>
      <c r="M1678" s="3" t="s">
        <v>8841</v>
      </c>
      <c r="N1678" s="3" t="s">
        <v>4722</v>
      </c>
      <c r="O1678" s="3" t="s">
        <v>4715</v>
      </c>
      <c r="P1678" s="3"/>
      <c r="Q1678" s="3"/>
      <c r="R1678" s="3"/>
      <c r="S1678" s="3"/>
      <c r="T1678" s="3" t="s">
        <v>4716</v>
      </c>
    </row>
    <row r="1679" spans="2:20">
      <c r="B1679" t="s">
        <v>12345</v>
      </c>
      <c r="C1679" t="s">
        <v>15167</v>
      </c>
      <c r="E1679" t="s">
        <v>15168</v>
      </c>
      <c r="F1679" s="3">
        <v>0</v>
      </c>
      <c r="G1679" s="3">
        <v>0</v>
      </c>
      <c r="H1679" s="255">
        <v>42857</v>
      </c>
      <c r="I1679" s="270">
        <v>5.75</v>
      </c>
      <c r="J1679" s="3">
        <v>-1</v>
      </c>
      <c r="K1679" s="3" t="s">
        <v>4752</v>
      </c>
      <c r="L1679" s="3" t="s">
        <v>4726</v>
      </c>
      <c r="M1679" s="3" t="s">
        <v>11011</v>
      </c>
      <c r="N1679" s="3" t="s">
        <v>4722</v>
      </c>
      <c r="O1679" s="3" t="s">
        <v>4715</v>
      </c>
      <c r="P1679" s="3"/>
      <c r="Q1679" s="3"/>
      <c r="R1679" s="3"/>
      <c r="S1679" s="3"/>
      <c r="T1679" s="3" t="s">
        <v>4716</v>
      </c>
    </row>
    <row r="1680" spans="2:20">
      <c r="B1680" t="s">
        <v>12345</v>
      </c>
      <c r="C1680" t="s">
        <v>15169</v>
      </c>
      <c r="E1680" t="s">
        <v>15170</v>
      </c>
      <c r="F1680" s="3">
        <v>0</v>
      </c>
      <c r="G1680" s="3">
        <v>0</v>
      </c>
      <c r="H1680" s="255">
        <v>42858</v>
      </c>
      <c r="I1680" s="270">
        <v>5.75</v>
      </c>
      <c r="J1680" s="3">
        <v>-1</v>
      </c>
      <c r="K1680" s="3" t="s">
        <v>12343</v>
      </c>
      <c r="L1680" s="3" t="s">
        <v>5324</v>
      </c>
      <c r="M1680" s="3" t="s">
        <v>15171</v>
      </c>
      <c r="N1680" s="3" t="s">
        <v>4722</v>
      </c>
      <c r="O1680" s="3" t="s">
        <v>4715</v>
      </c>
      <c r="P1680" s="3"/>
      <c r="Q1680" s="3"/>
      <c r="R1680" s="3"/>
      <c r="S1680" s="3"/>
      <c r="T1680" s="3" t="s">
        <v>4716</v>
      </c>
    </row>
    <row r="1681" spans="2:20">
      <c r="B1681" t="s">
        <v>12345</v>
      </c>
      <c r="C1681" t="s">
        <v>15172</v>
      </c>
      <c r="E1681" t="s">
        <v>13754</v>
      </c>
      <c r="F1681" s="3">
        <v>0</v>
      </c>
      <c r="G1681" s="3">
        <v>0</v>
      </c>
      <c r="H1681" s="255">
        <v>42886</v>
      </c>
      <c r="I1681" s="270">
        <v>5.75</v>
      </c>
      <c r="J1681" s="3">
        <v>-1</v>
      </c>
      <c r="K1681" s="3" t="s">
        <v>12343</v>
      </c>
      <c r="L1681" s="3" t="s">
        <v>4726</v>
      </c>
      <c r="M1681" s="3" t="s">
        <v>15173</v>
      </c>
      <c r="N1681" s="3" t="s">
        <v>4722</v>
      </c>
      <c r="O1681" s="3" t="s">
        <v>4715</v>
      </c>
      <c r="P1681" s="3"/>
      <c r="Q1681" s="3"/>
      <c r="R1681" s="3"/>
      <c r="S1681" s="3"/>
      <c r="T1681" s="3" t="s">
        <v>4716</v>
      </c>
    </row>
    <row r="1682" spans="2:20">
      <c r="B1682" t="s">
        <v>12345</v>
      </c>
      <c r="C1682" t="s">
        <v>15174</v>
      </c>
      <c r="E1682" t="s">
        <v>14794</v>
      </c>
      <c r="F1682" s="3">
        <v>0</v>
      </c>
      <c r="G1682" s="3">
        <v>0</v>
      </c>
      <c r="H1682" s="255">
        <v>42874</v>
      </c>
      <c r="I1682" s="270">
        <v>5.75</v>
      </c>
      <c r="J1682" s="3">
        <v>-1</v>
      </c>
      <c r="K1682" s="3" t="s">
        <v>12343</v>
      </c>
      <c r="L1682" s="3" t="s">
        <v>4726</v>
      </c>
      <c r="M1682" s="3" t="s">
        <v>11774</v>
      </c>
      <c r="N1682" s="3" t="s">
        <v>4731</v>
      </c>
      <c r="O1682" s="3" t="s">
        <v>4715</v>
      </c>
      <c r="P1682" s="3"/>
      <c r="Q1682" s="3"/>
      <c r="R1682" s="3"/>
      <c r="S1682" s="3"/>
      <c r="T1682" s="3" t="s">
        <v>4716</v>
      </c>
    </row>
    <row r="1683" spans="2:20">
      <c r="B1683" t="s">
        <v>12345</v>
      </c>
      <c r="C1683" t="s">
        <v>15175</v>
      </c>
      <c r="E1683" t="s">
        <v>15176</v>
      </c>
      <c r="F1683" s="3">
        <v>0</v>
      </c>
      <c r="G1683" s="3">
        <v>0</v>
      </c>
      <c r="H1683" s="255">
        <v>42871</v>
      </c>
      <c r="I1683" s="270">
        <v>5.75</v>
      </c>
      <c r="J1683" s="3">
        <v>-1</v>
      </c>
      <c r="K1683" s="3" t="s">
        <v>12343</v>
      </c>
      <c r="L1683" s="3" t="s">
        <v>4726</v>
      </c>
      <c r="M1683" s="3" t="s">
        <v>11774</v>
      </c>
      <c r="N1683" s="3" t="s">
        <v>4712</v>
      </c>
      <c r="O1683" s="3" t="s">
        <v>4715</v>
      </c>
      <c r="P1683" s="3"/>
      <c r="Q1683" s="3"/>
      <c r="R1683" s="3"/>
      <c r="S1683" s="3"/>
      <c r="T1683" s="3" t="s">
        <v>4716</v>
      </c>
    </row>
    <row r="1684" spans="2:20">
      <c r="B1684" t="s">
        <v>12345</v>
      </c>
      <c r="C1684" t="s">
        <v>15177</v>
      </c>
      <c r="E1684" t="s">
        <v>13842</v>
      </c>
      <c r="F1684" s="3">
        <v>0</v>
      </c>
      <c r="G1684" s="3">
        <v>0</v>
      </c>
      <c r="H1684" s="255">
        <v>42878</v>
      </c>
      <c r="I1684" s="270">
        <v>5.75</v>
      </c>
      <c r="J1684" s="3">
        <v>-1</v>
      </c>
      <c r="K1684" s="3" t="s">
        <v>12343</v>
      </c>
      <c r="L1684" s="3" t="s">
        <v>4726</v>
      </c>
      <c r="M1684" s="3" t="s">
        <v>9993</v>
      </c>
      <c r="N1684" s="3" t="s">
        <v>4722</v>
      </c>
      <c r="O1684" s="3" t="s">
        <v>4715</v>
      </c>
      <c r="P1684" s="3"/>
      <c r="Q1684" s="3"/>
      <c r="R1684" s="3"/>
      <c r="S1684" s="3"/>
      <c r="T1684" s="3" t="s">
        <v>4716</v>
      </c>
    </row>
    <row r="1685" spans="2:20">
      <c r="B1685" t="s">
        <v>12345</v>
      </c>
      <c r="C1685" t="s">
        <v>15178</v>
      </c>
      <c r="E1685" t="s">
        <v>15179</v>
      </c>
      <c r="F1685" s="3">
        <v>0</v>
      </c>
      <c r="G1685" s="3">
        <v>0</v>
      </c>
      <c r="H1685" s="255">
        <v>42874</v>
      </c>
      <c r="I1685" s="270">
        <v>5.75</v>
      </c>
      <c r="J1685" s="3">
        <v>-1</v>
      </c>
      <c r="K1685" s="3" t="s">
        <v>12343</v>
      </c>
      <c r="L1685" s="3" t="s">
        <v>5324</v>
      </c>
      <c r="M1685" s="3" t="s">
        <v>7678</v>
      </c>
      <c r="N1685" s="3" t="s">
        <v>4718</v>
      </c>
      <c r="O1685" s="3" t="s">
        <v>4715</v>
      </c>
      <c r="P1685" s="3"/>
      <c r="Q1685" s="3"/>
      <c r="R1685" s="3"/>
      <c r="S1685" s="3"/>
      <c r="T1685" s="3" t="s">
        <v>4716</v>
      </c>
    </row>
    <row r="1686" spans="2:20">
      <c r="B1686" t="s">
        <v>12345</v>
      </c>
      <c r="C1686" t="s">
        <v>15180</v>
      </c>
      <c r="E1686" t="s">
        <v>15181</v>
      </c>
      <c r="F1686" s="3">
        <v>0</v>
      </c>
      <c r="G1686" s="3">
        <v>0</v>
      </c>
      <c r="H1686" s="255">
        <v>42879</v>
      </c>
      <c r="I1686" s="270">
        <v>5.75</v>
      </c>
      <c r="J1686" s="3">
        <v>11869</v>
      </c>
      <c r="K1686" s="3" t="s">
        <v>12343</v>
      </c>
      <c r="L1686" s="3" t="s">
        <v>5324</v>
      </c>
      <c r="M1686" s="3" t="s">
        <v>15182</v>
      </c>
      <c r="N1686" s="3" t="s">
        <v>4718</v>
      </c>
      <c r="O1686" s="3" t="s">
        <v>4715</v>
      </c>
      <c r="P1686" s="3"/>
      <c r="Q1686" s="3"/>
      <c r="R1686" s="3"/>
      <c r="S1686" s="3"/>
      <c r="T1686" s="3" t="s">
        <v>4716</v>
      </c>
    </row>
    <row r="1687" spans="2:20">
      <c r="B1687" t="s">
        <v>12345</v>
      </c>
      <c r="C1687" t="s">
        <v>15183</v>
      </c>
      <c r="E1687" t="s">
        <v>15184</v>
      </c>
      <c r="F1687" s="3">
        <v>0</v>
      </c>
      <c r="G1687" s="3">
        <v>0</v>
      </c>
      <c r="H1687" s="255">
        <v>42874</v>
      </c>
      <c r="I1687" s="270">
        <v>5.75</v>
      </c>
      <c r="J1687" s="3">
        <v>-1</v>
      </c>
      <c r="K1687" s="3" t="s">
        <v>4752</v>
      </c>
      <c r="L1687" s="3" t="s">
        <v>4726</v>
      </c>
      <c r="M1687" s="3" t="s">
        <v>5188</v>
      </c>
      <c r="N1687" s="3" t="s">
        <v>4722</v>
      </c>
      <c r="O1687" s="3" t="s">
        <v>4715</v>
      </c>
      <c r="P1687" s="3"/>
      <c r="Q1687" s="3"/>
      <c r="R1687" s="3"/>
      <c r="S1687" s="3"/>
      <c r="T1687" s="3" t="s">
        <v>4716</v>
      </c>
    </row>
    <row r="1688" spans="2:20">
      <c r="B1688" t="s">
        <v>12345</v>
      </c>
      <c r="C1688" t="s">
        <v>15185</v>
      </c>
      <c r="E1688" t="s">
        <v>14542</v>
      </c>
      <c r="F1688" s="3">
        <v>0</v>
      </c>
      <c r="G1688" s="3">
        <v>0</v>
      </c>
      <c r="H1688" s="255">
        <v>42875</v>
      </c>
      <c r="I1688" s="270">
        <v>5.75</v>
      </c>
      <c r="J1688" s="3">
        <v>-1</v>
      </c>
      <c r="K1688" s="3" t="s">
        <v>12343</v>
      </c>
      <c r="L1688" s="3" t="s">
        <v>4726</v>
      </c>
      <c r="M1688" s="3" t="s">
        <v>5889</v>
      </c>
      <c r="N1688" s="3" t="s">
        <v>4731</v>
      </c>
      <c r="O1688" s="3" t="s">
        <v>4715</v>
      </c>
      <c r="P1688" s="3"/>
      <c r="Q1688" s="3"/>
      <c r="R1688" s="3"/>
      <c r="S1688" s="3"/>
      <c r="T1688" s="3" t="s">
        <v>4716</v>
      </c>
    </row>
    <row r="1689" spans="2:20">
      <c r="B1689" t="s">
        <v>12345</v>
      </c>
      <c r="C1689" t="s">
        <v>15186</v>
      </c>
      <c r="E1689" t="s">
        <v>12470</v>
      </c>
      <c r="F1689" s="3">
        <v>0</v>
      </c>
      <c r="G1689" s="3">
        <v>0</v>
      </c>
      <c r="H1689" s="255">
        <v>42886</v>
      </c>
      <c r="I1689" s="270">
        <v>5.75</v>
      </c>
      <c r="J1689" s="3">
        <v>121910</v>
      </c>
      <c r="K1689" s="3" t="s">
        <v>12343</v>
      </c>
      <c r="L1689" s="3" t="s">
        <v>4726</v>
      </c>
      <c r="M1689" s="3" t="s">
        <v>7955</v>
      </c>
      <c r="N1689" s="3" t="s">
        <v>4722</v>
      </c>
      <c r="O1689" s="3" t="s">
        <v>4715</v>
      </c>
      <c r="P1689" s="3"/>
      <c r="Q1689" s="3"/>
      <c r="R1689" s="3"/>
      <c r="S1689" s="3"/>
      <c r="T1689" s="3" t="s">
        <v>4716</v>
      </c>
    </row>
    <row r="1690" spans="2:20">
      <c r="B1690" t="s">
        <v>12345</v>
      </c>
      <c r="C1690" t="s">
        <v>15187</v>
      </c>
      <c r="E1690" t="s">
        <v>13964</v>
      </c>
      <c r="F1690" s="3">
        <v>0</v>
      </c>
      <c r="G1690" s="3">
        <v>0</v>
      </c>
      <c r="H1690" s="255">
        <v>42872</v>
      </c>
      <c r="I1690" s="270">
        <v>5.75</v>
      </c>
      <c r="J1690" s="3">
        <v>-1</v>
      </c>
      <c r="K1690" s="3" t="s">
        <v>4752</v>
      </c>
      <c r="L1690" s="3" t="s">
        <v>4726</v>
      </c>
      <c r="M1690" s="3" t="s">
        <v>7955</v>
      </c>
      <c r="N1690" s="3" t="s">
        <v>4722</v>
      </c>
      <c r="O1690" s="3" t="s">
        <v>4715</v>
      </c>
      <c r="P1690" s="3"/>
      <c r="Q1690" s="3"/>
      <c r="R1690" s="3"/>
      <c r="S1690" s="3"/>
      <c r="T1690" s="3" t="s">
        <v>4716</v>
      </c>
    </row>
    <row r="1691" spans="2:20">
      <c r="B1691" t="s">
        <v>12345</v>
      </c>
      <c r="C1691" t="s">
        <v>15188</v>
      </c>
      <c r="E1691" t="s">
        <v>15189</v>
      </c>
      <c r="F1691" s="3">
        <v>0</v>
      </c>
      <c r="G1691" s="3">
        <v>0</v>
      </c>
      <c r="H1691" s="255">
        <v>42886</v>
      </c>
      <c r="I1691" s="270">
        <v>5.75</v>
      </c>
      <c r="J1691" s="3">
        <v>-1</v>
      </c>
      <c r="K1691" s="3" t="s">
        <v>4752</v>
      </c>
      <c r="L1691" s="3" t="s">
        <v>5197</v>
      </c>
      <c r="M1691" s="3" t="s">
        <v>15190</v>
      </c>
      <c r="N1691" s="3" t="s">
        <v>4722</v>
      </c>
      <c r="O1691" s="3" t="s">
        <v>4715</v>
      </c>
      <c r="P1691" s="3"/>
      <c r="Q1691" s="3"/>
      <c r="R1691" s="3"/>
      <c r="S1691" s="3"/>
      <c r="T1691" s="3" t="s">
        <v>4716</v>
      </c>
    </row>
    <row r="1692" spans="2:20">
      <c r="B1692" t="s">
        <v>12345</v>
      </c>
      <c r="C1692" t="s">
        <v>15191</v>
      </c>
      <c r="E1692" t="s">
        <v>15192</v>
      </c>
      <c r="F1692" s="3">
        <v>0</v>
      </c>
      <c r="G1692" s="3">
        <v>0</v>
      </c>
      <c r="H1692" s="255">
        <v>42886</v>
      </c>
      <c r="I1692" s="270">
        <v>5.75</v>
      </c>
      <c r="J1692" s="3">
        <v>-1</v>
      </c>
      <c r="K1692" s="3" t="s">
        <v>12343</v>
      </c>
      <c r="L1692" s="3" t="s">
        <v>4726</v>
      </c>
      <c r="M1692" s="3" t="s">
        <v>15193</v>
      </c>
      <c r="N1692" s="3" t="s">
        <v>4722</v>
      </c>
      <c r="O1692" s="3" t="s">
        <v>4715</v>
      </c>
      <c r="P1692" s="3"/>
      <c r="Q1692" s="3"/>
      <c r="R1692" s="3"/>
      <c r="S1692" s="3"/>
      <c r="T1692" s="3" t="s">
        <v>4716</v>
      </c>
    </row>
    <row r="1693" spans="2:20">
      <c r="B1693" t="s">
        <v>12345</v>
      </c>
      <c r="C1693" t="s">
        <v>15194</v>
      </c>
      <c r="E1693" t="s">
        <v>15195</v>
      </c>
      <c r="F1693" s="3">
        <v>0</v>
      </c>
      <c r="G1693" s="3">
        <v>0</v>
      </c>
      <c r="H1693" s="255">
        <v>42877</v>
      </c>
      <c r="I1693" s="270">
        <v>5.75</v>
      </c>
      <c r="J1693" s="3">
        <v>-1</v>
      </c>
      <c r="K1693" s="3" t="s">
        <v>12343</v>
      </c>
      <c r="L1693" s="3" t="s">
        <v>4726</v>
      </c>
      <c r="M1693" s="3" t="s">
        <v>5889</v>
      </c>
      <c r="N1693" s="3" t="s">
        <v>4722</v>
      </c>
      <c r="O1693" s="3" t="s">
        <v>4715</v>
      </c>
      <c r="P1693" s="3"/>
      <c r="Q1693" s="3"/>
      <c r="R1693" s="3"/>
      <c r="S1693" s="3"/>
      <c r="T1693" s="3" t="s">
        <v>4716</v>
      </c>
    </row>
    <row r="1694" spans="2:20">
      <c r="B1694" t="s">
        <v>12345</v>
      </c>
      <c r="C1694" t="s">
        <v>15196</v>
      </c>
      <c r="E1694" t="s">
        <v>13940</v>
      </c>
      <c r="F1694" s="3">
        <v>0</v>
      </c>
      <c r="G1694" s="3">
        <v>0</v>
      </c>
      <c r="H1694" s="255">
        <v>42878</v>
      </c>
      <c r="I1694" s="270">
        <v>5.75</v>
      </c>
      <c r="J1694" s="3">
        <v>-1</v>
      </c>
      <c r="K1694" s="3" t="s">
        <v>12343</v>
      </c>
      <c r="L1694" s="3" t="s">
        <v>5324</v>
      </c>
      <c r="M1694" s="3" t="s">
        <v>15197</v>
      </c>
      <c r="N1694" s="3" t="s">
        <v>4722</v>
      </c>
      <c r="O1694" s="3" t="s">
        <v>4715</v>
      </c>
      <c r="P1694" s="3"/>
      <c r="Q1694" s="3"/>
      <c r="R1694" s="3"/>
      <c r="S1694" s="3"/>
      <c r="T1694" s="3" t="s">
        <v>4716</v>
      </c>
    </row>
    <row r="1695" spans="2:20">
      <c r="B1695" t="s">
        <v>12345</v>
      </c>
      <c r="C1695" t="s">
        <v>15198</v>
      </c>
      <c r="E1695" t="s">
        <v>12567</v>
      </c>
      <c r="F1695" s="3">
        <v>0</v>
      </c>
      <c r="G1695" s="3">
        <v>0</v>
      </c>
      <c r="H1695" s="255">
        <v>42870</v>
      </c>
      <c r="I1695" s="270">
        <v>5.75</v>
      </c>
      <c r="J1695" s="3">
        <v>204268</v>
      </c>
      <c r="K1695" s="3" t="s">
        <v>12343</v>
      </c>
      <c r="L1695" s="3" t="s">
        <v>4726</v>
      </c>
      <c r="M1695" s="3" t="s">
        <v>5228</v>
      </c>
      <c r="N1695" s="3" t="s">
        <v>4722</v>
      </c>
      <c r="O1695" s="3" t="s">
        <v>4715</v>
      </c>
      <c r="P1695" s="3"/>
      <c r="Q1695" s="3"/>
      <c r="R1695" s="3"/>
      <c r="S1695" s="3"/>
      <c r="T1695" s="3" t="s">
        <v>4716</v>
      </c>
    </row>
    <row r="1696" spans="2:20">
      <c r="B1696" t="s">
        <v>12345</v>
      </c>
      <c r="C1696" t="s">
        <v>15199</v>
      </c>
      <c r="E1696" t="s">
        <v>13229</v>
      </c>
      <c r="F1696" s="3">
        <v>0</v>
      </c>
      <c r="G1696" s="3">
        <v>0</v>
      </c>
      <c r="H1696" s="255">
        <v>42882</v>
      </c>
      <c r="I1696" s="270">
        <v>5.75</v>
      </c>
      <c r="J1696" s="3">
        <v>-1</v>
      </c>
      <c r="K1696" s="3" t="s">
        <v>4752</v>
      </c>
      <c r="L1696" s="3" t="s">
        <v>4726</v>
      </c>
      <c r="M1696" s="3" t="s">
        <v>8841</v>
      </c>
      <c r="N1696" s="3" t="s">
        <v>4722</v>
      </c>
      <c r="O1696" s="3" t="s">
        <v>4715</v>
      </c>
      <c r="P1696" s="3"/>
      <c r="Q1696" s="3"/>
      <c r="R1696" s="3"/>
      <c r="S1696" s="3"/>
      <c r="T1696" s="3" t="s">
        <v>4716</v>
      </c>
    </row>
    <row r="1697" spans="2:20">
      <c r="B1697" t="s">
        <v>12345</v>
      </c>
      <c r="C1697" t="s">
        <v>15200</v>
      </c>
      <c r="E1697" t="s">
        <v>13285</v>
      </c>
      <c r="F1697" s="3">
        <v>0</v>
      </c>
      <c r="G1697" s="3">
        <v>0</v>
      </c>
      <c r="H1697" s="255">
        <v>42873</v>
      </c>
      <c r="I1697" s="270">
        <v>5.75</v>
      </c>
      <c r="J1697" s="3">
        <v>-1</v>
      </c>
      <c r="K1697" s="3" t="s">
        <v>12343</v>
      </c>
      <c r="L1697" s="3" t="s">
        <v>5197</v>
      </c>
      <c r="M1697" s="3" t="s">
        <v>15201</v>
      </c>
      <c r="N1697" s="3" t="s">
        <v>4722</v>
      </c>
      <c r="O1697" s="3" t="s">
        <v>4715</v>
      </c>
      <c r="P1697" s="3"/>
      <c r="Q1697" s="3"/>
      <c r="R1697" s="3"/>
      <c r="S1697" s="3"/>
      <c r="T1697" s="3" t="s">
        <v>4716</v>
      </c>
    </row>
    <row r="1698" spans="2:20">
      <c r="B1698" t="s">
        <v>12345</v>
      </c>
      <c r="C1698" t="s">
        <v>15202</v>
      </c>
      <c r="E1698" t="s">
        <v>15203</v>
      </c>
      <c r="F1698" s="3">
        <v>0</v>
      </c>
      <c r="G1698" s="3">
        <v>0</v>
      </c>
      <c r="H1698" s="255">
        <v>42867</v>
      </c>
      <c r="I1698" s="270">
        <v>5.75</v>
      </c>
      <c r="J1698" s="3">
        <v>-1</v>
      </c>
      <c r="K1698" s="3" t="s">
        <v>12343</v>
      </c>
      <c r="L1698" s="3" t="s">
        <v>4726</v>
      </c>
      <c r="M1698" s="3" t="s">
        <v>4994</v>
      </c>
      <c r="N1698" s="3" t="s">
        <v>4718</v>
      </c>
      <c r="O1698" s="3" t="s">
        <v>4715</v>
      </c>
      <c r="P1698" s="3"/>
      <c r="Q1698" s="3"/>
      <c r="R1698" s="3"/>
      <c r="S1698" s="3"/>
      <c r="T1698" s="3" t="s">
        <v>4716</v>
      </c>
    </row>
    <row r="1699" spans="2:20">
      <c r="B1699" t="s">
        <v>12345</v>
      </c>
      <c r="C1699" t="s">
        <v>15204</v>
      </c>
      <c r="E1699" t="s">
        <v>15205</v>
      </c>
      <c r="F1699" s="3">
        <v>1</v>
      </c>
      <c r="G1699" s="3">
        <v>1363.76</v>
      </c>
      <c r="H1699" s="255">
        <v>42872</v>
      </c>
      <c r="I1699" s="270">
        <v>5.75</v>
      </c>
      <c r="J1699" s="3">
        <v>-1</v>
      </c>
      <c r="K1699" s="3" t="s">
        <v>12343</v>
      </c>
      <c r="L1699" s="3" t="s">
        <v>4726</v>
      </c>
      <c r="M1699" s="3" t="s">
        <v>7955</v>
      </c>
      <c r="N1699" s="3" t="s">
        <v>4722</v>
      </c>
      <c r="O1699" s="3" t="s">
        <v>4715</v>
      </c>
      <c r="P1699" s="3"/>
      <c r="Q1699" s="3"/>
      <c r="R1699" s="3"/>
      <c r="S1699" s="3"/>
      <c r="T1699" s="3" t="s">
        <v>4716</v>
      </c>
    </row>
    <row r="1700" spans="2:20">
      <c r="B1700" t="s">
        <v>12345</v>
      </c>
      <c r="C1700" t="s">
        <v>15206</v>
      </c>
      <c r="E1700" t="s">
        <v>15189</v>
      </c>
      <c r="F1700" s="3">
        <v>0</v>
      </c>
      <c r="G1700" s="3">
        <v>0</v>
      </c>
      <c r="H1700" s="255">
        <v>42877</v>
      </c>
      <c r="I1700" s="270">
        <v>5.75</v>
      </c>
      <c r="J1700" s="3">
        <v>-1</v>
      </c>
      <c r="K1700" s="3" t="s">
        <v>12343</v>
      </c>
      <c r="L1700" s="3" t="s">
        <v>4726</v>
      </c>
      <c r="M1700" s="3" t="s">
        <v>15207</v>
      </c>
      <c r="N1700" s="3" t="s">
        <v>4712</v>
      </c>
      <c r="O1700" s="3" t="s">
        <v>4715</v>
      </c>
      <c r="P1700" s="3"/>
      <c r="Q1700" s="3"/>
      <c r="R1700" s="3"/>
      <c r="S1700" s="3"/>
      <c r="T1700" s="3" t="s">
        <v>4716</v>
      </c>
    </row>
    <row r="1701" spans="2:20">
      <c r="B1701" t="s">
        <v>12345</v>
      </c>
      <c r="C1701" t="s">
        <v>15208</v>
      </c>
      <c r="E1701" t="s">
        <v>13292</v>
      </c>
      <c r="F1701" s="3">
        <v>0</v>
      </c>
      <c r="G1701" s="3">
        <v>0</v>
      </c>
      <c r="H1701" s="255">
        <v>42863</v>
      </c>
      <c r="I1701" s="270">
        <v>5.75</v>
      </c>
      <c r="J1701" s="3">
        <v>245819</v>
      </c>
      <c r="K1701" s="3" t="s">
        <v>12343</v>
      </c>
      <c r="L1701" s="3" t="s">
        <v>5197</v>
      </c>
      <c r="M1701" s="3" t="s">
        <v>15209</v>
      </c>
      <c r="N1701" s="3" t="s">
        <v>4712</v>
      </c>
      <c r="O1701" s="3" t="s">
        <v>4715</v>
      </c>
      <c r="P1701" s="3"/>
      <c r="Q1701" s="3"/>
      <c r="R1701" s="3"/>
      <c r="S1701" s="3"/>
      <c r="T1701" s="3" t="s">
        <v>4716</v>
      </c>
    </row>
    <row r="1702" spans="2:20">
      <c r="B1702" t="s">
        <v>12345</v>
      </c>
      <c r="C1702" t="s">
        <v>15210</v>
      </c>
      <c r="E1702" t="s">
        <v>14224</v>
      </c>
      <c r="F1702" s="3">
        <v>0</v>
      </c>
      <c r="G1702" s="3">
        <v>0</v>
      </c>
      <c r="H1702" s="255">
        <v>42884</v>
      </c>
      <c r="I1702" s="270">
        <v>5.75</v>
      </c>
      <c r="J1702" s="3">
        <v>-1</v>
      </c>
      <c r="K1702" s="3" t="s">
        <v>12343</v>
      </c>
      <c r="L1702" s="3" t="s">
        <v>5324</v>
      </c>
      <c r="M1702" s="3" t="s">
        <v>14799</v>
      </c>
      <c r="N1702" s="3" t="s">
        <v>4769</v>
      </c>
      <c r="O1702" s="3" t="s">
        <v>4715</v>
      </c>
      <c r="P1702" s="3"/>
      <c r="Q1702" s="3"/>
      <c r="R1702" s="3"/>
      <c r="S1702" s="3"/>
      <c r="T1702" s="3" t="s">
        <v>4716</v>
      </c>
    </row>
    <row r="1703" spans="2:20">
      <c r="B1703" t="s">
        <v>12341</v>
      </c>
      <c r="C1703" t="s">
        <v>15211</v>
      </c>
      <c r="E1703" t="s">
        <v>4716</v>
      </c>
      <c r="F1703" s="3">
        <v>0</v>
      </c>
      <c r="G1703" s="3">
        <v>0</v>
      </c>
      <c r="H1703" s="255">
        <v>42879</v>
      </c>
      <c r="I1703" s="270">
        <v>5.75</v>
      </c>
      <c r="J1703" s="3">
        <v>0</v>
      </c>
      <c r="K1703" s="3" t="s">
        <v>12343</v>
      </c>
      <c r="L1703" s="3" t="s">
        <v>4753</v>
      </c>
      <c r="M1703" s="3" t="s">
        <v>4753</v>
      </c>
      <c r="N1703" s="3" t="s">
        <v>4722</v>
      </c>
      <c r="O1703" s="3" t="s">
        <v>4715</v>
      </c>
      <c r="P1703" s="3"/>
      <c r="Q1703" s="3"/>
      <c r="R1703" s="3"/>
      <c r="S1703" s="3"/>
      <c r="T1703" s="3" t="s">
        <v>4716</v>
      </c>
    </row>
    <row r="1704" spans="2:20">
      <c r="B1704" t="s">
        <v>12341</v>
      </c>
      <c r="C1704" t="s">
        <v>15212</v>
      </c>
      <c r="E1704" t="s">
        <v>4716</v>
      </c>
      <c r="F1704" s="3">
        <v>0</v>
      </c>
      <c r="G1704" s="3">
        <v>0</v>
      </c>
      <c r="H1704" s="255">
        <v>42857</v>
      </c>
      <c r="I1704" s="270">
        <v>5.75</v>
      </c>
      <c r="J1704" s="3">
        <v>0</v>
      </c>
      <c r="K1704" s="3" t="s">
        <v>12343</v>
      </c>
      <c r="L1704" s="3" t="s">
        <v>4753</v>
      </c>
      <c r="M1704" s="3" t="s">
        <v>4753</v>
      </c>
      <c r="N1704" s="3" t="s">
        <v>4722</v>
      </c>
      <c r="O1704" s="3" t="s">
        <v>4715</v>
      </c>
      <c r="P1704" s="3"/>
      <c r="Q1704" s="3"/>
      <c r="R1704" s="3"/>
      <c r="S1704" s="3"/>
      <c r="T1704" s="3" t="s">
        <v>4716</v>
      </c>
    </row>
    <row r="1705" spans="2:20">
      <c r="B1705" t="s">
        <v>12345</v>
      </c>
      <c r="C1705" t="s">
        <v>15213</v>
      </c>
      <c r="E1705" t="s">
        <v>14785</v>
      </c>
      <c r="F1705" s="3">
        <v>0</v>
      </c>
      <c r="G1705" s="3">
        <v>0</v>
      </c>
      <c r="H1705" s="255">
        <v>42863</v>
      </c>
      <c r="I1705" s="270">
        <v>5.75</v>
      </c>
      <c r="J1705" s="3">
        <v>-1</v>
      </c>
      <c r="K1705" s="3" t="s">
        <v>4752</v>
      </c>
      <c r="L1705" s="3" t="s">
        <v>4753</v>
      </c>
      <c r="M1705" s="3" t="s">
        <v>4753</v>
      </c>
      <c r="N1705" s="3" t="s">
        <v>4722</v>
      </c>
      <c r="O1705" s="3" t="s">
        <v>4715</v>
      </c>
      <c r="P1705" s="3"/>
      <c r="Q1705" s="3"/>
      <c r="R1705" s="3"/>
      <c r="S1705" s="3"/>
      <c r="T1705" s="3" t="s">
        <v>4716</v>
      </c>
    </row>
    <row r="1706" spans="2:20">
      <c r="B1706" t="s">
        <v>12345</v>
      </c>
      <c r="C1706" t="s">
        <v>15214</v>
      </c>
      <c r="E1706" t="s">
        <v>15215</v>
      </c>
      <c r="F1706" s="3">
        <v>0</v>
      </c>
      <c r="G1706" s="3">
        <v>0</v>
      </c>
      <c r="H1706" s="255">
        <v>42885</v>
      </c>
      <c r="I1706" s="270">
        <v>5.75</v>
      </c>
      <c r="J1706" s="3">
        <v>-1</v>
      </c>
      <c r="K1706" s="3" t="s">
        <v>12343</v>
      </c>
      <c r="L1706" s="3" t="s">
        <v>4753</v>
      </c>
      <c r="M1706" s="3" t="s">
        <v>4753</v>
      </c>
      <c r="N1706" s="3" t="s">
        <v>4722</v>
      </c>
      <c r="O1706" s="3" t="s">
        <v>4715</v>
      </c>
      <c r="P1706" s="3"/>
      <c r="Q1706" s="3"/>
      <c r="R1706" s="3"/>
      <c r="S1706" s="3"/>
      <c r="T1706" s="3" t="s">
        <v>4716</v>
      </c>
    </row>
    <row r="1707" spans="2:20">
      <c r="B1707" t="s">
        <v>12345</v>
      </c>
      <c r="C1707" t="s">
        <v>15216</v>
      </c>
      <c r="E1707" t="s">
        <v>14313</v>
      </c>
      <c r="F1707" s="3">
        <v>0</v>
      </c>
      <c r="G1707" s="3">
        <v>0</v>
      </c>
      <c r="H1707" s="255">
        <v>42885</v>
      </c>
      <c r="I1707" s="270">
        <v>5.75</v>
      </c>
      <c r="J1707" s="3">
        <v>-1</v>
      </c>
      <c r="K1707" s="3" t="s">
        <v>4752</v>
      </c>
      <c r="L1707" s="3" t="s">
        <v>4753</v>
      </c>
      <c r="M1707" s="3" t="s">
        <v>4753</v>
      </c>
      <c r="N1707" s="3" t="s">
        <v>4722</v>
      </c>
      <c r="O1707" s="3" t="s">
        <v>4715</v>
      </c>
      <c r="P1707" s="3"/>
      <c r="Q1707" s="3"/>
      <c r="R1707" s="3"/>
      <c r="S1707" s="3"/>
      <c r="T1707" s="3" t="s">
        <v>4716</v>
      </c>
    </row>
    <row r="1708" spans="2:20">
      <c r="B1708" t="s">
        <v>12345</v>
      </c>
      <c r="C1708" t="s">
        <v>15217</v>
      </c>
      <c r="E1708" t="s">
        <v>15218</v>
      </c>
      <c r="F1708" s="3">
        <v>0</v>
      </c>
      <c r="G1708" s="3">
        <v>0</v>
      </c>
      <c r="H1708" s="255">
        <v>42866</v>
      </c>
      <c r="I1708" s="270">
        <v>5.75</v>
      </c>
      <c r="J1708" s="3">
        <v>-1</v>
      </c>
      <c r="K1708" s="3" t="s">
        <v>12343</v>
      </c>
      <c r="L1708" s="3" t="s">
        <v>4753</v>
      </c>
      <c r="M1708" s="3" t="s">
        <v>4753</v>
      </c>
      <c r="N1708" s="3" t="s">
        <v>4722</v>
      </c>
      <c r="O1708" s="3" t="s">
        <v>4715</v>
      </c>
      <c r="P1708" s="3"/>
      <c r="Q1708" s="3"/>
      <c r="R1708" s="3"/>
      <c r="S1708" s="3"/>
      <c r="T1708" s="3" t="s">
        <v>4716</v>
      </c>
    </row>
    <row r="1709" spans="2:20">
      <c r="B1709" t="s">
        <v>12341</v>
      </c>
      <c r="C1709" t="s">
        <v>15219</v>
      </c>
      <c r="E1709" t="s">
        <v>4716</v>
      </c>
      <c r="F1709" s="3">
        <v>0</v>
      </c>
      <c r="G1709" s="3">
        <v>0</v>
      </c>
      <c r="H1709" s="255">
        <v>42879</v>
      </c>
      <c r="I1709" s="270">
        <v>5.75</v>
      </c>
      <c r="J1709" s="3">
        <v>0</v>
      </c>
      <c r="K1709" s="3" t="s">
        <v>12343</v>
      </c>
      <c r="L1709" s="3" t="s">
        <v>4753</v>
      </c>
      <c r="M1709" s="3" t="s">
        <v>4753</v>
      </c>
      <c r="N1709" s="3" t="s">
        <v>4722</v>
      </c>
      <c r="O1709" s="3" t="s">
        <v>4715</v>
      </c>
      <c r="P1709" s="3"/>
      <c r="Q1709" s="3"/>
      <c r="R1709" s="3"/>
      <c r="S1709" s="3"/>
      <c r="T1709" s="3" t="s">
        <v>4716</v>
      </c>
    </row>
    <row r="1710" spans="2:20">
      <c r="B1710" t="s">
        <v>12345</v>
      </c>
      <c r="C1710" t="s">
        <v>15220</v>
      </c>
      <c r="E1710" t="s">
        <v>15221</v>
      </c>
      <c r="F1710" s="3">
        <v>0</v>
      </c>
      <c r="G1710" s="3">
        <v>0</v>
      </c>
      <c r="H1710" s="255">
        <v>42886</v>
      </c>
      <c r="I1710" s="270">
        <v>5.75</v>
      </c>
      <c r="J1710" s="3">
        <v>-1</v>
      </c>
      <c r="K1710" s="3" t="s">
        <v>4752</v>
      </c>
      <c r="L1710" s="3" t="s">
        <v>4753</v>
      </c>
      <c r="M1710" s="3" t="s">
        <v>4753</v>
      </c>
      <c r="N1710" s="3" t="s">
        <v>4718</v>
      </c>
      <c r="O1710" s="3" t="s">
        <v>4715</v>
      </c>
      <c r="P1710" s="3"/>
      <c r="Q1710" s="3"/>
      <c r="R1710" s="3"/>
      <c r="S1710" s="3"/>
      <c r="T1710" s="3" t="s">
        <v>4716</v>
      </c>
    </row>
    <row r="1711" spans="2:20">
      <c r="B1711" t="s">
        <v>12345</v>
      </c>
      <c r="C1711" t="s">
        <v>15222</v>
      </c>
      <c r="E1711" t="s">
        <v>15223</v>
      </c>
      <c r="F1711" s="3">
        <v>0</v>
      </c>
      <c r="G1711" s="3">
        <v>0</v>
      </c>
      <c r="H1711" s="255">
        <v>42864</v>
      </c>
      <c r="I1711" s="270">
        <v>5.75</v>
      </c>
      <c r="J1711" s="3">
        <v>-1</v>
      </c>
      <c r="K1711" s="3" t="s">
        <v>4752</v>
      </c>
      <c r="L1711" s="3" t="s">
        <v>4753</v>
      </c>
      <c r="M1711" s="3" t="s">
        <v>4753</v>
      </c>
      <c r="N1711" s="3" t="s">
        <v>4718</v>
      </c>
      <c r="O1711" s="3" t="s">
        <v>4715</v>
      </c>
      <c r="P1711" s="3"/>
      <c r="Q1711" s="3"/>
      <c r="R1711" s="3"/>
      <c r="S1711" s="3"/>
      <c r="T1711" s="3" t="s">
        <v>4716</v>
      </c>
    </row>
    <row r="1712" spans="2:20">
      <c r="B1712" t="s">
        <v>12341</v>
      </c>
      <c r="C1712" t="s">
        <v>15224</v>
      </c>
      <c r="E1712" t="s">
        <v>4716</v>
      </c>
      <c r="F1712" s="3">
        <v>0</v>
      </c>
      <c r="G1712" s="3">
        <v>0</v>
      </c>
      <c r="H1712" s="255">
        <v>42868</v>
      </c>
      <c r="I1712" s="270">
        <v>5.75</v>
      </c>
      <c r="J1712" s="3">
        <v>0</v>
      </c>
      <c r="K1712" s="3" t="s">
        <v>12343</v>
      </c>
      <c r="L1712" s="3" t="s">
        <v>4753</v>
      </c>
      <c r="M1712" s="3" t="s">
        <v>4753</v>
      </c>
      <c r="N1712" s="3" t="s">
        <v>4722</v>
      </c>
      <c r="O1712" s="3" t="s">
        <v>4715</v>
      </c>
      <c r="P1712" s="3"/>
      <c r="Q1712" s="3"/>
      <c r="R1712" s="3"/>
      <c r="S1712" s="3"/>
      <c r="T1712" s="3" t="s">
        <v>4716</v>
      </c>
    </row>
    <row r="1713" spans="2:20">
      <c r="B1713" t="s">
        <v>12341</v>
      </c>
      <c r="C1713" t="s">
        <v>15225</v>
      </c>
      <c r="E1713" t="s">
        <v>4716</v>
      </c>
      <c r="F1713" s="3">
        <v>0</v>
      </c>
      <c r="G1713" s="3">
        <v>0</v>
      </c>
      <c r="H1713" s="255">
        <v>42866</v>
      </c>
      <c r="I1713" s="270">
        <v>5.75</v>
      </c>
      <c r="J1713" s="3">
        <v>0</v>
      </c>
      <c r="K1713" s="3" t="s">
        <v>12343</v>
      </c>
      <c r="L1713" s="3" t="s">
        <v>4753</v>
      </c>
      <c r="M1713" s="3" t="s">
        <v>4753</v>
      </c>
      <c r="N1713" s="3" t="s">
        <v>4722</v>
      </c>
      <c r="O1713" s="3" t="s">
        <v>4715</v>
      </c>
      <c r="P1713" s="3"/>
      <c r="Q1713" s="3"/>
      <c r="R1713" s="3"/>
      <c r="S1713" s="3"/>
      <c r="T1713" s="3" t="s">
        <v>4716</v>
      </c>
    </row>
    <row r="1714" spans="2:20">
      <c r="B1714" t="s">
        <v>12341</v>
      </c>
      <c r="C1714" t="s">
        <v>15226</v>
      </c>
      <c r="E1714" t="s">
        <v>4716</v>
      </c>
      <c r="F1714" s="3">
        <v>0</v>
      </c>
      <c r="G1714" s="3">
        <v>0</v>
      </c>
      <c r="H1714" s="255">
        <v>42866</v>
      </c>
      <c r="I1714" s="270">
        <v>5.75</v>
      </c>
      <c r="J1714" s="3">
        <v>0</v>
      </c>
      <c r="K1714" s="3" t="s">
        <v>12343</v>
      </c>
      <c r="L1714" s="3" t="s">
        <v>4753</v>
      </c>
      <c r="M1714" s="3" t="s">
        <v>4753</v>
      </c>
      <c r="N1714" s="3" t="s">
        <v>4722</v>
      </c>
      <c r="O1714" s="3" t="s">
        <v>4715</v>
      </c>
      <c r="P1714" s="3"/>
      <c r="Q1714" s="3"/>
      <c r="R1714" s="3"/>
      <c r="S1714" s="3"/>
      <c r="T1714" s="3" t="s">
        <v>4716</v>
      </c>
    </row>
    <row r="1715" spans="2:20">
      <c r="B1715" t="s">
        <v>12345</v>
      </c>
      <c r="C1715" t="s">
        <v>15227</v>
      </c>
      <c r="E1715" t="s">
        <v>15228</v>
      </c>
      <c r="F1715" s="3">
        <v>0</v>
      </c>
      <c r="G1715" s="3">
        <v>0</v>
      </c>
      <c r="H1715" s="255">
        <v>42871</v>
      </c>
      <c r="I1715" s="270">
        <v>5.75</v>
      </c>
      <c r="J1715" s="3">
        <v>-1</v>
      </c>
      <c r="K1715" s="3" t="s">
        <v>12343</v>
      </c>
      <c r="L1715" s="3" t="s">
        <v>4753</v>
      </c>
      <c r="M1715" s="3" t="s">
        <v>4753</v>
      </c>
      <c r="N1715" s="3" t="s">
        <v>4722</v>
      </c>
      <c r="O1715" s="3" t="s">
        <v>4715</v>
      </c>
      <c r="P1715" s="3"/>
      <c r="Q1715" s="3"/>
      <c r="R1715" s="3"/>
      <c r="S1715" s="3"/>
      <c r="T1715" s="3" t="s">
        <v>4716</v>
      </c>
    </row>
    <row r="1716" spans="2:20">
      <c r="B1716" t="s">
        <v>12341</v>
      </c>
      <c r="C1716" t="s">
        <v>15229</v>
      </c>
      <c r="E1716" t="s">
        <v>4716</v>
      </c>
      <c r="F1716" s="3">
        <v>0</v>
      </c>
      <c r="G1716" s="3">
        <v>0</v>
      </c>
      <c r="H1716" s="255">
        <v>42860</v>
      </c>
      <c r="I1716" s="270">
        <v>5.75</v>
      </c>
      <c r="J1716" s="3">
        <v>0</v>
      </c>
      <c r="K1716" s="3" t="s">
        <v>12343</v>
      </c>
      <c r="L1716" s="3" t="s">
        <v>4753</v>
      </c>
      <c r="M1716" s="3" t="s">
        <v>4753</v>
      </c>
      <c r="N1716" s="3" t="s">
        <v>4722</v>
      </c>
      <c r="O1716" s="3" t="s">
        <v>4715</v>
      </c>
      <c r="P1716" s="3"/>
      <c r="Q1716" s="3"/>
      <c r="R1716" s="3"/>
      <c r="S1716" s="3"/>
      <c r="T1716" s="3" t="s">
        <v>4716</v>
      </c>
    </row>
    <row r="1717" spans="2:20">
      <c r="B1717" t="s">
        <v>12345</v>
      </c>
      <c r="C1717" t="s">
        <v>15230</v>
      </c>
      <c r="E1717" t="s">
        <v>15231</v>
      </c>
      <c r="F1717" s="3">
        <v>0</v>
      </c>
      <c r="G1717" s="3">
        <v>0</v>
      </c>
      <c r="H1717" s="255">
        <v>42844</v>
      </c>
      <c r="I1717" s="270">
        <v>5.833333333333333</v>
      </c>
      <c r="J1717" s="3">
        <v>-1</v>
      </c>
      <c r="K1717" s="3" t="s">
        <v>4752</v>
      </c>
      <c r="L1717" s="3" t="s">
        <v>4753</v>
      </c>
      <c r="M1717" s="3" t="s">
        <v>4753</v>
      </c>
      <c r="N1717" s="3" t="s">
        <v>4769</v>
      </c>
      <c r="O1717" s="3" t="s">
        <v>4715</v>
      </c>
      <c r="P1717" s="3"/>
      <c r="Q1717" s="3"/>
      <c r="R1717" s="3"/>
      <c r="S1717" s="3"/>
      <c r="T1717" s="3" t="s">
        <v>4716</v>
      </c>
    </row>
    <row r="1718" spans="2:20">
      <c r="B1718" t="s">
        <v>12345</v>
      </c>
      <c r="C1718" t="s">
        <v>15232</v>
      </c>
      <c r="E1718" t="s">
        <v>15233</v>
      </c>
      <c r="F1718" s="3">
        <v>0</v>
      </c>
      <c r="G1718" s="3">
        <v>0</v>
      </c>
      <c r="H1718" s="255">
        <v>42849</v>
      </c>
      <c r="I1718" s="270">
        <v>5.833333333333333</v>
      </c>
      <c r="J1718" s="3">
        <v>-1</v>
      </c>
      <c r="K1718" s="3" t="s">
        <v>4752</v>
      </c>
      <c r="L1718" s="3" t="s">
        <v>4753</v>
      </c>
      <c r="M1718" s="3" t="s">
        <v>4753</v>
      </c>
      <c r="N1718" s="3" t="s">
        <v>4722</v>
      </c>
      <c r="O1718" s="3" t="s">
        <v>4715</v>
      </c>
      <c r="P1718" s="3"/>
      <c r="Q1718" s="3"/>
      <c r="R1718" s="3"/>
      <c r="S1718" s="3"/>
      <c r="T1718" s="3" t="s">
        <v>4716</v>
      </c>
    </row>
    <row r="1719" spans="2:20">
      <c r="B1719" t="s">
        <v>12345</v>
      </c>
      <c r="C1719" t="s">
        <v>15234</v>
      </c>
      <c r="E1719" t="s">
        <v>14946</v>
      </c>
      <c r="F1719" s="3">
        <v>0</v>
      </c>
      <c r="G1719" s="3">
        <v>0</v>
      </c>
      <c r="H1719" s="255">
        <v>42853</v>
      </c>
      <c r="I1719" s="270">
        <v>5.833333333333333</v>
      </c>
      <c r="J1719" s="3">
        <v>-1</v>
      </c>
      <c r="K1719" s="3" t="s">
        <v>4752</v>
      </c>
      <c r="L1719" s="3" t="s">
        <v>4753</v>
      </c>
      <c r="M1719" s="3" t="s">
        <v>4753</v>
      </c>
      <c r="N1719" s="3" t="s">
        <v>4718</v>
      </c>
      <c r="O1719" s="3" t="s">
        <v>4715</v>
      </c>
      <c r="P1719" s="3"/>
      <c r="Q1719" s="3"/>
      <c r="R1719" s="3"/>
      <c r="S1719" s="3"/>
      <c r="T1719" s="3" t="s">
        <v>4716</v>
      </c>
    </row>
    <row r="1720" spans="2:20">
      <c r="B1720" t="s">
        <v>12341</v>
      </c>
      <c r="C1720" t="s">
        <v>15235</v>
      </c>
      <c r="E1720" t="s">
        <v>4716</v>
      </c>
      <c r="F1720" s="3">
        <v>0</v>
      </c>
      <c r="G1720" s="3">
        <v>0</v>
      </c>
      <c r="H1720" s="255">
        <v>42851</v>
      </c>
      <c r="I1720" s="270">
        <v>5.833333333333333</v>
      </c>
      <c r="J1720" s="3">
        <v>0</v>
      </c>
      <c r="K1720" s="3" t="s">
        <v>12343</v>
      </c>
      <c r="L1720" s="3" t="s">
        <v>4753</v>
      </c>
      <c r="M1720" s="3" t="s">
        <v>4753</v>
      </c>
      <c r="N1720" s="3" t="s">
        <v>4722</v>
      </c>
      <c r="O1720" s="3" t="s">
        <v>4715</v>
      </c>
      <c r="P1720" s="3"/>
      <c r="Q1720" s="3"/>
      <c r="R1720" s="3"/>
      <c r="S1720" s="3"/>
      <c r="T1720" s="3" t="s">
        <v>4716</v>
      </c>
    </row>
    <row r="1721" spans="2:20">
      <c r="B1721" t="s">
        <v>12341</v>
      </c>
      <c r="C1721" t="s">
        <v>15236</v>
      </c>
      <c r="E1721" t="s">
        <v>4716</v>
      </c>
      <c r="F1721" s="3">
        <v>0</v>
      </c>
      <c r="G1721" s="3">
        <v>0</v>
      </c>
      <c r="H1721" s="255">
        <v>42832</v>
      </c>
      <c r="I1721" s="270">
        <v>5.833333333333333</v>
      </c>
      <c r="J1721" s="3">
        <v>0</v>
      </c>
      <c r="K1721" s="3" t="s">
        <v>12343</v>
      </c>
      <c r="L1721" s="3" t="s">
        <v>4753</v>
      </c>
      <c r="M1721" s="3" t="s">
        <v>4753</v>
      </c>
      <c r="N1721" s="3" t="s">
        <v>4722</v>
      </c>
      <c r="O1721" s="3" t="s">
        <v>4715</v>
      </c>
      <c r="P1721" s="3"/>
      <c r="Q1721" s="3"/>
      <c r="R1721" s="3"/>
      <c r="S1721" s="3"/>
      <c r="T1721" s="3" t="s">
        <v>4716</v>
      </c>
    </row>
    <row r="1722" spans="2:20">
      <c r="B1722" t="s">
        <v>12345</v>
      </c>
      <c r="C1722" t="s">
        <v>15237</v>
      </c>
      <c r="E1722" t="s">
        <v>15238</v>
      </c>
      <c r="F1722" s="3">
        <v>0</v>
      </c>
      <c r="G1722" s="3">
        <v>0</v>
      </c>
      <c r="H1722" s="255">
        <v>42846</v>
      </c>
      <c r="I1722" s="270">
        <v>5.833333333333333</v>
      </c>
      <c r="J1722" s="3">
        <v>-1</v>
      </c>
      <c r="K1722" s="3" t="s">
        <v>12343</v>
      </c>
      <c r="L1722" s="3" t="s">
        <v>4753</v>
      </c>
      <c r="M1722" s="3" t="s">
        <v>4753</v>
      </c>
      <c r="N1722" s="3" t="s">
        <v>4731</v>
      </c>
      <c r="O1722" s="3" t="s">
        <v>4715</v>
      </c>
      <c r="P1722" s="3"/>
      <c r="Q1722" s="3"/>
      <c r="R1722" s="3"/>
      <c r="S1722" s="3"/>
      <c r="T1722" s="3" t="s">
        <v>4716</v>
      </c>
    </row>
    <row r="1723" spans="2:20">
      <c r="B1723" t="s">
        <v>12341</v>
      </c>
      <c r="C1723" t="s">
        <v>15239</v>
      </c>
      <c r="E1723" t="s">
        <v>4716</v>
      </c>
      <c r="F1723" s="3">
        <v>0</v>
      </c>
      <c r="G1723" s="3">
        <v>0</v>
      </c>
      <c r="H1723" s="255">
        <v>42829</v>
      </c>
      <c r="I1723" s="270">
        <v>5.833333333333333</v>
      </c>
      <c r="J1723" s="3">
        <v>0</v>
      </c>
      <c r="K1723" s="3" t="s">
        <v>12343</v>
      </c>
      <c r="L1723" s="3" t="s">
        <v>4753</v>
      </c>
      <c r="M1723" s="3" t="s">
        <v>4753</v>
      </c>
      <c r="N1723" s="3" t="s">
        <v>4722</v>
      </c>
      <c r="O1723" s="3" t="s">
        <v>4715</v>
      </c>
      <c r="P1723" s="3"/>
      <c r="Q1723" s="3"/>
      <c r="R1723" s="3"/>
      <c r="S1723" s="3"/>
      <c r="T1723" s="3" t="s">
        <v>4716</v>
      </c>
    </row>
    <row r="1724" spans="2:20">
      <c r="B1724" t="s">
        <v>12345</v>
      </c>
      <c r="C1724" t="s">
        <v>15240</v>
      </c>
      <c r="E1724" t="s">
        <v>14593</v>
      </c>
      <c r="F1724" s="3">
        <v>0</v>
      </c>
      <c r="G1724" s="3">
        <v>0</v>
      </c>
      <c r="H1724" s="255">
        <v>42842</v>
      </c>
      <c r="I1724" s="270">
        <v>5.833333333333333</v>
      </c>
      <c r="J1724" s="3">
        <v>-1</v>
      </c>
      <c r="K1724" s="3" t="s">
        <v>4752</v>
      </c>
      <c r="L1724" s="3" t="s">
        <v>4753</v>
      </c>
      <c r="M1724" s="3" t="s">
        <v>4753</v>
      </c>
      <c r="N1724" s="3" t="s">
        <v>4718</v>
      </c>
      <c r="O1724" s="3" t="s">
        <v>4715</v>
      </c>
      <c r="P1724" s="3"/>
      <c r="Q1724" s="3"/>
      <c r="R1724" s="3"/>
      <c r="S1724" s="3"/>
      <c r="T1724" s="3" t="s">
        <v>4716</v>
      </c>
    </row>
    <row r="1725" spans="2:20">
      <c r="B1725" t="s">
        <v>12341</v>
      </c>
      <c r="C1725" t="s">
        <v>15241</v>
      </c>
      <c r="E1725" t="s">
        <v>4716</v>
      </c>
      <c r="F1725" s="3">
        <v>0</v>
      </c>
      <c r="G1725" s="3">
        <v>0</v>
      </c>
      <c r="H1725" s="255">
        <v>42829</v>
      </c>
      <c r="I1725" s="270">
        <v>5.833333333333333</v>
      </c>
      <c r="J1725" s="3">
        <v>0</v>
      </c>
      <c r="K1725" s="3" t="s">
        <v>12343</v>
      </c>
      <c r="L1725" s="3" t="s">
        <v>4753</v>
      </c>
      <c r="M1725" s="3" t="s">
        <v>4753</v>
      </c>
      <c r="N1725" s="3" t="s">
        <v>4718</v>
      </c>
      <c r="O1725" s="3" t="s">
        <v>4715</v>
      </c>
      <c r="P1725" s="3"/>
      <c r="Q1725" s="3"/>
      <c r="R1725" s="3"/>
      <c r="S1725" s="3"/>
      <c r="T1725" s="3" t="s">
        <v>4716</v>
      </c>
    </row>
    <row r="1726" spans="2:20">
      <c r="B1726" t="s">
        <v>12345</v>
      </c>
      <c r="C1726" t="s">
        <v>15242</v>
      </c>
      <c r="E1726" t="s">
        <v>15243</v>
      </c>
      <c r="F1726" s="3">
        <v>0</v>
      </c>
      <c r="G1726" s="3">
        <v>0</v>
      </c>
      <c r="H1726" s="255">
        <v>42845</v>
      </c>
      <c r="I1726" s="270">
        <v>5.833333333333333</v>
      </c>
      <c r="J1726" s="3">
        <v>-1</v>
      </c>
      <c r="K1726" s="3" t="s">
        <v>4752</v>
      </c>
      <c r="L1726" s="3" t="s">
        <v>4753</v>
      </c>
      <c r="M1726" s="3" t="s">
        <v>4753</v>
      </c>
      <c r="N1726" s="3" t="s">
        <v>4718</v>
      </c>
      <c r="O1726" s="3" t="s">
        <v>4715</v>
      </c>
      <c r="P1726" s="3"/>
      <c r="Q1726" s="3"/>
      <c r="R1726" s="3"/>
      <c r="S1726" s="3"/>
      <c r="T1726" s="3" t="s">
        <v>4716</v>
      </c>
    </row>
    <row r="1727" spans="2:20">
      <c r="B1727" t="s">
        <v>12345</v>
      </c>
      <c r="C1727" t="s">
        <v>15244</v>
      </c>
      <c r="E1727" t="s">
        <v>14354</v>
      </c>
      <c r="F1727" s="3">
        <v>0</v>
      </c>
      <c r="G1727" s="3">
        <v>0</v>
      </c>
      <c r="H1727" s="255">
        <v>42852</v>
      </c>
      <c r="I1727" s="270">
        <v>5.833333333333333</v>
      </c>
      <c r="J1727" s="3">
        <v>-1</v>
      </c>
      <c r="K1727" s="3" t="s">
        <v>4752</v>
      </c>
      <c r="L1727" s="3" t="s">
        <v>5197</v>
      </c>
      <c r="M1727" s="3" t="s">
        <v>15026</v>
      </c>
      <c r="N1727" s="3" t="s">
        <v>4722</v>
      </c>
      <c r="O1727" s="3" t="s">
        <v>4715</v>
      </c>
      <c r="P1727" s="3"/>
      <c r="Q1727" s="3"/>
      <c r="R1727" s="3"/>
      <c r="S1727" s="3"/>
      <c r="T1727" s="3" t="s">
        <v>4716</v>
      </c>
    </row>
    <row r="1728" spans="2:20">
      <c r="B1728" t="s">
        <v>12378</v>
      </c>
      <c r="C1728" t="s">
        <v>15245</v>
      </c>
      <c r="E1728" t="s">
        <v>15246</v>
      </c>
      <c r="F1728" s="3">
        <v>1</v>
      </c>
      <c r="G1728" s="3">
        <v>333.85</v>
      </c>
      <c r="H1728" s="255">
        <v>42826</v>
      </c>
      <c r="I1728" s="270">
        <v>5.833333333333333</v>
      </c>
      <c r="J1728" s="3">
        <v>-1</v>
      </c>
      <c r="K1728" s="3" t="s">
        <v>12343</v>
      </c>
      <c r="L1728" s="3" t="s">
        <v>5324</v>
      </c>
      <c r="M1728" s="3" t="s">
        <v>6241</v>
      </c>
      <c r="N1728" s="3" t="s">
        <v>4722</v>
      </c>
      <c r="O1728" s="3" t="s">
        <v>4715</v>
      </c>
      <c r="P1728" s="3"/>
      <c r="Q1728" s="3"/>
      <c r="R1728" s="3"/>
      <c r="S1728" s="3"/>
      <c r="T1728" s="3" t="s">
        <v>4716</v>
      </c>
    </row>
    <row r="1729" spans="2:20">
      <c r="B1729" t="s">
        <v>12345</v>
      </c>
      <c r="C1729" t="s">
        <v>15247</v>
      </c>
      <c r="E1729" t="s">
        <v>14517</v>
      </c>
      <c r="F1729" s="3">
        <v>0</v>
      </c>
      <c r="G1729" s="3">
        <v>0</v>
      </c>
      <c r="H1729" s="255">
        <v>42832</v>
      </c>
      <c r="I1729" s="270">
        <v>5.833333333333333</v>
      </c>
      <c r="J1729" s="3">
        <v>-1</v>
      </c>
      <c r="K1729" s="3" t="s">
        <v>4752</v>
      </c>
      <c r="L1729" s="3" t="s">
        <v>5324</v>
      </c>
      <c r="M1729" s="3" t="s">
        <v>15248</v>
      </c>
      <c r="N1729" s="3" t="s">
        <v>4722</v>
      </c>
      <c r="O1729" s="3" t="s">
        <v>4715</v>
      </c>
      <c r="P1729" s="3"/>
      <c r="Q1729" s="3"/>
      <c r="R1729" s="3"/>
      <c r="S1729" s="3"/>
      <c r="T1729" s="3" t="s">
        <v>4716</v>
      </c>
    </row>
    <row r="1730" spans="2:20">
      <c r="B1730" t="s">
        <v>12345</v>
      </c>
      <c r="C1730" t="s">
        <v>15249</v>
      </c>
      <c r="E1730" t="s">
        <v>15250</v>
      </c>
      <c r="F1730" s="3">
        <v>0</v>
      </c>
      <c r="G1730" s="3">
        <v>0</v>
      </c>
      <c r="H1730" s="255">
        <v>42842</v>
      </c>
      <c r="I1730" s="270">
        <v>5.833333333333333</v>
      </c>
      <c r="J1730" s="3">
        <v>-1</v>
      </c>
      <c r="K1730" s="3" t="s">
        <v>12343</v>
      </c>
      <c r="L1730" s="3" t="s">
        <v>4753</v>
      </c>
      <c r="M1730" s="3" t="s">
        <v>4753</v>
      </c>
      <c r="N1730" s="3" t="s">
        <v>4731</v>
      </c>
      <c r="O1730" s="3" t="s">
        <v>4715</v>
      </c>
      <c r="P1730" s="3"/>
      <c r="Q1730" s="3"/>
      <c r="R1730" s="3"/>
      <c r="S1730" s="3"/>
      <c r="T1730" s="3" t="s">
        <v>4716</v>
      </c>
    </row>
    <row r="1731" spans="2:20">
      <c r="B1731" t="s">
        <v>12345</v>
      </c>
      <c r="C1731" t="s">
        <v>15251</v>
      </c>
      <c r="E1731" t="s">
        <v>15252</v>
      </c>
      <c r="F1731" s="3">
        <v>0</v>
      </c>
      <c r="G1731" s="3">
        <v>0</v>
      </c>
      <c r="H1731" s="255">
        <v>42845</v>
      </c>
      <c r="I1731" s="270">
        <v>5.833333333333333</v>
      </c>
      <c r="J1731" s="3">
        <v>41539</v>
      </c>
      <c r="K1731" s="3" t="s">
        <v>12343</v>
      </c>
      <c r="L1731" s="3" t="s">
        <v>4726</v>
      </c>
      <c r="M1731" s="3" t="s">
        <v>7955</v>
      </c>
      <c r="N1731" s="3" t="s">
        <v>4722</v>
      </c>
      <c r="O1731" s="3" t="s">
        <v>4715</v>
      </c>
      <c r="P1731" s="3"/>
      <c r="Q1731" s="3"/>
      <c r="R1731" s="3"/>
      <c r="S1731" s="3"/>
      <c r="T1731" s="3" t="s">
        <v>4716</v>
      </c>
    </row>
    <row r="1732" spans="2:20">
      <c r="B1732" t="s">
        <v>12345</v>
      </c>
      <c r="C1732" t="s">
        <v>15253</v>
      </c>
      <c r="E1732" t="s">
        <v>13704</v>
      </c>
      <c r="F1732" s="3">
        <v>0</v>
      </c>
      <c r="G1732" s="3">
        <v>0</v>
      </c>
      <c r="H1732" s="255">
        <v>42851</v>
      </c>
      <c r="I1732" s="270">
        <v>5.833333333333333</v>
      </c>
      <c r="J1732" s="3">
        <v>-1</v>
      </c>
      <c r="K1732" s="3" t="s">
        <v>4752</v>
      </c>
      <c r="L1732" s="3" t="s">
        <v>4726</v>
      </c>
      <c r="M1732" s="3" t="s">
        <v>15254</v>
      </c>
      <c r="N1732" s="3" t="s">
        <v>4722</v>
      </c>
      <c r="O1732" s="3" t="s">
        <v>4715</v>
      </c>
      <c r="P1732" s="3"/>
      <c r="Q1732" s="3"/>
      <c r="R1732" s="3"/>
      <c r="S1732" s="3"/>
      <c r="T1732" s="3" t="s">
        <v>4716</v>
      </c>
    </row>
    <row r="1733" spans="2:20">
      <c r="B1733" t="s">
        <v>12345</v>
      </c>
      <c r="C1733" t="s">
        <v>15255</v>
      </c>
      <c r="E1733" t="s">
        <v>13288</v>
      </c>
      <c r="F1733" s="3">
        <v>0</v>
      </c>
      <c r="G1733" s="3">
        <v>0</v>
      </c>
      <c r="H1733" s="255">
        <v>42852</v>
      </c>
      <c r="I1733" s="270">
        <v>5.833333333333333</v>
      </c>
      <c r="J1733" s="3">
        <v>-1</v>
      </c>
      <c r="K1733" s="3" t="s">
        <v>12343</v>
      </c>
      <c r="L1733" s="3" t="s">
        <v>4726</v>
      </c>
      <c r="M1733" s="3" t="s">
        <v>4994</v>
      </c>
      <c r="N1733" s="3" t="s">
        <v>4722</v>
      </c>
      <c r="O1733" s="3" t="s">
        <v>4715</v>
      </c>
      <c r="P1733" s="3"/>
      <c r="Q1733" s="3"/>
      <c r="R1733" s="3"/>
      <c r="S1733" s="3"/>
      <c r="T1733" s="3" t="s">
        <v>4716</v>
      </c>
    </row>
    <row r="1734" spans="2:20">
      <c r="B1734" t="s">
        <v>12345</v>
      </c>
      <c r="C1734" t="s">
        <v>15256</v>
      </c>
      <c r="E1734" t="s">
        <v>15257</v>
      </c>
      <c r="F1734" s="3">
        <v>0</v>
      </c>
      <c r="G1734" s="3">
        <v>0</v>
      </c>
      <c r="H1734" s="255">
        <v>42850</v>
      </c>
      <c r="I1734" s="270">
        <v>5.833333333333333</v>
      </c>
      <c r="J1734" s="3">
        <v>-1</v>
      </c>
      <c r="K1734" s="3" t="s">
        <v>12343</v>
      </c>
      <c r="L1734" s="3" t="s">
        <v>4726</v>
      </c>
      <c r="M1734" s="3" t="s">
        <v>13866</v>
      </c>
      <c r="N1734" s="3" t="s">
        <v>4718</v>
      </c>
      <c r="O1734" s="3" t="s">
        <v>4715</v>
      </c>
      <c r="P1734" s="3"/>
      <c r="Q1734" s="3"/>
      <c r="R1734" s="3"/>
      <c r="S1734" s="3"/>
      <c r="T1734" s="3" t="s">
        <v>4716</v>
      </c>
    </row>
    <row r="1735" spans="2:20">
      <c r="B1735" t="s">
        <v>12345</v>
      </c>
      <c r="C1735" t="s">
        <v>15258</v>
      </c>
      <c r="E1735" t="s">
        <v>13265</v>
      </c>
      <c r="F1735" s="3">
        <v>0</v>
      </c>
      <c r="G1735" s="3">
        <v>0</v>
      </c>
      <c r="H1735" s="255">
        <v>42828</v>
      </c>
      <c r="I1735" s="270">
        <v>5.833333333333333</v>
      </c>
      <c r="J1735" s="3">
        <v>-1</v>
      </c>
      <c r="K1735" s="3" t="s">
        <v>12343</v>
      </c>
      <c r="L1735" s="3" t="s">
        <v>4726</v>
      </c>
      <c r="M1735" s="3" t="s">
        <v>10477</v>
      </c>
      <c r="N1735" s="3" t="s">
        <v>4712</v>
      </c>
      <c r="O1735" s="3" t="s">
        <v>4715</v>
      </c>
      <c r="P1735" s="3"/>
      <c r="Q1735" s="3"/>
      <c r="R1735" s="3"/>
      <c r="S1735" s="3"/>
      <c r="T1735" s="3" t="s">
        <v>4716</v>
      </c>
    </row>
    <row r="1736" spans="2:20">
      <c r="B1736" t="s">
        <v>12345</v>
      </c>
      <c r="C1736" t="s">
        <v>15259</v>
      </c>
      <c r="E1736" t="s">
        <v>12729</v>
      </c>
      <c r="F1736" s="3">
        <v>0</v>
      </c>
      <c r="G1736" s="3">
        <v>0</v>
      </c>
      <c r="H1736" s="255">
        <v>42837</v>
      </c>
      <c r="I1736" s="270">
        <v>5.833333333333333</v>
      </c>
      <c r="J1736" s="3">
        <v>-1</v>
      </c>
      <c r="K1736" s="3" t="s">
        <v>12343</v>
      </c>
      <c r="L1736" s="3" t="s">
        <v>4726</v>
      </c>
      <c r="M1736" s="3" t="s">
        <v>15260</v>
      </c>
      <c r="N1736" s="3" t="s">
        <v>4712</v>
      </c>
      <c r="O1736" s="3" t="s">
        <v>4715</v>
      </c>
      <c r="P1736" s="3"/>
      <c r="Q1736" s="3"/>
      <c r="R1736" s="3"/>
      <c r="S1736" s="3"/>
      <c r="T1736" s="3" t="s">
        <v>4716</v>
      </c>
    </row>
    <row r="1737" spans="2:20">
      <c r="B1737" t="s">
        <v>12345</v>
      </c>
      <c r="C1737" t="s">
        <v>15261</v>
      </c>
      <c r="E1737" t="s">
        <v>14202</v>
      </c>
      <c r="F1737" s="3">
        <v>0</v>
      </c>
      <c r="G1737" s="3">
        <v>0</v>
      </c>
      <c r="H1737" s="255">
        <v>42836</v>
      </c>
      <c r="I1737" s="270">
        <v>5.833333333333333</v>
      </c>
      <c r="J1737" s="3">
        <v>-1</v>
      </c>
      <c r="K1737" s="3" t="s">
        <v>12343</v>
      </c>
      <c r="L1737" s="3" t="s">
        <v>4713</v>
      </c>
      <c r="M1737" s="3" t="s">
        <v>15262</v>
      </c>
      <c r="N1737" s="3" t="s">
        <v>4718</v>
      </c>
      <c r="O1737" s="3" t="s">
        <v>4715</v>
      </c>
      <c r="P1737" s="3"/>
      <c r="Q1737" s="3"/>
      <c r="R1737" s="3"/>
      <c r="S1737" s="3"/>
      <c r="T1737" s="3" t="s">
        <v>4716</v>
      </c>
    </row>
    <row r="1738" spans="2:20">
      <c r="B1738" t="s">
        <v>12345</v>
      </c>
      <c r="C1738" t="s">
        <v>15263</v>
      </c>
      <c r="E1738" t="s">
        <v>14813</v>
      </c>
      <c r="F1738" s="3">
        <v>0</v>
      </c>
      <c r="G1738" s="3">
        <v>0</v>
      </c>
      <c r="H1738" s="255">
        <v>42847</v>
      </c>
      <c r="I1738" s="270">
        <v>5.833333333333333</v>
      </c>
      <c r="J1738" s="3">
        <v>-1</v>
      </c>
      <c r="K1738" s="3" t="s">
        <v>12343</v>
      </c>
      <c r="L1738" s="3" t="s">
        <v>4726</v>
      </c>
      <c r="M1738" s="3" t="s">
        <v>5188</v>
      </c>
      <c r="N1738" s="3" t="s">
        <v>4718</v>
      </c>
      <c r="O1738" s="3" t="s">
        <v>4715</v>
      </c>
      <c r="P1738" s="3"/>
      <c r="Q1738" s="3"/>
      <c r="R1738" s="3"/>
      <c r="S1738" s="3"/>
      <c r="T1738" s="3" t="s">
        <v>4716</v>
      </c>
    </row>
    <row r="1739" spans="2:20">
      <c r="B1739" t="s">
        <v>12345</v>
      </c>
      <c r="C1739" t="s">
        <v>15264</v>
      </c>
      <c r="E1739" t="s">
        <v>15265</v>
      </c>
      <c r="F1739" s="3">
        <v>0</v>
      </c>
      <c r="G1739" s="3">
        <v>0</v>
      </c>
      <c r="H1739" s="255">
        <v>42837</v>
      </c>
      <c r="I1739" s="270">
        <v>5.833333333333333</v>
      </c>
      <c r="J1739" s="3">
        <v>-1</v>
      </c>
      <c r="K1739" s="3" t="s">
        <v>12343</v>
      </c>
      <c r="L1739" s="3" t="s">
        <v>4726</v>
      </c>
      <c r="M1739" s="3" t="s">
        <v>5972</v>
      </c>
      <c r="N1739" s="3" t="s">
        <v>4718</v>
      </c>
      <c r="O1739" s="3" t="s">
        <v>4715</v>
      </c>
      <c r="P1739" s="3"/>
      <c r="Q1739" s="3"/>
      <c r="R1739" s="3"/>
      <c r="S1739" s="3"/>
      <c r="T1739" s="3" t="s">
        <v>4716</v>
      </c>
    </row>
    <row r="1740" spans="2:20">
      <c r="B1740" t="s">
        <v>12378</v>
      </c>
      <c r="C1740" t="s">
        <v>15266</v>
      </c>
      <c r="E1740" t="s">
        <v>15267</v>
      </c>
      <c r="F1740" s="3">
        <v>0</v>
      </c>
      <c r="G1740" s="3">
        <v>0</v>
      </c>
      <c r="H1740" s="255">
        <v>42845</v>
      </c>
      <c r="I1740" s="270">
        <v>5.833333333333333</v>
      </c>
      <c r="J1740" s="3">
        <v>-1</v>
      </c>
      <c r="K1740" s="3" t="s">
        <v>4752</v>
      </c>
      <c r="L1740" s="3" t="s">
        <v>5324</v>
      </c>
      <c r="M1740" s="3" t="s">
        <v>15268</v>
      </c>
      <c r="N1740" s="3" t="s">
        <v>4722</v>
      </c>
      <c r="O1740" s="3" t="s">
        <v>4715</v>
      </c>
      <c r="P1740" s="3"/>
      <c r="Q1740" s="3"/>
      <c r="R1740" s="3"/>
      <c r="S1740" s="3"/>
      <c r="T1740" s="3" t="s">
        <v>4716</v>
      </c>
    </row>
    <row r="1741" spans="2:20">
      <c r="B1741" t="s">
        <v>12345</v>
      </c>
      <c r="C1741" t="s">
        <v>15269</v>
      </c>
      <c r="E1741" t="s">
        <v>13155</v>
      </c>
      <c r="F1741" s="3">
        <v>0</v>
      </c>
      <c r="G1741" s="3">
        <v>0</v>
      </c>
      <c r="H1741" s="255">
        <v>42833</v>
      </c>
      <c r="I1741" s="270">
        <v>5.833333333333333</v>
      </c>
      <c r="J1741" s="3">
        <v>22132</v>
      </c>
      <c r="K1741" s="3" t="s">
        <v>12343</v>
      </c>
      <c r="L1741" s="3" t="s">
        <v>4726</v>
      </c>
      <c r="M1741" s="3" t="s">
        <v>15270</v>
      </c>
      <c r="N1741" s="3" t="s">
        <v>4712</v>
      </c>
      <c r="O1741" s="3" t="s">
        <v>4715</v>
      </c>
      <c r="P1741" s="3"/>
      <c r="Q1741" s="3"/>
      <c r="R1741" s="3"/>
      <c r="S1741" s="3"/>
      <c r="T1741" s="3" t="s">
        <v>4716</v>
      </c>
    </row>
    <row r="1742" spans="2:20">
      <c r="B1742" t="s">
        <v>12345</v>
      </c>
      <c r="C1742" t="s">
        <v>15271</v>
      </c>
      <c r="E1742" t="s">
        <v>15272</v>
      </c>
      <c r="F1742" s="3">
        <v>0</v>
      </c>
      <c r="G1742" s="3">
        <v>0</v>
      </c>
      <c r="H1742" s="255">
        <v>42844</v>
      </c>
      <c r="I1742" s="270">
        <v>5.833333333333333</v>
      </c>
      <c r="J1742" s="3">
        <v>-1</v>
      </c>
      <c r="K1742" s="3" t="s">
        <v>4752</v>
      </c>
      <c r="L1742" s="3" t="s">
        <v>4726</v>
      </c>
      <c r="M1742" s="3" t="s">
        <v>7955</v>
      </c>
      <c r="N1742" s="3" t="s">
        <v>4722</v>
      </c>
      <c r="O1742" s="3" t="s">
        <v>4715</v>
      </c>
      <c r="P1742" s="3"/>
      <c r="Q1742" s="3"/>
      <c r="R1742" s="3"/>
      <c r="S1742" s="3"/>
      <c r="T1742" s="3" t="s">
        <v>4716</v>
      </c>
    </row>
    <row r="1743" spans="2:20">
      <c r="B1743" t="s">
        <v>12345</v>
      </c>
      <c r="C1743" t="s">
        <v>15273</v>
      </c>
      <c r="E1743" t="s">
        <v>13027</v>
      </c>
      <c r="F1743" s="3">
        <v>0</v>
      </c>
      <c r="G1743" s="3">
        <v>0</v>
      </c>
      <c r="H1743" s="255">
        <v>42837</v>
      </c>
      <c r="I1743" s="270">
        <v>5.833333333333333</v>
      </c>
      <c r="J1743" s="3">
        <v>61953</v>
      </c>
      <c r="K1743" s="3" t="s">
        <v>12343</v>
      </c>
      <c r="L1743" s="3" t="s">
        <v>4726</v>
      </c>
      <c r="M1743" s="3" t="s">
        <v>7072</v>
      </c>
      <c r="N1743" s="3" t="s">
        <v>4712</v>
      </c>
      <c r="O1743" s="3" t="s">
        <v>4715</v>
      </c>
      <c r="P1743" s="3"/>
      <c r="Q1743" s="3"/>
      <c r="R1743" s="3"/>
      <c r="S1743" s="3"/>
      <c r="T1743" s="3" t="s">
        <v>4716</v>
      </c>
    </row>
    <row r="1744" spans="2:20">
      <c r="B1744" t="s">
        <v>12345</v>
      </c>
      <c r="C1744" t="s">
        <v>15274</v>
      </c>
      <c r="E1744" t="s">
        <v>12694</v>
      </c>
      <c r="F1744" s="3">
        <v>0</v>
      </c>
      <c r="G1744" s="3">
        <v>0</v>
      </c>
      <c r="H1744" s="255">
        <v>42836</v>
      </c>
      <c r="I1744" s="270">
        <v>5.833333333333333</v>
      </c>
      <c r="J1744" s="3">
        <v>-1</v>
      </c>
      <c r="K1744" s="3" t="s">
        <v>4752</v>
      </c>
      <c r="L1744" s="3" t="s">
        <v>4726</v>
      </c>
      <c r="M1744" s="3" t="s">
        <v>11798</v>
      </c>
      <c r="N1744" s="3" t="s">
        <v>4712</v>
      </c>
      <c r="O1744" s="3" t="s">
        <v>4715</v>
      </c>
      <c r="P1744" s="3"/>
      <c r="Q1744" s="3"/>
      <c r="R1744" s="3"/>
      <c r="S1744" s="3"/>
      <c r="T1744" s="3" t="s">
        <v>4716</v>
      </c>
    </row>
    <row r="1745" spans="2:20">
      <c r="B1745" t="s">
        <v>12378</v>
      </c>
      <c r="C1745" t="s">
        <v>15275</v>
      </c>
      <c r="E1745" t="s">
        <v>15276</v>
      </c>
      <c r="F1745" s="3">
        <v>0</v>
      </c>
      <c r="G1745" s="3">
        <v>0</v>
      </c>
      <c r="H1745" s="255">
        <v>42842</v>
      </c>
      <c r="I1745" s="270">
        <v>5.833333333333333</v>
      </c>
      <c r="J1745" s="3">
        <v>-1</v>
      </c>
      <c r="K1745" s="3" t="s">
        <v>4752</v>
      </c>
      <c r="L1745" s="3" t="s">
        <v>5324</v>
      </c>
      <c r="M1745" s="3" t="s">
        <v>13529</v>
      </c>
      <c r="N1745" s="3" t="s">
        <v>4722</v>
      </c>
      <c r="O1745" s="3" t="s">
        <v>4715</v>
      </c>
      <c r="P1745" s="3"/>
      <c r="Q1745" s="3"/>
      <c r="R1745" s="3"/>
      <c r="S1745" s="3"/>
      <c r="T1745" s="3" t="s">
        <v>4716</v>
      </c>
    </row>
    <row r="1746" spans="2:20">
      <c r="B1746" t="s">
        <v>12345</v>
      </c>
      <c r="C1746" t="s">
        <v>15277</v>
      </c>
      <c r="E1746" t="s">
        <v>13896</v>
      </c>
      <c r="F1746" s="3">
        <v>0</v>
      </c>
      <c r="G1746" s="3">
        <v>0</v>
      </c>
      <c r="H1746" s="255">
        <v>42846</v>
      </c>
      <c r="I1746" s="270">
        <v>5.833333333333333</v>
      </c>
      <c r="J1746" s="3">
        <v>-1</v>
      </c>
      <c r="K1746" s="3" t="s">
        <v>12343</v>
      </c>
      <c r="L1746" s="3" t="s">
        <v>4726</v>
      </c>
      <c r="M1746" s="3" t="s">
        <v>5739</v>
      </c>
      <c r="N1746" s="3" t="s">
        <v>4731</v>
      </c>
      <c r="O1746" s="3" t="s">
        <v>4715</v>
      </c>
      <c r="P1746" s="3"/>
      <c r="Q1746" s="3"/>
      <c r="R1746" s="3"/>
      <c r="S1746" s="3"/>
      <c r="T1746" s="3" t="s">
        <v>4716</v>
      </c>
    </row>
    <row r="1747" spans="2:20">
      <c r="B1747" t="s">
        <v>12345</v>
      </c>
      <c r="C1747" t="s">
        <v>15278</v>
      </c>
      <c r="E1747" t="s">
        <v>15279</v>
      </c>
      <c r="F1747" s="3">
        <v>1</v>
      </c>
      <c r="G1747" s="3">
        <v>1363.76</v>
      </c>
      <c r="H1747" s="255">
        <v>42832</v>
      </c>
      <c r="I1747" s="270">
        <v>5.833333333333333</v>
      </c>
      <c r="J1747" s="3">
        <v>-1</v>
      </c>
      <c r="K1747" s="3" t="s">
        <v>4752</v>
      </c>
      <c r="L1747" s="3" t="s">
        <v>4726</v>
      </c>
      <c r="M1747" s="3" t="s">
        <v>4994</v>
      </c>
      <c r="N1747" s="3" t="s">
        <v>4722</v>
      </c>
      <c r="O1747" s="3" t="s">
        <v>4715</v>
      </c>
      <c r="P1747" s="3"/>
      <c r="Q1747" s="3"/>
      <c r="R1747" s="3"/>
      <c r="S1747" s="3"/>
      <c r="T1747" s="3" t="s">
        <v>4716</v>
      </c>
    </row>
    <row r="1748" spans="2:20">
      <c r="B1748" t="s">
        <v>12345</v>
      </c>
      <c r="C1748" t="s">
        <v>15280</v>
      </c>
      <c r="E1748" t="s">
        <v>13827</v>
      </c>
      <c r="F1748" s="3">
        <v>0</v>
      </c>
      <c r="G1748" s="3">
        <v>0</v>
      </c>
      <c r="H1748" s="255">
        <v>42844</v>
      </c>
      <c r="I1748" s="270">
        <v>5.833333333333333</v>
      </c>
      <c r="J1748" s="3">
        <v>-1</v>
      </c>
      <c r="K1748" s="3" t="s">
        <v>12343</v>
      </c>
      <c r="L1748" s="3" t="s">
        <v>4726</v>
      </c>
      <c r="M1748" s="3" t="s">
        <v>5188</v>
      </c>
      <c r="N1748" s="3" t="s">
        <v>4718</v>
      </c>
      <c r="O1748" s="3" t="s">
        <v>4715</v>
      </c>
      <c r="P1748" s="3"/>
      <c r="Q1748" s="3"/>
      <c r="R1748" s="3"/>
      <c r="S1748" s="3"/>
      <c r="T1748" s="3" t="s">
        <v>4716</v>
      </c>
    </row>
    <row r="1749" spans="2:20">
      <c r="B1749" t="s">
        <v>12345</v>
      </c>
      <c r="C1749" t="s">
        <v>15281</v>
      </c>
      <c r="E1749" t="s">
        <v>15282</v>
      </c>
      <c r="F1749" s="3">
        <v>0</v>
      </c>
      <c r="G1749" s="3">
        <v>0</v>
      </c>
      <c r="H1749" s="255">
        <v>42836</v>
      </c>
      <c r="I1749" s="270">
        <v>5.833333333333333</v>
      </c>
      <c r="J1749" s="3">
        <v>90613</v>
      </c>
      <c r="K1749" s="3" t="s">
        <v>12343</v>
      </c>
      <c r="L1749" s="3" t="s">
        <v>4726</v>
      </c>
      <c r="M1749" s="3" t="s">
        <v>4994</v>
      </c>
      <c r="N1749" s="3" t="s">
        <v>4712</v>
      </c>
      <c r="O1749" s="3" t="s">
        <v>4715</v>
      </c>
      <c r="P1749" s="3"/>
      <c r="Q1749" s="3"/>
      <c r="R1749" s="3"/>
      <c r="S1749" s="3"/>
      <c r="T1749" s="3" t="s">
        <v>4716</v>
      </c>
    </row>
    <row r="1750" spans="2:20">
      <c r="B1750" t="s">
        <v>12345</v>
      </c>
      <c r="C1750" t="s">
        <v>15283</v>
      </c>
      <c r="E1750" t="s">
        <v>13227</v>
      </c>
      <c r="F1750" s="3">
        <v>0</v>
      </c>
      <c r="G1750" s="3">
        <v>0</v>
      </c>
      <c r="H1750" s="255">
        <v>42845</v>
      </c>
      <c r="I1750" s="270">
        <v>5.833333333333333</v>
      </c>
      <c r="J1750" s="3">
        <v>90355</v>
      </c>
      <c r="K1750" s="3" t="s">
        <v>4752</v>
      </c>
      <c r="L1750" s="3" t="s">
        <v>4726</v>
      </c>
      <c r="M1750" s="3" t="s">
        <v>12710</v>
      </c>
      <c r="N1750" s="3" t="s">
        <v>4718</v>
      </c>
      <c r="O1750" s="3" t="s">
        <v>4715</v>
      </c>
      <c r="P1750" s="3"/>
      <c r="Q1750" s="3"/>
      <c r="R1750" s="3"/>
      <c r="S1750" s="3"/>
      <c r="T1750" s="3" t="s">
        <v>4716</v>
      </c>
    </row>
    <row r="1751" spans="2:20">
      <c r="B1751" t="s">
        <v>12345</v>
      </c>
      <c r="C1751" t="s">
        <v>15284</v>
      </c>
      <c r="E1751" t="s">
        <v>13787</v>
      </c>
      <c r="F1751" s="3">
        <v>0</v>
      </c>
      <c r="G1751" s="3">
        <v>0</v>
      </c>
      <c r="H1751" s="255">
        <v>42837</v>
      </c>
      <c r="I1751" s="270">
        <v>5.833333333333333</v>
      </c>
      <c r="J1751" s="3">
        <v>-1</v>
      </c>
      <c r="K1751" s="3" t="s">
        <v>12343</v>
      </c>
      <c r="L1751" s="3" t="s">
        <v>4726</v>
      </c>
      <c r="M1751" s="3" t="s">
        <v>11774</v>
      </c>
      <c r="N1751" s="3" t="s">
        <v>4731</v>
      </c>
      <c r="O1751" s="3" t="s">
        <v>4715</v>
      </c>
      <c r="P1751" s="3"/>
      <c r="Q1751" s="3"/>
      <c r="R1751" s="3"/>
      <c r="S1751" s="3"/>
      <c r="T1751" s="3" t="s">
        <v>4716</v>
      </c>
    </row>
    <row r="1752" spans="2:20">
      <c r="B1752" t="s">
        <v>12345</v>
      </c>
      <c r="C1752" t="s">
        <v>15285</v>
      </c>
      <c r="E1752" t="s">
        <v>15286</v>
      </c>
      <c r="F1752" s="3">
        <v>0</v>
      </c>
      <c r="G1752" s="3">
        <v>0</v>
      </c>
      <c r="H1752" s="255">
        <v>42849</v>
      </c>
      <c r="I1752" s="270">
        <v>5.833333333333333</v>
      </c>
      <c r="J1752" s="3">
        <v>-1</v>
      </c>
      <c r="K1752" s="3" t="s">
        <v>12343</v>
      </c>
      <c r="L1752" s="3" t="s">
        <v>4726</v>
      </c>
      <c r="M1752" s="3" t="s">
        <v>11774</v>
      </c>
      <c r="N1752" s="3" t="s">
        <v>4718</v>
      </c>
      <c r="O1752" s="3" t="s">
        <v>4715</v>
      </c>
      <c r="P1752" s="3"/>
      <c r="Q1752" s="3"/>
      <c r="R1752" s="3"/>
      <c r="S1752" s="3"/>
      <c r="T1752" s="3" t="s">
        <v>4716</v>
      </c>
    </row>
    <row r="1753" spans="2:20">
      <c r="B1753" t="s">
        <v>12345</v>
      </c>
      <c r="C1753" t="s">
        <v>15287</v>
      </c>
      <c r="E1753" t="s">
        <v>13349</v>
      </c>
      <c r="F1753" s="3">
        <v>0</v>
      </c>
      <c r="G1753" s="3">
        <v>0</v>
      </c>
      <c r="H1753" s="255">
        <v>42829</v>
      </c>
      <c r="I1753" s="270">
        <v>5.833333333333333</v>
      </c>
      <c r="J1753" s="3">
        <v>-1</v>
      </c>
      <c r="K1753" s="3" t="s">
        <v>12343</v>
      </c>
      <c r="L1753" s="3" t="s">
        <v>4726</v>
      </c>
      <c r="M1753" s="3" t="s">
        <v>4994</v>
      </c>
      <c r="N1753" s="3" t="s">
        <v>4731</v>
      </c>
      <c r="O1753" s="3" t="s">
        <v>4715</v>
      </c>
      <c r="P1753" s="3"/>
      <c r="Q1753" s="3"/>
      <c r="R1753" s="3"/>
      <c r="S1753" s="3"/>
      <c r="T1753" s="3" t="s">
        <v>4716</v>
      </c>
    </row>
    <row r="1754" spans="2:20">
      <c r="B1754" t="s">
        <v>12345</v>
      </c>
      <c r="C1754" t="s">
        <v>15288</v>
      </c>
      <c r="E1754" t="s">
        <v>15289</v>
      </c>
      <c r="F1754" s="3">
        <v>0</v>
      </c>
      <c r="G1754" s="3">
        <v>0</v>
      </c>
      <c r="H1754" s="255">
        <v>42849</v>
      </c>
      <c r="I1754" s="270">
        <v>5.833333333333333</v>
      </c>
      <c r="J1754" s="3">
        <v>-1</v>
      </c>
      <c r="K1754" s="3" t="s">
        <v>4752</v>
      </c>
      <c r="L1754" s="3" t="s">
        <v>4726</v>
      </c>
      <c r="M1754" s="3" t="s">
        <v>5972</v>
      </c>
      <c r="N1754" s="3" t="s">
        <v>4722</v>
      </c>
      <c r="O1754" s="3" t="s">
        <v>4715</v>
      </c>
      <c r="P1754" s="3"/>
      <c r="Q1754" s="3"/>
      <c r="R1754" s="3"/>
      <c r="S1754" s="3"/>
      <c r="T1754" s="3" t="s">
        <v>4716</v>
      </c>
    </row>
    <row r="1755" spans="2:20">
      <c r="B1755" t="s">
        <v>12345</v>
      </c>
      <c r="C1755" t="s">
        <v>15290</v>
      </c>
      <c r="E1755" t="s">
        <v>14222</v>
      </c>
      <c r="F1755" s="3">
        <v>0</v>
      </c>
      <c r="G1755" s="3">
        <v>0</v>
      </c>
      <c r="H1755" s="255">
        <v>42837</v>
      </c>
      <c r="I1755" s="270">
        <v>5.833333333333333</v>
      </c>
      <c r="J1755" s="3">
        <v>-1</v>
      </c>
      <c r="K1755" s="3" t="s">
        <v>12343</v>
      </c>
      <c r="L1755" s="3" t="s">
        <v>5324</v>
      </c>
      <c r="M1755" s="3" t="s">
        <v>11774</v>
      </c>
      <c r="N1755" s="3" t="s">
        <v>4722</v>
      </c>
      <c r="O1755" s="3" t="s">
        <v>4715</v>
      </c>
      <c r="P1755" s="3"/>
      <c r="Q1755" s="3"/>
      <c r="R1755" s="3"/>
      <c r="S1755" s="3"/>
      <c r="T1755" s="3" t="s">
        <v>4716</v>
      </c>
    </row>
    <row r="1756" spans="2:20">
      <c r="B1756" t="s">
        <v>12345</v>
      </c>
      <c r="C1756" t="s">
        <v>15291</v>
      </c>
      <c r="E1756" t="s">
        <v>13298</v>
      </c>
      <c r="F1756" s="3">
        <v>0</v>
      </c>
      <c r="G1756" s="3">
        <v>0</v>
      </c>
      <c r="H1756" s="255">
        <v>42842</v>
      </c>
      <c r="I1756" s="270">
        <v>5.833333333333333</v>
      </c>
      <c r="J1756" s="3">
        <v>82816</v>
      </c>
      <c r="K1756" s="3" t="s">
        <v>4752</v>
      </c>
      <c r="L1756" s="3" t="s">
        <v>4726</v>
      </c>
      <c r="M1756" s="3" t="s">
        <v>5972</v>
      </c>
      <c r="N1756" s="3" t="s">
        <v>4712</v>
      </c>
      <c r="O1756" s="3" t="s">
        <v>4715</v>
      </c>
      <c r="P1756" s="3"/>
      <c r="Q1756" s="3"/>
      <c r="R1756" s="3"/>
      <c r="S1756" s="3"/>
      <c r="T1756" s="3" t="s">
        <v>4716</v>
      </c>
    </row>
    <row r="1757" spans="2:20">
      <c r="B1757" t="s">
        <v>12345</v>
      </c>
      <c r="C1757" t="s">
        <v>15292</v>
      </c>
      <c r="E1757" t="s">
        <v>15293</v>
      </c>
      <c r="F1757" s="3">
        <v>0</v>
      </c>
      <c r="G1757" s="3">
        <v>0</v>
      </c>
      <c r="H1757" s="255">
        <v>42842</v>
      </c>
      <c r="I1757" s="270">
        <v>5.833333333333333</v>
      </c>
      <c r="J1757" s="3">
        <v>-1</v>
      </c>
      <c r="K1757" s="3" t="s">
        <v>12343</v>
      </c>
      <c r="L1757" s="3" t="s">
        <v>4726</v>
      </c>
      <c r="M1757" s="3" t="s">
        <v>5972</v>
      </c>
      <c r="N1757" s="3" t="s">
        <v>4712</v>
      </c>
      <c r="O1757" s="3" t="s">
        <v>4715</v>
      </c>
      <c r="P1757" s="3"/>
      <c r="Q1757" s="3"/>
      <c r="R1757" s="3"/>
      <c r="S1757" s="3"/>
      <c r="T1757" s="3" t="s">
        <v>4716</v>
      </c>
    </row>
    <row r="1758" spans="2:20">
      <c r="B1758" t="s">
        <v>12345</v>
      </c>
      <c r="C1758" t="s">
        <v>15294</v>
      </c>
      <c r="E1758" t="s">
        <v>12444</v>
      </c>
      <c r="F1758" s="3">
        <v>0</v>
      </c>
      <c r="G1758" s="3">
        <v>0</v>
      </c>
      <c r="H1758" s="255">
        <v>42837</v>
      </c>
      <c r="I1758" s="270">
        <v>5.833333333333333</v>
      </c>
      <c r="J1758" s="3">
        <v>23487</v>
      </c>
      <c r="K1758" s="3" t="s">
        <v>12343</v>
      </c>
      <c r="L1758" s="3" t="s">
        <v>4726</v>
      </c>
      <c r="M1758" s="3" t="s">
        <v>15295</v>
      </c>
      <c r="N1758" s="3" t="s">
        <v>4731</v>
      </c>
      <c r="O1758" s="3" t="s">
        <v>4715</v>
      </c>
      <c r="P1758" s="3"/>
      <c r="Q1758" s="3"/>
      <c r="R1758" s="3"/>
      <c r="S1758" s="3"/>
      <c r="T1758" s="3" t="s">
        <v>4716</v>
      </c>
    </row>
    <row r="1759" spans="2:20">
      <c r="B1759" t="s">
        <v>12345</v>
      </c>
      <c r="C1759" t="s">
        <v>15296</v>
      </c>
      <c r="E1759" t="s">
        <v>15297</v>
      </c>
      <c r="F1759" s="3">
        <v>0</v>
      </c>
      <c r="G1759" s="3">
        <v>0</v>
      </c>
      <c r="H1759" s="255">
        <v>42835</v>
      </c>
      <c r="I1759" s="270">
        <v>5.833333333333333</v>
      </c>
      <c r="J1759" s="3">
        <v>-1</v>
      </c>
      <c r="K1759" s="3" t="s">
        <v>12343</v>
      </c>
      <c r="L1759" s="3" t="s">
        <v>5324</v>
      </c>
      <c r="M1759" s="3" t="s">
        <v>15298</v>
      </c>
      <c r="N1759" s="3" t="s">
        <v>4722</v>
      </c>
      <c r="O1759" s="3" t="s">
        <v>4715</v>
      </c>
      <c r="P1759" s="3"/>
      <c r="Q1759" s="3"/>
      <c r="R1759" s="3"/>
      <c r="S1759" s="3"/>
      <c r="T1759" s="3" t="s">
        <v>4716</v>
      </c>
    </row>
    <row r="1760" spans="2:20">
      <c r="B1760" t="s">
        <v>12345</v>
      </c>
      <c r="C1760" t="s">
        <v>15299</v>
      </c>
      <c r="E1760" t="s">
        <v>14442</v>
      </c>
      <c r="F1760" s="3">
        <v>0</v>
      </c>
      <c r="G1760" s="3">
        <v>0</v>
      </c>
      <c r="H1760" s="255">
        <v>42837</v>
      </c>
      <c r="I1760" s="270">
        <v>5.833333333333333</v>
      </c>
      <c r="J1760" s="3">
        <v>46382</v>
      </c>
      <c r="K1760" s="3" t="s">
        <v>12343</v>
      </c>
      <c r="L1760" s="3" t="s">
        <v>4726</v>
      </c>
      <c r="M1760" s="3" t="s">
        <v>5228</v>
      </c>
      <c r="N1760" s="3" t="s">
        <v>4712</v>
      </c>
      <c r="O1760" s="3" t="s">
        <v>4715</v>
      </c>
      <c r="P1760" s="3"/>
      <c r="Q1760" s="3"/>
      <c r="R1760" s="3"/>
      <c r="S1760" s="3"/>
      <c r="T1760" s="3" t="s">
        <v>4716</v>
      </c>
    </row>
    <row r="1761" spans="2:20">
      <c r="B1761" t="s">
        <v>12345</v>
      </c>
      <c r="C1761" t="s">
        <v>15300</v>
      </c>
      <c r="E1761" t="s">
        <v>15301</v>
      </c>
      <c r="F1761" s="3">
        <v>0</v>
      </c>
      <c r="G1761" s="3">
        <v>0</v>
      </c>
      <c r="H1761" s="255">
        <v>42850</v>
      </c>
      <c r="I1761" s="270">
        <v>5.833333333333333</v>
      </c>
      <c r="J1761" s="3">
        <v>-1</v>
      </c>
      <c r="K1761" s="3" t="s">
        <v>4752</v>
      </c>
      <c r="L1761" s="3" t="s">
        <v>4726</v>
      </c>
      <c r="M1761" s="3" t="s">
        <v>4994</v>
      </c>
      <c r="N1761" s="3" t="s">
        <v>4718</v>
      </c>
      <c r="O1761" s="3" t="s">
        <v>4715</v>
      </c>
      <c r="P1761" s="3"/>
      <c r="Q1761" s="3"/>
      <c r="R1761" s="3"/>
      <c r="S1761" s="3"/>
      <c r="T1761" s="3" t="s">
        <v>4716</v>
      </c>
    </row>
    <row r="1762" spans="2:20">
      <c r="B1762" t="s">
        <v>12345</v>
      </c>
      <c r="C1762" t="s">
        <v>15302</v>
      </c>
      <c r="E1762" t="s">
        <v>14901</v>
      </c>
      <c r="F1762" s="3">
        <v>0</v>
      </c>
      <c r="G1762" s="3">
        <v>0</v>
      </c>
      <c r="H1762" s="255">
        <v>42843</v>
      </c>
      <c r="I1762" s="270">
        <v>5.833333333333333</v>
      </c>
      <c r="J1762" s="3">
        <v>-1</v>
      </c>
      <c r="K1762" s="3" t="s">
        <v>12343</v>
      </c>
      <c r="L1762" s="3" t="s">
        <v>4726</v>
      </c>
      <c r="M1762" s="3" t="s">
        <v>4994</v>
      </c>
      <c r="N1762" s="3" t="s">
        <v>4718</v>
      </c>
      <c r="O1762" s="3" t="s">
        <v>4715</v>
      </c>
      <c r="P1762" s="3"/>
      <c r="Q1762" s="3"/>
      <c r="R1762" s="3"/>
      <c r="S1762" s="3"/>
      <c r="T1762" s="3" t="s">
        <v>4716</v>
      </c>
    </row>
    <row r="1763" spans="2:20">
      <c r="B1763" t="s">
        <v>12345</v>
      </c>
      <c r="C1763" t="s">
        <v>15303</v>
      </c>
      <c r="E1763" t="s">
        <v>15304</v>
      </c>
      <c r="F1763" s="3">
        <v>0</v>
      </c>
      <c r="G1763" s="3">
        <v>0</v>
      </c>
      <c r="H1763" s="255">
        <v>42833</v>
      </c>
      <c r="I1763" s="270">
        <v>5.833333333333333</v>
      </c>
      <c r="J1763" s="3">
        <v>-1</v>
      </c>
      <c r="K1763" s="3" t="s">
        <v>12343</v>
      </c>
      <c r="L1763" s="3" t="s">
        <v>4726</v>
      </c>
      <c r="M1763" s="3" t="s">
        <v>11774</v>
      </c>
      <c r="N1763" s="3" t="s">
        <v>4722</v>
      </c>
      <c r="O1763" s="3" t="s">
        <v>4715</v>
      </c>
      <c r="P1763" s="3"/>
      <c r="Q1763" s="3"/>
      <c r="R1763" s="3"/>
      <c r="S1763" s="3"/>
      <c r="T1763" s="3" t="s">
        <v>4716</v>
      </c>
    </row>
    <row r="1764" spans="2:20">
      <c r="B1764" t="s">
        <v>12345</v>
      </c>
      <c r="C1764" t="s">
        <v>15305</v>
      </c>
      <c r="E1764" t="s">
        <v>15306</v>
      </c>
      <c r="F1764" s="3">
        <v>0</v>
      </c>
      <c r="G1764" s="3">
        <v>0</v>
      </c>
      <c r="H1764" s="255">
        <v>42847</v>
      </c>
      <c r="I1764" s="270">
        <v>5.833333333333333</v>
      </c>
      <c r="J1764" s="3">
        <v>-1</v>
      </c>
      <c r="K1764" s="3" t="s">
        <v>12343</v>
      </c>
      <c r="L1764" s="3" t="s">
        <v>5197</v>
      </c>
      <c r="M1764" s="3" t="s">
        <v>12352</v>
      </c>
      <c r="N1764" s="3" t="s">
        <v>4722</v>
      </c>
      <c r="O1764" s="3" t="s">
        <v>4715</v>
      </c>
      <c r="P1764" s="3"/>
      <c r="Q1764" s="3"/>
      <c r="R1764" s="3"/>
      <c r="S1764" s="3"/>
      <c r="T1764" s="3" t="s">
        <v>4716</v>
      </c>
    </row>
    <row r="1765" spans="2:20">
      <c r="B1765" t="s">
        <v>12345</v>
      </c>
      <c r="C1765" t="s">
        <v>15307</v>
      </c>
      <c r="E1765" t="s">
        <v>13702</v>
      </c>
      <c r="F1765" s="3">
        <v>0</v>
      </c>
      <c r="G1765" s="3">
        <v>0</v>
      </c>
      <c r="H1765" s="255">
        <v>42829</v>
      </c>
      <c r="I1765" s="270">
        <v>5.833333333333333</v>
      </c>
      <c r="J1765" s="3">
        <v>-1</v>
      </c>
      <c r="K1765" s="3" t="s">
        <v>12343</v>
      </c>
      <c r="L1765" s="3" t="s">
        <v>4726</v>
      </c>
      <c r="M1765" s="3" t="s">
        <v>10081</v>
      </c>
      <c r="N1765" s="3" t="s">
        <v>4722</v>
      </c>
      <c r="O1765" s="3" t="s">
        <v>4715</v>
      </c>
      <c r="P1765" s="3"/>
      <c r="Q1765" s="3"/>
      <c r="R1765" s="3"/>
      <c r="S1765" s="3"/>
      <c r="T1765" s="3" t="s">
        <v>4716</v>
      </c>
    </row>
    <row r="1766" spans="2:20">
      <c r="B1766" t="s">
        <v>12345</v>
      </c>
      <c r="C1766" t="s">
        <v>15308</v>
      </c>
      <c r="E1766" t="s">
        <v>13036</v>
      </c>
      <c r="F1766" s="3">
        <v>0</v>
      </c>
      <c r="G1766" s="3">
        <v>0</v>
      </c>
      <c r="H1766" s="255">
        <v>42846</v>
      </c>
      <c r="I1766" s="270">
        <v>5.833333333333333</v>
      </c>
      <c r="J1766" s="3">
        <v>55306</v>
      </c>
      <c r="K1766" s="3" t="s">
        <v>12343</v>
      </c>
      <c r="L1766" s="3" t="s">
        <v>5197</v>
      </c>
      <c r="M1766" s="3" t="s">
        <v>15309</v>
      </c>
      <c r="N1766" s="3" t="s">
        <v>4712</v>
      </c>
      <c r="O1766" s="3" t="s">
        <v>4715</v>
      </c>
      <c r="P1766" s="3"/>
      <c r="Q1766" s="3"/>
      <c r="R1766" s="3"/>
      <c r="S1766" s="3"/>
      <c r="T1766" s="3" t="s">
        <v>4716</v>
      </c>
    </row>
    <row r="1767" spans="2:20">
      <c r="B1767" t="s">
        <v>12345</v>
      </c>
      <c r="C1767" t="s">
        <v>15310</v>
      </c>
      <c r="E1767" t="s">
        <v>14111</v>
      </c>
      <c r="F1767" s="3">
        <v>0</v>
      </c>
      <c r="G1767" s="3">
        <v>0</v>
      </c>
      <c r="H1767" s="255">
        <v>42846</v>
      </c>
      <c r="I1767" s="270">
        <v>5.833333333333333</v>
      </c>
      <c r="J1767" s="3">
        <v>-1</v>
      </c>
      <c r="K1767" s="3" t="s">
        <v>12343</v>
      </c>
      <c r="L1767" s="3" t="s">
        <v>4726</v>
      </c>
      <c r="M1767" s="3" t="s">
        <v>4994</v>
      </c>
      <c r="N1767" s="3" t="s">
        <v>4712</v>
      </c>
      <c r="O1767" s="3" t="s">
        <v>4715</v>
      </c>
      <c r="P1767" s="3"/>
      <c r="Q1767" s="3"/>
      <c r="R1767" s="3"/>
      <c r="S1767" s="3"/>
      <c r="T1767" s="3" t="s">
        <v>4716</v>
      </c>
    </row>
    <row r="1768" spans="2:20">
      <c r="B1768" t="s">
        <v>12345</v>
      </c>
      <c r="C1768" t="s">
        <v>15311</v>
      </c>
      <c r="E1768" t="s">
        <v>15312</v>
      </c>
      <c r="F1768" s="3">
        <v>0</v>
      </c>
      <c r="G1768" s="3">
        <v>0</v>
      </c>
      <c r="H1768" s="255">
        <v>42844</v>
      </c>
      <c r="I1768" s="270">
        <v>5.833333333333333</v>
      </c>
      <c r="J1768" s="3">
        <v>20602</v>
      </c>
      <c r="K1768" s="3" t="s">
        <v>12343</v>
      </c>
      <c r="L1768" s="3" t="s">
        <v>5197</v>
      </c>
      <c r="M1768" s="3" t="s">
        <v>15313</v>
      </c>
      <c r="N1768" s="3" t="s">
        <v>4722</v>
      </c>
      <c r="O1768" s="3" t="s">
        <v>4715</v>
      </c>
      <c r="P1768" s="3"/>
      <c r="Q1768" s="3"/>
      <c r="R1768" s="3"/>
      <c r="S1768" s="3"/>
      <c r="T1768" s="3" t="s">
        <v>4716</v>
      </c>
    </row>
    <row r="1769" spans="2:20">
      <c r="B1769" t="s">
        <v>12345</v>
      </c>
      <c r="C1769" t="s">
        <v>15314</v>
      </c>
      <c r="E1769" t="s">
        <v>15121</v>
      </c>
      <c r="F1769" s="3">
        <v>1</v>
      </c>
      <c r="G1769" s="3">
        <v>333.85</v>
      </c>
      <c r="H1769" s="255">
        <v>42831</v>
      </c>
      <c r="I1769" s="270">
        <v>5.833333333333333</v>
      </c>
      <c r="J1769" s="3">
        <v>-1</v>
      </c>
      <c r="K1769" s="3" t="s">
        <v>4752</v>
      </c>
      <c r="L1769" s="3" t="s">
        <v>5324</v>
      </c>
      <c r="M1769" s="3" t="s">
        <v>13064</v>
      </c>
      <c r="N1769" s="3" t="s">
        <v>4722</v>
      </c>
      <c r="O1769" s="3" t="s">
        <v>4715</v>
      </c>
      <c r="P1769" s="3"/>
      <c r="Q1769" s="3"/>
      <c r="R1769" s="3"/>
      <c r="S1769" s="3"/>
      <c r="T1769" s="3" t="s">
        <v>4716</v>
      </c>
    </row>
    <row r="1770" spans="2:20">
      <c r="B1770" t="s">
        <v>12345</v>
      </c>
      <c r="C1770" t="s">
        <v>15315</v>
      </c>
      <c r="E1770" t="s">
        <v>12828</v>
      </c>
      <c r="F1770" s="3">
        <v>0</v>
      </c>
      <c r="G1770" s="3">
        <v>0</v>
      </c>
      <c r="H1770" s="255">
        <v>42833</v>
      </c>
      <c r="I1770" s="270">
        <v>5.833333333333333</v>
      </c>
      <c r="J1770" s="3">
        <v>76219</v>
      </c>
      <c r="K1770" s="3" t="s">
        <v>12343</v>
      </c>
      <c r="L1770" s="3" t="s">
        <v>4726</v>
      </c>
      <c r="M1770" s="3" t="s">
        <v>5972</v>
      </c>
      <c r="N1770" s="3" t="s">
        <v>4718</v>
      </c>
      <c r="O1770" s="3" t="s">
        <v>4715</v>
      </c>
      <c r="P1770" s="3"/>
      <c r="Q1770" s="3"/>
      <c r="R1770" s="3"/>
      <c r="S1770" s="3"/>
      <c r="T1770" s="3" t="s">
        <v>4716</v>
      </c>
    </row>
    <row r="1771" spans="2:20">
      <c r="B1771" t="s">
        <v>12345</v>
      </c>
      <c r="C1771" t="s">
        <v>15316</v>
      </c>
      <c r="E1771" t="s">
        <v>13335</v>
      </c>
      <c r="F1771" s="3">
        <v>0</v>
      </c>
      <c r="G1771" s="3">
        <v>0</v>
      </c>
      <c r="H1771" s="255">
        <v>42829</v>
      </c>
      <c r="I1771" s="270">
        <v>5.833333333333333</v>
      </c>
      <c r="J1771" s="3">
        <v>-1</v>
      </c>
      <c r="K1771" s="3" t="s">
        <v>4752</v>
      </c>
      <c r="L1771" s="3" t="s">
        <v>5197</v>
      </c>
      <c r="M1771" s="3" t="s">
        <v>15317</v>
      </c>
      <c r="N1771" s="3" t="s">
        <v>4722</v>
      </c>
      <c r="O1771" s="3" t="s">
        <v>4715</v>
      </c>
      <c r="P1771" s="3"/>
      <c r="Q1771" s="3"/>
      <c r="R1771" s="3"/>
      <c r="S1771" s="3"/>
      <c r="T1771" s="3" t="s">
        <v>4716</v>
      </c>
    </row>
    <row r="1772" spans="2:20">
      <c r="B1772" t="s">
        <v>12345</v>
      </c>
      <c r="C1772" t="s">
        <v>15318</v>
      </c>
      <c r="E1772" t="s">
        <v>15319</v>
      </c>
      <c r="F1772" s="3">
        <v>1</v>
      </c>
      <c r="G1772" s="3">
        <v>333.85</v>
      </c>
      <c r="H1772" s="255">
        <v>42829</v>
      </c>
      <c r="I1772" s="270">
        <v>5.833333333333333</v>
      </c>
      <c r="J1772" s="3">
        <v>-1</v>
      </c>
      <c r="K1772" s="3" t="s">
        <v>12343</v>
      </c>
      <c r="L1772" s="3" t="s">
        <v>4753</v>
      </c>
      <c r="M1772" s="3" t="s">
        <v>4753</v>
      </c>
      <c r="N1772" s="3" t="s">
        <v>4712</v>
      </c>
      <c r="O1772" s="3" t="s">
        <v>4715</v>
      </c>
      <c r="P1772" s="3"/>
      <c r="Q1772" s="3"/>
      <c r="R1772" s="3"/>
      <c r="S1772" s="3"/>
      <c r="T1772" s="3" t="s">
        <v>4716</v>
      </c>
    </row>
    <row r="1773" spans="2:20">
      <c r="B1773" t="s">
        <v>12341</v>
      </c>
      <c r="C1773" t="s">
        <v>15320</v>
      </c>
      <c r="E1773" t="s">
        <v>4716</v>
      </c>
      <c r="F1773" s="3">
        <v>0</v>
      </c>
      <c r="G1773" s="3">
        <v>0</v>
      </c>
      <c r="H1773" s="255">
        <v>42853</v>
      </c>
      <c r="I1773" s="270">
        <v>5.833333333333333</v>
      </c>
      <c r="J1773" s="3">
        <v>0</v>
      </c>
      <c r="K1773" s="3" t="s">
        <v>12343</v>
      </c>
      <c r="L1773" s="3" t="s">
        <v>4753</v>
      </c>
      <c r="M1773" s="3" t="s">
        <v>4753</v>
      </c>
      <c r="N1773" s="3" t="s">
        <v>4722</v>
      </c>
      <c r="O1773" s="3" t="s">
        <v>4715</v>
      </c>
      <c r="P1773" s="3"/>
      <c r="Q1773" s="3"/>
      <c r="R1773" s="3"/>
      <c r="S1773" s="3"/>
      <c r="T1773" s="3" t="s">
        <v>4716</v>
      </c>
    </row>
    <row r="1774" spans="2:20">
      <c r="B1774" t="s">
        <v>12345</v>
      </c>
      <c r="C1774" t="s">
        <v>15321</v>
      </c>
      <c r="E1774" t="s">
        <v>15322</v>
      </c>
      <c r="F1774" s="3">
        <v>0</v>
      </c>
      <c r="G1774" s="3">
        <v>0</v>
      </c>
      <c r="H1774" s="255">
        <v>42835</v>
      </c>
      <c r="I1774" s="270">
        <v>5.833333333333333</v>
      </c>
      <c r="J1774" s="3">
        <v>-1</v>
      </c>
      <c r="K1774" s="3" t="s">
        <v>4752</v>
      </c>
      <c r="L1774" s="3" t="s">
        <v>4753</v>
      </c>
      <c r="M1774" s="3" t="s">
        <v>4753</v>
      </c>
      <c r="N1774" s="3" t="s">
        <v>4722</v>
      </c>
      <c r="O1774" s="3" t="s">
        <v>4715</v>
      </c>
      <c r="P1774" s="3"/>
      <c r="Q1774" s="3"/>
      <c r="R1774" s="3"/>
      <c r="S1774" s="3"/>
      <c r="T1774" s="3" t="s">
        <v>4716</v>
      </c>
    </row>
    <row r="1775" spans="2:20">
      <c r="B1775" t="s">
        <v>12341</v>
      </c>
      <c r="C1775" t="s">
        <v>15323</v>
      </c>
      <c r="E1775" t="s">
        <v>4716</v>
      </c>
      <c r="F1775" s="3">
        <v>0</v>
      </c>
      <c r="G1775" s="3">
        <v>0</v>
      </c>
      <c r="H1775" s="255">
        <v>42837</v>
      </c>
      <c r="I1775" s="270">
        <v>5.833333333333333</v>
      </c>
      <c r="J1775" s="3">
        <v>0</v>
      </c>
      <c r="K1775" s="3" t="s">
        <v>12343</v>
      </c>
      <c r="L1775" s="3" t="s">
        <v>4753</v>
      </c>
      <c r="M1775" s="3" t="s">
        <v>4753</v>
      </c>
      <c r="N1775" s="3" t="s">
        <v>4722</v>
      </c>
      <c r="O1775" s="3" t="s">
        <v>4715</v>
      </c>
      <c r="P1775" s="3"/>
      <c r="Q1775" s="3"/>
      <c r="R1775" s="3"/>
      <c r="S1775" s="3"/>
      <c r="T1775" s="3" t="s">
        <v>4716</v>
      </c>
    </row>
    <row r="1776" spans="2:20">
      <c r="B1776" t="s">
        <v>12341</v>
      </c>
      <c r="C1776" t="s">
        <v>15324</v>
      </c>
      <c r="E1776" t="s">
        <v>4716</v>
      </c>
      <c r="F1776" s="3">
        <v>0</v>
      </c>
      <c r="G1776" s="3">
        <v>0</v>
      </c>
      <c r="H1776" s="255">
        <v>42829</v>
      </c>
      <c r="I1776" s="270">
        <v>5.833333333333333</v>
      </c>
      <c r="J1776" s="3">
        <v>0</v>
      </c>
      <c r="K1776" s="3" t="s">
        <v>12343</v>
      </c>
      <c r="L1776" s="3" t="s">
        <v>4753</v>
      </c>
      <c r="M1776" s="3" t="s">
        <v>4753</v>
      </c>
      <c r="N1776" s="3" t="s">
        <v>4718</v>
      </c>
      <c r="O1776" s="3" t="s">
        <v>4715</v>
      </c>
      <c r="P1776" s="3"/>
      <c r="Q1776" s="3"/>
      <c r="R1776" s="3"/>
      <c r="S1776" s="3"/>
      <c r="T1776" s="3" t="s">
        <v>4716</v>
      </c>
    </row>
    <row r="1777" spans="2:20">
      <c r="B1777" t="s">
        <v>12345</v>
      </c>
      <c r="C1777" t="s">
        <v>15325</v>
      </c>
      <c r="E1777" t="s">
        <v>14329</v>
      </c>
      <c r="F1777" s="3">
        <v>2</v>
      </c>
      <c r="G1777" s="3">
        <v>1252.76</v>
      </c>
      <c r="H1777" s="255">
        <v>42853</v>
      </c>
      <c r="I1777" s="270">
        <v>5.833333333333333</v>
      </c>
      <c r="J1777" s="3">
        <v>-1</v>
      </c>
      <c r="K1777" s="3" t="s">
        <v>12343</v>
      </c>
      <c r="L1777" s="3" t="s">
        <v>4753</v>
      </c>
      <c r="M1777" s="3" t="s">
        <v>4753</v>
      </c>
      <c r="N1777" s="3" t="s">
        <v>4712</v>
      </c>
      <c r="O1777" s="3" t="s">
        <v>4715</v>
      </c>
      <c r="P1777" s="3"/>
      <c r="Q1777" s="3"/>
      <c r="R1777" s="3"/>
      <c r="S1777" s="3"/>
      <c r="T1777" s="3" t="s">
        <v>4716</v>
      </c>
    </row>
    <row r="1778" spans="2:20">
      <c r="B1778" t="s">
        <v>12345</v>
      </c>
      <c r="C1778" t="s">
        <v>15326</v>
      </c>
      <c r="E1778" t="s">
        <v>14774</v>
      </c>
      <c r="F1778" s="3">
        <v>0</v>
      </c>
      <c r="G1778" s="3">
        <v>0</v>
      </c>
      <c r="H1778" s="255">
        <v>42851</v>
      </c>
      <c r="I1778" s="270">
        <v>5.833333333333333</v>
      </c>
      <c r="J1778" s="3">
        <v>-1</v>
      </c>
      <c r="K1778" s="3" t="s">
        <v>4752</v>
      </c>
      <c r="L1778" s="3" t="s">
        <v>4753</v>
      </c>
      <c r="M1778" s="3" t="s">
        <v>4753</v>
      </c>
      <c r="N1778" s="3" t="s">
        <v>4718</v>
      </c>
      <c r="O1778" s="3" t="s">
        <v>4715</v>
      </c>
      <c r="P1778" s="3"/>
      <c r="Q1778" s="3"/>
      <c r="R1778" s="3"/>
      <c r="S1778" s="3"/>
      <c r="T1778" s="3" t="s">
        <v>4716</v>
      </c>
    </row>
    <row r="1779" spans="2:20">
      <c r="B1779" t="s">
        <v>12341</v>
      </c>
      <c r="C1779" t="s">
        <v>15327</v>
      </c>
      <c r="E1779" t="s">
        <v>4716</v>
      </c>
      <c r="F1779" s="3">
        <v>0</v>
      </c>
      <c r="G1779" s="3">
        <v>0</v>
      </c>
      <c r="H1779" s="255">
        <v>42831</v>
      </c>
      <c r="I1779" s="270">
        <v>5.833333333333333</v>
      </c>
      <c r="J1779" s="3">
        <v>0</v>
      </c>
      <c r="K1779" s="3" t="s">
        <v>12343</v>
      </c>
      <c r="L1779" s="3" t="s">
        <v>4753</v>
      </c>
      <c r="M1779" s="3" t="s">
        <v>4753</v>
      </c>
      <c r="N1779" s="3" t="s">
        <v>4722</v>
      </c>
      <c r="O1779" s="3" t="s">
        <v>4715</v>
      </c>
      <c r="P1779" s="3"/>
      <c r="Q1779" s="3"/>
      <c r="R1779" s="3"/>
      <c r="S1779" s="3"/>
      <c r="T1779" s="3" t="s">
        <v>4716</v>
      </c>
    </row>
    <row r="1780" spans="2:20">
      <c r="B1780" t="s">
        <v>12345</v>
      </c>
      <c r="C1780" t="s">
        <v>15328</v>
      </c>
      <c r="E1780" t="s">
        <v>15329</v>
      </c>
      <c r="F1780" s="3">
        <v>0</v>
      </c>
      <c r="G1780" s="3">
        <v>0</v>
      </c>
      <c r="H1780" s="255">
        <v>42830</v>
      </c>
      <c r="I1780" s="270">
        <v>5.833333333333333</v>
      </c>
      <c r="J1780" s="3">
        <v>-1</v>
      </c>
      <c r="K1780" s="3" t="s">
        <v>12343</v>
      </c>
      <c r="L1780" s="3" t="s">
        <v>4753</v>
      </c>
      <c r="M1780" s="3" t="s">
        <v>4753</v>
      </c>
      <c r="N1780" s="3" t="s">
        <v>4712</v>
      </c>
      <c r="O1780" s="3" t="s">
        <v>4715</v>
      </c>
      <c r="P1780" s="3"/>
      <c r="Q1780" s="3"/>
      <c r="R1780" s="3"/>
      <c r="S1780" s="3"/>
      <c r="T1780" s="3" t="s">
        <v>4716</v>
      </c>
    </row>
    <row r="1781" spans="2:20">
      <c r="B1781" t="s">
        <v>12345</v>
      </c>
      <c r="C1781" t="s">
        <v>15330</v>
      </c>
      <c r="E1781" t="s">
        <v>15331</v>
      </c>
      <c r="F1781" s="3">
        <v>0</v>
      </c>
      <c r="G1781" s="3">
        <v>0</v>
      </c>
      <c r="H1781" s="255">
        <v>42837</v>
      </c>
      <c r="I1781" s="270">
        <v>5.833333333333333</v>
      </c>
      <c r="J1781" s="3">
        <v>-1</v>
      </c>
      <c r="K1781" s="3" t="s">
        <v>12343</v>
      </c>
      <c r="L1781" s="3" t="s">
        <v>4753</v>
      </c>
      <c r="M1781" s="3" t="s">
        <v>4753</v>
      </c>
      <c r="N1781" s="3" t="s">
        <v>4718</v>
      </c>
      <c r="O1781" s="3" t="s">
        <v>4715</v>
      </c>
      <c r="P1781" s="3"/>
      <c r="Q1781" s="3"/>
      <c r="R1781" s="3"/>
      <c r="S1781" s="3"/>
      <c r="T1781" s="3" t="s">
        <v>4716</v>
      </c>
    </row>
    <row r="1782" spans="2:20">
      <c r="B1782" t="s">
        <v>12345</v>
      </c>
      <c r="C1782" t="s">
        <v>15332</v>
      </c>
      <c r="E1782" t="s">
        <v>15333</v>
      </c>
      <c r="F1782" s="3">
        <v>0</v>
      </c>
      <c r="G1782" s="3">
        <v>0</v>
      </c>
      <c r="H1782" s="255">
        <v>42835</v>
      </c>
      <c r="I1782" s="270">
        <v>5.833333333333333</v>
      </c>
      <c r="J1782" s="3">
        <v>-1</v>
      </c>
      <c r="K1782" s="3" t="s">
        <v>12343</v>
      </c>
      <c r="L1782" s="3" t="s">
        <v>4753</v>
      </c>
      <c r="M1782" s="3" t="s">
        <v>4753</v>
      </c>
      <c r="N1782" s="3" t="s">
        <v>4722</v>
      </c>
      <c r="O1782" s="3" t="s">
        <v>4715</v>
      </c>
      <c r="P1782" s="3"/>
      <c r="Q1782" s="3"/>
      <c r="R1782" s="3"/>
      <c r="S1782" s="3"/>
      <c r="T1782" s="3" t="s">
        <v>4716</v>
      </c>
    </row>
    <row r="1783" spans="2:20">
      <c r="B1783" t="s">
        <v>12345</v>
      </c>
      <c r="C1783" t="s">
        <v>15334</v>
      </c>
      <c r="E1783" t="s">
        <v>15335</v>
      </c>
      <c r="F1783" s="3">
        <v>0</v>
      </c>
      <c r="G1783" s="3">
        <v>0</v>
      </c>
      <c r="H1783" s="255">
        <v>42843</v>
      </c>
      <c r="I1783" s="270">
        <v>5.833333333333333</v>
      </c>
      <c r="J1783" s="3">
        <v>-1</v>
      </c>
      <c r="K1783" s="3" t="s">
        <v>12343</v>
      </c>
      <c r="L1783" s="3" t="s">
        <v>4753</v>
      </c>
      <c r="M1783" s="3" t="s">
        <v>4753</v>
      </c>
      <c r="N1783" s="3" t="s">
        <v>4722</v>
      </c>
      <c r="O1783" s="3" t="s">
        <v>4715</v>
      </c>
      <c r="P1783" s="3"/>
      <c r="Q1783" s="3"/>
      <c r="R1783" s="3"/>
      <c r="S1783" s="3"/>
      <c r="T1783" s="3" t="s">
        <v>4716</v>
      </c>
    </row>
    <row r="1784" spans="2:20">
      <c r="B1784" t="s">
        <v>12345</v>
      </c>
      <c r="C1784" t="s">
        <v>15336</v>
      </c>
      <c r="E1784" t="s">
        <v>15337</v>
      </c>
      <c r="F1784" s="3">
        <v>0</v>
      </c>
      <c r="G1784" s="3">
        <v>0</v>
      </c>
      <c r="H1784" s="255">
        <v>42852</v>
      </c>
      <c r="I1784" s="270">
        <v>5.833333333333333</v>
      </c>
      <c r="J1784" s="3">
        <v>-1</v>
      </c>
      <c r="K1784" s="3" t="s">
        <v>4752</v>
      </c>
      <c r="L1784" s="3" t="s">
        <v>4753</v>
      </c>
      <c r="M1784" s="3" t="s">
        <v>4753</v>
      </c>
      <c r="N1784" s="3" t="s">
        <v>4718</v>
      </c>
      <c r="O1784" s="3" t="s">
        <v>4715</v>
      </c>
      <c r="P1784" s="3"/>
      <c r="Q1784" s="3"/>
      <c r="R1784" s="3"/>
      <c r="S1784" s="3"/>
      <c r="T1784" s="3" t="s">
        <v>4716</v>
      </c>
    </row>
    <row r="1785" spans="2:20">
      <c r="B1785" t="s">
        <v>12345</v>
      </c>
      <c r="C1785" t="s">
        <v>15338</v>
      </c>
      <c r="E1785" t="s">
        <v>15339</v>
      </c>
      <c r="F1785" s="3">
        <v>0</v>
      </c>
      <c r="G1785" s="3">
        <v>0</v>
      </c>
      <c r="H1785" s="255">
        <v>42830</v>
      </c>
      <c r="I1785" s="270">
        <v>5.833333333333333</v>
      </c>
      <c r="J1785" s="3">
        <v>-1</v>
      </c>
      <c r="K1785" s="3" t="s">
        <v>4752</v>
      </c>
      <c r="L1785" s="3" t="s">
        <v>4753</v>
      </c>
      <c r="M1785" s="3" t="s">
        <v>4753</v>
      </c>
      <c r="N1785" s="3" t="s">
        <v>4722</v>
      </c>
      <c r="O1785" s="3" t="s">
        <v>4715</v>
      </c>
      <c r="P1785" s="3"/>
      <c r="Q1785" s="3"/>
      <c r="R1785" s="3"/>
      <c r="S1785" s="3"/>
      <c r="T1785" s="3" t="s">
        <v>4716</v>
      </c>
    </row>
    <row r="1786" spans="2:20">
      <c r="B1786" t="s">
        <v>12345</v>
      </c>
      <c r="C1786" t="s">
        <v>15340</v>
      </c>
      <c r="E1786" t="s">
        <v>14118</v>
      </c>
      <c r="F1786" s="3">
        <v>0</v>
      </c>
      <c r="G1786" s="3">
        <v>0</v>
      </c>
      <c r="H1786" s="255">
        <v>42826</v>
      </c>
      <c r="I1786" s="270">
        <v>5.833333333333333</v>
      </c>
      <c r="J1786" s="3">
        <v>-1</v>
      </c>
      <c r="K1786" s="3" t="s">
        <v>12343</v>
      </c>
      <c r="L1786" s="3" t="s">
        <v>4753</v>
      </c>
      <c r="M1786" s="3" t="s">
        <v>4753</v>
      </c>
      <c r="N1786" s="3" t="s">
        <v>4731</v>
      </c>
      <c r="O1786" s="3" t="s">
        <v>4715</v>
      </c>
      <c r="P1786" s="3"/>
      <c r="Q1786" s="3"/>
      <c r="R1786" s="3"/>
      <c r="S1786" s="3"/>
      <c r="T1786" s="3" t="s">
        <v>4716</v>
      </c>
    </row>
    <row r="1787" spans="2:20">
      <c r="B1787" t="s">
        <v>12341</v>
      </c>
      <c r="C1787" t="s">
        <v>15341</v>
      </c>
      <c r="E1787" t="s">
        <v>4716</v>
      </c>
      <c r="F1787" s="3">
        <v>0</v>
      </c>
      <c r="G1787" s="3">
        <v>0</v>
      </c>
      <c r="H1787" s="255">
        <v>42829</v>
      </c>
      <c r="I1787" s="270">
        <v>5.833333333333333</v>
      </c>
      <c r="J1787" s="3">
        <v>0</v>
      </c>
      <c r="K1787" s="3" t="s">
        <v>12343</v>
      </c>
      <c r="L1787" s="3" t="s">
        <v>4753</v>
      </c>
      <c r="M1787" s="3" t="s">
        <v>4753</v>
      </c>
      <c r="N1787" s="3" t="s">
        <v>4722</v>
      </c>
      <c r="O1787" s="3" t="s">
        <v>4715</v>
      </c>
      <c r="P1787" s="3"/>
      <c r="Q1787" s="3"/>
      <c r="R1787" s="3"/>
      <c r="S1787" s="3"/>
      <c r="T1787" s="3" t="s">
        <v>4716</v>
      </c>
    </row>
    <row r="1788" spans="2:20">
      <c r="B1788" t="s">
        <v>12345</v>
      </c>
      <c r="C1788" t="s">
        <v>15342</v>
      </c>
      <c r="E1788" t="s">
        <v>15343</v>
      </c>
      <c r="F1788" s="3">
        <v>0</v>
      </c>
      <c r="G1788" s="3">
        <v>0</v>
      </c>
      <c r="H1788" s="255">
        <v>42846</v>
      </c>
      <c r="I1788" s="270">
        <v>5.833333333333333</v>
      </c>
      <c r="J1788" s="3">
        <v>-1</v>
      </c>
      <c r="K1788" s="3" t="s">
        <v>12343</v>
      </c>
      <c r="L1788" s="3" t="s">
        <v>4753</v>
      </c>
      <c r="M1788" s="3" t="s">
        <v>4753</v>
      </c>
      <c r="N1788" s="3" t="s">
        <v>4722</v>
      </c>
      <c r="O1788" s="3" t="s">
        <v>4715</v>
      </c>
      <c r="P1788" s="3"/>
      <c r="Q1788" s="3"/>
      <c r="R1788" s="3"/>
      <c r="S1788" s="3"/>
      <c r="T1788" s="3" t="s">
        <v>4716</v>
      </c>
    </row>
    <row r="1789" spans="2:20">
      <c r="B1789" t="s">
        <v>12341</v>
      </c>
      <c r="C1789" t="s">
        <v>15344</v>
      </c>
      <c r="E1789" t="s">
        <v>4716</v>
      </c>
      <c r="F1789" s="3">
        <v>0</v>
      </c>
      <c r="G1789" s="3">
        <v>0</v>
      </c>
      <c r="H1789" s="255">
        <v>42828</v>
      </c>
      <c r="I1789" s="270">
        <v>5.833333333333333</v>
      </c>
      <c r="J1789" s="3">
        <v>0</v>
      </c>
      <c r="K1789" s="3" t="s">
        <v>12343</v>
      </c>
      <c r="L1789" s="3" t="s">
        <v>4753</v>
      </c>
      <c r="M1789" s="3" t="s">
        <v>4753</v>
      </c>
      <c r="N1789" s="3" t="s">
        <v>4722</v>
      </c>
      <c r="O1789" s="3" t="s">
        <v>4715</v>
      </c>
      <c r="P1789" s="3"/>
      <c r="Q1789" s="3"/>
      <c r="R1789" s="3"/>
      <c r="S1789" s="3"/>
      <c r="T1789" s="3" t="s">
        <v>4716</v>
      </c>
    </row>
    <row r="1790" spans="2:20">
      <c r="B1790" t="s">
        <v>12341</v>
      </c>
      <c r="C1790" t="s">
        <v>15345</v>
      </c>
      <c r="E1790" t="s">
        <v>4716</v>
      </c>
      <c r="F1790" s="3">
        <v>0</v>
      </c>
      <c r="G1790" s="3">
        <v>0</v>
      </c>
      <c r="H1790" s="255">
        <v>42852</v>
      </c>
      <c r="I1790" s="270">
        <v>5.833333333333333</v>
      </c>
      <c r="J1790" s="3">
        <v>0</v>
      </c>
      <c r="K1790" s="3" t="s">
        <v>12343</v>
      </c>
      <c r="L1790" s="3" t="s">
        <v>4753</v>
      </c>
      <c r="M1790" s="3" t="s">
        <v>4753</v>
      </c>
      <c r="N1790" s="3" t="s">
        <v>4722</v>
      </c>
      <c r="O1790" s="3" t="s">
        <v>4715</v>
      </c>
      <c r="P1790" s="3"/>
      <c r="Q1790" s="3"/>
      <c r="R1790" s="3"/>
      <c r="S1790" s="3"/>
      <c r="T1790" s="3" t="s">
        <v>4716</v>
      </c>
    </row>
    <row r="1791" spans="2:20">
      <c r="B1791" t="s">
        <v>12341</v>
      </c>
      <c r="C1791" t="s">
        <v>15346</v>
      </c>
      <c r="E1791" t="s">
        <v>4716</v>
      </c>
      <c r="F1791" s="3">
        <v>0</v>
      </c>
      <c r="G1791" s="3">
        <v>0</v>
      </c>
      <c r="H1791" s="255">
        <v>42810</v>
      </c>
      <c r="I1791" s="270">
        <v>5.916666666666667</v>
      </c>
      <c r="J1791" s="3">
        <v>0</v>
      </c>
      <c r="K1791" s="3" t="s">
        <v>12343</v>
      </c>
      <c r="L1791" s="3" t="s">
        <v>4753</v>
      </c>
      <c r="M1791" s="3" t="s">
        <v>4753</v>
      </c>
      <c r="N1791" s="3" t="s">
        <v>4718</v>
      </c>
      <c r="O1791" s="3" t="s">
        <v>4715</v>
      </c>
      <c r="P1791" s="3"/>
      <c r="Q1791" s="3"/>
      <c r="R1791" s="3"/>
      <c r="S1791" s="3"/>
      <c r="T1791" s="3" t="s">
        <v>4716</v>
      </c>
    </row>
    <row r="1792" spans="2:20">
      <c r="B1792" t="s">
        <v>12341</v>
      </c>
      <c r="C1792" t="s">
        <v>15347</v>
      </c>
      <c r="E1792" t="s">
        <v>4716</v>
      </c>
      <c r="F1792" s="3">
        <v>0</v>
      </c>
      <c r="G1792" s="3">
        <v>0</v>
      </c>
      <c r="H1792" s="255">
        <v>42825</v>
      </c>
      <c r="I1792" s="270">
        <v>5.916666666666667</v>
      </c>
      <c r="J1792" s="3">
        <v>0</v>
      </c>
      <c r="K1792" s="3" t="s">
        <v>12343</v>
      </c>
      <c r="L1792" s="3" t="s">
        <v>4753</v>
      </c>
      <c r="M1792" s="3" t="s">
        <v>4753</v>
      </c>
      <c r="N1792" s="3" t="s">
        <v>4718</v>
      </c>
      <c r="O1792" s="3" t="s">
        <v>4715</v>
      </c>
      <c r="P1792" s="3"/>
      <c r="Q1792" s="3"/>
      <c r="R1792" s="3"/>
      <c r="S1792" s="3"/>
      <c r="T1792" s="3" t="s">
        <v>4716</v>
      </c>
    </row>
    <row r="1793" spans="2:20">
      <c r="B1793" t="s">
        <v>12345</v>
      </c>
      <c r="C1793" t="s">
        <v>15348</v>
      </c>
      <c r="E1793" t="s">
        <v>15349</v>
      </c>
      <c r="F1793" s="3">
        <v>0</v>
      </c>
      <c r="G1793" s="3">
        <v>0</v>
      </c>
      <c r="H1793" s="255">
        <v>42807</v>
      </c>
      <c r="I1793" s="270">
        <v>5.916666666666667</v>
      </c>
      <c r="J1793" s="3">
        <v>-1</v>
      </c>
      <c r="K1793" s="3" t="s">
        <v>4752</v>
      </c>
      <c r="L1793" s="3" t="s">
        <v>4753</v>
      </c>
      <c r="M1793" s="3" t="s">
        <v>4753</v>
      </c>
      <c r="N1793" s="3" t="s">
        <v>4718</v>
      </c>
      <c r="O1793" s="3" t="s">
        <v>4715</v>
      </c>
      <c r="P1793" s="3"/>
      <c r="Q1793" s="3"/>
      <c r="R1793" s="3"/>
      <c r="S1793" s="3"/>
      <c r="T1793" s="3" t="s">
        <v>4716</v>
      </c>
    </row>
    <row r="1794" spans="2:20">
      <c r="B1794" t="s">
        <v>12345</v>
      </c>
      <c r="C1794" t="s">
        <v>15350</v>
      </c>
      <c r="E1794" t="s">
        <v>14776</v>
      </c>
      <c r="F1794" s="3">
        <v>0</v>
      </c>
      <c r="G1794" s="3">
        <v>0</v>
      </c>
      <c r="H1794" s="255">
        <v>42816</v>
      </c>
      <c r="I1794" s="270">
        <v>5.916666666666667</v>
      </c>
      <c r="J1794" s="3">
        <v>-1</v>
      </c>
      <c r="K1794" s="3" t="s">
        <v>12343</v>
      </c>
      <c r="L1794" s="3" t="s">
        <v>4753</v>
      </c>
      <c r="M1794" s="3" t="s">
        <v>4753</v>
      </c>
      <c r="N1794" s="3" t="s">
        <v>4718</v>
      </c>
      <c r="O1794" s="3" t="s">
        <v>4715</v>
      </c>
      <c r="P1794" s="3"/>
      <c r="Q1794" s="3"/>
      <c r="R1794" s="3"/>
      <c r="S1794" s="3"/>
      <c r="T1794" s="3" t="s">
        <v>4716</v>
      </c>
    </row>
    <row r="1795" spans="2:20">
      <c r="B1795" t="s">
        <v>12345</v>
      </c>
      <c r="C1795" t="s">
        <v>15351</v>
      </c>
      <c r="E1795" t="s">
        <v>15352</v>
      </c>
      <c r="F1795" s="3">
        <v>0</v>
      </c>
      <c r="G1795" s="3">
        <v>0</v>
      </c>
      <c r="H1795" s="255">
        <v>42825</v>
      </c>
      <c r="I1795" s="270">
        <v>5.916666666666667</v>
      </c>
      <c r="J1795" s="3">
        <v>-1</v>
      </c>
      <c r="K1795" s="3" t="s">
        <v>12343</v>
      </c>
      <c r="L1795" s="3" t="s">
        <v>4753</v>
      </c>
      <c r="M1795" s="3" t="s">
        <v>4753</v>
      </c>
      <c r="N1795" s="3" t="s">
        <v>4722</v>
      </c>
      <c r="O1795" s="3" t="s">
        <v>4715</v>
      </c>
      <c r="P1795" s="3"/>
      <c r="Q1795" s="3"/>
      <c r="R1795" s="3"/>
      <c r="S1795" s="3"/>
      <c r="T1795" s="3" t="s">
        <v>4716</v>
      </c>
    </row>
    <row r="1796" spans="2:20">
      <c r="B1796" t="s">
        <v>12341</v>
      </c>
      <c r="C1796" t="s">
        <v>15353</v>
      </c>
      <c r="E1796" t="s">
        <v>4716</v>
      </c>
      <c r="F1796" s="3">
        <v>0</v>
      </c>
      <c r="G1796" s="3">
        <v>0</v>
      </c>
      <c r="H1796" s="255">
        <v>42800</v>
      </c>
      <c r="I1796" s="270">
        <v>5.916666666666667</v>
      </c>
      <c r="J1796" s="3">
        <v>0</v>
      </c>
      <c r="K1796" s="3" t="s">
        <v>12343</v>
      </c>
      <c r="L1796" s="3" t="s">
        <v>4753</v>
      </c>
      <c r="M1796" s="3" t="s">
        <v>4753</v>
      </c>
      <c r="N1796" s="3" t="s">
        <v>4718</v>
      </c>
      <c r="O1796" s="3" t="s">
        <v>4715</v>
      </c>
      <c r="P1796" s="3"/>
      <c r="Q1796" s="3"/>
      <c r="R1796" s="3"/>
      <c r="S1796" s="3"/>
      <c r="T1796" s="3" t="s">
        <v>4716</v>
      </c>
    </row>
    <row r="1797" spans="2:20">
      <c r="B1797" t="s">
        <v>12341</v>
      </c>
      <c r="C1797" t="s">
        <v>15354</v>
      </c>
      <c r="E1797" t="s">
        <v>4716</v>
      </c>
      <c r="F1797" s="3">
        <v>0</v>
      </c>
      <c r="G1797" s="3">
        <v>0</v>
      </c>
      <c r="H1797" s="255">
        <v>42825</v>
      </c>
      <c r="I1797" s="270">
        <v>5.916666666666667</v>
      </c>
      <c r="J1797" s="3">
        <v>0</v>
      </c>
      <c r="K1797" s="3" t="s">
        <v>12343</v>
      </c>
      <c r="L1797" s="3" t="s">
        <v>4753</v>
      </c>
      <c r="M1797" s="3" t="s">
        <v>4753</v>
      </c>
      <c r="N1797" s="3" t="s">
        <v>4718</v>
      </c>
      <c r="O1797" s="3" t="s">
        <v>4715</v>
      </c>
      <c r="P1797" s="3"/>
      <c r="Q1797" s="3"/>
      <c r="R1797" s="3"/>
      <c r="S1797" s="3"/>
      <c r="T1797" s="3" t="s">
        <v>4716</v>
      </c>
    </row>
    <row r="1798" spans="2:20">
      <c r="B1798" t="s">
        <v>12345</v>
      </c>
      <c r="C1798" t="s">
        <v>15355</v>
      </c>
      <c r="E1798" t="s">
        <v>15356</v>
      </c>
      <c r="F1798" s="3">
        <v>2</v>
      </c>
      <c r="G1798" s="3">
        <v>1920.18</v>
      </c>
      <c r="H1798" s="255">
        <v>42807</v>
      </c>
      <c r="I1798" s="270">
        <v>5.916666666666667</v>
      </c>
      <c r="J1798" s="3">
        <v>-1</v>
      </c>
      <c r="K1798" s="3" t="s">
        <v>4752</v>
      </c>
      <c r="L1798" s="3" t="s">
        <v>4753</v>
      </c>
      <c r="M1798" s="3" t="s">
        <v>4753</v>
      </c>
      <c r="N1798" s="3" t="s">
        <v>4718</v>
      </c>
      <c r="O1798" s="3" t="s">
        <v>4715</v>
      </c>
      <c r="P1798" s="3"/>
      <c r="Q1798" s="3"/>
      <c r="R1798" s="3"/>
      <c r="S1798" s="3"/>
      <c r="T1798" s="3" t="s">
        <v>4716</v>
      </c>
    </row>
    <row r="1799" spans="2:20">
      <c r="B1799" t="s">
        <v>12341</v>
      </c>
      <c r="C1799" t="s">
        <v>15357</v>
      </c>
      <c r="E1799" t="s">
        <v>4716</v>
      </c>
      <c r="F1799" s="3">
        <v>0</v>
      </c>
      <c r="G1799" s="3">
        <v>0</v>
      </c>
      <c r="H1799" s="255">
        <v>42815</v>
      </c>
      <c r="I1799" s="270">
        <v>5.916666666666667</v>
      </c>
      <c r="J1799" s="3">
        <v>0</v>
      </c>
      <c r="K1799" s="3" t="s">
        <v>12343</v>
      </c>
      <c r="L1799" s="3" t="s">
        <v>4753</v>
      </c>
      <c r="M1799" s="3" t="s">
        <v>4753</v>
      </c>
      <c r="N1799" s="3" t="s">
        <v>4722</v>
      </c>
      <c r="O1799" s="3" t="s">
        <v>4715</v>
      </c>
      <c r="P1799" s="3"/>
      <c r="Q1799" s="3"/>
      <c r="R1799" s="3"/>
      <c r="S1799" s="3"/>
      <c r="T1799" s="3" t="s">
        <v>4716</v>
      </c>
    </row>
    <row r="1800" spans="2:20">
      <c r="B1800" t="s">
        <v>12345</v>
      </c>
      <c r="C1800" t="s">
        <v>15358</v>
      </c>
      <c r="E1800" t="s">
        <v>15359</v>
      </c>
      <c r="F1800" s="3">
        <v>0</v>
      </c>
      <c r="G1800" s="3">
        <v>0</v>
      </c>
      <c r="H1800" s="255">
        <v>42803</v>
      </c>
      <c r="I1800" s="270">
        <v>5.916666666666667</v>
      </c>
      <c r="J1800" s="3">
        <v>-1</v>
      </c>
      <c r="K1800" s="3" t="s">
        <v>4752</v>
      </c>
      <c r="L1800" s="3" t="s">
        <v>4753</v>
      </c>
      <c r="M1800" s="3" t="s">
        <v>4753</v>
      </c>
      <c r="N1800" s="3" t="s">
        <v>4718</v>
      </c>
      <c r="O1800" s="3" t="s">
        <v>4715</v>
      </c>
      <c r="P1800" s="3"/>
      <c r="Q1800" s="3"/>
      <c r="R1800" s="3"/>
      <c r="S1800" s="3"/>
      <c r="T1800" s="3" t="s">
        <v>4716</v>
      </c>
    </row>
    <row r="1801" spans="2:20">
      <c r="B1801" t="s">
        <v>12345</v>
      </c>
      <c r="C1801" t="s">
        <v>15360</v>
      </c>
      <c r="E1801" t="s">
        <v>15138</v>
      </c>
      <c r="F1801" s="3">
        <v>0</v>
      </c>
      <c r="G1801" s="3">
        <v>0</v>
      </c>
      <c r="H1801" s="255">
        <v>42815</v>
      </c>
      <c r="I1801" s="270">
        <v>5.916666666666667</v>
      </c>
      <c r="J1801" s="3">
        <v>-1</v>
      </c>
      <c r="K1801" s="3" t="s">
        <v>12343</v>
      </c>
      <c r="L1801" s="3" t="s">
        <v>4753</v>
      </c>
      <c r="M1801" s="3" t="s">
        <v>4753</v>
      </c>
      <c r="N1801" s="3" t="s">
        <v>4731</v>
      </c>
      <c r="O1801" s="3" t="s">
        <v>4715</v>
      </c>
      <c r="P1801" s="3"/>
      <c r="Q1801" s="3"/>
      <c r="R1801" s="3"/>
      <c r="S1801" s="3"/>
      <c r="T1801" s="3" t="s">
        <v>4716</v>
      </c>
    </row>
    <row r="1802" spans="2:20">
      <c r="B1802" t="s">
        <v>12345</v>
      </c>
      <c r="C1802" t="s">
        <v>15361</v>
      </c>
      <c r="E1802" t="s">
        <v>15362</v>
      </c>
      <c r="F1802" s="3">
        <v>1</v>
      </c>
      <c r="G1802" s="3">
        <v>222.57</v>
      </c>
      <c r="H1802" s="255">
        <v>42821</v>
      </c>
      <c r="I1802" s="270">
        <v>5.916666666666667</v>
      </c>
      <c r="J1802" s="3">
        <v>-1</v>
      </c>
      <c r="K1802" s="3" t="s">
        <v>12343</v>
      </c>
      <c r="L1802" s="3" t="s">
        <v>4753</v>
      </c>
      <c r="M1802" s="3" t="s">
        <v>4753</v>
      </c>
      <c r="N1802" s="3" t="s">
        <v>4718</v>
      </c>
      <c r="O1802" s="3" t="s">
        <v>4715</v>
      </c>
      <c r="P1802" s="3"/>
      <c r="Q1802" s="3"/>
      <c r="R1802" s="3"/>
      <c r="S1802" s="3"/>
      <c r="T1802" s="3" t="s">
        <v>4716</v>
      </c>
    </row>
    <row r="1803" spans="2:20">
      <c r="B1803" t="s">
        <v>12341</v>
      </c>
      <c r="C1803" t="s">
        <v>15363</v>
      </c>
      <c r="E1803" t="s">
        <v>4716</v>
      </c>
      <c r="F1803" s="3">
        <v>0</v>
      </c>
      <c r="G1803" s="3">
        <v>0</v>
      </c>
      <c r="H1803" s="255">
        <v>42825</v>
      </c>
      <c r="I1803" s="270">
        <v>5.916666666666667</v>
      </c>
      <c r="J1803" s="3">
        <v>0</v>
      </c>
      <c r="K1803" s="3" t="s">
        <v>12343</v>
      </c>
      <c r="L1803" s="3" t="s">
        <v>4753</v>
      </c>
      <c r="M1803" s="3" t="s">
        <v>4753</v>
      </c>
      <c r="N1803" s="3" t="s">
        <v>4722</v>
      </c>
      <c r="O1803" s="3" t="s">
        <v>4715</v>
      </c>
      <c r="P1803" s="3"/>
      <c r="Q1803" s="3"/>
      <c r="R1803" s="3"/>
      <c r="S1803" s="3"/>
      <c r="T1803" s="3" t="s">
        <v>4716</v>
      </c>
    </row>
    <row r="1804" spans="2:20">
      <c r="B1804" t="s">
        <v>12345</v>
      </c>
      <c r="C1804" t="s">
        <v>15364</v>
      </c>
      <c r="E1804" t="s">
        <v>15365</v>
      </c>
      <c r="F1804" s="3">
        <v>2</v>
      </c>
      <c r="G1804" s="3">
        <v>1252.76</v>
      </c>
      <c r="H1804" s="255">
        <v>42800</v>
      </c>
      <c r="I1804" s="270">
        <v>5.916666666666667</v>
      </c>
      <c r="J1804" s="3">
        <v>-1</v>
      </c>
      <c r="K1804" s="3" t="s">
        <v>12343</v>
      </c>
      <c r="L1804" s="3" t="s">
        <v>4753</v>
      </c>
      <c r="M1804" s="3" t="s">
        <v>4753</v>
      </c>
      <c r="N1804" s="3" t="s">
        <v>4718</v>
      </c>
      <c r="O1804" s="3" t="s">
        <v>4715</v>
      </c>
      <c r="P1804" s="3"/>
      <c r="Q1804" s="3"/>
      <c r="R1804" s="3"/>
      <c r="S1804" s="3"/>
      <c r="T1804" s="3" t="s">
        <v>4716</v>
      </c>
    </row>
    <row r="1805" spans="2:20">
      <c r="B1805" t="s">
        <v>12341</v>
      </c>
      <c r="C1805" t="s">
        <v>15366</v>
      </c>
      <c r="E1805" t="s">
        <v>4716</v>
      </c>
      <c r="F1805" s="3">
        <v>0</v>
      </c>
      <c r="G1805" s="3">
        <v>0</v>
      </c>
      <c r="H1805" s="255">
        <v>42825</v>
      </c>
      <c r="I1805" s="270">
        <v>5.916666666666667</v>
      </c>
      <c r="J1805" s="3">
        <v>0</v>
      </c>
      <c r="K1805" s="3" t="s">
        <v>12343</v>
      </c>
      <c r="L1805" s="3" t="s">
        <v>4753</v>
      </c>
      <c r="M1805" s="3" t="s">
        <v>4753</v>
      </c>
      <c r="N1805" s="3" t="s">
        <v>4722</v>
      </c>
      <c r="O1805" s="3" t="s">
        <v>4715</v>
      </c>
      <c r="P1805" s="3"/>
      <c r="Q1805" s="3"/>
      <c r="R1805" s="3"/>
      <c r="S1805" s="3"/>
      <c r="T1805" s="3" t="s">
        <v>4716</v>
      </c>
    </row>
    <row r="1806" spans="2:20">
      <c r="B1806" t="s">
        <v>12345</v>
      </c>
      <c r="C1806" t="s">
        <v>15367</v>
      </c>
      <c r="E1806" t="s">
        <v>13014</v>
      </c>
      <c r="F1806" s="3">
        <v>0</v>
      </c>
      <c r="G1806" s="3">
        <v>0</v>
      </c>
      <c r="H1806" s="255">
        <v>42809</v>
      </c>
      <c r="I1806" s="270">
        <v>5.916666666666667</v>
      </c>
      <c r="J1806" s="3">
        <v>-1</v>
      </c>
      <c r="K1806" s="3" t="s">
        <v>4752</v>
      </c>
      <c r="L1806" s="3" t="s">
        <v>5324</v>
      </c>
      <c r="M1806" s="3" t="s">
        <v>14449</v>
      </c>
      <c r="N1806" s="3" t="s">
        <v>4722</v>
      </c>
      <c r="O1806" s="3" t="s">
        <v>4715</v>
      </c>
      <c r="P1806" s="3"/>
      <c r="Q1806" s="3"/>
      <c r="R1806" s="3"/>
      <c r="S1806" s="3"/>
      <c r="T1806" s="3" t="s">
        <v>4716</v>
      </c>
    </row>
    <row r="1807" spans="2:20">
      <c r="B1807" t="s">
        <v>12345</v>
      </c>
      <c r="C1807" t="s">
        <v>15368</v>
      </c>
      <c r="E1807" t="s">
        <v>13425</v>
      </c>
      <c r="F1807" s="3">
        <v>0</v>
      </c>
      <c r="G1807" s="3">
        <v>0</v>
      </c>
      <c r="H1807" s="255">
        <v>42800</v>
      </c>
      <c r="I1807" s="270">
        <v>5.916666666666667</v>
      </c>
      <c r="J1807" s="3">
        <v>-1</v>
      </c>
      <c r="K1807" s="3" t="s">
        <v>12343</v>
      </c>
      <c r="L1807" s="3" t="s">
        <v>5197</v>
      </c>
      <c r="M1807" s="3" t="s">
        <v>15369</v>
      </c>
      <c r="N1807" s="3" t="s">
        <v>4722</v>
      </c>
      <c r="O1807" s="3" t="s">
        <v>4715</v>
      </c>
      <c r="P1807" s="3"/>
      <c r="Q1807" s="3"/>
      <c r="R1807" s="3"/>
      <c r="S1807" s="3"/>
      <c r="T1807" s="3" t="s">
        <v>4716</v>
      </c>
    </row>
    <row r="1808" spans="2:20">
      <c r="B1808" t="s">
        <v>12378</v>
      </c>
      <c r="C1808" t="s">
        <v>15370</v>
      </c>
      <c r="E1808" t="s">
        <v>14816</v>
      </c>
      <c r="F1808" s="3">
        <v>0</v>
      </c>
      <c r="G1808" s="3">
        <v>0</v>
      </c>
      <c r="H1808" s="255">
        <v>42800</v>
      </c>
      <c r="I1808" s="270">
        <v>5.916666666666667</v>
      </c>
      <c r="J1808" s="3">
        <v>-1</v>
      </c>
      <c r="K1808" s="3" t="s">
        <v>4752</v>
      </c>
      <c r="L1808" s="3" t="s">
        <v>4726</v>
      </c>
      <c r="M1808" s="3" t="s">
        <v>8841</v>
      </c>
      <c r="N1808" s="3" t="s">
        <v>4722</v>
      </c>
      <c r="O1808" s="3" t="s">
        <v>4715</v>
      </c>
      <c r="P1808" s="3"/>
      <c r="Q1808" s="3"/>
      <c r="R1808" s="3"/>
      <c r="S1808" s="3"/>
      <c r="T1808" s="3" t="s">
        <v>4716</v>
      </c>
    </row>
    <row r="1809" spans="2:20">
      <c r="B1809" t="s">
        <v>12345</v>
      </c>
      <c r="C1809" t="s">
        <v>15371</v>
      </c>
      <c r="E1809" t="s">
        <v>15372</v>
      </c>
      <c r="F1809" s="3">
        <v>0</v>
      </c>
      <c r="G1809" s="3">
        <v>0</v>
      </c>
      <c r="H1809" s="255">
        <v>42816</v>
      </c>
      <c r="I1809" s="270">
        <v>5.916666666666667</v>
      </c>
      <c r="J1809" s="3">
        <v>-1</v>
      </c>
      <c r="K1809" s="3" t="s">
        <v>4752</v>
      </c>
      <c r="L1809" s="3" t="s">
        <v>5197</v>
      </c>
      <c r="M1809" s="3" t="s">
        <v>13150</v>
      </c>
      <c r="N1809" s="3" t="s">
        <v>4722</v>
      </c>
      <c r="O1809" s="3" t="s">
        <v>4715</v>
      </c>
      <c r="P1809" s="3"/>
      <c r="Q1809" s="3"/>
      <c r="R1809" s="3"/>
      <c r="S1809" s="3"/>
      <c r="T1809" s="3" t="s">
        <v>4716</v>
      </c>
    </row>
    <row r="1810" spans="2:20">
      <c r="B1810" t="s">
        <v>12345</v>
      </c>
      <c r="C1810" t="s">
        <v>15373</v>
      </c>
      <c r="E1810" t="s">
        <v>15374</v>
      </c>
      <c r="F1810" s="3">
        <v>0</v>
      </c>
      <c r="G1810" s="3">
        <v>0</v>
      </c>
      <c r="H1810" s="255">
        <v>42825</v>
      </c>
      <c r="I1810" s="270">
        <v>5.916666666666667</v>
      </c>
      <c r="J1810" s="3">
        <v>-1</v>
      </c>
      <c r="K1810" s="3" t="s">
        <v>12343</v>
      </c>
      <c r="L1810" s="3" t="s">
        <v>5197</v>
      </c>
      <c r="M1810" s="3" t="s">
        <v>15375</v>
      </c>
      <c r="N1810" s="3" t="s">
        <v>4722</v>
      </c>
      <c r="O1810" s="3" t="s">
        <v>4715</v>
      </c>
      <c r="P1810" s="3"/>
      <c r="Q1810" s="3"/>
      <c r="R1810" s="3"/>
      <c r="S1810" s="3"/>
      <c r="T1810" s="3" t="s">
        <v>4716</v>
      </c>
    </row>
    <row r="1811" spans="2:20">
      <c r="B1811" t="s">
        <v>12345</v>
      </c>
      <c r="C1811" t="s">
        <v>15376</v>
      </c>
      <c r="E1811" t="s">
        <v>13351</v>
      </c>
      <c r="F1811" s="3">
        <v>0</v>
      </c>
      <c r="G1811" s="3">
        <v>0</v>
      </c>
      <c r="H1811" s="255">
        <v>42795</v>
      </c>
      <c r="I1811" s="270">
        <v>5.916666666666667</v>
      </c>
      <c r="J1811" s="3">
        <v>-1</v>
      </c>
      <c r="K1811" s="3" t="s">
        <v>12343</v>
      </c>
      <c r="L1811" s="3" t="s">
        <v>5197</v>
      </c>
      <c r="M1811" s="3" t="s">
        <v>7789</v>
      </c>
      <c r="N1811" s="3" t="s">
        <v>4718</v>
      </c>
      <c r="O1811" s="3" t="s">
        <v>4715</v>
      </c>
      <c r="P1811" s="3"/>
      <c r="Q1811" s="3"/>
      <c r="R1811" s="3"/>
      <c r="S1811" s="3"/>
      <c r="T1811" s="3" t="s">
        <v>4716</v>
      </c>
    </row>
    <row r="1812" spans="2:20">
      <c r="B1812" t="s">
        <v>12345</v>
      </c>
      <c r="C1812" t="s">
        <v>15377</v>
      </c>
      <c r="E1812" t="s">
        <v>15001</v>
      </c>
      <c r="F1812" s="3">
        <v>0</v>
      </c>
      <c r="G1812" s="3">
        <v>0</v>
      </c>
      <c r="H1812" s="255">
        <v>42811</v>
      </c>
      <c r="I1812" s="270">
        <v>5.916666666666667</v>
      </c>
      <c r="J1812" s="3">
        <v>-1</v>
      </c>
      <c r="K1812" s="3" t="s">
        <v>12343</v>
      </c>
      <c r="L1812" s="3" t="s">
        <v>4726</v>
      </c>
      <c r="M1812" s="3" t="s">
        <v>15378</v>
      </c>
      <c r="N1812" s="3" t="s">
        <v>4718</v>
      </c>
      <c r="O1812" s="3" t="s">
        <v>4715</v>
      </c>
      <c r="P1812" s="3"/>
      <c r="Q1812" s="3"/>
      <c r="R1812" s="3"/>
      <c r="S1812" s="3"/>
      <c r="T1812" s="3" t="s">
        <v>4716</v>
      </c>
    </row>
    <row r="1813" spans="2:20">
      <c r="B1813" t="s">
        <v>12378</v>
      </c>
      <c r="C1813" t="s">
        <v>15379</v>
      </c>
      <c r="E1813" t="s">
        <v>15380</v>
      </c>
      <c r="F1813" s="3">
        <v>0</v>
      </c>
      <c r="G1813" s="3">
        <v>0</v>
      </c>
      <c r="H1813" s="255">
        <v>42803</v>
      </c>
      <c r="I1813" s="270">
        <v>5.916666666666667</v>
      </c>
      <c r="J1813" s="3">
        <v>-1</v>
      </c>
      <c r="K1813" s="3" t="s">
        <v>12343</v>
      </c>
      <c r="L1813" s="3" t="s">
        <v>4726</v>
      </c>
      <c r="M1813" s="3" t="s">
        <v>8841</v>
      </c>
      <c r="N1813" s="3" t="s">
        <v>4722</v>
      </c>
      <c r="O1813" s="3" t="s">
        <v>4715</v>
      </c>
      <c r="P1813" s="3"/>
      <c r="Q1813" s="3"/>
      <c r="R1813" s="3"/>
      <c r="S1813" s="3"/>
      <c r="T1813" s="3" t="s">
        <v>4716</v>
      </c>
    </row>
    <row r="1814" spans="2:20">
      <c r="B1814" t="s">
        <v>12345</v>
      </c>
      <c r="C1814" t="s">
        <v>15381</v>
      </c>
      <c r="E1814" t="s">
        <v>15382</v>
      </c>
      <c r="F1814" s="3">
        <v>0</v>
      </c>
      <c r="G1814" s="3">
        <v>0</v>
      </c>
      <c r="H1814" s="255">
        <v>42825</v>
      </c>
      <c r="I1814" s="270">
        <v>5.916666666666667</v>
      </c>
      <c r="J1814" s="3">
        <v>-1</v>
      </c>
      <c r="K1814" s="3" t="s">
        <v>12343</v>
      </c>
      <c r="L1814" s="3" t="s">
        <v>4726</v>
      </c>
      <c r="M1814" s="3" t="s">
        <v>5972</v>
      </c>
      <c r="N1814" s="3" t="s">
        <v>4718</v>
      </c>
      <c r="O1814" s="3" t="s">
        <v>4715</v>
      </c>
      <c r="P1814" s="3"/>
      <c r="Q1814" s="3"/>
      <c r="R1814" s="3"/>
      <c r="S1814" s="3"/>
      <c r="T1814" s="3" t="s">
        <v>4716</v>
      </c>
    </row>
    <row r="1815" spans="2:20">
      <c r="B1815" t="s">
        <v>12345</v>
      </c>
      <c r="C1815" t="s">
        <v>15383</v>
      </c>
      <c r="E1815" t="s">
        <v>13454</v>
      </c>
      <c r="F1815" s="3">
        <v>0</v>
      </c>
      <c r="G1815" s="3">
        <v>0</v>
      </c>
      <c r="H1815" s="255">
        <v>42809</v>
      </c>
      <c r="I1815" s="270">
        <v>5.916666666666667</v>
      </c>
      <c r="J1815" s="3">
        <v>-1</v>
      </c>
      <c r="K1815" s="3" t="s">
        <v>12343</v>
      </c>
      <c r="L1815" s="3" t="s">
        <v>5324</v>
      </c>
      <c r="M1815" s="3" t="s">
        <v>6241</v>
      </c>
      <c r="N1815" s="3" t="s">
        <v>4712</v>
      </c>
      <c r="O1815" s="3" t="s">
        <v>4715</v>
      </c>
      <c r="P1815" s="3"/>
      <c r="Q1815" s="3"/>
      <c r="R1815" s="3"/>
      <c r="S1815" s="3"/>
      <c r="T1815" s="3" t="s">
        <v>4716</v>
      </c>
    </row>
    <row r="1816" spans="2:20">
      <c r="B1816" t="s">
        <v>12345</v>
      </c>
      <c r="C1816" t="s">
        <v>15384</v>
      </c>
      <c r="E1816" t="s">
        <v>15385</v>
      </c>
      <c r="F1816" s="3">
        <v>1</v>
      </c>
      <c r="G1816" s="3">
        <v>222.57</v>
      </c>
      <c r="H1816" s="255">
        <v>42800</v>
      </c>
      <c r="I1816" s="270">
        <v>5.916666666666667</v>
      </c>
      <c r="J1816" s="3">
        <v>-1</v>
      </c>
      <c r="K1816" s="3" t="s">
        <v>12343</v>
      </c>
      <c r="L1816" s="3" t="s">
        <v>5197</v>
      </c>
      <c r="M1816" s="3" t="s">
        <v>15386</v>
      </c>
      <c r="N1816" s="3" t="s">
        <v>4718</v>
      </c>
      <c r="O1816" s="3" t="s">
        <v>4715</v>
      </c>
      <c r="P1816" s="3"/>
      <c r="Q1816" s="3"/>
      <c r="R1816" s="3"/>
      <c r="S1816" s="3"/>
      <c r="T1816" s="3" t="s">
        <v>4716</v>
      </c>
    </row>
    <row r="1817" spans="2:20">
      <c r="B1817" t="s">
        <v>12345</v>
      </c>
      <c r="C1817" t="s">
        <v>15387</v>
      </c>
      <c r="E1817" t="s">
        <v>13235</v>
      </c>
      <c r="F1817" s="3">
        <v>0</v>
      </c>
      <c r="G1817" s="3">
        <v>0</v>
      </c>
      <c r="H1817" s="255">
        <v>42815</v>
      </c>
      <c r="I1817" s="270">
        <v>5.916666666666667</v>
      </c>
      <c r="J1817" s="3">
        <v>-1</v>
      </c>
      <c r="K1817" s="3" t="s">
        <v>4752</v>
      </c>
      <c r="L1817" s="3" t="s">
        <v>4726</v>
      </c>
      <c r="M1817" s="3" t="s">
        <v>9993</v>
      </c>
      <c r="N1817" s="3" t="s">
        <v>4718</v>
      </c>
      <c r="O1817" s="3" t="s">
        <v>4715</v>
      </c>
      <c r="P1817" s="3"/>
      <c r="Q1817" s="3"/>
      <c r="R1817" s="3"/>
      <c r="S1817" s="3"/>
      <c r="T1817" s="3" t="s">
        <v>4716</v>
      </c>
    </row>
    <row r="1818" spans="2:20">
      <c r="B1818" t="s">
        <v>12345</v>
      </c>
      <c r="C1818" t="s">
        <v>15388</v>
      </c>
      <c r="E1818" t="s">
        <v>15389</v>
      </c>
      <c r="F1818" s="3">
        <v>2</v>
      </c>
      <c r="G1818" s="3">
        <v>1920.18</v>
      </c>
      <c r="H1818" s="255">
        <v>42807</v>
      </c>
      <c r="I1818" s="270">
        <v>5.916666666666667</v>
      </c>
      <c r="J1818" s="3">
        <v>-1</v>
      </c>
      <c r="K1818" s="3" t="s">
        <v>4752</v>
      </c>
      <c r="L1818" s="3" t="s">
        <v>4726</v>
      </c>
      <c r="M1818" s="3" t="s">
        <v>15390</v>
      </c>
      <c r="N1818" s="3" t="s">
        <v>4712</v>
      </c>
      <c r="O1818" s="3" t="s">
        <v>4715</v>
      </c>
      <c r="P1818" s="3"/>
      <c r="Q1818" s="3"/>
      <c r="R1818" s="3"/>
      <c r="S1818" s="3"/>
      <c r="T1818" s="3" t="s">
        <v>4716</v>
      </c>
    </row>
    <row r="1819" spans="2:20">
      <c r="B1819" t="s">
        <v>12345</v>
      </c>
      <c r="C1819" t="s">
        <v>15391</v>
      </c>
      <c r="E1819" t="s">
        <v>13434</v>
      </c>
      <c r="F1819" s="3">
        <v>0</v>
      </c>
      <c r="G1819" s="3">
        <v>0</v>
      </c>
      <c r="H1819" s="255">
        <v>42825</v>
      </c>
      <c r="I1819" s="270">
        <v>5.916666666666667</v>
      </c>
      <c r="J1819" s="3">
        <v>-1</v>
      </c>
      <c r="K1819" s="3" t="s">
        <v>12343</v>
      </c>
      <c r="L1819" s="3" t="s">
        <v>4726</v>
      </c>
      <c r="M1819" s="3" t="s">
        <v>10477</v>
      </c>
      <c r="N1819" s="3" t="s">
        <v>4731</v>
      </c>
      <c r="O1819" s="3" t="s">
        <v>4715</v>
      </c>
      <c r="P1819" s="3"/>
      <c r="Q1819" s="3"/>
      <c r="R1819" s="3"/>
      <c r="S1819" s="3"/>
      <c r="T1819" s="3" t="s">
        <v>4716</v>
      </c>
    </row>
    <row r="1820" spans="2:20">
      <c r="B1820" t="s">
        <v>12345</v>
      </c>
      <c r="C1820" t="s">
        <v>15392</v>
      </c>
      <c r="E1820" t="s">
        <v>15393</v>
      </c>
      <c r="F1820" s="3">
        <v>0</v>
      </c>
      <c r="G1820" s="3">
        <v>0</v>
      </c>
      <c r="H1820" s="255">
        <v>42817</v>
      </c>
      <c r="I1820" s="270">
        <v>5.916666666666667</v>
      </c>
      <c r="J1820" s="3">
        <v>-1</v>
      </c>
      <c r="K1820" s="3" t="s">
        <v>12343</v>
      </c>
      <c r="L1820" s="3" t="s">
        <v>4726</v>
      </c>
      <c r="M1820" s="3" t="s">
        <v>4994</v>
      </c>
      <c r="N1820" s="3" t="s">
        <v>4722</v>
      </c>
      <c r="O1820" s="3" t="s">
        <v>4715</v>
      </c>
      <c r="P1820" s="3"/>
      <c r="Q1820" s="3"/>
      <c r="R1820" s="3"/>
      <c r="S1820" s="3"/>
      <c r="T1820" s="3" t="s">
        <v>4716</v>
      </c>
    </row>
    <row r="1821" spans="2:20">
      <c r="B1821" t="s">
        <v>12345</v>
      </c>
      <c r="C1821" t="s">
        <v>15394</v>
      </c>
      <c r="E1821" t="s">
        <v>15267</v>
      </c>
      <c r="F1821" s="3">
        <v>0</v>
      </c>
      <c r="G1821" s="3">
        <v>0</v>
      </c>
      <c r="H1821" s="255">
        <v>42800</v>
      </c>
      <c r="I1821" s="270">
        <v>5.916666666666667</v>
      </c>
      <c r="J1821" s="3">
        <v>-1</v>
      </c>
      <c r="K1821" s="3" t="s">
        <v>12343</v>
      </c>
      <c r="L1821" s="3" t="s">
        <v>4726</v>
      </c>
      <c r="M1821" s="3" t="s">
        <v>5972</v>
      </c>
      <c r="N1821" s="3" t="s">
        <v>4722</v>
      </c>
      <c r="O1821" s="3" t="s">
        <v>4715</v>
      </c>
      <c r="P1821" s="3"/>
      <c r="Q1821" s="3"/>
      <c r="R1821" s="3"/>
      <c r="S1821" s="3"/>
      <c r="T1821" s="3" t="s">
        <v>4716</v>
      </c>
    </row>
    <row r="1822" spans="2:20">
      <c r="B1822" t="s">
        <v>12345</v>
      </c>
      <c r="C1822" t="s">
        <v>15395</v>
      </c>
      <c r="E1822" t="s">
        <v>15396</v>
      </c>
      <c r="F1822" s="3">
        <v>0</v>
      </c>
      <c r="G1822" s="3">
        <v>0</v>
      </c>
      <c r="H1822" s="255">
        <v>42807</v>
      </c>
      <c r="I1822" s="270">
        <v>5.916666666666667</v>
      </c>
      <c r="J1822" s="3">
        <v>-1</v>
      </c>
      <c r="K1822" s="3" t="s">
        <v>12343</v>
      </c>
      <c r="L1822" s="3" t="s">
        <v>4726</v>
      </c>
      <c r="M1822" s="3" t="s">
        <v>4994</v>
      </c>
      <c r="N1822" s="3" t="s">
        <v>4718</v>
      </c>
      <c r="O1822" s="3" t="s">
        <v>4715</v>
      </c>
      <c r="P1822" s="3"/>
      <c r="Q1822" s="3"/>
      <c r="R1822" s="3"/>
      <c r="S1822" s="3"/>
      <c r="T1822" s="3" t="s">
        <v>4716</v>
      </c>
    </row>
    <row r="1823" spans="2:20">
      <c r="B1823" t="s">
        <v>12378</v>
      </c>
      <c r="C1823" t="s">
        <v>15397</v>
      </c>
      <c r="E1823" t="s">
        <v>15398</v>
      </c>
      <c r="F1823" s="3">
        <v>0</v>
      </c>
      <c r="G1823" s="3">
        <v>0</v>
      </c>
      <c r="H1823" s="255">
        <v>42795</v>
      </c>
      <c r="I1823" s="270">
        <v>5.916666666666667</v>
      </c>
      <c r="J1823" s="3">
        <v>-1</v>
      </c>
      <c r="K1823" s="3" t="s">
        <v>12343</v>
      </c>
      <c r="L1823" s="3" t="s">
        <v>4726</v>
      </c>
      <c r="M1823" s="3" t="s">
        <v>4994</v>
      </c>
      <c r="N1823" s="3" t="s">
        <v>4722</v>
      </c>
      <c r="O1823" s="3" t="s">
        <v>4715</v>
      </c>
      <c r="P1823" s="3"/>
      <c r="Q1823" s="3"/>
      <c r="R1823" s="3"/>
      <c r="S1823" s="3"/>
      <c r="T1823" s="3" t="s">
        <v>4716</v>
      </c>
    </row>
    <row r="1824" spans="2:20">
      <c r="B1824" t="s">
        <v>12345</v>
      </c>
      <c r="C1824" t="s">
        <v>15399</v>
      </c>
      <c r="E1824" t="s">
        <v>15400</v>
      </c>
      <c r="F1824" s="3">
        <v>0</v>
      </c>
      <c r="G1824" s="3">
        <v>0</v>
      </c>
      <c r="H1824" s="255">
        <v>42808</v>
      </c>
      <c r="I1824" s="270">
        <v>5.916666666666667</v>
      </c>
      <c r="J1824" s="3">
        <v>-1</v>
      </c>
      <c r="K1824" s="3" t="s">
        <v>4752</v>
      </c>
      <c r="L1824" s="3" t="s">
        <v>4726</v>
      </c>
      <c r="M1824" s="3" t="s">
        <v>15401</v>
      </c>
      <c r="N1824" s="3" t="s">
        <v>4712</v>
      </c>
      <c r="O1824" s="3" t="s">
        <v>4715</v>
      </c>
      <c r="P1824" s="3"/>
      <c r="Q1824" s="3"/>
      <c r="R1824" s="3"/>
      <c r="S1824" s="3"/>
      <c r="T1824" s="3" t="s">
        <v>4716</v>
      </c>
    </row>
    <row r="1825" spans="2:20">
      <c r="B1825" t="s">
        <v>12345</v>
      </c>
      <c r="C1825" t="s">
        <v>15402</v>
      </c>
      <c r="E1825" t="s">
        <v>15403</v>
      </c>
      <c r="F1825" s="3">
        <v>0</v>
      </c>
      <c r="G1825" s="3">
        <v>0</v>
      </c>
      <c r="H1825" s="255">
        <v>42822</v>
      </c>
      <c r="I1825" s="270">
        <v>5.916666666666667</v>
      </c>
      <c r="J1825" s="3">
        <v>-1</v>
      </c>
      <c r="K1825" s="3" t="s">
        <v>12343</v>
      </c>
      <c r="L1825" s="3" t="s">
        <v>5197</v>
      </c>
      <c r="M1825" s="3" t="s">
        <v>15404</v>
      </c>
      <c r="N1825" s="3" t="s">
        <v>4718</v>
      </c>
      <c r="O1825" s="3" t="s">
        <v>4715</v>
      </c>
      <c r="P1825" s="3"/>
      <c r="Q1825" s="3"/>
      <c r="R1825" s="3"/>
      <c r="S1825" s="3"/>
      <c r="T1825" s="3" t="s">
        <v>4716</v>
      </c>
    </row>
    <row r="1826" spans="2:20">
      <c r="B1826" t="s">
        <v>12345</v>
      </c>
      <c r="C1826" t="s">
        <v>15405</v>
      </c>
      <c r="E1826" t="s">
        <v>13679</v>
      </c>
      <c r="F1826" s="3">
        <v>0</v>
      </c>
      <c r="G1826" s="3">
        <v>0</v>
      </c>
      <c r="H1826" s="255">
        <v>42825</v>
      </c>
      <c r="I1826" s="270">
        <v>5.916666666666667</v>
      </c>
      <c r="J1826" s="3">
        <v>-1</v>
      </c>
      <c r="K1826" s="3" t="s">
        <v>12343</v>
      </c>
      <c r="L1826" s="3" t="s">
        <v>5324</v>
      </c>
      <c r="M1826" s="3" t="s">
        <v>15406</v>
      </c>
      <c r="N1826" s="3" t="s">
        <v>4722</v>
      </c>
      <c r="O1826" s="3" t="s">
        <v>4715</v>
      </c>
      <c r="P1826" s="3"/>
      <c r="Q1826" s="3"/>
      <c r="R1826" s="3"/>
      <c r="S1826" s="3"/>
      <c r="T1826" s="3" t="s">
        <v>4716</v>
      </c>
    </row>
    <row r="1827" spans="2:20">
      <c r="B1827" t="s">
        <v>12345</v>
      </c>
      <c r="C1827" t="s">
        <v>15407</v>
      </c>
      <c r="E1827" t="s">
        <v>12979</v>
      </c>
      <c r="F1827" s="3">
        <v>0</v>
      </c>
      <c r="G1827" s="3">
        <v>0</v>
      </c>
      <c r="H1827" s="255">
        <v>42808</v>
      </c>
      <c r="I1827" s="270">
        <v>5.916666666666667</v>
      </c>
      <c r="J1827" s="3">
        <v>58897</v>
      </c>
      <c r="K1827" s="3" t="s">
        <v>4752</v>
      </c>
      <c r="L1827" s="3" t="s">
        <v>5197</v>
      </c>
      <c r="M1827" s="3" t="s">
        <v>15408</v>
      </c>
      <c r="N1827" s="3" t="s">
        <v>4722</v>
      </c>
      <c r="O1827" s="3" t="s">
        <v>4715</v>
      </c>
      <c r="P1827" s="3"/>
      <c r="Q1827" s="3"/>
      <c r="R1827" s="3"/>
      <c r="S1827" s="3"/>
      <c r="T1827" s="3" t="s">
        <v>4716</v>
      </c>
    </row>
    <row r="1828" spans="2:20">
      <c r="B1828" t="s">
        <v>12345</v>
      </c>
      <c r="C1828" t="s">
        <v>15409</v>
      </c>
      <c r="E1828" t="s">
        <v>15061</v>
      </c>
      <c r="F1828" s="3">
        <v>0</v>
      </c>
      <c r="G1828" s="3">
        <v>0</v>
      </c>
      <c r="H1828" s="255">
        <v>42812</v>
      </c>
      <c r="I1828" s="270">
        <v>5.916666666666667</v>
      </c>
      <c r="J1828" s="3">
        <v>-1</v>
      </c>
      <c r="K1828" s="3" t="s">
        <v>12343</v>
      </c>
      <c r="L1828" s="3" t="s">
        <v>5324</v>
      </c>
      <c r="M1828" s="3" t="s">
        <v>15410</v>
      </c>
      <c r="N1828" s="3" t="s">
        <v>4718</v>
      </c>
      <c r="O1828" s="3" t="s">
        <v>4715</v>
      </c>
      <c r="P1828" s="3"/>
      <c r="Q1828" s="3"/>
      <c r="R1828" s="3"/>
      <c r="S1828" s="3"/>
      <c r="T1828" s="3" t="s">
        <v>4716</v>
      </c>
    </row>
    <row r="1829" spans="2:20">
      <c r="B1829" t="s">
        <v>12345</v>
      </c>
      <c r="C1829" t="s">
        <v>15411</v>
      </c>
      <c r="E1829" t="s">
        <v>15412</v>
      </c>
      <c r="F1829" s="3">
        <v>0</v>
      </c>
      <c r="G1829" s="3">
        <v>0</v>
      </c>
      <c r="H1829" s="255">
        <v>42802</v>
      </c>
      <c r="I1829" s="270">
        <v>5.916666666666667</v>
      </c>
      <c r="J1829" s="3">
        <v>-1</v>
      </c>
      <c r="K1829" s="3" t="s">
        <v>12343</v>
      </c>
      <c r="L1829" s="3" t="s">
        <v>4726</v>
      </c>
      <c r="M1829" s="3" t="s">
        <v>7955</v>
      </c>
      <c r="N1829" s="3" t="s">
        <v>4722</v>
      </c>
      <c r="O1829" s="3" t="s">
        <v>4715</v>
      </c>
      <c r="P1829" s="3"/>
      <c r="Q1829" s="3"/>
      <c r="R1829" s="3"/>
      <c r="S1829" s="3"/>
      <c r="T1829" s="3" t="s">
        <v>4716</v>
      </c>
    </row>
    <row r="1830" spans="2:20">
      <c r="B1830" t="s">
        <v>12345</v>
      </c>
      <c r="C1830" t="s">
        <v>15413</v>
      </c>
      <c r="E1830" t="s">
        <v>13810</v>
      </c>
      <c r="F1830" s="3">
        <v>0</v>
      </c>
      <c r="G1830" s="3">
        <v>0</v>
      </c>
      <c r="H1830" s="255">
        <v>42825</v>
      </c>
      <c r="I1830" s="270">
        <v>5.916666666666667</v>
      </c>
      <c r="J1830" s="3">
        <v>-1</v>
      </c>
      <c r="K1830" s="3" t="s">
        <v>12343</v>
      </c>
      <c r="L1830" s="3" t="s">
        <v>4726</v>
      </c>
      <c r="M1830" s="3" t="s">
        <v>5188</v>
      </c>
      <c r="N1830" s="3" t="s">
        <v>4722</v>
      </c>
      <c r="O1830" s="3" t="s">
        <v>4715</v>
      </c>
      <c r="P1830" s="3"/>
      <c r="Q1830" s="3"/>
      <c r="R1830" s="3"/>
      <c r="S1830" s="3"/>
      <c r="T1830" s="3" t="s">
        <v>4716</v>
      </c>
    </row>
    <row r="1831" spans="2:20">
      <c r="B1831" t="s">
        <v>12345</v>
      </c>
      <c r="C1831" t="s">
        <v>15414</v>
      </c>
      <c r="E1831" t="s">
        <v>14396</v>
      </c>
      <c r="F1831" s="3">
        <v>0</v>
      </c>
      <c r="G1831" s="3">
        <v>0</v>
      </c>
      <c r="H1831" s="255">
        <v>42823</v>
      </c>
      <c r="I1831" s="270">
        <v>5.916666666666667</v>
      </c>
      <c r="J1831" s="3">
        <v>-1</v>
      </c>
      <c r="K1831" s="3" t="s">
        <v>12343</v>
      </c>
      <c r="L1831" s="3" t="s">
        <v>6171</v>
      </c>
      <c r="M1831" s="3" t="s">
        <v>15415</v>
      </c>
      <c r="N1831" s="3" t="s">
        <v>4712</v>
      </c>
      <c r="O1831" s="3" t="s">
        <v>4715</v>
      </c>
      <c r="P1831" s="3"/>
      <c r="Q1831" s="3"/>
      <c r="R1831" s="3"/>
      <c r="S1831" s="3"/>
      <c r="T1831" s="3" t="s">
        <v>4716</v>
      </c>
    </row>
    <row r="1832" spans="2:20">
      <c r="B1832" t="s">
        <v>12378</v>
      </c>
      <c r="C1832" t="s">
        <v>15416</v>
      </c>
      <c r="E1832" t="s">
        <v>15417</v>
      </c>
      <c r="F1832" s="3">
        <v>1</v>
      </c>
      <c r="G1832" s="3">
        <v>1363.76</v>
      </c>
      <c r="H1832" s="255">
        <v>42822</v>
      </c>
      <c r="I1832" s="270">
        <v>5.916666666666667</v>
      </c>
      <c r="J1832" s="3">
        <v>-1</v>
      </c>
      <c r="K1832" s="3" t="s">
        <v>4752</v>
      </c>
      <c r="L1832" s="3" t="s">
        <v>5324</v>
      </c>
      <c r="M1832" s="3" t="s">
        <v>15418</v>
      </c>
      <c r="N1832" s="3" t="s">
        <v>4722</v>
      </c>
      <c r="O1832" s="3" t="s">
        <v>4715</v>
      </c>
      <c r="P1832" s="3"/>
      <c r="Q1832" s="3"/>
      <c r="R1832" s="3"/>
      <c r="S1832" s="3"/>
      <c r="T1832" s="3" t="s">
        <v>4716</v>
      </c>
    </row>
    <row r="1833" spans="2:20">
      <c r="B1833" t="s">
        <v>12345</v>
      </c>
      <c r="C1833" t="s">
        <v>15419</v>
      </c>
      <c r="E1833" t="s">
        <v>14748</v>
      </c>
      <c r="F1833" s="3">
        <v>0</v>
      </c>
      <c r="G1833" s="3">
        <v>0</v>
      </c>
      <c r="H1833" s="255">
        <v>42803</v>
      </c>
      <c r="I1833" s="270">
        <v>5.916666666666667</v>
      </c>
      <c r="J1833" s="3">
        <v>-1</v>
      </c>
      <c r="K1833" s="3" t="s">
        <v>12343</v>
      </c>
      <c r="L1833" s="3" t="s">
        <v>4726</v>
      </c>
      <c r="M1833" s="3" t="s">
        <v>10477</v>
      </c>
      <c r="N1833" s="3" t="s">
        <v>4731</v>
      </c>
      <c r="O1833" s="3" t="s">
        <v>4715</v>
      </c>
      <c r="P1833" s="3"/>
      <c r="Q1833" s="3"/>
      <c r="R1833" s="3"/>
      <c r="S1833" s="3"/>
      <c r="T1833" s="3" t="s">
        <v>4716</v>
      </c>
    </row>
    <row r="1834" spans="2:20">
      <c r="B1834" t="s">
        <v>12345</v>
      </c>
      <c r="C1834" t="s">
        <v>15420</v>
      </c>
      <c r="E1834" t="s">
        <v>14371</v>
      </c>
      <c r="F1834" s="3">
        <v>1</v>
      </c>
      <c r="G1834" s="3">
        <v>333.85</v>
      </c>
      <c r="H1834" s="255">
        <v>42825</v>
      </c>
      <c r="I1834" s="270">
        <v>5.916666666666667</v>
      </c>
      <c r="J1834" s="3">
        <v>-1</v>
      </c>
      <c r="K1834" s="3" t="s">
        <v>12343</v>
      </c>
      <c r="L1834" s="3" t="s">
        <v>5197</v>
      </c>
      <c r="M1834" s="3" t="s">
        <v>15421</v>
      </c>
      <c r="N1834" s="3" t="s">
        <v>4718</v>
      </c>
      <c r="O1834" s="3" t="s">
        <v>4715</v>
      </c>
      <c r="P1834" s="3"/>
      <c r="Q1834" s="3"/>
      <c r="R1834" s="3"/>
      <c r="S1834" s="3"/>
      <c r="T1834" s="3" t="s">
        <v>4716</v>
      </c>
    </row>
    <row r="1835" spans="2:20">
      <c r="B1835" t="s">
        <v>12345</v>
      </c>
      <c r="C1835" t="s">
        <v>15422</v>
      </c>
      <c r="E1835" t="s">
        <v>15423</v>
      </c>
      <c r="F1835" s="3">
        <v>0</v>
      </c>
      <c r="G1835" s="3">
        <v>0</v>
      </c>
      <c r="H1835" s="255">
        <v>42800</v>
      </c>
      <c r="I1835" s="270">
        <v>5.916666666666667</v>
      </c>
      <c r="J1835" s="3">
        <v>-1</v>
      </c>
      <c r="K1835" s="3" t="s">
        <v>12343</v>
      </c>
      <c r="L1835" s="3" t="s">
        <v>5197</v>
      </c>
      <c r="M1835" s="3" t="s">
        <v>15424</v>
      </c>
      <c r="N1835" s="3" t="s">
        <v>4712</v>
      </c>
      <c r="O1835" s="3" t="s">
        <v>4715</v>
      </c>
      <c r="P1835" s="3"/>
      <c r="Q1835" s="3"/>
      <c r="R1835" s="3"/>
      <c r="S1835" s="3"/>
      <c r="T1835" s="3" t="s">
        <v>4716</v>
      </c>
    </row>
    <row r="1836" spans="2:20">
      <c r="B1836" t="s">
        <v>12345</v>
      </c>
      <c r="C1836" t="s">
        <v>15425</v>
      </c>
      <c r="E1836" t="s">
        <v>15098</v>
      </c>
      <c r="F1836" s="3">
        <v>0</v>
      </c>
      <c r="G1836" s="3">
        <v>0</v>
      </c>
      <c r="H1836" s="255">
        <v>42812</v>
      </c>
      <c r="I1836" s="270">
        <v>5.916666666666667</v>
      </c>
      <c r="J1836" s="3">
        <v>-1</v>
      </c>
      <c r="K1836" s="3" t="s">
        <v>12343</v>
      </c>
      <c r="L1836" s="3" t="s">
        <v>5324</v>
      </c>
      <c r="M1836" s="3" t="s">
        <v>15426</v>
      </c>
      <c r="N1836" s="3" t="s">
        <v>4718</v>
      </c>
      <c r="O1836" s="3" t="s">
        <v>4715</v>
      </c>
      <c r="P1836" s="3"/>
      <c r="Q1836" s="3"/>
      <c r="R1836" s="3"/>
      <c r="S1836" s="3"/>
      <c r="T1836" s="3" t="s">
        <v>4716</v>
      </c>
    </row>
    <row r="1837" spans="2:20">
      <c r="B1837" t="s">
        <v>12345</v>
      </c>
      <c r="C1837" t="s">
        <v>15427</v>
      </c>
      <c r="E1837" t="s">
        <v>13210</v>
      </c>
      <c r="F1837" s="3">
        <v>0</v>
      </c>
      <c r="G1837" s="3">
        <v>0</v>
      </c>
      <c r="H1837" s="255">
        <v>42805</v>
      </c>
      <c r="I1837" s="270">
        <v>5.916666666666667</v>
      </c>
      <c r="J1837" s="3">
        <v>-1</v>
      </c>
      <c r="K1837" s="3" t="s">
        <v>12343</v>
      </c>
      <c r="L1837" s="3" t="s">
        <v>4726</v>
      </c>
      <c r="M1837" s="3" t="s">
        <v>10081</v>
      </c>
      <c r="N1837" s="3" t="s">
        <v>4712</v>
      </c>
      <c r="O1837" s="3" t="s">
        <v>4715</v>
      </c>
      <c r="P1837" s="3"/>
      <c r="Q1837" s="3"/>
      <c r="R1837" s="3"/>
      <c r="S1837" s="3"/>
      <c r="T1837" s="3" t="s">
        <v>4716</v>
      </c>
    </row>
    <row r="1838" spans="2:20">
      <c r="B1838" t="s">
        <v>12345</v>
      </c>
      <c r="C1838" t="s">
        <v>15428</v>
      </c>
      <c r="E1838" t="s">
        <v>13685</v>
      </c>
      <c r="F1838" s="3">
        <v>0</v>
      </c>
      <c r="G1838" s="3">
        <v>0</v>
      </c>
      <c r="H1838" s="255">
        <v>42825</v>
      </c>
      <c r="I1838" s="270">
        <v>5.916666666666667</v>
      </c>
      <c r="J1838" s="3">
        <v>-1</v>
      </c>
      <c r="K1838" s="3" t="s">
        <v>4752</v>
      </c>
      <c r="L1838" s="3" t="s">
        <v>4726</v>
      </c>
      <c r="M1838" s="3" t="s">
        <v>7955</v>
      </c>
      <c r="N1838" s="3" t="s">
        <v>4722</v>
      </c>
      <c r="O1838" s="3" t="s">
        <v>4715</v>
      </c>
      <c r="P1838" s="3"/>
      <c r="Q1838" s="3"/>
      <c r="R1838" s="3"/>
      <c r="S1838" s="3"/>
      <c r="T1838" s="3" t="s">
        <v>4716</v>
      </c>
    </row>
    <row r="1839" spans="2:20">
      <c r="B1839" t="s">
        <v>12345</v>
      </c>
      <c r="C1839" t="s">
        <v>15429</v>
      </c>
      <c r="E1839" t="s">
        <v>14108</v>
      </c>
      <c r="F1839" s="3">
        <v>0</v>
      </c>
      <c r="G1839" s="3">
        <v>0</v>
      </c>
      <c r="H1839" s="255">
        <v>42810</v>
      </c>
      <c r="I1839" s="270">
        <v>5.916666666666667</v>
      </c>
      <c r="J1839" s="3">
        <v>-1</v>
      </c>
      <c r="K1839" s="3" t="s">
        <v>12343</v>
      </c>
      <c r="L1839" s="3" t="s">
        <v>5324</v>
      </c>
      <c r="M1839" s="3" t="s">
        <v>14368</v>
      </c>
      <c r="N1839" s="3" t="s">
        <v>4722</v>
      </c>
      <c r="O1839" s="3" t="s">
        <v>4715</v>
      </c>
      <c r="P1839" s="3"/>
      <c r="Q1839" s="3"/>
      <c r="R1839" s="3"/>
      <c r="S1839" s="3"/>
      <c r="T1839" s="3" t="s">
        <v>4716</v>
      </c>
    </row>
    <row r="1840" spans="2:20">
      <c r="B1840" t="s">
        <v>12345</v>
      </c>
      <c r="C1840" t="s">
        <v>15430</v>
      </c>
      <c r="E1840" t="s">
        <v>12425</v>
      </c>
      <c r="F1840" s="3">
        <v>0</v>
      </c>
      <c r="G1840" s="3">
        <v>0</v>
      </c>
      <c r="H1840" s="255">
        <v>42808</v>
      </c>
      <c r="I1840" s="270">
        <v>5.916666666666667</v>
      </c>
      <c r="J1840" s="3">
        <v>121173</v>
      </c>
      <c r="K1840" s="3" t="s">
        <v>12343</v>
      </c>
      <c r="L1840" s="3" t="s">
        <v>4726</v>
      </c>
      <c r="M1840" s="3" t="s">
        <v>12473</v>
      </c>
      <c r="N1840" s="3" t="s">
        <v>4722</v>
      </c>
      <c r="O1840" s="3" t="s">
        <v>4715</v>
      </c>
      <c r="P1840" s="3"/>
      <c r="Q1840" s="3"/>
      <c r="R1840" s="3"/>
      <c r="S1840" s="3"/>
      <c r="T1840" s="3" t="s">
        <v>4716</v>
      </c>
    </row>
    <row r="1841" spans="2:20">
      <c r="B1841" t="s">
        <v>12345</v>
      </c>
      <c r="C1841" t="s">
        <v>15431</v>
      </c>
      <c r="E1841" t="s">
        <v>15432</v>
      </c>
      <c r="F1841" s="3">
        <v>0</v>
      </c>
      <c r="G1841" s="3">
        <v>0</v>
      </c>
      <c r="H1841" s="255">
        <v>42807</v>
      </c>
      <c r="I1841" s="270">
        <v>5.916666666666667</v>
      </c>
      <c r="J1841" s="3">
        <v>-1</v>
      </c>
      <c r="K1841" s="3" t="s">
        <v>4752</v>
      </c>
      <c r="L1841" s="3" t="s">
        <v>4726</v>
      </c>
      <c r="M1841" s="3" t="s">
        <v>5972</v>
      </c>
      <c r="N1841" s="3" t="s">
        <v>4722</v>
      </c>
      <c r="O1841" s="3" t="s">
        <v>4715</v>
      </c>
      <c r="P1841" s="3"/>
      <c r="Q1841" s="3"/>
      <c r="R1841" s="3"/>
      <c r="S1841" s="3"/>
      <c r="T1841" s="3" t="s">
        <v>4716</v>
      </c>
    </row>
    <row r="1842" spans="2:20">
      <c r="B1842" t="s">
        <v>12345</v>
      </c>
      <c r="C1842" t="s">
        <v>15433</v>
      </c>
      <c r="E1842" t="s">
        <v>15434</v>
      </c>
      <c r="F1842" s="3">
        <v>0</v>
      </c>
      <c r="G1842" s="3">
        <v>0</v>
      </c>
      <c r="H1842" s="255">
        <v>42823</v>
      </c>
      <c r="I1842" s="270">
        <v>5.916666666666667</v>
      </c>
      <c r="J1842" s="3">
        <v>-1</v>
      </c>
      <c r="K1842" s="3" t="s">
        <v>4752</v>
      </c>
      <c r="L1842" s="3" t="s">
        <v>4726</v>
      </c>
      <c r="M1842" s="3" t="s">
        <v>15435</v>
      </c>
      <c r="N1842" s="3" t="s">
        <v>4712</v>
      </c>
      <c r="O1842" s="3" t="s">
        <v>4715</v>
      </c>
      <c r="P1842" s="3"/>
      <c r="Q1842" s="3"/>
      <c r="R1842" s="3"/>
      <c r="S1842" s="3"/>
      <c r="T1842" s="3" t="s">
        <v>4716</v>
      </c>
    </row>
    <row r="1843" spans="2:20">
      <c r="B1843" t="s">
        <v>12345</v>
      </c>
      <c r="C1843" t="s">
        <v>15436</v>
      </c>
      <c r="E1843" t="s">
        <v>13958</v>
      </c>
      <c r="F1843" s="3">
        <v>0</v>
      </c>
      <c r="G1843" s="3">
        <v>0</v>
      </c>
      <c r="H1843" s="255">
        <v>42800</v>
      </c>
      <c r="I1843" s="270">
        <v>5.916666666666667</v>
      </c>
      <c r="J1843" s="3">
        <v>-1</v>
      </c>
      <c r="K1843" s="3" t="s">
        <v>12343</v>
      </c>
      <c r="L1843" s="3" t="s">
        <v>4726</v>
      </c>
      <c r="M1843" s="3" t="s">
        <v>5889</v>
      </c>
      <c r="N1843" s="3" t="s">
        <v>4718</v>
      </c>
      <c r="O1843" s="3" t="s">
        <v>4715</v>
      </c>
      <c r="P1843" s="3"/>
      <c r="Q1843" s="3"/>
      <c r="R1843" s="3"/>
      <c r="S1843" s="3"/>
      <c r="T1843" s="3" t="s">
        <v>4716</v>
      </c>
    </row>
    <row r="1844" spans="2:20">
      <c r="B1844" t="s">
        <v>12345</v>
      </c>
      <c r="C1844" t="s">
        <v>15437</v>
      </c>
      <c r="E1844" t="s">
        <v>14804</v>
      </c>
      <c r="F1844" s="3">
        <v>0</v>
      </c>
      <c r="G1844" s="3">
        <v>0</v>
      </c>
      <c r="H1844" s="255">
        <v>42800</v>
      </c>
      <c r="I1844" s="270">
        <v>5.916666666666667</v>
      </c>
      <c r="J1844" s="3">
        <v>47124</v>
      </c>
      <c r="K1844" s="3" t="s">
        <v>12343</v>
      </c>
      <c r="L1844" s="3" t="s">
        <v>5324</v>
      </c>
      <c r="M1844" s="3" t="s">
        <v>15438</v>
      </c>
      <c r="N1844" s="3" t="s">
        <v>4712</v>
      </c>
      <c r="O1844" s="3" t="s">
        <v>4715</v>
      </c>
      <c r="P1844" s="3"/>
      <c r="Q1844" s="3"/>
      <c r="R1844" s="3"/>
      <c r="S1844" s="3"/>
      <c r="T1844" s="3" t="s">
        <v>4716</v>
      </c>
    </row>
    <row r="1845" spans="2:20">
      <c r="B1845" t="s">
        <v>12345</v>
      </c>
      <c r="C1845" t="s">
        <v>15439</v>
      </c>
      <c r="E1845" t="s">
        <v>12742</v>
      </c>
      <c r="F1845" s="3">
        <v>0</v>
      </c>
      <c r="G1845" s="3">
        <v>0</v>
      </c>
      <c r="H1845" s="255">
        <v>42800</v>
      </c>
      <c r="I1845" s="270">
        <v>5.916666666666667</v>
      </c>
      <c r="J1845" s="3">
        <v>149250</v>
      </c>
      <c r="K1845" s="3" t="s">
        <v>12343</v>
      </c>
      <c r="L1845" s="3" t="s">
        <v>4726</v>
      </c>
      <c r="M1845" s="3" t="s">
        <v>15440</v>
      </c>
      <c r="N1845" s="3" t="s">
        <v>4712</v>
      </c>
      <c r="O1845" s="3" t="s">
        <v>4715</v>
      </c>
      <c r="P1845" s="3"/>
      <c r="Q1845" s="3"/>
      <c r="R1845" s="3"/>
      <c r="S1845" s="3"/>
      <c r="T1845" s="3" t="s">
        <v>4716</v>
      </c>
    </row>
    <row r="1846" spans="2:20">
      <c r="B1846" t="s">
        <v>12345</v>
      </c>
      <c r="C1846" t="s">
        <v>15441</v>
      </c>
      <c r="E1846" t="s">
        <v>15442</v>
      </c>
      <c r="F1846" s="3">
        <v>0</v>
      </c>
      <c r="G1846" s="3">
        <v>0</v>
      </c>
      <c r="H1846" s="255">
        <v>42802</v>
      </c>
      <c r="I1846" s="270">
        <v>5.916666666666667</v>
      </c>
      <c r="J1846" s="3">
        <v>-1</v>
      </c>
      <c r="K1846" s="3" t="s">
        <v>12343</v>
      </c>
      <c r="L1846" s="3" t="s">
        <v>5197</v>
      </c>
      <c r="M1846" s="3" t="s">
        <v>15443</v>
      </c>
      <c r="N1846" s="3" t="s">
        <v>4718</v>
      </c>
      <c r="O1846" s="3" t="s">
        <v>4715</v>
      </c>
      <c r="P1846" s="3"/>
      <c r="Q1846" s="3"/>
      <c r="R1846" s="3"/>
      <c r="S1846" s="3"/>
      <c r="T1846" s="3" t="s">
        <v>4716</v>
      </c>
    </row>
    <row r="1847" spans="2:20">
      <c r="B1847" t="s">
        <v>12378</v>
      </c>
      <c r="C1847" t="s">
        <v>15444</v>
      </c>
      <c r="E1847" t="s">
        <v>12586</v>
      </c>
      <c r="F1847" s="3">
        <v>0</v>
      </c>
      <c r="G1847" s="3">
        <v>0</v>
      </c>
      <c r="H1847" s="255">
        <v>42800</v>
      </c>
      <c r="I1847" s="270">
        <v>5.916666666666667</v>
      </c>
      <c r="J1847" s="3">
        <v>59729</v>
      </c>
      <c r="K1847" s="3" t="s">
        <v>12343</v>
      </c>
      <c r="L1847" s="3" t="s">
        <v>4726</v>
      </c>
      <c r="M1847" s="3" t="s">
        <v>15445</v>
      </c>
      <c r="N1847" s="3" t="s">
        <v>4718</v>
      </c>
      <c r="O1847" s="3" t="s">
        <v>4715</v>
      </c>
      <c r="P1847" s="3"/>
      <c r="Q1847" s="3"/>
      <c r="R1847" s="3"/>
      <c r="S1847" s="3"/>
      <c r="T1847" s="3" t="s">
        <v>4716</v>
      </c>
    </row>
    <row r="1848" spans="2:20">
      <c r="B1848" t="s">
        <v>12345</v>
      </c>
      <c r="C1848" t="s">
        <v>15446</v>
      </c>
      <c r="E1848" t="s">
        <v>15447</v>
      </c>
      <c r="F1848" s="3">
        <v>0</v>
      </c>
      <c r="G1848" s="3">
        <v>0</v>
      </c>
      <c r="H1848" s="255">
        <v>42819</v>
      </c>
      <c r="I1848" s="270">
        <v>5.916666666666667</v>
      </c>
      <c r="J1848" s="3">
        <v>-1</v>
      </c>
      <c r="K1848" s="3" t="s">
        <v>12343</v>
      </c>
      <c r="L1848" s="3" t="s">
        <v>5324</v>
      </c>
      <c r="M1848" s="3" t="s">
        <v>6241</v>
      </c>
      <c r="N1848" s="3" t="s">
        <v>4718</v>
      </c>
      <c r="O1848" s="3" t="s">
        <v>4715</v>
      </c>
      <c r="P1848" s="3"/>
      <c r="Q1848" s="3"/>
      <c r="R1848" s="3"/>
      <c r="S1848" s="3"/>
      <c r="T1848" s="3" t="s">
        <v>4716</v>
      </c>
    </row>
    <row r="1849" spans="2:20">
      <c r="B1849" t="s">
        <v>12341</v>
      </c>
      <c r="C1849" t="s">
        <v>15448</v>
      </c>
      <c r="E1849" t="s">
        <v>4716</v>
      </c>
      <c r="F1849" s="3">
        <v>0</v>
      </c>
      <c r="G1849" s="3">
        <v>0</v>
      </c>
      <c r="H1849" s="255">
        <v>42805</v>
      </c>
      <c r="I1849" s="270">
        <v>5.916666666666667</v>
      </c>
      <c r="J1849" s="3">
        <v>0</v>
      </c>
      <c r="K1849" s="3" t="s">
        <v>12343</v>
      </c>
      <c r="L1849" s="3" t="s">
        <v>4753</v>
      </c>
      <c r="M1849" s="3" t="s">
        <v>4753</v>
      </c>
      <c r="N1849" s="3" t="s">
        <v>4722</v>
      </c>
      <c r="O1849" s="3" t="s">
        <v>4715</v>
      </c>
      <c r="P1849" s="3"/>
      <c r="Q1849" s="3"/>
      <c r="R1849" s="3"/>
      <c r="S1849" s="3"/>
      <c r="T1849" s="3" t="s">
        <v>4716</v>
      </c>
    </row>
    <row r="1850" spans="2:20">
      <c r="B1850" t="s">
        <v>12345</v>
      </c>
      <c r="C1850" t="s">
        <v>15449</v>
      </c>
      <c r="E1850" t="s">
        <v>15450</v>
      </c>
      <c r="F1850" s="3">
        <v>0</v>
      </c>
      <c r="G1850" s="3">
        <v>0</v>
      </c>
      <c r="H1850" s="255">
        <v>42821</v>
      </c>
      <c r="I1850" s="270">
        <v>5.916666666666667</v>
      </c>
      <c r="J1850" s="3">
        <v>-1</v>
      </c>
      <c r="K1850" s="3" t="s">
        <v>12343</v>
      </c>
      <c r="L1850" s="3" t="s">
        <v>4753</v>
      </c>
      <c r="M1850" s="3" t="s">
        <v>4753</v>
      </c>
      <c r="N1850" s="3" t="s">
        <v>4722</v>
      </c>
      <c r="O1850" s="3" t="s">
        <v>4715</v>
      </c>
      <c r="P1850" s="3"/>
      <c r="Q1850" s="3"/>
      <c r="R1850" s="3"/>
      <c r="S1850" s="3"/>
      <c r="T1850" s="3" t="s">
        <v>4716</v>
      </c>
    </row>
    <row r="1851" spans="2:20">
      <c r="B1851" t="s">
        <v>12341</v>
      </c>
      <c r="C1851" t="s">
        <v>15451</v>
      </c>
      <c r="E1851" t="s">
        <v>4716</v>
      </c>
      <c r="F1851" s="3">
        <v>0</v>
      </c>
      <c r="G1851" s="3">
        <v>0</v>
      </c>
      <c r="H1851" s="255">
        <v>42800</v>
      </c>
      <c r="I1851" s="270">
        <v>5.916666666666667</v>
      </c>
      <c r="J1851" s="3">
        <v>0</v>
      </c>
      <c r="K1851" s="3" t="s">
        <v>12343</v>
      </c>
      <c r="L1851" s="3" t="s">
        <v>4753</v>
      </c>
      <c r="M1851" s="3" t="s">
        <v>4753</v>
      </c>
      <c r="N1851" s="3" t="s">
        <v>4718</v>
      </c>
      <c r="O1851" s="3" t="s">
        <v>4715</v>
      </c>
      <c r="P1851" s="3"/>
      <c r="Q1851" s="3"/>
      <c r="R1851" s="3"/>
      <c r="S1851" s="3"/>
      <c r="T1851" s="3" t="s">
        <v>4716</v>
      </c>
    </row>
    <row r="1852" spans="2:20">
      <c r="B1852" t="s">
        <v>12345</v>
      </c>
      <c r="C1852" t="s">
        <v>15452</v>
      </c>
      <c r="E1852" t="s">
        <v>15453</v>
      </c>
      <c r="F1852" s="3">
        <v>0</v>
      </c>
      <c r="G1852" s="3">
        <v>0</v>
      </c>
      <c r="H1852" s="255">
        <v>42804</v>
      </c>
      <c r="I1852" s="270">
        <v>5.916666666666667</v>
      </c>
      <c r="J1852" s="3">
        <v>-1</v>
      </c>
      <c r="K1852" s="3" t="s">
        <v>12343</v>
      </c>
      <c r="L1852" s="3" t="s">
        <v>4753</v>
      </c>
      <c r="M1852" s="3" t="s">
        <v>4753</v>
      </c>
      <c r="N1852" s="3" t="s">
        <v>4712</v>
      </c>
      <c r="O1852" s="3" t="s">
        <v>4715</v>
      </c>
      <c r="P1852" s="3"/>
      <c r="Q1852" s="3"/>
      <c r="R1852" s="3"/>
      <c r="S1852" s="3"/>
      <c r="T1852" s="3" t="s">
        <v>4716</v>
      </c>
    </row>
    <row r="1853" spans="2:20">
      <c r="B1853" t="s">
        <v>12345</v>
      </c>
      <c r="C1853" t="s">
        <v>15454</v>
      </c>
      <c r="E1853" t="s">
        <v>15455</v>
      </c>
      <c r="F1853" s="3">
        <v>0</v>
      </c>
      <c r="G1853" s="3">
        <v>0</v>
      </c>
      <c r="H1853" s="255">
        <v>42798</v>
      </c>
      <c r="I1853" s="270">
        <v>5.916666666666667</v>
      </c>
      <c r="J1853" s="3">
        <v>-1</v>
      </c>
      <c r="K1853" s="3" t="s">
        <v>12343</v>
      </c>
      <c r="L1853" s="3" t="s">
        <v>4753</v>
      </c>
      <c r="M1853" s="3" t="s">
        <v>4753</v>
      </c>
      <c r="N1853" s="3" t="s">
        <v>4718</v>
      </c>
      <c r="O1853" s="3" t="s">
        <v>4715</v>
      </c>
      <c r="P1853" s="3"/>
      <c r="Q1853" s="3"/>
      <c r="R1853" s="3"/>
      <c r="S1853" s="3"/>
      <c r="T1853" s="3" t="s">
        <v>4716</v>
      </c>
    </row>
    <row r="1854" spans="2:20">
      <c r="B1854" t="s">
        <v>12345</v>
      </c>
      <c r="C1854" t="s">
        <v>15456</v>
      </c>
      <c r="E1854" t="s">
        <v>15457</v>
      </c>
      <c r="F1854" s="3">
        <v>0</v>
      </c>
      <c r="G1854" s="3">
        <v>0</v>
      </c>
      <c r="H1854" s="255">
        <v>42815</v>
      </c>
      <c r="I1854" s="270">
        <v>5.916666666666667</v>
      </c>
      <c r="J1854" s="3">
        <v>-1</v>
      </c>
      <c r="K1854" s="3" t="s">
        <v>12343</v>
      </c>
      <c r="L1854" s="3" t="s">
        <v>4753</v>
      </c>
      <c r="M1854" s="3" t="s">
        <v>4753</v>
      </c>
      <c r="N1854" s="3" t="s">
        <v>4718</v>
      </c>
      <c r="O1854" s="3" t="s">
        <v>4715</v>
      </c>
      <c r="P1854" s="3"/>
      <c r="Q1854" s="3"/>
      <c r="R1854" s="3"/>
      <c r="S1854" s="3"/>
      <c r="T1854" s="3" t="s">
        <v>4716</v>
      </c>
    </row>
    <row r="1855" spans="2:20">
      <c r="B1855" t="s">
        <v>12341</v>
      </c>
      <c r="C1855" t="s">
        <v>15458</v>
      </c>
      <c r="E1855" t="s">
        <v>4716</v>
      </c>
      <c r="F1855" s="3">
        <v>0</v>
      </c>
      <c r="G1855" s="3">
        <v>0</v>
      </c>
      <c r="H1855" s="255">
        <v>42800</v>
      </c>
      <c r="I1855" s="270">
        <v>5.916666666666667</v>
      </c>
      <c r="J1855" s="3">
        <v>0</v>
      </c>
      <c r="K1855" s="3" t="s">
        <v>12343</v>
      </c>
      <c r="L1855" s="3" t="s">
        <v>4753</v>
      </c>
      <c r="M1855" s="3" t="s">
        <v>4753</v>
      </c>
      <c r="N1855" s="3" t="s">
        <v>4718</v>
      </c>
      <c r="O1855" s="3" t="s">
        <v>4715</v>
      </c>
      <c r="P1855" s="3"/>
      <c r="Q1855" s="3"/>
      <c r="R1855" s="3"/>
      <c r="S1855" s="3"/>
      <c r="T1855" s="3" t="s">
        <v>4716</v>
      </c>
    </row>
    <row r="1856" spans="2:20">
      <c r="B1856" t="s">
        <v>12341</v>
      </c>
      <c r="C1856" t="s">
        <v>15459</v>
      </c>
      <c r="E1856" t="s">
        <v>4716</v>
      </c>
      <c r="F1856" s="3">
        <v>0</v>
      </c>
      <c r="G1856" s="3">
        <v>0</v>
      </c>
      <c r="H1856" s="255">
        <v>42811</v>
      </c>
      <c r="I1856" s="270">
        <v>5.916666666666667</v>
      </c>
      <c r="J1856" s="3">
        <v>0</v>
      </c>
      <c r="K1856" s="3" t="s">
        <v>12343</v>
      </c>
      <c r="L1856" s="3" t="s">
        <v>4753</v>
      </c>
      <c r="M1856" s="3" t="s">
        <v>4753</v>
      </c>
      <c r="N1856" s="3" t="s">
        <v>4718</v>
      </c>
      <c r="O1856" s="3" t="s">
        <v>4715</v>
      </c>
      <c r="P1856" s="3"/>
      <c r="Q1856" s="3"/>
      <c r="R1856" s="3"/>
      <c r="S1856" s="3"/>
      <c r="T1856" s="3" t="s">
        <v>4716</v>
      </c>
    </row>
    <row r="1857" spans="2:20">
      <c r="B1857" t="s">
        <v>12341</v>
      </c>
      <c r="C1857" t="s">
        <v>15460</v>
      </c>
      <c r="E1857" t="s">
        <v>4716</v>
      </c>
      <c r="F1857" s="3">
        <v>0</v>
      </c>
      <c r="G1857" s="3">
        <v>0</v>
      </c>
      <c r="H1857" s="255">
        <v>42804</v>
      </c>
      <c r="I1857" s="270">
        <v>5.916666666666667</v>
      </c>
      <c r="J1857" s="3">
        <v>0</v>
      </c>
      <c r="K1857" s="3" t="s">
        <v>12343</v>
      </c>
      <c r="L1857" s="3" t="s">
        <v>4753</v>
      </c>
      <c r="M1857" s="3" t="s">
        <v>4753</v>
      </c>
      <c r="N1857" s="3" t="s">
        <v>4722</v>
      </c>
      <c r="O1857" s="3" t="s">
        <v>4715</v>
      </c>
      <c r="P1857" s="3"/>
      <c r="Q1857" s="3"/>
      <c r="R1857" s="3"/>
      <c r="S1857" s="3"/>
      <c r="T1857" s="3" t="s">
        <v>4716</v>
      </c>
    </row>
    <row r="1858" spans="2:20">
      <c r="B1858" t="s">
        <v>12345</v>
      </c>
      <c r="C1858" t="s">
        <v>15461</v>
      </c>
      <c r="E1858" t="s">
        <v>15462</v>
      </c>
      <c r="F1858" s="3">
        <v>0</v>
      </c>
      <c r="G1858" s="3">
        <v>0</v>
      </c>
      <c r="H1858" s="255">
        <v>42825</v>
      </c>
      <c r="I1858" s="270">
        <v>5.916666666666667</v>
      </c>
      <c r="J1858" s="3">
        <v>-1</v>
      </c>
      <c r="K1858" s="3" t="s">
        <v>12343</v>
      </c>
      <c r="L1858" s="3" t="s">
        <v>4753</v>
      </c>
      <c r="M1858" s="3" t="s">
        <v>4753</v>
      </c>
      <c r="N1858" s="3" t="s">
        <v>4722</v>
      </c>
      <c r="O1858" s="3" t="s">
        <v>4715</v>
      </c>
      <c r="P1858" s="3"/>
      <c r="Q1858" s="3"/>
      <c r="R1858" s="3"/>
      <c r="S1858" s="3"/>
      <c r="T1858" s="3" t="s">
        <v>4716</v>
      </c>
    </row>
    <row r="1859" spans="2:20">
      <c r="B1859" t="s">
        <v>12345</v>
      </c>
      <c r="C1859" t="s">
        <v>15463</v>
      </c>
      <c r="E1859" t="s">
        <v>15464</v>
      </c>
      <c r="F1859" s="3">
        <v>0</v>
      </c>
      <c r="G1859" s="3">
        <v>0</v>
      </c>
      <c r="H1859" s="255">
        <v>42800</v>
      </c>
      <c r="I1859" s="270">
        <v>5.916666666666667</v>
      </c>
      <c r="J1859" s="3">
        <v>-1</v>
      </c>
      <c r="K1859" s="3" t="s">
        <v>12343</v>
      </c>
      <c r="L1859" s="3" t="s">
        <v>4753</v>
      </c>
      <c r="M1859" s="3" t="s">
        <v>4753</v>
      </c>
      <c r="N1859" s="3" t="s">
        <v>4722</v>
      </c>
      <c r="O1859" s="3" t="s">
        <v>4715</v>
      </c>
      <c r="P1859" s="3"/>
      <c r="Q1859" s="3"/>
      <c r="R1859" s="3"/>
      <c r="S1859" s="3"/>
      <c r="T1859" s="3" t="s">
        <v>4716</v>
      </c>
    </row>
    <row r="1860" spans="2:20">
      <c r="B1860" t="s">
        <v>12345</v>
      </c>
      <c r="C1860" t="s">
        <v>15465</v>
      </c>
      <c r="E1860" t="s">
        <v>14313</v>
      </c>
      <c r="F1860" s="3">
        <v>0</v>
      </c>
      <c r="G1860" s="3">
        <v>0</v>
      </c>
      <c r="H1860" s="255">
        <v>42774</v>
      </c>
      <c r="I1860" s="270">
        <v>6</v>
      </c>
      <c r="J1860" s="3">
        <v>-1</v>
      </c>
      <c r="K1860" s="3" t="s">
        <v>12343</v>
      </c>
      <c r="L1860" s="3" t="s">
        <v>4753</v>
      </c>
      <c r="M1860" s="3" t="s">
        <v>4753</v>
      </c>
      <c r="N1860" s="3" t="s">
        <v>4722</v>
      </c>
      <c r="O1860" s="3" t="s">
        <v>4715</v>
      </c>
      <c r="P1860" s="3"/>
      <c r="Q1860" s="3"/>
      <c r="R1860" s="3"/>
      <c r="S1860" s="3"/>
      <c r="T1860" s="3" t="s">
        <v>4716</v>
      </c>
    </row>
    <row r="1861" spans="2:20">
      <c r="B1861" t="s">
        <v>12341</v>
      </c>
      <c r="C1861" t="s">
        <v>15466</v>
      </c>
      <c r="E1861" t="s">
        <v>4716</v>
      </c>
      <c r="F1861" s="3">
        <v>0</v>
      </c>
      <c r="G1861" s="3">
        <v>0</v>
      </c>
      <c r="H1861" s="255">
        <v>42791</v>
      </c>
      <c r="I1861" s="270">
        <v>6</v>
      </c>
      <c r="J1861" s="3">
        <v>0</v>
      </c>
      <c r="K1861" s="3" t="s">
        <v>12343</v>
      </c>
      <c r="L1861" s="3" t="s">
        <v>4753</v>
      </c>
      <c r="M1861" s="3" t="s">
        <v>4753</v>
      </c>
      <c r="N1861" s="3" t="s">
        <v>4722</v>
      </c>
      <c r="O1861" s="3" t="s">
        <v>4715</v>
      </c>
      <c r="P1861" s="3"/>
      <c r="Q1861" s="3"/>
      <c r="R1861" s="3"/>
      <c r="S1861" s="3"/>
      <c r="T1861" s="3" t="s">
        <v>4716</v>
      </c>
    </row>
    <row r="1862" spans="2:20">
      <c r="B1862" t="s">
        <v>12345</v>
      </c>
      <c r="C1862" t="s">
        <v>15467</v>
      </c>
      <c r="E1862" t="s">
        <v>15468</v>
      </c>
      <c r="F1862" s="3">
        <v>0</v>
      </c>
      <c r="G1862" s="3">
        <v>0</v>
      </c>
      <c r="H1862" s="255">
        <v>42780</v>
      </c>
      <c r="I1862" s="270">
        <v>6</v>
      </c>
      <c r="J1862" s="3">
        <v>-1</v>
      </c>
      <c r="K1862" s="3" t="s">
        <v>12343</v>
      </c>
      <c r="L1862" s="3" t="s">
        <v>4753</v>
      </c>
      <c r="M1862" s="3" t="s">
        <v>4753</v>
      </c>
      <c r="N1862" s="3" t="s">
        <v>4722</v>
      </c>
      <c r="O1862" s="3" t="s">
        <v>4715</v>
      </c>
      <c r="P1862" s="3"/>
      <c r="Q1862" s="3"/>
      <c r="R1862" s="3"/>
      <c r="S1862" s="3"/>
      <c r="T1862" s="3" t="s">
        <v>4716</v>
      </c>
    </row>
    <row r="1863" spans="2:20">
      <c r="B1863" t="s">
        <v>12341</v>
      </c>
      <c r="C1863" t="s">
        <v>15469</v>
      </c>
      <c r="E1863" t="s">
        <v>4716</v>
      </c>
      <c r="F1863" s="3">
        <v>0</v>
      </c>
      <c r="G1863" s="3">
        <v>0</v>
      </c>
      <c r="H1863" s="255">
        <v>42786</v>
      </c>
      <c r="I1863" s="270">
        <v>6</v>
      </c>
      <c r="J1863" s="3">
        <v>0</v>
      </c>
      <c r="K1863" s="3" t="s">
        <v>12343</v>
      </c>
      <c r="L1863" s="3" t="s">
        <v>4753</v>
      </c>
      <c r="M1863" s="3" t="s">
        <v>4753</v>
      </c>
      <c r="N1863" s="3" t="s">
        <v>4722</v>
      </c>
      <c r="O1863" s="3" t="s">
        <v>4715</v>
      </c>
      <c r="P1863" s="3"/>
      <c r="Q1863" s="3"/>
      <c r="R1863" s="3"/>
      <c r="S1863" s="3"/>
      <c r="T1863" s="3" t="s">
        <v>4716</v>
      </c>
    </row>
    <row r="1864" spans="2:20">
      <c r="B1864" t="s">
        <v>12341</v>
      </c>
      <c r="C1864" t="s">
        <v>15470</v>
      </c>
      <c r="E1864" t="s">
        <v>4716</v>
      </c>
      <c r="F1864" s="3">
        <v>0</v>
      </c>
      <c r="G1864" s="3">
        <v>0</v>
      </c>
      <c r="H1864" s="255">
        <v>42793</v>
      </c>
      <c r="I1864" s="270">
        <v>6</v>
      </c>
      <c r="J1864" s="3">
        <v>0</v>
      </c>
      <c r="K1864" s="3" t="s">
        <v>12343</v>
      </c>
      <c r="L1864" s="3" t="s">
        <v>4753</v>
      </c>
      <c r="M1864" s="3" t="s">
        <v>4753</v>
      </c>
      <c r="N1864" s="3" t="s">
        <v>4718</v>
      </c>
      <c r="O1864" s="3" t="s">
        <v>4715</v>
      </c>
      <c r="P1864" s="3"/>
      <c r="Q1864" s="3"/>
      <c r="R1864" s="3"/>
      <c r="S1864" s="3"/>
      <c r="T1864" s="3" t="s">
        <v>4716</v>
      </c>
    </row>
    <row r="1865" spans="2:20">
      <c r="B1865" t="s">
        <v>12341</v>
      </c>
      <c r="C1865" t="s">
        <v>15471</v>
      </c>
      <c r="E1865" t="s">
        <v>4716</v>
      </c>
      <c r="F1865" s="3">
        <v>0</v>
      </c>
      <c r="G1865" s="3">
        <v>0</v>
      </c>
      <c r="H1865" s="255">
        <v>42788</v>
      </c>
      <c r="I1865" s="270">
        <v>6</v>
      </c>
      <c r="J1865" s="3">
        <v>0</v>
      </c>
      <c r="K1865" s="3" t="s">
        <v>12343</v>
      </c>
      <c r="L1865" s="3" t="s">
        <v>4753</v>
      </c>
      <c r="M1865" s="3" t="s">
        <v>4753</v>
      </c>
      <c r="N1865" s="3" t="s">
        <v>4718</v>
      </c>
      <c r="O1865" s="3" t="s">
        <v>4715</v>
      </c>
      <c r="P1865" s="3"/>
      <c r="Q1865" s="3"/>
      <c r="R1865" s="3"/>
      <c r="S1865" s="3"/>
      <c r="T1865" s="3" t="s">
        <v>4716</v>
      </c>
    </row>
    <row r="1866" spans="2:20">
      <c r="B1866" t="s">
        <v>12345</v>
      </c>
      <c r="C1866" t="s">
        <v>15472</v>
      </c>
      <c r="E1866" t="s">
        <v>15147</v>
      </c>
      <c r="F1866" s="3">
        <v>0</v>
      </c>
      <c r="G1866" s="3">
        <v>0</v>
      </c>
      <c r="H1866" s="255">
        <v>42786</v>
      </c>
      <c r="I1866" s="270">
        <v>6</v>
      </c>
      <c r="J1866" s="3">
        <v>-1</v>
      </c>
      <c r="K1866" s="3" t="s">
        <v>12343</v>
      </c>
      <c r="L1866" s="3" t="s">
        <v>4753</v>
      </c>
      <c r="M1866" s="3" t="s">
        <v>4753</v>
      </c>
      <c r="N1866" s="3" t="s">
        <v>4722</v>
      </c>
      <c r="O1866" s="3" t="s">
        <v>4715</v>
      </c>
      <c r="P1866" s="3"/>
      <c r="Q1866" s="3"/>
      <c r="R1866" s="3"/>
      <c r="S1866" s="3"/>
      <c r="T1866" s="3" t="s">
        <v>4716</v>
      </c>
    </row>
    <row r="1867" spans="2:20">
      <c r="B1867" t="s">
        <v>12345</v>
      </c>
      <c r="C1867" t="s">
        <v>15473</v>
      </c>
      <c r="E1867" t="s">
        <v>15159</v>
      </c>
      <c r="F1867" s="3">
        <v>0</v>
      </c>
      <c r="G1867" s="3">
        <v>0</v>
      </c>
      <c r="H1867" s="255">
        <v>42791</v>
      </c>
      <c r="I1867" s="270">
        <v>6</v>
      </c>
      <c r="J1867" s="3">
        <v>-1</v>
      </c>
      <c r="K1867" s="3" t="s">
        <v>12343</v>
      </c>
      <c r="L1867" s="3" t="s">
        <v>5324</v>
      </c>
      <c r="M1867" s="3" t="s">
        <v>11774</v>
      </c>
      <c r="N1867" s="3" t="s">
        <v>4718</v>
      </c>
      <c r="O1867" s="3" t="s">
        <v>4715</v>
      </c>
      <c r="P1867" s="3"/>
      <c r="Q1867" s="3"/>
      <c r="R1867" s="3"/>
      <c r="S1867" s="3"/>
      <c r="T1867" s="3" t="s">
        <v>4716</v>
      </c>
    </row>
    <row r="1868" spans="2:20">
      <c r="B1868" t="s">
        <v>12345</v>
      </c>
      <c r="C1868" t="s">
        <v>15474</v>
      </c>
      <c r="E1868" t="s">
        <v>14272</v>
      </c>
      <c r="F1868" s="3">
        <v>0</v>
      </c>
      <c r="G1868" s="3">
        <v>0</v>
      </c>
      <c r="H1868" s="255">
        <v>42780</v>
      </c>
      <c r="I1868" s="270">
        <v>6</v>
      </c>
      <c r="J1868" s="3">
        <v>-1</v>
      </c>
      <c r="K1868" s="3" t="s">
        <v>12343</v>
      </c>
      <c r="L1868" s="3" t="s">
        <v>4726</v>
      </c>
      <c r="M1868" s="3" t="s">
        <v>4994</v>
      </c>
      <c r="N1868" s="3" t="s">
        <v>4712</v>
      </c>
      <c r="O1868" s="3" t="s">
        <v>4715</v>
      </c>
      <c r="P1868" s="3"/>
      <c r="Q1868" s="3"/>
      <c r="R1868" s="3"/>
      <c r="S1868" s="3"/>
      <c r="T1868" s="3" t="s">
        <v>4716</v>
      </c>
    </row>
    <row r="1869" spans="2:20">
      <c r="B1869" t="s">
        <v>12345</v>
      </c>
      <c r="C1869" t="s">
        <v>15475</v>
      </c>
      <c r="E1869" t="s">
        <v>15476</v>
      </c>
      <c r="F1869" s="3">
        <v>0</v>
      </c>
      <c r="G1869" s="3">
        <v>0</v>
      </c>
      <c r="H1869" s="255">
        <v>42769</v>
      </c>
      <c r="I1869" s="270">
        <v>6</v>
      </c>
      <c r="J1869" s="3">
        <v>-1</v>
      </c>
      <c r="K1869" s="3" t="s">
        <v>4752</v>
      </c>
      <c r="L1869" s="3" t="s">
        <v>4753</v>
      </c>
      <c r="M1869" s="3" t="s">
        <v>4753</v>
      </c>
      <c r="N1869" s="3" t="s">
        <v>4722</v>
      </c>
      <c r="O1869" s="3" t="s">
        <v>4715</v>
      </c>
      <c r="P1869" s="3"/>
      <c r="Q1869" s="3"/>
      <c r="R1869" s="3"/>
      <c r="S1869" s="3"/>
      <c r="T1869" s="3" t="s">
        <v>4716</v>
      </c>
    </row>
    <row r="1870" spans="2:20">
      <c r="B1870" t="s">
        <v>12345</v>
      </c>
      <c r="C1870" t="s">
        <v>15477</v>
      </c>
      <c r="E1870" t="s">
        <v>15478</v>
      </c>
      <c r="F1870" s="3">
        <v>0</v>
      </c>
      <c r="G1870" s="3">
        <v>0</v>
      </c>
      <c r="H1870" s="255">
        <v>42793</v>
      </c>
      <c r="I1870" s="270">
        <v>6</v>
      </c>
      <c r="J1870" s="3">
        <v>-1</v>
      </c>
      <c r="K1870" s="3" t="s">
        <v>4752</v>
      </c>
      <c r="L1870" s="3" t="s">
        <v>4726</v>
      </c>
      <c r="M1870" s="3" t="s">
        <v>15479</v>
      </c>
      <c r="N1870" s="3" t="s">
        <v>4718</v>
      </c>
      <c r="O1870" s="3" t="s">
        <v>4715</v>
      </c>
      <c r="P1870" s="3"/>
      <c r="Q1870" s="3"/>
      <c r="R1870" s="3"/>
      <c r="S1870" s="3"/>
      <c r="T1870" s="3" t="s">
        <v>4716</v>
      </c>
    </row>
    <row r="1871" spans="2:20">
      <c r="B1871" t="s">
        <v>12345</v>
      </c>
      <c r="C1871" t="s">
        <v>15480</v>
      </c>
      <c r="E1871" t="s">
        <v>15481</v>
      </c>
      <c r="F1871" s="3">
        <v>0</v>
      </c>
      <c r="G1871" s="3">
        <v>0</v>
      </c>
      <c r="H1871" s="255">
        <v>42769</v>
      </c>
      <c r="I1871" s="270">
        <v>6</v>
      </c>
      <c r="J1871" s="3">
        <v>-1</v>
      </c>
      <c r="K1871" s="3" t="s">
        <v>4752</v>
      </c>
      <c r="L1871" s="3" t="s">
        <v>4726</v>
      </c>
      <c r="M1871" s="3" t="s">
        <v>4994</v>
      </c>
      <c r="N1871" s="3" t="s">
        <v>4722</v>
      </c>
      <c r="O1871" s="3" t="s">
        <v>4715</v>
      </c>
      <c r="P1871" s="3"/>
      <c r="Q1871" s="3"/>
      <c r="R1871" s="3"/>
      <c r="S1871" s="3"/>
      <c r="T1871" s="3" t="s">
        <v>4716</v>
      </c>
    </row>
    <row r="1872" spans="2:20">
      <c r="B1872" t="s">
        <v>12345</v>
      </c>
      <c r="C1872" t="s">
        <v>15482</v>
      </c>
      <c r="E1872" t="s">
        <v>12834</v>
      </c>
      <c r="F1872" s="3">
        <v>0</v>
      </c>
      <c r="G1872" s="3">
        <v>0</v>
      </c>
      <c r="H1872" s="255">
        <v>42782</v>
      </c>
      <c r="I1872" s="270">
        <v>6</v>
      </c>
      <c r="J1872" s="3">
        <v>-1</v>
      </c>
      <c r="K1872" s="3" t="s">
        <v>4752</v>
      </c>
      <c r="L1872" s="3" t="s">
        <v>4726</v>
      </c>
      <c r="M1872" s="3" t="s">
        <v>9993</v>
      </c>
      <c r="N1872" s="3" t="s">
        <v>4722</v>
      </c>
      <c r="O1872" s="3" t="s">
        <v>4715</v>
      </c>
      <c r="P1872" s="3"/>
      <c r="Q1872" s="3"/>
      <c r="R1872" s="3"/>
      <c r="S1872" s="3"/>
      <c r="T1872" s="3" t="s">
        <v>4716</v>
      </c>
    </row>
    <row r="1873" spans="2:20">
      <c r="B1873" t="s">
        <v>12345</v>
      </c>
      <c r="C1873" t="s">
        <v>15483</v>
      </c>
      <c r="E1873" t="s">
        <v>15484</v>
      </c>
      <c r="F1873" s="3">
        <v>0</v>
      </c>
      <c r="G1873" s="3">
        <v>0</v>
      </c>
      <c r="H1873" s="255">
        <v>42791</v>
      </c>
      <c r="I1873" s="270">
        <v>6</v>
      </c>
      <c r="J1873" s="3">
        <v>-1</v>
      </c>
      <c r="K1873" s="3" t="s">
        <v>4752</v>
      </c>
      <c r="L1873" s="3" t="s">
        <v>4726</v>
      </c>
      <c r="M1873" s="3" t="s">
        <v>4994</v>
      </c>
      <c r="N1873" s="3" t="s">
        <v>4722</v>
      </c>
      <c r="O1873" s="3" t="s">
        <v>4715</v>
      </c>
      <c r="P1873" s="3"/>
      <c r="Q1873" s="3"/>
      <c r="R1873" s="3"/>
      <c r="S1873" s="3"/>
      <c r="T1873" s="3" t="s">
        <v>4716</v>
      </c>
    </row>
    <row r="1874" spans="2:20">
      <c r="B1874" t="s">
        <v>12345</v>
      </c>
      <c r="C1874" t="s">
        <v>15485</v>
      </c>
      <c r="E1874" t="s">
        <v>13347</v>
      </c>
      <c r="F1874" s="3">
        <v>0</v>
      </c>
      <c r="G1874" s="3">
        <v>0</v>
      </c>
      <c r="H1874" s="255">
        <v>42790</v>
      </c>
      <c r="I1874" s="270">
        <v>6</v>
      </c>
      <c r="J1874" s="3">
        <v>60880</v>
      </c>
      <c r="K1874" s="3" t="s">
        <v>12343</v>
      </c>
      <c r="L1874" s="3" t="s">
        <v>4726</v>
      </c>
      <c r="M1874" s="3" t="s">
        <v>4994</v>
      </c>
      <c r="N1874" s="3" t="s">
        <v>4722</v>
      </c>
      <c r="O1874" s="3" t="s">
        <v>4715</v>
      </c>
      <c r="P1874" s="3"/>
      <c r="Q1874" s="3"/>
      <c r="R1874" s="3"/>
      <c r="S1874" s="3"/>
      <c r="T1874" s="3" t="s">
        <v>4716</v>
      </c>
    </row>
    <row r="1875" spans="2:20">
      <c r="B1875" t="s">
        <v>12345</v>
      </c>
      <c r="C1875" t="s">
        <v>15486</v>
      </c>
      <c r="E1875" t="s">
        <v>14807</v>
      </c>
      <c r="F1875" s="3">
        <v>0</v>
      </c>
      <c r="G1875" s="3">
        <v>0</v>
      </c>
      <c r="H1875" s="255">
        <v>42793</v>
      </c>
      <c r="I1875" s="270">
        <v>6</v>
      </c>
      <c r="J1875" s="3">
        <v>-1</v>
      </c>
      <c r="K1875" s="3" t="s">
        <v>4752</v>
      </c>
      <c r="L1875" s="3" t="s">
        <v>5197</v>
      </c>
      <c r="M1875" s="3" t="s">
        <v>15487</v>
      </c>
      <c r="N1875" s="3" t="s">
        <v>4722</v>
      </c>
      <c r="O1875" s="3" t="s">
        <v>4715</v>
      </c>
      <c r="P1875" s="3"/>
      <c r="Q1875" s="3"/>
      <c r="R1875" s="3"/>
      <c r="S1875" s="3"/>
      <c r="T1875" s="3" t="s">
        <v>4716</v>
      </c>
    </row>
    <row r="1876" spans="2:20">
      <c r="B1876" t="s">
        <v>12345</v>
      </c>
      <c r="C1876" t="s">
        <v>15488</v>
      </c>
      <c r="E1876" t="s">
        <v>12947</v>
      </c>
      <c r="F1876" s="3">
        <v>0</v>
      </c>
      <c r="G1876" s="3">
        <v>0</v>
      </c>
      <c r="H1876" s="255">
        <v>42768</v>
      </c>
      <c r="I1876" s="270">
        <v>6</v>
      </c>
      <c r="J1876" s="3">
        <v>78720</v>
      </c>
      <c r="K1876" s="3" t="s">
        <v>12343</v>
      </c>
      <c r="L1876" s="3" t="s">
        <v>5324</v>
      </c>
      <c r="M1876" s="3" t="s">
        <v>15489</v>
      </c>
      <c r="N1876" s="3" t="s">
        <v>4722</v>
      </c>
      <c r="O1876" s="3" t="s">
        <v>4715</v>
      </c>
      <c r="P1876" s="3"/>
      <c r="Q1876" s="3"/>
      <c r="R1876" s="3"/>
      <c r="S1876" s="3"/>
      <c r="T1876" s="3" t="s">
        <v>4716</v>
      </c>
    </row>
    <row r="1877" spans="2:20">
      <c r="B1877" t="s">
        <v>12345</v>
      </c>
      <c r="C1877" t="s">
        <v>15490</v>
      </c>
      <c r="E1877" t="s">
        <v>15045</v>
      </c>
      <c r="F1877" s="3">
        <v>0</v>
      </c>
      <c r="G1877" s="3">
        <v>0</v>
      </c>
      <c r="H1877" s="255">
        <v>42770</v>
      </c>
      <c r="I1877" s="270">
        <v>6</v>
      </c>
      <c r="J1877" s="3">
        <v>-1</v>
      </c>
      <c r="K1877" s="3" t="s">
        <v>12343</v>
      </c>
      <c r="L1877" s="3" t="s">
        <v>4753</v>
      </c>
      <c r="M1877" s="3" t="s">
        <v>4753</v>
      </c>
      <c r="N1877" s="3" t="s">
        <v>4722</v>
      </c>
      <c r="O1877" s="3" t="s">
        <v>4715</v>
      </c>
      <c r="P1877" s="3"/>
      <c r="Q1877" s="3"/>
      <c r="R1877" s="3"/>
      <c r="S1877" s="3"/>
      <c r="T1877" s="3" t="s">
        <v>4716</v>
      </c>
    </row>
    <row r="1878" spans="2:20">
      <c r="B1878" t="s">
        <v>12345</v>
      </c>
      <c r="C1878" t="s">
        <v>15491</v>
      </c>
      <c r="E1878" t="s">
        <v>14058</v>
      </c>
      <c r="F1878" s="3">
        <v>0</v>
      </c>
      <c r="G1878" s="3">
        <v>0</v>
      </c>
      <c r="H1878" s="255">
        <v>42786</v>
      </c>
      <c r="I1878" s="270">
        <v>6</v>
      </c>
      <c r="J1878" s="3">
        <v>-1</v>
      </c>
      <c r="K1878" s="3" t="s">
        <v>12343</v>
      </c>
      <c r="L1878" s="3" t="s">
        <v>4726</v>
      </c>
      <c r="M1878" s="3" t="s">
        <v>11774</v>
      </c>
      <c r="N1878" s="3" t="s">
        <v>4718</v>
      </c>
      <c r="O1878" s="3" t="s">
        <v>4715</v>
      </c>
      <c r="P1878" s="3"/>
      <c r="Q1878" s="3"/>
      <c r="R1878" s="3"/>
      <c r="S1878" s="3"/>
      <c r="T1878" s="3" t="s">
        <v>4716</v>
      </c>
    </row>
    <row r="1879" spans="2:20">
      <c r="B1879" t="s">
        <v>12345</v>
      </c>
      <c r="C1879" t="s">
        <v>15492</v>
      </c>
      <c r="E1879" t="s">
        <v>12834</v>
      </c>
      <c r="F1879" s="3">
        <v>0</v>
      </c>
      <c r="G1879" s="3">
        <v>0</v>
      </c>
      <c r="H1879" s="255">
        <v>42790</v>
      </c>
      <c r="I1879" s="270">
        <v>6</v>
      </c>
      <c r="J1879" s="3">
        <v>-1</v>
      </c>
      <c r="K1879" s="3" t="s">
        <v>4752</v>
      </c>
      <c r="L1879" s="3" t="s">
        <v>5324</v>
      </c>
      <c r="M1879" s="3" t="s">
        <v>13268</v>
      </c>
      <c r="N1879" s="3" t="s">
        <v>4722</v>
      </c>
      <c r="O1879" s="3" t="s">
        <v>4715</v>
      </c>
      <c r="P1879" s="3"/>
      <c r="Q1879" s="3"/>
      <c r="R1879" s="3"/>
      <c r="S1879" s="3"/>
      <c r="T1879" s="3" t="s">
        <v>4716</v>
      </c>
    </row>
    <row r="1880" spans="2:20">
      <c r="B1880" t="s">
        <v>12345</v>
      </c>
      <c r="C1880" t="s">
        <v>15493</v>
      </c>
      <c r="E1880" t="s">
        <v>12945</v>
      </c>
      <c r="F1880" s="3">
        <v>0</v>
      </c>
      <c r="G1880" s="3">
        <v>0</v>
      </c>
      <c r="H1880" s="255">
        <v>42767</v>
      </c>
      <c r="I1880" s="270">
        <v>6</v>
      </c>
      <c r="J1880" s="3">
        <v>-1</v>
      </c>
      <c r="K1880" s="3" t="s">
        <v>12343</v>
      </c>
      <c r="L1880" s="3" t="s">
        <v>4726</v>
      </c>
      <c r="M1880" s="3" t="s">
        <v>5188</v>
      </c>
      <c r="N1880" s="3" t="s">
        <v>4712</v>
      </c>
      <c r="O1880" s="3" t="s">
        <v>4715</v>
      </c>
      <c r="P1880" s="3"/>
      <c r="Q1880" s="3"/>
      <c r="R1880" s="3"/>
      <c r="S1880" s="3"/>
      <c r="T1880" s="3" t="s">
        <v>4716</v>
      </c>
    </row>
    <row r="1881" spans="2:20">
      <c r="B1881" t="s">
        <v>12345</v>
      </c>
      <c r="C1881" t="s">
        <v>15494</v>
      </c>
      <c r="E1881" t="s">
        <v>15495</v>
      </c>
      <c r="F1881" s="3">
        <v>0</v>
      </c>
      <c r="G1881" s="3">
        <v>0</v>
      </c>
      <c r="H1881" s="255">
        <v>42780</v>
      </c>
      <c r="I1881" s="270">
        <v>6</v>
      </c>
      <c r="J1881" s="3">
        <v>-1</v>
      </c>
      <c r="K1881" s="3" t="s">
        <v>4752</v>
      </c>
      <c r="L1881" s="3" t="s">
        <v>5324</v>
      </c>
      <c r="M1881" s="3" t="s">
        <v>15496</v>
      </c>
      <c r="N1881" s="3" t="s">
        <v>4722</v>
      </c>
      <c r="O1881" s="3" t="s">
        <v>4715</v>
      </c>
      <c r="P1881" s="3"/>
      <c r="Q1881" s="3"/>
      <c r="R1881" s="3"/>
      <c r="S1881" s="3"/>
      <c r="T1881" s="3" t="s">
        <v>4716</v>
      </c>
    </row>
    <row r="1882" spans="2:20">
      <c r="B1882" t="s">
        <v>12345</v>
      </c>
      <c r="C1882" t="s">
        <v>15497</v>
      </c>
      <c r="E1882" t="s">
        <v>15478</v>
      </c>
      <c r="F1882" s="3">
        <v>0</v>
      </c>
      <c r="G1882" s="3">
        <v>0</v>
      </c>
      <c r="H1882" s="255">
        <v>42793</v>
      </c>
      <c r="I1882" s="270">
        <v>6</v>
      </c>
      <c r="J1882" s="3">
        <v>-1</v>
      </c>
      <c r="K1882" s="3" t="s">
        <v>4752</v>
      </c>
      <c r="L1882" s="3" t="s">
        <v>4726</v>
      </c>
      <c r="M1882" s="3" t="s">
        <v>11774</v>
      </c>
      <c r="N1882" s="3" t="s">
        <v>4718</v>
      </c>
      <c r="O1882" s="3" t="s">
        <v>4715</v>
      </c>
      <c r="P1882" s="3"/>
      <c r="Q1882" s="3"/>
      <c r="R1882" s="3"/>
      <c r="S1882" s="3"/>
      <c r="T1882" s="3" t="s">
        <v>4716</v>
      </c>
    </row>
    <row r="1883" spans="2:20">
      <c r="B1883" t="s">
        <v>12345</v>
      </c>
      <c r="C1883" t="s">
        <v>15498</v>
      </c>
      <c r="E1883" t="s">
        <v>15499</v>
      </c>
      <c r="F1883" s="3">
        <v>0</v>
      </c>
      <c r="G1883" s="3">
        <v>0</v>
      </c>
      <c r="H1883" s="255">
        <v>42788</v>
      </c>
      <c r="I1883" s="270">
        <v>6</v>
      </c>
      <c r="J1883" s="3">
        <v>-1</v>
      </c>
      <c r="K1883" s="3" t="s">
        <v>12343</v>
      </c>
      <c r="L1883" s="3" t="s">
        <v>4726</v>
      </c>
      <c r="M1883" s="3" t="s">
        <v>9993</v>
      </c>
      <c r="N1883" s="3" t="s">
        <v>4718</v>
      </c>
      <c r="O1883" s="3" t="s">
        <v>4715</v>
      </c>
      <c r="P1883" s="3"/>
      <c r="Q1883" s="3"/>
      <c r="R1883" s="3"/>
      <c r="S1883" s="3"/>
      <c r="T1883" s="3" t="s">
        <v>4716</v>
      </c>
    </row>
    <row r="1884" spans="2:20">
      <c r="B1884" t="s">
        <v>12345</v>
      </c>
      <c r="C1884" t="s">
        <v>15500</v>
      </c>
      <c r="E1884" t="s">
        <v>13370</v>
      </c>
      <c r="F1884" s="3">
        <v>0</v>
      </c>
      <c r="G1884" s="3">
        <v>0</v>
      </c>
      <c r="H1884" s="255">
        <v>42776</v>
      </c>
      <c r="I1884" s="270">
        <v>6</v>
      </c>
      <c r="J1884" s="3">
        <v>-1</v>
      </c>
      <c r="K1884" s="3" t="s">
        <v>12343</v>
      </c>
      <c r="L1884" s="3" t="s">
        <v>5324</v>
      </c>
      <c r="M1884" s="3" t="s">
        <v>13230</v>
      </c>
      <c r="N1884" s="3" t="s">
        <v>4718</v>
      </c>
      <c r="O1884" s="3" t="s">
        <v>4715</v>
      </c>
      <c r="P1884" s="3"/>
      <c r="Q1884" s="3"/>
      <c r="R1884" s="3"/>
      <c r="S1884" s="3"/>
      <c r="T1884" s="3" t="s">
        <v>4716</v>
      </c>
    </row>
    <row r="1885" spans="2:20">
      <c r="B1885" t="s">
        <v>12345</v>
      </c>
      <c r="C1885" t="s">
        <v>15501</v>
      </c>
      <c r="E1885" t="s">
        <v>13621</v>
      </c>
      <c r="F1885" s="3">
        <v>0</v>
      </c>
      <c r="G1885" s="3">
        <v>0</v>
      </c>
      <c r="H1885" s="255">
        <v>42786</v>
      </c>
      <c r="I1885" s="270">
        <v>6</v>
      </c>
      <c r="J1885" s="3">
        <v>-1</v>
      </c>
      <c r="K1885" s="3" t="s">
        <v>12343</v>
      </c>
      <c r="L1885" s="3" t="s">
        <v>4726</v>
      </c>
      <c r="M1885" s="3" t="s">
        <v>5188</v>
      </c>
      <c r="N1885" s="3" t="s">
        <v>4718</v>
      </c>
      <c r="O1885" s="3" t="s">
        <v>4715</v>
      </c>
      <c r="P1885" s="3"/>
      <c r="Q1885" s="3"/>
      <c r="R1885" s="3"/>
      <c r="S1885" s="3"/>
      <c r="T1885" s="3" t="s">
        <v>4716</v>
      </c>
    </row>
    <row r="1886" spans="2:20">
      <c r="B1886" t="s">
        <v>12378</v>
      </c>
      <c r="C1886" t="s">
        <v>15502</v>
      </c>
      <c r="E1886" t="s">
        <v>14734</v>
      </c>
      <c r="F1886" s="3">
        <v>0</v>
      </c>
      <c r="G1886" s="3">
        <v>0</v>
      </c>
      <c r="H1886" s="255">
        <v>42783</v>
      </c>
      <c r="I1886" s="270">
        <v>6</v>
      </c>
      <c r="J1886" s="3">
        <v>40014</v>
      </c>
      <c r="K1886" s="3" t="s">
        <v>12343</v>
      </c>
      <c r="L1886" s="3" t="s">
        <v>4726</v>
      </c>
      <c r="M1886" s="3" t="s">
        <v>12348</v>
      </c>
      <c r="N1886" s="3" t="s">
        <v>4718</v>
      </c>
      <c r="O1886" s="3" t="s">
        <v>4715</v>
      </c>
      <c r="P1886" s="3"/>
      <c r="Q1886" s="3"/>
      <c r="R1886" s="3"/>
      <c r="S1886" s="3"/>
      <c r="T1886" s="3" t="s">
        <v>4716</v>
      </c>
    </row>
    <row r="1887" spans="2:20">
      <c r="B1887" t="s">
        <v>12345</v>
      </c>
      <c r="C1887" t="s">
        <v>15503</v>
      </c>
      <c r="E1887" t="s">
        <v>15478</v>
      </c>
      <c r="F1887" s="3">
        <v>0</v>
      </c>
      <c r="G1887" s="3">
        <v>0</v>
      </c>
      <c r="H1887" s="255">
        <v>42793</v>
      </c>
      <c r="I1887" s="270">
        <v>6</v>
      </c>
      <c r="J1887" s="3">
        <v>-1</v>
      </c>
      <c r="K1887" s="3" t="s">
        <v>4752</v>
      </c>
      <c r="L1887" s="3" t="s">
        <v>4726</v>
      </c>
      <c r="M1887" s="3" t="s">
        <v>4994</v>
      </c>
      <c r="N1887" s="3" t="s">
        <v>4718</v>
      </c>
      <c r="O1887" s="3" t="s">
        <v>4715</v>
      </c>
      <c r="P1887" s="3"/>
      <c r="Q1887" s="3"/>
      <c r="R1887" s="3"/>
      <c r="S1887" s="3"/>
      <c r="T1887" s="3" t="s">
        <v>4716</v>
      </c>
    </row>
    <row r="1888" spans="2:20">
      <c r="B1888" t="s">
        <v>12345</v>
      </c>
      <c r="C1888" t="s">
        <v>15504</v>
      </c>
      <c r="E1888" t="s">
        <v>15505</v>
      </c>
      <c r="F1888" s="3">
        <v>0</v>
      </c>
      <c r="G1888" s="3">
        <v>0</v>
      </c>
      <c r="H1888" s="255">
        <v>42777</v>
      </c>
      <c r="I1888" s="270">
        <v>6</v>
      </c>
      <c r="J1888" s="3">
        <v>-1</v>
      </c>
      <c r="K1888" s="3" t="s">
        <v>12343</v>
      </c>
      <c r="L1888" s="3" t="s">
        <v>4726</v>
      </c>
      <c r="M1888" s="3" t="s">
        <v>9993</v>
      </c>
      <c r="N1888" s="3" t="s">
        <v>4718</v>
      </c>
      <c r="O1888" s="3" t="s">
        <v>4715</v>
      </c>
      <c r="P1888" s="3"/>
      <c r="Q1888" s="3"/>
      <c r="R1888" s="3"/>
      <c r="S1888" s="3"/>
      <c r="T1888" s="3" t="s">
        <v>4716</v>
      </c>
    </row>
    <row r="1889" spans="2:20">
      <c r="B1889" t="s">
        <v>12345</v>
      </c>
      <c r="C1889" t="s">
        <v>15506</v>
      </c>
      <c r="E1889" t="s">
        <v>15507</v>
      </c>
      <c r="F1889" s="3">
        <v>0</v>
      </c>
      <c r="G1889" s="3">
        <v>0</v>
      </c>
      <c r="H1889" s="255">
        <v>42793</v>
      </c>
      <c r="I1889" s="270">
        <v>6</v>
      </c>
      <c r="J1889" s="3">
        <v>-1</v>
      </c>
      <c r="K1889" s="3" t="s">
        <v>4752</v>
      </c>
      <c r="L1889" s="3" t="s">
        <v>4726</v>
      </c>
      <c r="M1889" s="3" t="s">
        <v>15479</v>
      </c>
      <c r="N1889" s="3" t="s">
        <v>4718</v>
      </c>
      <c r="O1889" s="3" t="s">
        <v>4715</v>
      </c>
      <c r="P1889" s="3"/>
      <c r="Q1889" s="3"/>
      <c r="R1889" s="3"/>
      <c r="S1889" s="3"/>
      <c r="T1889" s="3" t="s">
        <v>4716</v>
      </c>
    </row>
    <row r="1890" spans="2:20">
      <c r="B1890" t="s">
        <v>12345</v>
      </c>
      <c r="C1890" t="s">
        <v>15508</v>
      </c>
      <c r="E1890" t="s">
        <v>13985</v>
      </c>
      <c r="F1890" s="3">
        <v>0</v>
      </c>
      <c r="G1890" s="3">
        <v>0</v>
      </c>
      <c r="H1890" s="255">
        <v>42780</v>
      </c>
      <c r="I1890" s="270">
        <v>6</v>
      </c>
      <c r="J1890" s="3">
        <v>-1</v>
      </c>
      <c r="K1890" s="3" t="s">
        <v>4752</v>
      </c>
      <c r="L1890" s="3" t="s">
        <v>5324</v>
      </c>
      <c r="M1890" s="3" t="s">
        <v>15509</v>
      </c>
      <c r="N1890" s="3" t="s">
        <v>4722</v>
      </c>
      <c r="O1890" s="3" t="s">
        <v>4715</v>
      </c>
      <c r="P1890" s="3"/>
      <c r="Q1890" s="3"/>
      <c r="R1890" s="3"/>
      <c r="S1890" s="3"/>
      <c r="T1890" s="3" t="s">
        <v>4716</v>
      </c>
    </row>
    <row r="1891" spans="2:20">
      <c r="B1891" t="s">
        <v>12345</v>
      </c>
      <c r="C1891" t="s">
        <v>15510</v>
      </c>
      <c r="E1891" t="s">
        <v>12605</v>
      </c>
      <c r="F1891" s="3">
        <v>0</v>
      </c>
      <c r="G1891" s="3">
        <v>0</v>
      </c>
      <c r="H1891" s="255">
        <v>42788</v>
      </c>
      <c r="I1891" s="270">
        <v>6</v>
      </c>
      <c r="J1891" s="3">
        <v>92771</v>
      </c>
      <c r="K1891" s="3" t="s">
        <v>4752</v>
      </c>
      <c r="L1891" s="3" t="s">
        <v>5197</v>
      </c>
      <c r="M1891" s="3" t="s">
        <v>15511</v>
      </c>
      <c r="N1891" s="3" t="s">
        <v>4731</v>
      </c>
      <c r="O1891" s="3" t="s">
        <v>4715</v>
      </c>
      <c r="P1891" s="3"/>
      <c r="Q1891" s="3"/>
      <c r="R1891" s="3"/>
      <c r="S1891" s="3"/>
      <c r="T1891" s="3" t="s">
        <v>4716</v>
      </c>
    </row>
    <row r="1892" spans="2:20">
      <c r="B1892" t="s">
        <v>12345</v>
      </c>
      <c r="C1892" t="s">
        <v>15512</v>
      </c>
      <c r="E1892" t="s">
        <v>15513</v>
      </c>
      <c r="F1892" s="3">
        <v>0</v>
      </c>
      <c r="G1892" s="3">
        <v>0</v>
      </c>
      <c r="H1892" s="255">
        <v>42793</v>
      </c>
      <c r="I1892" s="270">
        <v>6</v>
      </c>
      <c r="J1892" s="3">
        <v>-1</v>
      </c>
      <c r="K1892" s="3" t="s">
        <v>4752</v>
      </c>
      <c r="L1892" s="3" t="s">
        <v>4726</v>
      </c>
      <c r="M1892" s="3" t="s">
        <v>15479</v>
      </c>
      <c r="N1892" s="3" t="s">
        <v>4718</v>
      </c>
      <c r="O1892" s="3" t="s">
        <v>4715</v>
      </c>
      <c r="P1892" s="3"/>
      <c r="Q1892" s="3"/>
      <c r="R1892" s="3"/>
      <c r="S1892" s="3"/>
      <c r="T1892" s="3" t="s">
        <v>4716</v>
      </c>
    </row>
    <row r="1893" spans="2:20">
      <c r="B1893" t="s">
        <v>12345</v>
      </c>
      <c r="C1893" t="s">
        <v>15514</v>
      </c>
      <c r="E1893" t="s">
        <v>15515</v>
      </c>
      <c r="F1893" s="3">
        <v>0</v>
      </c>
      <c r="G1893" s="3">
        <v>0</v>
      </c>
      <c r="H1893" s="255">
        <v>42769</v>
      </c>
      <c r="I1893" s="270">
        <v>6</v>
      </c>
      <c r="J1893" s="3">
        <v>-1</v>
      </c>
      <c r="K1893" s="3" t="s">
        <v>12343</v>
      </c>
      <c r="L1893" s="3" t="s">
        <v>4726</v>
      </c>
      <c r="M1893" s="3" t="s">
        <v>5972</v>
      </c>
      <c r="N1893" s="3" t="s">
        <v>4722</v>
      </c>
      <c r="O1893" s="3" t="s">
        <v>4715</v>
      </c>
      <c r="P1893" s="3"/>
      <c r="Q1893" s="3"/>
      <c r="R1893" s="3"/>
      <c r="S1893" s="3"/>
      <c r="T1893" s="3" t="s">
        <v>4716</v>
      </c>
    </row>
    <row r="1894" spans="2:20">
      <c r="B1894" t="s">
        <v>12345</v>
      </c>
      <c r="C1894" t="s">
        <v>15516</v>
      </c>
      <c r="E1894" t="s">
        <v>13608</v>
      </c>
      <c r="F1894" s="3">
        <v>0</v>
      </c>
      <c r="G1894" s="3">
        <v>0</v>
      </c>
      <c r="H1894" s="255">
        <v>42769</v>
      </c>
      <c r="I1894" s="270">
        <v>6</v>
      </c>
      <c r="J1894" s="3">
        <v>-1</v>
      </c>
      <c r="K1894" s="3" t="s">
        <v>12343</v>
      </c>
      <c r="L1894" s="3" t="s">
        <v>4726</v>
      </c>
      <c r="M1894" s="3" t="s">
        <v>8157</v>
      </c>
      <c r="N1894" s="3" t="s">
        <v>4712</v>
      </c>
      <c r="O1894" s="3" t="s">
        <v>4715</v>
      </c>
      <c r="P1894" s="3"/>
      <c r="Q1894" s="3"/>
      <c r="R1894" s="3"/>
      <c r="S1894" s="3"/>
      <c r="T1894" s="3" t="s">
        <v>4716</v>
      </c>
    </row>
    <row r="1895" spans="2:20">
      <c r="B1895" t="s">
        <v>12345</v>
      </c>
      <c r="C1895" t="s">
        <v>15517</v>
      </c>
      <c r="E1895" t="s">
        <v>15513</v>
      </c>
      <c r="F1895" s="3">
        <v>0</v>
      </c>
      <c r="G1895" s="3">
        <v>0</v>
      </c>
      <c r="H1895" s="255">
        <v>42793</v>
      </c>
      <c r="I1895" s="270">
        <v>6</v>
      </c>
      <c r="J1895" s="3">
        <v>-1</v>
      </c>
      <c r="K1895" s="3" t="s">
        <v>4752</v>
      </c>
      <c r="L1895" s="3" t="s">
        <v>4726</v>
      </c>
      <c r="M1895" s="3" t="s">
        <v>4994</v>
      </c>
      <c r="N1895" s="3" t="s">
        <v>4718</v>
      </c>
      <c r="O1895" s="3" t="s">
        <v>4715</v>
      </c>
      <c r="P1895" s="3"/>
      <c r="Q1895" s="3"/>
      <c r="R1895" s="3"/>
      <c r="S1895" s="3"/>
      <c r="T1895" s="3" t="s">
        <v>4716</v>
      </c>
    </row>
    <row r="1896" spans="2:20">
      <c r="B1896" t="s">
        <v>12345</v>
      </c>
      <c r="C1896" t="s">
        <v>15518</v>
      </c>
      <c r="E1896" t="s">
        <v>15519</v>
      </c>
      <c r="F1896" s="3">
        <v>0</v>
      </c>
      <c r="G1896" s="3">
        <v>0</v>
      </c>
      <c r="H1896" s="255">
        <v>42784</v>
      </c>
      <c r="I1896" s="270">
        <v>6</v>
      </c>
      <c r="J1896" s="3">
        <v>-1</v>
      </c>
      <c r="K1896" s="3" t="s">
        <v>12343</v>
      </c>
      <c r="L1896" s="3" t="s">
        <v>4726</v>
      </c>
      <c r="M1896" s="3" t="s">
        <v>8157</v>
      </c>
      <c r="N1896" s="3" t="s">
        <v>4722</v>
      </c>
      <c r="O1896" s="3" t="s">
        <v>4715</v>
      </c>
      <c r="P1896" s="3"/>
      <c r="Q1896" s="3"/>
      <c r="R1896" s="3"/>
      <c r="S1896" s="3"/>
      <c r="T1896" s="3" t="s">
        <v>4716</v>
      </c>
    </row>
    <row r="1897" spans="2:20">
      <c r="B1897" t="s">
        <v>12345</v>
      </c>
      <c r="C1897" t="s">
        <v>15520</v>
      </c>
      <c r="E1897" t="s">
        <v>13685</v>
      </c>
      <c r="F1897" s="3">
        <v>0</v>
      </c>
      <c r="G1897" s="3">
        <v>0</v>
      </c>
      <c r="H1897" s="255">
        <v>42767</v>
      </c>
      <c r="I1897" s="270">
        <v>6</v>
      </c>
      <c r="J1897" s="3">
        <v>-1</v>
      </c>
      <c r="K1897" s="3" t="s">
        <v>12343</v>
      </c>
      <c r="L1897" s="3" t="s">
        <v>5197</v>
      </c>
      <c r="M1897" s="3" t="s">
        <v>14297</v>
      </c>
      <c r="N1897" s="3" t="s">
        <v>4712</v>
      </c>
      <c r="O1897" s="3" t="s">
        <v>4715</v>
      </c>
      <c r="P1897" s="3"/>
      <c r="Q1897" s="3"/>
      <c r="R1897" s="3"/>
      <c r="S1897" s="3"/>
      <c r="T1897" s="3" t="s">
        <v>4716</v>
      </c>
    </row>
    <row r="1898" spans="2:20">
      <c r="B1898" t="s">
        <v>12345</v>
      </c>
      <c r="C1898" t="s">
        <v>15521</v>
      </c>
      <c r="E1898" t="s">
        <v>13328</v>
      </c>
      <c r="F1898" s="3">
        <v>0</v>
      </c>
      <c r="G1898" s="3">
        <v>0</v>
      </c>
      <c r="H1898" s="255">
        <v>42773</v>
      </c>
      <c r="I1898" s="270">
        <v>6</v>
      </c>
      <c r="J1898" s="3">
        <v>-1</v>
      </c>
      <c r="K1898" s="3" t="s">
        <v>12343</v>
      </c>
      <c r="L1898" s="3" t="s">
        <v>5197</v>
      </c>
      <c r="M1898" s="3" t="s">
        <v>10405</v>
      </c>
      <c r="N1898" s="3" t="s">
        <v>4722</v>
      </c>
      <c r="O1898" s="3" t="s">
        <v>4715</v>
      </c>
      <c r="P1898" s="3"/>
      <c r="Q1898" s="3"/>
      <c r="R1898" s="3"/>
      <c r="S1898" s="3"/>
      <c r="T1898" s="3" t="s">
        <v>4716</v>
      </c>
    </row>
    <row r="1899" spans="2:20">
      <c r="B1899" t="s">
        <v>12378</v>
      </c>
      <c r="C1899" t="s">
        <v>15522</v>
      </c>
      <c r="E1899" t="s">
        <v>12550</v>
      </c>
      <c r="F1899" s="3">
        <v>0</v>
      </c>
      <c r="G1899" s="3">
        <v>0</v>
      </c>
      <c r="H1899" s="255">
        <v>42770</v>
      </c>
      <c r="I1899" s="270">
        <v>6</v>
      </c>
      <c r="J1899" s="3">
        <v>99622</v>
      </c>
      <c r="K1899" s="3" t="s">
        <v>12343</v>
      </c>
      <c r="L1899" s="3" t="s">
        <v>5324</v>
      </c>
      <c r="M1899" s="3" t="s">
        <v>15523</v>
      </c>
      <c r="N1899" s="3" t="s">
        <v>4712</v>
      </c>
      <c r="O1899" s="3" t="s">
        <v>4715</v>
      </c>
      <c r="P1899" s="3"/>
      <c r="Q1899" s="3"/>
      <c r="R1899" s="3"/>
      <c r="S1899" s="3"/>
      <c r="T1899" s="3" t="s">
        <v>4716</v>
      </c>
    </row>
    <row r="1900" spans="2:20">
      <c r="B1900" t="s">
        <v>12345</v>
      </c>
      <c r="C1900" t="s">
        <v>15524</v>
      </c>
      <c r="E1900" t="s">
        <v>13290</v>
      </c>
      <c r="F1900" s="3">
        <v>0</v>
      </c>
      <c r="G1900" s="3">
        <v>0</v>
      </c>
      <c r="H1900" s="255">
        <v>42776</v>
      </c>
      <c r="I1900" s="270">
        <v>6</v>
      </c>
      <c r="J1900" s="3">
        <v>90472</v>
      </c>
      <c r="K1900" s="3" t="s">
        <v>12343</v>
      </c>
      <c r="L1900" s="3" t="s">
        <v>4726</v>
      </c>
      <c r="M1900" s="3" t="s">
        <v>8349</v>
      </c>
      <c r="N1900" s="3" t="s">
        <v>4712</v>
      </c>
      <c r="O1900" s="3" t="s">
        <v>4715</v>
      </c>
      <c r="P1900" s="3"/>
      <c r="Q1900" s="3"/>
      <c r="R1900" s="3"/>
      <c r="S1900" s="3"/>
      <c r="T1900" s="3" t="s">
        <v>4716</v>
      </c>
    </row>
    <row r="1901" spans="2:20">
      <c r="B1901" t="s">
        <v>12345</v>
      </c>
      <c r="C1901" t="s">
        <v>15525</v>
      </c>
      <c r="E1901" t="s">
        <v>15526</v>
      </c>
      <c r="F1901" s="3">
        <v>0</v>
      </c>
      <c r="G1901" s="3">
        <v>0</v>
      </c>
      <c r="H1901" s="255">
        <v>42786</v>
      </c>
      <c r="I1901" s="270">
        <v>6</v>
      </c>
      <c r="J1901" s="3">
        <v>-1</v>
      </c>
      <c r="K1901" s="3" t="s">
        <v>12343</v>
      </c>
      <c r="L1901" s="3" t="s">
        <v>4726</v>
      </c>
      <c r="M1901" s="3" t="s">
        <v>15527</v>
      </c>
      <c r="N1901" s="3" t="s">
        <v>4712</v>
      </c>
      <c r="O1901" s="3" t="s">
        <v>4715</v>
      </c>
      <c r="P1901" s="3"/>
      <c r="Q1901" s="3"/>
      <c r="R1901" s="3"/>
      <c r="S1901" s="3"/>
      <c r="T1901" s="3" t="s">
        <v>4716</v>
      </c>
    </row>
    <row r="1902" spans="2:20">
      <c r="B1902" t="s">
        <v>12345</v>
      </c>
      <c r="C1902" t="s">
        <v>15528</v>
      </c>
      <c r="E1902" t="s">
        <v>15529</v>
      </c>
      <c r="F1902" s="3">
        <v>1</v>
      </c>
      <c r="G1902" s="3">
        <v>1363.76</v>
      </c>
      <c r="H1902" s="255">
        <v>42794</v>
      </c>
      <c r="I1902" s="270">
        <v>6</v>
      </c>
      <c r="J1902" s="3">
        <v>-1</v>
      </c>
      <c r="K1902" s="3" t="s">
        <v>12343</v>
      </c>
      <c r="L1902" s="3" t="s">
        <v>5324</v>
      </c>
      <c r="M1902" s="3" t="s">
        <v>15530</v>
      </c>
      <c r="N1902" s="3" t="s">
        <v>4769</v>
      </c>
      <c r="O1902" s="3" t="s">
        <v>4715</v>
      </c>
      <c r="P1902" s="3"/>
      <c r="Q1902" s="3"/>
      <c r="R1902" s="3"/>
      <c r="S1902" s="3"/>
      <c r="T1902" s="3" t="s">
        <v>4716</v>
      </c>
    </row>
    <row r="1903" spans="2:20">
      <c r="B1903" t="s">
        <v>12345</v>
      </c>
      <c r="C1903" t="s">
        <v>15531</v>
      </c>
      <c r="E1903" t="s">
        <v>15532</v>
      </c>
      <c r="F1903" s="3">
        <v>0</v>
      </c>
      <c r="G1903" s="3">
        <v>0</v>
      </c>
      <c r="H1903" s="255">
        <v>42768</v>
      </c>
      <c r="I1903" s="270">
        <v>6</v>
      </c>
      <c r="J1903" s="3">
        <v>-1</v>
      </c>
      <c r="K1903" s="3" t="s">
        <v>4752</v>
      </c>
      <c r="L1903" s="3" t="s">
        <v>4726</v>
      </c>
      <c r="M1903" s="3" t="s">
        <v>15533</v>
      </c>
      <c r="N1903" s="3" t="s">
        <v>4718</v>
      </c>
      <c r="O1903" s="3" t="s">
        <v>4715</v>
      </c>
      <c r="P1903" s="3"/>
      <c r="Q1903" s="3"/>
      <c r="R1903" s="3"/>
      <c r="S1903" s="3"/>
      <c r="T1903" s="3" t="s">
        <v>4716</v>
      </c>
    </row>
    <row r="1904" spans="2:20">
      <c r="B1904" t="s">
        <v>12345</v>
      </c>
      <c r="C1904" t="s">
        <v>15534</v>
      </c>
      <c r="E1904" t="s">
        <v>12998</v>
      </c>
      <c r="F1904" s="3">
        <v>0</v>
      </c>
      <c r="G1904" s="3">
        <v>0</v>
      </c>
      <c r="H1904" s="255">
        <v>42783</v>
      </c>
      <c r="I1904" s="270">
        <v>6</v>
      </c>
      <c r="J1904" s="3">
        <v>52773</v>
      </c>
      <c r="K1904" s="3" t="s">
        <v>12343</v>
      </c>
      <c r="L1904" s="3" t="s">
        <v>4726</v>
      </c>
      <c r="M1904" s="3" t="s">
        <v>15535</v>
      </c>
      <c r="N1904" s="3" t="s">
        <v>4731</v>
      </c>
      <c r="O1904" s="3" t="s">
        <v>4715</v>
      </c>
      <c r="P1904" s="3"/>
      <c r="Q1904" s="3"/>
      <c r="R1904" s="3"/>
      <c r="S1904" s="3"/>
      <c r="T1904" s="3" t="s">
        <v>4716</v>
      </c>
    </row>
    <row r="1905" spans="2:20">
      <c r="B1905" t="s">
        <v>12345</v>
      </c>
      <c r="C1905" t="s">
        <v>15536</v>
      </c>
      <c r="E1905" t="s">
        <v>15537</v>
      </c>
      <c r="F1905" s="3">
        <v>0</v>
      </c>
      <c r="G1905" s="3">
        <v>0</v>
      </c>
      <c r="H1905" s="255">
        <v>42773</v>
      </c>
      <c r="I1905" s="270">
        <v>6</v>
      </c>
      <c r="J1905" s="3">
        <v>-1</v>
      </c>
      <c r="K1905" s="3" t="s">
        <v>12343</v>
      </c>
      <c r="L1905" s="3" t="s">
        <v>4726</v>
      </c>
      <c r="M1905" s="3" t="s">
        <v>4994</v>
      </c>
      <c r="N1905" s="3" t="s">
        <v>4712</v>
      </c>
      <c r="O1905" s="3" t="s">
        <v>4715</v>
      </c>
      <c r="P1905" s="3"/>
      <c r="Q1905" s="3"/>
      <c r="R1905" s="3"/>
      <c r="S1905" s="3"/>
      <c r="T1905" s="3" t="s">
        <v>4716</v>
      </c>
    </row>
    <row r="1906" spans="2:20">
      <c r="B1906" t="s">
        <v>12345</v>
      </c>
      <c r="C1906" t="s">
        <v>15538</v>
      </c>
      <c r="E1906" t="s">
        <v>14838</v>
      </c>
      <c r="F1906" s="3">
        <v>0</v>
      </c>
      <c r="G1906" s="3">
        <v>0</v>
      </c>
      <c r="H1906" s="255">
        <v>42786</v>
      </c>
      <c r="I1906" s="270">
        <v>6</v>
      </c>
      <c r="J1906" s="3">
        <v>-1</v>
      </c>
      <c r="K1906" s="3" t="s">
        <v>4752</v>
      </c>
      <c r="L1906" s="3" t="s">
        <v>5197</v>
      </c>
      <c r="M1906" s="3" t="s">
        <v>13018</v>
      </c>
      <c r="N1906" s="3" t="s">
        <v>4722</v>
      </c>
      <c r="O1906" s="3" t="s">
        <v>4715</v>
      </c>
      <c r="P1906" s="3"/>
      <c r="Q1906" s="3"/>
      <c r="R1906" s="3"/>
      <c r="S1906" s="3"/>
      <c r="T1906" s="3" t="s">
        <v>4716</v>
      </c>
    </row>
    <row r="1907" spans="2:20">
      <c r="B1907" t="s">
        <v>12345</v>
      </c>
      <c r="C1907" t="s">
        <v>15539</v>
      </c>
      <c r="E1907" t="s">
        <v>15529</v>
      </c>
      <c r="F1907" s="3">
        <v>0</v>
      </c>
      <c r="G1907" s="3">
        <v>0</v>
      </c>
      <c r="H1907" s="255">
        <v>42788</v>
      </c>
      <c r="I1907" s="270">
        <v>6</v>
      </c>
      <c r="J1907" s="3">
        <v>-1</v>
      </c>
      <c r="K1907" s="3" t="s">
        <v>12343</v>
      </c>
      <c r="L1907" s="3" t="s">
        <v>5324</v>
      </c>
      <c r="M1907" s="3" t="s">
        <v>13064</v>
      </c>
      <c r="N1907" s="3" t="s">
        <v>4712</v>
      </c>
      <c r="O1907" s="3" t="s">
        <v>4715</v>
      </c>
      <c r="P1907" s="3"/>
      <c r="Q1907" s="3"/>
      <c r="R1907" s="3"/>
      <c r="S1907" s="3"/>
      <c r="T1907" s="3" t="s">
        <v>4716</v>
      </c>
    </row>
    <row r="1908" spans="2:20">
      <c r="B1908" t="s">
        <v>12345</v>
      </c>
      <c r="C1908" t="s">
        <v>15540</v>
      </c>
      <c r="E1908" t="s">
        <v>15541</v>
      </c>
      <c r="F1908" s="3">
        <v>0</v>
      </c>
      <c r="G1908" s="3">
        <v>0</v>
      </c>
      <c r="H1908" s="255">
        <v>42793</v>
      </c>
      <c r="I1908" s="270">
        <v>6</v>
      </c>
      <c r="J1908" s="3">
        <v>-1</v>
      </c>
      <c r="K1908" s="3" t="s">
        <v>4752</v>
      </c>
      <c r="L1908" s="3" t="s">
        <v>4726</v>
      </c>
      <c r="M1908" s="3" t="s">
        <v>11774</v>
      </c>
      <c r="N1908" s="3" t="s">
        <v>4712</v>
      </c>
      <c r="O1908" s="3" t="s">
        <v>4715</v>
      </c>
      <c r="P1908" s="3"/>
      <c r="Q1908" s="3"/>
      <c r="R1908" s="3"/>
      <c r="S1908" s="3"/>
      <c r="T1908" s="3" t="s">
        <v>4716</v>
      </c>
    </row>
    <row r="1909" spans="2:20">
      <c r="B1909" t="s">
        <v>12341</v>
      </c>
      <c r="C1909" t="s">
        <v>15542</v>
      </c>
      <c r="E1909" t="s">
        <v>4716</v>
      </c>
      <c r="F1909" s="3">
        <v>0</v>
      </c>
      <c r="G1909" s="3">
        <v>0</v>
      </c>
      <c r="H1909" s="255">
        <v>42789</v>
      </c>
      <c r="I1909" s="270">
        <v>6</v>
      </c>
      <c r="J1909" s="3">
        <v>0</v>
      </c>
      <c r="K1909" s="3" t="s">
        <v>12343</v>
      </c>
      <c r="L1909" s="3" t="s">
        <v>5324</v>
      </c>
      <c r="M1909" s="3" t="s">
        <v>15543</v>
      </c>
      <c r="N1909" s="3" t="s">
        <v>4722</v>
      </c>
      <c r="O1909" s="3" t="s">
        <v>4715</v>
      </c>
      <c r="P1909" s="3"/>
      <c r="Q1909" s="3"/>
      <c r="R1909" s="3"/>
      <c r="S1909" s="3"/>
      <c r="T1909" s="3" t="s">
        <v>4716</v>
      </c>
    </row>
    <row r="1910" spans="2:20">
      <c r="B1910" t="s">
        <v>12378</v>
      </c>
      <c r="C1910" t="s">
        <v>15544</v>
      </c>
      <c r="E1910" t="s">
        <v>12593</v>
      </c>
      <c r="F1910" s="3">
        <v>0</v>
      </c>
      <c r="G1910" s="3">
        <v>0</v>
      </c>
      <c r="H1910" s="255">
        <v>42790</v>
      </c>
      <c r="I1910" s="270">
        <v>6</v>
      </c>
      <c r="J1910" s="3">
        <v>161775</v>
      </c>
      <c r="K1910" s="3" t="s">
        <v>4752</v>
      </c>
      <c r="L1910" s="3" t="s">
        <v>5197</v>
      </c>
      <c r="M1910" s="3" t="s">
        <v>15545</v>
      </c>
      <c r="N1910" s="3" t="s">
        <v>4722</v>
      </c>
      <c r="O1910" s="3" t="s">
        <v>4715</v>
      </c>
      <c r="P1910" s="3"/>
      <c r="Q1910" s="3"/>
      <c r="R1910" s="3"/>
      <c r="S1910" s="3"/>
      <c r="T1910" s="3" t="s">
        <v>4716</v>
      </c>
    </row>
    <row r="1911" spans="2:20">
      <c r="B1911" t="s">
        <v>12345</v>
      </c>
      <c r="C1911" t="s">
        <v>15546</v>
      </c>
      <c r="E1911" t="s">
        <v>13087</v>
      </c>
      <c r="F1911" s="3">
        <v>0</v>
      </c>
      <c r="G1911" s="3">
        <v>0</v>
      </c>
      <c r="H1911" s="255">
        <v>42779</v>
      </c>
      <c r="I1911" s="270">
        <v>6</v>
      </c>
      <c r="J1911" s="3">
        <v>73440</v>
      </c>
      <c r="K1911" s="3" t="s">
        <v>12343</v>
      </c>
      <c r="L1911" s="3" t="s">
        <v>5324</v>
      </c>
      <c r="M1911" s="3" t="s">
        <v>12772</v>
      </c>
      <c r="N1911" s="3" t="s">
        <v>4718</v>
      </c>
      <c r="O1911" s="3" t="s">
        <v>4715</v>
      </c>
      <c r="P1911" s="3"/>
      <c r="Q1911" s="3"/>
      <c r="R1911" s="3"/>
      <c r="S1911" s="3"/>
      <c r="T1911" s="3" t="s">
        <v>4716</v>
      </c>
    </row>
    <row r="1912" spans="2:20">
      <c r="B1912" t="s">
        <v>12345</v>
      </c>
      <c r="C1912" t="s">
        <v>15547</v>
      </c>
      <c r="E1912" t="s">
        <v>14444</v>
      </c>
      <c r="F1912" s="3">
        <v>0</v>
      </c>
      <c r="G1912" s="3">
        <v>0</v>
      </c>
      <c r="H1912" s="255">
        <v>42768</v>
      </c>
      <c r="I1912" s="270">
        <v>6</v>
      </c>
      <c r="J1912" s="3">
        <v>-1</v>
      </c>
      <c r="K1912" s="3" t="s">
        <v>12343</v>
      </c>
      <c r="L1912" s="3" t="s">
        <v>4726</v>
      </c>
      <c r="M1912" s="3" t="s">
        <v>7955</v>
      </c>
      <c r="N1912" s="3" t="s">
        <v>4722</v>
      </c>
      <c r="O1912" s="3" t="s">
        <v>4715</v>
      </c>
      <c r="P1912" s="3"/>
      <c r="Q1912" s="3"/>
      <c r="R1912" s="3"/>
      <c r="S1912" s="3"/>
      <c r="T1912" s="3" t="s">
        <v>4716</v>
      </c>
    </row>
    <row r="1913" spans="2:20">
      <c r="B1913" t="s">
        <v>12345</v>
      </c>
      <c r="C1913" t="s">
        <v>15548</v>
      </c>
      <c r="E1913" t="s">
        <v>13737</v>
      </c>
      <c r="F1913" s="3">
        <v>0</v>
      </c>
      <c r="G1913" s="3">
        <v>0</v>
      </c>
      <c r="H1913" s="255">
        <v>42777</v>
      </c>
      <c r="I1913" s="270">
        <v>6</v>
      </c>
      <c r="J1913" s="3">
        <v>-1</v>
      </c>
      <c r="K1913" s="3" t="s">
        <v>12343</v>
      </c>
      <c r="L1913" s="3" t="s">
        <v>4726</v>
      </c>
      <c r="M1913" s="3" t="s">
        <v>9993</v>
      </c>
      <c r="N1913" s="3" t="s">
        <v>4722</v>
      </c>
      <c r="O1913" s="3" t="s">
        <v>4715</v>
      </c>
      <c r="P1913" s="3"/>
      <c r="Q1913" s="3"/>
      <c r="R1913" s="3"/>
      <c r="S1913" s="3"/>
      <c r="T1913" s="3" t="s">
        <v>4716</v>
      </c>
    </row>
    <row r="1914" spans="2:20">
      <c r="B1914" t="s">
        <v>12345</v>
      </c>
      <c r="C1914" t="s">
        <v>15549</v>
      </c>
      <c r="E1914" t="s">
        <v>14832</v>
      </c>
      <c r="F1914" s="3">
        <v>1</v>
      </c>
      <c r="G1914" s="3">
        <v>333.85</v>
      </c>
      <c r="H1914" s="255">
        <v>42793</v>
      </c>
      <c r="I1914" s="270">
        <v>6</v>
      </c>
      <c r="J1914" s="3">
        <v>-1</v>
      </c>
      <c r="K1914" s="3" t="s">
        <v>12343</v>
      </c>
      <c r="L1914" s="3" t="s">
        <v>4726</v>
      </c>
      <c r="M1914" s="3" t="s">
        <v>9909</v>
      </c>
      <c r="N1914" s="3" t="s">
        <v>4722</v>
      </c>
      <c r="O1914" s="3" t="s">
        <v>4715</v>
      </c>
      <c r="P1914" s="3"/>
      <c r="Q1914" s="3"/>
      <c r="R1914" s="3"/>
      <c r="S1914" s="3"/>
      <c r="T1914" s="3" t="s">
        <v>4716</v>
      </c>
    </row>
    <row r="1915" spans="2:20">
      <c r="B1915" t="s">
        <v>12345</v>
      </c>
      <c r="C1915" t="s">
        <v>15550</v>
      </c>
      <c r="E1915" t="s">
        <v>15551</v>
      </c>
      <c r="F1915" s="3">
        <v>0</v>
      </c>
      <c r="G1915" s="3">
        <v>0</v>
      </c>
      <c r="H1915" s="255">
        <v>42779</v>
      </c>
      <c r="I1915" s="270">
        <v>6</v>
      </c>
      <c r="J1915" s="3">
        <v>-1</v>
      </c>
      <c r="K1915" s="3" t="s">
        <v>12343</v>
      </c>
      <c r="L1915" s="3" t="s">
        <v>5324</v>
      </c>
      <c r="M1915" s="3" t="s">
        <v>15552</v>
      </c>
      <c r="N1915" s="3" t="s">
        <v>4731</v>
      </c>
      <c r="O1915" s="3" t="s">
        <v>4715</v>
      </c>
      <c r="P1915" s="3"/>
      <c r="Q1915" s="3"/>
      <c r="R1915" s="3"/>
      <c r="S1915" s="3"/>
      <c r="T1915" s="3" t="s">
        <v>4716</v>
      </c>
    </row>
    <row r="1916" spans="2:20">
      <c r="B1916" t="s">
        <v>12341</v>
      </c>
      <c r="C1916" t="s">
        <v>15553</v>
      </c>
      <c r="E1916" t="s">
        <v>4716</v>
      </c>
      <c r="F1916" s="3">
        <v>0</v>
      </c>
      <c r="G1916" s="3">
        <v>0</v>
      </c>
      <c r="H1916" s="255">
        <v>42774</v>
      </c>
      <c r="I1916" s="270">
        <v>6</v>
      </c>
      <c r="J1916" s="3">
        <v>0</v>
      </c>
      <c r="K1916" s="3" t="s">
        <v>12343</v>
      </c>
      <c r="L1916" s="3" t="s">
        <v>4753</v>
      </c>
      <c r="M1916" s="3" t="s">
        <v>4753</v>
      </c>
      <c r="N1916" s="3" t="s">
        <v>4722</v>
      </c>
      <c r="O1916" s="3" t="s">
        <v>4715</v>
      </c>
      <c r="P1916" s="3"/>
      <c r="Q1916" s="3"/>
      <c r="R1916" s="3"/>
      <c r="S1916" s="3"/>
      <c r="T1916" s="3" t="s">
        <v>4716</v>
      </c>
    </row>
    <row r="1917" spans="2:20">
      <c r="B1917" t="s">
        <v>12345</v>
      </c>
      <c r="C1917" t="s">
        <v>15554</v>
      </c>
      <c r="E1917" t="s">
        <v>14593</v>
      </c>
      <c r="F1917" s="3">
        <v>0</v>
      </c>
      <c r="G1917" s="3">
        <v>0</v>
      </c>
      <c r="H1917" s="255">
        <v>42794</v>
      </c>
      <c r="I1917" s="270">
        <v>6</v>
      </c>
      <c r="J1917" s="3">
        <v>-1</v>
      </c>
      <c r="K1917" s="3" t="s">
        <v>12343</v>
      </c>
      <c r="L1917" s="3" t="s">
        <v>4753</v>
      </c>
      <c r="M1917" s="3" t="s">
        <v>4753</v>
      </c>
      <c r="N1917" s="3" t="s">
        <v>4718</v>
      </c>
      <c r="O1917" s="3" t="s">
        <v>4715</v>
      </c>
      <c r="P1917" s="3"/>
      <c r="Q1917" s="3"/>
      <c r="R1917" s="3"/>
      <c r="S1917" s="3"/>
      <c r="T1917" s="3" t="s">
        <v>4716</v>
      </c>
    </row>
    <row r="1918" spans="2:20">
      <c r="B1918" t="s">
        <v>12341</v>
      </c>
      <c r="C1918" t="s">
        <v>15555</v>
      </c>
      <c r="E1918" t="s">
        <v>4716</v>
      </c>
      <c r="F1918" s="3">
        <v>0</v>
      </c>
      <c r="G1918" s="3">
        <v>0</v>
      </c>
      <c r="H1918" s="255">
        <v>42769</v>
      </c>
      <c r="I1918" s="270">
        <v>6</v>
      </c>
      <c r="J1918" s="3">
        <v>0</v>
      </c>
      <c r="K1918" s="3" t="s">
        <v>12343</v>
      </c>
      <c r="L1918" s="3" t="s">
        <v>4753</v>
      </c>
      <c r="M1918" s="3" t="s">
        <v>4753</v>
      </c>
      <c r="N1918" s="3" t="s">
        <v>4718</v>
      </c>
      <c r="O1918" s="3" t="s">
        <v>4715</v>
      </c>
      <c r="P1918" s="3"/>
      <c r="Q1918" s="3"/>
      <c r="R1918" s="3"/>
      <c r="S1918" s="3"/>
      <c r="T1918" s="3" t="s">
        <v>4716</v>
      </c>
    </row>
    <row r="1919" spans="2:20">
      <c r="B1919" t="s">
        <v>12341</v>
      </c>
      <c r="C1919" t="s">
        <v>15556</v>
      </c>
      <c r="E1919" t="s">
        <v>4716</v>
      </c>
      <c r="F1919" s="3">
        <v>0</v>
      </c>
      <c r="G1919" s="3">
        <v>0</v>
      </c>
      <c r="H1919" s="255">
        <v>42793</v>
      </c>
      <c r="I1919" s="270">
        <v>6</v>
      </c>
      <c r="J1919" s="3">
        <v>0</v>
      </c>
      <c r="K1919" s="3" t="s">
        <v>12343</v>
      </c>
      <c r="L1919" s="3" t="s">
        <v>4753</v>
      </c>
      <c r="M1919" s="3" t="s">
        <v>4753</v>
      </c>
      <c r="N1919" s="3" t="s">
        <v>4718</v>
      </c>
      <c r="O1919" s="3" t="s">
        <v>4715</v>
      </c>
      <c r="P1919" s="3"/>
      <c r="Q1919" s="3"/>
      <c r="R1919" s="3"/>
      <c r="S1919" s="3"/>
      <c r="T1919" s="3" t="s">
        <v>4716</v>
      </c>
    </row>
    <row r="1920" spans="2:20">
      <c r="B1920" t="s">
        <v>12345</v>
      </c>
      <c r="C1920" t="s">
        <v>15557</v>
      </c>
      <c r="E1920" t="s">
        <v>15558</v>
      </c>
      <c r="F1920" s="3">
        <v>0</v>
      </c>
      <c r="G1920" s="3">
        <v>0</v>
      </c>
      <c r="H1920" s="255">
        <v>42777</v>
      </c>
      <c r="I1920" s="270">
        <v>6</v>
      </c>
      <c r="J1920" s="3">
        <v>-1</v>
      </c>
      <c r="K1920" s="3" t="s">
        <v>12343</v>
      </c>
      <c r="L1920" s="3" t="s">
        <v>4753</v>
      </c>
      <c r="M1920" s="3" t="s">
        <v>4753</v>
      </c>
      <c r="N1920" s="3" t="s">
        <v>4712</v>
      </c>
      <c r="O1920" s="3" t="s">
        <v>4715</v>
      </c>
      <c r="P1920" s="3"/>
      <c r="Q1920" s="3"/>
      <c r="R1920" s="3"/>
      <c r="S1920" s="3"/>
      <c r="T1920" s="3" t="s">
        <v>4716</v>
      </c>
    </row>
    <row r="1921" spans="2:20">
      <c r="B1921" t="s">
        <v>12341</v>
      </c>
      <c r="C1921" t="s">
        <v>15559</v>
      </c>
      <c r="E1921" t="s">
        <v>4716</v>
      </c>
      <c r="F1921" s="3">
        <v>0</v>
      </c>
      <c r="G1921" s="3">
        <v>0</v>
      </c>
      <c r="H1921" s="255">
        <v>42776</v>
      </c>
      <c r="I1921" s="270">
        <v>6</v>
      </c>
      <c r="J1921" s="3">
        <v>0</v>
      </c>
      <c r="K1921" s="3" t="s">
        <v>12343</v>
      </c>
      <c r="L1921" s="3" t="s">
        <v>4753</v>
      </c>
      <c r="M1921" s="3" t="s">
        <v>4753</v>
      </c>
      <c r="N1921" s="3" t="s">
        <v>4718</v>
      </c>
      <c r="O1921" s="3" t="s">
        <v>4715</v>
      </c>
      <c r="P1921" s="3"/>
      <c r="Q1921" s="3"/>
      <c r="R1921" s="3"/>
      <c r="S1921" s="3"/>
      <c r="T1921" s="3" t="s">
        <v>4716</v>
      </c>
    </row>
    <row r="1922" spans="2:20">
      <c r="B1922" t="s">
        <v>12341</v>
      </c>
      <c r="C1922" t="s">
        <v>15560</v>
      </c>
      <c r="E1922" t="s">
        <v>4716</v>
      </c>
      <c r="F1922" s="3">
        <v>0</v>
      </c>
      <c r="G1922" s="3">
        <v>0</v>
      </c>
      <c r="H1922" s="255">
        <v>42769</v>
      </c>
      <c r="I1922" s="270">
        <v>6</v>
      </c>
      <c r="J1922" s="3">
        <v>0</v>
      </c>
      <c r="K1922" s="3" t="s">
        <v>12343</v>
      </c>
      <c r="L1922" s="3" t="s">
        <v>4753</v>
      </c>
      <c r="M1922" s="3" t="s">
        <v>4753</v>
      </c>
      <c r="N1922" s="3" t="s">
        <v>4722</v>
      </c>
      <c r="O1922" s="3" t="s">
        <v>4715</v>
      </c>
      <c r="P1922" s="3"/>
      <c r="Q1922" s="3"/>
      <c r="R1922" s="3"/>
      <c r="S1922" s="3"/>
      <c r="T1922" s="3" t="s">
        <v>4716</v>
      </c>
    </row>
    <row r="1923" spans="2:20">
      <c r="B1923" t="s">
        <v>12345</v>
      </c>
      <c r="C1923" t="s">
        <v>15561</v>
      </c>
      <c r="E1923" t="s">
        <v>15562</v>
      </c>
      <c r="F1923" s="3">
        <v>0</v>
      </c>
      <c r="G1923" s="3">
        <v>0</v>
      </c>
      <c r="H1923" s="255">
        <v>42790</v>
      </c>
      <c r="I1923" s="270">
        <v>6</v>
      </c>
      <c r="J1923" s="3">
        <v>-1</v>
      </c>
      <c r="K1923" s="3" t="s">
        <v>4752</v>
      </c>
      <c r="L1923" s="3" t="s">
        <v>4753</v>
      </c>
      <c r="M1923" s="3" t="s">
        <v>4753</v>
      </c>
      <c r="N1923" s="3" t="s">
        <v>4722</v>
      </c>
      <c r="O1923" s="3" t="s">
        <v>4715</v>
      </c>
      <c r="P1923" s="3"/>
      <c r="Q1923" s="3"/>
      <c r="R1923" s="3"/>
      <c r="S1923" s="3"/>
      <c r="T1923" s="3" t="s">
        <v>4716</v>
      </c>
    </row>
    <row r="1924" spans="2:20">
      <c r="B1924" t="s">
        <v>12345</v>
      </c>
      <c r="C1924" t="s">
        <v>15563</v>
      </c>
      <c r="E1924" t="s">
        <v>15464</v>
      </c>
      <c r="F1924" s="3">
        <v>0</v>
      </c>
      <c r="G1924" s="3">
        <v>0</v>
      </c>
      <c r="H1924" s="255">
        <v>42780</v>
      </c>
      <c r="I1924" s="270">
        <v>6</v>
      </c>
      <c r="J1924" s="3">
        <v>-1</v>
      </c>
      <c r="K1924" s="3" t="s">
        <v>12343</v>
      </c>
      <c r="L1924" s="3" t="s">
        <v>4753</v>
      </c>
      <c r="M1924" s="3" t="s">
        <v>4753</v>
      </c>
      <c r="N1924" s="3" t="s">
        <v>4722</v>
      </c>
      <c r="O1924" s="3" t="s">
        <v>4715</v>
      </c>
      <c r="P1924" s="3"/>
      <c r="Q1924" s="3"/>
      <c r="R1924" s="3"/>
      <c r="S1924" s="3"/>
      <c r="T1924" s="3" t="s">
        <v>4716</v>
      </c>
    </row>
    <row r="1925" spans="2:20">
      <c r="B1925" t="s">
        <v>12345</v>
      </c>
      <c r="C1925" t="s">
        <v>15564</v>
      </c>
      <c r="E1925" t="s">
        <v>15034</v>
      </c>
      <c r="F1925" s="3">
        <v>0</v>
      </c>
      <c r="G1925" s="3">
        <v>0</v>
      </c>
      <c r="H1925" s="255">
        <v>42774</v>
      </c>
      <c r="I1925" s="270">
        <v>6</v>
      </c>
      <c r="J1925" s="3">
        <v>-1</v>
      </c>
      <c r="K1925" s="3" t="s">
        <v>12343</v>
      </c>
      <c r="L1925" s="3" t="s">
        <v>4753</v>
      </c>
      <c r="M1925" s="3" t="s">
        <v>4753</v>
      </c>
      <c r="N1925" s="3" t="s">
        <v>4722</v>
      </c>
      <c r="O1925" s="3" t="s">
        <v>4715</v>
      </c>
      <c r="P1925" s="3"/>
      <c r="Q1925" s="3"/>
      <c r="R1925" s="3"/>
      <c r="S1925" s="3"/>
      <c r="T1925" s="3" t="s">
        <v>4716</v>
      </c>
    </row>
    <row r="1926" spans="2:20">
      <c r="B1926" t="s">
        <v>12345</v>
      </c>
      <c r="C1926" t="s">
        <v>15565</v>
      </c>
      <c r="E1926" t="s">
        <v>15566</v>
      </c>
      <c r="F1926" s="3">
        <v>0</v>
      </c>
      <c r="G1926" s="3">
        <v>0</v>
      </c>
      <c r="H1926" s="255">
        <v>42786</v>
      </c>
      <c r="I1926" s="270">
        <v>6</v>
      </c>
      <c r="J1926" s="3">
        <v>-1</v>
      </c>
      <c r="K1926" s="3" t="s">
        <v>12343</v>
      </c>
      <c r="L1926" s="3" t="s">
        <v>4753</v>
      </c>
      <c r="M1926" s="3" t="s">
        <v>4753</v>
      </c>
      <c r="N1926" s="3" t="s">
        <v>4712</v>
      </c>
      <c r="O1926" s="3" t="s">
        <v>4715</v>
      </c>
      <c r="P1926" s="3"/>
      <c r="Q1926" s="3"/>
      <c r="R1926" s="3"/>
      <c r="S1926" s="3"/>
      <c r="T1926" s="3" t="s">
        <v>4716</v>
      </c>
    </row>
    <row r="1927" spans="2:20">
      <c r="B1927" t="s">
        <v>12345</v>
      </c>
      <c r="C1927" t="s">
        <v>15567</v>
      </c>
      <c r="E1927" t="s">
        <v>15568</v>
      </c>
      <c r="F1927" s="3">
        <v>0</v>
      </c>
      <c r="G1927" s="3">
        <v>0</v>
      </c>
      <c r="H1927" s="255">
        <v>42773</v>
      </c>
      <c r="I1927" s="270">
        <v>6</v>
      </c>
      <c r="J1927" s="3">
        <v>-1</v>
      </c>
      <c r="K1927" s="3" t="s">
        <v>4752</v>
      </c>
      <c r="L1927" s="3" t="s">
        <v>4753</v>
      </c>
      <c r="M1927" s="3" t="s">
        <v>4753</v>
      </c>
      <c r="N1927" s="3" t="s">
        <v>4722</v>
      </c>
      <c r="O1927" s="3" t="s">
        <v>4715</v>
      </c>
      <c r="P1927" s="3"/>
      <c r="Q1927" s="3"/>
      <c r="R1927" s="3"/>
      <c r="S1927" s="3"/>
      <c r="T1927" s="3" t="s">
        <v>4716</v>
      </c>
    </row>
    <row r="1928" spans="2:20">
      <c r="B1928" t="s">
        <v>12341</v>
      </c>
      <c r="C1928" t="s">
        <v>15569</v>
      </c>
      <c r="E1928" t="s">
        <v>4716</v>
      </c>
      <c r="F1928" s="3">
        <v>0</v>
      </c>
      <c r="G1928" s="3">
        <v>0</v>
      </c>
      <c r="H1928" s="255">
        <v>42773</v>
      </c>
      <c r="I1928" s="270">
        <v>6</v>
      </c>
      <c r="J1928" s="3">
        <v>0</v>
      </c>
      <c r="K1928" s="3" t="s">
        <v>12343</v>
      </c>
      <c r="L1928" s="3" t="s">
        <v>4753</v>
      </c>
      <c r="M1928" s="3" t="s">
        <v>4753</v>
      </c>
      <c r="N1928" s="3" t="s">
        <v>4718</v>
      </c>
      <c r="O1928" s="3" t="s">
        <v>4715</v>
      </c>
      <c r="P1928" s="3"/>
      <c r="Q1928" s="3"/>
      <c r="R1928" s="3"/>
      <c r="S1928" s="3"/>
      <c r="T1928" s="3" t="s">
        <v>4716</v>
      </c>
    </row>
    <row r="1929" spans="2:20">
      <c r="B1929" t="s">
        <v>12341</v>
      </c>
      <c r="C1929" t="s">
        <v>15570</v>
      </c>
      <c r="E1929" t="s">
        <v>4716</v>
      </c>
      <c r="F1929" s="3">
        <v>0</v>
      </c>
      <c r="G1929" s="3">
        <v>0</v>
      </c>
      <c r="H1929" s="255">
        <v>42770</v>
      </c>
      <c r="I1929" s="270">
        <v>6</v>
      </c>
      <c r="J1929" s="3">
        <v>0</v>
      </c>
      <c r="K1929" s="3" t="s">
        <v>12343</v>
      </c>
      <c r="L1929" s="3" t="s">
        <v>4753</v>
      </c>
      <c r="M1929" s="3" t="s">
        <v>4753</v>
      </c>
      <c r="N1929" s="3" t="s">
        <v>4722</v>
      </c>
      <c r="O1929" s="3" t="s">
        <v>4715</v>
      </c>
      <c r="P1929" s="3"/>
      <c r="Q1929" s="3"/>
      <c r="R1929" s="3"/>
      <c r="S1929" s="3"/>
      <c r="T1929" s="3" t="s">
        <v>4716</v>
      </c>
    </row>
    <row r="1930" spans="2:20">
      <c r="B1930" t="s">
        <v>12341</v>
      </c>
      <c r="C1930" t="s">
        <v>15571</v>
      </c>
      <c r="E1930" t="s">
        <v>4716</v>
      </c>
      <c r="F1930" s="3">
        <v>0</v>
      </c>
      <c r="G1930" s="3">
        <v>0</v>
      </c>
      <c r="H1930" s="255">
        <v>42741</v>
      </c>
      <c r="I1930" s="270">
        <v>6.083333333333333</v>
      </c>
      <c r="J1930" s="3">
        <v>0</v>
      </c>
      <c r="K1930" s="3" t="s">
        <v>12343</v>
      </c>
      <c r="L1930" s="3" t="s">
        <v>4753</v>
      </c>
      <c r="M1930" s="3" t="s">
        <v>4753</v>
      </c>
      <c r="N1930" s="3" t="s">
        <v>4722</v>
      </c>
      <c r="O1930" s="3" t="s">
        <v>4715</v>
      </c>
      <c r="P1930" s="3"/>
      <c r="Q1930" s="3"/>
      <c r="R1930" s="3"/>
      <c r="S1930" s="3"/>
      <c r="T1930" s="3" t="s">
        <v>4716</v>
      </c>
    </row>
    <row r="1931" spans="2:20">
      <c r="B1931" t="s">
        <v>12341</v>
      </c>
      <c r="C1931" t="s">
        <v>15572</v>
      </c>
      <c r="E1931" t="s">
        <v>4716</v>
      </c>
      <c r="F1931" s="3">
        <v>0</v>
      </c>
      <c r="G1931" s="3">
        <v>0</v>
      </c>
      <c r="H1931" s="255">
        <v>42740</v>
      </c>
      <c r="I1931" s="270">
        <v>6.083333333333333</v>
      </c>
      <c r="J1931" s="3">
        <v>0</v>
      </c>
      <c r="K1931" s="3" t="s">
        <v>12343</v>
      </c>
      <c r="L1931" s="3" t="s">
        <v>4753</v>
      </c>
      <c r="M1931" s="3" t="s">
        <v>4753</v>
      </c>
      <c r="N1931" s="3" t="s">
        <v>4722</v>
      </c>
      <c r="O1931" s="3" t="s">
        <v>4715</v>
      </c>
      <c r="P1931" s="3"/>
      <c r="Q1931" s="3"/>
      <c r="R1931" s="3"/>
      <c r="S1931" s="3"/>
      <c r="T1931" s="3" t="s">
        <v>4716</v>
      </c>
    </row>
    <row r="1932" spans="2:20">
      <c r="B1932" t="s">
        <v>12345</v>
      </c>
      <c r="C1932" t="s">
        <v>15573</v>
      </c>
      <c r="E1932" t="s">
        <v>15468</v>
      </c>
      <c r="F1932" s="3">
        <v>0</v>
      </c>
      <c r="G1932" s="3">
        <v>0</v>
      </c>
      <c r="H1932" s="255">
        <v>42745</v>
      </c>
      <c r="I1932" s="270">
        <v>6.083333333333333</v>
      </c>
      <c r="J1932" s="3">
        <v>-1</v>
      </c>
      <c r="K1932" s="3" t="s">
        <v>12343</v>
      </c>
      <c r="L1932" s="3" t="s">
        <v>4753</v>
      </c>
      <c r="M1932" s="3" t="s">
        <v>4753</v>
      </c>
      <c r="N1932" s="3" t="s">
        <v>4722</v>
      </c>
      <c r="O1932" s="3" t="s">
        <v>4715</v>
      </c>
      <c r="P1932" s="3"/>
      <c r="Q1932" s="3"/>
      <c r="R1932" s="3"/>
      <c r="S1932" s="3"/>
      <c r="T1932" s="3" t="s">
        <v>4716</v>
      </c>
    </row>
    <row r="1933" spans="2:20">
      <c r="B1933" t="s">
        <v>12341</v>
      </c>
      <c r="C1933" t="s">
        <v>15574</v>
      </c>
      <c r="E1933" t="s">
        <v>4716</v>
      </c>
      <c r="F1933" s="3">
        <v>0</v>
      </c>
      <c r="G1933" s="3">
        <v>0</v>
      </c>
      <c r="H1933" s="255">
        <v>42748</v>
      </c>
      <c r="I1933" s="270">
        <v>6.083333333333333</v>
      </c>
      <c r="J1933" s="3">
        <v>0</v>
      </c>
      <c r="K1933" s="3" t="s">
        <v>12343</v>
      </c>
      <c r="L1933" s="3" t="s">
        <v>4753</v>
      </c>
      <c r="M1933" s="3" t="s">
        <v>4753</v>
      </c>
      <c r="N1933" s="3" t="s">
        <v>4722</v>
      </c>
      <c r="O1933" s="3" t="s">
        <v>4715</v>
      </c>
      <c r="P1933" s="3"/>
      <c r="Q1933" s="3"/>
      <c r="R1933" s="3"/>
      <c r="S1933" s="3"/>
      <c r="T1933" s="3" t="s">
        <v>4716</v>
      </c>
    </row>
    <row r="1934" spans="2:20">
      <c r="B1934" t="s">
        <v>12341</v>
      </c>
      <c r="C1934" t="s">
        <v>15575</v>
      </c>
      <c r="E1934" t="s">
        <v>4716</v>
      </c>
      <c r="F1934" s="3">
        <v>0</v>
      </c>
      <c r="G1934" s="3">
        <v>0</v>
      </c>
      <c r="H1934" s="255">
        <v>42741</v>
      </c>
      <c r="I1934" s="270">
        <v>6.083333333333333</v>
      </c>
      <c r="J1934" s="3">
        <v>0</v>
      </c>
      <c r="K1934" s="3" t="s">
        <v>12343</v>
      </c>
      <c r="L1934" s="3" t="s">
        <v>4753</v>
      </c>
      <c r="M1934" s="3" t="s">
        <v>4753</v>
      </c>
      <c r="N1934" s="3" t="s">
        <v>4718</v>
      </c>
      <c r="O1934" s="3" t="s">
        <v>4715</v>
      </c>
      <c r="P1934" s="3"/>
      <c r="Q1934" s="3"/>
      <c r="R1934" s="3"/>
      <c r="S1934" s="3"/>
      <c r="T1934" s="3" t="s">
        <v>4716</v>
      </c>
    </row>
    <row r="1935" spans="2:20">
      <c r="B1935" t="s">
        <v>12345</v>
      </c>
      <c r="C1935" t="s">
        <v>15576</v>
      </c>
      <c r="E1935" t="s">
        <v>15577</v>
      </c>
      <c r="F1935" s="3">
        <v>0</v>
      </c>
      <c r="G1935" s="3">
        <v>0</v>
      </c>
      <c r="H1935" s="255">
        <v>42753</v>
      </c>
      <c r="I1935" s="270">
        <v>6.083333333333333</v>
      </c>
      <c r="J1935" s="3">
        <v>-1</v>
      </c>
      <c r="K1935" s="3" t="s">
        <v>4752</v>
      </c>
      <c r="L1935" s="3" t="s">
        <v>4753</v>
      </c>
      <c r="M1935" s="3" t="s">
        <v>4753</v>
      </c>
      <c r="N1935" s="3" t="s">
        <v>4722</v>
      </c>
      <c r="O1935" s="3" t="s">
        <v>4715</v>
      </c>
      <c r="P1935" s="3"/>
      <c r="Q1935" s="3"/>
      <c r="R1935" s="3"/>
      <c r="S1935" s="3"/>
      <c r="T1935" s="3" t="s">
        <v>4716</v>
      </c>
    </row>
    <row r="1936" spans="2:20">
      <c r="B1936" t="s">
        <v>12341</v>
      </c>
      <c r="C1936" t="s">
        <v>15578</v>
      </c>
      <c r="E1936" t="s">
        <v>4716</v>
      </c>
      <c r="F1936" s="3">
        <v>0</v>
      </c>
      <c r="G1936" s="3">
        <v>0</v>
      </c>
      <c r="H1936" s="255">
        <v>42747</v>
      </c>
      <c r="I1936" s="270">
        <v>6.083333333333333</v>
      </c>
      <c r="J1936" s="3">
        <v>0</v>
      </c>
      <c r="K1936" s="3" t="s">
        <v>12343</v>
      </c>
      <c r="L1936" s="3" t="s">
        <v>4753</v>
      </c>
      <c r="M1936" s="3" t="s">
        <v>4753</v>
      </c>
      <c r="N1936" s="3" t="s">
        <v>4718</v>
      </c>
      <c r="O1936" s="3" t="s">
        <v>4715</v>
      </c>
      <c r="P1936" s="3"/>
      <c r="Q1936" s="3"/>
      <c r="R1936" s="3"/>
      <c r="S1936" s="3"/>
      <c r="T1936" s="3" t="s">
        <v>4716</v>
      </c>
    </row>
    <row r="1937" spans="2:20">
      <c r="B1937" t="s">
        <v>12341</v>
      </c>
      <c r="C1937" t="s">
        <v>15579</v>
      </c>
      <c r="E1937" t="s">
        <v>4716</v>
      </c>
      <c r="F1937" s="3">
        <v>0</v>
      </c>
      <c r="G1937" s="3">
        <v>0</v>
      </c>
      <c r="H1937" s="255">
        <v>42739</v>
      </c>
      <c r="I1937" s="270">
        <v>6.083333333333333</v>
      </c>
      <c r="J1937" s="3">
        <v>0</v>
      </c>
      <c r="K1937" s="3" t="s">
        <v>12343</v>
      </c>
      <c r="L1937" s="3" t="s">
        <v>4753</v>
      </c>
      <c r="M1937" s="3" t="s">
        <v>4753</v>
      </c>
      <c r="N1937" s="3" t="s">
        <v>4718</v>
      </c>
      <c r="O1937" s="3" t="s">
        <v>4715</v>
      </c>
      <c r="P1937" s="3"/>
      <c r="Q1937" s="3"/>
      <c r="R1937" s="3"/>
      <c r="S1937" s="3"/>
      <c r="T1937" s="3" t="s">
        <v>4716</v>
      </c>
    </row>
    <row r="1938" spans="2:20">
      <c r="B1938" t="s">
        <v>12345</v>
      </c>
      <c r="C1938" t="s">
        <v>15580</v>
      </c>
      <c r="E1938" t="s">
        <v>14858</v>
      </c>
      <c r="F1938" s="3">
        <v>0</v>
      </c>
      <c r="G1938" s="3">
        <v>0</v>
      </c>
      <c r="H1938" s="255">
        <v>42737</v>
      </c>
      <c r="I1938" s="270">
        <v>6.083333333333333</v>
      </c>
      <c r="J1938" s="3">
        <v>-1</v>
      </c>
      <c r="K1938" s="3" t="s">
        <v>4752</v>
      </c>
      <c r="L1938" s="3" t="s">
        <v>4753</v>
      </c>
      <c r="M1938" s="3" t="s">
        <v>4753</v>
      </c>
      <c r="N1938" s="3" t="s">
        <v>4718</v>
      </c>
      <c r="O1938" s="3" t="s">
        <v>4715</v>
      </c>
      <c r="P1938" s="3"/>
      <c r="Q1938" s="3"/>
      <c r="R1938" s="3"/>
      <c r="S1938" s="3"/>
      <c r="T1938" s="3" t="s">
        <v>4716</v>
      </c>
    </row>
    <row r="1939" spans="2:20">
      <c r="B1939" t="s">
        <v>12345</v>
      </c>
      <c r="C1939" t="s">
        <v>15581</v>
      </c>
      <c r="E1939" t="s">
        <v>15582</v>
      </c>
      <c r="F1939" s="3">
        <v>0</v>
      </c>
      <c r="G1939" s="3">
        <v>0</v>
      </c>
      <c r="H1939" s="255">
        <v>42752</v>
      </c>
      <c r="I1939" s="270">
        <v>6.083333333333333</v>
      </c>
      <c r="J1939" s="3">
        <v>-1</v>
      </c>
      <c r="K1939" s="3" t="s">
        <v>4752</v>
      </c>
      <c r="L1939" s="3" t="s">
        <v>4753</v>
      </c>
      <c r="M1939" s="3" t="s">
        <v>4753</v>
      </c>
      <c r="N1939" s="3" t="s">
        <v>4718</v>
      </c>
      <c r="O1939" s="3" t="s">
        <v>4715</v>
      </c>
      <c r="P1939" s="3"/>
      <c r="Q1939" s="3"/>
      <c r="R1939" s="3"/>
      <c r="S1939" s="3"/>
      <c r="T1939" s="3" t="s">
        <v>4716</v>
      </c>
    </row>
    <row r="1940" spans="2:20">
      <c r="B1940" t="s">
        <v>12345</v>
      </c>
      <c r="C1940" t="s">
        <v>15583</v>
      </c>
      <c r="E1940" t="s">
        <v>15584</v>
      </c>
      <c r="F1940" s="3">
        <v>2</v>
      </c>
      <c r="G1940" s="3">
        <v>1920.18</v>
      </c>
      <c r="H1940" s="255">
        <v>42748</v>
      </c>
      <c r="I1940" s="270">
        <v>6.083333333333333</v>
      </c>
      <c r="J1940" s="3">
        <v>-1</v>
      </c>
      <c r="K1940" s="3" t="s">
        <v>12343</v>
      </c>
      <c r="L1940" s="3" t="s">
        <v>4726</v>
      </c>
      <c r="M1940" s="3" t="s">
        <v>15585</v>
      </c>
      <c r="N1940" s="3" t="s">
        <v>4712</v>
      </c>
      <c r="O1940" s="3" t="s">
        <v>4715</v>
      </c>
      <c r="P1940" s="3"/>
      <c r="Q1940" s="3"/>
      <c r="R1940" s="3"/>
      <c r="S1940" s="3"/>
      <c r="T1940" s="3" t="s">
        <v>4716</v>
      </c>
    </row>
    <row r="1941" spans="2:20">
      <c r="B1941" t="s">
        <v>12345</v>
      </c>
      <c r="C1941" t="s">
        <v>15586</v>
      </c>
      <c r="E1941" t="s">
        <v>13842</v>
      </c>
      <c r="F1941" s="3">
        <v>0</v>
      </c>
      <c r="G1941" s="3">
        <v>0</v>
      </c>
      <c r="H1941" s="255">
        <v>42738</v>
      </c>
      <c r="I1941" s="270">
        <v>6.083333333333333</v>
      </c>
      <c r="J1941" s="3">
        <v>-1</v>
      </c>
      <c r="K1941" s="3" t="s">
        <v>12343</v>
      </c>
      <c r="L1941" s="3" t="s">
        <v>4726</v>
      </c>
      <c r="M1941" s="3" t="s">
        <v>5188</v>
      </c>
      <c r="N1941" s="3" t="s">
        <v>4722</v>
      </c>
      <c r="O1941" s="3" t="s">
        <v>4715</v>
      </c>
      <c r="P1941" s="3"/>
      <c r="Q1941" s="3"/>
      <c r="R1941" s="3"/>
      <c r="S1941" s="3"/>
      <c r="T1941" s="3" t="s">
        <v>4716</v>
      </c>
    </row>
    <row r="1942" spans="2:20">
      <c r="B1942" t="s">
        <v>12378</v>
      </c>
      <c r="C1942" t="s">
        <v>15587</v>
      </c>
      <c r="E1942" t="s">
        <v>14354</v>
      </c>
      <c r="F1942" s="3">
        <v>0</v>
      </c>
      <c r="G1942" s="3">
        <v>0</v>
      </c>
      <c r="H1942" s="255">
        <v>42752</v>
      </c>
      <c r="I1942" s="270">
        <v>6.083333333333333</v>
      </c>
      <c r="J1942" s="3">
        <v>-1</v>
      </c>
      <c r="K1942" s="3" t="s">
        <v>12343</v>
      </c>
      <c r="L1942" s="3" t="s">
        <v>4726</v>
      </c>
      <c r="M1942" s="3" t="s">
        <v>7955</v>
      </c>
      <c r="N1942" s="3" t="s">
        <v>4712</v>
      </c>
      <c r="O1942" s="3" t="s">
        <v>4715</v>
      </c>
      <c r="P1942" s="3"/>
      <c r="Q1942" s="3"/>
      <c r="R1942" s="3"/>
      <c r="S1942" s="3"/>
      <c r="T1942" s="3" t="s">
        <v>4716</v>
      </c>
    </row>
    <row r="1943" spans="2:20">
      <c r="B1943" t="s">
        <v>12345</v>
      </c>
      <c r="C1943" t="s">
        <v>15588</v>
      </c>
      <c r="E1943" t="s">
        <v>15589</v>
      </c>
      <c r="F1943" s="3">
        <v>0</v>
      </c>
      <c r="G1943" s="3">
        <v>0</v>
      </c>
      <c r="H1943" s="255">
        <v>42760</v>
      </c>
      <c r="I1943" s="270">
        <v>6.083333333333333</v>
      </c>
      <c r="J1943" s="3">
        <v>-1</v>
      </c>
      <c r="K1943" s="3" t="s">
        <v>4752</v>
      </c>
      <c r="L1943" s="3" t="s">
        <v>4726</v>
      </c>
      <c r="M1943" s="3" t="s">
        <v>5972</v>
      </c>
      <c r="N1943" s="3" t="s">
        <v>4722</v>
      </c>
      <c r="O1943" s="3" t="s">
        <v>4715</v>
      </c>
      <c r="P1943" s="3"/>
      <c r="Q1943" s="3"/>
      <c r="R1943" s="3"/>
      <c r="S1943" s="3"/>
      <c r="T1943" s="3" t="s">
        <v>4716</v>
      </c>
    </row>
    <row r="1944" spans="2:20">
      <c r="B1944" t="s">
        <v>12345</v>
      </c>
      <c r="C1944" t="s">
        <v>15590</v>
      </c>
      <c r="E1944" t="s">
        <v>13608</v>
      </c>
      <c r="F1944" s="3">
        <v>0</v>
      </c>
      <c r="G1944" s="3">
        <v>0</v>
      </c>
      <c r="H1944" s="255">
        <v>42741</v>
      </c>
      <c r="I1944" s="270">
        <v>6.083333333333333</v>
      </c>
      <c r="J1944" s="3">
        <v>-1</v>
      </c>
      <c r="K1944" s="3" t="s">
        <v>12343</v>
      </c>
      <c r="L1944" s="3" t="s">
        <v>4726</v>
      </c>
      <c r="M1944" s="3" t="s">
        <v>11774</v>
      </c>
      <c r="N1944" s="3" t="s">
        <v>4718</v>
      </c>
      <c r="O1944" s="3" t="s">
        <v>4715</v>
      </c>
      <c r="P1944" s="3"/>
      <c r="Q1944" s="3"/>
      <c r="R1944" s="3"/>
      <c r="S1944" s="3"/>
      <c r="T1944" s="3" t="s">
        <v>4716</v>
      </c>
    </row>
    <row r="1945" spans="2:20">
      <c r="B1945" t="s">
        <v>12345</v>
      </c>
      <c r="C1945" t="s">
        <v>15591</v>
      </c>
      <c r="E1945" t="s">
        <v>14090</v>
      </c>
      <c r="F1945" s="3">
        <v>0</v>
      </c>
      <c r="G1945" s="3">
        <v>0</v>
      </c>
      <c r="H1945" s="255">
        <v>42765</v>
      </c>
      <c r="I1945" s="270">
        <v>6.083333333333333</v>
      </c>
      <c r="J1945" s="3">
        <v>-1</v>
      </c>
      <c r="K1945" s="3" t="s">
        <v>4752</v>
      </c>
      <c r="L1945" s="3" t="s">
        <v>4726</v>
      </c>
      <c r="M1945" s="3" t="s">
        <v>15592</v>
      </c>
      <c r="N1945" s="3" t="s">
        <v>4722</v>
      </c>
      <c r="O1945" s="3" t="s">
        <v>4715</v>
      </c>
      <c r="P1945" s="3"/>
      <c r="Q1945" s="3"/>
      <c r="R1945" s="3"/>
      <c r="S1945" s="3"/>
      <c r="T1945" s="3" t="s">
        <v>4716</v>
      </c>
    </row>
    <row r="1946" spans="2:20">
      <c r="B1946" t="s">
        <v>12345</v>
      </c>
      <c r="C1946" t="s">
        <v>15593</v>
      </c>
      <c r="E1946" t="s">
        <v>15594</v>
      </c>
      <c r="F1946" s="3">
        <v>0</v>
      </c>
      <c r="G1946" s="3">
        <v>0</v>
      </c>
      <c r="H1946" s="255">
        <v>42756</v>
      </c>
      <c r="I1946" s="270">
        <v>6.083333333333333</v>
      </c>
      <c r="J1946" s="3">
        <v>-1</v>
      </c>
      <c r="K1946" s="3" t="s">
        <v>12343</v>
      </c>
      <c r="L1946" s="3" t="s">
        <v>4726</v>
      </c>
      <c r="M1946" s="3" t="s">
        <v>4994</v>
      </c>
      <c r="N1946" s="3" t="s">
        <v>4722</v>
      </c>
      <c r="O1946" s="3" t="s">
        <v>4715</v>
      </c>
      <c r="P1946" s="3"/>
      <c r="Q1946" s="3"/>
      <c r="R1946" s="3"/>
      <c r="S1946" s="3"/>
      <c r="T1946" s="3" t="s">
        <v>4716</v>
      </c>
    </row>
    <row r="1947" spans="2:20">
      <c r="B1947" t="s">
        <v>12345</v>
      </c>
      <c r="C1947" t="s">
        <v>15595</v>
      </c>
      <c r="E1947" t="s">
        <v>15339</v>
      </c>
      <c r="F1947" s="3">
        <v>0</v>
      </c>
      <c r="G1947" s="3">
        <v>0</v>
      </c>
      <c r="H1947" s="255">
        <v>42765</v>
      </c>
      <c r="I1947" s="270">
        <v>6.083333333333333</v>
      </c>
      <c r="J1947" s="3">
        <v>-1</v>
      </c>
      <c r="K1947" s="3" t="s">
        <v>12343</v>
      </c>
      <c r="L1947" s="3" t="s">
        <v>4726</v>
      </c>
      <c r="M1947" s="3" t="s">
        <v>15596</v>
      </c>
      <c r="N1947" s="3" t="s">
        <v>4712</v>
      </c>
      <c r="O1947" s="3" t="s">
        <v>4715</v>
      </c>
      <c r="P1947" s="3"/>
      <c r="Q1947" s="3"/>
      <c r="R1947" s="3"/>
      <c r="S1947" s="3"/>
      <c r="T1947" s="3" t="s">
        <v>4716</v>
      </c>
    </row>
    <row r="1948" spans="2:20">
      <c r="B1948" t="s">
        <v>12345</v>
      </c>
      <c r="C1948" t="s">
        <v>15597</v>
      </c>
      <c r="E1948" t="s">
        <v>12506</v>
      </c>
      <c r="F1948" s="3">
        <v>0</v>
      </c>
      <c r="G1948" s="3">
        <v>0</v>
      </c>
      <c r="H1948" s="255">
        <v>42759</v>
      </c>
      <c r="I1948" s="270">
        <v>6.083333333333333</v>
      </c>
      <c r="J1948" s="3">
        <v>350693</v>
      </c>
      <c r="K1948" s="3" t="s">
        <v>12343</v>
      </c>
      <c r="L1948" s="3" t="s">
        <v>4726</v>
      </c>
      <c r="M1948" s="3" t="s">
        <v>5972</v>
      </c>
      <c r="N1948" s="3" t="s">
        <v>4718</v>
      </c>
      <c r="O1948" s="3" t="s">
        <v>4715</v>
      </c>
      <c r="P1948" s="3"/>
      <c r="Q1948" s="3"/>
      <c r="R1948" s="3"/>
      <c r="S1948" s="3"/>
      <c r="T1948" s="3" t="s">
        <v>4716</v>
      </c>
    </row>
    <row r="1949" spans="2:20">
      <c r="B1949" t="s">
        <v>12345</v>
      </c>
      <c r="C1949" t="s">
        <v>15598</v>
      </c>
      <c r="E1949" t="s">
        <v>15599</v>
      </c>
      <c r="F1949" s="3">
        <v>1</v>
      </c>
      <c r="G1949" s="3">
        <v>111.28</v>
      </c>
      <c r="H1949" s="255">
        <v>42738</v>
      </c>
      <c r="I1949" s="270">
        <v>6.083333333333333</v>
      </c>
      <c r="J1949" s="3">
        <v>-1</v>
      </c>
      <c r="K1949" s="3" t="s">
        <v>12343</v>
      </c>
      <c r="L1949" s="3" t="s">
        <v>4753</v>
      </c>
      <c r="M1949" s="3" t="s">
        <v>4753</v>
      </c>
      <c r="N1949" s="3" t="s">
        <v>4712</v>
      </c>
      <c r="O1949" s="3" t="s">
        <v>4715</v>
      </c>
      <c r="P1949" s="3"/>
      <c r="Q1949" s="3"/>
      <c r="R1949" s="3"/>
      <c r="S1949" s="3"/>
      <c r="T1949" s="3" t="s">
        <v>4716</v>
      </c>
    </row>
    <row r="1950" spans="2:20">
      <c r="B1950" t="s">
        <v>12345</v>
      </c>
      <c r="C1950" t="s">
        <v>15600</v>
      </c>
      <c r="E1950" t="s">
        <v>13239</v>
      </c>
      <c r="F1950" s="3">
        <v>0</v>
      </c>
      <c r="G1950" s="3">
        <v>0</v>
      </c>
      <c r="H1950" s="255">
        <v>42745</v>
      </c>
      <c r="I1950" s="270">
        <v>6.083333333333333</v>
      </c>
      <c r="J1950" s="3">
        <v>-1</v>
      </c>
      <c r="K1950" s="3" t="s">
        <v>12343</v>
      </c>
      <c r="L1950" s="3" t="s">
        <v>4726</v>
      </c>
      <c r="M1950" s="3" t="s">
        <v>5188</v>
      </c>
      <c r="N1950" s="3" t="s">
        <v>4712</v>
      </c>
      <c r="O1950" s="3" t="s">
        <v>4715</v>
      </c>
      <c r="P1950" s="3"/>
      <c r="Q1950" s="3"/>
      <c r="R1950" s="3"/>
      <c r="S1950" s="3"/>
      <c r="T1950" s="3" t="s">
        <v>4716</v>
      </c>
    </row>
    <row r="1951" spans="2:20">
      <c r="B1951" t="s">
        <v>12345</v>
      </c>
      <c r="C1951" t="s">
        <v>15601</v>
      </c>
      <c r="E1951" t="s">
        <v>13259</v>
      </c>
      <c r="F1951" s="3">
        <v>0</v>
      </c>
      <c r="G1951" s="3">
        <v>0</v>
      </c>
      <c r="H1951" s="255">
        <v>42751</v>
      </c>
      <c r="I1951" s="270">
        <v>6.083333333333333</v>
      </c>
      <c r="J1951" s="3">
        <v>-1</v>
      </c>
      <c r="K1951" s="3" t="s">
        <v>12343</v>
      </c>
      <c r="L1951" s="3" t="s">
        <v>4726</v>
      </c>
      <c r="M1951" s="3" t="s">
        <v>5188</v>
      </c>
      <c r="N1951" s="3" t="s">
        <v>4712</v>
      </c>
      <c r="O1951" s="3" t="s">
        <v>4715</v>
      </c>
      <c r="P1951" s="3"/>
      <c r="Q1951" s="3"/>
      <c r="R1951" s="3"/>
      <c r="S1951" s="3"/>
      <c r="T1951" s="3" t="s">
        <v>4716</v>
      </c>
    </row>
    <row r="1952" spans="2:20">
      <c r="B1952" t="s">
        <v>12345</v>
      </c>
      <c r="C1952" t="s">
        <v>15602</v>
      </c>
      <c r="E1952" t="s">
        <v>15457</v>
      </c>
      <c r="F1952" s="3">
        <v>0</v>
      </c>
      <c r="G1952" s="3">
        <v>0</v>
      </c>
      <c r="H1952" s="255">
        <v>42751</v>
      </c>
      <c r="I1952" s="270">
        <v>6.083333333333333</v>
      </c>
      <c r="J1952" s="3">
        <v>-1</v>
      </c>
      <c r="K1952" s="3" t="s">
        <v>12343</v>
      </c>
      <c r="L1952" s="3" t="s">
        <v>4726</v>
      </c>
      <c r="M1952" s="3" t="s">
        <v>4994</v>
      </c>
      <c r="N1952" s="3" t="s">
        <v>4722</v>
      </c>
      <c r="O1952" s="3" t="s">
        <v>4715</v>
      </c>
      <c r="P1952" s="3"/>
      <c r="Q1952" s="3"/>
      <c r="R1952" s="3"/>
      <c r="S1952" s="3"/>
      <c r="T1952" s="3" t="s">
        <v>4716</v>
      </c>
    </row>
    <row r="1953" spans="2:20">
      <c r="B1953" t="s">
        <v>12345</v>
      </c>
      <c r="C1953" t="s">
        <v>15603</v>
      </c>
      <c r="E1953" t="s">
        <v>14289</v>
      </c>
      <c r="F1953" s="3">
        <v>0</v>
      </c>
      <c r="G1953" s="3">
        <v>0</v>
      </c>
      <c r="H1953" s="255">
        <v>42738</v>
      </c>
      <c r="I1953" s="270">
        <v>6.083333333333333</v>
      </c>
      <c r="J1953" s="3">
        <v>-1</v>
      </c>
      <c r="K1953" s="3" t="s">
        <v>12343</v>
      </c>
      <c r="L1953" s="3" t="s">
        <v>4726</v>
      </c>
      <c r="M1953" s="3" t="s">
        <v>11774</v>
      </c>
      <c r="N1953" s="3" t="s">
        <v>4718</v>
      </c>
      <c r="O1953" s="3" t="s">
        <v>4715</v>
      </c>
      <c r="P1953" s="3"/>
      <c r="Q1953" s="3"/>
      <c r="R1953" s="3"/>
      <c r="S1953" s="3"/>
      <c r="T1953" s="3" t="s">
        <v>4716</v>
      </c>
    </row>
    <row r="1954" spans="2:20">
      <c r="B1954" t="s">
        <v>12345</v>
      </c>
      <c r="C1954" t="s">
        <v>15604</v>
      </c>
      <c r="E1954" t="s">
        <v>13014</v>
      </c>
      <c r="F1954" s="3">
        <v>0</v>
      </c>
      <c r="G1954" s="3">
        <v>0</v>
      </c>
      <c r="H1954" s="255">
        <v>42741</v>
      </c>
      <c r="I1954" s="270">
        <v>6.083333333333333</v>
      </c>
      <c r="J1954" s="3">
        <v>-1</v>
      </c>
      <c r="K1954" s="3" t="s">
        <v>12343</v>
      </c>
      <c r="L1954" s="3" t="s">
        <v>4726</v>
      </c>
      <c r="M1954" s="3" t="s">
        <v>5972</v>
      </c>
      <c r="N1954" s="3" t="s">
        <v>4718</v>
      </c>
      <c r="O1954" s="3" t="s">
        <v>4715</v>
      </c>
      <c r="P1954" s="3"/>
      <c r="Q1954" s="3"/>
      <c r="R1954" s="3"/>
      <c r="S1954" s="3"/>
      <c r="T1954" s="3" t="s">
        <v>4716</v>
      </c>
    </row>
    <row r="1955" spans="2:20">
      <c r="B1955" t="s">
        <v>12345</v>
      </c>
      <c r="C1955" t="s">
        <v>15605</v>
      </c>
      <c r="E1955" t="s">
        <v>15606</v>
      </c>
      <c r="F1955" s="3">
        <v>2</v>
      </c>
      <c r="G1955" s="3">
        <v>1920.18</v>
      </c>
      <c r="H1955" s="255">
        <v>42762</v>
      </c>
      <c r="I1955" s="270">
        <v>6.083333333333333</v>
      </c>
      <c r="J1955" s="3">
        <v>-1</v>
      </c>
      <c r="K1955" s="3" t="s">
        <v>12343</v>
      </c>
      <c r="L1955" s="3" t="s">
        <v>4726</v>
      </c>
      <c r="M1955" s="3" t="s">
        <v>11825</v>
      </c>
      <c r="N1955" s="3" t="s">
        <v>4712</v>
      </c>
      <c r="O1955" s="3" t="s">
        <v>4715</v>
      </c>
      <c r="P1955" s="3"/>
      <c r="Q1955" s="3"/>
      <c r="R1955" s="3"/>
      <c r="S1955" s="3"/>
      <c r="T1955" s="3" t="s">
        <v>4716</v>
      </c>
    </row>
    <row r="1956" spans="2:20">
      <c r="B1956" t="s">
        <v>12345</v>
      </c>
      <c r="C1956" t="s">
        <v>15607</v>
      </c>
      <c r="E1956" t="s">
        <v>13787</v>
      </c>
      <c r="F1956" s="3">
        <v>0</v>
      </c>
      <c r="G1956" s="3">
        <v>0</v>
      </c>
      <c r="H1956" s="255">
        <v>42740</v>
      </c>
      <c r="I1956" s="270">
        <v>6.083333333333333</v>
      </c>
      <c r="J1956" s="3">
        <v>-1</v>
      </c>
      <c r="K1956" s="3" t="s">
        <v>12343</v>
      </c>
      <c r="L1956" s="3" t="s">
        <v>4726</v>
      </c>
      <c r="M1956" s="3" t="s">
        <v>5972</v>
      </c>
      <c r="N1956" s="3" t="s">
        <v>4731</v>
      </c>
      <c r="O1956" s="3" t="s">
        <v>4715</v>
      </c>
      <c r="P1956" s="3"/>
      <c r="Q1956" s="3"/>
      <c r="R1956" s="3"/>
      <c r="S1956" s="3"/>
      <c r="T1956" s="3" t="s">
        <v>4716</v>
      </c>
    </row>
    <row r="1957" spans="2:20">
      <c r="B1957" t="s">
        <v>12345</v>
      </c>
      <c r="C1957" t="s">
        <v>15608</v>
      </c>
      <c r="E1957" t="s">
        <v>15609</v>
      </c>
      <c r="F1957" s="3">
        <v>0</v>
      </c>
      <c r="G1957" s="3">
        <v>0</v>
      </c>
      <c r="H1957" s="255">
        <v>42753</v>
      </c>
      <c r="I1957" s="270">
        <v>6.083333333333333</v>
      </c>
      <c r="J1957" s="3">
        <v>-1</v>
      </c>
      <c r="K1957" s="3" t="s">
        <v>12343</v>
      </c>
      <c r="L1957" s="3" t="s">
        <v>4726</v>
      </c>
      <c r="M1957" s="3" t="s">
        <v>15610</v>
      </c>
      <c r="N1957" s="3" t="s">
        <v>4731</v>
      </c>
      <c r="O1957" s="3" t="s">
        <v>4715</v>
      </c>
      <c r="P1957" s="3"/>
      <c r="Q1957" s="3"/>
      <c r="R1957" s="3"/>
      <c r="S1957" s="3"/>
      <c r="T1957" s="3" t="s">
        <v>4716</v>
      </c>
    </row>
    <row r="1958" spans="2:20">
      <c r="B1958" t="s">
        <v>12345</v>
      </c>
      <c r="C1958" t="s">
        <v>15611</v>
      </c>
      <c r="E1958" t="s">
        <v>15612</v>
      </c>
      <c r="F1958" s="3">
        <v>0</v>
      </c>
      <c r="G1958" s="3">
        <v>0</v>
      </c>
      <c r="H1958" s="255">
        <v>42741</v>
      </c>
      <c r="I1958" s="270">
        <v>6.083333333333333</v>
      </c>
      <c r="J1958" s="3">
        <v>-1</v>
      </c>
      <c r="K1958" s="3" t="s">
        <v>12343</v>
      </c>
      <c r="L1958" s="3" t="s">
        <v>4726</v>
      </c>
      <c r="M1958" s="3" t="s">
        <v>4994</v>
      </c>
      <c r="N1958" s="3" t="s">
        <v>4769</v>
      </c>
      <c r="O1958" s="3" t="s">
        <v>4715</v>
      </c>
      <c r="P1958" s="3"/>
      <c r="Q1958" s="3"/>
      <c r="R1958" s="3"/>
      <c r="S1958" s="3"/>
      <c r="T1958" s="3" t="s">
        <v>4716</v>
      </c>
    </row>
    <row r="1959" spans="2:20">
      <c r="B1959" t="s">
        <v>12345</v>
      </c>
      <c r="C1959" t="s">
        <v>15613</v>
      </c>
      <c r="E1959" t="s">
        <v>15159</v>
      </c>
      <c r="F1959" s="3">
        <v>0</v>
      </c>
      <c r="G1959" s="3">
        <v>0</v>
      </c>
      <c r="H1959" s="255">
        <v>42761</v>
      </c>
      <c r="I1959" s="270">
        <v>6.083333333333333</v>
      </c>
      <c r="J1959" s="3">
        <v>-1</v>
      </c>
      <c r="K1959" s="3" t="s">
        <v>12343</v>
      </c>
      <c r="L1959" s="3" t="s">
        <v>4726</v>
      </c>
      <c r="M1959" s="3" t="s">
        <v>14285</v>
      </c>
      <c r="N1959" s="3" t="s">
        <v>4718</v>
      </c>
      <c r="O1959" s="3" t="s">
        <v>4715</v>
      </c>
      <c r="P1959" s="3"/>
      <c r="Q1959" s="3"/>
      <c r="R1959" s="3"/>
      <c r="S1959" s="3"/>
      <c r="T1959" s="3" t="s">
        <v>4716</v>
      </c>
    </row>
    <row r="1960" spans="2:20">
      <c r="B1960" t="s">
        <v>12345</v>
      </c>
      <c r="C1960" t="s">
        <v>15614</v>
      </c>
      <c r="E1960" t="s">
        <v>13389</v>
      </c>
      <c r="F1960" s="3">
        <v>0</v>
      </c>
      <c r="G1960" s="3">
        <v>0</v>
      </c>
      <c r="H1960" s="255">
        <v>42749</v>
      </c>
      <c r="I1960" s="270">
        <v>6.083333333333333</v>
      </c>
      <c r="J1960" s="3">
        <v>-1</v>
      </c>
      <c r="K1960" s="3" t="s">
        <v>12343</v>
      </c>
      <c r="L1960" s="3" t="s">
        <v>5197</v>
      </c>
      <c r="M1960" s="3" t="s">
        <v>15615</v>
      </c>
      <c r="N1960" s="3" t="s">
        <v>4722</v>
      </c>
      <c r="O1960" s="3" t="s">
        <v>4715</v>
      </c>
      <c r="P1960" s="3"/>
      <c r="Q1960" s="3"/>
      <c r="R1960" s="3"/>
      <c r="S1960" s="3"/>
      <c r="T1960" s="3" t="s">
        <v>4716</v>
      </c>
    </row>
    <row r="1961" spans="2:20">
      <c r="B1961" t="s">
        <v>12345</v>
      </c>
      <c r="C1961" t="s">
        <v>15616</v>
      </c>
      <c r="E1961" t="s">
        <v>13850</v>
      </c>
      <c r="F1961" s="3">
        <v>0</v>
      </c>
      <c r="G1961" s="3">
        <v>0</v>
      </c>
      <c r="H1961" s="255">
        <v>42737</v>
      </c>
      <c r="I1961" s="270">
        <v>6.083333333333333</v>
      </c>
      <c r="J1961" s="3">
        <v>-1</v>
      </c>
      <c r="K1961" s="3" t="s">
        <v>12343</v>
      </c>
      <c r="L1961" s="3" t="s">
        <v>4726</v>
      </c>
      <c r="M1961" s="3" t="s">
        <v>15617</v>
      </c>
      <c r="N1961" s="3" t="s">
        <v>4718</v>
      </c>
      <c r="O1961" s="3" t="s">
        <v>4715</v>
      </c>
      <c r="P1961" s="3"/>
      <c r="Q1961" s="3"/>
      <c r="R1961" s="3"/>
      <c r="S1961" s="3"/>
      <c r="T1961" s="3" t="s">
        <v>4716</v>
      </c>
    </row>
    <row r="1962" spans="2:20">
      <c r="B1962" t="s">
        <v>12345</v>
      </c>
      <c r="C1962" t="s">
        <v>15618</v>
      </c>
      <c r="E1962" t="s">
        <v>15619</v>
      </c>
      <c r="F1962" s="3">
        <v>0</v>
      </c>
      <c r="G1962" s="3">
        <v>0</v>
      </c>
      <c r="H1962" s="255">
        <v>42741</v>
      </c>
      <c r="I1962" s="270">
        <v>6.083333333333333</v>
      </c>
      <c r="J1962" s="3">
        <v>-1</v>
      </c>
      <c r="K1962" s="3" t="s">
        <v>12343</v>
      </c>
      <c r="L1962" s="3" t="s">
        <v>4726</v>
      </c>
      <c r="M1962" s="3" t="s">
        <v>8157</v>
      </c>
      <c r="N1962" s="3" t="s">
        <v>4722</v>
      </c>
      <c r="O1962" s="3" t="s">
        <v>4715</v>
      </c>
      <c r="P1962" s="3"/>
      <c r="Q1962" s="3"/>
      <c r="R1962" s="3"/>
      <c r="S1962" s="3"/>
      <c r="T1962" s="3" t="s">
        <v>4716</v>
      </c>
    </row>
    <row r="1963" spans="2:20">
      <c r="B1963" t="s">
        <v>12345</v>
      </c>
      <c r="C1963" t="s">
        <v>15620</v>
      </c>
      <c r="E1963" t="s">
        <v>15621</v>
      </c>
      <c r="F1963" s="3">
        <v>3</v>
      </c>
      <c r="G1963" s="3">
        <v>1419.69</v>
      </c>
      <c r="H1963" s="255">
        <v>42749</v>
      </c>
      <c r="I1963" s="270">
        <v>6.083333333333333</v>
      </c>
      <c r="J1963" s="3">
        <v>-1</v>
      </c>
      <c r="K1963" s="3" t="s">
        <v>4752</v>
      </c>
      <c r="L1963" s="3" t="s">
        <v>4726</v>
      </c>
      <c r="M1963" s="3" t="s">
        <v>15479</v>
      </c>
      <c r="N1963" s="3" t="s">
        <v>4722</v>
      </c>
      <c r="O1963" s="3" t="s">
        <v>4715</v>
      </c>
      <c r="P1963" s="3"/>
      <c r="Q1963" s="3"/>
      <c r="R1963" s="3"/>
      <c r="S1963" s="3"/>
      <c r="T1963" s="3" t="s">
        <v>4716</v>
      </c>
    </row>
    <row r="1964" spans="2:20">
      <c r="B1964" t="s">
        <v>12345</v>
      </c>
      <c r="C1964" t="s">
        <v>15622</v>
      </c>
      <c r="E1964" t="s">
        <v>14343</v>
      </c>
      <c r="F1964" s="3">
        <v>0</v>
      </c>
      <c r="G1964" s="3">
        <v>0</v>
      </c>
      <c r="H1964" s="255">
        <v>42740</v>
      </c>
      <c r="I1964" s="270">
        <v>6.083333333333333</v>
      </c>
      <c r="J1964" s="3">
        <v>-1</v>
      </c>
      <c r="K1964" s="3" t="s">
        <v>12343</v>
      </c>
      <c r="L1964" s="3" t="s">
        <v>4726</v>
      </c>
      <c r="M1964" s="3" t="s">
        <v>5972</v>
      </c>
      <c r="N1964" s="3" t="s">
        <v>4722</v>
      </c>
      <c r="O1964" s="3" t="s">
        <v>4715</v>
      </c>
      <c r="P1964" s="3"/>
      <c r="Q1964" s="3"/>
      <c r="R1964" s="3"/>
      <c r="S1964" s="3"/>
      <c r="T1964" s="3" t="s">
        <v>4716</v>
      </c>
    </row>
    <row r="1965" spans="2:20">
      <c r="B1965" t="s">
        <v>12345</v>
      </c>
      <c r="C1965" t="s">
        <v>15623</v>
      </c>
      <c r="E1965" t="s">
        <v>15495</v>
      </c>
      <c r="F1965" s="3">
        <v>0</v>
      </c>
      <c r="G1965" s="3">
        <v>0</v>
      </c>
      <c r="H1965" s="255">
        <v>42744</v>
      </c>
      <c r="I1965" s="270">
        <v>6.083333333333333</v>
      </c>
      <c r="J1965" s="3">
        <v>-1</v>
      </c>
      <c r="K1965" s="3" t="s">
        <v>4752</v>
      </c>
      <c r="L1965" s="3" t="s">
        <v>5324</v>
      </c>
      <c r="M1965" s="3" t="s">
        <v>14656</v>
      </c>
      <c r="N1965" s="3" t="s">
        <v>4722</v>
      </c>
      <c r="O1965" s="3" t="s">
        <v>4715</v>
      </c>
      <c r="P1965" s="3"/>
      <c r="Q1965" s="3"/>
      <c r="R1965" s="3"/>
      <c r="S1965" s="3"/>
      <c r="T1965" s="3" t="s">
        <v>4716</v>
      </c>
    </row>
    <row r="1966" spans="2:20">
      <c r="B1966" t="s">
        <v>12345</v>
      </c>
      <c r="C1966" t="s">
        <v>15624</v>
      </c>
      <c r="E1966" t="s">
        <v>12550</v>
      </c>
      <c r="F1966" s="3">
        <v>0</v>
      </c>
      <c r="G1966" s="3">
        <v>0</v>
      </c>
      <c r="H1966" s="255">
        <v>42766</v>
      </c>
      <c r="I1966" s="270">
        <v>6.083333333333333</v>
      </c>
      <c r="J1966" s="3">
        <v>90369</v>
      </c>
      <c r="K1966" s="3" t="s">
        <v>4752</v>
      </c>
      <c r="L1966" s="3" t="s">
        <v>4726</v>
      </c>
      <c r="M1966" s="3" t="s">
        <v>12348</v>
      </c>
      <c r="N1966" s="3" t="s">
        <v>4722</v>
      </c>
      <c r="O1966" s="3" t="s">
        <v>4715</v>
      </c>
      <c r="P1966" s="3"/>
      <c r="Q1966" s="3"/>
      <c r="R1966" s="3"/>
      <c r="S1966" s="3"/>
      <c r="T1966" s="3" t="s">
        <v>4716</v>
      </c>
    </row>
    <row r="1967" spans="2:20">
      <c r="B1967" t="s">
        <v>12345</v>
      </c>
      <c r="C1967" t="s">
        <v>15625</v>
      </c>
      <c r="E1967" t="s">
        <v>14444</v>
      </c>
      <c r="F1967" s="3">
        <v>0</v>
      </c>
      <c r="G1967" s="3">
        <v>0</v>
      </c>
      <c r="H1967" s="255">
        <v>42737</v>
      </c>
      <c r="I1967" s="270">
        <v>6.083333333333333</v>
      </c>
      <c r="J1967" s="3">
        <v>-1</v>
      </c>
      <c r="K1967" s="3" t="s">
        <v>12343</v>
      </c>
      <c r="L1967" s="3" t="s">
        <v>5197</v>
      </c>
      <c r="M1967" s="3" t="s">
        <v>15626</v>
      </c>
      <c r="N1967" s="3" t="s">
        <v>4718</v>
      </c>
      <c r="O1967" s="3" t="s">
        <v>4715</v>
      </c>
      <c r="P1967" s="3"/>
      <c r="Q1967" s="3"/>
      <c r="R1967" s="3"/>
      <c r="S1967" s="3"/>
      <c r="T1967" s="3" t="s">
        <v>4716</v>
      </c>
    </row>
    <row r="1968" spans="2:20">
      <c r="B1968" t="s">
        <v>12345</v>
      </c>
      <c r="C1968" t="s">
        <v>15627</v>
      </c>
      <c r="E1968" t="s">
        <v>15628</v>
      </c>
      <c r="F1968" s="3">
        <v>3</v>
      </c>
      <c r="G1968" s="3">
        <v>1419.69</v>
      </c>
      <c r="H1968" s="255">
        <v>42760</v>
      </c>
      <c r="I1968" s="270">
        <v>6.083333333333333</v>
      </c>
      <c r="J1968" s="3">
        <v>-1</v>
      </c>
      <c r="K1968" s="3" t="s">
        <v>12343</v>
      </c>
      <c r="L1968" s="3" t="s">
        <v>5324</v>
      </c>
      <c r="M1968" s="3" t="s">
        <v>15629</v>
      </c>
      <c r="N1968" s="3" t="s">
        <v>4722</v>
      </c>
      <c r="O1968" s="3" t="s">
        <v>4715</v>
      </c>
      <c r="P1968" s="3"/>
      <c r="Q1968" s="3"/>
      <c r="R1968" s="3"/>
      <c r="S1968" s="3"/>
      <c r="T1968" s="3" t="s">
        <v>4716</v>
      </c>
    </row>
    <row r="1969" spans="2:20">
      <c r="B1969" t="s">
        <v>12345</v>
      </c>
      <c r="C1969" t="s">
        <v>15630</v>
      </c>
      <c r="E1969" t="s">
        <v>15631</v>
      </c>
      <c r="F1969" s="3">
        <v>0</v>
      </c>
      <c r="G1969" s="3">
        <v>0</v>
      </c>
      <c r="H1969" s="255">
        <v>42748</v>
      </c>
      <c r="I1969" s="270">
        <v>6.083333333333333</v>
      </c>
      <c r="J1969" s="3">
        <v>-1</v>
      </c>
      <c r="K1969" s="3" t="s">
        <v>4752</v>
      </c>
      <c r="L1969" s="3" t="s">
        <v>5197</v>
      </c>
      <c r="M1969" s="3" t="s">
        <v>13150</v>
      </c>
      <c r="N1969" s="3" t="s">
        <v>4722</v>
      </c>
      <c r="O1969" s="3" t="s">
        <v>4715</v>
      </c>
      <c r="P1969" s="3"/>
      <c r="Q1969" s="3"/>
      <c r="R1969" s="3"/>
      <c r="S1969" s="3"/>
      <c r="T1969" s="3" t="s">
        <v>4716</v>
      </c>
    </row>
    <row r="1970" spans="2:20">
      <c r="B1970" t="s">
        <v>12345</v>
      </c>
      <c r="C1970" t="s">
        <v>15632</v>
      </c>
      <c r="E1970" t="s">
        <v>13814</v>
      </c>
      <c r="F1970" s="3">
        <v>0</v>
      </c>
      <c r="G1970" s="3">
        <v>0</v>
      </c>
      <c r="H1970" s="255">
        <v>42737</v>
      </c>
      <c r="I1970" s="270">
        <v>6.083333333333333</v>
      </c>
      <c r="J1970" s="3">
        <v>-1</v>
      </c>
      <c r="K1970" s="3" t="s">
        <v>12343</v>
      </c>
      <c r="L1970" s="3" t="s">
        <v>4726</v>
      </c>
      <c r="M1970" s="3" t="s">
        <v>15633</v>
      </c>
      <c r="N1970" s="3" t="s">
        <v>4718</v>
      </c>
      <c r="O1970" s="3" t="s">
        <v>4715</v>
      </c>
      <c r="P1970" s="3"/>
      <c r="Q1970" s="3"/>
      <c r="R1970" s="3"/>
      <c r="S1970" s="3"/>
      <c r="T1970" s="3" t="s">
        <v>4716</v>
      </c>
    </row>
    <row r="1971" spans="2:20">
      <c r="B1971" t="s">
        <v>12345</v>
      </c>
      <c r="C1971" t="s">
        <v>15634</v>
      </c>
      <c r="E1971" t="s">
        <v>15635</v>
      </c>
      <c r="F1971" s="3">
        <v>0</v>
      </c>
      <c r="G1971" s="3">
        <v>0</v>
      </c>
      <c r="H1971" s="255">
        <v>42754</v>
      </c>
      <c r="I1971" s="270">
        <v>6.083333333333333</v>
      </c>
      <c r="J1971" s="3">
        <v>-1</v>
      </c>
      <c r="K1971" s="3" t="s">
        <v>12343</v>
      </c>
      <c r="L1971" s="3" t="s">
        <v>4726</v>
      </c>
      <c r="M1971" s="3" t="s">
        <v>5188</v>
      </c>
      <c r="N1971" s="3" t="s">
        <v>4722</v>
      </c>
      <c r="O1971" s="3" t="s">
        <v>4715</v>
      </c>
      <c r="P1971" s="3"/>
      <c r="Q1971" s="3"/>
      <c r="R1971" s="3"/>
      <c r="S1971" s="3"/>
      <c r="T1971" s="3" t="s">
        <v>4716</v>
      </c>
    </row>
    <row r="1972" spans="2:20">
      <c r="B1972" t="s">
        <v>12345</v>
      </c>
      <c r="C1972" t="s">
        <v>15636</v>
      </c>
      <c r="E1972" t="s">
        <v>14276</v>
      </c>
      <c r="F1972" s="3">
        <v>0</v>
      </c>
      <c r="G1972" s="3">
        <v>0</v>
      </c>
      <c r="H1972" s="255">
        <v>42760</v>
      </c>
      <c r="I1972" s="270">
        <v>6.083333333333333</v>
      </c>
      <c r="J1972" s="3">
        <v>-1</v>
      </c>
      <c r="K1972" s="3" t="s">
        <v>12343</v>
      </c>
      <c r="L1972" s="3" t="s">
        <v>5197</v>
      </c>
      <c r="M1972" s="3" t="s">
        <v>15637</v>
      </c>
      <c r="N1972" s="3" t="s">
        <v>4722</v>
      </c>
      <c r="O1972" s="3" t="s">
        <v>4715</v>
      </c>
      <c r="P1972" s="3"/>
      <c r="Q1972" s="3"/>
      <c r="R1972" s="3"/>
      <c r="S1972" s="3"/>
      <c r="T1972" s="3" t="s">
        <v>4716</v>
      </c>
    </row>
    <row r="1973" spans="2:20">
      <c r="B1973" t="s">
        <v>12345</v>
      </c>
      <c r="C1973" t="s">
        <v>15638</v>
      </c>
      <c r="E1973" t="s">
        <v>13118</v>
      </c>
      <c r="F1973" s="3">
        <v>0</v>
      </c>
      <c r="G1973" s="3">
        <v>0</v>
      </c>
      <c r="H1973" s="255">
        <v>42737</v>
      </c>
      <c r="I1973" s="270">
        <v>6.083333333333333</v>
      </c>
      <c r="J1973" s="3">
        <v>83195</v>
      </c>
      <c r="K1973" s="3" t="s">
        <v>12343</v>
      </c>
      <c r="L1973" s="3" t="s">
        <v>4726</v>
      </c>
      <c r="M1973" s="3" t="s">
        <v>13539</v>
      </c>
      <c r="N1973" s="3" t="s">
        <v>4718</v>
      </c>
      <c r="O1973" s="3" t="s">
        <v>4715</v>
      </c>
      <c r="P1973" s="3"/>
      <c r="Q1973" s="3"/>
      <c r="R1973" s="3"/>
      <c r="S1973" s="3"/>
      <c r="T1973" s="3" t="s">
        <v>4716</v>
      </c>
    </row>
    <row r="1974" spans="2:20">
      <c r="B1974" t="s">
        <v>12345</v>
      </c>
      <c r="C1974" t="s">
        <v>15639</v>
      </c>
      <c r="E1974" t="s">
        <v>15640</v>
      </c>
      <c r="F1974" s="3">
        <v>0</v>
      </c>
      <c r="G1974" s="3">
        <v>0</v>
      </c>
      <c r="H1974" s="255">
        <v>42738</v>
      </c>
      <c r="I1974" s="270">
        <v>6.083333333333333</v>
      </c>
      <c r="J1974" s="3">
        <v>-1</v>
      </c>
      <c r="K1974" s="3" t="s">
        <v>12343</v>
      </c>
      <c r="L1974" s="3" t="s">
        <v>4726</v>
      </c>
      <c r="M1974" s="3" t="s">
        <v>15641</v>
      </c>
      <c r="N1974" s="3" t="s">
        <v>4718</v>
      </c>
      <c r="O1974" s="3" t="s">
        <v>4715</v>
      </c>
      <c r="P1974" s="3"/>
      <c r="Q1974" s="3"/>
      <c r="R1974" s="3"/>
      <c r="S1974" s="3"/>
      <c r="T1974" s="3" t="s">
        <v>4716</v>
      </c>
    </row>
    <row r="1975" spans="2:20">
      <c r="B1975" t="s">
        <v>12345</v>
      </c>
      <c r="C1975" t="s">
        <v>15642</v>
      </c>
      <c r="E1975" t="s">
        <v>12809</v>
      </c>
      <c r="F1975" s="3">
        <v>0</v>
      </c>
      <c r="G1975" s="3">
        <v>0</v>
      </c>
      <c r="H1975" s="255">
        <v>42746</v>
      </c>
      <c r="I1975" s="270">
        <v>6.083333333333333</v>
      </c>
      <c r="J1975" s="3">
        <v>41265</v>
      </c>
      <c r="K1975" s="3" t="s">
        <v>12343</v>
      </c>
      <c r="L1975" s="3" t="s">
        <v>4726</v>
      </c>
      <c r="M1975" s="3" t="s">
        <v>11935</v>
      </c>
      <c r="N1975" s="3" t="s">
        <v>4731</v>
      </c>
      <c r="O1975" s="3" t="s">
        <v>4715</v>
      </c>
      <c r="P1975" s="3"/>
      <c r="Q1975" s="3"/>
      <c r="R1975" s="3"/>
      <c r="S1975" s="3"/>
      <c r="T1975" s="3" t="s">
        <v>4716</v>
      </c>
    </row>
    <row r="1976" spans="2:20">
      <c r="B1976" t="s">
        <v>12345</v>
      </c>
      <c r="C1976" t="s">
        <v>15643</v>
      </c>
      <c r="E1976" t="s">
        <v>15644</v>
      </c>
      <c r="F1976" s="3">
        <v>0</v>
      </c>
      <c r="G1976" s="3">
        <v>0</v>
      </c>
      <c r="H1976" s="255">
        <v>42765</v>
      </c>
      <c r="I1976" s="270">
        <v>6.083333333333333</v>
      </c>
      <c r="J1976" s="3">
        <v>-1</v>
      </c>
      <c r="K1976" s="3" t="s">
        <v>4752</v>
      </c>
      <c r="L1976" s="3" t="s">
        <v>4726</v>
      </c>
      <c r="M1976" s="3" t="s">
        <v>15645</v>
      </c>
      <c r="N1976" s="3" t="s">
        <v>4722</v>
      </c>
      <c r="O1976" s="3" t="s">
        <v>4715</v>
      </c>
      <c r="P1976" s="3"/>
      <c r="Q1976" s="3"/>
      <c r="R1976" s="3"/>
      <c r="S1976" s="3"/>
      <c r="T1976" s="3" t="s">
        <v>4716</v>
      </c>
    </row>
    <row r="1977" spans="2:20">
      <c r="B1977" t="s">
        <v>12345</v>
      </c>
      <c r="C1977" t="s">
        <v>15646</v>
      </c>
      <c r="E1977" t="s">
        <v>15647</v>
      </c>
      <c r="F1977" s="3">
        <v>0</v>
      </c>
      <c r="G1977" s="3">
        <v>0</v>
      </c>
      <c r="H1977" s="255">
        <v>42738</v>
      </c>
      <c r="I1977" s="270">
        <v>6.083333333333333</v>
      </c>
      <c r="J1977" s="3">
        <v>-1</v>
      </c>
      <c r="K1977" s="3" t="s">
        <v>4752</v>
      </c>
      <c r="L1977" s="3" t="s">
        <v>4726</v>
      </c>
      <c r="M1977" s="3" t="s">
        <v>11774</v>
      </c>
      <c r="N1977" s="3" t="s">
        <v>4718</v>
      </c>
      <c r="O1977" s="3" t="s">
        <v>4715</v>
      </c>
      <c r="P1977" s="3"/>
      <c r="Q1977" s="3"/>
      <c r="R1977" s="3"/>
      <c r="S1977" s="3"/>
      <c r="T1977" s="3" t="s">
        <v>4716</v>
      </c>
    </row>
    <row r="1978" spans="2:20">
      <c r="B1978" t="s">
        <v>12345</v>
      </c>
      <c r="C1978" t="s">
        <v>15648</v>
      </c>
      <c r="E1978" t="s">
        <v>14100</v>
      </c>
      <c r="F1978" s="3">
        <v>0</v>
      </c>
      <c r="G1978" s="3">
        <v>0</v>
      </c>
      <c r="H1978" s="255">
        <v>42751</v>
      </c>
      <c r="I1978" s="270">
        <v>6.083333333333333</v>
      </c>
      <c r="J1978" s="3">
        <v>-1</v>
      </c>
      <c r="K1978" s="3" t="s">
        <v>4752</v>
      </c>
      <c r="L1978" s="3" t="s">
        <v>4726</v>
      </c>
      <c r="M1978" s="3" t="s">
        <v>5739</v>
      </c>
      <c r="N1978" s="3" t="s">
        <v>4718</v>
      </c>
      <c r="O1978" s="3" t="s">
        <v>4715</v>
      </c>
      <c r="P1978" s="3"/>
      <c r="Q1978" s="3"/>
      <c r="R1978" s="3"/>
      <c r="S1978" s="3"/>
      <c r="T1978" s="3" t="s">
        <v>4716</v>
      </c>
    </row>
    <row r="1979" spans="2:20">
      <c r="B1979" t="s">
        <v>12345</v>
      </c>
      <c r="C1979" t="s">
        <v>15649</v>
      </c>
      <c r="E1979" t="s">
        <v>15650</v>
      </c>
      <c r="F1979" s="3">
        <v>0</v>
      </c>
      <c r="G1979" s="3">
        <v>0</v>
      </c>
      <c r="H1979" s="255">
        <v>42745</v>
      </c>
      <c r="I1979" s="270">
        <v>6.083333333333333</v>
      </c>
      <c r="J1979" s="3">
        <v>-1</v>
      </c>
      <c r="K1979" s="3" t="s">
        <v>4752</v>
      </c>
      <c r="L1979" s="3" t="s">
        <v>5324</v>
      </c>
      <c r="M1979" s="3" t="s">
        <v>15651</v>
      </c>
      <c r="N1979" s="3" t="s">
        <v>4722</v>
      </c>
      <c r="O1979" s="3" t="s">
        <v>4715</v>
      </c>
      <c r="P1979" s="3"/>
      <c r="Q1979" s="3"/>
      <c r="R1979" s="3"/>
      <c r="S1979" s="3"/>
      <c r="T1979" s="3" t="s">
        <v>4716</v>
      </c>
    </row>
    <row r="1980" spans="2:20">
      <c r="B1980" t="s">
        <v>12345</v>
      </c>
      <c r="C1980" t="s">
        <v>15652</v>
      </c>
      <c r="E1980" t="s">
        <v>15653</v>
      </c>
      <c r="F1980" s="3">
        <v>0</v>
      </c>
      <c r="G1980" s="3">
        <v>0</v>
      </c>
      <c r="H1980" s="255">
        <v>42738</v>
      </c>
      <c r="I1980" s="270">
        <v>6.083333333333333</v>
      </c>
      <c r="J1980" s="3">
        <v>-1</v>
      </c>
      <c r="K1980" s="3" t="s">
        <v>4752</v>
      </c>
      <c r="L1980" s="3" t="s">
        <v>5197</v>
      </c>
      <c r="M1980" s="3" t="s">
        <v>15654</v>
      </c>
      <c r="N1980" s="3" t="s">
        <v>4718</v>
      </c>
      <c r="O1980" s="3" t="s">
        <v>4715</v>
      </c>
      <c r="P1980" s="3"/>
      <c r="Q1980" s="3"/>
      <c r="R1980" s="3"/>
      <c r="S1980" s="3"/>
      <c r="T1980" s="3" t="s">
        <v>4716</v>
      </c>
    </row>
    <row r="1981" spans="2:20">
      <c r="B1981" t="s">
        <v>12345</v>
      </c>
      <c r="C1981" t="s">
        <v>15655</v>
      </c>
      <c r="E1981" t="s">
        <v>13265</v>
      </c>
      <c r="F1981" s="3">
        <v>0</v>
      </c>
      <c r="G1981" s="3">
        <v>0</v>
      </c>
      <c r="H1981" s="255">
        <v>42738</v>
      </c>
      <c r="I1981" s="270">
        <v>6.083333333333333</v>
      </c>
      <c r="J1981" s="3">
        <v>-1</v>
      </c>
      <c r="K1981" s="3" t="s">
        <v>4752</v>
      </c>
      <c r="L1981" s="3" t="s">
        <v>4726</v>
      </c>
      <c r="M1981" s="3" t="s">
        <v>5889</v>
      </c>
      <c r="N1981" s="3" t="s">
        <v>4722</v>
      </c>
      <c r="O1981" s="3" t="s">
        <v>4715</v>
      </c>
      <c r="P1981" s="3"/>
      <c r="Q1981" s="3"/>
      <c r="R1981" s="3"/>
      <c r="S1981" s="3"/>
      <c r="T1981" s="3" t="s">
        <v>4716</v>
      </c>
    </row>
    <row r="1982" spans="2:20">
      <c r="B1982" t="s">
        <v>12345</v>
      </c>
      <c r="C1982" t="s">
        <v>15656</v>
      </c>
      <c r="E1982" t="s">
        <v>15657</v>
      </c>
      <c r="F1982" s="3">
        <v>0</v>
      </c>
      <c r="G1982" s="3">
        <v>0</v>
      </c>
      <c r="H1982" s="255">
        <v>42737</v>
      </c>
      <c r="I1982" s="270">
        <v>6.083333333333333</v>
      </c>
      <c r="J1982" s="3">
        <v>-1</v>
      </c>
      <c r="K1982" s="3" t="s">
        <v>12343</v>
      </c>
      <c r="L1982" s="3" t="s">
        <v>4726</v>
      </c>
      <c r="M1982" s="3" t="s">
        <v>7955</v>
      </c>
      <c r="N1982" s="3" t="s">
        <v>4731</v>
      </c>
      <c r="O1982" s="3" t="s">
        <v>4715</v>
      </c>
      <c r="P1982" s="3"/>
      <c r="Q1982" s="3"/>
      <c r="R1982" s="3"/>
      <c r="S1982" s="3"/>
      <c r="T1982" s="3" t="s">
        <v>4716</v>
      </c>
    </row>
    <row r="1983" spans="2:20">
      <c r="B1983" t="s">
        <v>12345</v>
      </c>
      <c r="C1983" t="s">
        <v>15658</v>
      </c>
      <c r="E1983" t="s">
        <v>15551</v>
      </c>
      <c r="F1983" s="3">
        <v>0</v>
      </c>
      <c r="G1983" s="3">
        <v>0</v>
      </c>
      <c r="H1983" s="255">
        <v>42765</v>
      </c>
      <c r="I1983" s="270">
        <v>6.083333333333333</v>
      </c>
      <c r="J1983" s="3">
        <v>-1</v>
      </c>
      <c r="K1983" s="3" t="s">
        <v>12343</v>
      </c>
      <c r="L1983" s="3" t="s">
        <v>4726</v>
      </c>
      <c r="M1983" s="3" t="s">
        <v>5228</v>
      </c>
      <c r="N1983" s="3" t="s">
        <v>4731</v>
      </c>
      <c r="O1983" s="3" t="s">
        <v>4715</v>
      </c>
      <c r="P1983" s="3"/>
      <c r="Q1983" s="3"/>
      <c r="R1983" s="3"/>
      <c r="S1983" s="3"/>
      <c r="T1983" s="3" t="s">
        <v>4716</v>
      </c>
    </row>
    <row r="1984" spans="2:20">
      <c r="B1984" t="s">
        <v>12345</v>
      </c>
      <c r="C1984" t="s">
        <v>15659</v>
      </c>
      <c r="E1984" t="s">
        <v>15660</v>
      </c>
      <c r="F1984" s="3">
        <v>0</v>
      </c>
      <c r="G1984" s="3">
        <v>0</v>
      </c>
      <c r="H1984" s="255">
        <v>42746</v>
      </c>
      <c r="I1984" s="270">
        <v>6.083333333333333</v>
      </c>
      <c r="J1984" s="3">
        <v>-1</v>
      </c>
      <c r="K1984" s="3" t="s">
        <v>12343</v>
      </c>
      <c r="L1984" s="3" t="s">
        <v>4726</v>
      </c>
      <c r="M1984" s="3" t="s">
        <v>12950</v>
      </c>
      <c r="N1984" s="3" t="s">
        <v>4718</v>
      </c>
      <c r="O1984" s="3" t="s">
        <v>4715</v>
      </c>
      <c r="P1984" s="3"/>
      <c r="Q1984" s="3"/>
      <c r="R1984" s="3"/>
      <c r="S1984" s="3"/>
      <c r="T1984" s="3" t="s">
        <v>4716</v>
      </c>
    </row>
    <row r="1985" spans="2:20">
      <c r="B1985" t="s">
        <v>12345</v>
      </c>
      <c r="C1985" t="s">
        <v>15661</v>
      </c>
      <c r="E1985" t="s">
        <v>13994</v>
      </c>
      <c r="F1985" s="3">
        <v>0</v>
      </c>
      <c r="G1985" s="3">
        <v>0</v>
      </c>
      <c r="H1985" s="255">
        <v>42744</v>
      </c>
      <c r="I1985" s="270">
        <v>6.083333333333333</v>
      </c>
      <c r="J1985" s="3">
        <v>-1</v>
      </c>
      <c r="K1985" s="3" t="s">
        <v>12343</v>
      </c>
      <c r="L1985" s="3" t="s">
        <v>4726</v>
      </c>
      <c r="M1985" s="3" t="s">
        <v>5972</v>
      </c>
      <c r="N1985" s="3" t="s">
        <v>4712</v>
      </c>
      <c r="O1985" s="3" t="s">
        <v>4715</v>
      </c>
      <c r="P1985" s="3"/>
      <c r="Q1985" s="3"/>
      <c r="R1985" s="3"/>
      <c r="S1985" s="3"/>
      <c r="T1985" s="3" t="s">
        <v>4716</v>
      </c>
    </row>
    <row r="1986" spans="2:20">
      <c r="B1986" t="s">
        <v>12345</v>
      </c>
      <c r="C1986" t="s">
        <v>15662</v>
      </c>
      <c r="E1986" t="s">
        <v>15663</v>
      </c>
      <c r="F1986" s="3">
        <v>0</v>
      </c>
      <c r="G1986" s="3">
        <v>0</v>
      </c>
      <c r="H1986" s="255">
        <v>42738</v>
      </c>
      <c r="I1986" s="270">
        <v>6.083333333333333</v>
      </c>
      <c r="J1986" s="3">
        <v>-1</v>
      </c>
      <c r="K1986" s="3" t="s">
        <v>12343</v>
      </c>
      <c r="L1986" s="3" t="s">
        <v>5324</v>
      </c>
      <c r="M1986" s="3" t="s">
        <v>15664</v>
      </c>
      <c r="N1986" s="3" t="s">
        <v>4718</v>
      </c>
      <c r="O1986" s="3" t="s">
        <v>4715</v>
      </c>
      <c r="P1986" s="3"/>
      <c r="Q1986" s="3"/>
      <c r="R1986" s="3"/>
      <c r="S1986" s="3"/>
      <c r="T1986" s="3" t="s">
        <v>4716</v>
      </c>
    </row>
    <row r="1987" spans="2:20">
      <c r="B1987" t="s">
        <v>12345</v>
      </c>
      <c r="C1987" t="s">
        <v>15665</v>
      </c>
      <c r="E1987" t="s">
        <v>13769</v>
      </c>
      <c r="F1987" s="3">
        <v>0</v>
      </c>
      <c r="G1987" s="3">
        <v>0</v>
      </c>
      <c r="H1987" s="255">
        <v>42758</v>
      </c>
      <c r="I1987" s="270">
        <v>6.083333333333333</v>
      </c>
      <c r="J1987" s="3">
        <v>-1</v>
      </c>
      <c r="K1987" s="3" t="s">
        <v>12343</v>
      </c>
      <c r="L1987" s="3" t="s">
        <v>5324</v>
      </c>
      <c r="M1987" s="3" t="s">
        <v>13872</v>
      </c>
      <c r="N1987" s="3" t="s">
        <v>4712</v>
      </c>
      <c r="O1987" s="3" t="s">
        <v>4715</v>
      </c>
      <c r="P1987" s="3"/>
      <c r="Q1987" s="3"/>
      <c r="R1987" s="3"/>
      <c r="S1987" s="3"/>
      <c r="T1987" s="3" t="s">
        <v>4716</v>
      </c>
    </row>
    <row r="1988" spans="2:20">
      <c r="B1988" t="s">
        <v>12345</v>
      </c>
      <c r="C1988" t="s">
        <v>15666</v>
      </c>
      <c r="E1988" t="s">
        <v>15667</v>
      </c>
      <c r="F1988" s="3">
        <v>0</v>
      </c>
      <c r="G1988" s="3">
        <v>0</v>
      </c>
      <c r="H1988" s="255">
        <v>42738</v>
      </c>
      <c r="I1988" s="270">
        <v>6.083333333333333</v>
      </c>
      <c r="J1988" s="3">
        <v>30520</v>
      </c>
      <c r="K1988" s="3" t="s">
        <v>12343</v>
      </c>
      <c r="L1988" s="3" t="s">
        <v>5197</v>
      </c>
      <c r="M1988" s="3" t="s">
        <v>15668</v>
      </c>
      <c r="N1988" s="3" t="s">
        <v>4722</v>
      </c>
      <c r="O1988" s="3" t="s">
        <v>4715</v>
      </c>
      <c r="P1988" s="3"/>
      <c r="Q1988" s="3"/>
      <c r="R1988" s="3"/>
      <c r="S1988" s="3"/>
      <c r="T1988" s="3" t="s">
        <v>4716</v>
      </c>
    </row>
    <row r="1989" spans="2:20">
      <c r="B1989" t="s">
        <v>12341</v>
      </c>
      <c r="C1989" t="s">
        <v>15669</v>
      </c>
      <c r="E1989" t="s">
        <v>4716</v>
      </c>
      <c r="F1989" s="3">
        <v>0</v>
      </c>
      <c r="G1989" s="3">
        <v>0</v>
      </c>
      <c r="H1989" s="255">
        <v>42752</v>
      </c>
      <c r="I1989" s="270">
        <v>6.083333333333333</v>
      </c>
      <c r="J1989" s="3">
        <v>0</v>
      </c>
      <c r="K1989" s="3" t="s">
        <v>12343</v>
      </c>
      <c r="L1989" s="3" t="s">
        <v>4753</v>
      </c>
      <c r="M1989" s="3" t="s">
        <v>4753</v>
      </c>
      <c r="N1989" s="3" t="s">
        <v>4722</v>
      </c>
      <c r="O1989" s="3" t="s">
        <v>4715</v>
      </c>
      <c r="P1989" s="3"/>
      <c r="Q1989" s="3"/>
      <c r="R1989" s="3"/>
      <c r="S1989" s="3"/>
      <c r="T1989" s="3" t="s">
        <v>4716</v>
      </c>
    </row>
    <row r="1990" spans="2:20">
      <c r="B1990" t="s">
        <v>12345</v>
      </c>
      <c r="C1990" t="s">
        <v>15670</v>
      </c>
      <c r="E1990" t="s">
        <v>15671</v>
      </c>
      <c r="F1990" s="3">
        <v>0</v>
      </c>
      <c r="G1990" s="3">
        <v>0</v>
      </c>
      <c r="H1990" s="255">
        <v>42740</v>
      </c>
      <c r="I1990" s="270">
        <v>6.083333333333333</v>
      </c>
      <c r="J1990" s="3">
        <v>-1</v>
      </c>
      <c r="K1990" s="3" t="s">
        <v>12343</v>
      </c>
      <c r="L1990" s="3" t="s">
        <v>4753</v>
      </c>
      <c r="M1990" s="3" t="s">
        <v>4753</v>
      </c>
      <c r="N1990" s="3" t="s">
        <v>4731</v>
      </c>
      <c r="O1990" s="3" t="s">
        <v>4715</v>
      </c>
      <c r="P1990" s="3"/>
      <c r="Q1990" s="3"/>
      <c r="R1990" s="3"/>
      <c r="S1990" s="3"/>
      <c r="T1990" s="3" t="s">
        <v>4716</v>
      </c>
    </row>
    <row r="1991" spans="2:20">
      <c r="B1991" t="s">
        <v>12345</v>
      </c>
      <c r="C1991" t="s">
        <v>15672</v>
      </c>
      <c r="E1991" t="s">
        <v>15673</v>
      </c>
      <c r="F1991" s="3">
        <v>0</v>
      </c>
      <c r="G1991" s="3">
        <v>0</v>
      </c>
      <c r="H1991" s="255">
        <v>42753</v>
      </c>
      <c r="I1991" s="270">
        <v>6.083333333333333</v>
      </c>
      <c r="J1991" s="3">
        <v>-1</v>
      </c>
      <c r="K1991" s="3" t="s">
        <v>4752</v>
      </c>
      <c r="L1991" s="3" t="s">
        <v>4753</v>
      </c>
      <c r="M1991" s="3" t="s">
        <v>4753</v>
      </c>
      <c r="N1991" s="3" t="s">
        <v>4722</v>
      </c>
      <c r="O1991" s="3" t="s">
        <v>4715</v>
      </c>
      <c r="P1991" s="3"/>
      <c r="Q1991" s="3"/>
      <c r="R1991" s="3"/>
      <c r="S1991" s="3"/>
      <c r="T1991" s="3" t="s">
        <v>4716</v>
      </c>
    </row>
    <row r="1992" spans="2:20">
      <c r="B1992" t="s">
        <v>12345</v>
      </c>
      <c r="C1992" t="s">
        <v>15674</v>
      </c>
      <c r="E1992" t="s">
        <v>15675</v>
      </c>
      <c r="F1992" s="3">
        <v>0</v>
      </c>
      <c r="G1992" s="3">
        <v>0</v>
      </c>
      <c r="H1992" s="255">
        <v>42762</v>
      </c>
      <c r="I1992" s="270">
        <v>6.083333333333333</v>
      </c>
      <c r="J1992" s="3">
        <v>-1</v>
      </c>
      <c r="K1992" s="3" t="s">
        <v>12343</v>
      </c>
      <c r="L1992" s="3" t="s">
        <v>4753</v>
      </c>
      <c r="M1992" s="3" t="s">
        <v>4753</v>
      </c>
      <c r="N1992" s="3" t="s">
        <v>4712</v>
      </c>
      <c r="O1992" s="3" t="s">
        <v>4715</v>
      </c>
      <c r="P1992" s="3"/>
      <c r="Q1992" s="3"/>
      <c r="R1992" s="3"/>
      <c r="S1992" s="3"/>
      <c r="T1992" s="3" t="s">
        <v>4716</v>
      </c>
    </row>
    <row r="1993" spans="2:20">
      <c r="B1993" t="s">
        <v>12345</v>
      </c>
      <c r="C1993" t="s">
        <v>15676</v>
      </c>
      <c r="E1993" t="s">
        <v>15677</v>
      </c>
      <c r="F1993" s="3">
        <v>0</v>
      </c>
      <c r="G1993" s="3">
        <v>0</v>
      </c>
      <c r="H1993" s="255">
        <v>42738</v>
      </c>
      <c r="I1993" s="270">
        <v>6.083333333333333</v>
      </c>
      <c r="J1993" s="3">
        <v>-1</v>
      </c>
      <c r="K1993" s="3" t="s">
        <v>12343</v>
      </c>
      <c r="L1993" s="3" t="s">
        <v>4753</v>
      </c>
      <c r="M1993" s="3" t="s">
        <v>4753</v>
      </c>
      <c r="N1993" s="3" t="s">
        <v>4712</v>
      </c>
      <c r="O1993" s="3" t="s">
        <v>4715</v>
      </c>
      <c r="P1993" s="3"/>
      <c r="Q1993" s="3"/>
      <c r="R1993" s="3"/>
      <c r="S1993" s="3"/>
      <c r="T1993" s="3" t="s">
        <v>4716</v>
      </c>
    </row>
    <row r="1994" spans="2:20">
      <c r="B1994" t="s">
        <v>12345</v>
      </c>
      <c r="C1994" t="s">
        <v>15678</v>
      </c>
      <c r="E1994" t="s">
        <v>15679</v>
      </c>
      <c r="F1994" s="3">
        <v>0</v>
      </c>
      <c r="G1994" s="3">
        <v>0</v>
      </c>
      <c r="H1994" s="255">
        <v>42738</v>
      </c>
      <c r="I1994" s="270">
        <v>6.083333333333333</v>
      </c>
      <c r="J1994" s="3">
        <v>-1</v>
      </c>
      <c r="K1994" s="3" t="s">
        <v>4752</v>
      </c>
      <c r="L1994" s="3" t="s">
        <v>4753</v>
      </c>
      <c r="M1994" s="3" t="s">
        <v>4753</v>
      </c>
      <c r="N1994" s="3" t="s">
        <v>4722</v>
      </c>
      <c r="O1994" s="3" t="s">
        <v>4715</v>
      </c>
      <c r="P1994" s="3"/>
      <c r="Q1994" s="3"/>
      <c r="R1994" s="3"/>
      <c r="S1994" s="3"/>
      <c r="T1994" s="3" t="s">
        <v>4716</v>
      </c>
    </row>
    <row r="1995" spans="2:20">
      <c r="B1995" t="s">
        <v>12345</v>
      </c>
      <c r="C1995" t="s">
        <v>15680</v>
      </c>
      <c r="E1995" t="s">
        <v>15681</v>
      </c>
      <c r="F1995" s="3">
        <v>2</v>
      </c>
      <c r="G1995" s="3">
        <v>1920.18</v>
      </c>
      <c r="H1995" s="255">
        <v>42748</v>
      </c>
      <c r="I1995" s="270">
        <v>6.083333333333333</v>
      </c>
      <c r="J1995" s="3">
        <v>-1</v>
      </c>
      <c r="K1995" s="3" t="s">
        <v>4752</v>
      </c>
      <c r="L1995" s="3" t="s">
        <v>4753</v>
      </c>
      <c r="M1995" s="3" t="s">
        <v>4753</v>
      </c>
      <c r="N1995" s="3" t="s">
        <v>4722</v>
      </c>
      <c r="O1995" s="3" t="s">
        <v>4715</v>
      </c>
      <c r="P1995" s="3"/>
      <c r="Q1995" s="3"/>
      <c r="R1995" s="3"/>
      <c r="S1995" s="3"/>
      <c r="T1995" s="3" t="s">
        <v>4716</v>
      </c>
    </row>
    <row r="1996" spans="2:20">
      <c r="B1996" t="s">
        <v>12341</v>
      </c>
      <c r="C1996" t="s">
        <v>15682</v>
      </c>
      <c r="E1996" t="s">
        <v>4716</v>
      </c>
      <c r="F1996" s="3">
        <v>0</v>
      </c>
      <c r="G1996" s="3">
        <v>0</v>
      </c>
      <c r="H1996" s="255">
        <v>42741</v>
      </c>
      <c r="I1996" s="270">
        <v>6.083333333333333</v>
      </c>
      <c r="J1996" s="3">
        <v>0</v>
      </c>
      <c r="K1996" s="3" t="s">
        <v>12343</v>
      </c>
      <c r="L1996" s="3" t="s">
        <v>4753</v>
      </c>
      <c r="M1996" s="3" t="s">
        <v>4753</v>
      </c>
      <c r="N1996" s="3" t="s">
        <v>4718</v>
      </c>
      <c r="O1996" s="3" t="s">
        <v>4715</v>
      </c>
      <c r="P1996" s="3"/>
      <c r="Q1996" s="3"/>
      <c r="R1996" s="3"/>
      <c r="S1996" s="3"/>
      <c r="T1996" s="3" t="s">
        <v>4716</v>
      </c>
    </row>
    <row r="1997" spans="2:20">
      <c r="B1997" t="s">
        <v>12341</v>
      </c>
      <c r="C1997" t="s">
        <v>15683</v>
      </c>
      <c r="E1997" t="s">
        <v>4716</v>
      </c>
      <c r="F1997" s="3">
        <v>0</v>
      </c>
      <c r="G1997" s="3">
        <v>0</v>
      </c>
      <c r="H1997" s="255">
        <v>42765</v>
      </c>
      <c r="I1997" s="270">
        <v>6.083333333333333</v>
      </c>
      <c r="J1997" s="3">
        <v>0</v>
      </c>
      <c r="K1997" s="3" t="s">
        <v>12343</v>
      </c>
      <c r="L1997" s="3" t="s">
        <v>4753</v>
      </c>
      <c r="M1997" s="3" t="s">
        <v>4753</v>
      </c>
      <c r="N1997" s="3" t="s">
        <v>4718</v>
      </c>
      <c r="O1997" s="3" t="s">
        <v>4715</v>
      </c>
      <c r="P1997" s="3"/>
      <c r="Q1997" s="3"/>
      <c r="R1997" s="3"/>
      <c r="S1997" s="3"/>
      <c r="T1997" s="3" t="s">
        <v>4716</v>
      </c>
    </row>
    <row r="1998" spans="2:20">
      <c r="B1998" t="s">
        <v>12341</v>
      </c>
      <c r="C1998" t="s">
        <v>15684</v>
      </c>
      <c r="E1998" t="s">
        <v>4716</v>
      </c>
      <c r="F1998" s="3">
        <v>0</v>
      </c>
      <c r="G1998" s="3">
        <v>0</v>
      </c>
      <c r="H1998" s="255">
        <v>42753</v>
      </c>
      <c r="I1998" s="270">
        <v>6.083333333333333</v>
      </c>
      <c r="J1998" s="3">
        <v>0</v>
      </c>
      <c r="K1998" s="3" t="s">
        <v>12343</v>
      </c>
      <c r="L1998" s="3" t="s">
        <v>4753</v>
      </c>
      <c r="M1998" s="3" t="s">
        <v>4753</v>
      </c>
      <c r="N1998" s="3" t="s">
        <v>4718</v>
      </c>
      <c r="O1998" s="3" t="s">
        <v>4715</v>
      </c>
      <c r="P1998" s="3"/>
      <c r="Q1998" s="3"/>
      <c r="R1998" s="3"/>
      <c r="S1998" s="3"/>
      <c r="T1998" s="3" t="s">
        <v>4716</v>
      </c>
    </row>
    <row r="1999" spans="2:20">
      <c r="B1999" t="s">
        <v>12345</v>
      </c>
      <c r="C1999" t="s">
        <v>15685</v>
      </c>
      <c r="E1999" t="s">
        <v>15686</v>
      </c>
      <c r="F1999" s="3">
        <v>2</v>
      </c>
      <c r="G1999" s="3">
        <v>1920.18</v>
      </c>
      <c r="H1999" s="255">
        <v>42766</v>
      </c>
      <c r="I1999" s="270">
        <v>6.083333333333333</v>
      </c>
      <c r="J1999" s="3">
        <v>-1</v>
      </c>
      <c r="K1999" s="3" t="s">
        <v>4752</v>
      </c>
      <c r="L1999" s="3" t="s">
        <v>4753</v>
      </c>
      <c r="M1999" s="3" t="s">
        <v>4753</v>
      </c>
      <c r="N1999" s="3" t="s">
        <v>4718</v>
      </c>
      <c r="O1999" s="3" t="s">
        <v>4715</v>
      </c>
      <c r="P1999" s="3"/>
      <c r="Q1999" s="3"/>
      <c r="R1999" s="3"/>
      <c r="S1999" s="3"/>
      <c r="T1999" s="3" t="s">
        <v>4716</v>
      </c>
    </row>
    <row r="2000" spans="2:20">
      <c r="B2000" t="s">
        <v>12345</v>
      </c>
      <c r="C2000" t="s">
        <v>15687</v>
      </c>
      <c r="E2000" t="s">
        <v>15688</v>
      </c>
      <c r="F2000" s="3">
        <v>0</v>
      </c>
      <c r="G2000" s="3">
        <v>0</v>
      </c>
      <c r="H2000" s="255">
        <v>42761</v>
      </c>
      <c r="I2000" s="270">
        <v>6.083333333333333</v>
      </c>
      <c r="J2000" s="3">
        <v>-1</v>
      </c>
      <c r="K2000" s="3" t="s">
        <v>4752</v>
      </c>
      <c r="L2000" s="3" t="s">
        <v>4753</v>
      </c>
      <c r="M2000" s="3" t="s">
        <v>4753</v>
      </c>
      <c r="N2000" s="3" t="s">
        <v>4722</v>
      </c>
      <c r="O2000" s="3" t="s">
        <v>4715</v>
      </c>
      <c r="P2000" s="3"/>
      <c r="Q2000" s="3"/>
      <c r="R2000" s="3"/>
      <c r="S2000" s="3"/>
      <c r="T2000" s="3" t="s">
        <v>4716</v>
      </c>
    </row>
    <row r="2001" spans="2:20">
      <c r="B2001" t="s">
        <v>12345</v>
      </c>
      <c r="C2001" t="s">
        <v>15689</v>
      </c>
      <c r="E2001" t="s">
        <v>15677</v>
      </c>
      <c r="F2001" s="3">
        <v>2</v>
      </c>
      <c r="G2001" s="3">
        <v>1252.76</v>
      </c>
      <c r="H2001" s="255">
        <v>42749</v>
      </c>
      <c r="I2001" s="270">
        <v>6.083333333333333</v>
      </c>
      <c r="J2001" s="3">
        <v>-1</v>
      </c>
      <c r="K2001" s="3" t="s">
        <v>4752</v>
      </c>
      <c r="L2001" s="3" t="s">
        <v>4753</v>
      </c>
      <c r="M2001" s="3" t="s">
        <v>4753</v>
      </c>
      <c r="N2001" s="3" t="s">
        <v>4731</v>
      </c>
      <c r="O2001" s="3" t="s">
        <v>4715</v>
      </c>
      <c r="P2001" s="3"/>
      <c r="Q2001" s="3"/>
      <c r="R2001" s="3"/>
      <c r="S2001" s="3"/>
      <c r="T2001" s="3" t="s">
        <v>4716</v>
      </c>
    </row>
    <row r="2002" spans="2:20">
      <c r="B2002" t="s">
        <v>12345</v>
      </c>
      <c r="C2002" t="s">
        <v>15690</v>
      </c>
      <c r="E2002" t="s">
        <v>14672</v>
      </c>
      <c r="F2002" s="3">
        <v>0</v>
      </c>
      <c r="G2002" s="3">
        <v>0</v>
      </c>
      <c r="H2002" s="255">
        <v>42741</v>
      </c>
      <c r="I2002" s="270">
        <v>6.083333333333333</v>
      </c>
      <c r="J2002" s="3">
        <v>-1</v>
      </c>
      <c r="K2002" s="3" t="s">
        <v>12343</v>
      </c>
      <c r="L2002" s="3" t="s">
        <v>4753</v>
      </c>
      <c r="M2002" s="3" t="s">
        <v>4753</v>
      </c>
      <c r="N2002" s="3" t="s">
        <v>4722</v>
      </c>
      <c r="O2002" s="3" t="s">
        <v>4715</v>
      </c>
      <c r="P2002" s="3"/>
      <c r="Q2002" s="3"/>
      <c r="R2002" s="3"/>
      <c r="S2002" s="3"/>
      <c r="T2002" s="3" t="s">
        <v>4716</v>
      </c>
    </row>
    <row r="2003" spans="2:20">
      <c r="B2003" t="s">
        <v>12345</v>
      </c>
      <c r="C2003" t="s">
        <v>15691</v>
      </c>
      <c r="E2003" t="s">
        <v>14166</v>
      </c>
      <c r="F2003" s="3">
        <v>0</v>
      </c>
      <c r="G2003" s="3">
        <v>0</v>
      </c>
      <c r="H2003" s="255">
        <v>42740</v>
      </c>
      <c r="I2003" s="270">
        <v>6.083333333333333</v>
      </c>
      <c r="J2003" s="3">
        <v>-1</v>
      </c>
      <c r="K2003" s="3" t="s">
        <v>12343</v>
      </c>
      <c r="L2003" s="3" t="s">
        <v>4753</v>
      </c>
      <c r="M2003" s="3" t="s">
        <v>4753</v>
      </c>
      <c r="N2003" s="3" t="s">
        <v>4718</v>
      </c>
      <c r="O2003" s="3" t="s">
        <v>4715</v>
      </c>
      <c r="P2003" s="3"/>
      <c r="Q2003" s="3"/>
      <c r="R2003" s="3"/>
      <c r="S2003" s="3"/>
      <c r="T2003" s="3" t="s">
        <v>4716</v>
      </c>
    </row>
    <row r="2004" spans="2:20">
      <c r="B2004" t="s">
        <v>12345</v>
      </c>
      <c r="C2004" t="s">
        <v>15692</v>
      </c>
      <c r="E2004" t="s">
        <v>15693</v>
      </c>
      <c r="F2004" s="3">
        <v>0</v>
      </c>
      <c r="G2004" s="3">
        <v>0</v>
      </c>
      <c r="H2004" s="255">
        <v>42761</v>
      </c>
      <c r="I2004" s="270">
        <v>6.083333333333333</v>
      </c>
      <c r="J2004" s="3">
        <v>-1</v>
      </c>
      <c r="K2004" s="3" t="s">
        <v>12343</v>
      </c>
      <c r="L2004" s="3" t="s">
        <v>4753</v>
      </c>
      <c r="M2004" s="3" t="s">
        <v>4753</v>
      </c>
      <c r="N2004" s="3" t="s">
        <v>4731</v>
      </c>
      <c r="O2004" s="3" t="s">
        <v>4715</v>
      </c>
      <c r="P2004" s="3"/>
      <c r="Q2004" s="3"/>
      <c r="R2004" s="3"/>
      <c r="S2004" s="3"/>
      <c r="T2004" s="3" t="s">
        <v>4716</v>
      </c>
    </row>
    <row r="2005" spans="2:20">
      <c r="B2005" t="s">
        <v>12345</v>
      </c>
      <c r="C2005" t="s">
        <v>15694</v>
      </c>
      <c r="E2005" t="s">
        <v>15132</v>
      </c>
      <c r="F2005" s="3">
        <v>0</v>
      </c>
      <c r="G2005" s="3">
        <v>0</v>
      </c>
      <c r="H2005" s="255">
        <v>42749</v>
      </c>
      <c r="I2005" s="270">
        <v>6.083333333333333</v>
      </c>
      <c r="J2005" s="3">
        <v>-1</v>
      </c>
      <c r="K2005" s="3" t="s">
        <v>12343</v>
      </c>
      <c r="L2005" s="3" t="s">
        <v>4753</v>
      </c>
      <c r="M2005" s="3" t="s">
        <v>4753</v>
      </c>
      <c r="N2005" s="3" t="s">
        <v>4722</v>
      </c>
      <c r="O2005" s="3" t="s">
        <v>4715</v>
      </c>
      <c r="P2005" s="3"/>
      <c r="Q2005" s="3"/>
      <c r="R2005" s="3"/>
      <c r="S2005" s="3"/>
      <c r="T2005" s="3" t="s">
        <v>4716</v>
      </c>
    </row>
    <row r="2006" spans="2:20">
      <c r="B2006" t="s">
        <v>12341</v>
      </c>
      <c r="C2006" t="s">
        <v>15695</v>
      </c>
      <c r="E2006" t="s">
        <v>4716</v>
      </c>
      <c r="F2006" s="3">
        <v>0</v>
      </c>
      <c r="G2006" s="3">
        <v>0</v>
      </c>
      <c r="H2006" s="255">
        <v>42755</v>
      </c>
      <c r="I2006" s="270">
        <v>6.083333333333333</v>
      </c>
      <c r="J2006" s="3">
        <v>0</v>
      </c>
      <c r="K2006" s="3" t="s">
        <v>12343</v>
      </c>
      <c r="L2006" s="3" t="s">
        <v>4753</v>
      </c>
      <c r="M2006" s="3" t="s">
        <v>4753</v>
      </c>
      <c r="N2006" s="3" t="s">
        <v>4718</v>
      </c>
      <c r="O2006" s="3" t="s">
        <v>4715</v>
      </c>
      <c r="P2006" s="3"/>
      <c r="Q2006" s="3"/>
      <c r="R2006" s="3"/>
      <c r="S2006" s="3"/>
      <c r="T2006" s="3" t="s">
        <v>4716</v>
      </c>
    </row>
    <row r="2007" spans="2:20">
      <c r="B2007" t="s">
        <v>12341</v>
      </c>
      <c r="C2007" t="s">
        <v>15696</v>
      </c>
      <c r="E2007" t="s">
        <v>4716</v>
      </c>
      <c r="F2007" s="3">
        <v>0</v>
      </c>
      <c r="G2007" s="3">
        <v>0</v>
      </c>
      <c r="H2007" s="255">
        <v>42745</v>
      </c>
      <c r="I2007" s="270">
        <v>6.083333333333333</v>
      </c>
      <c r="J2007" s="3">
        <v>0</v>
      </c>
      <c r="K2007" s="3" t="s">
        <v>12343</v>
      </c>
      <c r="L2007" s="3" t="s">
        <v>4753</v>
      </c>
      <c r="M2007" s="3" t="s">
        <v>4753</v>
      </c>
      <c r="N2007" s="3" t="s">
        <v>4722</v>
      </c>
      <c r="O2007" s="3" t="s">
        <v>4715</v>
      </c>
      <c r="P2007" s="3"/>
      <c r="Q2007" s="3"/>
      <c r="R2007" s="3"/>
      <c r="S2007" s="3"/>
      <c r="T2007" s="3" t="s">
        <v>4716</v>
      </c>
    </row>
    <row r="2008" spans="2:20">
      <c r="B2008" t="s">
        <v>12345</v>
      </c>
      <c r="C2008" t="s">
        <v>15697</v>
      </c>
      <c r="E2008" t="s">
        <v>15698</v>
      </c>
      <c r="F2008" s="3">
        <v>0</v>
      </c>
      <c r="G2008" s="3">
        <v>0</v>
      </c>
      <c r="H2008" s="255">
        <v>42737</v>
      </c>
      <c r="I2008" s="270">
        <v>6.083333333333333</v>
      </c>
      <c r="J2008" s="3">
        <v>-1</v>
      </c>
      <c r="K2008" s="3" t="s">
        <v>12343</v>
      </c>
      <c r="L2008" s="3" t="s">
        <v>4753</v>
      </c>
      <c r="M2008" s="3" t="s">
        <v>4753</v>
      </c>
      <c r="N2008" s="3" t="s">
        <v>4718</v>
      </c>
      <c r="O2008" s="3" t="s">
        <v>4715</v>
      </c>
      <c r="P2008" s="3"/>
      <c r="Q2008" s="3"/>
      <c r="R2008" s="3"/>
      <c r="S2008" s="3"/>
      <c r="T2008" s="3" t="s">
        <v>4716</v>
      </c>
    </row>
    <row r="2009" spans="2:20">
      <c r="B2009" t="s">
        <v>12341</v>
      </c>
      <c r="C2009" t="s">
        <v>15699</v>
      </c>
      <c r="E2009" t="s">
        <v>4716</v>
      </c>
      <c r="F2009" s="3">
        <v>0</v>
      </c>
      <c r="G2009" s="3">
        <v>0</v>
      </c>
      <c r="H2009" s="255">
        <v>42737</v>
      </c>
      <c r="I2009" s="270">
        <v>6.083333333333333</v>
      </c>
      <c r="J2009" s="3">
        <v>0</v>
      </c>
      <c r="K2009" s="3" t="s">
        <v>12343</v>
      </c>
      <c r="L2009" s="3" t="s">
        <v>4753</v>
      </c>
      <c r="M2009" s="3" t="s">
        <v>4753</v>
      </c>
      <c r="N2009" s="3" t="s">
        <v>4718</v>
      </c>
      <c r="O2009" s="3" t="s">
        <v>4715</v>
      </c>
      <c r="P2009" s="3"/>
      <c r="Q2009" s="3"/>
      <c r="R2009" s="3"/>
      <c r="S2009" s="3"/>
      <c r="T2009" s="3" t="s">
        <v>4716</v>
      </c>
    </row>
    <row r="2010" spans="2:20">
      <c r="B2010" t="s">
        <v>12345</v>
      </c>
      <c r="C2010" t="s">
        <v>15700</v>
      </c>
      <c r="E2010" t="s">
        <v>14608</v>
      </c>
      <c r="F2010" s="3">
        <v>0</v>
      </c>
      <c r="G2010" s="3">
        <v>0</v>
      </c>
      <c r="H2010" s="255">
        <v>42725</v>
      </c>
      <c r="I2010" s="270">
        <v>6.166666666666667</v>
      </c>
      <c r="J2010" s="3">
        <v>-1</v>
      </c>
      <c r="K2010" s="3" t="s">
        <v>12343</v>
      </c>
      <c r="L2010" s="3" t="s">
        <v>4753</v>
      </c>
      <c r="M2010" s="3" t="s">
        <v>4753</v>
      </c>
      <c r="N2010" s="3" t="s">
        <v>4718</v>
      </c>
      <c r="O2010" s="3" t="s">
        <v>4715</v>
      </c>
      <c r="P2010" s="3"/>
      <c r="Q2010" s="3"/>
      <c r="R2010" s="3"/>
      <c r="S2010" s="3"/>
      <c r="T2010" s="3" t="s">
        <v>4716</v>
      </c>
    </row>
    <row r="2011" spans="2:20">
      <c r="B2011" t="s">
        <v>12341</v>
      </c>
      <c r="C2011" t="s">
        <v>15701</v>
      </c>
      <c r="E2011" t="s">
        <v>4716</v>
      </c>
      <c r="F2011" s="3">
        <v>0</v>
      </c>
      <c r="G2011" s="3">
        <v>0</v>
      </c>
      <c r="H2011" s="255">
        <v>42719</v>
      </c>
      <c r="I2011" s="270">
        <v>6.166666666666667</v>
      </c>
      <c r="J2011" s="3">
        <v>0</v>
      </c>
      <c r="K2011" s="3" t="s">
        <v>12343</v>
      </c>
      <c r="L2011" s="3" t="s">
        <v>4753</v>
      </c>
      <c r="M2011" s="3" t="s">
        <v>4753</v>
      </c>
      <c r="N2011" s="3" t="s">
        <v>4718</v>
      </c>
      <c r="O2011" s="3" t="s">
        <v>4715</v>
      </c>
      <c r="P2011" s="3"/>
      <c r="Q2011" s="3"/>
      <c r="R2011" s="3"/>
      <c r="S2011" s="3"/>
      <c r="T2011" s="3" t="s">
        <v>4716</v>
      </c>
    </row>
    <row r="2012" spans="2:20">
      <c r="B2012" t="s">
        <v>12345</v>
      </c>
      <c r="C2012" t="s">
        <v>15702</v>
      </c>
      <c r="E2012" t="s">
        <v>15703</v>
      </c>
      <c r="F2012" s="3">
        <v>0</v>
      </c>
      <c r="G2012" s="3">
        <v>0</v>
      </c>
      <c r="H2012" s="255">
        <v>42712</v>
      </c>
      <c r="I2012" s="270">
        <v>6.166666666666667</v>
      </c>
      <c r="J2012" s="3">
        <v>-1</v>
      </c>
      <c r="K2012" s="3" t="s">
        <v>12343</v>
      </c>
      <c r="L2012" s="3" t="s">
        <v>4753</v>
      </c>
      <c r="M2012" s="3" t="s">
        <v>4753</v>
      </c>
      <c r="N2012" s="3" t="s">
        <v>4718</v>
      </c>
      <c r="O2012" s="3" t="s">
        <v>4715</v>
      </c>
      <c r="P2012" s="3"/>
      <c r="Q2012" s="3"/>
      <c r="R2012" s="3"/>
      <c r="S2012" s="3"/>
      <c r="T2012" s="3" t="s">
        <v>4716</v>
      </c>
    </row>
    <row r="2013" spans="2:20">
      <c r="B2013" t="s">
        <v>12345</v>
      </c>
      <c r="C2013" t="s">
        <v>15704</v>
      </c>
      <c r="E2013" t="s">
        <v>15705</v>
      </c>
      <c r="F2013" s="3">
        <v>0</v>
      </c>
      <c r="G2013" s="3">
        <v>0</v>
      </c>
      <c r="H2013" s="255">
        <v>42723</v>
      </c>
      <c r="I2013" s="270">
        <v>6.166666666666667</v>
      </c>
      <c r="J2013" s="3">
        <v>-1</v>
      </c>
      <c r="K2013" s="3" t="s">
        <v>4752</v>
      </c>
      <c r="L2013" s="3" t="s">
        <v>4753</v>
      </c>
      <c r="M2013" s="3" t="s">
        <v>4753</v>
      </c>
      <c r="N2013" s="3" t="s">
        <v>4718</v>
      </c>
      <c r="O2013" s="3" t="s">
        <v>4715</v>
      </c>
      <c r="P2013" s="3"/>
      <c r="Q2013" s="3"/>
      <c r="R2013" s="3"/>
      <c r="S2013" s="3"/>
      <c r="T2013" s="3" t="s">
        <v>4716</v>
      </c>
    </row>
    <row r="2014" spans="2:20">
      <c r="B2014" t="s">
        <v>12341</v>
      </c>
      <c r="C2014" t="s">
        <v>15706</v>
      </c>
      <c r="E2014" t="s">
        <v>4716</v>
      </c>
      <c r="F2014" s="3">
        <v>0</v>
      </c>
      <c r="G2014" s="3">
        <v>0</v>
      </c>
      <c r="H2014" s="255">
        <v>42710</v>
      </c>
      <c r="I2014" s="270">
        <v>6.166666666666667</v>
      </c>
      <c r="J2014" s="3">
        <v>0</v>
      </c>
      <c r="K2014" s="3" t="s">
        <v>12343</v>
      </c>
      <c r="L2014" s="3" t="s">
        <v>4753</v>
      </c>
      <c r="M2014" s="3" t="s">
        <v>4753</v>
      </c>
      <c r="N2014" s="3" t="s">
        <v>4722</v>
      </c>
      <c r="O2014" s="3" t="s">
        <v>4715</v>
      </c>
      <c r="P2014" s="3"/>
      <c r="Q2014" s="3"/>
      <c r="R2014" s="3"/>
      <c r="S2014" s="3"/>
      <c r="T2014" s="3" t="s">
        <v>4716</v>
      </c>
    </row>
    <row r="2015" spans="2:20">
      <c r="B2015" t="s">
        <v>12345</v>
      </c>
      <c r="C2015" t="s">
        <v>15707</v>
      </c>
      <c r="E2015" t="s">
        <v>14774</v>
      </c>
      <c r="F2015" s="3">
        <v>0</v>
      </c>
      <c r="G2015" s="3">
        <v>0</v>
      </c>
      <c r="H2015" s="255">
        <v>42734</v>
      </c>
      <c r="I2015" s="270">
        <v>6.166666666666667</v>
      </c>
      <c r="J2015" s="3">
        <v>-1</v>
      </c>
      <c r="K2015" s="3" t="s">
        <v>12343</v>
      </c>
      <c r="L2015" s="3" t="s">
        <v>4753</v>
      </c>
      <c r="M2015" s="3" t="s">
        <v>4753</v>
      </c>
      <c r="N2015" s="3" t="s">
        <v>4722</v>
      </c>
      <c r="O2015" s="3" t="s">
        <v>4715</v>
      </c>
      <c r="P2015" s="3"/>
      <c r="Q2015" s="3"/>
      <c r="R2015" s="3"/>
      <c r="S2015" s="3"/>
      <c r="T2015" s="3" t="s">
        <v>4716</v>
      </c>
    </row>
    <row r="2016" spans="2:20">
      <c r="B2016" t="s">
        <v>12345</v>
      </c>
      <c r="C2016" t="s">
        <v>15708</v>
      </c>
      <c r="E2016" t="s">
        <v>15606</v>
      </c>
      <c r="F2016" s="3">
        <v>0</v>
      </c>
      <c r="G2016" s="3">
        <v>0</v>
      </c>
      <c r="H2016" s="255">
        <v>42725</v>
      </c>
      <c r="I2016" s="270">
        <v>6.166666666666667</v>
      </c>
      <c r="J2016" s="3">
        <v>-1</v>
      </c>
      <c r="K2016" s="3" t="s">
        <v>12343</v>
      </c>
      <c r="L2016" s="3" t="s">
        <v>4753</v>
      </c>
      <c r="M2016" s="3" t="s">
        <v>4753</v>
      </c>
      <c r="N2016" s="3" t="s">
        <v>4712</v>
      </c>
      <c r="O2016" s="3" t="s">
        <v>4715</v>
      </c>
      <c r="P2016" s="3"/>
      <c r="Q2016" s="3"/>
      <c r="R2016" s="3"/>
      <c r="S2016" s="3"/>
      <c r="T2016" s="3" t="s">
        <v>4716</v>
      </c>
    </row>
    <row r="2017" spans="2:20">
      <c r="B2017" t="s">
        <v>12341</v>
      </c>
      <c r="C2017" t="s">
        <v>15709</v>
      </c>
      <c r="E2017" t="s">
        <v>4716</v>
      </c>
      <c r="F2017" s="3">
        <v>0</v>
      </c>
      <c r="G2017" s="3">
        <v>0</v>
      </c>
      <c r="H2017" s="255">
        <v>42719</v>
      </c>
      <c r="I2017" s="270">
        <v>6.166666666666667</v>
      </c>
      <c r="J2017" s="3">
        <v>0</v>
      </c>
      <c r="K2017" s="3" t="s">
        <v>12343</v>
      </c>
      <c r="L2017" s="3" t="s">
        <v>4753</v>
      </c>
      <c r="M2017" s="3" t="s">
        <v>4753</v>
      </c>
      <c r="N2017" s="3" t="s">
        <v>4718</v>
      </c>
      <c r="O2017" s="3" t="s">
        <v>4715</v>
      </c>
      <c r="P2017" s="3"/>
      <c r="Q2017" s="3"/>
      <c r="R2017" s="3"/>
      <c r="S2017" s="3"/>
      <c r="T2017" s="3" t="s">
        <v>4716</v>
      </c>
    </row>
    <row r="2018" spans="2:20">
      <c r="B2018" t="s">
        <v>12345</v>
      </c>
      <c r="C2018" t="s">
        <v>15710</v>
      </c>
      <c r="E2018" t="s">
        <v>15562</v>
      </c>
      <c r="F2018" s="3">
        <v>0</v>
      </c>
      <c r="G2018" s="3">
        <v>0</v>
      </c>
      <c r="H2018" s="255">
        <v>42719</v>
      </c>
      <c r="I2018" s="270">
        <v>6.166666666666667</v>
      </c>
      <c r="J2018" s="3">
        <v>-1</v>
      </c>
      <c r="K2018" s="3" t="s">
        <v>12343</v>
      </c>
      <c r="L2018" s="3" t="s">
        <v>4753</v>
      </c>
      <c r="M2018" s="3" t="s">
        <v>4753</v>
      </c>
      <c r="N2018" s="3" t="s">
        <v>4722</v>
      </c>
      <c r="O2018" s="3" t="s">
        <v>4715</v>
      </c>
      <c r="P2018" s="3"/>
      <c r="Q2018" s="3"/>
      <c r="R2018" s="3"/>
      <c r="S2018" s="3"/>
      <c r="T2018" s="3" t="s">
        <v>4716</v>
      </c>
    </row>
    <row r="2019" spans="2:20">
      <c r="B2019" t="s">
        <v>12341</v>
      </c>
      <c r="C2019" t="s">
        <v>15711</v>
      </c>
      <c r="E2019" t="s">
        <v>4716</v>
      </c>
      <c r="F2019" s="3">
        <v>0</v>
      </c>
      <c r="G2019" s="3">
        <v>0</v>
      </c>
      <c r="H2019" s="255">
        <v>42705</v>
      </c>
      <c r="I2019" s="270">
        <v>6.166666666666667</v>
      </c>
      <c r="J2019" s="3">
        <v>0</v>
      </c>
      <c r="K2019" s="3" t="s">
        <v>12343</v>
      </c>
      <c r="L2019" s="3" t="s">
        <v>4753</v>
      </c>
      <c r="M2019" s="3" t="s">
        <v>4753</v>
      </c>
      <c r="N2019" s="3" t="s">
        <v>4722</v>
      </c>
      <c r="O2019" s="3" t="s">
        <v>4715</v>
      </c>
      <c r="P2019" s="3"/>
      <c r="Q2019" s="3"/>
      <c r="R2019" s="3"/>
      <c r="S2019" s="3"/>
      <c r="T2019" s="3" t="s">
        <v>4716</v>
      </c>
    </row>
    <row r="2020" spans="2:20">
      <c r="B2020" t="s">
        <v>12345</v>
      </c>
      <c r="C2020" t="s">
        <v>15712</v>
      </c>
      <c r="E2020" t="s">
        <v>15147</v>
      </c>
      <c r="F2020" s="3">
        <v>0</v>
      </c>
      <c r="G2020" s="3">
        <v>0</v>
      </c>
      <c r="H2020" s="255">
        <v>42713</v>
      </c>
      <c r="I2020" s="270">
        <v>6.166666666666667</v>
      </c>
      <c r="J2020" s="3">
        <v>-1</v>
      </c>
      <c r="K2020" s="3" t="s">
        <v>12343</v>
      </c>
      <c r="L2020" s="3" t="s">
        <v>4753</v>
      </c>
      <c r="M2020" s="3" t="s">
        <v>4753</v>
      </c>
      <c r="N2020" s="3" t="s">
        <v>4712</v>
      </c>
      <c r="O2020" s="3" t="s">
        <v>4715</v>
      </c>
      <c r="P2020" s="3"/>
      <c r="Q2020" s="3"/>
      <c r="R2020" s="3"/>
      <c r="S2020" s="3"/>
      <c r="T2020" s="3" t="s">
        <v>4716</v>
      </c>
    </row>
    <row r="2021" spans="2:20">
      <c r="B2021" t="s">
        <v>12345</v>
      </c>
      <c r="C2021" t="s">
        <v>15713</v>
      </c>
      <c r="E2021" t="s">
        <v>15034</v>
      </c>
      <c r="F2021" s="3">
        <v>0</v>
      </c>
      <c r="G2021" s="3">
        <v>0</v>
      </c>
      <c r="H2021" s="255">
        <v>42717</v>
      </c>
      <c r="I2021" s="270">
        <v>6.166666666666667</v>
      </c>
      <c r="J2021" s="3">
        <v>-1</v>
      </c>
      <c r="K2021" s="3" t="s">
        <v>4752</v>
      </c>
      <c r="L2021" s="3" t="s">
        <v>4753</v>
      </c>
      <c r="M2021" s="3" t="s">
        <v>4753</v>
      </c>
      <c r="N2021" s="3" t="s">
        <v>4731</v>
      </c>
      <c r="O2021" s="3" t="s">
        <v>4715</v>
      </c>
      <c r="P2021" s="3"/>
      <c r="Q2021" s="3"/>
      <c r="R2021" s="3"/>
      <c r="S2021" s="3"/>
      <c r="T2021" s="3" t="s">
        <v>4716</v>
      </c>
    </row>
    <row r="2022" spans="2:20">
      <c r="B2022" t="s">
        <v>12345</v>
      </c>
      <c r="C2022" t="s">
        <v>15714</v>
      </c>
      <c r="E2022" t="s">
        <v>15715</v>
      </c>
      <c r="F2022" s="3">
        <v>0</v>
      </c>
      <c r="G2022" s="3">
        <v>0</v>
      </c>
      <c r="H2022" s="255">
        <v>42734</v>
      </c>
      <c r="I2022" s="270">
        <v>6.166666666666667</v>
      </c>
      <c r="J2022" s="3">
        <v>-1</v>
      </c>
      <c r="K2022" s="3" t="s">
        <v>4752</v>
      </c>
      <c r="L2022" s="3" t="s">
        <v>4753</v>
      </c>
      <c r="M2022" s="3" t="s">
        <v>4753</v>
      </c>
      <c r="N2022" s="3" t="s">
        <v>4718</v>
      </c>
      <c r="O2022" s="3" t="s">
        <v>4715</v>
      </c>
      <c r="P2022" s="3"/>
      <c r="Q2022" s="3"/>
      <c r="R2022" s="3"/>
      <c r="S2022" s="3"/>
      <c r="T2022" s="3" t="s">
        <v>4716</v>
      </c>
    </row>
    <row r="2023" spans="2:20">
      <c r="B2023" t="s">
        <v>12345</v>
      </c>
      <c r="C2023" t="s">
        <v>15716</v>
      </c>
      <c r="E2023" t="s">
        <v>15717</v>
      </c>
      <c r="F2023" s="3">
        <v>0</v>
      </c>
      <c r="G2023" s="3">
        <v>0</v>
      </c>
      <c r="H2023" s="255">
        <v>42714</v>
      </c>
      <c r="I2023" s="270">
        <v>6.166666666666667</v>
      </c>
      <c r="J2023" s="3">
        <v>-1</v>
      </c>
      <c r="K2023" s="3" t="s">
        <v>12343</v>
      </c>
      <c r="L2023" s="3" t="s">
        <v>5324</v>
      </c>
      <c r="M2023" s="3" t="s">
        <v>15718</v>
      </c>
      <c r="N2023" s="3" t="s">
        <v>4712</v>
      </c>
      <c r="O2023" s="3" t="s">
        <v>4715</v>
      </c>
      <c r="P2023" s="3"/>
      <c r="Q2023" s="3"/>
      <c r="R2023" s="3"/>
      <c r="S2023" s="3"/>
      <c r="T2023" s="3" t="s">
        <v>4716</v>
      </c>
    </row>
    <row r="2024" spans="2:20">
      <c r="B2024" t="s">
        <v>12345</v>
      </c>
      <c r="C2024" t="s">
        <v>15719</v>
      </c>
      <c r="E2024" t="s">
        <v>15720</v>
      </c>
      <c r="F2024" s="3">
        <v>0</v>
      </c>
      <c r="G2024" s="3">
        <v>0</v>
      </c>
      <c r="H2024" s="255">
        <v>42731</v>
      </c>
      <c r="I2024" s="270">
        <v>6.166666666666667</v>
      </c>
      <c r="J2024" s="3">
        <v>-1</v>
      </c>
      <c r="K2024" s="3" t="s">
        <v>12343</v>
      </c>
      <c r="L2024" s="3" t="s">
        <v>4726</v>
      </c>
      <c r="M2024" s="3" t="s">
        <v>15721</v>
      </c>
      <c r="N2024" s="3" t="s">
        <v>4718</v>
      </c>
      <c r="O2024" s="3" t="s">
        <v>4715</v>
      </c>
      <c r="P2024" s="3"/>
      <c r="Q2024" s="3"/>
      <c r="R2024" s="3"/>
      <c r="S2024" s="3"/>
      <c r="T2024" s="3" t="s">
        <v>4716</v>
      </c>
    </row>
    <row r="2025" spans="2:20">
      <c r="B2025" t="s">
        <v>12345</v>
      </c>
      <c r="C2025" t="s">
        <v>15722</v>
      </c>
      <c r="E2025" t="s">
        <v>12756</v>
      </c>
      <c r="F2025" s="3">
        <v>0</v>
      </c>
      <c r="G2025" s="3">
        <v>0</v>
      </c>
      <c r="H2025" s="255">
        <v>42713</v>
      </c>
      <c r="I2025" s="270">
        <v>6.166666666666667</v>
      </c>
      <c r="J2025" s="3">
        <v>-1</v>
      </c>
      <c r="K2025" s="3" t="s">
        <v>12343</v>
      </c>
      <c r="L2025" s="3" t="s">
        <v>5197</v>
      </c>
      <c r="M2025" s="3" t="s">
        <v>15723</v>
      </c>
      <c r="N2025" s="3" t="s">
        <v>4722</v>
      </c>
      <c r="O2025" s="3" t="s">
        <v>4715</v>
      </c>
      <c r="P2025" s="3"/>
      <c r="Q2025" s="3"/>
      <c r="R2025" s="3"/>
      <c r="S2025" s="3"/>
      <c r="T2025" s="3" t="s">
        <v>4716</v>
      </c>
    </row>
    <row r="2026" spans="2:20">
      <c r="B2026" t="s">
        <v>12345</v>
      </c>
      <c r="C2026" t="s">
        <v>15724</v>
      </c>
      <c r="E2026" t="s">
        <v>14396</v>
      </c>
      <c r="F2026" s="3">
        <v>0</v>
      </c>
      <c r="G2026" s="3">
        <v>0</v>
      </c>
      <c r="H2026" s="255">
        <v>42724</v>
      </c>
      <c r="I2026" s="270">
        <v>6.166666666666667</v>
      </c>
      <c r="J2026" s="3">
        <v>-1</v>
      </c>
      <c r="K2026" s="3" t="s">
        <v>4752</v>
      </c>
      <c r="L2026" s="3" t="s">
        <v>4726</v>
      </c>
      <c r="M2026" s="3" t="s">
        <v>5972</v>
      </c>
      <c r="N2026" s="3" t="s">
        <v>4712</v>
      </c>
      <c r="O2026" s="3" t="s">
        <v>4715</v>
      </c>
      <c r="P2026" s="3"/>
      <c r="Q2026" s="3"/>
      <c r="R2026" s="3"/>
      <c r="S2026" s="3"/>
      <c r="T2026" s="3" t="s">
        <v>4716</v>
      </c>
    </row>
    <row r="2027" spans="2:20">
      <c r="B2027" t="s">
        <v>12345</v>
      </c>
      <c r="C2027" t="s">
        <v>15725</v>
      </c>
      <c r="E2027" t="s">
        <v>15726</v>
      </c>
      <c r="F2027" s="3">
        <v>0</v>
      </c>
      <c r="G2027" s="3">
        <v>0</v>
      </c>
      <c r="H2027" s="255">
        <v>42725</v>
      </c>
      <c r="I2027" s="270">
        <v>6.166666666666667</v>
      </c>
      <c r="J2027" s="3">
        <v>-1</v>
      </c>
      <c r="K2027" s="3" t="s">
        <v>12343</v>
      </c>
      <c r="L2027" s="3" t="s">
        <v>4753</v>
      </c>
      <c r="M2027" s="3" t="s">
        <v>4753</v>
      </c>
      <c r="N2027" s="3" t="s">
        <v>4731</v>
      </c>
      <c r="O2027" s="3" t="s">
        <v>4715</v>
      </c>
      <c r="P2027" s="3"/>
      <c r="Q2027" s="3"/>
      <c r="R2027" s="3"/>
      <c r="S2027" s="3"/>
      <c r="T2027" s="3" t="s">
        <v>4716</v>
      </c>
    </row>
    <row r="2028" spans="2:20">
      <c r="B2028" t="s">
        <v>12345</v>
      </c>
      <c r="C2028" t="s">
        <v>15727</v>
      </c>
      <c r="E2028" t="s">
        <v>13315</v>
      </c>
      <c r="F2028" s="3">
        <v>0</v>
      </c>
      <c r="G2028" s="3">
        <v>0</v>
      </c>
      <c r="H2028" s="255">
        <v>42705</v>
      </c>
      <c r="I2028" s="270">
        <v>6.166666666666667</v>
      </c>
      <c r="J2028" s="3">
        <v>-1</v>
      </c>
      <c r="K2028" s="3" t="s">
        <v>12343</v>
      </c>
      <c r="L2028" s="3" t="s">
        <v>4726</v>
      </c>
      <c r="M2028" s="3" t="s">
        <v>15728</v>
      </c>
      <c r="N2028" s="3" t="s">
        <v>4718</v>
      </c>
      <c r="O2028" s="3" t="s">
        <v>4715</v>
      </c>
      <c r="P2028" s="3"/>
      <c r="Q2028" s="3"/>
      <c r="R2028" s="3"/>
      <c r="S2028" s="3"/>
      <c r="T2028" s="3" t="s">
        <v>4716</v>
      </c>
    </row>
    <row r="2029" spans="2:20">
      <c r="B2029" t="s">
        <v>12345</v>
      </c>
      <c r="C2029" t="s">
        <v>15729</v>
      </c>
      <c r="E2029" t="s">
        <v>15730</v>
      </c>
      <c r="F2029" s="3">
        <v>0</v>
      </c>
      <c r="G2029" s="3">
        <v>0</v>
      </c>
      <c r="H2029" s="255">
        <v>42725</v>
      </c>
      <c r="I2029" s="270">
        <v>6.166666666666667</v>
      </c>
      <c r="J2029" s="3">
        <v>-1</v>
      </c>
      <c r="K2029" s="3" t="s">
        <v>12343</v>
      </c>
      <c r="L2029" s="3" t="s">
        <v>4726</v>
      </c>
      <c r="M2029" s="3" t="s">
        <v>5188</v>
      </c>
      <c r="N2029" s="3" t="s">
        <v>4722</v>
      </c>
      <c r="O2029" s="3" t="s">
        <v>4715</v>
      </c>
      <c r="P2029" s="3"/>
      <c r="Q2029" s="3"/>
      <c r="R2029" s="3"/>
      <c r="S2029" s="3"/>
      <c r="T2029" s="3" t="s">
        <v>4716</v>
      </c>
    </row>
    <row r="2030" spans="2:20">
      <c r="B2030" t="s">
        <v>12345</v>
      </c>
      <c r="C2030" t="s">
        <v>15731</v>
      </c>
      <c r="E2030" t="s">
        <v>15732</v>
      </c>
      <c r="F2030" s="3">
        <v>0</v>
      </c>
      <c r="G2030" s="3">
        <v>0</v>
      </c>
      <c r="H2030" s="255">
        <v>42723</v>
      </c>
      <c r="I2030" s="270">
        <v>6.166666666666667</v>
      </c>
      <c r="J2030" s="3">
        <v>-1</v>
      </c>
      <c r="K2030" s="3" t="s">
        <v>12343</v>
      </c>
      <c r="L2030" s="3" t="s">
        <v>4726</v>
      </c>
      <c r="M2030" s="3" t="s">
        <v>5188</v>
      </c>
      <c r="N2030" s="3" t="s">
        <v>4712</v>
      </c>
      <c r="O2030" s="3" t="s">
        <v>4715</v>
      </c>
      <c r="P2030" s="3"/>
      <c r="Q2030" s="3"/>
      <c r="R2030" s="3"/>
      <c r="S2030" s="3"/>
      <c r="T2030" s="3" t="s">
        <v>4716</v>
      </c>
    </row>
    <row r="2031" spans="2:20">
      <c r="B2031" t="s">
        <v>12345</v>
      </c>
      <c r="C2031" t="s">
        <v>15733</v>
      </c>
      <c r="E2031" t="s">
        <v>14272</v>
      </c>
      <c r="F2031" s="3">
        <v>0</v>
      </c>
      <c r="G2031" s="3">
        <v>0</v>
      </c>
      <c r="H2031" s="255">
        <v>42724</v>
      </c>
      <c r="I2031" s="270">
        <v>6.166666666666667</v>
      </c>
      <c r="J2031" s="3">
        <v>-1</v>
      </c>
      <c r="K2031" s="3" t="s">
        <v>12343</v>
      </c>
      <c r="L2031" s="3" t="s">
        <v>4726</v>
      </c>
      <c r="M2031" s="3" t="s">
        <v>11774</v>
      </c>
      <c r="N2031" s="3" t="s">
        <v>4722</v>
      </c>
      <c r="O2031" s="3" t="s">
        <v>4715</v>
      </c>
      <c r="P2031" s="3"/>
      <c r="Q2031" s="3"/>
      <c r="R2031" s="3"/>
      <c r="S2031" s="3"/>
      <c r="T2031" s="3" t="s">
        <v>4716</v>
      </c>
    </row>
    <row r="2032" spans="2:20">
      <c r="B2032" t="s">
        <v>12345</v>
      </c>
      <c r="C2032" t="s">
        <v>15734</v>
      </c>
      <c r="E2032" t="s">
        <v>12545</v>
      </c>
      <c r="F2032" s="3">
        <v>0</v>
      </c>
      <c r="G2032" s="3">
        <v>0</v>
      </c>
      <c r="H2032" s="255">
        <v>42705</v>
      </c>
      <c r="I2032" s="270">
        <v>6.166666666666667</v>
      </c>
      <c r="J2032" s="3">
        <v>109169</v>
      </c>
      <c r="K2032" s="3" t="s">
        <v>12343</v>
      </c>
      <c r="L2032" s="3" t="s">
        <v>4726</v>
      </c>
      <c r="M2032" s="3" t="s">
        <v>12473</v>
      </c>
      <c r="N2032" s="3" t="s">
        <v>4722</v>
      </c>
      <c r="O2032" s="3" t="s">
        <v>4715</v>
      </c>
      <c r="P2032" s="3"/>
      <c r="Q2032" s="3"/>
      <c r="R2032" s="3"/>
      <c r="S2032" s="3"/>
      <c r="T2032" s="3" t="s">
        <v>4716</v>
      </c>
    </row>
    <row r="2033" spans="2:20">
      <c r="B2033" t="s">
        <v>12345</v>
      </c>
      <c r="C2033" t="s">
        <v>15735</v>
      </c>
      <c r="E2033" t="s">
        <v>15736</v>
      </c>
      <c r="F2033" s="3">
        <v>0</v>
      </c>
      <c r="G2033" s="3">
        <v>0</v>
      </c>
      <c r="H2033" s="255">
        <v>42711</v>
      </c>
      <c r="I2033" s="270">
        <v>6.166666666666667</v>
      </c>
      <c r="J2033" s="3">
        <v>45051</v>
      </c>
      <c r="K2033" s="3" t="s">
        <v>12343</v>
      </c>
      <c r="L2033" s="3" t="s">
        <v>4726</v>
      </c>
      <c r="M2033" s="3" t="s">
        <v>4994</v>
      </c>
      <c r="N2033" s="3" t="s">
        <v>4712</v>
      </c>
      <c r="O2033" s="3" t="s">
        <v>4715</v>
      </c>
      <c r="P2033" s="3"/>
      <c r="Q2033" s="3"/>
      <c r="R2033" s="3"/>
      <c r="S2033" s="3"/>
      <c r="T2033" s="3" t="s">
        <v>4716</v>
      </c>
    </row>
    <row r="2034" spans="2:20">
      <c r="B2034" t="s">
        <v>12345</v>
      </c>
      <c r="C2034" t="s">
        <v>15737</v>
      </c>
      <c r="E2034" t="s">
        <v>14351</v>
      </c>
      <c r="F2034" s="3">
        <v>0</v>
      </c>
      <c r="G2034" s="3">
        <v>0</v>
      </c>
      <c r="H2034" s="255">
        <v>42705</v>
      </c>
      <c r="I2034" s="270">
        <v>6.166666666666667</v>
      </c>
      <c r="J2034" s="3">
        <v>34343</v>
      </c>
      <c r="K2034" s="3" t="s">
        <v>12343</v>
      </c>
      <c r="L2034" s="3" t="s">
        <v>5197</v>
      </c>
      <c r="M2034" s="3" t="s">
        <v>12999</v>
      </c>
      <c r="N2034" s="3" t="s">
        <v>4718</v>
      </c>
      <c r="O2034" s="3" t="s">
        <v>4715</v>
      </c>
      <c r="P2034" s="3"/>
      <c r="Q2034" s="3"/>
      <c r="R2034" s="3"/>
      <c r="S2034" s="3"/>
      <c r="T2034" s="3" t="s">
        <v>4716</v>
      </c>
    </row>
    <row r="2035" spans="2:20">
      <c r="B2035" t="s">
        <v>12345</v>
      </c>
      <c r="C2035" t="s">
        <v>15738</v>
      </c>
      <c r="E2035" t="s">
        <v>14371</v>
      </c>
      <c r="F2035" s="3">
        <v>0</v>
      </c>
      <c r="G2035" s="3">
        <v>0</v>
      </c>
      <c r="H2035" s="255">
        <v>42707</v>
      </c>
      <c r="I2035" s="270">
        <v>6.166666666666667</v>
      </c>
      <c r="J2035" s="3">
        <v>-1</v>
      </c>
      <c r="K2035" s="3" t="s">
        <v>12343</v>
      </c>
      <c r="L2035" s="3" t="s">
        <v>4726</v>
      </c>
      <c r="M2035" s="3" t="s">
        <v>4994</v>
      </c>
      <c r="N2035" s="3" t="s">
        <v>4731</v>
      </c>
      <c r="O2035" s="3" t="s">
        <v>4715</v>
      </c>
      <c r="P2035" s="3"/>
      <c r="Q2035" s="3"/>
      <c r="R2035" s="3"/>
      <c r="S2035" s="3"/>
      <c r="T2035" s="3" t="s">
        <v>4716</v>
      </c>
    </row>
    <row r="2036" spans="2:20">
      <c r="B2036" t="s">
        <v>12345</v>
      </c>
      <c r="C2036" t="s">
        <v>15739</v>
      </c>
      <c r="E2036" t="s">
        <v>15740</v>
      </c>
      <c r="F2036" s="3">
        <v>0</v>
      </c>
      <c r="G2036" s="3">
        <v>0</v>
      </c>
      <c r="H2036" s="255">
        <v>42723</v>
      </c>
      <c r="I2036" s="270">
        <v>6.166666666666667</v>
      </c>
      <c r="J2036" s="3">
        <v>-1</v>
      </c>
      <c r="K2036" s="3" t="s">
        <v>12343</v>
      </c>
      <c r="L2036" s="3" t="s">
        <v>5324</v>
      </c>
      <c r="M2036" s="3" t="s">
        <v>11774</v>
      </c>
      <c r="N2036" s="3" t="s">
        <v>4722</v>
      </c>
      <c r="O2036" s="3" t="s">
        <v>4715</v>
      </c>
      <c r="P2036" s="3"/>
      <c r="Q2036" s="3"/>
      <c r="R2036" s="3"/>
      <c r="S2036" s="3"/>
      <c r="T2036" s="3" t="s">
        <v>4716</v>
      </c>
    </row>
    <row r="2037" spans="2:20">
      <c r="B2037" t="s">
        <v>12345</v>
      </c>
      <c r="C2037" t="s">
        <v>15741</v>
      </c>
      <c r="E2037" t="s">
        <v>12596</v>
      </c>
      <c r="F2037" s="3">
        <v>0</v>
      </c>
      <c r="G2037" s="3">
        <v>0</v>
      </c>
      <c r="H2037" s="255">
        <v>42711</v>
      </c>
      <c r="I2037" s="270">
        <v>6.166666666666667</v>
      </c>
      <c r="J2037" s="3">
        <v>109821</v>
      </c>
      <c r="K2037" s="3" t="s">
        <v>12343</v>
      </c>
      <c r="L2037" s="3" t="s">
        <v>5197</v>
      </c>
      <c r="M2037" s="3" t="s">
        <v>15742</v>
      </c>
      <c r="N2037" s="3" t="s">
        <v>4722</v>
      </c>
      <c r="O2037" s="3" t="s">
        <v>4715</v>
      </c>
      <c r="P2037" s="3"/>
      <c r="Q2037" s="3"/>
      <c r="R2037" s="3"/>
      <c r="S2037" s="3"/>
      <c r="T2037" s="3" t="s">
        <v>4716</v>
      </c>
    </row>
    <row r="2038" spans="2:20">
      <c r="B2038" t="s">
        <v>12345</v>
      </c>
      <c r="C2038" t="s">
        <v>15743</v>
      </c>
      <c r="E2038" t="s">
        <v>12543</v>
      </c>
      <c r="F2038" s="3">
        <v>0</v>
      </c>
      <c r="G2038" s="3">
        <v>0</v>
      </c>
      <c r="H2038" s="255">
        <v>42717</v>
      </c>
      <c r="I2038" s="270">
        <v>6.166666666666667</v>
      </c>
      <c r="J2038" s="3">
        <v>58128</v>
      </c>
      <c r="K2038" s="3" t="s">
        <v>12343</v>
      </c>
      <c r="L2038" s="3" t="s">
        <v>5197</v>
      </c>
      <c r="M2038" s="3" t="s">
        <v>15744</v>
      </c>
      <c r="N2038" s="3" t="s">
        <v>4722</v>
      </c>
      <c r="O2038" s="3" t="s">
        <v>4715</v>
      </c>
      <c r="P2038" s="3"/>
      <c r="Q2038" s="3"/>
      <c r="R2038" s="3"/>
      <c r="S2038" s="3"/>
      <c r="T2038" s="3" t="s">
        <v>4716</v>
      </c>
    </row>
    <row r="2039" spans="2:20">
      <c r="B2039" t="s">
        <v>12378</v>
      </c>
      <c r="C2039" t="s">
        <v>15745</v>
      </c>
      <c r="E2039" t="s">
        <v>13158</v>
      </c>
      <c r="F2039" s="3">
        <v>0</v>
      </c>
      <c r="G2039" s="3">
        <v>0</v>
      </c>
      <c r="H2039" s="255">
        <v>42711</v>
      </c>
      <c r="I2039" s="270">
        <v>6.166666666666667</v>
      </c>
      <c r="J2039" s="3">
        <v>-1</v>
      </c>
      <c r="K2039" s="3" t="s">
        <v>12343</v>
      </c>
      <c r="L2039" s="3" t="s">
        <v>5197</v>
      </c>
      <c r="M2039" s="3" t="s">
        <v>15746</v>
      </c>
      <c r="N2039" s="3" t="s">
        <v>4722</v>
      </c>
      <c r="O2039" s="3" t="s">
        <v>4715</v>
      </c>
      <c r="P2039" s="3"/>
      <c r="Q2039" s="3"/>
      <c r="R2039" s="3"/>
      <c r="S2039" s="3"/>
      <c r="T2039" s="3" t="s">
        <v>4716</v>
      </c>
    </row>
    <row r="2040" spans="2:20">
      <c r="B2040" t="s">
        <v>12345</v>
      </c>
      <c r="C2040" t="s">
        <v>15747</v>
      </c>
      <c r="E2040" t="s">
        <v>14444</v>
      </c>
      <c r="F2040" s="3">
        <v>0</v>
      </c>
      <c r="G2040" s="3">
        <v>0</v>
      </c>
      <c r="H2040" s="255">
        <v>42724</v>
      </c>
      <c r="I2040" s="270">
        <v>6.166666666666667</v>
      </c>
      <c r="J2040" s="3">
        <v>-1</v>
      </c>
      <c r="K2040" s="3" t="s">
        <v>4752</v>
      </c>
      <c r="L2040" s="3" t="s">
        <v>4726</v>
      </c>
      <c r="M2040" s="3" t="s">
        <v>8157</v>
      </c>
      <c r="N2040" s="3" t="s">
        <v>4722</v>
      </c>
      <c r="O2040" s="3" t="s">
        <v>4715</v>
      </c>
      <c r="P2040" s="3"/>
      <c r="Q2040" s="3"/>
      <c r="R2040" s="3"/>
      <c r="S2040" s="3"/>
      <c r="T2040" s="3" t="s">
        <v>4716</v>
      </c>
    </row>
    <row r="2041" spans="2:20">
      <c r="B2041" t="s">
        <v>12345</v>
      </c>
      <c r="C2041" t="s">
        <v>15748</v>
      </c>
      <c r="E2041" t="s">
        <v>13783</v>
      </c>
      <c r="F2041" s="3">
        <v>0</v>
      </c>
      <c r="G2041" s="3">
        <v>0</v>
      </c>
      <c r="H2041" s="255">
        <v>42717</v>
      </c>
      <c r="I2041" s="270">
        <v>6.166666666666667</v>
      </c>
      <c r="J2041" s="3">
        <v>-1</v>
      </c>
      <c r="K2041" s="3" t="s">
        <v>12343</v>
      </c>
      <c r="L2041" s="3" t="s">
        <v>5324</v>
      </c>
      <c r="M2041" s="3" t="s">
        <v>15749</v>
      </c>
      <c r="N2041" s="3" t="s">
        <v>4718</v>
      </c>
      <c r="O2041" s="3" t="s">
        <v>4715</v>
      </c>
      <c r="P2041" s="3"/>
      <c r="Q2041" s="3"/>
      <c r="R2041" s="3"/>
      <c r="S2041" s="3"/>
      <c r="T2041" s="3" t="s">
        <v>4716</v>
      </c>
    </row>
    <row r="2042" spans="2:20">
      <c r="B2042" t="s">
        <v>12345</v>
      </c>
      <c r="C2042" t="s">
        <v>15750</v>
      </c>
      <c r="E2042" t="s">
        <v>13958</v>
      </c>
      <c r="F2042" s="3">
        <v>0</v>
      </c>
      <c r="G2042" s="3">
        <v>0</v>
      </c>
      <c r="H2042" s="255">
        <v>42705</v>
      </c>
      <c r="I2042" s="270">
        <v>6.166666666666667</v>
      </c>
      <c r="J2042" s="3">
        <v>-1</v>
      </c>
      <c r="K2042" s="3" t="s">
        <v>12343</v>
      </c>
      <c r="L2042" s="3" t="s">
        <v>5324</v>
      </c>
      <c r="M2042" s="3" t="s">
        <v>13064</v>
      </c>
      <c r="N2042" s="3" t="s">
        <v>4718</v>
      </c>
      <c r="O2042" s="3" t="s">
        <v>4715</v>
      </c>
      <c r="P2042" s="3"/>
      <c r="Q2042" s="3"/>
      <c r="R2042" s="3"/>
      <c r="S2042" s="3"/>
      <c r="T2042" s="3" t="s">
        <v>4716</v>
      </c>
    </row>
    <row r="2043" spans="2:20">
      <c r="B2043" t="s">
        <v>12345</v>
      </c>
      <c r="C2043" t="s">
        <v>15751</v>
      </c>
      <c r="E2043" t="s">
        <v>15752</v>
      </c>
      <c r="F2043" s="3">
        <v>0</v>
      </c>
      <c r="G2043" s="3">
        <v>0</v>
      </c>
      <c r="H2043" s="255">
        <v>42723</v>
      </c>
      <c r="I2043" s="270">
        <v>6.166666666666667</v>
      </c>
      <c r="J2043" s="3">
        <v>-1</v>
      </c>
      <c r="K2043" s="3" t="s">
        <v>12343</v>
      </c>
      <c r="L2043" s="3" t="s">
        <v>4726</v>
      </c>
      <c r="M2043" s="3" t="s">
        <v>5228</v>
      </c>
      <c r="N2043" s="3" t="s">
        <v>4722</v>
      </c>
      <c r="O2043" s="3" t="s">
        <v>4715</v>
      </c>
      <c r="P2043" s="3"/>
      <c r="Q2043" s="3"/>
      <c r="R2043" s="3"/>
      <c r="S2043" s="3"/>
      <c r="T2043" s="3" t="s">
        <v>4716</v>
      </c>
    </row>
    <row r="2044" spans="2:20">
      <c r="B2044" t="s">
        <v>12345</v>
      </c>
      <c r="C2044" t="s">
        <v>15753</v>
      </c>
      <c r="E2044" t="s">
        <v>14029</v>
      </c>
      <c r="F2044" s="3">
        <v>0</v>
      </c>
      <c r="G2044" s="3">
        <v>0</v>
      </c>
      <c r="H2044" s="255">
        <v>42721</v>
      </c>
      <c r="I2044" s="270">
        <v>6.166666666666667</v>
      </c>
      <c r="J2044" s="3">
        <v>-1</v>
      </c>
      <c r="K2044" s="3" t="s">
        <v>4752</v>
      </c>
      <c r="L2044" s="3" t="s">
        <v>4726</v>
      </c>
      <c r="M2044" s="3" t="s">
        <v>4994</v>
      </c>
      <c r="N2044" s="3" t="s">
        <v>4722</v>
      </c>
      <c r="O2044" s="3" t="s">
        <v>4715</v>
      </c>
      <c r="P2044" s="3"/>
      <c r="Q2044" s="3"/>
      <c r="R2044" s="3"/>
      <c r="S2044" s="3"/>
      <c r="T2044" s="3" t="s">
        <v>4716</v>
      </c>
    </row>
    <row r="2045" spans="2:20">
      <c r="B2045" t="s">
        <v>12345</v>
      </c>
      <c r="C2045" t="s">
        <v>15754</v>
      </c>
      <c r="E2045" t="s">
        <v>13458</v>
      </c>
      <c r="F2045" s="3">
        <v>0</v>
      </c>
      <c r="G2045" s="3">
        <v>0</v>
      </c>
      <c r="H2045" s="255">
        <v>42719</v>
      </c>
      <c r="I2045" s="270">
        <v>6.166666666666667</v>
      </c>
      <c r="J2045" s="3">
        <v>-1</v>
      </c>
      <c r="K2045" s="3" t="s">
        <v>4752</v>
      </c>
      <c r="L2045" s="3" t="s">
        <v>4726</v>
      </c>
      <c r="M2045" s="3" t="s">
        <v>4994</v>
      </c>
      <c r="N2045" s="3" t="s">
        <v>4718</v>
      </c>
      <c r="O2045" s="3" t="s">
        <v>4715</v>
      </c>
      <c r="P2045" s="3"/>
      <c r="Q2045" s="3"/>
      <c r="R2045" s="3"/>
      <c r="S2045" s="3"/>
      <c r="T2045" s="3" t="s">
        <v>4716</v>
      </c>
    </row>
    <row r="2046" spans="2:20">
      <c r="B2046" t="s">
        <v>12345</v>
      </c>
      <c r="C2046" t="s">
        <v>15755</v>
      </c>
      <c r="E2046" t="s">
        <v>14794</v>
      </c>
      <c r="F2046" s="3">
        <v>0</v>
      </c>
      <c r="G2046" s="3">
        <v>0</v>
      </c>
      <c r="H2046" s="255">
        <v>42721</v>
      </c>
      <c r="I2046" s="270">
        <v>6.166666666666667</v>
      </c>
      <c r="J2046" s="3">
        <v>-1</v>
      </c>
      <c r="K2046" s="3" t="s">
        <v>12343</v>
      </c>
      <c r="L2046" s="3" t="s">
        <v>4726</v>
      </c>
      <c r="M2046" s="3" t="s">
        <v>5972</v>
      </c>
      <c r="N2046" s="3" t="s">
        <v>4718</v>
      </c>
      <c r="O2046" s="3" t="s">
        <v>4715</v>
      </c>
      <c r="P2046" s="3"/>
      <c r="Q2046" s="3"/>
      <c r="R2046" s="3"/>
      <c r="S2046" s="3"/>
      <c r="T2046" s="3" t="s">
        <v>4716</v>
      </c>
    </row>
    <row r="2047" spans="2:20">
      <c r="B2047" t="s">
        <v>12345</v>
      </c>
      <c r="C2047" t="s">
        <v>15756</v>
      </c>
      <c r="E2047" t="s">
        <v>13842</v>
      </c>
      <c r="F2047" s="3">
        <v>0</v>
      </c>
      <c r="G2047" s="3">
        <v>0</v>
      </c>
      <c r="H2047" s="255">
        <v>42709</v>
      </c>
      <c r="I2047" s="270">
        <v>6.166666666666667</v>
      </c>
      <c r="J2047" s="3">
        <v>-1</v>
      </c>
      <c r="K2047" s="3" t="s">
        <v>12343</v>
      </c>
      <c r="L2047" s="3" t="s">
        <v>4726</v>
      </c>
      <c r="M2047" s="3" t="s">
        <v>15757</v>
      </c>
      <c r="N2047" s="3" t="s">
        <v>4718</v>
      </c>
      <c r="O2047" s="3" t="s">
        <v>4715</v>
      </c>
      <c r="P2047" s="3"/>
      <c r="Q2047" s="3"/>
      <c r="R2047" s="3"/>
      <c r="S2047" s="3"/>
      <c r="T2047" s="3" t="s">
        <v>4716</v>
      </c>
    </row>
    <row r="2048" spans="2:20">
      <c r="B2048" t="s">
        <v>12345</v>
      </c>
      <c r="C2048" t="s">
        <v>15758</v>
      </c>
      <c r="E2048" t="s">
        <v>12545</v>
      </c>
      <c r="F2048" s="3">
        <v>0</v>
      </c>
      <c r="G2048" s="3">
        <v>0</v>
      </c>
      <c r="H2048" s="255">
        <v>42733</v>
      </c>
      <c r="I2048" s="270">
        <v>6.166666666666667</v>
      </c>
      <c r="J2048" s="3">
        <v>89020</v>
      </c>
      <c r="K2048" s="3" t="s">
        <v>12343</v>
      </c>
      <c r="L2048" s="3" t="s">
        <v>4726</v>
      </c>
      <c r="M2048" s="3" t="s">
        <v>14382</v>
      </c>
      <c r="N2048" s="3" t="s">
        <v>4718</v>
      </c>
      <c r="O2048" s="3" t="s">
        <v>4715</v>
      </c>
      <c r="P2048" s="3"/>
      <c r="Q2048" s="3"/>
      <c r="R2048" s="3"/>
      <c r="S2048" s="3"/>
      <c r="T2048" s="3" t="s">
        <v>4716</v>
      </c>
    </row>
    <row r="2049" spans="2:20">
      <c r="B2049" t="s">
        <v>12345</v>
      </c>
      <c r="C2049" t="s">
        <v>15759</v>
      </c>
      <c r="E2049" t="s">
        <v>15760</v>
      </c>
      <c r="F2049" s="3">
        <v>0</v>
      </c>
      <c r="G2049" s="3">
        <v>0</v>
      </c>
      <c r="H2049" s="255">
        <v>42725</v>
      </c>
      <c r="I2049" s="270">
        <v>6.166666666666667</v>
      </c>
      <c r="J2049" s="3">
        <v>-1</v>
      </c>
      <c r="K2049" s="3" t="s">
        <v>12343</v>
      </c>
      <c r="L2049" s="3" t="s">
        <v>4726</v>
      </c>
      <c r="M2049" s="3" t="s">
        <v>4994</v>
      </c>
      <c r="N2049" s="3" t="s">
        <v>4769</v>
      </c>
      <c r="O2049" s="3" t="s">
        <v>4715</v>
      </c>
      <c r="P2049" s="3"/>
      <c r="Q2049" s="3"/>
      <c r="R2049" s="3"/>
      <c r="S2049" s="3"/>
      <c r="T2049" s="3" t="s">
        <v>4716</v>
      </c>
    </row>
    <row r="2050" spans="2:20">
      <c r="B2050" t="s">
        <v>12378</v>
      </c>
      <c r="C2050" t="s">
        <v>15761</v>
      </c>
      <c r="E2050" t="s">
        <v>13528</v>
      </c>
      <c r="F2050" s="3">
        <v>0</v>
      </c>
      <c r="G2050" s="3">
        <v>0</v>
      </c>
      <c r="H2050" s="255">
        <v>42719</v>
      </c>
      <c r="I2050" s="270">
        <v>6.166666666666667</v>
      </c>
      <c r="J2050" s="3">
        <v>-1</v>
      </c>
      <c r="K2050" s="3" t="s">
        <v>12343</v>
      </c>
      <c r="L2050" s="3" t="s">
        <v>4726</v>
      </c>
      <c r="M2050" s="3" t="s">
        <v>4994</v>
      </c>
      <c r="N2050" s="3" t="s">
        <v>4722</v>
      </c>
      <c r="O2050" s="3" t="s">
        <v>4715</v>
      </c>
      <c r="P2050" s="3"/>
      <c r="Q2050" s="3"/>
      <c r="R2050" s="3"/>
      <c r="S2050" s="3"/>
      <c r="T2050" s="3" t="s">
        <v>4716</v>
      </c>
    </row>
    <row r="2051" spans="2:20">
      <c r="B2051" t="s">
        <v>12345</v>
      </c>
      <c r="C2051" t="s">
        <v>2493</v>
      </c>
      <c r="E2051" t="s">
        <v>12633</v>
      </c>
      <c r="F2051" s="3">
        <v>0</v>
      </c>
      <c r="G2051" s="3">
        <v>0</v>
      </c>
      <c r="H2051" s="255">
        <v>42712</v>
      </c>
      <c r="I2051" s="270">
        <v>6.166666666666667</v>
      </c>
      <c r="J2051" s="3">
        <v>75211</v>
      </c>
      <c r="K2051" s="3" t="s">
        <v>4752</v>
      </c>
      <c r="L2051" s="3" t="s">
        <v>4726</v>
      </c>
      <c r="M2051" s="3" t="s">
        <v>5228</v>
      </c>
      <c r="N2051" s="3" t="s">
        <v>4712</v>
      </c>
      <c r="O2051" s="3" t="s">
        <v>4715</v>
      </c>
      <c r="P2051" s="3"/>
      <c r="Q2051" s="3"/>
      <c r="R2051" s="3"/>
      <c r="S2051" s="3"/>
      <c r="T2051" s="3" t="s">
        <v>4716</v>
      </c>
    </row>
    <row r="2052" spans="2:20">
      <c r="B2052" t="s">
        <v>12345</v>
      </c>
      <c r="C2052" t="s">
        <v>15762</v>
      </c>
      <c r="E2052" t="s">
        <v>13232</v>
      </c>
      <c r="F2052" s="3">
        <v>0</v>
      </c>
      <c r="G2052" s="3">
        <v>0</v>
      </c>
      <c r="H2052" s="255">
        <v>42716</v>
      </c>
      <c r="I2052" s="270">
        <v>6.166666666666667</v>
      </c>
      <c r="J2052" s="3">
        <v>-1</v>
      </c>
      <c r="K2052" s="3" t="s">
        <v>12343</v>
      </c>
      <c r="L2052" s="3" t="s">
        <v>4726</v>
      </c>
      <c r="M2052" s="3" t="s">
        <v>8841</v>
      </c>
      <c r="N2052" s="3" t="s">
        <v>4722</v>
      </c>
      <c r="O2052" s="3" t="s">
        <v>4715</v>
      </c>
      <c r="P2052" s="3"/>
      <c r="Q2052" s="3"/>
      <c r="R2052" s="3"/>
      <c r="S2052" s="3"/>
      <c r="T2052" s="3" t="s">
        <v>4716</v>
      </c>
    </row>
    <row r="2053" spans="2:20">
      <c r="B2053" t="s">
        <v>12345</v>
      </c>
      <c r="C2053" t="s">
        <v>15763</v>
      </c>
      <c r="E2053" t="s">
        <v>15764</v>
      </c>
      <c r="F2053" s="3">
        <v>0</v>
      </c>
      <c r="G2053" s="3">
        <v>0</v>
      </c>
      <c r="H2053" s="255">
        <v>42710</v>
      </c>
      <c r="I2053" s="270">
        <v>6.166666666666667</v>
      </c>
      <c r="J2053" s="3">
        <v>-1</v>
      </c>
      <c r="K2053" s="3" t="s">
        <v>12343</v>
      </c>
      <c r="L2053" s="3" t="s">
        <v>4726</v>
      </c>
      <c r="M2053" s="3" t="s">
        <v>7955</v>
      </c>
      <c r="N2053" s="3" t="s">
        <v>4731</v>
      </c>
      <c r="O2053" s="3" t="s">
        <v>4715</v>
      </c>
      <c r="P2053" s="3"/>
      <c r="Q2053" s="3"/>
      <c r="R2053" s="3"/>
      <c r="S2053" s="3"/>
      <c r="T2053" s="3" t="s">
        <v>4716</v>
      </c>
    </row>
    <row r="2054" spans="2:20">
      <c r="B2054" t="s">
        <v>12345</v>
      </c>
      <c r="C2054" t="s">
        <v>15765</v>
      </c>
      <c r="E2054" t="s">
        <v>15766</v>
      </c>
      <c r="F2054" s="3">
        <v>0</v>
      </c>
      <c r="G2054" s="3">
        <v>0</v>
      </c>
      <c r="H2054" s="255">
        <v>42733</v>
      </c>
      <c r="I2054" s="270">
        <v>6.166666666666667</v>
      </c>
      <c r="J2054" s="3">
        <v>-1</v>
      </c>
      <c r="K2054" s="3" t="s">
        <v>4752</v>
      </c>
      <c r="L2054" s="3" t="s">
        <v>5324</v>
      </c>
      <c r="M2054" s="3" t="s">
        <v>15496</v>
      </c>
      <c r="N2054" s="3" t="s">
        <v>4722</v>
      </c>
      <c r="O2054" s="3" t="s">
        <v>4715</v>
      </c>
      <c r="P2054" s="3"/>
      <c r="Q2054" s="3"/>
      <c r="R2054" s="3"/>
      <c r="S2054" s="3"/>
      <c r="T2054" s="3" t="s">
        <v>4716</v>
      </c>
    </row>
    <row r="2055" spans="2:20">
      <c r="B2055" t="s">
        <v>12345</v>
      </c>
      <c r="C2055" t="s">
        <v>15767</v>
      </c>
      <c r="E2055" t="s">
        <v>15301</v>
      </c>
      <c r="F2055" s="3">
        <v>0</v>
      </c>
      <c r="G2055" s="3">
        <v>0</v>
      </c>
      <c r="H2055" s="255">
        <v>42717</v>
      </c>
      <c r="I2055" s="270">
        <v>6.166666666666667</v>
      </c>
      <c r="J2055" s="3">
        <v>-1</v>
      </c>
      <c r="K2055" s="3" t="s">
        <v>12343</v>
      </c>
      <c r="L2055" s="3" t="s">
        <v>4726</v>
      </c>
      <c r="M2055" s="3" t="s">
        <v>10076</v>
      </c>
      <c r="N2055" s="3" t="s">
        <v>4712</v>
      </c>
      <c r="O2055" s="3" t="s">
        <v>4715</v>
      </c>
      <c r="P2055" s="3"/>
      <c r="Q2055" s="3"/>
      <c r="R2055" s="3"/>
      <c r="S2055" s="3"/>
      <c r="T2055" s="3" t="s">
        <v>4716</v>
      </c>
    </row>
    <row r="2056" spans="2:20">
      <c r="B2056" t="s">
        <v>12378</v>
      </c>
      <c r="C2056" t="s">
        <v>15768</v>
      </c>
      <c r="E2056" t="s">
        <v>14542</v>
      </c>
      <c r="F2056" s="3">
        <v>0</v>
      </c>
      <c r="G2056" s="3">
        <v>0</v>
      </c>
      <c r="H2056" s="255">
        <v>42732</v>
      </c>
      <c r="I2056" s="270">
        <v>6.166666666666667</v>
      </c>
      <c r="J2056" s="3">
        <v>-1</v>
      </c>
      <c r="K2056" s="3" t="s">
        <v>4752</v>
      </c>
      <c r="L2056" s="3" t="s">
        <v>5324</v>
      </c>
      <c r="M2056" s="3" t="s">
        <v>15769</v>
      </c>
      <c r="N2056" s="3" t="s">
        <v>4769</v>
      </c>
      <c r="O2056" s="3" t="s">
        <v>4715</v>
      </c>
      <c r="P2056" s="3"/>
      <c r="Q2056" s="3"/>
      <c r="R2056" s="3"/>
      <c r="S2056" s="3"/>
      <c r="T2056" s="3" t="s">
        <v>4716</v>
      </c>
    </row>
    <row r="2057" spans="2:20">
      <c r="B2057" t="s">
        <v>12345</v>
      </c>
      <c r="C2057" t="s">
        <v>15770</v>
      </c>
      <c r="E2057" t="s">
        <v>12809</v>
      </c>
      <c r="F2057" s="3">
        <v>0</v>
      </c>
      <c r="G2057" s="3">
        <v>0</v>
      </c>
      <c r="H2057" s="255">
        <v>42734</v>
      </c>
      <c r="I2057" s="270">
        <v>6.166666666666667</v>
      </c>
      <c r="J2057" s="3">
        <v>68967</v>
      </c>
      <c r="K2057" s="3" t="s">
        <v>12343</v>
      </c>
      <c r="L2057" s="3" t="s">
        <v>4726</v>
      </c>
      <c r="M2057" s="3" t="s">
        <v>11935</v>
      </c>
      <c r="N2057" s="3" t="s">
        <v>4722</v>
      </c>
      <c r="O2057" s="3" t="s">
        <v>4715</v>
      </c>
      <c r="P2057" s="3"/>
      <c r="Q2057" s="3"/>
      <c r="R2057" s="3"/>
      <c r="S2057" s="3"/>
      <c r="T2057" s="3" t="s">
        <v>4716</v>
      </c>
    </row>
    <row r="2058" spans="2:20">
      <c r="B2058" t="s">
        <v>12345</v>
      </c>
      <c r="C2058" t="s">
        <v>15771</v>
      </c>
      <c r="E2058" t="s">
        <v>12456</v>
      </c>
      <c r="F2058" s="3">
        <v>0</v>
      </c>
      <c r="G2058" s="3">
        <v>0</v>
      </c>
      <c r="H2058" s="255">
        <v>42734</v>
      </c>
      <c r="I2058" s="270">
        <v>6.166666666666667</v>
      </c>
      <c r="J2058" s="3">
        <v>68581</v>
      </c>
      <c r="K2058" s="3" t="s">
        <v>4752</v>
      </c>
      <c r="L2058" s="3" t="s">
        <v>5197</v>
      </c>
      <c r="M2058" s="3" t="s">
        <v>10405</v>
      </c>
      <c r="N2058" s="3" t="s">
        <v>4718</v>
      </c>
      <c r="O2058" s="3" t="s">
        <v>4715</v>
      </c>
      <c r="P2058" s="3"/>
      <c r="Q2058" s="3"/>
      <c r="R2058" s="3"/>
      <c r="S2058" s="3"/>
      <c r="T2058" s="3" t="s">
        <v>4716</v>
      </c>
    </row>
    <row r="2059" spans="2:20">
      <c r="B2059" t="s">
        <v>12345</v>
      </c>
      <c r="C2059" t="s">
        <v>15772</v>
      </c>
      <c r="E2059" t="s">
        <v>14442</v>
      </c>
      <c r="F2059" s="3">
        <v>0</v>
      </c>
      <c r="G2059" s="3">
        <v>0</v>
      </c>
      <c r="H2059" s="255">
        <v>42724</v>
      </c>
      <c r="I2059" s="270">
        <v>6.166666666666667</v>
      </c>
      <c r="J2059" s="3">
        <v>64599</v>
      </c>
      <c r="K2059" s="3" t="s">
        <v>12343</v>
      </c>
      <c r="L2059" s="3" t="s">
        <v>4726</v>
      </c>
      <c r="M2059" s="3" t="s">
        <v>12710</v>
      </c>
      <c r="N2059" s="3" t="s">
        <v>4722</v>
      </c>
      <c r="O2059" s="3" t="s">
        <v>4715</v>
      </c>
      <c r="P2059" s="3"/>
      <c r="Q2059" s="3"/>
      <c r="R2059" s="3"/>
      <c r="S2059" s="3"/>
      <c r="T2059" s="3" t="s">
        <v>4716</v>
      </c>
    </row>
    <row r="2060" spans="2:20">
      <c r="B2060" t="s">
        <v>12345</v>
      </c>
      <c r="C2060" t="s">
        <v>15773</v>
      </c>
      <c r="E2060" t="s">
        <v>12769</v>
      </c>
      <c r="F2060" s="3">
        <v>0</v>
      </c>
      <c r="G2060" s="3">
        <v>0</v>
      </c>
      <c r="H2060" s="255">
        <v>42714</v>
      </c>
      <c r="I2060" s="270">
        <v>6.166666666666667</v>
      </c>
      <c r="J2060" s="3">
        <v>-1</v>
      </c>
      <c r="K2060" s="3" t="s">
        <v>12343</v>
      </c>
      <c r="L2060" s="3" t="s">
        <v>4726</v>
      </c>
      <c r="M2060" s="3" t="s">
        <v>4994</v>
      </c>
      <c r="N2060" s="3" t="s">
        <v>4718</v>
      </c>
      <c r="O2060" s="3" t="s">
        <v>4715</v>
      </c>
      <c r="P2060" s="3"/>
      <c r="Q2060" s="3"/>
      <c r="R2060" s="3"/>
      <c r="S2060" s="3"/>
      <c r="T2060" s="3" t="s">
        <v>4716</v>
      </c>
    </row>
    <row r="2061" spans="2:20">
      <c r="B2061" t="s">
        <v>12378</v>
      </c>
      <c r="C2061" t="s">
        <v>15774</v>
      </c>
      <c r="E2061" t="s">
        <v>15775</v>
      </c>
      <c r="F2061" s="3">
        <v>0</v>
      </c>
      <c r="G2061" s="3">
        <v>0</v>
      </c>
      <c r="H2061" s="255">
        <v>42734</v>
      </c>
      <c r="I2061" s="270">
        <v>6.166666666666667</v>
      </c>
      <c r="J2061" s="3">
        <v>-1</v>
      </c>
      <c r="K2061" s="3" t="s">
        <v>4752</v>
      </c>
      <c r="L2061" s="3" t="s">
        <v>4726</v>
      </c>
      <c r="M2061" s="3" t="s">
        <v>4994</v>
      </c>
      <c r="N2061" s="3" t="s">
        <v>4712</v>
      </c>
      <c r="O2061" s="3" t="s">
        <v>4715</v>
      </c>
      <c r="P2061" s="3"/>
      <c r="Q2061" s="3"/>
      <c r="R2061" s="3"/>
      <c r="S2061" s="3"/>
      <c r="T2061" s="3" t="s">
        <v>4716</v>
      </c>
    </row>
    <row r="2062" spans="2:20">
      <c r="B2062" t="s">
        <v>12345</v>
      </c>
      <c r="C2062" t="s">
        <v>15776</v>
      </c>
      <c r="E2062" t="s">
        <v>14737</v>
      </c>
      <c r="F2062" s="3">
        <v>0</v>
      </c>
      <c r="G2062" s="3">
        <v>0</v>
      </c>
      <c r="H2062" s="255">
        <v>42720</v>
      </c>
      <c r="I2062" s="270">
        <v>6.166666666666667</v>
      </c>
      <c r="J2062" s="3">
        <v>-1</v>
      </c>
      <c r="K2062" s="3" t="s">
        <v>12343</v>
      </c>
      <c r="L2062" s="3" t="s">
        <v>4726</v>
      </c>
      <c r="M2062" s="3" t="s">
        <v>7955</v>
      </c>
      <c r="N2062" s="3" t="s">
        <v>4722</v>
      </c>
      <c r="O2062" s="3" t="s">
        <v>4715</v>
      </c>
      <c r="P2062" s="3"/>
      <c r="Q2062" s="3"/>
      <c r="R2062" s="3"/>
      <c r="S2062" s="3"/>
      <c r="T2062" s="3" t="s">
        <v>4716</v>
      </c>
    </row>
    <row r="2063" spans="2:20">
      <c r="B2063" t="s">
        <v>12345</v>
      </c>
      <c r="C2063" t="s">
        <v>15777</v>
      </c>
      <c r="E2063" t="s">
        <v>15778</v>
      </c>
      <c r="F2063" s="3">
        <v>0</v>
      </c>
      <c r="G2063" s="3">
        <v>0</v>
      </c>
      <c r="H2063" s="255">
        <v>42706</v>
      </c>
      <c r="I2063" s="270">
        <v>6.166666666666667</v>
      </c>
      <c r="J2063" s="3">
        <v>-1</v>
      </c>
      <c r="K2063" s="3" t="s">
        <v>12343</v>
      </c>
      <c r="L2063" s="3" t="s">
        <v>4726</v>
      </c>
      <c r="M2063" s="3" t="s">
        <v>5188</v>
      </c>
      <c r="N2063" s="3" t="s">
        <v>4712</v>
      </c>
      <c r="O2063" s="3" t="s">
        <v>4715</v>
      </c>
      <c r="P2063" s="3"/>
      <c r="Q2063" s="3"/>
      <c r="R2063" s="3"/>
      <c r="S2063" s="3"/>
      <c r="T2063" s="3" t="s">
        <v>4716</v>
      </c>
    </row>
    <row r="2064" spans="2:20">
      <c r="B2064" t="s">
        <v>12345</v>
      </c>
      <c r="C2064" t="s">
        <v>15779</v>
      </c>
      <c r="E2064" t="s">
        <v>13484</v>
      </c>
      <c r="F2064" s="3">
        <v>0</v>
      </c>
      <c r="G2064" s="3">
        <v>0</v>
      </c>
      <c r="H2064" s="255">
        <v>42723</v>
      </c>
      <c r="I2064" s="270">
        <v>6.166666666666667</v>
      </c>
      <c r="J2064" s="3">
        <v>-1</v>
      </c>
      <c r="K2064" s="3" t="s">
        <v>12343</v>
      </c>
      <c r="L2064" s="3" t="s">
        <v>4726</v>
      </c>
      <c r="M2064" s="3" t="s">
        <v>5739</v>
      </c>
      <c r="N2064" s="3" t="s">
        <v>4731</v>
      </c>
      <c r="O2064" s="3" t="s">
        <v>4715</v>
      </c>
      <c r="P2064" s="3"/>
      <c r="Q2064" s="3"/>
      <c r="R2064" s="3"/>
      <c r="S2064" s="3"/>
      <c r="T2064" s="3" t="s">
        <v>4716</v>
      </c>
    </row>
    <row r="2065" spans="2:20">
      <c r="B2065" t="s">
        <v>12345</v>
      </c>
      <c r="C2065" t="s">
        <v>15780</v>
      </c>
      <c r="E2065" t="s">
        <v>13498</v>
      </c>
      <c r="F2065" s="3">
        <v>0</v>
      </c>
      <c r="G2065" s="3">
        <v>0</v>
      </c>
      <c r="H2065" s="255">
        <v>42712</v>
      </c>
      <c r="I2065" s="270">
        <v>6.166666666666667</v>
      </c>
      <c r="J2065" s="3">
        <v>-1</v>
      </c>
      <c r="K2065" s="3" t="s">
        <v>12343</v>
      </c>
      <c r="L2065" s="3" t="s">
        <v>5324</v>
      </c>
      <c r="M2065" s="3" t="s">
        <v>7123</v>
      </c>
      <c r="N2065" s="3" t="s">
        <v>4722</v>
      </c>
      <c r="O2065" s="3" t="s">
        <v>4715</v>
      </c>
      <c r="P2065" s="3"/>
      <c r="Q2065" s="3"/>
      <c r="R2065" s="3"/>
      <c r="S2065" s="3"/>
      <c r="T2065" s="3" t="s">
        <v>4716</v>
      </c>
    </row>
    <row r="2066" spans="2:20">
      <c r="B2066" t="s">
        <v>12345</v>
      </c>
      <c r="C2066" t="s">
        <v>15781</v>
      </c>
      <c r="E2066" t="s">
        <v>15782</v>
      </c>
      <c r="F2066" s="3">
        <v>2</v>
      </c>
      <c r="G2066" s="3">
        <v>1920.18</v>
      </c>
      <c r="H2066" s="255">
        <v>42732</v>
      </c>
      <c r="I2066" s="270">
        <v>6.166666666666667</v>
      </c>
      <c r="J2066" s="3">
        <v>-1</v>
      </c>
      <c r="K2066" s="3" t="s">
        <v>12343</v>
      </c>
      <c r="L2066" s="3" t="s">
        <v>5197</v>
      </c>
      <c r="M2066" s="3" t="s">
        <v>15783</v>
      </c>
      <c r="N2066" s="3" t="s">
        <v>4712</v>
      </c>
      <c r="O2066" s="3" t="s">
        <v>4715</v>
      </c>
      <c r="P2066" s="3"/>
      <c r="Q2066" s="3"/>
      <c r="R2066" s="3"/>
      <c r="S2066" s="3"/>
      <c r="T2066" s="3" t="s">
        <v>4716</v>
      </c>
    </row>
    <row r="2067" spans="2:20">
      <c r="B2067" t="s">
        <v>12345</v>
      </c>
      <c r="C2067" t="s">
        <v>15784</v>
      </c>
      <c r="E2067" t="s">
        <v>12540</v>
      </c>
      <c r="F2067" s="3">
        <v>0</v>
      </c>
      <c r="G2067" s="3">
        <v>0</v>
      </c>
      <c r="H2067" s="255">
        <v>42725</v>
      </c>
      <c r="I2067" s="270">
        <v>6.166666666666667</v>
      </c>
      <c r="J2067" s="3">
        <v>201915</v>
      </c>
      <c r="K2067" s="3" t="s">
        <v>12343</v>
      </c>
      <c r="L2067" s="3" t="s">
        <v>4726</v>
      </c>
      <c r="M2067" s="3" t="s">
        <v>12348</v>
      </c>
      <c r="N2067" s="3" t="s">
        <v>4722</v>
      </c>
      <c r="O2067" s="3" t="s">
        <v>4715</v>
      </c>
      <c r="P2067" s="3"/>
      <c r="Q2067" s="3"/>
      <c r="R2067" s="3"/>
      <c r="S2067" s="3"/>
      <c r="T2067" s="3" t="s">
        <v>4716</v>
      </c>
    </row>
    <row r="2068" spans="2:20">
      <c r="B2068" t="s">
        <v>12345</v>
      </c>
      <c r="C2068" t="s">
        <v>15785</v>
      </c>
      <c r="E2068" t="s">
        <v>14348</v>
      </c>
      <c r="F2068" s="3">
        <v>0</v>
      </c>
      <c r="G2068" s="3">
        <v>0</v>
      </c>
      <c r="H2068" s="255">
        <v>42709</v>
      </c>
      <c r="I2068" s="270">
        <v>6.166666666666667</v>
      </c>
      <c r="J2068" s="3">
        <v>-1</v>
      </c>
      <c r="K2068" s="3" t="s">
        <v>12343</v>
      </c>
      <c r="L2068" s="3" t="s">
        <v>4726</v>
      </c>
      <c r="M2068" s="3" t="s">
        <v>5188</v>
      </c>
      <c r="N2068" s="3" t="s">
        <v>4731</v>
      </c>
      <c r="O2068" s="3" t="s">
        <v>4715</v>
      </c>
      <c r="P2068" s="3"/>
      <c r="Q2068" s="3"/>
      <c r="R2068" s="3"/>
      <c r="S2068" s="3"/>
      <c r="T2068" s="3" t="s">
        <v>4716</v>
      </c>
    </row>
    <row r="2069" spans="2:20">
      <c r="B2069" t="s">
        <v>12345</v>
      </c>
      <c r="C2069" t="s">
        <v>15786</v>
      </c>
      <c r="E2069" t="s">
        <v>13410</v>
      </c>
      <c r="F2069" s="3">
        <v>0</v>
      </c>
      <c r="G2069" s="3">
        <v>0</v>
      </c>
      <c r="H2069" s="255">
        <v>42717</v>
      </c>
      <c r="I2069" s="270">
        <v>6.166666666666667</v>
      </c>
      <c r="J2069" s="3">
        <v>-1</v>
      </c>
      <c r="K2069" s="3" t="s">
        <v>12343</v>
      </c>
      <c r="L2069" s="3" t="s">
        <v>4726</v>
      </c>
      <c r="M2069" s="3" t="s">
        <v>15787</v>
      </c>
      <c r="N2069" s="3" t="s">
        <v>4718</v>
      </c>
      <c r="O2069" s="3" t="s">
        <v>4715</v>
      </c>
      <c r="P2069" s="3"/>
      <c r="Q2069" s="3"/>
      <c r="R2069" s="3"/>
      <c r="S2069" s="3"/>
      <c r="T2069" s="3" t="s">
        <v>4716</v>
      </c>
    </row>
    <row r="2070" spans="2:20">
      <c r="B2070" t="s">
        <v>12345</v>
      </c>
      <c r="C2070" t="s">
        <v>15788</v>
      </c>
      <c r="E2070" t="s">
        <v>15789</v>
      </c>
      <c r="F2070" s="3">
        <v>0</v>
      </c>
      <c r="G2070" s="3">
        <v>0</v>
      </c>
      <c r="H2070" s="255">
        <v>42716</v>
      </c>
      <c r="I2070" s="270">
        <v>6.166666666666667</v>
      </c>
      <c r="J2070" s="3">
        <v>-1</v>
      </c>
      <c r="K2070" s="3" t="s">
        <v>12343</v>
      </c>
      <c r="L2070" s="3" t="s">
        <v>4726</v>
      </c>
      <c r="M2070" s="3" t="s">
        <v>4994</v>
      </c>
      <c r="N2070" s="3" t="s">
        <v>4718</v>
      </c>
      <c r="O2070" s="3" t="s">
        <v>4715</v>
      </c>
      <c r="P2070" s="3"/>
      <c r="Q2070" s="3"/>
      <c r="R2070" s="3"/>
      <c r="S2070" s="3"/>
      <c r="T2070" s="3" t="s">
        <v>4716</v>
      </c>
    </row>
    <row r="2071" spans="2:20">
      <c r="B2071" t="s">
        <v>12378</v>
      </c>
      <c r="C2071" t="s">
        <v>15790</v>
      </c>
      <c r="E2071" t="s">
        <v>13553</v>
      </c>
      <c r="F2071" s="3">
        <v>0</v>
      </c>
      <c r="G2071" s="3">
        <v>0</v>
      </c>
      <c r="H2071" s="255">
        <v>42734</v>
      </c>
      <c r="I2071" s="270">
        <v>6.166666666666667</v>
      </c>
      <c r="J2071" s="3">
        <v>-1</v>
      </c>
      <c r="K2071" s="3" t="s">
        <v>12343</v>
      </c>
      <c r="L2071" s="3" t="s">
        <v>4726</v>
      </c>
      <c r="M2071" s="3" t="s">
        <v>7955</v>
      </c>
      <c r="N2071" s="3" t="s">
        <v>4718</v>
      </c>
      <c r="O2071" s="3" t="s">
        <v>4715</v>
      </c>
      <c r="P2071" s="3"/>
      <c r="Q2071" s="3"/>
      <c r="R2071" s="3"/>
      <c r="S2071" s="3"/>
      <c r="T2071" s="3" t="s">
        <v>4716</v>
      </c>
    </row>
    <row r="2072" spans="2:20">
      <c r="B2072" t="s">
        <v>12345</v>
      </c>
      <c r="C2072" t="s">
        <v>15791</v>
      </c>
      <c r="E2072" t="s">
        <v>15792</v>
      </c>
      <c r="F2072" s="3">
        <v>1</v>
      </c>
      <c r="G2072" s="3">
        <v>1363.76</v>
      </c>
      <c r="H2072" s="255">
        <v>42724</v>
      </c>
      <c r="I2072" s="270">
        <v>6.166666666666667</v>
      </c>
      <c r="J2072" s="3">
        <v>-1</v>
      </c>
      <c r="K2072" s="3" t="s">
        <v>4752</v>
      </c>
      <c r="L2072" s="3" t="s">
        <v>5324</v>
      </c>
      <c r="M2072" s="3" t="s">
        <v>14656</v>
      </c>
      <c r="N2072" s="3" t="s">
        <v>4722</v>
      </c>
      <c r="O2072" s="3" t="s">
        <v>4715</v>
      </c>
      <c r="P2072" s="3"/>
      <c r="Q2072" s="3"/>
      <c r="R2072" s="3"/>
      <c r="S2072" s="3"/>
      <c r="T2072" s="3" t="s">
        <v>4716</v>
      </c>
    </row>
    <row r="2073" spans="2:20">
      <c r="B2073" t="s">
        <v>12345</v>
      </c>
      <c r="C2073" t="s">
        <v>15793</v>
      </c>
      <c r="E2073" t="s">
        <v>12998</v>
      </c>
      <c r="F2073" s="3">
        <v>0</v>
      </c>
      <c r="G2073" s="3">
        <v>0</v>
      </c>
      <c r="H2073" s="255">
        <v>42734</v>
      </c>
      <c r="I2073" s="270">
        <v>6.166666666666667</v>
      </c>
      <c r="J2073" s="3">
        <v>108397</v>
      </c>
      <c r="K2073" s="3" t="s">
        <v>12343</v>
      </c>
      <c r="L2073" s="3" t="s">
        <v>4726</v>
      </c>
      <c r="M2073" s="3" t="s">
        <v>15794</v>
      </c>
      <c r="N2073" s="3" t="s">
        <v>4718</v>
      </c>
      <c r="O2073" s="3" t="s">
        <v>4715</v>
      </c>
      <c r="P2073" s="3"/>
      <c r="Q2073" s="3"/>
      <c r="R2073" s="3"/>
      <c r="S2073" s="3"/>
      <c r="T2073" s="3" t="s">
        <v>4716</v>
      </c>
    </row>
    <row r="2074" spans="2:20">
      <c r="B2074" t="s">
        <v>12345</v>
      </c>
      <c r="C2074" t="s">
        <v>15795</v>
      </c>
      <c r="E2074" t="s">
        <v>15796</v>
      </c>
      <c r="F2074" s="3">
        <v>0</v>
      </c>
      <c r="G2074" s="3">
        <v>0</v>
      </c>
      <c r="H2074" s="255">
        <v>42735</v>
      </c>
      <c r="I2074" s="270">
        <v>6.166666666666667</v>
      </c>
      <c r="J2074" s="3">
        <v>22526</v>
      </c>
      <c r="K2074" s="3" t="s">
        <v>12343</v>
      </c>
      <c r="L2074" s="3" t="s">
        <v>4726</v>
      </c>
      <c r="M2074" s="3" t="s">
        <v>8841</v>
      </c>
      <c r="N2074" s="3" t="s">
        <v>4712</v>
      </c>
      <c r="O2074" s="3" t="s">
        <v>4715</v>
      </c>
      <c r="P2074" s="3"/>
      <c r="Q2074" s="3"/>
      <c r="R2074" s="3"/>
      <c r="S2074" s="3"/>
      <c r="T2074" s="3" t="s">
        <v>4716</v>
      </c>
    </row>
    <row r="2075" spans="2:20">
      <c r="B2075" t="s">
        <v>12345</v>
      </c>
      <c r="C2075" t="s">
        <v>15797</v>
      </c>
      <c r="E2075" t="s">
        <v>14937</v>
      </c>
      <c r="F2075" s="3">
        <v>0</v>
      </c>
      <c r="G2075" s="3">
        <v>0</v>
      </c>
      <c r="H2075" s="255">
        <v>42712</v>
      </c>
      <c r="I2075" s="270">
        <v>6.166666666666667</v>
      </c>
      <c r="J2075" s="3">
        <v>-1</v>
      </c>
      <c r="K2075" s="3" t="s">
        <v>12343</v>
      </c>
      <c r="L2075" s="3" t="s">
        <v>4753</v>
      </c>
      <c r="M2075" s="3" t="s">
        <v>4753</v>
      </c>
      <c r="N2075" s="3" t="s">
        <v>4718</v>
      </c>
      <c r="O2075" s="3" t="s">
        <v>4715</v>
      </c>
      <c r="P2075" s="3"/>
      <c r="Q2075" s="3"/>
      <c r="R2075" s="3"/>
      <c r="S2075" s="3"/>
      <c r="T2075" s="3" t="s">
        <v>4716</v>
      </c>
    </row>
    <row r="2076" spans="2:20">
      <c r="B2076" t="s">
        <v>12345</v>
      </c>
      <c r="C2076" t="s">
        <v>15798</v>
      </c>
      <c r="E2076" t="s">
        <v>15799</v>
      </c>
      <c r="F2076" s="3">
        <v>0</v>
      </c>
      <c r="G2076" s="3">
        <v>0</v>
      </c>
      <c r="H2076" s="255">
        <v>42705</v>
      </c>
      <c r="I2076" s="270">
        <v>6.166666666666667</v>
      </c>
      <c r="J2076" s="3">
        <v>-1</v>
      </c>
      <c r="K2076" s="3" t="s">
        <v>12343</v>
      </c>
      <c r="L2076" s="3" t="s">
        <v>4753</v>
      </c>
      <c r="M2076" s="3" t="s">
        <v>4753</v>
      </c>
      <c r="N2076" s="3" t="s">
        <v>4722</v>
      </c>
      <c r="O2076" s="3" t="s">
        <v>4715</v>
      </c>
      <c r="P2076" s="3"/>
      <c r="Q2076" s="3"/>
      <c r="R2076" s="3"/>
      <c r="S2076" s="3"/>
      <c r="T2076" s="3" t="s">
        <v>4716</v>
      </c>
    </row>
    <row r="2077" spans="2:20">
      <c r="B2077" t="s">
        <v>12341</v>
      </c>
      <c r="C2077" t="s">
        <v>15800</v>
      </c>
      <c r="E2077" t="s">
        <v>4716</v>
      </c>
      <c r="F2077" s="3">
        <v>0</v>
      </c>
      <c r="G2077" s="3">
        <v>0</v>
      </c>
      <c r="H2077" s="255">
        <v>42725</v>
      </c>
      <c r="I2077" s="270">
        <v>6.166666666666667</v>
      </c>
      <c r="J2077" s="3">
        <v>0</v>
      </c>
      <c r="K2077" s="3" t="s">
        <v>12343</v>
      </c>
      <c r="L2077" s="3" t="s">
        <v>4753</v>
      </c>
      <c r="M2077" s="3" t="s">
        <v>4753</v>
      </c>
      <c r="N2077" s="3" t="s">
        <v>4718</v>
      </c>
      <c r="O2077" s="3" t="s">
        <v>4715</v>
      </c>
      <c r="P2077" s="3"/>
      <c r="Q2077" s="3"/>
      <c r="R2077" s="3"/>
      <c r="S2077" s="3"/>
      <c r="T2077" s="3" t="s">
        <v>4716</v>
      </c>
    </row>
    <row r="2078" spans="2:20">
      <c r="B2078" t="s">
        <v>12341</v>
      </c>
      <c r="C2078" t="s">
        <v>15801</v>
      </c>
      <c r="E2078" t="s">
        <v>4716</v>
      </c>
      <c r="F2078" s="3">
        <v>0</v>
      </c>
      <c r="G2078" s="3">
        <v>0</v>
      </c>
      <c r="H2078" s="255">
        <v>42713</v>
      </c>
      <c r="I2078" s="270">
        <v>6.166666666666667</v>
      </c>
      <c r="J2078" s="3">
        <v>0</v>
      </c>
      <c r="K2078" s="3" t="s">
        <v>12343</v>
      </c>
      <c r="L2078" s="3" t="s">
        <v>4753</v>
      </c>
      <c r="M2078" s="3" t="s">
        <v>4753</v>
      </c>
      <c r="N2078" s="3" t="s">
        <v>4718</v>
      </c>
      <c r="O2078" s="3" t="s">
        <v>4715</v>
      </c>
      <c r="P2078" s="3"/>
      <c r="Q2078" s="3"/>
      <c r="R2078" s="3"/>
      <c r="S2078" s="3"/>
      <c r="T2078" s="3" t="s">
        <v>4716</v>
      </c>
    </row>
    <row r="2079" spans="2:20">
      <c r="B2079" t="s">
        <v>12341</v>
      </c>
      <c r="C2079" t="s">
        <v>15802</v>
      </c>
      <c r="E2079" t="s">
        <v>4716</v>
      </c>
      <c r="F2079" s="3">
        <v>0</v>
      </c>
      <c r="G2079" s="3">
        <v>0</v>
      </c>
      <c r="H2079" s="255">
        <v>42721</v>
      </c>
      <c r="I2079" s="270">
        <v>6.166666666666667</v>
      </c>
      <c r="J2079" s="3">
        <v>0</v>
      </c>
      <c r="K2079" s="3" t="s">
        <v>12343</v>
      </c>
      <c r="L2079" s="3" t="s">
        <v>4753</v>
      </c>
      <c r="M2079" s="3" t="s">
        <v>4753</v>
      </c>
      <c r="N2079" s="3" t="s">
        <v>4718</v>
      </c>
      <c r="O2079" s="3" t="s">
        <v>4715</v>
      </c>
      <c r="P2079" s="3"/>
      <c r="Q2079" s="3"/>
      <c r="R2079" s="3"/>
      <c r="S2079" s="3"/>
      <c r="T2079" s="3" t="s">
        <v>4716</v>
      </c>
    </row>
    <row r="2080" spans="2:20">
      <c r="B2080" t="s">
        <v>12345</v>
      </c>
      <c r="C2080" t="s">
        <v>15803</v>
      </c>
      <c r="E2080" t="s">
        <v>15804</v>
      </c>
      <c r="F2080" s="3">
        <v>0</v>
      </c>
      <c r="G2080" s="3">
        <v>0</v>
      </c>
      <c r="H2080" s="255">
        <v>42725</v>
      </c>
      <c r="I2080" s="270">
        <v>6.166666666666667</v>
      </c>
      <c r="J2080" s="3">
        <v>-1</v>
      </c>
      <c r="K2080" s="3" t="s">
        <v>12343</v>
      </c>
      <c r="L2080" s="3" t="s">
        <v>4753</v>
      </c>
      <c r="M2080" s="3" t="s">
        <v>4753</v>
      </c>
      <c r="N2080" s="3" t="s">
        <v>4722</v>
      </c>
      <c r="O2080" s="3" t="s">
        <v>4715</v>
      </c>
      <c r="P2080" s="3"/>
      <c r="Q2080" s="3"/>
      <c r="R2080" s="3"/>
      <c r="S2080" s="3"/>
      <c r="T2080" s="3" t="s">
        <v>4716</v>
      </c>
    </row>
    <row r="2081" spans="2:20">
      <c r="B2081" t="s">
        <v>12341</v>
      </c>
      <c r="C2081" t="s">
        <v>15805</v>
      </c>
      <c r="E2081" t="s">
        <v>4716</v>
      </c>
      <c r="F2081" s="3">
        <v>0</v>
      </c>
      <c r="G2081" s="3">
        <v>0</v>
      </c>
      <c r="H2081" s="255">
        <v>42705</v>
      </c>
      <c r="I2081" s="270">
        <v>6.166666666666667</v>
      </c>
      <c r="J2081" s="3">
        <v>0</v>
      </c>
      <c r="K2081" s="3" t="s">
        <v>12343</v>
      </c>
      <c r="L2081" s="3" t="s">
        <v>4753</v>
      </c>
      <c r="M2081" s="3" t="s">
        <v>4753</v>
      </c>
      <c r="N2081" s="3" t="s">
        <v>4722</v>
      </c>
      <c r="O2081" s="3" t="s">
        <v>4715</v>
      </c>
      <c r="P2081" s="3"/>
      <c r="Q2081" s="3"/>
      <c r="R2081" s="3"/>
      <c r="S2081" s="3"/>
      <c r="T2081" s="3" t="s">
        <v>4716</v>
      </c>
    </row>
    <row r="2082" spans="2:20">
      <c r="B2082" t="s">
        <v>12345</v>
      </c>
      <c r="C2082" t="s">
        <v>15806</v>
      </c>
      <c r="E2082" t="s">
        <v>14937</v>
      </c>
      <c r="F2082" s="3">
        <v>0</v>
      </c>
      <c r="G2082" s="3">
        <v>0</v>
      </c>
      <c r="H2082" s="255">
        <v>42721</v>
      </c>
      <c r="I2082" s="270">
        <v>6.166666666666667</v>
      </c>
      <c r="J2082" s="3">
        <v>-1</v>
      </c>
      <c r="K2082" s="3" t="s">
        <v>12343</v>
      </c>
      <c r="L2082" s="3" t="s">
        <v>4753</v>
      </c>
      <c r="M2082" s="3" t="s">
        <v>4753</v>
      </c>
      <c r="N2082" s="3" t="s">
        <v>4712</v>
      </c>
      <c r="O2082" s="3" t="s">
        <v>4715</v>
      </c>
      <c r="P2082" s="3"/>
      <c r="Q2082" s="3"/>
      <c r="R2082" s="3"/>
      <c r="S2082" s="3"/>
      <c r="T2082" s="3" t="s">
        <v>4716</v>
      </c>
    </row>
    <row r="2083" spans="2:20">
      <c r="B2083" t="s">
        <v>12341</v>
      </c>
      <c r="C2083" t="s">
        <v>15807</v>
      </c>
      <c r="E2083" t="s">
        <v>4716</v>
      </c>
      <c r="F2083" s="3">
        <v>0</v>
      </c>
      <c r="G2083" s="3">
        <v>0</v>
      </c>
      <c r="H2083" s="255">
        <v>42725</v>
      </c>
      <c r="I2083" s="270">
        <v>6.166666666666667</v>
      </c>
      <c r="J2083" s="3">
        <v>0</v>
      </c>
      <c r="K2083" s="3" t="s">
        <v>12343</v>
      </c>
      <c r="L2083" s="3" t="s">
        <v>4753</v>
      </c>
      <c r="M2083" s="3" t="s">
        <v>4753</v>
      </c>
      <c r="N2083" s="3" t="s">
        <v>4718</v>
      </c>
      <c r="O2083" s="3" t="s">
        <v>4715</v>
      </c>
      <c r="P2083" s="3"/>
      <c r="Q2083" s="3"/>
      <c r="R2083" s="3"/>
      <c r="S2083" s="3"/>
      <c r="T2083" s="3" t="s">
        <v>4716</v>
      </c>
    </row>
    <row r="2084" spans="2:20">
      <c r="B2084" t="s">
        <v>12345</v>
      </c>
      <c r="C2084" t="s">
        <v>15808</v>
      </c>
      <c r="E2084" t="s">
        <v>15337</v>
      </c>
      <c r="F2084" s="3">
        <v>0</v>
      </c>
      <c r="G2084" s="3">
        <v>0</v>
      </c>
      <c r="H2084" s="255">
        <v>42730</v>
      </c>
      <c r="I2084" s="270">
        <v>6.166666666666667</v>
      </c>
      <c r="J2084" s="3">
        <v>-1</v>
      </c>
      <c r="K2084" s="3" t="s">
        <v>12343</v>
      </c>
      <c r="L2084" s="3" t="s">
        <v>4753</v>
      </c>
      <c r="M2084" s="3" t="s">
        <v>4753</v>
      </c>
      <c r="N2084" s="3" t="s">
        <v>4718</v>
      </c>
      <c r="O2084" s="3" t="s">
        <v>4715</v>
      </c>
      <c r="P2084" s="3"/>
      <c r="Q2084" s="3"/>
      <c r="R2084" s="3"/>
      <c r="S2084" s="3"/>
      <c r="T2084" s="3" t="s">
        <v>4716</v>
      </c>
    </row>
    <row r="2085" spans="2:20">
      <c r="B2085" t="s">
        <v>12341</v>
      </c>
      <c r="C2085" t="s">
        <v>15809</v>
      </c>
      <c r="E2085" t="s">
        <v>4716</v>
      </c>
      <c r="F2085" s="3">
        <v>0</v>
      </c>
      <c r="G2085" s="3">
        <v>0</v>
      </c>
      <c r="H2085" s="255">
        <v>42720</v>
      </c>
      <c r="I2085" s="270">
        <v>6.166666666666667</v>
      </c>
      <c r="J2085" s="3">
        <v>0</v>
      </c>
      <c r="K2085" s="3" t="s">
        <v>12343</v>
      </c>
      <c r="L2085" s="3" t="s">
        <v>4753</v>
      </c>
      <c r="M2085" s="3" t="s">
        <v>4753</v>
      </c>
      <c r="N2085" s="3" t="s">
        <v>4722</v>
      </c>
      <c r="O2085" s="3" t="s">
        <v>4715</v>
      </c>
      <c r="P2085" s="3"/>
      <c r="Q2085" s="3"/>
      <c r="R2085" s="3"/>
      <c r="S2085" s="3"/>
      <c r="T2085" s="3" t="s">
        <v>4716</v>
      </c>
    </row>
    <row r="2086" spans="2:20">
      <c r="B2086" t="s">
        <v>12345</v>
      </c>
      <c r="C2086" t="s">
        <v>15810</v>
      </c>
      <c r="E2086" t="s">
        <v>15455</v>
      </c>
      <c r="F2086" s="3">
        <v>0</v>
      </c>
      <c r="G2086" s="3">
        <v>0</v>
      </c>
      <c r="H2086" s="255">
        <v>42719</v>
      </c>
      <c r="I2086" s="270">
        <v>6.166666666666667</v>
      </c>
      <c r="J2086" s="3">
        <v>-1</v>
      </c>
      <c r="K2086" s="3" t="s">
        <v>12343</v>
      </c>
      <c r="L2086" s="3" t="s">
        <v>4753</v>
      </c>
      <c r="M2086" s="3" t="s">
        <v>4753</v>
      </c>
      <c r="N2086" s="3" t="s">
        <v>4718</v>
      </c>
      <c r="O2086" s="3" t="s">
        <v>4715</v>
      </c>
      <c r="P2086" s="3"/>
      <c r="Q2086" s="3"/>
      <c r="R2086" s="3"/>
      <c r="S2086" s="3"/>
      <c r="T2086" s="3" t="s">
        <v>4716</v>
      </c>
    </row>
    <row r="2087" spans="2:20">
      <c r="B2087" t="s">
        <v>12341</v>
      </c>
      <c r="C2087" t="s">
        <v>15811</v>
      </c>
      <c r="E2087" t="s">
        <v>4716</v>
      </c>
      <c r="F2087" s="3">
        <v>0</v>
      </c>
      <c r="G2087" s="3">
        <v>0</v>
      </c>
      <c r="H2087" s="255">
        <v>42721</v>
      </c>
      <c r="I2087" s="270">
        <v>6.166666666666667</v>
      </c>
      <c r="J2087" s="3">
        <v>0</v>
      </c>
      <c r="K2087" s="3" t="s">
        <v>12343</v>
      </c>
      <c r="L2087" s="3" t="s">
        <v>4753</v>
      </c>
      <c r="M2087" s="3" t="s">
        <v>4753</v>
      </c>
      <c r="N2087" s="3" t="s">
        <v>4718</v>
      </c>
      <c r="O2087" s="3" t="s">
        <v>4715</v>
      </c>
      <c r="P2087" s="3"/>
      <c r="Q2087" s="3"/>
      <c r="R2087" s="3"/>
      <c r="S2087" s="3"/>
      <c r="T2087" s="3" t="s">
        <v>4716</v>
      </c>
    </row>
    <row r="2088" spans="2:20">
      <c r="B2088" t="s">
        <v>12341</v>
      </c>
      <c r="C2088" t="s">
        <v>15812</v>
      </c>
      <c r="E2088" t="s">
        <v>4716</v>
      </c>
      <c r="F2088" s="3">
        <v>0</v>
      </c>
      <c r="G2088" s="3">
        <v>0</v>
      </c>
      <c r="H2088" s="255">
        <v>42725</v>
      </c>
      <c r="I2088" s="270">
        <v>6.166666666666667</v>
      </c>
      <c r="J2088" s="3">
        <v>0</v>
      </c>
      <c r="K2088" s="3" t="s">
        <v>12343</v>
      </c>
      <c r="L2088" s="3" t="s">
        <v>4753</v>
      </c>
      <c r="M2088" s="3" t="s">
        <v>4753</v>
      </c>
      <c r="N2088" s="3" t="s">
        <v>4718</v>
      </c>
      <c r="O2088" s="3" t="s">
        <v>4715</v>
      </c>
      <c r="P2088" s="3"/>
      <c r="Q2088" s="3"/>
      <c r="R2088" s="3"/>
      <c r="S2088" s="3"/>
      <c r="T2088" s="3" t="s">
        <v>4716</v>
      </c>
    </row>
    <row r="2089" spans="2:20">
      <c r="B2089" t="s">
        <v>12345</v>
      </c>
      <c r="C2089" t="s">
        <v>15813</v>
      </c>
      <c r="E2089" t="s">
        <v>15814</v>
      </c>
      <c r="F2089" s="3">
        <v>0</v>
      </c>
      <c r="G2089" s="3">
        <v>0</v>
      </c>
      <c r="H2089" s="255">
        <v>42685</v>
      </c>
      <c r="I2089" s="270">
        <v>6.25</v>
      </c>
      <c r="J2089" s="3">
        <v>-1</v>
      </c>
      <c r="K2089" s="3" t="s">
        <v>12343</v>
      </c>
      <c r="L2089" s="3" t="s">
        <v>4753</v>
      </c>
      <c r="M2089" s="3" t="s">
        <v>4753</v>
      </c>
      <c r="N2089" s="3" t="s">
        <v>4722</v>
      </c>
      <c r="O2089" s="3" t="s">
        <v>4715</v>
      </c>
      <c r="P2089" s="3"/>
      <c r="Q2089" s="3"/>
      <c r="R2089" s="3"/>
      <c r="S2089" s="3"/>
      <c r="T2089" s="3" t="s">
        <v>4716</v>
      </c>
    </row>
    <row r="2090" spans="2:20">
      <c r="B2090" t="s">
        <v>12345</v>
      </c>
      <c r="C2090" t="s">
        <v>15815</v>
      </c>
      <c r="E2090" t="s">
        <v>15816</v>
      </c>
      <c r="F2090" s="3">
        <v>1</v>
      </c>
      <c r="G2090" s="3">
        <v>222.57</v>
      </c>
      <c r="H2090" s="255">
        <v>42699</v>
      </c>
      <c r="I2090" s="270">
        <v>6.25</v>
      </c>
      <c r="J2090" s="3">
        <v>-1</v>
      </c>
      <c r="K2090" s="3" t="s">
        <v>12343</v>
      </c>
      <c r="L2090" s="3" t="s">
        <v>4753</v>
      </c>
      <c r="M2090" s="3" t="s">
        <v>4753</v>
      </c>
      <c r="N2090" s="3" t="s">
        <v>4718</v>
      </c>
      <c r="O2090" s="3" t="s">
        <v>4715</v>
      </c>
      <c r="P2090" s="3"/>
      <c r="Q2090" s="3"/>
      <c r="R2090" s="3"/>
      <c r="S2090" s="3"/>
      <c r="T2090" s="3" t="s">
        <v>4716</v>
      </c>
    </row>
    <row r="2091" spans="2:20">
      <c r="B2091" t="s">
        <v>12345</v>
      </c>
      <c r="C2091" t="s">
        <v>15817</v>
      </c>
      <c r="E2091" t="s">
        <v>15032</v>
      </c>
      <c r="F2091" s="3">
        <v>0</v>
      </c>
      <c r="G2091" s="3">
        <v>0</v>
      </c>
      <c r="H2091" s="255">
        <v>42692</v>
      </c>
      <c r="I2091" s="270">
        <v>6.25</v>
      </c>
      <c r="J2091" s="3">
        <v>-1</v>
      </c>
      <c r="K2091" s="3" t="s">
        <v>12343</v>
      </c>
      <c r="L2091" s="3" t="s">
        <v>4753</v>
      </c>
      <c r="M2091" s="3" t="s">
        <v>4753</v>
      </c>
      <c r="N2091" s="3" t="s">
        <v>4718</v>
      </c>
      <c r="O2091" s="3" t="s">
        <v>4715</v>
      </c>
      <c r="P2091" s="3"/>
      <c r="Q2091" s="3"/>
      <c r="R2091" s="3"/>
      <c r="S2091" s="3"/>
      <c r="T2091" s="3" t="s">
        <v>4716</v>
      </c>
    </row>
    <row r="2092" spans="2:20">
      <c r="B2092" t="s">
        <v>12341</v>
      </c>
      <c r="C2092" t="s">
        <v>15818</v>
      </c>
      <c r="E2092" t="s">
        <v>4716</v>
      </c>
      <c r="F2092" s="3">
        <v>0</v>
      </c>
      <c r="G2092" s="3">
        <v>0</v>
      </c>
      <c r="H2092" s="255">
        <v>42704</v>
      </c>
      <c r="I2092" s="270">
        <v>6.25</v>
      </c>
      <c r="J2092" s="3">
        <v>0</v>
      </c>
      <c r="K2092" s="3" t="s">
        <v>12343</v>
      </c>
      <c r="L2092" s="3" t="s">
        <v>4753</v>
      </c>
      <c r="M2092" s="3" t="s">
        <v>4753</v>
      </c>
      <c r="N2092" s="3" t="s">
        <v>4718</v>
      </c>
      <c r="O2092" s="3" t="s">
        <v>4715</v>
      </c>
      <c r="P2092" s="3"/>
      <c r="Q2092" s="3"/>
      <c r="R2092" s="3"/>
      <c r="S2092" s="3"/>
      <c r="T2092" s="3" t="s">
        <v>4716</v>
      </c>
    </row>
    <row r="2093" spans="2:20">
      <c r="B2093" t="s">
        <v>12345</v>
      </c>
      <c r="C2093" t="s">
        <v>15819</v>
      </c>
      <c r="E2093" t="s">
        <v>14118</v>
      </c>
      <c r="F2093" s="3">
        <v>1</v>
      </c>
      <c r="G2093" s="3">
        <v>1363.76</v>
      </c>
      <c r="H2093" s="255">
        <v>42682</v>
      </c>
      <c r="I2093" s="270">
        <v>6.25</v>
      </c>
      <c r="J2093" s="3">
        <v>-1</v>
      </c>
      <c r="K2093" s="3" t="s">
        <v>12343</v>
      </c>
      <c r="L2093" s="3" t="s">
        <v>4753</v>
      </c>
      <c r="M2093" s="3" t="s">
        <v>4753</v>
      </c>
      <c r="N2093" s="3" t="s">
        <v>4722</v>
      </c>
      <c r="O2093" s="3" t="s">
        <v>4715</v>
      </c>
      <c r="P2093" s="3"/>
      <c r="Q2093" s="3"/>
      <c r="R2093" s="3"/>
      <c r="S2093" s="3"/>
      <c r="T2093" s="3" t="s">
        <v>4716</v>
      </c>
    </row>
    <row r="2094" spans="2:20">
      <c r="B2094" t="s">
        <v>12341</v>
      </c>
      <c r="C2094" t="s">
        <v>15820</v>
      </c>
      <c r="E2094" t="s">
        <v>4716</v>
      </c>
      <c r="F2094" s="3">
        <v>0</v>
      </c>
      <c r="G2094" s="3">
        <v>0</v>
      </c>
      <c r="H2094" s="255">
        <v>42690</v>
      </c>
      <c r="I2094" s="270">
        <v>6.25</v>
      </c>
      <c r="J2094" s="3">
        <v>0</v>
      </c>
      <c r="K2094" s="3" t="s">
        <v>12343</v>
      </c>
      <c r="L2094" s="3" t="s">
        <v>4753</v>
      </c>
      <c r="M2094" s="3" t="s">
        <v>4753</v>
      </c>
      <c r="N2094" s="3" t="s">
        <v>4718</v>
      </c>
      <c r="O2094" s="3" t="s">
        <v>4715</v>
      </c>
      <c r="P2094" s="3"/>
      <c r="Q2094" s="3"/>
      <c r="R2094" s="3"/>
      <c r="S2094" s="3"/>
      <c r="T2094" s="3" t="s">
        <v>4716</v>
      </c>
    </row>
    <row r="2095" spans="2:20">
      <c r="B2095" t="s">
        <v>12345</v>
      </c>
      <c r="C2095" t="s">
        <v>15821</v>
      </c>
      <c r="E2095" t="s">
        <v>15468</v>
      </c>
      <c r="F2095" s="3">
        <v>0</v>
      </c>
      <c r="G2095" s="3">
        <v>0</v>
      </c>
      <c r="H2095" s="255">
        <v>42684</v>
      </c>
      <c r="I2095" s="270">
        <v>6.25</v>
      </c>
      <c r="J2095" s="3">
        <v>-1</v>
      </c>
      <c r="K2095" s="3" t="s">
        <v>12343</v>
      </c>
      <c r="L2095" s="3" t="s">
        <v>4753</v>
      </c>
      <c r="M2095" s="3" t="s">
        <v>4753</v>
      </c>
      <c r="N2095" s="3" t="s">
        <v>4731</v>
      </c>
      <c r="O2095" s="3" t="s">
        <v>4715</v>
      </c>
      <c r="P2095" s="3"/>
      <c r="Q2095" s="3"/>
      <c r="R2095" s="3"/>
      <c r="S2095" s="3"/>
      <c r="T2095" s="3" t="s">
        <v>4716</v>
      </c>
    </row>
    <row r="2096" spans="2:20">
      <c r="B2096" t="s">
        <v>12345</v>
      </c>
      <c r="C2096" t="s">
        <v>15822</v>
      </c>
      <c r="E2096" t="s">
        <v>15823</v>
      </c>
      <c r="F2096" s="3">
        <v>0</v>
      </c>
      <c r="G2096" s="3">
        <v>0</v>
      </c>
      <c r="H2096" s="255">
        <v>42690</v>
      </c>
      <c r="I2096" s="270">
        <v>6.25</v>
      </c>
      <c r="J2096" s="3">
        <v>-1</v>
      </c>
      <c r="K2096" s="3" t="s">
        <v>12343</v>
      </c>
      <c r="L2096" s="3" t="s">
        <v>4753</v>
      </c>
      <c r="M2096" s="3" t="s">
        <v>4753</v>
      </c>
      <c r="N2096" s="3" t="s">
        <v>4712</v>
      </c>
      <c r="O2096" s="3" t="s">
        <v>4715</v>
      </c>
      <c r="P2096" s="3"/>
      <c r="Q2096" s="3"/>
      <c r="R2096" s="3"/>
      <c r="S2096" s="3"/>
      <c r="T2096" s="3" t="s">
        <v>4716</v>
      </c>
    </row>
    <row r="2097" spans="2:20">
      <c r="B2097" t="s">
        <v>12341</v>
      </c>
      <c r="C2097" t="s">
        <v>15824</v>
      </c>
      <c r="E2097" t="s">
        <v>4716</v>
      </c>
      <c r="F2097" s="3">
        <v>0</v>
      </c>
      <c r="G2097" s="3">
        <v>0</v>
      </c>
      <c r="H2097" s="255">
        <v>42702</v>
      </c>
      <c r="I2097" s="270">
        <v>6.25</v>
      </c>
      <c r="J2097" s="3">
        <v>0</v>
      </c>
      <c r="K2097" s="3" t="s">
        <v>12343</v>
      </c>
      <c r="L2097" s="3" t="s">
        <v>4753</v>
      </c>
      <c r="M2097" s="3" t="s">
        <v>4753</v>
      </c>
      <c r="N2097" s="3" t="s">
        <v>4722</v>
      </c>
      <c r="O2097" s="3" t="s">
        <v>4715</v>
      </c>
      <c r="P2097" s="3"/>
      <c r="Q2097" s="3"/>
      <c r="R2097" s="3"/>
      <c r="S2097" s="3"/>
      <c r="T2097" s="3" t="s">
        <v>4716</v>
      </c>
    </row>
    <row r="2098" spans="2:20">
      <c r="B2098" t="s">
        <v>12345</v>
      </c>
      <c r="C2098" t="s">
        <v>15825</v>
      </c>
      <c r="E2098" t="s">
        <v>15826</v>
      </c>
      <c r="F2098" s="3">
        <v>0</v>
      </c>
      <c r="G2098" s="3">
        <v>0</v>
      </c>
      <c r="H2098" s="255">
        <v>42704</v>
      </c>
      <c r="I2098" s="270">
        <v>6.25</v>
      </c>
      <c r="J2098" s="3">
        <v>-1</v>
      </c>
      <c r="K2098" s="3" t="s">
        <v>12343</v>
      </c>
      <c r="L2098" s="3" t="s">
        <v>4753</v>
      </c>
      <c r="M2098" s="3" t="s">
        <v>4753</v>
      </c>
      <c r="N2098" s="3" t="s">
        <v>4712</v>
      </c>
      <c r="O2098" s="3" t="s">
        <v>4715</v>
      </c>
      <c r="P2098" s="3"/>
      <c r="Q2098" s="3"/>
      <c r="R2098" s="3"/>
      <c r="S2098" s="3"/>
      <c r="T2098" s="3" t="s">
        <v>4716</v>
      </c>
    </row>
    <row r="2099" spans="2:20">
      <c r="B2099" t="s">
        <v>12345</v>
      </c>
      <c r="C2099" t="s">
        <v>15827</v>
      </c>
      <c r="E2099" t="s">
        <v>13305</v>
      </c>
      <c r="F2099" s="3">
        <v>0</v>
      </c>
      <c r="G2099" s="3">
        <v>0</v>
      </c>
      <c r="H2099" s="255">
        <v>42704</v>
      </c>
      <c r="I2099" s="270">
        <v>6.25</v>
      </c>
      <c r="J2099" s="3">
        <v>-1</v>
      </c>
      <c r="K2099" s="3" t="s">
        <v>4752</v>
      </c>
      <c r="L2099" s="3" t="s">
        <v>4726</v>
      </c>
      <c r="M2099" s="3" t="s">
        <v>15828</v>
      </c>
      <c r="N2099" s="3" t="s">
        <v>4722</v>
      </c>
      <c r="O2099" s="3" t="s">
        <v>4715</v>
      </c>
      <c r="P2099" s="3"/>
      <c r="Q2099" s="3"/>
      <c r="R2099" s="3"/>
      <c r="S2099" s="3"/>
      <c r="T2099" s="3" t="s">
        <v>4716</v>
      </c>
    </row>
    <row r="2100" spans="2:20">
      <c r="B2100" t="s">
        <v>12378</v>
      </c>
      <c r="C2100" t="s">
        <v>15829</v>
      </c>
      <c r="E2100" t="s">
        <v>13253</v>
      </c>
      <c r="F2100" s="3">
        <v>0</v>
      </c>
      <c r="G2100" s="3">
        <v>0</v>
      </c>
      <c r="H2100" s="255">
        <v>42703</v>
      </c>
      <c r="I2100" s="270">
        <v>6.25</v>
      </c>
      <c r="J2100" s="3">
        <v>-1</v>
      </c>
      <c r="K2100" s="3" t="s">
        <v>4752</v>
      </c>
      <c r="L2100" s="3" t="s">
        <v>4726</v>
      </c>
      <c r="M2100" s="3" t="s">
        <v>15830</v>
      </c>
      <c r="N2100" s="3" t="s">
        <v>4718</v>
      </c>
      <c r="O2100" s="3" t="s">
        <v>4715</v>
      </c>
      <c r="P2100" s="3"/>
      <c r="Q2100" s="3"/>
      <c r="R2100" s="3"/>
      <c r="S2100" s="3"/>
      <c r="T2100" s="3" t="s">
        <v>4716</v>
      </c>
    </row>
    <row r="2101" spans="2:20">
      <c r="B2101" t="s">
        <v>12345</v>
      </c>
      <c r="C2101" t="s">
        <v>15831</v>
      </c>
      <c r="E2101" t="s">
        <v>13372</v>
      </c>
      <c r="F2101" s="3">
        <v>0</v>
      </c>
      <c r="G2101" s="3">
        <v>0</v>
      </c>
      <c r="H2101" s="255">
        <v>42686</v>
      </c>
      <c r="I2101" s="270">
        <v>6.25</v>
      </c>
      <c r="J2101" s="3">
        <v>-1</v>
      </c>
      <c r="K2101" s="3" t="s">
        <v>4752</v>
      </c>
      <c r="L2101" s="3" t="s">
        <v>4726</v>
      </c>
      <c r="M2101" s="3" t="s">
        <v>5188</v>
      </c>
      <c r="N2101" s="3" t="s">
        <v>4718</v>
      </c>
      <c r="O2101" s="3" t="s">
        <v>4715</v>
      </c>
      <c r="P2101" s="3"/>
      <c r="Q2101" s="3"/>
      <c r="R2101" s="3"/>
      <c r="S2101" s="3"/>
      <c r="T2101" s="3" t="s">
        <v>4716</v>
      </c>
    </row>
    <row r="2102" spans="2:20">
      <c r="B2102" t="s">
        <v>12345</v>
      </c>
      <c r="C2102" t="s">
        <v>15832</v>
      </c>
      <c r="E2102" t="s">
        <v>15833</v>
      </c>
      <c r="F2102" s="3">
        <v>1</v>
      </c>
      <c r="G2102" s="3">
        <v>333.85</v>
      </c>
      <c r="H2102" s="255">
        <v>42704</v>
      </c>
      <c r="I2102" s="270">
        <v>6.25</v>
      </c>
      <c r="J2102" s="3">
        <v>-1</v>
      </c>
      <c r="K2102" s="3" t="s">
        <v>12343</v>
      </c>
      <c r="L2102" s="3" t="s">
        <v>5324</v>
      </c>
      <c r="M2102" s="3" t="s">
        <v>15834</v>
      </c>
      <c r="N2102" s="3" t="s">
        <v>4712</v>
      </c>
      <c r="O2102" s="3" t="s">
        <v>4715</v>
      </c>
      <c r="P2102" s="3"/>
      <c r="Q2102" s="3"/>
      <c r="R2102" s="3"/>
      <c r="S2102" s="3"/>
      <c r="T2102" s="3" t="s">
        <v>4716</v>
      </c>
    </row>
    <row r="2103" spans="2:20">
      <c r="B2103" t="s">
        <v>12345</v>
      </c>
      <c r="C2103" t="s">
        <v>15835</v>
      </c>
      <c r="E2103" t="s">
        <v>15836</v>
      </c>
      <c r="F2103" s="3">
        <v>0</v>
      </c>
      <c r="G2103" s="3">
        <v>0</v>
      </c>
      <c r="H2103" s="255">
        <v>42693</v>
      </c>
      <c r="I2103" s="270">
        <v>6.25</v>
      </c>
      <c r="J2103" s="3">
        <v>-1</v>
      </c>
      <c r="K2103" s="3" t="s">
        <v>12343</v>
      </c>
      <c r="L2103" s="3" t="s">
        <v>4726</v>
      </c>
      <c r="M2103" s="3" t="s">
        <v>12950</v>
      </c>
      <c r="N2103" s="3" t="s">
        <v>4722</v>
      </c>
      <c r="O2103" s="3" t="s">
        <v>4715</v>
      </c>
      <c r="P2103" s="3"/>
      <c r="Q2103" s="3"/>
      <c r="R2103" s="3"/>
      <c r="S2103" s="3"/>
      <c r="T2103" s="3" t="s">
        <v>4716</v>
      </c>
    </row>
    <row r="2104" spans="2:20">
      <c r="B2104" t="s">
        <v>12345</v>
      </c>
      <c r="C2104" t="s">
        <v>15837</v>
      </c>
      <c r="E2104" t="s">
        <v>15513</v>
      </c>
      <c r="F2104" s="3">
        <v>0</v>
      </c>
      <c r="G2104" s="3">
        <v>0</v>
      </c>
      <c r="H2104" s="255">
        <v>42703</v>
      </c>
      <c r="I2104" s="270">
        <v>6.25</v>
      </c>
      <c r="J2104" s="3">
        <v>-1</v>
      </c>
      <c r="K2104" s="3" t="s">
        <v>4752</v>
      </c>
      <c r="L2104" s="3" t="s">
        <v>4726</v>
      </c>
      <c r="M2104" s="3" t="s">
        <v>9993</v>
      </c>
      <c r="N2104" s="3" t="s">
        <v>4718</v>
      </c>
      <c r="O2104" s="3" t="s">
        <v>4715</v>
      </c>
      <c r="P2104" s="3"/>
      <c r="Q2104" s="3"/>
      <c r="R2104" s="3"/>
      <c r="S2104" s="3"/>
      <c r="T2104" s="3" t="s">
        <v>4716</v>
      </c>
    </row>
    <row r="2105" spans="2:20">
      <c r="B2105" t="s">
        <v>12345</v>
      </c>
      <c r="C2105" t="s">
        <v>15838</v>
      </c>
      <c r="E2105" t="s">
        <v>13365</v>
      </c>
      <c r="F2105" s="3">
        <v>0</v>
      </c>
      <c r="G2105" s="3">
        <v>0</v>
      </c>
      <c r="H2105" s="255">
        <v>42688</v>
      </c>
      <c r="I2105" s="270">
        <v>6.25</v>
      </c>
      <c r="J2105" s="3">
        <v>39722</v>
      </c>
      <c r="K2105" s="3" t="s">
        <v>12343</v>
      </c>
      <c r="L2105" s="3" t="s">
        <v>4726</v>
      </c>
      <c r="M2105" s="3" t="s">
        <v>15839</v>
      </c>
      <c r="N2105" s="3" t="s">
        <v>4718</v>
      </c>
      <c r="O2105" s="3" t="s">
        <v>4715</v>
      </c>
      <c r="P2105" s="3"/>
      <c r="Q2105" s="3"/>
      <c r="R2105" s="3"/>
      <c r="S2105" s="3"/>
      <c r="T2105" s="3" t="s">
        <v>4716</v>
      </c>
    </row>
    <row r="2106" spans="2:20">
      <c r="B2106" t="s">
        <v>12345</v>
      </c>
      <c r="C2106" t="s">
        <v>15840</v>
      </c>
      <c r="E2106" t="s">
        <v>15537</v>
      </c>
      <c r="F2106" s="3">
        <v>0</v>
      </c>
      <c r="G2106" s="3">
        <v>0</v>
      </c>
      <c r="H2106" s="255">
        <v>42698</v>
      </c>
      <c r="I2106" s="270">
        <v>6.25</v>
      </c>
      <c r="J2106" s="3">
        <v>-1</v>
      </c>
      <c r="K2106" s="3" t="s">
        <v>12343</v>
      </c>
      <c r="L2106" s="3" t="s">
        <v>4726</v>
      </c>
      <c r="M2106" s="3" t="s">
        <v>11774</v>
      </c>
      <c r="N2106" s="3" t="s">
        <v>4731</v>
      </c>
      <c r="O2106" s="3" t="s">
        <v>4715</v>
      </c>
      <c r="P2106" s="3"/>
      <c r="Q2106" s="3"/>
      <c r="R2106" s="3"/>
      <c r="S2106" s="3"/>
      <c r="T2106" s="3" t="s">
        <v>4716</v>
      </c>
    </row>
    <row r="2107" spans="2:20">
      <c r="B2107" t="s">
        <v>12345</v>
      </c>
      <c r="C2107" t="s">
        <v>15841</v>
      </c>
      <c r="E2107" t="s">
        <v>15842</v>
      </c>
      <c r="F2107" s="3">
        <v>0</v>
      </c>
      <c r="G2107" s="3">
        <v>0</v>
      </c>
      <c r="H2107" s="255">
        <v>42679</v>
      </c>
      <c r="I2107" s="270">
        <v>6.25</v>
      </c>
      <c r="J2107" s="3">
        <v>-1</v>
      </c>
      <c r="K2107" s="3" t="s">
        <v>12343</v>
      </c>
      <c r="L2107" s="3" t="s">
        <v>5324</v>
      </c>
      <c r="M2107" s="3" t="s">
        <v>15843</v>
      </c>
      <c r="N2107" s="3" t="s">
        <v>4712</v>
      </c>
      <c r="O2107" s="3" t="s">
        <v>4715</v>
      </c>
      <c r="P2107" s="3"/>
      <c r="Q2107" s="3"/>
      <c r="R2107" s="3"/>
      <c r="S2107" s="3"/>
      <c r="T2107" s="3" t="s">
        <v>4716</v>
      </c>
    </row>
    <row r="2108" spans="2:20">
      <c r="B2108" t="s">
        <v>12345</v>
      </c>
      <c r="C2108" t="s">
        <v>15844</v>
      </c>
      <c r="E2108" t="s">
        <v>13814</v>
      </c>
      <c r="F2108" s="3">
        <v>0</v>
      </c>
      <c r="G2108" s="3">
        <v>0</v>
      </c>
      <c r="H2108" s="255">
        <v>42692</v>
      </c>
      <c r="I2108" s="270">
        <v>6.25</v>
      </c>
      <c r="J2108" s="3">
        <v>-1</v>
      </c>
      <c r="K2108" s="3" t="s">
        <v>4752</v>
      </c>
      <c r="L2108" s="3" t="s">
        <v>4726</v>
      </c>
      <c r="M2108" s="3" t="s">
        <v>6241</v>
      </c>
      <c r="N2108" s="3" t="s">
        <v>4731</v>
      </c>
      <c r="O2108" s="3" t="s">
        <v>4715</v>
      </c>
      <c r="P2108" s="3"/>
      <c r="Q2108" s="3"/>
      <c r="R2108" s="3"/>
      <c r="S2108" s="3"/>
      <c r="T2108" s="3" t="s">
        <v>4716</v>
      </c>
    </row>
    <row r="2109" spans="2:20">
      <c r="B2109" t="s">
        <v>12345</v>
      </c>
      <c r="C2109" t="s">
        <v>15845</v>
      </c>
      <c r="E2109" t="s">
        <v>13191</v>
      </c>
      <c r="F2109" s="3">
        <v>0</v>
      </c>
      <c r="G2109" s="3">
        <v>0</v>
      </c>
      <c r="H2109" s="255">
        <v>42682</v>
      </c>
      <c r="I2109" s="270">
        <v>6.25</v>
      </c>
      <c r="J2109" s="3">
        <v>-1</v>
      </c>
      <c r="K2109" s="3" t="s">
        <v>12343</v>
      </c>
      <c r="L2109" s="3" t="s">
        <v>5324</v>
      </c>
      <c r="M2109" s="3" t="s">
        <v>15846</v>
      </c>
      <c r="N2109" s="3" t="s">
        <v>4731</v>
      </c>
      <c r="O2109" s="3" t="s">
        <v>4715</v>
      </c>
      <c r="P2109" s="3"/>
      <c r="Q2109" s="3"/>
      <c r="R2109" s="3"/>
      <c r="S2109" s="3"/>
      <c r="T2109" s="3" t="s">
        <v>4716</v>
      </c>
    </row>
    <row r="2110" spans="2:20">
      <c r="B2110" t="s">
        <v>12345</v>
      </c>
      <c r="C2110" t="s">
        <v>15847</v>
      </c>
      <c r="E2110" t="s">
        <v>13241</v>
      </c>
      <c r="F2110" s="3">
        <v>0</v>
      </c>
      <c r="G2110" s="3">
        <v>0</v>
      </c>
      <c r="H2110" s="255">
        <v>42697</v>
      </c>
      <c r="I2110" s="270">
        <v>6.25</v>
      </c>
      <c r="J2110" s="3">
        <v>18522</v>
      </c>
      <c r="K2110" s="3" t="s">
        <v>12343</v>
      </c>
      <c r="L2110" s="3" t="s">
        <v>4726</v>
      </c>
      <c r="M2110" s="3" t="s">
        <v>15848</v>
      </c>
      <c r="N2110" s="3" t="s">
        <v>4731</v>
      </c>
      <c r="O2110" s="3" t="s">
        <v>4715</v>
      </c>
      <c r="P2110" s="3"/>
      <c r="Q2110" s="3"/>
      <c r="R2110" s="3"/>
      <c r="S2110" s="3"/>
      <c r="T2110" s="3" t="s">
        <v>4716</v>
      </c>
    </row>
    <row r="2111" spans="2:20">
      <c r="B2111" t="s">
        <v>12345</v>
      </c>
      <c r="C2111" t="s">
        <v>15849</v>
      </c>
      <c r="E2111" t="s">
        <v>15850</v>
      </c>
      <c r="F2111" s="3">
        <v>0</v>
      </c>
      <c r="G2111" s="3">
        <v>0</v>
      </c>
      <c r="H2111" s="255">
        <v>42696</v>
      </c>
      <c r="I2111" s="270">
        <v>6.25</v>
      </c>
      <c r="J2111" s="3">
        <v>-1</v>
      </c>
      <c r="K2111" s="3" t="s">
        <v>12343</v>
      </c>
      <c r="L2111" s="3" t="s">
        <v>4726</v>
      </c>
      <c r="M2111" s="3" t="s">
        <v>15851</v>
      </c>
      <c r="N2111" s="3" t="s">
        <v>4722</v>
      </c>
      <c r="O2111" s="3" t="s">
        <v>4715</v>
      </c>
      <c r="P2111" s="3"/>
      <c r="Q2111" s="3"/>
      <c r="R2111" s="3"/>
      <c r="S2111" s="3"/>
      <c r="T2111" s="3" t="s">
        <v>4716</v>
      </c>
    </row>
    <row r="2112" spans="2:20">
      <c r="B2112" t="s">
        <v>12345</v>
      </c>
      <c r="C2112" t="s">
        <v>15852</v>
      </c>
      <c r="E2112" t="s">
        <v>15853</v>
      </c>
      <c r="F2112" s="3">
        <v>0</v>
      </c>
      <c r="G2112" s="3">
        <v>0</v>
      </c>
      <c r="H2112" s="255">
        <v>42700</v>
      </c>
      <c r="I2112" s="270">
        <v>6.25</v>
      </c>
      <c r="J2112" s="3">
        <v>-1</v>
      </c>
      <c r="K2112" s="3" t="s">
        <v>12343</v>
      </c>
      <c r="L2112" s="3" t="s">
        <v>5197</v>
      </c>
      <c r="M2112" s="3" t="s">
        <v>12999</v>
      </c>
      <c r="N2112" s="3" t="s">
        <v>4718</v>
      </c>
      <c r="O2112" s="3" t="s">
        <v>4715</v>
      </c>
      <c r="P2112" s="3"/>
      <c r="Q2112" s="3"/>
      <c r="R2112" s="3"/>
      <c r="S2112" s="3"/>
      <c r="T2112" s="3" t="s">
        <v>4716</v>
      </c>
    </row>
    <row r="2113" spans="2:20">
      <c r="B2113" t="s">
        <v>12345</v>
      </c>
      <c r="C2113" t="s">
        <v>15854</v>
      </c>
      <c r="E2113" t="s">
        <v>13450</v>
      </c>
      <c r="F2113" s="3">
        <v>1</v>
      </c>
      <c r="G2113" s="3">
        <v>1363.76</v>
      </c>
      <c r="H2113" s="255">
        <v>42696</v>
      </c>
      <c r="I2113" s="270">
        <v>6.25</v>
      </c>
      <c r="J2113" s="3">
        <v>-1</v>
      </c>
      <c r="K2113" s="3" t="s">
        <v>12343</v>
      </c>
      <c r="L2113" s="3" t="s">
        <v>5324</v>
      </c>
      <c r="M2113" s="3" t="s">
        <v>15855</v>
      </c>
      <c r="N2113" s="3" t="s">
        <v>4718</v>
      </c>
      <c r="O2113" s="3" t="s">
        <v>4715</v>
      </c>
      <c r="P2113" s="3"/>
      <c r="Q2113" s="3"/>
      <c r="R2113" s="3"/>
      <c r="S2113" s="3"/>
      <c r="T2113" s="3" t="s">
        <v>4716</v>
      </c>
    </row>
    <row r="2114" spans="2:20">
      <c r="B2114" t="s">
        <v>12345</v>
      </c>
      <c r="C2114" t="s">
        <v>15856</v>
      </c>
      <c r="E2114" t="s">
        <v>13498</v>
      </c>
      <c r="F2114" s="3">
        <v>0</v>
      </c>
      <c r="G2114" s="3">
        <v>0</v>
      </c>
      <c r="H2114" s="255">
        <v>42675</v>
      </c>
      <c r="I2114" s="270">
        <v>6.25</v>
      </c>
      <c r="J2114" s="3">
        <v>-1</v>
      </c>
      <c r="K2114" s="3" t="s">
        <v>12343</v>
      </c>
      <c r="L2114" s="3" t="s">
        <v>4726</v>
      </c>
      <c r="M2114" s="3" t="s">
        <v>11774</v>
      </c>
      <c r="N2114" s="3" t="s">
        <v>4722</v>
      </c>
      <c r="O2114" s="3" t="s">
        <v>4715</v>
      </c>
      <c r="P2114" s="3"/>
      <c r="Q2114" s="3"/>
      <c r="R2114" s="3"/>
      <c r="S2114" s="3"/>
      <c r="T2114" s="3" t="s">
        <v>4716</v>
      </c>
    </row>
    <row r="2115" spans="2:20">
      <c r="B2115" t="s">
        <v>12345</v>
      </c>
      <c r="C2115" t="s">
        <v>15857</v>
      </c>
      <c r="E2115" t="s">
        <v>12535</v>
      </c>
      <c r="F2115" s="3">
        <v>0</v>
      </c>
      <c r="G2115" s="3">
        <v>0</v>
      </c>
      <c r="H2115" s="255">
        <v>42703</v>
      </c>
      <c r="I2115" s="270">
        <v>6.25</v>
      </c>
      <c r="J2115" s="3">
        <v>97314</v>
      </c>
      <c r="K2115" s="3" t="s">
        <v>4752</v>
      </c>
      <c r="L2115" s="3" t="s">
        <v>5197</v>
      </c>
      <c r="M2115" s="3" t="s">
        <v>13444</v>
      </c>
      <c r="N2115" s="3" t="s">
        <v>4718</v>
      </c>
      <c r="O2115" s="3" t="s">
        <v>4715</v>
      </c>
      <c r="P2115" s="3"/>
      <c r="Q2115" s="3"/>
      <c r="R2115" s="3"/>
      <c r="S2115" s="3"/>
      <c r="T2115" s="3" t="s">
        <v>4716</v>
      </c>
    </row>
    <row r="2116" spans="2:20">
      <c r="B2116" t="s">
        <v>12345</v>
      </c>
      <c r="C2116" t="s">
        <v>15858</v>
      </c>
      <c r="E2116" t="s">
        <v>13442</v>
      </c>
      <c r="F2116" s="3">
        <v>0</v>
      </c>
      <c r="G2116" s="3">
        <v>0</v>
      </c>
      <c r="H2116" s="255">
        <v>42686</v>
      </c>
      <c r="I2116" s="270">
        <v>6.25</v>
      </c>
      <c r="J2116" s="3">
        <v>-1</v>
      </c>
      <c r="K2116" s="3" t="s">
        <v>12343</v>
      </c>
      <c r="L2116" s="3" t="s">
        <v>4726</v>
      </c>
      <c r="M2116" s="3" t="s">
        <v>5188</v>
      </c>
      <c r="N2116" s="3" t="s">
        <v>4722</v>
      </c>
      <c r="O2116" s="3" t="s">
        <v>4715</v>
      </c>
      <c r="P2116" s="3"/>
      <c r="Q2116" s="3"/>
      <c r="R2116" s="3"/>
      <c r="S2116" s="3"/>
      <c r="T2116" s="3" t="s">
        <v>4716</v>
      </c>
    </row>
    <row r="2117" spans="2:20">
      <c r="B2117" t="s">
        <v>12345</v>
      </c>
      <c r="C2117" t="s">
        <v>15859</v>
      </c>
      <c r="E2117" t="s">
        <v>13049</v>
      </c>
      <c r="F2117" s="3">
        <v>0</v>
      </c>
      <c r="G2117" s="3">
        <v>0</v>
      </c>
      <c r="H2117" s="255">
        <v>42699</v>
      </c>
      <c r="I2117" s="270">
        <v>6.25</v>
      </c>
      <c r="J2117" s="3">
        <v>87085</v>
      </c>
      <c r="K2117" s="3" t="s">
        <v>4752</v>
      </c>
      <c r="L2117" s="3" t="s">
        <v>5197</v>
      </c>
      <c r="M2117" s="3" t="s">
        <v>15860</v>
      </c>
      <c r="N2117" s="3" t="s">
        <v>4722</v>
      </c>
      <c r="O2117" s="3" t="s">
        <v>4715</v>
      </c>
      <c r="P2117" s="3"/>
      <c r="Q2117" s="3"/>
      <c r="R2117" s="3"/>
      <c r="S2117" s="3"/>
      <c r="T2117" s="3" t="s">
        <v>4716</v>
      </c>
    </row>
    <row r="2118" spans="2:20">
      <c r="B2118" t="s">
        <v>12345</v>
      </c>
      <c r="C2118" t="s">
        <v>15861</v>
      </c>
      <c r="E2118" t="s">
        <v>14040</v>
      </c>
      <c r="F2118" s="3">
        <v>0</v>
      </c>
      <c r="G2118" s="3">
        <v>0</v>
      </c>
      <c r="H2118" s="255">
        <v>42677</v>
      </c>
      <c r="I2118" s="270">
        <v>6.25</v>
      </c>
      <c r="J2118" s="3">
        <v>-1</v>
      </c>
      <c r="K2118" s="3" t="s">
        <v>12343</v>
      </c>
      <c r="L2118" s="3" t="s">
        <v>4726</v>
      </c>
      <c r="M2118" s="3" t="s">
        <v>4994</v>
      </c>
      <c r="N2118" s="3" t="s">
        <v>4731</v>
      </c>
      <c r="O2118" s="3" t="s">
        <v>4715</v>
      </c>
      <c r="P2118" s="3"/>
      <c r="Q2118" s="3"/>
      <c r="R2118" s="3"/>
      <c r="S2118" s="3"/>
      <c r="T2118" s="3" t="s">
        <v>4716</v>
      </c>
    </row>
    <row r="2119" spans="2:20">
      <c r="B2119" t="s">
        <v>12345</v>
      </c>
      <c r="C2119" t="s">
        <v>15862</v>
      </c>
      <c r="E2119" t="s">
        <v>14375</v>
      </c>
      <c r="F2119" s="3">
        <v>0</v>
      </c>
      <c r="G2119" s="3">
        <v>0</v>
      </c>
      <c r="H2119" s="255">
        <v>42675</v>
      </c>
      <c r="I2119" s="270">
        <v>6.25</v>
      </c>
      <c r="J2119" s="3">
        <v>64240</v>
      </c>
      <c r="K2119" s="3" t="s">
        <v>12343</v>
      </c>
      <c r="L2119" s="3" t="s">
        <v>4726</v>
      </c>
      <c r="M2119" s="3" t="s">
        <v>5228</v>
      </c>
      <c r="N2119" s="3" t="s">
        <v>4718</v>
      </c>
      <c r="O2119" s="3" t="s">
        <v>4715</v>
      </c>
      <c r="P2119" s="3"/>
      <c r="Q2119" s="3"/>
      <c r="R2119" s="3"/>
      <c r="S2119" s="3"/>
      <c r="T2119" s="3" t="s">
        <v>4716</v>
      </c>
    </row>
    <row r="2120" spans="2:20">
      <c r="B2120" t="s">
        <v>12345</v>
      </c>
      <c r="C2120" t="s">
        <v>15863</v>
      </c>
      <c r="E2120" t="s">
        <v>13910</v>
      </c>
      <c r="F2120" s="3">
        <v>0</v>
      </c>
      <c r="G2120" s="3">
        <v>0</v>
      </c>
      <c r="H2120" s="255">
        <v>42697</v>
      </c>
      <c r="I2120" s="270">
        <v>6.25</v>
      </c>
      <c r="J2120" s="3">
        <v>78608</v>
      </c>
      <c r="K2120" s="3" t="s">
        <v>4752</v>
      </c>
      <c r="L2120" s="3" t="s">
        <v>4726</v>
      </c>
      <c r="M2120" s="3" t="s">
        <v>12710</v>
      </c>
      <c r="N2120" s="3" t="s">
        <v>4722</v>
      </c>
      <c r="O2120" s="3" t="s">
        <v>4715</v>
      </c>
      <c r="P2120" s="3"/>
      <c r="Q2120" s="3"/>
      <c r="R2120" s="3"/>
      <c r="S2120" s="3"/>
      <c r="T2120" s="3" t="s">
        <v>4716</v>
      </c>
    </row>
    <row r="2121" spans="2:20">
      <c r="B2121" t="s">
        <v>12378</v>
      </c>
      <c r="C2121" t="s">
        <v>15864</v>
      </c>
      <c r="E2121" t="s">
        <v>13576</v>
      </c>
      <c r="F2121" s="3">
        <v>0</v>
      </c>
      <c r="G2121" s="3">
        <v>0</v>
      </c>
      <c r="H2121" s="255">
        <v>42703</v>
      </c>
      <c r="I2121" s="270">
        <v>6.25</v>
      </c>
      <c r="J2121" s="3">
        <v>118509</v>
      </c>
      <c r="K2121" s="3" t="s">
        <v>4752</v>
      </c>
      <c r="L2121" s="3" t="s">
        <v>4726</v>
      </c>
      <c r="M2121" s="3" t="s">
        <v>15865</v>
      </c>
      <c r="N2121" s="3" t="s">
        <v>4722</v>
      </c>
      <c r="O2121" s="3" t="s">
        <v>4715</v>
      </c>
      <c r="P2121" s="3"/>
      <c r="Q2121" s="3"/>
      <c r="R2121" s="3"/>
      <c r="S2121" s="3"/>
      <c r="T2121" s="3" t="s">
        <v>4716</v>
      </c>
    </row>
    <row r="2122" spans="2:20">
      <c r="B2122" t="s">
        <v>12345</v>
      </c>
      <c r="C2122" t="s">
        <v>15866</v>
      </c>
      <c r="E2122" t="s">
        <v>15867</v>
      </c>
      <c r="F2122" s="3">
        <v>0</v>
      </c>
      <c r="G2122" s="3">
        <v>0</v>
      </c>
      <c r="H2122" s="255">
        <v>42697</v>
      </c>
      <c r="I2122" s="270">
        <v>6.25</v>
      </c>
      <c r="J2122" s="3">
        <v>-1</v>
      </c>
      <c r="K2122" s="3" t="s">
        <v>12343</v>
      </c>
      <c r="L2122" s="3" t="s">
        <v>4726</v>
      </c>
      <c r="M2122" s="3" t="s">
        <v>8841</v>
      </c>
      <c r="N2122" s="3" t="s">
        <v>4718</v>
      </c>
      <c r="O2122" s="3" t="s">
        <v>4715</v>
      </c>
      <c r="P2122" s="3"/>
      <c r="Q2122" s="3"/>
      <c r="R2122" s="3"/>
      <c r="S2122" s="3"/>
      <c r="T2122" s="3" t="s">
        <v>4716</v>
      </c>
    </row>
    <row r="2123" spans="2:20">
      <c r="B2123" t="s">
        <v>12345</v>
      </c>
      <c r="C2123" t="s">
        <v>15868</v>
      </c>
      <c r="E2123" t="s">
        <v>12909</v>
      </c>
      <c r="F2123" s="3">
        <v>0</v>
      </c>
      <c r="G2123" s="3">
        <v>0</v>
      </c>
      <c r="H2123" s="255">
        <v>42689</v>
      </c>
      <c r="I2123" s="270">
        <v>6.25</v>
      </c>
      <c r="J2123" s="3">
        <v>208663</v>
      </c>
      <c r="K2123" s="3" t="s">
        <v>4752</v>
      </c>
      <c r="L2123" s="3" t="s">
        <v>4726</v>
      </c>
      <c r="M2123" s="3" t="s">
        <v>4994</v>
      </c>
      <c r="N2123" s="3" t="s">
        <v>4718</v>
      </c>
      <c r="O2123" s="3" t="s">
        <v>4715</v>
      </c>
      <c r="P2123" s="3"/>
      <c r="Q2123" s="3"/>
      <c r="R2123" s="3"/>
      <c r="S2123" s="3"/>
      <c r="T2123" s="3" t="s">
        <v>4716</v>
      </c>
    </row>
    <row r="2124" spans="2:20">
      <c r="B2124" t="s">
        <v>12345</v>
      </c>
      <c r="C2124" t="s">
        <v>15869</v>
      </c>
      <c r="E2124" t="s">
        <v>15650</v>
      </c>
      <c r="F2124" s="3">
        <v>0</v>
      </c>
      <c r="G2124" s="3">
        <v>0</v>
      </c>
      <c r="H2124" s="255">
        <v>42685</v>
      </c>
      <c r="I2124" s="270">
        <v>6.25</v>
      </c>
      <c r="J2124" s="3">
        <v>-1</v>
      </c>
      <c r="K2124" s="3" t="s">
        <v>12343</v>
      </c>
      <c r="L2124" s="3" t="s">
        <v>4726</v>
      </c>
      <c r="M2124" s="3" t="s">
        <v>4994</v>
      </c>
      <c r="N2124" s="3" t="s">
        <v>4718</v>
      </c>
      <c r="O2124" s="3" t="s">
        <v>4715</v>
      </c>
      <c r="P2124" s="3"/>
      <c r="Q2124" s="3"/>
      <c r="R2124" s="3"/>
      <c r="S2124" s="3"/>
      <c r="T2124" s="3" t="s">
        <v>4716</v>
      </c>
    </row>
    <row r="2125" spans="2:20">
      <c r="B2125" t="s">
        <v>12345</v>
      </c>
      <c r="C2125" t="s">
        <v>15870</v>
      </c>
      <c r="E2125" t="s">
        <v>15562</v>
      </c>
      <c r="F2125" s="3">
        <v>1</v>
      </c>
      <c r="G2125" s="3">
        <v>1363.76</v>
      </c>
      <c r="H2125" s="255">
        <v>42700</v>
      </c>
      <c r="I2125" s="270">
        <v>6.25</v>
      </c>
      <c r="J2125" s="3">
        <v>-1</v>
      </c>
      <c r="K2125" s="3" t="s">
        <v>12343</v>
      </c>
      <c r="L2125" s="3" t="s">
        <v>5324</v>
      </c>
      <c r="M2125" s="3" t="s">
        <v>15871</v>
      </c>
      <c r="N2125" s="3" t="s">
        <v>4718</v>
      </c>
      <c r="O2125" s="3" t="s">
        <v>4715</v>
      </c>
      <c r="P2125" s="3"/>
      <c r="Q2125" s="3"/>
      <c r="R2125" s="3"/>
      <c r="S2125" s="3"/>
      <c r="T2125" s="3" t="s">
        <v>4716</v>
      </c>
    </row>
    <row r="2126" spans="2:20">
      <c r="B2126" t="s">
        <v>12345</v>
      </c>
      <c r="C2126" t="s">
        <v>15872</v>
      </c>
      <c r="E2126" t="s">
        <v>15873</v>
      </c>
      <c r="F2126" s="3">
        <v>1</v>
      </c>
      <c r="G2126" s="3">
        <v>1363.76</v>
      </c>
      <c r="H2126" s="255">
        <v>42697</v>
      </c>
      <c r="I2126" s="270">
        <v>6.25</v>
      </c>
      <c r="J2126" s="3">
        <v>-1</v>
      </c>
      <c r="K2126" s="3" t="s">
        <v>12343</v>
      </c>
      <c r="L2126" s="3" t="s">
        <v>5324</v>
      </c>
      <c r="M2126" s="3" t="s">
        <v>13034</v>
      </c>
      <c r="N2126" s="3" t="s">
        <v>4722</v>
      </c>
      <c r="O2126" s="3" t="s">
        <v>4715</v>
      </c>
      <c r="P2126" s="3"/>
      <c r="Q2126" s="3"/>
      <c r="R2126" s="3"/>
      <c r="S2126" s="3"/>
      <c r="T2126" s="3" t="s">
        <v>4716</v>
      </c>
    </row>
    <row r="2127" spans="2:20">
      <c r="B2127" t="s">
        <v>12345</v>
      </c>
      <c r="C2127" t="s">
        <v>15874</v>
      </c>
      <c r="E2127" t="s">
        <v>15304</v>
      </c>
      <c r="F2127" s="3">
        <v>0</v>
      </c>
      <c r="G2127" s="3">
        <v>0</v>
      </c>
      <c r="H2127" s="255">
        <v>42684</v>
      </c>
      <c r="I2127" s="270">
        <v>6.25</v>
      </c>
      <c r="J2127" s="3">
        <v>-1</v>
      </c>
      <c r="K2127" s="3" t="s">
        <v>12343</v>
      </c>
      <c r="L2127" s="3" t="s">
        <v>4726</v>
      </c>
      <c r="M2127" s="3" t="s">
        <v>4994</v>
      </c>
      <c r="N2127" s="3" t="s">
        <v>4722</v>
      </c>
      <c r="O2127" s="3" t="s">
        <v>4715</v>
      </c>
      <c r="P2127" s="3"/>
      <c r="Q2127" s="3"/>
      <c r="R2127" s="3"/>
      <c r="S2127" s="3"/>
      <c r="T2127" s="3" t="s">
        <v>4716</v>
      </c>
    </row>
    <row r="2128" spans="2:20">
      <c r="B2128" t="s">
        <v>12345</v>
      </c>
      <c r="C2128" t="s">
        <v>15875</v>
      </c>
      <c r="E2128" t="s">
        <v>15876</v>
      </c>
      <c r="F2128" s="3">
        <v>0</v>
      </c>
      <c r="G2128" s="3">
        <v>0</v>
      </c>
      <c r="H2128" s="255">
        <v>42696</v>
      </c>
      <c r="I2128" s="270">
        <v>6.25</v>
      </c>
      <c r="J2128" s="3">
        <v>-1</v>
      </c>
      <c r="K2128" s="3" t="s">
        <v>4752</v>
      </c>
      <c r="L2128" s="3" t="s">
        <v>5324</v>
      </c>
      <c r="M2128" s="3" t="s">
        <v>10290</v>
      </c>
      <c r="N2128" s="3" t="s">
        <v>4722</v>
      </c>
      <c r="O2128" s="3" t="s">
        <v>4715</v>
      </c>
      <c r="P2128" s="3"/>
      <c r="Q2128" s="3"/>
      <c r="R2128" s="3"/>
      <c r="S2128" s="3"/>
      <c r="T2128" s="3" t="s">
        <v>4716</v>
      </c>
    </row>
    <row r="2129" spans="2:20">
      <c r="B2129" t="s">
        <v>12345</v>
      </c>
      <c r="C2129" t="s">
        <v>15877</v>
      </c>
      <c r="E2129" t="s">
        <v>15878</v>
      </c>
      <c r="F2129" s="3">
        <v>0</v>
      </c>
      <c r="G2129" s="3">
        <v>0</v>
      </c>
      <c r="H2129" s="255">
        <v>42699</v>
      </c>
      <c r="I2129" s="270">
        <v>6.25</v>
      </c>
      <c r="J2129" s="3">
        <v>-1</v>
      </c>
      <c r="K2129" s="3" t="s">
        <v>12343</v>
      </c>
      <c r="L2129" s="3" t="s">
        <v>5197</v>
      </c>
      <c r="M2129" s="3" t="s">
        <v>12352</v>
      </c>
      <c r="N2129" s="3" t="s">
        <v>4718</v>
      </c>
      <c r="O2129" s="3" t="s">
        <v>4715</v>
      </c>
      <c r="P2129" s="3"/>
      <c r="Q2129" s="3"/>
      <c r="R2129" s="3"/>
      <c r="S2129" s="3"/>
      <c r="T2129" s="3" t="s">
        <v>4716</v>
      </c>
    </row>
    <row r="2130" spans="2:20">
      <c r="B2130" t="s">
        <v>12345</v>
      </c>
      <c r="C2130" t="s">
        <v>15879</v>
      </c>
      <c r="E2130" t="s">
        <v>14371</v>
      </c>
      <c r="F2130" s="3">
        <v>0</v>
      </c>
      <c r="G2130" s="3">
        <v>0</v>
      </c>
      <c r="H2130" s="255">
        <v>42681</v>
      </c>
      <c r="I2130" s="270">
        <v>6.25</v>
      </c>
      <c r="J2130" s="3">
        <v>-1</v>
      </c>
      <c r="K2130" s="3" t="s">
        <v>4752</v>
      </c>
      <c r="L2130" s="3" t="s">
        <v>4726</v>
      </c>
      <c r="M2130" s="3" t="s">
        <v>11774</v>
      </c>
      <c r="N2130" s="3" t="s">
        <v>4718</v>
      </c>
      <c r="O2130" s="3" t="s">
        <v>4715</v>
      </c>
      <c r="P2130" s="3"/>
      <c r="Q2130" s="3"/>
      <c r="R2130" s="3"/>
      <c r="S2130" s="3"/>
      <c r="T2130" s="3" t="s">
        <v>4716</v>
      </c>
    </row>
    <row r="2131" spans="2:20">
      <c r="B2131" t="s">
        <v>12345</v>
      </c>
      <c r="C2131" t="s">
        <v>15880</v>
      </c>
      <c r="E2131" t="s">
        <v>15881</v>
      </c>
      <c r="F2131" s="3">
        <v>0</v>
      </c>
      <c r="G2131" s="3">
        <v>0</v>
      </c>
      <c r="H2131" s="255">
        <v>42693</v>
      </c>
      <c r="I2131" s="270">
        <v>6.25</v>
      </c>
      <c r="J2131" s="3">
        <v>-1</v>
      </c>
      <c r="K2131" s="3" t="s">
        <v>12343</v>
      </c>
      <c r="L2131" s="3" t="s">
        <v>4726</v>
      </c>
      <c r="M2131" s="3" t="s">
        <v>15882</v>
      </c>
      <c r="N2131" s="3" t="s">
        <v>4712</v>
      </c>
      <c r="O2131" s="3" t="s">
        <v>4715</v>
      </c>
      <c r="P2131" s="3"/>
      <c r="Q2131" s="3"/>
      <c r="R2131" s="3"/>
      <c r="S2131" s="3"/>
      <c r="T2131" s="3" t="s">
        <v>4716</v>
      </c>
    </row>
    <row r="2132" spans="2:20">
      <c r="B2132" t="s">
        <v>12345</v>
      </c>
      <c r="C2132" t="s">
        <v>15883</v>
      </c>
      <c r="E2132" t="s">
        <v>15884</v>
      </c>
      <c r="F2132" s="3">
        <v>0</v>
      </c>
      <c r="G2132" s="3">
        <v>0</v>
      </c>
      <c r="H2132" s="255">
        <v>42696</v>
      </c>
      <c r="I2132" s="270">
        <v>6.25</v>
      </c>
      <c r="J2132" s="3">
        <v>-1</v>
      </c>
      <c r="K2132" s="3" t="s">
        <v>4752</v>
      </c>
      <c r="L2132" s="3" t="s">
        <v>4726</v>
      </c>
      <c r="M2132" s="3" t="s">
        <v>15885</v>
      </c>
      <c r="N2132" s="3" t="s">
        <v>4722</v>
      </c>
      <c r="O2132" s="3" t="s">
        <v>4715</v>
      </c>
      <c r="P2132" s="3"/>
      <c r="Q2132" s="3"/>
      <c r="R2132" s="3"/>
      <c r="S2132" s="3"/>
      <c r="T2132" s="3" t="s">
        <v>4716</v>
      </c>
    </row>
    <row r="2133" spans="2:20">
      <c r="B2133" t="s">
        <v>12345</v>
      </c>
      <c r="C2133" t="s">
        <v>15886</v>
      </c>
      <c r="E2133" t="s">
        <v>12839</v>
      </c>
      <c r="F2133" s="3">
        <v>0</v>
      </c>
      <c r="G2133" s="3">
        <v>0</v>
      </c>
      <c r="H2133" s="255">
        <v>42675</v>
      </c>
      <c r="I2133" s="270">
        <v>6.25</v>
      </c>
      <c r="J2133" s="3">
        <v>51325</v>
      </c>
      <c r="K2133" s="3" t="s">
        <v>12343</v>
      </c>
      <c r="L2133" s="3" t="s">
        <v>4726</v>
      </c>
      <c r="M2133" s="3" t="s">
        <v>5972</v>
      </c>
      <c r="N2133" s="3" t="s">
        <v>4722</v>
      </c>
      <c r="O2133" s="3" t="s">
        <v>4715</v>
      </c>
      <c r="P2133" s="3"/>
      <c r="Q2133" s="3"/>
      <c r="R2133" s="3"/>
      <c r="S2133" s="3"/>
      <c r="T2133" s="3" t="s">
        <v>4716</v>
      </c>
    </row>
    <row r="2134" spans="2:20">
      <c r="B2134" t="s">
        <v>12345</v>
      </c>
      <c r="C2134" t="s">
        <v>15887</v>
      </c>
      <c r="E2134" t="s">
        <v>15888</v>
      </c>
      <c r="F2134" s="3">
        <v>0</v>
      </c>
      <c r="G2134" s="3">
        <v>0</v>
      </c>
      <c r="H2134" s="255">
        <v>42702</v>
      </c>
      <c r="I2134" s="270">
        <v>6.25</v>
      </c>
      <c r="J2134" s="3">
        <v>-1</v>
      </c>
      <c r="K2134" s="3" t="s">
        <v>12343</v>
      </c>
      <c r="L2134" s="3" t="s">
        <v>5197</v>
      </c>
      <c r="M2134" s="3" t="s">
        <v>13161</v>
      </c>
      <c r="N2134" s="3" t="s">
        <v>4718</v>
      </c>
      <c r="O2134" s="3" t="s">
        <v>4715</v>
      </c>
      <c r="P2134" s="3"/>
      <c r="Q2134" s="3"/>
      <c r="R2134" s="3"/>
      <c r="S2134" s="3"/>
      <c r="T2134" s="3" t="s">
        <v>4716</v>
      </c>
    </row>
    <row r="2135" spans="2:20">
      <c r="B2135" t="s">
        <v>12345</v>
      </c>
      <c r="C2135" t="s">
        <v>15889</v>
      </c>
      <c r="E2135" t="s">
        <v>13232</v>
      </c>
      <c r="F2135" s="3">
        <v>0</v>
      </c>
      <c r="G2135" s="3">
        <v>0</v>
      </c>
      <c r="H2135" s="255">
        <v>42684</v>
      </c>
      <c r="I2135" s="270">
        <v>6.25</v>
      </c>
      <c r="J2135" s="3">
        <v>-1</v>
      </c>
      <c r="K2135" s="3" t="s">
        <v>12343</v>
      </c>
      <c r="L2135" s="3" t="s">
        <v>4726</v>
      </c>
      <c r="M2135" s="3" t="s">
        <v>11774</v>
      </c>
      <c r="N2135" s="3" t="s">
        <v>4718</v>
      </c>
      <c r="O2135" s="3" t="s">
        <v>4715</v>
      </c>
      <c r="P2135" s="3"/>
      <c r="Q2135" s="3"/>
      <c r="R2135" s="3"/>
      <c r="S2135" s="3"/>
      <c r="T2135" s="3" t="s">
        <v>4716</v>
      </c>
    </row>
    <row r="2136" spans="2:20">
      <c r="B2136" t="s">
        <v>12345</v>
      </c>
      <c r="C2136" t="s">
        <v>15890</v>
      </c>
      <c r="E2136" t="s">
        <v>15891</v>
      </c>
      <c r="F2136" s="3">
        <v>0</v>
      </c>
      <c r="G2136" s="3">
        <v>0</v>
      </c>
      <c r="H2136" s="255">
        <v>42703</v>
      </c>
      <c r="I2136" s="270">
        <v>6.25</v>
      </c>
      <c r="J2136" s="3">
        <v>-1</v>
      </c>
      <c r="K2136" s="3" t="s">
        <v>12343</v>
      </c>
      <c r="L2136" s="3" t="s">
        <v>4726</v>
      </c>
      <c r="M2136" s="3" t="s">
        <v>4994</v>
      </c>
      <c r="N2136" s="3" t="s">
        <v>4718</v>
      </c>
      <c r="O2136" s="3" t="s">
        <v>4715</v>
      </c>
      <c r="P2136" s="3"/>
      <c r="Q2136" s="3"/>
      <c r="R2136" s="3"/>
      <c r="S2136" s="3"/>
      <c r="T2136" s="3" t="s">
        <v>4716</v>
      </c>
    </row>
    <row r="2137" spans="2:20">
      <c r="B2137" t="s">
        <v>12345</v>
      </c>
      <c r="C2137" t="s">
        <v>15892</v>
      </c>
      <c r="E2137" t="s">
        <v>14325</v>
      </c>
      <c r="F2137" s="3">
        <v>0</v>
      </c>
      <c r="G2137" s="3">
        <v>0</v>
      </c>
      <c r="H2137" s="255">
        <v>42684</v>
      </c>
      <c r="I2137" s="270">
        <v>6.25</v>
      </c>
      <c r="J2137" s="3">
        <v>-1</v>
      </c>
      <c r="K2137" s="3" t="s">
        <v>12343</v>
      </c>
      <c r="L2137" s="3" t="s">
        <v>5197</v>
      </c>
      <c r="M2137" s="3" t="s">
        <v>10405</v>
      </c>
      <c r="N2137" s="3" t="s">
        <v>4712</v>
      </c>
      <c r="O2137" s="3" t="s">
        <v>4715</v>
      </c>
      <c r="P2137" s="3"/>
      <c r="Q2137" s="3"/>
      <c r="R2137" s="3"/>
      <c r="S2137" s="3"/>
      <c r="T2137" s="3" t="s">
        <v>4716</v>
      </c>
    </row>
    <row r="2138" spans="2:20">
      <c r="B2138" t="s">
        <v>12345</v>
      </c>
      <c r="C2138" t="s">
        <v>15893</v>
      </c>
      <c r="E2138" t="s">
        <v>12425</v>
      </c>
      <c r="F2138" s="3">
        <v>0</v>
      </c>
      <c r="G2138" s="3">
        <v>0</v>
      </c>
      <c r="H2138" s="255">
        <v>42691</v>
      </c>
      <c r="I2138" s="270">
        <v>6.25</v>
      </c>
      <c r="J2138" s="3">
        <v>51986</v>
      </c>
      <c r="K2138" s="3" t="s">
        <v>12343</v>
      </c>
      <c r="L2138" s="3" t="s">
        <v>4726</v>
      </c>
      <c r="M2138" s="3" t="s">
        <v>7066</v>
      </c>
      <c r="N2138" s="3" t="s">
        <v>4718</v>
      </c>
      <c r="O2138" s="3" t="s">
        <v>4715</v>
      </c>
      <c r="P2138" s="3"/>
      <c r="Q2138" s="3"/>
      <c r="R2138" s="3"/>
      <c r="S2138" s="3"/>
      <c r="T2138" s="3" t="s">
        <v>4716</v>
      </c>
    </row>
    <row r="2139" spans="2:20">
      <c r="B2139" t="s">
        <v>12345</v>
      </c>
      <c r="C2139" t="s">
        <v>15894</v>
      </c>
      <c r="E2139" t="s">
        <v>15001</v>
      </c>
      <c r="F2139" s="3">
        <v>0</v>
      </c>
      <c r="G2139" s="3">
        <v>0</v>
      </c>
      <c r="H2139" s="255">
        <v>42683</v>
      </c>
      <c r="I2139" s="270">
        <v>6.25</v>
      </c>
      <c r="J2139" s="3">
        <v>-1</v>
      </c>
      <c r="K2139" s="3" t="s">
        <v>12343</v>
      </c>
      <c r="L2139" s="3" t="s">
        <v>5197</v>
      </c>
      <c r="M2139" s="3" t="s">
        <v>10405</v>
      </c>
      <c r="N2139" s="3" t="s">
        <v>4731</v>
      </c>
      <c r="O2139" s="3" t="s">
        <v>4715</v>
      </c>
      <c r="P2139" s="3"/>
      <c r="Q2139" s="3"/>
      <c r="R2139" s="3"/>
      <c r="S2139" s="3"/>
      <c r="T2139" s="3" t="s">
        <v>4716</v>
      </c>
    </row>
    <row r="2140" spans="2:20">
      <c r="B2140" t="s">
        <v>12345</v>
      </c>
      <c r="C2140" t="s">
        <v>15895</v>
      </c>
      <c r="E2140" t="s">
        <v>15896</v>
      </c>
      <c r="F2140" s="3">
        <v>0</v>
      </c>
      <c r="G2140" s="3">
        <v>0</v>
      </c>
      <c r="H2140" s="255">
        <v>42697</v>
      </c>
      <c r="I2140" s="270">
        <v>6.25</v>
      </c>
      <c r="J2140" s="3">
        <v>75780</v>
      </c>
      <c r="K2140" s="3" t="s">
        <v>12343</v>
      </c>
      <c r="L2140" s="3" t="s">
        <v>5324</v>
      </c>
      <c r="M2140" s="3" t="s">
        <v>15897</v>
      </c>
      <c r="N2140" s="3" t="s">
        <v>4718</v>
      </c>
      <c r="O2140" s="3" t="s">
        <v>4715</v>
      </c>
      <c r="P2140" s="3"/>
      <c r="Q2140" s="3"/>
      <c r="R2140" s="3"/>
      <c r="S2140" s="3"/>
      <c r="T2140" s="3" t="s">
        <v>4716</v>
      </c>
    </row>
    <row r="2141" spans="2:20">
      <c r="B2141" t="s">
        <v>12345</v>
      </c>
      <c r="C2141" t="s">
        <v>15898</v>
      </c>
      <c r="E2141" t="s">
        <v>15899</v>
      </c>
      <c r="F2141" s="3">
        <v>0</v>
      </c>
      <c r="G2141" s="3">
        <v>0</v>
      </c>
      <c r="H2141" s="255">
        <v>42689</v>
      </c>
      <c r="I2141" s="270">
        <v>6.25</v>
      </c>
      <c r="J2141" s="3">
        <v>-1</v>
      </c>
      <c r="K2141" s="3" t="s">
        <v>4752</v>
      </c>
      <c r="L2141" s="3" t="s">
        <v>4726</v>
      </c>
      <c r="M2141" s="3" t="s">
        <v>11774</v>
      </c>
      <c r="N2141" s="3" t="s">
        <v>4722</v>
      </c>
      <c r="O2141" s="3" t="s">
        <v>4715</v>
      </c>
      <c r="P2141" s="3"/>
      <c r="Q2141" s="3"/>
      <c r="R2141" s="3"/>
      <c r="S2141" s="3"/>
      <c r="T2141" s="3" t="s">
        <v>4716</v>
      </c>
    </row>
    <row r="2142" spans="2:20">
      <c r="B2142" t="s">
        <v>12345</v>
      </c>
      <c r="C2142" t="s">
        <v>15900</v>
      </c>
      <c r="E2142" t="s">
        <v>15901</v>
      </c>
      <c r="F2142" s="3">
        <v>0</v>
      </c>
      <c r="G2142" s="3">
        <v>0</v>
      </c>
      <c r="H2142" s="255">
        <v>42686</v>
      </c>
      <c r="I2142" s="270">
        <v>6.25</v>
      </c>
      <c r="J2142" s="3">
        <v>-1</v>
      </c>
      <c r="K2142" s="3" t="s">
        <v>12343</v>
      </c>
      <c r="L2142" s="3" t="s">
        <v>4726</v>
      </c>
      <c r="M2142" s="3" t="s">
        <v>10477</v>
      </c>
      <c r="N2142" s="3" t="s">
        <v>4722</v>
      </c>
      <c r="O2142" s="3" t="s">
        <v>4715</v>
      </c>
      <c r="P2142" s="3"/>
      <c r="Q2142" s="3"/>
      <c r="R2142" s="3"/>
      <c r="S2142" s="3"/>
      <c r="T2142" s="3" t="s">
        <v>4716</v>
      </c>
    </row>
    <row r="2143" spans="2:20">
      <c r="B2143" t="s">
        <v>12345</v>
      </c>
      <c r="C2143" t="s">
        <v>15902</v>
      </c>
      <c r="E2143" t="s">
        <v>15903</v>
      </c>
      <c r="F2143" s="3">
        <v>0</v>
      </c>
      <c r="G2143" s="3">
        <v>0</v>
      </c>
      <c r="H2143" s="255">
        <v>42703</v>
      </c>
      <c r="I2143" s="270">
        <v>6.25</v>
      </c>
      <c r="J2143" s="3">
        <v>-1</v>
      </c>
      <c r="K2143" s="3" t="s">
        <v>4752</v>
      </c>
      <c r="L2143" s="3" t="s">
        <v>4726</v>
      </c>
      <c r="M2143" s="3" t="s">
        <v>4994</v>
      </c>
      <c r="N2143" s="3" t="s">
        <v>4722</v>
      </c>
      <c r="O2143" s="3" t="s">
        <v>4715</v>
      </c>
      <c r="P2143" s="3"/>
      <c r="Q2143" s="3"/>
      <c r="R2143" s="3"/>
      <c r="S2143" s="3"/>
      <c r="T2143" s="3" t="s">
        <v>4716</v>
      </c>
    </row>
    <row r="2144" spans="2:20">
      <c r="B2144" t="s">
        <v>12345</v>
      </c>
      <c r="C2144" t="s">
        <v>15904</v>
      </c>
      <c r="E2144" t="s">
        <v>13907</v>
      </c>
      <c r="F2144" s="3">
        <v>1</v>
      </c>
      <c r="G2144" s="3">
        <v>333.85</v>
      </c>
      <c r="H2144" s="255">
        <v>42698</v>
      </c>
      <c r="I2144" s="270">
        <v>6.25</v>
      </c>
      <c r="J2144" s="3">
        <v>-1</v>
      </c>
      <c r="K2144" s="3" t="s">
        <v>4752</v>
      </c>
      <c r="L2144" s="3" t="s">
        <v>4726</v>
      </c>
      <c r="M2144" s="3" t="s">
        <v>9909</v>
      </c>
      <c r="N2144" s="3" t="s">
        <v>4722</v>
      </c>
      <c r="O2144" s="3" t="s">
        <v>4715</v>
      </c>
      <c r="P2144" s="3"/>
      <c r="Q2144" s="3"/>
      <c r="R2144" s="3"/>
      <c r="S2144" s="3"/>
      <c r="T2144" s="3" t="s">
        <v>4716</v>
      </c>
    </row>
    <row r="2145" spans="2:20">
      <c r="B2145" t="s">
        <v>12378</v>
      </c>
      <c r="C2145" t="s">
        <v>15905</v>
      </c>
      <c r="E2145" t="s">
        <v>15906</v>
      </c>
      <c r="F2145" s="3">
        <v>0</v>
      </c>
      <c r="G2145" s="3">
        <v>0</v>
      </c>
      <c r="H2145" s="255">
        <v>42703</v>
      </c>
      <c r="I2145" s="270">
        <v>6.25</v>
      </c>
      <c r="J2145" s="3">
        <v>-1</v>
      </c>
      <c r="K2145" s="3" t="s">
        <v>4752</v>
      </c>
      <c r="L2145" s="3" t="s">
        <v>4726</v>
      </c>
      <c r="M2145" s="3" t="s">
        <v>13558</v>
      </c>
      <c r="N2145" s="3" t="s">
        <v>4722</v>
      </c>
      <c r="O2145" s="3" t="s">
        <v>4715</v>
      </c>
      <c r="P2145" s="3"/>
      <c r="Q2145" s="3"/>
      <c r="R2145" s="3"/>
      <c r="S2145" s="3"/>
      <c r="T2145" s="3" t="s">
        <v>4716</v>
      </c>
    </row>
    <row r="2146" spans="2:20">
      <c r="B2146" t="s">
        <v>12345</v>
      </c>
      <c r="C2146" t="s">
        <v>15907</v>
      </c>
      <c r="E2146" t="s">
        <v>13063</v>
      </c>
      <c r="F2146" s="3">
        <v>0</v>
      </c>
      <c r="G2146" s="3">
        <v>0</v>
      </c>
      <c r="H2146" s="255">
        <v>42703</v>
      </c>
      <c r="I2146" s="270">
        <v>6.25</v>
      </c>
      <c r="J2146" s="3">
        <v>-1</v>
      </c>
      <c r="K2146" s="3" t="s">
        <v>4752</v>
      </c>
      <c r="L2146" s="3" t="s">
        <v>4726</v>
      </c>
      <c r="M2146" s="3" t="s">
        <v>4994</v>
      </c>
      <c r="N2146" s="3" t="s">
        <v>4718</v>
      </c>
      <c r="O2146" s="3" t="s">
        <v>4715</v>
      </c>
      <c r="P2146" s="3"/>
      <c r="Q2146" s="3"/>
      <c r="R2146" s="3"/>
      <c r="S2146" s="3"/>
      <c r="T2146" s="3" t="s">
        <v>4716</v>
      </c>
    </row>
    <row r="2147" spans="2:20">
      <c r="B2147" t="s">
        <v>12345</v>
      </c>
      <c r="C2147" t="s">
        <v>15908</v>
      </c>
      <c r="E2147" t="s">
        <v>15909</v>
      </c>
      <c r="F2147" s="3">
        <v>0</v>
      </c>
      <c r="G2147" s="3">
        <v>0</v>
      </c>
      <c r="H2147" s="255">
        <v>42696</v>
      </c>
      <c r="I2147" s="270">
        <v>6.25</v>
      </c>
      <c r="J2147" s="3">
        <v>-1</v>
      </c>
      <c r="K2147" s="3" t="s">
        <v>12343</v>
      </c>
      <c r="L2147" s="3" t="s">
        <v>4726</v>
      </c>
      <c r="M2147" s="3" t="s">
        <v>10477</v>
      </c>
      <c r="N2147" s="3" t="s">
        <v>4718</v>
      </c>
      <c r="O2147" s="3" t="s">
        <v>4715</v>
      </c>
      <c r="P2147" s="3"/>
      <c r="Q2147" s="3"/>
      <c r="R2147" s="3"/>
      <c r="S2147" s="3"/>
      <c r="T2147" s="3" t="s">
        <v>4716</v>
      </c>
    </row>
    <row r="2148" spans="2:20">
      <c r="B2148" t="s">
        <v>12345</v>
      </c>
      <c r="C2148" t="s">
        <v>15910</v>
      </c>
      <c r="E2148" t="s">
        <v>15203</v>
      </c>
      <c r="F2148" s="3">
        <v>0</v>
      </c>
      <c r="G2148" s="3">
        <v>0</v>
      </c>
      <c r="H2148" s="255">
        <v>42699</v>
      </c>
      <c r="I2148" s="270">
        <v>6.25</v>
      </c>
      <c r="J2148" s="3">
        <v>-1</v>
      </c>
      <c r="K2148" s="3" t="s">
        <v>12343</v>
      </c>
      <c r="L2148" s="3" t="s">
        <v>5324</v>
      </c>
      <c r="M2148" s="3" t="s">
        <v>15911</v>
      </c>
      <c r="N2148" s="3" t="s">
        <v>4722</v>
      </c>
      <c r="O2148" s="3" t="s">
        <v>4715</v>
      </c>
      <c r="P2148" s="3"/>
      <c r="Q2148" s="3"/>
      <c r="R2148" s="3"/>
      <c r="S2148" s="3"/>
      <c r="T2148" s="3" t="s">
        <v>4716</v>
      </c>
    </row>
    <row r="2149" spans="2:20">
      <c r="B2149" t="s">
        <v>12345</v>
      </c>
      <c r="C2149" t="s">
        <v>15912</v>
      </c>
      <c r="E2149" t="s">
        <v>15913</v>
      </c>
      <c r="F2149" s="3">
        <v>2</v>
      </c>
      <c r="G2149" s="3">
        <v>1920.18</v>
      </c>
      <c r="H2149" s="255">
        <v>42697</v>
      </c>
      <c r="I2149" s="270">
        <v>6.25</v>
      </c>
      <c r="J2149" s="3">
        <v>-1</v>
      </c>
      <c r="K2149" s="3" t="s">
        <v>12343</v>
      </c>
      <c r="L2149" s="3" t="s">
        <v>4726</v>
      </c>
      <c r="M2149" s="3" t="s">
        <v>11825</v>
      </c>
      <c r="N2149" s="3" t="s">
        <v>4731</v>
      </c>
      <c r="O2149" s="3" t="s">
        <v>4715</v>
      </c>
      <c r="P2149" s="3"/>
      <c r="Q2149" s="3"/>
      <c r="R2149" s="3"/>
      <c r="S2149" s="3"/>
      <c r="T2149" s="3" t="s">
        <v>4716</v>
      </c>
    </row>
    <row r="2150" spans="2:20">
      <c r="B2150" t="s">
        <v>12345</v>
      </c>
      <c r="C2150" t="s">
        <v>15914</v>
      </c>
      <c r="E2150" t="s">
        <v>14617</v>
      </c>
      <c r="F2150" s="3">
        <v>0</v>
      </c>
      <c r="G2150" s="3">
        <v>0</v>
      </c>
      <c r="H2150" s="255">
        <v>42693</v>
      </c>
      <c r="I2150" s="270">
        <v>6.25</v>
      </c>
      <c r="J2150" s="3">
        <v>68604</v>
      </c>
      <c r="K2150" s="3" t="s">
        <v>12343</v>
      </c>
      <c r="L2150" s="3" t="s">
        <v>4726</v>
      </c>
      <c r="M2150" s="3" t="s">
        <v>9949</v>
      </c>
      <c r="N2150" s="3" t="s">
        <v>4769</v>
      </c>
      <c r="O2150" s="3" t="s">
        <v>4715</v>
      </c>
      <c r="P2150" s="3"/>
      <c r="Q2150" s="3"/>
      <c r="R2150" s="3"/>
      <c r="S2150" s="3"/>
      <c r="T2150" s="3" t="s">
        <v>4716</v>
      </c>
    </row>
    <row r="2151" spans="2:20">
      <c r="B2151" t="s">
        <v>12345</v>
      </c>
      <c r="C2151" t="s">
        <v>15915</v>
      </c>
      <c r="E2151" t="s">
        <v>15792</v>
      </c>
      <c r="F2151" s="3">
        <v>1</v>
      </c>
      <c r="G2151" s="3">
        <v>55.64</v>
      </c>
      <c r="H2151" s="255">
        <v>42685</v>
      </c>
      <c r="I2151" s="270">
        <v>6.25</v>
      </c>
      <c r="J2151" s="3">
        <v>-1</v>
      </c>
      <c r="K2151" s="3" t="s">
        <v>12343</v>
      </c>
      <c r="L2151" s="3" t="s">
        <v>4726</v>
      </c>
      <c r="M2151" s="3" t="s">
        <v>13283</v>
      </c>
      <c r="N2151" s="3" t="s">
        <v>4722</v>
      </c>
      <c r="O2151" s="3" t="s">
        <v>4715</v>
      </c>
      <c r="P2151" s="3"/>
      <c r="Q2151" s="3"/>
      <c r="R2151" s="3"/>
      <c r="S2151" s="3"/>
      <c r="T2151" s="3" t="s">
        <v>4716</v>
      </c>
    </row>
    <row r="2152" spans="2:20">
      <c r="B2152" t="s">
        <v>12341</v>
      </c>
      <c r="C2152" t="s">
        <v>15916</v>
      </c>
      <c r="E2152" t="s">
        <v>4716</v>
      </c>
      <c r="F2152" s="3">
        <v>0</v>
      </c>
      <c r="G2152" s="3">
        <v>0</v>
      </c>
      <c r="H2152" s="255">
        <v>42689</v>
      </c>
      <c r="I2152" s="270">
        <v>6.25</v>
      </c>
      <c r="J2152" s="3">
        <v>0</v>
      </c>
      <c r="K2152" s="3" t="s">
        <v>12343</v>
      </c>
      <c r="L2152" s="3" t="s">
        <v>4753</v>
      </c>
      <c r="M2152" s="3" t="s">
        <v>4753</v>
      </c>
      <c r="N2152" s="3" t="s">
        <v>4718</v>
      </c>
      <c r="O2152" s="3" t="s">
        <v>4715</v>
      </c>
      <c r="P2152" s="3"/>
      <c r="Q2152" s="3"/>
      <c r="R2152" s="3"/>
      <c r="S2152" s="3"/>
      <c r="T2152" s="3" t="s">
        <v>4716</v>
      </c>
    </row>
    <row r="2153" spans="2:20">
      <c r="B2153" t="s">
        <v>12345</v>
      </c>
      <c r="C2153" t="s">
        <v>15917</v>
      </c>
      <c r="E2153" t="s">
        <v>15918</v>
      </c>
      <c r="F2153" s="3">
        <v>0</v>
      </c>
      <c r="G2153" s="3">
        <v>0</v>
      </c>
      <c r="H2153" s="255">
        <v>42688</v>
      </c>
      <c r="I2153" s="270">
        <v>6.25</v>
      </c>
      <c r="J2153" s="3">
        <v>-1</v>
      </c>
      <c r="K2153" s="3" t="s">
        <v>4752</v>
      </c>
      <c r="L2153" s="3" t="s">
        <v>5324</v>
      </c>
      <c r="M2153" s="3" t="s">
        <v>15919</v>
      </c>
      <c r="N2153" s="3" t="s">
        <v>4722</v>
      </c>
      <c r="O2153" s="3" t="s">
        <v>4715</v>
      </c>
      <c r="P2153" s="3"/>
      <c r="Q2153" s="3"/>
      <c r="R2153" s="3"/>
      <c r="S2153" s="3"/>
      <c r="T2153" s="3" t="s">
        <v>4716</v>
      </c>
    </row>
    <row r="2154" spans="2:20">
      <c r="B2154" t="s">
        <v>12345</v>
      </c>
      <c r="C2154" t="s">
        <v>15920</v>
      </c>
      <c r="E2154" t="s">
        <v>14591</v>
      </c>
      <c r="F2154" s="3">
        <v>0</v>
      </c>
      <c r="G2154" s="3">
        <v>0</v>
      </c>
      <c r="H2154" s="255">
        <v>42685</v>
      </c>
      <c r="I2154" s="270">
        <v>6.25</v>
      </c>
      <c r="J2154" s="3">
        <v>-1</v>
      </c>
      <c r="K2154" s="3" t="s">
        <v>4752</v>
      </c>
      <c r="L2154" s="3" t="s">
        <v>4753</v>
      </c>
      <c r="M2154" s="3" t="s">
        <v>4753</v>
      </c>
      <c r="N2154" s="3" t="s">
        <v>4722</v>
      </c>
      <c r="O2154" s="3" t="s">
        <v>4715</v>
      </c>
      <c r="P2154" s="3"/>
      <c r="Q2154" s="3"/>
      <c r="R2154" s="3"/>
      <c r="S2154" s="3"/>
      <c r="T2154" s="3" t="s">
        <v>4716</v>
      </c>
    </row>
    <row r="2155" spans="2:20">
      <c r="B2155" t="s">
        <v>12345</v>
      </c>
      <c r="C2155" t="s">
        <v>15921</v>
      </c>
      <c r="E2155" t="s">
        <v>15922</v>
      </c>
      <c r="F2155" s="3">
        <v>1</v>
      </c>
      <c r="G2155" s="3">
        <v>1363.76</v>
      </c>
      <c r="H2155" s="255">
        <v>42693</v>
      </c>
      <c r="I2155" s="270">
        <v>6.25</v>
      </c>
      <c r="J2155" s="3">
        <v>-1</v>
      </c>
      <c r="K2155" s="3" t="s">
        <v>12343</v>
      </c>
      <c r="L2155" s="3" t="s">
        <v>5197</v>
      </c>
      <c r="M2155" s="3" t="s">
        <v>15923</v>
      </c>
      <c r="N2155" s="3" t="s">
        <v>4718</v>
      </c>
      <c r="O2155" s="3" t="s">
        <v>4715</v>
      </c>
      <c r="P2155" s="3"/>
      <c r="Q2155" s="3"/>
      <c r="R2155" s="3"/>
      <c r="S2155" s="3"/>
      <c r="T2155" s="3" t="s">
        <v>4716</v>
      </c>
    </row>
    <row r="2156" spans="2:20">
      <c r="B2156" t="s">
        <v>12345</v>
      </c>
      <c r="C2156" t="s">
        <v>15924</v>
      </c>
      <c r="E2156" t="s">
        <v>15925</v>
      </c>
      <c r="F2156" s="3">
        <v>0</v>
      </c>
      <c r="G2156" s="3">
        <v>0</v>
      </c>
      <c r="H2156" s="255">
        <v>42693</v>
      </c>
      <c r="I2156" s="270">
        <v>6.25</v>
      </c>
      <c r="J2156" s="3">
        <v>-1</v>
      </c>
      <c r="K2156" s="3" t="s">
        <v>4752</v>
      </c>
      <c r="L2156" s="3" t="s">
        <v>4753</v>
      </c>
      <c r="M2156" s="3" t="s">
        <v>4753</v>
      </c>
      <c r="N2156" s="3" t="s">
        <v>4722</v>
      </c>
      <c r="O2156" s="3" t="s">
        <v>4715</v>
      </c>
      <c r="P2156" s="3"/>
      <c r="Q2156" s="3"/>
      <c r="R2156" s="3"/>
      <c r="S2156" s="3"/>
      <c r="T2156" s="3" t="s">
        <v>4716</v>
      </c>
    </row>
    <row r="2157" spans="2:20">
      <c r="B2157" t="s">
        <v>12345</v>
      </c>
      <c r="C2157" t="s">
        <v>15926</v>
      </c>
      <c r="E2157" t="s">
        <v>15927</v>
      </c>
      <c r="F2157" s="3">
        <v>1</v>
      </c>
      <c r="G2157" s="3">
        <v>1363.76</v>
      </c>
      <c r="H2157" s="255">
        <v>42679</v>
      </c>
      <c r="I2157" s="270">
        <v>6.25</v>
      </c>
      <c r="J2157" s="3">
        <v>-1</v>
      </c>
      <c r="K2157" s="3" t="s">
        <v>4752</v>
      </c>
      <c r="L2157" s="3" t="s">
        <v>4753</v>
      </c>
      <c r="M2157" s="3" t="s">
        <v>4753</v>
      </c>
      <c r="N2157" s="3" t="s">
        <v>4722</v>
      </c>
      <c r="O2157" s="3" t="s">
        <v>4715</v>
      </c>
      <c r="P2157" s="3"/>
      <c r="Q2157" s="3"/>
      <c r="R2157" s="3"/>
      <c r="S2157" s="3"/>
      <c r="T2157" s="3" t="s">
        <v>4716</v>
      </c>
    </row>
    <row r="2158" spans="2:20">
      <c r="B2158" t="s">
        <v>12341</v>
      </c>
      <c r="C2158" t="s">
        <v>15928</v>
      </c>
      <c r="E2158" t="s">
        <v>4716</v>
      </c>
      <c r="F2158" s="3">
        <v>0</v>
      </c>
      <c r="G2158" s="3">
        <v>0</v>
      </c>
      <c r="H2158" s="255">
        <v>42692</v>
      </c>
      <c r="I2158" s="270">
        <v>6.25</v>
      </c>
      <c r="J2158" s="3">
        <v>0</v>
      </c>
      <c r="K2158" s="3" t="s">
        <v>12343</v>
      </c>
      <c r="L2158" s="3" t="s">
        <v>4753</v>
      </c>
      <c r="M2158" s="3" t="s">
        <v>4753</v>
      </c>
      <c r="N2158" s="3" t="s">
        <v>4718</v>
      </c>
      <c r="O2158" s="3" t="s">
        <v>4715</v>
      </c>
      <c r="P2158" s="3"/>
      <c r="Q2158" s="3"/>
      <c r="R2158" s="3"/>
      <c r="S2158" s="3"/>
      <c r="T2158" s="3" t="s">
        <v>4716</v>
      </c>
    </row>
    <row r="2159" spans="2:20">
      <c r="B2159" t="s">
        <v>12345</v>
      </c>
      <c r="C2159" t="s">
        <v>15929</v>
      </c>
      <c r="E2159" t="s">
        <v>15930</v>
      </c>
      <c r="F2159" s="3">
        <v>0</v>
      </c>
      <c r="G2159" s="3">
        <v>0</v>
      </c>
      <c r="H2159" s="255">
        <v>42683</v>
      </c>
      <c r="I2159" s="270">
        <v>6.25</v>
      </c>
      <c r="J2159" s="3">
        <v>-1</v>
      </c>
      <c r="K2159" s="3" t="s">
        <v>12343</v>
      </c>
      <c r="L2159" s="3" t="s">
        <v>4753</v>
      </c>
      <c r="M2159" s="3" t="s">
        <v>4753</v>
      </c>
      <c r="N2159" s="3" t="s">
        <v>4722</v>
      </c>
      <c r="O2159" s="3" t="s">
        <v>4715</v>
      </c>
      <c r="P2159" s="3"/>
      <c r="Q2159" s="3"/>
      <c r="R2159" s="3"/>
      <c r="S2159" s="3"/>
      <c r="T2159" s="3" t="s">
        <v>4716</v>
      </c>
    </row>
    <row r="2160" spans="2:20">
      <c r="B2160" t="s">
        <v>12345</v>
      </c>
      <c r="C2160" t="s">
        <v>15931</v>
      </c>
      <c r="E2160" t="s">
        <v>15932</v>
      </c>
      <c r="F2160" s="3">
        <v>0</v>
      </c>
      <c r="G2160" s="3">
        <v>0</v>
      </c>
      <c r="H2160" s="255">
        <v>42702</v>
      </c>
      <c r="I2160" s="270">
        <v>6.25</v>
      </c>
      <c r="J2160" s="3">
        <v>-1</v>
      </c>
      <c r="K2160" s="3" t="s">
        <v>12343</v>
      </c>
      <c r="L2160" s="3" t="s">
        <v>4753</v>
      </c>
      <c r="M2160" s="3" t="s">
        <v>4753</v>
      </c>
      <c r="N2160" s="3" t="s">
        <v>4718</v>
      </c>
      <c r="O2160" s="3" t="s">
        <v>4715</v>
      </c>
      <c r="P2160" s="3"/>
      <c r="Q2160" s="3"/>
      <c r="R2160" s="3"/>
      <c r="S2160" s="3"/>
      <c r="T2160" s="3" t="s">
        <v>4716</v>
      </c>
    </row>
    <row r="2161" spans="2:20">
      <c r="B2161" t="s">
        <v>12345</v>
      </c>
      <c r="C2161" t="s">
        <v>15933</v>
      </c>
      <c r="E2161" t="s">
        <v>15450</v>
      </c>
      <c r="F2161" s="3">
        <v>0</v>
      </c>
      <c r="G2161" s="3">
        <v>0</v>
      </c>
      <c r="H2161" s="255">
        <v>42696</v>
      </c>
      <c r="I2161" s="270">
        <v>6.25</v>
      </c>
      <c r="J2161" s="3">
        <v>-1</v>
      </c>
      <c r="K2161" s="3" t="s">
        <v>12343</v>
      </c>
      <c r="L2161" s="3" t="s">
        <v>4753</v>
      </c>
      <c r="M2161" s="3" t="s">
        <v>4753</v>
      </c>
      <c r="N2161" s="3" t="s">
        <v>4712</v>
      </c>
      <c r="O2161" s="3" t="s">
        <v>4715</v>
      </c>
      <c r="P2161" s="3"/>
      <c r="Q2161" s="3"/>
      <c r="R2161" s="3"/>
      <c r="S2161" s="3"/>
      <c r="T2161" s="3" t="s">
        <v>4716</v>
      </c>
    </row>
    <row r="2162" spans="2:20">
      <c r="B2162" t="s">
        <v>12345</v>
      </c>
      <c r="C2162" t="s">
        <v>15934</v>
      </c>
      <c r="E2162" t="s">
        <v>14852</v>
      </c>
      <c r="F2162" s="3">
        <v>0</v>
      </c>
      <c r="G2162" s="3">
        <v>0</v>
      </c>
      <c r="H2162" s="255">
        <v>42691</v>
      </c>
      <c r="I2162" s="270">
        <v>6.25</v>
      </c>
      <c r="J2162" s="3">
        <v>-1</v>
      </c>
      <c r="K2162" s="3" t="s">
        <v>12343</v>
      </c>
      <c r="L2162" s="3" t="s">
        <v>4753</v>
      </c>
      <c r="M2162" s="3" t="s">
        <v>4753</v>
      </c>
      <c r="N2162" s="3" t="s">
        <v>4731</v>
      </c>
      <c r="O2162" s="3" t="s">
        <v>4715</v>
      </c>
      <c r="P2162" s="3"/>
      <c r="Q2162" s="3"/>
      <c r="R2162" s="3"/>
      <c r="S2162" s="3"/>
      <c r="T2162" s="3" t="s">
        <v>4716</v>
      </c>
    </row>
    <row r="2163" spans="2:20">
      <c r="B2163" t="s">
        <v>12345</v>
      </c>
      <c r="C2163" t="s">
        <v>15935</v>
      </c>
      <c r="E2163" t="s">
        <v>15936</v>
      </c>
      <c r="F2163" s="3">
        <v>0</v>
      </c>
      <c r="G2163" s="3">
        <v>0</v>
      </c>
      <c r="H2163" s="255">
        <v>42691</v>
      </c>
      <c r="I2163" s="270">
        <v>6.25</v>
      </c>
      <c r="J2163" s="3">
        <v>-1</v>
      </c>
      <c r="K2163" s="3" t="s">
        <v>12343</v>
      </c>
      <c r="L2163" s="3" t="s">
        <v>4753</v>
      </c>
      <c r="M2163" s="3" t="s">
        <v>4753</v>
      </c>
      <c r="N2163" s="3" t="s">
        <v>4718</v>
      </c>
      <c r="O2163" s="3" t="s">
        <v>4715</v>
      </c>
      <c r="P2163" s="3"/>
      <c r="Q2163" s="3"/>
      <c r="R2163" s="3"/>
      <c r="S2163" s="3"/>
      <c r="T2163" s="3" t="s">
        <v>4716</v>
      </c>
    </row>
    <row r="2164" spans="2:20">
      <c r="B2164" t="s">
        <v>12345</v>
      </c>
      <c r="C2164" t="s">
        <v>15937</v>
      </c>
      <c r="E2164" t="s">
        <v>15045</v>
      </c>
      <c r="F2164" s="3">
        <v>0</v>
      </c>
      <c r="G2164" s="3">
        <v>0</v>
      </c>
      <c r="H2164" s="255">
        <v>42675</v>
      </c>
      <c r="I2164" s="270">
        <v>6.25</v>
      </c>
      <c r="J2164" s="3">
        <v>-1</v>
      </c>
      <c r="K2164" s="3" t="s">
        <v>12343</v>
      </c>
      <c r="L2164" s="3" t="s">
        <v>4753</v>
      </c>
      <c r="M2164" s="3" t="s">
        <v>4753</v>
      </c>
      <c r="N2164" s="3" t="s">
        <v>4722</v>
      </c>
      <c r="O2164" s="3" t="s">
        <v>4715</v>
      </c>
      <c r="P2164" s="3"/>
      <c r="Q2164" s="3"/>
      <c r="R2164" s="3"/>
      <c r="S2164" s="3"/>
      <c r="T2164" s="3" t="s">
        <v>4716</v>
      </c>
    </row>
    <row r="2165" spans="2:20">
      <c r="B2165" t="s">
        <v>12345</v>
      </c>
      <c r="C2165" t="s">
        <v>15938</v>
      </c>
      <c r="E2165" t="s">
        <v>15322</v>
      </c>
      <c r="F2165" s="3">
        <v>0</v>
      </c>
      <c r="G2165" s="3">
        <v>0</v>
      </c>
      <c r="H2165" s="255">
        <v>42688</v>
      </c>
      <c r="I2165" s="270">
        <v>6.25</v>
      </c>
      <c r="J2165" s="3">
        <v>-1</v>
      </c>
      <c r="K2165" s="3" t="s">
        <v>12343</v>
      </c>
      <c r="L2165" s="3" t="s">
        <v>4753</v>
      </c>
      <c r="M2165" s="3" t="s">
        <v>4753</v>
      </c>
      <c r="N2165" s="3" t="s">
        <v>4722</v>
      </c>
      <c r="O2165" s="3" t="s">
        <v>4715</v>
      </c>
      <c r="P2165" s="3"/>
      <c r="Q2165" s="3"/>
      <c r="R2165" s="3"/>
      <c r="S2165" s="3"/>
      <c r="T2165" s="3" t="s">
        <v>4716</v>
      </c>
    </row>
    <row r="2166" spans="2:20">
      <c r="B2166" t="s">
        <v>12341</v>
      </c>
      <c r="C2166" t="s">
        <v>15939</v>
      </c>
      <c r="E2166" t="s">
        <v>4716</v>
      </c>
      <c r="F2166" s="3">
        <v>0</v>
      </c>
      <c r="G2166" s="3">
        <v>0</v>
      </c>
      <c r="H2166" s="255">
        <v>42689</v>
      </c>
      <c r="I2166" s="270">
        <v>6.25</v>
      </c>
      <c r="J2166" s="3">
        <v>0</v>
      </c>
      <c r="K2166" s="3" t="s">
        <v>12343</v>
      </c>
      <c r="L2166" s="3" t="s">
        <v>4753</v>
      </c>
      <c r="M2166" s="3" t="s">
        <v>4753</v>
      </c>
      <c r="N2166" s="3" t="s">
        <v>4718</v>
      </c>
      <c r="O2166" s="3" t="s">
        <v>4715</v>
      </c>
      <c r="P2166" s="3"/>
      <c r="Q2166" s="3"/>
      <c r="R2166" s="3"/>
      <c r="S2166" s="3"/>
      <c r="T2166" s="3" t="s">
        <v>4716</v>
      </c>
    </row>
    <row r="2167" spans="2:20">
      <c r="B2167" t="s">
        <v>12345</v>
      </c>
      <c r="C2167" t="s">
        <v>15940</v>
      </c>
      <c r="E2167" t="s">
        <v>15941</v>
      </c>
      <c r="F2167" s="3">
        <v>0</v>
      </c>
      <c r="G2167" s="3">
        <v>0</v>
      </c>
      <c r="H2167" s="255">
        <v>42702</v>
      </c>
      <c r="I2167" s="270">
        <v>6.25</v>
      </c>
      <c r="J2167" s="3">
        <v>-1</v>
      </c>
      <c r="K2167" s="3" t="s">
        <v>12343</v>
      </c>
      <c r="L2167" s="3" t="s">
        <v>4753</v>
      </c>
      <c r="M2167" s="3" t="s">
        <v>4753</v>
      </c>
      <c r="N2167" s="3" t="s">
        <v>4718</v>
      </c>
      <c r="O2167" s="3" t="s">
        <v>4715</v>
      </c>
      <c r="P2167" s="3"/>
      <c r="Q2167" s="3"/>
      <c r="R2167" s="3"/>
      <c r="S2167" s="3"/>
      <c r="T2167" s="3" t="s">
        <v>4716</v>
      </c>
    </row>
    <row r="2168" spans="2:20">
      <c r="B2168" t="s">
        <v>12341</v>
      </c>
      <c r="C2168" t="s">
        <v>15942</v>
      </c>
      <c r="E2168" t="s">
        <v>4716</v>
      </c>
      <c r="F2168" s="3">
        <v>0</v>
      </c>
      <c r="G2168" s="3">
        <v>0</v>
      </c>
      <c r="H2168" s="255">
        <v>42686</v>
      </c>
      <c r="I2168" s="270">
        <v>6.25</v>
      </c>
      <c r="J2168" s="3">
        <v>0</v>
      </c>
      <c r="K2168" s="3" t="s">
        <v>12343</v>
      </c>
      <c r="L2168" s="3" t="s">
        <v>4753</v>
      </c>
      <c r="M2168" s="3" t="s">
        <v>4753</v>
      </c>
      <c r="N2168" s="3" t="s">
        <v>4722</v>
      </c>
      <c r="O2168" s="3" t="s">
        <v>4715</v>
      </c>
      <c r="P2168" s="3"/>
      <c r="Q2168" s="3"/>
      <c r="R2168" s="3"/>
      <c r="S2168" s="3"/>
      <c r="T2168" s="3" t="s">
        <v>4716</v>
      </c>
    </row>
    <row r="2169" spans="2:20">
      <c r="B2169" t="s">
        <v>12341</v>
      </c>
      <c r="C2169" t="s">
        <v>15943</v>
      </c>
      <c r="E2169" t="s">
        <v>4716</v>
      </c>
      <c r="F2169" s="3">
        <v>0</v>
      </c>
      <c r="G2169" s="3">
        <v>0</v>
      </c>
      <c r="H2169" s="255">
        <v>42675</v>
      </c>
      <c r="I2169" s="270">
        <v>6.25</v>
      </c>
      <c r="J2169" s="3">
        <v>0</v>
      </c>
      <c r="K2169" s="3" t="s">
        <v>12343</v>
      </c>
      <c r="L2169" s="3" t="s">
        <v>4753</v>
      </c>
      <c r="M2169" s="3" t="s">
        <v>4753</v>
      </c>
      <c r="N2169" s="3" t="s">
        <v>4718</v>
      </c>
      <c r="O2169" s="3" t="s">
        <v>4715</v>
      </c>
      <c r="P2169" s="3"/>
      <c r="Q2169" s="3"/>
      <c r="R2169" s="3"/>
      <c r="S2169" s="3"/>
      <c r="T2169" s="3" t="s">
        <v>4716</v>
      </c>
    </row>
    <row r="2170" spans="2:20">
      <c r="B2170" t="s">
        <v>12345</v>
      </c>
      <c r="C2170" t="s">
        <v>15944</v>
      </c>
      <c r="E2170" t="s">
        <v>15945</v>
      </c>
      <c r="F2170" s="3">
        <v>0</v>
      </c>
      <c r="G2170" s="3">
        <v>0</v>
      </c>
      <c r="H2170" s="255">
        <v>42683</v>
      </c>
      <c r="I2170" s="270">
        <v>6.25</v>
      </c>
      <c r="J2170" s="3">
        <v>-1</v>
      </c>
      <c r="K2170" s="3" t="s">
        <v>4752</v>
      </c>
      <c r="L2170" s="3" t="s">
        <v>4753</v>
      </c>
      <c r="M2170" s="3" t="s">
        <v>4753</v>
      </c>
      <c r="N2170" s="3" t="s">
        <v>4731</v>
      </c>
      <c r="O2170" s="3" t="s">
        <v>4715</v>
      </c>
      <c r="P2170" s="3"/>
      <c r="Q2170" s="3"/>
      <c r="R2170" s="3"/>
      <c r="S2170" s="3"/>
      <c r="T2170" s="3" t="s">
        <v>4716</v>
      </c>
    </row>
    <row r="2171" spans="2:20">
      <c r="B2171" t="s">
        <v>12345</v>
      </c>
      <c r="C2171" t="s">
        <v>15946</v>
      </c>
      <c r="E2171" t="s">
        <v>14422</v>
      </c>
      <c r="F2171" s="3">
        <v>0</v>
      </c>
      <c r="G2171" s="3">
        <v>0</v>
      </c>
      <c r="H2171" s="255">
        <v>42703</v>
      </c>
      <c r="I2171" s="270">
        <v>6.25</v>
      </c>
      <c r="J2171" s="3">
        <v>-1</v>
      </c>
      <c r="K2171" s="3" t="s">
        <v>12343</v>
      </c>
      <c r="L2171" s="3" t="s">
        <v>4753</v>
      </c>
      <c r="M2171" s="3" t="s">
        <v>4753</v>
      </c>
      <c r="N2171" s="3" t="s">
        <v>4712</v>
      </c>
      <c r="O2171" s="3" t="s">
        <v>4715</v>
      </c>
      <c r="P2171" s="3"/>
      <c r="Q2171" s="3"/>
      <c r="R2171" s="3"/>
      <c r="S2171" s="3"/>
      <c r="T2171" s="3" t="s">
        <v>4716</v>
      </c>
    </row>
    <row r="2172" spans="2:20">
      <c r="B2172" t="s">
        <v>12341</v>
      </c>
      <c r="C2172" t="s">
        <v>15947</v>
      </c>
      <c r="E2172" t="s">
        <v>4716</v>
      </c>
      <c r="F2172" s="3">
        <v>0</v>
      </c>
      <c r="G2172" s="3">
        <v>0</v>
      </c>
      <c r="H2172" s="255">
        <v>42651</v>
      </c>
      <c r="I2172" s="270">
        <v>6.333333333333333</v>
      </c>
      <c r="J2172" s="3">
        <v>0</v>
      </c>
      <c r="K2172" s="3" t="s">
        <v>12343</v>
      </c>
      <c r="L2172" s="3" t="s">
        <v>4753</v>
      </c>
      <c r="M2172" s="3" t="s">
        <v>4753</v>
      </c>
      <c r="N2172" s="3" t="s">
        <v>4722</v>
      </c>
      <c r="O2172" s="3" t="s">
        <v>4715</v>
      </c>
      <c r="P2172" s="3"/>
      <c r="Q2172" s="3"/>
      <c r="R2172" s="3"/>
      <c r="S2172" s="3"/>
      <c r="T2172" s="3" t="s">
        <v>4716</v>
      </c>
    </row>
    <row r="2173" spans="2:20">
      <c r="B2173" t="s">
        <v>12341</v>
      </c>
      <c r="C2173" t="s">
        <v>15948</v>
      </c>
      <c r="E2173" t="s">
        <v>4716</v>
      </c>
      <c r="F2173" s="3">
        <v>0</v>
      </c>
      <c r="G2173" s="3">
        <v>0</v>
      </c>
      <c r="H2173" s="255">
        <v>42656</v>
      </c>
      <c r="I2173" s="270">
        <v>6.333333333333333</v>
      </c>
      <c r="J2173" s="3">
        <v>0</v>
      </c>
      <c r="K2173" s="3" t="s">
        <v>12343</v>
      </c>
      <c r="L2173" s="3" t="s">
        <v>4753</v>
      </c>
      <c r="M2173" s="3" t="s">
        <v>4753</v>
      </c>
      <c r="N2173" s="3" t="s">
        <v>4722</v>
      </c>
      <c r="O2173" s="3" t="s">
        <v>4715</v>
      </c>
      <c r="P2173" s="3"/>
      <c r="Q2173" s="3"/>
      <c r="R2173" s="3"/>
      <c r="S2173" s="3"/>
      <c r="T2173" s="3" t="s">
        <v>4716</v>
      </c>
    </row>
    <row r="2174" spans="2:20">
      <c r="B2174" t="s">
        <v>12345</v>
      </c>
      <c r="C2174" t="s">
        <v>15949</v>
      </c>
      <c r="E2174" t="s">
        <v>15826</v>
      </c>
      <c r="F2174" s="3">
        <v>0</v>
      </c>
      <c r="G2174" s="3">
        <v>0</v>
      </c>
      <c r="H2174" s="255">
        <v>42648</v>
      </c>
      <c r="I2174" s="270">
        <v>6.333333333333333</v>
      </c>
      <c r="J2174" s="3">
        <v>-1</v>
      </c>
      <c r="K2174" s="3" t="s">
        <v>12343</v>
      </c>
      <c r="L2174" s="3" t="s">
        <v>4753</v>
      </c>
      <c r="M2174" s="3" t="s">
        <v>4753</v>
      </c>
      <c r="N2174" s="3" t="s">
        <v>4731</v>
      </c>
      <c r="O2174" s="3" t="s">
        <v>4715</v>
      </c>
      <c r="P2174" s="3"/>
      <c r="Q2174" s="3"/>
      <c r="R2174" s="3"/>
      <c r="S2174" s="3"/>
      <c r="T2174" s="3" t="s">
        <v>4716</v>
      </c>
    </row>
    <row r="2175" spans="2:20">
      <c r="B2175" t="s">
        <v>12341</v>
      </c>
      <c r="C2175" t="s">
        <v>15950</v>
      </c>
      <c r="E2175" t="s">
        <v>4716</v>
      </c>
      <c r="F2175" s="3">
        <v>0</v>
      </c>
      <c r="G2175" s="3">
        <v>0</v>
      </c>
      <c r="H2175" s="255">
        <v>42660</v>
      </c>
      <c r="I2175" s="270">
        <v>6.333333333333333</v>
      </c>
      <c r="J2175" s="3">
        <v>0</v>
      </c>
      <c r="K2175" s="3" t="s">
        <v>12343</v>
      </c>
      <c r="L2175" s="3" t="s">
        <v>4753</v>
      </c>
      <c r="M2175" s="3" t="s">
        <v>4753</v>
      </c>
      <c r="N2175" s="3" t="s">
        <v>4722</v>
      </c>
      <c r="O2175" s="3" t="s">
        <v>4715</v>
      </c>
      <c r="P2175" s="3"/>
      <c r="Q2175" s="3"/>
      <c r="R2175" s="3"/>
      <c r="S2175" s="3"/>
      <c r="T2175" s="3" t="s">
        <v>4716</v>
      </c>
    </row>
    <row r="2176" spans="2:20">
      <c r="B2176" t="s">
        <v>12345</v>
      </c>
      <c r="C2176" t="s">
        <v>15951</v>
      </c>
      <c r="E2176" t="s">
        <v>15952</v>
      </c>
      <c r="F2176" s="3">
        <v>0</v>
      </c>
      <c r="G2176" s="3">
        <v>0</v>
      </c>
      <c r="H2176" s="255">
        <v>42663</v>
      </c>
      <c r="I2176" s="270">
        <v>6.333333333333333</v>
      </c>
      <c r="J2176" s="3">
        <v>-1</v>
      </c>
      <c r="K2176" s="3" t="s">
        <v>12343</v>
      </c>
      <c r="L2176" s="3" t="s">
        <v>4753</v>
      </c>
      <c r="M2176" s="3" t="s">
        <v>4753</v>
      </c>
      <c r="N2176" s="3" t="s">
        <v>4712</v>
      </c>
      <c r="O2176" s="3" t="s">
        <v>4715</v>
      </c>
      <c r="P2176" s="3"/>
      <c r="Q2176" s="3"/>
      <c r="R2176" s="3"/>
      <c r="S2176" s="3"/>
      <c r="T2176" s="3" t="s">
        <v>4716</v>
      </c>
    </row>
    <row r="2177" spans="2:20">
      <c r="B2177" t="s">
        <v>12341</v>
      </c>
      <c r="C2177" t="s">
        <v>15953</v>
      </c>
      <c r="E2177" t="s">
        <v>4716</v>
      </c>
      <c r="F2177" s="3">
        <v>0</v>
      </c>
      <c r="G2177" s="3">
        <v>0</v>
      </c>
      <c r="H2177" s="255">
        <v>42646</v>
      </c>
      <c r="I2177" s="270">
        <v>6.333333333333333</v>
      </c>
      <c r="J2177" s="3">
        <v>0</v>
      </c>
      <c r="K2177" s="3" t="s">
        <v>12343</v>
      </c>
      <c r="L2177" s="3" t="s">
        <v>4753</v>
      </c>
      <c r="M2177" s="3" t="s">
        <v>4753</v>
      </c>
      <c r="N2177" s="3" t="s">
        <v>4722</v>
      </c>
      <c r="O2177" s="3" t="s">
        <v>4715</v>
      </c>
      <c r="P2177" s="3"/>
      <c r="Q2177" s="3"/>
      <c r="R2177" s="3"/>
      <c r="S2177" s="3"/>
      <c r="T2177" s="3" t="s">
        <v>4716</v>
      </c>
    </row>
    <row r="2178" spans="2:20">
      <c r="B2178" t="s">
        <v>12345</v>
      </c>
      <c r="C2178" t="s">
        <v>15954</v>
      </c>
      <c r="E2178" t="s">
        <v>15049</v>
      </c>
      <c r="F2178" s="3">
        <v>3</v>
      </c>
      <c r="G2178" s="3">
        <v>1419.69</v>
      </c>
      <c r="H2178" s="255">
        <v>42674</v>
      </c>
      <c r="I2178" s="270">
        <v>6.333333333333333</v>
      </c>
      <c r="J2178" s="3">
        <v>-1</v>
      </c>
      <c r="K2178" s="3" t="s">
        <v>12343</v>
      </c>
      <c r="L2178" s="3" t="s">
        <v>4753</v>
      </c>
      <c r="M2178" s="3" t="s">
        <v>4753</v>
      </c>
      <c r="N2178" s="3" t="s">
        <v>4722</v>
      </c>
      <c r="O2178" s="3" t="s">
        <v>4715</v>
      </c>
      <c r="P2178" s="3"/>
      <c r="Q2178" s="3"/>
      <c r="R2178" s="3"/>
      <c r="S2178" s="3"/>
      <c r="T2178" s="3" t="s">
        <v>4716</v>
      </c>
    </row>
    <row r="2179" spans="2:20">
      <c r="B2179" t="s">
        <v>12341</v>
      </c>
      <c r="C2179" t="s">
        <v>15955</v>
      </c>
      <c r="E2179" t="s">
        <v>4716</v>
      </c>
      <c r="F2179" s="3">
        <v>0</v>
      </c>
      <c r="G2179" s="3">
        <v>0</v>
      </c>
      <c r="H2179" s="255">
        <v>42674</v>
      </c>
      <c r="I2179" s="270">
        <v>6.333333333333333</v>
      </c>
      <c r="J2179" s="3">
        <v>0</v>
      </c>
      <c r="K2179" s="3" t="s">
        <v>12343</v>
      </c>
      <c r="L2179" s="3" t="s">
        <v>4753</v>
      </c>
      <c r="M2179" s="3" t="s">
        <v>4753</v>
      </c>
      <c r="N2179" s="3" t="s">
        <v>4718</v>
      </c>
      <c r="O2179" s="3" t="s">
        <v>4715</v>
      </c>
      <c r="P2179" s="3"/>
      <c r="Q2179" s="3"/>
      <c r="R2179" s="3"/>
      <c r="S2179" s="3"/>
      <c r="T2179" s="3" t="s">
        <v>4716</v>
      </c>
    </row>
    <row r="2180" spans="2:20">
      <c r="B2180" t="s">
        <v>12378</v>
      </c>
      <c r="C2180" t="s">
        <v>15956</v>
      </c>
      <c r="E2180" t="s">
        <v>13189</v>
      </c>
      <c r="F2180" s="3">
        <v>0</v>
      </c>
      <c r="G2180" s="3">
        <v>0</v>
      </c>
      <c r="H2180" s="255">
        <v>42672</v>
      </c>
      <c r="I2180" s="270">
        <v>6.333333333333333</v>
      </c>
      <c r="J2180" s="3">
        <v>53086</v>
      </c>
      <c r="K2180" s="3" t="s">
        <v>4752</v>
      </c>
      <c r="L2180" s="3" t="s">
        <v>4726</v>
      </c>
      <c r="M2180" s="3" t="s">
        <v>15957</v>
      </c>
      <c r="N2180" s="3" t="s">
        <v>4722</v>
      </c>
      <c r="O2180" s="3" t="s">
        <v>4715</v>
      </c>
      <c r="P2180" s="3"/>
      <c r="Q2180" s="3"/>
      <c r="R2180" s="3"/>
      <c r="S2180" s="3"/>
      <c r="T2180" s="3" t="s">
        <v>4716</v>
      </c>
    </row>
    <row r="2181" spans="2:20">
      <c r="B2181" t="s">
        <v>12345</v>
      </c>
      <c r="C2181" t="s">
        <v>15958</v>
      </c>
      <c r="E2181" t="s">
        <v>15959</v>
      </c>
      <c r="F2181" s="3">
        <v>0</v>
      </c>
      <c r="G2181" s="3">
        <v>0</v>
      </c>
      <c r="H2181" s="255">
        <v>42657</v>
      </c>
      <c r="I2181" s="270">
        <v>6.333333333333333</v>
      </c>
      <c r="J2181" s="3">
        <v>-1</v>
      </c>
      <c r="K2181" s="3" t="s">
        <v>4752</v>
      </c>
      <c r="L2181" s="3" t="s">
        <v>5197</v>
      </c>
      <c r="M2181" s="3" t="s">
        <v>5545</v>
      </c>
      <c r="N2181" s="3" t="s">
        <v>4722</v>
      </c>
      <c r="O2181" s="3" t="s">
        <v>4715</v>
      </c>
      <c r="P2181" s="3"/>
      <c r="Q2181" s="3"/>
      <c r="R2181" s="3"/>
      <c r="S2181" s="3"/>
      <c r="T2181" s="3" t="s">
        <v>4716</v>
      </c>
    </row>
    <row r="2182" spans="2:20">
      <c r="B2182" t="s">
        <v>12345</v>
      </c>
      <c r="C2182" t="s">
        <v>15960</v>
      </c>
      <c r="E2182" t="s">
        <v>12705</v>
      </c>
      <c r="F2182" s="3">
        <v>0</v>
      </c>
      <c r="G2182" s="3">
        <v>0</v>
      </c>
      <c r="H2182" s="255">
        <v>42662</v>
      </c>
      <c r="I2182" s="270">
        <v>6.333333333333333</v>
      </c>
      <c r="J2182" s="3">
        <v>15307</v>
      </c>
      <c r="K2182" s="3" t="s">
        <v>12343</v>
      </c>
      <c r="L2182" s="3" t="s">
        <v>5197</v>
      </c>
      <c r="M2182" s="3" t="s">
        <v>15961</v>
      </c>
      <c r="N2182" s="3" t="s">
        <v>4722</v>
      </c>
      <c r="O2182" s="3" t="s">
        <v>4715</v>
      </c>
      <c r="P2182" s="3"/>
      <c r="Q2182" s="3"/>
      <c r="R2182" s="3"/>
      <c r="S2182" s="3"/>
      <c r="T2182" s="3" t="s">
        <v>4716</v>
      </c>
    </row>
    <row r="2183" spans="2:20">
      <c r="B2183" t="s">
        <v>12345</v>
      </c>
      <c r="C2183" t="s">
        <v>15962</v>
      </c>
      <c r="E2183" t="s">
        <v>15963</v>
      </c>
      <c r="F2183" s="3">
        <v>0</v>
      </c>
      <c r="G2183" s="3">
        <v>0</v>
      </c>
      <c r="H2183" s="255">
        <v>42662</v>
      </c>
      <c r="I2183" s="270">
        <v>6.333333333333333</v>
      </c>
      <c r="J2183" s="3">
        <v>-1</v>
      </c>
      <c r="K2183" s="3" t="s">
        <v>4752</v>
      </c>
      <c r="L2183" s="3" t="s">
        <v>4726</v>
      </c>
      <c r="M2183" s="3" t="s">
        <v>9993</v>
      </c>
      <c r="N2183" s="3" t="s">
        <v>4722</v>
      </c>
      <c r="O2183" s="3" t="s">
        <v>4715</v>
      </c>
      <c r="P2183" s="3"/>
      <c r="Q2183" s="3"/>
      <c r="R2183" s="3"/>
      <c r="S2183" s="3"/>
      <c r="T2183" s="3" t="s">
        <v>4716</v>
      </c>
    </row>
    <row r="2184" spans="2:20">
      <c r="B2184" t="s">
        <v>12345</v>
      </c>
      <c r="C2184" t="s">
        <v>15964</v>
      </c>
      <c r="E2184" t="s">
        <v>15965</v>
      </c>
      <c r="F2184" s="3">
        <v>0</v>
      </c>
      <c r="G2184" s="3">
        <v>0</v>
      </c>
      <c r="H2184" s="255">
        <v>42674</v>
      </c>
      <c r="I2184" s="270">
        <v>6.333333333333333</v>
      </c>
      <c r="J2184" s="3">
        <v>-1</v>
      </c>
      <c r="K2184" s="3" t="s">
        <v>12343</v>
      </c>
      <c r="L2184" s="3" t="s">
        <v>4726</v>
      </c>
      <c r="M2184" s="3" t="s">
        <v>15966</v>
      </c>
      <c r="N2184" s="3" t="s">
        <v>4722</v>
      </c>
      <c r="O2184" s="3" t="s">
        <v>4715</v>
      </c>
      <c r="P2184" s="3"/>
      <c r="Q2184" s="3"/>
      <c r="R2184" s="3"/>
      <c r="S2184" s="3"/>
      <c r="T2184" s="3" t="s">
        <v>4716</v>
      </c>
    </row>
    <row r="2185" spans="2:20">
      <c r="B2185" t="s">
        <v>12345</v>
      </c>
      <c r="C2185" t="s">
        <v>15967</v>
      </c>
      <c r="E2185" t="s">
        <v>15968</v>
      </c>
      <c r="F2185" s="3">
        <v>0</v>
      </c>
      <c r="G2185" s="3">
        <v>0</v>
      </c>
      <c r="H2185" s="255">
        <v>42658</v>
      </c>
      <c r="I2185" s="270">
        <v>6.333333333333333</v>
      </c>
      <c r="J2185" s="3">
        <v>-1</v>
      </c>
      <c r="K2185" s="3" t="s">
        <v>12343</v>
      </c>
      <c r="L2185" s="3" t="s">
        <v>5197</v>
      </c>
      <c r="M2185" s="3" t="s">
        <v>8915</v>
      </c>
      <c r="N2185" s="3" t="s">
        <v>4718</v>
      </c>
      <c r="O2185" s="3" t="s">
        <v>4715</v>
      </c>
      <c r="P2185" s="3"/>
      <c r="Q2185" s="3"/>
      <c r="R2185" s="3"/>
      <c r="S2185" s="3"/>
      <c r="T2185" s="3" t="s">
        <v>4716</v>
      </c>
    </row>
    <row r="2186" spans="2:20">
      <c r="B2186" t="s">
        <v>12341</v>
      </c>
      <c r="C2186" t="s">
        <v>15969</v>
      </c>
      <c r="E2186" t="s">
        <v>4716</v>
      </c>
      <c r="F2186" s="3">
        <v>0</v>
      </c>
      <c r="G2186" s="3">
        <v>0</v>
      </c>
      <c r="H2186" s="255">
        <v>42668</v>
      </c>
      <c r="I2186" s="270">
        <v>6.333333333333333</v>
      </c>
      <c r="J2186" s="3">
        <v>0</v>
      </c>
      <c r="K2186" s="3" t="s">
        <v>12343</v>
      </c>
      <c r="L2186" s="3" t="s">
        <v>4753</v>
      </c>
      <c r="M2186" s="3" t="s">
        <v>4753</v>
      </c>
      <c r="N2186" s="3" t="s">
        <v>4718</v>
      </c>
      <c r="O2186" s="3" t="s">
        <v>4715</v>
      </c>
      <c r="P2186" s="3"/>
      <c r="Q2186" s="3"/>
      <c r="R2186" s="3"/>
      <c r="S2186" s="3"/>
      <c r="T2186" s="3" t="s">
        <v>4716</v>
      </c>
    </row>
    <row r="2187" spans="2:20">
      <c r="B2187" t="s">
        <v>12341</v>
      </c>
      <c r="C2187" t="s">
        <v>15970</v>
      </c>
      <c r="E2187" t="s">
        <v>4716</v>
      </c>
      <c r="F2187" s="3">
        <v>0</v>
      </c>
      <c r="G2187" s="3">
        <v>0</v>
      </c>
      <c r="H2187" s="255">
        <v>42665</v>
      </c>
      <c r="I2187" s="270">
        <v>6.333333333333333</v>
      </c>
      <c r="J2187" s="3">
        <v>0</v>
      </c>
      <c r="K2187" s="3" t="s">
        <v>12343</v>
      </c>
      <c r="L2187" s="3" t="s">
        <v>4753</v>
      </c>
      <c r="M2187" s="3" t="s">
        <v>4753</v>
      </c>
      <c r="N2187" s="3" t="s">
        <v>4718</v>
      </c>
      <c r="O2187" s="3" t="s">
        <v>4715</v>
      </c>
      <c r="P2187" s="3"/>
      <c r="Q2187" s="3"/>
      <c r="R2187" s="3"/>
      <c r="S2187" s="3"/>
      <c r="T2187" s="3" t="s">
        <v>4716</v>
      </c>
    </row>
    <row r="2188" spans="2:20">
      <c r="B2188" t="s">
        <v>12378</v>
      </c>
      <c r="C2188" t="s">
        <v>15971</v>
      </c>
      <c r="E2188" t="s">
        <v>12797</v>
      </c>
      <c r="F2188" s="3">
        <v>0</v>
      </c>
      <c r="G2188" s="3">
        <v>0</v>
      </c>
      <c r="H2188" s="255">
        <v>42660</v>
      </c>
      <c r="I2188" s="270">
        <v>6.333333333333333</v>
      </c>
      <c r="J2188" s="3">
        <v>68581</v>
      </c>
      <c r="K2188" s="3" t="s">
        <v>12343</v>
      </c>
      <c r="L2188" s="3" t="s">
        <v>4726</v>
      </c>
      <c r="M2188" s="3" t="s">
        <v>15972</v>
      </c>
      <c r="N2188" s="3" t="s">
        <v>4718</v>
      </c>
      <c r="O2188" s="3" t="s">
        <v>4715</v>
      </c>
      <c r="P2188" s="3"/>
      <c r="Q2188" s="3"/>
      <c r="R2188" s="3"/>
      <c r="S2188" s="3"/>
      <c r="T2188" s="3" t="s">
        <v>4716</v>
      </c>
    </row>
    <row r="2189" spans="2:20">
      <c r="B2189" t="s">
        <v>12345</v>
      </c>
      <c r="C2189" t="s">
        <v>15973</v>
      </c>
      <c r="E2189" t="s">
        <v>15974</v>
      </c>
      <c r="F2189" s="3">
        <v>0</v>
      </c>
      <c r="G2189" s="3">
        <v>0</v>
      </c>
      <c r="H2189" s="255">
        <v>42670</v>
      </c>
      <c r="I2189" s="270">
        <v>6.333333333333333</v>
      </c>
      <c r="J2189" s="3">
        <v>-1</v>
      </c>
      <c r="K2189" s="3" t="s">
        <v>12343</v>
      </c>
      <c r="L2189" s="3" t="s">
        <v>4726</v>
      </c>
      <c r="M2189" s="3" t="s">
        <v>4994</v>
      </c>
      <c r="N2189" s="3" t="s">
        <v>4722</v>
      </c>
      <c r="O2189" s="3" t="s">
        <v>4715</v>
      </c>
      <c r="P2189" s="3"/>
      <c r="Q2189" s="3"/>
      <c r="R2189" s="3"/>
      <c r="S2189" s="3"/>
      <c r="T2189" s="3" t="s">
        <v>4716</v>
      </c>
    </row>
    <row r="2190" spans="2:20">
      <c r="B2190" t="s">
        <v>12345</v>
      </c>
      <c r="C2190" t="s">
        <v>15975</v>
      </c>
      <c r="E2190" t="s">
        <v>14176</v>
      </c>
      <c r="F2190" s="3">
        <v>0</v>
      </c>
      <c r="G2190" s="3">
        <v>0</v>
      </c>
      <c r="H2190" s="255">
        <v>42650</v>
      </c>
      <c r="I2190" s="270">
        <v>6.333333333333333</v>
      </c>
      <c r="J2190" s="3">
        <v>-1</v>
      </c>
      <c r="K2190" s="3" t="s">
        <v>12343</v>
      </c>
      <c r="L2190" s="3" t="s">
        <v>4726</v>
      </c>
      <c r="M2190" s="3" t="s">
        <v>14285</v>
      </c>
      <c r="N2190" s="3" t="s">
        <v>4731</v>
      </c>
      <c r="O2190" s="3" t="s">
        <v>4715</v>
      </c>
      <c r="P2190" s="3"/>
      <c r="Q2190" s="3"/>
      <c r="R2190" s="3"/>
      <c r="S2190" s="3"/>
      <c r="T2190" s="3" t="s">
        <v>4716</v>
      </c>
    </row>
    <row r="2191" spans="2:20">
      <c r="B2191" t="s">
        <v>12345</v>
      </c>
      <c r="C2191" t="s">
        <v>15976</v>
      </c>
      <c r="E2191" t="s">
        <v>15977</v>
      </c>
      <c r="F2191" s="3">
        <v>0</v>
      </c>
      <c r="G2191" s="3">
        <v>0</v>
      </c>
      <c r="H2191" s="255">
        <v>42667</v>
      </c>
      <c r="I2191" s="270">
        <v>6.333333333333333</v>
      </c>
      <c r="J2191" s="3">
        <v>-1</v>
      </c>
      <c r="K2191" s="3" t="s">
        <v>4752</v>
      </c>
      <c r="L2191" s="3" t="s">
        <v>5324</v>
      </c>
      <c r="M2191" s="3" t="s">
        <v>15978</v>
      </c>
      <c r="N2191" s="3" t="s">
        <v>4722</v>
      </c>
      <c r="O2191" s="3" t="s">
        <v>4715</v>
      </c>
      <c r="P2191" s="3"/>
      <c r="Q2191" s="3"/>
      <c r="R2191" s="3"/>
      <c r="S2191" s="3"/>
      <c r="T2191" s="3" t="s">
        <v>4716</v>
      </c>
    </row>
    <row r="2192" spans="2:20">
      <c r="B2192" t="s">
        <v>12345</v>
      </c>
      <c r="C2192" t="s">
        <v>15979</v>
      </c>
      <c r="E2192" t="s">
        <v>15980</v>
      </c>
      <c r="F2192" s="3">
        <v>0</v>
      </c>
      <c r="G2192" s="3">
        <v>0</v>
      </c>
      <c r="H2192" s="255">
        <v>42655</v>
      </c>
      <c r="I2192" s="270">
        <v>6.333333333333333</v>
      </c>
      <c r="J2192" s="3">
        <v>-1</v>
      </c>
      <c r="K2192" s="3" t="s">
        <v>12343</v>
      </c>
      <c r="L2192" s="3" t="s">
        <v>4726</v>
      </c>
      <c r="M2192" s="3" t="s">
        <v>11774</v>
      </c>
      <c r="N2192" s="3" t="s">
        <v>4718</v>
      </c>
      <c r="O2192" s="3" t="s">
        <v>4715</v>
      </c>
      <c r="P2192" s="3"/>
      <c r="Q2192" s="3"/>
      <c r="R2192" s="3"/>
      <c r="S2192" s="3"/>
      <c r="T2192" s="3" t="s">
        <v>4716</v>
      </c>
    </row>
    <row r="2193" spans="2:20">
      <c r="B2193" t="s">
        <v>12345</v>
      </c>
      <c r="C2193" t="s">
        <v>15981</v>
      </c>
      <c r="E2193" t="s">
        <v>13032</v>
      </c>
      <c r="F2193" s="3">
        <v>0</v>
      </c>
      <c r="G2193" s="3">
        <v>0</v>
      </c>
      <c r="H2193" s="255">
        <v>42664</v>
      </c>
      <c r="I2193" s="270">
        <v>6.333333333333333</v>
      </c>
      <c r="J2193" s="3">
        <v>-1</v>
      </c>
      <c r="K2193" s="3" t="s">
        <v>4752</v>
      </c>
      <c r="L2193" s="3" t="s">
        <v>4726</v>
      </c>
      <c r="M2193" s="3" t="s">
        <v>4994</v>
      </c>
      <c r="N2193" s="3" t="s">
        <v>4722</v>
      </c>
      <c r="O2193" s="3" t="s">
        <v>4715</v>
      </c>
      <c r="P2193" s="3"/>
      <c r="Q2193" s="3"/>
      <c r="R2193" s="3"/>
      <c r="S2193" s="3"/>
      <c r="T2193" s="3" t="s">
        <v>4716</v>
      </c>
    </row>
    <row r="2194" spans="2:20">
      <c r="B2194" t="s">
        <v>12345</v>
      </c>
      <c r="C2194" t="s">
        <v>15982</v>
      </c>
      <c r="E2194" t="s">
        <v>13533</v>
      </c>
      <c r="F2194" s="3">
        <v>0</v>
      </c>
      <c r="G2194" s="3">
        <v>0</v>
      </c>
      <c r="H2194" s="255">
        <v>42674</v>
      </c>
      <c r="I2194" s="270">
        <v>6.333333333333333</v>
      </c>
      <c r="J2194" s="3">
        <v>-1</v>
      </c>
      <c r="K2194" s="3" t="s">
        <v>12343</v>
      </c>
      <c r="L2194" s="3" t="s">
        <v>4726</v>
      </c>
      <c r="M2194" s="3" t="s">
        <v>8841</v>
      </c>
      <c r="N2194" s="3" t="s">
        <v>4722</v>
      </c>
      <c r="O2194" s="3" t="s">
        <v>4715</v>
      </c>
      <c r="P2194" s="3"/>
      <c r="Q2194" s="3"/>
      <c r="R2194" s="3"/>
      <c r="S2194" s="3"/>
      <c r="T2194" s="3" t="s">
        <v>4716</v>
      </c>
    </row>
    <row r="2195" spans="2:20">
      <c r="B2195" t="s">
        <v>12345</v>
      </c>
      <c r="C2195" t="s">
        <v>15983</v>
      </c>
      <c r="E2195" t="s">
        <v>15984</v>
      </c>
      <c r="F2195" s="3">
        <v>0</v>
      </c>
      <c r="G2195" s="3">
        <v>0</v>
      </c>
      <c r="H2195" s="255">
        <v>42648</v>
      </c>
      <c r="I2195" s="270">
        <v>6.333333333333333</v>
      </c>
      <c r="J2195" s="3">
        <v>-1</v>
      </c>
      <c r="K2195" s="3" t="s">
        <v>12343</v>
      </c>
      <c r="L2195" s="3" t="s">
        <v>4726</v>
      </c>
      <c r="M2195" s="3" t="s">
        <v>10458</v>
      </c>
      <c r="N2195" s="3" t="s">
        <v>4722</v>
      </c>
      <c r="O2195" s="3" t="s">
        <v>4715</v>
      </c>
      <c r="P2195" s="3"/>
      <c r="Q2195" s="3"/>
      <c r="R2195" s="3"/>
      <c r="S2195" s="3"/>
      <c r="T2195" s="3" t="s">
        <v>4716</v>
      </c>
    </row>
    <row r="2196" spans="2:20">
      <c r="B2196" t="s">
        <v>12345</v>
      </c>
      <c r="C2196" t="s">
        <v>15985</v>
      </c>
      <c r="E2196" t="s">
        <v>15986</v>
      </c>
      <c r="F2196" s="3">
        <v>0</v>
      </c>
      <c r="G2196" s="3">
        <v>0</v>
      </c>
      <c r="H2196" s="255">
        <v>42667</v>
      </c>
      <c r="I2196" s="270">
        <v>6.333333333333333</v>
      </c>
      <c r="J2196" s="3">
        <v>-1</v>
      </c>
      <c r="K2196" s="3" t="s">
        <v>12343</v>
      </c>
      <c r="L2196" s="3" t="s">
        <v>4726</v>
      </c>
      <c r="M2196" s="3" t="s">
        <v>8157</v>
      </c>
      <c r="N2196" s="3" t="s">
        <v>4722</v>
      </c>
      <c r="O2196" s="3" t="s">
        <v>4715</v>
      </c>
      <c r="P2196" s="3"/>
      <c r="Q2196" s="3"/>
      <c r="R2196" s="3"/>
      <c r="S2196" s="3"/>
      <c r="T2196" s="3" t="s">
        <v>4716</v>
      </c>
    </row>
    <row r="2197" spans="2:20">
      <c r="B2197" t="s">
        <v>12345</v>
      </c>
      <c r="C2197" t="s">
        <v>15987</v>
      </c>
      <c r="E2197" t="s">
        <v>15988</v>
      </c>
      <c r="F2197" s="3">
        <v>0</v>
      </c>
      <c r="G2197" s="3">
        <v>0</v>
      </c>
      <c r="H2197" s="255">
        <v>42654</v>
      </c>
      <c r="I2197" s="270">
        <v>6.333333333333333</v>
      </c>
      <c r="J2197" s="3">
        <v>-1</v>
      </c>
      <c r="K2197" s="3" t="s">
        <v>12343</v>
      </c>
      <c r="L2197" s="3" t="s">
        <v>4726</v>
      </c>
      <c r="M2197" s="3" t="s">
        <v>4994</v>
      </c>
      <c r="N2197" s="3" t="s">
        <v>4722</v>
      </c>
      <c r="O2197" s="3" t="s">
        <v>4715</v>
      </c>
      <c r="P2197" s="3"/>
      <c r="Q2197" s="3"/>
      <c r="R2197" s="3"/>
      <c r="S2197" s="3"/>
      <c r="T2197" s="3" t="s">
        <v>4716</v>
      </c>
    </row>
    <row r="2198" spans="2:20">
      <c r="B2198" t="s">
        <v>12345</v>
      </c>
      <c r="C2198" t="s">
        <v>15989</v>
      </c>
      <c r="E2198" t="s">
        <v>13261</v>
      </c>
      <c r="F2198" s="3">
        <v>1</v>
      </c>
      <c r="G2198" s="3">
        <v>333.85</v>
      </c>
      <c r="H2198" s="255">
        <v>42674</v>
      </c>
      <c r="I2198" s="270">
        <v>6.333333333333333</v>
      </c>
      <c r="J2198" s="3">
        <v>-1</v>
      </c>
      <c r="K2198" s="3" t="s">
        <v>12343</v>
      </c>
      <c r="L2198" s="3" t="s">
        <v>4726</v>
      </c>
      <c r="M2198" s="3" t="s">
        <v>13283</v>
      </c>
      <c r="N2198" s="3" t="s">
        <v>4722</v>
      </c>
      <c r="O2198" s="3" t="s">
        <v>4715</v>
      </c>
      <c r="P2198" s="3"/>
      <c r="Q2198" s="3"/>
      <c r="R2198" s="3"/>
      <c r="S2198" s="3"/>
      <c r="T2198" s="3" t="s">
        <v>4716</v>
      </c>
    </row>
    <row r="2199" spans="2:20">
      <c r="B2199" t="s">
        <v>12345</v>
      </c>
      <c r="C2199" t="s">
        <v>15990</v>
      </c>
      <c r="E2199" t="s">
        <v>15192</v>
      </c>
      <c r="F2199" s="3">
        <v>0</v>
      </c>
      <c r="G2199" s="3">
        <v>0</v>
      </c>
      <c r="H2199" s="255">
        <v>42670</v>
      </c>
      <c r="I2199" s="270">
        <v>6.333333333333333</v>
      </c>
      <c r="J2199" s="3">
        <v>-1</v>
      </c>
      <c r="K2199" s="3" t="s">
        <v>12343</v>
      </c>
      <c r="L2199" s="3" t="s">
        <v>4726</v>
      </c>
      <c r="M2199" s="3" t="s">
        <v>5972</v>
      </c>
      <c r="N2199" s="3" t="s">
        <v>4731</v>
      </c>
      <c r="O2199" s="3" t="s">
        <v>4715</v>
      </c>
      <c r="P2199" s="3"/>
      <c r="Q2199" s="3"/>
      <c r="R2199" s="3"/>
      <c r="S2199" s="3"/>
      <c r="T2199" s="3" t="s">
        <v>4716</v>
      </c>
    </row>
    <row r="2200" spans="2:20">
      <c r="B2200" t="s">
        <v>12345</v>
      </c>
      <c r="C2200" t="s">
        <v>15991</v>
      </c>
      <c r="E2200" t="s">
        <v>15992</v>
      </c>
      <c r="F2200" s="3">
        <v>0</v>
      </c>
      <c r="G2200" s="3">
        <v>0</v>
      </c>
      <c r="H2200" s="255">
        <v>42663</v>
      </c>
      <c r="I2200" s="270">
        <v>6.333333333333333</v>
      </c>
      <c r="J2200" s="3">
        <v>-1</v>
      </c>
      <c r="K2200" s="3" t="s">
        <v>4752</v>
      </c>
      <c r="L2200" s="3" t="s">
        <v>5324</v>
      </c>
      <c r="M2200" s="3" t="s">
        <v>15993</v>
      </c>
      <c r="N2200" s="3" t="s">
        <v>4769</v>
      </c>
      <c r="O2200" s="3" t="s">
        <v>4715</v>
      </c>
      <c r="P2200" s="3"/>
      <c r="Q2200" s="3"/>
      <c r="R2200" s="3"/>
      <c r="S2200" s="3"/>
      <c r="T2200" s="3" t="s">
        <v>4716</v>
      </c>
    </row>
    <row r="2201" spans="2:20">
      <c r="B2201" t="s">
        <v>12345</v>
      </c>
      <c r="C2201" t="s">
        <v>15994</v>
      </c>
      <c r="E2201" t="s">
        <v>13754</v>
      </c>
      <c r="F2201" s="3">
        <v>0</v>
      </c>
      <c r="G2201" s="3">
        <v>0</v>
      </c>
      <c r="H2201" s="255">
        <v>42668</v>
      </c>
      <c r="I2201" s="270">
        <v>6.333333333333333</v>
      </c>
      <c r="J2201" s="3">
        <v>20</v>
      </c>
      <c r="K2201" s="3" t="s">
        <v>4752</v>
      </c>
      <c r="L2201" s="3" t="s">
        <v>5324</v>
      </c>
      <c r="M2201" s="3" t="s">
        <v>15995</v>
      </c>
      <c r="N2201" s="3" t="s">
        <v>4712</v>
      </c>
      <c r="O2201" s="3" t="s">
        <v>4715</v>
      </c>
      <c r="P2201" s="3"/>
      <c r="Q2201" s="3"/>
      <c r="R2201" s="3"/>
      <c r="S2201" s="3"/>
      <c r="T2201" s="3" t="s">
        <v>4716</v>
      </c>
    </row>
    <row r="2202" spans="2:20">
      <c r="B2202" t="s">
        <v>12345</v>
      </c>
      <c r="C2202" t="s">
        <v>15996</v>
      </c>
      <c r="E2202" t="s">
        <v>13335</v>
      </c>
      <c r="F2202" s="3">
        <v>1</v>
      </c>
      <c r="G2202" s="3">
        <v>1363.76</v>
      </c>
      <c r="H2202" s="255">
        <v>42667</v>
      </c>
      <c r="I2202" s="270">
        <v>6.333333333333333</v>
      </c>
      <c r="J2202" s="3">
        <v>-1</v>
      </c>
      <c r="K2202" s="3" t="s">
        <v>12343</v>
      </c>
      <c r="L2202" s="3" t="s">
        <v>5197</v>
      </c>
      <c r="M2202" s="3" t="s">
        <v>10405</v>
      </c>
      <c r="N2202" s="3" t="s">
        <v>4731</v>
      </c>
      <c r="O2202" s="3" t="s">
        <v>4715</v>
      </c>
      <c r="P2202" s="3"/>
      <c r="Q2202" s="3"/>
      <c r="R2202" s="3"/>
      <c r="S2202" s="3"/>
      <c r="T2202" s="3" t="s">
        <v>4716</v>
      </c>
    </row>
    <row r="2203" spans="2:20">
      <c r="B2203" t="s">
        <v>12345</v>
      </c>
      <c r="C2203" t="s">
        <v>15997</v>
      </c>
      <c r="E2203" t="s">
        <v>15998</v>
      </c>
      <c r="F2203" s="3">
        <v>0</v>
      </c>
      <c r="G2203" s="3">
        <v>0</v>
      </c>
      <c r="H2203" s="255">
        <v>42674</v>
      </c>
      <c r="I2203" s="270">
        <v>6.333333333333333</v>
      </c>
      <c r="J2203" s="3">
        <v>-1</v>
      </c>
      <c r="K2203" s="3" t="s">
        <v>12343</v>
      </c>
      <c r="L2203" s="3" t="s">
        <v>5197</v>
      </c>
      <c r="M2203" s="3" t="s">
        <v>12352</v>
      </c>
      <c r="N2203" s="3" t="s">
        <v>4718</v>
      </c>
      <c r="O2203" s="3" t="s">
        <v>4715</v>
      </c>
      <c r="P2203" s="3"/>
      <c r="Q2203" s="3"/>
      <c r="R2203" s="3"/>
      <c r="S2203" s="3"/>
      <c r="T2203" s="3" t="s">
        <v>4716</v>
      </c>
    </row>
    <row r="2204" spans="2:20">
      <c r="B2204" t="s">
        <v>12345</v>
      </c>
      <c r="C2204" t="s">
        <v>15999</v>
      </c>
      <c r="E2204" t="s">
        <v>16000</v>
      </c>
      <c r="F2204" s="3">
        <v>0</v>
      </c>
      <c r="G2204" s="3">
        <v>0</v>
      </c>
      <c r="H2204" s="255">
        <v>42653</v>
      </c>
      <c r="I2204" s="270">
        <v>6.333333333333333</v>
      </c>
      <c r="J2204" s="3">
        <v>-1</v>
      </c>
      <c r="K2204" s="3" t="s">
        <v>12343</v>
      </c>
      <c r="L2204" s="3" t="s">
        <v>5197</v>
      </c>
      <c r="M2204" s="3" t="s">
        <v>16001</v>
      </c>
      <c r="N2204" s="3" t="s">
        <v>4722</v>
      </c>
      <c r="O2204" s="3" t="s">
        <v>4715</v>
      </c>
      <c r="P2204" s="3"/>
      <c r="Q2204" s="3"/>
      <c r="R2204" s="3"/>
      <c r="S2204" s="3"/>
      <c r="T2204" s="3" t="s">
        <v>4716</v>
      </c>
    </row>
    <row r="2205" spans="2:20">
      <c r="B2205" t="s">
        <v>12345</v>
      </c>
      <c r="C2205" t="s">
        <v>16002</v>
      </c>
      <c r="E2205" t="s">
        <v>13391</v>
      </c>
      <c r="F2205" s="3">
        <v>0</v>
      </c>
      <c r="G2205" s="3">
        <v>0</v>
      </c>
      <c r="H2205" s="255">
        <v>42672</v>
      </c>
      <c r="I2205" s="270">
        <v>6.333333333333333</v>
      </c>
      <c r="J2205" s="3">
        <v>247705</v>
      </c>
      <c r="K2205" s="3" t="s">
        <v>4752</v>
      </c>
      <c r="L2205" s="3" t="s">
        <v>5324</v>
      </c>
      <c r="M2205" s="3" t="s">
        <v>16003</v>
      </c>
      <c r="N2205" s="3" t="s">
        <v>4722</v>
      </c>
      <c r="O2205" s="3" t="s">
        <v>4715</v>
      </c>
      <c r="P2205" s="3"/>
      <c r="Q2205" s="3"/>
      <c r="R2205" s="3"/>
      <c r="S2205" s="3"/>
      <c r="T2205" s="3" t="s">
        <v>4716</v>
      </c>
    </row>
    <row r="2206" spans="2:20">
      <c r="B2206" t="s">
        <v>12345</v>
      </c>
      <c r="C2206" t="s">
        <v>16004</v>
      </c>
      <c r="E2206" t="s">
        <v>14067</v>
      </c>
      <c r="F2206" s="3">
        <v>0</v>
      </c>
      <c r="G2206" s="3">
        <v>0</v>
      </c>
      <c r="H2206" s="255">
        <v>42667</v>
      </c>
      <c r="I2206" s="270">
        <v>6.333333333333333</v>
      </c>
      <c r="J2206" s="3">
        <v>-1</v>
      </c>
      <c r="K2206" s="3" t="s">
        <v>12343</v>
      </c>
      <c r="L2206" s="3" t="s">
        <v>4726</v>
      </c>
      <c r="M2206" s="3" t="s">
        <v>11774</v>
      </c>
      <c r="N2206" s="3" t="s">
        <v>4712</v>
      </c>
      <c r="O2206" s="3" t="s">
        <v>4715</v>
      </c>
      <c r="P2206" s="3"/>
      <c r="Q2206" s="3"/>
      <c r="R2206" s="3"/>
      <c r="S2206" s="3"/>
      <c r="T2206" s="3" t="s">
        <v>4716</v>
      </c>
    </row>
    <row r="2207" spans="2:20">
      <c r="B2207" t="s">
        <v>12345</v>
      </c>
      <c r="C2207" t="s">
        <v>16005</v>
      </c>
      <c r="E2207" t="s">
        <v>16006</v>
      </c>
      <c r="F2207" s="3">
        <v>0</v>
      </c>
      <c r="G2207" s="3">
        <v>0</v>
      </c>
      <c r="H2207" s="255">
        <v>42653</v>
      </c>
      <c r="I2207" s="270">
        <v>6.333333333333333</v>
      </c>
      <c r="J2207" s="3">
        <v>-1</v>
      </c>
      <c r="K2207" s="3" t="s">
        <v>4752</v>
      </c>
      <c r="L2207" s="3" t="s">
        <v>5324</v>
      </c>
      <c r="M2207" s="3" t="s">
        <v>16007</v>
      </c>
      <c r="N2207" s="3" t="s">
        <v>4718</v>
      </c>
      <c r="O2207" s="3" t="s">
        <v>4715</v>
      </c>
      <c r="P2207" s="3"/>
      <c r="Q2207" s="3"/>
      <c r="R2207" s="3"/>
      <c r="S2207" s="3"/>
      <c r="T2207" s="3" t="s">
        <v>4716</v>
      </c>
    </row>
    <row r="2208" spans="2:20">
      <c r="B2208" t="s">
        <v>12345</v>
      </c>
      <c r="C2208" t="s">
        <v>16008</v>
      </c>
      <c r="E2208" t="s">
        <v>15621</v>
      </c>
      <c r="F2208" s="3">
        <v>0</v>
      </c>
      <c r="G2208" s="3">
        <v>0</v>
      </c>
      <c r="H2208" s="255">
        <v>42662</v>
      </c>
      <c r="I2208" s="270">
        <v>6.333333333333333</v>
      </c>
      <c r="J2208" s="3">
        <v>-1</v>
      </c>
      <c r="K2208" s="3" t="s">
        <v>4752</v>
      </c>
      <c r="L2208" s="3" t="s">
        <v>4726</v>
      </c>
      <c r="M2208" s="3" t="s">
        <v>11774</v>
      </c>
      <c r="N2208" s="3" t="s">
        <v>4722</v>
      </c>
      <c r="O2208" s="3" t="s">
        <v>4715</v>
      </c>
      <c r="P2208" s="3"/>
      <c r="Q2208" s="3"/>
      <c r="R2208" s="3"/>
      <c r="S2208" s="3"/>
      <c r="T2208" s="3" t="s">
        <v>4716</v>
      </c>
    </row>
    <row r="2209" spans="2:20">
      <c r="B2209" t="s">
        <v>12341</v>
      </c>
      <c r="C2209" t="s">
        <v>16009</v>
      </c>
      <c r="E2209" t="s">
        <v>4716</v>
      </c>
      <c r="F2209" s="3">
        <v>0</v>
      </c>
      <c r="G2209" s="3">
        <v>0</v>
      </c>
      <c r="H2209" s="255">
        <v>42674</v>
      </c>
      <c r="I2209" s="270">
        <v>6.333333333333333</v>
      </c>
      <c r="J2209" s="3">
        <v>0</v>
      </c>
      <c r="K2209" s="3" t="s">
        <v>12343</v>
      </c>
      <c r="L2209" s="3" t="s">
        <v>4726</v>
      </c>
      <c r="M2209" s="3" t="s">
        <v>4994</v>
      </c>
      <c r="N2209" s="3" t="s">
        <v>4722</v>
      </c>
      <c r="O2209" s="3" t="s">
        <v>4715</v>
      </c>
      <c r="P2209" s="3"/>
      <c r="Q2209" s="3"/>
      <c r="R2209" s="3"/>
      <c r="S2209" s="3"/>
      <c r="T2209" s="3" t="s">
        <v>4716</v>
      </c>
    </row>
    <row r="2210" spans="2:20">
      <c r="B2210" t="s">
        <v>12345</v>
      </c>
      <c r="C2210" t="s">
        <v>16010</v>
      </c>
      <c r="E2210" t="s">
        <v>16011</v>
      </c>
      <c r="F2210" s="3">
        <v>1</v>
      </c>
      <c r="G2210" s="3">
        <v>1363.76</v>
      </c>
      <c r="H2210" s="255">
        <v>42670</v>
      </c>
      <c r="I2210" s="270">
        <v>6.333333333333333</v>
      </c>
      <c r="J2210" s="3">
        <v>-1</v>
      </c>
      <c r="K2210" s="3" t="s">
        <v>12343</v>
      </c>
      <c r="L2210" s="3" t="s">
        <v>5324</v>
      </c>
      <c r="M2210" s="3" t="s">
        <v>15871</v>
      </c>
      <c r="N2210" s="3" t="s">
        <v>4712</v>
      </c>
      <c r="O2210" s="3" t="s">
        <v>4715</v>
      </c>
      <c r="P2210" s="3"/>
      <c r="Q2210" s="3"/>
      <c r="R2210" s="3"/>
      <c r="S2210" s="3"/>
      <c r="T2210" s="3" t="s">
        <v>4716</v>
      </c>
    </row>
    <row r="2211" spans="2:20">
      <c r="B2211" t="s">
        <v>12345</v>
      </c>
      <c r="C2211" t="s">
        <v>16012</v>
      </c>
      <c r="E2211" t="s">
        <v>16013</v>
      </c>
      <c r="F2211" s="3">
        <v>0</v>
      </c>
      <c r="G2211" s="3">
        <v>0</v>
      </c>
      <c r="H2211" s="255">
        <v>42662</v>
      </c>
      <c r="I2211" s="270">
        <v>6.333333333333333</v>
      </c>
      <c r="J2211" s="3">
        <v>-1</v>
      </c>
      <c r="K2211" s="3" t="s">
        <v>12343</v>
      </c>
      <c r="L2211" s="3" t="s">
        <v>4726</v>
      </c>
      <c r="M2211" s="3" t="s">
        <v>13866</v>
      </c>
      <c r="N2211" s="3" t="s">
        <v>4722</v>
      </c>
      <c r="O2211" s="3" t="s">
        <v>4715</v>
      </c>
      <c r="P2211" s="3"/>
      <c r="Q2211" s="3"/>
      <c r="R2211" s="3"/>
      <c r="S2211" s="3"/>
      <c r="T2211" s="3" t="s">
        <v>4716</v>
      </c>
    </row>
    <row r="2212" spans="2:20">
      <c r="B2212" t="s">
        <v>12345</v>
      </c>
      <c r="C2212" t="s">
        <v>16014</v>
      </c>
      <c r="E2212" t="s">
        <v>14816</v>
      </c>
      <c r="F2212" s="3">
        <v>0</v>
      </c>
      <c r="G2212" s="3">
        <v>0</v>
      </c>
      <c r="H2212" s="255">
        <v>42660</v>
      </c>
      <c r="I2212" s="270">
        <v>6.333333333333333</v>
      </c>
      <c r="J2212" s="3">
        <v>-1</v>
      </c>
      <c r="K2212" s="3" t="s">
        <v>4752</v>
      </c>
      <c r="L2212" s="3" t="s">
        <v>4726</v>
      </c>
      <c r="M2212" s="3" t="s">
        <v>11774</v>
      </c>
      <c r="N2212" s="3" t="s">
        <v>4722</v>
      </c>
      <c r="O2212" s="3" t="s">
        <v>4715</v>
      </c>
      <c r="P2212" s="3"/>
      <c r="Q2212" s="3"/>
      <c r="R2212" s="3"/>
      <c r="S2212" s="3"/>
      <c r="T2212" s="3" t="s">
        <v>4716</v>
      </c>
    </row>
    <row r="2213" spans="2:20">
      <c r="B2213" t="s">
        <v>12345</v>
      </c>
      <c r="C2213" t="s">
        <v>16015</v>
      </c>
      <c r="E2213" t="s">
        <v>16016</v>
      </c>
      <c r="F2213" s="3">
        <v>0</v>
      </c>
      <c r="G2213" s="3">
        <v>0</v>
      </c>
      <c r="H2213" s="255">
        <v>42663</v>
      </c>
      <c r="I2213" s="270">
        <v>6.333333333333333</v>
      </c>
      <c r="J2213" s="3">
        <v>-1</v>
      </c>
      <c r="K2213" s="3" t="s">
        <v>12343</v>
      </c>
      <c r="L2213" s="3" t="s">
        <v>4726</v>
      </c>
      <c r="M2213" s="3" t="s">
        <v>5972</v>
      </c>
      <c r="N2213" s="3" t="s">
        <v>4722</v>
      </c>
      <c r="O2213" s="3" t="s">
        <v>4715</v>
      </c>
      <c r="P2213" s="3"/>
      <c r="Q2213" s="3"/>
      <c r="R2213" s="3"/>
      <c r="S2213" s="3"/>
      <c r="T2213" s="3" t="s">
        <v>4716</v>
      </c>
    </row>
    <row r="2214" spans="2:20">
      <c r="B2214" t="s">
        <v>12345</v>
      </c>
      <c r="C2214" t="s">
        <v>16017</v>
      </c>
      <c r="E2214" t="s">
        <v>16018</v>
      </c>
      <c r="F2214" s="3">
        <v>1</v>
      </c>
      <c r="G2214" s="3">
        <v>1363.76</v>
      </c>
      <c r="H2214" s="255">
        <v>42647</v>
      </c>
      <c r="I2214" s="270">
        <v>6.333333333333333</v>
      </c>
      <c r="J2214" s="3">
        <v>-1</v>
      </c>
      <c r="K2214" s="3" t="s">
        <v>12343</v>
      </c>
      <c r="L2214" s="3" t="s">
        <v>4726</v>
      </c>
      <c r="M2214" s="3" t="s">
        <v>4994</v>
      </c>
      <c r="N2214" s="3" t="s">
        <v>4722</v>
      </c>
      <c r="O2214" s="3" t="s">
        <v>4715</v>
      </c>
      <c r="P2214" s="3"/>
      <c r="Q2214" s="3"/>
      <c r="R2214" s="3"/>
      <c r="S2214" s="3"/>
      <c r="T2214" s="3" t="s">
        <v>4716</v>
      </c>
    </row>
    <row r="2215" spans="2:20">
      <c r="B2215" t="s">
        <v>12345</v>
      </c>
      <c r="C2215" t="s">
        <v>16019</v>
      </c>
      <c r="E2215" t="s">
        <v>16020</v>
      </c>
      <c r="F2215" s="3">
        <v>0</v>
      </c>
      <c r="G2215" s="3">
        <v>0</v>
      </c>
      <c r="H2215" s="255">
        <v>42670</v>
      </c>
      <c r="I2215" s="270">
        <v>6.333333333333333</v>
      </c>
      <c r="J2215" s="3">
        <v>-1</v>
      </c>
      <c r="K2215" s="3" t="s">
        <v>4752</v>
      </c>
      <c r="L2215" s="3" t="s">
        <v>5197</v>
      </c>
      <c r="M2215" s="3" t="s">
        <v>13565</v>
      </c>
      <c r="N2215" s="3" t="s">
        <v>4712</v>
      </c>
      <c r="O2215" s="3" t="s">
        <v>4715</v>
      </c>
      <c r="P2215" s="3"/>
      <c r="Q2215" s="3"/>
      <c r="R2215" s="3"/>
      <c r="S2215" s="3"/>
      <c r="T2215" s="3" t="s">
        <v>4716</v>
      </c>
    </row>
    <row r="2216" spans="2:20">
      <c r="B2216" t="s">
        <v>12345</v>
      </c>
      <c r="C2216" t="s">
        <v>16021</v>
      </c>
      <c r="E2216" t="s">
        <v>16022</v>
      </c>
      <c r="F2216" s="3">
        <v>0</v>
      </c>
      <c r="G2216" s="3">
        <v>0</v>
      </c>
      <c r="H2216" s="255">
        <v>42658</v>
      </c>
      <c r="I2216" s="270">
        <v>6.333333333333333</v>
      </c>
      <c r="J2216" s="3">
        <v>-1</v>
      </c>
      <c r="K2216" s="3" t="s">
        <v>12343</v>
      </c>
      <c r="L2216" s="3" t="s">
        <v>5197</v>
      </c>
      <c r="M2216" s="3" t="s">
        <v>12352</v>
      </c>
      <c r="N2216" s="3" t="s">
        <v>4731</v>
      </c>
      <c r="O2216" s="3" t="s">
        <v>4715</v>
      </c>
      <c r="P2216" s="3"/>
      <c r="Q2216" s="3"/>
      <c r="R2216" s="3"/>
      <c r="S2216" s="3"/>
      <c r="T2216" s="3" t="s">
        <v>4716</v>
      </c>
    </row>
    <row r="2217" spans="2:20">
      <c r="B2217" t="s">
        <v>12345</v>
      </c>
      <c r="C2217" t="s">
        <v>16023</v>
      </c>
      <c r="E2217" t="s">
        <v>15653</v>
      </c>
      <c r="F2217" s="3">
        <v>0</v>
      </c>
      <c r="G2217" s="3">
        <v>0</v>
      </c>
      <c r="H2217" s="255">
        <v>42650</v>
      </c>
      <c r="I2217" s="270">
        <v>6.333333333333333</v>
      </c>
      <c r="J2217" s="3">
        <v>-1</v>
      </c>
      <c r="K2217" s="3" t="s">
        <v>12343</v>
      </c>
      <c r="L2217" s="3" t="s">
        <v>4726</v>
      </c>
      <c r="M2217" s="3" t="s">
        <v>5228</v>
      </c>
      <c r="N2217" s="3" t="s">
        <v>4718</v>
      </c>
      <c r="O2217" s="3" t="s">
        <v>4715</v>
      </c>
      <c r="P2217" s="3"/>
      <c r="Q2217" s="3"/>
      <c r="R2217" s="3"/>
      <c r="S2217" s="3"/>
      <c r="T2217" s="3" t="s">
        <v>4716</v>
      </c>
    </row>
    <row r="2218" spans="2:20">
      <c r="B2218" t="s">
        <v>12345</v>
      </c>
      <c r="C2218" t="s">
        <v>16024</v>
      </c>
      <c r="E2218" t="s">
        <v>16025</v>
      </c>
      <c r="F2218" s="3">
        <v>0</v>
      </c>
      <c r="G2218" s="3">
        <v>0</v>
      </c>
      <c r="H2218" s="255">
        <v>42664</v>
      </c>
      <c r="I2218" s="270">
        <v>6.333333333333333</v>
      </c>
      <c r="J2218" s="3">
        <v>-1</v>
      </c>
      <c r="K2218" s="3" t="s">
        <v>12343</v>
      </c>
      <c r="L2218" s="3" t="s">
        <v>5324</v>
      </c>
      <c r="M2218" s="3" t="s">
        <v>16026</v>
      </c>
      <c r="N2218" s="3" t="s">
        <v>4712</v>
      </c>
      <c r="O2218" s="3" t="s">
        <v>4715</v>
      </c>
      <c r="P2218" s="3"/>
      <c r="Q2218" s="3"/>
      <c r="R2218" s="3"/>
      <c r="S2218" s="3"/>
      <c r="T2218" s="3" t="s">
        <v>4716</v>
      </c>
    </row>
    <row r="2219" spans="2:20">
      <c r="B2219" t="s">
        <v>12345</v>
      </c>
      <c r="C2219" t="s">
        <v>16027</v>
      </c>
      <c r="E2219" t="s">
        <v>13955</v>
      </c>
      <c r="F2219" s="3">
        <v>0</v>
      </c>
      <c r="G2219" s="3">
        <v>0</v>
      </c>
      <c r="H2219" s="255">
        <v>42661</v>
      </c>
      <c r="I2219" s="270">
        <v>6.333333333333333</v>
      </c>
      <c r="J2219" s="3">
        <v>-1</v>
      </c>
      <c r="K2219" s="3" t="s">
        <v>12343</v>
      </c>
      <c r="L2219" s="3" t="s">
        <v>5197</v>
      </c>
      <c r="M2219" s="3" t="s">
        <v>12599</v>
      </c>
      <c r="N2219" s="3" t="s">
        <v>4722</v>
      </c>
      <c r="O2219" s="3" t="s">
        <v>4715</v>
      </c>
      <c r="P2219" s="3"/>
      <c r="Q2219" s="3"/>
      <c r="R2219" s="3"/>
      <c r="S2219" s="3"/>
      <c r="T2219" s="3" t="s">
        <v>4716</v>
      </c>
    </row>
    <row r="2220" spans="2:20">
      <c r="B2220" t="s">
        <v>12345</v>
      </c>
      <c r="C2220" t="s">
        <v>16028</v>
      </c>
      <c r="E2220" t="s">
        <v>15792</v>
      </c>
      <c r="F2220" s="3">
        <v>0</v>
      </c>
      <c r="G2220" s="3">
        <v>0</v>
      </c>
      <c r="H2220" s="255">
        <v>42670</v>
      </c>
      <c r="I2220" s="270">
        <v>6.333333333333333</v>
      </c>
      <c r="J2220" s="3">
        <v>-1</v>
      </c>
      <c r="K2220" s="3" t="s">
        <v>4752</v>
      </c>
      <c r="L2220" s="3" t="s">
        <v>4726</v>
      </c>
      <c r="M2220" s="3" t="s">
        <v>4994</v>
      </c>
      <c r="N2220" s="3" t="s">
        <v>4722</v>
      </c>
      <c r="O2220" s="3" t="s">
        <v>4715</v>
      </c>
      <c r="P2220" s="3"/>
      <c r="Q2220" s="3"/>
      <c r="R2220" s="3"/>
      <c r="S2220" s="3"/>
      <c r="T2220" s="3" t="s">
        <v>4716</v>
      </c>
    </row>
    <row r="2221" spans="2:20">
      <c r="B2221" t="s">
        <v>12345</v>
      </c>
      <c r="C2221" t="s">
        <v>16029</v>
      </c>
      <c r="E2221" t="s">
        <v>12705</v>
      </c>
      <c r="F2221" s="3">
        <v>0</v>
      </c>
      <c r="G2221" s="3">
        <v>0</v>
      </c>
      <c r="H2221" s="255">
        <v>42663</v>
      </c>
      <c r="I2221" s="270">
        <v>6.333333333333333</v>
      </c>
      <c r="J2221" s="3">
        <v>29348</v>
      </c>
      <c r="K2221" s="3" t="s">
        <v>12343</v>
      </c>
      <c r="L2221" s="3" t="s">
        <v>4726</v>
      </c>
      <c r="M2221" s="3" t="s">
        <v>16030</v>
      </c>
      <c r="N2221" s="3" t="s">
        <v>4722</v>
      </c>
      <c r="O2221" s="3" t="s">
        <v>4715</v>
      </c>
      <c r="P2221" s="3"/>
      <c r="Q2221" s="3"/>
      <c r="R2221" s="3"/>
      <c r="S2221" s="3"/>
      <c r="T2221" s="3" t="s">
        <v>4716</v>
      </c>
    </row>
    <row r="2222" spans="2:20">
      <c r="B2222" t="s">
        <v>12345</v>
      </c>
      <c r="C2222" t="s">
        <v>16031</v>
      </c>
      <c r="E2222" t="s">
        <v>16032</v>
      </c>
      <c r="F2222" s="3">
        <v>0</v>
      </c>
      <c r="G2222" s="3">
        <v>0</v>
      </c>
      <c r="H2222" s="255">
        <v>42654</v>
      </c>
      <c r="I2222" s="270">
        <v>6.333333333333333</v>
      </c>
      <c r="J2222" s="3">
        <v>65796</v>
      </c>
      <c r="K2222" s="3" t="s">
        <v>12343</v>
      </c>
      <c r="L2222" s="3" t="s">
        <v>4726</v>
      </c>
      <c r="M2222" s="3" t="s">
        <v>16033</v>
      </c>
      <c r="N2222" s="3" t="s">
        <v>4731</v>
      </c>
      <c r="O2222" s="3" t="s">
        <v>4715</v>
      </c>
      <c r="P2222" s="3"/>
      <c r="Q2222" s="3"/>
      <c r="R2222" s="3"/>
      <c r="S2222" s="3"/>
      <c r="T2222" s="3" t="s">
        <v>4716</v>
      </c>
    </row>
    <row r="2223" spans="2:20">
      <c r="B2223" t="s">
        <v>12345</v>
      </c>
      <c r="C2223" t="s">
        <v>16034</v>
      </c>
      <c r="E2223" t="s">
        <v>16035</v>
      </c>
      <c r="F2223" s="3">
        <v>0</v>
      </c>
      <c r="G2223" s="3">
        <v>0</v>
      </c>
      <c r="H2223" s="255">
        <v>42663</v>
      </c>
      <c r="I2223" s="270">
        <v>6.333333333333333</v>
      </c>
      <c r="J2223" s="3">
        <v>-1</v>
      </c>
      <c r="K2223" s="3" t="s">
        <v>12343</v>
      </c>
      <c r="L2223" s="3" t="s">
        <v>4726</v>
      </c>
      <c r="M2223" s="3" t="s">
        <v>10477</v>
      </c>
      <c r="N2223" s="3" t="s">
        <v>4731</v>
      </c>
      <c r="O2223" s="3" t="s">
        <v>4715</v>
      </c>
      <c r="P2223" s="3"/>
      <c r="Q2223" s="3"/>
      <c r="R2223" s="3"/>
      <c r="S2223" s="3"/>
      <c r="T2223" s="3" t="s">
        <v>4716</v>
      </c>
    </row>
    <row r="2224" spans="2:20">
      <c r="B2224" t="s">
        <v>12341</v>
      </c>
      <c r="C2224" t="s">
        <v>16036</v>
      </c>
      <c r="E2224" t="s">
        <v>4716</v>
      </c>
      <c r="F2224" s="3">
        <v>0</v>
      </c>
      <c r="G2224" s="3">
        <v>0</v>
      </c>
      <c r="H2224" s="255">
        <v>42664</v>
      </c>
      <c r="I2224" s="270">
        <v>6.333333333333333</v>
      </c>
      <c r="J2224" s="3">
        <v>0</v>
      </c>
      <c r="K2224" s="3" t="s">
        <v>12343</v>
      </c>
      <c r="L2224" s="3" t="s">
        <v>4753</v>
      </c>
      <c r="M2224" s="3" t="s">
        <v>4753</v>
      </c>
      <c r="N2224" s="3" t="s">
        <v>4718</v>
      </c>
      <c r="O2224" s="3" t="s">
        <v>4715</v>
      </c>
      <c r="P2224" s="3"/>
      <c r="Q2224" s="3"/>
      <c r="R2224" s="3"/>
      <c r="S2224" s="3"/>
      <c r="T2224" s="3" t="s">
        <v>4716</v>
      </c>
    </row>
    <row r="2225" spans="2:20">
      <c r="B2225" t="s">
        <v>12345</v>
      </c>
      <c r="C2225" t="s">
        <v>16037</v>
      </c>
      <c r="E2225" t="s">
        <v>16038</v>
      </c>
      <c r="F2225" s="3">
        <v>0</v>
      </c>
      <c r="G2225" s="3">
        <v>0</v>
      </c>
      <c r="H2225" s="255">
        <v>42651</v>
      </c>
      <c r="I2225" s="270">
        <v>6.333333333333333</v>
      </c>
      <c r="J2225" s="3">
        <v>-1</v>
      </c>
      <c r="K2225" s="3" t="s">
        <v>12343</v>
      </c>
      <c r="L2225" s="3" t="s">
        <v>4753</v>
      </c>
      <c r="M2225" s="3" t="s">
        <v>4753</v>
      </c>
      <c r="N2225" s="3" t="s">
        <v>4712</v>
      </c>
      <c r="O2225" s="3" t="s">
        <v>4715</v>
      </c>
      <c r="P2225" s="3"/>
      <c r="Q2225" s="3"/>
      <c r="R2225" s="3"/>
      <c r="S2225" s="3"/>
      <c r="T2225" s="3" t="s">
        <v>4716</v>
      </c>
    </row>
    <row r="2226" spans="2:20">
      <c r="B2226" t="s">
        <v>12345</v>
      </c>
      <c r="C2226" t="s">
        <v>16039</v>
      </c>
      <c r="E2226" t="s">
        <v>15526</v>
      </c>
      <c r="F2226" s="3">
        <v>0</v>
      </c>
      <c r="G2226" s="3">
        <v>0</v>
      </c>
      <c r="H2226" s="255">
        <v>42655</v>
      </c>
      <c r="I2226" s="270">
        <v>6.333333333333333</v>
      </c>
      <c r="J2226" s="3">
        <v>-1</v>
      </c>
      <c r="K2226" s="3" t="s">
        <v>12343</v>
      </c>
      <c r="L2226" s="3" t="s">
        <v>4753</v>
      </c>
      <c r="M2226" s="3" t="s">
        <v>4753</v>
      </c>
      <c r="N2226" s="3" t="s">
        <v>4722</v>
      </c>
      <c r="O2226" s="3" t="s">
        <v>4715</v>
      </c>
      <c r="P2226" s="3"/>
      <c r="Q2226" s="3"/>
      <c r="R2226" s="3"/>
      <c r="S2226" s="3"/>
      <c r="T2226" s="3" t="s">
        <v>4716</v>
      </c>
    </row>
    <row r="2227" spans="2:20">
      <c r="B2227" t="s">
        <v>12378</v>
      </c>
      <c r="C2227" t="s">
        <v>16040</v>
      </c>
      <c r="E2227" t="s">
        <v>16041</v>
      </c>
      <c r="F2227" s="3">
        <v>0</v>
      </c>
      <c r="G2227" s="3">
        <v>0</v>
      </c>
      <c r="H2227" s="255">
        <v>42655</v>
      </c>
      <c r="I2227" s="270">
        <v>6.333333333333333</v>
      </c>
      <c r="J2227" s="3">
        <v>-1</v>
      </c>
      <c r="K2227" s="3" t="s">
        <v>4752</v>
      </c>
      <c r="L2227" s="3" t="s">
        <v>4753</v>
      </c>
      <c r="M2227" s="3" t="s">
        <v>4753</v>
      </c>
      <c r="N2227" s="3" t="s">
        <v>4722</v>
      </c>
      <c r="O2227" s="3" t="s">
        <v>4715</v>
      </c>
      <c r="P2227" s="3"/>
      <c r="Q2227" s="3"/>
      <c r="R2227" s="3"/>
      <c r="S2227" s="3"/>
      <c r="T2227" s="3" t="s">
        <v>4716</v>
      </c>
    </row>
    <row r="2228" spans="2:20">
      <c r="B2228" t="s">
        <v>12345</v>
      </c>
      <c r="C2228" t="s">
        <v>16042</v>
      </c>
      <c r="E2228" t="s">
        <v>15329</v>
      </c>
      <c r="F2228" s="3">
        <v>0</v>
      </c>
      <c r="G2228" s="3">
        <v>0</v>
      </c>
      <c r="H2228" s="255">
        <v>42649</v>
      </c>
      <c r="I2228" s="270">
        <v>6.333333333333333</v>
      </c>
      <c r="J2228" s="3">
        <v>-1</v>
      </c>
      <c r="K2228" s="3" t="s">
        <v>12343</v>
      </c>
      <c r="L2228" s="3" t="s">
        <v>4753</v>
      </c>
      <c r="M2228" s="3" t="s">
        <v>4753</v>
      </c>
      <c r="N2228" s="3" t="s">
        <v>4712</v>
      </c>
      <c r="O2228" s="3" t="s">
        <v>4715</v>
      </c>
      <c r="P2228" s="3"/>
      <c r="Q2228" s="3"/>
      <c r="R2228" s="3"/>
      <c r="S2228" s="3"/>
      <c r="T2228" s="3" t="s">
        <v>4716</v>
      </c>
    </row>
    <row r="2229" spans="2:20">
      <c r="B2229" t="s">
        <v>12345</v>
      </c>
      <c r="C2229" t="s">
        <v>16043</v>
      </c>
      <c r="E2229" t="s">
        <v>15134</v>
      </c>
      <c r="F2229" s="3">
        <v>0</v>
      </c>
      <c r="G2229" s="3">
        <v>0</v>
      </c>
      <c r="H2229" s="255">
        <v>42672</v>
      </c>
      <c r="I2229" s="270">
        <v>6.333333333333333</v>
      </c>
      <c r="J2229" s="3">
        <v>-1</v>
      </c>
      <c r="K2229" s="3" t="s">
        <v>4752</v>
      </c>
      <c r="L2229" s="3" t="s">
        <v>4753</v>
      </c>
      <c r="M2229" s="3" t="s">
        <v>4753</v>
      </c>
      <c r="N2229" s="3" t="s">
        <v>4722</v>
      </c>
      <c r="O2229" s="3" t="s">
        <v>4715</v>
      </c>
      <c r="P2229" s="3"/>
      <c r="Q2229" s="3"/>
      <c r="R2229" s="3"/>
      <c r="S2229" s="3"/>
      <c r="T2229" s="3" t="s">
        <v>4716</v>
      </c>
    </row>
    <row r="2230" spans="2:20">
      <c r="B2230" t="s">
        <v>12345</v>
      </c>
      <c r="C2230" t="s">
        <v>16044</v>
      </c>
      <c r="E2230" t="s">
        <v>16045</v>
      </c>
      <c r="F2230" s="3">
        <v>0</v>
      </c>
      <c r="G2230" s="3">
        <v>0</v>
      </c>
      <c r="H2230" s="255">
        <v>42660</v>
      </c>
      <c r="I2230" s="270">
        <v>6.333333333333333</v>
      </c>
      <c r="J2230" s="3">
        <v>-1</v>
      </c>
      <c r="K2230" s="3" t="s">
        <v>4752</v>
      </c>
      <c r="L2230" s="3" t="s">
        <v>4753</v>
      </c>
      <c r="M2230" s="3" t="s">
        <v>4753</v>
      </c>
      <c r="N2230" s="3" t="s">
        <v>4712</v>
      </c>
      <c r="O2230" s="3" t="s">
        <v>4715</v>
      </c>
      <c r="P2230" s="3"/>
      <c r="Q2230" s="3"/>
      <c r="R2230" s="3"/>
      <c r="S2230" s="3"/>
      <c r="T2230" s="3" t="s">
        <v>4716</v>
      </c>
    </row>
    <row r="2231" spans="2:20">
      <c r="B2231" t="s">
        <v>12345</v>
      </c>
      <c r="C2231" t="s">
        <v>16046</v>
      </c>
      <c r="E2231" t="s">
        <v>15030</v>
      </c>
      <c r="F2231" s="3">
        <v>0</v>
      </c>
      <c r="G2231" s="3">
        <v>0</v>
      </c>
      <c r="H2231" s="255">
        <v>42657</v>
      </c>
      <c r="I2231" s="270">
        <v>6.333333333333333</v>
      </c>
      <c r="J2231" s="3">
        <v>-1</v>
      </c>
      <c r="K2231" s="3" t="s">
        <v>4752</v>
      </c>
      <c r="L2231" s="3" t="s">
        <v>4753</v>
      </c>
      <c r="M2231" s="3" t="s">
        <v>4753</v>
      </c>
      <c r="N2231" s="3" t="s">
        <v>4718</v>
      </c>
      <c r="O2231" s="3" t="s">
        <v>4715</v>
      </c>
      <c r="P2231" s="3"/>
      <c r="Q2231" s="3"/>
      <c r="R2231" s="3"/>
      <c r="S2231" s="3"/>
      <c r="T2231" s="3" t="s">
        <v>4716</v>
      </c>
    </row>
    <row r="2232" spans="2:20">
      <c r="B2232" t="s">
        <v>12341</v>
      </c>
      <c r="C2232" t="s">
        <v>16047</v>
      </c>
      <c r="E2232" t="s">
        <v>4716</v>
      </c>
      <c r="F2232" s="3">
        <v>0</v>
      </c>
      <c r="G2232" s="3">
        <v>0</v>
      </c>
      <c r="H2232" s="255">
        <v>42662</v>
      </c>
      <c r="I2232" s="270">
        <v>6.333333333333333</v>
      </c>
      <c r="J2232" s="3">
        <v>0</v>
      </c>
      <c r="K2232" s="3" t="s">
        <v>12343</v>
      </c>
      <c r="L2232" s="3" t="s">
        <v>4753</v>
      </c>
      <c r="M2232" s="3" t="s">
        <v>4753</v>
      </c>
      <c r="N2232" s="3" t="s">
        <v>4718</v>
      </c>
      <c r="O2232" s="3" t="s">
        <v>4715</v>
      </c>
      <c r="P2232" s="3"/>
      <c r="Q2232" s="3"/>
      <c r="R2232" s="3"/>
      <c r="S2232" s="3"/>
      <c r="T2232" s="3" t="s">
        <v>4716</v>
      </c>
    </row>
    <row r="2233" spans="2:20">
      <c r="B2233" t="s">
        <v>12345</v>
      </c>
      <c r="C2233" t="s">
        <v>16048</v>
      </c>
      <c r="E2233" t="s">
        <v>15339</v>
      </c>
      <c r="F2233" s="3">
        <v>0</v>
      </c>
      <c r="G2233" s="3">
        <v>0</v>
      </c>
      <c r="H2233" s="255">
        <v>42646</v>
      </c>
      <c r="I2233" s="270">
        <v>6.333333333333333</v>
      </c>
      <c r="J2233" s="3">
        <v>-1</v>
      </c>
      <c r="K2233" s="3" t="s">
        <v>12343</v>
      </c>
      <c r="L2233" s="3" t="s">
        <v>4753</v>
      </c>
      <c r="M2233" s="3" t="s">
        <v>4753</v>
      </c>
      <c r="N2233" s="3" t="s">
        <v>4722</v>
      </c>
      <c r="O2233" s="3" t="s">
        <v>4715</v>
      </c>
      <c r="P2233" s="3"/>
      <c r="Q2233" s="3"/>
      <c r="R2233" s="3"/>
      <c r="S2233" s="3"/>
      <c r="T2233" s="3" t="s">
        <v>4716</v>
      </c>
    </row>
    <row r="2234" spans="2:20">
      <c r="B2234" t="s">
        <v>12341</v>
      </c>
      <c r="C2234" t="s">
        <v>16049</v>
      </c>
      <c r="E2234" t="s">
        <v>4716</v>
      </c>
      <c r="F2234" s="3">
        <v>0</v>
      </c>
      <c r="G2234" s="3">
        <v>0</v>
      </c>
      <c r="H2234" s="255">
        <v>42663</v>
      </c>
      <c r="I2234" s="270">
        <v>6.333333333333333</v>
      </c>
      <c r="J2234" s="3">
        <v>0</v>
      </c>
      <c r="K2234" s="3" t="s">
        <v>12343</v>
      </c>
      <c r="L2234" s="3" t="s">
        <v>4753</v>
      </c>
      <c r="M2234" s="3" t="s">
        <v>4753</v>
      </c>
      <c r="N2234" s="3" t="s">
        <v>4718</v>
      </c>
      <c r="O2234" s="3" t="s">
        <v>4715</v>
      </c>
      <c r="P2234" s="3"/>
      <c r="Q2234" s="3"/>
      <c r="R2234" s="3"/>
      <c r="S2234" s="3"/>
      <c r="T2234" s="3" t="s">
        <v>4716</v>
      </c>
    </row>
    <row r="2235" spans="2:20">
      <c r="B2235" t="s">
        <v>12341</v>
      </c>
      <c r="C2235" t="s">
        <v>16050</v>
      </c>
      <c r="E2235" t="s">
        <v>4716</v>
      </c>
      <c r="F2235" s="3">
        <v>0</v>
      </c>
      <c r="G2235" s="3">
        <v>0</v>
      </c>
      <c r="H2235" s="255">
        <v>42670</v>
      </c>
      <c r="I2235" s="270">
        <v>6.333333333333333</v>
      </c>
      <c r="J2235" s="3">
        <v>0</v>
      </c>
      <c r="K2235" s="3" t="s">
        <v>12343</v>
      </c>
      <c r="L2235" s="3" t="s">
        <v>4753</v>
      </c>
      <c r="M2235" s="3" t="s">
        <v>4753</v>
      </c>
      <c r="N2235" s="3" t="s">
        <v>4718</v>
      </c>
      <c r="O2235" s="3" t="s">
        <v>4715</v>
      </c>
      <c r="P2235" s="3"/>
      <c r="Q2235" s="3"/>
      <c r="R2235" s="3"/>
      <c r="S2235" s="3"/>
      <c r="T2235" s="3" t="s">
        <v>4716</v>
      </c>
    </row>
    <row r="2236" spans="2:20">
      <c r="B2236" t="s">
        <v>12341</v>
      </c>
      <c r="C2236" t="s">
        <v>16051</v>
      </c>
      <c r="E2236" t="s">
        <v>4716</v>
      </c>
      <c r="F2236" s="3">
        <v>0</v>
      </c>
      <c r="G2236" s="3">
        <v>0</v>
      </c>
      <c r="H2236" s="255">
        <v>42665</v>
      </c>
      <c r="I2236" s="270">
        <v>6.333333333333333</v>
      </c>
      <c r="J2236" s="3">
        <v>0</v>
      </c>
      <c r="K2236" s="3" t="s">
        <v>12343</v>
      </c>
      <c r="L2236" s="3" t="s">
        <v>4753</v>
      </c>
      <c r="M2236" s="3" t="s">
        <v>4753</v>
      </c>
      <c r="N2236" s="3" t="s">
        <v>4718</v>
      </c>
      <c r="O2236" s="3" t="s">
        <v>4715</v>
      </c>
      <c r="P2236" s="3"/>
      <c r="Q2236" s="3"/>
      <c r="R2236" s="3"/>
      <c r="S2236" s="3"/>
      <c r="T2236" s="3" t="s">
        <v>4716</v>
      </c>
    </row>
    <row r="2237" spans="2:20">
      <c r="B2237" t="s">
        <v>12345</v>
      </c>
      <c r="C2237" t="s">
        <v>16052</v>
      </c>
      <c r="E2237" t="s">
        <v>14578</v>
      </c>
      <c r="F2237" s="3">
        <v>0</v>
      </c>
      <c r="G2237" s="3">
        <v>0</v>
      </c>
      <c r="H2237" s="255">
        <v>42671</v>
      </c>
      <c r="I2237" s="270">
        <v>6.333333333333333</v>
      </c>
      <c r="J2237" s="3">
        <v>-1</v>
      </c>
      <c r="K2237" s="3" t="s">
        <v>12343</v>
      </c>
      <c r="L2237" s="3" t="s">
        <v>4753</v>
      </c>
      <c r="M2237" s="3" t="s">
        <v>4753</v>
      </c>
      <c r="N2237" s="3" t="s">
        <v>4722</v>
      </c>
      <c r="O2237" s="3" t="s">
        <v>4715</v>
      </c>
      <c r="P2237" s="3"/>
      <c r="Q2237" s="3"/>
      <c r="R2237" s="3"/>
      <c r="S2237" s="3"/>
      <c r="T2237" s="3" t="s">
        <v>4716</v>
      </c>
    </row>
    <row r="2238" spans="2:20">
      <c r="B2238" t="s">
        <v>12345</v>
      </c>
      <c r="C2238" t="s">
        <v>16053</v>
      </c>
      <c r="E2238" t="s">
        <v>16054</v>
      </c>
      <c r="F2238" s="3">
        <v>0</v>
      </c>
      <c r="G2238" s="3">
        <v>0</v>
      </c>
      <c r="H2238" s="255">
        <v>42657</v>
      </c>
      <c r="I2238" s="270">
        <v>6.333333333333333</v>
      </c>
      <c r="J2238" s="3">
        <v>-1</v>
      </c>
      <c r="K2238" s="3" t="s">
        <v>4752</v>
      </c>
      <c r="L2238" s="3" t="s">
        <v>4753</v>
      </c>
      <c r="M2238" s="3" t="s">
        <v>4753</v>
      </c>
      <c r="N2238" s="3" t="s">
        <v>4718</v>
      </c>
      <c r="O2238" s="3" t="s">
        <v>4715</v>
      </c>
      <c r="P2238" s="3"/>
      <c r="Q2238" s="3"/>
      <c r="R2238" s="3"/>
      <c r="S2238" s="3"/>
      <c r="T2238" s="3" t="s">
        <v>4716</v>
      </c>
    </row>
    <row r="2239" spans="2:20">
      <c r="B2239" t="s">
        <v>12345</v>
      </c>
      <c r="C2239" t="s">
        <v>16055</v>
      </c>
      <c r="E2239" t="s">
        <v>14939</v>
      </c>
      <c r="F2239" s="3">
        <v>0</v>
      </c>
      <c r="G2239" s="3">
        <v>0</v>
      </c>
      <c r="H2239" s="255">
        <v>42656</v>
      </c>
      <c r="I2239" s="270">
        <v>6.333333333333333</v>
      </c>
      <c r="J2239" s="3">
        <v>-1</v>
      </c>
      <c r="K2239" s="3" t="s">
        <v>12343</v>
      </c>
      <c r="L2239" s="3" t="s">
        <v>4753</v>
      </c>
      <c r="M2239" s="3" t="s">
        <v>4753</v>
      </c>
      <c r="N2239" s="3" t="s">
        <v>4722</v>
      </c>
      <c r="O2239" s="3" t="s">
        <v>4715</v>
      </c>
      <c r="P2239" s="3"/>
      <c r="Q2239" s="3"/>
      <c r="R2239" s="3"/>
      <c r="S2239" s="3"/>
      <c r="T2239" s="3" t="s">
        <v>4716</v>
      </c>
    </row>
    <row r="2240" spans="2:20">
      <c r="B2240" t="s">
        <v>12341</v>
      </c>
      <c r="C2240" t="s">
        <v>16056</v>
      </c>
      <c r="E2240" t="s">
        <v>4716</v>
      </c>
      <c r="F2240" s="3">
        <v>0</v>
      </c>
      <c r="G2240" s="3">
        <v>0</v>
      </c>
      <c r="H2240" s="255">
        <v>42668</v>
      </c>
      <c r="I2240" s="270">
        <v>6.333333333333333</v>
      </c>
      <c r="J2240" s="3">
        <v>0</v>
      </c>
      <c r="K2240" s="3" t="s">
        <v>12343</v>
      </c>
      <c r="L2240" s="3" t="s">
        <v>4753</v>
      </c>
      <c r="M2240" s="3" t="s">
        <v>4753</v>
      </c>
      <c r="N2240" s="3" t="s">
        <v>4718</v>
      </c>
      <c r="O2240" s="3" t="s">
        <v>4715</v>
      </c>
      <c r="P2240" s="3"/>
      <c r="Q2240" s="3"/>
      <c r="R2240" s="3"/>
      <c r="S2240" s="3"/>
      <c r="T2240" s="3" t="s">
        <v>4716</v>
      </c>
    </row>
    <row r="2241" spans="2:20">
      <c r="B2241" t="s">
        <v>12345</v>
      </c>
      <c r="C2241" t="s">
        <v>16057</v>
      </c>
      <c r="E2241" t="s">
        <v>16058</v>
      </c>
      <c r="F2241" s="3">
        <v>0</v>
      </c>
      <c r="G2241" s="3">
        <v>0</v>
      </c>
      <c r="H2241" s="255">
        <v>42660</v>
      </c>
      <c r="I2241" s="270">
        <v>6.333333333333333</v>
      </c>
      <c r="J2241" s="3">
        <v>-1</v>
      </c>
      <c r="K2241" s="3" t="s">
        <v>4752</v>
      </c>
      <c r="L2241" s="3" t="s">
        <v>4753</v>
      </c>
      <c r="M2241" s="3" t="s">
        <v>4753</v>
      </c>
      <c r="N2241" s="3" t="s">
        <v>4722</v>
      </c>
      <c r="O2241" s="3" t="s">
        <v>4715</v>
      </c>
      <c r="P2241" s="3"/>
      <c r="Q2241" s="3"/>
      <c r="R2241" s="3"/>
      <c r="S2241" s="3"/>
      <c r="T2241" s="3" t="s">
        <v>4716</v>
      </c>
    </row>
    <row r="2242" spans="2:20">
      <c r="B2242" t="s">
        <v>12345</v>
      </c>
      <c r="C2242" t="s">
        <v>16059</v>
      </c>
      <c r="E2242" t="s">
        <v>16060</v>
      </c>
      <c r="F2242" s="3">
        <v>0</v>
      </c>
      <c r="G2242" s="3">
        <v>0</v>
      </c>
      <c r="H2242" s="255">
        <v>42661</v>
      </c>
      <c r="I2242" s="270">
        <v>6.333333333333333</v>
      </c>
      <c r="J2242" s="3">
        <v>-1</v>
      </c>
      <c r="K2242" s="3" t="s">
        <v>4752</v>
      </c>
      <c r="L2242" s="3" t="s">
        <v>4753</v>
      </c>
      <c r="M2242" s="3" t="s">
        <v>4753</v>
      </c>
      <c r="N2242" s="3" t="s">
        <v>4722</v>
      </c>
      <c r="O2242" s="3" t="s">
        <v>4715</v>
      </c>
      <c r="P2242" s="3"/>
      <c r="Q2242" s="3"/>
      <c r="R2242" s="3"/>
      <c r="S2242" s="3"/>
      <c r="T2242" s="3" t="s">
        <v>4716</v>
      </c>
    </row>
    <row r="2243" spans="2:20">
      <c r="B2243" t="s">
        <v>12341</v>
      </c>
      <c r="C2243" t="s">
        <v>16061</v>
      </c>
      <c r="E2243" t="s">
        <v>4716</v>
      </c>
      <c r="F2243" s="3">
        <v>0</v>
      </c>
      <c r="G2243" s="3">
        <v>0</v>
      </c>
      <c r="H2243" s="255">
        <v>42639</v>
      </c>
      <c r="I2243" s="270">
        <v>6.416666666666667</v>
      </c>
      <c r="J2243" s="3">
        <v>0</v>
      </c>
      <c r="K2243" s="3" t="s">
        <v>12343</v>
      </c>
      <c r="L2243" s="3" t="s">
        <v>4753</v>
      </c>
      <c r="M2243" s="3" t="s">
        <v>4753</v>
      </c>
      <c r="N2243" s="3" t="s">
        <v>4722</v>
      </c>
      <c r="O2243" s="3" t="s">
        <v>4715</v>
      </c>
      <c r="P2243" s="3"/>
      <c r="Q2243" s="3"/>
      <c r="R2243" s="3"/>
      <c r="S2243" s="3"/>
      <c r="T2243" s="3" t="s">
        <v>4716</v>
      </c>
    </row>
    <row r="2244" spans="2:20">
      <c r="B2244" t="s">
        <v>12345</v>
      </c>
      <c r="C2244" t="s">
        <v>16062</v>
      </c>
      <c r="E2244" t="s">
        <v>16063</v>
      </c>
      <c r="F2244" s="3">
        <v>0</v>
      </c>
      <c r="G2244" s="3">
        <v>0</v>
      </c>
      <c r="H2244" s="255">
        <v>42622</v>
      </c>
      <c r="I2244" s="270">
        <v>6.416666666666667</v>
      </c>
      <c r="J2244" s="3">
        <v>-1</v>
      </c>
      <c r="K2244" s="3" t="s">
        <v>4752</v>
      </c>
      <c r="L2244" s="3" t="s">
        <v>4753</v>
      </c>
      <c r="M2244" s="3" t="s">
        <v>4753</v>
      </c>
      <c r="N2244" s="3" t="s">
        <v>4722</v>
      </c>
      <c r="O2244" s="3" t="s">
        <v>4715</v>
      </c>
      <c r="P2244" s="3"/>
      <c r="Q2244" s="3"/>
      <c r="R2244" s="3"/>
      <c r="S2244" s="3"/>
      <c r="T2244" s="3" t="s">
        <v>4716</v>
      </c>
    </row>
    <row r="2245" spans="2:20">
      <c r="B2245" t="s">
        <v>12345</v>
      </c>
      <c r="C2245" t="s">
        <v>16064</v>
      </c>
      <c r="E2245" t="s">
        <v>14860</v>
      </c>
      <c r="F2245" s="3">
        <v>0</v>
      </c>
      <c r="G2245" s="3">
        <v>0</v>
      </c>
      <c r="H2245" s="255">
        <v>42621</v>
      </c>
      <c r="I2245" s="270">
        <v>6.416666666666667</v>
      </c>
      <c r="J2245" s="3">
        <v>-1</v>
      </c>
      <c r="K2245" s="3" t="s">
        <v>4752</v>
      </c>
      <c r="L2245" s="3" t="s">
        <v>4753</v>
      </c>
      <c r="M2245" s="3" t="s">
        <v>4753</v>
      </c>
      <c r="N2245" s="3" t="s">
        <v>4722</v>
      </c>
      <c r="O2245" s="3" t="s">
        <v>4715</v>
      </c>
      <c r="P2245" s="3"/>
      <c r="Q2245" s="3"/>
      <c r="R2245" s="3"/>
      <c r="S2245" s="3"/>
      <c r="T2245" s="3" t="s">
        <v>4716</v>
      </c>
    </row>
    <row r="2246" spans="2:20">
      <c r="B2246" t="s">
        <v>12345</v>
      </c>
      <c r="C2246" t="s">
        <v>16065</v>
      </c>
      <c r="E2246" t="s">
        <v>15349</v>
      </c>
      <c r="F2246" s="3">
        <v>0</v>
      </c>
      <c r="G2246" s="3">
        <v>0</v>
      </c>
      <c r="H2246" s="255">
        <v>42620</v>
      </c>
      <c r="I2246" s="270">
        <v>6.416666666666667</v>
      </c>
      <c r="J2246" s="3">
        <v>-1</v>
      </c>
      <c r="K2246" s="3" t="s">
        <v>12343</v>
      </c>
      <c r="L2246" s="3" t="s">
        <v>4753</v>
      </c>
      <c r="M2246" s="3" t="s">
        <v>4753</v>
      </c>
      <c r="N2246" s="3" t="s">
        <v>4718</v>
      </c>
      <c r="O2246" s="3" t="s">
        <v>4715</v>
      </c>
      <c r="P2246" s="3"/>
      <c r="Q2246" s="3"/>
      <c r="R2246" s="3"/>
      <c r="S2246" s="3"/>
      <c r="T2246" s="3" t="s">
        <v>4716</v>
      </c>
    </row>
    <row r="2247" spans="2:20">
      <c r="B2247" t="s">
        <v>12341</v>
      </c>
      <c r="C2247" t="s">
        <v>16066</v>
      </c>
      <c r="E2247" t="s">
        <v>4716</v>
      </c>
      <c r="F2247" s="3">
        <v>0</v>
      </c>
      <c r="G2247" s="3">
        <v>0</v>
      </c>
      <c r="H2247" s="255">
        <v>42640</v>
      </c>
      <c r="I2247" s="270">
        <v>6.416666666666667</v>
      </c>
      <c r="J2247" s="3">
        <v>0</v>
      </c>
      <c r="K2247" s="3" t="s">
        <v>12343</v>
      </c>
      <c r="L2247" s="3" t="s">
        <v>4753</v>
      </c>
      <c r="M2247" s="3" t="s">
        <v>4753</v>
      </c>
      <c r="N2247" s="3" t="s">
        <v>4722</v>
      </c>
      <c r="O2247" s="3" t="s">
        <v>4715</v>
      </c>
      <c r="P2247" s="3"/>
      <c r="Q2247" s="3"/>
      <c r="R2247" s="3"/>
      <c r="S2247" s="3"/>
      <c r="T2247" s="3" t="s">
        <v>4716</v>
      </c>
    </row>
    <row r="2248" spans="2:20">
      <c r="B2248" t="s">
        <v>12341</v>
      </c>
      <c r="C2248" t="s">
        <v>16067</v>
      </c>
      <c r="E2248" t="s">
        <v>4716</v>
      </c>
      <c r="F2248" s="3">
        <v>0</v>
      </c>
      <c r="G2248" s="3">
        <v>0</v>
      </c>
      <c r="H2248" s="255">
        <v>42639</v>
      </c>
      <c r="I2248" s="270">
        <v>6.416666666666667</v>
      </c>
      <c r="J2248" s="3">
        <v>0</v>
      </c>
      <c r="K2248" s="3" t="s">
        <v>12343</v>
      </c>
      <c r="L2248" s="3" t="s">
        <v>4753</v>
      </c>
      <c r="M2248" s="3" t="s">
        <v>4753</v>
      </c>
      <c r="N2248" s="3" t="s">
        <v>4718</v>
      </c>
      <c r="O2248" s="3" t="s">
        <v>4715</v>
      </c>
      <c r="P2248" s="3"/>
      <c r="Q2248" s="3"/>
      <c r="R2248" s="3"/>
      <c r="S2248" s="3"/>
      <c r="T2248" s="3" t="s">
        <v>4716</v>
      </c>
    </row>
    <row r="2249" spans="2:20">
      <c r="B2249" t="s">
        <v>12345</v>
      </c>
      <c r="C2249" t="s">
        <v>16068</v>
      </c>
      <c r="E2249" t="s">
        <v>16069</v>
      </c>
      <c r="F2249" s="3">
        <v>0</v>
      </c>
      <c r="G2249" s="3">
        <v>0</v>
      </c>
      <c r="H2249" s="255">
        <v>42633</v>
      </c>
      <c r="I2249" s="270">
        <v>6.416666666666667</v>
      </c>
      <c r="J2249" s="3">
        <v>-1</v>
      </c>
      <c r="K2249" s="3" t="s">
        <v>4752</v>
      </c>
      <c r="L2249" s="3" t="s">
        <v>4753</v>
      </c>
      <c r="M2249" s="3" t="s">
        <v>4753</v>
      </c>
      <c r="N2249" s="3" t="s">
        <v>4722</v>
      </c>
      <c r="O2249" s="3" t="s">
        <v>4715</v>
      </c>
      <c r="P2249" s="3"/>
      <c r="Q2249" s="3"/>
      <c r="R2249" s="3"/>
      <c r="S2249" s="3"/>
      <c r="T2249" s="3" t="s">
        <v>4716</v>
      </c>
    </row>
    <row r="2250" spans="2:20">
      <c r="B2250" t="s">
        <v>12341</v>
      </c>
      <c r="C2250" t="s">
        <v>16070</v>
      </c>
      <c r="E2250" t="s">
        <v>4716</v>
      </c>
      <c r="F2250" s="3">
        <v>0</v>
      </c>
      <c r="G2250" s="3">
        <v>0</v>
      </c>
      <c r="H2250" s="255">
        <v>42619</v>
      </c>
      <c r="I2250" s="270">
        <v>6.416666666666667</v>
      </c>
      <c r="J2250" s="3">
        <v>0</v>
      </c>
      <c r="K2250" s="3" t="s">
        <v>12343</v>
      </c>
      <c r="L2250" s="3" t="s">
        <v>4753</v>
      </c>
      <c r="M2250" s="3" t="s">
        <v>4753</v>
      </c>
      <c r="N2250" s="3" t="s">
        <v>4722</v>
      </c>
      <c r="O2250" s="3" t="s">
        <v>4715</v>
      </c>
      <c r="P2250" s="3"/>
      <c r="Q2250" s="3"/>
      <c r="R2250" s="3"/>
      <c r="S2250" s="3"/>
      <c r="T2250" s="3" t="s">
        <v>4716</v>
      </c>
    </row>
    <row r="2251" spans="2:20">
      <c r="B2251" t="s">
        <v>12341</v>
      </c>
      <c r="C2251" t="s">
        <v>16071</v>
      </c>
      <c r="E2251" t="s">
        <v>4716</v>
      </c>
      <c r="F2251" s="3">
        <v>0</v>
      </c>
      <c r="G2251" s="3">
        <v>0</v>
      </c>
      <c r="H2251" s="255">
        <v>42636</v>
      </c>
      <c r="I2251" s="270">
        <v>6.416666666666667</v>
      </c>
      <c r="J2251" s="3">
        <v>0</v>
      </c>
      <c r="K2251" s="3" t="s">
        <v>12343</v>
      </c>
      <c r="L2251" s="3" t="s">
        <v>4753</v>
      </c>
      <c r="M2251" s="3" t="s">
        <v>4753</v>
      </c>
      <c r="N2251" s="3" t="s">
        <v>4722</v>
      </c>
      <c r="O2251" s="3" t="s">
        <v>4715</v>
      </c>
      <c r="P2251" s="3"/>
      <c r="Q2251" s="3"/>
      <c r="R2251" s="3"/>
      <c r="S2251" s="3"/>
      <c r="T2251" s="3" t="s">
        <v>4716</v>
      </c>
    </row>
    <row r="2252" spans="2:20">
      <c r="B2252" t="s">
        <v>12345</v>
      </c>
      <c r="C2252" t="s">
        <v>16072</v>
      </c>
      <c r="E2252" t="s">
        <v>16073</v>
      </c>
      <c r="F2252" s="3">
        <v>0</v>
      </c>
      <c r="G2252" s="3">
        <v>0</v>
      </c>
      <c r="H2252" s="255">
        <v>42635</v>
      </c>
      <c r="I2252" s="270">
        <v>6.416666666666667</v>
      </c>
      <c r="J2252" s="3">
        <v>-1</v>
      </c>
      <c r="K2252" s="3" t="s">
        <v>4752</v>
      </c>
      <c r="L2252" s="3" t="s">
        <v>5197</v>
      </c>
      <c r="M2252" s="3" t="s">
        <v>15063</v>
      </c>
      <c r="N2252" s="3" t="s">
        <v>4718</v>
      </c>
      <c r="O2252" s="3" t="s">
        <v>4715</v>
      </c>
      <c r="P2252" s="3"/>
      <c r="Q2252" s="3"/>
      <c r="R2252" s="3"/>
      <c r="S2252" s="3"/>
      <c r="T2252" s="3" t="s">
        <v>4716</v>
      </c>
    </row>
    <row r="2253" spans="2:20">
      <c r="B2253" t="s">
        <v>12345</v>
      </c>
      <c r="C2253" t="s">
        <v>16074</v>
      </c>
      <c r="E2253" t="s">
        <v>14061</v>
      </c>
      <c r="F2253" s="3">
        <v>0</v>
      </c>
      <c r="G2253" s="3">
        <v>0</v>
      </c>
      <c r="H2253" s="255">
        <v>42639</v>
      </c>
      <c r="I2253" s="270">
        <v>6.416666666666667</v>
      </c>
      <c r="J2253" s="3">
        <v>81219</v>
      </c>
      <c r="K2253" s="3" t="s">
        <v>4752</v>
      </c>
      <c r="L2253" s="3" t="s">
        <v>4726</v>
      </c>
      <c r="M2253" s="3" t="s">
        <v>7072</v>
      </c>
      <c r="N2253" s="3" t="s">
        <v>4712</v>
      </c>
      <c r="O2253" s="3" t="s">
        <v>4715</v>
      </c>
      <c r="P2253" s="3"/>
      <c r="Q2253" s="3"/>
      <c r="R2253" s="3"/>
      <c r="S2253" s="3"/>
      <c r="T2253" s="3" t="s">
        <v>4716</v>
      </c>
    </row>
    <row r="2254" spans="2:20">
      <c r="B2254" t="s">
        <v>12345</v>
      </c>
      <c r="C2254" t="s">
        <v>16075</v>
      </c>
      <c r="E2254" t="s">
        <v>13853</v>
      </c>
      <c r="F2254" s="3">
        <v>0</v>
      </c>
      <c r="G2254" s="3">
        <v>0</v>
      </c>
      <c r="H2254" s="255">
        <v>42628</v>
      </c>
      <c r="I2254" s="270">
        <v>6.416666666666667</v>
      </c>
      <c r="J2254" s="3">
        <v>-1</v>
      </c>
      <c r="K2254" s="3" t="s">
        <v>12343</v>
      </c>
      <c r="L2254" s="3" t="s">
        <v>4726</v>
      </c>
      <c r="M2254" s="3" t="s">
        <v>11011</v>
      </c>
      <c r="N2254" s="3" t="s">
        <v>4722</v>
      </c>
      <c r="O2254" s="3" t="s">
        <v>4715</v>
      </c>
      <c r="P2254" s="3"/>
      <c r="Q2254" s="3"/>
      <c r="R2254" s="3"/>
      <c r="S2254" s="3"/>
      <c r="T2254" s="3" t="s">
        <v>4716</v>
      </c>
    </row>
    <row r="2255" spans="2:20">
      <c r="B2255" t="s">
        <v>12345</v>
      </c>
      <c r="C2255" t="s">
        <v>16076</v>
      </c>
      <c r="E2255" t="s">
        <v>16077</v>
      </c>
      <c r="F2255" s="3">
        <v>0</v>
      </c>
      <c r="G2255" s="3">
        <v>0</v>
      </c>
      <c r="H2255" s="255">
        <v>42643</v>
      </c>
      <c r="I2255" s="270">
        <v>6.416666666666667</v>
      </c>
      <c r="J2255" s="3">
        <v>-1</v>
      </c>
      <c r="K2255" s="3" t="s">
        <v>4752</v>
      </c>
      <c r="L2255" s="3" t="s">
        <v>4726</v>
      </c>
      <c r="M2255" s="3" t="s">
        <v>6241</v>
      </c>
      <c r="N2255" s="3" t="s">
        <v>4722</v>
      </c>
      <c r="O2255" s="3" t="s">
        <v>4715</v>
      </c>
      <c r="P2255" s="3"/>
      <c r="Q2255" s="3"/>
      <c r="R2255" s="3"/>
      <c r="S2255" s="3"/>
      <c r="T2255" s="3" t="s">
        <v>4716</v>
      </c>
    </row>
    <row r="2256" spans="2:20">
      <c r="B2256" t="s">
        <v>12345</v>
      </c>
      <c r="C2256" t="s">
        <v>16078</v>
      </c>
      <c r="E2256" t="s">
        <v>16079</v>
      </c>
      <c r="F2256" s="3">
        <v>0</v>
      </c>
      <c r="G2256" s="3">
        <v>0</v>
      </c>
      <c r="H2256" s="255">
        <v>42643</v>
      </c>
      <c r="I2256" s="270">
        <v>6.416666666666667</v>
      </c>
      <c r="J2256" s="3">
        <v>-1</v>
      </c>
      <c r="K2256" s="3" t="s">
        <v>12343</v>
      </c>
      <c r="L2256" s="3" t="s">
        <v>5197</v>
      </c>
      <c r="M2256" s="3" t="s">
        <v>15063</v>
      </c>
      <c r="N2256" s="3" t="s">
        <v>4718</v>
      </c>
      <c r="O2256" s="3" t="s">
        <v>4715</v>
      </c>
      <c r="P2256" s="3"/>
      <c r="Q2256" s="3"/>
      <c r="R2256" s="3"/>
      <c r="S2256" s="3"/>
      <c r="T2256" s="3" t="s">
        <v>4716</v>
      </c>
    </row>
    <row r="2257" spans="2:20">
      <c r="B2257" t="s">
        <v>12345</v>
      </c>
      <c r="C2257" t="s">
        <v>16080</v>
      </c>
      <c r="E2257" t="s">
        <v>13814</v>
      </c>
      <c r="F2257" s="3">
        <v>0</v>
      </c>
      <c r="G2257" s="3">
        <v>0</v>
      </c>
      <c r="H2257" s="255">
        <v>42635</v>
      </c>
      <c r="I2257" s="270">
        <v>6.416666666666667</v>
      </c>
      <c r="J2257" s="3">
        <v>-1</v>
      </c>
      <c r="K2257" s="3" t="s">
        <v>12343</v>
      </c>
      <c r="L2257" s="3" t="s">
        <v>4726</v>
      </c>
      <c r="M2257" s="3" t="s">
        <v>4994</v>
      </c>
      <c r="N2257" s="3" t="s">
        <v>4731</v>
      </c>
      <c r="O2257" s="3" t="s">
        <v>4715</v>
      </c>
      <c r="P2257" s="3"/>
      <c r="Q2257" s="3"/>
      <c r="R2257" s="3"/>
      <c r="S2257" s="3"/>
      <c r="T2257" s="3" t="s">
        <v>4716</v>
      </c>
    </row>
    <row r="2258" spans="2:20">
      <c r="B2258" t="s">
        <v>12345</v>
      </c>
      <c r="C2258" t="s">
        <v>16081</v>
      </c>
      <c r="E2258" t="s">
        <v>16006</v>
      </c>
      <c r="F2258" s="3">
        <v>0</v>
      </c>
      <c r="G2258" s="3">
        <v>0</v>
      </c>
      <c r="H2258" s="255">
        <v>42643</v>
      </c>
      <c r="I2258" s="270">
        <v>6.416666666666667</v>
      </c>
      <c r="J2258" s="3">
        <v>-1</v>
      </c>
      <c r="K2258" s="3" t="s">
        <v>4752</v>
      </c>
      <c r="L2258" s="3" t="s">
        <v>4726</v>
      </c>
      <c r="M2258" s="3" t="s">
        <v>11774</v>
      </c>
      <c r="N2258" s="3" t="s">
        <v>4722</v>
      </c>
      <c r="O2258" s="3" t="s">
        <v>4715</v>
      </c>
      <c r="P2258" s="3"/>
      <c r="Q2258" s="3"/>
      <c r="R2258" s="3"/>
      <c r="S2258" s="3"/>
      <c r="T2258" s="3" t="s">
        <v>4716</v>
      </c>
    </row>
    <row r="2259" spans="2:20">
      <c r="B2259" t="s">
        <v>12345</v>
      </c>
      <c r="C2259" t="s">
        <v>16082</v>
      </c>
      <c r="E2259" t="s">
        <v>16083</v>
      </c>
      <c r="F2259" s="3">
        <v>0</v>
      </c>
      <c r="G2259" s="3">
        <v>0</v>
      </c>
      <c r="H2259" s="255">
        <v>42615</v>
      </c>
      <c r="I2259" s="270">
        <v>6.416666666666667</v>
      </c>
      <c r="J2259" s="3">
        <v>-1</v>
      </c>
      <c r="K2259" s="3" t="s">
        <v>12343</v>
      </c>
      <c r="L2259" s="3" t="s">
        <v>4726</v>
      </c>
      <c r="M2259" s="3" t="s">
        <v>4994</v>
      </c>
      <c r="N2259" s="3" t="s">
        <v>4712</v>
      </c>
      <c r="O2259" s="3" t="s">
        <v>4715</v>
      </c>
      <c r="P2259" s="3"/>
      <c r="Q2259" s="3"/>
      <c r="R2259" s="3"/>
      <c r="S2259" s="3"/>
      <c r="T2259" s="3" t="s">
        <v>4716</v>
      </c>
    </row>
    <row r="2260" spans="2:20">
      <c r="B2260" t="s">
        <v>12345</v>
      </c>
      <c r="C2260" t="s">
        <v>16084</v>
      </c>
      <c r="E2260" t="s">
        <v>14562</v>
      </c>
      <c r="F2260" s="3">
        <v>0</v>
      </c>
      <c r="G2260" s="3">
        <v>0</v>
      </c>
      <c r="H2260" s="255">
        <v>42643</v>
      </c>
      <c r="I2260" s="270">
        <v>6.416666666666667</v>
      </c>
      <c r="J2260" s="3">
        <v>-1</v>
      </c>
      <c r="K2260" s="3" t="s">
        <v>4752</v>
      </c>
      <c r="L2260" s="3" t="s">
        <v>5197</v>
      </c>
      <c r="M2260" s="3" t="s">
        <v>16085</v>
      </c>
      <c r="N2260" s="3" t="s">
        <v>4718</v>
      </c>
      <c r="O2260" s="3" t="s">
        <v>4715</v>
      </c>
      <c r="P2260" s="3"/>
      <c r="Q2260" s="3"/>
      <c r="R2260" s="3"/>
      <c r="S2260" s="3"/>
      <c r="T2260" s="3" t="s">
        <v>4716</v>
      </c>
    </row>
    <row r="2261" spans="2:20">
      <c r="B2261" t="s">
        <v>12345</v>
      </c>
      <c r="C2261" t="s">
        <v>16086</v>
      </c>
      <c r="E2261" t="s">
        <v>14109</v>
      </c>
      <c r="F2261" s="3">
        <v>0</v>
      </c>
      <c r="G2261" s="3">
        <v>0</v>
      </c>
      <c r="H2261" s="255">
        <v>42626</v>
      </c>
      <c r="I2261" s="270">
        <v>6.416666666666667</v>
      </c>
      <c r="J2261" s="3">
        <v>-1</v>
      </c>
      <c r="K2261" s="3" t="s">
        <v>12343</v>
      </c>
      <c r="L2261" s="3" t="s">
        <v>4726</v>
      </c>
      <c r="M2261" s="3" t="s">
        <v>5972</v>
      </c>
      <c r="N2261" s="3" t="s">
        <v>4718</v>
      </c>
      <c r="O2261" s="3" t="s">
        <v>4715</v>
      </c>
      <c r="P2261" s="3"/>
      <c r="Q2261" s="3"/>
      <c r="R2261" s="3"/>
      <c r="S2261" s="3"/>
      <c r="T2261" s="3" t="s">
        <v>4716</v>
      </c>
    </row>
    <row r="2262" spans="2:20">
      <c r="B2262" t="s">
        <v>12345</v>
      </c>
      <c r="C2262" t="s">
        <v>16087</v>
      </c>
      <c r="E2262" t="s">
        <v>15519</v>
      </c>
      <c r="F2262" s="3">
        <v>1</v>
      </c>
      <c r="G2262" s="3">
        <v>333.85</v>
      </c>
      <c r="H2262" s="255">
        <v>42627</v>
      </c>
      <c r="I2262" s="270">
        <v>6.416666666666667</v>
      </c>
      <c r="J2262" s="3">
        <v>-1</v>
      </c>
      <c r="K2262" s="3" t="s">
        <v>12343</v>
      </c>
      <c r="L2262" s="3" t="s">
        <v>5324</v>
      </c>
      <c r="M2262" s="3" t="s">
        <v>14185</v>
      </c>
      <c r="N2262" s="3" t="s">
        <v>4731</v>
      </c>
      <c r="O2262" s="3" t="s">
        <v>4715</v>
      </c>
      <c r="P2262" s="3"/>
      <c r="Q2262" s="3"/>
      <c r="R2262" s="3"/>
      <c r="S2262" s="3"/>
      <c r="T2262" s="3" t="s">
        <v>4716</v>
      </c>
    </row>
    <row r="2263" spans="2:20">
      <c r="B2263" t="s">
        <v>12345</v>
      </c>
      <c r="C2263" t="s">
        <v>16088</v>
      </c>
      <c r="E2263" t="s">
        <v>16089</v>
      </c>
      <c r="F2263" s="3">
        <v>0</v>
      </c>
      <c r="G2263" s="3">
        <v>0</v>
      </c>
      <c r="H2263" s="255">
        <v>42643</v>
      </c>
      <c r="I2263" s="270">
        <v>6.416666666666667</v>
      </c>
      <c r="J2263" s="3">
        <v>-1</v>
      </c>
      <c r="K2263" s="3" t="s">
        <v>12343</v>
      </c>
      <c r="L2263" s="3" t="s">
        <v>5197</v>
      </c>
      <c r="M2263" s="3" t="s">
        <v>16090</v>
      </c>
      <c r="N2263" s="3" t="s">
        <v>4718</v>
      </c>
      <c r="O2263" s="3" t="s">
        <v>4715</v>
      </c>
      <c r="P2263" s="3"/>
      <c r="Q2263" s="3"/>
      <c r="R2263" s="3"/>
      <c r="S2263" s="3"/>
      <c r="T2263" s="3" t="s">
        <v>4716</v>
      </c>
    </row>
    <row r="2264" spans="2:20">
      <c r="B2264" t="s">
        <v>12345</v>
      </c>
      <c r="C2264" t="s">
        <v>16091</v>
      </c>
      <c r="E2264" t="s">
        <v>14717</v>
      </c>
      <c r="F2264" s="3">
        <v>1</v>
      </c>
      <c r="G2264" s="3">
        <v>333.85</v>
      </c>
      <c r="H2264" s="255">
        <v>42625</v>
      </c>
      <c r="I2264" s="270">
        <v>6.416666666666667</v>
      </c>
      <c r="J2264" s="3">
        <v>-1</v>
      </c>
      <c r="K2264" s="3" t="s">
        <v>12343</v>
      </c>
      <c r="L2264" s="3" t="s">
        <v>5324</v>
      </c>
      <c r="M2264" s="3" t="s">
        <v>16092</v>
      </c>
      <c r="N2264" s="3" t="s">
        <v>4718</v>
      </c>
      <c r="O2264" s="3" t="s">
        <v>4715</v>
      </c>
      <c r="P2264" s="3"/>
      <c r="Q2264" s="3"/>
      <c r="R2264" s="3"/>
      <c r="S2264" s="3"/>
      <c r="T2264" s="3" t="s">
        <v>4716</v>
      </c>
    </row>
    <row r="2265" spans="2:20">
      <c r="B2265" t="s">
        <v>12345</v>
      </c>
      <c r="C2265" t="s">
        <v>16093</v>
      </c>
      <c r="E2265" t="s">
        <v>15192</v>
      </c>
      <c r="F2265" s="3">
        <v>0</v>
      </c>
      <c r="G2265" s="3">
        <v>0</v>
      </c>
      <c r="H2265" s="255">
        <v>42643</v>
      </c>
      <c r="I2265" s="270">
        <v>6.416666666666667</v>
      </c>
      <c r="J2265" s="3">
        <v>-1</v>
      </c>
      <c r="K2265" s="3" t="s">
        <v>4752</v>
      </c>
      <c r="L2265" s="3" t="s">
        <v>4726</v>
      </c>
      <c r="M2265" s="3" t="s">
        <v>4994</v>
      </c>
      <c r="N2265" s="3" t="s">
        <v>4718</v>
      </c>
      <c r="O2265" s="3" t="s">
        <v>4715</v>
      </c>
      <c r="P2265" s="3"/>
      <c r="Q2265" s="3"/>
      <c r="R2265" s="3"/>
      <c r="S2265" s="3"/>
      <c r="T2265" s="3" t="s">
        <v>4716</v>
      </c>
    </row>
    <row r="2266" spans="2:20">
      <c r="B2266" t="s">
        <v>12345</v>
      </c>
      <c r="C2266" t="s">
        <v>16094</v>
      </c>
      <c r="E2266" t="s">
        <v>14648</v>
      </c>
      <c r="F2266" s="3">
        <v>0</v>
      </c>
      <c r="G2266" s="3">
        <v>0</v>
      </c>
      <c r="H2266" s="255">
        <v>42625</v>
      </c>
      <c r="I2266" s="270">
        <v>6.416666666666667</v>
      </c>
      <c r="J2266" s="3">
        <v>-1</v>
      </c>
      <c r="K2266" s="3" t="s">
        <v>12343</v>
      </c>
      <c r="L2266" s="3" t="s">
        <v>5197</v>
      </c>
      <c r="M2266" s="3" t="s">
        <v>10405</v>
      </c>
      <c r="N2266" s="3" t="s">
        <v>4712</v>
      </c>
      <c r="O2266" s="3" t="s">
        <v>4715</v>
      </c>
      <c r="P2266" s="3"/>
      <c r="Q2266" s="3"/>
      <c r="R2266" s="3"/>
      <c r="S2266" s="3"/>
      <c r="T2266" s="3" t="s">
        <v>4716</v>
      </c>
    </row>
    <row r="2267" spans="2:20">
      <c r="B2267" t="s">
        <v>12345</v>
      </c>
      <c r="C2267" t="s">
        <v>16095</v>
      </c>
      <c r="E2267" t="s">
        <v>16096</v>
      </c>
      <c r="F2267" s="3">
        <v>0</v>
      </c>
      <c r="G2267" s="3">
        <v>0</v>
      </c>
      <c r="H2267" s="255">
        <v>42640</v>
      </c>
      <c r="I2267" s="270">
        <v>6.416666666666667</v>
      </c>
      <c r="J2267" s="3">
        <v>-1</v>
      </c>
      <c r="K2267" s="3" t="s">
        <v>12343</v>
      </c>
      <c r="L2267" s="3" t="s">
        <v>5324</v>
      </c>
      <c r="M2267" s="3" t="s">
        <v>11774</v>
      </c>
      <c r="N2267" s="3" t="s">
        <v>4718</v>
      </c>
      <c r="O2267" s="3" t="s">
        <v>4715</v>
      </c>
      <c r="P2267" s="3"/>
      <c r="Q2267" s="3"/>
      <c r="R2267" s="3"/>
      <c r="S2267" s="3"/>
      <c r="T2267" s="3" t="s">
        <v>4716</v>
      </c>
    </row>
    <row r="2268" spans="2:20">
      <c r="B2268" t="s">
        <v>12345</v>
      </c>
      <c r="C2268" t="s">
        <v>16097</v>
      </c>
      <c r="E2268" t="s">
        <v>14633</v>
      </c>
      <c r="F2268" s="3">
        <v>0</v>
      </c>
      <c r="G2268" s="3">
        <v>0</v>
      </c>
      <c r="H2268" s="255">
        <v>42643</v>
      </c>
      <c r="I2268" s="270">
        <v>6.416666666666667</v>
      </c>
      <c r="J2268" s="3">
        <v>-1</v>
      </c>
      <c r="K2268" s="3" t="s">
        <v>4752</v>
      </c>
      <c r="L2268" s="3" t="s">
        <v>5324</v>
      </c>
      <c r="M2268" s="3" t="s">
        <v>13598</v>
      </c>
      <c r="N2268" s="3" t="s">
        <v>4718</v>
      </c>
      <c r="O2268" s="3" t="s">
        <v>4715</v>
      </c>
      <c r="P2268" s="3"/>
      <c r="Q2268" s="3"/>
      <c r="R2268" s="3"/>
      <c r="S2268" s="3"/>
      <c r="T2268" s="3" t="s">
        <v>4716</v>
      </c>
    </row>
    <row r="2269" spans="2:20">
      <c r="B2269" t="s">
        <v>12345</v>
      </c>
      <c r="C2269" t="s">
        <v>16098</v>
      </c>
      <c r="E2269" t="s">
        <v>15537</v>
      </c>
      <c r="F2269" s="3">
        <v>0</v>
      </c>
      <c r="G2269" s="3">
        <v>0</v>
      </c>
      <c r="H2269" s="255">
        <v>42642</v>
      </c>
      <c r="I2269" s="270">
        <v>6.416666666666667</v>
      </c>
      <c r="J2269" s="3">
        <v>-1</v>
      </c>
      <c r="K2269" s="3" t="s">
        <v>4752</v>
      </c>
      <c r="L2269" s="3" t="s">
        <v>5197</v>
      </c>
      <c r="M2269" s="3" t="s">
        <v>16099</v>
      </c>
      <c r="N2269" s="3" t="s">
        <v>4718</v>
      </c>
      <c r="O2269" s="3" t="s">
        <v>4715</v>
      </c>
      <c r="P2269" s="3"/>
      <c r="Q2269" s="3"/>
      <c r="R2269" s="3"/>
      <c r="S2269" s="3"/>
      <c r="T2269" s="3" t="s">
        <v>4716</v>
      </c>
    </row>
    <row r="2270" spans="2:20">
      <c r="B2270" t="s">
        <v>12345</v>
      </c>
      <c r="C2270" t="s">
        <v>16100</v>
      </c>
      <c r="E2270" t="s">
        <v>12979</v>
      </c>
      <c r="F2270" s="3">
        <v>0</v>
      </c>
      <c r="G2270" s="3">
        <v>0</v>
      </c>
      <c r="H2270" s="255">
        <v>42640</v>
      </c>
      <c r="I2270" s="270">
        <v>6.416666666666667</v>
      </c>
      <c r="J2270" s="3">
        <v>130527</v>
      </c>
      <c r="K2270" s="3" t="s">
        <v>12343</v>
      </c>
      <c r="L2270" s="3" t="s">
        <v>4726</v>
      </c>
      <c r="M2270" s="3" t="s">
        <v>5228</v>
      </c>
      <c r="N2270" s="3" t="s">
        <v>4718</v>
      </c>
      <c r="O2270" s="3" t="s">
        <v>4715</v>
      </c>
      <c r="P2270" s="3"/>
      <c r="Q2270" s="3"/>
      <c r="R2270" s="3"/>
      <c r="S2270" s="3"/>
      <c r="T2270" s="3" t="s">
        <v>4716</v>
      </c>
    </row>
    <row r="2271" spans="2:20">
      <c r="B2271" t="s">
        <v>12345</v>
      </c>
      <c r="C2271" t="s">
        <v>16101</v>
      </c>
      <c r="E2271" t="s">
        <v>15766</v>
      </c>
      <c r="F2271" s="3">
        <v>0</v>
      </c>
      <c r="G2271" s="3">
        <v>0</v>
      </c>
      <c r="H2271" s="255">
        <v>42643</v>
      </c>
      <c r="I2271" s="270">
        <v>6.416666666666667</v>
      </c>
      <c r="J2271" s="3">
        <v>-1</v>
      </c>
      <c r="K2271" s="3" t="s">
        <v>4752</v>
      </c>
      <c r="L2271" s="3" t="s">
        <v>5197</v>
      </c>
      <c r="M2271" s="3" t="s">
        <v>10405</v>
      </c>
      <c r="N2271" s="3" t="s">
        <v>4718</v>
      </c>
      <c r="O2271" s="3" t="s">
        <v>4715</v>
      </c>
      <c r="P2271" s="3"/>
      <c r="Q2271" s="3"/>
      <c r="R2271" s="3"/>
      <c r="S2271" s="3"/>
      <c r="T2271" s="3" t="s">
        <v>4716</v>
      </c>
    </row>
    <row r="2272" spans="2:20">
      <c r="B2272" t="s">
        <v>12345</v>
      </c>
      <c r="C2272" t="s">
        <v>16102</v>
      </c>
      <c r="E2272" t="s">
        <v>16103</v>
      </c>
      <c r="F2272" s="3">
        <v>0</v>
      </c>
      <c r="G2272" s="3">
        <v>0</v>
      </c>
      <c r="H2272" s="255">
        <v>42635</v>
      </c>
      <c r="I2272" s="270">
        <v>6.416666666666667</v>
      </c>
      <c r="J2272" s="3">
        <v>-1</v>
      </c>
      <c r="K2272" s="3" t="s">
        <v>12343</v>
      </c>
      <c r="L2272" s="3" t="s">
        <v>4726</v>
      </c>
      <c r="M2272" s="3" t="s">
        <v>5972</v>
      </c>
      <c r="N2272" s="3" t="s">
        <v>4718</v>
      </c>
      <c r="O2272" s="3" t="s">
        <v>4715</v>
      </c>
      <c r="P2272" s="3"/>
      <c r="Q2272" s="3"/>
      <c r="R2272" s="3"/>
      <c r="S2272" s="3"/>
      <c r="T2272" s="3" t="s">
        <v>4716</v>
      </c>
    </row>
    <row r="2273" spans="2:20">
      <c r="B2273" t="s">
        <v>12345</v>
      </c>
      <c r="C2273" t="s">
        <v>16104</v>
      </c>
      <c r="E2273" t="s">
        <v>16105</v>
      </c>
      <c r="F2273" s="3">
        <v>0</v>
      </c>
      <c r="G2273" s="3">
        <v>0</v>
      </c>
      <c r="H2273" s="255">
        <v>42643</v>
      </c>
      <c r="I2273" s="270">
        <v>6.416666666666667</v>
      </c>
      <c r="J2273" s="3">
        <v>-1</v>
      </c>
      <c r="K2273" s="3" t="s">
        <v>12343</v>
      </c>
      <c r="L2273" s="3" t="s">
        <v>4726</v>
      </c>
      <c r="M2273" s="3" t="s">
        <v>11774</v>
      </c>
      <c r="N2273" s="3" t="s">
        <v>4718</v>
      </c>
      <c r="O2273" s="3" t="s">
        <v>4715</v>
      </c>
      <c r="P2273" s="3"/>
      <c r="Q2273" s="3"/>
      <c r="R2273" s="3"/>
      <c r="S2273" s="3"/>
      <c r="T2273" s="3" t="s">
        <v>4716</v>
      </c>
    </row>
    <row r="2274" spans="2:20">
      <c r="B2274" t="s">
        <v>12345</v>
      </c>
      <c r="C2274" t="s">
        <v>16106</v>
      </c>
      <c r="E2274" t="s">
        <v>13783</v>
      </c>
      <c r="F2274" s="3">
        <v>0</v>
      </c>
      <c r="G2274" s="3">
        <v>0</v>
      </c>
      <c r="H2274" s="255">
        <v>42635</v>
      </c>
      <c r="I2274" s="270">
        <v>6.416666666666667</v>
      </c>
      <c r="J2274" s="3">
        <v>-1</v>
      </c>
      <c r="K2274" s="3" t="s">
        <v>4752</v>
      </c>
      <c r="L2274" s="3" t="s">
        <v>4726</v>
      </c>
      <c r="M2274" s="3" t="s">
        <v>11774</v>
      </c>
      <c r="N2274" s="3" t="s">
        <v>4718</v>
      </c>
      <c r="O2274" s="3" t="s">
        <v>4715</v>
      </c>
      <c r="P2274" s="3"/>
      <c r="Q2274" s="3"/>
      <c r="R2274" s="3"/>
      <c r="S2274" s="3"/>
      <c r="T2274" s="3" t="s">
        <v>4716</v>
      </c>
    </row>
    <row r="2275" spans="2:20">
      <c r="B2275" t="s">
        <v>12345</v>
      </c>
      <c r="C2275" t="s">
        <v>16107</v>
      </c>
      <c r="E2275" t="s">
        <v>13486</v>
      </c>
      <c r="F2275" s="3">
        <v>0</v>
      </c>
      <c r="G2275" s="3">
        <v>0</v>
      </c>
      <c r="H2275" s="255">
        <v>42643</v>
      </c>
      <c r="I2275" s="270">
        <v>6.416666666666667</v>
      </c>
      <c r="J2275" s="3">
        <v>-1</v>
      </c>
      <c r="K2275" s="3" t="s">
        <v>4752</v>
      </c>
      <c r="L2275" s="3" t="s">
        <v>5324</v>
      </c>
      <c r="M2275" s="3" t="s">
        <v>89</v>
      </c>
      <c r="N2275" s="3" t="s">
        <v>4722</v>
      </c>
      <c r="O2275" s="3" t="s">
        <v>4715</v>
      </c>
      <c r="P2275" s="3"/>
      <c r="Q2275" s="3"/>
      <c r="R2275" s="3"/>
      <c r="S2275" s="3"/>
      <c r="T2275" s="3" t="s">
        <v>4716</v>
      </c>
    </row>
    <row r="2276" spans="2:20">
      <c r="B2276" t="s">
        <v>12345</v>
      </c>
      <c r="C2276" t="s">
        <v>16108</v>
      </c>
      <c r="E2276" t="s">
        <v>16109</v>
      </c>
      <c r="F2276" s="3">
        <v>0</v>
      </c>
      <c r="G2276" s="3">
        <v>0</v>
      </c>
      <c r="H2276" s="255">
        <v>42634</v>
      </c>
      <c r="I2276" s="270">
        <v>6.416666666666667</v>
      </c>
      <c r="J2276" s="3">
        <v>-1</v>
      </c>
      <c r="K2276" s="3" t="s">
        <v>12343</v>
      </c>
      <c r="L2276" s="3" t="s">
        <v>5324</v>
      </c>
      <c r="M2276" s="3" t="s">
        <v>16110</v>
      </c>
      <c r="N2276" s="3" t="s">
        <v>4722</v>
      </c>
      <c r="O2276" s="3" t="s">
        <v>4715</v>
      </c>
      <c r="P2276" s="3"/>
      <c r="Q2276" s="3"/>
      <c r="R2276" s="3"/>
      <c r="S2276" s="3"/>
      <c r="T2276" s="3" t="s">
        <v>4716</v>
      </c>
    </row>
    <row r="2277" spans="2:20">
      <c r="B2277" t="s">
        <v>12345</v>
      </c>
      <c r="C2277" t="s">
        <v>16111</v>
      </c>
      <c r="E2277" t="s">
        <v>16112</v>
      </c>
      <c r="F2277" s="3">
        <v>1</v>
      </c>
      <c r="G2277" s="3">
        <v>1363.76</v>
      </c>
      <c r="H2277" s="255">
        <v>42628</v>
      </c>
      <c r="I2277" s="270">
        <v>6.416666666666667</v>
      </c>
      <c r="J2277" s="3">
        <v>-1</v>
      </c>
      <c r="K2277" s="3" t="s">
        <v>12343</v>
      </c>
      <c r="L2277" s="3" t="s">
        <v>4726</v>
      </c>
      <c r="M2277" s="3" t="s">
        <v>5188</v>
      </c>
      <c r="N2277" s="3" t="s">
        <v>4718</v>
      </c>
      <c r="O2277" s="3" t="s">
        <v>4715</v>
      </c>
      <c r="P2277" s="3"/>
      <c r="Q2277" s="3"/>
      <c r="R2277" s="3"/>
      <c r="S2277" s="3"/>
      <c r="T2277" s="3" t="s">
        <v>4716</v>
      </c>
    </row>
    <row r="2278" spans="2:20">
      <c r="B2278" t="s">
        <v>12345</v>
      </c>
      <c r="C2278" t="s">
        <v>16113</v>
      </c>
      <c r="E2278" t="s">
        <v>15621</v>
      </c>
      <c r="F2278" s="3">
        <v>0</v>
      </c>
      <c r="G2278" s="3">
        <v>0</v>
      </c>
      <c r="H2278" s="255">
        <v>42641</v>
      </c>
      <c r="I2278" s="270">
        <v>6.416666666666667</v>
      </c>
      <c r="J2278" s="3">
        <v>-1</v>
      </c>
      <c r="K2278" s="3" t="s">
        <v>4752</v>
      </c>
      <c r="L2278" s="3" t="s">
        <v>4726</v>
      </c>
      <c r="M2278" s="3" t="s">
        <v>16114</v>
      </c>
      <c r="N2278" s="3" t="s">
        <v>4718</v>
      </c>
      <c r="O2278" s="3" t="s">
        <v>4715</v>
      </c>
      <c r="P2278" s="3"/>
      <c r="Q2278" s="3"/>
      <c r="R2278" s="3"/>
      <c r="S2278" s="3"/>
      <c r="T2278" s="3" t="s">
        <v>4716</v>
      </c>
    </row>
    <row r="2279" spans="2:20">
      <c r="B2279" t="s">
        <v>12345</v>
      </c>
      <c r="C2279" t="s">
        <v>16115</v>
      </c>
      <c r="E2279" t="s">
        <v>16116</v>
      </c>
      <c r="F2279" s="3">
        <v>0</v>
      </c>
      <c r="G2279" s="3">
        <v>0</v>
      </c>
      <c r="H2279" s="255">
        <v>42618</v>
      </c>
      <c r="I2279" s="270">
        <v>6.416666666666667</v>
      </c>
      <c r="J2279" s="3">
        <v>-1</v>
      </c>
      <c r="K2279" s="3" t="s">
        <v>12343</v>
      </c>
      <c r="L2279" s="3" t="s">
        <v>4726</v>
      </c>
      <c r="M2279" s="3" t="s">
        <v>11774</v>
      </c>
      <c r="N2279" s="3" t="s">
        <v>4718</v>
      </c>
      <c r="O2279" s="3" t="s">
        <v>4715</v>
      </c>
      <c r="P2279" s="3"/>
      <c r="Q2279" s="3"/>
      <c r="R2279" s="3"/>
      <c r="S2279" s="3"/>
      <c r="T2279" s="3" t="s">
        <v>4716</v>
      </c>
    </row>
    <row r="2280" spans="2:20">
      <c r="B2280" t="s">
        <v>12345</v>
      </c>
      <c r="C2280" t="s">
        <v>16117</v>
      </c>
      <c r="E2280" t="s">
        <v>16118</v>
      </c>
      <c r="F2280" s="3">
        <v>0</v>
      </c>
      <c r="G2280" s="3">
        <v>0</v>
      </c>
      <c r="H2280" s="255">
        <v>42622</v>
      </c>
      <c r="I2280" s="270">
        <v>6.416666666666667</v>
      </c>
      <c r="J2280" s="3">
        <v>-1</v>
      </c>
      <c r="K2280" s="3" t="s">
        <v>4752</v>
      </c>
      <c r="L2280" s="3" t="s">
        <v>4726</v>
      </c>
      <c r="M2280" s="3" t="s">
        <v>4994</v>
      </c>
      <c r="N2280" s="3" t="s">
        <v>4718</v>
      </c>
      <c r="O2280" s="3" t="s">
        <v>4715</v>
      </c>
      <c r="P2280" s="3"/>
      <c r="Q2280" s="3"/>
      <c r="R2280" s="3"/>
      <c r="S2280" s="3"/>
      <c r="T2280" s="3" t="s">
        <v>4716</v>
      </c>
    </row>
    <row r="2281" spans="2:20">
      <c r="B2281" t="s">
        <v>12345</v>
      </c>
      <c r="C2281" t="s">
        <v>16119</v>
      </c>
      <c r="E2281" t="s">
        <v>14737</v>
      </c>
      <c r="F2281" s="3">
        <v>0</v>
      </c>
      <c r="G2281" s="3">
        <v>0</v>
      </c>
      <c r="H2281" s="255">
        <v>42619</v>
      </c>
      <c r="I2281" s="270">
        <v>6.416666666666667</v>
      </c>
      <c r="J2281" s="3">
        <v>-1</v>
      </c>
      <c r="K2281" s="3" t="s">
        <v>12343</v>
      </c>
      <c r="L2281" s="3" t="s">
        <v>4726</v>
      </c>
      <c r="M2281" s="3" t="s">
        <v>5889</v>
      </c>
      <c r="N2281" s="3" t="s">
        <v>4769</v>
      </c>
      <c r="O2281" s="3" t="s">
        <v>4715</v>
      </c>
      <c r="P2281" s="3"/>
      <c r="Q2281" s="3"/>
      <c r="R2281" s="3"/>
      <c r="S2281" s="3"/>
      <c r="T2281" s="3" t="s">
        <v>4716</v>
      </c>
    </row>
    <row r="2282" spans="2:20">
      <c r="B2282" t="s">
        <v>12345</v>
      </c>
      <c r="C2282" t="s">
        <v>16120</v>
      </c>
      <c r="E2282" t="s">
        <v>16121</v>
      </c>
      <c r="F2282" s="3">
        <v>0</v>
      </c>
      <c r="G2282" s="3">
        <v>0</v>
      </c>
      <c r="H2282" s="255">
        <v>42635</v>
      </c>
      <c r="I2282" s="270">
        <v>6.416666666666667</v>
      </c>
      <c r="J2282" s="3">
        <v>-1</v>
      </c>
      <c r="K2282" s="3" t="s">
        <v>4752</v>
      </c>
      <c r="L2282" s="3" t="s">
        <v>5197</v>
      </c>
      <c r="M2282" s="3" t="s">
        <v>13161</v>
      </c>
      <c r="N2282" s="3" t="s">
        <v>4722</v>
      </c>
      <c r="O2282" s="3" t="s">
        <v>4715</v>
      </c>
      <c r="P2282" s="3"/>
      <c r="Q2282" s="3"/>
      <c r="R2282" s="3"/>
      <c r="S2282" s="3"/>
      <c r="T2282" s="3" t="s">
        <v>4716</v>
      </c>
    </row>
    <row r="2283" spans="2:20">
      <c r="B2283" t="s">
        <v>12345</v>
      </c>
      <c r="C2283" t="s">
        <v>16122</v>
      </c>
      <c r="E2283" t="s">
        <v>12844</v>
      </c>
      <c r="F2283" s="3">
        <v>0</v>
      </c>
      <c r="G2283" s="3">
        <v>0</v>
      </c>
      <c r="H2283" s="255">
        <v>42640</v>
      </c>
      <c r="I2283" s="270">
        <v>6.416666666666667</v>
      </c>
      <c r="J2283" s="3">
        <v>-1</v>
      </c>
      <c r="K2283" s="3" t="s">
        <v>12343</v>
      </c>
      <c r="L2283" s="3" t="s">
        <v>4726</v>
      </c>
      <c r="M2283" s="3" t="s">
        <v>5188</v>
      </c>
      <c r="N2283" s="3" t="s">
        <v>4718</v>
      </c>
      <c r="O2283" s="3" t="s">
        <v>4715</v>
      </c>
      <c r="P2283" s="3"/>
      <c r="Q2283" s="3"/>
      <c r="R2283" s="3"/>
      <c r="S2283" s="3"/>
      <c r="T2283" s="3" t="s">
        <v>4716</v>
      </c>
    </row>
    <row r="2284" spans="2:20">
      <c r="B2284" t="s">
        <v>12345</v>
      </c>
      <c r="C2284" t="s">
        <v>16123</v>
      </c>
      <c r="E2284" t="s">
        <v>14037</v>
      </c>
      <c r="F2284" s="3">
        <v>0</v>
      </c>
      <c r="G2284" s="3">
        <v>0</v>
      </c>
      <c r="H2284" s="255">
        <v>42622</v>
      </c>
      <c r="I2284" s="270">
        <v>6.416666666666667</v>
      </c>
      <c r="J2284" s="3">
        <v>-1</v>
      </c>
      <c r="K2284" s="3" t="s">
        <v>12343</v>
      </c>
      <c r="L2284" s="3" t="s">
        <v>4726</v>
      </c>
      <c r="M2284" s="3" t="s">
        <v>5972</v>
      </c>
      <c r="N2284" s="3" t="s">
        <v>4722</v>
      </c>
      <c r="O2284" s="3" t="s">
        <v>4715</v>
      </c>
      <c r="P2284" s="3"/>
      <c r="Q2284" s="3"/>
      <c r="R2284" s="3"/>
      <c r="S2284" s="3"/>
      <c r="T2284" s="3" t="s">
        <v>4716</v>
      </c>
    </row>
    <row r="2285" spans="2:20">
      <c r="B2285" t="s">
        <v>12378</v>
      </c>
      <c r="C2285" t="s">
        <v>16124</v>
      </c>
      <c r="E2285" t="s">
        <v>13484</v>
      </c>
      <c r="F2285" s="3">
        <v>0</v>
      </c>
      <c r="G2285" s="3">
        <v>0</v>
      </c>
      <c r="H2285" s="255">
        <v>42631</v>
      </c>
      <c r="I2285" s="270">
        <v>6.416666666666667</v>
      </c>
      <c r="J2285" s="3">
        <v>-1</v>
      </c>
      <c r="K2285" s="3" t="s">
        <v>4752</v>
      </c>
      <c r="L2285" s="3" t="s">
        <v>5324</v>
      </c>
      <c r="M2285" s="3" t="s">
        <v>16125</v>
      </c>
      <c r="N2285" s="3" t="s">
        <v>4731</v>
      </c>
      <c r="O2285" s="3" t="s">
        <v>4715</v>
      </c>
      <c r="P2285" s="3"/>
      <c r="Q2285" s="3"/>
      <c r="R2285" s="3"/>
      <c r="S2285" s="3"/>
      <c r="T2285" s="3" t="s">
        <v>4716</v>
      </c>
    </row>
    <row r="2286" spans="2:20">
      <c r="B2286" t="s">
        <v>12341</v>
      </c>
      <c r="C2286" t="s">
        <v>16126</v>
      </c>
      <c r="E2286" t="s">
        <v>4716</v>
      </c>
      <c r="F2286" s="3">
        <v>0</v>
      </c>
      <c r="G2286" s="3">
        <v>0</v>
      </c>
      <c r="H2286" s="255">
        <v>42614</v>
      </c>
      <c r="I2286" s="270">
        <v>6.416666666666667</v>
      </c>
      <c r="J2286" s="3">
        <v>0</v>
      </c>
      <c r="K2286" s="3" t="s">
        <v>12343</v>
      </c>
      <c r="L2286" s="3" t="s">
        <v>4753</v>
      </c>
      <c r="M2286" s="3" t="s">
        <v>4753</v>
      </c>
      <c r="N2286" s="3" t="s">
        <v>4718</v>
      </c>
      <c r="O2286" s="3" t="s">
        <v>4715</v>
      </c>
      <c r="P2286" s="3"/>
      <c r="Q2286" s="3"/>
      <c r="R2286" s="3"/>
      <c r="S2286" s="3"/>
      <c r="T2286" s="3" t="s">
        <v>4716</v>
      </c>
    </row>
    <row r="2287" spans="2:20">
      <c r="B2287" t="s">
        <v>12345</v>
      </c>
      <c r="C2287" t="s">
        <v>16127</v>
      </c>
      <c r="E2287" t="s">
        <v>16128</v>
      </c>
      <c r="F2287" s="3">
        <v>0</v>
      </c>
      <c r="G2287" s="3">
        <v>0</v>
      </c>
      <c r="H2287" s="255">
        <v>42625</v>
      </c>
      <c r="I2287" s="270">
        <v>6.416666666666667</v>
      </c>
      <c r="J2287" s="3">
        <v>-1</v>
      </c>
      <c r="K2287" s="3" t="s">
        <v>12343</v>
      </c>
      <c r="L2287" s="3" t="s">
        <v>4753</v>
      </c>
      <c r="M2287" s="3" t="s">
        <v>4753</v>
      </c>
      <c r="N2287" s="3" t="s">
        <v>4718</v>
      </c>
      <c r="O2287" s="3" t="s">
        <v>4715</v>
      </c>
      <c r="P2287" s="3"/>
      <c r="Q2287" s="3"/>
      <c r="R2287" s="3"/>
      <c r="S2287" s="3"/>
      <c r="T2287" s="3" t="s">
        <v>4716</v>
      </c>
    </row>
    <row r="2288" spans="2:20">
      <c r="B2288" t="s">
        <v>12345</v>
      </c>
      <c r="C2288" t="s">
        <v>16129</v>
      </c>
      <c r="E2288" t="s">
        <v>16130</v>
      </c>
      <c r="F2288" s="3">
        <v>0</v>
      </c>
      <c r="G2288" s="3">
        <v>0</v>
      </c>
      <c r="H2288" s="255">
        <v>42639</v>
      </c>
      <c r="I2288" s="270">
        <v>6.416666666666667</v>
      </c>
      <c r="J2288" s="3">
        <v>-1</v>
      </c>
      <c r="K2288" s="3" t="s">
        <v>12343</v>
      </c>
      <c r="L2288" s="3" t="s">
        <v>4753</v>
      </c>
      <c r="M2288" s="3" t="s">
        <v>4753</v>
      </c>
      <c r="N2288" s="3" t="s">
        <v>4712</v>
      </c>
      <c r="O2288" s="3" t="s">
        <v>4715</v>
      </c>
      <c r="P2288" s="3"/>
      <c r="Q2288" s="3"/>
      <c r="R2288" s="3"/>
      <c r="S2288" s="3"/>
      <c r="T2288" s="3" t="s">
        <v>4716</v>
      </c>
    </row>
    <row r="2289" spans="2:20">
      <c r="B2289" t="s">
        <v>12378</v>
      </c>
      <c r="C2289" t="s">
        <v>16131</v>
      </c>
      <c r="E2289" t="s">
        <v>14772</v>
      </c>
      <c r="F2289" s="3">
        <v>1</v>
      </c>
      <c r="G2289" s="3">
        <v>111.28</v>
      </c>
      <c r="H2289" s="255">
        <v>42641</v>
      </c>
      <c r="I2289" s="270">
        <v>6.416666666666667</v>
      </c>
      <c r="J2289" s="3">
        <v>-1</v>
      </c>
      <c r="K2289" s="3" t="s">
        <v>4752</v>
      </c>
      <c r="L2289" s="3" t="s">
        <v>4753</v>
      </c>
      <c r="M2289" s="3" t="s">
        <v>4753</v>
      </c>
      <c r="N2289" s="3" t="s">
        <v>4718</v>
      </c>
      <c r="O2289" s="3" t="s">
        <v>4715</v>
      </c>
      <c r="P2289" s="3"/>
      <c r="Q2289" s="3"/>
      <c r="R2289" s="3"/>
      <c r="S2289" s="3"/>
      <c r="T2289" s="3" t="s">
        <v>4716</v>
      </c>
    </row>
    <row r="2290" spans="2:20">
      <c r="B2290" t="s">
        <v>12341</v>
      </c>
      <c r="C2290" t="s">
        <v>16132</v>
      </c>
      <c r="E2290" t="s">
        <v>4716</v>
      </c>
      <c r="F2290" s="3">
        <v>0</v>
      </c>
      <c r="G2290" s="3">
        <v>0</v>
      </c>
      <c r="H2290" s="255">
        <v>42632</v>
      </c>
      <c r="I2290" s="270">
        <v>6.416666666666667</v>
      </c>
      <c r="J2290" s="3">
        <v>0</v>
      </c>
      <c r="K2290" s="3" t="s">
        <v>12343</v>
      </c>
      <c r="L2290" s="3" t="s">
        <v>4753</v>
      </c>
      <c r="M2290" s="3" t="s">
        <v>4753</v>
      </c>
      <c r="N2290" s="3" t="s">
        <v>4722</v>
      </c>
      <c r="O2290" s="3" t="s">
        <v>4715</v>
      </c>
      <c r="P2290" s="3"/>
      <c r="Q2290" s="3"/>
      <c r="R2290" s="3"/>
      <c r="S2290" s="3"/>
      <c r="T2290" s="3" t="s">
        <v>4716</v>
      </c>
    </row>
    <row r="2291" spans="2:20">
      <c r="B2291" t="s">
        <v>12345</v>
      </c>
      <c r="C2291" t="s">
        <v>16133</v>
      </c>
      <c r="E2291" t="s">
        <v>16134</v>
      </c>
      <c r="F2291" s="3">
        <v>0</v>
      </c>
      <c r="G2291" s="3">
        <v>0</v>
      </c>
      <c r="H2291" s="255">
        <v>42623</v>
      </c>
      <c r="I2291" s="270">
        <v>6.416666666666667</v>
      </c>
      <c r="J2291" s="3">
        <v>-1</v>
      </c>
      <c r="K2291" s="3" t="s">
        <v>12343</v>
      </c>
      <c r="L2291" s="3" t="s">
        <v>4753</v>
      </c>
      <c r="M2291" s="3" t="s">
        <v>4753</v>
      </c>
      <c r="N2291" s="3" t="s">
        <v>4722</v>
      </c>
      <c r="O2291" s="3" t="s">
        <v>4715</v>
      </c>
      <c r="P2291" s="3"/>
      <c r="Q2291" s="3"/>
      <c r="R2291" s="3"/>
      <c r="S2291" s="3"/>
      <c r="T2291" s="3" t="s">
        <v>4716</v>
      </c>
    </row>
    <row r="2292" spans="2:20">
      <c r="B2292" t="s">
        <v>12345</v>
      </c>
      <c r="C2292" t="s">
        <v>16135</v>
      </c>
      <c r="E2292" t="s">
        <v>14313</v>
      </c>
      <c r="F2292" s="3">
        <v>0</v>
      </c>
      <c r="G2292" s="3">
        <v>0</v>
      </c>
      <c r="H2292" s="255">
        <v>42615</v>
      </c>
      <c r="I2292" s="270">
        <v>6.416666666666667</v>
      </c>
      <c r="J2292" s="3">
        <v>-1</v>
      </c>
      <c r="K2292" s="3" t="s">
        <v>12343</v>
      </c>
      <c r="L2292" s="3" t="s">
        <v>4753</v>
      </c>
      <c r="M2292" s="3" t="s">
        <v>4753</v>
      </c>
      <c r="N2292" s="3" t="s">
        <v>4718</v>
      </c>
      <c r="O2292" s="3" t="s">
        <v>4715</v>
      </c>
      <c r="P2292" s="3"/>
      <c r="Q2292" s="3"/>
      <c r="R2292" s="3"/>
      <c r="S2292" s="3"/>
      <c r="T2292" s="3" t="s">
        <v>4716</v>
      </c>
    </row>
    <row r="2293" spans="2:20">
      <c r="B2293" t="s">
        <v>12345</v>
      </c>
      <c r="C2293" t="s">
        <v>16136</v>
      </c>
      <c r="E2293" t="s">
        <v>15932</v>
      </c>
      <c r="F2293" s="3">
        <v>0</v>
      </c>
      <c r="G2293" s="3">
        <v>0</v>
      </c>
      <c r="H2293" s="255">
        <v>42632</v>
      </c>
      <c r="I2293" s="270">
        <v>6.416666666666667</v>
      </c>
      <c r="J2293" s="3">
        <v>-1</v>
      </c>
      <c r="K2293" s="3" t="s">
        <v>12343</v>
      </c>
      <c r="L2293" s="3" t="s">
        <v>4753</v>
      </c>
      <c r="M2293" s="3" t="s">
        <v>4753</v>
      </c>
      <c r="N2293" s="3" t="s">
        <v>4722</v>
      </c>
      <c r="O2293" s="3" t="s">
        <v>4715</v>
      </c>
      <c r="P2293" s="3"/>
      <c r="Q2293" s="3"/>
      <c r="R2293" s="3"/>
      <c r="S2293" s="3"/>
      <c r="T2293" s="3" t="s">
        <v>4716</v>
      </c>
    </row>
    <row r="2294" spans="2:20">
      <c r="B2294" t="s">
        <v>12345</v>
      </c>
      <c r="C2294" t="s">
        <v>16137</v>
      </c>
      <c r="E2294" t="s">
        <v>16138</v>
      </c>
      <c r="F2294" s="3">
        <v>0</v>
      </c>
      <c r="G2294" s="3">
        <v>0</v>
      </c>
      <c r="H2294" s="255">
        <v>42628</v>
      </c>
      <c r="I2294" s="270">
        <v>6.416666666666667</v>
      </c>
      <c r="J2294" s="3">
        <v>-1</v>
      </c>
      <c r="K2294" s="3" t="s">
        <v>12343</v>
      </c>
      <c r="L2294" s="3" t="s">
        <v>4753</v>
      </c>
      <c r="M2294" s="3" t="s">
        <v>4753</v>
      </c>
      <c r="N2294" s="3" t="s">
        <v>4722</v>
      </c>
      <c r="O2294" s="3" t="s">
        <v>4715</v>
      </c>
      <c r="P2294" s="3"/>
      <c r="Q2294" s="3"/>
      <c r="R2294" s="3"/>
      <c r="S2294" s="3"/>
      <c r="T2294" s="3" t="s">
        <v>4716</v>
      </c>
    </row>
    <row r="2295" spans="2:20">
      <c r="B2295" t="s">
        <v>12345</v>
      </c>
      <c r="C2295" t="s">
        <v>16139</v>
      </c>
      <c r="E2295" t="s">
        <v>16140</v>
      </c>
      <c r="F2295" s="3">
        <v>1</v>
      </c>
      <c r="G2295" s="3">
        <v>1363.76</v>
      </c>
      <c r="H2295" s="255">
        <v>42643</v>
      </c>
      <c r="I2295" s="270">
        <v>6.416666666666667</v>
      </c>
      <c r="J2295" s="3">
        <v>-1</v>
      </c>
      <c r="K2295" s="3" t="s">
        <v>4752</v>
      </c>
      <c r="L2295" s="3" t="s">
        <v>4753</v>
      </c>
      <c r="M2295" s="3" t="s">
        <v>4753</v>
      </c>
      <c r="N2295" s="3" t="s">
        <v>4712</v>
      </c>
      <c r="O2295" s="3" t="s">
        <v>4715</v>
      </c>
      <c r="P2295" s="3"/>
      <c r="Q2295" s="3"/>
      <c r="R2295" s="3"/>
      <c r="S2295" s="3"/>
      <c r="T2295" s="3" t="s">
        <v>4716</v>
      </c>
    </row>
    <row r="2296" spans="2:20">
      <c r="B2296" t="s">
        <v>12345</v>
      </c>
      <c r="C2296" t="s">
        <v>16141</v>
      </c>
      <c r="E2296" t="s">
        <v>16142</v>
      </c>
      <c r="F2296" s="3">
        <v>0</v>
      </c>
      <c r="G2296" s="3">
        <v>0</v>
      </c>
      <c r="H2296" s="255">
        <v>42639</v>
      </c>
      <c r="I2296" s="270">
        <v>6.416666666666667</v>
      </c>
      <c r="J2296" s="3">
        <v>-1</v>
      </c>
      <c r="K2296" s="3" t="s">
        <v>12343</v>
      </c>
      <c r="L2296" s="3" t="s">
        <v>4753</v>
      </c>
      <c r="M2296" s="3" t="s">
        <v>4753</v>
      </c>
      <c r="N2296" s="3" t="s">
        <v>4712</v>
      </c>
      <c r="O2296" s="3" t="s">
        <v>4715</v>
      </c>
      <c r="P2296" s="3"/>
      <c r="Q2296" s="3"/>
      <c r="R2296" s="3"/>
      <c r="S2296" s="3"/>
      <c r="T2296" s="3" t="s">
        <v>4716</v>
      </c>
    </row>
    <row r="2297" spans="2:20">
      <c r="B2297" t="s">
        <v>12345</v>
      </c>
      <c r="C2297" t="s">
        <v>16143</v>
      </c>
      <c r="E2297" t="s">
        <v>15322</v>
      </c>
      <c r="F2297" s="3">
        <v>2</v>
      </c>
      <c r="G2297" s="3">
        <v>583.57000000000005</v>
      </c>
      <c r="H2297" s="255">
        <v>42590</v>
      </c>
      <c r="I2297" s="270">
        <v>6.5</v>
      </c>
      <c r="J2297" s="3">
        <v>-1</v>
      </c>
      <c r="K2297" s="3" t="s">
        <v>12343</v>
      </c>
      <c r="L2297" s="3" t="s">
        <v>4753</v>
      </c>
      <c r="M2297" s="3" t="s">
        <v>4753</v>
      </c>
      <c r="N2297" s="3" t="s">
        <v>4712</v>
      </c>
      <c r="O2297" s="3" t="s">
        <v>4715</v>
      </c>
      <c r="P2297" s="3"/>
      <c r="Q2297" s="3"/>
      <c r="R2297" s="3"/>
      <c r="S2297" s="3"/>
      <c r="T2297" s="3" t="s">
        <v>4716</v>
      </c>
    </row>
    <row r="2298" spans="2:20">
      <c r="B2298" t="s">
        <v>12345</v>
      </c>
      <c r="C2298" t="s">
        <v>16144</v>
      </c>
      <c r="E2298" t="s">
        <v>16145</v>
      </c>
      <c r="F2298" s="3">
        <v>0</v>
      </c>
      <c r="G2298" s="3">
        <v>0</v>
      </c>
      <c r="H2298" s="255">
        <v>42608</v>
      </c>
      <c r="I2298" s="270">
        <v>6.5</v>
      </c>
      <c r="J2298" s="3">
        <v>-1</v>
      </c>
      <c r="K2298" s="3" t="s">
        <v>12343</v>
      </c>
      <c r="L2298" s="3" t="s">
        <v>4753</v>
      </c>
      <c r="M2298" s="3" t="s">
        <v>4753</v>
      </c>
      <c r="N2298" s="3" t="s">
        <v>4712</v>
      </c>
      <c r="O2298" s="3" t="s">
        <v>4715</v>
      </c>
      <c r="P2298" s="3"/>
      <c r="Q2298" s="3"/>
      <c r="R2298" s="3"/>
      <c r="S2298" s="3"/>
      <c r="T2298" s="3" t="s">
        <v>4716</v>
      </c>
    </row>
    <row r="2299" spans="2:20">
      <c r="B2299" t="s">
        <v>12345</v>
      </c>
      <c r="C2299" t="s">
        <v>16146</v>
      </c>
      <c r="E2299" t="s">
        <v>14919</v>
      </c>
      <c r="F2299" s="3">
        <v>0</v>
      </c>
      <c r="G2299" s="3">
        <v>0</v>
      </c>
      <c r="H2299" s="255">
        <v>42611</v>
      </c>
      <c r="I2299" s="270">
        <v>6.5</v>
      </c>
      <c r="J2299" s="3">
        <v>-1</v>
      </c>
      <c r="K2299" s="3" t="s">
        <v>12343</v>
      </c>
      <c r="L2299" s="3" t="s">
        <v>4753</v>
      </c>
      <c r="M2299" s="3" t="s">
        <v>4753</v>
      </c>
      <c r="N2299" s="3" t="s">
        <v>4731</v>
      </c>
      <c r="O2299" s="3" t="s">
        <v>4715</v>
      </c>
      <c r="P2299" s="3"/>
      <c r="Q2299" s="3"/>
      <c r="R2299" s="3"/>
      <c r="S2299" s="3"/>
      <c r="T2299" s="3" t="s">
        <v>4716</v>
      </c>
    </row>
    <row r="2300" spans="2:20">
      <c r="B2300" t="s">
        <v>12345</v>
      </c>
      <c r="C2300" t="s">
        <v>16147</v>
      </c>
      <c r="E2300" t="s">
        <v>16148</v>
      </c>
      <c r="F2300" s="3">
        <v>0</v>
      </c>
      <c r="G2300" s="3">
        <v>0</v>
      </c>
      <c r="H2300" s="255">
        <v>42606</v>
      </c>
      <c r="I2300" s="270">
        <v>6.5</v>
      </c>
      <c r="J2300" s="3">
        <v>-1</v>
      </c>
      <c r="K2300" s="3" t="s">
        <v>12343</v>
      </c>
      <c r="L2300" s="3" t="s">
        <v>4753</v>
      </c>
      <c r="M2300" s="3" t="s">
        <v>4753</v>
      </c>
      <c r="N2300" s="3" t="s">
        <v>4712</v>
      </c>
      <c r="O2300" s="3" t="s">
        <v>4715</v>
      </c>
      <c r="P2300" s="3"/>
      <c r="Q2300" s="3"/>
      <c r="R2300" s="3"/>
      <c r="S2300" s="3"/>
      <c r="T2300" s="3" t="s">
        <v>4716</v>
      </c>
    </row>
    <row r="2301" spans="2:20">
      <c r="B2301" t="s">
        <v>12345</v>
      </c>
      <c r="C2301" t="s">
        <v>16149</v>
      </c>
      <c r="E2301" t="s">
        <v>15599</v>
      </c>
      <c r="F2301" s="3">
        <v>1</v>
      </c>
      <c r="G2301" s="3">
        <v>1363.76</v>
      </c>
      <c r="H2301" s="255">
        <v>42590</v>
      </c>
      <c r="I2301" s="270">
        <v>6.5</v>
      </c>
      <c r="J2301" s="3">
        <v>-1</v>
      </c>
      <c r="K2301" s="3" t="s">
        <v>12343</v>
      </c>
      <c r="L2301" s="3" t="s">
        <v>4753</v>
      </c>
      <c r="M2301" s="3" t="s">
        <v>4753</v>
      </c>
      <c r="N2301" s="3" t="s">
        <v>4731</v>
      </c>
      <c r="O2301" s="3" t="s">
        <v>4715</v>
      </c>
      <c r="P2301" s="3"/>
      <c r="Q2301" s="3"/>
      <c r="R2301" s="3"/>
      <c r="S2301" s="3"/>
      <c r="T2301" s="3" t="s">
        <v>4716</v>
      </c>
    </row>
    <row r="2302" spans="2:20">
      <c r="B2302" t="s">
        <v>12345</v>
      </c>
      <c r="C2302" t="s">
        <v>16150</v>
      </c>
      <c r="E2302" t="s">
        <v>16151</v>
      </c>
      <c r="F2302" s="3">
        <v>0</v>
      </c>
      <c r="G2302" s="3">
        <v>0</v>
      </c>
      <c r="H2302" s="255">
        <v>42598</v>
      </c>
      <c r="I2302" s="270">
        <v>6.5</v>
      </c>
      <c r="J2302" s="3">
        <v>-1</v>
      </c>
      <c r="K2302" s="3" t="s">
        <v>4752</v>
      </c>
      <c r="L2302" s="3" t="s">
        <v>4753</v>
      </c>
      <c r="M2302" s="3" t="s">
        <v>4753</v>
      </c>
      <c r="N2302" s="3" t="s">
        <v>4722</v>
      </c>
      <c r="O2302" s="3" t="s">
        <v>4715</v>
      </c>
      <c r="P2302" s="3"/>
      <c r="Q2302" s="3"/>
      <c r="R2302" s="3"/>
      <c r="S2302" s="3"/>
      <c r="T2302" s="3" t="s">
        <v>4716</v>
      </c>
    </row>
    <row r="2303" spans="2:20">
      <c r="B2303" t="s">
        <v>12345</v>
      </c>
      <c r="C2303" t="s">
        <v>16152</v>
      </c>
      <c r="E2303" t="s">
        <v>15462</v>
      </c>
      <c r="F2303" s="3">
        <v>0</v>
      </c>
      <c r="G2303" s="3">
        <v>0</v>
      </c>
      <c r="H2303" s="255">
        <v>42585</v>
      </c>
      <c r="I2303" s="270">
        <v>6.5</v>
      </c>
      <c r="J2303" s="3">
        <v>-1</v>
      </c>
      <c r="K2303" s="3" t="s">
        <v>12343</v>
      </c>
      <c r="L2303" s="3" t="s">
        <v>4753</v>
      </c>
      <c r="M2303" s="3" t="s">
        <v>4753</v>
      </c>
      <c r="N2303" s="3" t="s">
        <v>4722</v>
      </c>
      <c r="O2303" s="3" t="s">
        <v>4715</v>
      </c>
      <c r="P2303" s="3"/>
      <c r="Q2303" s="3"/>
      <c r="R2303" s="3"/>
      <c r="S2303" s="3"/>
      <c r="T2303" s="3" t="s">
        <v>4716</v>
      </c>
    </row>
    <row r="2304" spans="2:20">
      <c r="B2304" t="s">
        <v>12345</v>
      </c>
      <c r="C2304" t="s">
        <v>16153</v>
      </c>
      <c r="E2304" t="s">
        <v>15906</v>
      </c>
      <c r="F2304" s="3">
        <v>0</v>
      </c>
      <c r="G2304" s="3">
        <v>0</v>
      </c>
      <c r="H2304" s="255">
        <v>42595</v>
      </c>
      <c r="I2304" s="270">
        <v>6.5</v>
      </c>
      <c r="J2304" s="3">
        <v>-1</v>
      </c>
      <c r="K2304" s="3" t="s">
        <v>4752</v>
      </c>
      <c r="L2304" s="3" t="s">
        <v>4726</v>
      </c>
      <c r="M2304" s="3" t="s">
        <v>4994</v>
      </c>
      <c r="N2304" s="3" t="s">
        <v>4718</v>
      </c>
      <c r="O2304" s="3" t="s">
        <v>4715</v>
      </c>
      <c r="P2304" s="3"/>
      <c r="Q2304" s="3"/>
      <c r="R2304" s="3"/>
      <c r="S2304" s="3"/>
      <c r="T2304" s="3" t="s">
        <v>4716</v>
      </c>
    </row>
    <row r="2305" spans="2:20">
      <c r="B2305" t="s">
        <v>12345</v>
      </c>
      <c r="C2305" t="s">
        <v>16154</v>
      </c>
      <c r="E2305" t="s">
        <v>13016</v>
      </c>
      <c r="F2305" s="3">
        <v>0</v>
      </c>
      <c r="G2305" s="3">
        <v>0</v>
      </c>
      <c r="H2305" s="255">
        <v>42598</v>
      </c>
      <c r="I2305" s="270">
        <v>6.5</v>
      </c>
      <c r="J2305" s="3">
        <v>-1</v>
      </c>
      <c r="K2305" s="3" t="s">
        <v>12343</v>
      </c>
      <c r="L2305" s="3" t="s">
        <v>5324</v>
      </c>
      <c r="M2305" s="3" t="s">
        <v>7109</v>
      </c>
      <c r="N2305" s="3" t="s">
        <v>4712</v>
      </c>
      <c r="O2305" s="3" t="s">
        <v>4715</v>
      </c>
      <c r="P2305" s="3"/>
      <c r="Q2305" s="3"/>
      <c r="R2305" s="3"/>
      <c r="S2305" s="3"/>
      <c r="T2305" s="3" t="s">
        <v>4716</v>
      </c>
    </row>
    <row r="2306" spans="2:20">
      <c r="B2306" t="s">
        <v>12378</v>
      </c>
      <c r="C2306" t="s">
        <v>16155</v>
      </c>
      <c r="E2306" t="s">
        <v>15647</v>
      </c>
      <c r="F2306" s="3">
        <v>0</v>
      </c>
      <c r="G2306" s="3">
        <v>0</v>
      </c>
      <c r="H2306" s="255">
        <v>42592</v>
      </c>
      <c r="I2306" s="270">
        <v>6.5</v>
      </c>
      <c r="J2306" s="3">
        <v>-1</v>
      </c>
      <c r="K2306" s="3" t="s">
        <v>4752</v>
      </c>
      <c r="L2306" s="3" t="s">
        <v>5197</v>
      </c>
      <c r="M2306" s="3" t="s">
        <v>14277</v>
      </c>
      <c r="N2306" s="3" t="s">
        <v>4718</v>
      </c>
      <c r="O2306" s="3" t="s">
        <v>4715</v>
      </c>
      <c r="P2306" s="3"/>
      <c r="Q2306" s="3"/>
      <c r="R2306" s="3"/>
      <c r="S2306" s="3"/>
      <c r="T2306" s="3" t="s">
        <v>4716</v>
      </c>
    </row>
    <row r="2307" spans="2:20">
      <c r="B2307" t="s">
        <v>12345</v>
      </c>
      <c r="C2307" t="s">
        <v>16156</v>
      </c>
      <c r="E2307" t="s">
        <v>12734</v>
      </c>
      <c r="F2307" s="3">
        <v>0</v>
      </c>
      <c r="G2307" s="3">
        <v>0</v>
      </c>
      <c r="H2307" s="255">
        <v>42600</v>
      </c>
      <c r="I2307" s="270">
        <v>6.5</v>
      </c>
      <c r="J2307" s="3">
        <v>161844</v>
      </c>
      <c r="K2307" s="3" t="s">
        <v>12343</v>
      </c>
      <c r="L2307" s="3" t="s">
        <v>4726</v>
      </c>
      <c r="M2307" s="3" t="s">
        <v>5228</v>
      </c>
      <c r="N2307" s="3" t="s">
        <v>4712</v>
      </c>
      <c r="O2307" s="3" t="s">
        <v>4715</v>
      </c>
      <c r="P2307" s="3"/>
      <c r="Q2307" s="3"/>
      <c r="R2307" s="3"/>
      <c r="S2307" s="3"/>
      <c r="T2307" s="3" t="s">
        <v>4716</v>
      </c>
    </row>
    <row r="2308" spans="2:20">
      <c r="B2308" t="s">
        <v>12345</v>
      </c>
      <c r="C2308" t="s">
        <v>16157</v>
      </c>
      <c r="E2308" t="s">
        <v>16158</v>
      </c>
      <c r="F2308" s="3">
        <v>1</v>
      </c>
      <c r="G2308" s="3">
        <v>1363.76</v>
      </c>
      <c r="H2308" s="255">
        <v>42591</v>
      </c>
      <c r="I2308" s="270">
        <v>6.5</v>
      </c>
      <c r="J2308" s="3">
        <v>-1</v>
      </c>
      <c r="K2308" s="3" t="s">
        <v>4752</v>
      </c>
      <c r="L2308" s="3" t="s">
        <v>4726</v>
      </c>
      <c r="M2308" s="3" t="s">
        <v>4994</v>
      </c>
      <c r="N2308" s="3" t="s">
        <v>4722</v>
      </c>
      <c r="O2308" s="3" t="s">
        <v>4715</v>
      </c>
      <c r="P2308" s="3"/>
      <c r="Q2308" s="3"/>
      <c r="R2308" s="3"/>
      <c r="S2308" s="3"/>
      <c r="T2308" s="3" t="s">
        <v>4716</v>
      </c>
    </row>
    <row r="2309" spans="2:20">
      <c r="B2309" t="s">
        <v>12345</v>
      </c>
      <c r="C2309" t="s">
        <v>16159</v>
      </c>
      <c r="E2309" t="s">
        <v>13907</v>
      </c>
      <c r="F2309" s="3">
        <v>1</v>
      </c>
      <c r="G2309" s="3">
        <v>55.64</v>
      </c>
      <c r="H2309" s="255">
        <v>42613</v>
      </c>
      <c r="I2309" s="270">
        <v>6.5</v>
      </c>
      <c r="J2309" s="3">
        <v>-1</v>
      </c>
      <c r="K2309" s="3" t="s">
        <v>4752</v>
      </c>
      <c r="L2309" s="3" t="s">
        <v>4726</v>
      </c>
      <c r="M2309" s="3" t="s">
        <v>5739</v>
      </c>
      <c r="N2309" s="3" t="s">
        <v>4712</v>
      </c>
      <c r="O2309" s="3" t="s">
        <v>4715</v>
      </c>
      <c r="P2309" s="3"/>
      <c r="Q2309" s="3"/>
      <c r="R2309" s="3"/>
      <c r="S2309" s="3"/>
      <c r="T2309" s="3" t="s">
        <v>4716</v>
      </c>
    </row>
    <row r="2310" spans="2:20">
      <c r="B2310" t="s">
        <v>12345</v>
      </c>
      <c r="C2310" t="s">
        <v>16160</v>
      </c>
      <c r="E2310" t="s">
        <v>14325</v>
      </c>
      <c r="F2310" s="3">
        <v>0</v>
      </c>
      <c r="G2310" s="3">
        <v>0</v>
      </c>
      <c r="H2310" s="255">
        <v>42599</v>
      </c>
      <c r="I2310" s="270">
        <v>6.5</v>
      </c>
      <c r="J2310" s="3">
        <v>-1</v>
      </c>
      <c r="K2310" s="3" t="s">
        <v>12343</v>
      </c>
      <c r="L2310" s="3" t="s">
        <v>5197</v>
      </c>
      <c r="M2310" s="3" t="s">
        <v>12970</v>
      </c>
      <c r="N2310" s="3" t="s">
        <v>4731</v>
      </c>
      <c r="O2310" s="3" t="s">
        <v>4715</v>
      </c>
      <c r="P2310" s="3"/>
      <c r="Q2310" s="3"/>
      <c r="R2310" s="3"/>
      <c r="S2310" s="3"/>
      <c r="T2310" s="3" t="s">
        <v>4716</v>
      </c>
    </row>
    <row r="2311" spans="2:20">
      <c r="B2311" t="s">
        <v>12345</v>
      </c>
      <c r="C2311" t="s">
        <v>16161</v>
      </c>
      <c r="E2311" t="s">
        <v>14996</v>
      </c>
      <c r="F2311" s="3">
        <v>0</v>
      </c>
      <c r="G2311" s="3">
        <v>0</v>
      </c>
      <c r="H2311" s="255">
        <v>42612</v>
      </c>
      <c r="I2311" s="270">
        <v>6.5</v>
      </c>
      <c r="J2311" s="3">
        <v>-1</v>
      </c>
      <c r="K2311" s="3" t="s">
        <v>12343</v>
      </c>
      <c r="L2311" s="3" t="s">
        <v>5197</v>
      </c>
      <c r="M2311" s="3" t="s">
        <v>10405</v>
      </c>
      <c r="N2311" s="3" t="s">
        <v>4722</v>
      </c>
      <c r="O2311" s="3" t="s">
        <v>4715</v>
      </c>
      <c r="P2311" s="3"/>
      <c r="Q2311" s="3"/>
      <c r="R2311" s="3"/>
      <c r="S2311" s="3"/>
      <c r="T2311" s="3" t="s">
        <v>4716</v>
      </c>
    </row>
    <row r="2312" spans="2:20">
      <c r="B2312" t="s">
        <v>12345</v>
      </c>
      <c r="C2312" t="s">
        <v>16162</v>
      </c>
      <c r="E2312" t="s">
        <v>16163</v>
      </c>
      <c r="F2312" s="3">
        <v>0</v>
      </c>
      <c r="G2312" s="3">
        <v>0</v>
      </c>
      <c r="H2312" s="255">
        <v>42594</v>
      </c>
      <c r="I2312" s="270">
        <v>6.5</v>
      </c>
      <c r="J2312" s="3">
        <v>-1</v>
      </c>
      <c r="K2312" s="3" t="s">
        <v>12343</v>
      </c>
      <c r="L2312" s="3" t="s">
        <v>4726</v>
      </c>
      <c r="M2312" s="3" t="s">
        <v>4994</v>
      </c>
      <c r="N2312" s="3" t="s">
        <v>4718</v>
      </c>
      <c r="O2312" s="3" t="s">
        <v>4715</v>
      </c>
      <c r="P2312" s="3"/>
      <c r="Q2312" s="3"/>
      <c r="R2312" s="3"/>
      <c r="S2312" s="3"/>
      <c r="T2312" s="3" t="s">
        <v>4716</v>
      </c>
    </row>
    <row r="2313" spans="2:20">
      <c r="B2313" t="s">
        <v>12345</v>
      </c>
      <c r="C2313" t="s">
        <v>16164</v>
      </c>
      <c r="E2313" t="s">
        <v>13400</v>
      </c>
      <c r="F2313" s="3">
        <v>0</v>
      </c>
      <c r="G2313" s="3">
        <v>0</v>
      </c>
      <c r="H2313" s="255">
        <v>42613</v>
      </c>
      <c r="I2313" s="270">
        <v>6.5</v>
      </c>
      <c r="J2313" s="3">
        <v>74282</v>
      </c>
      <c r="K2313" s="3" t="s">
        <v>12343</v>
      </c>
      <c r="L2313" s="3" t="s">
        <v>6171</v>
      </c>
      <c r="M2313" s="3" t="s">
        <v>16165</v>
      </c>
      <c r="N2313" s="3" t="s">
        <v>4712</v>
      </c>
      <c r="O2313" s="3" t="s">
        <v>4715</v>
      </c>
      <c r="P2313" s="3"/>
      <c r="Q2313" s="3"/>
      <c r="R2313" s="3"/>
      <c r="S2313" s="3"/>
      <c r="T2313" s="3" t="s">
        <v>4716</v>
      </c>
    </row>
    <row r="2314" spans="2:20">
      <c r="B2314" t="s">
        <v>12345</v>
      </c>
      <c r="C2314" t="s">
        <v>16166</v>
      </c>
      <c r="E2314" t="s">
        <v>14807</v>
      </c>
      <c r="F2314" s="3">
        <v>1</v>
      </c>
      <c r="G2314" s="3">
        <v>278.20999999999998</v>
      </c>
      <c r="H2314" s="255">
        <v>42583</v>
      </c>
      <c r="I2314" s="270">
        <v>6.5</v>
      </c>
      <c r="J2314" s="3">
        <v>-1</v>
      </c>
      <c r="K2314" s="3" t="s">
        <v>4752</v>
      </c>
      <c r="L2314" s="3" t="s">
        <v>4726</v>
      </c>
      <c r="M2314" s="3" t="s">
        <v>11011</v>
      </c>
      <c r="N2314" s="3" t="s">
        <v>4718</v>
      </c>
      <c r="O2314" s="3" t="s">
        <v>4715</v>
      </c>
      <c r="P2314" s="3"/>
      <c r="Q2314" s="3"/>
      <c r="R2314" s="3"/>
      <c r="S2314" s="3"/>
      <c r="T2314" s="3" t="s">
        <v>4716</v>
      </c>
    </row>
    <row r="2315" spans="2:20">
      <c r="B2315" t="s">
        <v>12378</v>
      </c>
      <c r="C2315" t="s">
        <v>16167</v>
      </c>
      <c r="E2315" t="s">
        <v>16168</v>
      </c>
      <c r="F2315" s="3">
        <v>0</v>
      </c>
      <c r="G2315" s="3">
        <v>0</v>
      </c>
      <c r="H2315" s="255">
        <v>42613</v>
      </c>
      <c r="I2315" s="270">
        <v>6.5</v>
      </c>
      <c r="J2315" s="3">
        <v>139929</v>
      </c>
      <c r="K2315" s="3" t="s">
        <v>12343</v>
      </c>
      <c r="L2315" s="3" t="s">
        <v>4726</v>
      </c>
      <c r="M2315" s="3" t="s">
        <v>16169</v>
      </c>
      <c r="N2315" s="3" t="s">
        <v>4769</v>
      </c>
      <c r="O2315" s="3" t="s">
        <v>4715</v>
      </c>
      <c r="P2315" s="3"/>
      <c r="Q2315" s="3"/>
      <c r="R2315" s="3"/>
      <c r="S2315" s="3"/>
      <c r="T2315" s="3" t="s">
        <v>4716</v>
      </c>
    </row>
    <row r="2316" spans="2:20">
      <c r="B2316" t="s">
        <v>12345</v>
      </c>
      <c r="C2316" t="s">
        <v>16170</v>
      </c>
      <c r="E2316" t="s">
        <v>16171</v>
      </c>
      <c r="F2316" s="3">
        <v>0</v>
      </c>
      <c r="G2316" s="3">
        <v>0</v>
      </c>
      <c r="H2316" s="255">
        <v>42591</v>
      </c>
      <c r="I2316" s="270">
        <v>6.5</v>
      </c>
      <c r="J2316" s="3">
        <v>-1</v>
      </c>
      <c r="K2316" s="3" t="s">
        <v>12343</v>
      </c>
      <c r="L2316" s="3" t="s">
        <v>4726</v>
      </c>
      <c r="M2316" s="3" t="s">
        <v>11774</v>
      </c>
      <c r="N2316" s="3" t="s">
        <v>4718</v>
      </c>
      <c r="O2316" s="3" t="s">
        <v>4715</v>
      </c>
      <c r="P2316" s="3"/>
      <c r="Q2316" s="3"/>
      <c r="R2316" s="3"/>
      <c r="S2316" s="3"/>
      <c r="T2316" s="3" t="s">
        <v>4716</v>
      </c>
    </row>
    <row r="2317" spans="2:20">
      <c r="B2317" t="s">
        <v>12345</v>
      </c>
      <c r="C2317" t="s">
        <v>16172</v>
      </c>
      <c r="E2317" t="s">
        <v>16173</v>
      </c>
      <c r="F2317" s="3">
        <v>0</v>
      </c>
      <c r="G2317" s="3">
        <v>0</v>
      </c>
      <c r="H2317" s="255">
        <v>42583</v>
      </c>
      <c r="I2317" s="270">
        <v>6.5</v>
      </c>
      <c r="J2317" s="3">
        <v>-1</v>
      </c>
      <c r="K2317" s="3" t="s">
        <v>4752</v>
      </c>
      <c r="L2317" s="3" t="s">
        <v>4726</v>
      </c>
      <c r="M2317" s="3" t="s">
        <v>11011</v>
      </c>
      <c r="N2317" s="3" t="s">
        <v>4718</v>
      </c>
      <c r="O2317" s="3" t="s">
        <v>4715</v>
      </c>
      <c r="P2317" s="3"/>
      <c r="Q2317" s="3"/>
      <c r="R2317" s="3"/>
      <c r="S2317" s="3"/>
      <c r="T2317" s="3" t="s">
        <v>4716</v>
      </c>
    </row>
    <row r="2318" spans="2:20">
      <c r="B2318" t="s">
        <v>12345</v>
      </c>
      <c r="C2318" t="s">
        <v>16174</v>
      </c>
      <c r="E2318" t="s">
        <v>16175</v>
      </c>
      <c r="F2318" s="3">
        <v>0</v>
      </c>
      <c r="G2318" s="3">
        <v>0</v>
      </c>
      <c r="H2318" s="255">
        <v>42605</v>
      </c>
      <c r="I2318" s="270">
        <v>6.5</v>
      </c>
      <c r="J2318" s="3">
        <v>-1</v>
      </c>
      <c r="K2318" s="3" t="s">
        <v>12343</v>
      </c>
      <c r="L2318" s="3" t="s">
        <v>4726</v>
      </c>
      <c r="M2318" s="3" t="s">
        <v>14088</v>
      </c>
      <c r="N2318" s="3" t="s">
        <v>4718</v>
      </c>
      <c r="O2318" s="3" t="s">
        <v>4715</v>
      </c>
      <c r="P2318" s="3"/>
      <c r="Q2318" s="3"/>
      <c r="R2318" s="3"/>
      <c r="S2318" s="3"/>
      <c r="T2318" s="3" t="s">
        <v>4716</v>
      </c>
    </row>
    <row r="2319" spans="2:20">
      <c r="B2319" t="s">
        <v>12345</v>
      </c>
      <c r="C2319" t="s">
        <v>16176</v>
      </c>
      <c r="E2319" t="s">
        <v>16177</v>
      </c>
      <c r="F2319" s="3">
        <v>1</v>
      </c>
      <c r="G2319" s="3">
        <v>1363.76</v>
      </c>
      <c r="H2319" s="255">
        <v>42584</v>
      </c>
      <c r="I2319" s="270">
        <v>6.5</v>
      </c>
      <c r="J2319" s="3">
        <v>-1</v>
      </c>
      <c r="K2319" s="3" t="s">
        <v>12343</v>
      </c>
      <c r="L2319" s="3" t="s">
        <v>5197</v>
      </c>
      <c r="M2319" s="3" t="s">
        <v>16178</v>
      </c>
      <c r="N2319" s="3" t="s">
        <v>4731</v>
      </c>
      <c r="O2319" s="3" t="s">
        <v>4715</v>
      </c>
      <c r="P2319" s="3"/>
      <c r="Q2319" s="3"/>
      <c r="R2319" s="3"/>
      <c r="S2319" s="3"/>
      <c r="T2319" s="3" t="s">
        <v>4716</v>
      </c>
    </row>
    <row r="2320" spans="2:20">
      <c r="B2320" t="s">
        <v>12345</v>
      </c>
      <c r="C2320" t="s">
        <v>16179</v>
      </c>
      <c r="E2320" t="s">
        <v>13829</v>
      </c>
      <c r="F2320" s="3">
        <v>0</v>
      </c>
      <c r="G2320" s="3">
        <v>0</v>
      </c>
      <c r="H2320" s="255">
        <v>42606</v>
      </c>
      <c r="I2320" s="270">
        <v>6.5</v>
      </c>
      <c r="J2320" s="3">
        <v>214248</v>
      </c>
      <c r="K2320" s="3" t="s">
        <v>12343</v>
      </c>
      <c r="L2320" s="3" t="s">
        <v>4726</v>
      </c>
      <c r="M2320" s="3" t="s">
        <v>7066</v>
      </c>
      <c r="N2320" s="3" t="s">
        <v>4712</v>
      </c>
      <c r="O2320" s="3" t="s">
        <v>4715</v>
      </c>
      <c r="P2320" s="3"/>
      <c r="Q2320" s="3"/>
      <c r="R2320" s="3"/>
      <c r="S2320" s="3"/>
      <c r="T2320" s="3" t="s">
        <v>4716</v>
      </c>
    </row>
    <row r="2321" spans="2:20">
      <c r="B2321" t="s">
        <v>12345</v>
      </c>
      <c r="C2321" t="s">
        <v>16180</v>
      </c>
      <c r="E2321" t="s">
        <v>16181</v>
      </c>
      <c r="F2321" s="3">
        <v>0</v>
      </c>
      <c r="G2321" s="3">
        <v>0</v>
      </c>
      <c r="H2321" s="255">
        <v>42599</v>
      </c>
      <c r="I2321" s="270">
        <v>6.5</v>
      </c>
      <c r="J2321" s="3">
        <v>-1</v>
      </c>
      <c r="K2321" s="3" t="s">
        <v>4752</v>
      </c>
      <c r="L2321" s="3" t="s">
        <v>4726</v>
      </c>
      <c r="M2321" s="3" t="s">
        <v>4994</v>
      </c>
      <c r="N2321" s="3" t="s">
        <v>4731</v>
      </c>
      <c r="O2321" s="3" t="s">
        <v>4715</v>
      </c>
      <c r="P2321" s="3"/>
      <c r="Q2321" s="3"/>
      <c r="R2321" s="3"/>
      <c r="S2321" s="3"/>
      <c r="T2321" s="3" t="s">
        <v>4716</v>
      </c>
    </row>
    <row r="2322" spans="2:20">
      <c r="B2322" t="s">
        <v>12345</v>
      </c>
      <c r="C2322" t="s">
        <v>16182</v>
      </c>
      <c r="E2322" t="s">
        <v>15977</v>
      </c>
      <c r="F2322" s="3">
        <v>0</v>
      </c>
      <c r="G2322" s="3">
        <v>0</v>
      </c>
      <c r="H2322" s="255">
        <v>42606</v>
      </c>
      <c r="I2322" s="270">
        <v>6.5</v>
      </c>
      <c r="J2322" s="3">
        <v>-1</v>
      </c>
      <c r="K2322" s="3" t="s">
        <v>4752</v>
      </c>
      <c r="L2322" s="3" t="s">
        <v>5197</v>
      </c>
      <c r="M2322" s="3" t="s">
        <v>12706</v>
      </c>
      <c r="N2322" s="3" t="s">
        <v>4722</v>
      </c>
      <c r="O2322" s="3" t="s">
        <v>4715</v>
      </c>
      <c r="P2322" s="3"/>
      <c r="Q2322" s="3"/>
      <c r="R2322" s="3"/>
      <c r="S2322" s="3"/>
      <c r="T2322" s="3" t="s">
        <v>4716</v>
      </c>
    </row>
    <row r="2323" spans="2:20">
      <c r="B2323" t="s">
        <v>12345</v>
      </c>
      <c r="C2323" t="s">
        <v>16183</v>
      </c>
      <c r="E2323" t="s">
        <v>15876</v>
      </c>
      <c r="F2323" s="3">
        <v>0</v>
      </c>
      <c r="G2323" s="3">
        <v>0</v>
      </c>
      <c r="H2323" s="255">
        <v>42612</v>
      </c>
      <c r="I2323" s="270">
        <v>6.5</v>
      </c>
      <c r="J2323" s="3">
        <v>-1</v>
      </c>
      <c r="K2323" s="3" t="s">
        <v>12343</v>
      </c>
      <c r="L2323" s="3" t="s">
        <v>4726</v>
      </c>
      <c r="M2323" s="3" t="s">
        <v>5972</v>
      </c>
      <c r="N2323" s="3" t="s">
        <v>4731</v>
      </c>
      <c r="O2323" s="3" t="s">
        <v>4715</v>
      </c>
      <c r="P2323" s="3"/>
      <c r="Q2323" s="3"/>
      <c r="R2323" s="3"/>
      <c r="S2323" s="3"/>
      <c r="T2323" s="3" t="s">
        <v>4716</v>
      </c>
    </row>
    <row r="2324" spans="2:20">
      <c r="B2324" t="s">
        <v>12345</v>
      </c>
      <c r="C2324" t="s">
        <v>16184</v>
      </c>
      <c r="E2324" t="s">
        <v>16185</v>
      </c>
      <c r="F2324" s="3">
        <v>0</v>
      </c>
      <c r="G2324" s="3">
        <v>0</v>
      </c>
      <c r="H2324" s="255">
        <v>42609</v>
      </c>
      <c r="I2324" s="270">
        <v>6.5</v>
      </c>
      <c r="J2324" s="3">
        <v>-1</v>
      </c>
      <c r="K2324" s="3" t="s">
        <v>4752</v>
      </c>
      <c r="L2324" s="3" t="s">
        <v>4726</v>
      </c>
      <c r="M2324" s="3" t="s">
        <v>11774</v>
      </c>
      <c r="N2324" s="3" t="s">
        <v>4722</v>
      </c>
      <c r="O2324" s="3" t="s">
        <v>4715</v>
      </c>
      <c r="P2324" s="3"/>
      <c r="Q2324" s="3"/>
      <c r="R2324" s="3"/>
      <c r="S2324" s="3"/>
      <c r="T2324" s="3" t="s">
        <v>4716</v>
      </c>
    </row>
    <row r="2325" spans="2:20">
      <c r="B2325" t="s">
        <v>12345</v>
      </c>
      <c r="C2325" t="s">
        <v>16186</v>
      </c>
      <c r="E2325" t="s">
        <v>13295</v>
      </c>
      <c r="F2325" s="3">
        <v>1</v>
      </c>
      <c r="G2325" s="3">
        <v>1363.76</v>
      </c>
      <c r="H2325" s="255">
        <v>42586</v>
      </c>
      <c r="I2325" s="270">
        <v>6.5</v>
      </c>
      <c r="J2325" s="3">
        <v>-1</v>
      </c>
      <c r="K2325" s="3" t="s">
        <v>4752</v>
      </c>
      <c r="L2325" s="3" t="s">
        <v>5197</v>
      </c>
      <c r="M2325" s="3" t="s">
        <v>7789</v>
      </c>
      <c r="N2325" s="3" t="s">
        <v>4722</v>
      </c>
      <c r="O2325" s="3" t="s">
        <v>4715</v>
      </c>
      <c r="P2325" s="3"/>
      <c r="Q2325" s="3"/>
      <c r="R2325" s="3"/>
      <c r="S2325" s="3"/>
      <c r="T2325" s="3" t="s">
        <v>4716</v>
      </c>
    </row>
    <row r="2326" spans="2:20">
      <c r="B2326" t="s">
        <v>12345</v>
      </c>
      <c r="C2326" t="s">
        <v>16187</v>
      </c>
      <c r="E2326" t="s">
        <v>16188</v>
      </c>
      <c r="F2326" s="3">
        <v>0</v>
      </c>
      <c r="G2326" s="3">
        <v>0</v>
      </c>
      <c r="H2326" s="255">
        <v>42592</v>
      </c>
      <c r="I2326" s="270">
        <v>6.5</v>
      </c>
      <c r="J2326" s="3">
        <v>-1</v>
      </c>
      <c r="K2326" s="3" t="s">
        <v>12343</v>
      </c>
      <c r="L2326" s="3" t="s">
        <v>4726</v>
      </c>
      <c r="M2326" s="3" t="s">
        <v>7955</v>
      </c>
      <c r="N2326" s="3" t="s">
        <v>4718</v>
      </c>
      <c r="O2326" s="3" t="s">
        <v>4715</v>
      </c>
      <c r="P2326" s="3"/>
      <c r="Q2326" s="3"/>
      <c r="R2326" s="3"/>
      <c r="S2326" s="3"/>
      <c r="T2326" s="3" t="s">
        <v>4716</v>
      </c>
    </row>
    <row r="2327" spans="2:20">
      <c r="B2327" t="s">
        <v>12345</v>
      </c>
      <c r="C2327" t="s">
        <v>16189</v>
      </c>
      <c r="E2327" t="s">
        <v>16190</v>
      </c>
      <c r="F2327" s="3">
        <v>0</v>
      </c>
      <c r="G2327" s="3">
        <v>0</v>
      </c>
      <c r="H2327" s="255">
        <v>42612</v>
      </c>
      <c r="I2327" s="270">
        <v>6.5</v>
      </c>
      <c r="J2327" s="3">
        <v>-1</v>
      </c>
      <c r="K2327" s="3" t="s">
        <v>4752</v>
      </c>
      <c r="L2327" s="3" t="s">
        <v>4726</v>
      </c>
      <c r="M2327" s="3" t="s">
        <v>7955</v>
      </c>
      <c r="N2327" s="3" t="s">
        <v>4718</v>
      </c>
      <c r="O2327" s="3" t="s">
        <v>4715</v>
      </c>
      <c r="P2327" s="3"/>
      <c r="Q2327" s="3"/>
      <c r="R2327" s="3"/>
      <c r="S2327" s="3"/>
      <c r="T2327" s="3" t="s">
        <v>4716</v>
      </c>
    </row>
    <row r="2328" spans="2:20">
      <c r="B2328" t="s">
        <v>12345</v>
      </c>
      <c r="C2328" t="s">
        <v>16191</v>
      </c>
      <c r="E2328" t="s">
        <v>16192</v>
      </c>
      <c r="F2328" s="3">
        <v>0</v>
      </c>
      <c r="G2328" s="3">
        <v>0</v>
      </c>
      <c r="H2328" s="255">
        <v>42598</v>
      </c>
      <c r="I2328" s="270">
        <v>6.5</v>
      </c>
      <c r="J2328" s="3">
        <v>-1</v>
      </c>
      <c r="K2328" s="3" t="s">
        <v>12343</v>
      </c>
      <c r="L2328" s="3" t="s">
        <v>4726</v>
      </c>
      <c r="M2328" s="3" t="s">
        <v>10081</v>
      </c>
      <c r="N2328" s="3" t="s">
        <v>4722</v>
      </c>
      <c r="O2328" s="3" t="s">
        <v>4715</v>
      </c>
      <c r="P2328" s="3"/>
      <c r="Q2328" s="3"/>
      <c r="R2328" s="3"/>
      <c r="S2328" s="3"/>
      <c r="T2328" s="3" t="s">
        <v>4716</v>
      </c>
    </row>
    <row r="2329" spans="2:20">
      <c r="B2329" t="s">
        <v>12345</v>
      </c>
      <c r="C2329" t="s">
        <v>16193</v>
      </c>
      <c r="E2329" t="s">
        <v>16194</v>
      </c>
      <c r="F2329" s="3">
        <v>0</v>
      </c>
      <c r="G2329" s="3">
        <v>0</v>
      </c>
      <c r="H2329" s="255">
        <v>42607</v>
      </c>
      <c r="I2329" s="270">
        <v>6.5</v>
      </c>
      <c r="J2329" s="3">
        <v>-1</v>
      </c>
      <c r="K2329" s="3" t="s">
        <v>12343</v>
      </c>
      <c r="L2329" s="3" t="s">
        <v>4726</v>
      </c>
      <c r="M2329" s="3" t="s">
        <v>5188</v>
      </c>
      <c r="N2329" s="3" t="s">
        <v>4722</v>
      </c>
      <c r="O2329" s="3" t="s">
        <v>4715</v>
      </c>
      <c r="P2329" s="3"/>
      <c r="Q2329" s="3"/>
      <c r="R2329" s="3"/>
      <c r="S2329" s="3"/>
      <c r="T2329" s="3" t="s">
        <v>4716</v>
      </c>
    </row>
    <row r="2330" spans="2:20">
      <c r="B2330" t="s">
        <v>12345</v>
      </c>
      <c r="C2330" t="s">
        <v>16195</v>
      </c>
      <c r="E2330" t="s">
        <v>16196</v>
      </c>
      <c r="F2330" s="3">
        <v>0</v>
      </c>
      <c r="G2330" s="3">
        <v>0</v>
      </c>
      <c r="H2330" s="255">
        <v>42608</v>
      </c>
      <c r="I2330" s="270">
        <v>6.5</v>
      </c>
      <c r="J2330" s="3">
        <v>-1</v>
      </c>
      <c r="K2330" s="3" t="s">
        <v>12343</v>
      </c>
      <c r="L2330" s="3" t="s">
        <v>4726</v>
      </c>
      <c r="M2330" s="3" t="s">
        <v>11774</v>
      </c>
      <c r="N2330" s="3" t="s">
        <v>4712</v>
      </c>
      <c r="O2330" s="3" t="s">
        <v>4715</v>
      </c>
      <c r="P2330" s="3"/>
      <c r="Q2330" s="3"/>
      <c r="R2330" s="3"/>
      <c r="S2330" s="3"/>
      <c r="T2330" s="3" t="s">
        <v>4716</v>
      </c>
    </row>
    <row r="2331" spans="2:20">
      <c r="B2331" t="s">
        <v>12345</v>
      </c>
      <c r="C2331" t="s">
        <v>16197</v>
      </c>
      <c r="E2331" t="s">
        <v>15189</v>
      </c>
      <c r="F2331" s="3">
        <v>0</v>
      </c>
      <c r="G2331" s="3">
        <v>0</v>
      </c>
      <c r="H2331" s="255">
        <v>42613</v>
      </c>
      <c r="I2331" s="270">
        <v>6.5</v>
      </c>
      <c r="J2331" s="3">
        <v>-1</v>
      </c>
      <c r="K2331" s="3" t="s">
        <v>12343</v>
      </c>
      <c r="L2331" s="3" t="s">
        <v>5197</v>
      </c>
      <c r="M2331" s="3" t="s">
        <v>16198</v>
      </c>
      <c r="N2331" s="3" t="s">
        <v>4731</v>
      </c>
      <c r="O2331" s="3" t="s">
        <v>4715</v>
      </c>
      <c r="P2331" s="3"/>
      <c r="Q2331" s="3"/>
      <c r="R2331" s="3"/>
      <c r="S2331" s="3"/>
      <c r="T2331" s="3" t="s">
        <v>4716</v>
      </c>
    </row>
    <row r="2332" spans="2:20">
      <c r="B2332" t="s">
        <v>12345</v>
      </c>
      <c r="C2332" t="s">
        <v>16199</v>
      </c>
      <c r="E2332" t="s">
        <v>15529</v>
      </c>
      <c r="F2332" s="3">
        <v>0</v>
      </c>
      <c r="G2332" s="3">
        <v>0</v>
      </c>
      <c r="H2332" s="255">
        <v>42593</v>
      </c>
      <c r="I2332" s="270">
        <v>6.5</v>
      </c>
      <c r="J2332" s="3">
        <v>-1</v>
      </c>
      <c r="K2332" s="3" t="s">
        <v>12343</v>
      </c>
      <c r="L2332" s="3" t="s">
        <v>5197</v>
      </c>
      <c r="M2332" s="3" t="s">
        <v>11003</v>
      </c>
      <c r="N2332" s="3" t="s">
        <v>4712</v>
      </c>
      <c r="O2332" s="3" t="s">
        <v>4715</v>
      </c>
      <c r="P2332" s="3"/>
      <c r="Q2332" s="3"/>
      <c r="R2332" s="3"/>
      <c r="S2332" s="3"/>
      <c r="T2332" s="3" t="s">
        <v>4716</v>
      </c>
    </row>
    <row r="2333" spans="2:20">
      <c r="B2333" t="s">
        <v>12345</v>
      </c>
      <c r="C2333" t="s">
        <v>16200</v>
      </c>
      <c r="E2333" t="s">
        <v>16201</v>
      </c>
      <c r="F2333" s="3">
        <v>0</v>
      </c>
      <c r="G2333" s="3">
        <v>0</v>
      </c>
      <c r="H2333" s="255">
        <v>42585</v>
      </c>
      <c r="I2333" s="270">
        <v>6.5</v>
      </c>
      <c r="J2333" s="3">
        <v>-1</v>
      </c>
      <c r="K2333" s="3" t="s">
        <v>4752</v>
      </c>
      <c r="L2333" s="3" t="s">
        <v>4726</v>
      </c>
      <c r="M2333" s="3" t="s">
        <v>5972</v>
      </c>
      <c r="N2333" s="3" t="s">
        <v>4731</v>
      </c>
      <c r="O2333" s="3" t="s">
        <v>4715</v>
      </c>
      <c r="P2333" s="3"/>
      <c r="Q2333" s="3"/>
      <c r="R2333" s="3"/>
      <c r="S2333" s="3"/>
      <c r="T2333" s="3" t="s">
        <v>4716</v>
      </c>
    </row>
    <row r="2334" spans="2:20">
      <c r="B2334" t="s">
        <v>12345</v>
      </c>
      <c r="C2334" t="s">
        <v>16202</v>
      </c>
      <c r="E2334" t="s">
        <v>16203</v>
      </c>
      <c r="F2334" s="3">
        <v>1</v>
      </c>
      <c r="G2334" s="3">
        <v>222.57</v>
      </c>
      <c r="H2334" s="255">
        <v>42591</v>
      </c>
      <c r="I2334" s="270">
        <v>6.5</v>
      </c>
      <c r="J2334" s="3">
        <v>-1</v>
      </c>
      <c r="K2334" s="3" t="s">
        <v>12343</v>
      </c>
      <c r="L2334" s="3" t="s">
        <v>4726</v>
      </c>
      <c r="M2334" s="3" t="s">
        <v>4994</v>
      </c>
      <c r="N2334" s="3" t="s">
        <v>4718</v>
      </c>
      <c r="O2334" s="3" t="s">
        <v>4715</v>
      </c>
      <c r="P2334" s="3"/>
      <c r="Q2334" s="3"/>
      <c r="R2334" s="3"/>
      <c r="S2334" s="3"/>
      <c r="T2334" s="3" t="s">
        <v>4716</v>
      </c>
    </row>
    <row r="2335" spans="2:20">
      <c r="B2335" t="s">
        <v>12345</v>
      </c>
      <c r="C2335" t="s">
        <v>16204</v>
      </c>
      <c r="E2335" t="s">
        <v>16016</v>
      </c>
      <c r="F2335" s="3">
        <v>0</v>
      </c>
      <c r="G2335" s="3">
        <v>0</v>
      </c>
      <c r="H2335" s="255">
        <v>42593</v>
      </c>
      <c r="I2335" s="270">
        <v>6.5</v>
      </c>
      <c r="J2335" s="3">
        <v>-1</v>
      </c>
      <c r="K2335" s="3" t="s">
        <v>12343</v>
      </c>
      <c r="L2335" s="3" t="s">
        <v>4726</v>
      </c>
      <c r="M2335" s="3" t="s">
        <v>7955</v>
      </c>
      <c r="N2335" s="3" t="s">
        <v>4722</v>
      </c>
      <c r="O2335" s="3" t="s">
        <v>4715</v>
      </c>
      <c r="P2335" s="3"/>
      <c r="Q2335" s="3"/>
      <c r="R2335" s="3"/>
      <c r="S2335" s="3"/>
      <c r="T2335" s="3" t="s">
        <v>4716</v>
      </c>
    </row>
    <row r="2336" spans="2:20">
      <c r="B2336" t="s">
        <v>12345</v>
      </c>
      <c r="C2336" t="s">
        <v>16205</v>
      </c>
      <c r="E2336" t="s">
        <v>16206</v>
      </c>
      <c r="F2336" s="3">
        <v>0</v>
      </c>
      <c r="G2336" s="3">
        <v>0</v>
      </c>
      <c r="H2336" s="255">
        <v>42612</v>
      </c>
      <c r="I2336" s="270">
        <v>6.5</v>
      </c>
      <c r="J2336" s="3">
        <v>53958</v>
      </c>
      <c r="K2336" s="3" t="s">
        <v>12343</v>
      </c>
      <c r="L2336" s="3" t="s">
        <v>5197</v>
      </c>
      <c r="M2336" s="3" t="s">
        <v>13056</v>
      </c>
      <c r="N2336" s="3" t="s">
        <v>4722</v>
      </c>
      <c r="O2336" s="3" t="s">
        <v>4715</v>
      </c>
      <c r="P2336" s="3"/>
      <c r="Q2336" s="3"/>
      <c r="R2336" s="3"/>
      <c r="S2336" s="3"/>
      <c r="T2336" s="3" t="s">
        <v>4716</v>
      </c>
    </row>
    <row r="2337" spans="2:20">
      <c r="B2337" t="s">
        <v>12345</v>
      </c>
      <c r="C2337" t="s">
        <v>16207</v>
      </c>
      <c r="E2337" t="s">
        <v>16208</v>
      </c>
      <c r="F2337" s="3">
        <v>0</v>
      </c>
      <c r="G2337" s="3">
        <v>0</v>
      </c>
      <c r="H2337" s="255">
        <v>42594</v>
      </c>
      <c r="I2337" s="270">
        <v>6.5</v>
      </c>
      <c r="J2337" s="3">
        <v>-1</v>
      </c>
      <c r="K2337" s="3" t="s">
        <v>12343</v>
      </c>
      <c r="L2337" s="3" t="s">
        <v>5197</v>
      </c>
      <c r="M2337" s="3" t="s">
        <v>13565</v>
      </c>
      <c r="N2337" s="3" t="s">
        <v>4722</v>
      </c>
      <c r="O2337" s="3" t="s">
        <v>4715</v>
      </c>
      <c r="P2337" s="3"/>
      <c r="Q2337" s="3"/>
      <c r="R2337" s="3"/>
      <c r="S2337" s="3"/>
      <c r="T2337" s="3" t="s">
        <v>4716</v>
      </c>
    </row>
    <row r="2338" spans="2:20">
      <c r="B2338" t="s">
        <v>12345</v>
      </c>
      <c r="C2338" t="s">
        <v>16209</v>
      </c>
      <c r="E2338" t="s">
        <v>14294</v>
      </c>
      <c r="F2338" s="3">
        <v>0</v>
      </c>
      <c r="G2338" s="3">
        <v>0</v>
      </c>
      <c r="H2338" s="255">
        <v>42607</v>
      </c>
      <c r="I2338" s="270">
        <v>6.5</v>
      </c>
      <c r="J2338" s="3">
        <v>-1</v>
      </c>
      <c r="K2338" s="3" t="s">
        <v>4752</v>
      </c>
      <c r="L2338" s="3" t="s">
        <v>5197</v>
      </c>
      <c r="M2338" s="3" t="s">
        <v>16210</v>
      </c>
      <c r="N2338" s="3" t="s">
        <v>4722</v>
      </c>
      <c r="O2338" s="3" t="s">
        <v>4715</v>
      </c>
      <c r="P2338" s="3"/>
      <c r="Q2338" s="3"/>
      <c r="R2338" s="3"/>
      <c r="S2338" s="3"/>
      <c r="T2338" s="3" t="s">
        <v>4716</v>
      </c>
    </row>
    <row r="2339" spans="2:20">
      <c r="B2339" t="s">
        <v>12345</v>
      </c>
      <c r="C2339" t="s">
        <v>16211</v>
      </c>
      <c r="E2339" t="s">
        <v>16212</v>
      </c>
      <c r="F2339" s="3">
        <v>0</v>
      </c>
      <c r="G2339" s="3">
        <v>0</v>
      </c>
      <c r="H2339" s="255">
        <v>42609</v>
      </c>
      <c r="I2339" s="270">
        <v>6.5</v>
      </c>
      <c r="J2339" s="3">
        <v>-1</v>
      </c>
      <c r="K2339" s="3" t="s">
        <v>12343</v>
      </c>
      <c r="L2339" s="3" t="s">
        <v>5197</v>
      </c>
      <c r="M2339" s="3" t="s">
        <v>16213</v>
      </c>
      <c r="N2339" s="3" t="s">
        <v>4718</v>
      </c>
      <c r="O2339" s="3" t="s">
        <v>4715</v>
      </c>
      <c r="P2339" s="3"/>
      <c r="Q2339" s="3"/>
      <c r="R2339" s="3"/>
      <c r="S2339" s="3"/>
      <c r="T2339" s="3" t="s">
        <v>4716</v>
      </c>
    </row>
    <row r="2340" spans="2:20">
      <c r="B2340" t="s">
        <v>12345</v>
      </c>
      <c r="C2340" t="s">
        <v>16214</v>
      </c>
      <c r="E2340" t="s">
        <v>13017</v>
      </c>
      <c r="F2340" s="3">
        <v>0</v>
      </c>
      <c r="G2340" s="3">
        <v>0</v>
      </c>
      <c r="H2340" s="255">
        <v>42595</v>
      </c>
      <c r="I2340" s="270">
        <v>6.5</v>
      </c>
      <c r="J2340" s="3">
        <v>148418</v>
      </c>
      <c r="K2340" s="3" t="s">
        <v>12343</v>
      </c>
      <c r="L2340" s="3" t="s">
        <v>4726</v>
      </c>
      <c r="M2340" s="3" t="s">
        <v>5228</v>
      </c>
      <c r="N2340" s="3" t="s">
        <v>4731</v>
      </c>
      <c r="O2340" s="3" t="s">
        <v>4715</v>
      </c>
      <c r="P2340" s="3"/>
      <c r="Q2340" s="3"/>
      <c r="R2340" s="3"/>
      <c r="S2340" s="3"/>
      <c r="T2340" s="3" t="s">
        <v>4716</v>
      </c>
    </row>
    <row r="2341" spans="2:20">
      <c r="B2341" t="s">
        <v>12345</v>
      </c>
      <c r="C2341" t="s">
        <v>16215</v>
      </c>
      <c r="E2341" t="s">
        <v>12947</v>
      </c>
      <c r="F2341" s="3">
        <v>0</v>
      </c>
      <c r="G2341" s="3">
        <v>0</v>
      </c>
      <c r="H2341" s="255">
        <v>42592</v>
      </c>
      <c r="I2341" s="270">
        <v>6.5</v>
      </c>
      <c r="J2341" s="3">
        <v>92902</v>
      </c>
      <c r="K2341" s="3" t="s">
        <v>12343</v>
      </c>
      <c r="L2341" s="3" t="s">
        <v>5197</v>
      </c>
      <c r="M2341" s="3" t="s">
        <v>4994</v>
      </c>
      <c r="N2341" s="3" t="s">
        <v>4722</v>
      </c>
      <c r="O2341" s="3" t="s">
        <v>4715</v>
      </c>
      <c r="P2341" s="3"/>
      <c r="Q2341" s="3"/>
      <c r="R2341" s="3"/>
      <c r="S2341" s="3"/>
      <c r="T2341" s="3" t="s">
        <v>4716</v>
      </c>
    </row>
    <row r="2342" spans="2:20">
      <c r="B2342" t="s">
        <v>12345</v>
      </c>
      <c r="C2342" t="s">
        <v>16216</v>
      </c>
      <c r="E2342" t="s">
        <v>16217</v>
      </c>
      <c r="F2342" s="3">
        <v>0</v>
      </c>
      <c r="G2342" s="3">
        <v>0</v>
      </c>
      <c r="H2342" s="255">
        <v>42583</v>
      </c>
      <c r="I2342" s="270">
        <v>6.5</v>
      </c>
      <c r="J2342" s="3">
        <v>-1</v>
      </c>
      <c r="K2342" s="3" t="s">
        <v>12343</v>
      </c>
      <c r="L2342" s="3" t="s">
        <v>5324</v>
      </c>
      <c r="M2342" s="3" t="s">
        <v>13150</v>
      </c>
      <c r="N2342" s="3" t="s">
        <v>4712</v>
      </c>
      <c r="O2342" s="3" t="s">
        <v>4715</v>
      </c>
      <c r="P2342" s="3"/>
      <c r="Q2342" s="3"/>
      <c r="R2342" s="3"/>
      <c r="S2342" s="3"/>
      <c r="T2342" s="3" t="s">
        <v>4716</v>
      </c>
    </row>
    <row r="2343" spans="2:20">
      <c r="B2343" t="s">
        <v>12345</v>
      </c>
      <c r="C2343" t="s">
        <v>16218</v>
      </c>
      <c r="E2343" t="s">
        <v>16219</v>
      </c>
      <c r="F2343" s="3">
        <v>0</v>
      </c>
      <c r="G2343" s="3">
        <v>0</v>
      </c>
      <c r="H2343" s="255">
        <v>42604</v>
      </c>
      <c r="I2343" s="270">
        <v>6.5</v>
      </c>
      <c r="J2343" s="3">
        <v>-1</v>
      </c>
      <c r="K2343" s="3" t="s">
        <v>4752</v>
      </c>
      <c r="L2343" s="3" t="s">
        <v>4726</v>
      </c>
      <c r="M2343" s="3" t="s">
        <v>4994</v>
      </c>
      <c r="N2343" s="3" t="s">
        <v>4722</v>
      </c>
      <c r="O2343" s="3" t="s">
        <v>4715</v>
      </c>
      <c r="P2343" s="3"/>
      <c r="Q2343" s="3"/>
      <c r="R2343" s="3"/>
      <c r="S2343" s="3"/>
      <c r="T2343" s="3" t="s">
        <v>4716</v>
      </c>
    </row>
    <row r="2344" spans="2:20">
      <c r="B2344" t="s">
        <v>12345</v>
      </c>
      <c r="C2344" t="s">
        <v>16220</v>
      </c>
      <c r="E2344" t="s">
        <v>14681</v>
      </c>
      <c r="F2344" s="3">
        <v>0</v>
      </c>
      <c r="G2344" s="3">
        <v>0</v>
      </c>
      <c r="H2344" s="255">
        <v>42613</v>
      </c>
      <c r="I2344" s="270">
        <v>6.5</v>
      </c>
      <c r="J2344" s="3">
        <v>-1</v>
      </c>
      <c r="K2344" s="3" t="s">
        <v>4752</v>
      </c>
      <c r="L2344" s="3" t="s">
        <v>4753</v>
      </c>
      <c r="M2344" s="3" t="s">
        <v>4753</v>
      </c>
      <c r="N2344" s="3" t="s">
        <v>4722</v>
      </c>
      <c r="O2344" s="3" t="s">
        <v>4715</v>
      </c>
      <c r="P2344" s="3"/>
      <c r="Q2344" s="3"/>
      <c r="R2344" s="3"/>
      <c r="S2344" s="3"/>
      <c r="T2344" s="3" t="s">
        <v>4716</v>
      </c>
    </row>
    <row r="2345" spans="2:20">
      <c r="B2345" t="s">
        <v>12345</v>
      </c>
      <c r="C2345" t="s">
        <v>16221</v>
      </c>
      <c r="E2345" t="s">
        <v>16222</v>
      </c>
      <c r="F2345" s="3">
        <v>0</v>
      </c>
      <c r="G2345" s="3">
        <v>0</v>
      </c>
      <c r="H2345" s="255">
        <v>42600</v>
      </c>
      <c r="I2345" s="270">
        <v>6.5</v>
      </c>
      <c r="J2345" s="3">
        <v>-1</v>
      </c>
      <c r="K2345" s="3" t="s">
        <v>12343</v>
      </c>
      <c r="L2345" s="3" t="s">
        <v>4753</v>
      </c>
      <c r="M2345" s="3" t="s">
        <v>4753</v>
      </c>
      <c r="N2345" s="3" t="s">
        <v>4722</v>
      </c>
      <c r="O2345" s="3" t="s">
        <v>4715</v>
      </c>
      <c r="P2345" s="3"/>
      <c r="Q2345" s="3"/>
      <c r="R2345" s="3"/>
      <c r="S2345" s="3"/>
      <c r="T2345" s="3" t="s">
        <v>4716</v>
      </c>
    </row>
    <row r="2346" spans="2:20">
      <c r="B2346" t="s">
        <v>12345</v>
      </c>
      <c r="C2346" t="s">
        <v>16223</v>
      </c>
      <c r="E2346" t="s">
        <v>14688</v>
      </c>
      <c r="F2346" s="3">
        <v>0</v>
      </c>
      <c r="G2346" s="3">
        <v>0</v>
      </c>
      <c r="H2346" s="255">
        <v>42608</v>
      </c>
      <c r="I2346" s="270">
        <v>6.5</v>
      </c>
      <c r="J2346" s="3">
        <v>-1</v>
      </c>
      <c r="K2346" s="3" t="s">
        <v>4752</v>
      </c>
      <c r="L2346" s="3" t="s">
        <v>4753</v>
      </c>
      <c r="M2346" s="3" t="s">
        <v>4753</v>
      </c>
      <c r="N2346" s="3" t="s">
        <v>4718</v>
      </c>
      <c r="O2346" s="3" t="s">
        <v>4715</v>
      </c>
      <c r="P2346" s="3"/>
      <c r="Q2346" s="3"/>
      <c r="R2346" s="3"/>
      <c r="S2346" s="3"/>
      <c r="T2346" s="3" t="s">
        <v>4716</v>
      </c>
    </row>
    <row r="2347" spans="2:20">
      <c r="B2347" t="s">
        <v>12345</v>
      </c>
      <c r="C2347" t="s">
        <v>16224</v>
      </c>
      <c r="E2347" t="s">
        <v>16225</v>
      </c>
      <c r="F2347" s="3">
        <v>0</v>
      </c>
      <c r="G2347" s="3">
        <v>0</v>
      </c>
      <c r="H2347" s="255">
        <v>42608</v>
      </c>
      <c r="I2347" s="270">
        <v>6.5</v>
      </c>
      <c r="J2347" s="3">
        <v>-1</v>
      </c>
      <c r="K2347" s="3" t="s">
        <v>12343</v>
      </c>
      <c r="L2347" s="3" t="s">
        <v>4753</v>
      </c>
      <c r="M2347" s="3" t="s">
        <v>4753</v>
      </c>
      <c r="N2347" s="3" t="s">
        <v>4718</v>
      </c>
      <c r="O2347" s="3" t="s">
        <v>4715</v>
      </c>
      <c r="P2347" s="3"/>
      <c r="Q2347" s="3"/>
      <c r="R2347" s="3"/>
      <c r="S2347" s="3"/>
      <c r="T2347" s="3" t="s">
        <v>4716</v>
      </c>
    </row>
    <row r="2348" spans="2:20">
      <c r="B2348" t="s">
        <v>12345</v>
      </c>
      <c r="C2348" t="s">
        <v>16226</v>
      </c>
      <c r="E2348" t="s">
        <v>16227</v>
      </c>
      <c r="F2348" s="3">
        <v>0</v>
      </c>
      <c r="G2348" s="3">
        <v>0</v>
      </c>
      <c r="H2348" s="255">
        <v>42585</v>
      </c>
      <c r="I2348" s="270">
        <v>6.5</v>
      </c>
      <c r="J2348" s="3">
        <v>-1</v>
      </c>
      <c r="K2348" s="3" t="s">
        <v>12343</v>
      </c>
      <c r="L2348" s="3" t="s">
        <v>4753</v>
      </c>
      <c r="M2348" s="3" t="s">
        <v>4753</v>
      </c>
      <c r="N2348" s="3" t="s">
        <v>4722</v>
      </c>
      <c r="O2348" s="3" t="s">
        <v>4715</v>
      </c>
      <c r="P2348" s="3"/>
      <c r="Q2348" s="3"/>
      <c r="R2348" s="3"/>
      <c r="S2348" s="3"/>
      <c r="T2348" s="3" t="s">
        <v>4716</v>
      </c>
    </row>
    <row r="2349" spans="2:20">
      <c r="B2349" t="s">
        <v>12345</v>
      </c>
      <c r="C2349" t="s">
        <v>16228</v>
      </c>
      <c r="E2349" t="s">
        <v>15352</v>
      </c>
      <c r="F2349" s="3">
        <v>0</v>
      </c>
      <c r="G2349" s="3">
        <v>0</v>
      </c>
      <c r="H2349" s="255">
        <v>42608</v>
      </c>
      <c r="I2349" s="270">
        <v>6.5</v>
      </c>
      <c r="J2349" s="3">
        <v>-1</v>
      </c>
      <c r="K2349" s="3" t="s">
        <v>4752</v>
      </c>
      <c r="L2349" s="3" t="s">
        <v>4753</v>
      </c>
      <c r="M2349" s="3" t="s">
        <v>4753</v>
      </c>
      <c r="N2349" s="3" t="s">
        <v>4712</v>
      </c>
      <c r="O2349" s="3" t="s">
        <v>4715</v>
      </c>
      <c r="P2349" s="3"/>
      <c r="Q2349" s="3"/>
      <c r="R2349" s="3"/>
      <c r="S2349" s="3"/>
      <c r="T2349" s="3" t="s">
        <v>4716</v>
      </c>
    </row>
    <row r="2350" spans="2:20">
      <c r="B2350" t="s">
        <v>12341</v>
      </c>
      <c r="C2350" t="s">
        <v>16229</v>
      </c>
      <c r="E2350" t="s">
        <v>4716</v>
      </c>
      <c r="F2350" s="3">
        <v>0</v>
      </c>
      <c r="G2350" s="3">
        <v>0</v>
      </c>
      <c r="H2350" s="255">
        <v>42583</v>
      </c>
      <c r="I2350" s="270">
        <v>6.5</v>
      </c>
      <c r="J2350" s="3">
        <v>0</v>
      </c>
      <c r="K2350" s="3" t="s">
        <v>12343</v>
      </c>
      <c r="L2350" s="3" t="s">
        <v>4753</v>
      </c>
      <c r="M2350" s="3" t="s">
        <v>4753</v>
      </c>
      <c r="N2350" s="3" t="s">
        <v>4722</v>
      </c>
      <c r="O2350" s="3" t="s">
        <v>4715</v>
      </c>
      <c r="P2350" s="3"/>
      <c r="Q2350" s="3"/>
      <c r="R2350" s="3"/>
      <c r="S2350" s="3"/>
      <c r="T2350" s="3" t="s">
        <v>4716</v>
      </c>
    </row>
    <row r="2351" spans="2:20">
      <c r="B2351" t="s">
        <v>12345</v>
      </c>
      <c r="C2351" t="s">
        <v>16230</v>
      </c>
      <c r="E2351" t="s">
        <v>16231</v>
      </c>
      <c r="F2351" s="3">
        <v>0</v>
      </c>
      <c r="G2351" s="3">
        <v>0</v>
      </c>
      <c r="H2351" s="255">
        <v>42607</v>
      </c>
      <c r="I2351" s="270">
        <v>6.5</v>
      </c>
      <c r="J2351" s="3">
        <v>-1</v>
      </c>
      <c r="K2351" s="3" t="s">
        <v>12343</v>
      </c>
      <c r="L2351" s="3" t="s">
        <v>4753</v>
      </c>
      <c r="M2351" s="3" t="s">
        <v>4753</v>
      </c>
      <c r="N2351" s="3" t="s">
        <v>4718</v>
      </c>
      <c r="O2351" s="3" t="s">
        <v>4715</v>
      </c>
      <c r="P2351" s="3"/>
      <c r="Q2351" s="3"/>
      <c r="R2351" s="3"/>
      <c r="S2351" s="3"/>
      <c r="T2351" s="3" t="s">
        <v>4716</v>
      </c>
    </row>
    <row r="2352" spans="2:20">
      <c r="B2352" t="s">
        <v>12345</v>
      </c>
      <c r="C2352" t="s">
        <v>16232</v>
      </c>
      <c r="E2352" t="s">
        <v>15799</v>
      </c>
      <c r="F2352" s="3">
        <v>0</v>
      </c>
      <c r="G2352" s="3">
        <v>0</v>
      </c>
      <c r="H2352" s="255">
        <v>42590</v>
      </c>
      <c r="I2352" s="270">
        <v>6.5</v>
      </c>
      <c r="J2352" s="3">
        <v>-1</v>
      </c>
      <c r="K2352" s="3" t="s">
        <v>12343</v>
      </c>
      <c r="L2352" s="3" t="s">
        <v>4753</v>
      </c>
      <c r="M2352" s="3" t="s">
        <v>4753</v>
      </c>
      <c r="N2352" s="3" t="s">
        <v>4722</v>
      </c>
      <c r="O2352" s="3" t="s">
        <v>4715</v>
      </c>
      <c r="P2352" s="3"/>
      <c r="Q2352" s="3"/>
      <c r="R2352" s="3"/>
      <c r="S2352" s="3"/>
      <c r="T2352" s="3" t="s">
        <v>4716</v>
      </c>
    </row>
    <row r="2353" spans="2:20">
      <c r="B2353" t="s">
        <v>12345</v>
      </c>
      <c r="C2353" t="s">
        <v>16233</v>
      </c>
      <c r="E2353" t="s">
        <v>16234</v>
      </c>
      <c r="F2353" s="3">
        <v>0</v>
      </c>
      <c r="G2353" s="3">
        <v>0</v>
      </c>
      <c r="H2353" s="255">
        <v>42605</v>
      </c>
      <c r="I2353" s="270">
        <v>6.5</v>
      </c>
      <c r="J2353" s="3">
        <v>-1</v>
      </c>
      <c r="K2353" s="3" t="s">
        <v>4752</v>
      </c>
      <c r="L2353" s="3" t="s">
        <v>4753</v>
      </c>
      <c r="M2353" s="3" t="s">
        <v>4753</v>
      </c>
      <c r="N2353" s="3" t="s">
        <v>4722</v>
      </c>
      <c r="O2353" s="3" t="s">
        <v>4715</v>
      </c>
      <c r="P2353" s="3"/>
      <c r="Q2353" s="3"/>
      <c r="R2353" s="3"/>
      <c r="S2353" s="3"/>
      <c r="T2353" s="3" t="s">
        <v>4716</v>
      </c>
    </row>
    <row r="2354" spans="2:20">
      <c r="B2354" t="s">
        <v>12345</v>
      </c>
      <c r="C2354" t="s">
        <v>16235</v>
      </c>
      <c r="E2354" t="s">
        <v>16236</v>
      </c>
      <c r="F2354" s="3">
        <v>0</v>
      </c>
      <c r="G2354" s="3">
        <v>0</v>
      </c>
      <c r="H2354" s="255">
        <v>42608</v>
      </c>
      <c r="I2354" s="270">
        <v>6.5</v>
      </c>
      <c r="J2354" s="3">
        <v>-1</v>
      </c>
      <c r="K2354" s="3" t="s">
        <v>12343</v>
      </c>
      <c r="L2354" s="3" t="s">
        <v>4753</v>
      </c>
      <c r="M2354" s="3" t="s">
        <v>4753</v>
      </c>
      <c r="N2354" s="3" t="s">
        <v>4731</v>
      </c>
      <c r="O2354" s="3" t="s">
        <v>4715</v>
      </c>
      <c r="P2354" s="3"/>
      <c r="Q2354" s="3"/>
      <c r="R2354" s="3"/>
      <c r="S2354" s="3"/>
      <c r="T2354" s="3" t="s">
        <v>4716</v>
      </c>
    </row>
    <row r="2355" spans="2:20">
      <c r="B2355" t="s">
        <v>12345</v>
      </c>
      <c r="C2355" t="s">
        <v>16237</v>
      </c>
      <c r="E2355" t="s">
        <v>16238</v>
      </c>
      <c r="F2355" s="3">
        <v>0</v>
      </c>
      <c r="G2355" s="3">
        <v>0</v>
      </c>
      <c r="H2355" s="255">
        <v>42602</v>
      </c>
      <c r="I2355" s="270">
        <v>6.5</v>
      </c>
      <c r="J2355" s="3">
        <v>-1</v>
      </c>
      <c r="K2355" s="3" t="s">
        <v>4752</v>
      </c>
      <c r="L2355" s="3" t="s">
        <v>4753</v>
      </c>
      <c r="M2355" s="3" t="s">
        <v>4753</v>
      </c>
      <c r="N2355" s="3" t="s">
        <v>4722</v>
      </c>
      <c r="O2355" s="3" t="s">
        <v>4715</v>
      </c>
      <c r="P2355" s="3"/>
      <c r="Q2355" s="3"/>
      <c r="R2355" s="3"/>
      <c r="S2355" s="3"/>
      <c r="T2355" s="3" t="s">
        <v>4716</v>
      </c>
    </row>
    <row r="2356" spans="2:20">
      <c r="B2356" t="s">
        <v>12345</v>
      </c>
      <c r="C2356" t="s">
        <v>16239</v>
      </c>
      <c r="E2356" t="s">
        <v>15558</v>
      </c>
      <c r="F2356" s="3">
        <v>0</v>
      </c>
      <c r="G2356" s="3">
        <v>0</v>
      </c>
      <c r="H2356" s="255">
        <v>42604</v>
      </c>
      <c r="I2356" s="270">
        <v>6.5</v>
      </c>
      <c r="J2356" s="3">
        <v>-1</v>
      </c>
      <c r="K2356" s="3" t="s">
        <v>4752</v>
      </c>
      <c r="L2356" s="3" t="s">
        <v>4753</v>
      </c>
      <c r="M2356" s="3" t="s">
        <v>4753</v>
      </c>
      <c r="N2356" s="3" t="s">
        <v>4722</v>
      </c>
      <c r="O2356" s="3" t="s">
        <v>4715</v>
      </c>
      <c r="P2356" s="3"/>
      <c r="Q2356" s="3"/>
      <c r="R2356" s="3"/>
      <c r="S2356" s="3"/>
      <c r="T2356" s="3" t="s">
        <v>4716</v>
      </c>
    </row>
    <row r="2357" spans="2:20">
      <c r="B2357" t="s">
        <v>12341</v>
      </c>
      <c r="C2357" t="s">
        <v>16240</v>
      </c>
      <c r="E2357" t="s">
        <v>4716</v>
      </c>
      <c r="F2357" s="3">
        <v>0</v>
      </c>
      <c r="G2357" s="3">
        <v>0</v>
      </c>
      <c r="H2357" s="255">
        <v>42583</v>
      </c>
      <c r="I2357" s="270">
        <v>6.5</v>
      </c>
      <c r="J2357" s="3">
        <v>0</v>
      </c>
      <c r="K2357" s="3" t="s">
        <v>12343</v>
      </c>
      <c r="L2357" s="3" t="s">
        <v>4753</v>
      </c>
      <c r="M2357" s="3" t="s">
        <v>4753</v>
      </c>
      <c r="N2357" s="3" t="s">
        <v>4718</v>
      </c>
      <c r="O2357" s="3" t="s">
        <v>4715</v>
      </c>
      <c r="P2357" s="3"/>
      <c r="Q2357" s="3"/>
      <c r="R2357" s="3"/>
      <c r="S2357" s="3"/>
      <c r="T2357" s="3" t="s">
        <v>4716</v>
      </c>
    </row>
    <row r="2358" spans="2:20">
      <c r="B2358" t="s">
        <v>12345</v>
      </c>
      <c r="C2358" t="s">
        <v>16241</v>
      </c>
      <c r="E2358" t="s">
        <v>15936</v>
      </c>
      <c r="F2358" s="3">
        <v>0</v>
      </c>
      <c r="G2358" s="3">
        <v>0</v>
      </c>
      <c r="H2358" s="255">
        <v>42604</v>
      </c>
      <c r="I2358" s="270">
        <v>6.5</v>
      </c>
      <c r="J2358" s="3">
        <v>-1</v>
      </c>
      <c r="K2358" s="3" t="s">
        <v>4752</v>
      </c>
      <c r="L2358" s="3" t="s">
        <v>4753</v>
      </c>
      <c r="M2358" s="3" t="s">
        <v>4753</v>
      </c>
      <c r="N2358" s="3" t="s">
        <v>4722</v>
      </c>
      <c r="O2358" s="3" t="s">
        <v>4715</v>
      </c>
      <c r="P2358" s="3"/>
      <c r="Q2358" s="3"/>
      <c r="R2358" s="3"/>
      <c r="S2358" s="3"/>
      <c r="T2358" s="3" t="s">
        <v>4716</v>
      </c>
    </row>
    <row r="2359" spans="2:20">
      <c r="B2359" t="s">
        <v>12345</v>
      </c>
      <c r="C2359" t="s">
        <v>16242</v>
      </c>
      <c r="E2359" t="s">
        <v>14955</v>
      </c>
      <c r="F2359" s="3">
        <v>0</v>
      </c>
      <c r="G2359" s="3">
        <v>0</v>
      </c>
      <c r="H2359" s="255">
        <v>42594</v>
      </c>
      <c r="I2359" s="270">
        <v>6.5</v>
      </c>
      <c r="J2359" s="3">
        <v>-1</v>
      </c>
      <c r="K2359" s="3" t="s">
        <v>4752</v>
      </c>
      <c r="L2359" s="3" t="s">
        <v>4753</v>
      </c>
      <c r="M2359" s="3" t="s">
        <v>4753</v>
      </c>
      <c r="N2359" s="3" t="s">
        <v>4731</v>
      </c>
      <c r="O2359" s="3" t="s">
        <v>4715</v>
      </c>
      <c r="P2359" s="3"/>
      <c r="Q2359" s="3"/>
      <c r="R2359" s="3"/>
      <c r="S2359" s="3"/>
      <c r="T2359" s="3" t="s">
        <v>4716</v>
      </c>
    </row>
    <row r="2360" spans="2:20">
      <c r="B2360" t="s">
        <v>12345</v>
      </c>
      <c r="C2360" t="s">
        <v>16243</v>
      </c>
      <c r="E2360" t="s">
        <v>14118</v>
      </c>
      <c r="F2360" s="3">
        <v>0</v>
      </c>
      <c r="G2360" s="3">
        <v>0</v>
      </c>
      <c r="H2360" s="255">
        <v>42578</v>
      </c>
      <c r="I2360" s="270">
        <v>6.583333333333333</v>
      </c>
      <c r="J2360" s="3">
        <v>-1</v>
      </c>
      <c r="K2360" s="3" t="s">
        <v>4752</v>
      </c>
      <c r="L2360" s="3" t="s">
        <v>4753</v>
      </c>
      <c r="M2360" s="3" t="s">
        <v>4753</v>
      </c>
      <c r="N2360" s="3" t="s">
        <v>4722</v>
      </c>
      <c r="O2360" s="3" t="s">
        <v>4715</v>
      </c>
      <c r="P2360" s="3"/>
      <c r="Q2360" s="3"/>
      <c r="R2360" s="3"/>
      <c r="S2360" s="3"/>
      <c r="T2360" s="3" t="s">
        <v>4716</v>
      </c>
    </row>
    <row r="2361" spans="2:20">
      <c r="B2361" t="s">
        <v>12345</v>
      </c>
      <c r="C2361" t="s">
        <v>16244</v>
      </c>
      <c r="E2361" t="s">
        <v>14172</v>
      </c>
      <c r="F2361" s="3">
        <v>1</v>
      </c>
      <c r="G2361" s="3">
        <v>111.28</v>
      </c>
      <c r="H2361" s="255">
        <v>42570</v>
      </c>
      <c r="I2361" s="270">
        <v>6.583333333333333</v>
      </c>
      <c r="J2361" s="3">
        <v>-1</v>
      </c>
      <c r="K2361" s="3" t="s">
        <v>12343</v>
      </c>
      <c r="L2361" s="3" t="s">
        <v>4753</v>
      </c>
      <c r="M2361" s="3" t="s">
        <v>4753</v>
      </c>
      <c r="N2361" s="3" t="s">
        <v>4722</v>
      </c>
      <c r="O2361" s="3" t="s">
        <v>4715</v>
      </c>
      <c r="P2361" s="3"/>
      <c r="Q2361" s="3"/>
      <c r="R2361" s="3"/>
      <c r="S2361" s="3"/>
      <c r="T2361" s="3" t="s">
        <v>4716</v>
      </c>
    </row>
    <row r="2362" spans="2:20">
      <c r="B2362" t="s">
        <v>12341</v>
      </c>
      <c r="C2362" t="s">
        <v>16245</v>
      </c>
      <c r="E2362" t="s">
        <v>4716</v>
      </c>
      <c r="F2362" s="3">
        <v>0</v>
      </c>
      <c r="G2362" s="3">
        <v>0</v>
      </c>
      <c r="H2362" s="255">
        <v>42571</v>
      </c>
      <c r="I2362" s="270">
        <v>6.583333333333333</v>
      </c>
      <c r="J2362" s="3">
        <v>0</v>
      </c>
      <c r="K2362" s="3" t="s">
        <v>12343</v>
      </c>
      <c r="L2362" s="3" t="s">
        <v>4753</v>
      </c>
      <c r="M2362" s="3" t="s">
        <v>4753</v>
      </c>
      <c r="N2362" s="3" t="s">
        <v>4718</v>
      </c>
      <c r="O2362" s="3" t="s">
        <v>4715</v>
      </c>
      <c r="P2362" s="3"/>
      <c r="Q2362" s="3"/>
      <c r="R2362" s="3"/>
      <c r="S2362" s="3"/>
      <c r="T2362" s="3" t="s">
        <v>4716</v>
      </c>
    </row>
    <row r="2363" spans="2:20">
      <c r="B2363" t="s">
        <v>12341</v>
      </c>
      <c r="C2363" t="s">
        <v>16246</v>
      </c>
      <c r="E2363" t="s">
        <v>4716</v>
      </c>
      <c r="F2363" s="3">
        <v>0</v>
      </c>
      <c r="G2363" s="3">
        <v>0</v>
      </c>
      <c r="H2363" s="255">
        <v>42581</v>
      </c>
      <c r="I2363" s="270">
        <v>6.583333333333333</v>
      </c>
      <c r="J2363" s="3">
        <v>0</v>
      </c>
      <c r="K2363" s="3" t="s">
        <v>12343</v>
      </c>
      <c r="L2363" s="3" t="s">
        <v>4753</v>
      </c>
      <c r="M2363" s="3" t="s">
        <v>4753</v>
      </c>
      <c r="N2363" s="3" t="s">
        <v>4718</v>
      </c>
      <c r="O2363" s="3" t="s">
        <v>4715</v>
      </c>
      <c r="P2363" s="3"/>
      <c r="Q2363" s="3"/>
      <c r="R2363" s="3"/>
      <c r="S2363" s="3"/>
      <c r="T2363" s="3" t="s">
        <v>4716</v>
      </c>
    </row>
    <row r="2364" spans="2:20">
      <c r="B2364" t="s">
        <v>12345</v>
      </c>
      <c r="C2364" t="s">
        <v>16247</v>
      </c>
      <c r="E2364" t="s">
        <v>16248</v>
      </c>
      <c r="F2364" s="3">
        <v>0</v>
      </c>
      <c r="G2364" s="3">
        <v>0</v>
      </c>
      <c r="H2364" s="255">
        <v>42566</v>
      </c>
      <c r="I2364" s="270">
        <v>6.583333333333333</v>
      </c>
      <c r="J2364" s="3">
        <v>-1</v>
      </c>
      <c r="K2364" s="3" t="s">
        <v>12343</v>
      </c>
      <c r="L2364" s="3" t="s">
        <v>4753</v>
      </c>
      <c r="M2364" s="3" t="s">
        <v>4753</v>
      </c>
      <c r="N2364" s="3" t="s">
        <v>4712</v>
      </c>
      <c r="O2364" s="3" t="s">
        <v>4715</v>
      </c>
      <c r="P2364" s="3"/>
      <c r="Q2364" s="3"/>
      <c r="R2364" s="3"/>
      <c r="S2364" s="3"/>
      <c r="T2364" s="3" t="s">
        <v>4716</v>
      </c>
    </row>
    <row r="2365" spans="2:20">
      <c r="B2365" t="s">
        <v>12341</v>
      </c>
      <c r="C2365" t="s">
        <v>16249</v>
      </c>
      <c r="E2365" t="s">
        <v>4716</v>
      </c>
      <c r="F2365" s="3">
        <v>0</v>
      </c>
      <c r="G2365" s="3">
        <v>0</v>
      </c>
      <c r="H2365" s="255">
        <v>42569</v>
      </c>
      <c r="I2365" s="270">
        <v>6.583333333333333</v>
      </c>
      <c r="J2365" s="3">
        <v>0</v>
      </c>
      <c r="K2365" s="3" t="s">
        <v>12343</v>
      </c>
      <c r="L2365" s="3" t="s">
        <v>4753</v>
      </c>
      <c r="M2365" s="3" t="s">
        <v>4753</v>
      </c>
      <c r="N2365" s="3" t="s">
        <v>4722</v>
      </c>
      <c r="O2365" s="3" t="s">
        <v>4715</v>
      </c>
      <c r="P2365" s="3"/>
      <c r="Q2365" s="3"/>
      <c r="R2365" s="3"/>
      <c r="S2365" s="3"/>
      <c r="T2365" s="3" t="s">
        <v>4716</v>
      </c>
    </row>
    <row r="2366" spans="2:20">
      <c r="B2366" t="s">
        <v>12345</v>
      </c>
      <c r="C2366" t="s">
        <v>16250</v>
      </c>
      <c r="E2366" t="s">
        <v>13349</v>
      </c>
      <c r="F2366" s="3">
        <v>0</v>
      </c>
      <c r="G2366" s="3">
        <v>0</v>
      </c>
      <c r="H2366" s="255">
        <v>42581</v>
      </c>
      <c r="I2366" s="270">
        <v>6.583333333333333</v>
      </c>
      <c r="J2366" s="3">
        <v>-1</v>
      </c>
      <c r="K2366" s="3" t="s">
        <v>12343</v>
      </c>
      <c r="L2366" s="3" t="s">
        <v>4726</v>
      </c>
      <c r="M2366" s="3" t="s">
        <v>4994</v>
      </c>
      <c r="N2366" s="3" t="s">
        <v>4712</v>
      </c>
      <c r="O2366" s="3" t="s">
        <v>4715</v>
      </c>
      <c r="P2366" s="3"/>
      <c r="Q2366" s="3"/>
      <c r="R2366" s="3"/>
      <c r="S2366" s="3"/>
      <c r="T2366" s="3" t="s">
        <v>4716</v>
      </c>
    </row>
    <row r="2367" spans="2:20">
      <c r="B2367" t="s">
        <v>12378</v>
      </c>
      <c r="C2367" t="s">
        <v>16251</v>
      </c>
      <c r="E2367" t="s">
        <v>13979</v>
      </c>
      <c r="F2367" s="3">
        <v>0</v>
      </c>
      <c r="G2367" s="3">
        <v>0</v>
      </c>
      <c r="H2367" s="255">
        <v>42570</v>
      </c>
      <c r="I2367" s="270">
        <v>6.583333333333333</v>
      </c>
      <c r="J2367" s="3">
        <v>-1</v>
      </c>
      <c r="K2367" s="3" t="s">
        <v>12343</v>
      </c>
      <c r="L2367" s="3" t="s">
        <v>5197</v>
      </c>
      <c r="M2367" s="3" t="s">
        <v>16252</v>
      </c>
      <c r="N2367" s="3" t="s">
        <v>4769</v>
      </c>
      <c r="O2367" s="3" t="s">
        <v>4715</v>
      </c>
      <c r="P2367" s="3"/>
      <c r="Q2367" s="3"/>
      <c r="R2367" s="3"/>
      <c r="S2367" s="3"/>
      <c r="T2367" s="3" t="s">
        <v>4716</v>
      </c>
    </row>
    <row r="2368" spans="2:20">
      <c r="B2368" t="s">
        <v>12345</v>
      </c>
      <c r="C2368" t="s">
        <v>16253</v>
      </c>
      <c r="E2368" t="s">
        <v>14325</v>
      </c>
      <c r="F2368" s="3">
        <v>0</v>
      </c>
      <c r="G2368" s="3">
        <v>0</v>
      </c>
      <c r="H2368" s="255">
        <v>42573</v>
      </c>
      <c r="I2368" s="270">
        <v>6.583333333333333</v>
      </c>
      <c r="J2368" s="3">
        <v>-1</v>
      </c>
      <c r="K2368" s="3" t="s">
        <v>12343</v>
      </c>
      <c r="L2368" s="3" t="s">
        <v>5197</v>
      </c>
      <c r="M2368" s="3" t="s">
        <v>16254</v>
      </c>
      <c r="N2368" s="3" t="s">
        <v>4718</v>
      </c>
      <c r="O2368" s="3" t="s">
        <v>4715</v>
      </c>
      <c r="P2368" s="3"/>
      <c r="Q2368" s="3"/>
      <c r="R2368" s="3"/>
      <c r="S2368" s="3"/>
      <c r="T2368" s="3" t="s">
        <v>4716</v>
      </c>
    </row>
    <row r="2369" spans="2:20">
      <c r="B2369" t="s">
        <v>12345</v>
      </c>
      <c r="C2369" t="s">
        <v>16255</v>
      </c>
      <c r="E2369" t="s">
        <v>16256</v>
      </c>
      <c r="F2369" s="3">
        <v>0</v>
      </c>
      <c r="G2369" s="3">
        <v>0</v>
      </c>
      <c r="H2369" s="255">
        <v>42553</v>
      </c>
      <c r="I2369" s="270">
        <v>6.583333333333333</v>
      </c>
      <c r="J2369" s="3">
        <v>-1</v>
      </c>
      <c r="K2369" s="3" t="s">
        <v>12343</v>
      </c>
      <c r="L2369" s="3" t="s">
        <v>4726</v>
      </c>
      <c r="M2369" s="3" t="s">
        <v>7955</v>
      </c>
      <c r="N2369" s="3" t="s">
        <v>4718</v>
      </c>
      <c r="O2369" s="3" t="s">
        <v>4715</v>
      </c>
      <c r="P2369" s="3"/>
      <c r="Q2369" s="3"/>
      <c r="R2369" s="3"/>
      <c r="S2369" s="3"/>
      <c r="T2369" s="3" t="s">
        <v>4716</v>
      </c>
    </row>
    <row r="2370" spans="2:20">
      <c r="B2370" t="s">
        <v>12345</v>
      </c>
      <c r="C2370" t="s">
        <v>16257</v>
      </c>
      <c r="E2370" t="s">
        <v>13797</v>
      </c>
      <c r="F2370" s="3">
        <v>0</v>
      </c>
      <c r="G2370" s="3">
        <v>0</v>
      </c>
      <c r="H2370" s="255">
        <v>42570</v>
      </c>
      <c r="I2370" s="270">
        <v>6.583333333333333</v>
      </c>
      <c r="J2370" s="3">
        <v>-1</v>
      </c>
      <c r="K2370" s="3" t="s">
        <v>4752</v>
      </c>
      <c r="L2370" s="3" t="s">
        <v>4726</v>
      </c>
      <c r="M2370" s="3" t="s">
        <v>7955</v>
      </c>
      <c r="N2370" s="3" t="s">
        <v>4722</v>
      </c>
      <c r="O2370" s="3" t="s">
        <v>4715</v>
      </c>
      <c r="P2370" s="3"/>
      <c r="Q2370" s="3"/>
      <c r="R2370" s="3"/>
      <c r="S2370" s="3"/>
      <c r="T2370" s="3" t="s">
        <v>4716</v>
      </c>
    </row>
    <row r="2371" spans="2:20">
      <c r="B2371" t="s">
        <v>12345</v>
      </c>
      <c r="C2371" t="s">
        <v>16258</v>
      </c>
      <c r="E2371" t="s">
        <v>13944</v>
      </c>
      <c r="F2371" s="3">
        <v>0</v>
      </c>
      <c r="G2371" s="3">
        <v>0</v>
      </c>
      <c r="H2371" s="255">
        <v>42566</v>
      </c>
      <c r="I2371" s="270">
        <v>6.583333333333333</v>
      </c>
      <c r="J2371" s="3">
        <v>-1</v>
      </c>
      <c r="K2371" s="3" t="s">
        <v>12343</v>
      </c>
      <c r="L2371" s="3" t="s">
        <v>4726</v>
      </c>
      <c r="M2371" s="3" t="s">
        <v>5972</v>
      </c>
      <c r="N2371" s="3" t="s">
        <v>4722</v>
      </c>
      <c r="O2371" s="3" t="s">
        <v>4715</v>
      </c>
      <c r="P2371" s="3"/>
      <c r="Q2371" s="3"/>
      <c r="R2371" s="3"/>
      <c r="S2371" s="3"/>
      <c r="T2371" s="3" t="s">
        <v>4716</v>
      </c>
    </row>
    <row r="2372" spans="2:20">
      <c r="B2372" t="s">
        <v>12345</v>
      </c>
      <c r="C2372" t="s">
        <v>16259</v>
      </c>
      <c r="E2372" t="s">
        <v>14965</v>
      </c>
      <c r="F2372" s="3">
        <v>1</v>
      </c>
      <c r="G2372" s="3">
        <v>556.41999999999996</v>
      </c>
      <c r="H2372" s="255">
        <v>42577</v>
      </c>
      <c r="I2372" s="270">
        <v>6.583333333333333</v>
      </c>
      <c r="J2372" s="3">
        <v>-1</v>
      </c>
      <c r="K2372" s="3" t="s">
        <v>12343</v>
      </c>
      <c r="L2372" s="3" t="s">
        <v>4726</v>
      </c>
      <c r="M2372" s="3" t="s">
        <v>16260</v>
      </c>
      <c r="N2372" s="3" t="s">
        <v>4722</v>
      </c>
      <c r="O2372" s="3" t="s">
        <v>4715</v>
      </c>
      <c r="P2372" s="3"/>
      <c r="Q2372" s="3"/>
      <c r="R2372" s="3"/>
      <c r="S2372" s="3"/>
      <c r="T2372" s="3" t="s">
        <v>4716</v>
      </c>
    </row>
    <row r="2373" spans="2:20">
      <c r="B2373" t="s">
        <v>12345</v>
      </c>
      <c r="C2373" t="s">
        <v>16261</v>
      </c>
      <c r="E2373" t="s">
        <v>16262</v>
      </c>
      <c r="F2373" s="3">
        <v>0</v>
      </c>
      <c r="G2373" s="3">
        <v>0</v>
      </c>
      <c r="H2373" s="255">
        <v>42580</v>
      </c>
      <c r="I2373" s="270">
        <v>6.583333333333333</v>
      </c>
      <c r="J2373" s="3">
        <v>118641</v>
      </c>
      <c r="K2373" s="3" t="s">
        <v>12343</v>
      </c>
      <c r="L2373" s="3" t="s">
        <v>4726</v>
      </c>
      <c r="M2373" s="3" t="s">
        <v>4994</v>
      </c>
      <c r="N2373" s="3" t="s">
        <v>4718</v>
      </c>
      <c r="O2373" s="3" t="s">
        <v>4715</v>
      </c>
      <c r="P2373" s="3"/>
      <c r="Q2373" s="3"/>
      <c r="R2373" s="3"/>
      <c r="S2373" s="3"/>
      <c r="T2373" s="3" t="s">
        <v>4716</v>
      </c>
    </row>
    <row r="2374" spans="2:20">
      <c r="B2374" t="s">
        <v>12345</v>
      </c>
      <c r="C2374" t="s">
        <v>16263</v>
      </c>
      <c r="E2374" t="s">
        <v>14503</v>
      </c>
      <c r="F2374" s="3">
        <v>0</v>
      </c>
      <c r="G2374" s="3">
        <v>0</v>
      </c>
      <c r="H2374" s="255">
        <v>42577</v>
      </c>
      <c r="I2374" s="270">
        <v>6.583333333333333</v>
      </c>
      <c r="J2374" s="3">
        <v>-1</v>
      </c>
      <c r="K2374" s="3" t="s">
        <v>12343</v>
      </c>
      <c r="L2374" s="3" t="s">
        <v>4726</v>
      </c>
      <c r="M2374" s="3" t="s">
        <v>5188</v>
      </c>
      <c r="N2374" s="3" t="s">
        <v>4712</v>
      </c>
      <c r="O2374" s="3" t="s">
        <v>4715</v>
      </c>
      <c r="P2374" s="3"/>
      <c r="Q2374" s="3"/>
      <c r="R2374" s="3"/>
      <c r="S2374" s="3"/>
      <c r="T2374" s="3" t="s">
        <v>4716</v>
      </c>
    </row>
    <row r="2375" spans="2:20">
      <c r="B2375" t="s">
        <v>12345</v>
      </c>
      <c r="C2375" t="s">
        <v>16264</v>
      </c>
      <c r="E2375" t="s">
        <v>13576</v>
      </c>
      <c r="F2375" s="3">
        <v>0</v>
      </c>
      <c r="G2375" s="3">
        <v>0</v>
      </c>
      <c r="H2375" s="255">
        <v>42573</v>
      </c>
      <c r="I2375" s="270">
        <v>6.583333333333333</v>
      </c>
      <c r="J2375" s="3">
        <v>118566</v>
      </c>
      <c r="K2375" s="3" t="s">
        <v>12343</v>
      </c>
      <c r="L2375" s="3" t="s">
        <v>5197</v>
      </c>
      <c r="M2375" s="3" t="s">
        <v>12970</v>
      </c>
      <c r="N2375" s="3" t="s">
        <v>4722</v>
      </c>
      <c r="O2375" s="3" t="s">
        <v>4715</v>
      </c>
      <c r="P2375" s="3"/>
      <c r="Q2375" s="3"/>
      <c r="R2375" s="3"/>
      <c r="S2375" s="3"/>
      <c r="T2375" s="3" t="s">
        <v>4716</v>
      </c>
    </row>
    <row r="2376" spans="2:20">
      <c r="B2376" t="s">
        <v>12345</v>
      </c>
      <c r="C2376" t="s">
        <v>16265</v>
      </c>
      <c r="E2376" t="s">
        <v>13853</v>
      </c>
      <c r="F2376" s="3">
        <v>0</v>
      </c>
      <c r="G2376" s="3">
        <v>0</v>
      </c>
      <c r="H2376" s="255">
        <v>42579</v>
      </c>
      <c r="I2376" s="270">
        <v>6.583333333333333</v>
      </c>
      <c r="J2376" s="3">
        <v>-1</v>
      </c>
      <c r="K2376" s="3" t="s">
        <v>12343</v>
      </c>
      <c r="L2376" s="3" t="s">
        <v>5324</v>
      </c>
      <c r="M2376" s="3" t="s">
        <v>15728</v>
      </c>
      <c r="N2376" s="3" t="s">
        <v>4712</v>
      </c>
      <c r="O2376" s="3" t="s">
        <v>4715</v>
      </c>
      <c r="P2376" s="3"/>
      <c r="Q2376" s="3"/>
      <c r="R2376" s="3"/>
      <c r="S2376" s="3"/>
      <c r="T2376" s="3" t="s">
        <v>4716</v>
      </c>
    </row>
    <row r="2377" spans="2:20">
      <c r="B2377" t="s">
        <v>12345</v>
      </c>
      <c r="C2377" t="s">
        <v>16266</v>
      </c>
      <c r="E2377" t="s">
        <v>12977</v>
      </c>
      <c r="F2377" s="3">
        <v>0</v>
      </c>
      <c r="G2377" s="3">
        <v>0</v>
      </c>
      <c r="H2377" s="255">
        <v>42552</v>
      </c>
      <c r="I2377" s="270">
        <v>6.583333333333333</v>
      </c>
      <c r="J2377" s="3">
        <v>-1</v>
      </c>
      <c r="K2377" s="3" t="s">
        <v>12343</v>
      </c>
      <c r="L2377" s="3" t="s">
        <v>5324</v>
      </c>
      <c r="M2377" s="3" t="s">
        <v>16267</v>
      </c>
      <c r="N2377" s="3" t="s">
        <v>4722</v>
      </c>
      <c r="O2377" s="3" t="s">
        <v>4715</v>
      </c>
      <c r="P2377" s="3"/>
      <c r="Q2377" s="3"/>
      <c r="R2377" s="3"/>
      <c r="S2377" s="3"/>
      <c r="T2377" s="3" t="s">
        <v>4716</v>
      </c>
    </row>
    <row r="2378" spans="2:20">
      <c r="B2378" t="s">
        <v>12345</v>
      </c>
      <c r="C2378" t="s">
        <v>16268</v>
      </c>
      <c r="E2378" t="s">
        <v>13456</v>
      </c>
      <c r="F2378" s="3">
        <v>0</v>
      </c>
      <c r="G2378" s="3">
        <v>0</v>
      </c>
      <c r="H2378" s="255">
        <v>42581</v>
      </c>
      <c r="I2378" s="270">
        <v>6.583333333333333</v>
      </c>
      <c r="J2378" s="3">
        <v>-1</v>
      </c>
      <c r="K2378" s="3" t="s">
        <v>12343</v>
      </c>
      <c r="L2378" s="3" t="s">
        <v>5324</v>
      </c>
      <c r="M2378" s="3" t="s">
        <v>7123</v>
      </c>
      <c r="N2378" s="3" t="s">
        <v>4722</v>
      </c>
      <c r="O2378" s="3" t="s">
        <v>4715</v>
      </c>
      <c r="P2378" s="3"/>
      <c r="Q2378" s="3"/>
      <c r="R2378" s="3"/>
      <c r="S2378" s="3"/>
      <c r="T2378" s="3" t="s">
        <v>4716</v>
      </c>
    </row>
    <row r="2379" spans="2:20">
      <c r="B2379" t="s">
        <v>12345</v>
      </c>
      <c r="C2379" t="s">
        <v>16269</v>
      </c>
      <c r="E2379" t="s">
        <v>16270</v>
      </c>
      <c r="F2379" s="3">
        <v>1</v>
      </c>
      <c r="G2379" s="3">
        <v>1363.76</v>
      </c>
      <c r="H2379" s="255">
        <v>42564</v>
      </c>
      <c r="I2379" s="270">
        <v>6.583333333333333</v>
      </c>
      <c r="J2379" s="3">
        <v>-1</v>
      </c>
      <c r="K2379" s="3" t="s">
        <v>12343</v>
      </c>
      <c r="L2379" s="3" t="s">
        <v>4726</v>
      </c>
      <c r="M2379" s="3" t="s">
        <v>16271</v>
      </c>
      <c r="N2379" s="3" t="s">
        <v>4718</v>
      </c>
      <c r="O2379" s="3" t="s">
        <v>4715</v>
      </c>
      <c r="P2379" s="3"/>
      <c r="Q2379" s="3"/>
      <c r="R2379" s="3"/>
      <c r="S2379" s="3"/>
      <c r="T2379" s="3" t="s">
        <v>4716</v>
      </c>
    </row>
    <row r="2380" spans="2:20">
      <c r="B2380" t="s">
        <v>12345</v>
      </c>
      <c r="C2380" t="s">
        <v>16272</v>
      </c>
      <c r="E2380" t="s">
        <v>14264</v>
      </c>
      <c r="F2380" s="3">
        <v>0</v>
      </c>
      <c r="G2380" s="3">
        <v>0</v>
      </c>
      <c r="H2380" s="255">
        <v>42574</v>
      </c>
      <c r="I2380" s="270">
        <v>6.583333333333333</v>
      </c>
      <c r="J2380" s="3">
        <v>-1</v>
      </c>
      <c r="K2380" s="3" t="s">
        <v>12343</v>
      </c>
      <c r="L2380" s="3" t="s">
        <v>5324</v>
      </c>
      <c r="M2380" s="3" t="s">
        <v>8234</v>
      </c>
      <c r="N2380" s="3" t="s">
        <v>4712</v>
      </c>
      <c r="O2380" s="3" t="s">
        <v>4715</v>
      </c>
      <c r="P2380" s="3"/>
      <c r="Q2380" s="3"/>
      <c r="R2380" s="3"/>
      <c r="S2380" s="3"/>
      <c r="T2380" s="3" t="s">
        <v>4716</v>
      </c>
    </row>
    <row r="2381" spans="2:20">
      <c r="B2381" t="s">
        <v>12345</v>
      </c>
      <c r="C2381" t="s">
        <v>16273</v>
      </c>
      <c r="E2381" t="s">
        <v>15380</v>
      </c>
      <c r="F2381" s="3">
        <v>0</v>
      </c>
      <c r="G2381" s="3">
        <v>0</v>
      </c>
      <c r="H2381" s="255">
        <v>42566</v>
      </c>
      <c r="I2381" s="270">
        <v>6.583333333333333</v>
      </c>
      <c r="J2381" s="3">
        <v>-1</v>
      </c>
      <c r="K2381" s="3" t="s">
        <v>12343</v>
      </c>
      <c r="L2381" s="3" t="s">
        <v>4726</v>
      </c>
      <c r="M2381" s="3" t="s">
        <v>11774</v>
      </c>
      <c r="N2381" s="3" t="s">
        <v>4718</v>
      </c>
      <c r="O2381" s="3" t="s">
        <v>4715</v>
      </c>
      <c r="P2381" s="3"/>
      <c r="Q2381" s="3"/>
      <c r="R2381" s="3"/>
      <c r="S2381" s="3"/>
      <c r="T2381" s="3" t="s">
        <v>4716</v>
      </c>
    </row>
    <row r="2382" spans="2:20">
      <c r="B2382" t="s">
        <v>12345</v>
      </c>
      <c r="C2382" t="s">
        <v>16274</v>
      </c>
      <c r="E2382" t="s">
        <v>16275</v>
      </c>
      <c r="F2382" s="3">
        <v>0</v>
      </c>
      <c r="G2382" s="3">
        <v>0</v>
      </c>
      <c r="H2382" s="255">
        <v>42572</v>
      </c>
      <c r="I2382" s="270">
        <v>6.583333333333333</v>
      </c>
      <c r="J2382" s="3">
        <v>-1</v>
      </c>
      <c r="K2382" s="3" t="s">
        <v>12343</v>
      </c>
      <c r="L2382" s="3" t="s">
        <v>5324</v>
      </c>
      <c r="M2382" s="3" t="s">
        <v>13064</v>
      </c>
      <c r="N2382" s="3" t="s">
        <v>4722</v>
      </c>
      <c r="O2382" s="3" t="s">
        <v>4715</v>
      </c>
      <c r="P2382" s="3"/>
      <c r="Q2382" s="3"/>
      <c r="R2382" s="3"/>
      <c r="S2382" s="3"/>
      <c r="T2382" s="3" t="s">
        <v>4716</v>
      </c>
    </row>
    <row r="2383" spans="2:20">
      <c r="B2383" t="s">
        <v>12345</v>
      </c>
      <c r="C2383" t="s">
        <v>16276</v>
      </c>
      <c r="E2383" t="s">
        <v>14147</v>
      </c>
      <c r="F2383" s="3">
        <v>0</v>
      </c>
      <c r="G2383" s="3">
        <v>0</v>
      </c>
      <c r="H2383" s="255">
        <v>42571</v>
      </c>
      <c r="I2383" s="270">
        <v>6.583333333333333</v>
      </c>
      <c r="J2383" s="3">
        <v>278566</v>
      </c>
      <c r="K2383" s="3" t="s">
        <v>4752</v>
      </c>
      <c r="L2383" s="3" t="s">
        <v>4726</v>
      </c>
      <c r="M2383" s="3" t="s">
        <v>4994</v>
      </c>
      <c r="N2383" s="3" t="s">
        <v>4722</v>
      </c>
      <c r="O2383" s="3" t="s">
        <v>4715</v>
      </c>
      <c r="P2383" s="3"/>
      <c r="Q2383" s="3"/>
      <c r="R2383" s="3"/>
      <c r="S2383" s="3"/>
      <c r="T2383" s="3" t="s">
        <v>4716</v>
      </c>
    </row>
    <row r="2384" spans="2:20">
      <c r="B2384" t="s">
        <v>12345</v>
      </c>
      <c r="C2384" t="s">
        <v>16277</v>
      </c>
      <c r="E2384" t="s">
        <v>16278</v>
      </c>
      <c r="F2384" s="3">
        <v>0</v>
      </c>
      <c r="G2384" s="3">
        <v>0</v>
      </c>
      <c r="H2384" s="255">
        <v>42558</v>
      </c>
      <c r="I2384" s="270">
        <v>6.583333333333333</v>
      </c>
      <c r="J2384" s="3">
        <v>-1</v>
      </c>
      <c r="K2384" s="3" t="s">
        <v>12343</v>
      </c>
      <c r="L2384" s="3" t="s">
        <v>4726</v>
      </c>
      <c r="M2384" s="3" t="s">
        <v>5188</v>
      </c>
      <c r="N2384" s="3" t="s">
        <v>4722</v>
      </c>
      <c r="O2384" s="3" t="s">
        <v>4715</v>
      </c>
      <c r="P2384" s="3"/>
      <c r="Q2384" s="3"/>
      <c r="R2384" s="3"/>
      <c r="S2384" s="3"/>
      <c r="T2384" s="3" t="s">
        <v>4716</v>
      </c>
    </row>
    <row r="2385" spans="2:20">
      <c r="B2385" t="s">
        <v>12345</v>
      </c>
      <c r="C2385" t="s">
        <v>16279</v>
      </c>
      <c r="E2385" t="s">
        <v>16203</v>
      </c>
      <c r="F2385" s="3">
        <v>1</v>
      </c>
      <c r="G2385" s="3">
        <v>222.57</v>
      </c>
      <c r="H2385" s="255">
        <v>42580</v>
      </c>
      <c r="I2385" s="270">
        <v>6.583333333333333</v>
      </c>
      <c r="J2385" s="3">
        <v>-1</v>
      </c>
      <c r="K2385" s="3" t="s">
        <v>4752</v>
      </c>
      <c r="L2385" s="3" t="s">
        <v>5197</v>
      </c>
      <c r="M2385" s="3" t="s">
        <v>12397</v>
      </c>
      <c r="N2385" s="3" t="s">
        <v>4722</v>
      </c>
      <c r="O2385" s="3" t="s">
        <v>4715</v>
      </c>
      <c r="P2385" s="3"/>
      <c r="Q2385" s="3"/>
      <c r="R2385" s="3"/>
      <c r="S2385" s="3"/>
      <c r="T2385" s="3" t="s">
        <v>4716</v>
      </c>
    </row>
    <row r="2386" spans="2:20">
      <c r="B2386" t="s">
        <v>12345</v>
      </c>
      <c r="C2386" t="s">
        <v>16280</v>
      </c>
      <c r="E2386" t="s">
        <v>15301</v>
      </c>
      <c r="F2386" s="3">
        <v>0</v>
      </c>
      <c r="G2386" s="3">
        <v>0</v>
      </c>
      <c r="H2386" s="255">
        <v>42557</v>
      </c>
      <c r="I2386" s="270">
        <v>6.583333333333333</v>
      </c>
      <c r="J2386" s="3">
        <v>-1</v>
      </c>
      <c r="K2386" s="3" t="s">
        <v>12343</v>
      </c>
      <c r="L2386" s="3" t="s">
        <v>5324</v>
      </c>
      <c r="M2386" s="3" t="s">
        <v>10076</v>
      </c>
      <c r="N2386" s="3" t="s">
        <v>4722</v>
      </c>
      <c r="O2386" s="3" t="s">
        <v>4715</v>
      </c>
      <c r="P2386" s="3"/>
      <c r="Q2386" s="3"/>
      <c r="R2386" s="3"/>
      <c r="S2386" s="3"/>
      <c r="T2386" s="3" t="s">
        <v>4716</v>
      </c>
    </row>
    <row r="2387" spans="2:20">
      <c r="B2387" t="s">
        <v>12345</v>
      </c>
      <c r="C2387" t="s">
        <v>16281</v>
      </c>
      <c r="E2387" t="s">
        <v>16025</v>
      </c>
      <c r="F2387" s="3">
        <v>0</v>
      </c>
      <c r="G2387" s="3">
        <v>0</v>
      </c>
      <c r="H2387" s="255">
        <v>42566</v>
      </c>
      <c r="I2387" s="270">
        <v>6.583333333333333</v>
      </c>
      <c r="J2387" s="3">
        <v>-1</v>
      </c>
      <c r="K2387" s="3" t="s">
        <v>12343</v>
      </c>
      <c r="L2387" s="3" t="s">
        <v>5324</v>
      </c>
      <c r="M2387" s="3" t="s">
        <v>16282</v>
      </c>
      <c r="N2387" s="3" t="s">
        <v>4769</v>
      </c>
      <c r="O2387" s="3" t="s">
        <v>4715</v>
      </c>
      <c r="P2387" s="3"/>
      <c r="Q2387" s="3"/>
      <c r="R2387" s="3"/>
      <c r="S2387" s="3"/>
      <c r="T2387" s="3" t="s">
        <v>4716</v>
      </c>
    </row>
    <row r="2388" spans="2:20">
      <c r="B2388" t="s">
        <v>12345</v>
      </c>
      <c r="C2388" t="s">
        <v>16283</v>
      </c>
      <c r="E2388" t="s">
        <v>14748</v>
      </c>
      <c r="F2388" s="3">
        <v>0</v>
      </c>
      <c r="G2388" s="3">
        <v>0</v>
      </c>
      <c r="H2388" s="255">
        <v>42572</v>
      </c>
      <c r="I2388" s="270">
        <v>6.583333333333333</v>
      </c>
      <c r="J2388" s="3">
        <v>-1</v>
      </c>
      <c r="K2388" s="3" t="s">
        <v>12343</v>
      </c>
      <c r="L2388" s="3" t="s">
        <v>4726</v>
      </c>
      <c r="M2388" s="3" t="s">
        <v>11774</v>
      </c>
      <c r="N2388" s="3" t="s">
        <v>4718</v>
      </c>
      <c r="O2388" s="3" t="s">
        <v>4715</v>
      </c>
      <c r="P2388" s="3"/>
      <c r="Q2388" s="3"/>
      <c r="R2388" s="3"/>
      <c r="S2388" s="3"/>
      <c r="T2388" s="3" t="s">
        <v>4716</v>
      </c>
    </row>
    <row r="2389" spans="2:20">
      <c r="B2389" t="s">
        <v>12345</v>
      </c>
      <c r="C2389" t="s">
        <v>16284</v>
      </c>
      <c r="E2389" t="s">
        <v>16201</v>
      </c>
      <c r="F2389" s="3">
        <v>0</v>
      </c>
      <c r="G2389" s="3">
        <v>0</v>
      </c>
      <c r="H2389" s="255">
        <v>42565</v>
      </c>
      <c r="I2389" s="270">
        <v>6.583333333333333</v>
      </c>
      <c r="J2389" s="3">
        <v>-1</v>
      </c>
      <c r="K2389" s="3" t="s">
        <v>4752</v>
      </c>
      <c r="L2389" s="3" t="s">
        <v>4726</v>
      </c>
      <c r="M2389" s="3" t="s">
        <v>4994</v>
      </c>
      <c r="N2389" s="3" t="s">
        <v>4722</v>
      </c>
      <c r="O2389" s="3" t="s">
        <v>4715</v>
      </c>
      <c r="P2389" s="3"/>
      <c r="Q2389" s="3"/>
      <c r="R2389" s="3"/>
      <c r="S2389" s="3"/>
      <c r="T2389" s="3" t="s">
        <v>4716</v>
      </c>
    </row>
    <row r="2390" spans="2:20">
      <c r="B2390" t="s">
        <v>12345</v>
      </c>
      <c r="C2390" t="s">
        <v>16285</v>
      </c>
      <c r="E2390" t="s">
        <v>16286</v>
      </c>
      <c r="F2390" s="3">
        <v>0</v>
      </c>
      <c r="G2390" s="3">
        <v>0</v>
      </c>
      <c r="H2390" s="255">
        <v>42576</v>
      </c>
      <c r="I2390" s="270">
        <v>6.583333333333333</v>
      </c>
      <c r="J2390" s="3">
        <v>-1</v>
      </c>
      <c r="K2390" s="3" t="s">
        <v>12343</v>
      </c>
      <c r="L2390" s="3" t="s">
        <v>4726</v>
      </c>
      <c r="M2390" s="3" t="s">
        <v>5228</v>
      </c>
      <c r="N2390" s="3" t="s">
        <v>4722</v>
      </c>
      <c r="O2390" s="3" t="s">
        <v>4715</v>
      </c>
      <c r="P2390" s="3"/>
      <c r="Q2390" s="3"/>
      <c r="R2390" s="3"/>
      <c r="S2390" s="3"/>
      <c r="T2390" s="3" t="s">
        <v>4716</v>
      </c>
    </row>
    <row r="2391" spans="2:20">
      <c r="B2391" t="s">
        <v>12345</v>
      </c>
      <c r="C2391" t="s">
        <v>16287</v>
      </c>
      <c r="E2391" t="s">
        <v>14560</v>
      </c>
      <c r="F2391" s="3">
        <v>0</v>
      </c>
      <c r="G2391" s="3">
        <v>0</v>
      </c>
      <c r="H2391" s="255">
        <v>42565</v>
      </c>
      <c r="I2391" s="270">
        <v>6.583333333333333</v>
      </c>
      <c r="J2391" s="3">
        <v>34658</v>
      </c>
      <c r="K2391" s="3" t="s">
        <v>12343</v>
      </c>
      <c r="L2391" s="3" t="s">
        <v>4726</v>
      </c>
      <c r="M2391" s="3" t="s">
        <v>11825</v>
      </c>
      <c r="N2391" s="3" t="s">
        <v>4722</v>
      </c>
      <c r="O2391" s="3" t="s">
        <v>4715</v>
      </c>
      <c r="P2391" s="3"/>
      <c r="Q2391" s="3"/>
      <c r="R2391" s="3"/>
      <c r="S2391" s="3"/>
      <c r="T2391" s="3" t="s">
        <v>4716</v>
      </c>
    </row>
    <row r="2392" spans="2:20">
      <c r="B2392" t="s">
        <v>12345</v>
      </c>
      <c r="C2392" t="s">
        <v>16288</v>
      </c>
      <c r="E2392" t="s">
        <v>16289</v>
      </c>
      <c r="F2392" s="3">
        <v>2</v>
      </c>
      <c r="G2392" s="3">
        <v>1920.18</v>
      </c>
      <c r="H2392" s="255">
        <v>42566</v>
      </c>
      <c r="I2392" s="270">
        <v>6.583333333333333</v>
      </c>
      <c r="J2392" s="3">
        <v>-1</v>
      </c>
      <c r="K2392" s="3" t="s">
        <v>12343</v>
      </c>
      <c r="L2392" s="3" t="s">
        <v>5324</v>
      </c>
      <c r="M2392" s="3" t="s">
        <v>16282</v>
      </c>
      <c r="N2392" s="3" t="s">
        <v>4718</v>
      </c>
      <c r="O2392" s="3" t="s">
        <v>4715</v>
      </c>
      <c r="P2392" s="3"/>
      <c r="Q2392" s="3"/>
      <c r="R2392" s="3"/>
      <c r="S2392" s="3"/>
      <c r="T2392" s="3" t="s">
        <v>4716</v>
      </c>
    </row>
    <row r="2393" spans="2:20">
      <c r="B2393" t="s">
        <v>12345</v>
      </c>
      <c r="C2393" t="s">
        <v>16290</v>
      </c>
      <c r="E2393" t="s">
        <v>14037</v>
      </c>
      <c r="F2393" s="3">
        <v>0</v>
      </c>
      <c r="G2393" s="3">
        <v>0</v>
      </c>
      <c r="H2393" s="255">
        <v>42567</v>
      </c>
      <c r="I2393" s="270">
        <v>6.583333333333333</v>
      </c>
      <c r="J2393" s="3">
        <v>-1</v>
      </c>
      <c r="K2393" s="3" t="s">
        <v>4752</v>
      </c>
      <c r="L2393" s="3" t="s">
        <v>4726</v>
      </c>
      <c r="M2393" s="3" t="s">
        <v>4994</v>
      </c>
      <c r="N2393" s="3" t="s">
        <v>4712</v>
      </c>
      <c r="O2393" s="3" t="s">
        <v>4715</v>
      </c>
      <c r="P2393" s="3"/>
      <c r="Q2393" s="3"/>
      <c r="R2393" s="3"/>
      <c r="S2393" s="3"/>
      <c r="T2393" s="3" t="s">
        <v>4716</v>
      </c>
    </row>
    <row r="2394" spans="2:20">
      <c r="B2394" t="s">
        <v>12345</v>
      </c>
      <c r="C2394" t="s">
        <v>16291</v>
      </c>
      <c r="E2394" t="s">
        <v>16292</v>
      </c>
      <c r="F2394" s="3">
        <v>0</v>
      </c>
      <c r="G2394" s="3">
        <v>0</v>
      </c>
      <c r="H2394" s="255">
        <v>42559</v>
      </c>
      <c r="I2394" s="270">
        <v>6.583333333333333</v>
      </c>
      <c r="J2394" s="3">
        <v>-1</v>
      </c>
      <c r="K2394" s="3" t="s">
        <v>4752</v>
      </c>
      <c r="L2394" s="3" t="s">
        <v>5324</v>
      </c>
      <c r="M2394" s="3" t="s">
        <v>14656</v>
      </c>
      <c r="N2394" s="3" t="s">
        <v>4722</v>
      </c>
      <c r="O2394" s="3" t="s">
        <v>4715</v>
      </c>
      <c r="P2394" s="3"/>
      <c r="Q2394" s="3"/>
      <c r="R2394" s="3"/>
      <c r="S2394" s="3"/>
      <c r="T2394" s="3" t="s">
        <v>4716</v>
      </c>
    </row>
    <row r="2395" spans="2:20">
      <c r="B2395" t="s">
        <v>12345</v>
      </c>
      <c r="C2395" t="s">
        <v>16293</v>
      </c>
      <c r="E2395" t="s">
        <v>16294</v>
      </c>
      <c r="F2395" s="3">
        <v>0</v>
      </c>
      <c r="G2395" s="3">
        <v>0</v>
      </c>
      <c r="H2395" s="255">
        <v>42553</v>
      </c>
      <c r="I2395" s="270">
        <v>6.583333333333333</v>
      </c>
      <c r="J2395" s="3">
        <v>-1</v>
      </c>
      <c r="K2395" s="3" t="s">
        <v>12343</v>
      </c>
      <c r="L2395" s="3" t="s">
        <v>4726</v>
      </c>
      <c r="M2395" s="3" t="s">
        <v>13558</v>
      </c>
      <c r="N2395" s="3" t="s">
        <v>4712</v>
      </c>
      <c r="O2395" s="3" t="s">
        <v>4715</v>
      </c>
      <c r="P2395" s="3"/>
      <c r="Q2395" s="3"/>
      <c r="R2395" s="3"/>
      <c r="S2395" s="3"/>
      <c r="T2395" s="3" t="s">
        <v>4716</v>
      </c>
    </row>
    <row r="2396" spans="2:20">
      <c r="B2396" t="s">
        <v>12345</v>
      </c>
      <c r="C2396" t="s">
        <v>16295</v>
      </c>
      <c r="E2396" t="s">
        <v>15977</v>
      </c>
      <c r="F2396" s="3">
        <v>0</v>
      </c>
      <c r="G2396" s="3">
        <v>0</v>
      </c>
      <c r="H2396" s="255">
        <v>42564</v>
      </c>
      <c r="I2396" s="270">
        <v>6.583333333333333</v>
      </c>
      <c r="J2396" s="3">
        <v>-1</v>
      </c>
      <c r="K2396" s="3" t="s">
        <v>4752</v>
      </c>
      <c r="L2396" s="3" t="s">
        <v>5324</v>
      </c>
      <c r="M2396" s="3" t="s">
        <v>16296</v>
      </c>
      <c r="N2396" s="3" t="s">
        <v>4718</v>
      </c>
      <c r="O2396" s="3" t="s">
        <v>4715</v>
      </c>
      <c r="P2396" s="3"/>
      <c r="Q2396" s="3"/>
      <c r="R2396" s="3"/>
      <c r="S2396" s="3"/>
      <c r="T2396" s="3" t="s">
        <v>4716</v>
      </c>
    </row>
    <row r="2397" spans="2:20">
      <c r="B2397" t="s">
        <v>12345</v>
      </c>
      <c r="C2397" t="s">
        <v>16297</v>
      </c>
      <c r="E2397" t="s">
        <v>16058</v>
      </c>
      <c r="F2397" s="3">
        <v>0</v>
      </c>
      <c r="G2397" s="3">
        <v>0</v>
      </c>
      <c r="H2397" s="255">
        <v>42577</v>
      </c>
      <c r="I2397" s="270">
        <v>6.583333333333333</v>
      </c>
      <c r="J2397" s="3">
        <v>-1</v>
      </c>
      <c r="K2397" s="3" t="s">
        <v>12343</v>
      </c>
      <c r="L2397" s="3" t="s">
        <v>4753</v>
      </c>
      <c r="M2397" s="3" t="s">
        <v>4753</v>
      </c>
      <c r="N2397" s="3" t="s">
        <v>4712</v>
      </c>
      <c r="O2397" s="3" t="s">
        <v>4715</v>
      </c>
      <c r="P2397" s="3"/>
      <c r="Q2397" s="3"/>
      <c r="R2397" s="3"/>
      <c r="S2397" s="3"/>
      <c r="T2397" s="3" t="s">
        <v>4716</v>
      </c>
    </row>
    <row r="2398" spans="2:20">
      <c r="B2398" t="s">
        <v>12345</v>
      </c>
      <c r="C2398" t="s">
        <v>16298</v>
      </c>
      <c r="E2398" t="s">
        <v>14770</v>
      </c>
      <c r="F2398" s="3">
        <v>0</v>
      </c>
      <c r="G2398" s="3">
        <v>0</v>
      </c>
      <c r="H2398" s="255">
        <v>42577</v>
      </c>
      <c r="I2398" s="270">
        <v>6.583333333333333</v>
      </c>
      <c r="J2398" s="3">
        <v>-1</v>
      </c>
      <c r="K2398" s="3" t="s">
        <v>12343</v>
      </c>
      <c r="L2398" s="3" t="s">
        <v>4753</v>
      </c>
      <c r="M2398" s="3" t="s">
        <v>4753</v>
      </c>
      <c r="N2398" s="3" t="s">
        <v>4718</v>
      </c>
      <c r="O2398" s="3" t="s">
        <v>4715</v>
      </c>
      <c r="P2398" s="3"/>
      <c r="Q2398" s="3"/>
      <c r="R2398" s="3"/>
      <c r="S2398" s="3"/>
      <c r="T2398" s="3" t="s">
        <v>4716</v>
      </c>
    </row>
    <row r="2399" spans="2:20">
      <c r="B2399" t="s">
        <v>12341</v>
      </c>
      <c r="C2399" t="s">
        <v>16299</v>
      </c>
      <c r="E2399" t="s">
        <v>4716</v>
      </c>
      <c r="F2399" s="3">
        <v>0</v>
      </c>
      <c r="G2399" s="3">
        <v>0</v>
      </c>
      <c r="H2399" s="255">
        <v>42565</v>
      </c>
      <c r="I2399" s="270">
        <v>6.583333333333333</v>
      </c>
      <c r="J2399" s="3">
        <v>0</v>
      </c>
      <c r="K2399" s="3" t="s">
        <v>12343</v>
      </c>
      <c r="L2399" s="3" t="s">
        <v>4753</v>
      </c>
      <c r="M2399" s="3" t="s">
        <v>4753</v>
      </c>
      <c r="N2399" s="3" t="s">
        <v>4718</v>
      </c>
      <c r="O2399" s="3" t="s">
        <v>4715</v>
      </c>
      <c r="P2399" s="3"/>
      <c r="Q2399" s="3"/>
      <c r="R2399" s="3"/>
      <c r="S2399" s="3"/>
      <c r="T2399" s="3" t="s">
        <v>4716</v>
      </c>
    </row>
    <row r="2400" spans="2:20">
      <c r="B2400" t="s">
        <v>12341</v>
      </c>
      <c r="C2400" t="s">
        <v>16300</v>
      </c>
      <c r="E2400" t="s">
        <v>4716</v>
      </c>
      <c r="F2400" s="3">
        <v>0</v>
      </c>
      <c r="G2400" s="3">
        <v>0</v>
      </c>
      <c r="H2400" s="255">
        <v>42558</v>
      </c>
      <c r="I2400" s="270">
        <v>6.583333333333333</v>
      </c>
      <c r="J2400" s="3">
        <v>0</v>
      </c>
      <c r="K2400" s="3" t="s">
        <v>12343</v>
      </c>
      <c r="L2400" s="3" t="s">
        <v>4753</v>
      </c>
      <c r="M2400" s="3" t="s">
        <v>4753</v>
      </c>
      <c r="N2400" s="3" t="s">
        <v>4722</v>
      </c>
      <c r="O2400" s="3" t="s">
        <v>4715</v>
      </c>
      <c r="P2400" s="3"/>
      <c r="Q2400" s="3"/>
      <c r="R2400" s="3"/>
      <c r="S2400" s="3"/>
      <c r="T2400" s="3" t="s">
        <v>4716</v>
      </c>
    </row>
    <row r="2401" spans="2:20">
      <c r="B2401" t="s">
        <v>12345</v>
      </c>
      <c r="C2401" t="s">
        <v>16301</v>
      </c>
      <c r="E2401" t="s">
        <v>15671</v>
      </c>
      <c r="F2401" s="3">
        <v>0</v>
      </c>
      <c r="G2401" s="3">
        <v>0</v>
      </c>
      <c r="H2401" s="255">
        <v>42565</v>
      </c>
      <c r="I2401" s="270">
        <v>6.583333333333333</v>
      </c>
      <c r="J2401" s="3">
        <v>-1</v>
      </c>
      <c r="K2401" s="3" t="s">
        <v>12343</v>
      </c>
      <c r="L2401" s="3" t="s">
        <v>4753</v>
      </c>
      <c r="M2401" s="3" t="s">
        <v>4753</v>
      </c>
      <c r="N2401" s="3" t="s">
        <v>4712</v>
      </c>
      <c r="O2401" s="3" t="s">
        <v>4715</v>
      </c>
      <c r="P2401" s="3"/>
      <c r="Q2401" s="3"/>
      <c r="R2401" s="3"/>
      <c r="S2401" s="3"/>
      <c r="T2401" s="3" t="s">
        <v>4716</v>
      </c>
    </row>
    <row r="2402" spans="2:20">
      <c r="B2402" t="s">
        <v>12345</v>
      </c>
      <c r="C2402" t="s">
        <v>16302</v>
      </c>
      <c r="E2402" t="s">
        <v>16041</v>
      </c>
      <c r="F2402" s="3">
        <v>0</v>
      </c>
      <c r="G2402" s="3">
        <v>0</v>
      </c>
      <c r="H2402" s="255">
        <v>42577</v>
      </c>
      <c r="I2402" s="270">
        <v>6.583333333333333</v>
      </c>
      <c r="J2402" s="3">
        <v>-1</v>
      </c>
      <c r="K2402" s="3" t="s">
        <v>12343</v>
      </c>
      <c r="L2402" s="3" t="s">
        <v>4753</v>
      </c>
      <c r="M2402" s="3" t="s">
        <v>4753</v>
      </c>
      <c r="N2402" s="3" t="s">
        <v>4722</v>
      </c>
      <c r="O2402" s="3" t="s">
        <v>4715</v>
      </c>
      <c r="P2402" s="3"/>
      <c r="Q2402" s="3"/>
      <c r="R2402" s="3"/>
      <c r="S2402" s="3"/>
      <c r="T2402" s="3" t="s">
        <v>4716</v>
      </c>
    </row>
    <row r="2403" spans="2:20">
      <c r="B2403" t="s">
        <v>12345</v>
      </c>
      <c r="C2403" t="s">
        <v>16303</v>
      </c>
      <c r="E2403" t="s">
        <v>15932</v>
      </c>
      <c r="F2403" s="3">
        <v>0</v>
      </c>
      <c r="G2403" s="3">
        <v>0</v>
      </c>
      <c r="H2403" s="255">
        <v>42555</v>
      </c>
      <c r="I2403" s="270">
        <v>6.583333333333333</v>
      </c>
      <c r="J2403" s="3">
        <v>-1</v>
      </c>
      <c r="K2403" s="3" t="s">
        <v>12343</v>
      </c>
      <c r="L2403" s="3" t="s">
        <v>4753</v>
      </c>
      <c r="M2403" s="3" t="s">
        <v>4753</v>
      </c>
      <c r="N2403" s="3" t="s">
        <v>4718</v>
      </c>
      <c r="O2403" s="3" t="s">
        <v>4715</v>
      </c>
      <c r="P2403" s="3"/>
      <c r="Q2403" s="3"/>
      <c r="R2403" s="3"/>
      <c r="S2403" s="3"/>
      <c r="T2403" s="3" t="s">
        <v>4716</v>
      </c>
    </row>
    <row r="2404" spans="2:20">
      <c r="B2404" t="s">
        <v>12345</v>
      </c>
      <c r="C2404" t="s">
        <v>16304</v>
      </c>
      <c r="E2404" t="s">
        <v>14578</v>
      </c>
      <c r="F2404" s="3">
        <v>0</v>
      </c>
      <c r="G2404" s="3">
        <v>0</v>
      </c>
      <c r="H2404" s="255">
        <v>42576</v>
      </c>
      <c r="I2404" s="270">
        <v>6.583333333333333</v>
      </c>
      <c r="J2404" s="3">
        <v>-1</v>
      </c>
      <c r="K2404" s="3" t="s">
        <v>4752</v>
      </c>
      <c r="L2404" s="3" t="s">
        <v>4753</v>
      </c>
      <c r="M2404" s="3" t="s">
        <v>4753</v>
      </c>
      <c r="N2404" s="3" t="s">
        <v>4712</v>
      </c>
      <c r="O2404" s="3" t="s">
        <v>4715</v>
      </c>
      <c r="P2404" s="3"/>
      <c r="Q2404" s="3"/>
      <c r="R2404" s="3"/>
      <c r="S2404" s="3"/>
      <c r="T2404" s="3" t="s">
        <v>4716</v>
      </c>
    </row>
    <row r="2405" spans="2:20">
      <c r="B2405" t="s">
        <v>12341</v>
      </c>
      <c r="C2405" t="s">
        <v>16305</v>
      </c>
      <c r="E2405" t="s">
        <v>4716</v>
      </c>
      <c r="F2405" s="3">
        <v>0</v>
      </c>
      <c r="G2405" s="3">
        <v>0</v>
      </c>
      <c r="H2405" s="255">
        <v>42555</v>
      </c>
      <c r="I2405" s="270">
        <v>6.583333333333333</v>
      </c>
      <c r="J2405" s="3">
        <v>0</v>
      </c>
      <c r="K2405" s="3" t="s">
        <v>12343</v>
      </c>
      <c r="L2405" s="3" t="s">
        <v>4753</v>
      </c>
      <c r="M2405" s="3" t="s">
        <v>4753</v>
      </c>
      <c r="N2405" s="3" t="s">
        <v>4718</v>
      </c>
      <c r="O2405" s="3" t="s">
        <v>4715</v>
      </c>
      <c r="P2405" s="3"/>
      <c r="Q2405" s="3"/>
      <c r="R2405" s="3"/>
      <c r="S2405" s="3"/>
      <c r="T2405" s="3" t="s">
        <v>4716</v>
      </c>
    </row>
    <row r="2406" spans="2:20">
      <c r="B2406" t="s">
        <v>12345</v>
      </c>
      <c r="C2406" t="s">
        <v>16306</v>
      </c>
      <c r="E2406" t="s">
        <v>14422</v>
      </c>
      <c r="F2406" s="3">
        <v>0</v>
      </c>
      <c r="G2406" s="3">
        <v>0</v>
      </c>
      <c r="H2406" s="255">
        <v>42571</v>
      </c>
      <c r="I2406" s="270">
        <v>6.583333333333333</v>
      </c>
      <c r="J2406" s="3">
        <v>-1</v>
      </c>
      <c r="K2406" s="3" t="s">
        <v>4752</v>
      </c>
      <c r="L2406" s="3" t="s">
        <v>4753</v>
      </c>
      <c r="M2406" s="3" t="s">
        <v>4753</v>
      </c>
      <c r="N2406" s="3" t="s">
        <v>4718</v>
      </c>
      <c r="O2406" s="3" t="s">
        <v>4715</v>
      </c>
      <c r="P2406" s="3"/>
      <c r="Q2406" s="3"/>
      <c r="R2406" s="3"/>
      <c r="S2406" s="3"/>
      <c r="T2406" s="3" t="s">
        <v>4716</v>
      </c>
    </row>
    <row r="2407" spans="2:20">
      <c r="B2407" t="s">
        <v>12341</v>
      </c>
      <c r="C2407" t="s">
        <v>16307</v>
      </c>
      <c r="E2407" t="s">
        <v>4716</v>
      </c>
      <c r="F2407" s="3">
        <v>0</v>
      </c>
      <c r="G2407" s="3">
        <v>0</v>
      </c>
      <c r="H2407" s="255">
        <v>42558</v>
      </c>
      <c r="I2407" s="270">
        <v>6.583333333333333</v>
      </c>
      <c r="J2407" s="3">
        <v>0</v>
      </c>
      <c r="K2407" s="3" t="s">
        <v>12343</v>
      </c>
      <c r="L2407" s="3" t="s">
        <v>4753</v>
      </c>
      <c r="M2407" s="3" t="s">
        <v>4753</v>
      </c>
      <c r="N2407" s="3" t="s">
        <v>4718</v>
      </c>
      <c r="O2407" s="3" t="s">
        <v>4715</v>
      </c>
      <c r="P2407" s="3"/>
      <c r="Q2407" s="3"/>
      <c r="R2407" s="3"/>
      <c r="S2407" s="3"/>
      <c r="T2407" s="3" t="s">
        <v>4716</v>
      </c>
    </row>
    <row r="2408" spans="2:20">
      <c r="B2408" t="s">
        <v>12345</v>
      </c>
      <c r="C2408" t="s">
        <v>16308</v>
      </c>
      <c r="E2408" t="s">
        <v>16309</v>
      </c>
      <c r="F2408" s="3">
        <v>1</v>
      </c>
      <c r="G2408" s="3">
        <v>1363.76</v>
      </c>
      <c r="H2408" s="255">
        <v>42578</v>
      </c>
      <c r="I2408" s="270">
        <v>6.583333333333333</v>
      </c>
      <c r="J2408" s="3">
        <v>-1</v>
      </c>
      <c r="K2408" s="3" t="s">
        <v>12343</v>
      </c>
      <c r="L2408" s="3" t="s">
        <v>4753</v>
      </c>
      <c r="M2408" s="3" t="s">
        <v>4753</v>
      </c>
      <c r="N2408" s="3" t="s">
        <v>4722</v>
      </c>
      <c r="O2408" s="3" t="s">
        <v>4715</v>
      </c>
      <c r="P2408" s="3"/>
      <c r="Q2408" s="3"/>
      <c r="R2408" s="3"/>
      <c r="S2408" s="3"/>
      <c r="T2408" s="3" t="s">
        <v>4716</v>
      </c>
    </row>
    <row r="2409" spans="2:20">
      <c r="B2409" t="s">
        <v>12345</v>
      </c>
      <c r="C2409" t="s">
        <v>16310</v>
      </c>
      <c r="E2409" t="s">
        <v>14313</v>
      </c>
      <c r="F2409" s="3">
        <v>1</v>
      </c>
      <c r="G2409" s="3">
        <v>6367.51</v>
      </c>
      <c r="H2409" s="255">
        <v>42567</v>
      </c>
      <c r="I2409" s="270">
        <v>6.583333333333333</v>
      </c>
      <c r="J2409" s="3">
        <v>-1</v>
      </c>
      <c r="K2409" s="3" t="s">
        <v>4752</v>
      </c>
      <c r="L2409" s="3" t="s">
        <v>4753</v>
      </c>
      <c r="M2409" s="3" t="s">
        <v>4753</v>
      </c>
      <c r="N2409" s="3" t="s">
        <v>4722</v>
      </c>
      <c r="O2409" s="3" t="s">
        <v>4715</v>
      </c>
      <c r="P2409" s="3"/>
      <c r="Q2409" s="3"/>
      <c r="R2409" s="3"/>
      <c r="S2409" s="3"/>
      <c r="T2409" s="3" t="s">
        <v>4716</v>
      </c>
    </row>
    <row r="2410" spans="2:20">
      <c r="B2410" t="s">
        <v>12345</v>
      </c>
      <c r="C2410" t="s">
        <v>16311</v>
      </c>
      <c r="E2410" t="s">
        <v>14852</v>
      </c>
      <c r="F2410" s="3">
        <v>0</v>
      </c>
      <c r="G2410" s="3">
        <v>0</v>
      </c>
      <c r="H2410" s="255">
        <v>42542</v>
      </c>
      <c r="I2410" s="270">
        <v>6.666666666666667</v>
      </c>
      <c r="J2410" s="3">
        <v>-1</v>
      </c>
      <c r="K2410" s="3" t="s">
        <v>12343</v>
      </c>
      <c r="L2410" s="3" t="s">
        <v>4753</v>
      </c>
      <c r="M2410" s="3" t="s">
        <v>4753</v>
      </c>
      <c r="N2410" s="3" t="s">
        <v>4722</v>
      </c>
      <c r="O2410" s="3" t="s">
        <v>4715</v>
      </c>
      <c r="P2410" s="3"/>
      <c r="Q2410" s="3"/>
      <c r="R2410" s="3"/>
      <c r="S2410" s="3"/>
      <c r="T2410" s="3" t="s">
        <v>4716</v>
      </c>
    </row>
    <row r="2411" spans="2:20">
      <c r="B2411" t="s">
        <v>12345</v>
      </c>
      <c r="C2411" t="s">
        <v>16312</v>
      </c>
      <c r="E2411" t="s">
        <v>16313</v>
      </c>
      <c r="F2411" s="3">
        <v>0</v>
      </c>
      <c r="G2411" s="3">
        <v>0</v>
      </c>
      <c r="H2411" s="255">
        <v>42549</v>
      </c>
      <c r="I2411" s="270">
        <v>6.666666666666667</v>
      </c>
      <c r="J2411" s="3">
        <v>-1</v>
      </c>
      <c r="K2411" s="3" t="s">
        <v>12343</v>
      </c>
      <c r="L2411" s="3" t="s">
        <v>4753</v>
      </c>
      <c r="M2411" s="3" t="s">
        <v>4753</v>
      </c>
      <c r="N2411" s="3" t="s">
        <v>4718</v>
      </c>
      <c r="O2411" s="3" t="s">
        <v>4715</v>
      </c>
      <c r="P2411" s="3"/>
      <c r="Q2411" s="3"/>
      <c r="R2411" s="3"/>
      <c r="S2411" s="3"/>
      <c r="T2411" s="3" t="s">
        <v>4716</v>
      </c>
    </row>
    <row r="2412" spans="2:20">
      <c r="B2412" t="s">
        <v>12345</v>
      </c>
      <c r="C2412" t="s">
        <v>16314</v>
      </c>
      <c r="E2412" t="s">
        <v>16315</v>
      </c>
      <c r="F2412" s="3">
        <v>0</v>
      </c>
      <c r="G2412" s="3">
        <v>0</v>
      </c>
      <c r="H2412" s="255">
        <v>42531</v>
      </c>
      <c r="I2412" s="270">
        <v>6.666666666666667</v>
      </c>
      <c r="J2412" s="3">
        <v>-1</v>
      </c>
      <c r="K2412" s="3" t="s">
        <v>12343</v>
      </c>
      <c r="L2412" s="3" t="s">
        <v>4753</v>
      </c>
      <c r="M2412" s="3" t="s">
        <v>4753</v>
      </c>
      <c r="N2412" s="3" t="s">
        <v>4722</v>
      </c>
      <c r="O2412" s="3" t="s">
        <v>4715</v>
      </c>
      <c r="P2412" s="3"/>
      <c r="Q2412" s="3"/>
      <c r="R2412" s="3"/>
      <c r="S2412" s="3"/>
      <c r="T2412" s="3" t="s">
        <v>4716</v>
      </c>
    </row>
    <row r="2413" spans="2:20">
      <c r="B2413" t="s">
        <v>12345</v>
      </c>
      <c r="C2413" t="s">
        <v>16316</v>
      </c>
      <c r="E2413" t="s">
        <v>16317</v>
      </c>
      <c r="F2413" s="3">
        <v>2</v>
      </c>
      <c r="G2413" s="3">
        <v>1920.18</v>
      </c>
      <c r="H2413" s="255">
        <v>42551</v>
      </c>
      <c r="I2413" s="270">
        <v>6.666666666666667</v>
      </c>
      <c r="J2413" s="3">
        <v>-1</v>
      </c>
      <c r="K2413" s="3" t="s">
        <v>4752</v>
      </c>
      <c r="L2413" s="3" t="s">
        <v>4753</v>
      </c>
      <c r="M2413" s="3" t="s">
        <v>4753</v>
      </c>
      <c r="N2413" s="3" t="s">
        <v>4722</v>
      </c>
      <c r="O2413" s="3" t="s">
        <v>4715</v>
      </c>
      <c r="P2413" s="3"/>
      <c r="Q2413" s="3"/>
      <c r="R2413" s="3"/>
      <c r="S2413" s="3"/>
      <c r="T2413" s="3" t="s">
        <v>4716</v>
      </c>
    </row>
    <row r="2414" spans="2:20">
      <c r="B2414" t="s">
        <v>12341</v>
      </c>
      <c r="C2414" t="s">
        <v>16318</v>
      </c>
      <c r="E2414" t="s">
        <v>4716</v>
      </c>
      <c r="F2414" s="3">
        <v>0</v>
      </c>
      <c r="G2414" s="3">
        <v>0</v>
      </c>
      <c r="H2414" s="255">
        <v>42537</v>
      </c>
      <c r="I2414" s="270">
        <v>6.666666666666667</v>
      </c>
      <c r="J2414" s="3">
        <v>0</v>
      </c>
      <c r="K2414" s="3" t="s">
        <v>12343</v>
      </c>
      <c r="L2414" s="3" t="s">
        <v>4753</v>
      </c>
      <c r="M2414" s="3" t="s">
        <v>4753</v>
      </c>
      <c r="N2414" s="3" t="s">
        <v>4718</v>
      </c>
      <c r="O2414" s="3" t="s">
        <v>4715</v>
      </c>
      <c r="P2414" s="3"/>
      <c r="Q2414" s="3"/>
      <c r="R2414" s="3"/>
      <c r="S2414" s="3"/>
      <c r="T2414" s="3" t="s">
        <v>4716</v>
      </c>
    </row>
    <row r="2415" spans="2:20">
      <c r="B2415" t="s">
        <v>12345</v>
      </c>
      <c r="C2415" t="s">
        <v>16319</v>
      </c>
      <c r="E2415" t="s">
        <v>16320</v>
      </c>
      <c r="F2415" s="3">
        <v>0</v>
      </c>
      <c r="G2415" s="3">
        <v>0</v>
      </c>
      <c r="H2415" s="255">
        <v>42546</v>
      </c>
      <c r="I2415" s="270">
        <v>6.666666666666667</v>
      </c>
      <c r="J2415" s="3">
        <v>-1</v>
      </c>
      <c r="K2415" s="3" t="s">
        <v>12343</v>
      </c>
      <c r="L2415" s="3" t="s">
        <v>4753</v>
      </c>
      <c r="M2415" s="3" t="s">
        <v>4753</v>
      </c>
      <c r="N2415" s="3" t="s">
        <v>4769</v>
      </c>
      <c r="O2415" s="3" t="s">
        <v>4715</v>
      </c>
      <c r="P2415" s="3"/>
      <c r="Q2415" s="3"/>
      <c r="R2415" s="3"/>
      <c r="S2415" s="3"/>
      <c r="T2415" s="3" t="s">
        <v>4716</v>
      </c>
    </row>
    <row r="2416" spans="2:20">
      <c r="B2416" t="s">
        <v>12345</v>
      </c>
      <c r="C2416" t="s">
        <v>16321</v>
      </c>
      <c r="E2416" t="s">
        <v>13450</v>
      </c>
      <c r="F2416" s="3">
        <v>0</v>
      </c>
      <c r="G2416" s="3">
        <v>0</v>
      </c>
      <c r="H2416" s="255">
        <v>42551</v>
      </c>
      <c r="I2416" s="270">
        <v>6.666666666666667</v>
      </c>
      <c r="J2416" s="3">
        <v>-1</v>
      </c>
      <c r="K2416" s="3" t="s">
        <v>12343</v>
      </c>
      <c r="L2416" s="3" t="s">
        <v>4726</v>
      </c>
      <c r="M2416" s="3" t="s">
        <v>11774</v>
      </c>
      <c r="N2416" s="3" t="s">
        <v>4722</v>
      </c>
      <c r="O2416" s="3" t="s">
        <v>4715</v>
      </c>
      <c r="P2416" s="3"/>
      <c r="Q2416" s="3"/>
      <c r="R2416" s="3"/>
      <c r="S2416" s="3"/>
      <c r="T2416" s="3" t="s">
        <v>4716</v>
      </c>
    </row>
    <row r="2417" spans="2:20">
      <c r="B2417" t="s">
        <v>12345</v>
      </c>
      <c r="C2417" t="s">
        <v>16322</v>
      </c>
      <c r="E2417" t="s">
        <v>14109</v>
      </c>
      <c r="F2417" s="3">
        <v>0</v>
      </c>
      <c r="G2417" s="3">
        <v>0</v>
      </c>
      <c r="H2417" s="255">
        <v>42551</v>
      </c>
      <c r="I2417" s="270">
        <v>6.666666666666667</v>
      </c>
      <c r="J2417" s="3">
        <v>-1</v>
      </c>
      <c r="K2417" s="3" t="s">
        <v>4752</v>
      </c>
      <c r="L2417" s="3" t="s">
        <v>4713</v>
      </c>
      <c r="M2417" s="3" t="s">
        <v>16323</v>
      </c>
      <c r="N2417" s="3" t="s">
        <v>4712</v>
      </c>
      <c r="O2417" s="3" t="s">
        <v>4715</v>
      </c>
      <c r="P2417" s="3"/>
      <c r="Q2417" s="3"/>
      <c r="R2417" s="3"/>
      <c r="S2417" s="3"/>
      <c r="T2417" s="3" t="s">
        <v>4716</v>
      </c>
    </row>
    <row r="2418" spans="2:20">
      <c r="B2418" t="s">
        <v>12341</v>
      </c>
      <c r="C2418" t="s">
        <v>16324</v>
      </c>
      <c r="E2418" t="s">
        <v>4716</v>
      </c>
      <c r="F2418" s="3">
        <v>0</v>
      </c>
      <c r="G2418" s="3">
        <v>0</v>
      </c>
      <c r="H2418" s="255">
        <v>42546</v>
      </c>
      <c r="I2418" s="270">
        <v>6.666666666666667</v>
      </c>
      <c r="J2418" s="3">
        <v>0</v>
      </c>
      <c r="K2418" s="3" t="s">
        <v>12343</v>
      </c>
      <c r="L2418" s="3" t="s">
        <v>4753</v>
      </c>
      <c r="M2418" s="3" t="s">
        <v>4753</v>
      </c>
      <c r="N2418" s="3" t="s">
        <v>4718</v>
      </c>
      <c r="O2418" s="3" t="s">
        <v>4715</v>
      </c>
      <c r="P2418" s="3"/>
      <c r="Q2418" s="3"/>
      <c r="R2418" s="3"/>
      <c r="S2418" s="3"/>
      <c r="T2418" s="3" t="s">
        <v>4716</v>
      </c>
    </row>
    <row r="2419" spans="2:20">
      <c r="B2419" t="s">
        <v>12345</v>
      </c>
      <c r="C2419" t="s">
        <v>16325</v>
      </c>
      <c r="E2419" t="s">
        <v>13927</v>
      </c>
      <c r="F2419" s="3">
        <v>0</v>
      </c>
      <c r="G2419" s="3">
        <v>0</v>
      </c>
      <c r="H2419" s="255">
        <v>42551</v>
      </c>
      <c r="I2419" s="270">
        <v>6.666666666666667</v>
      </c>
      <c r="J2419" s="3">
        <v>-1</v>
      </c>
      <c r="K2419" s="3" t="s">
        <v>12343</v>
      </c>
      <c r="L2419" s="3" t="s">
        <v>4726</v>
      </c>
      <c r="M2419" s="3" t="s">
        <v>13884</v>
      </c>
      <c r="N2419" s="3" t="s">
        <v>4722</v>
      </c>
      <c r="O2419" s="3" t="s">
        <v>4715</v>
      </c>
      <c r="P2419" s="3"/>
      <c r="Q2419" s="3"/>
      <c r="R2419" s="3"/>
      <c r="S2419" s="3"/>
      <c r="T2419" s="3" t="s">
        <v>4716</v>
      </c>
    </row>
    <row r="2420" spans="2:20">
      <c r="B2420" t="s">
        <v>12345</v>
      </c>
      <c r="C2420" t="s">
        <v>16326</v>
      </c>
      <c r="E2420" t="s">
        <v>12694</v>
      </c>
      <c r="F2420" s="3">
        <v>0</v>
      </c>
      <c r="G2420" s="3">
        <v>0</v>
      </c>
      <c r="H2420" s="255">
        <v>42531</v>
      </c>
      <c r="I2420" s="270">
        <v>6.666666666666667</v>
      </c>
      <c r="J2420" s="3">
        <v>-1</v>
      </c>
      <c r="K2420" s="3" t="s">
        <v>12343</v>
      </c>
      <c r="L2420" s="3" t="s">
        <v>4726</v>
      </c>
      <c r="M2420" s="3" t="s">
        <v>16327</v>
      </c>
      <c r="N2420" s="3" t="s">
        <v>4718</v>
      </c>
      <c r="O2420" s="3" t="s">
        <v>4715</v>
      </c>
      <c r="P2420" s="3"/>
      <c r="Q2420" s="3"/>
      <c r="R2420" s="3"/>
      <c r="S2420" s="3"/>
      <c r="T2420" s="3" t="s">
        <v>4716</v>
      </c>
    </row>
    <row r="2421" spans="2:20">
      <c r="B2421" t="s">
        <v>12345</v>
      </c>
      <c r="C2421" t="s">
        <v>16328</v>
      </c>
      <c r="E2421" t="s">
        <v>13315</v>
      </c>
      <c r="F2421" s="3">
        <v>1</v>
      </c>
      <c r="G2421" s="3">
        <v>1363.76</v>
      </c>
      <c r="H2421" s="255">
        <v>42536</v>
      </c>
      <c r="I2421" s="270">
        <v>6.666666666666667</v>
      </c>
      <c r="J2421" s="3">
        <v>-1</v>
      </c>
      <c r="K2421" s="3" t="s">
        <v>4752</v>
      </c>
      <c r="L2421" s="3" t="s">
        <v>5324</v>
      </c>
      <c r="M2421" s="3" t="s">
        <v>16329</v>
      </c>
      <c r="N2421" s="3" t="s">
        <v>4718</v>
      </c>
      <c r="O2421" s="3" t="s">
        <v>4715</v>
      </c>
      <c r="P2421" s="3"/>
      <c r="Q2421" s="3"/>
      <c r="R2421" s="3"/>
      <c r="S2421" s="3"/>
      <c r="T2421" s="3" t="s">
        <v>4716</v>
      </c>
    </row>
    <row r="2422" spans="2:20">
      <c r="B2422" t="s">
        <v>12345</v>
      </c>
      <c r="C2422" t="s">
        <v>16330</v>
      </c>
      <c r="E2422" t="s">
        <v>14625</v>
      </c>
      <c r="F2422" s="3">
        <v>0</v>
      </c>
      <c r="G2422" s="3">
        <v>0</v>
      </c>
      <c r="H2422" s="255">
        <v>42522</v>
      </c>
      <c r="I2422" s="270">
        <v>6.666666666666667</v>
      </c>
      <c r="J2422" s="3">
        <v>-1</v>
      </c>
      <c r="K2422" s="3" t="s">
        <v>4752</v>
      </c>
      <c r="L2422" s="3" t="s">
        <v>4726</v>
      </c>
      <c r="M2422" s="3" t="s">
        <v>10458</v>
      </c>
      <c r="N2422" s="3" t="s">
        <v>4722</v>
      </c>
      <c r="O2422" s="3" t="s">
        <v>4715</v>
      </c>
      <c r="P2422" s="3"/>
      <c r="Q2422" s="3"/>
      <c r="R2422" s="3"/>
      <c r="S2422" s="3"/>
      <c r="T2422" s="3" t="s">
        <v>4716</v>
      </c>
    </row>
    <row r="2423" spans="2:20">
      <c r="B2423" t="s">
        <v>12345</v>
      </c>
      <c r="C2423" t="s">
        <v>16331</v>
      </c>
      <c r="E2423" t="s">
        <v>16309</v>
      </c>
      <c r="F2423" s="3">
        <v>0</v>
      </c>
      <c r="G2423" s="3">
        <v>0</v>
      </c>
      <c r="H2423" s="255">
        <v>42549</v>
      </c>
      <c r="I2423" s="270">
        <v>6.666666666666667</v>
      </c>
      <c r="J2423" s="3">
        <v>-1</v>
      </c>
      <c r="K2423" s="3" t="s">
        <v>4752</v>
      </c>
      <c r="L2423" s="3" t="s">
        <v>4713</v>
      </c>
      <c r="M2423" s="3" t="s">
        <v>16332</v>
      </c>
      <c r="N2423" s="3" t="s">
        <v>4722</v>
      </c>
      <c r="O2423" s="3" t="s">
        <v>4715</v>
      </c>
      <c r="P2423" s="3"/>
      <c r="Q2423" s="3"/>
      <c r="R2423" s="3"/>
      <c r="S2423" s="3"/>
      <c r="T2423" s="3" t="s">
        <v>4716</v>
      </c>
    </row>
    <row r="2424" spans="2:20">
      <c r="B2424" t="s">
        <v>12345</v>
      </c>
      <c r="C2424" t="s">
        <v>16333</v>
      </c>
      <c r="E2424" t="s">
        <v>13799</v>
      </c>
      <c r="F2424" s="3">
        <v>0</v>
      </c>
      <c r="G2424" s="3">
        <v>0</v>
      </c>
      <c r="H2424" s="255">
        <v>42528</v>
      </c>
      <c r="I2424" s="270">
        <v>6.666666666666667</v>
      </c>
      <c r="J2424" s="3">
        <v>-1</v>
      </c>
      <c r="K2424" s="3" t="s">
        <v>12343</v>
      </c>
      <c r="L2424" s="3" t="s">
        <v>4726</v>
      </c>
      <c r="M2424" s="3" t="s">
        <v>4994</v>
      </c>
      <c r="N2424" s="3" t="s">
        <v>4731</v>
      </c>
      <c r="O2424" s="3" t="s">
        <v>4715</v>
      </c>
      <c r="P2424" s="3"/>
      <c r="Q2424" s="3"/>
      <c r="R2424" s="3"/>
      <c r="S2424" s="3"/>
      <c r="T2424" s="3" t="s">
        <v>4716</v>
      </c>
    </row>
    <row r="2425" spans="2:20">
      <c r="B2425" t="s">
        <v>12341</v>
      </c>
      <c r="C2425" t="s">
        <v>16334</v>
      </c>
      <c r="E2425" t="s">
        <v>4716</v>
      </c>
      <c r="F2425" s="3">
        <v>0</v>
      </c>
      <c r="G2425" s="3">
        <v>0</v>
      </c>
      <c r="H2425" s="255">
        <v>42523</v>
      </c>
      <c r="I2425" s="270">
        <v>6.666666666666667</v>
      </c>
      <c r="J2425" s="3">
        <v>0</v>
      </c>
      <c r="K2425" s="3" t="s">
        <v>12343</v>
      </c>
      <c r="L2425" s="3" t="s">
        <v>4753</v>
      </c>
      <c r="M2425" s="3" t="s">
        <v>4753</v>
      </c>
      <c r="N2425" s="3" t="s">
        <v>4718</v>
      </c>
      <c r="O2425" s="3" t="s">
        <v>4715</v>
      </c>
      <c r="P2425" s="3"/>
      <c r="Q2425" s="3"/>
      <c r="R2425" s="3"/>
      <c r="S2425" s="3"/>
      <c r="T2425" s="3" t="s">
        <v>4716</v>
      </c>
    </row>
    <row r="2426" spans="2:20">
      <c r="B2426" t="s">
        <v>12345</v>
      </c>
      <c r="C2426" t="s">
        <v>16335</v>
      </c>
      <c r="E2426" t="s">
        <v>14711</v>
      </c>
      <c r="F2426" s="3">
        <v>0</v>
      </c>
      <c r="G2426" s="3">
        <v>0</v>
      </c>
      <c r="H2426" s="255">
        <v>42535</v>
      </c>
      <c r="I2426" s="270">
        <v>6.666666666666667</v>
      </c>
      <c r="J2426" s="3">
        <v>-1</v>
      </c>
      <c r="K2426" s="3" t="s">
        <v>4752</v>
      </c>
      <c r="L2426" s="3" t="s">
        <v>5324</v>
      </c>
      <c r="M2426" s="3" t="s">
        <v>16336</v>
      </c>
      <c r="N2426" s="3" t="s">
        <v>4712</v>
      </c>
      <c r="O2426" s="3" t="s">
        <v>4715</v>
      </c>
      <c r="P2426" s="3"/>
      <c r="Q2426" s="3"/>
      <c r="R2426" s="3"/>
      <c r="S2426" s="3"/>
      <c r="T2426" s="3" t="s">
        <v>4716</v>
      </c>
    </row>
    <row r="2427" spans="2:20">
      <c r="B2427" t="s">
        <v>12345</v>
      </c>
      <c r="C2427" t="s">
        <v>16337</v>
      </c>
      <c r="E2427" t="s">
        <v>12871</v>
      </c>
      <c r="F2427" s="3">
        <v>0</v>
      </c>
      <c r="G2427" s="3">
        <v>0</v>
      </c>
      <c r="H2427" s="255">
        <v>42550</v>
      </c>
      <c r="I2427" s="270">
        <v>6.666666666666667</v>
      </c>
      <c r="J2427" s="3">
        <v>-1</v>
      </c>
      <c r="K2427" s="3" t="s">
        <v>12343</v>
      </c>
      <c r="L2427" s="3" t="s">
        <v>4726</v>
      </c>
      <c r="M2427" s="3" t="s">
        <v>16338</v>
      </c>
      <c r="N2427" s="3" t="s">
        <v>4722</v>
      </c>
      <c r="O2427" s="3" t="s">
        <v>4715</v>
      </c>
      <c r="P2427" s="3"/>
      <c r="Q2427" s="3"/>
      <c r="R2427" s="3"/>
      <c r="S2427" s="3"/>
      <c r="T2427" s="3" t="s">
        <v>4716</v>
      </c>
    </row>
    <row r="2428" spans="2:20">
      <c r="B2428" t="s">
        <v>12345</v>
      </c>
      <c r="C2428" t="s">
        <v>16339</v>
      </c>
      <c r="E2428" t="s">
        <v>13404</v>
      </c>
      <c r="F2428" s="3">
        <v>0</v>
      </c>
      <c r="G2428" s="3">
        <v>0</v>
      </c>
      <c r="H2428" s="255">
        <v>42549</v>
      </c>
      <c r="I2428" s="270">
        <v>6.666666666666667</v>
      </c>
      <c r="J2428" s="3">
        <v>-1</v>
      </c>
      <c r="K2428" s="3" t="s">
        <v>12343</v>
      </c>
      <c r="L2428" s="3" t="s">
        <v>4726</v>
      </c>
      <c r="M2428" s="3" t="s">
        <v>16340</v>
      </c>
      <c r="N2428" s="3" t="s">
        <v>4718</v>
      </c>
      <c r="O2428" s="3" t="s">
        <v>4715</v>
      </c>
      <c r="P2428" s="3"/>
      <c r="Q2428" s="3"/>
      <c r="R2428" s="3"/>
      <c r="S2428" s="3"/>
      <c r="T2428" s="3" t="s">
        <v>4716</v>
      </c>
    </row>
    <row r="2429" spans="2:20">
      <c r="B2429" t="s">
        <v>12345</v>
      </c>
      <c r="C2429" t="s">
        <v>16341</v>
      </c>
      <c r="E2429" t="s">
        <v>14546</v>
      </c>
      <c r="F2429" s="3">
        <v>0</v>
      </c>
      <c r="G2429" s="3">
        <v>0</v>
      </c>
      <c r="H2429" s="255">
        <v>42538</v>
      </c>
      <c r="I2429" s="270">
        <v>6.666666666666667</v>
      </c>
      <c r="J2429" s="3">
        <v>-1</v>
      </c>
      <c r="K2429" s="3" t="s">
        <v>12343</v>
      </c>
      <c r="L2429" s="3" t="s">
        <v>4726</v>
      </c>
      <c r="M2429" s="3" t="s">
        <v>11011</v>
      </c>
      <c r="N2429" s="3" t="s">
        <v>4718</v>
      </c>
      <c r="O2429" s="3" t="s">
        <v>4715</v>
      </c>
      <c r="P2429" s="3"/>
      <c r="Q2429" s="3"/>
      <c r="R2429" s="3"/>
      <c r="S2429" s="3"/>
      <c r="T2429" s="3" t="s">
        <v>4716</v>
      </c>
    </row>
    <row r="2430" spans="2:20">
      <c r="B2430" t="s">
        <v>12345</v>
      </c>
      <c r="C2430" t="s">
        <v>16342</v>
      </c>
      <c r="E2430" t="s">
        <v>12819</v>
      </c>
      <c r="F2430" s="3">
        <v>0</v>
      </c>
      <c r="G2430" s="3">
        <v>0</v>
      </c>
      <c r="H2430" s="255">
        <v>42529</v>
      </c>
      <c r="I2430" s="270">
        <v>6.666666666666667</v>
      </c>
      <c r="J2430" s="3">
        <v>-1</v>
      </c>
      <c r="K2430" s="3" t="s">
        <v>12343</v>
      </c>
      <c r="L2430" s="3" t="s">
        <v>4726</v>
      </c>
      <c r="M2430" s="3" t="s">
        <v>11798</v>
      </c>
      <c r="N2430" s="3" t="s">
        <v>4722</v>
      </c>
      <c r="O2430" s="3" t="s">
        <v>4715</v>
      </c>
      <c r="P2430" s="3"/>
      <c r="Q2430" s="3"/>
      <c r="R2430" s="3"/>
      <c r="S2430" s="3"/>
      <c r="T2430" s="3" t="s">
        <v>4716</v>
      </c>
    </row>
    <row r="2431" spans="2:20">
      <c r="B2431" t="s">
        <v>12345</v>
      </c>
      <c r="C2431" t="s">
        <v>16343</v>
      </c>
      <c r="E2431" t="s">
        <v>15663</v>
      </c>
      <c r="F2431" s="3">
        <v>0</v>
      </c>
      <c r="G2431" s="3">
        <v>0</v>
      </c>
      <c r="H2431" s="255">
        <v>42551</v>
      </c>
      <c r="I2431" s="270">
        <v>6.666666666666667</v>
      </c>
      <c r="J2431" s="3">
        <v>-1</v>
      </c>
      <c r="K2431" s="3" t="s">
        <v>12343</v>
      </c>
      <c r="L2431" s="3" t="s">
        <v>4726</v>
      </c>
      <c r="M2431" s="3" t="s">
        <v>10477</v>
      </c>
      <c r="N2431" s="3" t="s">
        <v>4718</v>
      </c>
      <c r="O2431" s="3" t="s">
        <v>4715</v>
      </c>
      <c r="P2431" s="3"/>
      <c r="Q2431" s="3"/>
      <c r="R2431" s="3"/>
      <c r="S2431" s="3"/>
      <c r="T2431" s="3" t="s">
        <v>4716</v>
      </c>
    </row>
    <row r="2432" spans="2:20">
      <c r="B2432" t="s">
        <v>12345</v>
      </c>
      <c r="C2432" t="s">
        <v>16344</v>
      </c>
      <c r="E2432" t="s">
        <v>15505</v>
      </c>
      <c r="F2432" s="3">
        <v>0</v>
      </c>
      <c r="G2432" s="3">
        <v>0</v>
      </c>
      <c r="H2432" s="255">
        <v>42530</v>
      </c>
      <c r="I2432" s="270">
        <v>6.666666666666667</v>
      </c>
      <c r="J2432" s="3">
        <v>-1</v>
      </c>
      <c r="K2432" s="3" t="s">
        <v>12343</v>
      </c>
      <c r="L2432" s="3" t="s">
        <v>4726</v>
      </c>
      <c r="M2432" s="3" t="s">
        <v>5228</v>
      </c>
      <c r="N2432" s="3" t="s">
        <v>4718</v>
      </c>
      <c r="O2432" s="3" t="s">
        <v>4715</v>
      </c>
      <c r="P2432" s="3"/>
      <c r="Q2432" s="3"/>
      <c r="R2432" s="3"/>
      <c r="S2432" s="3"/>
      <c r="T2432" s="3" t="s">
        <v>4716</v>
      </c>
    </row>
    <row r="2433" spans="2:20">
      <c r="B2433" t="s">
        <v>12345</v>
      </c>
      <c r="C2433" t="s">
        <v>16345</v>
      </c>
      <c r="E2433" t="s">
        <v>13063</v>
      </c>
      <c r="F2433" s="3">
        <v>0</v>
      </c>
      <c r="G2433" s="3">
        <v>0</v>
      </c>
      <c r="H2433" s="255">
        <v>42551</v>
      </c>
      <c r="I2433" s="270">
        <v>6.666666666666667</v>
      </c>
      <c r="J2433" s="3">
        <v>-1</v>
      </c>
      <c r="K2433" s="3" t="s">
        <v>12343</v>
      </c>
      <c r="L2433" s="3" t="s">
        <v>5324</v>
      </c>
      <c r="M2433" s="3" t="s">
        <v>16346</v>
      </c>
      <c r="N2433" s="3" t="s">
        <v>4718</v>
      </c>
      <c r="O2433" s="3" t="s">
        <v>4715</v>
      </c>
      <c r="P2433" s="3"/>
      <c r="Q2433" s="3"/>
      <c r="R2433" s="3"/>
      <c r="S2433" s="3"/>
      <c r="T2433" s="3" t="s">
        <v>4716</v>
      </c>
    </row>
    <row r="2434" spans="2:20">
      <c r="B2434" t="s">
        <v>12345</v>
      </c>
      <c r="C2434" t="s">
        <v>16347</v>
      </c>
      <c r="E2434" t="s">
        <v>13324</v>
      </c>
      <c r="F2434" s="3">
        <v>0</v>
      </c>
      <c r="G2434" s="3">
        <v>0</v>
      </c>
      <c r="H2434" s="255">
        <v>42532</v>
      </c>
      <c r="I2434" s="270">
        <v>6.666666666666667</v>
      </c>
      <c r="J2434" s="3">
        <v>-1</v>
      </c>
      <c r="K2434" s="3" t="s">
        <v>4752</v>
      </c>
      <c r="L2434" s="3" t="s">
        <v>4726</v>
      </c>
      <c r="M2434" s="3" t="s">
        <v>13558</v>
      </c>
      <c r="N2434" s="3" t="s">
        <v>4731</v>
      </c>
      <c r="O2434" s="3" t="s">
        <v>4715</v>
      </c>
      <c r="P2434" s="3"/>
      <c r="Q2434" s="3"/>
      <c r="R2434" s="3"/>
      <c r="S2434" s="3"/>
      <c r="T2434" s="3" t="s">
        <v>4716</v>
      </c>
    </row>
    <row r="2435" spans="2:20">
      <c r="B2435" t="s">
        <v>12345</v>
      </c>
      <c r="C2435" t="s">
        <v>16348</v>
      </c>
      <c r="E2435" t="s">
        <v>16349</v>
      </c>
      <c r="F2435" s="3">
        <v>0</v>
      </c>
      <c r="G2435" s="3">
        <v>0</v>
      </c>
      <c r="H2435" s="255">
        <v>42551</v>
      </c>
      <c r="I2435" s="270">
        <v>6.666666666666667</v>
      </c>
      <c r="J2435" s="3">
        <v>-1</v>
      </c>
      <c r="K2435" s="3" t="s">
        <v>4752</v>
      </c>
      <c r="L2435" s="3" t="s">
        <v>5324</v>
      </c>
      <c r="M2435" s="3" t="s">
        <v>16350</v>
      </c>
      <c r="N2435" s="3" t="s">
        <v>4722</v>
      </c>
      <c r="O2435" s="3" t="s">
        <v>4715</v>
      </c>
      <c r="P2435" s="3"/>
      <c r="Q2435" s="3"/>
      <c r="R2435" s="3"/>
      <c r="S2435" s="3"/>
      <c r="T2435" s="3" t="s">
        <v>4716</v>
      </c>
    </row>
    <row r="2436" spans="2:20">
      <c r="B2436" t="s">
        <v>12345</v>
      </c>
      <c r="C2436" t="s">
        <v>16351</v>
      </c>
      <c r="E2436" t="s">
        <v>13602</v>
      </c>
      <c r="F2436" s="3">
        <v>0</v>
      </c>
      <c r="G2436" s="3">
        <v>0</v>
      </c>
      <c r="H2436" s="255">
        <v>42537</v>
      </c>
      <c r="I2436" s="270">
        <v>6.666666666666667</v>
      </c>
      <c r="J2436" s="3">
        <v>-1</v>
      </c>
      <c r="K2436" s="3" t="s">
        <v>4752</v>
      </c>
      <c r="L2436" s="3" t="s">
        <v>4726</v>
      </c>
      <c r="M2436" s="3" t="s">
        <v>4994</v>
      </c>
      <c r="N2436" s="3" t="s">
        <v>4722</v>
      </c>
      <c r="O2436" s="3" t="s">
        <v>4715</v>
      </c>
      <c r="P2436" s="3"/>
      <c r="Q2436" s="3"/>
      <c r="R2436" s="3"/>
      <c r="S2436" s="3"/>
      <c r="T2436" s="3" t="s">
        <v>4716</v>
      </c>
    </row>
    <row r="2437" spans="2:20">
      <c r="B2437" t="s">
        <v>12341</v>
      </c>
      <c r="C2437" t="s">
        <v>16352</v>
      </c>
      <c r="E2437" t="s">
        <v>4716</v>
      </c>
      <c r="F2437" s="3">
        <v>0</v>
      </c>
      <c r="G2437" s="3">
        <v>0</v>
      </c>
      <c r="H2437" s="255">
        <v>42543</v>
      </c>
      <c r="I2437" s="270">
        <v>6.666666666666667</v>
      </c>
      <c r="J2437" s="3">
        <v>0</v>
      </c>
      <c r="K2437" s="3" t="s">
        <v>12343</v>
      </c>
      <c r="L2437" s="3" t="s">
        <v>5197</v>
      </c>
      <c r="M2437" s="3" t="s">
        <v>13444</v>
      </c>
      <c r="N2437" s="3" t="s">
        <v>4718</v>
      </c>
      <c r="O2437" s="3" t="s">
        <v>4715</v>
      </c>
      <c r="P2437" s="3"/>
      <c r="Q2437" s="3"/>
      <c r="R2437" s="3"/>
      <c r="S2437" s="3"/>
      <c r="T2437" s="3" t="s">
        <v>4716</v>
      </c>
    </row>
    <row r="2438" spans="2:20">
      <c r="B2438" t="s">
        <v>12345</v>
      </c>
      <c r="C2438" t="s">
        <v>16353</v>
      </c>
      <c r="E2438" t="s">
        <v>16354</v>
      </c>
      <c r="F2438" s="3">
        <v>0</v>
      </c>
      <c r="G2438" s="3">
        <v>0</v>
      </c>
      <c r="H2438" s="255">
        <v>42542</v>
      </c>
      <c r="I2438" s="270">
        <v>6.666666666666667</v>
      </c>
      <c r="J2438" s="3">
        <v>-1</v>
      </c>
      <c r="K2438" s="3" t="s">
        <v>4752</v>
      </c>
      <c r="L2438" s="3" t="s">
        <v>4726</v>
      </c>
      <c r="M2438" s="3" t="s">
        <v>4994</v>
      </c>
      <c r="N2438" s="3" t="s">
        <v>4722</v>
      </c>
      <c r="O2438" s="3" t="s">
        <v>4715</v>
      </c>
      <c r="P2438" s="3"/>
      <c r="Q2438" s="3"/>
      <c r="R2438" s="3"/>
      <c r="S2438" s="3"/>
      <c r="T2438" s="3" t="s">
        <v>4716</v>
      </c>
    </row>
    <row r="2439" spans="2:20">
      <c r="B2439" t="s">
        <v>12345</v>
      </c>
      <c r="C2439" t="s">
        <v>16355</v>
      </c>
      <c r="E2439" t="s">
        <v>15760</v>
      </c>
      <c r="F2439" s="3">
        <v>0</v>
      </c>
      <c r="G2439" s="3">
        <v>0</v>
      </c>
      <c r="H2439" s="255">
        <v>42541</v>
      </c>
      <c r="I2439" s="270">
        <v>6.666666666666667</v>
      </c>
      <c r="J2439" s="3">
        <v>-1</v>
      </c>
      <c r="K2439" s="3" t="s">
        <v>12343</v>
      </c>
      <c r="L2439" s="3" t="s">
        <v>5324</v>
      </c>
      <c r="M2439" s="3" t="s">
        <v>14691</v>
      </c>
      <c r="N2439" s="3" t="s">
        <v>4712</v>
      </c>
      <c r="O2439" s="3" t="s">
        <v>4715</v>
      </c>
      <c r="P2439" s="3"/>
      <c r="Q2439" s="3"/>
      <c r="R2439" s="3"/>
      <c r="S2439" s="3"/>
      <c r="T2439" s="3" t="s">
        <v>4716</v>
      </c>
    </row>
    <row r="2440" spans="2:20">
      <c r="B2440" t="s">
        <v>12345</v>
      </c>
      <c r="C2440" t="s">
        <v>16356</v>
      </c>
      <c r="E2440" t="s">
        <v>14140</v>
      </c>
      <c r="F2440" s="3">
        <v>0</v>
      </c>
      <c r="G2440" s="3">
        <v>0</v>
      </c>
      <c r="H2440" s="255">
        <v>42546</v>
      </c>
      <c r="I2440" s="270">
        <v>6.666666666666667</v>
      </c>
      <c r="J2440" s="3">
        <v>50106</v>
      </c>
      <c r="K2440" s="3" t="s">
        <v>4752</v>
      </c>
      <c r="L2440" s="3" t="s">
        <v>4726</v>
      </c>
      <c r="M2440" s="3" t="s">
        <v>12795</v>
      </c>
      <c r="N2440" s="3" t="s">
        <v>4722</v>
      </c>
      <c r="O2440" s="3" t="s">
        <v>4715</v>
      </c>
      <c r="P2440" s="3"/>
      <c r="Q2440" s="3"/>
      <c r="R2440" s="3"/>
      <c r="S2440" s="3"/>
      <c r="T2440" s="3" t="s">
        <v>4716</v>
      </c>
    </row>
    <row r="2441" spans="2:20">
      <c r="B2441" t="s">
        <v>12345</v>
      </c>
      <c r="C2441" t="s">
        <v>16357</v>
      </c>
      <c r="E2441" t="s">
        <v>16349</v>
      </c>
      <c r="F2441" s="3">
        <v>0</v>
      </c>
      <c r="G2441" s="3">
        <v>0</v>
      </c>
      <c r="H2441" s="255">
        <v>42535</v>
      </c>
      <c r="I2441" s="270">
        <v>6.666666666666667</v>
      </c>
      <c r="J2441" s="3">
        <v>-1</v>
      </c>
      <c r="K2441" s="3" t="s">
        <v>12343</v>
      </c>
      <c r="L2441" s="3" t="s">
        <v>4726</v>
      </c>
      <c r="M2441" s="3" t="s">
        <v>5972</v>
      </c>
      <c r="N2441" s="3" t="s">
        <v>4718</v>
      </c>
      <c r="O2441" s="3" t="s">
        <v>4715</v>
      </c>
      <c r="P2441" s="3"/>
      <c r="Q2441" s="3"/>
      <c r="R2441" s="3"/>
      <c r="S2441" s="3"/>
      <c r="T2441" s="3" t="s">
        <v>4716</v>
      </c>
    </row>
    <row r="2442" spans="2:20">
      <c r="B2442" t="s">
        <v>12345</v>
      </c>
      <c r="C2442" t="s">
        <v>16358</v>
      </c>
      <c r="E2442" t="s">
        <v>15045</v>
      </c>
      <c r="F2442" s="3">
        <v>0</v>
      </c>
      <c r="G2442" s="3">
        <v>0</v>
      </c>
      <c r="H2442" s="255">
        <v>42535</v>
      </c>
      <c r="I2442" s="270">
        <v>6.666666666666667</v>
      </c>
      <c r="J2442" s="3">
        <v>-1</v>
      </c>
      <c r="K2442" s="3" t="s">
        <v>12343</v>
      </c>
      <c r="L2442" s="3" t="s">
        <v>4726</v>
      </c>
      <c r="M2442" s="3" t="s">
        <v>4994</v>
      </c>
      <c r="N2442" s="3" t="s">
        <v>4718</v>
      </c>
      <c r="O2442" s="3" t="s">
        <v>4715</v>
      </c>
      <c r="P2442" s="3"/>
      <c r="Q2442" s="3"/>
      <c r="R2442" s="3"/>
      <c r="S2442" s="3"/>
      <c r="T2442" s="3" t="s">
        <v>4716</v>
      </c>
    </row>
    <row r="2443" spans="2:20">
      <c r="B2443" t="s">
        <v>12345</v>
      </c>
      <c r="C2443" t="s">
        <v>16359</v>
      </c>
      <c r="E2443" t="s">
        <v>15495</v>
      </c>
      <c r="F2443" s="3">
        <v>0</v>
      </c>
      <c r="G2443" s="3">
        <v>0</v>
      </c>
      <c r="H2443" s="255">
        <v>42551</v>
      </c>
      <c r="I2443" s="270">
        <v>6.666666666666667</v>
      </c>
      <c r="J2443" s="3">
        <v>-1</v>
      </c>
      <c r="K2443" s="3" t="s">
        <v>4752</v>
      </c>
      <c r="L2443" s="3" t="s">
        <v>4726</v>
      </c>
      <c r="M2443" s="3" t="s">
        <v>5188</v>
      </c>
      <c r="N2443" s="3" t="s">
        <v>4712</v>
      </c>
      <c r="O2443" s="3" t="s">
        <v>4715</v>
      </c>
      <c r="P2443" s="3"/>
      <c r="Q2443" s="3"/>
      <c r="R2443" s="3"/>
      <c r="S2443" s="3"/>
      <c r="T2443" s="3" t="s">
        <v>4716</v>
      </c>
    </row>
    <row r="2444" spans="2:20">
      <c r="B2444" t="s">
        <v>12345</v>
      </c>
      <c r="C2444" t="s">
        <v>16360</v>
      </c>
      <c r="E2444" t="s">
        <v>16361</v>
      </c>
      <c r="F2444" s="3">
        <v>2</v>
      </c>
      <c r="G2444" s="3">
        <v>500.78</v>
      </c>
      <c r="H2444" s="255">
        <v>42534</v>
      </c>
      <c r="I2444" s="270">
        <v>6.666666666666667</v>
      </c>
      <c r="J2444" s="3">
        <v>-1</v>
      </c>
      <c r="K2444" s="3" t="s">
        <v>12343</v>
      </c>
      <c r="L2444" s="3" t="s">
        <v>5324</v>
      </c>
      <c r="M2444" s="3" t="s">
        <v>16362</v>
      </c>
      <c r="N2444" s="3" t="s">
        <v>4718</v>
      </c>
      <c r="O2444" s="3" t="s">
        <v>4715</v>
      </c>
      <c r="P2444" s="3"/>
      <c r="Q2444" s="3"/>
      <c r="R2444" s="3"/>
      <c r="S2444" s="3"/>
      <c r="T2444" s="3" t="s">
        <v>4716</v>
      </c>
    </row>
    <row r="2445" spans="2:20">
      <c r="B2445" t="s">
        <v>12345</v>
      </c>
      <c r="C2445" t="s">
        <v>16363</v>
      </c>
      <c r="E2445" t="s">
        <v>15380</v>
      </c>
      <c r="F2445" s="3">
        <v>0</v>
      </c>
      <c r="G2445" s="3">
        <v>0</v>
      </c>
      <c r="H2445" s="255">
        <v>42544</v>
      </c>
      <c r="I2445" s="270">
        <v>6.666666666666667</v>
      </c>
      <c r="J2445" s="3">
        <v>-1</v>
      </c>
      <c r="K2445" s="3" t="s">
        <v>12343</v>
      </c>
      <c r="L2445" s="3" t="s">
        <v>4726</v>
      </c>
      <c r="M2445" s="3" t="s">
        <v>13872</v>
      </c>
      <c r="N2445" s="3" t="s">
        <v>4722</v>
      </c>
      <c r="O2445" s="3" t="s">
        <v>4715</v>
      </c>
      <c r="P2445" s="3"/>
      <c r="Q2445" s="3"/>
      <c r="R2445" s="3"/>
      <c r="S2445" s="3"/>
      <c r="T2445" s="3" t="s">
        <v>4716</v>
      </c>
    </row>
    <row r="2446" spans="2:20">
      <c r="B2446" t="s">
        <v>12345</v>
      </c>
      <c r="C2446" t="s">
        <v>16364</v>
      </c>
      <c r="E2446" t="s">
        <v>16365</v>
      </c>
      <c r="F2446" s="3">
        <v>1</v>
      </c>
      <c r="G2446" s="3">
        <v>111.28</v>
      </c>
      <c r="H2446" s="255">
        <v>42522</v>
      </c>
      <c r="I2446" s="270">
        <v>6.666666666666667</v>
      </c>
      <c r="J2446" s="3">
        <v>-1</v>
      </c>
      <c r="K2446" s="3" t="s">
        <v>12343</v>
      </c>
      <c r="L2446" s="3" t="s">
        <v>5197</v>
      </c>
      <c r="M2446" s="3" t="s">
        <v>16366</v>
      </c>
      <c r="N2446" s="3" t="s">
        <v>4722</v>
      </c>
      <c r="O2446" s="3" t="s">
        <v>4715</v>
      </c>
      <c r="P2446" s="3"/>
      <c r="Q2446" s="3"/>
      <c r="R2446" s="3"/>
      <c r="S2446" s="3"/>
      <c r="T2446" s="3" t="s">
        <v>4716</v>
      </c>
    </row>
    <row r="2447" spans="2:20">
      <c r="B2447" t="s">
        <v>12345</v>
      </c>
      <c r="C2447" t="s">
        <v>16367</v>
      </c>
      <c r="E2447" t="s">
        <v>13295</v>
      </c>
      <c r="F2447" s="3">
        <v>0</v>
      </c>
      <c r="G2447" s="3">
        <v>0</v>
      </c>
      <c r="H2447" s="255">
        <v>42549</v>
      </c>
      <c r="I2447" s="270">
        <v>6.666666666666667</v>
      </c>
      <c r="J2447" s="3">
        <v>-1</v>
      </c>
      <c r="K2447" s="3" t="s">
        <v>12343</v>
      </c>
      <c r="L2447" s="3" t="s">
        <v>4726</v>
      </c>
      <c r="M2447" s="3" t="s">
        <v>16368</v>
      </c>
      <c r="N2447" s="3" t="s">
        <v>4718</v>
      </c>
      <c r="O2447" s="3" t="s">
        <v>4715</v>
      </c>
      <c r="P2447" s="3"/>
      <c r="Q2447" s="3"/>
      <c r="R2447" s="3"/>
      <c r="S2447" s="3"/>
      <c r="T2447" s="3" t="s">
        <v>4716</v>
      </c>
    </row>
    <row r="2448" spans="2:20">
      <c r="B2448" t="s">
        <v>12345</v>
      </c>
      <c r="C2448" t="s">
        <v>16369</v>
      </c>
      <c r="E2448" t="s">
        <v>16370</v>
      </c>
      <c r="F2448" s="3">
        <v>0</v>
      </c>
      <c r="G2448" s="3">
        <v>0</v>
      </c>
      <c r="H2448" s="255">
        <v>42548</v>
      </c>
      <c r="I2448" s="270">
        <v>6.666666666666667</v>
      </c>
      <c r="J2448" s="3">
        <v>-1</v>
      </c>
      <c r="K2448" s="3" t="s">
        <v>12343</v>
      </c>
      <c r="L2448" s="3" t="s">
        <v>5197</v>
      </c>
      <c r="M2448" s="3" t="s">
        <v>16371</v>
      </c>
      <c r="N2448" s="3" t="s">
        <v>4731</v>
      </c>
      <c r="O2448" s="3" t="s">
        <v>4715</v>
      </c>
      <c r="P2448" s="3"/>
      <c r="Q2448" s="3"/>
      <c r="R2448" s="3"/>
      <c r="S2448" s="3"/>
      <c r="T2448" s="3" t="s">
        <v>4716</v>
      </c>
    </row>
    <row r="2449" spans="2:20">
      <c r="B2449" t="s">
        <v>12345</v>
      </c>
      <c r="C2449" t="s">
        <v>16372</v>
      </c>
      <c r="E2449" t="s">
        <v>13643</v>
      </c>
      <c r="F2449" s="3">
        <v>0</v>
      </c>
      <c r="G2449" s="3">
        <v>0</v>
      </c>
      <c r="H2449" s="255">
        <v>42536</v>
      </c>
      <c r="I2449" s="270">
        <v>6.666666666666667</v>
      </c>
      <c r="J2449" s="3">
        <v>28937</v>
      </c>
      <c r="K2449" s="3" t="s">
        <v>12343</v>
      </c>
      <c r="L2449" s="3" t="s">
        <v>4726</v>
      </c>
      <c r="M2449" s="3" t="s">
        <v>4994</v>
      </c>
      <c r="N2449" s="3" t="s">
        <v>4722</v>
      </c>
      <c r="O2449" s="3" t="s">
        <v>4715</v>
      </c>
      <c r="P2449" s="3"/>
      <c r="Q2449" s="3"/>
      <c r="R2449" s="3"/>
      <c r="S2449" s="3"/>
      <c r="T2449" s="3" t="s">
        <v>4716</v>
      </c>
    </row>
    <row r="2450" spans="2:20">
      <c r="B2450" t="s">
        <v>12345</v>
      </c>
      <c r="C2450" t="s">
        <v>16373</v>
      </c>
      <c r="E2450" t="s">
        <v>13600</v>
      </c>
      <c r="F2450" s="3">
        <v>0</v>
      </c>
      <c r="G2450" s="3">
        <v>0</v>
      </c>
      <c r="H2450" s="255">
        <v>42530</v>
      </c>
      <c r="I2450" s="270">
        <v>6.666666666666667</v>
      </c>
      <c r="J2450" s="3">
        <v>-1</v>
      </c>
      <c r="K2450" s="3" t="s">
        <v>4752</v>
      </c>
      <c r="L2450" s="3" t="s">
        <v>4726</v>
      </c>
      <c r="M2450" s="3" t="s">
        <v>7955</v>
      </c>
      <c r="N2450" s="3" t="s">
        <v>4722</v>
      </c>
      <c r="O2450" s="3" t="s">
        <v>4715</v>
      </c>
      <c r="P2450" s="3"/>
      <c r="Q2450" s="3"/>
      <c r="R2450" s="3"/>
      <c r="S2450" s="3"/>
      <c r="T2450" s="3" t="s">
        <v>4716</v>
      </c>
    </row>
    <row r="2451" spans="2:20">
      <c r="B2451" t="s">
        <v>12345</v>
      </c>
      <c r="C2451" t="s">
        <v>16374</v>
      </c>
      <c r="E2451" t="s">
        <v>16375</v>
      </c>
      <c r="F2451" s="3">
        <v>0</v>
      </c>
      <c r="G2451" s="3">
        <v>0</v>
      </c>
      <c r="H2451" s="255">
        <v>42528</v>
      </c>
      <c r="I2451" s="270">
        <v>6.666666666666667</v>
      </c>
      <c r="J2451" s="3">
        <v>-1</v>
      </c>
      <c r="K2451" s="3" t="s">
        <v>4752</v>
      </c>
      <c r="L2451" s="3" t="s">
        <v>4726</v>
      </c>
      <c r="M2451" s="3" t="s">
        <v>5889</v>
      </c>
      <c r="N2451" s="3" t="s">
        <v>4718</v>
      </c>
      <c r="O2451" s="3" t="s">
        <v>4715</v>
      </c>
      <c r="P2451" s="3"/>
      <c r="Q2451" s="3"/>
      <c r="R2451" s="3"/>
      <c r="S2451" s="3"/>
      <c r="T2451" s="3" t="s">
        <v>4716</v>
      </c>
    </row>
    <row r="2452" spans="2:20">
      <c r="B2452" t="s">
        <v>12345</v>
      </c>
      <c r="C2452" t="s">
        <v>16376</v>
      </c>
      <c r="E2452" t="s">
        <v>16377</v>
      </c>
      <c r="F2452" s="3">
        <v>0</v>
      </c>
      <c r="G2452" s="3">
        <v>0</v>
      </c>
      <c r="H2452" s="255">
        <v>42544</v>
      </c>
      <c r="I2452" s="270">
        <v>6.666666666666667</v>
      </c>
      <c r="J2452" s="3">
        <v>-1</v>
      </c>
      <c r="K2452" s="3" t="s">
        <v>12343</v>
      </c>
      <c r="L2452" s="3" t="s">
        <v>4726</v>
      </c>
      <c r="M2452" s="3" t="s">
        <v>5228</v>
      </c>
      <c r="N2452" s="3" t="s">
        <v>4731</v>
      </c>
      <c r="O2452" s="3" t="s">
        <v>4715</v>
      </c>
      <c r="P2452" s="3"/>
      <c r="Q2452" s="3"/>
      <c r="R2452" s="3"/>
      <c r="S2452" s="3"/>
      <c r="T2452" s="3" t="s">
        <v>4716</v>
      </c>
    </row>
    <row r="2453" spans="2:20">
      <c r="B2453" t="s">
        <v>12345</v>
      </c>
      <c r="C2453" t="s">
        <v>16378</v>
      </c>
      <c r="E2453" t="s">
        <v>12422</v>
      </c>
      <c r="F2453" s="3">
        <v>0</v>
      </c>
      <c r="G2453" s="3">
        <v>0</v>
      </c>
      <c r="H2453" s="255">
        <v>42524</v>
      </c>
      <c r="I2453" s="270">
        <v>6.666666666666667</v>
      </c>
      <c r="J2453" s="3">
        <v>101978</v>
      </c>
      <c r="K2453" s="3" t="s">
        <v>12343</v>
      </c>
      <c r="L2453" s="3" t="s">
        <v>4726</v>
      </c>
      <c r="M2453" s="3" t="s">
        <v>5228</v>
      </c>
      <c r="N2453" s="3" t="s">
        <v>4712</v>
      </c>
      <c r="O2453" s="3" t="s">
        <v>4715</v>
      </c>
      <c r="P2453" s="3"/>
      <c r="Q2453" s="3"/>
      <c r="R2453" s="3"/>
      <c r="S2453" s="3"/>
      <c r="T2453" s="3" t="s">
        <v>4716</v>
      </c>
    </row>
    <row r="2454" spans="2:20">
      <c r="B2454" t="s">
        <v>12345</v>
      </c>
      <c r="C2454" t="s">
        <v>16379</v>
      </c>
      <c r="E2454" t="s">
        <v>16380</v>
      </c>
      <c r="F2454" s="3">
        <v>1</v>
      </c>
      <c r="G2454" s="3">
        <v>1363.76</v>
      </c>
      <c r="H2454" s="255">
        <v>42551</v>
      </c>
      <c r="I2454" s="270">
        <v>6.666666666666667</v>
      </c>
      <c r="J2454" s="3">
        <v>-1</v>
      </c>
      <c r="K2454" s="3" t="s">
        <v>4752</v>
      </c>
      <c r="L2454" s="3" t="s">
        <v>4726</v>
      </c>
      <c r="M2454" s="3" t="s">
        <v>4994</v>
      </c>
      <c r="N2454" s="3" t="s">
        <v>4718</v>
      </c>
      <c r="O2454" s="3" t="s">
        <v>4715</v>
      </c>
      <c r="P2454" s="3"/>
      <c r="Q2454" s="3"/>
      <c r="R2454" s="3"/>
      <c r="S2454" s="3"/>
      <c r="T2454" s="3" t="s">
        <v>4716</v>
      </c>
    </row>
    <row r="2455" spans="2:20">
      <c r="B2455" t="s">
        <v>12345</v>
      </c>
      <c r="C2455" t="s">
        <v>16381</v>
      </c>
      <c r="E2455" t="s">
        <v>13038</v>
      </c>
      <c r="F2455" s="3">
        <v>0</v>
      </c>
      <c r="G2455" s="3">
        <v>0</v>
      </c>
      <c r="H2455" s="255">
        <v>42538</v>
      </c>
      <c r="I2455" s="270">
        <v>6.666666666666667</v>
      </c>
      <c r="J2455" s="3">
        <v>50064</v>
      </c>
      <c r="K2455" s="3" t="s">
        <v>12343</v>
      </c>
      <c r="L2455" s="3" t="s">
        <v>4726</v>
      </c>
      <c r="M2455" s="3" t="s">
        <v>5228</v>
      </c>
      <c r="N2455" s="3" t="s">
        <v>4718</v>
      </c>
      <c r="O2455" s="3" t="s">
        <v>4715</v>
      </c>
      <c r="P2455" s="3"/>
      <c r="Q2455" s="3"/>
      <c r="R2455" s="3"/>
      <c r="S2455" s="3"/>
      <c r="T2455" s="3" t="s">
        <v>4716</v>
      </c>
    </row>
    <row r="2456" spans="2:20">
      <c r="B2456" t="s">
        <v>12345</v>
      </c>
      <c r="C2456" t="s">
        <v>16382</v>
      </c>
      <c r="E2456" t="s">
        <v>12560</v>
      </c>
      <c r="F2456" s="3">
        <v>0</v>
      </c>
      <c r="G2456" s="3">
        <v>0</v>
      </c>
      <c r="H2456" s="255">
        <v>42549</v>
      </c>
      <c r="I2456" s="270">
        <v>6.666666666666667</v>
      </c>
      <c r="J2456" s="3">
        <v>137143</v>
      </c>
      <c r="K2456" s="3" t="s">
        <v>4752</v>
      </c>
      <c r="L2456" s="3" t="s">
        <v>4726</v>
      </c>
      <c r="M2456" s="3" t="s">
        <v>5228</v>
      </c>
      <c r="N2456" s="3" t="s">
        <v>4731</v>
      </c>
      <c r="O2456" s="3" t="s">
        <v>4715</v>
      </c>
      <c r="P2456" s="3"/>
      <c r="Q2456" s="3"/>
      <c r="R2456" s="3"/>
      <c r="S2456" s="3"/>
      <c r="T2456" s="3" t="s">
        <v>4716</v>
      </c>
    </row>
    <row r="2457" spans="2:20">
      <c r="B2457" t="s">
        <v>12345</v>
      </c>
      <c r="C2457" t="s">
        <v>16383</v>
      </c>
      <c r="E2457" t="s">
        <v>15577</v>
      </c>
      <c r="F2457" s="3">
        <v>0</v>
      </c>
      <c r="G2457" s="3">
        <v>0</v>
      </c>
      <c r="H2457" s="255">
        <v>42548</v>
      </c>
      <c r="I2457" s="270">
        <v>6.666666666666667</v>
      </c>
      <c r="J2457" s="3">
        <v>-1</v>
      </c>
      <c r="K2457" s="3" t="s">
        <v>12343</v>
      </c>
      <c r="L2457" s="3" t="s">
        <v>4753</v>
      </c>
      <c r="M2457" s="3" t="s">
        <v>4753</v>
      </c>
      <c r="N2457" s="3" t="s">
        <v>4769</v>
      </c>
      <c r="O2457" s="3" t="s">
        <v>4715</v>
      </c>
      <c r="P2457" s="3"/>
      <c r="Q2457" s="3"/>
      <c r="R2457" s="3"/>
      <c r="S2457" s="3"/>
      <c r="T2457" s="3" t="s">
        <v>4716</v>
      </c>
    </row>
    <row r="2458" spans="2:20">
      <c r="B2458" t="s">
        <v>12341</v>
      </c>
      <c r="C2458" t="s">
        <v>16384</v>
      </c>
      <c r="E2458" t="s">
        <v>4716</v>
      </c>
      <c r="F2458" s="3">
        <v>0</v>
      </c>
      <c r="G2458" s="3">
        <v>0</v>
      </c>
      <c r="H2458" s="255">
        <v>42534</v>
      </c>
      <c r="I2458" s="270">
        <v>6.666666666666667</v>
      </c>
      <c r="J2458" s="3">
        <v>0</v>
      </c>
      <c r="K2458" s="3" t="s">
        <v>12343</v>
      </c>
      <c r="L2458" s="3" t="s">
        <v>4753</v>
      </c>
      <c r="M2458" s="3" t="s">
        <v>4753</v>
      </c>
      <c r="N2458" s="3" t="s">
        <v>4722</v>
      </c>
      <c r="O2458" s="3" t="s">
        <v>4715</v>
      </c>
      <c r="P2458" s="3"/>
      <c r="Q2458" s="3"/>
      <c r="R2458" s="3"/>
      <c r="S2458" s="3"/>
      <c r="T2458" s="3" t="s">
        <v>4716</v>
      </c>
    </row>
    <row r="2459" spans="2:20">
      <c r="B2459" t="s">
        <v>12345</v>
      </c>
      <c r="C2459" t="s">
        <v>16385</v>
      </c>
      <c r="E2459" t="s">
        <v>16386</v>
      </c>
      <c r="F2459" s="3">
        <v>0</v>
      </c>
      <c r="G2459" s="3">
        <v>0</v>
      </c>
      <c r="H2459" s="255">
        <v>42549</v>
      </c>
      <c r="I2459" s="270">
        <v>6.666666666666667</v>
      </c>
      <c r="J2459" s="3">
        <v>-1</v>
      </c>
      <c r="K2459" s="3" t="s">
        <v>4752</v>
      </c>
      <c r="L2459" s="3" t="s">
        <v>4753</v>
      </c>
      <c r="M2459" s="3" t="s">
        <v>4753</v>
      </c>
      <c r="N2459" s="3" t="s">
        <v>4722</v>
      </c>
      <c r="O2459" s="3" t="s">
        <v>4715</v>
      </c>
      <c r="P2459" s="3"/>
      <c r="Q2459" s="3"/>
      <c r="R2459" s="3"/>
      <c r="S2459" s="3"/>
      <c r="T2459" s="3" t="s">
        <v>4716</v>
      </c>
    </row>
    <row r="2460" spans="2:20">
      <c r="B2460" t="s">
        <v>12341</v>
      </c>
      <c r="C2460" t="s">
        <v>16387</v>
      </c>
      <c r="E2460" t="s">
        <v>4716</v>
      </c>
      <c r="F2460" s="3">
        <v>0</v>
      </c>
      <c r="G2460" s="3">
        <v>0</v>
      </c>
      <c r="H2460" s="255">
        <v>42546</v>
      </c>
      <c r="I2460" s="270">
        <v>6.666666666666667</v>
      </c>
      <c r="J2460" s="3">
        <v>0</v>
      </c>
      <c r="K2460" s="3" t="s">
        <v>12343</v>
      </c>
      <c r="L2460" s="3" t="s">
        <v>4753</v>
      </c>
      <c r="M2460" s="3" t="s">
        <v>4753</v>
      </c>
      <c r="N2460" s="3" t="s">
        <v>4722</v>
      </c>
      <c r="O2460" s="3" t="s">
        <v>4715</v>
      </c>
      <c r="P2460" s="3"/>
      <c r="Q2460" s="3"/>
      <c r="R2460" s="3"/>
      <c r="S2460" s="3"/>
      <c r="T2460" s="3" t="s">
        <v>4716</v>
      </c>
    </row>
    <row r="2461" spans="2:20">
      <c r="B2461" t="s">
        <v>12345</v>
      </c>
      <c r="C2461" t="s">
        <v>16388</v>
      </c>
      <c r="E2461" t="s">
        <v>16389</v>
      </c>
      <c r="F2461" s="3">
        <v>1</v>
      </c>
      <c r="G2461" s="3">
        <v>4304.3900000000003</v>
      </c>
      <c r="H2461" s="255">
        <v>42542</v>
      </c>
      <c r="I2461" s="270">
        <v>6.666666666666667</v>
      </c>
      <c r="J2461" s="3">
        <v>-1</v>
      </c>
      <c r="K2461" s="3" t="s">
        <v>4752</v>
      </c>
      <c r="L2461" s="3" t="s">
        <v>4753</v>
      </c>
      <c r="M2461" s="3" t="s">
        <v>4753</v>
      </c>
      <c r="N2461" s="3" t="s">
        <v>4722</v>
      </c>
      <c r="O2461" s="3" t="s">
        <v>4715</v>
      </c>
      <c r="P2461" s="3"/>
      <c r="Q2461" s="3"/>
      <c r="R2461" s="3"/>
      <c r="S2461" s="3"/>
      <c r="T2461" s="3" t="s">
        <v>4716</v>
      </c>
    </row>
    <row r="2462" spans="2:20">
      <c r="B2462" t="s">
        <v>12345</v>
      </c>
      <c r="C2462" t="s">
        <v>16390</v>
      </c>
      <c r="E2462" t="s">
        <v>14782</v>
      </c>
      <c r="F2462" s="3">
        <v>2</v>
      </c>
      <c r="G2462" s="3">
        <v>500.78</v>
      </c>
      <c r="H2462" s="255">
        <v>42542</v>
      </c>
      <c r="I2462" s="270">
        <v>6.666666666666667</v>
      </c>
      <c r="J2462" s="3">
        <v>-1</v>
      </c>
      <c r="K2462" s="3" t="s">
        <v>12343</v>
      </c>
      <c r="L2462" s="3" t="s">
        <v>4753</v>
      </c>
      <c r="M2462" s="3" t="s">
        <v>4753</v>
      </c>
      <c r="N2462" s="3" t="s">
        <v>4731</v>
      </c>
      <c r="O2462" s="3" t="s">
        <v>4715</v>
      </c>
      <c r="P2462" s="3"/>
      <c r="Q2462" s="3"/>
      <c r="R2462" s="3"/>
      <c r="S2462" s="3"/>
      <c r="T2462" s="3" t="s">
        <v>4716</v>
      </c>
    </row>
    <row r="2463" spans="2:20">
      <c r="B2463" t="s">
        <v>12341</v>
      </c>
      <c r="C2463" t="s">
        <v>16391</v>
      </c>
      <c r="E2463" t="s">
        <v>4716</v>
      </c>
      <c r="F2463" s="3">
        <v>0</v>
      </c>
      <c r="G2463" s="3">
        <v>0</v>
      </c>
      <c r="H2463" s="255">
        <v>42523</v>
      </c>
      <c r="I2463" s="270">
        <v>6.666666666666667</v>
      </c>
      <c r="J2463" s="3">
        <v>0</v>
      </c>
      <c r="K2463" s="3" t="s">
        <v>12343</v>
      </c>
      <c r="L2463" s="3" t="s">
        <v>4753</v>
      </c>
      <c r="M2463" s="3" t="s">
        <v>4753</v>
      </c>
      <c r="N2463" s="3" t="s">
        <v>4718</v>
      </c>
      <c r="O2463" s="3" t="s">
        <v>4715</v>
      </c>
      <c r="P2463" s="3"/>
      <c r="Q2463" s="3"/>
      <c r="R2463" s="3"/>
      <c r="S2463" s="3"/>
      <c r="T2463" s="3" t="s">
        <v>4716</v>
      </c>
    </row>
    <row r="2464" spans="2:20">
      <c r="B2464" t="s">
        <v>12345</v>
      </c>
      <c r="C2464" t="s">
        <v>16392</v>
      </c>
      <c r="E2464" t="s">
        <v>15952</v>
      </c>
      <c r="F2464" s="3">
        <v>0</v>
      </c>
      <c r="G2464" s="3">
        <v>0</v>
      </c>
      <c r="H2464" s="255">
        <v>42524</v>
      </c>
      <c r="I2464" s="270">
        <v>6.666666666666667</v>
      </c>
      <c r="J2464" s="3">
        <v>-1</v>
      </c>
      <c r="K2464" s="3" t="s">
        <v>12343</v>
      </c>
      <c r="L2464" s="3" t="s">
        <v>4753</v>
      </c>
      <c r="M2464" s="3" t="s">
        <v>4753</v>
      </c>
      <c r="N2464" s="3" t="s">
        <v>4712</v>
      </c>
      <c r="O2464" s="3" t="s">
        <v>4715</v>
      </c>
      <c r="P2464" s="3"/>
      <c r="Q2464" s="3"/>
      <c r="R2464" s="3"/>
      <c r="S2464" s="3"/>
      <c r="T2464" s="3" t="s">
        <v>4716</v>
      </c>
    </row>
    <row r="2465" spans="2:20">
      <c r="B2465" t="s">
        <v>12341</v>
      </c>
      <c r="C2465" t="s">
        <v>16393</v>
      </c>
      <c r="E2465" t="s">
        <v>4716</v>
      </c>
      <c r="F2465" s="3">
        <v>0</v>
      </c>
      <c r="G2465" s="3">
        <v>0</v>
      </c>
      <c r="H2465" s="255">
        <v>42539</v>
      </c>
      <c r="I2465" s="270">
        <v>6.666666666666667</v>
      </c>
      <c r="J2465" s="3">
        <v>0</v>
      </c>
      <c r="K2465" s="3" t="s">
        <v>12343</v>
      </c>
      <c r="L2465" s="3" t="s">
        <v>4753</v>
      </c>
      <c r="M2465" s="3" t="s">
        <v>4753</v>
      </c>
      <c r="N2465" s="3" t="s">
        <v>4722</v>
      </c>
      <c r="O2465" s="3" t="s">
        <v>4715</v>
      </c>
      <c r="P2465" s="3"/>
      <c r="Q2465" s="3"/>
      <c r="R2465" s="3"/>
      <c r="S2465" s="3"/>
      <c r="T2465" s="3" t="s">
        <v>4716</v>
      </c>
    </row>
    <row r="2466" spans="2:20">
      <c r="B2466" t="s">
        <v>12345</v>
      </c>
      <c r="C2466" t="s">
        <v>16394</v>
      </c>
      <c r="E2466" t="s">
        <v>16395</v>
      </c>
      <c r="F2466" s="3">
        <v>1</v>
      </c>
      <c r="G2466" s="3">
        <v>1363.76</v>
      </c>
      <c r="H2466" s="255">
        <v>42538</v>
      </c>
      <c r="I2466" s="270">
        <v>6.666666666666667</v>
      </c>
      <c r="J2466" s="3">
        <v>-1</v>
      </c>
      <c r="K2466" s="3" t="s">
        <v>12343</v>
      </c>
      <c r="L2466" s="3" t="s">
        <v>4753</v>
      </c>
      <c r="M2466" s="3" t="s">
        <v>4753</v>
      </c>
      <c r="N2466" s="3" t="s">
        <v>4731</v>
      </c>
      <c r="O2466" s="3" t="s">
        <v>4715</v>
      </c>
      <c r="P2466" s="3"/>
      <c r="Q2466" s="3"/>
      <c r="R2466" s="3"/>
      <c r="S2466" s="3"/>
      <c r="T2466" s="3" t="s">
        <v>4716</v>
      </c>
    </row>
    <row r="2467" spans="2:20">
      <c r="B2467" t="s">
        <v>12341</v>
      </c>
      <c r="C2467" t="s">
        <v>16396</v>
      </c>
      <c r="E2467" t="s">
        <v>4716</v>
      </c>
      <c r="F2467" s="3">
        <v>0</v>
      </c>
      <c r="G2467" s="3">
        <v>0</v>
      </c>
      <c r="H2467" s="255">
        <v>42543</v>
      </c>
      <c r="I2467" s="270">
        <v>6.666666666666667</v>
      </c>
      <c r="J2467" s="3">
        <v>0</v>
      </c>
      <c r="K2467" s="3" t="s">
        <v>12343</v>
      </c>
      <c r="L2467" s="3" t="s">
        <v>4753</v>
      </c>
      <c r="M2467" s="3" t="s">
        <v>4753</v>
      </c>
      <c r="N2467" s="3" t="s">
        <v>4722</v>
      </c>
      <c r="O2467" s="3" t="s">
        <v>4715</v>
      </c>
      <c r="P2467" s="3"/>
      <c r="Q2467" s="3"/>
      <c r="R2467" s="3"/>
      <c r="S2467" s="3"/>
      <c r="T2467" s="3" t="s">
        <v>4716</v>
      </c>
    </row>
    <row r="2468" spans="2:20">
      <c r="B2468" t="s">
        <v>12345</v>
      </c>
      <c r="C2468" t="s">
        <v>16397</v>
      </c>
      <c r="E2468" t="s">
        <v>14231</v>
      </c>
      <c r="F2468" s="3">
        <v>1</v>
      </c>
      <c r="G2468" s="3">
        <v>333.85</v>
      </c>
      <c r="H2468" s="255">
        <v>42507</v>
      </c>
      <c r="I2468" s="270">
        <v>6.75</v>
      </c>
      <c r="J2468" s="3">
        <v>-1</v>
      </c>
      <c r="K2468" s="3" t="s">
        <v>4752</v>
      </c>
      <c r="L2468" s="3" t="s">
        <v>4753</v>
      </c>
      <c r="M2468" s="3" t="s">
        <v>4753</v>
      </c>
      <c r="N2468" s="3" t="s">
        <v>4722</v>
      </c>
      <c r="O2468" s="3" t="s">
        <v>4715</v>
      </c>
      <c r="P2468" s="3"/>
      <c r="Q2468" s="3"/>
      <c r="R2468" s="3"/>
      <c r="S2468" s="3"/>
      <c r="T2468" s="3" t="s">
        <v>4716</v>
      </c>
    </row>
    <row r="2469" spans="2:20">
      <c r="B2469" t="s">
        <v>12345</v>
      </c>
      <c r="C2469" t="s">
        <v>16398</v>
      </c>
      <c r="E2469" t="s">
        <v>15362</v>
      </c>
      <c r="F2469" s="3">
        <v>0</v>
      </c>
      <c r="G2469" s="3">
        <v>0</v>
      </c>
      <c r="H2469" s="255">
        <v>42492</v>
      </c>
      <c r="I2469" s="270">
        <v>6.75</v>
      </c>
      <c r="J2469" s="3">
        <v>-1</v>
      </c>
      <c r="K2469" s="3" t="s">
        <v>12343</v>
      </c>
      <c r="L2469" s="3" t="s">
        <v>4753</v>
      </c>
      <c r="M2469" s="3" t="s">
        <v>4753</v>
      </c>
      <c r="N2469" s="3" t="s">
        <v>4718</v>
      </c>
      <c r="O2469" s="3" t="s">
        <v>4715</v>
      </c>
      <c r="P2469" s="3"/>
      <c r="Q2469" s="3"/>
      <c r="R2469" s="3"/>
      <c r="S2469" s="3"/>
      <c r="T2469" s="3" t="s">
        <v>4716</v>
      </c>
    </row>
    <row r="2470" spans="2:20">
      <c r="B2470" t="s">
        <v>12345</v>
      </c>
      <c r="C2470" t="s">
        <v>16399</v>
      </c>
      <c r="E2470" t="s">
        <v>14684</v>
      </c>
      <c r="F2470" s="3">
        <v>0</v>
      </c>
      <c r="G2470" s="3">
        <v>0</v>
      </c>
      <c r="H2470" s="255">
        <v>42492</v>
      </c>
      <c r="I2470" s="270">
        <v>6.75</v>
      </c>
      <c r="J2470" s="3">
        <v>-1</v>
      </c>
      <c r="K2470" s="3" t="s">
        <v>12343</v>
      </c>
      <c r="L2470" s="3" t="s">
        <v>4753</v>
      </c>
      <c r="M2470" s="3" t="s">
        <v>4753</v>
      </c>
      <c r="N2470" s="3" t="s">
        <v>4722</v>
      </c>
      <c r="O2470" s="3" t="s">
        <v>4715</v>
      </c>
      <c r="P2470" s="3"/>
      <c r="Q2470" s="3"/>
      <c r="R2470" s="3"/>
      <c r="S2470" s="3"/>
      <c r="T2470" s="3" t="s">
        <v>4716</v>
      </c>
    </row>
    <row r="2471" spans="2:20">
      <c r="B2471" t="s">
        <v>12345</v>
      </c>
      <c r="C2471" t="s">
        <v>16400</v>
      </c>
      <c r="E2471" t="s">
        <v>16401</v>
      </c>
      <c r="F2471" s="3">
        <v>1</v>
      </c>
      <c r="G2471" s="3">
        <v>111.28</v>
      </c>
      <c r="H2471" s="255">
        <v>42509</v>
      </c>
      <c r="I2471" s="270">
        <v>6.75</v>
      </c>
      <c r="J2471" s="3">
        <v>-1</v>
      </c>
      <c r="K2471" s="3" t="s">
        <v>12343</v>
      </c>
      <c r="L2471" s="3" t="s">
        <v>4753</v>
      </c>
      <c r="M2471" s="3" t="s">
        <v>4753</v>
      </c>
      <c r="N2471" s="3" t="s">
        <v>4718</v>
      </c>
      <c r="O2471" s="3" t="s">
        <v>4715</v>
      </c>
      <c r="P2471" s="3"/>
      <c r="Q2471" s="3"/>
      <c r="R2471" s="3"/>
      <c r="S2471" s="3"/>
      <c r="T2471" s="3" t="s">
        <v>4716</v>
      </c>
    </row>
    <row r="2472" spans="2:20">
      <c r="B2472" t="s">
        <v>12341</v>
      </c>
      <c r="C2472" t="s">
        <v>16402</v>
      </c>
      <c r="E2472" t="s">
        <v>4716</v>
      </c>
      <c r="F2472" s="3">
        <v>0</v>
      </c>
      <c r="G2472" s="3">
        <v>0</v>
      </c>
      <c r="H2472" s="255">
        <v>42501</v>
      </c>
      <c r="I2472" s="270">
        <v>6.75</v>
      </c>
      <c r="J2472" s="3">
        <v>0</v>
      </c>
      <c r="K2472" s="3" t="s">
        <v>12343</v>
      </c>
      <c r="L2472" s="3" t="s">
        <v>4753</v>
      </c>
      <c r="M2472" s="3" t="s">
        <v>4753</v>
      </c>
      <c r="N2472" s="3" t="s">
        <v>4718</v>
      </c>
      <c r="O2472" s="3" t="s">
        <v>4715</v>
      </c>
      <c r="P2472" s="3"/>
      <c r="Q2472" s="3"/>
      <c r="R2472" s="3"/>
      <c r="S2472" s="3"/>
      <c r="T2472" s="3" t="s">
        <v>4716</v>
      </c>
    </row>
    <row r="2473" spans="2:20">
      <c r="B2473" t="s">
        <v>12341</v>
      </c>
      <c r="C2473" t="s">
        <v>16403</v>
      </c>
      <c r="E2473" t="s">
        <v>4716</v>
      </c>
      <c r="F2473" s="3">
        <v>0</v>
      </c>
      <c r="G2473" s="3">
        <v>0</v>
      </c>
      <c r="H2473" s="255">
        <v>42515</v>
      </c>
      <c r="I2473" s="270">
        <v>6.75</v>
      </c>
      <c r="J2473" s="3">
        <v>0</v>
      </c>
      <c r="K2473" s="3" t="s">
        <v>12343</v>
      </c>
      <c r="L2473" s="3" t="s">
        <v>4753</v>
      </c>
      <c r="M2473" s="3" t="s">
        <v>4753</v>
      </c>
      <c r="N2473" s="3" t="s">
        <v>4718</v>
      </c>
      <c r="O2473" s="3" t="s">
        <v>4715</v>
      </c>
      <c r="P2473" s="3"/>
      <c r="Q2473" s="3"/>
      <c r="R2473" s="3"/>
      <c r="S2473" s="3"/>
      <c r="T2473" s="3" t="s">
        <v>4716</v>
      </c>
    </row>
    <row r="2474" spans="2:20">
      <c r="B2474" t="s">
        <v>12341</v>
      </c>
      <c r="C2474" t="s">
        <v>16404</v>
      </c>
      <c r="E2474" t="s">
        <v>4716</v>
      </c>
      <c r="F2474" s="3">
        <v>0</v>
      </c>
      <c r="G2474" s="3">
        <v>0</v>
      </c>
      <c r="H2474" s="255">
        <v>42515</v>
      </c>
      <c r="I2474" s="270">
        <v>6.75</v>
      </c>
      <c r="J2474" s="3">
        <v>0</v>
      </c>
      <c r="K2474" s="3" t="s">
        <v>12343</v>
      </c>
      <c r="L2474" s="3" t="s">
        <v>4753</v>
      </c>
      <c r="M2474" s="3" t="s">
        <v>4753</v>
      </c>
      <c r="N2474" s="3" t="s">
        <v>4718</v>
      </c>
      <c r="O2474" s="3" t="s">
        <v>4715</v>
      </c>
      <c r="P2474" s="3"/>
      <c r="Q2474" s="3"/>
      <c r="R2474" s="3"/>
      <c r="S2474" s="3"/>
      <c r="T2474" s="3" t="s">
        <v>4716</v>
      </c>
    </row>
    <row r="2475" spans="2:20">
      <c r="B2475" t="s">
        <v>12345</v>
      </c>
      <c r="C2475" t="s">
        <v>16405</v>
      </c>
      <c r="E2475" t="s">
        <v>16406</v>
      </c>
      <c r="F2475" s="3">
        <v>0</v>
      </c>
      <c r="G2475" s="3">
        <v>0</v>
      </c>
      <c r="H2475" s="255">
        <v>42508</v>
      </c>
      <c r="I2475" s="270">
        <v>6.75</v>
      </c>
      <c r="J2475" s="3">
        <v>-1</v>
      </c>
      <c r="K2475" s="3" t="s">
        <v>12343</v>
      </c>
      <c r="L2475" s="3" t="s">
        <v>4726</v>
      </c>
      <c r="M2475" s="3" t="s">
        <v>4994</v>
      </c>
      <c r="N2475" s="3" t="s">
        <v>4722</v>
      </c>
      <c r="O2475" s="3" t="s">
        <v>4715</v>
      </c>
      <c r="P2475" s="3"/>
      <c r="Q2475" s="3"/>
      <c r="R2475" s="3"/>
      <c r="S2475" s="3"/>
      <c r="T2475" s="3" t="s">
        <v>4716</v>
      </c>
    </row>
    <row r="2476" spans="2:20">
      <c r="B2476" t="s">
        <v>12345</v>
      </c>
      <c r="C2476" t="s">
        <v>16407</v>
      </c>
      <c r="E2476" t="s">
        <v>13195</v>
      </c>
      <c r="F2476" s="3">
        <v>0</v>
      </c>
      <c r="G2476" s="3">
        <v>0</v>
      </c>
      <c r="H2476" s="255">
        <v>42492</v>
      </c>
      <c r="I2476" s="270">
        <v>6.75</v>
      </c>
      <c r="J2476" s="3">
        <v>233599</v>
      </c>
      <c r="K2476" s="3" t="s">
        <v>12343</v>
      </c>
      <c r="L2476" s="3" t="s">
        <v>5324</v>
      </c>
      <c r="M2476" s="3" t="s">
        <v>13242</v>
      </c>
      <c r="N2476" s="3" t="s">
        <v>4722</v>
      </c>
      <c r="O2476" s="3" t="s">
        <v>4715</v>
      </c>
      <c r="P2476" s="3"/>
      <c r="Q2476" s="3"/>
      <c r="R2476" s="3"/>
      <c r="S2476" s="3"/>
      <c r="T2476" s="3" t="s">
        <v>4716</v>
      </c>
    </row>
    <row r="2477" spans="2:20">
      <c r="B2477" t="s">
        <v>12345</v>
      </c>
      <c r="C2477" t="s">
        <v>16408</v>
      </c>
      <c r="E2477" t="s">
        <v>16409</v>
      </c>
      <c r="F2477" s="3">
        <v>0</v>
      </c>
      <c r="G2477" s="3">
        <v>0</v>
      </c>
      <c r="H2477" s="255">
        <v>42510</v>
      </c>
      <c r="I2477" s="270">
        <v>6.75</v>
      </c>
      <c r="J2477" s="3">
        <v>-1</v>
      </c>
      <c r="K2477" s="3" t="s">
        <v>4752</v>
      </c>
      <c r="L2477" s="3" t="s">
        <v>5324</v>
      </c>
      <c r="M2477" s="3" t="s">
        <v>11774</v>
      </c>
      <c r="N2477" s="3" t="s">
        <v>4722</v>
      </c>
      <c r="O2477" s="3" t="s">
        <v>4715</v>
      </c>
      <c r="P2477" s="3"/>
      <c r="Q2477" s="3"/>
      <c r="R2477" s="3"/>
      <c r="S2477" s="3"/>
      <c r="T2477" s="3" t="s">
        <v>4716</v>
      </c>
    </row>
    <row r="2478" spans="2:20">
      <c r="B2478" t="s">
        <v>12345</v>
      </c>
      <c r="C2478" t="s">
        <v>16410</v>
      </c>
      <c r="E2478" t="s">
        <v>14444</v>
      </c>
      <c r="F2478" s="3">
        <v>0</v>
      </c>
      <c r="G2478" s="3">
        <v>0</v>
      </c>
      <c r="H2478" s="255">
        <v>42492</v>
      </c>
      <c r="I2478" s="270">
        <v>6.75</v>
      </c>
      <c r="J2478" s="3">
        <v>-1</v>
      </c>
      <c r="K2478" s="3" t="s">
        <v>12343</v>
      </c>
      <c r="L2478" s="3" t="s">
        <v>4726</v>
      </c>
      <c r="M2478" s="3" t="s">
        <v>11774</v>
      </c>
      <c r="N2478" s="3" t="s">
        <v>4722</v>
      </c>
      <c r="O2478" s="3" t="s">
        <v>4715</v>
      </c>
      <c r="P2478" s="3"/>
      <c r="Q2478" s="3"/>
      <c r="R2478" s="3"/>
      <c r="S2478" s="3"/>
      <c r="T2478" s="3" t="s">
        <v>4716</v>
      </c>
    </row>
    <row r="2479" spans="2:20">
      <c r="B2479" t="s">
        <v>12345</v>
      </c>
      <c r="C2479" t="s">
        <v>16411</v>
      </c>
      <c r="E2479" t="s">
        <v>13600</v>
      </c>
      <c r="F2479" s="3">
        <v>0</v>
      </c>
      <c r="G2479" s="3">
        <v>0</v>
      </c>
      <c r="H2479" s="255">
        <v>42520</v>
      </c>
      <c r="I2479" s="270">
        <v>6.75</v>
      </c>
      <c r="J2479" s="3">
        <v>-1</v>
      </c>
      <c r="K2479" s="3" t="s">
        <v>4752</v>
      </c>
      <c r="L2479" s="3" t="s">
        <v>5197</v>
      </c>
      <c r="M2479" s="3" t="s">
        <v>13884</v>
      </c>
      <c r="N2479" s="3" t="s">
        <v>4718</v>
      </c>
      <c r="O2479" s="3" t="s">
        <v>4715</v>
      </c>
      <c r="P2479" s="3"/>
      <c r="Q2479" s="3"/>
      <c r="R2479" s="3"/>
      <c r="S2479" s="3"/>
      <c r="T2479" s="3" t="s">
        <v>4716</v>
      </c>
    </row>
    <row r="2480" spans="2:20">
      <c r="B2480" t="s">
        <v>12345</v>
      </c>
      <c r="C2480" t="s">
        <v>16412</v>
      </c>
      <c r="E2480" t="s">
        <v>15833</v>
      </c>
      <c r="F2480" s="3">
        <v>1</v>
      </c>
      <c r="G2480" s="3">
        <v>55.64</v>
      </c>
      <c r="H2480" s="255">
        <v>42496</v>
      </c>
      <c r="I2480" s="270">
        <v>6.75</v>
      </c>
      <c r="J2480" s="3">
        <v>-1</v>
      </c>
      <c r="K2480" s="3" t="s">
        <v>4752</v>
      </c>
      <c r="L2480" s="3" t="s">
        <v>5197</v>
      </c>
      <c r="M2480" s="3" t="s">
        <v>16413</v>
      </c>
      <c r="N2480" s="3" t="s">
        <v>4718</v>
      </c>
      <c r="O2480" s="3" t="s">
        <v>4715</v>
      </c>
      <c r="P2480" s="3"/>
      <c r="Q2480" s="3"/>
      <c r="R2480" s="3"/>
      <c r="S2480" s="3"/>
      <c r="T2480" s="3" t="s">
        <v>4716</v>
      </c>
    </row>
    <row r="2481" spans="2:20">
      <c r="B2481" t="s">
        <v>12345</v>
      </c>
      <c r="C2481" t="s">
        <v>16414</v>
      </c>
      <c r="E2481" t="s">
        <v>16415</v>
      </c>
      <c r="F2481" s="3">
        <v>0</v>
      </c>
      <c r="G2481" s="3">
        <v>0</v>
      </c>
      <c r="H2481" s="255">
        <v>42517</v>
      </c>
      <c r="I2481" s="270">
        <v>6.75</v>
      </c>
      <c r="J2481" s="3">
        <v>-1</v>
      </c>
      <c r="K2481" s="3" t="s">
        <v>12343</v>
      </c>
      <c r="L2481" s="3" t="s">
        <v>4726</v>
      </c>
      <c r="M2481" s="3" t="s">
        <v>16416</v>
      </c>
      <c r="N2481" s="3" t="s">
        <v>4718</v>
      </c>
      <c r="O2481" s="3" t="s">
        <v>4715</v>
      </c>
      <c r="P2481" s="3"/>
      <c r="Q2481" s="3"/>
      <c r="R2481" s="3"/>
      <c r="S2481" s="3"/>
      <c r="T2481" s="3" t="s">
        <v>4716</v>
      </c>
    </row>
    <row r="2482" spans="2:20">
      <c r="B2482" t="s">
        <v>12378</v>
      </c>
      <c r="C2482" t="s">
        <v>16417</v>
      </c>
      <c r="E2482" t="s">
        <v>16418</v>
      </c>
      <c r="F2482" s="3">
        <v>0</v>
      </c>
      <c r="G2482" s="3">
        <v>0</v>
      </c>
      <c r="H2482" s="255">
        <v>42509</v>
      </c>
      <c r="I2482" s="270">
        <v>6.75</v>
      </c>
      <c r="J2482" s="3">
        <v>-1</v>
      </c>
      <c r="K2482" s="3" t="s">
        <v>4752</v>
      </c>
      <c r="L2482" s="3" t="s">
        <v>5197</v>
      </c>
      <c r="M2482" s="3" t="s">
        <v>16419</v>
      </c>
      <c r="N2482" s="3" t="s">
        <v>4718</v>
      </c>
      <c r="O2482" s="3" t="s">
        <v>4715</v>
      </c>
      <c r="P2482" s="3"/>
      <c r="Q2482" s="3"/>
      <c r="R2482" s="3"/>
      <c r="S2482" s="3"/>
      <c r="T2482" s="3" t="s">
        <v>4716</v>
      </c>
    </row>
    <row r="2483" spans="2:20">
      <c r="B2483" t="s">
        <v>12345</v>
      </c>
      <c r="C2483" t="s">
        <v>16420</v>
      </c>
      <c r="E2483" t="s">
        <v>16421</v>
      </c>
      <c r="F2483" s="3">
        <v>0</v>
      </c>
      <c r="G2483" s="3">
        <v>0</v>
      </c>
      <c r="H2483" s="255">
        <v>42521</v>
      </c>
      <c r="I2483" s="270">
        <v>6.75</v>
      </c>
      <c r="J2483" s="3">
        <v>293212</v>
      </c>
      <c r="K2483" s="3" t="s">
        <v>4752</v>
      </c>
      <c r="L2483" s="3" t="s">
        <v>4726</v>
      </c>
      <c r="M2483" s="3" t="s">
        <v>11774</v>
      </c>
      <c r="N2483" s="3" t="s">
        <v>4718</v>
      </c>
      <c r="O2483" s="3" t="s">
        <v>4715</v>
      </c>
      <c r="P2483" s="3"/>
      <c r="Q2483" s="3"/>
      <c r="R2483" s="3"/>
      <c r="S2483" s="3"/>
      <c r="T2483" s="3" t="s">
        <v>4716</v>
      </c>
    </row>
    <row r="2484" spans="2:20">
      <c r="B2484" t="s">
        <v>12345</v>
      </c>
      <c r="C2484" t="s">
        <v>16422</v>
      </c>
      <c r="E2484" t="s">
        <v>16423</v>
      </c>
      <c r="F2484" s="3">
        <v>1</v>
      </c>
      <c r="G2484" s="3">
        <v>3525.62</v>
      </c>
      <c r="H2484" s="255">
        <v>42494</v>
      </c>
      <c r="I2484" s="270">
        <v>6.75</v>
      </c>
      <c r="J2484" s="3">
        <v>-1</v>
      </c>
      <c r="K2484" s="3" t="s">
        <v>12343</v>
      </c>
      <c r="L2484" s="3" t="s">
        <v>4753</v>
      </c>
      <c r="M2484" s="3" t="s">
        <v>4753</v>
      </c>
      <c r="N2484" s="3" t="s">
        <v>4722</v>
      </c>
      <c r="O2484" s="3" t="s">
        <v>4715</v>
      </c>
      <c r="P2484" s="3"/>
      <c r="Q2484" s="3"/>
      <c r="R2484" s="3"/>
      <c r="S2484" s="3"/>
      <c r="T2484" s="3" t="s">
        <v>4716</v>
      </c>
    </row>
    <row r="2485" spans="2:20">
      <c r="B2485" t="s">
        <v>12345</v>
      </c>
      <c r="C2485" t="s">
        <v>16424</v>
      </c>
      <c r="E2485" t="s">
        <v>16425</v>
      </c>
      <c r="F2485" s="3">
        <v>0</v>
      </c>
      <c r="G2485" s="3">
        <v>0</v>
      </c>
      <c r="H2485" s="255">
        <v>42501</v>
      </c>
      <c r="I2485" s="270">
        <v>6.75</v>
      </c>
      <c r="J2485" s="3">
        <v>-1</v>
      </c>
      <c r="K2485" s="3" t="s">
        <v>12343</v>
      </c>
      <c r="L2485" s="3" t="s">
        <v>4726</v>
      </c>
      <c r="M2485" s="3" t="s">
        <v>11798</v>
      </c>
      <c r="N2485" s="3" t="s">
        <v>4712</v>
      </c>
      <c r="O2485" s="3" t="s">
        <v>4715</v>
      </c>
      <c r="P2485" s="3"/>
      <c r="Q2485" s="3"/>
      <c r="R2485" s="3"/>
      <c r="S2485" s="3"/>
      <c r="T2485" s="3" t="s">
        <v>4716</v>
      </c>
    </row>
    <row r="2486" spans="2:20">
      <c r="B2486" t="s">
        <v>12345</v>
      </c>
      <c r="C2486" t="s">
        <v>16426</v>
      </c>
      <c r="E2486" t="s">
        <v>16427</v>
      </c>
      <c r="F2486" s="3">
        <v>0</v>
      </c>
      <c r="G2486" s="3">
        <v>0</v>
      </c>
      <c r="H2486" s="255">
        <v>42517</v>
      </c>
      <c r="I2486" s="270">
        <v>6.75</v>
      </c>
      <c r="J2486" s="3">
        <v>-1</v>
      </c>
      <c r="K2486" s="3" t="s">
        <v>4752</v>
      </c>
      <c r="L2486" s="3" t="s">
        <v>5324</v>
      </c>
      <c r="M2486" s="3" t="s">
        <v>16428</v>
      </c>
      <c r="N2486" s="3" t="s">
        <v>4722</v>
      </c>
      <c r="O2486" s="3" t="s">
        <v>4715</v>
      </c>
      <c r="P2486" s="3"/>
      <c r="Q2486" s="3"/>
      <c r="R2486" s="3"/>
      <c r="S2486" s="3"/>
      <c r="T2486" s="3" t="s">
        <v>4716</v>
      </c>
    </row>
    <row r="2487" spans="2:20">
      <c r="B2487" t="s">
        <v>12345</v>
      </c>
      <c r="C2487" t="s">
        <v>16429</v>
      </c>
      <c r="E2487" t="s">
        <v>15833</v>
      </c>
      <c r="F2487" s="3">
        <v>0</v>
      </c>
      <c r="G2487" s="3">
        <v>0</v>
      </c>
      <c r="H2487" s="255">
        <v>42508</v>
      </c>
      <c r="I2487" s="270">
        <v>6.75</v>
      </c>
      <c r="J2487" s="3">
        <v>-1</v>
      </c>
      <c r="K2487" s="3" t="s">
        <v>4752</v>
      </c>
      <c r="L2487" s="3" t="s">
        <v>4726</v>
      </c>
      <c r="M2487" s="3" t="s">
        <v>11798</v>
      </c>
      <c r="N2487" s="3" t="s">
        <v>4718</v>
      </c>
      <c r="O2487" s="3" t="s">
        <v>4715</v>
      </c>
      <c r="P2487" s="3"/>
      <c r="Q2487" s="3"/>
      <c r="R2487" s="3"/>
      <c r="S2487" s="3"/>
      <c r="T2487" s="3" t="s">
        <v>4716</v>
      </c>
    </row>
    <row r="2488" spans="2:20">
      <c r="B2488" t="s">
        <v>12345</v>
      </c>
      <c r="C2488" t="s">
        <v>16430</v>
      </c>
      <c r="E2488" t="s">
        <v>13655</v>
      </c>
      <c r="F2488" s="3">
        <v>0</v>
      </c>
      <c r="G2488" s="3">
        <v>0</v>
      </c>
      <c r="H2488" s="255">
        <v>42493</v>
      </c>
      <c r="I2488" s="270">
        <v>6.75</v>
      </c>
      <c r="J2488" s="3">
        <v>-1</v>
      </c>
      <c r="K2488" s="3" t="s">
        <v>4752</v>
      </c>
      <c r="L2488" s="3" t="s">
        <v>5324</v>
      </c>
      <c r="M2488" s="3" t="s">
        <v>15406</v>
      </c>
      <c r="N2488" s="3" t="s">
        <v>4722</v>
      </c>
      <c r="O2488" s="3" t="s">
        <v>4715</v>
      </c>
      <c r="P2488" s="3"/>
      <c r="Q2488" s="3"/>
      <c r="R2488" s="3"/>
      <c r="S2488" s="3"/>
      <c r="T2488" s="3" t="s">
        <v>4716</v>
      </c>
    </row>
    <row r="2489" spans="2:20">
      <c r="B2489" t="s">
        <v>12345</v>
      </c>
      <c r="C2489" t="s">
        <v>16431</v>
      </c>
      <c r="E2489" t="s">
        <v>12692</v>
      </c>
      <c r="F2489" s="3">
        <v>0</v>
      </c>
      <c r="G2489" s="3">
        <v>0</v>
      </c>
      <c r="H2489" s="255">
        <v>42515</v>
      </c>
      <c r="I2489" s="270">
        <v>6.75</v>
      </c>
      <c r="J2489" s="3">
        <v>-1</v>
      </c>
      <c r="K2489" s="3" t="s">
        <v>12343</v>
      </c>
      <c r="L2489" s="3" t="s">
        <v>4726</v>
      </c>
      <c r="M2489" s="3" t="s">
        <v>5972</v>
      </c>
      <c r="N2489" s="3" t="s">
        <v>4722</v>
      </c>
      <c r="O2489" s="3" t="s">
        <v>4715</v>
      </c>
      <c r="P2489" s="3"/>
      <c r="Q2489" s="3"/>
      <c r="R2489" s="3"/>
      <c r="S2489" s="3"/>
      <c r="T2489" s="3" t="s">
        <v>4716</v>
      </c>
    </row>
    <row r="2490" spans="2:20">
      <c r="B2490" t="s">
        <v>12345</v>
      </c>
      <c r="C2490" t="s">
        <v>16432</v>
      </c>
      <c r="E2490" t="s">
        <v>13936</v>
      </c>
      <c r="F2490" s="3">
        <v>0</v>
      </c>
      <c r="G2490" s="3">
        <v>0</v>
      </c>
      <c r="H2490" s="255">
        <v>42502</v>
      </c>
      <c r="I2490" s="270">
        <v>6.75</v>
      </c>
      <c r="J2490" s="3">
        <v>127128</v>
      </c>
      <c r="K2490" s="3" t="s">
        <v>12343</v>
      </c>
      <c r="L2490" s="3" t="s">
        <v>5197</v>
      </c>
      <c r="M2490" s="3" t="s">
        <v>16433</v>
      </c>
      <c r="N2490" s="3" t="s">
        <v>4722</v>
      </c>
      <c r="O2490" s="3" t="s">
        <v>4715</v>
      </c>
      <c r="P2490" s="3"/>
      <c r="Q2490" s="3"/>
      <c r="R2490" s="3"/>
      <c r="S2490" s="3"/>
      <c r="T2490" s="3" t="s">
        <v>4716</v>
      </c>
    </row>
    <row r="2491" spans="2:20">
      <c r="B2491" t="s">
        <v>12345</v>
      </c>
      <c r="C2491" t="s">
        <v>16434</v>
      </c>
      <c r="E2491" t="s">
        <v>16435</v>
      </c>
      <c r="F2491" s="3">
        <v>1</v>
      </c>
      <c r="G2491" s="3">
        <v>6367.51</v>
      </c>
      <c r="H2491" s="255">
        <v>42514</v>
      </c>
      <c r="I2491" s="270">
        <v>6.75</v>
      </c>
      <c r="J2491" s="3">
        <v>-1</v>
      </c>
      <c r="K2491" s="3" t="s">
        <v>4752</v>
      </c>
      <c r="L2491" s="3" t="s">
        <v>4726</v>
      </c>
      <c r="M2491" s="3" t="s">
        <v>4994</v>
      </c>
      <c r="N2491" s="3" t="s">
        <v>4718</v>
      </c>
      <c r="O2491" s="3" t="s">
        <v>4715</v>
      </c>
      <c r="P2491" s="3"/>
      <c r="Q2491" s="3"/>
      <c r="R2491" s="3"/>
      <c r="S2491" s="3"/>
      <c r="T2491" s="3" t="s">
        <v>4716</v>
      </c>
    </row>
    <row r="2492" spans="2:20">
      <c r="B2492" t="s">
        <v>12345</v>
      </c>
      <c r="C2492" t="s">
        <v>16436</v>
      </c>
      <c r="E2492" t="s">
        <v>12468</v>
      </c>
      <c r="F2492" s="3">
        <v>0</v>
      </c>
      <c r="G2492" s="3">
        <v>0</v>
      </c>
      <c r="H2492" s="255">
        <v>42521</v>
      </c>
      <c r="I2492" s="270">
        <v>6.75</v>
      </c>
      <c r="J2492" s="3">
        <v>91110</v>
      </c>
      <c r="K2492" s="3" t="s">
        <v>4752</v>
      </c>
      <c r="L2492" s="3" t="s">
        <v>4726</v>
      </c>
      <c r="M2492" s="3" t="s">
        <v>7955</v>
      </c>
      <c r="N2492" s="3" t="s">
        <v>4722</v>
      </c>
      <c r="O2492" s="3" t="s">
        <v>4715</v>
      </c>
      <c r="P2492" s="3"/>
      <c r="Q2492" s="3"/>
      <c r="R2492" s="3"/>
      <c r="S2492" s="3"/>
      <c r="T2492" s="3" t="s">
        <v>4716</v>
      </c>
    </row>
    <row r="2493" spans="2:20">
      <c r="B2493" t="s">
        <v>12345</v>
      </c>
      <c r="C2493" t="s">
        <v>16437</v>
      </c>
      <c r="E2493" t="s">
        <v>12942</v>
      </c>
      <c r="F2493" s="3">
        <v>0</v>
      </c>
      <c r="G2493" s="3">
        <v>0</v>
      </c>
      <c r="H2493" s="255">
        <v>42503</v>
      </c>
      <c r="I2493" s="270">
        <v>6.75</v>
      </c>
      <c r="J2493" s="3">
        <v>-1</v>
      </c>
      <c r="K2493" s="3" t="s">
        <v>12343</v>
      </c>
      <c r="L2493" s="3" t="s">
        <v>4726</v>
      </c>
      <c r="M2493" s="3" t="s">
        <v>16438</v>
      </c>
      <c r="N2493" s="3" t="s">
        <v>4731</v>
      </c>
      <c r="O2493" s="3" t="s">
        <v>4715</v>
      </c>
      <c r="P2493" s="3"/>
      <c r="Q2493" s="3"/>
      <c r="R2493" s="3"/>
      <c r="S2493" s="3"/>
      <c r="T2493" s="3" t="s">
        <v>4716</v>
      </c>
    </row>
    <row r="2494" spans="2:20">
      <c r="B2494" t="s">
        <v>12345</v>
      </c>
      <c r="C2494" t="s">
        <v>16439</v>
      </c>
      <c r="E2494" t="s">
        <v>14811</v>
      </c>
      <c r="F2494" s="3">
        <v>0</v>
      </c>
      <c r="G2494" s="3">
        <v>0</v>
      </c>
      <c r="H2494" s="255">
        <v>42510</v>
      </c>
      <c r="I2494" s="270">
        <v>6.75</v>
      </c>
      <c r="J2494" s="3">
        <v>-1</v>
      </c>
      <c r="K2494" s="3" t="s">
        <v>12343</v>
      </c>
      <c r="L2494" s="3" t="s">
        <v>4726</v>
      </c>
      <c r="M2494" s="3" t="s">
        <v>8157</v>
      </c>
      <c r="N2494" s="3" t="s">
        <v>4722</v>
      </c>
      <c r="O2494" s="3" t="s">
        <v>4715</v>
      </c>
      <c r="P2494" s="3"/>
      <c r="Q2494" s="3"/>
      <c r="R2494" s="3"/>
      <c r="S2494" s="3"/>
      <c r="T2494" s="3" t="s">
        <v>4716</v>
      </c>
    </row>
    <row r="2495" spans="2:20">
      <c r="B2495" t="s">
        <v>12345</v>
      </c>
      <c r="C2495" t="s">
        <v>16440</v>
      </c>
      <c r="E2495" t="s">
        <v>16441</v>
      </c>
      <c r="F2495" s="3">
        <v>0</v>
      </c>
      <c r="G2495" s="3">
        <v>0</v>
      </c>
      <c r="H2495" s="255">
        <v>42494</v>
      </c>
      <c r="I2495" s="270">
        <v>6.75</v>
      </c>
      <c r="J2495" s="3">
        <v>-1</v>
      </c>
      <c r="K2495" s="3" t="s">
        <v>12343</v>
      </c>
      <c r="L2495" s="3" t="s">
        <v>4726</v>
      </c>
      <c r="M2495" s="3" t="s">
        <v>16442</v>
      </c>
      <c r="N2495" s="3" t="s">
        <v>4769</v>
      </c>
      <c r="O2495" s="3" t="s">
        <v>4715</v>
      </c>
      <c r="P2495" s="3"/>
      <c r="Q2495" s="3"/>
      <c r="R2495" s="3"/>
      <c r="S2495" s="3"/>
      <c r="T2495" s="3" t="s">
        <v>4716</v>
      </c>
    </row>
    <row r="2496" spans="2:20">
      <c r="B2496" t="s">
        <v>12345</v>
      </c>
      <c r="C2496" t="s">
        <v>16443</v>
      </c>
      <c r="E2496" t="s">
        <v>13973</v>
      </c>
      <c r="F2496" s="3">
        <v>0</v>
      </c>
      <c r="G2496" s="3">
        <v>0</v>
      </c>
      <c r="H2496" s="255">
        <v>42494</v>
      </c>
      <c r="I2496" s="270">
        <v>6.75</v>
      </c>
      <c r="J2496" s="3">
        <v>-1</v>
      </c>
      <c r="K2496" s="3" t="s">
        <v>12343</v>
      </c>
      <c r="L2496" s="3" t="s">
        <v>5324</v>
      </c>
      <c r="M2496" s="3" t="s">
        <v>6241</v>
      </c>
      <c r="N2496" s="3" t="s">
        <v>4718</v>
      </c>
      <c r="O2496" s="3" t="s">
        <v>4715</v>
      </c>
      <c r="P2496" s="3"/>
      <c r="Q2496" s="3"/>
      <c r="R2496" s="3"/>
      <c r="S2496" s="3"/>
      <c r="T2496" s="3" t="s">
        <v>4716</v>
      </c>
    </row>
    <row r="2497" spans="2:20">
      <c r="B2497" t="s">
        <v>12345</v>
      </c>
      <c r="C2497" t="s">
        <v>16444</v>
      </c>
      <c r="E2497" t="s">
        <v>16196</v>
      </c>
      <c r="F2497" s="3">
        <v>0</v>
      </c>
      <c r="G2497" s="3">
        <v>0</v>
      </c>
      <c r="H2497" s="255">
        <v>42518</v>
      </c>
      <c r="I2497" s="270">
        <v>6.75</v>
      </c>
      <c r="J2497" s="3">
        <v>-1</v>
      </c>
      <c r="K2497" s="3" t="s">
        <v>12343</v>
      </c>
      <c r="L2497" s="3" t="s">
        <v>4726</v>
      </c>
      <c r="M2497" s="3" t="s">
        <v>5972</v>
      </c>
      <c r="N2497" s="3" t="s">
        <v>4712</v>
      </c>
      <c r="O2497" s="3" t="s">
        <v>4715</v>
      </c>
      <c r="P2497" s="3"/>
      <c r="Q2497" s="3"/>
      <c r="R2497" s="3"/>
      <c r="S2497" s="3"/>
      <c r="T2497" s="3" t="s">
        <v>4716</v>
      </c>
    </row>
    <row r="2498" spans="2:20">
      <c r="B2498" t="s">
        <v>12345</v>
      </c>
      <c r="C2498" t="s">
        <v>16445</v>
      </c>
      <c r="E2498" t="s">
        <v>16446</v>
      </c>
      <c r="F2498" s="3">
        <v>1</v>
      </c>
      <c r="G2498" s="3">
        <v>4304.3900000000003</v>
      </c>
      <c r="H2498" s="255">
        <v>42494</v>
      </c>
      <c r="I2498" s="270">
        <v>6.75</v>
      </c>
      <c r="J2498" s="3">
        <v>-1</v>
      </c>
      <c r="K2498" s="3" t="s">
        <v>12343</v>
      </c>
      <c r="L2498" s="3" t="s">
        <v>5197</v>
      </c>
      <c r="M2498" s="3" t="s">
        <v>12599</v>
      </c>
      <c r="N2498" s="3" t="s">
        <v>4718</v>
      </c>
      <c r="O2498" s="3" t="s">
        <v>4715</v>
      </c>
      <c r="P2498" s="3"/>
      <c r="Q2498" s="3"/>
      <c r="R2498" s="3"/>
      <c r="S2498" s="3"/>
      <c r="T2498" s="3" t="s">
        <v>4716</v>
      </c>
    </row>
    <row r="2499" spans="2:20">
      <c r="B2499" t="s">
        <v>12345</v>
      </c>
      <c r="C2499" t="s">
        <v>16447</v>
      </c>
      <c r="E2499" t="s">
        <v>13285</v>
      </c>
      <c r="F2499" s="3">
        <v>2</v>
      </c>
      <c r="G2499" s="3">
        <v>1920.18</v>
      </c>
      <c r="H2499" s="255">
        <v>42511</v>
      </c>
      <c r="I2499" s="270">
        <v>6.75</v>
      </c>
      <c r="J2499" s="3">
        <v>-1</v>
      </c>
      <c r="K2499" s="3" t="s">
        <v>12343</v>
      </c>
      <c r="L2499" s="3" t="s">
        <v>4726</v>
      </c>
      <c r="M2499" s="3" t="s">
        <v>11825</v>
      </c>
      <c r="N2499" s="3" t="s">
        <v>4722</v>
      </c>
      <c r="O2499" s="3" t="s">
        <v>4715</v>
      </c>
      <c r="P2499" s="3"/>
      <c r="Q2499" s="3"/>
      <c r="R2499" s="3"/>
      <c r="S2499" s="3"/>
      <c r="T2499" s="3" t="s">
        <v>4716</v>
      </c>
    </row>
    <row r="2500" spans="2:20">
      <c r="B2500" t="s">
        <v>12378</v>
      </c>
      <c r="C2500" t="s">
        <v>16448</v>
      </c>
      <c r="E2500" t="s">
        <v>16083</v>
      </c>
      <c r="F2500" s="3">
        <v>0</v>
      </c>
      <c r="G2500" s="3">
        <v>0</v>
      </c>
      <c r="H2500" s="255">
        <v>42515</v>
      </c>
      <c r="I2500" s="270">
        <v>6.75</v>
      </c>
      <c r="J2500" s="3">
        <v>-1</v>
      </c>
      <c r="K2500" s="3" t="s">
        <v>12343</v>
      </c>
      <c r="L2500" s="3" t="s">
        <v>4726</v>
      </c>
      <c r="M2500" s="3" t="s">
        <v>5188</v>
      </c>
      <c r="N2500" s="3" t="s">
        <v>4722</v>
      </c>
      <c r="O2500" s="3" t="s">
        <v>4715</v>
      </c>
      <c r="P2500" s="3"/>
      <c r="Q2500" s="3"/>
      <c r="R2500" s="3"/>
      <c r="S2500" s="3"/>
      <c r="T2500" s="3" t="s">
        <v>4716</v>
      </c>
    </row>
    <row r="2501" spans="2:20">
      <c r="B2501" t="s">
        <v>12345</v>
      </c>
      <c r="C2501" t="s">
        <v>16449</v>
      </c>
      <c r="E2501" t="s">
        <v>13290</v>
      </c>
      <c r="F2501" s="3">
        <v>0</v>
      </c>
      <c r="G2501" s="3">
        <v>0</v>
      </c>
      <c r="H2501" s="255">
        <v>42494</v>
      </c>
      <c r="I2501" s="270">
        <v>6.75</v>
      </c>
      <c r="J2501" s="3">
        <v>70341</v>
      </c>
      <c r="K2501" s="3" t="s">
        <v>12343</v>
      </c>
      <c r="L2501" s="3" t="s">
        <v>5197</v>
      </c>
      <c r="M2501" s="3" t="s">
        <v>16450</v>
      </c>
      <c r="N2501" s="3" t="s">
        <v>4712</v>
      </c>
      <c r="O2501" s="3" t="s">
        <v>4715</v>
      </c>
      <c r="P2501" s="3"/>
      <c r="Q2501" s="3"/>
      <c r="R2501" s="3"/>
      <c r="S2501" s="3"/>
      <c r="T2501" s="3" t="s">
        <v>4716</v>
      </c>
    </row>
    <row r="2502" spans="2:20">
      <c r="B2502" t="s">
        <v>12345</v>
      </c>
      <c r="C2502" t="s">
        <v>16451</v>
      </c>
      <c r="E2502" t="s">
        <v>15537</v>
      </c>
      <c r="F2502" s="3">
        <v>0</v>
      </c>
      <c r="G2502" s="3">
        <v>0</v>
      </c>
      <c r="H2502" s="255">
        <v>42521</v>
      </c>
      <c r="I2502" s="270">
        <v>6.75</v>
      </c>
      <c r="J2502" s="3">
        <v>-1</v>
      </c>
      <c r="K2502" s="3" t="s">
        <v>12343</v>
      </c>
      <c r="L2502" s="3" t="s">
        <v>4726</v>
      </c>
      <c r="M2502" s="3" t="s">
        <v>10081</v>
      </c>
      <c r="N2502" s="3" t="s">
        <v>4722</v>
      </c>
      <c r="O2502" s="3" t="s">
        <v>4715</v>
      </c>
      <c r="P2502" s="3"/>
      <c r="Q2502" s="3"/>
      <c r="R2502" s="3"/>
      <c r="S2502" s="3"/>
      <c r="T2502" s="3" t="s">
        <v>4716</v>
      </c>
    </row>
    <row r="2503" spans="2:20">
      <c r="B2503" t="s">
        <v>12345</v>
      </c>
      <c r="C2503" t="s">
        <v>16452</v>
      </c>
      <c r="E2503" t="s">
        <v>16453</v>
      </c>
      <c r="F2503" s="3">
        <v>0</v>
      </c>
      <c r="G2503" s="3">
        <v>0</v>
      </c>
      <c r="H2503" s="255">
        <v>42507</v>
      </c>
      <c r="I2503" s="270">
        <v>6.75</v>
      </c>
      <c r="J2503" s="3">
        <v>203641</v>
      </c>
      <c r="K2503" s="3" t="s">
        <v>4752</v>
      </c>
      <c r="L2503" s="3" t="s">
        <v>5197</v>
      </c>
      <c r="M2503" s="3" t="s">
        <v>16454</v>
      </c>
      <c r="N2503" s="3" t="s">
        <v>4718</v>
      </c>
      <c r="O2503" s="3" t="s">
        <v>4715</v>
      </c>
      <c r="P2503" s="3"/>
      <c r="Q2503" s="3"/>
      <c r="R2503" s="3"/>
      <c r="S2503" s="3"/>
      <c r="T2503" s="3" t="s">
        <v>4716</v>
      </c>
    </row>
    <row r="2504" spans="2:20">
      <c r="B2504" t="s">
        <v>12345</v>
      </c>
      <c r="C2504" t="s">
        <v>16455</v>
      </c>
      <c r="E2504" t="s">
        <v>15959</v>
      </c>
      <c r="F2504" s="3">
        <v>1</v>
      </c>
      <c r="G2504" s="3">
        <v>111.28</v>
      </c>
      <c r="H2504" s="255">
        <v>42509</v>
      </c>
      <c r="I2504" s="270">
        <v>6.75</v>
      </c>
      <c r="J2504" s="3">
        <v>-1</v>
      </c>
      <c r="K2504" s="3" t="s">
        <v>4752</v>
      </c>
      <c r="L2504" s="3" t="s">
        <v>5324</v>
      </c>
      <c r="M2504" s="3" t="s">
        <v>10076</v>
      </c>
      <c r="N2504" s="3" t="s">
        <v>4722</v>
      </c>
      <c r="O2504" s="3" t="s">
        <v>4715</v>
      </c>
      <c r="P2504" s="3"/>
      <c r="Q2504" s="3"/>
      <c r="R2504" s="3"/>
      <c r="S2504" s="3"/>
      <c r="T2504" s="3" t="s">
        <v>4716</v>
      </c>
    </row>
    <row r="2505" spans="2:20">
      <c r="B2505" t="s">
        <v>12345</v>
      </c>
      <c r="C2505" t="s">
        <v>16456</v>
      </c>
      <c r="E2505" t="s">
        <v>15077</v>
      </c>
      <c r="F2505" s="3">
        <v>0</v>
      </c>
      <c r="G2505" s="3">
        <v>0</v>
      </c>
      <c r="H2505" s="255">
        <v>42521</v>
      </c>
      <c r="I2505" s="270">
        <v>6.75</v>
      </c>
      <c r="J2505" s="3">
        <v>-1</v>
      </c>
      <c r="K2505" s="3" t="s">
        <v>12343</v>
      </c>
      <c r="L2505" s="3" t="s">
        <v>5197</v>
      </c>
      <c r="M2505" s="3" t="s">
        <v>12706</v>
      </c>
      <c r="N2505" s="3" t="s">
        <v>4769</v>
      </c>
      <c r="O2505" s="3" t="s">
        <v>4715</v>
      </c>
      <c r="P2505" s="3"/>
      <c r="Q2505" s="3"/>
      <c r="R2505" s="3"/>
      <c r="S2505" s="3"/>
      <c r="T2505" s="3" t="s">
        <v>4716</v>
      </c>
    </row>
    <row r="2506" spans="2:20">
      <c r="B2506" t="s">
        <v>12345</v>
      </c>
      <c r="C2506" t="s">
        <v>16457</v>
      </c>
      <c r="E2506" t="s">
        <v>16458</v>
      </c>
      <c r="F2506" s="3">
        <v>1</v>
      </c>
      <c r="G2506" s="3">
        <v>222.57</v>
      </c>
      <c r="H2506" s="255">
        <v>42492</v>
      </c>
      <c r="I2506" s="270">
        <v>6.75</v>
      </c>
      <c r="J2506" s="3">
        <v>-1</v>
      </c>
      <c r="K2506" s="3" t="s">
        <v>4752</v>
      </c>
      <c r="L2506" s="3" t="s">
        <v>4726</v>
      </c>
      <c r="M2506" s="3" t="s">
        <v>5972</v>
      </c>
      <c r="N2506" s="3" t="s">
        <v>4722</v>
      </c>
      <c r="O2506" s="3" t="s">
        <v>4715</v>
      </c>
      <c r="P2506" s="3"/>
      <c r="Q2506" s="3"/>
      <c r="R2506" s="3"/>
      <c r="S2506" s="3"/>
      <c r="T2506" s="3" t="s">
        <v>4716</v>
      </c>
    </row>
    <row r="2507" spans="2:20">
      <c r="B2507" t="s">
        <v>12345</v>
      </c>
      <c r="C2507" t="s">
        <v>16459</v>
      </c>
      <c r="E2507" t="s">
        <v>16460</v>
      </c>
      <c r="F2507" s="3">
        <v>0</v>
      </c>
      <c r="G2507" s="3">
        <v>0</v>
      </c>
      <c r="H2507" s="255">
        <v>42515</v>
      </c>
      <c r="I2507" s="270">
        <v>6.75</v>
      </c>
      <c r="J2507" s="3">
        <v>-1</v>
      </c>
      <c r="K2507" s="3" t="s">
        <v>4752</v>
      </c>
      <c r="L2507" s="3" t="s">
        <v>4726</v>
      </c>
      <c r="M2507" s="3" t="s">
        <v>7955</v>
      </c>
      <c r="N2507" s="3" t="s">
        <v>4722</v>
      </c>
      <c r="O2507" s="3" t="s">
        <v>4715</v>
      </c>
      <c r="P2507" s="3"/>
      <c r="Q2507" s="3"/>
      <c r="R2507" s="3"/>
      <c r="S2507" s="3"/>
      <c r="T2507" s="3" t="s">
        <v>4716</v>
      </c>
    </row>
    <row r="2508" spans="2:20">
      <c r="B2508" t="s">
        <v>12345</v>
      </c>
      <c r="C2508" t="s">
        <v>16461</v>
      </c>
      <c r="E2508" t="s">
        <v>13948</v>
      </c>
      <c r="F2508" s="3">
        <v>0</v>
      </c>
      <c r="G2508" s="3">
        <v>0</v>
      </c>
      <c r="H2508" s="255">
        <v>42494</v>
      </c>
      <c r="I2508" s="270">
        <v>6.75</v>
      </c>
      <c r="J2508" s="3">
        <v>-1</v>
      </c>
      <c r="K2508" s="3" t="s">
        <v>12343</v>
      </c>
      <c r="L2508" s="3" t="s">
        <v>4726</v>
      </c>
      <c r="M2508" s="3" t="s">
        <v>9909</v>
      </c>
      <c r="N2508" s="3" t="s">
        <v>4722</v>
      </c>
      <c r="O2508" s="3" t="s">
        <v>4715</v>
      </c>
      <c r="P2508" s="3"/>
      <c r="Q2508" s="3"/>
      <c r="R2508" s="3"/>
      <c r="S2508" s="3"/>
      <c r="T2508" s="3" t="s">
        <v>4716</v>
      </c>
    </row>
    <row r="2509" spans="2:20">
      <c r="B2509" t="s">
        <v>12345</v>
      </c>
      <c r="C2509" t="s">
        <v>16462</v>
      </c>
      <c r="E2509" t="s">
        <v>16463</v>
      </c>
      <c r="F2509" s="3">
        <v>0</v>
      </c>
      <c r="G2509" s="3">
        <v>0</v>
      </c>
      <c r="H2509" s="255">
        <v>42518</v>
      </c>
      <c r="I2509" s="270">
        <v>6.75</v>
      </c>
      <c r="J2509" s="3">
        <v>-1</v>
      </c>
      <c r="K2509" s="3" t="s">
        <v>4752</v>
      </c>
      <c r="L2509" s="3" t="s">
        <v>4726</v>
      </c>
      <c r="M2509" s="3" t="s">
        <v>11774</v>
      </c>
      <c r="N2509" s="3" t="s">
        <v>4722</v>
      </c>
      <c r="O2509" s="3" t="s">
        <v>4715</v>
      </c>
      <c r="P2509" s="3"/>
      <c r="Q2509" s="3"/>
      <c r="R2509" s="3"/>
      <c r="S2509" s="3"/>
      <c r="T2509" s="3" t="s">
        <v>4716</v>
      </c>
    </row>
    <row r="2510" spans="2:20">
      <c r="B2510" t="s">
        <v>12345</v>
      </c>
      <c r="C2510" t="s">
        <v>16464</v>
      </c>
      <c r="E2510" t="s">
        <v>13944</v>
      </c>
      <c r="F2510" s="3">
        <v>0</v>
      </c>
      <c r="G2510" s="3">
        <v>0</v>
      </c>
      <c r="H2510" s="255">
        <v>42510</v>
      </c>
      <c r="I2510" s="270">
        <v>6.75</v>
      </c>
      <c r="J2510" s="3">
        <v>-1</v>
      </c>
      <c r="K2510" s="3" t="s">
        <v>12343</v>
      </c>
      <c r="L2510" s="3" t="s">
        <v>4726</v>
      </c>
      <c r="M2510" s="3" t="s">
        <v>10081</v>
      </c>
      <c r="N2510" s="3" t="s">
        <v>4722</v>
      </c>
      <c r="O2510" s="3" t="s">
        <v>4715</v>
      </c>
      <c r="P2510" s="3"/>
      <c r="Q2510" s="3"/>
      <c r="R2510" s="3"/>
      <c r="S2510" s="3"/>
      <c r="T2510" s="3" t="s">
        <v>4716</v>
      </c>
    </row>
    <row r="2511" spans="2:20">
      <c r="B2511" t="s">
        <v>12345</v>
      </c>
      <c r="C2511" t="s">
        <v>16465</v>
      </c>
      <c r="E2511" t="s">
        <v>16466</v>
      </c>
      <c r="F2511" s="3">
        <v>0</v>
      </c>
      <c r="G2511" s="3">
        <v>0</v>
      </c>
      <c r="H2511" s="255">
        <v>42520</v>
      </c>
      <c r="I2511" s="270">
        <v>6.75</v>
      </c>
      <c r="J2511" s="3">
        <v>-1</v>
      </c>
      <c r="K2511" s="3" t="s">
        <v>4752</v>
      </c>
      <c r="L2511" s="3" t="s">
        <v>4726</v>
      </c>
      <c r="M2511" s="3" t="s">
        <v>7955</v>
      </c>
      <c r="N2511" s="3" t="s">
        <v>4718</v>
      </c>
      <c r="O2511" s="3" t="s">
        <v>4715</v>
      </c>
      <c r="P2511" s="3"/>
      <c r="Q2511" s="3"/>
      <c r="R2511" s="3"/>
      <c r="S2511" s="3"/>
      <c r="T2511" s="3" t="s">
        <v>4716</v>
      </c>
    </row>
    <row r="2512" spans="2:20">
      <c r="B2512" t="s">
        <v>12345</v>
      </c>
      <c r="C2512" t="s">
        <v>16467</v>
      </c>
      <c r="E2512" t="s">
        <v>15628</v>
      </c>
      <c r="F2512" s="3">
        <v>0</v>
      </c>
      <c r="G2512" s="3">
        <v>0</v>
      </c>
      <c r="H2512" s="255">
        <v>42509</v>
      </c>
      <c r="I2512" s="270">
        <v>6.75</v>
      </c>
      <c r="J2512" s="3">
        <v>-1</v>
      </c>
      <c r="K2512" s="3" t="s">
        <v>4752</v>
      </c>
      <c r="L2512" s="3" t="s">
        <v>4726</v>
      </c>
      <c r="M2512" s="3" t="s">
        <v>5889</v>
      </c>
      <c r="N2512" s="3" t="s">
        <v>4722</v>
      </c>
      <c r="O2512" s="3" t="s">
        <v>4715</v>
      </c>
      <c r="P2512" s="3"/>
      <c r="Q2512" s="3"/>
      <c r="R2512" s="3"/>
      <c r="S2512" s="3"/>
      <c r="T2512" s="3" t="s">
        <v>4716</v>
      </c>
    </row>
    <row r="2513" spans="2:20">
      <c r="B2513" t="s">
        <v>12378</v>
      </c>
      <c r="C2513" t="s">
        <v>16468</v>
      </c>
      <c r="E2513" t="s">
        <v>15403</v>
      </c>
      <c r="F2513" s="3">
        <v>2</v>
      </c>
      <c r="G2513" s="3">
        <v>1920.18</v>
      </c>
      <c r="H2513" s="255">
        <v>42494</v>
      </c>
      <c r="I2513" s="270">
        <v>6.75</v>
      </c>
      <c r="J2513" s="3">
        <v>-1</v>
      </c>
      <c r="K2513" s="3" t="s">
        <v>12343</v>
      </c>
      <c r="L2513" s="3" t="s">
        <v>5197</v>
      </c>
      <c r="M2513" s="3" t="s">
        <v>16469</v>
      </c>
      <c r="N2513" s="3" t="s">
        <v>4722</v>
      </c>
      <c r="O2513" s="3" t="s">
        <v>4715</v>
      </c>
      <c r="P2513" s="3"/>
      <c r="Q2513" s="3"/>
      <c r="R2513" s="3"/>
      <c r="S2513" s="3"/>
      <c r="T2513" s="3" t="s">
        <v>4716</v>
      </c>
    </row>
    <row r="2514" spans="2:20">
      <c r="B2514" t="s">
        <v>12345</v>
      </c>
      <c r="C2514" t="s">
        <v>16470</v>
      </c>
      <c r="E2514" t="s">
        <v>16471</v>
      </c>
      <c r="F2514" s="3">
        <v>0</v>
      </c>
      <c r="G2514" s="3">
        <v>0</v>
      </c>
      <c r="H2514" s="255">
        <v>42509</v>
      </c>
      <c r="I2514" s="270">
        <v>6.75</v>
      </c>
      <c r="J2514" s="3">
        <v>-1</v>
      </c>
      <c r="K2514" s="3" t="s">
        <v>12343</v>
      </c>
      <c r="L2514" s="3" t="s">
        <v>4726</v>
      </c>
      <c r="M2514" s="3" t="s">
        <v>4994</v>
      </c>
      <c r="N2514" s="3" t="s">
        <v>4718</v>
      </c>
      <c r="O2514" s="3" t="s">
        <v>4715</v>
      </c>
      <c r="P2514" s="3"/>
      <c r="Q2514" s="3"/>
      <c r="R2514" s="3"/>
      <c r="S2514" s="3"/>
      <c r="T2514" s="3" t="s">
        <v>4716</v>
      </c>
    </row>
    <row r="2515" spans="2:20">
      <c r="B2515" t="s">
        <v>12345</v>
      </c>
      <c r="C2515" t="s">
        <v>16472</v>
      </c>
      <c r="E2515" t="s">
        <v>12626</v>
      </c>
      <c r="F2515" s="3">
        <v>0</v>
      </c>
      <c r="G2515" s="3">
        <v>0</v>
      </c>
      <c r="H2515" s="255">
        <v>42520</v>
      </c>
      <c r="I2515" s="270">
        <v>6.75</v>
      </c>
      <c r="J2515" s="3">
        <v>88538</v>
      </c>
      <c r="K2515" s="3" t="s">
        <v>4752</v>
      </c>
      <c r="L2515" s="3" t="s">
        <v>5324</v>
      </c>
      <c r="M2515" s="3" t="s">
        <v>16473</v>
      </c>
      <c r="N2515" s="3" t="s">
        <v>4712</v>
      </c>
      <c r="O2515" s="3" t="s">
        <v>4715</v>
      </c>
      <c r="P2515" s="3"/>
      <c r="Q2515" s="3"/>
      <c r="R2515" s="3"/>
      <c r="S2515" s="3"/>
      <c r="T2515" s="3" t="s">
        <v>4716</v>
      </c>
    </row>
    <row r="2516" spans="2:20">
      <c r="B2516" t="s">
        <v>12345</v>
      </c>
      <c r="C2516" t="s">
        <v>16474</v>
      </c>
      <c r="E2516" t="s">
        <v>13195</v>
      </c>
      <c r="F2516" s="3">
        <v>0</v>
      </c>
      <c r="G2516" s="3">
        <v>0</v>
      </c>
      <c r="H2516" s="255">
        <v>42492</v>
      </c>
      <c r="I2516" s="270">
        <v>6.75</v>
      </c>
      <c r="J2516" s="3">
        <v>111243</v>
      </c>
      <c r="K2516" s="3" t="s">
        <v>4752</v>
      </c>
      <c r="L2516" s="3" t="s">
        <v>5324</v>
      </c>
      <c r="M2516" s="3" t="s">
        <v>13242</v>
      </c>
      <c r="N2516" s="3" t="s">
        <v>4718</v>
      </c>
      <c r="O2516" s="3" t="s">
        <v>4715</v>
      </c>
      <c r="P2516" s="3"/>
      <c r="Q2516" s="3"/>
      <c r="R2516" s="3"/>
      <c r="S2516" s="3"/>
      <c r="T2516" s="3" t="s">
        <v>4716</v>
      </c>
    </row>
    <row r="2517" spans="2:20">
      <c r="B2517" t="s">
        <v>12345</v>
      </c>
      <c r="C2517" t="s">
        <v>16475</v>
      </c>
      <c r="E2517" t="s">
        <v>13128</v>
      </c>
      <c r="F2517" s="3">
        <v>0</v>
      </c>
      <c r="G2517" s="3">
        <v>0</v>
      </c>
      <c r="H2517" s="255">
        <v>42493</v>
      </c>
      <c r="I2517" s="270">
        <v>6.75</v>
      </c>
      <c r="J2517" s="3">
        <v>72867</v>
      </c>
      <c r="K2517" s="3" t="s">
        <v>12343</v>
      </c>
      <c r="L2517" s="3" t="s">
        <v>4726</v>
      </c>
      <c r="M2517" s="3" t="s">
        <v>4994</v>
      </c>
      <c r="N2517" s="3" t="s">
        <v>4718</v>
      </c>
      <c r="O2517" s="3" t="s">
        <v>4715</v>
      </c>
      <c r="P2517" s="3"/>
      <c r="Q2517" s="3"/>
      <c r="R2517" s="3"/>
      <c r="S2517" s="3"/>
      <c r="T2517" s="3" t="s">
        <v>4716</v>
      </c>
    </row>
    <row r="2518" spans="2:20">
      <c r="B2518" t="s">
        <v>12345</v>
      </c>
      <c r="C2518" t="s">
        <v>16476</v>
      </c>
      <c r="E2518" t="s">
        <v>14195</v>
      </c>
      <c r="F2518" s="3">
        <v>0</v>
      </c>
      <c r="G2518" s="3">
        <v>0</v>
      </c>
      <c r="H2518" s="255">
        <v>42510</v>
      </c>
      <c r="I2518" s="270">
        <v>6.75</v>
      </c>
      <c r="J2518" s="3">
        <v>112262</v>
      </c>
      <c r="K2518" s="3" t="s">
        <v>4752</v>
      </c>
      <c r="L2518" s="3" t="s">
        <v>4726</v>
      </c>
      <c r="M2518" s="3" t="s">
        <v>4994</v>
      </c>
      <c r="N2518" s="3" t="s">
        <v>4722</v>
      </c>
      <c r="O2518" s="3" t="s">
        <v>4715</v>
      </c>
      <c r="P2518" s="3"/>
      <c r="Q2518" s="3"/>
      <c r="R2518" s="3"/>
      <c r="S2518" s="3"/>
      <c r="T2518" s="3" t="s">
        <v>4716</v>
      </c>
    </row>
    <row r="2519" spans="2:20">
      <c r="B2519" t="s">
        <v>12341</v>
      </c>
      <c r="C2519" t="s">
        <v>16477</v>
      </c>
      <c r="E2519" t="s">
        <v>4716</v>
      </c>
      <c r="F2519" s="3">
        <v>0</v>
      </c>
      <c r="G2519" s="3">
        <v>0</v>
      </c>
      <c r="H2519" s="255">
        <v>42515</v>
      </c>
      <c r="I2519" s="270">
        <v>6.75</v>
      </c>
      <c r="J2519" s="3">
        <v>0</v>
      </c>
      <c r="K2519" s="3" t="s">
        <v>12343</v>
      </c>
      <c r="L2519" s="3" t="s">
        <v>4753</v>
      </c>
      <c r="M2519" s="3" t="s">
        <v>4753</v>
      </c>
      <c r="N2519" s="3" t="s">
        <v>4718</v>
      </c>
      <c r="O2519" s="3" t="s">
        <v>4715</v>
      </c>
      <c r="P2519" s="3"/>
      <c r="Q2519" s="3"/>
      <c r="R2519" s="3"/>
      <c r="S2519" s="3"/>
      <c r="T2519" s="3" t="s">
        <v>4716</v>
      </c>
    </row>
    <row r="2520" spans="2:20">
      <c r="B2520" t="s">
        <v>12345</v>
      </c>
      <c r="C2520" t="s">
        <v>16478</v>
      </c>
      <c r="E2520" t="s">
        <v>14896</v>
      </c>
      <c r="F2520" s="3">
        <v>0</v>
      </c>
      <c r="G2520" s="3">
        <v>0</v>
      </c>
      <c r="H2520" s="255">
        <v>42515</v>
      </c>
      <c r="I2520" s="270">
        <v>6.75</v>
      </c>
      <c r="J2520" s="3">
        <v>-1</v>
      </c>
      <c r="K2520" s="3" t="s">
        <v>12343</v>
      </c>
      <c r="L2520" s="3" t="s">
        <v>4753</v>
      </c>
      <c r="M2520" s="3" t="s">
        <v>4753</v>
      </c>
      <c r="N2520" s="3" t="s">
        <v>4718</v>
      </c>
      <c r="O2520" s="3" t="s">
        <v>4715</v>
      </c>
      <c r="P2520" s="3"/>
      <c r="Q2520" s="3"/>
      <c r="R2520" s="3"/>
      <c r="S2520" s="3"/>
      <c r="T2520" s="3" t="s">
        <v>4716</v>
      </c>
    </row>
    <row r="2521" spans="2:20">
      <c r="B2521" t="s">
        <v>12345</v>
      </c>
      <c r="C2521" t="s">
        <v>16479</v>
      </c>
      <c r="E2521" t="s">
        <v>15558</v>
      </c>
      <c r="F2521" s="3">
        <v>0</v>
      </c>
      <c r="G2521" s="3">
        <v>0</v>
      </c>
      <c r="H2521" s="255">
        <v>42521</v>
      </c>
      <c r="I2521" s="270">
        <v>6.75</v>
      </c>
      <c r="J2521" s="3">
        <v>-1</v>
      </c>
      <c r="K2521" s="3" t="s">
        <v>4752</v>
      </c>
      <c r="L2521" s="3" t="s">
        <v>4753</v>
      </c>
      <c r="M2521" s="3" t="s">
        <v>4753</v>
      </c>
      <c r="N2521" s="3" t="s">
        <v>4731</v>
      </c>
      <c r="O2521" s="3" t="s">
        <v>4715</v>
      </c>
      <c r="P2521" s="3"/>
      <c r="Q2521" s="3"/>
      <c r="R2521" s="3"/>
      <c r="S2521" s="3"/>
      <c r="T2521" s="3" t="s">
        <v>4716</v>
      </c>
    </row>
    <row r="2522" spans="2:20">
      <c r="B2522" t="s">
        <v>12378</v>
      </c>
      <c r="C2522" t="s">
        <v>16480</v>
      </c>
      <c r="E2522" t="s">
        <v>15138</v>
      </c>
      <c r="F2522" s="3">
        <v>0</v>
      </c>
      <c r="G2522" s="3">
        <v>0</v>
      </c>
      <c r="H2522" s="255">
        <v>42492</v>
      </c>
      <c r="I2522" s="270">
        <v>6.75</v>
      </c>
      <c r="J2522" s="3">
        <v>-1</v>
      </c>
      <c r="K2522" s="3" t="s">
        <v>12343</v>
      </c>
      <c r="L2522" s="3" t="s">
        <v>4753</v>
      </c>
      <c r="M2522" s="3" t="s">
        <v>4753</v>
      </c>
      <c r="N2522" s="3" t="s">
        <v>4769</v>
      </c>
      <c r="O2522" s="3" t="s">
        <v>4715</v>
      </c>
      <c r="P2522" s="3"/>
      <c r="Q2522" s="3"/>
      <c r="R2522" s="3"/>
      <c r="S2522" s="3"/>
      <c r="T2522" s="3" t="s">
        <v>4716</v>
      </c>
    </row>
    <row r="2523" spans="2:20">
      <c r="B2523" t="s">
        <v>12345</v>
      </c>
      <c r="C2523" t="s">
        <v>16481</v>
      </c>
      <c r="E2523" t="s">
        <v>15322</v>
      </c>
      <c r="F2523" s="3">
        <v>0</v>
      </c>
      <c r="G2523" s="3">
        <v>0</v>
      </c>
      <c r="H2523" s="255">
        <v>42508</v>
      </c>
      <c r="I2523" s="270">
        <v>6.75</v>
      </c>
      <c r="J2523" s="3">
        <v>-1</v>
      </c>
      <c r="K2523" s="3" t="s">
        <v>4752</v>
      </c>
      <c r="L2523" s="3" t="s">
        <v>4753</v>
      </c>
      <c r="M2523" s="3" t="s">
        <v>4753</v>
      </c>
      <c r="N2523" s="3" t="s">
        <v>4722</v>
      </c>
      <c r="O2523" s="3" t="s">
        <v>4715</v>
      </c>
      <c r="P2523" s="3"/>
      <c r="Q2523" s="3"/>
      <c r="R2523" s="3"/>
      <c r="S2523" s="3"/>
      <c r="T2523" s="3" t="s">
        <v>4716</v>
      </c>
    </row>
    <row r="2524" spans="2:20">
      <c r="B2524" t="s">
        <v>12341</v>
      </c>
      <c r="C2524" t="s">
        <v>16482</v>
      </c>
      <c r="E2524" t="s">
        <v>4716</v>
      </c>
      <c r="F2524" s="3">
        <v>0</v>
      </c>
      <c r="G2524" s="3">
        <v>0</v>
      </c>
      <c r="H2524" s="255">
        <v>42521</v>
      </c>
      <c r="I2524" s="270">
        <v>6.75</v>
      </c>
      <c r="J2524" s="3">
        <v>0</v>
      </c>
      <c r="K2524" s="3" t="s">
        <v>12343</v>
      </c>
      <c r="L2524" s="3" t="s">
        <v>4753</v>
      </c>
      <c r="M2524" s="3" t="s">
        <v>4753</v>
      </c>
      <c r="N2524" s="3" t="s">
        <v>4722</v>
      </c>
      <c r="O2524" s="3" t="s">
        <v>4715</v>
      </c>
      <c r="P2524" s="3"/>
      <c r="Q2524" s="3"/>
      <c r="R2524" s="3"/>
      <c r="S2524" s="3"/>
      <c r="T2524" s="3" t="s">
        <v>4716</v>
      </c>
    </row>
    <row r="2525" spans="2:20">
      <c r="B2525" t="s">
        <v>12345</v>
      </c>
      <c r="C2525" t="s">
        <v>16483</v>
      </c>
      <c r="E2525" t="s">
        <v>16484</v>
      </c>
      <c r="F2525" s="3">
        <v>0</v>
      </c>
      <c r="G2525" s="3">
        <v>0</v>
      </c>
      <c r="H2525" s="255">
        <v>42509</v>
      </c>
      <c r="I2525" s="270">
        <v>6.75</v>
      </c>
      <c r="J2525" s="3">
        <v>-1</v>
      </c>
      <c r="K2525" s="3" t="s">
        <v>12343</v>
      </c>
      <c r="L2525" s="3" t="s">
        <v>4753</v>
      </c>
      <c r="M2525" s="3" t="s">
        <v>4753</v>
      </c>
      <c r="N2525" s="3" t="s">
        <v>4718</v>
      </c>
      <c r="O2525" s="3" t="s">
        <v>4715</v>
      </c>
      <c r="P2525" s="3"/>
      <c r="Q2525" s="3"/>
      <c r="R2525" s="3"/>
      <c r="S2525" s="3"/>
      <c r="T2525" s="3" t="s">
        <v>4716</v>
      </c>
    </row>
    <row r="2526" spans="2:20">
      <c r="B2526" t="s">
        <v>12341</v>
      </c>
      <c r="C2526" t="s">
        <v>16485</v>
      </c>
      <c r="E2526" t="s">
        <v>4716</v>
      </c>
      <c r="F2526" s="3">
        <v>0</v>
      </c>
      <c r="G2526" s="3">
        <v>0</v>
      </c>
      <c r="H2526" s="255">
        <v>42521</v>
      </c>
      <c r="I2526" s="270">
        <v>6.75</v>
      </c>
      <c r="J2526" s="3">
        <v>0</v>
      </c>
      <c r="K2526" s="3" t="s">
        <v>12343</v>
      </c>
      <c r="L2526" s="3" t="s">
        <v>4753</v>
      </c>
      <c r="M2526" s="3" t="s">
        <v>4753</v>
      </c>
      <c r="N2526" s="3" t="s">
        <v>4718</v>
      </c>
      <c r="O2526" s="3" t="s">
        <v>4715</v>
      </c>
      <c r="P2526" s="3"/>
      <c r="Q2526" s="3"/>
      <c r="R2526" s="3"/>
      <c r="S2526" s="3"/>
      <c r="T2526" s="3" t="s">
        <v>4716</v>
      </c>
    </row>
    <row r="2527" spans="2:20">
      <c r="B2527" t="s">
        <v>12345</v>
      </c>
      <c r="C2527" t="s">
        <v>16486</v>
      </c>
      <c r="E2527" t="s">
        <v>16487</v>
      </c>
      <c r="F2527" s="3">
        <v>1</v>
      </c>
      <c r="G2527" s="3">
        <v>111.28</v>
      </c>
      <c r="H2527" s="255">
        <v>42510</v>
      </c>
      <c r="I2527" s="270">
        <v>6.75</v>
      </c>
      <c r="J2527" s="3">
        <v>-1</v>
      </c>
      <c r="K2527" s="3" t="s">
        <v>12343</v>
      </c>
      <c r="L2527" s="3" t="s">
        <v>4753</v>
      </c>
      <c r="M2527" s="3" t="s">
        <v>4753</v>
      </c>
      <c r="N2527" s="3" t="s">
        <v>4722</v>
      </c>
      <c r="O2527" s="3" t="s">
        <v>4715</v>
      </c>
      <c r="P2527" s="3"/>
      <c r="Q2527" s="3"/>
      <c r="R2527" s="3"/>
      <c r="S2527" s="3"/>
      <c r="T2527" s="3" t="s">
        <v>4716</v>
      </c>
    </row>
    <row r="2528" spans="2:20">
      <c r="B2528" t="s">
        <v>12341</v>
      </c>
      <c r="C2528" t="s">
        <v>16488</v>
      </c>
      <c r="E2528" t="s">
        <v>4716</v>
      </c>
      <c r="F2528" s="3">
        <v>0</v>
      </c>
      <c r="G2528" s="3">
        <v>0</v>
      </c>
      <c r="H2528" s="255">
        <v>42521</v>
      </c>
      <c r="I2528" s="270">
        <v>6.75</v>
      </c>
      <c r="J2528" s="3">
        <v>0</v>
      </c>
      <c r="K2528" s="3" t="s">
        <v>12343</v>
      </c>
      <c r="L2528" s="3" t="s">
        <v>4753</v>
      </c>
      <c r="M2528" s="3" t="s">
        <v>4753</v>
      </c>
      <c r="N2528" s="3" t="s">
        <v>4718</v>
      </c>
      <c r="O2528" s="3" t="s">
        <v>4715</v>
      </c>
      <c r="P2528" s="3"/>
      <c r="Q2528" s="3"/>
      <c r="R2528" s="3"/>
      <c r="S2528" s="3"/>
      <c r="T2528" s="3" t="s">
        <v>4716</v>
      </c>
    </row>
    <row r="2529" spans="2:20">
      <c r="B2529" t="s">
        <v>12345</v>
      </c>
      <c r="C2529" t="s">
        <v>16489</v>
      </c>
      <c r="E2529" t="s">
        <v>16490</v>
      </c>
      <c r="F2529" s="3">
        <v>0</v>
      </c>
      <c r="G2529" s="3">
        <v>0</v>
      </c>
      <c r="H2529" s="255">
        <v>42511</v>
      </c>
      <c r="I2529" s="270">
        <v>6.75</v>
      </c>
      <c r="J2529" s="3">
        <v>-1</v>
      </c>
      <c r="K2529" s="3" t="s">
        <v>12343</v>
      </c>
      <c r="L2529" s="3" t="s">
        <v>4753</v>
      </c>
      <c r="M2529" s="3" t="s">
        <v>4753</v>
      </c>
      <c r="N2529" s="3" t="s">
        <v>4769</v>
      </c>
      <c r="O2529" s="3" t="s">
        <v>4715</v>
      </c>
      <c r="P2529" s="3"/>
      <c r="Q2529" s="3"/>
      <c r="R2529" s="3"/>
      <c r="S2529" s="3"/>
      <c r="T2529" s="3" t="s">
        <v>4716</v>
      </c>
    </row>
    <row r="2530" spans="2:20">
      <c r="B2530" t="s">
        <v>12345</v>
      </c>
      <c r="C2530" t="s">
        <v>16491</v>
      </c>
      <c r="E2530" t="s">
        <v>16492</v>
      </c>
      <c r="F2530" s="3">
        <v>0</v>
      </c>
      <c r="G2530" s="3">
        <v>0</v>
      </c>
      <c r="H2530" s="255">
        <v>42521</v>
      </c>
      <c r="I2530" s="270">
        <v>6.75</v>
      </c>
      <c r="J2530" s="3">
        <v>-1</v>
      </c>
      <c r="K2530" s="3" t="s">
        <v>12343</v>
      </c>
      <c r="L2530" s="3" t="s">
        <v>4753</v>
      </c>
      <c r="M2530" s="3" t="s">
        <v>4753</v>
      </c>
      <c r="N2530" s="3" t="s">
        <v>4722</v>
      </c>
      <c r="O2530" s="3" t="s">
        <v>4715</v>
      </c>
      <c r="P2530" s="3"/>
      <c r="Q2530" s="3"/>
      <c r="R2530" s="3"/>
      <c r="S2530" s="3"/>
      <c r="T2530" s="3" t="s">
        <v>4716</v>
      </c>
    </row>
    <row r="2531" spans="2:20">
      <c r="B2531" t="s">
        <v>12341</v>
      </c>
      <c r="C2531" t="s">
        <v>16493</v>
      </c>
      <c r="E2531" t="s">
        <v>4716</v>
      </c>
      <c r="F2531" s="3">
        <v>0</v>
      </c>
      <c r="G2531" s="3">
        <v>0</v>
      </c>
      <c r="H2531" s="255">
        <v>42510</v>
      </c>
      <c r="I2531" s="270">
        <v>6.75</v>
      </c>
      <c r="J2531" s="3">
        <v>0</v>
      </c>
      <c r="K2531" s="3" t="s">
        <v>12343</v>
      </c>
      <c r="L2531" s="3" t="s">
        <v>4753</v>
      </c>
      <c r="M2531" s="3" t="s">
        <v>4753</v>
      </c>
      <c r="N2531" s="3" t="s">
        <v>4722</v>
      </c>
      <c r="O2531" s="3" t="s">
        <v>4715</v>
      </c>
      <c r="P2531" s="3"/>
      <c r="Q2531" s="3"/>
      <c r="R2531" s="3"/>
      <c r="S2531" s="3"/>
      <c r="T2531" s="3" t="s">
        <v>4716</v>
      </c>
    </row>
    <row r="2532" spans="2:20">
      <c r="B2532" t="s">
        <v>12345</v>
      </c>
      <c r="C2532" t="s">
        <v>16494</v>
      </c>
      <c r="E2532" t="s">
        <v>16495</v>
      </c>
      <c r="F2532" s="3">
        <v>0</v>
      </c>
      <c r="G2532" s="3">
        <v>0</v>
      </c>
      <c r="H2532" s="255">
        <v>42509</v>
      </c>
      <c r="I2532" s="270">
        <v>6.75</v>
      </c>
      <c r="J2532" s="3">
        <v>-1</v>
      </c>
      <c r="K2532" s="3" t="s">
        <v>4752</v>
      </c>
      <c r="L2532" s="3" t="s">
        <v>4753</v>
      </c>
      <c r="M2532" s="3" t="s">
        <v>4753</v>
      </c>
      <c r="N2532" s="3" t="s">
        <v>4722</v>
      </c>
      <c r="O2532" s="3" t="s">
        <v>4715</v>
      </c>
      <c r="P2532" s="3"/>
      <c r="Q2532" s="3"/>
      <c r="R2532" s="3"/>
      <c r="S2532" s="3"/>
      <c r="T2532" s="3" t="s">
        <v>4716</v>
      </c>
    </row>
    <row r="2533" spans="2:20">
      <c r="B2533" t="s">
        <v>12345</v>
      </c>
      <c r="C2533" t="s">
        <v>16496</v>
      </c>
      <c r="E2533" t="s">
        <v>16060</v>
      </c>
      <c r="F2533" s="3">
        <v>0</v>
      </c>
      <c r="G2533" s="3">
        <v>0</v>
      </c>
      <c r="H2533" s="255">
        <v>42509</v>
      </c>
      <c r="I2533" s="270">
        <v>6.75</v>
      </c>
      <c r="J2533" s="3">
        <v>-1</v>
      </c>
      <c r="K2533" s="3" t="s">
        <v>12343</v>
      </c>
      <c r="L2533" s="3" t="s">
        <v>4753</v>
      </c>
      <c r="M2533" s="3" t="s">
        <v>4753</v>
      </c>
      <c r="N2533" s="3" t="s">
        <v>4722</v>
      </c>
      <c r="O2533" s="3" t="s">
        <v>4715</v>
      </c>
      <c r="P2533" s="3"/>
      <c r="Q2533" s="3"/>
      <c r="R2533" s="3"/>
      <c r="S2533" s="3"/>
      <c r="T2533" s="3" t="s">
        <v>4716</v>
      </c>
    </row>
    <row r="2534" spans="2:20">
      <c r="B2534" t="s">
        <v>12345</v>
      </c>
      <c r="C2534" t="s">
        <v>16497</v>
      </c>
      <c r="E2534" t="s">
        <v>16063</v>
      </c>
      <c r="F2534" s="3">
        <v>1</v>
      </c>
      <c r="G2534" s="3">
        <v>222.57</v>
      </c>
      <c r="H2534" s="255">
        <v>42514</v>
      </c>
      <c r="I2534" s="270">
        <v>6.75</v>
      </c>
      <c r="J2534" s="3">
        <v>-1</v>
      </c>
      <c r="K2534" s="3" t="s">
        <v>12343</v>
      </c>
      <c r="L2534" s="3" t="s">
        <v>4753</v>
      </c>
      <c r="M2534" s="3" t="s">
        <v>4753</v>
      </c>
      <c r="N2534" s="3" t="s">
        <v>4722</v>
      </c>
      <c r="O2534" s="3" t="s">
        <v>4715</v>
      </c>
      <c r="P2534" s="3"/>
      <c r="Q2534" s="3"/>
      <c r="R2534" s="3"/>
      <c r="S2534" s="3"/>
      <c r="T2534" s="3" t="s">
        <v>4716</v>
      </c>
    </row>
    <row r="2535" spans="2:20">
      <c r="B2535" t="s">
        <v>12345</v>
      </c>
      <c r="C2535" t="s">
        <v>16498</v>
      </c>
      <c r="E2535" t="s">
        <v>16499</v>
      </c>
      <c r="F2535" s="3">
        <v>0</v>
      </c>
      <c r="G2535" s="3">
        <v>0</v>
      </c>
      <c r="H2535" s="255">
        <v>42509</v>
      </c>
      <c r="I2535" s="270">
        <v>6.75</v>
      </c>
      <c r="J2535" s="3">
        <v>-1</v>
      </c>
      <c r="K2535" s="3" t="s">
        <v>12343</v>
      </c>
      <c r="L2535" s="3" t="s">
        <v>4753</v>
      </c>
      <c r="M2535" s="3" t="s">
        <v>4753</v>
      </c>
      <c r="N2535" s="3" t="s">
        <v>4712</v>
      </c>
      <c r="O2535" s="3" t="s">
        <v>4715</v>
      </c>
      <c r="P2535" s="3"/>
      <c r="Q2535" s="3"/>
      <c r="R2535" s="3"/>
      <c r="S2535" s="3"/>
      <c r="T2535" s="3" t="s">
        <v>4716</v>
      </c>
    </row>
    <row r="2536" spans="2:20">
      <c r="B2536" t="s">
        <v>12345</v>
      </c>
      <c r="C2536" t="s">
        <v>16500</v>
      </c>
      <c r="E2536" t="s">
        <v>15349</v>
      </c>
      <c r="F2536" s="3">
        <v>1</v>
      </c>
      <c r="G2536" s="3">
        <v>4304.3900000000003</v>
      </c>
      <c r="H2536" s="255">
        <v>42499</v>
      </c>
      <c r="I2536" s="270">
        <v>6.75</v>
      </c>
      <c r="J2536" s="3">
        <v>-1</v>
      </c>
      <c r="K2536" s="3" t="s">
        <v>12343</v>
      </c>
      <c r="L2536" s="3" t="s">
        <v>4753</v>
      </c>
      <c r="M2536" s="3" t="s">
        <v>4753</v>
      </c>
      <c r="N2536" s="3" t="s">
        <v>4712</v>
      </c>
      <c r="O2536" s="3" t="s">
        <v>4715</v>
      </c>
      <c r="P2536" s="3"/>
      <c r="Q2536" s="3"/>
      <c r="R2536" s="3"/>
      <c r="S2536" s="3"/>
      <c r="T2536" s="3" t="s">
        <v>4716</v>
      </c>
    </row>
    <row r="2537" spans="2:20">
      <c r="B2537" t="s">
        <v>12345</v>
      </c>
      <c r="C2537" t="s">
        <v>16501</v>
      </c>
      <c r="E2537" t="s">
        <v>16502</v>
      </c>
      <c r="F2537" s="3">
        <v>0</v>
      </c>
      <c r="G2537" s="3">
        <v>0</v>
      </c>
      <c r="H2537" s="255">
        <v>42510</v>
      </c>
      <c r="I2537" s="270">
        <v>6.75</v>
      </c>
      <c r="J2537" s="3">
        <v>-1</v>
      </c>
      <c r="K2537" s="3" t="s">
        <v>4752</v>
      </c>
      <c r="L2537" s="3" t="s">
        <v>4753</v>
      </c>
      <c r="M2537" s="3" t="s">
        <v>4753</v>
      </c>
      <c r="N2537" s="3" t="s">
        <v>4722</v>
      </c>
      <c r="O2537" s="3" t="s">
        <v>4715</v>
      </c>
      <c r="P2537" s="3"/>
      <c r="Q2537" s="3"/>
      <c r="R2537" s="3"/>
      <c r="S2537" s="3"/>
      <c r="T2537" s="3" t="s">
        <v>4716</v>
      </c>
    </row>
    <row r="2538" spans="2:20">
      <c r="B2538" t="s">
        <v>12345</v>
      </c>
      <c r="C2538" t="s">
        <v>16503</v>
      </c>
      <c r="E2538" t="s">
        <v>15457</v>
      </c>
      <c r="F2538" s="3">
        <v>0</v>
      </c>
      <c r="G2538" s="3">
        <v>0</v>
      </c>
      <c r="H2538" s="255">
        <v>42517</v>
      </c>
      <c r="I2538" s="270">
        <v>6.75</v>
      </c>
      <c r="J2538" s="3">
        <v>-1</v>
      </c>
      <c r="K2538" s="3" t="s">
        <v>4752</v>
      </c>
      <c r="L2538" s="3" t="s">
        <v>4753</v>
      </c>
      <c r="M2538" s="3" t="s">
        <v>4753</v>
      </c>
      <c r="N2538" s="3" t="s">
        <v>4718</v>
      </c>
      <c r="O2538" s="3" t="s">
        <v>4715</v>
      </c>
      <c r="P2538" s="3"/>
      <c r="Q2538" s="3"/>
      <c r="R2538" s="3"/>
      <c r="S2538" s="3"/>
      <c r="T2538" s="3" t="s">
        <v>4716</v>
      </c>
    </row>
    <row r="2539" spans="2:20">
      <c r="B2539" t="s">
        <v>12345</v>
      </c>
      <c r="C2539" t="s">
        <v>16504</v>
      </c>
      <c r="E2539" t="s">
        <v>15343</v>
      </c>
      <c r="F2539" s="3">
        <v>0</v>
      </c>
      <c r="G2539" s="3">
        <v>0</v>
      </c>
      <c r="H2539" s="255">
        <v>42494</v>
      </c>
      <c r="I2539" s="270">
        <v>6.75</v>
      </c>
      <c r="J2539" s="3">
        <v>-1</v>
      </c>
      <c r="K2539" s="3" t="s">
        <v>12343</v>
      </c>
      <c r="L2539" s="3" t="s">
        <v>4753</v>
      </c>
      <c r="M2539" s="3" t="s">
        <v>4753</v>
      </c>
      <c r="N2539" s="3" t="s">
        <v>4718</v>
      </c>
      <c r="O2539" s="3" t="s">
        <v>4715</v>
      </c>
      <c r="P2539" s="3"/>
      <c r="Q2539" s="3"/>
      <c r="R2539" s="3"/>
      <c r="S2539" s="3"/>
      <c r="T2539" s="3" t="s">
        <v>4716</v>
      </c>
    </row>
    <row r="2540" spans="2:20">
      <c r="B2540" t="s">
        <v>12345</v>
      </c>
      <c r="C2540" t="s">
        <v>16505</v>
      </c>
      <c r="E2540" t="s">
        <v>14014</v>
      </c>
      <c r="F2540" s="3">
        <v>0</v>
      </c>
      <c r="G2540" s="3">
        <v>0</v>
      </c>
      <c r="H2540" s="255">
        <v>42521</v>
      </c>
      <c r="I2540" s="270">
        <v>6.75</v>
      </c>
      <c r="J2540" s="3">
        <v>-1</v>
      </c>
      <c r="K2540" s="3" t="s">
        <v>4752</v>
      </c>
      <c r="L2540" s="3" t="s">
        <v>4753</v>
      </c>
      <c r="M2540" s="3" t="s">
        <v>4753</v>
      </c>
      <c r="N2540" s="3" t="s">
        <v>4731</v>
      </c>
      <c r="O2540" s="3" t="s">
        <v>4715</v>
      </c>
      <c r="P2540" s="3"/>
      <c r="Q2540" s="3"/>
      <c r="R2540" s="3"/>
      <c r="S2540" s="3"/>
      <c r="T2540" s="3" t="s">
        <v>4716</v>
      </c>
    </row>
    <row r="2541" spans="2:20">
      <c r="B2541" t="s">
        <v>12345</v>
      </c>
      <c r="C2541" t="s">
        <v>16506</v>
      </c>
      <c r="E2541" t="s">
        <v>15816</v>
      </c>
      <c r="F2541" s="3">
        <v>0</v>
      </c>
      <c r="G2541" s="3">
        <v>0</v>
      </c>
      <c r="H2541" s="255">
        <v>42480</v>
      </c>
      <c r="I2541" s="270">
        <v>6.833333333333333</v>
      </c>
      <c r="J2541" s="3">
        <v>-1</v>
      </c>
      <c r="K2541" s="3" t="s">
        <v>12343</v>
      </c>
      <c r="L2541" s="3" t="s">
        <v>4753</v>
      </c>
      <c r="M2541" s="3" t="s">
        <v>4753</v>
      </c>
      <c r="N2541" s="3" t="s">
        <v>4718</v>
      </c>
      <c r="O2541" s="3" t="s">
        <v>4715</v>
      </c>
      <c r="P2541" s="3"/>
      <c r="Q2541" s="3"/>
      <c r="R2541" s="3"/>
      <c r="S2541" s="3"/>
      <c r="T2541" s="3" t="s">
        <v>4716</v>
      </c>
    </row>
    <row r="2542" spans="2:20">
      <c r="B2542" t="s">
        <v>12345</v>
      </c>
      <c r="C2542" t="s">
        <v>16507</v>
      </c>
      <c r="E2542" t="s">
        <v>14778</v>
      </c>
      <c r="F2542" s="3">
        <v>0</v>
      </c>
      <c r="G2542" s="3">
        <v>0</v>
      </c>
      <c r="H2542" s="255">
        <v>42461</v>
      </c>
      <c r="I2542" s="270">
        <v>6.833333333333333</v>
      </c>
      <c r="J2542" s="3">
        <v>-1</v>
      </c>
      <c r="K2542" s="3" t="s">
        <v>12343</v>
      </c>
      <c r="L2542" s="3" t="s">
        <v>4753</v>
      </c>
      <c r="M2542" s="3" t="s">
        <v>4753</v>
      </c>
      <c r="N2542" s="3" t="s">
        <v>4712</v>
      </c>
      <c r="O2542" s="3" t="s">
        <v>4715</v>
      </c>
      <c r="P2542" s="3"/>
      <c r="Q2542" s="3"/>
      <c r="R2542" s="3"/>
      <c r="S2542" s="3"/>
      <c r="T2542" s="3" t="s">
        <v>4716</v>
      </c>
    </row>
    <row r="2543" spans="2:20">
      <c r="B2543" t="s">
        <v>12345</v>
      </c>
      <c r="C2543" t="s">
        <v>16508</v>
      </c>
      <c r="E2543" t="s">
        <v>15799</v>
      </c>
      <c r="F2543" s="3">
        <v>0</v>
      </c>
      <c r="G2543" s="3">
        <v>0</v>
      </c>
      <c r="H2543" s="255">
        <v>42473</v>
      </c>
      <c r="I2543" s="270">
        <v>6.833333333333333</v>
      </c>
      <c r="J2543" s="3">
        <v>-1</v>
      </c>
      <c r="K2543" s="3" t="s">
        <v>12343</v>
      </c>
      <c r="L2543" s="3" t="s">
        <v>4753</v>
      </c>
      <c r="M2543" s="3" t="s">
        <v>4753</v>
      </c>
      <c r="N2543" s="3" t="s">
        <v>4722</v>
      </c>
      <c r="O2543" s="3" t="s">
        <v>4715</v>
      </c>
      <c r="P2543" s="3"/>
      <c r="Q2543" s="3"/>
      <c r="R2543" s="3"/>
      <c r="S2543" s="3"/>
      <c r="T2543" s="3" t="s">
        <v>4716</v>
      </c>
    </row>
    <row r="2544" spans="2:20">
      <c r="B2544" t="s">
        <v>12345</v>
      </c>
      <c r="C2544" t="s">
        <v>16509</v>
      </c>
      <c r="E2544" t="s">
        <v>15333</v>
      </c>
      <c r="F2544" s="3">
        <v>0</v>
      </c>
      <c r="G2544" s="3">
        <v>0</v>
      </c>
      <c r="H2544" s="255">
        <v>42475</v>
      </c>
      <c r="I2544" s="270">
        <v>6.833333333333333</v>
      </c>
      <c r="J2544" s="3">
        <v>-1</v>
      </c>
      <c r="K2544" s="3" t="s">
        <v>12343</v>
      </c>
      <c r="L2544" s="3" t="s">
        <v>4753</v>
      </c>
      <c r="M2544" s="3" t="s">
        <v>4753</v>
      </c>
      <c r="N2544" s="3" t="s">
        <v>4722</v>
      </c>
      <c r="O2544" s="3" t="s">
        <v>4715</v>
      </c>
      <c r="P2544" s="3"/>
      <c r="Q2544" s="3"/>
      <c r="R2544" s="3"/>
      <c r="S2544" s="3"/>
      <c r="T2544" s="3" t="s">
        <v>4716</v>
      </c>
    </row>
    <row r="2545" spans="2:20">
      <c r="B2545" t="s">
        <v>12345</v>
      </c>
      <c r="C2545" t="s">
        <v>16510</v>
      </c>
      <c r="E2545" t="s">
        <v>13775</v>
      </c>
      <c r="F2545" s="3">
        <v>0</v>
      </c>
      <c r="G2545" s="3">
        <v>0</v>
      </c>
      <c r="H2545" s="255">
        <v>42461</v>
      </c>
      <c r="I2545" s="270">
        <v>6.833333333333333</v>
      </c>
      <c r="J2545" s="3">
        <v>-1</v>
      </c>
      <c r="K2545" s="3" t="s">
        <v>4752</v>
      </c>
      <c r="L2545" s="3" t="s">
        <v>4726</v>
      </c>
      <c r="M2545" s="3" t="s">
        <v>13558</v>
      </c>
      <c r="N2545" s="3" t="s">
        <v>4712</v>
      </c>
      <c r="O2545" s="3" t="s">
        <v>4715</v>
      </c>
      <c r="P2545" s="3"/>
      <c r="Q2545" s="3"/>
      <c r="R2545" s="3"/>
      <c r="S2545" s="3"/>
      <c r="T2545" s="3" t="s">
        <v>4716</v>
      </c>
    </row>
    <row r="2546" spans="2:20">
      <c r="B2546" t="s">
        <v>12345</v>
      </c>
      <c r="C2546" t="s">
        <v>16511</v>
      </c>
      <c r="E2546" t="s">
        <v>16512</v>
      </c>
      <c r="F2546" s="3">
        <v>0</v>
      </c>
      <c r="G2546" s="3">
        <v>0</v>
      </c>
      <c r="H2546" s="255">
        <v>42485</v>
      </c>
      <c r="I2546" s="270">
        <v>6.833333333333333</v>
      </c>
      <c r="J2546" s="3">
        <v>-1</v>
      </c>
      <c r="K2546" s="3" t="s">
        <v>12343</v>
      </c>
      <c r="L2546" s="3" t="s">
        <v>4726</v>
      </c>
      <c r="M2546" s="3" t="s">
        <v>13866</v>
      </c>
      <c r="N2546" s="3" t="s">
        <v>4718</v>
      </c>
      <c r="O2546" s="3" t="s">
        <v>4715</v>
      </c>
      <c r="P2546" s="3"/>
      <c r="Q2546" s="3"/>
      <c r="R2546" s="3"/>
      <c r="S2546" s="3"/>
      <c r="T2546" s="3" t="s">
        <v>4716</v>
      </c>
    </row>
    <row r="2547" spans="2:20">
      <c r="B2547" t="s">
        <v>12345</v>
      </c>
      <c r="C2547" t="s">
        <v>16513</v>
      </c>
      <c r="E2547" t="s">
        <v>16514</v>
      </c>
      <c r="F2547" s="3">
        <v>0</v>
      </c>
      <c r="G2547" s="3">
        <v>0</v>
      </c>
      <c r="H2547" s="255">
        <v>42481</v>
      </c>
      <c r="I2547" s="270">
        <v>6.833333333333333</v>
      </c>
      <c r="J2547" s="3">
        <v>63590</v>
      </c>
      <c r="K2547" s="3" t="s">
        <v>12343</v>
      </c>
      <c r="L2547" s="3" t="s">
        <v>4726</v>
      </c>
      <c r="M2547" s="3" t="s">
        <v>5972</v>
      </c>
      <c r="N2547" s="3" t="s">
        <v>4718</v>
      </c>
      <c r="O2547" s="3" t="s">
        <v>4715</v>
      </c>
      <c r="P2547" s="3"/>
      <c r="Q2547" s="3"/>
      <c r="R2547" s="3"/>
      <c r="S2547" s="3"/>
      <c r="T2547" s="3" t="s">
        <v>4716</v>
      </c>
    </row>
    <row r="2548" spans="2:20">
      <c r="B2548" t="s">
        <v>12345</v>
      </c>
      <c r="C2548" t="s">
        <v>16515</v>
      </c>
      <c r="E2548" t="s">
        <v>16516</v>
      </c>
      <c r="F2548" s="3">
        <v>1</v>
      </c>
      <c r="G2548" s="3">
        <v>4304.3900000000003</v>
      </c>
      <c r="H2548" s="255">
        <v>42478</v>
      </c>
      <c r="I2548" s="270">
        <v>6.833333333333333</v>
      </c>
      <c r="J2548" s="3">
        <v>-1</v>
      </c>
      <c r="K2548" s="3" t="s">
        <v>12343</v>
      </c>
      <c r="L2548" s="3" t="s">
        <v>4753</v>
      </c>
      <c r="M2548" s="3" t="s">
        <v>4753</v>
      </c>
      <c r="N2548" s="3" t="s">
        <v>4712</v>
      </c>
      <c r="O2548" s="3" t="s">
        <v>4715</v>
      </c>
      <c r="P2548" s="3"/>
      <c r="Q2548" s="3"/>
      <c r="R2548" s="3"/>
      <c r="S2548" s="3"/>
      <c r="T2548" s="3" t="s">
        <v>4716</v>
      </c>
    </row>
    <row r="2549" spans="2:20">
      <c r="B2549" t="s">
        <v>12345</v>
      </c>
      <c r="C2549" t="s">
        <v>16517</v>
      </c>
      <c r="E2549" t="s">
        <v>16289</v>
      </c>
      <c r="F2549" s="3">
        <v>0</v>
      </c>
      <c r="G2549" s="3">
        <v>0</v>
      </c>
      <c r="H2549" s="255">
        <v>42485</v>
      </c>
      <c r="I2549" s="270">
        <v>6.833333333333333</v>
      </c>
      <c r="J2549" s="3">
        <v>-1</v>
      </c>
      <c r="K2549" s="3" t="s">
        <v>4752</v>
      </c>
      <c r="L2549" s="3" t="s">
        <v>4726</v>
      </c>
      <c r="M2549" s="3" t="s">
        <v>4994</v>
      </c>
      <c r="N2549" s="3" t="s">
        <v>4722</v>
      </c>
      <c r="O2549" s="3" t="s">
        <v>4715</v>
      </c>
      <c r="P2549" s="3"/>
      <c r="Q2549" s="3"/>
      <c r="R2549" s="3"/>
      <c r="S2549" s="3"/>
      <c r="T2549" s="3" t="s">
        <v>4716</v>
      </c>
    </row>
    <row r="2550" spans="2:20">
      <c r="B2550" t="s">
        <v>12345</v>
      </c>
      <c r="C2550" t="s">
        <v>16518</v>
      </c>
      <c r="E2550" t="s">
        <v>16519</v>
      </c>
      <c r="F2550" s="3">
        <v>0</v>
      </c>
      <c r="G2550" s="3">
        <v>0</v>
      </c>
      <c r="H2550" s="255">
        <v>42488</v>
      </c>
      <c r="I2550" s="270">
        <v>6.833333333333333</v>
      </c>
      <c r="J2550" s="3">
        <v>-1</v>
      </c>
      <c r="K2550" s="3" t="s">
        <v>12343</v>
      </c>
      <c r="L2550" s="3" t="s">
        <v>4726</v>
      </c>
      <c r="M2550" s="3" t="s">
        <v>7955</v>
      </c>
      <c r="N2550" s="3" t="s">
        <v>4731</v>
      </c>
      <c r="O2550" s="3" t="s">
        <v>4715</v>
      </c>
      <c r="P2550" s="3"/>
      <c r="Q2550" s="3"/>
      <c r="R2550" s="3"/>
      <c r="S2550" s="3"/>
      <c r="T2550" s="3" t="s">
        <v>4716</v>
      </c>
    </row>
    <row r="2551" spans="2:20">
      <c r="B2551" t="s">
        <v>12345</v>
      </c>
      <c r="C2551" t="s">
        <v>16520</v>
      </c>
      <c r="E2551" t="s">
        <v>15752</v>
      </c>
      <c r="F2551" s="3">
        <v>0</v>
      </c>
      <c r="G2551" s="3">
        <v>0</v>
      </c>
      <c r="H2551" s="255">
        <v>42466</v>
      </c>
      <c r="I2551" s="270">
        <v>6.833333333333333</v>
      </c>
      <c r="J2551" s="3">
        <v>-1</v>
      </c>
      <c r="K2551" s="3" t="s">
        <v>12343</v>
      </c>
      <c r="L2551" s="3" t="s">
        <v>4726</v>
      </c>
      <c r="M2551" s="3" t="s">
        <v>11774</v>
      </c>
      <c r="N2551" s="3" t="s">
        <v>4718</v>
      </c>
      <c r="O2551" s="3" t="s">
        <v>4715</v>
      </c>
      <c r="P2551" s="3"/>
      <c r="Q2551" s="3"/>
      <c r="R2551" s="3"/>
      <c r="S2551" s="3"/>
      <c r="T2551" s="3" t="s">
        <v>4716</v>
      </c>
    </row>
    <row r="2552" spans="2:20">
      <c r="B2552" t="s">
        <v>12345</v>
      </c>
      <c r="C2552" t="s">
        <v>16521</v>
      </c>
      <c r="E2552" t="s">
        <v>14063</v>
      </c>
      <c r="F2552" s="3">
        <v>0</v>
      </c>
      <c r="G2552" s="3">
        <v>0</v>
      </c>
      <c r="H2552" s="255">
        <v>42461</v>
      </c>
      <c r="I2552" s="270">
        <v>6.833333333333333</v>
      </c>
      <c r="J2552" s="3">
        <v>-1</v>
      </c>
      <c r="K2552" s="3" t="s">
        <v>12343</v>
      </c>
      <c r="L2552" s="3" t="s">
        <v>4726</v>
      </c>
      <c r="M2552" s="3" t="s">
        <v>4994</v>
      </c>
      <c r="N2552" s="3" t="s">
        <v>4722</v>
      </c>
      <c r="O2552" s="3" t="s">
        <v>4715</v>
      </c>
      <c r="P2552" s="3"/>
      <c r="Q2552" s="3"/>
      <c r="R2552" s="3"/>
      <c r="S2552" s="3"/>
      <c r="T2552" s="3" t="s">
        <v>4716</v>
      </c>
    </row>
    <row r="2553" spans="2:20">
      <c r="B2553" t="s">
        <v>12345</v>
      </c>
      <c r="C2553" t="s">
        <v>16522</v>
      </c>
      <c r="E2553" t="s">
        <v>14444</v>
      </c>
      <c r="F2553" s="3">
        <v>0</v>
      </c>
      <c r="G2553" s="3">
        <v>0</v>
      </c>
      <c r="H2553" s="255">
        <v>42467</v>
      </c>
      <c r="I2553" s="270">
        <v>6.833333333333333</v>
      </c>
      <c r="J2553" s="3">
        <v>-1</v>
      </c>
      <c r="K2553" s="3" t="s">
        <v>4752</v>
      </c>
      <c r="L2553" s="3" t="s">
        <v>4726</v>
      </c>
      <c r="M2553" s="3" t="s">
        <v>13558</v>
      </c>
      <c r="N2553" s="3" t="s">
        <v>4718</v>
      </c>
      <c r="O2553" s="3" t="s">
        <v>4715</v>
      </c>
      <c r="P2553" s="3"/>
      <c r="Q2553" s="3"/>
      <c r="R2553" s="3"/>
      <c r="S2553" s="3"/>
      <c r="T2553" s="3" t="s">
        <v>4716</v>
      </c>
    </row>
    <row r="2554" spans="2:20">
      <c r="B2554" t="s">
        <v>12345</v>
      </c>
      <c r="C2554" t="s">
        <v>2406</v>
      </c>
      <c r="E2554" t="s">
        <v>14296</v>
      </c>
      <c r="F2554" s="3">
        <v>1</v>
      </c>
      <c r="G2554" s="3">
        <v>333.85</v>
      </c>
      <c r="H2554" s="255">
        <v>42474</v>
      </c>
      <c r="I2554" s="270">
        <v>6.833333333333333</v>
      </c>
      <c r="J2554" s="3">
        <v>-1</v>
      </c>
      <c r="K2554" s="3" t="s">
        <v>12343</v>
      </c>
      <c r="L2554" s="3" t="s">
        <v>4726</v>
      </c>
      <c r="M2554" s="3" t="s">
        <v>5188</v>
      </c>
      <c r="N2554" s="3" t="s">
        <v>4722</v>
      </c>
      <c r="O2554" s="3" t="s">
        <v>4715</v>
      </c>
      <c r="P2554" s="3"/>
      <c r="Q2554" s="3"/>
      <c r="R2554" s="3"/>
      <c r="S2554" s="3"/>
      <c r="T2554" s="3" t="s">
        <v>4716</v>
      </c>
    </row>
    <row r="2555" spans="2:20">
      <c r="B2555" t="s">
        <v>12345</v>
      </c>
      <c r="C2555" t="s">
        <v>16523</v>
      </c>
      <c r="E2555" t="s">
        <v>16524</v>
      </c>
      <c r="F2555" s="3">
        <v>0</v>
      </c>
      <c r="G2555" s="3">
        <v>0</v>
      </c>
      <c r="H2555" s="255">
        <v>42481</v>
      </c>
      <c r="I2555" s="270">
        <v>6.833333333333333</v>
      </c>
      <c r="J2555" s="3">
        <v>-1</v>
      </c>
      <c r="K2555" s="3" t="s">
        <v>12343</v>
      </c>
      <c r="L2555" s="3" t="s">
        <v>5324</v>
      </c>
      <c r="M2555" s="3" t="s">
        <v>16525</v>
      </c>
      <c r="N2555" s="3" t="s">
        <v>4722</v>
      </c>
      <c r="O2555" s="3" t="s">
        <v>4715</v>
      </c>
      <c r="P2555" s="3"/>
      <c r="Q2555" s="3"/>
      <c r="R2555" s="3"/>
      <c r="S2555" s="3"/>
      <c r="T2555" s="3" t="s">
        <v>4716</v>
      </c>
    </row>
    <row r="2556" spans="2:20">
      <c r="B2556" t="s">
        <v>12345</v>
      </c>
      <c r="C2556" t="s">
        <v>16526</v>
      </c>
      <c r="E2556" t="s">
        <v>16527</v>
      </c>
      <c r="F2556" s="3">
        <v>1</v>
      </c>
      <c r="G2556" s="3">
        <v>166.93</v>
      </c>
      <c r="H2556" s="255">
        <v>42481</v>
      </c>
      <c r="I2556" s="270">
        <v>6.833333333333333</v>
      </c>
      <c r="J2556" s="3">
        <v>-1</v>
      </c>
      <c r="K2556" s="3" t="s">
        <v>4752</v>
      </c>
      <c r="L2556" s="3" t="s">
        <v>5324</v>
      </c>
      <c r="M2556" s="3" t="s">
        <v>5545</v>
      </c>
      <c r="N2556" s="3" t="s">
        <v>4718</v>
      </c>
      <c r="O2556" s="3" t="s">
        <v>4715</v>
      </c>
      <c r="P2556" s="3"/>
      <c r="Q2556" s="3"/>
      <c r="R2556" s="3"/>
      <c r="S2556" s="3"/>
      <c r="T2556" s="3" t="s">
        <v>4716</v>
      </c>
    </row>
    <row r="2557" spans="2:20">
      <c r="B2557" t="s">
        <v>12345</v>
      </c>
      <c r="C2557" t="s">
        <v>16528</v>
      </c>
      <c r="E2557" t="s">
        <v>13962</v>
      </c>
      <c r="F2557" s="3">
        <v>0</v>
      </c>
      <c r="G2557" s="3">
        <v>0</v>
      </c>
      <c r="H2557" s="255">
        <v>42476</v>
      </c>
      <c r="I2557" s="270">
        <v>6.833333333333333</v>
      </c>
      <c r="J2557" s="3">
        <v>-1</v>
      </c>
      <c r="K2557" s="3" t="s">
        <v>4752</v>
      </c>
      <c r="L2557" s="3" t="s">
        <v>5197</v>
      </c>
      <c r="M2557" s="3" t="s">
        <v>12599</v>
      </c>
      <c r="N2557" s="3" t="s">
        <v>4722</v>
      </c>
      <c r="O2557" s="3" t="s">
        <v>4715</v>
      </c>
      <c r="P2557" s="3"/>
      <c r="Q2557" s="3"/>
      <c r="R2557" s="3"/>
      <c r="S2557" s="3"/>
      <c r="T2557" s="3" t="s">
        <v>4716</v>
      </c>
    </row>
    <row r="2558" spans="2:20">
      <c r="B2558" t="s">
        <v>12345</v>
      </c>
      <c r="C2558" t="s">
        <v>16529</v>
      </c>
      <c r="E2558" t="s">
        <v>13370</v>
      </c>
      <c r="F2558" s="3">
        <v>0</v>
      </c>
      <c r="G2558" s="3">
        <v>0</v>
      </c>
      <c r="H2558" s="255">
        <v>42481</v>
      </c>
      <c r="I2558" s="270">
        <v>6.833333333333333</v>
      </c>
      <c r="J2558" s="3">
        <v>-1</v>
      </c>
      <c r="K2558" s="3" t="s">
        <v>12343</v>
      </c>
      <c r="L2558" s="3" t="s">
        <v>4726</v>
      </c>
      <c r="M2558" s="3" t="s">
        <v>7955</v>
      </c>
      <c r="N2558" s="3" t="s">
        <v>4731</v>
      </c>
      <c r="O2558" s="3" t="s">
        <v>4715</v>
      </c>
      <c r="P2558" s="3"/>
      <c r="Q2558" s="3"/>
      <c r="R2558" s="3"/>
      <c r="S2558" s="3"/>
      <c r="T2558" s="3" t="s">
        <v>4716</v>
      </c>
    </row>
    <row r="2559" spans="2:20">
      <c r="B2559" t="s">
        <v>12345</v>
      </c>
      <c r="C2559" t="s">
        <v>16530</v>
      </c>
      <c r="E2559" t="s">
        <v>13384</v>
      </c>
      <c r="F2559" s="3">
        <v>0</v>
      </c>
      <c r="G2559" s="3">
        <v>0</v>
      </c>
      <c r="H2559" s="255">
        <v>42481</v>
      </c>
      <c r="I2559" s="270">
        <v>6.833333333333333</v>
      </c>
      <c r="J2559" s="3">
        <v>-1</v>
      </c>
      <c r="K2559" s="3" t="s">
        <v>4752</v>
      </c>
      <c r="L2559" s="3" t="s">
        <v>4726</v>
      </c>
      <c r="M2559" s="3" t="s">
        <v>11774</v>
      </c>
      <c r="N2559" s="3" t="s">
        <v>4718</v>
      </c>
      <c r="O2559" s="3" t="s">
        <v>4715</v>
      </c>
      <c r="P2559" s="3"/>
      <c r="Q2559" s="3"/>
      <c r="R2559" s="3"/>
      <c r="S2559" s="3"/>
      <c r="T2559" s="3" t="s">
        <v>4716</v>
      </c>
    </row>
    <row r="2560" spans="2:20">
      <c r="B2560" t="s">
        <v>12345</v>
      </c>
      <c r="C2560" t="s">
        <v>16531</v>
      </c>
      <c r="E2560" t="s">
        <v>13143</v>
      </c>
      <c r="F2560" s="3">
        <v>0</v>
      </c>
      <c r="G2560" s="3">
        <v>0</v>
      </c>
      <c r="H2560" s="255">
        <v>42465</v>
      </c>
      <c r="I2560" s="270">
        <v>6.833333333333333</v>
      </c>
      <c r="J2560" s="3">
        <v>-1</v>
      </c>
      <c r="K2560" s="3" t="s">
        <v>12343</v>
      </c>
      <c r="L2560" s="3" t="s">
        <v>4726</v>
      </c>
      <c r="M2560" s="3" t="s">
        <v>4994</v>
      </c>
      <c r="N2560" s="3" t="s">
        <v>4722</v>
      </c>
      <c r="O2560" s="3" t="s">
        <v>4715</v>
      </c>
      <c r="P2560" s="3"/>
      <c r="Q2560" s="3"/>
      <c r="R2560" s="3"/>
      <c r="S2560" s="3"/>
      <c r="T2560" s="3" t="s">
        <v>4716</v>
      </c>
    </row>
    <row r="2561" spans="2:20">
      <c r="B2561" t="s">
        <v>12345</v>
      </c>
      <c r="C2561" t="s">
        <v>16532</v>
      </c>
      <c r="E2561" t="s">
        <v>15619</v>
      </c>
      <c r="F2561" s="3">
        <v>0</v>
      </c>
      <c r="G2561" s="3">
        <v>0</v>
      </c>
      <c r="H2561" s="255">
        <v>42490</v>
      </c>
      <c r="I2561" s="270">
        <v>6.833333333333333</v>
      </c>
      <c r="J2561" s="3">
        <v>-1</v>
      </c>
      <c r="K2561" s="3" t="s">
        <v>12343</v>
      </c>
      <c r="L2561" s="3" t="s">
        <v>5324</v>
      </c>
      <c r="M2561" s="3" t="s">
        <v>11774</v>
      </c>
      <c r="N2561" s="3" t="s">
        <v>4731</v>
      </c>
      <c r="O2561" s="3" t="s">
        <v>4715</v>
      </c>
      <c r="P2561" s="3"/>
      <c r="Q2561" s="3"/>
      <c r="R2561" s="3"/>
      <c r="S2561" s="3"/>
      <c r="T2561" s="3" t="s">
        <v>4716</v>
      </c>
    </row>
    <row r="2562" spans="2:20">
      <c r="B2562" t="s">
        <v>12345</v>
      </c>
      <c r="C2562" t="s">
        <v>16533</v>
      </c>
      <c r="E2562" t="s">
        <v>15720</v>
      </c>
      <c r="F2562" s="3">
        <v>0</v>
      </c>
      <c r="G2562" s="3">
        <v>0</v>
      </c>
      <c r="H2562" s="255">
        <v>42475</v>
      </c>
      <c r="I2562" s="270">
        <v>6.833333333333333</v>
      </c>
      <c r="J2562" s="3">
        <v>-1</v>
      </c>
      <c r="K2562" s="3" t="s">
        <v>12343</v>
      </c>
      <c r="L2562" s="3" t="s">
        <v>5324</v>
      </c>
      <c r="M2562" s="3" t="s">
        <v>13731</v>
      </c>
      <c r="N2562" s="3" t="s">
        <v>4722</v>
      </c>
      <c r="O2562" s="3" t="s">
        <v>4715</v>
      </c>
      <c r="P2562" s="3"/>
      <c r="Q2562" s="3"/>
      <c r="R2562" s="3"/>
      <c r="S2562" s="3"/>
      <c r="T2562" s="3" t="s">
        <v>4716</v>
      </c>
    </row>
    <row r="2563" spans="2:20">
      <c r="B2563" t="s">
        <v>12345</v>
      </c>
      <c r="C2563" t="s">
        <v>16534</v>
      </c>
      <c r="E2563" t="s">
        <v>13232</v>
      </c>
      <c r="F2563" s="3">
        <v>0</v>
      </c>
      <c r="G2563" s="3">
        <v>0</v>
      </c>
      <c r="H2563" s="255">
        <v>42472</v>
      </c>
      <c r="I2563" s="270">
        <v>6.833333333333333</v>
      </c>
      <c r="J2563" s="3">
        <v>-1</v>
      </c>
      <c r="K2563" s="3" t="s">
        <v>12343</v>
      </c>
      <c r="L2563" s="3" t="s">
        <v>5197</v>
      </c>
      <c r="M2563" s="3" t="s">
        <v>10405</v>
      </c>
      <c r="N2563" s="3" t="s">
        <v>4769</v>
      </c>
      <c r="O2563" s="3" t="s">
        <v>4715</v>
      </c>
      <c r="P2563" s="3"/>
      <c r="Q2563" s="3"/>
      <c r="R2563" s="3"/>
      <c r="S2563" s="3"/>
      <c r="T2563" s="3" t="s">
        <v>4716</v>
      </c>
    </row>
    <row r="2564" spans="2:20">
      <c r="B2564" t="s">
        <v>12345</v>
      </c>
      <c r="C2564" t="s">
        <v>16535</v>
      </c>
      <c r="E2564" t="s">
        <v>16536</v>
      </c>
      <c r="F2564" s="3">
        <v>0</v>
      </c>
      <c r="G2564" s="3">
        <v>0</v>
      </c>
      <c r="H2564" s="255">
        <v>42473</v>
      </c>
      <c r="I2564" s="270">
        <v>6.833333333333333</v>
      </c>
      <c r="J2564" s="3">
        <v>-1</v>
      </c>
      <c r="K2564" s="3" t="s">
        <v>12343</v>
      </c>
      <c r="L2564" s="3" t="s">
        <v>5324</v>
      </c>
      <c r="M2564" s="3" t="s">
        <v>16537</v>
      </c>
      <c r="N2564" s="3" t="s">
        <v>4712</v>
      </c>
      <c r="O2564" s="3" t="s">
        <v>4715</v>
      </c>
      <c r="P2564" s="3"/>
      <c r="Q2564" s="3"/>
      <c r="R2564" s="3"/>
      <c r="S2564" s="3"/>
      <c r="T2564" s="3" t="s">
        <v>4716</v>
      </c>
    </row>
    <row r="2565" spans="2:20">
      <c r="B2565" t="s">
        <v>12345</v>
      </c>
      <c r="C2565" t="s">
        <v>16538</v>
      </c>
      <c r="E2565" t="s">
        <v>13750</v>
      </c>
      <c r="F2565" s="3">
        <v>0</v>
      </c>
      <c r="G2565" s="3">
        <v>0</v>
      </c>
      <c r="H2565" s="255">
        <v>42480</v>
      </c>
      <c r="I2565" s="270">
        <v>6.833333333333333</v>
      </c>
      <c r="J2565" s="3">
        <v>106329</v>
      </c>
      <c r="K2565" s="3" t="s">
        <v>4752</v>
      </c>
      <c r="L2565" s="3" t="s">
        <v>5197</v>
      </c>
      <c r="M2565" s="3" t="s">
        <v>16539</v>
      </c>
      <c r="N2565" s="3" t="s">
        <v>4722</v>
      </c>
      <c r="O2565" s="3" t="s">
        <v>4715</v>
      </c>
      <c r="P2565" s="3"/>
      <c r="Q2565" s="3"/>
      <c r="R2565" s="3"/>
      <c r="S2565" s="3"/>
      <c r="T2565" s="3" t="s">
        <v>4716</v>
      </c>
    </row>
    <row r="2566" spans="2:20">
      <c r="B2566" t="s">
        <v>12345</v>
      </c>
      <c r="C2566" t="s">
        <v>16540</v>
      </c>
      <c r="E2566" t="s">
        <v>16541</v>
      </c>
      <c r="F2566" s="3">
        <v>1</v>
      </c>
      <c r="G2566" s="3">
        <v>3525.62</v>
      </c>
      <c r="H2566" s="255">
        <v>42469</v>
      </c>
      <c r="I2566" s="270">
        <v>6.833333333333333</v>
      </c>
      <c r="J2566" s="3">
        <v>-1</v>
      </c>
      <c r="K2566" s="3" t="s">
        <v>12343</v>
      </c>
      <c r="L2566" s="3" t="s">
        <v>4726</v>
      </c>
      <c r="M2566" s="3" t="s">
        <v>11774</v>
      </c>
      <c r="N2566" s="3" t="s">
        <v>4769</v>
      </c>
      <c r="O2566" s="3" t="s">
        <v>4715</v>
      </c>
      <c r="P2566" s="3"/>
      <c r="Q2566" s="3"/>
      <c r="R2566" s="3"/>
      <c r="S2566" s="3"/>
      <c r="T2566" s="3" t="s">
        <v>4716</v>
      </c>
    </row>
    <row r="2567" spans="2:20">
      <c r="B2567" t="s">
        <v>12345</v>
      </c>
      <c r="C2567" t="s">
        <v>16542</v>
      </c>
      <c r="E2567" t="s">
        <v>16543</v>
      </c>
      <c r="F2567" s="3">
        <v>0</v>
      </c>
      <c r="G2567" s="3">
        <v>0</v>
      </c>
      <c r="H2567" s="255">
        <v>42474</v>
      </c>
      <c r="I2567" s="270">
        <v>6.833333333333333</v>
      </c>
      <c r="J2567" s="3">
        <v>-1</v>
      </c>
      <c r="K2567" s="3" t="s">
        <v>4752</v>
      </c>
      <c r="L2567" s="3" t="s">
        <v>5324</v>
      </c>
      <c r="M2567" s="3" t="s">
        <v>5545</v>
      </c>
      <c r="N2567" s="3" t="s">
        <v>4722</v>
      </c>
      <c r="O2567" s="3" t="s">
        <v>4715</v>
      </c>
      <c r="P2567" s="3"/>
      <c r="Q2567" s="3"/>
      <c r="R2567" s="3"/>
      <c r="S2567" s="3"/>
      <c r="T2567" s="3" t="s">
        <v>4716</v>
      </c>
    </row>
    <row r="2568" spans="2:20">
      <c r="B2568" t="s">
        <v>12345</v>
      </c>
      <c r="C2568" t="s">
        <v>16544</v>
      </c>
      <c r="E2568" t="s">
        <v>13121</v>
      </c>
      <c r="F2568" s="3">
        <v>0</v>
      </c>
      <c r="G2568" s="3">
        <v>0</v>
      </c>
      <c r="H2568" s="255">
        <v>42466</v>
      </c>
      <c r="I2568" s="270">
        <v>6.833333333333333</v>
      </c>
      <c r="J2568" s="3">
        <v>-1</v>
      </c>
      <c r="K2568" s="3" t="s">
        <v>12343</v>
      </c>
      <c r="L2568" s="3" t="s">
        <v>4726</v>
      </c>
      <c r="M2568" s="3" t="s">
        <v>5972</v>
      </c>
      <c r="N2568" s="3" t="s">
        <v>4718</v>
      </c>
      <c r="O2568" s="3" t="s">
        <v>4715</v>
      </c>
      <c r="P2568" s="3"/>
      <c r="Q2568" s="3"/>
      <c r="R2568" s="3"/>
      <c r="S2568" s="3"/>
      <c r="T2568" s="3" t="s">
        <v>4716</v>
      </c>
    </row>
    <row r="2569" spans="2:20">
      <c r="B2569" t="s">
        <v>12345</v>
      </c>
      <c r="C2569" t="s">
        <v>16545</v>
      </c>
      <c r="E2569" t="s">
        <v>14899</v>
      </c>
      <c r="F2569" s="3">
        <v>0</v>
      </c>
      <c r="G2569" s="3">
        <v>0</v>
      </c>
      <c r="H2569" s="255">
        <v>42467</v>
      </c>
      <c r="I2569" s="270">
        <v>6.833333333333333</v>
      </c>
      <c r="J2569" s="3">
        <v>-1</v>
      </c>
      <c r="K2569" s="3" t="s">
        <v>12343</v>
      </c>
      <c r="L2569" s="3" t="s">
        <v>4726</v>
      </c>
      <c r="M2569" s="3" t="s">
        <v>11774</v>
      </c>
      <c r="N2569" s="3" t="s">
        <v>4718</v>
      </c>
      <c r="O2569" s="3" t="s">
        <v>4715</v>
      </c>
      <c r="P2569" s="3"/>
      <c r="Q2569" s="3"/>
      <c r="R2569" s="3"/>
      <c r="S2569" s="3"/>
      <c r="T2569" s="3" t="s">
        <v>4716</v>
      </c>
    </row>
    <row r="2570" spans="2:20">
      <c r="B2570" t="s">
        <v>12345</v>
      </c>
      <c r="C2570" t="s">
        <v>16546</v>
      </c>
      <c r="E2570" t="s">
        <v>16547</v>
      </c>
      <c r="F2570" s="3">
        <v>0</v>
      </c>
      <c r="G2570" s="3">
        <v>0</v>
      </c>
      <c r="H2570" s="255">
        <v>42490</v>
      </c>
      <c r="I2570" s="270">
        <v>6.833333333333333</v>
      </c>
      <c r="J2570" s="3">
        <v>30540</v>
      </c>
      <c r="K2570" s="3" t="s">
        <v>12343</v>
      </c>
      <c r="L2570" s="3" t="s">
        <v>4726</v>
      </c>
      <c r="M2570" s="3" t="s">
        <v>5228</v>
      </c>
      <c r="N2570" s="3" t="s">
        <v>4718</v>
      </c>
      <c r="O2570" s="3" t="s">
        <v>4715</v>
      </c>
      <c r="P2570" s="3"/>
      <c r="Q2570" s="3"/>
      <c r="R2570" s="3"/>
      <c r="S2570" s="3"/>
      <c r="T2570" s="3" t="s">
        <v>4716</v>
      </c>
    </row>
    <row r="2571" spans="2:20">
      <c r="B2571" t="s">
        <v>12345</v>
      </c>
      <c r="C2571" t="s">
        <v>16548</v>
      </c>
      <c r="E2571" t="s">
        <v>13526</v>
      </c>
      <c r="F2571" s="3">
        <v>0</v>
      </c>
      <c r="G2571" s="3">
        <v>0</v>
      </c>
      <c r="H2571" s="255">
        <v>42466</v>
      </c>
      <c r="I2571" s="270">
        <v>6.833333333333333</v>
      </c>
      <c r="J2571" s="3">
        <v>34762</v>
      </c>
      <c r="K2571" s="3" t="s">
        <v>12343</v>
      </c>
      <c r="L2571" s="3" t="s">
        <v>4726</v>
      </c>
      <c r="M2571" s="3" t="s">
        <v>8894</v>
      </c>
      <c r="N2571" s="3" t="s">
        <v>4722</v>
      </c>
      <c r="O2571" s="3" t="s">
        <v>4715</v>
      </c>
      <c r="P2571" s="3"/>
      <c r="Q2571" s="3"/>
      <c r="R2571" s="3"/>
      <c r="S2571" s="3"/>
      <c r="T2571" s="3" t="s">
        <v>4716</v>
      </c>
    </row>
    <row r="2572" spans="2:20">
      <c r="B2572" t="s">
        <v>12345</v>
      </c>
      <c r="C2572" t="s">
        <v>16549</v>
      </c>
      <c r="E2572" t="s">
        <v>16217</v>
      </c>
      <c r="F2572" s="3">
        <v>0</v>
      </c>
      <c r="G2572" s="3">
        <v>0</v>
      </c>
      <c r="H2572" s="255">
        <v>42488</v>
      </c>
      <c r="I2572" s="270">
        <v>6.833333333333333</v>
      </c>
      <c r="J2572" s="3">
        <v>-1</v>
      </c>
      <c r="K2572" s="3" t="s">
        <v>12343</v>
      </c>
      <c r="L2572" s="3" t="s">
        <v>4726</v>
      </c>
      <c r="M2572" s="3" t="s">
        <v>4994</v>
      </c>
      <c r="N2572" s="3" t="s">
        <v>4731</v>
      </c>
      <c r="O2572" s="3" t="s">
        <v>4715</v>
      </c>
      <c r="P2572" s="3"/>
      <c r="Q2572" s="3"/>
      <c r="R2572" s="3"/>
      <c r="S2572" s="3"/>
      <c r="T2572" s="3" t="s">
        <v>4716</v>
      </c>
    </row>
    <row r="2573" spans="2:20">
      <c r="B2573" t="s">
        <v>12345</v>
      </c>
      <c r="C2573" t="s">
        <v>16550</v>
      </c>
      <c r="E2573" t="s">
        <v>16551</v>
      </c>
      <c r="F2573" s="3">
        <v>0</v>
      </c>
      <c r="G2573" s="3">
        <v>0</v>
      </c>
      <c r="H2573" s="255">
        <v>42465</v>
      </c>
      <c r="I2573" s="270">
        <v>6.833333333333333</v>
      </c>
      <c r="J2573" s="3">
        <v>420852</v>
      </c>
      <c r="K2573" s="3" t="s">
        <v>12343</v>
      </c>
      <c r="L2573" s="3" t="s">
        <v>4726</v>
      </c>
      <c r="M2573" s="3" t="s">
        <v>12795</v>
      </c>
      <c r="N2573" s="3" t="s">
        <v>4722</v>
      </c>
      <c r="O2573" s="3" t="s">
        <v>4715</v>
      </c>
      <c r="P2573" s="3"/>
      <c r="Q2573" s="3"/>
      <c r="R2573" s="3"/>
      <c r="S2573" s="3"/>
      <c r="T2573" s="3" t="s">
        <v>4716</v>
      </c>
    </row>
    <row r="2574" spans="2:20">
      <c r="B2574" t="s">
        <v>12345</v>
      </c>
      <c r="C2574" t="s">
        <v>16552</v>
      </c>
      <c r="E2574" t="s">
        <v>13975</v>
      </c>
      <c r="F2574" s="3">
        <v>0</v>
      </c>
      <c r="G2574" s="3">
        <v>0</v>
      </c>
      <c r="H2574" s="255">
        <v>42462</v>
      </c>
      <c r="I2574" s="270">
        <v>6.833333333333333</v>
      </c>
      <c r="J2574" s="3">
        <v>-1</v>
      </c>
      <c r="K2574" s="3" t="s">
        <v>12343</v>
      </c>
      <c r="L2574" s="3" t="s">
        <v>4726</v>
      </c>
      <c r="M2574" s="3" t="s">
        <v>5889</v>
      </c>
      <c r="N2574" s="3" t="s">
        <v>4731</v>
      </c>
      <c r="O2574" s="3" t="s">
        <v>4715</v>
      </c>
      <c r="P2574" s="3"/>
      <c r="Q2574" s="3"/>
      <c r="R2574" s="3"/>
      <c r="S2574" s="3"/>
      <c r="T2574" s="3" t="s">
        <v>4716</v>
      </c>
    </row>
    <row r="2575" spans="2:20">
      <c r="B2575" t="s">
        <v>12345</v>
      </c>
      <c r="C2575" t="s">
        <v>16553</v>
      </c>
      <c r="E2575" t="s">
        <v>13261</v>
      </c>
      <c r="F2575" s="3">
        <v>0</v>
      </c>
      <c r="G2575" s="3">
        <v>0</v>
      </c>
      <c r="H2575" s="255">
        <v>42468</v>
      </c>
      <c r="I2575" s="270">
        <v>6.833333333333333</v>
      </c>
      <c r="J2575" s="3">
        <v>-1</v>
      </c>
      <c r="K2575" s="3" t="s">
        <v>12343</v>
      </c>
      <c r="L2575" s="3" t="s">
        <v>4726</v>
      </c>
      <c r="M2575" s="3" t="s">
        <v>5889</v>
      </c>
      <c r="N2575" s="3" t="s">
        <v>4718</v>
      </c>
      <c r="O2575" s="3" t="s">
        <v>4715</v>
      </c>
      <c r="P2575" s="3"/>
      <c r="Q2575" s="3"/>
      <c r="R2575" s="3"/>
      <c r="S2575" s="3"/>
      <c r="T2575" s="3" t="s">
        <v>4716</v>
      </c>
    </row>
    <row r="2576" spans="2:20">
      <c r="B2576" t="s">
        <v>12345</v>
      </c>
      <c r="C2576" t="s">
        <v>397</v>
      </c>
      <c r="E2576" t="s">
        <v>13271</v>
      </c>
      <c r="F2576" s="3">
        <v>0</v>
      </c>
      <c r="G2576" s="3">
        <v>0</v>
      </c>
      <c r="H2576" s="255">
        <v>42472</v>
      </c>
      <c r="I2576" s="270">
        <v>6.833333333333333</v>
      </c>
      <c r="J2576" s="3">
        <v>61731</v>
      </c>
      <c r="K2576" s="3" t="s">
        <v>12343</v>
      </c>
      <c r="L2576" s="3" t="s">
        <v>5197</v>
      </c>
      <c r="M2576" s="3" t="s">
        <v>12350</v>
      </c>
      <c r="N2576" s="3" t="s">
        <v>4722</v>
      </c>
      <c r="O2576" s="3" t="s">
        <v>4715</v>
      </c>
      <c r="P2576" s="3"/>
      <c r="Q2576" s="3"/>
      <c r="R2576" s="3"/>
      <c r="S2576" s="3"/>
      <c r="T2576" s="3" t="s">
        <v>4716</v>
      </c>
    </row>
    <row r="2577" spans="2:20">
      <c r="B2577" t="s">
        <v>12341</v>
      </c>
      <c r="C2577" t="s">
        <v>16554</v>
      </c>
      <c r="E2577" t="s">
        <v>4716</v>
      </c>
      <c r="F2577" s="3">
        <v>0</v>
      </c>
      <c r="G2577" s="3">
        <v>0</v>
      </c>
      <c r="H2577" s="255">
        <v>42482</v>
      </c>
      <c r="I2577" s="270">
        <v>6.833333333333333</v>
      </c>
      <c r="J2577" s="3">
        <v>0</v>
      </c>
      <c r="K2577" s="3" t="s">
        <v>12343</v>
      </c>
      <c r="L2577" s="3" t="s">
        <v>4753</v>
      </c>
      <c r="M2577" s="3" t="s">
        <v>4753</v>
      </c>
      <c r="N2577" s="3" t="s">
        <v>4718</v>
      </c>
      <c r="O2577" s="3" t="s">
        <v>4715</v>
      </c>
      <c r="P2577" s="3"/>
      <c r="Q2577" s="3"/>
      <c r="R2577" s="3"/>
      <c r="S2577" s="3"/>
      <c r="T2577" s="3" t="s">
        <v>4716</v>
      </c>
    </row>
    <row r="2578" spans="2:20">
      <c r="B2578" t="s">
        <v>12345</v>
      </c>
      <c r="C2578" t="s">
        <v>16555</v>
      </c>
      <c r="E2578" t="s">
        <v>16556</v>
      </c>
      <c r="F2578" s="3">
        <v>0</v>
      </c>
      <c r="G2578" s="3">
        <v>0</v>
      </c>
      <c r="H2578" s="255">
        <v>42472</v>
      </c>
      <c r="I2578" s="270">
        <v>6.833333333333333</v>
      </c>
      <c r="J2578" s="3">
        <v>-1</v>
      </c>
      <c r="K2578" s="3" t="s">
        <v>4752</v>
      </c>
      <c r="L2578" s="3" t="s">
        <v>4753</v>
      </c>
      <c r="M2578" s="3" t="s">
        <v>4753</v>
      </c>
      <c r="N2578" s="3" t="s">
        <v>4722</v>
      </c>
      <c r="O2578" s="3" t="s">
        <v>4715</v>
      </c>
      <c r="P2578" s="3"/>
      <c r="Q2578" s="3"/>
      <c r="R2578" s="3"/>
      <c r="S2578" s="3"/>
      <c r="T2578" s="3" t="s">
        <v>4716</v>
      </c>
    </row>
    <row r="2579" spans="2:20">
      <c r="B2579" t="s">
        <v>12345</v>
      </c>
      <c r="C2579" t="s">
        <v>16557</v>
      </c>
      <c r="E2579" t="s">
        <v>16558</v>
      </c>
      <c r="F2579" s="3">
        <v>0</v>
      </c>
      <c r="G2579" s="3">
        <v>0</v>
      </c>
      <c r="H2579" s="255">
        <v>42464</v>
      </c>
      <c r="I2579" s="270">
        <v>6.833333333333333</v>
      </c>
      <c r="J2579" s="3">
        <v>-1</v>
      </c>
      <c r="K2579" s="3" t="s">
        <v>12343</v>
      </c>
      <c r="L2579" s="3" t="s">
        <v>4753</v>
      </c>
      <c r="M2579" s="3" t="s">
        <v>4753</v>
      </c>
      <c r="N2579" s="3" t="s">
        <v>4722</v>
      </c>
      <c r="O2579" s="3" t="s">
        <v>4715</v>
      </c>
      <c r="P2579" s="3"/>
      <c r="Q2579" s="3"/>
      <c r="R2579" s="3"/>
      <c r="S2579" s="3"/>
      <c r="T2579" s="3" t="s">
        <v>4716</v>
      </c>
    </row>
    <row r="2580" spans="2:20">
      <c r="B2580" t="s">
        <v>12345</v>
      </c>
      <c r="C2580" t="s">
        <v>16559</v>
      </c>
      <c r="E2580" t="s">
        <v>13351</v>
      </c>
      <c r="F2580" s="3">
        <v>0</v>
      </c>
      <c r="G2580" s="3">
        <v>0</v>
      </c>
      <c r="H2580" s="255">
        <v>42461</v>
      </c>
      <c r="I2580" s="270">
        <v>6.833333333333333</v>
      </c>
      <c r="J2580" s="3">
        <v>-1</v>
      </c>
      <c r="K2580" s="3" t="s">
        <v>4752</v>
      </c>
      <c r="L2580" s="3" t="s">
        <v>4726</v>
      </c>
      <c r="M2580" s="3" t="s">
        <v>7955</v>
      </c>
      <c r="N2580" s="3" t="s">
        <v>4712</v>
      </c>
      <c r="O2580" s="3" t="s">
        <v>4715</v>
      </c>
      <c r="P2580" s="3"/>
      <c r="Q2580" s="3"/>
      <c r="R2580" s="3"/>
      <c r="S2580" s="3"/>
      <c r="T2580" s="3" t="s">
        <v>4716</v>
      </c>
    </row>
    <row r="2581" spans="2:20">
      <c r="B2581" t="s">
        <v>12341</v>
      </c>
      <c r="C2581" t="s">
        <v>16560</v>
      </c>
      <c r="E2581" t="s">
        <v>4716</v>
      </c>
      <c r="F2581" s="3">
        <v>0</v>
      </c>
      <c r="G2581" s="3">
        <v>0</v>
      </c>
      <c r="H2581" s="255">
        <v>42479</v>
      </c>
      <c r="I2581" s="270">
        <v>6.833333333333333</v>
      </c>
      <c r="J2581" s="3">
        <v>0</v>
      </c>
      <c r="K2581" s="3" t="s">
        <v>12343</v>
      </c>
      <c r="L2581" s="3" t="s">
        <v>4753</v>
      </c>
      <c r="M2581" s="3" t="s">
        <v>4753</v>
      </c>
      <c r="N2581" s="3" t="s">
        <v>4718</v>
      </c>
      <c r="O2581" s="3" t="s">
        <v>4715</v>
      </c>
      <c r="P2581" s="3"/>
      <c r="Q2581" s="3"/>
      <c r="R2581" s="3"/>
      <c r="S2581" s="3"/>
      <c r="T2581" s="3" t="s">
        <v>4716</v>
      </c>
    </row>
    <row r="2582" spans="2:20">
      <c r="B2582" t="s">
        <v>12345</v>
      </c>
      <c r="C2582" t="s">
        <v>16561</v>
      </c>
      <c r="E2582" t="s">
        <v>14168</v>
      </c>
      <c r="F2582" s="3">
        <v>0</v>
      </c>
      <c r="G2582" s="3">
        <v>0</v>
      </c>
      <c r="H2582" s="255">
        <v>42489</v>
      </c>
      <c r="I2582" s="270">
        <v>6.833333333333333</v>
      </c>
      <c r="J2582" s="3">
        <v>-1</v>
      </c>
      <c r="K2582" s="3" t="s">
        <v>12343</v>
      </c>
      <c r="L2582" s="3" t="s">
        <v>4753</v>
      </c>
      <c r="M2582" s="3" t="s">
        <v>4753</v>
      </c>
      <c r="N2582" s="3" t="s">
        <v>4722</v>
      </c>
      <c r="O2582" s="3" t="s">
        <v>4715</v>
      </c>
      <c r="P2582" s="3"/>
      <c r="Q2582" s="3"/>
      <c r="R2582" s="3"/>
      <c r="S2582" s="3"/>
      <c r="T2582" s="3" t="s">
        <v>4716</v>
      </c>
    </row>
    <row r="2583" spans="2:20">
      <c r="B2583" t="s">
        <v>12345</v>
      </c>
      <c r="C2583" t="s">
        <v>16562</v>
      </c>
      <c r="E2583" t="s">
        <v>15034</v>
      </c>
      <c r="F2583" s="3">
        <v>1</v>
      </c>
      <c r="G2583" s="3">
        <v>4304.3900000000003</v>
      </c>
      <c r="H2583" s="255">
        <v>42478</v>
      </c>
      <c r="I2583" s="270">
        <v>6.833333333333333</v>
      </c>
      <c r="J2583" s="3">
        <v>-1</v>
      </c>
      <c r="K2583" s="3" t="s">
        <v>4752</v>
      </c>
      <c r="L2583" s="3" t="s">
        <v>4753</v>
      </c>
      <c r="M2583" s="3" t="s">
        <v>4753</v>
      </c>
      <c r="N2583" s="3" t="s">
        <v>4722</v>
      </c>
      <c r="O2583" s="3" t="s">
        <v>4715</v>
      </c>
      <c r="P2583" s="3"/>
      <c r="Q2583" s="3"/>
      <c r="R2583" s="3"/>
      <c r="S2583" s="3"/>
      <c r="T2583" s="3" t="s">
        <v>4716</v>
      </c>
    </row>
    <row r="2584" spans="2:20">
      <c r="B2584" t="s">
        <v>12345</v>
      </c>
      <c r="C2584" t="s">
        <v>16563</v>
      </c>
      <c r="E2584" t="s">
        <v>16564</v>
      </c>
      <c r="F2584" s="3">
        <v>0</v>
      </c>
      <c r="G2584" s="3">
        <v>0</v>
      </c>
      <c r="H2584" s="255">
        <v>42476</v>
      </c>
      <c r="I2584" s="270">
        <v>6.833333333333333</v>
      </c>
      <c r="J2584" s="3">
        <v>-1</v>
      </c>
      <c r="K2584" s="3" t="s">
        <v>12343</v>
      </c>
      <c r="L2584" s="3" t="s">
        <v>4753</v>
      </c>
      <c r="M2584" s="3" t="s">
        <v>4753</v>
      </c>
      <c r="N2584" s="3" t="s">
        <v>4712</v>
      </c>
      <c r="O2584" s="3" t="s">
        <v>4715</v>
      </c>
      <c r="P2584" s="3"/>
      <c r="Q2584" s="3"/>
      <c r="R2584" s="3"/>
      <c r="S2584" s="3"/>
      <c r="T2584" s="3" t="s">
        <v>4716</v>
      </c>
    </row>
    <row r="2585" spans="2:20">
      <c r="B2585" t="s">
        <v>12345</v>
      </c>
      <c r="C2585" t="s">
        <v>16565</v>
      </c>
      <c r="E2585" t="s">
        <v>15558</v>
      </c>
      <c r="F2585" s="3">
        <v>0</v>
      </c>
      <c r="G2585" s="3">
        <v>0</v>
      </c>
      <c r="H2585" s="255">
        <v>42486</v>
      </c>
      <c r="I2585" s="270">
        <v>6.833333333333333</v>
      </c>
      <c r="J2585" s="3">
        <v>-1</v>
      </c>
      <c r="K2585" s="3" t="s">
        <v>4752</v>
      </c>
      <c r="L2585" s="3" t="s">
        <v>4753</v>
      </c>
      <c r="M2585" s="3" t="s">
        <v>4753</v>
      </c>
      <c r="N2585" s="3" t="s">
        <v>4718</v>
      </c>
      <c r="O2585" s="3" t="s">
        <v>4715</v>
      </c>
      <c r="P2585" s="3"/>
      <c r="Q2585" s="3"/>
      <c r="R2585" s="3"/>
      <c r="S2585" s="3"/>
      <c r="T2585" s="3" t="s">
        <v>4716</v>
      </c>
    </row>
    <row r="2586" spans="2:20">
      <c r="B2586" t="s">
        <v>12345</v>
      </c>
      <c r="C2586" t="s">
        <v>16566</v>
      </c>
      <c r="E2586" t="s">
        <v>16567</v>
      </c>
      <c r="F2586" s="3">
        <v>0</v>
      </c>
      <c r="G2586" s="3">
        <v>0</v>
      </c>
      <c r="H2586" s="255">
        <v>42464</v>
      </c>
      <c r="I2586" s="270">
        <v>6.833333333333333</v>
      </c>
      <c r="J2586" s="3">
        <v>-1</v>
      </c>
      <c r="K2586" s="3" t="s">
        <v>12343</v>
      </c>
      <c r="L2586" s="3" t="s">
        <v>4753</v>
      </c>
      <c r="M2586" s="3" t="s">
        <v>4753</v>
      </c>
      <c r="N2586" s="3" t="s">
        <v>4731</v>
      </c>
      <c r="O2586" s="3" t="s">
        <v>4715</v>
      </c>
      <c r="P2586" s="3"/>
      <c r="Q2586" s="3"/>
      <c r="R2586" s="3"/>
      <c r="S2586" s="3"/>
      <c r="T2586" s="3" t="s">
        <v>4716</v>
      </c>
    </row>
    <row r="2587" spans="2:20">
      <c r="B2587" t="s">
        <v>12345</v>
      </c>
      <c r="C2587" t="s">
        <v>16568</v>
      </c>
      <c r="E2587" t="s">
        <v>16569</v>
      </c>
      <c r="F2587" s="3">
        <v>1</v>
      </c>
      <c r="G2587" s="3">
        <v>1363.76</v>
      </c>
      <c r="H2587" s="255">
        <v>42481</v>
      </c>
      <c r="I2587" s="270">
        <v>6.833333333333333</v>
      </c>
      <c r="J2587" s="3">
        <v>-1</v>
      </c>
      <c r="K2587" s="3" t="s">
        <v>12343</v>
      </c>
      <c r="L2587" s="3" t="s">
        <v>4753</v>
      </c>
      <c r="M2587" s="3" t="s">
        <v>4753</v>
      </c>
      <c r="N2587" s="3" t="s">
        <v>4712</v>
      </c>
      <c r="O2587" s="3" t="s">
        <v>4715</v>
      </c>
      <c r="P2587" s="3"/>
      <c r="Q2587" s="3"/>
      <c r="R2587" s="3"/>
      <c r="S2587" s="3"/>
      <c r="T2587" s="3" t="s">
        <v>4716</v>
      </c>
    </row>
    <row r="2588" spans="2:20">
      <c r="B2588" t="s">
        <v>12345</v>
      </c>
      <c r="C2588" t="s">
        <v>16570</v>
      </c>
      <c r="E2588" t="s">
        <v>16313</v>
      </c>
      <c r="F2588" s="3">
        <v>0</v>
      </c>
      <c r="G2588" s="3">
        <v>0</v>
      </c>
      <c r="H2588" s="255">
        <v>42467</v>
      </c>
      <c r="I2588" s="270">
        <v>6.833333333333333</v>
      </c>
      <c r="J2588" s="3">
        <v>-1</v>
      </c>
      <c r="K2588" s="3" t="s">
        <v>4752</v>
      </c>
      <c r="L2588" s="3" t="s">
        <v>4753</v>
      </c>
      <c r="M2588" s="3" t="s">
        <v>4753</v>
      </c>
      <c r="N2588" s="3" t="s">
        <v>4722</v>
      </c>
      <c r="O2588" s="3" t="s">
        <v>4715</v>
      </c>
      <c r="P2588" s="3"/>
      <c r="Q2588" s="3"/>
      <c r="R2588" s="3"/>
      <c r="S2588" s="3"/>
      <c r="T2588" s="3" t="s">
        <v>4716</v>
      </c>
    </row>
    <row r="2589" spans="2:20">
      <c r="B2589" t="s">
        <v>12345</v>
      </c>
      <c r="C2589" t="s">
        <v>16571</v>
      </c>
      <c r="E2589" t="s">
        <v>16572</v>
      </c>
      <c r="F2589" s="3">
        <v>0</v>
      </c>
      <c r="G2589" s="3">
        <v>0</v>
      </c>
      <c r="H2589" s="255">
        <v>42489</v>
      </c>
      <c r="I2589" s="270">
        <v>6.833333333333333</v>
      </c>
      <c r="J2589" s="3">
        <v>-1</v>
      </c>
      <c r="K2589" s="3" t="s">
        <v>4752</v>
      </c>
      <c r="L2589" s="3" t="s">
        <v>4753</v>
      </c>
      <c r="M2589" s="3" t="s">
        <v>4753</v>
      </c>
      <c r="N2589" s="3" t="s">
        <v>4718</v>
      </c>
      <c r="O2589" s="3" t="s">
        <v>4715</v>
      </c>
      <c r="P2589" s="3"/>
      <c r="Q2589" s="3"/>
      <c r="R2589" s="3"/>
      <c r="S2589" s="3"/>
      <c r="T2589" s="3" t="s">
        <v>4716</v>
      </c>
    </row>
    <row r="2590" spans="2:20">
      <c r="B2590" t="s">
        <v>12345</v>
      </c>
      <c r="C2590" t="s">
        <v>16573</v>
      </c>
      <c r="E2590" t="s">
        <v>16574</v>
      </c>
      <c r="F2590" s="3">
        <v>1</v>
      </c>
      <c r="G2590" s="3">
        <v>4304.3900000000003</v>
      </c>
      <c r="H2590" s="255">
        <v>42486</v>
      </c>
      <c r="I2590" s="270">
        <v>6.833333333333333</v>
      </c>
      <c r="J2590" s="3">
        <v>-1</v>
      </c>
      <c r="K2590" s="3" t="s">
        <v>4752</v>
      </c>
      <c r="L2590" s="3" t="s">
        <v>4753</v>
      </c>
      <c r="M2590" s="3" t="s">
        <v>4753</v>
      </c>
      <c r="N2590" s="3" t="s">
        <v>4722</v>
      </c>
      <c r="O2590" s="3" t="s">
        <v>4715</v>
      </c>
      <c r="P2590" s="3"/>
      <c r="Q2590" s="3"/>
      <c r="R2590" s="3"/>
      <c r="S2590" s="3"/>
      <c r="T2590" s="3" t="s">
        <v>4716</v>
      </c>
    </row>
    <row r="2591" spans="2:20">
      <c r="B2591" t="s">
        <v>12341</v>
      </c>
      <c r="C2591" t="s">
        <v>16575</v>
      </c>
      <c r="E2591" t="s">
        <v>4716</v>
      </c>
      <c r="F2591" s="3">
        <v>0</v>
      </c>
      <c r="G2591" s="3">
        <v>0</v>
      </c>
      <c r="H2591" s="255">
        <v>42485</v>
      </c>
      <c r="I2591" s="270">
        <v>6.833333333333333</v>
      </c>
      <c r="J2591" s="3">
        <v>0</v>
      </c>
      <c r="K2591" s="3" t="s">
        <v>12343</v>
      </c>
      <c r="L2591" s="3" t="s">
        <v>4753</v>
      </c>
      <c r="M2591" s="3" t="s">
        <v>4753</v>
      </c>
      <c r="N2591" s="3" t="s">
        <v>4722</v>
      </c>
      <c r="O2591" s="3" t="s">
        <v>4715</v>
      </c>
      <c r="P2591" s="3"/>
      <c r="Q2591" s="3"/>
      <c r="R2591" s="3"/>
      <c r="S2591" s="3"/>
      <c r="T2591" s="3" t="s">
        <v>4716</v>
      </c>
    </row>
    <row r="2592" spans="2:20">
      <c r="B2592" t="s">
        <v>12345</v>
      </c>
      <c r="C2592" t="s">
        <v>16576</v>
      </c>
      <c r="E2592" t="s">
        <v>16060</v>
      </c>
      <c r="F2592" s="3">
        <v>0</v>
      </c>
      <c r="G2592" s="3">
        <v>0</v>
      </c>
      <c r="H2592" s="255">
        <v>42442</v>
      </c>
      <c r="I2592" s="270">
        <v>6.916666666666667</v>
      </c>
      <c r="J2592" s="3">
        <v>-1</v>
      </c>
      <c r="K2592" s="3" t="s">
        <v>4752</v>
      </c>
      <c r="L2592" s="3" t="s">
        <v>4753</v>
      </c>
      <c r="M2592" s="3" t="s">
        <v>4753</v>
      </c>
      <c r="N2592" s="3" t="s">
        <v>4722</v>
      </c>
      <c r="O2592" s="3" t="s">
        <v>4715</v>
      </c>
      <c r="P2592" s="3"/>
      <c r="Q2592" s="3"/>
      <c r="R2592" s="3"/>
      <c r="S2592" s="3"/>
      <c r="T2592" s="3" t="s">
        <v>4716</v>
      </c>
    </row>
    <row r="2593" spans="2:20">
      <c r="B2593" t="s">
        <v>12341</v>
      </c>
      <c r="C2593" t="s">
        <v>16577</v>
      </c>
      <c r="E2593" t="s">
        <v>4716</v>
      </c>
      <c r="F2593" s="3">
        <v>0</v>
      </c>
      <c r="G2593" s="3">
        <v>0</v>
      </c>
      <c r="H2593" s="255">
        <v>42460</v>
      </c>
      <c r="I2593" s="270">
        <v>6.916666666666667</v>
      </c>
      <c r="J2593" s="3">
        <v>0</v>
      </c>
      <c r="K2593" s="3" t="s">
        <v>12343</v>
      </c>
      <c r="L2593" s="3" t="s">
        <v>4753</v>
      </c>
      <c r="M2593" s="3" t="s">
        <v>4753</v>
      </c>
      <c r="N2593" s="3" t="s">
        <v>4718</v>
      </c>
      <c r="O2593" s="3" t="s">
        <v>4715</v>
      </c>
      <c r="P2593" s="3"/>
      <c r="Q2593" s="3"/>
      <c r="R2593" s="3"/>
      <c r="S2593" s="3"/>
      <c r="T2593" s="3" t="s">
        <v>4716</v>
      </c>
    </row>
    <row r="2594" spans="2:20">
      <c r="B2594" t="s">
        <v>12345</v>
      </c>
      <c r="C2594" t="s">
        <v>16578</v>
      </c>
      <c r="E2594" t="s">
        <v>14329</v>
      </c>
      <c r="F2594" s="3">
        <v>0</v>
      </c>
      <c r="G2594" s="3">
        <v>0</v>
      </c>
      <c r="H2594" s="255">
        <v>42430</v>
      </c>
      <c r="I2594" s="270">
        <v>6.916666666666667</v>
      </c>
      <c r="J2594" s="3">
        <v>-1</v>
      </c>
      <c r="K2594" s="3" t="s">
        <v>12343</v>
      </c>
      <c r="L2594" s="3" t="s">
        <v>4753</v>
      </c>
      <c r="M2594" s="3" t="s">
        <v>4753</v>
      </c>
      <c r="N2594" s="3" t="s">
        <v>4769</v>
      </c>
      <c r="O2594" s="3" t="s">
        <v>4715</v>
      </c>
      <c r="P2594" s="3"/>
      <c r="Q2594" s="3"/>
      <c r="R2594" s="3"/>
      <c r="S2594" s="3"/>
      <c r="T2594" s="3" t="s">
        <v>4716</v>
      </c>
    </row>
    <row r="2595" spans="2:20">
      <c r="B2595" t="s">
        <v>12341</v>
      </c>
      <c r="C2595" t="s">
        <v>16579</v>
      </c>
      <c r="E2595" t="s">
        <v>4716</v>
      </c>
      <c r="F2595" s="3">
        <v>0</v>
      </c>
      <c r="G2595" s="3">
        <v>0</v>
      </c>
      <c r="H2595" s="255">
        <v>42434</v>
      </c>
      <c r="I2595" s="270">
        <v>6.916666666666667</v>
      </c>
      <c r="J2595" s="3">
        <v>0</v>
      </c>
      <c r="K2595" s="3" t="s">
        <v>12343</v>
      </c>
      <c r="L2595" s="3" t="s">
        <v>4753</v>
      </c>
      <c r="M2595" s="3" t="s">
        <v>4753</v>
      </c>
      <c r="N2595" s="3" t="s">
        <v>4718</v>
      </c>
      <c r="O2595" s="3" t="s">
        <v>4715</v>
      </c>
      <c r="P2595" s="3"/>
      <c r="Q2595" s="3"/>
      <c r="R2595" s="3"/>
      <c r="S2595" s="3"/>
      <c r="T2595" s="3" t="s">
        <v>4716</v>
      </c>
    </row>
    <row r="2596" spans="2:20">
      <c r="B2596" t="s">
        <v>12345</v>
      </c>
      <c r="C2596" t="s">
        <v>16580</v>
      </c>
      <c r="E2596" t="s">
        <v>16581</v>
      </c>
      <c r="F2596" s="3">
        <v>0</v>
      </c>
      <c r="G2596" s="3">
        <v>0</v>
      </c>
      <c r="H2596" s="255">
        <v>42445</v>
      </c>
      <c r="I2596" s="270">
        <v>6.916666666666667</v>
      </c>
      <c r="J2596" s="3">
        <v>-1</v>
      </c>
      <c r="K2596" s="3" t="s">
        <v>4752</v>
      </c>
      <c r="L2596" s="3" t="s">
        <v>4753</v>
      </c>
      <c r="M2596" s="3" t="s">
        <v>4753</v>
      </c>
      <c r="N2596" s="3" t="s">
        <v>4712</v>
      </c>
      <c r="O2596" s="3" t="s">
        <v>4715</v>
      </c>
      <c r="P2596" s="3"/>
      <c r="Q2596" s="3"/>
      <c r="R2596" s="3"/>
      <c r="S2596" s="3"/>
      <c r="T2596" s="3" t="s">
        <v>4716</v>
      </c>
    </row>
    <row r="2597" spans="2:20">
      <c r="B2597" t="s">
        <v>12345</v>
      </c>
      <c r="C2597" t="s">
        <v>16582</v>
      </c>
      <c r="E2597" t="s">
        <v>16572</v>
      </c>
      <c r="F2597" s="3">
        <v>0</v>
      </c>
      <c r="G2597" s="3">
        <v>0</v>
      </c>
      <c r="H2597" s="255">
        <v>42446</v>
      </c>
      <c r="I2597" s="270">
        <v>6.916666666666667</v>
      </c>
      <c r="J2597" s="3">
        <v>-1</v>
      </c>
      <c r="K2597" s="3" t="s">
        <v>12343</v>
      </c>
      <c r="L2597" s="3" t="s">
        <v>4753</v>
      </c>
      <c r="M2597" s="3" t="s">
        <v>4753</v>
      </c>
      <c r="N2597" s="3" t="s">
        <v>4722</v>
      </c>
      <c r="O2597" s="3" t="s">
        <v>4715</v>
      </c>
      <c r="P2597" s="3"/>
      <c r="Q2597" s="3"/>
      <c r="R2597" s="3"/>
      <c r="S2597" s="3"/>
      <c r="T2597" s="3" t="s">
        <v>4716</v>
      </c>
    </row>
    <row r="2598" spans="2:20">
      <c r="B2598" t="s">
        <v>12345</v>
      </c>
      <c r="C2598" t="s">
        <v>16583</v>
      </c>
      <c r="E2598" t="s">
        <v>13224</v>
      </c>
      <c r="F2598" s="3">
        <v>0</v>
      </c>
      <c r="G2598" s="3">
        <v>0</v>
      </c>
      <c r="H2598" s="255">
        <v>42447</v>
      </c>
      <c r="I2598" s="270">
        <v>6.916666666666667</v>
      </c>
      <c r="J2598" s="3">
        <v>89811</v>
      </c>
      <c r="K2598" s="3" t="s">
        <v>12343</v>
      </c>
      <c r="L2598" s="3" t="s">
        <v>4726</v>
      </c>
      <c r="M2598" s="3" t="s">
        <v>5972</v>
      </c>
      <c r="N2598" s="3" t="s">
        <v>4712</v>
      </c>
      <c r="O2598" s="3" t="s">
        <v>4715</v>
      </c>
      <c r="P2598" s="3"/>
      <c r="Q2598" s="3"/>
      <c r="R2598" s="3"/>
      <c r="S2598" s="3"/>
      <c r="T2598" s="3" t="s">
        <v>4716</v>
      </c>
    </row>
    <row r="2599" spans="2:20">
      <c r="B2599" t="s">
        <v>12378</v>
      </c>
      <c r="C2599" t="s">
        <v>16584</v>
      </c>
      <c r="E2599" t="s">
        <v>14329</v>
      </c>
      <c r="F2599" s="3">
        <v>2</v>
      </c>
      <c r="G2599" s="3">
        <v>1920.18</v>
      </c>
      <c r="H2599" s="255">
        <v>42460</v>
      </c>
      <c r="I2599" s="270">
        <v>6.916666666666667</v>
      </c>
      <c r="J2599" s="3">
        <v>-1</v>
      </c>
      <c r="K2599" s="3" t="s">
        <v>4752</v>
      </c>
      <c r="L2599" s="3" t="s">
        <v>4753</v>
      </c>
      <c r="M2599" s="3" t="s">
        <v>4753</v>
      </c>
      <c r="N2599" s="3" t="s">
        <v>4718</v>
      </c>
      <c r="O2599" s="3" t="s">
        <v>4715</v>
      </c>
      <c r="P2599" s="3"/>
      <c r="Q2599" s="3"/>
      <c r="R2599" s="3"/>
      <c r="S2599" s="3"/>
      <c r="T2599" s="3" t="s">
        <v>4716</v>
      </c>
    </row>
    <row r="2600" spans="2:20">
      <c r="B2600" t="s">
        <v>12345</v>
      </c>
      <c r="C2600" t="s">
        <v>16585</v>
      </c>
      <c r="E2600" t="s">
        <v>15796</v>
      </c>
      <c r="F2600" s="3">
        <v>0</v>
      </c>
      <c r="G2600" s="3">
        <v>0</v>
      </c>
      <c r="H2600" s="255">
        <v>42457</v>
      </c>
      <c r="I2600" s="270">
        <v>6.916666666666667</v>
      </c>
      <c r="J2600" s="3">
        <v>69605</v>
      </c>
      <c r="K2600" s="3" t="s">
        <v>12343</v>
      </c>
      <c r="L2600" s="3" t="s">
        <v>4726</v>
      </c>
      <c r="M2600" s="3" t="s">
        <v>5188</v>
      </c>
      <c r="N2600" s="3" t="s">
        <v>4722</v>
      </c>
      <c r="O2600" s="3" t="s">
        <v>4715</v>
      </c>
      <c r="P2600" s="3"/>
      <c r="Q2600" s="3"/>
      <c r="R2600" s="3"/>
      <c r="S2600" s="3"/>
      <c r="T2600" s="3" t="s">
        <v>4716</v>
      </c>
    </row>
    <row r="2601" spans="2:20">
      <c r="B2601" t="s">
        <v>12345</v>
      </c>
      <c r="C2601" t="s">
        <v>16586</v>
      </c>
      <c r="E2601" t="s">
        <v>13073</v>
      </c>
      <c r="F2601" s="3">
        <v>0</v>
      </c>
      <c r="G2601" s="3">
        <v>0</v>
      </c>
      <c r="H2601" s="255">
        <v>42451</v>
      </c>
      <c r="I2601" s="270">
        <v>6.916666666666667</v>
      </c>
      <c r="J2601" s="3">
        <v>-1</v>
      </c>
      <c r="K2601" s="3" t="s">
        <v>4752</v>
      </c>
      <c r="L2601" s="3" t="s">
        <v>4726</v>
      </c>
      <c r="M2601" s="3" t="s">
        <v>9993</v>
      </c>
      <c r="N2601" s="3" t="s">
        <v>4731</v>
      </c>
      <c r="O2601" s="3" t="s">
        <v>4715</v>
      </c>
      <c r="P2601" s="3"/>
      <c r="Q2601" s="3"/>
      <c r="R2601" s="3"/>
      <c r="S2601" s="3"/>
      <c r="T2601" s="3" t="s">
        <v>4716</v>
      </c>
    </row>
    <row r="2602" spans="2:20">
      <c r="B2602" t="s">
        <v>12345</v>
      </c>
      <c r="C2602" t="s">
        <v>16587</v>
      </c>
      <c r="E2602" t="s">
        <v>16270</v>
      </c>
      <c r="F2602" s="3">
        <v>0</v>
      </c>
      <c r="G2602" s="3">
        <v>0</v>
      </c>
      <c r="H2602" s="255">
        <v>42446</v>
      </c>
      <c r="I2602" s="270">
        <v>6.916666666666667</v>
      </c>
      <c r="J2602" s="3">
        <v>-1</v>
      </c>
      <c r="K2602" s="3" t="s">
        <v>4752</v>
      </c>
      <c r="L2602" s="3" t="s">
        <v>4726</v>
      </c>
      <c r="M2602" s="3" t="s">
        <v>5972</v>
      </c>
      <c r="N2602" s="3" t="s">
        <v>4722</v>
      </c>
      <c r="O2602" s="3" t="s">
        <v>4715</v>
      </c>
      <c r="P2602" s="3"/>
      <c r="Q2602" s="3"/>
      <c r="R2602" s="3"/>
      <c r="S2602" s="3"/>
      <c r="T2602" s="3" t="s">
        <v>4716</v>
      </c>
    </row>
    <row r="2603" spans="2:20">
      <c r="B2603" t="s">
        <v>12378</v>
      </c>
      <c r="C2603" t="s">
        <v>16588</v>
      </c>
      <c r="E2603" t="s">
        <v>12664</v>
      </c>
      <c r="F2603" s="3">
        <v>0</v>
      </c>
      <c r="G2603" s="3">
        <v>0</v>
      </c>
      <c r="H2603" s="255">
        <v>42443</v>
      </c>
      <c r="I2603" s="270">
        <v>6.916666666666667</v>
      </c>
      <c r="J2603" s="3">
        <v>110134</v>
      </c>
      <c r="K2603" s="3" t="s">
        <v>12343</v>
      </c>
      <c r="L2603" s="3" t="s">
        <v>4726</v>
      </c>
      <c r="M2603" s="3" t="s">
        <v>16589</v>
      </c>
      <c r="N2603" s="3" t="s">
        <v>4722</v>
      </c>
      <c r="O2603" s="3" t="s">
        <v>4715</v>
      </c>
      <c r="P2603" s="3"/>
      <c r="Q2603" s="3"/>
      <c r="R2603" s="3"/>
      <c r="S2603" s="3"/>
      <c r="T2603" s="3" t="s">
        <v>4716</v>
      </c>
    </row>
    <row r="2604" spans="2:20">
      <c r="B2604" t="s">
        <v>12345</v>
      </c>
      <c r="C2604" t="s">
        <v>16590</v>
      </c>
      <c r="E2604" t="s">
        <v>16591</v>
      </c>
      <c r="F2604" s="3">
        <v>0</v>
      </c>
      <c r="G2604" s="3">
        <v>0</v>
      </c>
      <c r="H2604" s="255">
        <v>42436</v>
      </c>
      <c r="I2604" s="270">
        <v>6.916666666666667</v>
      </c>
      <c r="J2604" s="3">
        <v>-1</v>
      </c>
      <c r="K2604" s="3" t="s">
        <v>4752</v>
      </c>
      <c r="L2604" s="3" t="s">
        <v>5197</v>
      </c>
      <c r="M2604" s="3" t="s">
        <v>16592</v>
      </c>
      <c r="N2604" s="3" t="s">
        <v>4722</v>
      </c>
      <c r="O2604" s="3" t="s">
        <v>4715</v>
      </c>
      <c r="P2604" s="3"/>
      <c r="Q2604" s="3"/>
      <c r="R2604" s="3"/>
      <c r="S2604" s="3"/>
      <c r="T2604" s="3" t="s">
        <v>4716</v>
      </c>
    </row>
    <row r="2605" spans="2:20">
      <c r="B2605" t="s">
        <v>12345</v>
      </c>
      <c r="C2605" t="s">
        <v>16593</v>
      </c>
      <c r="E2605" t="s">
        <v>14730</v>
      </c>
      <c r="F2605" s="3">
        <v>0</v>
      </c>
      <c r="G2605" s="3">
        <v>0</v>
      </c>
      <c r="H2605" s="255">
        <v>42457</v>
      </c>
      <c r="I2605" s="270">
        <v>6.916666666666667</v>
      </c>
      <c r="J2605" s="3">
        <v>-1</v>
      </c>
      <c r="K2605" s="3" t="s">
        <v>4752</v>
      </c>
      <c r="L2605" s="3" t="s">
        <v>4726</v>
      </c>
      <c r="M2605" s="3" t="s">
        <v>5188</v>
      </c>
      <c r="N2605" s="3" t="s">
        <v>4731</v>
      </c>
      <c r="O2605" s="3" t="s">
        <v>4715</v>
      </c>
      <c r="P2605" s="3"/>
      <c r="Q2605" s="3"/>
      <c r="R2605" s="3"/>
      <c r="S2605" s="3"/>
      <c r="T2605" s="3" t="s">
        <v>4716</v>
      </c>
    </row>
    <row r="2606" spans="2:20">
      <c r="B2606" t="s">
        <v>12345</v>
      </c>
      <c r="C2606" t="s">
        <v>16594</v>
      </c>
      <c r="E2606" t="s">
        <v>16595</v>
      </c>
      <c r="F2606" s="3">
        <v>0</v>
      </c>
      <c r="G2606" s="3">
        <v>0</v>
      </c>
      <c r="H2606" s="255">
        <v>42451</v>
      </c>
      <c r="I2606" s="270">
        <v>6.916666666666667</v>
      </c>
      <c r="J2606" s="3">
        <v>-1</v>
      </c>
      <c r="K2606" s="3" t="s">
        <v>12343</v>
      </c>
      <c r="L2606" s="3" t="s">
        <v>4753</v>
      </c>
      <c r="M2606" s="3" t="s">
        <v>4753</v>
      </c>
      <c r="N2606" s="3" t="s">
        <v>4712</v>
      </c>
      <c r="O2606" s="3" t="s">
        <v>4715</v>
      </c>
      <c r="P2606" s="3"/>
      <c r="Q2606" s="3"/>
      <c r="R2606" s="3"/>
      <c r="S2606" s="3"/>
      <c r="T2606" s="3" t="s">
        <v>4716</v>
      </c>
    </row>
    <row r="2607" spans="2:20">
      <c r="B2607" t="s">
        <v>12345</v>
      </c>
      <c r="C2607" t="s">
        <v>16596</v>
      </c>
      <c r="E2607" t="s">
        <v>13484</v>
      </c>
      <c r="F2607" s="3">
        <v>0</v>
      </c>
      <c r="G2607" s="3">
        <v>0</v>
      </c>
      <c r="H2607" s="255">
        <v>42458</v>
      </c>
      <c r="I2607" s="270">
        <v>6.916666666666667</v>
      </c>
      <c r="J2607" s="3">
        <v>-1</v>
      </c>
      <c r="K2607" s="3" t="s">
        <v>12343</v>
      </c>
      <c r="L2607" s="3" t="s">
        <v>5197</v>
      </c>
      <c r="M2607" s="3" t="s">
        <v>16597</v>
      </c>
      <c r="N2607" s="3" t="s">
        <v>4712</v>
      </c>
      <c r="O2607" s="3" t="s">
        <v>4715</v>
      </c>
      <c r="P2607" s="3"/>
      <c r="Q2607" s="3"/>
      <c r="R2607" s="3"/>
      <c r="S2607" s="3"/>
      <c r="T2607" s="3" t="s">
        <v>4716</v>
      </c>
    </row>
    <row r="2608" spans="2:20">
      <c r="B2608" t="s">
        <v>12345</v>
      </c>
      <c r="C2608" t="s">
        <v>16598</v>
      </c>
      <c r="E2608" t="s">
        <v>13229</v>
      </c>
      <c r="F2608" s="3">
        <v>0</v>
      </c>
      <c r="G2608" s="3">
        <v>0</v>
      </c>
      <c r="H2608" s="255">
        <v>42451</v>
      </c>
      <c r="I2608" s="270">
        <v>6.916666666666667</v>
      </c>
      <c r="J2608" s="3">
        <v>-1</v>
      </c>
      <c r="K2608" s="3" t="s">
        <v>4752</v>
      </c>
      <c r="L2608" s="3" t="s">
        <v>4726</v>
      </c>
      <c r="M2608" s="3" t="s">
        <v>11774</v>
      </c>
      <c r="N2608" s="3" t="s">
        <v>4722</v>
      </c>
      <c r="O2608" s="3" t="s">
        <v>4715</v>
      </c>
      <c r="P2608" s="3"/>
      <c r="Q2608" s="3"/>
      <c r="R2608" s="3"/>
      <c r="S2608" s="3"/>
      <c r="T2608" s="3" t="s">
        <v>4716</v>
      </c>
    </row>
    <row r="2609" spans="2:20">
      <c r="B2609" t="s">
        <v>12341</v>
      </c>
      <c r="C2609" t="s">
        <v>16599</v>
      </c>
      <c r="E2609" t="s">
        <v>4716</v>
      </c>
      <c r="F2609" s="3">
        <v>0</v>
      </c>
      <c r="G2609" s="3">
        <v>0</v>
      </c>
      <c r="H2609" s="255">
        <v>42453</v>
      </c>
      <c r="I2609" s="270">
        <v>6.916666666666667</v>
      </c>
      <c r="J2609" s="3">
        <v>0</v>
      </c>
      <c r="K2609" s="3" t="s">
        <v>12343</v>
      </c>
      <c r="L2609" s="3" t="s">
        <v>5197</v>
      </c>
      <c r="M2609" s="3" t="s">
        <v>16600</v>
      </c>
      <c r="N2609" s="3" t="s">
        <v>4722</v>
      </c>
      <c r="O2609" s="3" t="s">
        <v>4715</v>
      </c>
      <c r="P2609" s="3"/>
      <c r="Q2609" s="3"/>
      <c r="R2609" s="3"/>
      <c r="S2609" s="3"/>
      <c r="T2609" s="3" t="s">
        <v>4716</v>
      </c>
    </row>
    <row r="2610" spans="2:20">
      <c r="B2610" t="s">
        <v>12345</v>
      </c>
      <c r="C2610" t="s">
        <v>16601</v>
      </c>
      <c r="E2610" t="s">
        <v>16602</v>
      </c>
      <c r="F2610" s="3">
        <v>0</v>
      </c>
      <c r="G2610" s="3">
        <v>0</v>
      </c>
      <c r="H2610" s="255">
        <v>42434</v>
      </c>
      <c r="I2610" s="270">
        <v>6.916666666666667</v>
      </c>
      <c r="J2610" s="3">
        <v>-1</v>
      </c>
      <c r="K2610" s="3" t="s">
        <v>4752</v>
      </c>
      <c r="L2610" s="3" t="s">
        <v>4726</v>
      </c>
      <c r="M2610" s="3" t="s">
        <v>4994</v>
      </c>
      <c r="N2610" s="3" t="s">
        <v>4722</v>
      </c>
      <c r="O2610" s="3" t="s">
        <v>4715</v>
      </c>
      <c r="P2610" s="3"/>
      <c r="Q2610" s="3"/>
      <c r="R2610" s="3"/>
      <c r="S2610" s="3"/>
      <c r="T2610" s="3" t="s">
        <v>4716</v>
      </c>
    </row>
    <row r="2611" spans="2:20">
      <c r="B2611" t="s">
        <v>12345</v>
      </c>
      <c r="C2611" t="s">
        <v>16603</v>
      </c>
      <c r="E2611" t="s">
        <v>14178</v>
      </c>
      <c r="F2611" s="3">
        <v>0</v>
      </c>
      <c r="G2611" s="3">
        <v>0</v>
      </c>
      <c r="H2611" s="255">
        <v>42457</v>
      </c>
      <c r="I2611" s="270">
        <v>6.916666666666667</v>
      </c>
      <c r="J2611" s="3">
        <v>-1</v>
      </c>
      <c r="K2611" s="3" t="s">
        <v>12343</v>
      </c>
      <c r="L2611" s="3" t="s">
        <v>4726</v>
      </c>
      <c r="M2611" s="3" t="s">
        <v>16604</v>
      </c>
      <c r="N2611" s="3" t="s">
        <v>4731</v>
      </c>
      <c r="O2611" s="3" t="s">
        <v>4715</v>
      </c>
      <c r="P2611" s="3"/>
      <c r="Q2611" s="3"/>
      <c r="R2611" s="3"/>
      <c r="S2611" s="3"/>
      <c r="T2611" s="3" t="s">
        <v>4716</v>
      </c>
    </row>
    <row r="2612" spans="2:20">
      <c r="B2612" t="s">
        <v>12345</v>
      </c>
      <c r="C2612" t="s">
        <v>16605</v>
      </c>
      <c r="E2612" t="s">
        <v>15778</v>
      </c>
      <c r="F2612" s="3">
        <v>0</v>
      </c>
      <c r="G2612" s="3">
        <v>0</v>
      </c>
      <c r="H2612" s="255">
        <v>42459</v>
      </c>
      <c r="I2612" s="270">
        <v>6.916666666666667</v>
      </c>
      <c r="J2612" s="3">
        <v>-1</v>
      </c>
      <c r="K2612" s="3" t="s">
        <v>12343</v>
      </c>
      <c r="L2612" s="3" t="s">
        <v>4726</v>
      </c>
      <c r="M2612" s="3" t="s">
        <v>5972</v>
      </c>
      <c r="N2612" s="3" t="s">
        <v>4718</v>
      </c>
      <c r="O2612" s="3" t="s">
        <v>4715</v>
      </c>
      <c r="P2612" s="3"/>
      <c r="Q2612" s="3"/>
      <c r="R2612" s="3"/>
      <c r="S2612" s="3"/>
      <c r="T2612" s="3" t="s">
        <v>4716</v>
      </c>
    </row>
    <row r="2613" spans="2:20">
      <c r="B2613" t="s">
        <v>12345</v>
      </c>
      <c r="C2613" t="s">
        <v>16606</v>
      </c>
      <c r="E2613" t="s">
        <v>15647</v>
      </c>
      <c r="F2613" s="3">
        <v>0</v>
      </c>
      <c r="G2613" s="3">
        <v>0</v>
      </c>
      <c r="H2613" s="255">
        <v>42446</v>
      </c>
      <c r="I2613" s="270">
        <v>6.916666666666667</v>
      </c>
      <c r="J2613" s="3">
        <v>-1</v>
      </c>
      <c r="K2613" s="3" t="s">
        <v>4752</v>
      </c>
      <c r="L2613" s="3" t="s">
        <v>4726</v>
      </c>
      <c r="M2613" s="3" t="s">
        <v>10081</v>
      </c>
      <c r="N2613" s="3" t="s">
        <v>4718</v>
      </c>
      <c r="O2613" s="3" t="s">
        <v>4715</v>
      </c>
      <c r="P2613" s="3"/>
      <c r="Q2613" s="3"/>
      <c r="R2613" s="3"/>
      <c r="S2613" s="3"/>
      <c r="T2613" s="3" t="s">
        <v>4716</v>
      </c>
    </row>
    <row r="2614" spans="2:20">
      <c r="B2614" t="s">
        <v>12345</v>
      </c>
      <c r="C2614" t="s">
        <v>16607</v>
      </c>
      <c r="E2614" t="s">
        <v>12560</v>
      </c>
      <c r="F2614" s="3">
        <v>0</v>
      </c>
      <c r="G2614" s="3">
        <v>0</v>
      </c>
      <c r="H2614" s="255">
        <v>42440</v>
      </c>
      <c r="I2614" s="270">
        <v>6.916666666666667</v>
      </c>
      <c r="J2614" s="3">
        <v>51873</v>
      </c>
      <c r="K2614" s="3" t="s">
        <v>12343</v>
      </c>
      <c r="L2614" s="3" t="s">
        <v>4726</v>
      </c>
      <c r="M2614" s="3" t="s">
        <v>11935</v>
      </c>
      <c r="N2614" s="3" t="s">
        <v>4722</v>
      </c>
      <c r="O2614" s="3" t="s">
        <v>4715</v>
      </c>
      <c r="P2614" s="3"/>
      <c r="Q2614" s="3"/>
      <c r="R2614" s="3"/>
      <c r="S2614" s="3"/>
      <c r="T2614" s="3" t="s">
        <v>4716</v>
      </c>
    </row>
    <row r="2615" spans="2:20">
      <c r="B2615" t="s">
        <v>12345</v>
      </c>
      <c r="C2615" t="s">
        <v>16608</v>
      </c>
      <c r="E2615" t="s">
        <v>16227</v>
      </c>
      <c r="F2615" s="3">
        <v>0</v>
      </c>
      <c r="G2615" s="3">
        <v>0</v>
      </c>
      <c r="H2615" s="255">
        <v>42457</v>
      </c>
      <c r="I2615" s="270">
        <v>6.916666666666667</v>
      </c>
      <c r="J2615" s="3">
        <v>-1</v>
      </c>
      <c r="K2615" s="3" t="s">
        <v>12343</v>
      </c>
      <c r="L2615" s="3" t="s">
        <v>5324</v>
      </c>
      <c r="M2615" s="3" t="s">
        <v>16609</v>
      </c>
      <c r="N2615" s="3" t="s">
        <v>4718</v>
      </c>
      <c r="O2615" s="3" t="s">
        <v>4715</v>
      </c>
      <c r="P2615" s="3"/>
      <c r="Q2615" s="3"/>
      <c r="R2615" s="3"/>
      <c r="S2615" s="3"/>
      <c r="T2615" s="3" t="s">
        <v>4716</v>
      </c>
    </row>
    <row r="2616" spans="2:20">
      <c r="B2616" t="s">
        <v>12345</v>
      </c>
      <c r="C2616" t="s">
        <v>16610</v>
      </c>
      <c r="E2616" t="s">
        <v>13896</v>
      </c>
      <c r="F2616" s="3">
        <v>0</v>
      </c>
      <c r="G2616" s="3">
        <v>0</v>
      </c>
      <c r="H2616" s="255">
        <v>42447</v>
      </c>
      <c r="I2616" s="270">
        <v>6.916666666666667</v>
      </c>
      <c r="J2616" s="3">
        <v>-1</v>
      </c>
      <c r="K2616" s="3" t="s">
        <v>12343</v>
      </c>
      <c r="L2616" s="3" t="s">
        <v>4726</v>
      </c>
      <c r="M2616" s="3" t="s">
        <v>7955</v>
      </c>
      <c r="N2616" s="3" t="s">
        <v>4712</v>
      </c>
      <c r="O2616" s="3" t="s">
        <v>4715</v>
      </c>
      <c r="P2616" s="3"/>
      <c r="Q2616" s="3"/>
      <c r="R2616" s="3"/>
      <c r="S2616" s="3"/>
      <c r="T2616" s="3" t="s">
        <v>4716</v>
      </c>
    </row>
    <row r="2617" spans="2:20">
      <c r="B2617" t="s">
        <v>12345</v>
      </c>
      <c r="C2617" t="s">
        <v>16611</v>
      </c>
      <c r="E2617" t="s">
        <v>16541</v>
      </c>
      <c r="F2617" s="3">
        <v>0</v>
      </c>
      <c r="G2617" s="3">
        <v>0</v>
      </c>
      <c r="H2617" s="255">
        <v>42444</v>
      </c>
      <c r="I2617" s="270">
        <v>6.916666666666667</v>
      </c>
      <c r="J2617" s="3">
        <v>-1</v>
      </c>
      <c r="K2617" s="3" t="s">
        <v>4752</v>
      </c>
      <c r="L2617" s="3" t="s">
        <v>5324</v>
      </c>
      <c r="M2617" s="3" t="s">
        <v>5545</v>
      </c>
      <c r="N2617" s="3" t="s">
        <v>4722</v>
      </c>
      <c r="O2617" s="3" t="s">
        <v>4715</v>
      </c>
      <c r="P2617" s="3"/>
      <c r="Q2617" s="3"/>
      <c r="R2617" s="3"/>
      <c r="S2617" s="3"/>
      <c r="T2617" s="3" t="s">
        <v>4716</v>
      </c>
    </row>
    <row r="2618" spans="2:20">
      <c r="B2618" t="s">
        <v>12345</v>
      </c>
      <c r="C2618" t="s">
        <v>16612</v>
      </c>
      <c r="E2618" t="s">
        <v>14331</v>
      </c>
      <c r="F2618" s="3">
        <v>0</v>
      </c>
      <c r="G2618" s="3">
        <v>0</v>
      </c>
      <c r="H2618" s="255">
        <v>42445</v>
      </c>
      <c r="I2618" s="270">
        <v>6.916666666666667</v>
      </c>
      <c r="J2618" s="3">
        <v>-1</v>
      </c>
      <c r="K2618" s="3" t="s">
        <v>12343</v>
      </c>
      <c r="L2618" s="3" t="s">
        <v>4726</v>
      </c>
      <c r="M2618" s="3" t="s">
        <v>13866</v>
      </c>
      <c r="N2618" s="3" t="s">
        <v>4718</v>
      </c>
      <c r="O2618" s="3" t="s">
        <v>4715</v>
      </c>
      <c r="P2618" s="3"/>
      <c r="Q2618" s="3"/>
      <c r="R2618" s="3"/>
      <c r="S2618" s="3"/>
      <c r="T2618" s="3" t="s">
        <v>4716</v>
      </c>
    </row>
    <row r="2619" spans="2:20">
      <c r="B2619" t="s">
        <v>12345</v>
      </c>
      <c r="C2619" t="s">
        <v>16613</v>
      </c>
      <c r="E2619" t="s">
        <v>16614</v>
      </c>
      <c r="F2619" s="3">
        <v>0</v>
      </c>
      <c r="G2619" s="3">
        <v>0</v>
      </c>
      <c r="H2619" s="255">
        <v>42457</v>
      </c>
      <c r="I2619" s="270">
        <v>6.916666666666667</v>
      </c>
      <c r="J2619" s="3">
        <v>-1</v>
      </c>
      <c r="K2619" s="3" t="s">
        <v>12343</v>
      </c>
      <c r="L2619" s="3" t="s">
        <v>5324</v>
      </c>
      <c r="M2619" s="3" t="s">
        <v>13230</v>
      </c>
      <c r="N2619" s="3" t="s">
        <v>4722</v>
      </c>
      <c r="O2619" s="3" t="s">
        <v>4715</v>
      </c>
      <c r="P2619" s="3"/>
      <c r="Q2619" s="3"/>
      <c r="R2619" s="3"/>
      <c r="S2619" s="3"/>
      <c r="T2619" s="3" t="s">
        <v>4716</v>
      </c>
    </row>
    <row r="2620" spans="2:20">
      <c r="B2620" t="s">
        <v>12345</v>
      </c>
      <c r="C2620" t="s">
        <v>16615</v>
      </c>
      <c r="E2620" t="s">
        <v>12630</v>
      </c>
      <c r="F2620" s="3">
        <v>0</v>
      </c>
      <c r="G2620" s="3">
        <v>0</v>
      </c>
      <c r="H2620" s="255">
        <v>42453</v>
      </c>
      <c r="I2620" s="270">
        <v>6.916666666666667</v>
      </c>
      <c r="J2620" s="3">
        <v>82307</v>
      </c>
      <c r="K2620" s="3" t="s">
        <v>12343</v>
      </c>
      <c r="L2620" s="3" t="s">
        <v>5197</v>
      </c>
      <c r="M2620" s="3" t="s">
        <v>13773</v>
      </c>
      <c r="N2620" s="3" t="s">
        <v>4712</v>
      </c>
      <c r="O2620" s="3" t="s">
        <v>4715</v>
      </c>
      <c r="P2620" s="3"/>
      <c r="Q2620" s="3"/>
      <c r="R2620" s="3"/>
      <c r="S2620" s="3"/>
      <c r="T2620" s="3" t="s">
        <v>4716</v>
      </c>
    </row>
    <row r="2621" spans="2:20">
      <c r="B2621" t="s">
        <v>12345</v>
      </c>
      <c r="C2621" t="s">
        <v>16616</v>
      </c>
      <c r="E2621" t="s">
        <v>16256</v>
      </c>
      <c r="F2621" s="3">
        <v>0</v>
      </c>
      <c r="G2621" s="3">
        <v>0</v>
      </c>
      <c r="H2621" s="255">
        <v>42460</v>
      </c>
      <c r="I2621" s="270">
        <v>6.916666666666667</v>
      </c>
      <c r="J2621" s="3">
        <v>-1</v>
      </c>
      <c r="K2621" s="3" t="s">
        <v>4752</v>
      </c>
      <c r="L2621" s="3" t="s">
        <v>4726</v>
      </c>
      <c r="M2621" s="3" t="s">
        <v>5889</v>
      </c>
      <c r="N2621" s="3" t="s">
        <v>4722</v>
      </c>
      <c r="O2621" s="3" t="s">
        <v>4715</v>
      </c>
      <c r="P2621" s="3"/>
      <c r="Q2621" s="3"/>
      <c r="R2621" s="3"/>
      <c r="S2621" s="3"/>
      <c r="T2621" s="3" t="s">
        <v>4716</v>
      </c>
    </row>
    <row r="2622" spans="2:20">
      <c r="B2622" t="s">
        <v>12345</v>
      </c>
      <c r="C2622" t="s">
        <v>16617</v>
      </c>
      <c r="E2622" t="s">
        <v>15775</v>
      </c>
      <c r="F2622" s="3">
        <v>0</v>
      </c>
      <c r="G2622" s="3">
        <v>0</v>
      </c>
      <c r="H2622" s="255">
        <v>42436</v>
      </c>
      <c r="I2622" s="270">
        <v>6.916666666666667</v>
      </c>
      <c r="J2622" s="3">
        <v>-1</v>
      </c>
      <c r="K2622" s="3" t="s">
        <v>12343</v>
      </c>
      <c r="L2622" s="3" t="s">
        <v>5324</v>
      </c>
      <c r="M2622" s="3" t="s">
        <v>16618</v>
      </c>
      <c r="N2622" s="3" t="s">
        <v>4718</v>
      </c>
      <c r="O2622" s="3" t="s">
        <v>4715</v>
      </c>
      <c r="P2622" s="3"/>
      <c r="Q2622" s="3"/>
      <c r="R2622" s="3"/>
      <c r="S2622" s="3"/>
      <c r="T2622" s="3" t="s">
        <v>4716</v>
      </c>
    </row>
    <row r="2623" spans="2:20">
      <c r="B2623" t="s">
        <v>12345</v>
      </c>
      <c r="C2623" t="s">
        <v>16619</v>
      </c>
      <c r="E2623" t="s">
        <v>16018</v>
      </c>
      <c r="F2623" s="3">
        <v>2</v>
      </c>
      <c r="G2623" s="3">
        <v>500.78</v>
      </c>
      <c r="H2623" s="255">
        <v>42451</v>
      </c>
      <c r="I2623" s="270">
        <v>6.916666666666667</v>
      </c>
      <c r="J2623" s="3">
        <v>-1</v>
      </c>
      <c r="K2623" s="3" t="s">
        <v>12343</v>
      </c>
      <c r="L2623" s="3" t="s">
        <v>5197</v>
      </c>
      <c r="M2623" s="3" t="s">
        <v>13905</v>
      </c>
      <c r="N2623" s="3" t="s">
        <v>4731</v>
      </c>
      <c r="O2623" s="3" t="s">
        <v>4715</v>
      </c>
      <c r="P2623" s="3"/>
      <c r="Q2623" s="3"/>
      <c r="R2623" s="3"/>
      <c r="S2623" s="3"/>
      <c r="T2623" s="3" t="s">
        <v>4716</v>
      </c>
    </row>
    <row r="2624" spans="2:20">
      <c r="B2624" t="s">
        <v>12345</v>
      </c>
      <c r="C2624" t="s">
        <v>16620</v>
      </c>
      <c r="E2624" t="s">
        <v>16621</v>
      </c>
      <c r="F2624" s="3">
        <v>0</v>
      </c>
      <c r="G2624" s="3">
        <v>0</v>
      </c>
      <c r="H2624" s="255">
        <v>42446</v>
      </c>
      <c r="I2624" s="270">
        <v>6.916666666666667</v>
      </c>
      <c r="J2624" s="3">
        <v>114748</v>
      </c>
      <c r="K2624" s="3" t="s">
        <v>12343</v>
      </c>
      <c r="L2624" s="3" t="s">
        <v>4726</v>
      </c>
      <c r="M2624" s="3" t="s">
        <v>16622</v>
      </c>
      <c r="N2624" s="3" t="s">
        <v>4718</v>
      </c>
      <c r="O2624" s="3" t="s">
        <v>4715</v>
      </c>
      <c r="P2624" s="3"/>
      <c r="Q2624" s="3"/>
      <c r="R2624" s="3"/>
      <c r="S2624" s="3"/>
      <c r="T2624" s="3" t="s">
        <v>4716</v>
      </c>
    </row>
    <row r="2625" spans="2:20">
      <c r="B2625" t="s">
        <v>12345</v>
      </c>
      <c r="C2625" t="s">
        <v>16623</v>
      </c>
      <c r="E2625" t="s">
        <v>14840</v>
      </c>
      <c r="F2625" s="3">
        <v>0</v>
      </c>
      <c r="G2625" s="3">
        <v>0</v>
      </c>
      <c r="H2625" s="255">
        <v>42440</v>
      </c>
      <c r="I2625" s="270">
        <v>6.916666666666667</v>
      </c>
      <c r="J2625" s="3">
        <v>75728</v>
      </c>
      <c r="K2625" s="3" t="s">
        <v>4752</v>
      </c>
      <c r="L2625" s="3" t="s">
        <v>4726</v>
      </c>
      <c r="M2625" s="3" t="s">
        <v>16624</v>
      </c>
      <c r="N2625" s="3" t="s">
        <v>4718</v>
      </c>
      <c r="O2625" s="3" t="s">
        <v>4715</v>
      </c>
      <c r="P2625" s="3"/>
      <c r="Q2625" s="3"/>
      <c r="R2625" s="3"/>
      <c r="S2625" s="3"/>
      <c r="T2625" s="3" t="s">
        <v>4716</v>
      </c>
    </row>
    <row r="2626" spans="2:20">
      <c r="B2626" t="s">
        <v>12345</v>
      </c>
      <c r="C2626" t="s">
        <v>16625</v>
      </c>
      <c r="E2626" t="s">
        <v>16441</v>
      </c>
      <c r="F2626" s="3">
        <v>0</v>
      </c>
      <c r="G2626" s="3">
        <v>0</v>
      </c>
      <c r="H2626" s="255">
        <v>42446</v>
      </c>
      <c r="I2626" s="270">
        <v>6.916666666666667</v>
      </c>
      <c r="J2626" s="3">
        <v>-1</v>
      </c>
      <c r="K2626" s="3" t="s">
        <v>12343</v>
      </c>
      <c r="L2626" s="3" t="s">
        <v>4726</v>
      </c>
      <c r="M2626" s="3" t="s">
        <v>7955</v>
      </c>
      <c r="N2626" s="3" t="s">
        <v>4731</v>
      </c>
      <c r="O2626" s="3" t="s">
        <v>4715</v>
      </c>
      <c r="P2626" s="3"/>
      <c r="Q2626" s="3"/>
      <c r="R2626" s="3"/>
      <c r="S2626" s="3"/>
      <c r="T2626" s="3" t="s">
        <v>4716</v>
      </c>
    </row>
    <row r="2627" spans="2:20">
      <c r="B2627" t="s">
        <v>12345</v>
      </c>
      <c r="C2627" t="s">
        <v>16626</v>
      </c>
      <c r="E2627" t="s">
        <v>16627</v>
      </c>
      <c r="F2627" s="3">
        <v>0</v>
      </c>
      <c r="G2627" s="3">
        <v>0</v>
      </c>
      <c r="H2627" s="255">
        <v>42460</v>
      </c>
      <c r="I2627" s="270">
        <v>6.916666666666667</v>
      </c>
      <c r="J2627" s="3">
        <v>-1</v>
      </c>
      <c r="K2627" s="3" t="s">
        <v>12343</v>
      </c>
      <c r="L2627" s="3" t="s">
        <v>4726</v>
      </c>
      <c r="M2627" s="3" t="s">
        <v>7955</v>
      </c>
      <c r="N2627" s="3" t="s">
        <v>4722</v>
      </c>
      <c r="O2627" s="3" t="s">
        <v>4715</v>
      </c>
      <c r="P2627" s="3"/>
      <c r="Q2627" s="3"/>
      <c r="R2627" s="3"/>
      <c r="S2627" s="3"/>
      <c r="T2627" s="3" t="s">
        <v>4716</v>
      </c>
    </row>
    <row r="2628" spans="2:20">
      <c r="B2628" t="s">
        <v>12345</v>
      </c>
      <c r="C2628" t="s">
        <v>16628</v>
      </c>
      <c r="E2628" t="s">
        <v>16460</v>
      </c>
      <c r="F2628" s="3">
        <v>0</v>
      </c>
      <c r="G2628" s="3">
        <v>0</v>
      </c>
      <c r="H2628" s="255">
        <v>42459</v>
      </c>
      <c r="I2628" s="270">
        <v>6.916666666666667</v>
      </c>
      <c r="J2628" s="3">
        <v>-1</v>
      </c>
      <c r="K2628" s="3" t="s">
        <v>12343</v>
      </c>
      <c r="L2628" s="3" t="s">
        <v>4726</v>
      </c>
      <c r="M2628" s="3" t="s">
        <v>4994</v>
      </c>
      <c r="N2628" s="3" t="s">
        <v>4722</v>
      </c>
      <c r="O2628" s="3" t="s">
        <v>4715</v>
      </c>
      <c r="P2628" s="3"/>
      <c r="Q2628" s="3"/>
      <c r="R2628" s="3"/>
      <c r="S2628" s="3"/>
      <c r="T2628" s="3" t="s">
        <v>4716</v>
      </c>
    </row>
    <row r="2629" spans="2:20">
      <c r="B2629" t="s">
        <v>12345</v>
      </c>
      <c r="C2629" t="s">
        <v>16629</v>
      </c>
      <c r="E2629" t="s">
        <v>16630</v>
      </c>
      <c r="F2629" s="3">
        <v>0</v>
      </c>
      <c r="G2629" s="3">
        <v>0</v>
      </c>
      <c r="H2629" s="255">
        <v>42439</v>
      </c>
      <c r="I2629" s="270">
        <v>6.916666666666667</v>
      </c>
      <c r="J2629" s="3">
        <v>-1</v>
      </c>
      <c r="K2629" s="3" t="s">
        <v>12343</v>
      </c>
      <c r="L2629" s="3" t="s">
        <v>5197</v>
      </c>
      <c r="M2629" s="3" t="s">
        <v>10405</v>
      </c>
      <c r="N2629" s="3" t="s">
        <v>4731</v>
      </c>
      <c r="O2629" s="3" t="s">
        <v>4715</v>
      </c>
      <c r="P2629" s="3"/>
      <c r="Q2629" s="3"/>
      <c r="R2629" s="3"/>
      <c r="S2629" s="3"/>
      <c r="T2629" s="3" t="s">
        <v>4716</v>
      </c>
    </row>
    <row r="2630" spans="2:20">
      <c r="B2630" t="s">
        <v>12345</v>
      </c>
      <c r="C2630" t="s">
        <v>16631</v>
      </c>
      <c r="E2630" t="s">
        <v>13610</v>
      </c>
      <c r="F2630" s="3">
        <v>0</v>
      </c>
      <c r="G2630" s="3">
        <v>0</v>
      </c>
      <c r="H2630" s="255">
        <v>42459</v>
      </c>
      <c r="I2630" s="270">
        <v>6.916666666666667</v>
      </c>
      <c r="J2630" s="3">
        <v>-1</v>
      </c>
      <c r="K2630" s="3" t="s">
        <v>4752</v>
      </c>
      <c r="L2630" s="3" t="s">
        <v>4726</v>
      </c>
      <c r="M2630" s="3" t="s">
        <v>4994</v>
      </c>
      <c r="N2630" s="3" t="s">
        <v>4722</v>
      </c>
      <c r="O2630" s="3" t="s">
        <v>4715</v>
      </c>
      <c r="P2630" s="3"/>
      <c r="Q2630" s="3"/>
      <c r="R2630" s="3"/>
      <c r="S2630" s="3"/>
      <c r="T2630" s="3" t="s">
        <v>4716</v>
      </c>
    </row>
    <row r="2631" spans="2:20">
      <c r="B2631" t="s">
        <v>12345</v>
      </c>
      <c r="C2631" t="s">
        <v>16632</v>
      </c>
      <c r="E2631" t="s">
        <v>13351</v>
      </c>
      <c r="F2631" s="3">
        <v>0</v>
      </c>
      <c r="G2631" s="3">
        <v>0</v>
      </c>
      <c r="H2631" s="255">
        <v>42459</v>
      </c>
      <c r="I2631" s="270">
        <v>6.916666666666667</v>
      </c>
      <c r="J2631" s="3">
        <v>-1</v>
      </c>
      <c r="K2631" s="3" t="s">
        <v>4752</v>
      </c>
      <c r="L2631" s="3" t="s">
        <v>4713</v>
      </c>
      <c r="M2631" s="3" t="s">
        <v>16633</v>
      </c>
      <c r="N2631" s="3" t="s">
        <v>4722</v>
      </c>
      <c r="O2631" s="3" t="s">
        <v>4715</v>
      </c>
      <c r="P2631" s="3"/>
      <c r="Q2631" s="3"/>
      <c r="R2631" s="3"/>
      <c r="S2631" s="3"/>
      <c r="T2631" s="3" t="s">
        <v>4716</v>
      </c>
    </row>
    <row r="2632" spans="2:20">
      <c r="B2632" t="s">
        <v>12345</v>
      </c>
      <c r="C2632" t="s">
        <v>16634</v>
      </c>
      <c r="E2632" t="s">
        <v>16635</v>
      </c>
      <c r="F2632" s="3">
        <v>1</v>
      </c>
      <c r="G2632" s="3">
        <v>111.28</v>
      </c>
      <c r="H2632" s="255">
        <v>42458</v>
      </c>
      <c r="I2632" s="270">
        <v>6.916666666666667</v>
      </c>
      <c r="J2632" s="3">
        <v>-1</v>
      </c>
      <c r="K2632" s="3" t="s">
        <v>4752</v>
      </c>
      <c r="L2632" s="3" t="s">
        <v>4726</v>
      </c>
      <c r="M2632" s="3" t="s">
        <v>5228</v>
      </c>
      <c r="N2632" s="3" t="s">
        <v>4722</v>
      </c>
      <c r="O2632" s="3" t="s">
        <v>4715</v>
      </c>
      <c r="P2632" s="3"/>
      <c r="Q2632" s="3"/>
      <c r="R2632" s="3"/>
      <c r="S2632" s="3"/>
      <c r="T2632" s="3" t="s">
        <v>4716</v>
      </c>
    </row>
    <row r="2633" spans="2:20">
      <c r="B2633" t="s">
        <v>12345</v>
      </c>
      <c r="C2633" t="s">
        <v>16636</v>
      </c>
      <c r="E2633" t="s">
        <v>16637</v>
      </c>
      <c r="F2633" s="3">
        <v>0</v>
      </c>
      <c r="G2633" s="3">
        <v>0</v>
      </c>
      <c r="H2633" s="255">
        <v>42444</v>
      </c>
      <c r="I2633" s="270">
        <v>6.916666666666667</v>
      </c>
      <c r="J2633" s="3">
        <v>-1</v>
      </c>
      <c r="K2633" s="3" t="s">
        <v>12343</v>
      </c>
      <c r="L2633" s="3" t="s">
        <v>5197</v>
      </c>
      <c r="M2633" s="3" t="s">
        <v>14071</v>
      </c>
      <c r="N2633" s="3" t="s">
        <v>4722</v>
      </c>
      <c r="O2633" s="3" t="s">
        <v>4715</v>
      </c>
      <c r="P2633" s="3"/>
      <c r="Q2633" s="3"/>
      <c r="R2633" s="3"/>
      <c r="S2633" s="3"/>
      <c r="T2633" s="3" t="s">
        <v>4716</v>
      </c>
    </row>
    <row r="2634" spans="2:20">
      <c r="B2634" t="s">
        <v>12345</v>
      </c>
      <c r="C2634" t="s">
        <v>16638</v>
      </c>
      <c r="E2634" t="s">
        <v>14304</v>
      </c>
      <c r="F2634" s="3">
        <v>0</v>
      </c>
      <c r="G2634" s="3">
        <v>0</v>
      </c>
      <c r="H2634" s="255">
        <v>42438</v>
      </c>
      <c r="I2634" s="270">
        <v>6.916666666666667</v>
      </c>
      <c r="J2634" s="3">
        <v>-1</v>
      </c>
      <c r="K2634" s="3" t="s">
        <v>12343</v>
      </c>
      <c r="L2634" s="3" t="s">
        <v>5324</v>
      </c>
      <c r="M2634" s="3" t="s">
        <v>16639</v>
      </c>
      <c r="N2634" s="3" t="s">
        <v>4712</v>
      </c>
      <c r="O2634" s="3" t="s">
        <v>4715</v>
      </c>
      <c r="P2634" s="3"/>
      <c r="Q2634" s="3"/>
      <c r="R2634" s="3"/>
      <c r="S2634" s="3"/>
      <c r="T2634" s="3" t="s">
        <v>4716</v>
      </c>
    </row>
    <row r="2635" spans="2:20">
      <c r="B2635" t="s">
        <v>12378</v>
      </c>
      <c r="C2635" t="s">
        <v>16640</v>
      </c>
      <c r="E2635" t="s">
        <v>16641</v>
      </c>
      <c r="F2635" s="3">
        <v>0</v>
      </c>
      <c r="G2635" s="3">
        <v>0</v>
      </c>
      <c r="H2635" s="255">
        <v>42443</v>
      </c>
      <c r="I2635" s="270">
        <v>6.916666666666667</v>
      </c>
      <c r="J2635" s="3">
        <v>-1</v>
      </c>
      <c r="K2635" s="3" t="s">
        <v>4752</v>
      </c>
      <c r="L2635" s="3" t="s">
        <v>5197</v>
      </c>
      <c r="M2635" s="3" t="s">
        <v>12599</v>
      </c>
      <c r="N2635" s="3" t="s">
        <v>4712</v>
      </c>
      <c r="O2635" s="3" t="s">
        <v>4715</v>
      </c>
      <c r="P2635" s="3"/>
      <c r="Q2635" s="3"/>
      <c r="R2635" s="3"/>
      <c r="S2635" s="3"/>
      <c r="T2635" s="3" t="s">
        <v>4716</v>
      </c>
    </row>
    <row r="2636" spans="2:20">
      <c r="B2636" t="s">
        <v>12345</v>
      </c>
      <c r="C2636" t="s">
        <v>16642</v>
      </c>
      <c r="E2636" t="s">
        <v>12608</v>
      </c>
      <c r="F2636" s="3">
        <v>0</v>
      </c>
      <c r="G2636" s="3">
        <v>0</v>
      </c>
      <c r="H2636" s="255">
        <v>42439</v>
      </c>
      <c r="I2636" s="270">
        <v>6.916666666666667</v>
      </c>
      <c r="J2636" s="3">
        <v>46871</v>
      </c>
      <c r="K2636" s="3" t="s">
        <v>12343</v>
      </c>
      <c r="L2636" s="3" t="s">
        <v>5324</v>
      </c>
      <c r="M2636" s="3" t="s">
        <v>16643</v>
      </c>
      <c r="N2636" s="3" t="s">
        <v>4712</v>
      </c>
      <c r="O2636" s="3" t="s">
        <v>4715</v>
      </c>
      <c r="P2636" s="3"/>
      <c r="Q2636" s="3"/>
      <c r="R2636" s="3"/>
      <c r="S2636" s="3"/>
      <c r="T2636" s="3" t="s">
        <v>4716</v>
      </c>
    </row>
    <row r="2637" spans="2:20">
      <c r="B2637" t="s">
        <v>12345</v>
      </c>
      <c r="C2637" t="s">
        <v>16644</v>
      </c>
      <c r="E2637" t="s">
        <v>16645</v>
      </c>
      <c r="F2637" s="3">
        <v>0</v>
      </c>
      <c r="G2637" s="3">
        <v>0</v>
      </c>
      <c r="H2637" s="255">
        <v>42445</v>
      </c>
      <c r="I2637" s="270">
        <v>6.916666666666667</v>
      </c>
      <c r="J2637" s="3">
        <v>-1</v>
      </c>
      <c r="K2637" s="3" t="s">
        <v>12343</v>
      </c>
      <c r="L2637" s="3" t="s">
        <v>5324</v>
      </c>
      <c r="M2637" s="3" t="s">
        <v>16646</v>
      </c>
      <c r="N2637" s="3" t="s">
        <v>4731</v>
      </c>
      <c r="O2637" s="3" t="s">
        <v>4715</v>
      </c>
      <c r="P2637" s="3"/>
      <c r="Q2637" s="3"/>
      <c r="R2637" s="3"/>
      <c r="S2637" s="3"/>
      <c r="T2637" s="3" t="s">
        <v>4716</v>
      </c>
    </row>
    <row r="2638" spans="2:20">
      <c r="B2638" t="s">
        <v>12345</v>
      </c>
      <c r="C2638" t="s">
        <v>16647</v>
      </c>
      <c r="E2638" t="s">
        <v>15034</v>
      </c>
      <c r="F2638" s="3">
        <v>2</v>
      </c>
      <c r="G2638" s="3">
        <v>1920.18</v>
      </c>
      <c r="H2638" s="255">
        <v>42460</v>
      </c>
      <c r="I2638" s="270">
        <v>6.916666666666667</v>
      </c>
      <c r="J2638" s="3">
        <v>-1</v>
      </c>
      <c r="K2638" s="3" t="s">
        <v>4752</v>
      </c>
      <c r="L2638" s="3" t="s">
        <v>4753</v>
      </c>
      <c r="M2638" s="3" t="s">
        <v>4753</v>
      </c>
      <c r="N2638" s="3" t="s">
        <v>4718</v>
      </c>
      <c r="O2638" s="3" t="s">
        <v>4715</v>
      </c>
      <c r="P2638" s="3"/>
      <c r="Q2638" s="3"/>
      <c r="R2638" s="3"/>
      <c r="S2638" s="3"/>
      <c r="T2638" s="3" t="s">
        <v>4716</v>
      </c>
    </row>
    <row r="2639" spans="2:20">
      <c r="B2639" t="s">
        <v>12345</v>
      </c>
      <c r="C2639" t="s">
        <v>16648</v>
      </c>
      <c r="E2639" t="s">
        <v>15468</v>
      </c>
      <c r="F2639" s="3">
        <v>0</v>
      </c>
      <c r="G2639" s="3">
        <v>0</v>
      </c>
      <c r="H2639" s="255">
        <v>42451</v>
      </c>
      <c r="I2639" s="270">
        <v>6.916666666666667</v>
      </c>
      <c r="J2639" s="3">
        <v>-1</v>
      </c>
      <c r="K2639" s="3" t="s">
        <v>12343</v>
      </c>
      <c r="L2639" s="3" t="s">
        <v>4753</v>
      </c>
      <c r="M2639" s="3" t="s">
        <v>4753</v>
      </c>
      <c r="N2639" s="3" t="s">
        <v>4712</v>
      </c>
      <c r="O2639" s="3" t="s">
        <v>4715</v>
      </c>
      <c r="P2639" s="3"/>
      <c r="Q2639" s="3"/>
      <c r="R2639" s="3"/>
      <c r="S2639" s="3"/>
      <c r="T2639" s="3" t="s">
        <v>4716</v>
      </c>
    </row>
    <row r="2640" spans="2:20">
      <c r="B2640" t="s">
        <v>12345</v>
      </c>
      <c r="C2640" t="s">
        <v>16649</v>
      </c>
      <c r="E2640" t="s">
        <v>14929</v>
      </c>
      <c r="F2640" s="3">
        <v>0</v>
      </c>
      <c r="G2640" s="3">
        <v>0</v>
      </c>
      <c r="H2640" s="255">
        <v>42458</v>
      </c>
      <c r="I2640" s="270">
        <v>6.916666666666667</v>
      </c>
      <c r="J2640" s="3">
        <v>-1</v>
      </c>
      <c r="K2640" s="3" t="s">
        <v>4752</v>
      </c>
      <c r="L2640" s="3" t="s">
        <v>4753</v>
      </c>
      <c r="M2640" s="3" t="s">
        <v>4753</v>
      </c>
      <c r="N2640" s="3" t="s">
        <v>4722</v>
      </c>
      <c r="O2640" s="3" t="s">
        <v>4715</v>
      </c>
      <c r="P2640" s="3"/>
      <c r="Q2640" s="3"/>
      <c r="R2640" s="3"/>
      <c r="S2640" s="3"/>
      <c r="T2640" s="3" t="s">
        <v>4716</v>
      </c>
    </row>
    <row r="2641" spans="2:20">
      <c r="B2641" t="s">
        <v>12345</v>
      </c>
      <c r="C2641" t="s">
        <v>16650</v>
      </c>
      <c r="E2641" t="s">
        <v>15952</v>
      </c>
      <c r="F2641" s="3">
        <v>1</v>
      </c>
      <c r="G2641" s="3">
        <v>1363.76</v>
      </c>
      <c r="H2641" s="255">
        <v>42452</v>
      </c>
      <c r="I2641" s="270">
        <v>6.916666666666667</v>
      </c>
      <c r="J2641" s="3">
        <v>-1</v>
      </c>
      <c r="K2641" s="3" t="s">
        <v>12343</v>
      </c>
      <c r="L2641" s="3" t="s">
        <v>4753</v>
      </c>
      <c r="M2641" s="3" t="s">
        <v>4753</v>
      </c>
      <c r="N2641" s="3" t="s">
        <v>4718</v>
      </c>
      <c r="O2641" s="3" t="s">
        <v>4715</v>
      </c>
      <c r="P2641" s="3"/>
      <c r="Q2641" s="3"/>
      <c r="R2641" s="3"/>
      <c r="S2641" s="3"/>
      <c r="T2641" s="3" t="s">
        <v>4716</v>
      </c>
    </row>
    <row r="2642" spans="2:20">
      <c r="B2642" t="s">
        <v>12345</v>
      </c>
      <c r="C2642" t="s">
        <v>16651</v>
      </c>
      <c r="E2642" t="s">
        <v>16652</v>
      </c>
      <c r="F2642" s="3">
        <v>0</v>
      </c>
      <c r="G2642" s="3">
        <v>0</v>
      </c>
      <c r="H2642" s="255">
        <v>42452</v>
      </c>
      <c r="I2642" s="270">
        <v>6.916666666666667</v>
      </c>
      <c r="J2642" s="3">
        <v>-1</v>
      </c>
      <c r="K2642" s="3" t="s">
        <v>12343</v>
      </c>
      <c r="L2642" s="3" t="s">
        <v>4753</v>
      </c>
      <c r="M2642" s="3" t="s">
        <v>4753</v>
      </c>
      <c r="N2642" s="3" t="s">
        <v>4731</v>
      </c>
      <c r="O2642" s="3" t="s">
        <v>4715</v>
      </c>
      <c r="P2642" s="3"/>
      <c r="Q2642" s="3"/>
      <c r="R2642" s="3"/>
      <c r="S2642" s="3"/>
      <c r="T2642" s="3" t="s">
        <v>4716</v>
      </c>
    </row>
    <row r="2643" spans="2:20">
      <c r="B2643" t="s">
        <v>12345</v>
      </c>
      <c r="C2643" t="s">
        <v>16653</v>
      </c>
      <c r="E2643" t="s">
        <v>16654</v>
      </c>
      <c r="F2643" s="3">
        <v>0</v>
      </c>
      <c r="G2643" s="3">
        <v>0</v>
      </c>
      <c r="H2643" s="255">
        <v>42460</v>
      </c>
      <c r="I2643" s="270">
        <v>6.916666666666667</v>
      </c>
      <c r="J2643" s="3">
        <v>-1</v>
      </c>
      <c r="K2643" s="3" t="s">
        <v>4752</v>
      </c>
      <c r="L2643" s="3" t="s">
        <v>4753</v>
      </c>
      <c r="M2643" s="3" t="s">
        <v>4753</v>
      </c>
      <c r="N2643" s="3" t="s">
        <v>4722</v>
      </c>
      <c r="O2643" s="3" t="s">
        <v>4715</v>
      </c>
      <c r="P2643" s="3"/>
      <c r="Q2643" s="3"/>
      <c r="R2643" s="3"/>
      <c r="S2643" s="3"/>
      <c r="T2643" s="3" t="s">
        <v>4716</v>
      </c>
    </row>
    <row r="2644" spans="2:20">
      <c r="B2644" t="s">
        <v>12345</v>
      </c>
      <c r="C2644" t="s">
        <v>16655</v>
      </c>
      <c r="E2644" t="s">
        <v>14245</v>
      </c>
      <c r="F2644" s="3">
        <v>0</v>
      </c>
      <c r="G2644" s="3">
        <v>0</v>
      </c>
      <c r="H2644" s="255">
        <v>42458</v>
      </c>
      <c r="I2644" s="270">
        <v>6.916666666666667</v>
      </c>
      <c r="J2644" s="3">
        <v>-1</v>
      </c>
      <c r="K2644" s="3" t="s">
        <v>12343</v>
      </c>
      <c r="L2644" s="3" t="s">
        <v>4753</v>
      </c>
      <c r="M2644" s="3" t="s">
        <v>4753</v>
      </c>
      <c r="N2644" s="3" t="s">
        <v>4718</v>
      </c>
      <c r="O2644" s="3" t="s">
        <v>4715</v>
      </c>
      <c r="P2644" s="3"/>
      <c r="Q2644" s="3"/>
      <c r="R2644" s="3"/>
      <c r="S2644" s="3"/>
      <c r="T2644" s="3" t="s">
        <v>4716</v>
      </c>
    </row>
    <row r="2645" spans="2:20">
      <c r="B2645" t="s">
        <v>12345</v>
      </c>
      <c r="C2645" t="s">
        <v>16656</v>
      </c>
      <c r="E2645" t="s">
        <v>16657</v>
      </c>
      <c r="F2645" s="3">
        <v>0</v>
      </c>
      <c r="G2645" s="3">
        <v>0</v>
      </c>
      <c r="H2645" s="255">
        <v>42447</v>
      </c>
      <c r="I2645" s="270">
        <v>6.916666666666667</v>
      </c>
      <c r="J2645" s="3">
        <v>-1</v>
      </c>
      <c r="K2645" s="3" t="s">
        <v>12343</v>
      </c>
      <c r="L2645" s="3" t="s">
        <v>4753</v>
      </c>
      <c r="M2645" s="3" t="s">
        <v>4753</v>
      </c>
      <c r="N2645" s="3" t="s">
        <v>4722</v>
      </c>
      <c r="O2645" s="3" t="s">
        <v>4715</v>
      </c>
      <c r="P2645" s="3"/>
      <c r="Q2645" s="3"/>
      <c r="R2645" s="3"/>
      <c r="S2645" s="3"/>
      <c r="T2645" s="3" t="s">
        <v>4716</v>
      </c>
    </row>
    <row r="2646" spans="2:20">
      <c r="B2646" t="s">
        <v>12345</v>
      </c>
      <c r="C2646" t="s">
        <v>16658</v>
      </c>
      <c r="E2646" t="s">
        <v>16148</v>
      </c>
      <c r="F2646" s="3">
        <v>0</v>
      </c>
      <c r="G2646" s="3">
        <v>0</v>
      </c>
      <c r="H2646" s="255">
        <v>42443</v>
      </c>
      <c r="I2646" s="270">
        <v>6.916666666666667</v>
      </c>
      <c r="J2646" s="3">
        <v>-1</v>
      </c>
      <c r="K2646" s="3" t="s">
        <v>12343</v>
      </c>
      <c r="L2646" s="3" t="s">
        <v>4753</v>
      </c>
      <c r="M2646" s="3" t="s">
        <v>4753</v>
      </c>
      <c r="N2646" s="3" t="s">
        <v>4722</v>
      </c>
      <c r="O2646" s="3" t="s">
        <v>4715</v>
      </c>
      <c r="P2646" s="3"/>
      <c r="Q2646" s="3"/>
      <c r="R2646" s="3"/>
      <c r="S2646" s="3"/>
      <c r="T2646" s="3" t="s">
        <v>4716</v>
      </c>
    </row>
    <row r="2647" spans="2:20">
      <c r="B2647" t="s">
        <v>12345</v>
      </c>
      <c r="C2647" t="s">
        <v>16659</v>
      </c>
      <c r="E2647" t="s">
        <v>16660</v>
      </c>
      <c r="F2647" s="3">
        <v>0</v>
      </c>
      <c r="G2647" s="3">
        <v>0</v>
      </c>
      <c r="H2647" s="255">
        <v>42436</v>
      </c>
      <c r="I2647" s="270">
        <v>6.916666666666667</v>
      </c>
      <c r="J2647" s="3">
        <v>-1</v>
      </c>
      <c r="K2647" s="3" t="s">
        <v>12343</v>
      </c>
      <c r="L2647" s="3" t="s">
        <v>4753</v>
      </c>
      <c r="M2647" s="3" t="s">
        <v>4753</v>
      </c>
      <c r="N2647" s="3" t="s">
        <v>4722</v>
      </c>
      <c r="O2647" s="3" t="s">
        <v>4715</v>
      </c>
      <c r="P2647" s="3"/>
      <c r="Q2647" s="3"/>
      <c r="R2647" s="3"/>
      <c r="S2647" s="3"/>
      <c r="T2647" s="3" t="s">
        <v>4716</v>
      </c>
    </row>
    <row r="2648" spans="2:20">
      <c r="B2648" t="s">
        <v>12341</v>
      </c>
      <c r="C2648" t="s">
        <v>16661</v>
      </c>
      <c r="E2648" t="s">
        <v>4716</v>
      </c>
      <c r="F2648" s="3">
        <v>0</v>
      </c>
      <c r="G2648" s="3">
        <v>0</v>
      </c>
      <c r="H2648" s="255">
        <v>42432</v>
      </c>
      <c r="I2648" s="270">
        <v>6.916666666666667</v>
      </c>
      <c r="J2648" s="3">
        <v>0</v>
      </c>
      <c r="K2648" s="3" t="s">
        <v>12343</v>
      </c>
      <c r="L2648" s="3" t="s">
        <v>4753</v>
      </c>
      <c r="M2648" s="3" t="s">
        <v>4753</v>
      </c>
      <c r="N2648" s="3" t="s">
        <v>4722</v>
      </c>
      <c r="O2648" s="3" t="s">
        <v>4715</v>
      </c>
      <c r="P2648" s="3"/>
      <c r="Q2648" s="3"/>
      <c r="R2648" s="3"/>
      <c r="S2648" s="3"/>
      <c r="T2648" s="3" t="s">
        <v>4716</v>
      </c>
    </row>
    <row r="2649" spans="2:20">
      <c r="B2649" t="s">
        <v>12345</v>
      </c>
      <c r="C2649" t="s">
        <v>16662</v>
      </c>
      <c r="E2649" t="s">
        <v>14670</v>
      </c>
      <c r="F2649" s="3">
        <v>1</v>
      </c>
      <c r="G2649" s="3">
        <v>1363.76</v>
      </c>
      <c r="H2649" s="255">
        <v>42440</v>
      </c>
      <c r="I2649" s="270">
        <v>6.916666666666667</v>
      </c>
      <c r="J2649" s="3">
        <v>-1</v>
      </c>
      <c r="K2649" s="3" t="s">
        <v>12343</v>
      </c>
      <c r="L2649" s="3" t="s">
        <v>4753</v>
      </c>
      <c r="M2649" s="3" t="s">
        <v>4753</v>
      </c>
      <c r="N2649" s="3" t="s">
        <v>4718</v>
      </c>
      <c r="O2649" s="3" t="s">
        <v>4715</v>
      </c>
      <c r="P2649" s="3"/>
      <c r="Q2649" s="3"/>
      <c r="R2649" s="3"/>
      <c r="S2649" s="3"/>
      <c r="T2649" s="3" t="s">
        <v>4716</v>
      </c>
    </row>
    <row r="2650" spans="2:20">
      <c r="B2650" t="s">
        <v>12341</v>
      </c>
      <c r="C2650" t="s">
        <v>16663</v>
      </c>
      <c r="E2650" t="s">
        <v>4716</v>
      </c>
      <c r="F2650" s="3">
        <v>0</v>
      </c>
      <c r="G2650" s="3">
        <v>0</v>
      </c>
      <c r="H2650" s="255">
        <v>42437</v>
      </c>
      <c r="I2650" s="270">
        <v>6.916666666666667</v>
      </c>
      <c r="J2650" s="3">
        <v>0</v>
      </c>
      <c r="K2650" s="3" t="s">
        <v>12343</v>
      </c>
      <c r="L2650" s="3" t="s">
        <v>4753</v>
      </c>
      <c r="M2650" s="3" t="s">
        <v>4753</v>
      </c>
      <c r="N2650" s="3" t="s">
        <v>4718</v>
      </c>
      <c r="O2650" s="3" t="s">
        <v>4715</v>
      </c>
      <c r="P2650" s="3"/>
      <c r="Q2650" s="3"/>
      <c r="R2650" s="3"/>
      <c r="S2650" s="3"/>
      <c r="T2650" s="3" t="s">
        <v>4716</v>
      </c>
    </row>
    <row r="2651" spans="2:20">
      <c r="B2651" t="s">
        <v>12341</v>
      </c>
      <c r="C2651" t="s">
        <v>16664</v>
      </c>
      <c r="E2651" t="s">
        <v>4716</v>
      </c>
      <c r="F2651" s="3">
        <v>0</v>
      </c>
      <c r="G2651" s="3">
        <v>0</v>
      </c>
      <c r="H2651" s="255">
        <v>42453</v>
      </c>
      <c r="I2651" s="270">
        <v>6.916666666666667</v>
      </c>
      <c r="J2651" s="3">
        <v>0</v>
      </c>
      <c r="K2651" s="3" t="s">
        <v>12343</v>
      </c>
      <c r="L2651" s="3" t="s">
        <v>4753</v>
      </c>
      <c r="M2651" s="3" t="s">
        <v>4753</v>
      </c>
      <c r="N2651" s="3" t="s">
        <v>4718</v>
      </c>
      <c r="O2651" s="3" t="s">
        <v>4715</v>
      </c>
      <c r="P2651" s="3"/>
      <c r="Q2651" s="3"/>
      <c r="R2651" s="3"/>
      <c r="S2651" s="3"/>
      <c r="T2651" s="3" t="s">
        <v>4716</v>
      </c>
    </row>
    <row r="2652" spans="2:20">
      <c r="B2652" t="s">
        <v>12345</v>
      </c>
      <c r="C2652" t="s">
        <v>16665</v>
      </c>
      <c r="E2652" t="s">
        <v>15462</v>
      </c>
      <c r="F2652" s="3">
        <v>0</v>
      </c>
      <c r="G2652" s="3">
        <v>0</v>
      </c>
      <c r="H2652" s="255">
        <v>42451</v>
      </c>
      <c r="I2652" s="270">
        <v>6.916666666666667</v>
      </c>
      <c r="J2652" s="3">
        <v>-1</v>
      </c>
      <c r="K2652" s="3" t="s">
        <v>12343</v>
      </c>
      <c r="L2652" s="3" t="s">
        <v>4753</v>
      </c>
      <c r="M2652" s="3" t="s">
        <v>4753</v>
      </c>
      <c r="N2652" s="3" t="s">
        <v>4722</v>
      </c>
      <c r="O2652" s="3" t="s">
        <v>4715</v>
      </c>
      <c r="P2652" s="3"/>
      <c r="Q2652" s="3"/>
      <c r="R2652" s="3"/>
      <c r="S2652" s="3"/>
      <c r="T2652" s="3" t="s">
        <v>4716</v>
      </c>
    </row>
    <row r="2653" spans="2:20">
      <c r="B2653" t="s">
        <v>12345</v>
      </c>
      <c r="C2653" t="s">
        <v>16666</v>
      </c>
      <c r="E2653" t="s">
        <v>14408</v>
      </c>
      <c r="F2653" s="3">
        <v>1</v>
      </c>
      <c r="G2653" s="3">
        <v>1363.76</v>
      </c>
      <c r="H2653" s="255">
        <v>42452</v>
      </c>
      <c r="I2653" s="270">
        <v>6.916666666666667</v>
      </c>
      <c r="J2653" s="3">
        <v>-1</v>
      </c>
      <c r="K2653" s="3" t="s">
        <v>12343</v>
      </c>
      <c r="L2653" s="3" t="s">
        <v>4753</v>
      </c>
      <c r="M2653" s="3" t="s">
        <v>4753</v>
      </c>
      <c r="N2653" s="3" t="s">
        <v>4712</v>
      </c>
      <c r="O2653" s="3" t="s">
        <v>4715</v>
      </c>
      <c r="P2653" s="3"/>
      <c r="Q2653" s="3"/>
      <c r="R2653" s="3"/>
      <c r="S2653" s="3"/>
      <c r="T2653" s="3" t="s">
        <v>4716</v>
      </c>
    </row>
    <row r="2654" spans="2:20">
      <c r="B2654" t="s">
        <v>12341</v>
      </c>
      <c r="C2654" t="s">
        <v>16667</v>
      </c>
      <c r="E2654" t="s">
        <v>4716</v>
      </c>
      <c r="F2654" s="3">
        <v>0</v>
      </c>
      <c r="G2654" s="3">
        <v>0</v>
      </c>
      <c r="H2654" s="255">
        <v>42433</v>
      </c>
      <c r="I2654" s="270">
        <v>6.916666666666667</v>
      </c>
      <c r="J2654" s="3">
        <v>0</v>
      </c>
      <c r="K2654" s="3" t="s">
        <v>12343</v>
      </c>
      <c r="L2654" s="3" t="s">
        <v>4753</v>
      </c>
      <c r="M2654" s="3" t="s">
        <v>4753</v>
      </c>
      <c r="N2654" s="3" t="s">
        <v>4722</v>
      </c>
      <c r="O2654" s="3" t="s">
        <v>4715</v>
      </c>
      <c r="P2654" s="3"/>
      <c r="Q2654" s="3"/>
      <c r="R2654" s="3"/>
      <c r="S2654" s="3"/>
      <c r="T2654" s="3" t="s">
        <v>4716</v>
      </c>
    </row>
    <row r="2655" spans="2:20">
      <c r="B2655" t="s">
        <v>12345</v>
      </c>
      <c r="C2655" t="s">
        <v>16668</v>
      </c>
      <c r="E2655" t="s">
        <v>16669</v>
      </c>
      <c r="F2655" s="3">
        <v>0</v>
      </c>
      <c r="G2655" s="3">
        <v>0</v>
      </c>
      <c r="H2655" s="255">
        <v>42420</v>
      </c>
      <c r="I2655" s="270">
        <v>7</v>
      </c>
      <c r="J2655" s="3">
        <v>-1</v>
      </c>
      <c r="K2655" s="3" t="s">
        <v>12343</v>
      </c>
      <c r="L2655" s="3" t="s">
        <v>4753</v>
      </c>
      <c r="M2655" s="3" t="s">
        <v>4753</v>
      </c>
      <c r="N2655" s="3" t="s">
        <v>4712</v>
      </c>
      <c r="O2655" s="3" t="s">
        <v>4715</v>
      </c>
      <c r="P2655" s="3"/>
      <c r="Q2655" s="3"/>
      <c r="R2655" s="3"/>
      <c r="S2655" s="3"/>
      <c r="T2655" s="3" t="s">
        <v>4716</v>
      </c>
    </row>
    <row r="2656" spans="2:20">
      <c r="B2656" t="s">
        <v>12345</v>
      </c>
      <c r="C2656" t="s">
        <v>16670</v>
      </c>
      <c r="E2656" t="s">
        <v>14578</v>
      </c>
      <c r="F2656" s="3">
        <v>0</v>
      </c>
      <c r="G2656" s="3">
        <v>0</v>
      </c>
      <c r="H2656" s="255">
        <v>42413</v>
      </c>
      <c r="I2656" s="270">
        <v>7</v>
      </c>
      <c r="J2656" s="3">
        <v>-1</v>
      </c>
      <c r="K2656" s="3" t="s">
        <v>12343</v>
      </c>
      <c r="L2656" s="3" t="s">
        <v>4753</v>
      </c>
      <c r="M2656" s="3" t="s">
        <v>4753</v>
      </c>
      <c r="N2656" s="3" t="s">
        <v>4718</v>
      </c>
      <c r="O2656" s="3" t="s">
        <v>4715</v>
      </c>
      <c r="P2656" s="3"/>
      <c r="Q2656" s="3"/>
      <c r="R2656" s="3"/>
      <c r="S2656" s="3"/>
      <c r="T2656" s="3" t="s">
        <v>4716</v>
      </c>
    </row>
    <row r="2657" spans="2:20">
      <c r="B2657" t="s">
        <v>12345</v>
      </c>
      <c r="C2657" t="s">
        <v>16671</v>
      </c>
      <c r="E2657" t="s">
        <v>16672</v>
      </c>
      <c r="F2657" s="3">
        <v>0</v>
      </c>
      <c r="G2657" s="3">
        <v>0</v>
      </c>
      <c r="H2657" s="255">
        <v>42409</v>
      </c>
      <c r="I2657" s="270">
        <v>7</v>
      </c>
      <c r="J2657" s="3">
        <v>-1</v>
      </c>
      <c r="K2657" s="3" t="s">
        <v>12343</v>
      </c>
      <c r="L2657" s="3" t="s">
        <v>4753</v>
      </c>
      <c r="M2657" s="3" t="s">
        <v>4753</v>
      </c>
      <c r="N2657" s="3" t="s">
        <v>4722</v>
      </c>
      <c r="O2657" s="3" t="s">
        <v>4715</v>
      </c>
      <c r="P2657" s="3"/>
      <c r="Q2657" s="3"/>
      <c r="R2657" s="3"/>
      <c r="S2657" s="3"/>
      <c r="T2657" s="3" t="s">
        <v>4716</v>
      </c>
    </row>
    <row r="2658" spans="2:20">
      <c r="B2658" t="s">
        <v>12345</v>
      </c>
      <c r="C2658" t="s">
        <v>16673</v>
      </c>
      <c r="E2658" t="s">
        <v>16674</v>
      </c>
      <c r="F2658" s="3">
        <v>0</v>
      </c>
      <c r="G2658" s="3">
        <v>0</v>
      </c>
      <c r="H2658" s="255">
        <v>42413</v>
      </c>
      <c r="I2658" s="270">
        <v>7</v>
      </c>
      <c r="J2658" s="3">
        <v>-1</v>
      </c>
      <c r="K2658" s="3" t="s">
        <v>4752</v>
      </c>
      <c r="L2658" s="3" t="s">
        <v>4753</v>
      </c>
      <c r="M2658" s="3" t="s">
        <v>4753</v>
      </c>
      <c r="N2658" s="3" t="s">
        <v>4718</v>
      </c>
      <c r="O2658" s="3" t="s">
        <v>4715</v>
      </c>
      <c r="P2658" s="3"/>
      <c r="Q2658" s="3"/>
      <c r="R2658" s="3"/>
      <c r="S2658" s="3"/>
      <c r="T2658" s="3" t="s">
        <v>4716</v>
      </c>
    </row>
    <row r="2659" spans="2:20">
      <c r="B2659" t="s">
        <v>12345</v>
      </c>
      <c r="C2659" t="s">
        <v>16675</v>
      </c>
      <c r="E2659" t="s">
        <v>16320</v>
      </c>
      <c r="F2659" s="3">
        <v>0</v>
      </c>
      <c r="G2659" s="3">
        <v>0</v>
      </c>
      <c r="H2659" s="255">
        <v>42413</v>
      </c>
      <c r="I2659" s="270">
        <v>7</v>
      </c>
      <c r="J2659" s="3">
        <v>-1</v>
      </c>
      <c r="K2659" s="3" t="s">
        <v>4752</v>
      </c>
      <c r="L2659" s="3" t="s">
        <v>4753</v>
      </c>
      <c r="M2659" s="3" t="s">
        <v>4753</v>
      </c>
      <c r="N2659" s="3" t="s">
        <v>4722</v>
      </c>
      <c r="O2659" s="3" t="s">
        <v>4715</v>
      </c>
      <c r="P2659" s="3"/>
      <c r="Q2659" s="3"/>
      <c r="R2659" s="3"/>
      <c r="S2659" s="3"/>
      <c r="T2659" s="3" t="s">
        <v>4716</v>
      </c>
    </row>
    <row r="2660" spans="2:20">
      <c r="B2660" t="s">
        <v>12345</v>
      </c>
      <c r="C2660" t="s">
        <v>16676</v>
      </c>
      <c r="E2660" t="s">
        <v>16677</v>
      </c>
      <c r="F2660" s="3">
        <v>0</v>
      </c>
      <c r="G2660" s="3">
        <v>0</v>
      </c>
      <c r="H2660" s="255">
        <v>42420</v>
      </c>
      <c r="I2660" s="270">
        <v>7</v>
      </c>
      <c r="J2660" s="3">
        <v>-1</v>
      </c>
      <c r="K2660" s="3" t="s">
        <v>12343</v>
      </c>
      <c r="L2660" s="3" t="s">
        <v>4726</v>
      </c>
      <c r="M2660" s="3" t="s">
        <v>5228</v>
      </c>
      <c r="N2660" s="3" t="s">
        <v>4722</v>
      </c>
      <c r="O2660" s="3" t="s">
        <v>4715</v>
      </c>
      <c r="P2660" s="3"/>
      <c r="Q2660" s="3"/>
      <c r="R2660" s="3"/>
      <c r="S2660" s="3"/>
      <c r="T2660" s="3" t="s">
        <v>4716</v>
      </c>
    </row>
    <row r="2661" spans="2:20">
      <c r="B2661" t="s">
        <v>12345</v>
      </c>
      <c r="C2661" t="s">
        <v>16678</v>
      </c>
      <c r="E2661" t="s">
        <v>14444</v>
      </c>
      <c r="F2661" s="3">
        <v>1</v>
      </c>
      <c r="G2661" s="3">
        <v>333.85</v>
      </c>
      <c r="H2661" s="255">
        <v>42415</v>
      </c>
      <c r="I2661" s="270">
        <v>7</v>
      </c>
      <c r="J2661" s="3">
        <v>-1</v>
      </c>
      <c r="K2661" s="3" t="s">
        <v>12343</v>
      </c>
      <c r="L2661" s="3" t="s">
        <v>5324</v>
      </c>
      <c r="M2661" s="3" t="s">
        <v>10290</v>
      </c>
      <c r="N2661" s="3" t="s">
        <v>4722</v>
      </c>
      <c r="O2661" s="3" t="s">
        <v>4715</v>
      </c>
      <c r="P2661" s="3"/>
      <c r="Q2661" s="3"/>
      <c r="R2661" s="3"/>
      <c r="S2661" s="3"/>
      <c r="T2661" s="3" t="s">
        <v>4716</v>
      </c>
    </row>
    <row r="2662" spans="2:20">
      <c r="B2662" t="s">
        <v>12345</v>
      </c>
      <c r="C2662" t="s">
        <v>16679</v>
      </c>
      <c r="E2662" t="s">
        <v>16680</v>
      </c>
      <c r="F2662" s="3">
        <v>0</v>
      </c>
      <c r="G2662" s="3">
        <v>0</v>
      </c>
      <c r="H2662" s="255">
        <v>42426</v>
      </c>
      <c r="I2662" s="270">
        <v>7</v>
      </c>
      <c r="J2662" s="3">
        <v>-1</v>
      </c>
      <c r="K2662" s="3" t="s">
        <v>4752</v>
      </c>
      <c r="L2662" s="3" t="s">
        <v>5197</v>
      </c>
      <c r="M2662" s="3" t="s">
        <v>16681</v>
      </c>
      <c r="N2662" s="3" t="s">
        <v>4718</v>
      </c>
      <c r="O2662" s="3" t="s">
        <v>4715</v>
      </c>
      <c r="P2662" s="3"/>
      <c r="Q2662" s="3"/>
      <c r="R2662" s="3"/>
      <c r="S2662" s="3"/>
      <c r="T2662" s="3" t="s">
        <v>4716</v>
      </c>
    </row>
    <row r="2663" spans="2:20">
      <c r="B2663" t="s">
        <v>12345</v>
      </c>
      <c r="C2663" t="s">
        <v>16682</v>
      </c>
      <c r="E2663" t="s">
        <v>15272</v>
      </c>
      <c r="F2663" s="3">
        <v>0</v>
      </c>
      <c r="G2663" s="3">
        <v>0</v>
      </c>
      <c r="H2663" s="255">
        <v>42411</v>
      </c>
      <c r="I2663" s="270">
        <v>7</v>
      </c>
      <c r="J2663" s="3">
        <v>-1</v>
      </c>
      <c r="K2663" s="3" t="s">
        <v>12343</v>
      </c>
      <c r="L2663" s="3" t="s">
        <v>4726</v>
      </c>
      <c r="M2663" s="3" t="s">
        <v>4994</v>
      </c>
      <c r="N2663" s="3" t="s">
        <v>4718</v>
      </c>
      <c r="O2663" s="3" t="s">
        <v>4715</v>
      </c>
      <c r="P2663" s="3"/>
      <c r="Q2663" s="3"/>
      <c r="R2663" s="3"/>
      <c r="S2663" s="3"/>
      <c r="T2663" s="3" t="s">
        <v>4716</v>
      </c>
    </row>
    <row r="2664" spans="2:20">
      <c r="B2664" t="s">
        <v>12378</v>
      </c>
      <c r="C2664" t="s">
        <v>16683</v>
      </c>
      <c r="E2664" t="s">
        <v>15986</v>
      </c>
      <c r="F2664" s="3">
        <v>0</v>
      </c>
      <c r="G2664" s="3">
        <v>0</v>
      </c>
      <c r="H2664" s="255">
        <v>42410</v>
      </c>
      <c r="I2664" s="270">
        <v>7</v>
      </c>
      <c r="J2664" s="3">
        <v>-1</v>
      </c>
      <c r="K2664" s="3" t="s">
        <v>4752</v>
      </c>
      <c r="L2664" s="3" t="s">
        <v>4726</v>
      </c>
      <c r="M2664" s="3" t="s">
        <v>11774</v>
      </c>
      <c r="N2664" s="3" t="s">
        <v>4718</v>
      </c>
      <c r="O2664" s="3" t="s">
        <v>4715</v>
      </c>
      <c r="P2664" s="3"/>
      <c r="Q2664" s="3"/>
      <c r="R2664" s="3"/>
      <c r="S2664" s="3"/>
      <c r="T2664" s="3" t="s">
        <v>4716</v>
      </c>
    </row>
    <row r="2665" spans="2:20">
      <c r="B2665" t="s">
        <v>12378</v>
      </c>
      <c r="C2665" t="s">
        <v>16684</v>
      </c>
      <c r="E2665" t="s">
        <v>12839</v>
      </c>
      <c r="F2665" s="3">
        <v>0</v>
      </c>
      <c r="G2665" s="3">
        <v>0</v>
      </c>
      <c r="H2665" s="255">
        <v>42422</v>
      </c>
      <c r="I2665" s="270">
        <v>7</v>
      </c>
      <c r="J2665" s="3">
        <v>54087</v>
      </c>
      <c r="K2665" s="3" t="s">
        <v>12343</v>
      </c>
      <c r="L2665" s="3" t="s">
        <v>4726</v>
      </c>
      <c r="M2665" s="3" t="s">
        <v>16685</v>
      </c>
      <c r="N2665" s="3" t="s">
        <v>4769</v>
      </c>
      <c r="O2665" s="3" t="s">
        <v>4715</v>
      </c>
      <c r="P2665" s="3"/>
      <c r="Q2665" s="3"/>
      <c r="R2665" s="3"/>
      <c r="S2665" s="3"/>
      <c r="T2665" s="3" t="s">
        <v>4716</v>
      </c>
    </row>
    <row r="2666" spans="2:20">
      <c r="B2666" t="s">
        <v>12345</v>
      </c>
      <c r="C2666" t="s">
        <v>16686</v>
      </c>
      <c r="E2666" t="s">
        <v>12949</v>
      </c>
      <c r="F2666" s="3">
        <v>0</v>
      </c>
      <c r="G2666" s="3">
        <v>0</v>
      </c>
      <c r="H2666" s="255">
        <v>42420</v>
      </c>
      <c r="I2666" s="270">
        <v>7</v>
      </c>
      <c r="J2666" s="3">
        <v>-1</v>
      </c>
      <c r="K2666" s="3" t="s">
        <v>12343</v>
      </c>
      <c r="L2666" s="3" t="s">
        <v>4726</v>
      </c>
      <c r="M2666" s="3" t="s">
        <v>5972</v>
      </c>
      <c r="N2666" s="3" t="s">
        <v>4718</v>
      </c>
      <c r="O2666" s="3" t="s">
        <v>4715</v>
      </c>
      <c r="P2666" s="3"/>
      <c r="Q2666" s="3"/>
      <c r="R2666" s="3"/>
      <c r="S2666" s="3"/>
      <c r="T2666" s="3" t="s">
        <v>4716</v>
      </c>
    </row>
    <row r="2667" spans="2:20">
      <c r="B2667" t="s">
        <v>12345</v>
      </c>
      <c r="C2667" t="s">
        <v>16687</v>
      </c>
      <c r="E2667" t="s">
        <v>13677</v>
      </c>
      <c r="F2667" s="3">
        <v>0</v>
      </c>
      <c r="G2667" s="3">
        <v>0</v>
      </c>
      <c r="H2667" s="255">
        <v>42413</v>
      </c>
      <c r="I2667" s="270">
        <v>7</v>
      </c>
      <c r="J2667" s="3">
        <v>-1</v>
      </c>
      <c r="K2667" s="3" t="s">
        <v>12343</v>
      </c>
      <c r="L2667" s="3" t="s">
        <v>4726</v>
      </c>
      <c r="M2667" s="3" t="s">
        <v>5972</v>
      </c>
      <c r="N2667" s="3" t="s">
        <v>4769</v>
      </c>
      <c r="O2667" s="3" t="s">
        <v>4715</v>
      </c>
      <c r="P2667" s="3"/>
      <c r="Q2667" s="3"/>
      <c r="R2667" s="3"/>
      <c r="S2667" s="3"/>
      <c r="T2667" s="3" t="s">
        <v>4716</v>
      </c>
    </row>
    <row r="2668" spans="2:20">
      <c r="B2668" t="s">
        <v>12345</v>
      </c>
      <c r="C2668" t="s">
        <v>16688</v>
      </c>
      <c r="E2668" t="s">
        <v>16386</v>
      </c>
      <c r="F2668" s="3">
        <v>2</v>
      </c>
      <c r="G2668" s="3">
        <v>1920.18</v>
      </c>
      <c r="H2668" s="255">
        <v>42429</v>
      </c>
      <c r="I2668" s="270">
        <v>7</v>
      </c>
      <c r="J2668" s="3">
        <v>-1</v>
      </c>
      <c r="K2668" s="3" t="s">
        <v>12343</v>
      </c>
      <c r="L2668" s="3" t="s">
        <v>5324</v>
      </c>
      <c r="M2668" s="3" t="s">
        <v>16689</v>
      </c>
      <c r="N2668" s="3" t="s">
        <v>4712</v>
      </c>
      <c r="O2668" s="3" t="s">
        <v>4715</v>
      </c>
      <c r="P2668" s="3"/>
      <c r="Q2668" s="3"/>
      <c r="R2668" s="3"/>
      <c r="S2668" s="3"/>
      <c r="T2668" s="3" t="s">
        <v>4716</v>
      </c>
    </row>
    <row r="2669" spans="2:20">
      <c r="B2669" t="s">
        <v>12345</v>
      </c>
      <c r="C2669" t="s">
        <v>16690</v>
      </c>
      <c r="E2669" t="s">
        <v>12868</v>
      </c>
      <c r="F2669" s="3">
        <v>0</v>
      </c>
      <c r="G2669" s="3">
        <v>0</v>
      </c>
      <c r="H2669" s="255">
        <v>42429</v>
      </c>
      <c r="I2669" s="270">
        <v>7</v>
      </c>
      <c r="J2669" s="3">
        <v>-1</v>
      </c>
      <c r="K2669" s="3" t="s">
        <v>12343</v>
      </c>
      <c r="L2669" s="3" t="s">
        <v>4726</v>
      </c>
      <c r="M2669" s="3" t="s">
        <v>11011</v>
      </c>
      <c r="N2669" s="3" t="s">
        <v>4722</v>
      </c>
      <c r="O2669" s="3" t="s">
        <v>4715</v>
      </c>
      <c r="P2669" s="3"/>
      <c r="Q2669" s="3"/>
      <c r="R2669" s="3"/>
      <c r="S2669" s="3"/>
      <c r="T2669" s="3" t="s">
        <v>4716</v>
      </c>
    </row>
    <row r="2670" spans="2:20">
      <c r="B2670" t="s">
        <v>12345</v>
      </c>
      <c r="C2670" t="s">
        <v>16691</v>
      </c>
      <c r="E2670" t="s">
        <v>13091</v>
      </c>
      <c r="F2670" s="3">
        <v>1</v>
      </c>
      <c r="G2670" s="3">
        <v>333.85</v>
      </c>
      <c r="H2670" s="255">
        <v>42419</v>
      </c>
      <c r="I2670" s="270">
        <v>7</v>
      </c>
      <c r="J2670" s="3">
        <v>-1</v>
      </c>
      <c r="K2670" s="3" t="s">
        <v>12343</v>
      </c>
      <c r="L2670" s="3" t="s">
        <v>5324</v>
      </c>
      <c r="M2670" s="3" t="s">
        <v>16692</v>
      </c>
      <c r="N2670" s="3" t="s">
        <v>4722</v>
      </c>
      <c r="O2670" s="3" t="s">
        <v>4715</v>
      </c>
      <c r="P2670" s="3"/>
      <c r="Q2670" s="3"/>
      <c r="R2670" s="3"/>
      <c r="S2670" s="3"/>
      <c r="T2670" s="3" t="s">
        <v>4716</v>
      </c>
    </row>
    <row r="2671" spans="2:20">
      <c r="B2671" t="s">
        <v>12345</v>
      </c>
      <c r="C2671" t="s">
        <v>16693</v>
      </c>
      <c r="E2671" t="s">
        <v>15179</v>
      </c>
      <c r="F2671" s="3">
        <v>0</v>
      </c>
      <c r="G2671" s="3">
        <v>0</v>
      </c>
      <c r="H2671" s="255">
        <v>42410</v>
      </c>
      <c r="I2671" s="270">
        <v>7</v>
      </c>
      <c r="J2671" s="3">
        <v>-1</v>
      </c>
      <c r="K2671" s="3" t="s">
        <v>12343</v>
      </c>
      <c r="L2671" s="3" t="s">
        <v>5324</v>
      </c>
      <c r="M2671" s="3" t="s">
        <v>16694</v>
      </c>
      <c r="N2671" s="3" t="s">
        <v>4722</v>
      </c>
      <c r="O2671" s="3" t="s">
        <v>4715</v>
      </c>
      <c r="P2671" s="3"/>
      <c r="Q2671" s="3"/>
      <c r="R2671" s="3"/>
      <c r="S2671" s="3"/>
      <c r="T2671" s="3" t="s">
        <v>4716</v>
      </c>
    </row>
    <row r="2672" spans="2:20">
      <c r="B2672" t="s">
        <v>12345</v>
      </c>
      <c r="C2672" t="s">
        <v>16695</v>
      </c>
      <c r="E2672" t="s">
        <v>15481</v>
      </c>
      <c r="F2672" s="3">
        <v>0</v>
      </c>
      <c r="G2672" s="3">
        <v>0</v>
      </c>
      <c r="H2672" s="255">
        <v>42402</v>
      </c>
      <c r="I2672" s="270">
        <v>7</v>
      </c>
      <c r="J2672" s="3">
        <v>-1</v>
      </c>
      <c r="K2672" s="3" t="s">
        <v>12343</v>
      </c>
      <c r="L2672" s="3" t="s">
        <v>4726</v>
      </c>
      <c r="M2672" s="3" t="s">
        <v>11774</v>
      </c>
      <c r="N2672" s="3" t="s">
        <v>4712</v>
      </c>
      <c r="O2672" s="3" t="s">
        <v>4715</v>
      </c>
      <c r="P2672" s="3"/>
      <c r="Q2672" s="3"/>
      <c r="R2672" s="3"/>
      <c r="S2672" s="3"/>
      <c r="T2672" s="3" t="s">
        <v>4716</v>
      </c>
    </row>
    <row r="2673" spans="2:20">
      <c r="B2673" t="s">
        <v>12345</v>
      </c>
      <c r="C2673" t="s">
        <v>16696</v>
      </c>
      <c r="E2673" t="s">
        <v>12567</v>
      </c>
      <c r="F2673" s="3">
        <v>1</v>
      </c>
      <c r="G2673" s="3">
        <v>389.49</v>
      </c>
      <c r="H2673" s="255">
        <v>42423</v>
      </c>
      <c r="I2673" s="270">
        <v>7</v>
      </c>
      <c r="J2673" s="3">
        <v>70042</v>
      </c>
      <c r="K2673" s="3" t="s">
        <v>12343</v>
      </c>
      <c r="L2673" s="3" t="s">
        <v>5324</v>
      </c>
      <c r="M2673" s="3" t="s">
        <v>16697</v>
      </c>
      <c r="N2673" s="3" t="s">
        <v>4722</v>
      </c>
      <c r="O2673" s="3" t="s">
        <v>4715</v>
      </c>
      <c r="P2673" s="3"/>
      <c r="Q2673" s="3"/>
      <c r="R2673" s="3"/>
      <c r="S2673" s="3"/>
      <c r="T2673" s="3" t="s">
        <v>4716</v>
      </c>
    </row>
    <row r="2674" spans="2:20">
      <c r="B2674" t="s">
        <v>12345</v>
      </c>
      <c r="C2674" t="s">
        <v>16698</v>
      </c>
      <c r="E2674" t="s">
        <v>12994</v>
      </c>
      <c r="F2674" s="3">
        <v>0</v>
      </c>
      <c r="G2674" s="3">
        <v>0</v>
      </c>
      <c r="H2674" s="255">
        <v>42419</v>
      </c>
      <c r="I2674" s="270">
        <v>7</v>
      </c>
      <c r="J2674" s="3">
        <v>-1</v>
      </c>
      <c r="K2674" s="3" t="s">
        <v>4752</v>
      </c>
      <c r="L2674" s="3" t="s">
        <v>4726</v>
      </c>
      <c r="M2674" s="3" t="s">
        <v>6241</v>
      </c>
      <c r="N2674" s="3" t="s">
        <v>4712</v>
      </c>
      <c r="O2674" s="3" t="s">
        <v>4715</v>
      </c>
      <c r="P2674" s="3"/>
      <c r="Q2674" s="3"/>
      <c r="R2674" s="3"/>
      <c r="S2674" s="3"/>
      <c r="T2674" s="3" t="s">
        <v>4716</v>
      </c>
    </row>
    <row r="2675" spans="2:20">
      <c r="B2675" t="s">
        <v>12345</v>
      </c>
      <c r="C2675" t="s">
        <v>16699</v>
      </c>
      <c r="E2675" t="s">
        <v>16700</v>
      </c>
      <c r="F2675" s="3">
        <v>0</v>
      </c>
      <c r="G2675" s="3">
        <v>0</v>
      </c>
      <c r="H2675" s="255">
        <v>42413</v>
      </c>
      <c r="I2675" s="270">
        <v>7</v>
      </c>
      <c r="J2675" s="3">
        <v>-1</v>
      </c>
      <c r="K2675" s="3" t="s">
        <v>4752</v>
      </c>
      <c r="L2675" s="3" t="s">
        <v>5324</v>
      </c>
      <c r="M2675" s="3" t="s">
        <v>14068</v>
      </c>
      <c r="N2675" s="3" t="s">
        <v>4722</v>
      </c>
      <c r="O2675" s="3" t="s">
        <v>4715</v>
      </c>
      <c r="P2675" s="3"/>
      <c r="Q2675" s="3"/>
      <c r="R2675" s="3"/>
      <c r="S2675" s="3"/>
      <c r="T2675" s="3" t="s">
        <v>4716</v>
      </c>
    </row>
    <row r="2676" spans="2:20">
      <c r="B2676" t="s">
        <v>12345</v>
      </c>
      <c r="C2676" t="s">
        <v>16701</v>
      </c>
      <c r="E2676" t="s">
        <v>15789</v>
      </c>
      <c r="F2676" s="3">
        <v>1</v>
      </c>
      <c r="G2676" s="3">
        <v>166.93</v>
      </c>
      <c r="H2676" s="255">
        <v>42415</v>
      </c>
      <c r="I2676" s="270">
        <v>7</v>
      </c>
      <c r="J2676" s="3">
        <v>-1</v>
      </c>
      <c r="K2676" s="3" t="s">
        <v>4752</v>
      </c>
      <c r="L2676" s="3" t="s">
        <v>4726</v>
      </c>
      <c r="M2676" s="3" t="s">
        <v>4994</v>
      </c>
      <c r="N2676" s="3" t="s">
        <v>4718</v>
      </c>
      <c r="O2676" s="3" t="s">
        <v>4715</v>
      </c>
      <c r="P2676" s="3"/>
      <c r="Q2676" s="3"/>
      <c r="R2676" s="3"/>
      <c r="S2676" s="3"/>
      <c r="T2676" s="3" t="s">
        <v>4716</v>
      </c>
    </row>
    <row r="2677" spans="2:20">
      <c r="B2677" t="s">
        <v>12345</v>
      </c>
      <c r="C2677" t="s">
        <v>16702</v>
      </c>
      <c r="E2677" t="s">
        <v>15389</v>
      </c>
      <c r="F2677" s="3">
        <v>0</v>
      </c>
      <c r="G2677" s="3">
        <v>0</v>
      </c>
      <c r="H2677" s="255">
        <v>42420</v>
      </c>
      <c r="I2677" s="270">
        <v>7</v>
      </c>
      <c r="J2677" s="3">
        <v>-1</v>
      </c>
      <c r="K2677" s="3" t="s">
        <v>12343</v>
      </c>
      <c r="L2677" s="3" t="s">
        <v>5197</v>
      </c>
      <c r="M2677" s="3" t="s">
        <v>16703</v>
      </c>
      <c r="N2677" s="3" t="s">
        <v>4712</v>
      </c>
      <c r="O2677" s="3" t="s">
        <v>4715</v>
      </c>
      <c r="P2677" s="3"/>
      <c r="Q2677" s="3"/>
      <c r="R2677" s="3"/>
      <c r="S2677" s="3"/>
      <c r="T2677" s="3" t="s">
        <v>4716</v>
      </c>
    </row>
    <row r="2678" spans="2:20">
      <c r="B2678" t="s">
        <v>12345</v>
      </c>
      <c r="C2678" t="s">
        <v>16704</v>
      </c>
      <c r="E2678" t="s">
        <v>16705</v>
      </c>
      <c r="F2678" s="3">
        <v>0</v>
      </c>
      <c r="G2678" s="3">
        <v>0</v>
      </c>
      <c r="H2678" s="255">
        <v>42415</v>
      </c>
      <c r="I2678" s="270">
        <v>7</v>
      </c>
      <c r="J2678" s="3">
        <v>-1</v>
      </c>
      <c r="K2678" s="3" t="s">
        <v>4752</v>
      </c>
      <c r="L2678" s="3" t="s">
        <v>4726</v>
      </c>
      <c r="M2678" s="3" t="s">
        <v>5228</v>
      </c>
      <c r="N2678" s="3" t="s">
        <v>4718</v>
      </c>
      <c r="O2678" s="3" t="s">
        <v>4715</v>
      </c>
      <c r="P2678" s="3"/>
      <c r="Q2678" s="3"/>
      <c r="R2678" s="3"/>
      <c r="S2678" s="3"/>
      <c r="T2678" s="3" t="s">
        <v>4716</v>
      </c>
    </row>
    <row r="2679" spans="2:20">
      <c r="B2679" t="s">
        <v>12345</v>
      </c>
      <c r="C2679" t="s">
        <v>16706</v>
      </c>
      <c r="E2679" t="s">
        <v>16707</v>
      </c>
      <c r="F2679" s="3">
        <v>0</v>
      </c>
      <c r="G2679" s="3">
        <v>0</v>
      </c>
      <c r="H2679" s="255">
        <v>42410</v>
      </c>
      <c r="I2679" s="270">
        <v>7</v>
      </c>
      <c r="J2679" s="3">
        <v>-1</v>
      </c>
      <c r="K2679" s="3" t="s">
        <v>4752</v>
      </c>
      <c r="L2679" s="3" t="s">
        <v>5324</v>
      </c>
      <c r="M2679" s="3" t="s">
        <v>14799</v>
      </c>
      <c r="N2679" s="3" t="s">
        <v>4718</v>
      </c>
      <c r="O2679" s="3" t="s">
        <v>4715</v>
      </c>
      <c r="P2679" s="3"/>
      <c r="Q2679" s="3"/>
      <c r="R2679" s="3"/>
      <c r="S2679" s="3"/>
      <c r="T2679" s="3" t="s">
        <v>4716</v>
      </c>
    </row>
    <row r="2680" spans="2:20">
      <c r="B2680" t="s">
        <v>12345</v>
      </c>
      <c r="C2680" t="s">
        <v>16708</v>
      </c>
      <c r="E2680" t="s">
        <v>13498</v>
      </c>
      <c r="F2680" s="3">
        <v>0</v>
      </c>
      <c r="G2680" s="3">
        <v>0</v>
      </c>
      <c r="H2680" s="255">
        <v>42419</v>
      </c>
      <c r="I2680" s="270">
        <v>7</v>
      </c>
      <c r="J2680" s="3">
        <v>-1</v>
      </c>
      <c r="K2680" s="3" t="s">
        <v>12343</v>
      </c>
      <c r="L2680" s="3" t="s">
        <v>4726</v>
      </c>
      <c r="M2680" s="3" t="s">
        <v>5972</v>
      </c>
      <c r="N2680" s="3" t="s">
        <v>4712</v>
      </c>
      <c r="O2680" s="3" t="s">
        <v>4715</v>
      </c>
      <c r="P2680" s="3"/>
      <c r="Q2680" s="3"/>
      <c r="R2680" s="3"/>
      <c r="S2680" s="3"/>
      <c r="T2680" s="3" t="s">
        <v>4716</v>
      </c>
    </row>
    <row r="2681" spans="2:20">
      <c r="B2681" t="s">
        <v>12345</v>
      </c>
      <c r="C2681" t="s">
        <v>16709</v>
      </c>
      <c r="E2681" t="s">
        <v>12647</v>
      </c>
      <c r="F2681" s="3">
        <v>0</v>
      </c>
      <c r="G2681" s="3">
        <v>0</v>
      </c>
      <c r="H2681" s="255">
        <v>42419</v>
      </c>
      <c r="I2681" s="270">
        <v>7</v>
      </c>
      <c r="J2681" s="3">
        <v>39355</v>
      </c>
      <c r="K2681" s="3" t="s">
        <v>12343</v>
      </c>
      <c r="L2681" s="3" t="s">
        <v>5197</v>
      </c>
      <c r="M2681" s="3" t="s">
        <v>16710</v>
      </c>
      <c r="N2681" s="3" t="s">
        <v>4722</v>
      </c>
      <c r="O2681" s="3" t="s">
        <v>4715</v>
      </c>
      <c r="P2681" s="3"/>
      <c r="Q2681" s="3"/>
      <c r="R2681" s="3"/>
      <c r="S2681" s="3"/>
      <c r="T2681" s="3" t="s">
        <v>4716</v>
      </c>
    </row>
    <row r="2682" spans="2:20">
      <c r="B2682" t="s">
        <v>12345</v>
      </c>
      <c r="C2682" t="s">
        <v>16711</v>
      </c>
      <c r="E2682" t="s">
        <v>16712</v>
      </c>
      <c r="F2682" s="3">
        <v>0</v>
      </c>
      <c r="G2682" s="3">
        <v>0</v>
      </c>
      <c r="H2682" s="255">
        <v>42423</v>
      </c>
      <c r="I2682" s="270">
        <v>7</v>
      </c>
      <c r="J2682" s="3">
        <v>-1</v>
      </c>
      <c r="K2682" s="3" t="s">
        <v>12343</v>
      </c>
      <c r="L2682" s="3" t="s">
        <v>4726</v>
      </c>
      <c r="M2682" s="3" t="s">
        <v>16713</v>
      </c>
      <c r="N2682" s="3" t="s">
        <v>4722</v>
      </c>
      <c r="O2682" s="3" t="s">
        <v>4715</v>
      </c>
      <c r="P2682" s="3"/>
      <c r="Q2682" s="3"/>
      <c r="R2682" s="3"/>
      <c r="S2682" s="3"/>
      <c r="T2682" s="3" t="s">
        <v>4716</v>
      </c>
    </row>
    <row r="2683" spans="2:20">
      <c r="B2683" t="s">
        <v>12345</v>
      </c>
      <c r="C2683" t="s">
        <v>16714</v>
      </c>
      <c r="E2683" t="s">
        <v>16715</v>
      </c>
      <c r="F2683" s="3">
        <v>0</v>
      </c>
      <c r="G2683" s="3">
        <v>0</v>
      </c>
      <c r="H2683" s="255">
        <v>42412</v>
      </c>
      <c r="I2683" s="270">
        <v>7</v>
      </c>
      <c r="J2683" s="3">
        <v>-1</v>
      </c>
      <c r="K2683" s="3" t="s">
        <v>12343</v>
      </c>
      <c r="L2683" s="3" t="s">
        <v>5197</v>
      </c>
      <c r="M2683" s="3" t="s">
        <v>12352</v>
      </c>
      <c r="N2683" s="3" t="s">
        <v>4718</v>
      </c>
      <c r="O2683" s="3" t="s">
        <v>4715</v>
      </c>
      <c r="P2683" s="3"/>
      <c r="Q2683" s="3"/>
      <c r="R2683" s="3"/>
      <c r="S2683" s="3"/>
      <c r="T2683" s="3" t="s">
        <v>4716</v>
      </c>
    </row>
    <row r="2684" spans="2:20">
      <c r="B2684" t="s">
        <v>12345</v>
      </c>
      <c r="C2684" t="s">
        <v>16716</v>
      </c>
      <c r="E2684" t="s">
        <v>13985</v>
      </c>
      <c r="F2684" s="3">
        <v>0</v>
      </c>
      <c r="G2684" s="3">
        <v>0</v>
      </c>
      <c r="H2684" s="255">
        <v>42429</v>
      </c>
      <c r="I2684" s="270">
        <v>7</v>
      </c>
      <c r="J2684" s="3">
        <v>-1</v>
      </c>
      <c r="K2684" s="3" t="s">
        <v>12343</v>
      </c>
      <c r="L2684" s="3" t="s">
        <v>4726</v>
      </c>
      <c r="M2684" s="3" t="s">
        <v>5972</v>
      </c>
      <c r="N2684" s="3" t="s">
        <v>4731</v>
      </c>
      <c r="O2684" s="3" t="s">
        <v>4715</v>
      </c>
      <c r="P2684" s="3"/>
      <c r="Q2684" s="3"/>
      <c r="R2684" s="3"/>
      <c r="S2684" s="3"/>
      <c r="T2684" s="3" t="s">
        <v>4716</v>
      </c>
    </row>
    <row r="2685" spans="2:20">
      <c r="B2685" t="s">
        <v>12345</v>
      </c>
      <c r="C2685" t="s">
        <v>16717</v>
      </c>
      <c r="E2685" t="s">
        <v>16718</v>
      </c>
      <c r="F2685" s="3">
        <v>0</v>
      </c>
      <c r="G2685" s="3">
        <v>0</v>
      </c>
      <c r="H2685" s="255">
        <v>42409</v>
      </c>
      <c r="I2685" s="270">
        <v>7</v>
      </c>
      <c r="J2685" s="3">
        <v>-1</v>
      </c>
      <c r="K2685" s="3" t="s">
        <v>12343</v>
      </c>
      <c r="L2685" s="3" t="s">
        <v>4726</v>
      </c>
      <c r="M2685" s="3" t="s">
        <v>11774</v>
      </c>
      <c r="N2685" s="3" t="s">
        <v>4718</v>
      </c>
      <c r="O2685" s="3" t="s">
        <v>4715</v>
      </c>
      <c r="P2685" s="3"/>
      <c r="Q2685" s="3"/>
      <c r="R2685" s="3"/>
      <c r="S2685" s="3"/>
      <c r="T2685" s="3" t="s">
        <v>4716</v>
      </c>
    </row>
    <row r="2686" spans="2:20">
      <c r="B2686" t="s">
        <v>12345</v>
      </c>
      <c r="C2686" t="s">
        <v>16719</v>
      </c>
      <c r="E2686" t="s">
        <v>16720</v>
      </c>
      <c r="F2686" s="3">
        <v>2</v>
      </c>
      <c r="G2686" s="3">
        <v>1920.18</v>
      </c>
      <c r="H2686" s="255">
        <v>42423</v>
      </c>
      <c r="I2686" s="270">
        <v>7</v>
      </c>
      <c r="J2686" s="3">
        <v>-1</v>
      </c>
      <c r="K2686" s="3" t="s">
        <v>4752</v>
      </c>
      <c r="L2686" s="3" t="s">
        <v>4726</v>
      </c>
      <c r="M2686" s="3" t="s">
        <v>4994</v>
      </c>
      <c r="N2686" s="3" t="s">
        <v>4722</v>
      </c>
      <c r="O2686" s="3" t="s">
        <v>4715</v>
      </c>
      <c r="P2686" s="3"/>
      <c r="Q2686" s="3"/>
      <c r="R2686" s="3"/>
      <c r="S2686" s="3"/>
      <c r="T2686" s="3" t="s">
        <v>4716</v>
      </c>
    </row>
    <row r="2687" spans="2:20">
      <c r="B2687" t="s">
        <v>12345</v>
      </c>
      <c r="C2687" t="s">
        <v>16721</v>
      </c>
      <c r="E2687" t="s">
        <v>13576</v>
      </c>
      <c r="F2687" s="3">
        <v>1</v>
      </c>
      <c r="G2687" s="3">
        <v>333.85</v>
      </c>
      <c r="H2687" s="255">
        <v>42412</v>
      </c>
      <c r="I2687" s="270">
        <v>7</v>
      </c>
      <c r="J2687" s="3">
        <v>202838</v>
      </c>
      <c r="K2687" s="3" t="s">
        <v>12343</v>
      </c>
      <c r="L2687" s="3" t="s">
        <v>4726</v>
      </c>
      <c r="M2687" s="3" t="s">
        <v>5228</v>
      </c>
      <c r="N2687" s="3" t="s">
        <v>4722</v>
      </c>
      <c r="O2687" s="3" t="s">
        <v>4715</v>
      </c>
      <c r="P2687" s="3"/>
      <c r="Q2687" s="3"/>
      <c r="R2687" s="3"/>
      <c r="S2687" s="3"/>
      <c r="T2687" s="3" t="s">
        <v>4716</v>
      </c>
    </row>
    <row r="2688" spans="2:20">
      <c r="B2688" t="s">
        <v>12378</v>
      </c>
      <c r="C2688" t="s">
        <v>16722</v>
      </c>
      <c r="E2688" t="s">
        <v>13038</v>
      </c>
      <c r="F2688" s="3">
        <v>0</v>
      </c>
      <c r="G2688" s="3">
        <v>0</v>
      </c>
      <c r="H2688" s="255">
        <v>42425</v>
      </c>
      <c r="I2688" s="270">
        <v>7</v>
      </c>
      <c r="J2688" s="3">
        <v>109157</v>
      </c>
      <c r="K2688" s="3" t="s">
        <v>12343</v>
      </c>
      <c r="L2688" s="3" t="s">
        <v>4726</v>
      </c>
      <c r="M2688" s="3" t="s">
        <v>7955</v>
      </c>
      <c r="N2688" s="3" t="s">
        <v>4722</v>
      </c>
      <c r="O2688" s="3" t="s">
        <v>4715</v>
      </c>
      <c r="P2688" s="3"/>
      <c r="Q2688" s="3"/>
      <c r="R2688" s="3"/>
      <c r="S2688" s="3"/>
      <c r="T2688" s="3" t="s">
        <v>4716</v>
      </c>
    </row>
    <row r="2689" spans="2:20">
      <c r="B2689" t="s">
        <v>12345</v>
      </c>
      <c r="C2689" t="s">
        <v>16723</v>
      </c>
      <c r="E2689" t="s">
        <v>16724</v>
      </c>
      <c r="F2689" s="3">
        <v>0</v>
      </c>
      <c r="G2689" s="3">
        <v>0</v>
      </c>
      <c r="H2689" s="255">
        <v>42404</v>
      </c>
      <c r="I2689" s="270">
        <v>7</v>
      </c>
      <c r="J2689" s="3">
        <v>-1</v>
      </c>
      <c r="K2689" s="3" t="s">
        <v>12343</v>
      </c>
      <c r="L2689" s="3" t="s">
        <v>5197</v>
      </c>
      <c r="M2689" s="3" t="s">
        <v>13150</v>
      </c>
      <c r="N2689" s="3" t="s">
        <v>4718</v>
      </c>
      <c r="O2689" s="3" t="s">
        <v>4715</v>
      </c>
      <c r="P2689" s="3"/>
      <c r="Q2689" s="3"/>
      <c r="R2689" s="3"/>
      <c r="S2689" s="3"/>
      <c r="T2689" s="3" t="s">
        <v>4716</v>
      </c>
    </row>
    <row r="2690" spans="2:20">
      <c r="B2690" t="s">
        <v>12345</v>
      </c>
      <c r="C2690" t="s">
        <v>16725</v>
      </c>
      <c r="E2690" t="s">
        <v>13780</v>
      </c>
      <c r="F2690" s="3">
        <v>0</v>
      </c>
      <c r="G2690" s="3">
        <v>0</v>
      </c>
      <c r="H2690" s="255">
        <v>42427</v>
      </c>
      <c r="I2690" s="270">
        <v>7</v>
      </c>
      <c r="J2690" s="3">
        <v>-1</v>
      </c>
      <c r="K2690" s="3" t="s">
        <v>4752</v>
      </c>
      <c r="L2690" s="3" t="s">
        <v>4726</v>
      </c>
      <c r="M2690" s="3" t="s">
        <v>13558</v>
      </c>
      <c r="N2690" s="3" t="s">
        <v>4722</v>
      </c>
      <c r="O2690" s="3" t="s">
        <v>4715</v>
      </c>
      <c r="P2690" s="3"/>
      <c r="Q2690" s="3"/>
      <c r="R2690" s="3"/>
      <c r="S2690" s="3"/>
      <c r="T2690" s="3" t="s">
        <v>4716</v>
      </c>
    </row>
    <row r="2691" spans="2:20">
      <c r="B2691" t="s">
        <v>12345</v>
      </c>
      <c r="C2691" t="s">
        <v>16726</v>
      </c>
      <c r="E2691" t="s">
        <v>15257</v>
      </c>
      <c r="F2691" s="3">
        <v>0</v>
      </c>
      <c r="G2691" s="3">
        <v>0</v>
      </c>
      <c r="H2691" s="255">
        <v>42413</v>
      </c>
      <c r="I2691" s="270">
        <v>7</v>
      </c>
      <c r="J2691" s="3">
        <v>-1</v>
      </c>
      <c r="K2691" s="3" t="s">
        <v>4752</v>
      </c>
      <c r="L2691" s="3" t="s">
        <v>4726</v>
      </c>
      <c r="M2691" s="3" t="s">
        <v>11774</v>
      </c>
      <c r="N2691" s="3" t="s">
        <v>4722</v>
      </c>
      <c r="O2691" s="3" t="s">
        <v>4715</v>
      </c>
      <c r="P2691" s="3"/>
      <c r="Q2691" s="3"/>
      <c r="R2691" s="3"/>
      <c r="S2691" s="3"/>
      <c r="T2691" s="3" t="s">
        <v>4716</v>
      </c>
    </row>
    <row r="2692" spans="2:20">
      <c r="B2692" t="s">
        <v>12345</v>
      </c>
      <c r="C2692" t="s">
        <v>16727</v>
      </c>
      <c r="E2692" t="s">
        <v>15286</v>
      </c>
      <c r="F2692" s="3">
        <v>0</v>
      </c>
      <c r="G2692" s="3">
        <v>0</v>
      </c>
      <c r="H2692" s="255">
        <v>42404</v>
      </c>
      <c r="I2692" s="270">
        <v>7</v>
      </c>
      <c r="J2692" s="3">
        <v>-1</v>
      </c>
      <c r="K2692" s="3" t="s">
        <v>4752</v>
      </c>
      <c r="L2692" s="3" t="s">
        <v>5324</v>
      </c>
      <c r="M2692" s="3" t="s">
        <v>16728</v>
      </c>
      <c r="N2692" s="3" t="s">
        <v>4722</v>
      </c>
      <c r="O2692" s="3" t="s">
        <v>4715</v>
      </c>
      <c r="P2692" s="3"/>
      <c r="Q2692" s="3"/>
      <c r="R2692" s="3"/>
      <c r="S2692" s="3"/>
      <c r="T2692" s="3" t="s">
        <v>4716</v>
      </c>
    </row>
    <row r="2693" spans="2:20">
      <c r="B2693" t="s">
        <v>12345</v>
      </c>
      <c r="C2693" t="s">
        <v>16729</v>
      </c>
      <c r="E2693" t="s">
        <v>13638</v>
      </c>
      <c r="F2693" s="3">
        <v>1</v>
      </c>
      <c r="G2693" s="3">
        <v>55.64</v>
      </c>
      <c r="H2693" s="255">
        <v>42419</v>
      </c>
      <c r="I2693" s="270">
        <v>7</v>
      </c>
      <c r="J2693" s="3">
        <v>-1</v>
      </c>
      <c r="K2693" s="3" t="s">
        <v>12343</v>
      </c>
      <c r="L2693" s="3" t="s">
        <v>4726</v>
      </c>
      <c r="M2693" s="3" t="s">
        <v>5972</v>
      </c>
      <c r="N2693" s="3" t="s">
        <v>4722</v>
      </c>
      <c r="O2693" s="3" t="s">
        <v>4715</v>
      </c>
      <c r="P2693" s="3"/>
      <c r="Q2693" s="3"/>
      <c r="R2693" s="3"/>
      <c r="S2693" s="3"/>
      <c r="T2693" s="3" t="s">
        <v>4716</v>
      </c>
    </row>
    <row r="2694" spans="2:20">
      <c r="B2694" t="s">
        <v>12345</v>
      </c>
      <c r="C2694" t="s">
        <v>16730</v>
      </c>
      <c r="E2694" t="s">
        <v>16148</v>
      </c>
      <c r="F2694" s="3">
        <v>2</v>
      </c>
      <c r="G2694" s="3">
        <v>1920.18</v>
      </c>
      <c r="H2694" s="255">
        <v>42411</v>
      </c>
      <c r="I2694" s="270">
        <v>7</v>
      </c>
      <c r="J2694" s="3">
        <v>-1</v>
      </c>
      <c r="K2694" s="3" t="s">
        <v>12343</v>
      </c>
      <c r="L2694" s="3" t="s">
        <v>4753</v>
      </c>
      <c r="M2694" s="3" t="s">
        <v>4753</v>
      </c>
      <c r="N2694" s="3" t="s">
        <v>4722</v>
      </c>
      <c r="O2694" s="3" t="s">
        <v>4715</v>
      </c>
      <c r="P2694" s="3"/>
      <c r="Q2694" s="3"/>
      <c r="R2694" s="3"/>
      <c r="S2694" s="3"/>
      <c r="T2694" s="3" t="s">
        <v>4716</v>
      </c>
    </row>
    <row r="2695" spans="2:20">
      <c r="B2695" t="s">
        <v>12345</v>
      </c>
      <c r="C2695" t="s">
        <v>16731</v>
      </c>
      <c r="E2695" t="s">
        <v>16732</v>
      </c>
      <c r="F2695" s="3">
        <v>0</v>
      </c>
      <c r="G2695" s="3">
        <v>0</v>
      </c>
      <c r="H2695" s="255">
        <v>42404</v>
      </c>
      <c r="I2695" s="270">
        <v>7</v>
      </c>
      <c r="J2695" s="3">
        <v>-1</v>
      </c>
      <c r="K2695" s="3" t="s">
        <v>4752</v>
      </c>
      <c r="L2695" s="3" t="s">
        <v>4753</v>
      </c>
      <c r="M2695" s="3" t="s">
        <v>4753</v>
      </c>
      <c r="N2695" s="3" t="s">
        <v>4718</v>
      </c>
      <c r="O2695" s="3" t="s">
        <v>4715</v>
      </c>
      <c r="P2695" s="3"/>
      <c r="Q2695" s="3"/>
      <c r="R2695" s="3"/>
      <c r="S2695" s="3"/>
      <c r="T2695" s="3" t="s">
        <v>4716</v>
      </c>
    </row>
    <row r="2696" spans="2:20">
      <c r="B2696" t="s">
        <v>12345</v>
      </c>
      <c r="C2696" t="s">
        <v>16733</v>
      </c>
      <c r="E2696" t="s">
        <v>16134</v>
      </c>
      <c r="F2696" s="3">
        <v>0</v>
      </c>
      <c r="G2696" s="3">
        <v>0</v>
      </c>
      <c r="H2696" s="255">
        <v>42411</v>
      </c>
      <c r="I2696" s="270">
        <v>7</v>
      </c>
      <c r="J2696" s="3">
        <v>-1</v>
      </c>
      <c r="K2696" s="3" t="s">
        <v>12343</v>
      </c>
      <c r="L2696" s="3" t="s">
        <v>4753</v>
      </c>
      <c r="M2696" s="3" t="s">
        <v>4753</v>
      </c>
      <c r="N2696" s="3" t="s">
        <v>4722</v>
      </c>
      <c r="O2696" s="3" t="s">
        <v>4715</v>
      </c>
      <c r="P2696" s="3"/>
      <c r="Q2696" s="3"/>
      <c r="R2696" s="3"/>
      <c r="S2696" s="3"/>
      <c r="T2696" s="3" t="s">
        <v>4716</v>
      </c>
    </row>
    <row r="2697" spans="2:20">
      <c r="B2697" t="s">
        <v>12345</v>
      </c>
      <c r="C2697" t="s">
        <v>16734</v>
      </c>
      <c r="E2697" t="s">
        <v>14595</v>
      </c>
      <c r="F2697" s="3">
        <v>0</v>
      </c>
      <c r="G2697" s="3">
        <v>0</v>
      </c>
      <c r="H2697" s="255">
        <v>42417</v>
      </c>
      <c r="I2697" s="270">
        <v>7</v>
      </c>
      <c r="J2697" s="3">
        <v>-1</v>
      </c>
      <c r="K2697" s="3" t="s">
        <v>12343</v>
      </c>
      <c r="L2697" s="3" t="s">
        <v>4753</v>
      </c>
      <c r="M2697" s="3" t="s">
        <v>4753</v>
      </c>
      <c r="N2697" s="3" t="s">
        <v>4718</v>
      </c>
      <c r="O2697" s="3" t="s">
        <v>4715</v>
      </c>
      <c r="P2697" s="3"/>
      <c r="Q2697" s="3"/>
      <c r="R2697" s="3"/>
      <c r="S2697" s="3"/>
      <c r="T2697" s="3" t="s">
        <v>4716</v>
      </c>
    </row>
    <row r="2698" spans="2:20">
      <c r="B2698" t="s">
        <v>12345</v>
      </c>
      <c r="C2698" t="s">
        <v>16735</v>
      </c>
      <c r="E2698" t="s">
        <v>16736</v>
      </c>
      <c r="F2698" s="3">
        <v>0</v>
      </c>
      <c r="G2698" s="3">
        <v>0</v>
      </c>
      <c r="H2698" s="255">
        <v>42410</v>
      </c>
      <c r="I2698" s="270">
        <v>7</v>
      </c>
      <c r="J2698" s="3">
        <v>-1</v>
      </c>
      <c r="K2698" s="3" t="s">
        <v>12343</v>
      </c>
      <c r="L2698" s="3" t="s">
        <v>4753</v>
      </c>
      <c r="M2698" s="3" t="s">
        <v>4753</v>
      </c>
      <c r="N2698" s="3" t="s">
        <v>4769</v>
      </c>
      <c r="O2698" s="3" t="s">
        <v>4715</v>
      </c>
      <c r="P2698" s="3"/>
      <c r="Q2698" s="3"/>
      <c r="R2698" s="3"/>
      <c r="S2698" s="3"/>
      <c r="T2698" s="3" t="s">
        <v>4716</v>
      </c>
    </row>
    <row r="2699" spans="2:20">
      <c r="B2699" t="s">
        <v>12345</v>
      </c>
      <c r="C2699" t="s">
        <v>16737</v>
      </c>
      <c r="E2699" t="s">
        <v>16581</v>
      </c>
      <c r="F2699" s="3">
        <v>1</v>
      </c>
      <c r="G2699" s="3">
        <v>333.85</v>
      </c>
      <c r="H2699" s="255">
        <v>42406</v>
      </c>
      <c r="I2699" s="270">
        <v>7</v>
      </c>
      <c r="J2699" s="3">
        <v>-1</v>
      </c>
      <c r="K2699" s="3" t="s">
        <v>12343</v>
      </c>
      <c r="L2699" s="3" t="s">
        <v>4753</v>
      </c>
      <c r="M2699" s="3" t="s">
        <v>4753</v>
      </c>
      <c r="N2699" s="3" t="s">
        <v>4718</v>
      </c>
      <c r="O2699" s="3" t="s">
        <v>4715</v>
      </c>
      <c r="P2699" s="3"/>
      <c r="Q2699" s="3"/>
      <c r="R2699" s="3"/>
      <c r="S2699" s="3"/>
      <c r="T2699" s="3" t="s">
        <v>4716</v>
      </c>
    </row>
    <row r="2700" spans="2:20">
      <c r="B2700" t="s">
        <v>12345</v>
      </c>
      <c r="C2700" t="s">
        <v>16738</v>
      </c>
      <c r="E2700" t="s">
        <v>16739</v>
      </c>
      <c r="F2700" s="3">
        <v>0</v>
      </c>
      <c r="G2700" s="3">
        <v>0</v>
      </c>
      <c r="H2700" s="255">
        <v>42418</v>
      </c>
      <c r="I2700" s="270">
        <v>7</v>
      </c>
      <c r="J2700" s="3">
        <v>-1</v>
      </c>
      <c r="K2700" s="3" t="s">
        <v>4752</v>
      </c>
      <c r="L2700" s="3" t="s">
        <v>4753</v>
      </c>
      <c r="M2700" s="3" t="s">
        <v>4753</v>
      </c>
      <c r="N2700" s="3" t="s">
        <v>4731</v>
      </c>
      <c r="O2700" s="3" t="s">
        <v>4715</v>
      </c>
      <c r="P2700" s="3"/>
      <c r="Q2700" s="3"/>
      <c r="R2700" s="3"/>
      <c r="S2700" s="3"/>
      <c r="T2700" s="3" t="s">
        <v>4716</v>
      </c>
    </row>
    <row r="2701" spans="2:20">
      <c r="B2701" t="s">
        <v>12345</v>
      </c>
      <c r="C2701" t="s">
        <v>16740</v>
      </c>
      <c r="E2701" t="s">
        <v>16138</v>
      </c>
      <c r="F2701" s="3">
        <v>0</v>
      </c>
      <c r="G2701" s="3">
        <v>0</v>
      </c>
      <c r="H2701" s="255">
        <v>42404</v>
      </c>
      <c r="I2701" s="270">
        <v>7</v>
      </c>
      <c r="J2701" s="3">
        <v>-1</v>
      </c>
      <c r="K2701" s="3" t="s">
        <v>12343</v>
      </c>
      <c r="L2701" s="3" t="s">
        <v>4753</v>
      </c>
      <c r="M2701" s="3" t="s">
        <v>4753</v>
      </c>
      <c r="N2701" s="3" t="s">
        <v>4718</v>
      </c>
      <c r="O2701" s="3" t="s">
        <v>4715</v>
      </c>
      <c r="P2701" s="3"/>
      <c r="Q2701" s="3"/>
      <c r="R2701" s="3"/>
      <c r="S2701" s="3"/>
      <c r="T2701" s="3" t="s">
        <v>4716</v>
      </c>
    </row>
    <row r="2702" spans="2:20">
      <c r="B2702" t="s">
        <v>12345</v>
      </c>
      <c r="C2702" t="s">
        <v>16741</v>
      </c>
      <c r="E2702" t="s">
        <v>16236</v>
      </c>
      <c r="F2702" s="3">
        <v>0</v>
      </c>
      <c r="G2702" s="3">
        <v>0</v>
      </c>
      <c r="H2702" s="255">
        <v>42390</v>
      </c>
      <c r="I2702" s="270">
        <v>7.083333333333333</v>
      </c>
      <c r="J2702" s="3">
        <v>-1</v>
      </c>
      <c r="K2702" s="3" t="s">
        <v>4752</v>
      </c>
      <c r="L2702" s="3" t="s">
        <v>4753</v>
      </c>
      <c r="M2702" s="3" t="s">
        <v>4753</v>
      </c>
      <c r="N2702" s="3" t="s">
        <v>4722</v>
      </c>
      <c r="O2702" s="3" t="s">
        <v>4715</v>
      </c>
      <c r="P2702" s="3"/>
      <c r="Q2702" s="3"/>
      <c r="R2702" s="3"/>
      <c r="S2702" s="3"/>
      <c r="T2702" s="3" t="s">
        <v>4716</v>
      </c>
    </row>
    <row r="2703" spans="2:20">
      <c r="B2703" t="s">
        <v>12345</v>
      </c>
      <c r="C2703" t="s">
        <v>16742</v>
      </c>
      <c r="E2703" t="s">
        <v>16743</v>
      </c>
      <c r="F2703" s="3">
        <v>0</v>
      </c>
      <c r="G2703" s="3">
        <v>0</v>
      </c>
      <c r="H2703" s="255">
        <v>42395</v>
      </c>
      <c r="I2703" s="270">
        <v>7.083333333333333</v>
      </c>
      <c r="J2703" s="3">
        <v>-1</v>
      </c>
      <c r="K2703" s="3" t="s">
        <v>12343</v>
      </c>
      <c r="L2703" s="3" t="s">
        <v>4753</v>
      </c>
      <c r="M2703" s="3" t="s">
        <v>4753</v>
      </c>
      <c r="N2703" s="3" t="s">
        <v>4712</v>
      </c>
      <c r="O2703" s="3" t="s">
        <v>4715</v>
      </c>
      <c r="P2703" s="3"/>
      <c r="Q2703" s="3"/>
      <c r="R2703" s="3"/>
      <c r="S2703" s="3"/>
      <c r="T2703" s="3" t="s">
        <v>4716</v>
      </c>
    </row>
    <row r="2704" spans="2:20">
      <c r="B2704" t="s">
        <v>12345</v>
      </c>
      <c r="C2704" t="s">
        <v>16744</v>
      </c>
      <c r="E2704" t="s">
        <v>15359</v>
      </c>
      <c r="F2704" s="3">
        <v>0</v>
      </c>
      <c r="G2704" s="3">
        <v>0</v>
      </c>
      <c r="H2704" s="255">
        <v>42373</v>
      </c>
      <c r="I2704" s="270">
        <v>7.083333333333333</v>
      </c>
      <c r="J2704" s="3">
        <v>-1</v>
      </c>
      <c r="K2704" s="3" t="s">
        <v>12343</v>
      </c>
      <c r="L2704" s="3" t="s">
        <v>4753</v>
      </c>
      <c r="M2704" s="3" t="s">
        <v>4753</v>
      </c>
      <c r="N2704" s="3" t="s">
        <v>4722</v>
      </c>
      <c r="O2704" s="3" t="s">
        <v>4715</v>
      </c>
      <c r="P2704" s="3"/>
      <c r="Q2704" s="3"/>
      <c r="R2704" s="3"/>
      <c r="S2704" s="3"/>
      <c r="T2704" s="3" t="s">
        <v>4716</v>
      </c>
    </row>
    <row r="2705" spans="2:20">
      <c r="B2705" t="s">
        <v>12345</v>
      </c>
      <c r="C2705" t="s">
        <v>16745</v>
      </c>
      <c r="E2705" t="s">
        <v>16567</v>
      </c>
      <c r="F2705" s="3">
        <v>0</v>
      </c>
      <c r="G2705" s="3">
        <v>0</v>
      </c>
      <c r="H2705" s="255">
        <v>42381</v>
      </c>
      <c r="I2705" s="270">
        <v>7.083333333333333</v>
      </c>
      <c r="J2705" s="3">
        <v>-1</v>
      </c>
      <c r="K2705" s="3" t="s">
        <v>12343</v>
      </c>
      <c r="L2705" s="3" t="s">
        <v>4753</v>
      </c>
      <c r="M2705" s="3" t="s">
        <v>4753</v>
      </c>
      <c r="N2705" s="3" t="s">
        <v>4722</v>
      </c>
      <c r="O2705" s="3" t="s">
        <v>4715</v>
      </c>
      <c r="P2705" s="3"/>
      <c r="Q2705" s="3"/>
      <c r="R2705" s="3"/>
      <c r="S2705" s="3"/>
      <c r="T2705" s="3" t="s">
        <v>4716</v>
      </c>
    </row>
    <row r="2706" spans="2:20">
      <c r="B2706" t="s">
        <v>12345</v>
      </c>
      <c r="C2706" t="s">
        <v>16746</v>
      </c>
      <c r="E2706" t="s">
        <v>16747</v>
      </c>
      <c r="F2706" s="3">
        <v>1</v>
      </c>
      <c r="G2706" s="3">
        <v>166.93</v>
      </c>
      <c r="H2706" s="255">
        <v>42388</v>
      </c>
      <c r="I2706" s="270">
        <v>7.083333333333333</v>
      </c>
      <c r="J2706" s="3">
        <v>-1</v>
      </c>
      <c r="K2706" s="3" t="s">
        <v>12343</v>
      </c>
      <c r="L2706" s="3" t="s">
        <v>4753</v>
      </c>
      <c r="M2706" s="3" t="s">
        <v>4753</v>
      </c>
      <c r="N2706" s="3" t="s">
        <v>4722</v>
      </c>
      <c r="O2706" s="3" t="s">
        <v>4715</v>
      </c>
      <c r="P2706" s="3"/>
      <c r="Q2706" s="3"/>
      <c r="R2706" s="3"/>
      <c r="S2706" s="3"/>
      <c r="T2706" s="3" t="s">
        <v>4716</v>
      </c>
    </row>
    <row r="2707" spans="2:20">
      <c r="B2707" t="s">
        <v>12345</v>
      </c>
      <c r="C2707" t="s">
        <v>16748</v>
      </c>
      <c r="E2707" t="s">
        <v>14785</v>
      </c>
      <c r="F2707" s="3">
        <v>0</v>
      </c>
      <c r="G2707" s="3">
        <v>0</v>
      </c>
      <c r="H2707" s="255">
        <v>42396</v>
      </c>
      <c r="I2707" s="270">
        <v>7.083333333333333</v>
      </c>
      <c r="J2707" s="3">
        <v>-1</v>
      </c>
      <c r="K2707" s="3" t="s">
        <v>12343</v>
      </c>
      <c r="L2707" s="3" t="s">
        <v>4753</v>
      </c>
      <c r="M2707" s="3" t="s">
        <v>4753</v>
      </c>
      <c r="N2707" s="3" t="s">
        <v>4731</v>
      </c>
      <c r="O2707" s="3" t="s">
        <v>4715</v>
      </c>
      <c r="P2707" s="3"/>
      <c r="Q2707" s="3"/>
      <c r="R2707" s="3"/>
      <c r="S2707" s="3"/>
      <c r="T2707" s="3" t="s">
        <v>4716</v>
      </c>
    </row>
    <row r="2708" spans="2:20">
      <c r="B2708" t="s">
        <v>12345</v>
      </c>
      <c r="C2708" t="s">
        <v>16749</v>
      </c>
      <c r="E2708" t="s">
        <v>16750</v>
      </c>
      <c r="F2708" s="3">
        <v>0</v>
      </c>
      <c r="G2708" s="3">
        <v>0</v>
      </c>
      <c r="H2708" s="255">
        <v>42381</v>
      </c>
      <c r="I2708" s="270">
        <v>7.083333333333333</v>
      </c>
      <c r="J2708" s="3">
        <v>-1</v>
      </c>
      <c r="K2708" s="3" t="s">
        <v>12343</v>
      </c>
      <c r="L2708" s="3" t="s">
        <v>4753</v>
      </c>
      <c r="M2708" s="3" t="s">
        <v>4753</v>
      </c>
      <c r="N2708" s="3" t="s">
        <v>4712</v>
      </c>
      <c r="O2708" s="3" t="s">
        <v>4715</v>
      </c>
      <c r="P2708" s="3"/>
      <c r="Q2708" s="3"/>
      <c r="R2708" s="3"/>
      <c r="S2708" s="3"/>
      <c r="T2708" s="3" t="s">
        <v>4716</v>
      </c>
    </row>
    <row r="2709" spans="2:20">
      <c r="B2709" t="s">
        <v>12345</v>
      </c>
      <c r="C2709" t="s">
        <v>16751</v>
      </c>
      <c r="E2709" t="s">
        <v>16752</v>
      </c>
      <c r="F2709" s="3">
        <v>0</v>
      </c>
      <c r="G2709" s="3">
        <v>0</v>
      </c>
      <c r="H2709" s="255">
        <v>42391</v>
      </c>
      <c r="I2709" s="270">
        <v>7.083333333333333</v>
      </c>
      <c r="J2709" s="3">
        <v>-1</v>
      </c>
      <c r="K2709" s="3" t="s">
        <v>4752</v>
      </c>
      <c r="L2709" s="3" t="s">
        <v>4726</v>
      </c>
      <c r="M2709" s="3" t="s">
        <v>16753</v>
      </c>
      <c r="N2709" s="3" t="s">
        <v>4722</v>
      </c>
      <c r="O2709" s="3" t="s">
        <v>4715</v>
      </c>
      <c r="P2709" s="3"/>
      <c r="Q2709" s="3"/>
      <c r="R2709" s="3"/>
      <c r="S2709" s="3"/>
      <c r="T2709" s="3" t="s">
        <v>4716</v>
      </c>
    </row>
    <row r="2710" spans="2:20">
      <c r="B2710" t="s">
        <v>12345</v>
      </c>
      <c r="C2710" t="s">
        <v>16754</v>
      </c>
      <c r="E2710" t="s">
        <v>16543</v>
      </c>
      <c r="F2710" s="3">
        <v>0</v>
      </c>
      <c r="G2710" s="3">
        <v>0</v>
      </c>
      <c r="H2710" s="255">
        <v>42389</v>
      </c>
      <c r="I2710" s="270">
        <v>7.083333333333333</v>
      </c>
      <c r="J2710" s="3">
        <v>-1</v>
      </c>
      <c r="K2710" s="3" t="s">
        <v>4752</v>
      </c>
      <c r="L2710" s="3" t="s">
        <v>5197</v>
      </c>
      <c r="M2710" s="3" t="s">
        <v>16755</v>
      </c>
      <c r="N2710" s="3" t="s">
        <v>4722</v>
      </c>
      <c r="O2710" s="3" t="s">
        <v>4715</v>
      </c>
      <c r="P2710" s="3"/>
      <c r="Q2710" s="3"/>
      <c r="R2710" s="3"/>
      <c r="S2710" s="3"/>
      <c r="T2710" s="3" t="s">
        <v>4716</v>
      </c>
    </row>
    <row r="2711" spans="2:20">
      <c r="B2711" t="s">
        <v>12345</v>
      </c>
      <c r="C2711" t="s">
        <v>16756</v>
      </c>
      <c r="E2711" t="s">
        <v>13168</v>
      </c>
      <c r="F2711" s="3">
        <v>0</v>
      </c>
      <c r="G2711" s="3">
        <v>0</v>
      </c>
      <c r="H2711" s="255">
        <v>42389</v>
      </c>
      <c r="I2711" s="270">
        <v>7.083333333333333</v>
      </c>
      <c r="J2711" s="3">
        <v>-1</v>
      </c>
      <c r="K2711" s="3" t="s">
        <v>4752</v>
      </c>
      <c r="L2711" s="3" t="s">
        <v>4726</v>
      </c>
      <c r="M2711" s="3" t="s">
        <v>11774</v>
      </c>
      <c r="N2711" s="3" t="s">
        <v>4718</v>
      </c>
      <c r="O2711" s="3" t="s">
        <v>4715</v>
      </c>
      <c r="P2711" s="3"/>
      <c r="Q2711" s="3"/>
      <c r="R2711" s="3"/>
      <c r="S2711" s="3"/>
      <c r="T2711" s="3" t="s">
        <v>4716</v>
      </c>
    </row>
    <row r="2712" spans="2:20">
      <c r="B2712" t="s">
        <v>12345</v>
      </c>
      <c r="C2712" t="s">
        <v>16757</v>
      </c>
      <c r="E2712" t="s">
        <v>15899</v>
      </c>
      <c r="F2712" s="3">
        <v>3</v>
      </c>
      <c r="G2712" s="3">
        <v>2536.91</v>
      </c>
      <c r="H2712" s="255">
        <v>42375</v>
      </c>
      <c r="I2712" s="270">
        <v>7.083333333333333</v>
      </c>
      <c r="J2712" s="3">
        <v>-1</v>
      </c>
      <c r="K2712" s="3" t="s">
        <v>12343</v>
      </c>
      <c r="L2712" s="3" t="s">
        <v>4726</v>
      </c>
      <c r="M2712" s="3" t="s">
        <v>4994</v>
      </c>
      <c r="N2712" s="3" t="s">
        <v>4722</v>
      </c>
      <c r="O2712" s="3" t="s">
        <v>4715</v>
      </c>
      <c r="P2712" s="3"/>
      <c r="Q2712" s="3"/>
      <c r="R2712" s="3"/>
      <c r="S2712" s="3"/>
      <c r="T2712" s="3" t="s">
        <v>4716</v>
      </c>
    </row>
    <row r="2713" spans="2:20">
      <c r="B2713" t="s">
        <v>12345</v>
      </c>
      <c r="C2713" t="s">
        <v>16758</v>
      </c>
      <c r="E2713" t="s">
        <v>16759</v>
      </c>
      <c r="F2713" s="3">
        <v>0</v>
      </c>
      <c r="G2713" s="3">
        <v>0</v>
      </c>
      <c r="H2713" s="255">
        <v>42374</v>
      </c>
      <c r="I2713" s="270">
        <v>7.083333333333333</v>
      </c>
      <c r="J2713" s="3">
        <v>-1</v>
      </c>
      <c r="K2713" s="3" t="s">
        <v>12343</v>
      </c>
      <c r="L2713" s="3" t="s">
        <v>5324</v>
      </c>
      <c r="M2713" s="3" t="s">
        <v>16760</v>
      </c>
      <c r="N2713" s="3" t="s">
        <v>4712</v>
      </c>
      <c r="O2713" s="3" t="s">
        <v>4715</v>
      </c>
      <c r="P2713" s="3"/>
      <c r="Q2713" s="3"/>
      <c r="R2713" s="3"/>
      <c r="S2713" s="3"/>
      <c r="T2713" s="3" t="s">
        <v>4716</v>
      </c>
    </row>
    <row r="2714" spans="2:20">
      <c r="B2714" t="s">
        <v>12345</v>
      </c>
      <c r="C2714" t="s">
        <v>16761</v>
      </c>
      <c r="E2714" t="s">
        <v>13702</v>
      </c>
      <c r="F2714" s="3">
        <v>0</v>
      </c>
      <c r="G2714" s="3">
        <v>0</v>
      </c>
      <c r="H2714" s="255">
        <v>42373</v>
      </c>
      <c r="I2714" s="270">
        <v>7.083333333333333</v>
      </c>
      <c r="J2714" s="3">
        <v>-1</v>
      </c>
      <c r="K2714" s="3" t="s">
        <v>12343</v>
      </c>
      <c r="L2714" s="3" t="s">
        <v>4726</v>
      </c>
      <c r="M2714" s="3" t="s">
        <v>4994</v>
      </c>
      <c r="N2714" s="3" t="s">
        <v>4712</v>
      </c>
      <c r="O2714" s="3" t="s">
        <v>4715</v>
      </c>
      <c r="P2714" s="3"/>
      <c r="Q2714" s="3"/>
      <c r="R2714" s="3"/>
      <c r="S2714" s="3"/>
      <c r="T2714" s="3" t="s">
        <v>4716</v>
      </c>
    </row>
    <row r="2715" spans="2:20">
      <c r="B2715" t="s">
        <v>12345</v>
      </c>
      <c r="C2715" t="s">
        <v>16762</v>
      </c>
      <c r="E2715" t="s">
        <v>16763</v>
      </c>
      <c r="F2715" s="3">
        <v>0</v>
      </c>
      <c r="G2715" s="3">
        <v>0</v>
      </c>
      <c r="H2715" s="255">
        <v>42387</v>
      </c>
      <c r="I2715" s="270">
        <v>7.083333333333333</v>
      </c>
      <c r="J2715" s="3">
        <v>-1</v>
      </c>
      <c r="K2715" s="3" t="s">
        <v>12343</v>
      </c>
      <c r="L2715" s="3" t="s">
        <v>5324</v>
      </c>
      <c r="M2715" s="3" t="s">
        <v>10076</v>
      </c>
      <c r="N2715" s="3" t="s">
        <v>4722</v>
      </c>
      <c r="O2715" s="3" t="s">
        <v>4715</v>
      </c>
      <c r="P2715" s="3"/>
      <c r="Q2715" s="3"/>
      <c r="R2715" s="3"/>
      <c r="S2715" s="3"/>
      <c r="T2715" s="3" t="s">
        <v>4716</v>
      </c>
    </row>
    <row r="2716" spans="2:20">
      <c r="B2716" t="s">
        <v>12345</v>
      </c>
      <c r="C2716" t="s">
        <v>16764</v>
      </c>
      <c r="E2716" t="s">
        <v>13263</v>
      </c>
      <c r="F2716" s="3">
        <v>0</v>
      </c>
      <c r="G2716" s="3">
        <v>0</v>
      </c>
      <c r="H2716" s="255">
        <v>42374</v>
      </c>
      <c r="I2716" s="270">
        <v>7.083333333333333</v>
      </c>
      <c r="J2716" s="3">
        <v>-1</v>
      </c>
      <c r="K2716" s="3" t="s">
        <v>12343</v>
      </c>
      <c r="L2716" s="3" t="s">
        <v>5324</v>
      </c>
      <c r="M2716" s="3" t="s">
        <v>6504</v>
      </c>
      <c r="N2716" s="3" t="s">
        <v>4722</v>
      </c>
      <c r="O2716" s="3" t="s">
        <v>4715</v>
      </c>
      <c r="P2716" s="3"/>
      <c r="Q2716" s="3"/>
      <c r="R2716" s="3"/>
      <c r="S2716" s="3"/>
      <c r="T2716" s="3" t="s">
        <v>4716</v>
      </c>
    </row>
    <row r="2717" spans="2:20">
      <c r="B2717" t="s">
        <v>12345</v>
      </c>
      <c r="C2717" t="s">
        <v>16765</v>
      </c>
      <c r="E2717" t="s">
        <v>16536</v>
      </c>
      <c r="F2717" s="3">
        <v>1</v>
      </c>
      <c r="G2717" s="3">
        <v>166.93</v>
      </c>
      <c r="H2717" s="255">
        <v>42382</v>
      </c>
      <c r="I2717" s="270">
        <v>7.083333333333333</v>
      </c>
      <c r="J2717" s="3">
        <v>-1</v>
      </c>
      <c r="K2717" s="3" t="s">
        <v>12343</v>
      </c>
      <c r="L2717" s="3" t="s">
        <v>4726</v>
      </c>
      <c r="M2717" s="3" t="s">
        <v>4994</v>
      </c>
      <c r="N2717" s="3" t="s">
        <v>4718</v>
      </c>
      <c r="O2717" s="3" t="s">
        <v>4715</v>
      </c>
      <c r="P2717" s="3"/>
      <c r="Q2717" s="3"/>
      <c r="R2717" s="3"/>
      <c r="S2717" s="3"/>
      <c r="T2717" s="3" t="s">
        <v>4716</v>
      </c>
    </row>
    <row r="2718" spans="2:20">
      <c r="B2718" t="s">
        <v>12345</v>
      </c>
      <c r="C2718" t="s">
        <v>16766</v>
      </c>
      <c r="E2718" t="s">
        <v>16767</v>
      </c>
      <c r="F2718" s="3">
        <v>0</v>
      </c>
      <c r="G2718" s="3">
        <v>0</v>
      </c>
      <c r="H2718" s="255">
        <v>42394</v>
      </c>
      <c r="I2718" s="270">
        <v>7.083333333333333</v>
      </c>
      <c r="J2718" s="3">
        <v>-1</v>
      </c>
      <c r="K2718" s="3" t="s">
        <v>12343</v>
      </c>
      <c r="L2718" s="3" t="s">
        <v>4726</v>
      </c>
      <c r="M2718" s="3" t="s">
        <v>4994</v>
      </c>
      <c r="N2718" s="3" t="s">
        <v>4731</v>
      </c>
      <c r="O2718" s="3" t="s">
        <v>4715</v>
      </c>
      <c r="P2718" s="3"/>
      <c r="Q2718" s="3"/>
      <c r="R2718" s="3"/>
      <c r="S2718" s="3"/>
      <c r="T2718" s="3" t="s">
        <v>4716</v>
      </c>
    </row>
    <row r="2719" spans="2:20">
      <c r="B2719" t="s">
        <v>12345</v>
      </c>
      <c r="C2719" t="s">
        <v>16768</v>
      </c>
      <c r="E2719" t="s">
        <v>15974</v>
      </c>
      <c r="F2719" s="3">
        <v>0</v>
      </c>
      <c r="G2719" s="3">
        <v>0</v>
      </c>
      <c r="H2719" s="255">
        <v>42373</v>
      </c>
      <c r="I2719" s="270">
        <v>7.083333333333333</v>
      </c>
      <c r="J2719" s="3">
        <v>-1</v>
      </c>
      <c r="K2719" s="3" t="s">
        <v>12343</v>
      </c>
      <c r="L2719" s="3" t="s">
        <v>4726</v>
      </c>
      <c r="M2719" s="3" t="s">
        <v>4994</v>
      </c>
      <c r="N2719" s="3" t="s">
        <v>4718</v>
      </c>
      <c r="O2719" s="3" t="s">
        <v>4715</v>
      </c>
      <c r="P2719" s="3"/>
      <c r="Q2719" s="3"/>
      <c r="R2719" s="3"/>
      <c r="S2719" s="3"/>
      <c r="T2719" s="3" t="s">
        <v>4716</v>
      </c>
    </row>
    <row r="2720" spans="2:20">
      <c r="B2720" t="s">
        <v>12345</v>
      </c>
      <c r="C2720" t="s">
        <v>16769</v>
      </c>
      <c r="E2720" t="s">
        <v>16315</v>
      </c>
      <c r="F2720" s="3">
        <v>1</v>
      </c>
      <c r="G2720" s="3">
        <v>333.85</v>
      </c>
      <c r="H2720" s="255">
        <v>42376</v>
      </c>
      <c r="I2720" s="270">
        <v>7.083333333333333</v>
      </c>
      <c r="J2720" s="3">
        <v>-1</v>
      </c>
      <c r="K2720" s="3" t="s">
        <v>12343</v>
      </c>
      <c r="L2720" s="3" t="s">
        <v>4753</v>
      </c>
      <c r="M2720" s="3" t="s">
        <v>4753</v>
      </c>
      <c r="N2720" s="3" t="s">
        <v>4712</v>
      </c>
      <c r="O2720" s="3" t="s">
        <v>4715</v>
      </c>
      <c r="P2720" s="3"/>
      <c r="Q2720" s="3"/>
      <c r="R2720" s="3"/>
      <c r="S2720" s="3"/>
      <c r="T2720" s="3" t="s">
        <v>4716</v>
      </c>
    </row>
    <row r="2721" spans="2:20">
      <c r="B2721" t="s">
        <v>12345</v>
      </c>
      <c r="C2721" t="s">
        <v>16770</v>
      </c>
      <c r="E2721" t="s">
        <v>16771</v>
      </c>
      <c r="F2721" s="3">
        <v>0</v>
      </c>
      <c r="G2721" s="3">
        <v>0</v>
      </c>
      <c r="H2721" s="255">
        <v>42387</v>
      </c>
      <c r="I2721" s="270">
        <v>7.083333333333333</v>
      </c>
      <c r="J2721" s="3">
        <v>-1</v>
      </c>
      <c r="K2721" s="3" t="s">
        <v>12343</v>
      </c>
      <c r="L2721" s="3" t="s">
        <v>4726</v>
      </c>
      <c r="M2721" s="3" t="s">
        <v>16772</v>
      </c>
      <c r="N2721" s="3" t="s">
        <v>4722</v>
      </c>
      <c r="O2721" s="3" t="s">
        <v>4715</v>
      </c>
      <c r="P2721" s="3"/>
      <c r="Q2721" s="3"/>
      <c r="R2721" s="3"/>
      <c r="S2721" s="3"/>
      <c r="T2721" s="3" t="s">
        <v>4716</v>
      </c>
    </row>
    <row r="2722" spans="2:20">
      <c r="B2722" t="s">
        <v>12345</v>
      </c>
      <c r="C2722" t="s">
        <v>16773</v>
      </c>
      <c r="E2722" t="s">
        <v>16774</v>
      </c>
      <c r="F2722" s="3">
        <v>0</v>
      </c>
      <c r="G2722" s="3">
        <v>0</v>
      </c>
      <c r="H2722" s="255">
        <v>42384</v>
      </c>
      <c r="I2722" s="270">
        <v>7.083333333333333</v>
      </c>
      <c r="J2722" s="3">
        <v>-1</v>
      </c>
      <c r="K2722" s="3" t="s">
        <v>4752</v>
      </c>
      <c r="L2722" s="3" t="s">
        <v>4726</v>
      </c>
      <c r="M2722" s="3" t="s">
        <v>5972</v>
      </c>
      <c r="N2722" s="3" t="s">
        <v>4722</v>
      </c>
      <c r="O2722" s="3" t="s">
        <v>4715</v>
      </c>
      <c r="P2722" s="3"/>
      <c r="Q2722" s="3"/>
      <c r="R2722" s="3"/>
      <c r="S2722" s="3"/>
      <c r="T2722" s="3" t="s">
        <v>4716</v>
      </c>
    </row>
    <row r="2723" spans="2:20">
      <c r="B2723" t="s">
        <v>12345</v>
      </c>
      <c r="C2723" t="s">
        <v>16775</v>
      </c>
      <c r="E2723" t="s">
        <v>16776</v>
      </c>
      <c r="F2723" s="3">
        <v>0</v>
      </c>
      <c r="G2723" s="3">
        <v>0</v>
      </c>
      <c r="H2723" s="255">
        <v>42395</v>
      </c>
      <c r="I2723" s="270">
        <v>7.083333333333333</v>
      </c>
      <c r="J2723" s="3">
        <v>-1</v>
      </c>
      <c r="K2723" s="3" t="s">
        <v>12343</v>
      </c>
      <c r="L2723" s="3" t="s">
        <v>4726</v>
      </c>
      <c r="M2723" s="3" t="s">
        <v>16777</v>
      </c>
      <c r="N2723" s="3" t="s">
        <v>4718</v>
      </c>
      <c r="O2723" s="3" t="s">
        <v>4715</v>
      </c>
      <c r="P2723" s="3"/>
      <c r="Q2723" s="3"/>
      <c r="R2723" s="3"/>
      <c r="S2723" s="3"/>
      <c r="T2723" s="3" t="s">
        <v>4716</v>
      </c>
    </row>
    <row r="2724" spans="2:20">
      <c r="B2724" t="s">
        <v>12345</v>
      </c>
      <c r="C2724" t="s">
        <v>16778</v>
      </c>
      <c r="E2724" t="s">
        <v>16779</v>
      </c>
      <c r="F2724" s="3">
        <v>1</v>
      </c>
      <c r="G2724" s="3">
        <v>333.85</v>
      </c>
      <c r="H2724" s="255">
        <v>42373</v>
      </c>
      <c r="I2724" s="270">
        <v>7.083333333333333</v>
      </c>
      <c r="J2724" s="3">
        <v>-1</v>
      </c>
      <c r="K2724" s="3" t="s">
        <v>4752</v>
      </c>
      <c r="L2724" s="3" t="s">
        <v>4726</v>
      </c>
      <c r="M2724" s="3" t="s">
        <v>11774</v>
      </c>
      <c r="N2724" s="3" t="s">
        <v>4722</v>
      </c>
      <c r="O2724" s="3" t="s">
        <v>4715</v>
      </c>
      <c r="P2724" s="3"/>
      <c r="Q2724" s="3"/>
      <c r="R2724" s="3"/>
      <c r="S2724" s="3"/>
      <c r="T2724" s="3" t="s">
        <v>4716</v>
      </c>
    </row>
    <row r="2725" spans="2:20">
      <c r="B2725" t="s">
        <v>12345</v>
      </c>
      <c r="C2725" t="s">
        <v>16780</v>
      </c>
      <c r="E2725" t="s">
        <v>16781</v>
      </c>
      <c r="F2725" s="3">
        <v>0</v>
      </c>
      <c r="G2725" s="3">
        <v>0</v>
      </c>
      <c r="H2725" s="255">
        <v>42373</v>
      </c>
      <c r="I2725" s="270">
        <v>7.083333333333333</v>
      </c>
      <c r="J2725" s="3">
        <v>-1</v>
      </c>
      <c r="K2725" s="3" t="s">
        <v>12343</v>
      </c>
      <c r="L2725" s="3" t="s">
        <v>4726</v>
      </c>
      <c r="M2725" s="3" t="s">
        <v>5972</v>
      </c>
      <c r="N2725" s="3" t="s">
        <v>4712</v>
      </c>
      <c r="O2725" s="3" t="s">
        <v>4715</v>
      </c>
      <c r="P2725" s="3"/>
      <c r="Q2725" s="3"/>
      <c r="R2725" s="3"/>
      <c r="S2725" s="3"/>
      <c r="T2725" s="3" t="s">
        <v>4716</v>
      </c>
    </row>
    <row r="2726" spans="2:20">
      <c r="B2726" t="s">
        <v>12345</v>
      </c>
      <c r="C2726" t="s">
        <v>16782</v>
      </c>
      <c r="E2726" t="s">
        <v>14211</v>
      </c>
      <c r="F2726" s="3">
        <v>0</v>
      </c>
      <c r="G2726" s="3">
        <v>0</v>
      </c>
      <c r="H2726" s="255">
        <v>42394</v>
      </c>
      <c r="I2726" s="270">
        <v>7.083333333333333</v>
      </c>
      <c r="J2726" s="3">
        <v>-1</v>
      </c>
      <c r="K2726" s="3" t="s">
        <v>4752</v>
      </c>
      <c r="L2726" s="3" t="s">
        <v>5324</v>
      </c>
      <c r="M2726" s="3" t="s">
        <v>8234</v>
      </c>
      <c r="N2726" s="3" t="s">
        <v>4722</v>
      </c>
      <c r="O2726" s="3" t="s">
        <v>4715</v>
      </c>
      <c r="P2726" s="3"/>
      <c r="Q2726" s="3"/>
      <c r="R2726" s="3"/>
      <c r="S2726" s="3"/>
      <c r="T2726" s="3" t="s">
        <v>4716</v>
      </c>
    </row>
    <row r="2727" spans="2:20">
      <c r="B2727" t="s">
        <v>12345</v>
      </c>
      <c r="C2727" t="s">
        <v>16783</v>
      </c>
      <c r="E2727" t="s">
        <v>16700</v>
      </c>
      <c r="F2727" s="3">
        <v>2</v>
      </c>
      <c r="G2727" s="3">
        <v>2369.9899999999998</v>
      </c>
      <c r="H2727" s="255">
        <v>42399</v>
      </c>
      <c r="I2727" s="270">
        <v>7.083333333333333</v>
      </c>
      <c r="J2727" s="3">
        <v>-1</v>
      </c>
      <c r="K2727" s="3" t="s">
        <v>4752</v>
      </c>
      <c r="L2727" s="3" t="s">
        <v>4726</v>
      </c>
      <c r="M2727" s="3" t="s">
        <v>4994</v>
      </c>
      <c r="N2727" s="3" t="s">
        <v>4722</v>
      </c>
      <c r="O2727" s="3" t="s">
        <v>4715</v>
      </c>
      <c r="P2727" s="3"/>
      <c r="Q2727" s="3"/>
      <c r="R2727" s="3"/>
      <c r="S2727" s="3"/>
      <c r="T2727" s="3" t="s">
        <v>4716</v>
      </c>
    </row>
    <row r="2728" spans="2:20">
      <c r="B2728" t="s">
        <v>12345</v>
      </c>
      <c r="C2728" t="s">
        <v>16784</v>
      </c>
      <c r="E2728" t="s">
        <v>15061</v>
      </c>
      <c r="F2728" s="3">
        <v>0</v>
      </c>
      <c r="G2728" s="3">
        <v>0</v>
      </c>
      <c r="H2728" s="255">
        <v>42396</v>
      </c>
      <c r="I2728" s="270">
        <v>7.083333333333333</v>
      </c>
      <c r="J2728" s="3">
        <v>-1</v>
      </c>
      <c r="K2728" s="3" t="s">
        <v>4752</v>
      </c>
      <c r="L2728" s="3" t="s">
        <v>4726</v>
      </c>
      <c r="M2728" s="3" t="s">
        <v>5188</v>
      </c>
      <c r="N2728" s="3" t="s">
        <v>4718</v>
      </c>
      <c r="O2728" s="3" t="s">
        <v>4715</v>
      </c>
      <c r="P2728" s="3"/>
      <c r="Q2728" s="3"/>
      <c r="R2728" s="3"/>
      <c r="S2728" s="3"/>
      <c r="T2728" s="3" t="s">
        <v>4716</v>
      </c>
    </row>
    <row r="2729" spans="2:20">
      <c r="B2729" t="s">
        <v>12345</v>
      </c>
      <c r="C2729" t="s">
        <v>16785</v>
      </c>
      <c r="E2729" t="s">
        <v>13985</v>
      </c>
      <c r="F2729" s="3">
        <v>0</v>
      </c>
      <c r="G2729" s="3">
        <v>0</v>
      </c>
      <c r="H2729" s="255">
        <v>42378</v>
      </c>
      <c r="I2729" s="270">
        <v>7.083333333333333</v>
      </c>
      <c r="J2729" s="3">
        <v>-1</v>
      </c>
      <c r="K2729" s="3" t="s">
        <v>12343</v>
      </c>
      <c r="L2729" s="3" t="s">
        <v>4726</v>
      </c>
      <c r="M2729" s="3" t="s">
        <v>10081</v>
      </c>
      <c r="N2729" s="3" t="s">
        <v>4718</v>
      </c>
      <c r="O2729" s="3" t="s">
        <v>4715</v>
      </c>
      <c r="P2729" s="3"/>
      <c r="Q2729" s="3"/>
      <c r="R2729" s="3"/>
      <c r="S2729" s="3"/>
      <c r="T2729" s="3" t="s">
        <v>4716</v>
      </c>
    </row>
    <row r="2730" spans="2:20">
      <c r="B2730" t="s">
        <v>12345</v>
      </c>
      <c r="C2730" t="s">
        <v>16786</v>
      </c>
      <c r="E2730" t="s">
        <v>13241</v>
      </c>
      <c r="F2730" s="3">
        <v>0</v>
      </c>
      <c r="G2730" s="3">
        <v>0</v>
      </c>
      <c r="H2730" s="255">
        <v>42395</v>
      </c>
      <c r="I2730" s="270">
        <v>7.083333333333333</v>
      </c>
      <c r="J2730" s="3">
        <v>349812</v>
      </c>
      <c r="K2730" s="3" t="s">
        <v>12343</v>
      </c>
      <c r="L2730" s="3" t="s">
        <v>5197</v>
      </c>
      <c r="M2730" s="3" t="s">
        <v>13673</v>
      </c>
      <c r="N2730" s="3" t="s">
        <v>4722</v>
      </c>
      <c r="O2730" s="3" t="s">
        <v>4715</v>
      </c>
      <c r="P2730" s="3"/>
      <c r="Q2730" s="3"/>
      <c r="R2730" s="3"/>
      <c r="S2730" s="3"/>
      <c r="T2730" s="3" t="s">
        <v>4716</v>
      </c>
    </row>
    <row r="2731" spans="2:20">
      <c r="B2731" t="s">
        <v>12345</v>
      </c>
      <c r="C2731" t="s">
        <v>16787</v>
      </c>
      <c r="E2731" t="s">
        <v>15558</v>
      </c>
      <c r="F2731" s="3">
        <v>0</v>
      </c>
      <c r="G2731" s="3">
        <v>0</v>
      </c>
      <c r="H2731" s="255">
        <v>42398</v>
      </c>
      <c r="I2731" s="270">
        <v>7.083333333333333</v>
      </c>
      <c r="J2731" s="3">
        <v>-1</v>
      </c>
      <c r="K2731" s="3" t="s">
        <v>4752</v>
      </c>
      <c r="L2731" s="3" t="s">
        <v>4726</v>
      </c>
      <c r="M2731" s="3" t="s">
        <v>5188</v>
      </c>
      <c r="N2731" s="3" t="s">
        <v>4718</v>
      </c>
      <c r="O2731" s="3" t="s">
        <v>4715</v>
      </c>
      <c r="P2731" s="3"/>
      <c r="Q2731" s="3"/>
      <c r="R2731" s="3"/>
      <c r="S2731" s="3"/>
      <c r="T2731" s="3" t="s">
        <v>4716</v>
      </c>
    </row>
    <row r="2732" spans="2:20">
      <c r="B2732" t="s">
        <v>12345</v>
      </c>
      <c r="C2732" t="s">
        <v>16788</v>
      </c>
      <c r="E2732" t="s">
        <v>15891</v>
      </c>
      <c r="F2732" s="3">
        <v>0</v>
      </c>
      <c r="G2732" s="3">
        <v>0</v>
      </c>
      <c r="H2732" s="255">
        <v>42387</v>
      </c>
      <c r="I2732" s="270">
        <v>7.083333333333333</v>
      </c>
      <c r="J2732" s="3">
        <v>-1</v>
      </c>
      <c r="K2732" s="3" t="s">
        <v>12343</v>
      </c>
      <c r="L2732" s="3" t="s">
        <v>5197</v>
      </c>
      <c r="M2732" s="3" t="s">
        <v>12350</v>
      </c>
      <c r="N2732" s="3" t="s">
        <v>4722</v>
      </c>
      <c r="O2732" s="3" t="s">
        <v>4715</v>
      </c>
      <c r="P2732" s="3"/>
      <c r="Q2732" s="3"/>
      <c r="R2732" s="3"/>
      <c r="S2732" s="3"/>
      <c r="T2732" s="3" t="s">
        <v>4716</v>
      </c>
    </row>
    <row r="2733" spans="2:20">
      <c r="B2733" t="s">
        <v>12345</v>
      </c>
      <c r="C2733" t="s">
        <v>16789</v>
      </c>
      <c r="E2733" t="s">
        <v>13146</v>
      </c>
      <c r="F2733" s="3">
        <v>0</v>
      </c>
      <c r="G2733" s="3">
        <v>0</v>
      </c>
      <c r="H2733" s="255">
        <v>42373</v>
      </c>
      <c r="I2733" s="270">
        <v>7.083333333333333</v>
      </c>
      <c r="J2733" s="3">
        <v>-1</v>
      </c>
      <c r="K2733" s="3" t="s">
        <v>4752</v>
      </c>
      <c r="L2733" s="3" t="s">
        <v>4726</v>
      </c>
      <c r="M2733" s="3" t="s">
        <v>16790</v>
      </c>
      <c r="N2733" s="3" t="s">
        <v>4722</v>
      </c>
      <c r="O2733" s="3" t="s">
        <v>4715</v>
      </c>
      <c r="P2733" s="3"/>
      <c r="Q2733" s="3"/>
      <c r="R2733" s="3"/>
      <c r="S2733" s="3"/>
      <c r="T2733" s="3" t="s">
        <v>4716</v>
      </c>
    </row>
    <row r="2734" spans="2:20">
      <c r="B2734" t="s">
        <v>12345</v>
      </c>
      <c r="C2734" t="s">
        <v>16791</v>
      </c>
      <c r="E2734" t="s">
        <v>15304</v>
      </c>
      <c r="F2734" s="3">
        <v>1</v>
      </c>
      <c r="G2734" s="3">
        <v>3525.62</v>
      </c>
      <c r="H2734" s="255">
        <v>42388</v>
      </c>
      <c r="I2734" s="270">
        <v>7.083333333333333</v>
      </c>
      <c r="J2734" s="3">
        <v>-1</v>
      </c>
      <c r="K2734" s="3" t="s">
        <v>12343</v>
      </c>
      <c r="L2734" s="3" t="s">
        <v>5324</v>
      </c>
      <c r="M2734" s="3" t="s">
        <v>12706</v>
      </c>
      <c r="N2734" s="3" t="s">
        <v>4722</v>
      </c>
      <c r="O2734" s="3" t="s">
        <v>4715</v>
      </c>
      <c r="P2734" s="3"/>
      <c r="Q2734" s="3"/>
      <c r="R2734" s="3"/>
      <c r="S2734" s="3"/>
      <c r="T2734" s="3" t="s">
        <v>4716</v>
      </c>
    </row>
    <row r="2735" spans="2:20">
      <c r="B2735" t="s">
        <v>12345</v>
      </c>
      <c r="C2735" t="s">
        <v>16792</v>
      </c>
      <c r="E2735" t="s">
        <v>13165</v>
      </c>
      <c r="F2735" s="3">
        <v>0</v>
      </c>
      <c r="G2735" s="3">
        <v>0</v>
      </c>
      <c r="H2735" s="255">
        <v>42382</v>
      </c>
      <c r="I2735" s="270">
        <v>7.083333333333333</v>
      </c>
      <c r="J2735" s="3">
        <v>107868</v>
      </c>
      <c r="K2735" s="3" t="s">
        <v>12343</v>
      </c>
      <c r="L2735" s="3" t="s">
        <v>5197</v>
      </c>
      <c r="M2735" s="3" t="s">
        <v>12363</v>
      </c>
      <c r="N2735" s="3" t="s">
        <v>4718</v>
      </c>
      <c r="O2735" s="3" t="s">
        <v>4715</v>
      </c>
      <c r="P2735" s="3"/>
      <c r="Q2735" s="3"/>
      <c r="R2735" s="3"/>
      <c r="S2735" s="3"/>
      <c r="T2735" s="3" t="s">
        <v>4716</v>
      </c>
    </row>
    <row r="2736" spans="2:20">
      <c r="B2736" t="s">
        <v>12345</v>
      </c>
      <c r="C2736" t="s">
        <v>16793</v>
      </c>
      <c r="E2736" t="s">
        <v>16441</v>
      </c>
      <c r="F2736" s="3">
        <v>0</v>
      </c>
      <c r="G2736" s="3">
        <v>0</v>
      </c>
      <c r="H2736" s="255">
        <v>42374</v>
      </c>
      <c r="I2736" s="270">
        <v>7.083333333333333</v>
      </c>
      <c r="J2736" s="3">
        <v>-1</v>
      </c>
      <c r="K2736" s="3" t="s">
        <v>4752</v>
      </c>
      <c r="L2736" s="3" t="s">
        <v>5197</v>
      </c>
      <c r="M2736" s="3" t="s">
        <v>10405</v>
      </c>
      <c r="N2736" s="3" t="s">
        <v>4712</v>
      </c>
      <c r="O2736" s="3" t="s">
        <v>4715</v>
      </c>
      <c r="P2736" s="3"/>
      <c r="Q2736" s="3"/>
      <c r="R2736" s="3"/>
      <c r="S2736" s="3"/>
      <c r="T2736" s="3" t="s">
        <v>4716</v>
      </c>
    </row>
    <row r="2737" spans="2:20">
      <c r="B2737" t="s">
        <v>12345</v>
      </c>
      <c r="C2737" t="s">
        <v>16794</v>
      </c>
      <c r="E2737" t="s">
        <v>16795</v>
      </c>
      <c r="F2737" s="3">
        <v>0</v>
      </c>
      <c r="G2737" s="3">
        <v>0</v>
      </c>
      <c r="H2737" s="255">
        <v>42399</v>
      </c>
      <c r="I2737" s="270">
        <v>7.083333333333333</v>
      </c>
      <c r="J2737" s="3">
        <v>-1</v>
      </c>
      <c r="K2737" s="3" t="s">
        <v>12343</v>
      </c>
      <c r="L2737" s="3" t="s">
        <v>5197</v>
      </c>
      <c r="M2737" s="3" t="s">
        <v>16796</v>
      </c>
      <c r="N2737" s="3" t="s">
        <v>4718</v>
      </c>
      <c r="O2737" s="3" t="s">
        <v>4715</v>
      </c>
      <c r="P2737" s="3"/>
      <c r="Q2737" s="3"/>
      <c r="R2737" s="3"/>
      <c r="S2737" s="3"/>
      <c r="T2737" s="3" t="s">
        <v>4716</v>
      </c>
    </row>
    <row r="2738" spans="2:20">
      <c r="B2738" t="s">
        <v>12345</v>
      </c>
      <c r="C2738" t="s">
        <v>16797</v>
      </c>
      <c r="E2738" t="s">
        <v>16798</v>
      </c>
      <c r="F2738" s="3">
        <v>0</v>
      </c>
      <c r="G2738" s="3">
        <v>0</v>
      </c>
      <c r="H2738" s="255">
        <v>42398</v>
      </c>
      <c r="I2738" s="270">
        <v>7.083333333333333</v>
      </c>
      <c r="J2738" s="3">
        <v>-1</v>
      </c>
      <c r="K2738" s="3" t="s">
        <v>12343</v>
      </c>
      <c r="L2738" s="3" t="s">
        <v>4726</v>
      </c>
      <c r="M2738" s="3" t="s">
        <v>11774</v>
      </c>
      <c r="N2738" s="3" t="s">
        <v>4718</v>
      </c>
      <c r="O2738" s="3" t="s">
        <v>4715</v>
      </c>
      <c r="P2738" s="3"/>
      <c r="Q2738" s="3"/>
      <c r="R2738" s="3"/>
      <c r="S2738" s="3"/>
      <c r="T2738" s="3" t="s">
        <v>4716</v>
      </c>
    </row>
    <row r="2739" spans="2:20">
      <c r="B2739" t="s">
        <v>12345</v>
      </c>
      <c r="C2739" t="s">
        <v>16799</v>
      </c>
      <c r="E2739" t="s">
        <v>15842</v>
      </c>
      <c r="F2739" s="3">
        <v>0</v>
      </c>
      <c r="G2739" s="3">
        <v>0</v>
      </c>
      <c r="H2739" s="255">
        <v>42397</v>
      </c>
      <c r="I2739" s="270">
        <v>7.083333333333333</v>
      </c>
      <c r="J2739" s="3">
        <v>-1</v>
      </c>
      <c r="K2739" s="3" t="s">
        <v>4752</v>
      </c>
      <c r="L2739" s="3" t="s">
        <v>4726</v>
      </c>
      <c r="M2739" s="3" t="s">
        <v>11774</v>
      </c>
      <c r="N2739" s="3" t="s">
        <v>4718</v>
      </c>
      <c r="O2739" s="3" t="s">
        <v>4715</v>
      </c>
      <c r="P2739" s="3"/>
      <c r="Q2739" s="3"/>
      <c r="R2739" s="3"/>
      <c r="S2739" s="3"/>
      <c r="T2739" s="3" t="s">
        <v>4716</v>
      </c>
    </row>
    <row r="2740" spans="2:20">
      <c r="B2740" t="s">
        <v>12345</v>
      </c>
      <c r="C2740" t="s">
        <v>16800</v>
      </c>
      <c r="E2740" t="s">
        <v>16801</v>
      </c>
      <c r="F2740" s="3">
        <v>0</v>
      </c>
      <c r="G2740" s="3">
        <v>0</v>
      </c>
      <c r="H2740" s="255">
        <v>42394</v>
      </c>
      <c r="I2740" s="270">
        <v>7.083333333333333</v>
      </c>
      <c r="J2740" s="3">
        <v>-1</v>
      </c>
      <c r="K2740" s="3" t="s">
        <v>12343</v>
      </c>
      <c r="L2740" s="3" t="s">
        <v>4726</v>
      </c>
      <c r="M2740" s="3" t="s">
        <v>4994</v>
      </c>
      <c r="N2740" s="3" t="s">
        <v>4712</v>
      </c>
      <c r="O2740" s="3" t="s">
        <v>4715</v>
      </c>
      <c r="P2740" s="3"/>
      <c r="Q2740" s="3"/>
      <c r="R2740" s="3"/>
      <c r="S2740" s="3"/>
      <c r="T2740" s="3" t="s">
        <v>4716</v>
      </c>
    </row>
    <row r="2741" spans="2:20">
      <c r="B2741" t="s">
        <v>12345</v>
      </c>
      <c r="C2741" t="s">
        <v>16802</v>
      </c>
      <c r="E2741" t="s">
        <v>14448</v>
      </c>
      <c r="F2741" s="3">
        <v>0</v>
      </c>
      <c r="G2741" s="3">
        <v>0</v>
      </c>
      <c r="H2741" s="255">
        <v>42373</v>
      </c>
      <c r="I2741" s="270">
        <v>7.083333333333333</v>
      </c>
      <c r="J2741" s="3">
        <v>-1</v>
      </c>
      <c r="K2741" s="3" t="s">
        <v>12343</v>
      </c>
      <c r="L2741" s="3" t="s">
        <v>4726</v>
      </c>
      <c r="M2741" s="3" t="s">
        <v>5188</v>
      </c>
      <c r="N2741" s="3" t="s">
        <v>4722</v>
      </c>
      <c r="O2741" s="3" t="s">
        <v>4715</v>
      </c>
      <c r="P2741" s="3"/>
      <c r="Q2741" s="3"/>
      <c r="R2741" s="3"/>
      <c r="S2741" s="3"/>
      <c r="T2741" s="3" t="s">
        <v>4716</v>
      </c>
    </row>
    <row r="2742" spans="2:20">
      <c r="B2742" t="s">
        <v>12345</v>
      </c>
      <c r="C2742" t="s">
        <v>16803</v>
      </c>
      <c r="E2742" t="s">
        <v>14289</v>
      </c>
      <c r="F2742" s="3">
        <v>0</v>
      </c>
      <c r="G2742" s="3">
        <v>0</v>
      </c>
      <c r="H2742" s="255">
        <v>42377</v>
      </c>
      <c r="I2742" s="270">
        <v>7.083333333333333</v>
      </c>
      <c r="J2742" s="3">
        <v>-1</v>
      </c>
      <c r="K2742" s="3" t="s">
        <v>12343</v>
      </c>
      <c r="L2742" s="3" t="s">
        <v>4726</v>
      </c>
      <c r="M2742" s="3" t="s">
        <v>7955</v>
      </c>
      <c r="N2742" s="3" t="s">
        <v>4722</v>
      </c>
      <c r="O2742" s="3" t="s">
        <v>4715</v>
      </c>
      <c r="P2742" s="3"/>
      <c r="Q2742" s="3"/>
      <c r="R2742" s="3"/>
      <c r="S2742" s="3"/>
      <c r="T2742" s="3" t="s">
        <v>4716</v>
      </c>
    </row>
    <row r="2743" spans="2:20">
      <c r="B2743" t="s">
        <v>12345</v>
      </c>
      <c r="C2743" t="s">
        <v>16804</v>
      </c>
      <c r="E2743" t="s">
        <v>16805</v>
      </c>
      <c r="F2743" s="3">
        <v>0</v>
      </c>
      <c r="G2743" s="3">
        <v>0</v>
      </c>
      <c r="H2743" s="255">
        <v>42391</v>
      </c>
      <c r="I2743" s="270">
        <v>7.083333333333333</v>
      </c>
      <c r="J2743" s="3">
        <v>-1</v>
      </c>
      <c r="K2743" s="3" t="s">
        <v>12343</v>
      </c>
      <c r="L2743" s="3" t="s">
        <v>4726</v>
      </c>
      <c r="M2743" s="3" t="s">
        <v>7955</v>
      </c>
      <c r="N2743" s="3" t="s">
        <v>4722</v>
      </c>
      <c r="O2743" s="3" t="s">
        <v>4715</v>
      </c>
      <c r="P2743" s="3"/>
      <c r="Q2743" s="3"/>
      <c r="R2743" s="3"/>
      <c r="S2743" s="3"/>
      <c r="T2743" s="3" t="s">
        <v>4716</v>
      </c>
    </row>
    <row r="2744" spans="2:20">
      <c r="B2744" t="s">
        <v>12345</v>
      </c>
      <c r="C2744" t="s">
        <v>16806</v>
      </c>
      <c r="E2744" t="s">
        <v>15980</v>
      </c>
      <c r="F2744" s="3">
        <v>0</v>
      </c>
      <c r="G2744" s="3">
        <v>0</v>
      </c>
      <c r="H2744" s="255">
        <v>42381</v>
      </c>
      <c r="I2744" s="270">
        <v>7.083333333333333</v>
      </c>
      <c r="J2744" s="3">
        <v>-1</v>
      </c>
      <c r="K2744" s="3" t="s">
        <v>12343</v>
      </c>
      <c r="L2744" s="3" t="s">
        <v>5324</v>
      </c>
      <c r="M2744" s="3" t="s">
        <v>5545</v>
      </c>
      <c r="N2744" s="3" t="s">
        <v>4718</v>
      </c>
      <c r="O2744" s="3" t="s">
        <v>4715</v>
      </c>
      <c r="P2744" s="3"/>
      <c r="Q2744" s="3"/>
      <c r="R2744" s="3"/>
      <c r="S2744" s="3"/>
      <c r="T2744" s="3" t="s">
        <v>4716</v>
      </c>
    </row>
    <row r="2745" spans="2:20">
      <c r="B2745" t="s">
        <v>12345</v>
      </c>
      <c r="C2745" t="s">
        <v>16807</v>
      </c>
      <c r="E2745" t="s">
        <v>15423</v>
      </c>
      <c r="F2745" s="3">
        <v>0</v>
      </c>
      <c r="G2745" s="3">
        <v>0</v>
      </c>
      <c r="H2745" s="255">
        <v>42396</v>
      </c>
      <c r="I2745" s="270">
        <v>7.083333333333333</v>
      </c>
      <c r="J2745" s="3">
        <v>-1</v>
      </c>
      <c r="K2745" s="3" t="s">
        <v>4752</v>
      </c>
      <c r="L2745" s="3" t="s">
        <v>5197</v>
      </c>
      <c r="M2745" s="3" t="s">
        <v>16808</v>
      </c>
      <c r="N2745" s="3" t="s">
        <v>4722</v>
      </c>
      <c r="O2745" s="3" t="s">
        <v>4715</v>
      </c>
      <c r="P2745" s="3"/>
      <c r="Q2745" s="3"/>
      <c r="R2745" s="3"/>
      <c r="S2745" s="3"/>
      <c r="T2745" s="3" t="s">
        <v>4716</v>
      </c>
    </row>
    <row r="2746" spans="2:20">
      <c r="B2746" t="s">
        <v>12345</v>
      </c>
      <c r="C2746" t="s">
        <v>16809</v>
      </c>
      <c r="E2746" t="s">
        <v>13907</v>
      </c>
      <c r="F2746" s="3">
        <v>0</v>
      </c>
      <c r="G2746" s="3">
        <v>0</v>
      </c>
      <c r="H2746" s="255">
        <v>42395</v>
      </c>
      <c r="I2746" s="270">
        <v>7.083333333333333</v>
      </c>
      <c r="J2746" s="3">
        <v>-1</v>
      </c>
      <c r="K2746" s="3" t="s">
        <v>12343</v>
      </c>
      <c r="L2746" s="3" t="s">
        <v>4726</v>
      </c>
      <c r="M2746" s="3" t="s">
        <v>11774</v>
      </c>
      <c r="N2746" s="3" t="s">
        <v>4722</v>
      </c>
      <c r="O2746" s="3" t="s">
        <v>4715</v>
      </c>
      <c r="P2746" s="3"/>
      <c r="Q2746" s="3"/>
      <c r="R2746" s="3"/>
      <c r="S2746" s="3"/>
      <c r="T2746" s="3" t="s">
        <v>4716</v>
      </c>
    </row>
    <row r="2747" spans="2:20">
      <c r="B2747" t="s">
        <v>12345</v>
      </c>
      <c r="C2747" t="s">
        <v>16810</v>
      </c>
      <c r="E2747" t="s">
        <v>12463</v>
      </c>
      <c r="F2747" s="3">
        <v>0</v>
      </c>
      <c r="G2747" s="3">
        <v>0</v>
      </c>
      <c r="H2747" s="255">
        <v>42394</v>
      </c>
      <c r="I2747" s="270">
        <v>7.083333333333333</v>
      </c>
      <c r="J2747" s="3">
        <v>249648</v>
      </c>
      <c r="K2747" s="3" t="s">
        <v>12343</v>
      </c>
      <c r="L2747" s="3" t="s">
        <v>4726</v>
      </c>
      <c r="M2747" s="3" t="s">
        <v>5972</v>
      </c>
      <c r="N2747" s="3" t="s">
        <v>4712</v>
      </c>
      <c r="O2747" s="3" t="s">
        <v>4715</v>
      </c>
      <c r="P2747" s="3"/>
      <c r="Q2747" s="3"/>
      <c r="R2747" s="3"/>
      <c r="S2747" s="3"/>
      <c r="T2747" s="3" t="s">
        <v>4716</v>
      </c>
    </row>
    <row r="2748" spans="2:20">
      <c r="B2748" t="s">
        <v>12345</v>
      </c>
      <c r="C2748" t="s">
        <v>16811</v>
      </c>
      <c r="E2748" t="s">
        <v>16025</v>
      </c>
      <c r="F2748" s="3">
        <v>1</v>
      </c>
      <c r="G2748" s="3">
        <v>111.28</v>
      </c>
      <c r="H2748" s="255">
        <v>42387</v>
      </c>
      <c r="I2748" s="270">
        <v>7.083333333333333</v>
      </c>
      <c r="J2748" s="3">
        <v>-1</v>
      </c>
      <c r="K2748" s="3" t="s">
        <v>12343</v>
      </c>
      <c r="L2748" s="3" t="s">
        <v>4726</v>
      </c>
      <c r="M2748" s="3" t="s">
        <v>4994</v>
      </c>
      <c r="N2748" s="3" t="s">
        <v>4722</v>
      </c>
      <c r="O2748" s="3" t="s">
        <v>4715</v>
      </c>
      <c r="P2748" s="3"/>
      <c r="Q2748" s="3"/>
      <c r="R2748" s="3"/>
      <c r="S2748" s="3"/>
      <c r="T2748" s="3" t="s">
        <v>4716</v>
      </c>
    </row>
    <row r="2749" spans="2:20">
      <c r="B2749" t="s">
        <v>12345</v>
      </c>
      <c r="C2749" t="s">
        <v>16812</v>
      </c>
      <c r="E2749" t="s">
        <v>12771</v>
      </c>
      <c r="F2749" s="3">
        <v>0</v>
      </c>
      <c r="G2749" s="3">
        <v>0</v>
      </c>
      <c r="H2749" s="255">
        <v>42389</v>
      </c>
      <c r="I2749" s="270">
        <v>7.083333333333333</v>
      </c>
      <c r="J2749" s="3">
        <v>175762</v>
      </c>
      <c r="K2749" s="3" t="s">
        <v>4752</v>
      </c>
      <c r="L2749" s="3" t="s">
        <v>5324</v>
      </c>
      <c r="M2749" s="3" t="s">
        <v>16813</v>
      </c>
      <c r="N2749" s="3" t="s">
        <v>4718</v>
      </c>
      <c r="O2749" s="3" t="s">
        <v>4715</v>
      </c>
      <c r="P2749" s="3"/>
      <c r="Q2749" s="3"/>
      <c r="R2749" s="3"/>
      <c r="S2749" s="3"/>
      <c r="T2749" s="3" t="s">
        <v>4716</v>
      </c>
    </row>
    <row r="2750" spans="2:20">
      <c r="B2750" t="s">
        <v>12345</v>
      </c>
      <c r="C2750" t="s">
        <v>16814</v>
      </c>
      <c r="E2750" t="s">
        <v>16815</v>
      </c>
      <c r="F2750" s="3">
        <v>0</v>
      </c>
      <c r="G2750" s="3">
        <v>0</v>
      </c>
      <c r="H2750" s="255">
        <v>42392</v>
      </c>
      <c r="I2750" s="270">
        <v>7.083333333333333</v>
      </c>
      <c r="J2750" s="3">
        <v>-1</v>
      </c>
      <c r="K2750" s="3" t="s">
        <v>12343</v>
      </c>
      <c r="L2750" s="3" t="s">
        <v>4753</v>
      </c>
      <c r="M2750" s="3" t="s">
        <v>4753</v>
      </c>
      <c r="N2750" s="3" t="s">
        <v>4718</v>
      </c>
      <c r="O2750" s="3" t="s">
        <v>4715</v>
      </c>
      <c r="P2750" s="3"/>
      <c r="Q2750" s="3"/>
      <c r="R2750" s="3"/>
      <c r="S2750" s="3"/>
      <c r="T2750" s="3" t="s">
        <v>4716</v>
      </c>
    </row>
    <row r="2751" spans="2:20">
      <c r="B2751" t="s">
        <v>12345</v>
      </c>
      <c r="C2751" t="s">
        <v>16816</v>
      </c>
      <c r="E2751" t="s">
        <v>15577</v>
      </c>
      <c r="F2751" s="3">
        <v>0</v>
      </c>
      <c r="G2751" s="3">
        <v>0</v>
      </c>
      <c r="H2751" s="255">
        <v>42397</v>
      </c>
      <c r="I2751" s="270">
        <v>7.083333333333333</v>
      </c>
      <c r="J2751" s="3">
        <v>-1</v>
      </c>
      <c r="K2751" s="3" t="s">
        <v>12343</v>
      </c>
      <c r="L2751" s="3" t="s">
        <v>4753</v>
      </c>
      <c r="M2751" s="3" t="s">
        <v>4753</v>
      </c>
      <c r="N2751" s="3" t="s">
        <v>4731</v>
      </c>
      <c r="O2751" s="3" t="s">
        <v>4715</v>
      </c>
      <c r="P2751" s="3"/>
      <c r="Q2751" s="3"/>
      <c r="R2751" s="3"/>
      <c r="S2751" s="3"/>
      <c r="T2751" s="3" t="s">
        <v>4716</v>
      </c>
    </row>
    <row r="2752" spans="2:20">
      <c r="B2752" t="s">
        <v>12345</v>
      </c>
      <c r="C2752" t="s">
        <v>16817</v>
      </c>
      <c r="E2752" t="s">
        <v>16818</v>
      </c>
      <c r="F2752" s="3">
        <v>0</v>
      </c>
      <c r="G2752" s="3">
        <v>0</v>
      </c>
      <c r="H2752" s="255">
        <v>42389</v>
      </c>
      <c r="I2752" s="270">
        <v>7.083333333333333</v>
      </c>
      <c r="J2752" s="3">
        <v>-1</v>
      </c>
      <c r="K2752" s="3" t="s">
        <v>12343</v>
      </c>
      <c r="L2752" s="3" t="s">
        <v>4753</v>
      </c>
      <c r="M2752" s="3" t="s">
        <v>4753</v>
      </c>
      <c r="N2752" s="3" t="s">
        <v>4712</v>
      </c>
      <c r="O2752" s="3" t="s">
        <v>4715</v>
      </c>
      <c r="P2752" s="3"/>
      <c r="Q2752" s="3"/>
      <c r="R2752" s="3"/>
      <c r="S2752" s="3"/>
      <c r="T2752" s="3" t="s">
        <v>4716</v>
      </c>
    </row>
    <row r="2753" spans="2:20">
      <c r="B2753" t="s">
        <v>12345</v>
      </c>
      <c r="C2753" t="s">
        <v>16819</v>
      </c>
      <c r="E2753" t="s">
        <v>16820</v>
      </c>
      <c r="F2753" s="3">
        <v>0</v>
      </c>
      <c r="G2753" s="3">
        <v>0</v>
      </c>
      <c r="H2753" s="255">
        <v>42382</v>
      </c>
      <c r="I2753" s="270">
        <v>7.083333333333333</v>
      </c>
      <c r="J2753" s="3">
        <v>-1</v>
      </c>
      <c r="K2753" s="3" t="s">
        <v>12343</v>
      </c>
      <c r="L2753" s="3" t="s">
        <v>4753</v>
      </c>
      <c r="M2753" s="3" t="s">
        <v>4753</v>
      </c>
      <c r="N2753" s="3" t="s">
        <v>4718</v>
      </c>
      <c r="O2753" s="3" t="s">
        <v>4715</v>
      </c>
      <c r="P2753" s="3"/>
      <c r="Q2753" s="3"/>
      <c r="R2753" s="3"/>
      <c r="S2753" s="3"/>
      <c r="T2753" s="3" t="s">
        <v>4716</v>
      </c>
    </row>
    <row r="2754" spans="2:20">
      <c r="B2754" t="s">
        <v>12345</v>
      </c>
      <c r="C2754" t="s">
        <v>16821</v>
      </c>
      <c r="E2754" t="s">
        <v>16822</v>
      </c>
      <c r="F2754" s="3">
        <v>2</v>
      </c>
      <c r="G2754" s="3">
        <v>278.20999999999998</v>
      </c>
      <c r="H2754" s="255">
        <v>42388</v>
      </c>
      <c r="I2754" s="270">
        <v>7.083333333333333</v>
      </c>
      <c r="J2754" s="3">
        <v>-1</v>
      </c>
      <c r="K2754" s="3" t="s">
        <v>12343</v>
      </c>
      <c r="L2754" s="3" t="s">
        <v>4753</v>
      </c>
      <c r="M2754" s="3" t="s">
        <v>4753</v>
      </c>
      <c r="N2754" s="3" t="s">
        <v>4722</v>
      </c>
      <c r="O2754" s="3" t="s">
        <v>4715</v>
      </c>
      <c r="P2754" s="3"/>
      <c r="Q2754" s="3"/>
      <c r="R2754" s="3"/>
      <c r="S2754" s="3"/>
      <c r="T2754" s="3" t="s">
        <v>4716</v>
      </c>
    </row>
    <row r="2755" spans="2:20">
      <c r="B2755" t="s">
        <v>12345</v>
      </c>
      <c r="C2755" t="s">
        <v>16823</v>
      </c>
      <c r="E2755" t="s">
        <v>16824</v>
      </c>
      <c r="F2755" s="3">
        <v>1</v>
      </c>
      <c r="G2755" s="3">
        <v>333.85</v>
      </c>
      <c r="H2755" s="255">
        <v>42390</v>
      </c>
      <c r="I2755" s="270">
        <v>7.083333333333333</v>
      </c>
      <c r="J2755" s="3">
        <v>-1</v>
      </c>
      <c r="K2755" s="3" t="s">
        <v>12343</v>
      </c>
      <c r="L2755" s="3" t="s">
        <v>4753</v>
      </c>
      <c r="M2755" s="3" t="s">
        <v>4753</v>
      </c>
      <c r="N2755" s="3" t="s">
        <v>4731</v>
      </c>
      <c r="O2755" s="3" t="s">
        <v>4715</v>
      </c>
      <c r="P2755" s="3"/>
      <c r="Q2755" s="3"/>
      <c r="R2755" s="3"/>
      <c r="S2755" s="3"/>
      <c r="T2755" s="3" t="s">
        <v>4716</v>
      </c>
    </row>
    <row r="2756" spans="2:20">
      <c r="B2756" t="s">
        <v>12345</v>
      </c>
      <c r="C2756" t="s">
        <v>16825</v>
      </c>
      <c r="E2756" t="s">
        <v>16826</v>
      </c>
      <c r="F2756" s="3">
        <v>1</v>
      </c>
      <c r="G2756" s="3">
        <v>333.85</v>
      </c>
      <c r="H2756" s="255">
        <v>42376</v>
      </c>
      <c r="I2756" s="270">
        <v>7.083333333333333</v>
      </c>
      <c r="J2756" s="3">
        <v>-1</v>
      </c>
      <c r="K2756" s="3" t="s">
        <v>12343</v>
      </c>
      <c r="L2756" s="3" t="s">
        <v>4753</v>
      </c>
      <c r="M2756" s="3" t="s">
        <v>4753</v>
      </c>
      <c r="N2756" s="3" t="s">
        <v>4712</v>
      </c>
      <c r="O2756" s="3" t="s">
        <v>4715</v>
      </c>
      <c r="P2756" s="3"/>
      <c r="Q2756" s="3"/>
      <c r="R2756" s="3"/>
      <c r="S2756" s="3"/>
      <c r="T2756" s="3" t="s">
        <v>4716</v>
      </c>
    </row>
    <row r="2757" spans="2:20">
      <c r="B2757" t="s">
        <v>12345</v>
      </c>
      <c r="C2757" t="s">
        <v>16827</v>
      </c>
      <c r="E2757" t="s">
        <v>14688</v>
      </c>
      <c r="F2757" s="3">
        <v>0</v>
      </c>
      <c r="G2757" s="3">
        <v>0</v>
      </c>
      <c r="H2757" s="255">
        <v>42356</v>
      </c>
      <c r="I2757" s="270">
        <v>7.166666666666667</v>
      </c>
      <c r="J2757" s="3">
        <v>-1</v>
      </c>
      <c r="K2757" s="3" t="s">
        <v>12343</v>
      </c>
      <c r="L2757" s="3" t="s">
        <v>4753</v>
      </c>
      <c r="M2757" s="3" t="s">
        <v>4753</v>
      </c>
      <c r="N2757" s="3" t="s">
        <v>4712</v>
      </c>
      <c r="O2757" s="3" t="s">
        <v>4715</v>
      </c>
      <c r="P2757" s="3"/>
      <c r="Q2757" s="3"/>
      <c r="R2757" s="3"/>
      <c r="S2757" s="3"/>
      <c r="T2757" s="3" t="s">
        <v>4716</v>
      </c>
    </row>
    <row r="2758" spans="2:20">
      <c r="B2758" t="s">
        <v>12345</v>
      </c>
      <c r="C2758" t="s">
        <v>16828</v>
      </c>
      <c r="E2758" t="s">
        <v>16829</v>
      </c>
      <c r="F2758" s="3">
        <v>0</v>
      </c>
      <c r="G2758" s="3">
        <v>0</v>
      </c>
      <c r="H2758" s="255">
        <v>42361</v>
      </c>
      <c r="I2758" s="270">
        <v>7.166666666666667</v>
      </c>
      <c r="J2758" s="3">
        <v>-1</v>
      </c>
      <c r="K2758" s="3" t="s">
        <v>12343</v>
      </c>
      <c r="L2758" s="3" t="s">
        <v>4753</v>
      </c>
      <c r="M2758" s="3" t="s">
        <v>4753</v>
      </c>
      <c r="N2758" s="3" t="s">
        <v>4731</v>
      </c>
      <c r="O2758" s="3" t="s">
        <v>4715</v>
      </c>
      <c r="P2758" s="3"/>
      <c r="Q2758" s="3"/>
      <c r="R2758" s="3"/>
      <c r="S2758" s="3"/>
      <c r="T2758" s="3" t="s">
        <v>4716</v>
      </c>
    </row>
    <row r="2759" spans="2:20">
      <c r="B2759" t="s">
        <v>12345</v>
      </c>
      <c r="C2759" t="s">
        <v>16830</v>
      </c>
      <c r="E2759" t="s">
        <v>15671</v>
      </c>
      <c r="F2759" s="3">
        <v>2</v>
      </c>
      <c r="G2759" s="3">
        <v>278.20999999999998</v>
      </c>
      <c r="H2759" s="255">
        <v>42361</v>
      </c>
      <c r="I2759" s="270">
        <v>7.166666666666667</v>
      </c>
      <c r="J2759" s="3">
        <v>-1</v>
      </c>
      <c r="K2759" s="3" t="s">
        <v>4752</v>
      </c>
      <c r="L2759" s="3" t="s">
        <v>4753</v>
      </c>
      <c r="M2759" s="3" t="s">
        <v>4753</v>
      </c>
      <c r="N2759" s="3" t="s">
        <v>4722</v>
      </c>
      <c r="O2759" s="3" t="s">
        <v>4715</v>
      </c>
      <c r="P2759" s="3"/>
      <c r="Q2759" s="3"/>
      <c r="R2759" s="3"/>
      <c r="S2759" s="3"/>
      <c r="T2759" s="3" t="s">
        <v>4716</v>
      </c>
    </row>
    <row r="2760" spans="2:20">
      <c r="B2760" t="s">
        <v>12345</v>
      </c>
      <c r="C2760" t="s">
        <v>16831</v>
      </c>
      <c r="E2760" t="s">
        <v>14416</v>
      </c>
      <c r="F2760" s="3">
        <v>1</v>
      </c>
      <c r="G2760" s="3">
        <v>166.93</v>
      </c>
      <c r="H2760" s="255">
        <v>42347</v>
      </c>
      <c r="I2760" s="270">
        <v>7.166666666666667</v>
      </c>
      <c r="J2760" s="3">
        <v>-1</v>
      </c>
      <c r="K2760" s="3" t="s">
        <v>4752</v>
      </c>
      <c r="L2760" s="3" t="s">
        <v>4753</v>
      </c>
      <c r="M2760" s="3" t="s">
        <v>4753</v>
      </c>
      <c r="N2760" s="3" t="s">
        <v>4722</v>
      </c>
      <c r="O2760" s="3" t="s">
        <v>4715</v>
      </c>
      <c r="P2760" s="3"/>
      <c r="Q2760" s="3"/>
      <c r="R2760" s="3"/>
      <c r="S2760" s="3"/>
      <c r="T2760" s="3" t="s">
        <v>4716</v>
      </c>
    </row>
    <row r="2761" spans="2:20">
      <c r="B2761" t="s">
        <v>12345</v>
      </c>
      <c r="C2761" t="s">
        <v>16832</v>
      </c>
      <c r="E2761" t="s">
        <v>15715</v>
      </c>
      <c r="F2761" s="3">
        <v>1</v>
      </c>
      <c r="G2761" s="3">
        <v>166.93</v>
      </c>
      <c r="H2761" s="255">
        <v>42349</v>
      </c>
      <c r="I2761" s="270">
        <v>7.166666666666667</v>
      </c>
      <c r="J2761" s="3">
        <v>-1</v>
      </c>
      <c r="K2761" s="3" t="s">
        <v>4752</v>
      </c>
      <c r="L2761" s="3" t="s">
        <v>4753</v>
      </c>
      <c r="M2761" s="3" t="s">
        <v>4753</v>
      </c>
      <c r="N2761" s="3" t="s">
        <v>4718</v>
      </c>
      <c r="O2761" s="3" t="s">
        <v>4715</v>
      </c>
      <c r="P2761" s="3"/>
      <c r="Q2761" s="3"/>
      <c r="R2761" s="3"/>
      <c r="S2761" s="3"/>
      <c r="T2761" s="3" t="s">
        <v>4716</v>
      </c>
    </row>
    <row r="2762" spans="2:20">
      <c r="B2762" t="s">
        <v>12345</v>
      </c>
      <c r="C2762" t="s">
        <v>16833</v>
      </c>
      <c r="E2762" t="s">
        <v>14830</v>
      </c>
      <c r="F2762" s="3">
        <v>0</v>
      </c>
      <c r="G2762" s="3">
        <v>0</v>
      </c>
      <c r="H2762" s="255">
        <v>42362</v>
      </c>
      <c r="I2762" s="270">
        <v>7.166666666666667</v>
      </c>
      <c r="J2762" s="3">
        <v>-1</v>
      </c>
      <c r="K2762" s="3" t="s">
        <v>12343</v>
      </c>
      <c r="L2762" s="3" t="s">
        <v>4753</v>
      </c>
      <c r="M2762" s="3" t="s">
        <v>4753</v>
      </c>
      <c r="N2762" s="3" t="s">
        <v>4731</v>
      </c>
      <c r="O2762" s="3" t="s">
        <v>4715</v>
      </c>
      <c r="P2762" s="3"/>
      <c r="Q2762" s="3"/>
      <c r="R2762" s="3"/>
      <c r="S2762" s="3"/>
      <c r="T2762" s="3" t="s">
        <v>4716</v>
      </c>
    </row>
    <row r="2763" spans="2:20">
      <c r="B2763" t="s">
        <v>12345</v>
      </c>
      <c r="C2763" t="s">
        <v>16834</v>
      </c>
      <c r="E2763" t="s">
        <v>16835</v>
      </c>
      <c r="F2763" s="3">
        <v>0</v>
      </c>
      <c r="G2763" s="3">
        <v>0</v>
      </c>
      <c r="H2763" s="255">
        <v>42368</v>
      </c>
      <c r="I2763" s="270">
        <v>7.166666666666667</v>
      </c>
      <c r="J2763" s="3">
        <v>-1</v>
      </c>
      <c r="K2763" s="3" t="s">
        <v>4752</v>
      </c>
      <c r="L2763" s="3" t="s">
        <v>4753</v>
      </c>
      <c r="M2763" s="3" t="s">
        <v>4753</v>
      </c>
      <c r="N2763" s="3" t="s">
        <v>4722</v>
      </c>
      <c r="O2763" s="3" t="s">
        <v>4715</v>
      </c>
      <c r="P2763" s="3"/>
      <c r="Q2763" s="3"/>
      <c r="R2763" s="3"/>
      <c r="S2763" s="3"/>
      <c r="T2763" s="3" t="s">
        <v>4716</v>
      </c>
    </row>
    <row r="2764" spans="2:20">
      <c r="B2764" t="s">
        <v>12345</v>
      </c>
      <c r="C2764" t="s">
        <v>16836</v>
      </c>
      <c r="E2764" t="s">
        <v>16837</v>
      </c>
      <c r="F2764" s="3">
        <v>1</v>
      </c>
      <c r="G2764" s="3">
        <v>333.85</v>
      </c>
      <c r="H2764" s="255">
        <v>42369</v>
      </c>
      <c r="I2764" s="270">
        <v>7.166666666666667</v>
      </c>
      <c r="J2764" s="3">
        <v>-1</v>
      </c>
      <c r="K2764" s="3" t="s">
        <v>12343</v>
      </c>
      <c r="L2764" s="3" t="s">
        <v>4753</v>
      </c>
      <c r="M2764" s="3" t="s">
        <v>4753</v>
      </c>
      <c r="N2764" s="3" t="s">
        <v>4731</v>
      </c>
      <c r="O2764" s="3" t="s">
        <v>4715</v>
      </c>
      <c r="P2764" s="3"/>
      <c r="Q2764" s="3"/>
      <c r="R2764" s="3"/>
      <c r="S2764" s="3"/>
      <c r="T2764" s="3" t="s">
        <v>4716</v>
      </c>
    </row>
    <row r="2765" spans="2:20">
      <c r="B2765" t="s">
        <v>12345</v>
      </c>
      <c r="C2765" t="s">
        <v>16838</v>
      </c>
      <c r="E2765" t="s">
        <v>16839</v>
      </c>
      <c r="F2765" s="3">
        <v>0</v>
      </c>
      <c r="G2765" s="3">
        <v>0</v>
      </c>
      <c r="H2765" s="255">
        <v>42366</v>
      </c>
      <c r="I2765" s="270">
        <v>7.166666666666667</v>
      </c>
      <c r="J2765" s="3">
        <v>-1</v>
      </c>
      <c r="K2765" s="3" t="s">
        <v>12343</v>
      </c>
      <c r="L2765" s="3" t="s">
        <v>5197</v>
      </c>
      <c r="M2765" s="3" t="s">
        <v>12352</v>
      </c>
      <c r="N2765" s="3" t="s">
        <v>4718</v>
      </c>
      <c r="O2765" s="3" t="s">
        <v>4715</v>
      </c>
      <c r="P2765" s="3"/>
      <c r="Q2765" s="3"/>
      <c r="R2765" s="3"/>
      <c r="S2765" s="3"/>
      <c r="T2765" s="3" t="s">
        <v>4716</v>
      </c>
    </row>
    <row r="2766" spans="2:20">
      <c r="B2766" t="s">
        <v>12345</v>
      </c>
      <c r="C2766" t="s">
        <v>16840</v>
      </c>
      <c r="E2766" t="s">
        <v>16841</v>
      </c>
      <c r="F2766" s="3">
        <v>0</v>
      </c>
      <c r="G2766" s="3">
        <v>0</v>
      </c>
      <c r="H2766" s="255">
        <v>42356</v>
      </c>
      <c r="I2766" s="270">
        <v>7.166666666666667</v>
      </c>
      <c r="J2766" s="3">
        <v>-1</v>
      </c>
      <c r="K2766" s="3" t="s">
        <v>12343</v>
      </c>
      <c r="L2766" s="3" t="s">
        <v>5197</v>
      </c>
      <c r="M2766" s="3" t="s">
        <v>10405</v>
      </c>
      <c r="N2766" s="3" t="s">
        <v>4718</v>
      </c>
      <c r="O2766" s="3" t="s">
        <v>4715</v>
      </c>
      <c r="P2766" s="3"/>
      <c r="Q2766" s="3"/>
      <c r="R2766" s="3"/>
      <c r="S2766" s="3"/>
      <c r="T2766" s="3" t="s">
        <v>4716</v>
      </c>
    </row>
    <row r="2767" spans="2:20">
      <c r="B2767" t="s">
        <v>12345</v>
      </c>
      <c r="C2767" t="s">
        <v>16842</v>
      </c>
      <c r="E2767" t="s">
        <v>14496</v>
      </c>
      <c r="F2767" s="3">
        <v>1</v>
      </c>
      <c r="G2767" s="3">
        <v>166.93</v>
      </c>
      <c r="H2767" s="255">
        <v>42366</v>
      </c>
      <c r="I2767" s="270">
        <v>7.166666666666667</v>
      </c>
      <c r="J2767" s="3">
        <v>-1</v>
      </c>
      <c r="K2767" s="3" t="s">
        <v>4752</v>
      </c>
      <c r="L2767" s="3" t="s">
        <v>4753</v>
      </c>
      <c r="M2767" s="3" t="s">
        <v>4753</v>
      </c>
      <c r="N2767" s="3" t="s">
        <v>4731</v>
      </c>
      <c r="O2767" s="3" t="s">
        <v>4715</v>
      </c>
      <c r="P2767" s="3"/>
      <c r="Q2767" s="3"/>
      <c r="R2767" s="3"/>
      <c r="S2767" s="3"/>
      <c r="T2767" s="3" t="s">
        <v>4716</v>
      </c>
    </row>
    <row r="2768" spans="2:20">
      <c r="B2768" t="s">
        <v>12345</v>
      </c>
      <c r="C2768" t="s">
        <v>16843</v>
      </c>
      <c r="E2768" t="s">
        <v>13636</v>
      </c>
      <c r="F2768" s="3">
        <v>0</v>
      </c>
      <c r="G2768" s="3">
        <v>0</v>
      </c>
      <c r="H2768" s="255">
        <v>42368</v>
      </c>
      <c r="I2768" s="270">
        <v>7.166666666666667</v>
      </c>
      <c r="J2768" s="3">
        <v>-1</v>
      </c>
      <c r="K2768" s="3" t="s">
        <v>12343</v>
      </c>
      <c r="L2768" s="3" t="s">
        <v>4726</v>
      </c>
      <c r="M2768" s="3" t="s">
        <v>10081</v>
      </c>
      <c r="N2768" s="3" t="s">
        <v>4712</v>
      </c>
      <c r="O2768" s="3" t="s">
        <v>4715</v>
      </c>
      <c r="P2768" s="3"/>
      <c r="Q2768" s="3"/>
      <c r="R2768" s="3"/>
      <c r="S2768" s="3"/>
      <c r="T2768" s="3" t="s">
        <v>4716</v>
      </c>
    </row>
    <row r="2769" spans="2:20">
      <c r="B2769" t="s">
        <v>12345</v>
      </c>
      <c r="C2769" t="s">
        <v>16844</v>
      </c>
      <c r="E2769" t="s">
        <v>14198</v>
      </c>
      <c r="F2769" s="3">
        <v>0</v>
      </c>
      <c r="G2769" s="3">
        <v>0</v>
      </c>
      <c r="H2769" s="255">
        <v>42368</v>
      </c>
      <c r="I2769" s="270">
        <v>7.166666666666667</v>
      </c>
      <c r="J2769" s="3">
        <v>-1</v>
      </c>
      <c r="K2769" s="3" t="s">
        <v>12343</v>
      </c>
      <c r="L2769" s="3" t="s">
        <v>4726</v>
      </c>
      <c r="M2769" s="3" t="s">
        <v>11774</v>
      </c>
      <c r="N2769" s="3" t="s">
        <v>4731</v>
      </c>
      <c r="O2769" s="3" t="s">
        <v>4715</v>
      </c>
      <c r="P2769" s="3"/>
      <c r="Q2769" s="3"/>
      <c r="R2769" s="3"/>
      <c r="S2769" s="3"/>
      <c r="T2769" s="3" t="s">
        <v>4716</v>
      </c>
    </row>
    <row r="2770" spans="2:20">
      <c r="B2770" t="s">
        <v>12345</v>
      </c>
      <c r="C2770" t="s">
        <v>16845</v>
      </c>
      <c r="E2770" t="s">
        <v>12756</v>
      </c>
      <c r="F2770" s="3">
        <v>0</v>
      </c>
      <c r="G2770" s="3">
        <v>0</v>
      </c>
      <c r="H2770" s="255">
        <v>42368</v>
      </c>
      <c r="I2770" s="270">
        <v>7.166666666666667</v>
      </c>
      <c r="J2770" s="3">
        <v>-1</v>
      </c>
      <c r="K2770" s="3" t="s">
        <v>12343</v>
      </c>
      <c r="L2770" s="3" t="s">
        <v>4726</v>
      </c>
      <c r="M2770" s="3" t="s">
        <v>16846</v>
      </c>
      <c r="N2770" s="3" t="s">
        <v>4722</v>
      </c>
      <c r="O2770" s="3" t="s">
        <v>4715</v>
      </c>
      <c r="P2770" s="3"/>
      <c r="Q2770" s="3"/>
      <c r="R2770" s="3"/>
      <c r="S2770" s="3"/>
      <c r="T2770" s="3" t="s">
        <v>4716</v>
      </c>
    </row>
    <row r="2771" spans="2:20">
      <c r="B2771" t="s">
        <v>12345</v>
      </c>
      <c r="C2771" t="s">
        <v>16847</v>
      </c>
      <c r="E2771" t="s">
        <v>16848</v>
      </c>
      <c r="F2771" s="3">
        <v>2</v>
      </c>
      <c r="G2771" s="3">
        <v>278.20999999999998</v>
      </c>
      <c r="H2771" s="255">
        <v>42349</v>
      </c>
      <c r="I2771" s="270">
        <v>7.166666666666667</v>
      </c>
      <c r="J2771" s="3">
        <v>-1</v>
      </c>
      <c r="K2771" s="3" t="s">
        <v>4752</v>
      </c>
      <c r="L2771" s="3" t="s">
        <v>5324</v>
      </c>
      <c r="M2771" s="3" t="s">
        <v>16092</v>
      </c>
      <c r="N2771" s="3" t="s">
        <v>4718</v>
      </c>
      <c r="O2771" s="3" t="s">
        <v>4715</v>
      </c>
      <c r="P2771" s="3"/>
      <c r="Q2771" s="3"/>
      <c r="R2771" s="3"/>
      <c r="S2771" s="3"/>
      <c r="T2771" s="3" t="s">
        <v>4716</v>
      </c>
    </row>
    <row r="2772" spans="2:20">
      <c r="B2772" t="s">
        <v>12345</v>
      </c>
      <c r="C2772" t="s">
        <v>16849</v>
      </c>
      <c r="E2772" t="s">
        <v>16850</v>
      </c>
      <c r="F2772" s="3">
        <v>0</v>
      </c>
      <c r="G2772" s="3">
        <v>0</v>
      </c>
      <c r="H2772" s="255">
        <v>42353</v>
      </c>
      <c r="I2772" s="270">
        <v>7.166666666666667</v>
      </c>
      <c r="J2772" s="3">
        <v>86494</v>
      </c>
      <c r="K2772" s="3" t="s">
        <v>12343</v>
      </c>
      <c r="L2772" s="3" t="s">
        <v>4726</v>
      </c>
      <c r="M2772" s="3" t="s">
        <v>4994</v>
      </c>
      <c r="N2772" s="3" t="s">
        <v>4718</v>
      </c>
      <c r="O2772" s="3" t="s">
        <v>4715</v>
      </c>
      <c r="P2772" s="3"/>
      <c r="Q2772" s="3"/>
      <c r="R2772" s="3"/>
      <c r="S2772" s="3"/>
      <c r="T2772" s="3" t="s">
        <v>4716</v>
      </c>
    </row>
    <row r="2773" spans="2:20">
      <c r="B2773" t="s">
        <v>12378</v>
      </c>
      <c r="C2773" t="s">
        <v>16851</v>
      </c>
      <c r="E2773" t="s">
        <v>16852</v>
      </c>
      <c r="F2773" s="3">
        <v>0</v>
      </c>
      <c r="G2773" s="3">
        <v>0</v>
      </c>
      <c r="H2773" s="255">
        <v>42360</v>
      </c>
      <c r="I2773" s="270">
        <v>7.166666666666667</v>
      </c>
      <c r="J2773" s="3">
        <v>-1</v>
      </c>
      <c r="K2773" s="3" t="s">
        <v>4752</v>
      </c>
      <c r="L2773" s="3" t="s">
        <v>4726</v>
      </c>
      <c r="M2773" s="3" t="s">
        <v>4994</v>
      </c>
      <c r="N2773" s="3" t="s">
        <v>4718</v>
      </c>
      <c r="O2773" s="3" t="s">
        <v>4715</v>
      </c>
      <c r="P2773" s="3"/>
      <c r="Q2773" s="3"/>
      <c r="R2773" s="3"/>
      <c r="S2773" s="3"/>
      <c r="T2773" s="3" t="s">
        <v>4716</v>
      </c>
    </row>
    <row r="2774" spans="2:20">
      <c r="B2774" t="s">
        <v>12345</v>
      </c>
      <c r="C2774" t="s">
        <v>16853</v>
      </c>
      <c r="E2774" t="s">
        <v>13722</v>
      </c>
      <c r="F2774" s="3">
        <v>0</v>
      </c>
      <c r="G2774" s="3">
        <v>0</v>
      </c>
      <c r="H2774" s="255">
        <v>42342</v>
      </c>
      <c r="I2774" s="270">
        <v>7.166666666666667</v>
      </c>
      <c r="J2774" s="3">
        <v>-1</v>
      </c>
      <c r="K2774" s="3" t="s">
        <v>12343</v>
      </c>
      <c r="L2774" s="3" t="s">
        <v>5197</v>
      </c>
      <c r="M2774" s="3" t="s">
        <v>13614</v>
      </c>
      <c r="N2774" s="3" t="s">
        <v>4712</v>
      </c>
      <c r="O2774" s="3" t="s">
        <v>4715</v>
      </c>
      <c r="P2774" s="3"/>
      <c r="Q2774" s="3"/>
      <c r="R2774" s="3"/>
      <c r="S2774" s="3"/>
      <c r="T2774" s="3" t="s">
        <v>4716</v>
      </c>
    </row>
    <row r="2775" spans="2:20">
      <c r="B2775" t="s">
        <v>12345</v>
      </c>
      <c r="C2775" t="s">
        <v>16854</v>
      </c>
      <c r="E2775" t="s">
        <v>16855</v>
      </c>
      <c r="F2775" s="3">
        <v>0</v>
      </c>
      <c r="G2775" s="3">
        <v>0</v>
      </c>
      <c r="H2775" s="255">
        <v>42345</v>
      </c>
      <c r="I2775" s="270">
        <v>7.166666666666667</v>
      </c>
      <c r="J2775" s="3">
        <v>-1</v>
      </c>
      <c r="K2775" s="3" t="s">
        <v>12343</v>
      </c>
      <c r="L2775" s="3" t="s">
        <v>5324</v>
      </c>
      <c r="M2775" s="3" t="s">
        <v>15919</v>
      </c>
      <c r="N2775" s="3" t="s">
        <v>4718</v>
      </c>
      <c r="O2775" s="3" t="s">
        <v>4715</v>
      </c>
      <c r="P2775" s="3"/>
      <c r="Q2775" s="3"/>
      <c r="R2775" s="3"/>
      <c r="S2775" s="3"/>
      <c r="T2775" s="3" t="s">
        <v>4716</v>
      </c>
    </row>
    <row r="2776" spans="2:20">
      <c r="B2776" t="s">
        <v>12345</v>
      </c>
      <c r="C2776" t="s">
        <v>16856</v>
      </c>
      <c r="E2776" t="s">
        <v>14020</v>
      </c>
      <c r="F2776" s="3">
        <v>2</v>
      </c>
      <c r="G2776" s="3">
        <v>278.20999999999998</v>
      </c>
      <c r="H2776" s="255">
        <v>42357</v>
      </c>
      <c r="I2776" s="270">
        <v>7.166666666666667</v>
      </c>
      <c r="J2776" s="3">
        <v>-1</v>
      </c>
      <c r="K2776" s="3" t="s">
        <v>4752</v>
      </c>
      <c r="L2776" s="3" t="s">
        <v>4726</v>
      </c>
      <c r="M2776" s="3" t="s">
        <v>4994</v>
      </c>
      <c r="N2776" s="3" t="s">
        <v>4718</v>
      </c>
      <c r="O2776" s="3" t="s">
        <v>4715</v>
      </c>
      <c r="P2776" s="3"/>
      <c r="Q2776" s="3"/>
      <c r="R2776" s="3"/>
      <c r="S2776" s="3"/>
      <c r="T2776" s="3" t="s">
        <v>4716</v>
      </c>
    </row>
    <row r="2777" spans="2:20">
      <c r="B2777" t="s">
        <v>12345</v>
      </c>
      <c r="C2777" t="s">
        <v>16857</v>
      </c>
      <c r="E2777" t="s">
        <v>15640</v>
      </c>
      <c r="F2777" s="3">
        <v>1</v>
      </c>
      <c r="G2777" s="3">
        <v>1363.76</v>
      </c>
      <c r="H2777" s="255">
        <v>42368</v>
      </c>
      <c r="I2777" s="270">
        <v>7.166666666666667</v>
      </c>
      <c r="J2777" s="3">
        <v>-1</v>
      </c>
      <c r="K2777" s="3" t="s">
        <v>12343</v>
      </c>
      <c r="L2777" s="3" t="s">
        <v>4726</v>
      </c>
      <c r="M2777" s="3" t="s">
        <v>11774</v>
      </c>
      <c r="N2777" s="3" t="s">
        <v>4731</v>
      </c>
      <c r="O2777" s="3" t="s">
        <v>4715</v>
      </c>
      <c r="P2777" s="3"/>
      <c r="Q2777" s="3"/>
      <c r="R2777" s="3"/>
      <c r="S2777" s="3"/>
      <c r="T2777" s="3" t="s">
        <v>4716</v>
      </c>
    </row>
    <row r="2778" spans="2:20">
      <c r="B2778" t="s">
        <v>12345</v>
      </c>
      <c r="C2778" t="s">
        <v>16858</v>
      </c>
      <c r="E2778" t="s">
        <v>15717</v>
      </c>
      <c r="F2778" s="3">
        <v>1</v>
      </c>
      <c r="G2778" s="3">
        <v>166.93</v>
      </c>
      <c r="H2778" s="255">
        <v>42354</v>
      </c>
      <c r="I2778" s="270">
        <v>7.166666666666667</v>
      </c>
      <c r="J2778" s="3">
        <v>-1</v>
      </c>
      <c r="K2778" s="3" t="s">
        <v>12343</v>
      </c>
      <c r="L2778" s="3" t="s">
        <v>4726</v>
      </c>
      <c r="M2778" s="3" t="s">
        <v>6241</v>
      </c>
      <c r="N2778" s="3" t="s">
        <v>4712</v>
      </c>
      <c r="O2778" s="3" t="s">
        <v>4715</v>
      </c>
      <c r="P2778" s="3"/>
      <c r="Q2778" s="3"/>
      <c r="R2778" s="3"/>
      <c r="S2778" s="3"/>
      <c r="T2778" s="3" t="s">
        <v>4716</v>
      </c>
    </row>
    <row r="2779" spans="2:20">
      <c r="B2779" t="s">
        <v>12345</v>
      </c>
      <c r="C2779" t="s">
        <v>16859</v>
      </c>
      <c r="E2779" t="s">
        <v>16860</v>
      </c>
      <c r="F2779" s="3">
        <v>0</v>
      </c>
      <c r="G2779" s="3">
        <v>0</v>
      </c>
      <c r="H2779" s="255">
        <v>42339</v>
      </c>
      <c r="I2779" s="270">
        <v>7.166666666666667</v>
      </c>
      <c r="J2779" s="3">
        <v>-1</v>
      </c>
      <c r="K2779" s="3" t="s">
        <v>12343</v>
      </c>
      <c r="L2779" s="3" t="s">
        <v>4726</v>
      </c>
      <c r="M2779" s="3" t="s">
        <v>10081</v>
      </c>
      <c r="N2779" s="3" t="s">
        <v>4718</v>
      </c>
      <c r="O2779" s="3" t="s">
        <v>4715</v>
      </c>
      <c r="P2779" s="3"/>
      <c r="Q2779" s="3"/>
      <c r="R2779" s="3"/>
      <c r="S2779" s="3"/>
      <c r="T2779" s="3" t="s">
        <v>4716</v>
      </c>
    </row>
    <row r="2780" spans="2:20">
      <c r="B2780" t="s">
        <v>12345</v>
      </c>
      <c r="C2780" t="s">
        <v>16861</v>
      </c>
      <c r="E2780" t="s">
        <v>16862</v>
      </c>
      <c r="F2780" s="3">
        <v>0</v>
      </c>
      <c r="G2780" s="3">
        <v>0</v>
      </c>
      <c r="H2780" s="255">
        <v>42362</v>
      </c>
      <c r="I2780" s="270">
        <v>7.166666666666667</v>
      </c>
      <c r="J2780" s="3">
        <v>-1</v>
      </c>
      <c r="K2780" s="3" t="s">
        <v>4752</v>
      </c>
      <c r="L2780" s="3" t="s">
        <v>5324</v>
      </c>
      <c r="M2780" s="3" t="s">
        <v>16863</v>
      </c>
      <c r="N2780" s="3" t="s">
        <v>4722</v>
      </c>
      <c r="O2780" s="3" t="s">
        <v>4715</v>
      </c>
      <c r="P2780" s="3"/>
      <c r="Q2780" s="3"/>
      <c r="R2780" s="3"/>
      <c r="S2780" s="3"/>
      <c r="T2780" s="3" t="s">
        <v>4716</v>
      </c>
    </row>
    <row r="2781" spans="2:20">
      <c r="B2781" t="s">
        <v>12345</v>
      </c>
      <c r="C2781" t="s">
        <v>16864</v>
      </c>
      <c r="E2781" t="s">
        <v>12605</v>
      </c>
      <c r="F2781" s="3">
        <v>0</v>
      </c>
      <c r="G2781" s="3">
        <v>0</v>
      </c>
      <c r="H2781" s="255">
        <v>42348</v>
      </c>
      <c r="I2781" s="270">
        <v>7.166666666666667</v>
      </c>
      <c r="J2781" s="3">
        <v>67306</v>
      </c>
      <c r="K2781" s="3" t="s">
        <v>12343</v>
      </c>
      <c r="L2781" s="3" t="s">
        <v>4726</v>
      </c>
      <c r="M2781" s="3" t="s">
        <v>9949</v>
      </c>
      <c r="N2781" s="3" t="s">
        <v>4712</v>
      </c>
      <c r="O2781" s="3" t="s">
        <v>4715</v>
      </c>
      <c r="P2781" s="3"/>
      <c r="Q2781" s="3"/>
      <c r="R2781" s="3"/>
      <c r="S2781" s="3"/>
      <c r="T2781" s="3" t="s">
        <v>4716</v>
      </c>
    </row>
    <row r="2782" spans="2:20">
      <c r="B2782" t="s">
        <v>12345</v>
      </c>
      <c r="C2782" t="s">
        <v>16865</v>
      </c>
      <c r="E2782" t="s">
        <v>16866</v>
      </c>
      <c r="F2782" s="3">
        <v>0</v>
      </c>
      <c r="G2782" s="3">
        <v>0</v>
      </c>
      <c r="H2782" s="255">
        <v>42368</v>
      </c>
      <c r="I2782" s="270">
        <v>7.166666666666667</v>
      </c>
      <c r="J2782" s="3">
        <v>-1</v>
      </c>
      <c r="K2782" s="3" t="s">
        <v>12343</v>
      </c>
      <c r="L2782" s="3" t="s">
        <v>4726</v>
      </c>
      <c r="M2782" s="3" t="s">
        <v>4994</v>
      </c>
      <c r="N2782" s="3" t="s">
        <v>4712</v>
      </c>
      <c r="O2782" s="3" t="s">
        <v>4715</v>
      </c>
      <c r="P2782" s="3"/>
      <c r="Q2782" s="3"/>
      <c r="R2782" s="3"/>
      <c r="S2782" s="3"/>
      <c r="T2782" s="3" t="s">
        <v>4716</v>
      </c>
    </row>
    <row r="2783" spans="2:20">
      <c r="B2783" t="s">
        <v>12345</v>
      </c>
      <c r="C2783" t="s">
        <v>16867</v>
      </c>
      <c r="E2783" t="s">
        <v>16868</v>
      </c>
      <c r="F2783" s="3">
        <v>0</v>
      </c>
      <c r="G2783" s="3">
        <v>0</v>
      </c>
      <c r="H2783" s="255">
        <v>42359</v>
      </c>
      <c r="I2783" s="270">
        <v>7.166666666666667</v>
      </c>
      <c r="J2783" s="3">
        <v>-1</v>
      </c>
      <c r="K2783" s="3" t="s">
        <v>4752</v>
      </c>
      <c r="L2783" s="3" t="s">
        <v>5197</v>
      </c>
      <c r="M2783" s="3" t="s">
        <v>12397</v>
      </c>
      <c r="N2783" s="3" t="s">
        <v>4712</v>
      </c>
      <c r="O2783" s="3" t="s">
        <v>4715</v>
      </c>
      <c r="P2783" s="3"/>
      <c r="Q2783" s="3"/>
      <c r="R2783" s="3"/>
      <c r="S2783" s="3"/>
      <c r="T2783" s="3" t="s">
        <v>4716</v>
      </c>
    </row>
    <row r="2784" spans="2:20">
      <c r="B2784" t="s">
        <v>12345</v>
      </c>
      <c r="C2784" t="s">
        <v>16869</v>
      </c>
      <c r="E2784" t="s">
        <v>16870</v>
      </c>
      <c r="F2784" s="3">
        <v>1</v>
      </c>
      <c r="G2784" s="3">
        <v>166.93</v>
      </c>
      <c r="H2784" s="255">
        <v>42339</v>
      </c>
      <c r="I2784" s="270">
        <v>7.166666666666667</v>
      </c>
      <c r="J2784" s="3">
        <v>-1</v>
      </c>
      <c r="K2784" s="3" t="s">
        <v>12343</v>
      </c>
      <c r="L2784" s="3" t="s">
        <v>4726</v>
      </c>
      <c r="M2784" s="3" t="s">
        <v>4994</v>
      </c>
      <c r="N2784" s="3" t="s">
        <v>4718</v>
      </c>
      <c r="O2784" s="3" t="s">
        <v>4715</v>
      </c>
      <c r="P2784" s="3"/>
      <c r="Q2784" s="3"/>
      <c r="R2784" s="3"/>
      <c r="S2784" s="3"/>
      <c r="T2784" s="3" t="s">
        <v>4716</v>
      </c>
    </row>
    <row r="2785" spans="2:20">
      <c r="B2785" t="s">
        <v>12345</v>
      </c>
      <c r="C2785" t="s">
        <v>16871</v>
      </c>
      <c r="E2785" t="s">
        <v>14648</v>
      </c>
      <c r="F2785" s="3">
        <v>0</v>
      </c>
      <c r="G2785" s="3">
        <v>0</v>
      </c>
      <c r="H2785" s="255">
        <v>42361</v>
      </c>
      <c r="I2785" s="270">
        <v>7.166666666666667</v>
      </c>
      <c r="J2785" s="3">
        <v>-1</v>
      </c>
      <c r="K2785" s="3" t="s">
        <v>12343</v>
      </c>
      <c r="L2785" s="3" t="s">
        <v>4726</v>
      </c>
      <c r="M2785" s="3" t="s">
        <v>8841</v>
      </c>
      <c r="N2785" s="3" t="s">
        <v>4718</v>
      </c>
      <c r="O2785" s="3" t="s">
        <v>4715</v>
      </c>
      <c r="P2785" s="3"/>
      <c r="Q2785" s="3"/>
      <c r="R2785" s="3"/>
      <c r="S2785" s="3"/>
      <c r="T2785" s="3" t="s">
        <v>4716</v>
      </c>
    </row>
    <row r="2786" spans="2:20">
      <c r="B2786" t="s">
        <v>12345</v>
      </c>
      <c r="C2786" t="s">
        <v>16872</v>
      </c>
      <c r="E2786" t="s">
        <v>16873</v>
      </c>
      <c r="F2786" s="3">
        <v>0</v>
      </c>
      <c r="G2786" s="3">
        <v>0</v>
      </c>
      <c r="H2786" s="255">
        <v>42349</v>
      </c>
      <c r="I2786" s="270">
        <v>7.166666666666667</v>
      </c>
      <c r="J2786" s="3">
        <v>103976</v>
      </c>
      <c r="K2786" s="3" t="s">
        <v>12343</v>
      </c>
      <c r="L2786" s="3" t="s">
        <v>4726</v>
      </c>
      <c r="M2786" s="3" t="s">
        <v>16874</v>
      </c>
      <c r="N2786" s="3" t="s">
        <v>4718</v>
      </c>
      <c r="O2786" s="3" t="s">
        <v>4715</v>
      </c>
      <c r="P2786" s="3"/>
      <c r="Q2786" s="3"/>
      <c r="R2786" s="3"/>
      <c r="S2786" s="3"/>
      <c r="T2786" s="3" t="s">
        <v>4716</v>
      </c>
    </row>
    <row r="2787" spans="2:20">
      <c r="B2787" t="s">
        <v>12345</v>
      </c>
      <c r="C2787" t="s">
        <v>16875</v>
      </c>
      <c r="E2787" t="s">
        <v>13985</v>
      </c>
      <c r="F2787" s="3">
        <v>0</v>
      </c>
      <c r="G2787" s="3">
        <v>0</v>
      </c>
      <c r="H2787" s="255">
        <v>42340</v>
      </c>
      <c r="I2787" s="270">
        <v>7.166666666666667</v>
      </c>
      <c r="J2787" s="3">
        <v>-1</v>
      </c>
      <c r="K2787" s="3" t="s">
        <v>4752</v>
      </c>
      <c r="L2787" s="3" t="s">
        <v>4726</v>
      </c>
      <c r="M2787" s="3" t="s">
        <v>4994</v>
      </c>
      <c r="N2787" s="3" t="s">
        <v>4722</v>
      </c>
      <c r="O2787" s="3" t="s">
        <v>4715</v>
      </c>
      <c r="P2787" s="3"/>
      <c r="Q2787" s="3"/>
      <c r="R2787" s="3"/>
      <c r="S2787" s="3"/>
      <c r="T2787" s="3" t="s">
        <v>4716</v>
      </c>
    </row>
    <row r="2788" spans="2:20">
      <c r="B2788" t="s">
        <v>12345</v>
      </c>
      <c r="C2788" t="s">
        <v>16876</v>
      </c>
      <c r="E2788" t="s">
        <v>16877</v>
      </c>
      <c r="F2788" s="3">
        <v>1</v>
      </c>
      <c r="G2788" s="3">
        <v>4304.3900000000003</v>
      </c>
      <c r="H2788" s="255">
        <v>42347</v>
      </c>
      <c r="I2788" s="270">
        <v>7.166666666666667</v>
      </c>
      <c r="J2788" s="3">
        <v>-1</v>
      </c>
      <c r="K2788" s="3" t="s">
        <v>12343</v>
      </c>
      <c r="L2788" s="3" t="s">
        <v>4726</v>
      </c>
      <c r="M2788" s="3" t="s">
        <v>4994</v>
      </c>
      <c r="N2788" s="3" t="s">
        <v>4718</v>
      </c>
      <c r="O2788" s="3" t="s">
        <v>4715</v>
      </c>
      <c r="P2788" s="3"/>
      <c r="Q2788" s="3"/>
      <c r="R2788" s="3"/>
      <c r="S2788" s="3"/>
      <c r="T2788" s="3" t="s">
        <v>4716</v>
      </c>
    </row>
    <row r="2789" spans="2:20">
      <c r="B2789" t="s">
        <v>12345</v>
      </c>
      <c r="C2789" t="s">
        <v>16878</v>
      </c>
      <c r="E2789" t="s">
        <v>14284</v>
      </c>
      <c r="F2789" s="3">
        <v>0</v>
      </c>
      <c r="G2789" s="3">
        <v>0</v>
      </c>
      <c r="H2789" s="255">
        <v>42355</v>
      </c>
      <c r="I2789" s="270">
        <v>7.166666666666667</v>
      </c>
      <c r="J2789" s="3">
        <v>-1</v>
      </c>
      <c r="K2789" s="3" t="s">
        <v>12343</v>
      </c>
      <c r="L2789" s="3" t="s">
        <v>4726</v>
      </c>
      <c r="M2789" s="3" t="s">
        <v>4994</v>
      </c>
      <c r="N2789" s="3" t="s">
        <v>4712</v>
      </c>
      <c r="O2789" s="3" t="s">
        <v>4715</v>
      </c>
      <c r="P2789" s="3"/>
      <c r="Q2789" s="3"/>
      <c r="R2789" s="3"/>
      <c r="S2789" s="3"/>
      <c r="T2789" s="3" t="s">
        <v>4716</v>
      </c>
    </row>
    <row r="2790" spans="2:20">
      <c r="B2790" t="s">
        <v>12345</v>
      </c>
      <c r="C2790" t="s">
        <v>16879</v>
      </c>
      <c r="E2790" t="s">
        <v>13486</v>
      </c>
      <c r="F2790" s="3">
        <v>0</v>
      </c>
      <c r="G2790" s="3">
        <v>0</v>
      </c>
      <c r="H2790" s="255">
        <v>42352</v>
      </c>
      <c r="I2790" s="270">
        <v>7.166666666666667</v>
      </c>
      <c r="J2790" s="3">
        <v>-1</v>
      </c>
      <c r="K2790" s="3" t="s">
        <v>12343</v>
      </c>
      <c r="L2790" s="3" t="s">
        <v>4726</v>
      </c>
      <c r="M2790" s="3" t="s">
        <v>5972</v>
      </c>
      <c r="N2790" s="3" t="s">
        <v>4731</v>
      </c>
      <c r="O2790" s="3" t="s">
        <v>4715</v>
      </c>
      <c r="P2790" s="3"/>
      <c r="Q2790" s="3"/>
      <c r="R2790" s="3"/>
      <c r="S2790" s="3"/>
      <c r="T2790" s="3" t="s">
        <v>4716</v>
      </c>
    </row>
    <row r="2791" spans="2:20">
      <c r="B2791" t="s">
        <v>12345</v>
      </c>
      <c r="C2791" t="s">
        <v>16880</v>
      </c>
      <c r="E2791" t="s">
        <v>16881</v>
      </c>
      <c r="F2791" s="3">
        <v>0</v>
      </c>
      <c r="G2791" s="3">
        <v>0</v>
      </c>
      <c r="H2791" s="255">
        <v>42361</v>
      </c>
      <c r="I2791" s="270">
        <v>7.166666666666667</v>
      </c>
      <c r="J2791" s="3">
        <v>-1</v>
      </c>
      <c r="K2791" s="3" t="s">
        <v>12343</v>
      </c>
      <c r="L2791" s="3" t="s">
        <v>4726</v>
      </c>
      <c r="M2791" s="3" t="s">
        <v>4994</v>
      </c>
      <c r="N2791" s="3" t="s">
        <v>4718</v>
      </c>
      <c r="O2791" s="3" t="s">
        <v>4715</v>
      </c>
      <c r="P2791" s="3"/>
      <c r="Q2791" s="3"/>
      <c r="R2791" s="3"/>
      <c r="S2791" s="3"/>
      <c r="T2791" s="3" t="s">
        <v>4716</v>
      </c>
    </row>
    <row r="2792" spans="2:20">
      <c r="B2792" t="s">
        <v>12345</v>
      </c>
      <c r="C2792" t="s">
        <v>16882</v>
      </c>
      <c r="E2792" t="s">
        <v>13739</v>
      </c>
      <c r="F2792" s="3">
        <v>0</v>
      </c>
      <c r="G2792" s="3">
        <v>0</v>
      </c>
      <c r="H2792" s="255">
        <v>42364</v>
      </c>
      <c r="I2792" s="270">
        <v>7.166666666666667</v>
      </c>
      <c r="J2792" s="3">
        <v>-1</v>
      </c>
      <c r="K2792" s="3" t="s">
        <v>12343</v>
      </c>
      <c r="L2792" s="3" t="s">
        <v>4726</v>
      </c>
      <c r="M2792" s="3" t="s">
        <v>16883</v>
      </c>
      <c r="N2792" s="3" t="s">
        <v>4722</v>
      </c>
      <c r="O2792" s="3" t="s">
        <v>4715</v>
      </c>
      <c r="P2792" s="3"/>
      <c r="Q2792" s="3"/>
      <c r="R2792" s="3"/>
      <c r="S2792" s="3"/>
      <c r="T2792" s="3" t="s">
        <v>4716</v>
      </c>
    </row>
    <row r="2793" spans="2:20">
      <c r="B2793" t="s">
        <v>12345</v>
      </c>
      <c r="C2793" t="s">
        <v>16884</v>
      </c>
      <c r="E2793" t="s">
        <v>12998</v>
      </c>
      <c r="F2793" s="3">
        <v>0</v>
      </c>
      <c r="G2793" s="3">
        <v>0</v>
      </c>
      <c r="H2793" s="255">
        <v>42353</v>
      </c>
      <c r="I2793" s="270">
        <v>7.166666666666667</v>
      </c>
      <c r="J2793" s="3">
        <v>28241</v>
      </c>
      <c r="K2793" s="3" t="s">
        <v>12343</v>
      </c>
      <c r="L2793" s="3" t="s">
        <v>5324</v>
      </c>
      <c r="M2793" s="3" t="s">
        <v>16885</v>
      </c>
      <c r="N2793" s="3" t="s">
        <v>4722</v>
      </c>
      <c r="O2793" s="3" t="s">
        <v>4715</v>
      </c>
      <c r="P2793" s="3"/>
      <c r="Q2793" s="3"/>
      <c r="R2793" s="3"/>
      <c r="S2793" s="3"/>
      <c r="T2793" s="3" t="s">
        <v>4716</v>
      </c>
    </row>
    <row r="2794" spans="2:20">
      <c r="B2794" t="s">
        <v>12378</v>
      </c>
      <c r="C2794" t="s">
        <v>16886</v>
      </c>
      <c r="E2794" t="s">
        <v>14264</v>
      </c>
      <c r="F2794" s="3">
        <v>0</v>
      </c>
      <c r="G2794" s="3">
        <v>0</v>
      </c>
      <c r="H2794" s="255">
        <v>42359</v>
      </c>
      <c r="I2794" s="270">
        <v>7.166666666666667</v>
      </c>
      <c r="J2794" s="3">
        <v>-1</v>
      </c>
      <c r="K2794" s="3" t="s">
        <v>12343</v>
      </c>
      <c r="L2794" s="3" t="s">
        <v>5324</v>
      </c>
      <c r="M2794" s="3" t="s">
        <v>6241</v>
      </c>
      <c r="N2794" s="3" t="s">
        <v>4718</v>
      </c>
      <c r="O2794" s="3" t="s">
        <v>4715</v>
      </c>
      <c r="P2794" s="3"/>
      <c r="Q2794" s="3"/>
      <c r="R2794" s="3"/>
      <c r="S2794" s="3"/>
      <c r="T2794" s="3" t="s">
        <v>4716</v>
      </c>
    </row>
    <row r="2795" spans="2:20">
      <c r="B2795" t="s">
        <v>12345</v>
      </c>
      <c r="C2795" t="s">
        <v>16887</v>
      </c>
      <c r="E2795" t="s">
        <v>16888</v>
      </c>
      <c r="F2795" s="3">
        <v>0</v>
      </c>
      <c r="G2795" s="3">
        <v>0</v>
      </c>
      <c r="H2795" s="255">
        <v>42353</v>
      </c>
      <c r="I2795" s="270">
        <v>7.166666666666667</v>
      </c>
      <c r="J2795" s="3">
        <v>-1</v>
      </c>
      <c r="K2795" s="3" t="s">
        <v>4752</v>
      </c>
      <c r="L2795" s="3" t="s">
        <v>4726</v>
      </c>
      <c r="M2795" s="3" t="s">
        <v>11774</v>
      </c>
      <c r="N2795" s="3" t="s">
        <v>4718</v>
      </c>
      <c r="O2795" s="3" t="s">
        <v>4715</v>
      </c>
      <c r="P2795" s="3"/>
      <c r="Q2795" s="3"/>
      <c r="R2795" s="3"/>
      <c r="S2795" s="3"/>
      <c r="T2795" s="3" t="s">
        <v>4716</v>
      </c>
    </row>
    <row r="2796" spans="2:20">
      <c r="B2796" t="s">
        <v>12345</v>
      </c>
      <c r="C2796" t="s">
        <v>16889</v>
      </c>
      <c r="E2796" t="s">
        <v>14211</v>
      </c>
      <c r="F2796" s="3">
        <v>0</v>
      </c>
      <c r="G2796" s="3">
        <v>0</v>
      </c>
      <c r="H2796" s="255">
        <v>42369</v>
      </c>
      <c r="I2796" s="270">
        <v>7.166666666666667</v>
      </c>
      <c r="J2796" s="3">
        <v>-1</v>
      </c>
      <c r="K2796" s="3" t="s">
        <v>12343</v>
      </c>
      <c r="L2796" s="3" t="s">
        <v>4726</v>
      </c>
      <c r="M2796" s="3" t="s">
        <v>5889</v>
      </c>
      <c r="N2796" s="3" t="s">
        <v>4731</v>
      </c>
      <c r="O2796" s="3" t="s">
        <v>4715</v>
      </c>
      <c r="P2796" s="3"/>
      <c r="Q2796" s="3"/>
      <c r="R2796" s="3"/>
      <c r="S2796" s="3"/>
      <c r="T2796" s="3" t="s">
        <v>4716</v>
      </c>
    </row>
    <row r="2797" spans="2:20">
      <c r="B2797" t="s">
        <v>12345</v>
      </c>
      <c r="C2797" t="s">
        <v>16890</v>
      </c>
      <c r="E2797" t="s">
        <v>15667</v>
      </c>
      <c r="F2797" s="3">
        <v>0</v>
      </c>
      <c r="G2797" s="3">
        <v>0</v>
      </c>
      <c r="H2797" s="255">
        <v>42339</v>
      </c>
      <c r="I2797" s="270">
        <v>7.166666666666667</v>
      </c>
      <c r="J2797" s="3">
        <v>158766</v>
      </c>
      <c r="K2797" s="3" t="s">
        <v>12343</v>
      </c>
      <c r="L2797" s="3" t="s">
        <v>5197</v>
      </c>
      <c r="M2797" s="3" t="s">
        <v>16891</v>
      </c>
      <c r="N2797" s="3" t="s">
        <v>4718</v>
      </c>
      <c r="O2797" s="3" t="s">
        <v>4715</v>
      </c>
      <c r="P2797" s="3"/>
      <c r="Q2797" s="3"/>
      <c r="R2797" s="3"/>
      <c r="S2797" s="3"/>
      <c r="T2797" s="3" t="s">
        <v>4716</v>
      </c>
    </row>
    <row r="2798" spans="2:20">
      <c r="B2798" t="s">
        <v>12378</v>
      </c>
      <c r="C2798" t="s">
        <v>16892</v>
      </c>
      <c r="E2798" t="s">
        <v>15195</v>
      </c>
      <c r="F2798" s="3">
        <v>0</v>
      </c>
      <c r="G2798" s="3">
        <v>0</v>
      </c>
      <c r="H2798" s="255">
        <v>42354</v>
      </c>
      <c r="I2798" s="270">
        <v>7.166666666666667</v>
      </c>
      <c r="J2798" s="3">
        <v>-1</v>
      </c>
      <c r="K2798" s="3" t="s">
        <v>12343</v>
      </c>
      <c r="L2798" s="3" t="s">
        <v>5324</v>
      </c>
      <c r="M2798" s="3" t="s">
        <v>14828</v>
      </c>
      <c r="N2798" s="3" t="s">
        <v>4722</v>
      </c>
      <c r="O2798" s="3" t="s">
        <v>4715</v>
      </c>
      <c r="P2798" s="3"/>
      <c r="Q2798" s="3"/>
      <c r="R2798" s="3"/>
      <c r="S2798" s="3"/>
      <c r="T2798" s="3" t="s">
        <v>4716</v>
      </c>
    </row>
    <row r="2799" spans="2:20">
      <c r="B2799" t="s">
        <v>12345</v>
      </c>
      <c r="C2799" t="s">
        <v>16893</v>
      </c>
      <c r="E2799" t="s">
        <v>15888</v>
      </c>
      <c r="F2799" s="3">
        <v>1</v>
      </c>
      <c r="G2799" s="3">
        <v>1363.76</v>
      </c>
      <c r="H2799" s="255">
        <v>42345</v>
      </c>
      <c r="I2799" s="270">
        <v>7.166666666666667</v>
      </c>
      <c r="J2799" s="3">
        <v>-1</v>
      </c>
      <c r="K2799" s="3" t="s">
        <v>12343</v>
      </c>
      <c r="L2799" s="3" t="s">
        <v>5324</v>
      </c>
      <c r="M2799" s="3" t="s">
        <v>16894</v>
      </c>
      <c r="N2799" s="3" t="s">
        <v>4722</v>
      </c>
      <c r="O2799" s="3" t="s">
        <v>4715</v>
      </c>
      <c r="P2799" s="3"/>
      <c r="Q2799" s="3"/>
      <c r="R2799" s="3"/>
      <c r="S2799" s="3"/>
      <c r="T2799" s="3" t="s">
        <v>4716</v>
      </c>
    </row>
    <row r="2800" spans="2:20">
      <c r="B2800" t="s">
        <v>12345</v>
      </c>
      <c r="C2800" t="s">
        <v>16895</v>
      </c>
      <c r="E2800" t="s">
        <v>16896</v>
      </c>
      <c r="F2800" s="3">
        <v>0</v>
      </c>
      <c r="G2800" s="3">
        <v>0</v>
      </c>
      <c r="H2800" s="255">
        <v>42352</v>
      </c>
      <c r="I2800" s="270">
        <v>7.166666666666667</v>
      </c>
      <c r="J2800" s="3">
        <v>-1</v>
      </c>
      <c r="K2800" s="3" t="s">
        <v>12343</v>
      </c>
      <c r="L2800" s="3" t="s">
        <v>4726</v>
      </c>
      <c r="M2800" s="3" t="s">
        <v>5228</v>
      </c>
      <c r="N2800" s="3" t="s">
        <v>4722</v>
      </c>
      <c r="O2800" s="3" t="s">
        <v>4715</v>
      </c>
      <c r="P2800" s="3"/>
      <c r="Q2800" s="3"/>
      <c r="R2800" s="3"/>
      <c r="S2800" s="3"/>
      <c r="T2800" s="3" t="s">
        <v>4716</v>
      </c>
    </row>
    <row r="2801" spans="2:20">
      <c r="B2801" t="s">
        <v>12345</v>
      </c>
      <c r="C2801" t="s">
        <v>16897</v>
      </c>
      <c r="E2801" t="s">
        <v>14534</v>
      </c>
      <c r="F2801" s="3">
        <v>0</v>
      </c>
      <c r="G2801" s="3">
        <v>0</v>
      </c>
      <c r="H2801" s="255">
        <v>42342</v>
      </c>
      <c r="I2801" s="270">
        <v>7.166666666666667</v>
      </c>
      <c r="J2801" s="3">
        <v>-1</v>
      </c>
      <c r="K2801" s="3" t="s">
        <v>4752</v>
      </c>
      <c r="L2801" s="3" t="s">
        <v>4726</v>
      </c>
      <c r="M2801" s="3" t="s">
        <v>11825</v>
      </c>
      <c r="N2801" s="3" t="s">
        <v>4722</v>
      </c>
      <c r="O2801" s="3" t="s">
        <v>4715</v>
      </c>
      <c r="P2801" s="3"/>
      <c r="Q2801" s="3"/>
      <c r="R2801" s="3"/>
      <c r="S2801" s="3"/>
      <c r="T2801" s="3" t="s">
        <v>4716</v>
      </c>
    </row>
    <row r="2802" spans="2:20">
      <c r="B2802" t="s">
        <v>12345</v>
      </c>
      <c r="C2802" t="s">
        <v>16898</v>
      </c>
      <c r="E2802" t="s">
        <v>16899</v>
      </c>
      <c r="F2802" s="3">
        <v>2</v>
      </c>
      <c r="G2802" s="3">
        <v>1920.18</v>
      </c>
      <c r="H2802" s="255">
        <v>42368</v>
      </c>
      <c r="I2802" s="270">
        <v>7.166666666666667</v>
      </c>
      <c r="J2802" s="3">
        <v>-1</v>
      </c>
      <c r="K2802" s="3" t="s">
        <v>12343</v>
      </c>
      <c r="L2802" s="3" t="s">
        <v>5197</v>
      </c>
      <c r="M2802" s="3" t="s">
        <v>10405</v>
      </c>
      <c r="N2802" s="3" t="s">
        <v>4722</v>
      </c>
      <c r="O2802" s="3" t="s">
        <v>4715</v>
      </c>
      <c r="P2802" s="3"/>
      <c r="Q2802" s="3"/>
      <c r="R2802" s="3"/>
      <c r="S2802" s="3"/>
      <c r="T2802" s="3" t="s">
        <v>4716</v>
      </c>
    </row>
    <row r="2803" spans="2:20">
      <c r="B2803" t="s">
        <v>12345</v>
      </c>
      <c r="C2803" t="s">
        <v>16900</v>
      </c>
      <c r="E2803" t="s">
        <v>14697</v>
      </c>
      <c r="F2803" s="3">
        <v>0</v>
      </c>
      <c r="G2803" s="3">
        <v>0</v>
      </c>
      <c r="H2803" s="255">
        <v>42369</v>
      </c>
      <c r="I2803" s="270">
        <v>7.166666666666667</v>
      </c>
      <c r="J2803" s="3">
        <v>-1</v>
      </c>
      <c r="K2803" s="3" t="s">
        <v>4752</v>
      </c>
      <c r="L2803" s="3" t="s">
        <v>4726</v>
      </c>
      <c r="M2803" s="3" t="s">
        <v>5889</v>
      </c>
      <c r="N2803" s="3" t="s">
        <v>4722</v>
      </c>
      <c r="O2803" s="3" t="s">
        <v>4715</v>
      </c>
      <c r="P2803" s="3"/>
      <c r="Q2803" s="3"/>
      <c r="R2803" s="3"/>
      <c r="S2803" s="3"/>
      <c r="T2803" s="3" t="s">
        <v>4716</v>
      </c>
    </row>
    <row r="2804" spans="2:20">
      <c r="B2804" t="s">
        <v>12345</v>
      </c>
      <c r="C2804" t="s">
        <v>16901</v>
      </c>
      <c r="E2804" t="s">
        <v>14046</v>
      </c>
      <c r="F2804" s="3">
        <v>0</v>
      </c>
      <c r="G2804" s="3">
        <v>0</v>
      </c>
      <c r="H2804" s="255">
        <v>42356</v>
      </c>
      <c r="I2804" s="270">
        <v>7.166666666666667</v>
      </c>
      <c r="J2804" s="3">
        <v>-1</v>
      </c>
      <c r="K2804" s="3" t="s">
        <v>4752</v>
      </c>
      <c r="L2804" s="3" t="s">
        <v>5324</v>
      </c>
      <c r="M2804" s="3" t="s">
        <v>10076</v>
      </c>
      <c r="N2804" s="3" t="s">
        <v>4718</v>
      </c>
      <c r="O2804" s="3" t="s">
        <v>4715</v>
      </c>
      <c r="P2804" s="3"/>
      <c r="Q2804" s="3"/>
      <c r="R2804" s="3"/>
      <c r="S2804" s="3"/>
      <c r="T2804" s="3" t="s">
        <v>4716</v>
      </c>
    </row>
    <row r="2805" spans="2:20">
      <c r="B2805" t="s">
        <v>12345</v>
      </c>
      <c r="C2805" t="s">
        <v>16902</v>
      </c>
      <c r="E2805" t="s">
        <v>16903</v>
      </c>
      <c r="F2805" s="3">
        <v>0</v>
      </c>
      <c r="G2805" s="3">
        <v>0</v>
      </c>
      <c r="H2805" s="255">
        <v>42340</v>
      </c>
      <c r="I2805" s="270">
        <v>7.166666666666667</v>
      </c>
      <c r="J2805" s="3">
        <v>-1</v>
      </c>
      <c r="K2805" s="3" t="s">
        <v>4752</v>
      </c>
      <c r="L2805" s="3" t="s">
        <v>5324</v>
      </c>
      <c r="M2805" s="3" t="s">
        <v>14691</v>
      </c>
      <c r="N2805" s="3" t="s">
        <v>4718</v>
      </c>
      <c r="O2805" s="3" t="s">
        <v>4715</v>
      </c>
      <c r="P2805" s="3"/>
      <c r="Q2805" s="3"/>
      <c r="R2805" s="3"/>
      <c r="S2805" s="3"/>
      <c r="T2805" s="3" t="s">
        <v>4716</v>
      </c>
    </row>
    <row r="2806" spans="2:20">
      <c r="B2806" t="s">
        <v>12345</v>
      </c>
      <c r="C2806" t="s">
        <v>16904</v>
      </c>
      <c r="E2806" t="s">
        <v>14848</v>
      </c>
      <c r="F2806" s="3">
        <v>1</v>
      </c>
      <c r="G2806" s="3">
        <v>166.93</v>
      </c>
      <c r="H2806" s="255">
        <v>42345</v>
      </c>
      <c r="I2806" s="270">
        <v>7.166666666666667</v>
      </c>
      <c r="J2806" s="3">
        <v>-1</v>
      </c>
      <c r="K2806" s="3" t="s">
        <v>12343</v>
      </c>
      <c r="L2806" s="3" t="s">
        <v>4753</v>
      </c>
      <c r="M2806" s="3" t="s">
        <v>4753</v>
      </c>
      <c r="N2806" s="3" t="s">
        <v>4718</v>
      </c>
      <c r="O2806" s="3" t="s">
        <v>4715</v>
      </c>
      <c r="P2806" s="3"/>
      <c r="Q2806" s="3"/>
      <c r="R2806" s="3"/>
      <c r="S2806" s="3"/>
      <c r="T2806" s="3" t="s">
        <v>4716</v>
      </c>
    </row>
    <row r="2807" spans="2:20">
      <c r="B2807" t="s">
        <v>12345</v>
      </c>
      <c r="C2807" t="s">
        <v>16905</v>
      </c>
      <c r="E2807" t="s">
        <v>16063</v>
      </c>
      <c r="F2807" s="3">
        <v>1</v>
      </c>
      <c r="G2807" s="3">
        <v>166.93</v>
      </c>
      <c r="H2807" s="255">
        <v>42353</v>
      </c>
      <c r="I2807" s="270">
        <v>7.166666666666667</v>
      </c>
      <c r="J2807" s="3">
        <v>-1</v>
      </c>
      <c r="K2807" s="3" t="s">
        <v>12343</v>
      </c>
      <c r="L2807" s="3" t="s">
        <v>4753</v>
      </c>
      <c r="M2807" s="3" t="s">
        <v>4753</v>
      </c>
      <c r="N2807" s="3" t="s">
        <v>4731</v>
      </c>
      <c r="O2807" s="3" t="s">
        <v>4715</v>
      </c>
      <c r="P2807" s="3"/>
      <c r="Q2807" s="3"/>
      <c r="R2807" s="3"/>
      <c r="S2807" s="3"/>
      <c r="T2807" s="3" t="s">
        <v>4716</v>
      </c>
    </row>
    <row r="2808" spans="2:20">
      <c r="B2808" t="s">
        <v>12345</v>
      </c>
      <c r="C2808" t="s">
        <v>16906</v>
      </c>
      <c r="E2808" t="s">
        <v>16907</v>
      </c>
      <c r="F2808" s="3">
        <v>0</v>
      </c>
      <c r="G2808" s="3">
        <v>0</v>
      </c>
      <c r="H2808" s="255">
        <v>42352</v>
      </c>
      <c r="I2808" s="270">
        <v>7.166666666666667</v>
      </c>
      <c r="J2808" s="3">
        <v>-1</v>
      </c>
      <c r="K2808" s="3" t="s">
        <v>12343</v>
      </c>
      <c r="L2808" s="3" t="s">
        <v>4753</v>
      </c>
      <c r="M2808" s="3" t="s">
        <v>4753</v>
      </c>
      <c r="N2808" s="3" t="s">
        <v>4722</v>
      </c>
      <c r="O2808" s="3" t="s">
        <v>4715</v>
      </c>
      <c r="P2808" s="3"/>
      <c r="Q2808" s="3"/>
      <c r="R2808" s="3"/>
      <c r="S2808" s="3"/>
      <c r="T2808" s="3" t="s">
        <v>4716</v>
      </c>
    </row>
    <row r="2809" spans="2:20">
      <c r="B2809" t="s">
        <v>12345</v>
      </c>
      <c r="C2809" t="s">
        <v>16908</v>
      </c>
      <c r="E2809" t="s">
        <v>16909</v>
      </c>
      <c r="F2809" s="3">
        <v>0</v>
      </c>
      <c r="G2809" s="3">
        <v>0</v>
      </c>
      <c r="H2809" s="255">
        <v>42347</v>
      </c>
      <c r="I2809" s="270">
        <v>7.166666666666667</v>
      </c>
      <c r="J2809" s="3">
        <v>-1</v>
      </c>
      <c r="K2809" s="3" t="s">
        <v>12343</v>
      </c>
      <c r="L2809" s="3" t="s">
        <v>4753</v>
      </c>
      <c r="M2809" s="3" t="s">
        <v>4753</v>
      </c>
      <c r="N2809" s="3" t="s">
        <v>4731</v>
      </c>
      <c r="O2809" s="3" t="s">
        <v>4715</v>
      </c>
      <c r="P2809" s="3"/>
      <c r="Q2809" s="3"/>
      <c r="R2809" s="3"/>
      <c r="S2809" s="3"/>
      <c r="T2809" s="3" t="s">
        <v>4716</v>
      </c>
    </row>
    <row r="2810" spans="2:20">
      <c r="B2810" t="s">
        <v>12345</v>
      </c>
      <c r="C2810" t="s">
        <v>16910</v>
      </c>
      <c r="E2810" t="s">
        <v>16911</v>
      </c>
      <c r="F2810" s="3">
        <v>1</v>
      </c>
      <c r="G2810" s="3">
        <v>166.93</v>
      </c>
      <c r="H2810" s="255">
        <v>42360</v>
      </c>
      <c r="I2810" s="270">
        <v>7.166666666666667</v>
      </c>
      <c r="J2810" s="3">
        <v>-1</v>
      </c>
      <c r="K2810" s="3" t="s">
        <v>12343</v>
      </c>
      <c r="L2810" s="3" t="s">
        <v>4753</v>
      </c>
      <c r="M2810" s="3" t="s">
        <v>4753</v>
      </c>
      <c r="N2810" s="3" t="s">
        <v>4722</v>
      </c>
      <c r="O2810" s="3" t="s">
        <v>4715</v>
      </c>
      <c r="P2810" s="3"/>
      <c r="Q2810" s="3"/>
      <c r="R2810" s="3"/>
      <c r="S2810" s="3"/>
      <c r="T2810" s="3" t="s">
        <v>4716</v>
      </c>
    </row>
    <row r="2811" spans="2:20">
      <c r="B2811" t="s">
        <v>12345</v>
      </c>
      <c r="C2811" t="s">
        <v>16912</v>
      </c>
      <c r="E2811" t="s">
        <v>15034</v>
      </c>
      <c r="F2811" s="3">
        <v>0</v>
      </c>
      <c r="G2811" s="3">
        <v>0</v>
      </c>
      <c r="H2811" s="255">
        <v>42368</v>
      </c>
      <c r="I2811" s="270">
        <v>7.166666666666667</v>
      </c>
      <c r="J2811" s="3">
        <v>-1</v>
      </c>
      <c r="K2811" s="3" t="s">
        <v>12343</v>
      </c>
      <c r="L2811" s="3" t="s">
        <v>4753</v>
      </c>
      <c r="M2811" s="3" t="s">
        <v>4753</v>
      </c>
      <c r="N2811" s="3" t="s">
        <v>4731</v>
      </c>
      <c r="O2811" s="3" t="s">
        <v>4715</v>
      </c>
      <c r="P2811" s="3"/>
      <c r="Q2811" s="3"/>
      <c r="R2811" s="3"/>
      <c r="S2811" s="3"/>
      <c r="T2811" s="3" t="s">
        <v>4716</v>
      </c>
    </row>
    <row r="2812" spans="2:20">
      <c r="B2812" t="s">
        <v>12345</v>
      </c>
      <c r="C2812" t="s">
        <v>16913</v>
      </c>
      <c r="E2812" t="s">
        <v>15686</v>
      </c>
      <c r="F2812" s="3">
        <v>1</v>
      </c>
      <c r="G2812" s="3">
        <v>166.93</v>
      </c>
      <c r="H2812" s="255">
        <v>42361</v>
      </c>
      <c r="I2812" s="270">
        <v>7.166666666666667</v>
      </c>
      <c r="J2812" s="3">
        <v>-1</v>
      </c>
      <c r="K2812" s="3" t="s">
        <v>4752</v>
      </c>
      <c r="L2812" s="3" t="s">
        <v>4753</v>
      </c>
      <c r="M2812" s="3" t="s">
        <v>4753</v>
      </c>
      <c r="N2812" s="3" t="s">
        <v>4722</v>
      </c>
      <c r="O2812" s="3" t="s">
        <v>4715</v>
      </c>
      <c r="P2812" s="3"/>
      <c r="Q2812" s="3"/>
      <c r="R2812" s="3"/>
      <c r="S2812" s="3"/>
      <c r="T2812" s="3" t="s">
        <v>4716</v>
      </c>
    </row>
    <row r="2813" spans="2:20">
      <c r="B2813" t="s">
        <v>12345</v>
      </c>
      <c r="C2813" t="s">
        <v>16914</v>
      </c>
      <c r="E2813" t="s">
        <v>16915</v>
      </c>
      <c r="F2813" s="3">
        <v>0</v>
      </c>
      <c r="G2813" s="3">
        <v>0</v>
      </c>
      <c r="H2813" s="255">
        <v>42368</v>
      </c>
      <c r="I2813" s="270">
        <v>7.166666666666667</v>
      </c>
      <c r="J2813" s="3">
        <v>-1</v>
      </c>
      <c r="K2813" s="3" t="s">
        <v>12343</v>
      </c>
      <c r="L2813" s="3" t="s">
        <v>4753</v>
      </c>
      <c r="M2813" s="3" t="s">
        <v>4753</v>
      </c>
      <c r="N2813" s="3" t="s">
        <v>4712</v>
      </c>
      <c r="O2813" s="3" t="s">
        <v>4715</v>
      </c>
      <c r="P2813" s="3"/>
      <c r="Q2813" s="3"/>
      <c r="R2813" s="3"/>
      <c r="S2813" s="3"/>
      <c r="T2813" s="3" t="s">
        <v>4716</v>
      </c>
    </row>
    <row r="2814" spans="2:20">
      <c r="B2814" t="s">
        <v>12345</v>
      </c>
      <c r="C2814" t="s">
        <v>16916</v>
      </c>
      <c r="E2814" t="s">
        <v>16315</v>
      </c>
      <c r="F2814" s="3">
        <v>0</v>
      </c>
      <c r="G2814" s="3">
        <v>0</v>
      </c>
      <c r="H2814" s="255">
        <v>42360</v>
      </c>
      <c r="I2814" s="270">
        <v>7.166666666666667</v>
      </c>
      <c r="J2814" s="3">
        <v>-1</v>
      </c>
      <c r="K2814" s="3" t="s">
        <v>12343</v>
      </c>
      <c r="L2814" s="3" t="s">
        <v>4753</v>
      </c>
      <c r="M2814" s="3" t="s">
        <v>4753</v>
      </c>
      <c r="N2814" s="3" t="s">
        <v>4718</v>
      </c>
      <c r="O2814" s="3" t="s">
        <v>4715</v>
      </c>
      <c r="P2814" s="3"/>
      <c r="Q2814" s="3"/>
      <c r="R2814" s="3"/>
      <c r="S2814" s="3"/>
      <c r="T2814" s="3" t="s">
        <v>4716</v>
      </c>
    </row>
    <row r="2815" spans="2:20">
      <c r="B2815" t="s">
        <v>12345</v>
      </c>
      <c r="C2815" t="s">
        <v>16917</v>
      </c>
      <c r="E2815" t="s">
        <v>16818</v>
      </c>
      <c r="F2815" s="3">
        <v>2</v>
      </c>
      <c r="G2815" s="3">
        <v>1920.18</v>
      </c>
      <c r="H2815" s="255">
        <v>42355</v>
      </c>
      <c r="I2815" s="270">
        <v>7.166666666666667</v>
      </c>
      <c r="J2815" s="3">
        <v>-1</v>
      </c>
      <c r="K2815" s="3" t="s">
        <v>12343</v>
      </c>
      <c r="L2815" s="3" t="s">
        <v>4753</v>
      </c>
      <c r="M2815" s="3" t="s">
        <v>4753</v>
      </c>
      <c r="N2815" s="3" t="s">
        <v>4718</v>
      </c>
      <c r="O2815" s="3" t="s">
        <v>4715</v>
      </c>
      <c r="P2815" s="3"/>
      <c r="Q2815" s="3"/>
      <c r="R2815" s="3"/>
      <c r="S2815" s="3"/>
      <c r="T2815" s="3" t="s">
        <v>4716</v>
      </c>
    </row>
    <row r="2816" spans="2:20">
      <c r="B2816" t="s">
        <v>12345</v>
      </c>
      <c r="C2816" t="s">
        <v>16918</v>
      </c>
      <c r="E2816" t="s">
        <v>16919</v>
      </c>
      <c r="F2816" s="3">
        <v>1</v>
      </c>
      <c r="G2816" s="3">
        <v>166.93</v>
      </c>
      <c r="H2816" s="255">
        <v>42369</v>
      </c>
      <c r="I2816" s="270">
        <v>7.166666666666667</v>
      </c>
      <c r="J2816" s="3">
        <v>-1</v>
      </c>
      <c r="K2816" s="3" t="s">
        <v>4752</v>
      </c>
      <c r="L2816" s="3" t="s">
        <v>4753</v>
      </c>
      <c r="M2816" s="3" t="s">
        <v>4753</v>
      </c>
      <c r="N2816" s="3" t="s">
        <v>4722</v>
      </c>
      <c r="O2816" s="3" t="s">
        <v>4715</v>
      </c>
      <c r="P2816" s="3"/>
      <c r="Q2816" s="3"/>
      <c r="R2816" s="3"/>
      <c r="S2816" s="3"/>
      <c r="T2816" s="3" t="s">
        <v>4716</v>
      </c>
    </row>
    <row r="2817" spans="2:20">
      <c r="B2817" t="s">
        <v>12345</v>
      </c>
      <c r="C2817" t="s">
        <v>16920</v>
      </c>
      <c r="E2817" t="s">
        <v>16921</v>
      </c>
      <c r="F2817" s="3">
        <v>0</v>
      </c>
      <c r="G2817" s="3">
        <v>0</v>
      </c>
      <c r="H2817" s="255">
        <v>42347</v>
      </c>
      <c r="I2817" s="270">
        <v>7.166666666666667</v>
      </c>
      <c r="J2817" s="3">
        <v>-1</v>
      </c>
      <c r="K2817" s="3" t="s">
        <v>12343</v>
      </c>
      <c r="L2817" s="3" t="s">
        <v>4753</v>
      </c>
      <c r="M2817" s="3" t="s">
        <v>4753</v>
      </c>
      <c r="N2817" s="3" t="s">
        <v>4722</v>
      </c>
      <c r="O2817" s="3" t="s">
        <v>4715</v>
      </c>
      <c r="P2817" s="3"/>
      <c r="Q2817" s="3"/>
      <c r="R2817" s="3"/>
      <c r="S2817" s="3"/>
      <c r="T2817" s="3" t="s">
        <v>4716</v>
      </c>
    </row>
    <row r="2818" spans="2:20">
      <c r="B2818" t="s">
        <v>12345</v>
      </c>
      <c r="C2818" t="s">
        <v>16922</v>
      </c>
      <c r="E2818" t="s">
        <v>14408</v>
      </c>
      <c r="F2818" s="3">
        <v>1</v>
      </c>
      <c r="G2818" s="3">
        <v>166.93</v>
      </c>
      <c r="H2818" s="255">
        <v>42360</v>
      </c>
      <c r="I2818" s="270">
        <v>7.166666666666667</v>
      </c>
      <c r="J2818" s="3">
        <v>-1</v>
      </c>
      <c r="K2818" s="3" t="s">
        <v>12343</v>
      </c>
      <c r="L2818" s="3" t="s">
        <v>4753</v>
      </c>
      <c r="M2818" s="3" t="s">
        <v>4753</v>
      </c>
      <c r="N2818" s="3" t="s">
        <v>4718</v>
      </c>
      <c r="O2818" s="3" t="s">
        <v>4715</v>
      </c>
      <c r="P2818" s="3"/>
      <c r="Q2818" s="3"/>
      <c r="R2818" s="3"/>
      <c r="S2818" s="3"/>
      <c r="T2818" s="3" t="s">
        <v>4716</v>
      </c>
    </row>
    <row r="2819" spans="2:20">
      <c r="B2819" t="s">
        <v>12345</v>
      </c>
      <c r="C2819" t="s">
        <v>16923</v>
      </c>
      <c r="E2819" t="s">
        <v>16490</v>
      </c>
      <c r="F2819" s="3">
        <v>1</v>
      </c>
      <c r="G2819" s="3">
        <v>333.85</v>
      </c>
      <c r="H2819" s="255">
        <v>42317</v>
      </c>
      <c r="I2819" s="270">
        <v>7.25</v>
      </c>
      <c r="J2819" s="3">
        <v>-1</v>
      </c>
      <c r="K2819" s="3" t="s">
        <v>12343</v>
      </c>
      <c r="L2819" s="3" t="s">
        <v>4753</v>
      </c>
      <c r="M2819" s="3" t="s">
        <v>4753</v>
      </c>
      <c r="N2819" s="3" t="s">
        <v>4718</v>
      </c>
      <c r="O2819" s="3" t="s">
        <v>4715</v>
      </c>
      <c r="P2819" s="3"/>
      <c r="Q2819" s="3"/>
      <c r="R2819" s="3"/>
      <c r="S2819" s="3"/>
      <c r="T2819" s="3" t="s">
        <v>4716</v>
      </c>
    </row>
    <row r="2820" spans="2:20">
      <c r="B2820" t="s">
        <v>12345</v>
      </c>
      <c r="C2820" t="s">
        <v>16924</v>
      </c>
      <c r="E2820" t="s">
        <v>15145</v>
      </c>
      <c r="F2820" s="3">
        <v>2</v>
      </c>
      <c r="G2820" s="3">
        <v>1920.18</v>
      </c>
      <c r="H2820" s="255">
        <v>42314</v>
      </c>
      <c r="I2820" s="270">
        <v>7.25</v>
      </c>
      <c r="J2820" s="3">
        <v>-1</v>
      </c>
      <c r="K2820" s="3" t="s">
        <v>4752</v>
      </c>
      <c r="L2820" s="3" t="s">
        <v>4753</v>
      </c>
      <c r="M2820" s="3" t="s">
        <v>4753</v>
      </c>
      <c r="N2820" s="3" t="s">
        <v>4718</v>
      </c>
      <c r="O2820" s="3" t="s">
        <v>4715</v>
      </c>
      <c r="P2820" s="3"/>
      <c r="Q2820" s="3"/>
      <c r="R2820" s="3"/>
      <c r="S2820" s="3"/>
      <c r="T2820" s="3" t="s">
        <v>4716</v>
      </c>
    </row>
    <row r="2821" spans="2:20">
      <c r="B2821" t="s">
        <v>12345</v>
      </c>
      <c r="C2821" t="s">
        <v>16925</v>
      </c>
      <c r="E2821" t="s">
        <v>15703</v>
      </c>
      <c r="F2821" s="3">
        <v>0</v>
      </c>
      <c r="G2821" s="3">
        <v>0</v>
      </c>
      <c r="H2821" s="255">
        <v>42325</v>
      </c>
      <c r="I2821" s="270">
        <v>7.25</v>
      </c>
      <c r="J2821" s="3">
        <v>-1</v>
      </c>
      <c r="K2821" s="3" t="s">
        <v>12343</v>
      </c>
      <c r="L2821" s="3" t="s">
        <v>4753</v>
      </c>
      <c r="M2821" s="3" t="s">
        <v>4753</v>
      </c>
      <c r="N2821" s="3" t="s">
        <v>4722</v>
      </c>
      <c r="O2821" s="3" t="s">
        <v>4715</v>
      </c>
      <c r="P2821" s="3"/>
      <c r="Q2821" s="3"/>
      <c r="R2821" s="3"/>
      <c r="S2821" s="3"/>
      <c r="T2821" s="3" t="s">
        <v>4716</v>
      </c>
    </row>
    <row r="2822" spans="2:20">
      <c r="B2822" t="s">
        <v>12345</v>
      </c>
      <c r="C2822" t="s">
        <v>16926</v>
      </c>
      <c r="E2822" t="s">
        <v>16927</v>
      </c>
      <c r="F2822" s="3">
        <v>1</v>
      </c>
      <c r="G2822" s="3">
        <v>4304.3900000000003</v>
      </c>
      <c r="H2822" s="255">
        <v>42329</v>
      </c>
      <c r="I2822" s="270">
        <v>7.25</v>
      </c>
      <c r="J2822" s="3">
        <v>-1</v>
      </c>
      <c r="K2822" s="3" t="s">
        <v>4752</v>
      </c>
      <c r="L2822" s="3" t="s">
        <v>4753</v>
      </c>
      <c r="M2822" s="3" t="s">
        <v>4753</v>
      </c>
      <c r="N2822" s="3" t="s">
        <v>4722</v>
      </c>
      <c r="O2822" s="3" t="s">
        <v>4715</v>
      </c>
      <c r="P2822" s="3"/>
      <c r="Q2822" s="3"/>
      <c r="R2822" s="3"/>
      <c r="S2822" s="3"/>
      <c r="T2822" s="3" t="s">
        <v>4716</v>
      </c>
    </row>
    <row r="2823" spans="2:20">
      <c r="B2823" t="s">
        <v>12345</v>
      </c>
      <c r="C2823" t="s">
        <v>16928</v>
      </c>
      <c r="E2823" t="s">
        <v>16929</v>
      </c>
      <c r="F2823" s="3">
        <v>1</v>
      </c>
      <c r="G2823" s="3">
        <v>166.93</v>
      </c>
      <c r="H2823" s="255">
        <v>42334</v>
      </c>
      <c r="I2823" s="270">
        <v>7.25</v>
      </c>
      <c r="J2823" s="3">
        <v>-1</v>
      </c>
      <c r="K2823" s="3" t="s">
        <v>4752</v>
      </c>
      <c r="L2823" s="3" t="s">
        <v>4726</v>
      </c>
      <c r="M2823" s="3" t="s">
        <v>16930</v>
      </c>
      <c r="N2823" s="3" t="s">
        <v>4718</v>
      </c>
      <c r="O2823" s="3" t="s">
        <v>4715</v>
      </c>
      <c r="P2823" s="3"/>
      <c r="Q2823" s="3"/>
      <c r="R2823" s="3"/>
      <c r="S2823" s="3"/>
      <c r="T2823" s="3" t="s">
        <v>4716</v>
      </c>
    </row>
    <row r="2824" spans="2:20">
      <c r="B2824" t="s">
        <v>12345</v>
      </c>
      <c r="C2824" t="s">
        <v>16931</v>
      </c>
      <c r="E2824" t="s">
        <v>16069</v>
      </c>
      <c r="F2824" s="3">
        <v>1</v>
      </c>
      <c r="G2824" s="3">
        <v>556.41999999999996</v>
      </c>
      <c r="H2824" s="255">
        <v>42336</v>
      </c>
      <c r="I2824" s="270">
        <v>7.25</v>
      </c>
      <c r="J2824" s="3">
        <v>-1</v>
      </c>
      <c r="K2824" s="3" t="s">
        <v>4752</v>
      </c>
      <c r="L2824" s="3" t="s">
        <v>4753</v>
      </c>
      <c r="M2824" s="3" t="s">
        <v>4753</v>
      </c>
      <c r="N2824" s="3" t="s">
        <v>4722</v>
      </c>
      <c r="O2824" s="3" t="s">
        <v>4715</v>
      </c>
      <c r="P2824" s="3"/>
      <c r="Q2824" s="3"/>
      <c r="R2824" s="3"/>
      <c r="S2824" s="3"/>
      <c r="T2824" s="3" t="s">
        <v>4716</v>
      </c>
    </row>
    <row r="2825" spans="2:20">
      <c r="B2825" t="s">
        <v>12345</v>
      </c>
      <c r="C2825" t="s">
        <v>16932</v>
      </c>
      <c r="E2825" t="s">
        <v>16933</v>
      </c>
      <c r="F2825" s="3">
        <v>0</v>
      </c>
      <c r="G2825" s="3">
        <v>0</v>
      </c>
      <c r="H2825" s="255">
        <v>42318</v>
      </c>
      <c r="I2825" s="270">
        <v>7.25</v>
      </c>
      <c r="J2825" s="3">
        <v>-1</v>
      </c>
      <c r="K2825" s="3" t="s">
        <v>4752</v>
      </c>
      <c r="L2825" s="3" t="s">
        <v>4726</v>
      </c>
      <c r="M2825" s="3" t="s">
        <v>15479</v>
      </c>
      <c r="N2825" s="3" t="s">
        <v>4718</v>
      </c>
      <c r="O2825" s="3" t="s">
        <v>4715</v>
      </c>
      <c r="P2825" s="3"/>
      <c r="Q2825" s="3"/>
      <c r="R2825" s="3"/>
      <c r="S2825" s="3"/>
      <c r="T2825" s="3" t="s">
        <v>4716</v>
      </c>
    </row>
    <row r="2826" spans="2:20">
      <c r="B2826" t="s">
        <v>12345</v>
      </c>
      <c r="C2826" t="s">
        <v>16934</v>
      </c>
      <c r="E2826" t="s">
        <v>16935</v>
      </c>
      <c r="F2826" s="3">
        <v>1</v>
      </c>
      <c r="G2826" s="3">
        <v>3525.62</v>
      </c>
      <c r="H2826" s="255">
        <v>42332</v>
      </c>
      <c r="I2826" s="270">
        <v>7.25</v>
      </c>
      <c r="J2826" s="3">
        <v>-1</v>
      </c>
      <c r="K2826" s="3" t="s">
        <v>12343</v>
      </c>
      <c r="L2826" s="3" t="s">
        <v>5324</v>
      </c>
      <c r="M2826" s="3" t="s">
        <v>13230</v>
      </c>
      <c r="N2826" s="3" t="s">
        <v>4722</v>
      </c>
      <c r="O2826" s="3" t="s">
        <v>4715</v>
      </c>
      <c r="P2826" s="3"/>
      <c r="Q2826" s="3"/>
      <c r="R2826" s="3"/>
      <c r="S2826" s="3"/>
      <c r="T2826" s="3" t="s">
        <v>4716</v>
      </c>
    </row>
    <row r="2827" spans="2:20">
      <c r="B2827" t="s">
        <v>12345</v>
      </c>
      <c r="C2827" t="s">
        <v>16936</v>
      </c>
      <c r="E2827" t="s">
        <v>13484</v>
      </c>
      <c r="F2827" s="3">
        <v>0</v>
      </c>
      <c r="G2827" s="3">
        <v>0</v>
      </c>
      <c r="H2827" s="255">
        <v>42338</v>
      </c>
      <c r="I2827" s="270">
        <v>7.25</v>
      </c>
      <c r="J2827" s="3">
        <v>-1</v>
      </c>
      <c r="K2827" s="3" t="s">
        <v>4752</v>
      </c>
      <c r="L2827" s="3" t="s">
        <v>4726</v>
      </c>
      <c r="M2827" s="3" t="s">
        <v>4994</v>
      </c>
      <c r="N2827" s="3" t="s">
        <v>4722</v>
      </c>
      <c r="O2827" s="3" t="s">
        <v>4715</v>
      </c>
      <c r="P2827" s="3"/>
      <c r="Q2827" s="3"/>
      <c r="R2827" s="3"/>
      <c r="S2827" s="3"/>
      <c r="T2827" s="3" t="s">
        <v>4716</v>
      </c>
    </row>
    <row r="2828" spans="2:20">
      <c r="B2828" t="s">
        <v>12345</v>
      </c>
      <c r="C2828" t="s">
        <v>16937</v>
      </c>
      <c r="E2828" t="s">
        <v>15730</v>
      </c>
      <c r="F2828" s="3">
        <v>0</v>
      </c>
      <c r="G2828" s="3">
        <v>0</v>
      </c>
      <c r="H2828" s="255">
        <v>42333</v>
      </c>
      <c r="I2828" s="270">
        <v>7.25</v>
      </c>
      <c r="J2828" s="3">
        <v>-1</v>
      </c>
      <c r="K2828" s="3" t="s">
        <v>12343</v>
      </c>
      <c r="L2828" s="3" t="s">
        <v>5324</v>
      </c>
      <c r="M2828" s="3" t="s">
        <v>16938</v>
      </c>
      <c r="N2828" s="3" t="s">
        <v>4722</v>
      </c>
      <c r="O2828" s="3" t="s">
        <v>4715</v>
      </c>
      <c r="P2828" s="3"/>
      <c r="Q2828" s="3"/>
      <c r="R2828" s="3"/>
      <c r="S2828" s="3"/>
      <c r="T2828" s="3" t="s">
        <v>4716</v>
      </c>
    </row>
    <row r="2829" spans="2:20">
      <c r="B2829" t="s">
        <v>12345</v>
      </c>
      <c r="C2829" t="s">
        <v>16939</v>
      </c>
      <c r="E2829" t="s">
        <v>15286</v>
      </c>
      <c r="F2829" s="3">
        <v>0</v>
      </c>
      <c r="G2829" s="3">
        <v>0</v>
      </c>
      <c r="H2829" s="255">
        <v>42332</v>
      </c>
      <c r="I2829" s="270">
        <v>7.25</v>
      </c>
      <c r="J2829" s="3">
        <v>-1</v>
      </c>
      <c r="K2829" s="3" t="s">
        <v>12343</v>
      </c>
      <c r="L2829" s="3" t="s">
        <v>4726</v>
      </c>
      <c r="M2829" s="3" t="s">
        <v>16940</v>
      </c>
      <c r="N2829" s="3" t="s">
        <v>4712</v>
      </c>
      <c r="O2829" s="3" t="s">
        <v>4715</v>
      </c>
      <c r="P2829" s="3"/>
      <c r="Q2829" s="3"/>
      <c r="R2829" s="3"/>
      <c r="S2829" s="3"/>
      <c r="T2829" s="3" t="s">
        <v>4716</v>
      </c>
    </row>
    <row r="2830" spans="2:20">
      <c r="B2830" t="s">
        <v>12345</v>
      </c>
      <c r="C2830" t="s">
        <v>16941</v>
      </c>
      <c r="E2830" t="s">
        <v>13733</v>
      </c>
      <c r="F2830" s="3">
        <v>1</v>
      </c>
      <c r="G2830" s="3">
        <v>166.93</v>
      </c>
      <c r="H2830" s="255">
        <v>42332</v>
      </c>
      <c r="I2830" s="270">
        <v>7.25</v>
      </c>
      <c r="J2830" s="3">
        <v>-1</v>
      </c>
      <c r="K2830" s="3" t="s">
        <v>12343</v>
      </c>
      <c r="L2830" s="3" t="s">
        <v>5197</v>
      </c>
      <c r="M2830" s="3" t="s">
        <v>16942</v>
      </c>
      <c r="N2830" s="3" t="s">
        <v>4712</v>
      </c>
      <c r="O2830" s="3" t="s">
        <v>4715</v>
      </c>
      <c r="P2830" s="3"/>
      <c r="Q2830" s="3"/>
      <c r="R2830" s="3"/>
      <c r="S2830" s="3"/>
      <c r="T2830" s="3" t="s">
        <v>4716</v>
      </c>
    </row>
    <row r="2831" spans="2:20">
      <c r="B2831" t="s">
        <v>12345</v>
      </c>
      <c r="C2831" t="s">
        <v>16943</v>
      </c>
      <c r="E2831" t="s">
        <v>13259</v>
      </c>
      <c r="F2831" s="3">
        <v>0</v>
      </c>
      <c r="G2831" s="3">
        <v>0</v>
      </c>
      <c r="H2831" s="255">
        <v>42335</v>
      </c>
      <c r="I2831" s="270">
        <v>7.25</v>
      </c>
      <c r="J2831" s="3">
        <v>-1</v>
      </c>
      <c r="K2831" s="3" t="s">
        <v>4752</v>
      </c>
      <c r="L2831" s="3" t="s">
        <v>5197</v>
      </c>
      <c r="M2831" s="3" t="s">
        <v>10405</v>
      </c>
      <c r="N2831" s="3" t="s">
        <v>4722</v>
      </c>
      <c r="O2831" s="3" t="s">
        <v>4715</v>
      </c>
      <c r="P2831" s="3"/>
      <c r="Q2831" s="3"/>
      <c r="R2831" s="3"/>
      <c r="S2831" s="3"/>
      <c r="T2831" s="3" t="s">
        <v>4716</v>
      </c>
    </row>
    <row r="2832" spans="2:20">
      <c r="B2832" t="s">
        <v>12345</v>
      </c>
      <c r="C2832" t="s">
        <v>16944</v>
      </c>
      <c r="E2832" t="s">
        <v>15612</v>
      </c>
      <c r="F2832" s="3">
        <v>0</v>
      </c>
      <c r="G2832" s="3">
        <v>0</v>
      </c>
      <c r="H2832" s="255">
        <v>42319</v>
      </c>
      <c r="I2832" s="270">
        <v>7.25</v>
      </c>
      <c r="J2832" s="3">
        <v>-1</v>
      </c>
      <c r="K2832" s="3" t="s">
        <v>4752</v>
      </c>
      <c r="L2832" s="3" t="s">
        <v>4726</v>
      </c>
      <c r="M2832" s="3" t="s">
        <v>8157</v>
      </c>
      <c r="N2832" s="3" t="s">
        <v>4731</v>
      </c>
      <c r="O2832" s="3" t="s">
        <v>4715</v>
      </c>
      <c r="P2832" s="3"/>
      <c r="Q2832" s="3"/>
      <c r="R2832" s="3"/>
      <c r="S2832" s="3"/>
      <c r="T2832" s="3" t="s">
        <v>4716</v>
      </c>
    </row>
    <row r="2833" spans="2:20">
      <c r="B2833" t="s">
        <v>12345</v>
      </c>
      <c r="C2833" t="s">
        <v>16945</v>
      </c>
      <c r="E2833" t="s">
        <v>14732</v>
      </c>
      <c r="F2833" s="3">
        <v>0</v>
      </c>
      <c r="G2833" s="3">
        <v>0</v>
      </c>
      <c r="H2833" s="255">
        <v>42326</v>
      </c>
      <c r="I2833" s="270">
        <v>7.25</v>
      </c>
      <c r="J2833" s="3">
        <v>116697</v>
      </c>
      <c r="K2833" s="3" t="s">
        <v>12343</v>
      </c>
      <c r="L2833" s="3" t="s">
        <v>4726</v>
      </c>
      <c r="M2833" s="3" t="s">
        <v>8841</v>
      </c>
      <c r="N2833" s="3" t="s">
        <v>4722</v>
      </c>
      <c r="O2833" s="3" t="s">
        <v>4715</v>
      </c>
      <c r="P2833" s="3"/>
      <c r="Q2833" s="3"/>
      <c r="R2833" s="3"/>
      <c r="S2833" s="3"/>
      <c r="T2833" s="3" t="s">
        <v>4716</v>
      </c>
    </row>
    <row r="2834" spans="2:20">
      <c r="B2834" t="s">
        <v>12345</v>
      </c>
      <c r="C2834" t="s">
        <v>16946</v>
      </c>
      <c r="E2834" t="s">
        <v>15717</v>
      </c>
      <c r="F2834" s="3">
        <v>0</v>
      </c>
      <c r="G2834" s="3">
        <v>0</v>
      </c>
      <c r="H2834" s="255">
        <v>42338</v>
      </c>
      <c r="I2834" s="270">
        <v>7.25</v>
      </c>
      <c r="J2834" s="3">
        <v>-1</v>
      </c>
      <c r="K2834" s="3" t="s">
        <v>4752</v>
      </c>
      <c r="L2834" s="3" t="s">
        <v>5324</v>
      </c>
      <c r="M2834" s="3" t="s">
        <v>16947</v>
      </c>
      <c r="N2834" s="3" t="s">
        <v>4731</v>
      </c>
      <c r="O2834" s="3" t="s">
        <v>4715</v>
      </c>
      <c r="P2834" s="3"/>
      <c r="Q2834" s="3"/>
      <c r="R2834" s="3"/>
      <c r="S2834" s="3"/>
      <c r="T2834" s="3" t="s">
        <v>4716</v>
      </c>
    </row>
    <row r="2835" spans="2:20">
      <c r="B2835" t="s">
        <v>12345</v>
      </c>
      <c r="C2835" t="s">
        <v>16948</v>
      </c>
      <c r="E2835" t="s">
        <v>16949</v>
      </c>
      <c r="F2835" s="3">
        <v>0</v>
      </c>
      <c r="G2835" s="3">
        <v>0</v>
      </c>
      <c r="H2835" s="255">
        <v>42325</v>
      </c>
      <c r="I2835" s="270">
        <v>7.25</v>
      </c>
      <c r="J2835" s="3">
        <v>-1</v>
      </c>
      <c r="K2835" s="3" t="s">
        <v>12343</v>
      </c>
      <c r="L2835" s="3" t="s">
        <v>4726</v>
      </c>
      <c r="M2835" s="3" t="s">
        <v>4994</v>
      </c>
      <c r="N2835" s="3" t="s">
        <v>4722</v>
      </c>
      <c r="O2835" s="3" t="s">
        <v>4715</v>
      </c>
      <c r="P2835" s="3"/>
      <c r="Q2835" s="3"/>
      <c r="R2835" s="3"/>
      <c r="S2835" s="3"/>
      <c r="T2835" s="3" t="s">
        <v>4716</v>
      </c>
    </row>
    <row r="2836" spans="2:20">
      <c r="B2836" t="s">
        <v>12345</v>
      </c>
      <c r="C2836" t="s">
        <v>16950</v>
      </c>
      <c r="E2836" t="s">
        <v>13591</v>
      </c>
      <c r="F2836" s="3">
        <v>0</v>
      </c>
      <c r="G2836" s="3">
        <v>0</v>
      </c>
      <c r="H2836" s="255">
        <v>42313</v>
      </c>
      <c r="I2836" s="270">
        <v>7.25</v>
      </c>
      <c r="J2836" s="3">
        <v>-1</v>
      </c>
      <c r="K2836" s="3" t="s">
        <v>12343</v>
      </c>
      <c r="L2836" s="3" t="s">
        <v>5197</v>
      </c>
      <c r="M2836" s="3" t="s">
        <v>16951</v>
      </c>
      <c r="N2836" s="3" t="s">
        <v>4731</v>
      </c>
      <c r="O2836" s="3" t="s">
        <v>4715</v>
      </c>
      <c r="P2836" s="3"/>
      <c r="Q2836" s="3"/>
      <c r="R2836" s="3"/>
      <c r="S2836" s="3"/>
      <c r="T2836" s="3" t="s">
        <v>4716</v>
      </c>
    </row>
    <row r="2837" spans="2:20">
      <c r="B2837" t="s">
        <v>12345</v>
      </c>
      <c r="C2837" t="s">
        <v>16952</v>
      </c>
      <c r="E2837" t="s">
        <v>16418</v>
      </c>
      <c r="F2837" s="3">
        <v>0</v>
      </c>
      <c r="G2837" s="3">
        <v>0</v>
      </c>
      <c r="H2837" s="255">
        <v>42321</v>
      </c>
      <c r="I2837" s="270">
        <v>7.25</v>
      </c>
      <c r="J2837" s="3">
        <v>-1</v>
      </c>
      <c r="K2837" s="3" t="s">
        <v>12343</v>
      </c>
      <c r="L2837" s="3" t="s">
        <v>4726</v>
      </c>
      <c r="M2837" s="3" t="s">
        <v>7955</v>
      </c>
      <c r="N2837" s="3" t="s">
        <v>4731</v>
      </c>
      <c r="O2837" s="3" t="s">
        <v>4715</v>
      </c>
      <c r="P2837" s="3"/>
      <c r="Q2837" s="3"/>
      <c r="R2837" s="3"/>
      <c r="S2837" s="3"/>
      <c r="T2837" s="3" t="s">
        <v>4716</v>
      </c>
    </row>
    <row r="2838" spans="2:20">
      <c r="B2838" t="s">
        <v>12345</v>
      </c>
      <c r="C2838" t="s">
        <v>16953</v>
      </c>
      <c r="E2838" t="s">
        <v>14755</v>
      </c>
      <c r="F2838" s="3">
        <v>0</v>
      </c>
      <c r="G2838" s="3">
        <v>0</v>
      </c>
      <c r="H2838" s="255">
        <v>42331</v>
      </c>
      <c r="I2838" s="270">
        <v>7.25</v>
      </c>
      <c r="J2838" s="3">
        <v>-1</v>
      </c>
      <c r="K2838" s="3" t="s">
        <v>12343</v>
      </c>
      <c r="L2838" s="3" t="s">
        <v>5324</v>
      </c>
      <c r="M2838" s="3" t="s">
        <v>15718</v>
      </c>
      <c r="N2838" s="3" t="s">
        <v>4722</v>
      </c>
      <c r="O2838" s="3" t="s">
        <v>4715</v>
      </c>
      <c r="P2838" s="3"/>
      <c r="Q2838" s="3"/>
      <c r="R2838" s="3"/>
      <c r="S2838" s="3"/>
      <c r="T2838" s="3" t="s">
        <v>4716</v>
      </c>
    </row>
    <row r="2839" spans="2:20">
      <c r="B2839" t="s">
        <v>12345</v>
      </c>
      <c r="C2839" t="s">
        <v>16954</v>
      </c>
      <c r="E2839" t="s">
        <v>16955</v>
      </c>
      <c r="F2839" s="3">
        <v>0</v>
      </c>
      <c r="G2839" s="3">
        <v>0</v>
      </c>
      <c r="H2839" s="255">
        <v>42336</v>
      </c>
      <c r="I2839" s="270">
        <v>7.25</v>
      </c>
      <c r="J2839" s="3">
        <v>-1</v>
      </c>
      <c r="K2839" s="3" t="s">
        <v>4752</v>
      </c>
      <c r="L2839" s="3" t="s">
        <v>4726</v>
      </c>
      <c r="M2839" s="3" t="s">
        <v>4994</v>
      </c>
      <c r="N2839" s="3" t="s">
        <v>4722</v>
      </c>
      <c r="O2839" s="3" t="s">
        <v>4715</v>
      </c>
      <c r="P2839" s="3"/>
      <c r="Q2839" s="3"/>
      <c r="R2839" s="3"/>
      <c r="S2839" s="3"/>
      <c r="T2839" s="3" t="s">
        <v>4716</v>
      </c>
    </row>
    <row r="2840" spans="2:20">
      <c r="B2840" t="s">
        <v>12345</v>
      </c>
      <c r="C2840" t="s">
        <v>16956</v>
      </c>
      <c r="E2840" t="s">
        <v>14474</v>
      </c>
      <c r="F2840" s="3">
        <v>0</v>
      </c>
      <c r="G2840" s="3">
        <v>0</v>
      </c>
      <c r="H2840" s="255">
        <v>42310</v>
      </c>
      <c r="I2840" s="270">
        <v>7.25</v>
      </c>
      <c r="J2840" s="3">
        <v>-1</v>
      </c>
      <c r="K2840" s="3" t="s">
        <v>4752</v>
      </c>
      <c r="L2840" s="3" t="s">
        <v>4726</v>
      </c>
      <c r="M2840" s="3" t="s">
        <v>5188</v>
      </c>
      <c r="N2840" s="3" t="s">
        <v>4718</v>
      </c>
      <c r="O2840" s="3" t="s">
        <v>4715</v>
      </c>
      <c r="P2840" s="3"/>
      <c r="Q2840" s="3"/>
      <c r="R2840" s="3"/>
      <c r="S2840" s="3"/>
      <c r="T2840" s="3" t="s">
        <v>4716</v>
      </c>
    </row>
    <row r="2841" spans="2:20">
      <c r="B2841" t="s">
        <v>12345</v>
      </c>
      <c r="C2841" t="s">
        <v>16957</v>
      </c>
      <c r="E2841" t="s">
        <v>13825</v>
      </c>
      <c r="F2841" s="3">
        <v>0</v>
      </c>
      <c r="G2841" s="3">
        <v>0</v>
      </c>
      <c r="H2841" s="255">
        <v>42336</v>
      </c>
      <c r="I2841" s="270">
        <v>7.25</v>
      </c>
      <c r="J2841" s="3">
        <v>-1</v>
      </c>
      <c r="K2841" s="3" t="s">
        <v>4752</v>
      </c>
      <c r="L2841" s="3" t="s">
        <v>5324</v>
      </c>
      <c r="M2841" s="3" t="s">
        <v>13624</v>
      </c>
      <c r="N2841" s="3" t="s">
        <v>4712</v>
      </c>
      <c r="O2841" s="3" t="s">
        <v>4715</v>
      </c>
      <c r="P2841" s="3"/>
      <c r="Q2841" s="3"/>
      <c r="R2841" s="3"/>
      <c r="S2841" s="3"/>
      <c r="T2841" s="3" t="s">
        <v>4716</v>
      </c>
    </row>
    <row r="2842" spans="2:20">
      <c r="B2842" t="s">
        <v>12345</v>
      </c>
      <c r="C2842" t="s">
        <v>16958</v>
      </c>
      <c r="E2842" t="s">
        <v>14388</v>
      </c>
      <c r="F2842" s="3">
        <v>0</v>
      </c>
      <c r="G2842" s="3">
        <v>0</v>
      </c>
      <c r="H2842" s="255">
        <v>42334</v>
      </c>
      <c r="I2842" s="270">
        <v>7.25</v>
      </c>
      <c r="J2842" s="3">
        <v>-1</v>
      </c>
      <c r="K2842" s="3" t="s">
        <v>12343</v>
      </c>
      <c r="L2842" s="3" t="s">
        <v>5197</v>
      </c>
      <c r="M2842" s="3" t="s">
        <v>5198</v>
      </c>
      <c r="N2842" s="3" t="s">
        <v>4769</v>
      </c>
      <c r="O2842" s="3" t="s">
        <v>4715</v>
      </c>
      <c r="P2842" s="3"/>
      <c r="Q2842" s="3"/>
      <c r="R2842" s="3"/>
      <c r="S2842" s="3"/>
      <c r="T2842" s="3" t="s">
        <v>4716</v>
      </c>
    </row>
    <row r="2843" spans="2:20">
      <c r="B2843" t="s">
        <v>12345</v>
      </c>
      <c r="C2843" t="s">
        <v>16959</v>
      </c>
      <c r="E2843" t="s">
        <v>13463</v>
      </c>
      <c r="F2843" s="3">
        <v>0</v>
      </c>
      <c r="G2843" s="3">
        <v>0</v>
      </c>
      <c r="H2843" s="255">
        <v>42332</v>
      </c>
      <c r="I2843" s="270">
        <v>7.25</v>
      </c>
      <c r="J2843" s="3">
        <v>108563</v>
      </c>
      <c r="K2843" s="3" t="s">
        <v>12343</v>
      </c>
      <c r="L2843" s="3" t="s">
        <v>4726</v>
      </c>
      <c r="M2843" s="3" t="s">
        <v>5228</v>
      </c>
      <c r="N2843" s="3" t="s">
        <v>4722</v>
      </c>
      <c r="O2843" s="3" t="s">
        <v>4715</v>
      </c>
      <c r="P2843" s="3"/>
      <c r="Q2843" s="3"/>
      <c r="R2843" s="3"/>
      <c r="S2843" s="3"/>
      <c r="T2843" s="3" t="s">
        <v>4716</v>
      </c>
    </row>
    <row r="2844" spans="2:20">
      <c r="B2844" t="s">
        <v>12345</v>
      </c>
      <c r="C2844" t="s">
        <v>16960</v>
      </c>
      <c r="E2844" t="s">
        <v>13648</v>
      </c>
      <c r="F2844" s="3">
        <v>0</v>
      </c>
      <c r="G2844" s="3">
        <v>0</v>
      </c>
      <c r="H2844" s="255">
        <v>42320</v>
      </c>
      <c r="I2844" s="270">
        <v>7.25</v>
      </c>
      <c r="J2844" s="3">
        <v>-1</v>
      </c>
      <c r="K2844" s="3" t="s">
        <v>12343</v>
      </c>
      <c r="L2844" s="3" t="s">
        <v>5197</v>
      </c>
      <c r="M2844" s="3" t="s">
        <v>10405</v>
      </c>
      <c r="N2844" s="3" t="s">
        <v>4722</v>
      </c>
      <c r="O2844" s="3" t="s">
        <v>4715</v>
      </c>
      <c r="P2844" s="3"/>
      <c r="Q2844" s="3"/>
      <c r="R2844" s="3"/>
      <c r="S2844" s="3"/>
      <c r="T2844" s="3" t="s">
        <v>4716</v>
      </c>
    </row>
    <row r="2845" spans="2:20">
      <c r="B2845" t="s">
        <v>12345</v>
      </c>
      <c r="C2845" t="s">
        <v>16961</v>
      </c>
      <c r="E2845" t="s">
        <v>14426</v>
      </c>
      <c r="F2845" s="3">
        <v>0</v>
      </c>
      <c r="G2845" s="3">
        <v>0</v>
      </c>
      <c r="H2845" s="255">
        <v>42326</v>
      </c>
      <c r="I2845" s="270">
        <v>7.25</v>
      </c>
      <c r="J2845" s="3">
        <v>-1</v>
      </c>
      <c r="K2845" s="3" t="s">
        <v>12343</v>
      </c>
      <c r="L2845" s="3" t="s">
        <v>5324</v>
      </c>
      <c r="M2845" s="3" t="s">
        <v>13064</v>
      </c>
      <c r="N2845" s="3" t="s">
        <v>4731</v>
      </c>
      <c r="O2845" s="3" t="s">
        <v>4715</v>
      </c>
      <c r="P2845" s="3"/>
      <c r="Q2845" s="3"/>
      <c r="R2845" s="3"/>
      <c r="S2845" s="3"/>
      <c r="T2845" s="3" t="s">
        <v>4716</v>
      </c>
    </row>
    <row r="2846" spans="2:20">
      <c r="B2846" t="s">
        <v>12345</v>
      </c>
      <c r="C2846" t="s">
        <v>16962</v>
      </c>
      <c r="E2846" t="s">
        <v>16963</v>
      </c>
      <c r="F2846" s="3">
        <v>2</v>
      </c>
      <c r="G2846" s="3">
        <v>500.78</v>
      </c>
      <c r="H2846" s="255">
        <v>42315</v>
      </c>
      <c r="I2846" s="270">
        <v>7.25</v>
      </c>
      <c r="J2846" s="3">
        <v>-1</v>
      </c>
      <c r="K2846" s="3" t="s">
        <v>12343</v>
      </c>
      <c r="L2846" s="3" t="s">
        <v>5197</v>
      </c>
      <c r="M2846" s="3" t="s">
        <v>12352</v>
      </c>
      <c r="N2846" s="3" t="s">
        <v>4712</v>
      </c>
      <c r="O2846" s="3" t="s">
        <v>4715</v>
      </c>
      <c r="P2846" s="3"/>
      <c r="Q2846" s="3"/>
      <c r="R2846" s="3"/>
      <c r="S2846" s="3"/>
      <c r="T2846" s="3" t="s">
        <v>4716</v>
      </c>
    </row>
    <row r="2847" spans="2:20">
      <c r="B2847" t="s">
        <v>12345</v>
      </c>
      <c r="C2847" t="s">
        <v>16964</v>
      </c>
      <c r="E2847" t="s">
        <v>15541</v>
      </c>
      <c r="F2847" s="3">
        <v>1</v>
      </c>
      <c r="G2847" s="3">
        <v>166.93</v>
      </c>
      <c r="H2847" s="255">
        <v>42336</v>
      </c>
      <c r="I2847" s="270">
        <v>7.25</v>
      </c>
      <c r="J2847" s="3">
        <v>-1</v>
      </c>
      <c r="K2847" s="3" t="s">
        <v>12343</v>
      </c>
      <c r="L2847" s="3" t="s">
        <v>4726</v>
      </c>
      <c r="M2847" s="3" t="s">
        <v>4994</v>
      </c>
      <c r="N2847" s="3" t="s">
        <v>4731</v>
      </c>
      <c r="O2847" s="3" t="s">
        <v>4715</v>
      </c>
      <c r="P2847" s="3"/>
      <c r="Q2847" s="3"/>
      <c r="R2847" s="3"/>
      <c r="S2847" s="3"/>
      <c r="T2847" s="3" t="s">
        <v>4716</v>
      </c>
    </row>
    <row r="2848" spans="2:20">
      <c r="B2848" t="s">
        <v>12345</v>
      </c>
      <c r="C2848" t="s">
        <v>16965</v>
      </c>
      <c r="E2848" t="s">
        <v>13821</v>
      </c>
      <c r="F2848" s="3">
        <v>0</v>
      </c>
      <c r="G2848" s="3">
        <v>0</v>
      </c>
      <c r="H2848" s="255">
        <v>42327</v>
      </c>
      <c r="I2848" s="270">
        <v>7.25</v>
      </c>
      <c r="J2848" s="3">
        <v>-1</v>
      </c>
      <c r="K2848" s="3" t="s">
        <v>4752</v>
      </c>
      <c r="L2848" s="3" t="s">
        <v>5197</v>
      </c>
      <c r="M2848" s="3" t="s">
        <v>13150</v>
      </c>
      <c r="N2848" s="3" t="s">
        <v>4718</v>
      </c>
      <c r="O2848" s="3" t="s">
        <v>4715</v>
      </c>
      <c r="P2848" s="3"/>
      <c r="Q2848" s="3"/>
      <c r="R2848" s="3"/>
      <c r="S2848" s="3"/>
      <c r="T2848" s="3" t="s">
        <v>4716</v>
      </c>
    </row>
    <row r="2849" spans="2:20">
      <c r="B2849" t="s">
        <v>12345</v>
      </c>
      <c r="C2849" t="s">
        <v>16966</v>
      </c>
      <c r="E2849" t="s">
        <v>15481</v>
      </c>
      <c r="F2849" s="3">
        <v>0</v>
      </c>
      <c r="G2849" s="3">
        <v>0</v>
      </c>
      <c r="H2849" s="255">
        <v>42320</v>
      </c>
      <c r="I2849" s="270">
        <v>7.25</v>
      </c>
      <c r="J2849" s="3">
        <v>-1</v>
      </c>
      <c r="K2849" s="3" t="s">
        <v>12343</v>
      </c>
      <c r="L2849" s="3" t="s">
        <v>4726</v>
      </c>
      <c r="M2849" s="3" t="s">
        <v>5972</v>
      </c>
      <c r="N2849" s="3" t="s">
        <v>4712</v>
      </c>
      <c r="O2849" s="3" t="s">
        <v>4715</v>
      </c>
      <c r="P2849" s="3"/>
      <c r="Q2849" s="3"/>
      <c r="R2849" s="3"/>
      <c r="S2849" s="3"/>
      <c r="T2849" s="3" t="s">
        <v>4716</v>
      </c>
    </row>
    <row r="2850" spans="2:20">
      <c r="B2850" t="s">
        <v>12345</v>
      </c>
      <c r="C2850" t="s">
        <v>16967</v>
      </c>
      <c r="E2850" t="s">
        <v>13787</v>
      </c>
      <c r="F2850" s="3">
        <v>2</v>
      </c>
      <c r="G2850" s="3">
        <v>278.20999999999998</v>
      </c>
      <c r="H2850" s="255">
        <v>42332</v>
      </c>
      <c r="I2850" s="270">
        <v>7.25</v>
      </c>
      <c r="J2850" s="3">
        <v>-1</v>
      </c>
      <c r="K2850" s="3" t="s">
        <v>12343</v>
      </c>
      <c r="L2850" s="3" t="s">
        <v>4726</v>
      </c>
      <c r="M2850" s="3" t="s">
        <v>4994</v>
      </c>
      <c r="N2850" s="3" t="s">
        <v>4712</v>
      </c>
      <c r="O2850" s="3" t="s">
        <v>4715</v>
      </c>
      <c r="P2850" s="3"/>
      <c r="Q2850" s="3"/>
      <c r="R2850" s="3"/>
      <c r="S2850" s="3"/>
      <c r="T2850" s="3" t="s">
        <v>4716</v>
      </c>
    </row>
    <row r="2851" spans="2:20">
      <c r="B2851" t="s">
        <v>12345</v>
      </c>
      <c r="C2851" t="s">
        <v>819</v>
      </c>
      <c r="E2851" t="s">
        <v>15667</v>
      </c>
      <c r="F2851" s="3">
        <v>0</v>
      </c>
      <c r="G2851" s="3">
        <v>0</v>
      </c>
      <c r="H2851" s="255">
        <v>42325</v>
      </c>
      <c r="I2851" s="270">
        <v>7.25</v>
      </c>
      <c r="J2851" s="3">
        <v>104455</v>
      </c>
      <c r="K2851" s="3" t="s">
        <v>12343</v>
      </c>
      <c r="L2851" s="3" t="s">
        <v>4726</v>
      </c>
      <c r="M2851" s="3" t="s">
        <v>13099</v>
      </c>
      <c r="N2851" s="3" t="s">
        <v>4722</v>
      </c>
      <c r="O2851" s="3" t="s">
        <v>4715</v>
      </c>
      <c r="P2851" s="3"/>
      <c r="Q2851" s="3"/>
      <c r="R2851" s="3"/>
      <c r="S2851" s="3"/>
      <c r="T2851" s="3" t="s">
        <v>4716</v>
      </c>
    </row>
    <row r="2852" spans="2:20">
      <c r="B2852" t="s">
        <v>12345</v>
      </c>
      <c r="C2852" t="s">
        <v>16968</v>
      </c>
      <c r="E2852" t="s">
        <v>16969</v>
      </c>
      <c r="F2852" s="3">
        <v>0</v>
      </c>
      <c r="G2852" s="3">
        <v>0</v>
      </c>
      <c r="H2852" s="255">
        <v>42318</v>
      </c>
      <c r="I2852" s="270">
        <v>7.25</v>
      </c>
      <c r="J2852" s="3">
        <v>-1</v>
      </c>
      <c r="K2852" s="3" t="s">
        <v>12343</v>
      </c>
      <c r="L2852" s="3" t="s">
        <v>5324</v>
      </c>
      <c r="M2852" s="3" t="s">
        <v>14656</v>
      </c>
      <c r="N2852" s="3" t="s">
        <v>4718</v>
      </c>
      <c r="O2852" s="3" t="s">
        <v>4715</v>
      </c>
      <c r="P2852" s="3"/>
      <c r="Q2852" s="3"/>
      <c r="R2852" s="3"/>
      <c r="S2852" s="3"/>
      <c r="T2852" s="3" t="s">
        <v>4716</v>
      </c>
    </row>
    <row r="2853" spans="2:20">
      <c r="B2853" t="s">
        <v>12345</v>
      </c>
      <c r="C2853" t="s">
        <v>16970</v>
      </c>
      <c r="E2853" t="s">
        <v>16121</v>
      </c>
      <c r="F2853" s="3">
        <v>0</v>
      </c>
      <c r="G2853" s="3">
        <v>0</v>
      </c>
      <c r="H2853" s="255">
        <v>42321</v>
      </c>
      <c r="I2853" s="270">
        <v>7.25</v>
      </c>
      <c r="J2853" s="3">
        <v>-1</v>
      </c>
      <c r="K2853" s="3" t="s">
        <v>12343</v>
      </c>
      <c r="L2853" s="3" t="s">
        <v>5197</v>
      </c>
      <c r="M2853" s="3" t="s">
        <v>16971</v>
      </c>
      <c r="N2853" s="3" t="s">
        <v>4722</v>
      </c>
      <c r="O2853" s="3" t="s">
        <v>4715</v>
      </c>
      <c r="P2853" s="3"/>
      <c r="Q2853" s="3"/>
      <c r="R2853" s="3"/>
      <c r="S2853" s="3"/>
      <c r="T2853" s="3" t="s">
        <v>4716</v>
      </c>
    </row>
    <row r="2854" spans="2:20">
      <c r="B2854" t="s">
        <v>12345</v>
      </c>
      <c r="C2854" t="s">
        <v>16972</v>
      </c>
      <c r="E2854" t="s">
        <v>13927</v>
      </c>
      <c r="F2854" s="3">
        <v>0</v>
      </c>
      <c r="G2854" s="3">
        <v>0</v>
      </c>
      <c r="H2854" s="255">
        <v>42312</v>
      </c>
      <c r="I2854" s="270">
        <v>7.25</v>
      </c>
      <c r="J2854" s="3">
        <v>-1</v>
      </c>
      <c r="K2854" s="3" t="s">
        <v>12343</v>
      </c>
      <c r="L2854" s="3" t="s">
        <v>4726</v>
      </c>
      <c r="M2854" s="3" t="s">
        <v>5188</v>
      </c>
      <c r="N2854" s="3" t="s">
        <v>4718</v>
      </c>
      <c r="O2854" s="3" t="s">
        <v>4715</v>
      </c>
      <c r="P2854" s="3"/>
      <c r="Q2854" s="3"/>
      <c r="R2854" s="3"/>
      <c r="S2854" s="3"/>
      <c r="T2854" s="3" t="s">
        <v>4716</v>
      </c>
    </row>
    <row r="2855" spans="2:20">
      <c r="B2855" t="s">
        <v>12345</v>
      </c>
      <c r="C2855" t="s">
        <v>16973</v>
      </c>
      <c r="E2855" t="s">
        <v>15108</v>
      </c>
      <c r="F2855" s="3">
        <v>0</v>
      </c>
      <c r="G2855" s="3">
        <v>0</v>
      </c>
      <c r="H2855" s="255">
        <v>42310</v>
      </c>
      <c r="I2855" s="270">
        <v>7.25</v>
      </c>
      <c r="J2855" s="3">
        <v>-1</v>
      </c>
      <c r="K2855" s="3" t="s">
        <v>12343</v>
      </c>
      <c r="L2855" s="3" t="s">
        <v>5324</v>
      </c>
      <c r="M2855" s="3" t="s">
        <v>11774</v>
      </c>
      <c r="N2855" s="3" t="s">
        <v>4712</v>
      </c>
      <c r="O2855" s="3" t="s">
        <v>4715</v>
      </c>
      <c r="P2855" s="3"/>
      <c r="Q2855" s="3"/>
      <c r="R2855" s="3"/>
      <c r="S2855" s="3"/>
      <c r="T2855" s="3" t="s">
        <v>4716</v>
      </c>
    </row>
    <row r="2856" spans="2:20">
      <c r="B2856" t="s">
        <v>12345</v>
      </c>
      <c r="C2856" t="s">
        <v>16974</v>
      </c>
      <c r="E2856" t="s">
        <v>12895</v>
      </c>
      <c r="F2856" s="3">
        <v>0</v>
      </c>
      <c r="G2856" s="3">
        <v>0</v>
      </c>
      <c r="H2856" s="255">
        <v>42318</v>
      </c>
      <c r="I2856" s="270">
        <v>7.25</v>
      </c>
      <c r="J2856" s="3">
        <v>-1</v>
      </c>
      <c r="K2856" s="3" t="s">
        <v>4752</v>
      </c>
      <c r="L2856" s="3" t="s">
        <v>4726</v>
      </c>
      <c r="M2856" s="3" t="s">
        <v>16975</v>
      </c>
      <c r="N2856" s="3" t="s">
        <v>4718</v>
      </c>
      <c r="O2856" s="3" t="s">
        <v>4715</v>
      </c>
      <c r="P2856" s="3"/>
      <c r="Q2856" s="3"/>
      <c r="R2856" s="3"/>
      <c r="S2856" s="3"/>
      <c r="T2856" s="3" t="s">
        <v>4716</v>
      </c>
    </row>
    <row r="2857" spans="2:20">
      <c r="B2857" t="s">
        <v>12345</v>
      </c>
      <c r="C2857" t="s">
        <v>16976</v>
      </c>
      <c r="E2857" t="s">
        <v>14556</v>
      </c>
      <c r="F2857" s="3">
        <v>0</v>
      </c>
      <c r="G2857" s="3">
        <v>0</v>
      </c>
      <c r="H2857" s="255">
        <v>42317</v>
      </c>
      <c r="I2857" s="270">
        <v>7.25</v>
      </c>
      <c r="J2857" s="3">
        <v>-1</v>
      </c>
      <c r="K2857" s="3" t="s">
        <v>4752</v>
      </c>
      <c r="L2857" s="3" t="s">
        <v>5197</v>
      </c>
      <c r="M2857" s="3" t="s">
        <v>12350</v>
      </c>
      <c r="N2857" s="3" t="s">
        <v>4722</v>
      </c>
      <c r="O2857" s="3" t="s">
        <v>4715</v>
      </c>
      <c r="P2857" s="3"/>
      <c r="Q2857" s="3"/>
      <c r="R2857" s="3"/>
      <c r="S2857" s="3"/>
      <c r="T2857" s="3" t="s">
        <v>4716</v>
      </c>
    </row>
    <row r="2858" spans="2:20">
      <c r="B2858" t="s">
        <v>12345</v>
      </c>
      <c r="C2858" t="s">
        <v>16977</v>
      </c>
      <c r="E2858" t="s">
        <v>14195</v>
      </c>
      <c r="F2858" s="3">
        <v>0</v>
      </c>
      <c r="G2858" s="3">
        <v>0</v>
      </c>
      <c r="H2858" s="255">
        <v>42332</v>
      </c>
      <c r="I2858" s="270">
        <v>7.25</v>
      </c>
      <c r="J2858" s="3">
        <v>295881</v>
      </c>
      <c r="K2858" s="3" t="s">
        <v>12343</v>
      </c>
      <c r="L2858" s="3" t="s">
        <v>4726</v>
      </c>
      <c r="M2858" s="3" t="s">
        <v>16978</v>
      </c>
      <c r="N2858" s="3" t="s">
        <v>4722</v>
      </c>
      <c r="O2858" s="3" t="s">
        <v>4715</v>
      </c>
      <c r="P2858" s="3"/>
      <c r="Q2858" s="3"/>
      <c r="R2858" s="3"/>
      <c r="S2858" s="3"/>
      <c r="T2858" s="3" t="s">
        <v>4716</v>
      </c>
    </row>
    <row r="2859" spans="2:20">
      <c r="B2859" t="s">
        <v>12345</v>
      </c>
      <c r="C2859" t="s">
        <v>16979</v>
      </c>
      <c r="E2859" t="s">
        <v>13454</v>
      </c>
      <c r="F2859" s="3">
        <v>0</v>
      </c>
      <c r="G2859" s="3">
        <v>0</v>
      </c>
      <c r="H2859" s="255">
        <v>42335</v>
      </c>
      <c r="I2859" s="270">
        <v>7.25</v>
      </c>
      <c r="J2859" s="3">
        <v>-1</v>
      </c>
      <c r="K2859" s="3" t="s">
        <v>4752</v>
      </c>
      <c r="L2859" s="3" t="s">
        <v>4726</v>
      </c>
      <c r="M2859" s="3" t="s">
        <v>7955</v>
      </c>
      <c r="N2859" s="3" t="s">
        <v>4718</v>
      </c>
      <c r="O2859" s="3" t="s">
        <v>4715</v>
      </c>
      <c r="P2859" s="3"/>
      <c r="Q2859" s="3"/>
      <c r="R2859" s="3"/>
      <c r="S2859" s="3"/>
      <c r="T2859" s="3" t="s">
        <v>4716</v>
      </c>
    </row>
    <row r="2860" spans="2:20">
      <c r="B2860" t="s">
        <v>12345</v>
      </c>
      <c r="C2860" t="s">
        <v>16980</v>
      </c>
      <c r="E2860" t="s">
        <v>16852</v>
      </c>
      <c r="F2860" s="3">
        <v>0</v>
      </c>
      <c r="G2860" s="3">
        <v>0</v>
      </c>
      <c r="H2860" s="255">
        <v>42310</v>
      </c>
      <c r="I2860" s="270">
        <v>7.25</v>
      </c>
      <c r="J2860" s="3">
        <v>-1</v>
      </c>
      <c r="K2860" s="3" t="s">
        <v>12343</v>
      </c>
      <c r="L2860" s="3" t="s">
        <v>5324</v>
      </c>
      <c r="M2860" s="3" t="s">
        <v>13598</v>
      </c>
      <c r="N2860" s="3" t="s">
        <v>4722</v>
      </c>
      <c r="O2860" s="3" t="s">
        <v>4715</v>
      </c>
      <c r="P2860" s="3"/>
      <c r="Q2860" s="3"/>
      <c r="R2860" s="3"/>
      <c r="S2860" s="3"/>
      <c r="T2860" s="3" t="s">
        <v>4716</v>
      </c>
    </row>
    <row r="2861" spans="2:20">
      <c r="B2861" t="s">
        <v>12345</v>
      </c>
      <c r="C2861" t="s">
        <v>16981</v>
      </c>
      <c r="E2861" t="s">
        <v>15011</v>
      </c>
      <c r="F2861" s="3">
        <v>0</v>
      </c>
      <c r="G2861" s="3">
        <v>0</v>
      </c>
      <c r="H2861" s="255">
        <v>42332</v>
      </c>
      <c r="I2861" s="270">
        <v>7.25</v>
      </c>
      <c r="J2861" s="3">
        <v>-1</v>
      </c>
      <c r="K2861" s="3" t="s">
        <v>12343</v>
      </c>
      <c r="L2861" s="3" t="s">
        <v>4726</v>
      </c>
      <c r="M2861" s="3" t="s">
        <v>5972</v>
      </c>
      <c r="N2861" s="3" t="s">
        <v>4718</v>
      </c>
      <c r="O2861" s="3" t="s">
        <v>4715</v>
      </c>
      <c r="P2861" s="3"/>
      <c r="Q2861" s="3"/>
      <c r="R2861" s="3"/>
      <c r="S2861" s="3"/>
      <c r="T2861" s="3" t="s">
        <v>4716</v>
      </c>
    </row>
    <row r="2862" spans="2:20">
      <c r="B2862" t="s">
        <v>12345</v>
      </c>
      <c r="C2862" t="s">
        <v>16982</v>
      </c>
      <c r="E2862" t="s">
        <v>16983</v>
      </c>
      <c r="F2862" s="3">
        <v>1</v>
      </c>
      <c r="G2862" s="3">
        <v>111.28</v>
      </c>
      <c r="H2862" s="255">
        <v>42338</v>
      </c>
      <c r="I2862" s="270">
        <v>7.25</v>
      </c>
      <c r="J2862" s="3">
        <v>-1</v>
      </c>
      <c r="K2862" s="3" t="s">
        <v>4752</v>
      </c>
      <c r="L2862" s="3" t="s">
        <v>5197</v>
      </c>
      <c r="M2862" s="3" t="s">
        <v>14820</v>
      </c>
      <c r="N2862" s="3" t="s">
        <v>4722</v>
      </c>
      <c r="O2862" s="3" t="s">
        <v>4715</v>
      </c>
      <c r="P2862" s="3"/>
      <c r="Q2862" s="3"/>
      <c r="R2862" s="3"/>
      <c r="S2862" s="3"/>
      <c r="T2862" s="3" t="s">
        <v>4716</v>
      </c>
    </row>
    <row r="2863" spans="2:20">
      <c r="B2863" t="s">
        <v>12345</v>
      </c>
      <c r="C2863" t="s">
        <v>16984</v>
      </c>
      <c r="E2863" t="s">
        <v>16985</v>
      </c>
      <c r="F2863" s="3">
        <v>1</v>
      </c>
      <c r="G2863" s="3">
        <v>166.93</v>
      </c>
      <c r="H2863" s="255">
        <v>42336</v>
      </c>
      <c r="I2863" s="270">
        <v>7.25</v>
      </c>
      <c r="J2863" s="3">
        <v>-1</v>
      </c>
      <c r="K2863" s="3" t="s">
        <v>12343</v>
      </c>
      <c r="L2863" s="3" t="s">
        <v>4726</v>
      </c>
      <c r="M2863" s="3" t="s">
        <v>11774</v>
      </c>
      <c r="N2863" s="3" t="s">
        <v>4712</v>
      </c>
      <c r="O2863" s="3" t="s">
        <v>4715</v>
      </c>
      <c r="P2863" s="3"/>
      <c r="Q2863" s="3"/>
      <c r="R2863" s="3"/>
      <c r="S2863" s="3"/>
      <c r="T2863" s="3" t="s">
        <v>4716</v>
      </c>
    </row>
    <row r="2864" spans="2:20">
      <c r="B2864" t="s">
        <v>12345</v>
      </c>
      <c r="C2864" t="s">
        <v>16986</v>
      </c>
      <c r="E2864" t="s">
        <v>12477</v>
      </c>
      <c r="F2864" s="3">
        <v>0</v>
      </c>
      <c r="G2864" s="3">
        <v>0</v>
      </c>
      <c r="H2864" s="255">
        <v>42338</v>
      </c>
      <c r="I2864" s="270">
        <v>7.25</v>
      </c>
      <c r="J2864" s="3">
        <v>102057</v>
      </c>
      <c r="K2864" s="3" t="s">
        <v>4752</v>
      </c>
      <c r="L2864" s="3" t="s">
        <v>4726</v>
      </c>
      <c r="M2864" s="3" t="s">
        <v>5972</v>
      </c>
      <c r="N2864" s="3" t="s">
        <v>4718</v>
      </c>
      <c r="O2864" s="3" t="s">
        <v>4715</v>
      </c>
      <c r="P2864" s="3"/>
      <c r="Q2864" s="3"/>
      <c r="R2864" s="3"/>
      <c r="S2864" s="3"/>
      <c r="T2864" s="3" t="s">
        <v>4716</v>
      </c>
    </row>
    <row r="2865" spans="2:20">
      <c r="B2865" t="s">
        <v>12345</v>
      </c>
      <c r="C2865" t="s">
        <v>16987</v>
      </c>
      <c r="E2865" t="s">
        <v>16519</v>
      </c>
      <c r="F2865" s="3">
        <v>0</v>
      </c>
      <c r="G2865" s="3">
        <v>0</v>
      </c>
      <c r="H2865" s="255">
        <v>42319</v>
      </c>
      <c r="I2865" s="270">
        <v>7.25</v>
      </c>
      <c r="J2865" s="3">
        <v>-1</v>
      </c>
      <c r="K2865" s="3" t="s">
        <v>12343</v>
      </c>
      <c r="L2865" s="3" t="s">
        <v>5197</v>
      </c>
      <c r="M2865" s="3" t="s">
        <v>14297</v>
      </c>
      <c r="N2865" s="3" t="s">
        <v>4722</v>
      </c>
      <c r="O2865" s="3" t="s">
        <v>4715</v>
      </c>
      <c r="P2865" s="3"/>
      <c r="Q2865" s="3"/>
      <c r="R2865" s="3"/>
      <c r="S2865" s="3"/>
      <c r="T2865" s="3" t="s">
        <v>4716</v>
      </c>
    </row>
    <row r="2866" spans="2:20">
      <c r="B2866" t="s">
        <v>12345</v>
      </c>
      <c r="C2866" t="s">
        <v>16988</v>
      </c>
      <c r="E2866" t="s">
        <v>13679</v>
      </c>
      <c r="F2866" s="3">
        <v>0</v>
      </c>
      <c r="G2866" s="3">
        <v>0</v>
      </c>
      <c r="H2866" s="255">
        <v>42332</v>
      </c>
      <c r="I2866" s="270">
        <v>7.25</v>
      </c>
      <c r="J2866" s="3">
        <v>-1</v>
      </c>
      <c r="K2866" s="3" t="s">
        <v>12343</v>
      </c>
      <c r="L2866" s="3" t="s">
        <v>4726</v>
      </c>
      <c r="M2866" s="3" t="s">
        <v>7955</v>
      </c>
      <c r="N2866" s="3" t="s">
        <v>4722</v>
      </c>
      <c r="O2866" s="3" t="s">
        <v>4715</v>
      </c>
      <c r="P2866" s="3"/>
      <c r="Q2866" s="3"/>
      <c r="R2866" s="3"/>
      <c r="S2866" s="3"/>
      <c r="T2866" s="3" t="s">
        <v>4716</v>
      </c>
    </row>
    <row r="2867" spans="2:20">
      <c r="B2867" t="s">
        <v>12345</v>
      </c>
      <c r="C2867" t="s">
        <v>16989</v>
      </c>
      <c r="E2867" t="s">
        <v>12596</v>
      </c>
      <c r="F2867" s="3">
        <v>0</v>
      </c>
      <c r="G2867" s="3">
        <v>0</v>
      </c>
      <c r="H2867" s="255">
        <v>42318</v>
      </c>
      <c r="I2867" s="270">
        <v>7.25</v>
      </c>
      <c r="J2867" s="3">
        <v>72453</v>
      </c>
      <c r="K2867" s="3" t="s">
        <v>12343</v>
      </c>
      <c r="L2867" s="3" t="s">
        <v>4726</v>
      </c>
      <c r="M2867" s="3" t="s">
        <v>13773</v>
      </c>
      <c r="N2867" s="3" t="s">
        <v>4718</v>
      </c>
      <c r="O2867" s="3" t="s">
        <v>4715</v>
      </c>
      <c r="P2867" s="3"/>
      <c r="Q2867" s="3"/>
      <c r="R2867" s="3"/>
      <c r="S2867" s="3"/>
      <c r="T2867" s="3" t="s">
        <v>4716</v>
      </c>
    </row>
    <row r="2868" spans="2:20">
      <c r="B2868" t="s">
        <v>12345</v>
      </c>
      <c r="C2868" t="s">
        <v>16990</v>
      </c>
      <c r="E2868" t="s">
        <v>13675</v>
      </c>
      <c r="F2868" s="3">
        <v>1</v>
      </c>
      <c r="G2868" s="3">
        <v>333.85</v>
      </c>
      <c r="H2868" s="255">
        <v>42315</v>
      </c>
      <c r="I2868" s="270">
        <v>7.25</v>
      </c>
      <c r="J2868" s="3">
        <v>-1</v>
      </c>
      <c r="K2868" s="3" t="s">
        <v>12343</v>
      </c>
      <c r="L2868" s="3" t="s">
        <v>5324</v>
      </c>
      <c r="M2868" s="3" t="s">
        <v>16991</v>
      </c>
      <c r="N2868" s="3" t="s">
        <v>4722</v>
      </c>
      <c r="O2868" s="3" t="s">
        <v>4715</v>
      </c>
      <c r="P2868" s="3"/>
      <c r="Q2868" s="3"/>
      <c r="R2868" s="3"/>
      <c r="S2868" s="3"/>
      <c r="T2868" s="3" t="s">
        <v>4716</v>
      </c>
    </row>
    <row r="2869" spans="2:20">
      <c r="B2869" t="s">
        <v>12345</v>
      </c>
      <c r="C2869" t="s">
        <v>16992</v>
      </c>
      <c r="E2869" t="s">
        <v>13351</v>
      </c>
      <c r="F2869" s="3">
        <v>0</v>
      </c>
      <c r="G2869" s="3">
        <v>0</v>
      </c>
      <c r="H2869" s="255">
        <v>42313</v>
      </c>
      <c r="I2869" s="270">
        <v>7.25</v>
      </c>
      <c r="J2869" s="3">
        <v>-1</v>
      </c>
      <c r="K2869" s="3" t="s">
        <v>12343</v>
      </c>
      <c r="L2869" s="3" t="s">
        <v>4726</v>
      </c>
      <c r="M2869" s="3" t="s">
        <v>13558</v>
      </c>
      <c r="N2869" s="3" t="s">
        <v>4731</v>
      </c>
      <c r="O2869" s="3" t="s">
        <v>4715</v>
      </c>
      <c r="P2869" s="3"/>
      <c r="Q2869" s="3"/>
      <c r="R2869" s="3"/>
      <c r="S2869" s="3"/>
      <c r="T2869" s="3" t="s">
        <v>4716</v>
      </c>
    </row>
    <row r="2870" spans="2:20">
      <c r="B2870" t="s">
        <v>12345</v>
      </c>
      <c r="C2870" t="s">
        <v>16993</v>
      </c>
      <c r="E2870" t="s">
        <v>15108</v>
      </c>
      <c r="F2870" s="3">
        <v>0</v>
      </c>
      <c r="G2870" s="3">
        <v>0</v>
      </c>
      <c r="H2870" s="255">
        <v>42328</v>
      </c>
      <c r="I2870" s="270">
        <v>7.25</v>
      </c>
      <c r="J2870" s="3">
        <v>-1</v>
      </c>
      <c r="K2870" s="3" t="s">
        <v>12343</v>
      </c>
      <c r="L2870" s="3" t="s">
        <v>4726</v>
      </c>
      <c r="M2870" s="3" t="s">
        <v>7955</v>
      </c>
      <c r="N2870" s="3" t="s">
        <v>4718</v>
      </c>
      <c r="O2870" s="3" t="s">
        <v>4715</v>
      </c>
      <c r="P2870" s="3"/>
      <c r="Q2870" s="3"/>
      <c r="R2870" s="3"/>
      <c r="S2870" s="3"/>
      <c r="T2870" s="3" t="s">
        <v>4716</v>
      </c>
    </row>
    <row r="2871" spans="2:20">
      <c r="B2871" t="s">
        <v>12345</v>
      </c>
      <c r="C2871" t="s">
        <v>16994</v>
      </c>
      <c r="E2871" t="s">
        <v>13553</v>
      </c>
      <c r="F2871" s="3">
        <v>0</v>
      </c>
      <c r="G2871" s="3">
        <v>0</v>
      </c>
      <c r="H2871" s="255">
        <v>42338</v>
      </c>
      <c r="I2871" s="270">
        <v>7.25</v>
      </c>
      <c r="J2871" s="3">
        <v>-1</v>
      </c>
      <c r="K2871" s="3" t="s">
        <v>12343</v>
      </c>
      <c r="L2871" s="3" t="s">
        <v>4726</v>
      </c>
      <c r="M2871" s="3" t="s">
        <v>11825</v>
      </c>
      <c r="N2871" s="3" t="s">
        <v>4769</v>
      </c>
      <c r="O2871" s="3" t="s">
        <v>4715</v>
      </c>
      <c r="P2871" s="3"/>
      <c r="Q2871" s="3"/>
      <c r="R2871" s="3"/>
      <c r="S2871" s="3"/>
      <c r="T2871" s="3" t="s">
        <v>4716</v>
      </c>
    </row>
    <row r="2872" spans="2:20">
      <c r="B2872" t="s">
        <v>12345</v>
      </c>
      <c r="C2872" t="s">
        <v>16995</v>
      </c>
      <c r="E2872" t="s">
        <v>15705</v>
      </c>
      <c r="F2872" s="3">
        <v>0</v>
      </c>
      <c r="G2872" s="3">
        <v>0</v>
      </c>
      <c r="H2872" s="255">
        <v>42334</v>
      </c>
      <c r="I2872" s="270">
        <v>7.25</v>
      </c>
      <c r="J2872" s="3">
        <v>-1</v>
      </c>
      <c r="K2872" s="3" t="s">
        <v>4752</v>
      </c>
      <c r="L2872" s="3" t="s">
        <v>4753</v>
      </c>
      <c r="M2872" s="3" t="s">
        <v>4753</v>
      </c>
      <c r="N2872" s="3" t="s">
        <v>4731</v>
      </c>
      <c r="O2872" s="3" t="s">
        <v>4715</v>
      </c>
      <c r="P2872" s="3"/>
      <c r="Q2872" s="3"/>
      <c r="R2872" s="3"/>
      <c r="S2872" s="3"/>
      <c r="T2872" s="3" t="s">
        <v>4716</v>
      </c>
    </row>
    <row r="2873" spans="2:20">
      <c r="B2873" t="s">
        <v>12345</v>
      </c>
      <c r="C2873" t="s">
        <v>16996</v>
      </c>
      <c r="E2873" t="s">
        <v>13519</v>
      </c>
      <c r="F2873" s="3">
        <v>0</v>
      </c>
      <c r="G2873" s="3">
        <v>0</v>
      </c>
      <c r="H2873" s="255">
        <v>42332</v>
      </c>
      <c r="I2873" s="270">
        <v>7.25</v>
      </c>
      <c r="J2873" s="3">
        <v>-1</v>
      </c>
      <c r="K2873" s="3" t="s">
        <v>12343</v>
      </c>
      <c r="L2873" s="3" t="s">
        <v>4726</v>
      </c>
      <c r="M2873" s="3" t="s">
        <v>7955</v>
      </c>
      <c r="N2873" s="3" t="s">
        <v>4712</v>
      </c>
      <c r="O2873" s="3" t="s">
        <v>4715</v>
      </c>
      <c r="P2873" s="3"/>
      <c r="Q2873" s="3"/>
      <c r="R2873" s="3"/>
      <c r="S2873" s="3"/>
      <c r="T2873" s="3" t="s">
        <v>4716</v>
      </c>
    </row>
    <row r="2874" spans="2:20">
      <c r="B2874" t="s">
        <v>12345</v>
      </c>
      <c r="C2874" t="s">
        <v>16997</v>
      </c>
      <c r="E2874" t="s">
        <v>14014</v>
      </c>
      <c r="F2874" s="3">
        <v>0</v>
      </c>
      <c r="G2874" s="3">
        <v>0</v>
      </c>
      <c r="H2874" s="255">
        <v>42331</v>
      </c>
      <c r="I2874" s="270">
        <v>7.25</v>
      </c>
      <c r="J2874" s="3">
        <v>-1</v>
      </c>
      <c r="K2874" s="3" t="s">
        <v>12343</v>
      </c>
      <c r="L2874" s="3" t="s">
        <v>4753</v>
      </c>
      <c r="M2874" s="3" t="s">
        <v>4753</v>
      </c>
      <c r="N2874" s="3" t="s">
        <v>4722</v>
      </c>
      <c r="O2874" s="3" t="s">
        <v>4715</v>
      </c>
      <c r="P2874" s="3"/>
      <c r="Q2874" s="3"/>
      <c r="R2874" s="3"/>
      <c r="S2874" s="3"/>
      <c r="T2874" s="3" t="s">
        <v>4716</v>
      </c>
    </row>
    <row r="2875" spans="2:20">
      <c r="B2875" t="s">
        <v>12345</v>
      </c>
      <c r="C2875" t="s">
        <v>16998</v>
      </c>
      <c r="E2875" t="s">
        <v>15362</v>
      </c>
      <c r="F2875" s="3">
        <v>1</v>
      </c>
      <c r="G2875" s="3">
        <v>166.93</v>
      </c>
      <c r="H2875" s="255">
        <v>42332</v>
      </c>
      <c r="I2875" s="270">
        <v>7.25</v>
      </c>
      <c r="J2875" s="3">
        <v>-1</v>
      </c>
      <c r="K2875" s="3" t="s">
        <v>12343</v>
      </c>
      <c r="L2875" s="3" t="s">
        <v>4753</v>
      </c>
      <c r="M2875" s="3" t="s">
        <v>4753</v>
      </c>
      <c r="N2875" s="3" t="s">
        <v>4722</v>
      </c>
      <c r="O2875" s="3" t="s">
        <v>4715</v>
      </c>
      <c r="P2875" s="3"/>
      <c r="Q2875" s="3"/>
      <c r="R2875" s="3"/>
      <c r="S2875" s="3"/>
      <c r="T2875" s="3" t="s">
        <v>4716</v>
      </c>
    </row>
    <row r="2876" spans="2:20">
      <c r="B2876" t="s">
        <v>12345</v>
      </c>
      <c r="C2876" t="s">
        <v>16999</v>
      </c>
      <c r="E2876" t="s">
        <v>14118</v>
      </c>
      <c r="F2876" s="3">
        <v>0</v>
      </c>
      <c r="G2876" s="3">
        <v>0</v>
      </c>
      <c r="H2876" s="255">
        <v>42318</v>
      </c>
      <c r="I2876" s="270">
        <v>7.25</v>
      </c>
      <c r="J2876" s="3">
        <v>-1</v>
      </c>
      <c r="K2876" s="3" t="s">
        <v>12343</v>
      </c>
      <c r="L2876" s="3" t="s">
        <v>4753</v>
      </c>
      <c r="M2876" s="3" t="s">
        <v>4753</v>
      </c>
      <c r="N2876" s="3" t="s">
        <v>4722</v>
      </c>
      <c r="O2876" s="3" t="s">
        <v>4715</v>
      </c>
      <c r="P2876" s="3"/>
      <c r="Q2876" s="3"/>
      <c r="R2876" s="3"/>
      <c r="S2876" s="3"/>
      <c r="T2876" s="3" t="s">
        <v>4716</v>
      </c>
    </row>
    <row r="2877" spans="2:20">
      <c r="B2877" t="s">
        <v>12345</v>
      </c>
      <c r="C2877" t="s">
        <v>17000</v>
      </c>
      <c r="E2877" t="s">
        <v>16835</v>
      </c>
      <c r="F2877" s="3">
        <v>0</v>
      </c>
      <c r="G2877" s="3">
        <v>0</v>
      </c>
      <c r="H2877" s="255">
        <v>42328</v>
      </c>
      <c r="I2877" s="270">
        <v>7.25</v>
      </c>
      <c r="J2877" s="3">
        <v>-1</v>
      </c>
      <c r="K2877" s="3" t="s">
        <v>12343</v>
      </c>
      <c r="L2877" s="3" t="s">
        <v>4753</v>
      </c>
      <c r="M2877" s="3" t="s">
        <v>4753</v>
      </c>
      <c r="N2877" s="3" t="s">
        <v>4769</v>
      </c>
      <c r="O2877" s="3" t="s">
        <v>4715</v>
      </c>
      <c r="P2877" s="3"/>
      <c r="Q2877" s="3"/>
      <c r="R2877" s="3"/>
      <c r="S2877" s="3"/>
      <c r="T2877" s="3" t="s">
        <v>4716</v>
      </c>
    </row>
    <row r="2878" spans="2:20">
      <c r="B2878" t="s">
        <v>12345</v>
      </c>
      <c r="C2878" t="s">
        <v>17001</v>
      </c>
      <c r="E2878" t="s">
        <v>16317</v>
      </c>
      <c r="F2878" s="3">
        <v>0</v>
      </c>
      <c r="G2878" s="3">
        <v>0</v>
      </c>
      <c r="H2878" s="255">
        <v>42303</v>
      </c>
      <c r="I2878" s="270">
        <v>7.333333333333333</v>
      </c>
      <c r="J2878" s="3">
        <v>-1</v>
      </c>
      <c r="K2878" s="3" t="s">
        <v>12343</v>
      </c>
      <c r="L2878" s="3" t="s">
        <v>4753</v>
      </c>
      <c r="M2878" s="3" t="s">
        <v>4753</v>
      </c>
      <c r="N2878" s="3" t="s">
        <v>4712</v>
      </c>
      <c r="O2878" s="3" t="s">
        <v>4715</v>
      </c>
      <c r="P2878" s="3"/>
      <c r="Q2878" s="3"/>
      <c r="R2878" s="3"/>
      <c r="S2878" s="3"/>
      <c r="T2878" s="3" t="s">
        <v>4716</v>
      </c>
    </row>
    <row r="2879" spans="2:20">
      <c r="B2879" t="s">
        <v>12345</v>
      </c>
      <c r="C2879" t="s">
        <v>17002</v>
      </c>
      <c r="E2879" t="s">
        <v>16063</v>
      </c>
      <c r="F2879" s="3">
        <v>0</v>
      </c>
      <c r="G2879" s="3">
        <v>0</v>
      </c>
      <c r="H2879" s="255">
        <v>42303</v>
      </c>
      <c r="I2879" s="270">
        <v>7.333333333333333</v>
      </c>
      <c r="J2879" s="3">
        <v>-1</v>
      </c>
      <c r="K2879" s="3" t="s">
        <v>12343</v>
      </c>
      <c r="L2879" s="3" t="s">
        <v>4753</v>
      </c>
      <c r="M2879" s="3" t="s">
        <v>4753</v>
      </c>
      <c r="N2879" s="3" t="s">
        <v>4712</v>
      </c>
      <c r="O2879" s="3" t="s">
        <v>4715</v>
      </c>
      <c r="P2879" s="3"/>
      <c r="Q2879" s="3"/>
      <c r="R2879" s="3"/>
      <c r="S2879" s="3"/>
      <c r="T2879" s="3" t="s">
        <v>4716</v>
      </c>
    </row>
    <row r="2880" spans="2:20">
      <c r="B2880" t="s">
        <v>12345</v>
      </c>
      <c r="C2880" t="s">
        <v>17003</v>
      </c>
      <c r="E2880" t="s">
        <v>13948</v>
      </c>
      <c r="F2880" s="3">
        <v>1</v>
      </c>
      <c r="G2880" s="3">
        <v>333.85</v>
      </c>
      <c r="H2880" s="255">
        <v>42298</v>
      </c>
      <c r="I2880" s="270">
        <v>7.333333333333333</v>
      </c>
      <c r="J2880" s="3">
        <v>-1</v>
      </c>
      <c r="K2880" s="3" t="s">
        <v>4752</v>
      </c>
      <c r="L2880" s="3" t="s">
        <v>5197</v>
      </c>
      <c r="M2880" s="3" t="s">
        <v>14297</v>
      </c>
      <c r="N2880" s="3" t="s">
        <v>4722</v>
      </c>
      <c r="O2880" s="3" t="s">
        <v>4715</v>
      </c>
      <c r="P2880" s="3"/>
      <c r="Q2880" s="3"/>
      <c r="R2880" s="3"/>
      <c r="S2880" s="3"/>
      <c r="T2880" s="3" t="s">
        <v>4716</v>
      </c>
    </row>
    <row r="2881" spans="2:20">
      <c r="B2881" t="s">
        <v>12345</v>
      </c>
      <c r="C2881" t="s">
        <v>17004</v>
      </c>
      <c r="E2881" t="s">
        <v>16173</v>
      </c>
      <c r="F2881" s="3">
        <v>0</v>
      </c>
      <c r="G2881" s="3">
        <v>0</v>
      </c>
      <c r="H2881" s="255">
        <v>42298</v>
      </c>
      <c r="I2881" s="270">
        <v>7.333333333333333</v>
      </c>
      <c r="J2881" s="3">
        <v>-1</v>
      </c>
      <c r="K2881" s="3" t="s">
        <v>12343</v>
      </c>
      <c r="L2881" s="3" t="s">
        <v>4726</v>
      </c>
      <c r="M2881" s="3" t="s">
        <v>17005</v>
      </c>
      <c r="N2881" s="3" t="s">
        <v>4731</v>
      </c>
      <c r="O2881" s="3" t="s">
        <v>4715</v>
      </c>
      <c r="P2881" s="3"/>
      <c r="Q2881" s="3"/>
      <c r="R2881" s="3"/>
      <c r="S2881" s="3"/>
      <c r="T2881" s="3" t="s">
        <v>4716</v>
      </c>
    </row>
    <row r="2882" spans="2:20">
      <c r="B2882" t="s">
        <v>12345</v>
      </c>
      <c r="C2882" t="s">
        <v>17006</v>
      </c>
      <c r="E2882" t="s">
        <v>13600</v>
      </c>
      <c r="F2882" s="3">
        <v>0</v>
      </c>
      <c r="G2882" s="3">
        <v>0</v>
      </c>
      <c r="H2882" s="255">
        <v>42294</v>
      </c>
      <c r="I2882" s="270">
        <v>7.333333333333333</v>
      </c>
      <c r="J2882" s="3">
        <v>-1</v>
      </c>
      <c r="K2882" s="3" t="s">
        <v>4752</v>
      </c>
      <c r="L2882" s="3" t="s">
        <v>4726</v>
      </c>
      <c r="M2882" s="3" t="s">
        <v>8157</v>
      </c>
      <c r="N2882" s="3" t="s">
        <v>4722</v>
      </c>
      <c r="O2882" s="3" t="s">
        <v>4715</v>
      </c>
      <c r="P2882" s="3"/>
      <c r="Q2882" s="3"/>
      <c r="R2882" s="3"/>
      <c r="S2882" s="3"/>
      <c r="T2882" s="3" t="s">
        <v>4716</v>
      </c>
    </row>
    <row r="2883" spans="2:20">
      <c r="B2883" t="s">
        <v>12345</v>
      </c>
      <c r="C2883" t="s">
        <v>17007</v>
      </c>
      <c r="E2883" t="s">
        <v>15577</v>
      </c>
      <c r="F2883" s="3">
        <v>1</v>
      </c>
      <c r="G2883" s="3">
        <v>166.93</v>
      </c>
      <c r="H2883" s="255">
        <v>42304</v>
      </c>
      <c r="I2883" s="270">
        <v>7.333333333333333</v>
      </c>
      <c r="J2883" s="3">
        <v>-1</v>
      </c>
      <c r="K2883" s="3" t="s">
        <v>4752</v>
      </c>
      <c r="L2883" s="3" t="s">
        <v>4753</v>
      </c>
      <c r="M2883" s="3" t="s">
        <v>4753</v>
      </c>
      <c r="N2883" s="3" t="s">
        <v>4722</v>
      </c>
      <c r="O2883" s="3" t="s">
        <v>4715</v>
      </c>
      <c r="P2883" s="3"/>
      <c r="Q2883" s="3"/>
      <c r="R2883" s="3"/>
      <c r="S2883" s="3"/>
      <c r="T2883" s="3" t="s">
        <v>4716</v>
      </c>
    </row>
    <row r="2884" spans="2:20">
      <c r="B2884" t="s">
        <v>12345</v>
      </c>
      <c r="C2884" t="s">
        <v>17008</v>
      </c>
      <c r="E2884" t="s">
        <v>12926</v>
      </c>
      <c r="F2884" s="3">
        <v>0</v>
      </c>
      <c r="G2884" s="3">
        <v>0</v>
      </c>
      <c r="H2884" s="255">
        <v>42289</v>
      </c>
      <c r="I2884" s="270">
        <v>7.333333333333333</v>
      </c>
      <c r="J2884" s="3">
        <v>-1</v>
      </c>
      <c r="K2884" s="3" t="s">
        <v>12343</v>
      </c>
      <c r="L2884" s="3" t="s">
        <v>4726</v>
      </c>
      <c r="M2884" s="3" t="s">
        <v>5188</v>
      </c>
      <c r="N2884" s="3" t="s">
        <v>4722</v>
      </c>
      <c r="O2884" s="3" t="s">
        <v>4715</v>
      </c>
      <c r="P2884" s="3"/>
      <c r="Q2884" s="3"/>
      <c r="R2884" s="3"/>
      <c r="S2884" s="3"/>
      <c r="T2884" s="3" t="s">
        <v>4716</v>
      </c>
    </row>
    <row r="2885" spans="2:20">
      <c r="B2885" t="s">
        <v>12345</v>
      </c>
      <c r="C2885" t="s">
        <v>17009</v>
      </c>
      <c r="E2885" t="s">
        <v>15899</v>
      </c>
      <c r="F2885" s="3">
        <v>0</v>
      </c>
      <c r="G2885" s="3">
        <v>0</v>
      </c>
      <c r="H2885" s="255">
        <v>42297</v>
      </c>
      <c r="I2885" s="270">
        <v>7.333333333333333</v>
      </c>
      <c r="J2885" s="3">
        <v>-1</v>
      </c>
      <c r="K2885" s="3" t="s">
        <v>12343</v>
      </c>
      <c r="L2885" s="3" t="s">
        <v>5324</v>
      </c>
      <c r="M2885" s="3" t="s">
        <v>17010</v>
      </c>
      <c r="N2885" s="3" t="s">
        <v>4718</v>
      </c>
      <c r="O2885" s="3" t="s">
        <v>4715</v>
      </c>
      <c r="P2885" s="3"/>
      <c r="Q2885" s="3"/>
      <c r="R2885" s="3"/>
      <c r="S2885" s="3"/>
      <c r="T2885" s="3" t="s">
        <v>4716</v>
      </c>
    </row>
    <row r="2886" spans="2:20">
      <c r="B2886" t="s">
        <v>12345</v>
      </c>
      <c r="C2886" t="s">
        <v>17011</v>
      </c>
      <c r="E2886" t="s">
        <v>16547</v>
      </c>
      <c r="F2886" s="3">
        <v>0</v>
      </c>
      <c r="G2886" s="3">
        <v>0</v>
      </c>
      <c r="H2886" s="255">
        <v>42297</v>
      </c>
      <c r="I2886" s="270">
        <v>7.333333333333333</v>
      </c>
      <c r="J2886" s="3">
        <v>283140</v>
      </c>
      <c r="K2886" s="3" t="s">
        <v>4752</v>
      </c>
      <c r="L2886" s="3" t="s">
        <v>4726</v>
      </c>
      <c r="M2886" s="3" t="s">
        <v>5972</v>
      </c>
      <c r="N2886" s="3" t="s">
        <v>4722</v>
      </c>
      <c r="O2886" s="3" t="s">
        <v>4715</v>
      </c>
      <c r="P2886" s="3"/>
      <c r="Q2886" s="3"/>
      <c r="R2886" s="3"/>
      <c r="S2886" s="3"/>
      <c r="T2886" s="3" t="s">
        <v>4716</v>
      </c>
    </row>
    <row r="2887" spans="2:20">
      <c r="B2887" t="s">
        <v>12345</v>
      </c>
      <c r="C2887" t="s">
        <v>17012</v>
      </c>
      <c r="E2887" t="s">
        <v>17013</v>
      </c>
      <c r="F2887" s="3">
        <v>0</v>
      </c>
      <c r="G2887" s="3">
        <v>0</v>
      </c>
      <c r="H2887" s="255">
        <v>42308</v>
      </c>
      <c r="I2887" s="270">
        <v>7.333333333333333</v>
      </c>
      <c r="J2887" s="3">
        <v>-1</v>
      </c>
      <c r="K2887" s="3" t="s">
        <v>4752</v>
      </c>
      <c r="L2887" s="3" t="s">
        <v>4726</v>
      </c>
      <c r="M2887" s="3" t="s">
        <v>5972</v>
      </c>
      <c r="N2887" s="3" t="s">
        <v>4722</v>
      </c>
      <c r="O2887" s="3" t="s">
        <v>4715</v>
      </c>
      <c r="P2887" s="3"/>
      <c r="Q2887" s="3"/>
      <c r="R2887" s="3"/>
      <c r="S2887" s="3"/>
      <c r="T2887" s="3" t="s">
        <v>4716</v>
      </c>
    </row>
    <row r="2888" spans="2:20">
      <c r="B2888" t="s">
        <v>12345</v>
      </c>
      <c r="C2888" t="s">
        <v>17014</v>
      </c>
      <c r="E2888" t="s">
        <v>17015</v>
      </c>
      <c r="F2888" s="3">
        <v>0</v>
      </c>
      <c r="G2888" s="3">
        <v>0</v>
      </c>
      <c r="H2888" s="255">
        <v>42305</v>
      </c>
      <c r="I2888" s="270">
        <v>7.333333333333333</v>
      </c>
      <c r="J2888" s="3">
        <v>-1</v>
      </c>
      <c r="K2888" s="3" t="s">
        <v>4752</v>
      </c>
      <c r="L2888" s="3" t="s">
        <v>4726</v>
      </c>
      <c r="M2888" s="3" t="s">
        <v>4994</v>
      </c>
      <c r="N2888" s="3" t="s">
        <v>4722</v>
      </c>
      <c r="O2888" s="3" t="s">
        <v>4715</v>
      </c>
      <c r="P2888" s="3"/>
      <c r="Q2888" s="3"/>
      <c r="R2888" s="3"/>
      <c r="S2888" s="3"/>
      <c r="T2888" s="3" t="s">
        <v>4716</v>
      </c>
    </row>
    <row r="2889" spans="2:20">
      <c r="B2889" t="s">
        <v>12345</v>
      </c>
      <c r="C2889" t="s">
        <v>17016</v>
      </c>
      <c r="E2889" t="s">
        <v>13962</v>
      </c>
      <c r="F2889" s="3">
        <v>2</v>
      </c>
      <c r="G2889" s="3">
        <v>500.78</v>
      </c>
      <c r="H2889" s="255">
        <v>42286</v>
      </c>
      <c r="I2889" s="270">
        <v>7.333333333333333</v>
      </c>
      <c r="J2889" s="3">
        <v>-1</v>
      </c>
      <c r="K2889" s="3" t="s">
        <v>12343</v>
      </c>
      <c r="L2889" s="3" t="s">
        <v>5324</v>
      </c>
      <c r="M2889" s="3" t="s">
        <v>8234</v>
      </c>
      <c r="N2889" s="3" t="s">
        <v>4718</v>
      </c>
      <c r="O2889" s="3" t="s">
        <v>4715</v>
      </c>
      <c r="P2889" s="3"/>
      <c r="Q2889" s="3"/>
      <c r="R2889" s="3"/>
      <c r="S2889" s="3"/>
      <c r="T2889" s="3" t="s">
        <v>4716</v>
      </c>
    </row>
    <row r="2890" spans="2:20">
      <c r="B2890" t="s">
        <v>12345</v>
      </c>
      <c r="C2890" t="s">
        <v>17017</v>
      </c>
      <c r="E2890" t="s">
        <v>16116</v>
      </c>
      <c r="F2890" s="3">
        <v>0</v>
      </c>
      <c r="G2890" s="3">
        <v>0</v>
      </c>
      <c r="H2890" s="255">
        <v>42286</v>
      </c>
      <c r="I2890" s="270">
        <v>7.333333333333333</v>
      </c>
      <c r="J2890" s="3">
        <v>-1</v>
      </c>
      <c r="K2890" s="3" t="s">
        <v>12343</v>
      </c>
      <c r="L2890" s="3" t="s">
        <v>5197</v>
      </c>
      <c r="M2890" s="3" t="s">
        <v>14336</v>
      </c>
      <c r="N2890" s="3" t="s">
        <v>4731</v>
      </c>
      <c r="O2890" s="3" t="s">
        <v>4715</v>
      </c>
      <c r="P2890" s="3"/>
      <c r="Q2890" s="3"/>
      <c r="R2890" s="3"/>
      <c r="S2890" s="3"/>
      <c r="T2890" s="3" t="s">
        <v>4716</v>
      </c>
    </row>
    <row r="2891" spans="2:20">
      <c r="B2891" t="s">
        <v>12345</v>
      </c>
      <c r="C2891" t="s">
        <v>17018</v>
      </c>
      <c r="E2891" t="s">
        <v>17019</v>
      </c>
      <c r="F2891" s="3">
        <v>0</v>
      </c>
      <c r="G2891" s="3">
        <v>0</v>
      </c>
      <c r="H2891" s="255">
        <v>42304</v>
      </c>
      <c r="I2891" s="270">
        <v>7.333333333333333</v>
      </c>
      <c r="J2891" s="3">
        <v>-1</v>
      </c>
      <c r="K2891" s="3" t="s">
        <v>12343</v>
      </c>
      <c r="L2891" s="3" t="s">
        <v>5197</v>
      </c>
      <c r="M2891" s="3" t="s">
        <v>17020</v>
      </c>
      <c r="N2891" s="3" t="s">
        <v>4731</v>
      </c>
      <c r="O2891" s="3" t="s">
        <v>4715</v>
      </c>
      <c r="P2891" s="3"/>
      <c r="Q2891" s="3"/>
      <c r="R2891" s="3"/>
      <c r="S2891" s="3"/>
      <c r="T2891" s="3" t="s">
        <v>4716</v>
      </c>
    </row>
    <row r="2892" spans="2:20">
      <c r="B2892" t="s">
        <v>12345</v>
      </c>
      <c r="C2892" t="s">
        <v>17021</v>
      </c>
      <c r="E2892" t="s">
        <v>17022</v>
      </c>
      <c r="F2892" s="3">
        <v>0</v>
      </c>
      <c r="G2892" s="3">
        <v>0</v>
      </c>
      <c r="H2892" s="255">
        <v>42292</v>
      </c>
      <c r="I2892" s="270">
        <v>7.333333333333333</v>
      </c>
      <c r="J2892" s="3">
        <v>100240</v>
      </c>
      <c r="K2892" s="3" t="s">
        <v>12343</v>
      </c>
      <c r="L2892" s="3" t="s">
        <v>5324</v>
      </c>
      <c r="M2892" s="3" t="s">
        <v>17023</v>
      </c>
      <c r="N2892" s="3" t="s">
        <v>4722</v>
      </c>
      <c r="O2892" s="3" t="s">
        <v>4715</v>
      </c>
      <c r="P2892" s="3"/>
      <c r="Q2892" s="3"/>
      <c r="R2892" s="3"/>
      <c r="S2892" s="3"/>
      <c r="T2892" s="3" t="s">
        <v>4716</v>
      </c>
    </row>
    <row r="2893" spans="2:20">
      <c r="B2893" t="s">
        <v>12345</v>
      </c>
      <c r="C2893" t="s">
        <v>17024</v>
      </c>
      <c r="E2893" t="s">
        <v>16983</v>
      </c>
      <c r="F2893" s="3">
        <v>1</v>
      </c>
      <c r="G2893" s="3">
        <v>1363.76</v>
      </c>
      <c r="H2893" s="255">
        <v>42297</v>
      </c>
      <c r="I2893" s="270">
        <v>7.333333333333333</v>
      </c>
      <c r="J2893" s="3">
        <v>-1</v>
      </c>
      <c r="K2893" s="3" t="s">
        <v>12343</v>
      </c>
      <c r="L2893" s="3" t="s">
        <v>5197</v>
      </c>
      <c r="M2893" s="3" t="s">
        <v>12999</v>
      </c>
      <c r="N2893" s="3" t="s">
        <v>4722</v>
      </c>
      <c r="O2893" s="3" t="s">
        <v>4715</v>
      </c>
      <c r="P2893" s="3"/>
      <c r="Q2893" s="3"/>
      <c r="R2893" s="3"/>
      <c r="S2893" s="3"/>
      <c r="T2893" s="3" t="s">
        <v>4716</v>
      </c>
    </row>
    <row r="2894" spans="2:20">
      <c r="B2894" t="s">
        <v>12345</v>
      </c>
      <c r="C2894" t="s">
        <v>17025</v>
      </c>
      <c r="E2894" t="s">
        <v>15389</v>
      </c>
      <c r="F2894" s="3">
        <v>2</v>
      </c>
      <c r="G2894" s="3">
        <v>278.20999999999998</v>
      </c>
      <c r="H2894" s="255">
        <v>42293</v>
      </c>
      <c r="I2894" s="270">
        <v>7.333333333333333</v>
      </c>
      <c r="J2894" s="3">
        <v>-1</v>
      </c>
      <c r="K2894" s="3" t="s">
        <v>4752</v>
      </c>
      <c r="L2894" s="3" t="s">
        <v>4726</v>
      </c>
      <c r="M2894" s="3" t="s">
        <v>4994</v>
      </c>
      <c r="N2894" s="3" t="s">
        <v>4722</v>
      </c>
      <c r="O2894" s="3" t="s">
        <v>4715</v>
      </c>
      <c r="P2894" s="3"/>
      <c r="Q2894" s="3"/>
      <c r="R2894" s="3"/>
      <c r="S2894" s="3"/>
      <c r="T2894" s="3" t="s">
        <v>4716</v>
      </c>
    </row>
    <row r="2895" spans="2:20">
      <c r="B2895" t="s">
        <v>12345</v>
      </c>
      <c r="C2895" t="s">
        <v>17026</v>
      </c>
      <c r="E2895" t="s">
        <v>16435</v>
      </c>
      <c r="F2895" s="3">
        <v>0</v>
      </c>
      <c r="G2895" s="3">
        <v>0</v>
      </c>
      <c r="H2895" s="255">
        <v>42305</v>
      </c>
      <c r="I2895" s="270">
        <v>7.333333333333333</v>
      </c>
      <c r="J2895" s="3">
        <v>-1</v>
      </c>
      <c r="K2895" s="3" t="s">
        <v>12343</v>
      </c>
      <c r="L2895" s="3" t="s">
        <v>4726</v>
      </c>
      <c r="M2895" s="3" t="s">
        <v>15479</v>
      </c>
      <c r="N2895" s="3" t="s">
        <v>4731</v>
      </c>
      <c r="O2895" s="3" t="s">
        <v>4715</v>
      </c>
      <c r="P2895" s="3"/>
      <c r="Q2895" s="3"/>
      <c r="R2895" s="3"/>
      <c r="S2895" s="3"/>
      <c r="T2895" s="3" t="s">
        <v>4716</v>
      </c>
    </row>
    <row r="2896" spans="2:20">
      <c r="B2896" t="s">
        <v>12345</v>
      </c>
      <c r="C2896" t="s">
        <v>17027</v>
      </c>
      <c r="E2896" t="s">
        <v>17028</v>
      </c>
      <c r="F2896" s="3">
        <v>1</v>
      </c>
      <c r="G2896" s="3">
        <v>4304.3900000000003</v>
      </c>
      <c r="H2896" s="255">
        <v>42305</v>
      </c>
      <c r="I2896" s="270">
        <v>7.333333333333333</v>
      </c>
      <c r="J2896" s="3">
        <v>-1</v>
      </c>
      <c r="K2896" s="3" t="s">
        <v>4752</v>
      </c>
      <c r="L2896" s="3" t="s">
        <v>5197</v>
      </c>
      <c r="M2896" s="3" t="s">
        <v>13150</v>
      </c>
      <c r="N2896" s="3" t="s">
        <v>4718</v>
      </c>
      <c r="O2896" s="3" t="s">
        <v>4715</v>
      </c>
      <c r="P2896" s="3"/>
      <c r="Q2896" s="3"/>
      <c r="R2896" s="3"/>
      <c r="S2896" s="3"/>
      <c r="T2896" s="3" t="s">
        <v>4716</v>
      </c>
    </row>
    <row r="2897" spans="2:20">
      <c r="B2897" t="s">
        <v>12345</v>
      </c>
      <c r="C2897" t="s">
        <v>17029</v>
      </c>
      <c r="E2897" t="s">
        <v>17030</v>
      </c>
      <c r="F2897" s="3">
        <v>1</v>
      </c>
      <c r="G2897" s="3">
        <v>333.85</v>
      </c>
      <c r="H2897" s="255">
        <v>42297</v>
      </c>
      <c r="I2897" s="270">
        <v>7.333333333333333</v>
      </c>
      <c r="J2897" s="3">
        <v>-1</v>
      </c>
      <c r="K2897" s="3" t="s">
        <v>4752</v>
      </c>
      <c r="L2897" s="3" t="s">
        <v>5197</v>
      </c>
      <c r="M2897" s="3" t="s">
        <v>17031</v>
      </c>
      <c r="N2897" s="3" t="s">
        <v>4722</v>
      </c>
      <c r="O2897" s="3" t="s">
        <v>4715</v>
      </c>
      <c r="P2897" s="3"/>
      <c r="Q2897" s="3"/>
      <c r="R2897" s="3"/>
      <c r="S2897" s="3"/>
      <c r="T2897" s="3" t="s">
        <v>4716</v>
      </c>
    </row>
    <row r="2898" spans="2:20">
      <c r="B2898" t="s">
        <v>12345</v>
      </c>
      <c r="C2898" t="s">
        <v>17032</v>
      </c>
      <c r="E2898" t="s">
        <v>15519</v>
      </c>
      <c r="F2898" s="3">
        <v>0</v>
      </c>
      <c r="G2898" s="3">
        <v>0</v>
      </c>
      <c r="H2898" s="255">
        <v>42278</v>
      </c>
      <c r="I2898" s="270">
        <v>7.333333333333333</v>
      </c>
      <c r="J2898" s="3">
        <v>-1</v>
      </c>
      <c r="K2898" s="3" t="s">
        <v>12343</v>
      </c>
      <c r="L2898" s="3" t="s">
        <v>5197</v>
      </c>
      <c r="M2898" s="3" t="s">
        <v>4994</v>
      </c>
      <c r="N2898" s="3" t="s">
        <v>4722</v>
      </c>
      <c r="O2898" s="3" t="s">
        <v>4715</v>
      </c>
      <c r="P2898" s="3"/>
      <c r="Q2898" s="3"/>
      <c r="R2898" s="3"/>
      <c r="S2898" s="3"/>
      <c r="T2898" s="3" t="s">
        <v>4716</v>
      </c>
    </row>
    <row r="2899" spans="2:20">
      <c r="B2899" t="s">
        <v>12345</v>
      </c>
      <c r="C2899" t="s">
        <v>17033</v>
      </c>
      <c r="E2899" t="s">
        <v>16873</v>
      </c>
      <c r="F2899" s="3">
        <v>0</v>
      </c>
      <c r="G2899" s="3">
        <v>0</v>
      </c>
      <c r="H2899" s="255">
        <v>42306</v>
      </c>
      <c r="I2899" s="270">
        <v>7.333333333333333</v>
      </c>
      <c r="J2899" s="3">
        <v>132368</v>
      </c>
      <c r="K2899" s="3" t="s">
        <v>12343</v>
      </c>
      <c r="L2899" s="3" t="s">
        <v>5197</v>
      </c>
      <c r="M2899" s="3" t="s">
        <v>14290</v>
      </c>
      <c r="N2899" s="3" t="s">
        <v>4718</v>
      </c>
      <c r="O2899" s="3" t="s">
        <v>4715</v>
      </c>
      <c r="P2899" s="3"/>
      <c r="Q2899" s="3"/>
      <c r="R2899" s="3"/>
      <c r="S2899" s="3"/>
      <c r="T2899" s="3" t="s">
        <v>4716</v>
      </c>
    </row>
    <row r="2900" spans="2:20">
      <c r="B2900" t="s">
        <v>12345</v>
      </c>
      <c r="C2900" t="s">
        <v>17034</v>
      </c>
      <c r="E2900" t="s">
        <v>16935</v>
      </c>
      <c r="F2900" s="3">
        <v>1</v>
      </c>
      <c r="G2900" s="3">
        <v>1363.76</v>
      </c>
      <c r="H2900" s="255">
        <v>42297</v>
      </c>
      <c r="I2900" s="270">
        <v>7.333333333333333</v>
      </c>
      <c r="J2900" s="3">
        <v>-1</v>
      </c>
      <c r="K2900" s="3" t="s">
        <v>12343</v>
      </c>
      <c r="L2900" s="3" t="s">
        <v>5324</v>
      </c>
      <c r="M2900" s="3" t="s">
        <v>13680</v>
      </c>
      <c r="N2900" s="3" t="s">
        <v>4718</v>
      </c>
      <c r="O2900" s="3" t="s">
        <v>4715</v>
      </c>
      <c r="P2900" s="3"/>
      <c r="Q2900" s="3"/>
      <c r="R2900" s="3"/>
      <c r="S2900" s="3"/>
      <c r="T2900" s="3" t="s">
        <v>4716</v>
      </c>
    </row>
    <row r="2901" spans="2:20">
      <c r="B2901" t="s">
        <v>12345</v>
      </c>
      <c r="C2901" t="s">
        <v>17035</v>
      </c>
      <c r="E2901" t="s">
        <v>16032</v>
      </c>
      <c r="F2901" s="3">
        <v>0</v>
      </c>
      <c r="G2901" s="3">
        <v>0</v>
      </c>
      <c r="H2901" s="255">
        <v>42307</v>
      </c>
      <c r="I2901" s="270">
        <v>7.333333333333333</v>
      </c>
      <c r="J2901" s="3">
        <v>108570</v>
      </c>
      <c r="K2901" s="3" t="s">
        <v>12343</v>
      </c>
      <c r="L2901" s="3" t="s">
        <v>5324</v>
      </c>
      <c r="M2901" s="3" t="s">
        <v>14799</v>
      </c>
      <c r="N2901" s="3" t="s">
        <v>4731</v>
      </c>
      <c r="O2901" s="3" t="s">
        <v>4715</v>
      </c>
      <c r="P2901" s="3"/>
      <c r="Q2901" s="3"/>
      <c r="R2901" s="3"/>
      <c r="S2901" s="3"/>
      <c r="T2901" s="3" t="s">
        <v>4716</v>
      </c>
    </row>
    <row r="2902" spans="2:20">
      <c r="B2902" t="s">
        <v>12345</v>
      </c>
      <c r="C2902" t="s">
        <v>17036</v>
      </c>
      <c r="E2902" t="s">
        <v>13469</v>
      </c>
      <c r="F2902" s="3">
        <v>0</v>
      </c>
      <c r="G2902" s="3">
        <v>0</v>
      </c>
      <c r="H2902" s="255">
        <v>42297</v>
      </c>
      <c r="I2902" s="270">
        <v>7.333333333333333</v>
      </c>
      <c r="J2902" s="3">
        <v>26290</v>
      </c>
      <c r="K2902" s="3" t="s">
        <v>12343</v>
      </c>
      <c r="L2902" s="3" t="s">
        <v>4726</v>
      </c>
      <c r="M2902" s="3" t="s">
        <v>12795</v>
      </c>
      <c r="N2902" s="3" t="s">
        <v>4712</v>
      </c>
      <c r="O2902" s="3" t="s">
        <v>4715</v>
      </c>
      <c r="P2902" s="3"/>
      <c r="Q2902" s="3"/>
      <c r="R2902" s="3"/>
      <c r="S2902" s="3"/>
      <c r="T2902" s="3" t="s">
        <v>4716</v>
      </c>
    </row>
    <row r="2903" spans="2:20">
      <c r="B2903" t="s">
        <v>12345</v>
      </c>
      <c r="C2903" t="s">
        <v>17037</v>
      </c>
      <c r="E2903" t="s">
        <v>15272</v>
      </c>
      <c r="F2903" s="3">
        <v>0</v>
      </c>
      <c r="G2903" s="3">
        <v>0</v>
      </c>
      <c r="H2903" s="255">
        <v>42296</v>
      </c>
      <c r="I2903" s="270">
        <v>7.333333333333333</v>
      </c>
      <c r="J2903" s="3">
        <v>-1</v>
      </c>
      <c r="K2903" s="3" t="s">
        <v>4752</v>
      </c>
      <c r="L2903" s="3" t="s">
        <v>4726</v>
      </c>
      <c r="M2903" s="3" t="s">
        <v>5972</v>
      </c>
      <c r="N2903" s="3" t="s">
        <v>4722</v>
      </c>
      <c r="O2903" s="3" t="s">
        <v>4715</v>
      </c>
      <c r="P2903" s="3"/>
      <c r="Q2903" s="3"/>
      <c r="R2903" s="3"/>
      <c r="S2903" s="3"/>
      <c r="T2903" s="3" t="s">
        <v>4716</v>
      </c>
    </row>
    <row r="2904" spans="2:20">
      <c r="B2904" t="s">
        <v>12345</v>
      </c>
      <c r="C2904" t="s">
        <v>17038</v>
      </c>
      <c r="E2904" t="s">
        <v>15372</v>
      </c>
      <c r="F2904" s="3">
        <v>2</v>
      </c>
      <c r="G2904" s="3">
        <v>500.78</v>
      </c>
      <c r="H2904" s="255">
        <v>42303</v>
      </c>
      <c r="I2904" s="270">
        <v>7.333333333333333</v>
      </c>
      <c r="J2904" s="3">
        <v>-1</v>
      </c>
      <c r="K2904" s="3" t="s">
        <v>12343</v>
      </c>
      <c r="L2904" s="3" t="s">
        <v>5324</v>
      </c>
      <c r="M2904" s="3" t="s">
        <v>14068</v>
      </c>
      <c r="N2904" s="3" t="s">
        <v>4712</v>
      </c>
      <c r="O2904" s="3" t="s">
        <v>4715</v>
      </c>
      <c r="P2904" s="3"/>
      <c r="Q2904" s="3"/>
      <c r="R2904" s="3"/>
      <c r="S2904" s="3"/>
      <c r="T2904" s="3" t="s">
        <v>4716</v>
      </c>
    </row>
    <row r="2905" spans="2:20">
      <c r="B2905" t="s">
        <v>12345</v>
      </c>
      <c r="C2905" t="s">
        <v>17039</v>
      </c>
      <c r="E2905" t="s">
        <v>17040</v>
      </c>
      <c r="F2905" s="3">
        <v>1</v>
      </c>
      <c r="G2905" s="3">
        <v>166.93</v>
      </c>
      <c r="H2905" s="255">
        <v>42307</v>
      </c>
      <c r="I2905" s="270">
        <v>7.333333333333333</v>
      </c>
      <c r="J2905" s="3">
        <v>-1</v>
      </c>
      <c r="K2905" s="3" t="s">
        <v>12343</v>
      </c>
      <c r="L2905" s="3" t="s">
        <v>5197</v>
      </c>
      <c r="M2905" s="3" t="s">
        <v>17041</v>
      </c>
      <c r="N2905" s="3" t="s">
        <v>4718</v>
      </c>
      <c r="O2905" s="3" t="s">
        <v>4715</v>
      </c>
      <c r="P2905" s="3"/>
      <c r="Q2905" s="3"/>
      <c r="R2905" s="3"/>
      <c r="S2905" s="3"/>
      <c r="T2905" s="3" t="s">
        <v>4716</v>
      </c>
    </row>
    <row r="2906" spans="2:20">
      <c r="B2906" t="s">
        <v>12345</v>
      </c>
      <c r="C2906" t="s">
        <v>17042</v>
      </c>
      <c r="E2906" t="s">
        <v>15977</v>
      </c>
      <c r="F2906" s="3">
        <v>0</v>
      </c>
      <c r="G2906" s="3">
        <v>0</v>
      </c>
      <c r="H2906" s="255">
        <v>42297</v>
      </c>
      <c r="I2906" s="270">
        <v>7.333333333333333</v>
      </c>
      <c r="J2906" s="3">
        <v>-1</v>
      </c>
      <c r="K2906" s="3" t="s">
        <v>12343</v>
      </c>
      <c r="L2906" s="3" t="s">
        <v>5197</v>
      </c>
      <c r="M2906" s="3" t="s">
        <v>12363</v>
      </c>
      <c r="N2906" s="3" t="s">
        <v>4722</v>
      </c>
      <c r="O2906" s="3" t="s">
        <v>4715</v>
      </c>
      <c r="P2906" s="3"/>
      <c r="Q2906" s="3"/>
      <c r="R2906" s="3"/>
      <c r="S2906" s="3"/>
      <c r="T2906" s="3" t="s">
        <v>4716</v>
      </c>
    </row>
    <row r="2907" spans="2:20">
      <c r="B2907" t="s">
        <v>12345</v>
      </c>
      <c r="C2907" t="s">
        <v>17043</v>
      </c>
      <c r="E2907" t="s">
        <v>17044</v>
      </c>
      <c r="F2907" s="3">
        <v>0</v>
      </c>
      <c r="G2907" s="3">
        <v>0</v>
      </c>
      <c r="H2907" s="255">
        <v>42293</v>
      </c>
      <c r="I2907" s="270">
        <v>7.333333333333333</v>
      </c>
      <c r="J2907" s="3">
        <v>91546</v>
      </c>
      <c r="K2907" s="3" t="s">
        <v>4752</v>
      </c>
      <c r="L2907" s="3" t="s">
        <v>4726</v>
      </c>
      <c r="M2907" s="3" t="s">
        <v>9993</v>
      </c>
      <c r="N2907" s="3" t="s">
        <v>4712</v>
      </c>
      <c r="O2907" s="3" t="s">
        <v>4715</v>
      </c>
      <c r="P2907" s="3"/>
      <c r="Q2907" s="3"/>
      <c r="R2907" s="3"/>
      <c r="S2907" s="3"/>
      <c r="T2907" s="3" t="s">
        <v>4716</v>
      </c>
    </row>
    <row r="2908" spans="2:20">
      <c r="B2908" t="s">
        <v>12345</v>
      </c>
      <c r="C2908" t="s">
        <v>17045</v>
      </c>
      <c r="E2908" t="s">
        <v>13638</v>
      </c>
      <c r="F2908" s="3">
        <v>0</v>
      </c>
      <c r="G2908" s="3">
        <v>0</v>
      </c>
      <c r="H2908" s="255">
        <v>42293</v>
      </c>
      <c r="I2908" s="270">
        <v>7.333333333333333</v>
      </c>
      <c r="J2908" s="3">
        <v>-1</v>
      </c>
      <c r="K2908" s="3" t="s">
        <v>12343</v>
      </c>
      <c r="L2908" s="3" t="s">
        <v>4726</v>
      </c>
      <c r="M2908" s="3" t="s">
        <v>4994</v>
      </c>
      <c r="N2908" s="3" t="s">
        <v>4718</v>
      </c>
      <c r="O2908" s="3" t="s">
        <v>4715</v>
      </c>
      <c r="P2908" s="3"/>
      <c r="Q2908" s="3"/>
      <c r="R2908" s="3"/>
      <c r="S2908" s="3"/>
      <c r="T2908" s="3" t="s">
        <v>4716</v>
      </c>
    </row>
    <row r="2909" spans="2:20">
      <c r="B2909" t="s">
        <v>12345</v>
      </c>
      <c r="C2909" t="s">
        <v>17046</v>
      </c>
      <c r="E2909" t="s">
        <v>13608</v>
      </c>
      <c r="F2909" s="3">
        <v>0</v>
      </c>
      <c r="G2909" s="3">
        <v>0</v>
      </c>
      <c r="H2909" s="255">
        <v>42297</v>
      </c>
      <c r="I2909" s="270">
        <v>7.333333333333333</v>
      </c>
      <c r="J2909" s="3">
        <v>-1</v>
      </c>
      <c r="K2909" s="3" t="s">
        <v>4752</v>
      </c>
      <c r="L2909" s="3" t="s">
        <v>4726</v>
      </c>
      <c r="M2909" s="3" t="s">
        <v>7955</v>
      </c>
      <c r="N2909" s="3" t="s">
        <v>4731</v>
      </c>
      <c r="O2909" s="3" t="s">
        <v>4715</v>
      </c>
      <c r="P2909" s="3"/>
      <c r="Q2909" s="3"/>
      <c r="R2909" s="3"/>
      <c r="S2909" s="3"/>
      <c r="T2909" s="3" t="s">
        <v>4716</v>
      </c>
    </row>
    <row r="2910" spans="2:20">
      <c r="B2910" t="s">
        <v>12345</v>
      </c>
      <c r="C2910" t="s">
        <v>17047</v>
      </c>
      <c r="E2910" t="s">
        <v>14114</v>
      </c>
      <c r="F2910" s="3">
        <v>0</v>
      </c>
      <c r="G2910" s="3">
        <v>0</v>
      </c>
      <c r="H2910" s="255">
        <v>42306</v>
      </c>
      <c r="I2910" s="270">
        <v>7.333333333333333</v>
      </c>
      <c r="J2910" s="3">
        <v>-1</v>
      </c>
      <c r="K2910" s="3" t="s">
        <v>4752</v>
      </c>
      <c r="L2910" s="3" t="s">
        <v>4726</v>
      </c>
      <c r="M2910" s="3" t="s">
        <v>4994</v>
      </c>
      <c r="N2910" s="3" t="s">
        <v>4731</v>
      </c>
      <c r="O2910" s="3" t="s">
        <v>4715</v>
      </c>
      <c r="P2910" s="3"/>
      <c r="Q2910" s="3"/>
      <c r="R2910" s="3"/>
      <c r="S2910" s="3"/>
      <c r="T2910" s="3" t="s">
        <v>4716</v>
      </c>
    </row>
    <row r="2911" spans="2:20">
      <c r="B2911" t="s">
        <v>12345</v>
      </c>
      <c r="C2911" t="s">
        <v>17048</v>
      </c>
      <c r="E2911" t="s">
        <v>14166</v>
      </c>
      <c r="F2911" s="3">
        <v>0</v>
      </c>
      <c r="G2911" s="3">
        <v>0</v>
      </c>
      <c r="H2911" s="255">
        <v>42300</v>
      </c>
      <c r="I2911" s="270">
        <v>7.333333333333333</v>
      </c>
      <c r="J2911" s="3">
        <v>-1</v>
      </c>
      <c r="K2911" s="3" t="s">
        <v>12343</v>
      </c>
      <c r="L2911" s="3" t="s">
        <v>4753</v>
      </c>
      <c r="M2911" s="3" t="s">
        <v>4753</v>
      </c>
      <c r="N2911" s="3" t="s">
        <v>4722</v>
      </c>
      <c r="O2911" s="3" t="s">
        <v>4715</v>
      </c>
      <c r="P2911" s="3"/>
      <c r="Q2911" s="3"/>
      <c r="R2911" s="3"/>
      <c r="S2911" s="3"/>
      <c r="T2911" s="3" t="s">
        <v>4716</v>
      </c>
    </row>
    <row r="2912" spans="2:20">
      <c r="B2912" t="s">
        <v>12345</v>
      </c>
      <c r="C2912" t="s">
        <v>17049</v>
      </c>
      <c r="E2912" t="s">
        <v>16248</v>
      </c>
      <c r="F2912" s="3">
        <v>2</v>
      </c>
      <c r="G2912" s="3">
        <v>278.20999999999998</v>
      </c>
      <c r="H2912" s="255">
        <v>42301</v>
      </c>
      <c r="I2912" s="270">
        <v>7.333333333333333</v>
      </c>
      <c r="J2912" s="3">
        <v>-1</v>
      </c>
      <c r="K2912" s="3" t="s">
        <v>12343</v>
      </c>
      <c r="L2912" s="3" t="s">
        <v>4753</v>
      </c>
      <c r="M2912" s="3" t="s">
        <v>4753</v>
      </c>
      <c r="N2912" s="3" t="s">
        <v>4718</v>
      </c>
      <c r="O2912" s="3" t="s">
        <v>4715</v>
      </c>
      <c r="P2912" s="3"/>
      <c r="Q2912" s="3"/>
      <c r="R2912" s="3"/>
      <c r="S2912" s="3"/>
      <c r="T2912" s="3" t="s">
        <v>4716</v>
      </c>
    </row>
    <row r="2913" spans="2:20">
      <c r="B2913" t="s">
        <v>12345</v>
      </c>
      <c r="C2913" t="s">
        <v>17050</v>
      </c>
      <c r="E2913" t="s">
        <v>17051</v>
      </c>
      <c r="F2913" s="3">
        <v>1</v>
      </c>
      <c r="G2913" s="3">
        <v>333.85</v>
      </c>
      <c r="H2913" s="255">
        <v>42303</v>
      </c>
      <c r="I2913" s="270">
        <v>7.333333333333333</v>
      </c>
      <c r="J2913" s="3">
        <v>-1</v>
      </c>
      <c r="K2913" s="3" t="s">
        <v>12343</v>
      </c>
      <c r="L2913" s="3" t="s">
        <v>4753</v>
      </c>
      <c r="M2913" s="3" t="s">
        <v>4753</v>
      </c>
      <c r="N2913" s="3" t="s">
        <v>4712</v>
      </c>
      <c r="O2913" s="3" t="s">
        <v>4715</v>
      </c>
      <c r="P2913" s="3"/>
      <c r="Q2913" s="3"/>
      <c r="R2913" s="3"/>
      <c r="S2913" s="3"/>
      <c r="T2913" s="3" t="s">
        <v>4716</v>
      </c>
    </row>
    <row r="2914" spans="2:20">
      <c r="B2914" t="s">
        <v>12345</v>
      </c>
      <c r="C2914" t="s">
        <v>17052</v>
      </c>
      <c r="E2914" t="s">
        <v>14917</v>
      </c>
      <c r="F2914" s="3">
        <v>0</v>
      </c>
      <c r="G2914" s="3">
        <v>0</v>
      </c>
      <c r="H2914" s="255">
        <v>42297</v>
      </c>
      <c r="I2914" s="270">
        <v>7.333333333333333</v>
      </c>
      <c r="J2914" s="3">
        <v>-1</v>
      </c>
      <c r="K2914" s="3" t="s">
        <v>4752</v>
      </c>
      <c r="L2914" s="3" t="s">
        <v>4753</v>
      </c>
      <c r="M2914" s="3" t="s">
        <v>4753</v>
      </c>
      <c r="N2914" s="3" t="s">
        <v>4712</v>
      </c>
      <c r="O2914" s="3" t="s">
        <v>4715</v>
      </c>
      <c r="P2914" s="3"/>
      <c r="Q2914" s="3"/>
      <c r="R2914" s="3"/>
      <c r="S2914" s="3"/>
      <c r="T2914" s="3" t="s">
        <v>4716</v>
      </c>
    </row>
    <row r="2915" spans="2:20">
      <c r="B2915" t="s">
        <v>12345</v>
      </c>
      <c r="C2915" t="s">
        <v>17053</v>
      </c>
      <c r="E2915" t="s">
        <v>15250</v>
      </c>
      <c r="F2915" s="3">
        <v>0</v>
      </c>
      <c r="G2915" s="3">
        <v>0</v>
      </c>
      <c r="H2915" s="255">
        <v>42306</v>
      </c>
      <c r="I2915" s="270">
        <v>7.333333333333333</v>
      </c>
      <c r="J2915" s="3">
        <v>-1</v>
      </c>
      <c r="K2915" s="3" t="s">
        <v>12343</v>
      </c>
      <c r="L2915" s="3" t="s">
        <v>4753</v>
      </c>
      <c r="M2915" s="3" t="s">
        <v>4753</v>
      </c>
      <c r="N2915" s="3" t="s">
        <v>4731</v>
      </c>
      <c r="O2915" s="3" t="s">
        <v>4715</v>
      </c>
      <c r="P2915" s="3"/>
      <c r="Q2915" s="3"/>
      <c r="R2915" s="3"/>
      <c r="S2915" s="3"/>
      <c r="T2915" s="3" t="s">
        <v>4716</v>
      </c>
    </row>
    <row r="2916" spans="2:20">
      <c r="B2916" t="s">
        <v>12345</v>
      </c>
      <c r="C2916" t="s">
        <v>17054</v>
      </c>
      <c r="E2916" t="s">
        <v>15814</v>
      </c>
      <c r="F2916" s="3">
        <v>0</v>
      </c>
      <c r="G2916" s="3">
        <v>0</v>
      </c>
      <c r="H2916" s="255">
        <v>42287</v>
      </c>
      <c r="I2916" s="270">
        <v>7.333333333333333</v>
      </c>
      <c r="J2916" s="3">
        <v>-1</v>
      </c>
      <c r="K2916" s="3" t="s">
        <v>4752</v>
      </c>
      <c r="L2916" s="3" t="s">
        <v>4753</v>
      </c>
      <c r="M2916" s="3" t="s">
        <v>4753</v>
      </c>
      <c r="N2916" s="3" t="s">
        <v>4722</v>
      </c>
      <c r="O2916" s="3" t="s">
        <v>4715</v>
      </c>
      <c r="P2916" s="3"/>
      <c r="Q2916" s="3"/>
      <c r="R2916" s="3"/>
      <c r="S2916" s="3"/>
      <c r="T2916" s="3" t="s">
        <v>4716</v>
      </c>
    </row>
    <row r="2917" spans="2:20">
      <c r="B2917" t="s">
        <v>12345</v>
      </c>
      <c r="C2917" t="s">
        <v>17055</v>
      </c>
      <c r="E2917" t="s">
        <v>13397</v>
      </c>
      <c r="F2917" s="3">
        <v>0</v>
      </c>
      <c r="G2917" s="3">
        <v>0</v>
      </c>
      <c r="H2917" s="255">
        <v>42265</v>
      </c>
      <c r="I2917" s="270">
        <v>7.416666666666667</v>
      </c>
      <c r="J2917" s="3">
        <v>-1</v>
      </c>
      <c r="K2917" s="3" t="s">
        <v>12343</v>
      </c>
      <c r="L2917" s="3" t="s">
        <v>4726</v>
      </c>
      <c r="M2917" s="3" t="s">
        <v>8841</v>
      </c>
      <c r="N2917" s="3" t="s">
        <v>4712</v>
      </c>
      <c r="O2917" s="3" t="s">
        <v>4715</v>
      </c>
      <c r="P2917" s="3"/>
      <c r="Q2917" s="3"/>
      <c r="R2917" s="3"/>
      <c r="S2917" s="3"/>
      <c r="T2917" s="3" t="s">
        <v>4716</v>
      </c>
    </row>
    <row r="2918" spans="2:20">
      <c r="B2918" t="s">
        <v>12345</v>
      </c>
      <c r="C2918" t="s">
        <v>17056</v>
      </c>
      <c r="E2918" t="s">
        <v>15090</v>
      </c>
      <c r="F2918" s="3">
        <v>0</v>
      </c>
      <c r="G2918" s="3">
        <v>0</v>
      </c>
      <c r="H2918" s="255">
        <v>42277</v>
      </c>
      <c r="I2918" s="270">
        <v>7.416666666666667</v>
      </c>
      <c r="J2918" s="3">
        <v>-1</v>
      </c>
      <c r="K2918" s="3" t="s">
        <v>12343</v>
      </c>
      <c r="L2918" s="3" t="s">
        <v>4726</v>
      </c>
      <c r="M2918" s="3" t="s">
        <v>5188</v>
      </c>
      <c r="N2918" s="3" t="s">
        <v>4718</v>
      </c>
      <c r="O2918" s="3" t="s">
        <v>4715</v>
      </c>
      <c r="P2918" s="3"/>
      <c r="Q2918" s="3"/>
      <c r="R2918" s="3"/>
      <c r="S2918" s="3"/>
      <c r="T2918" s="3" t="s">
        <v>4716</v>
      </c>
    </row>
    <row r="2919" spans="2:20">
      <c r="B2919" t="s">
        <v>12345</v>
      </c>
      <c r="C2919" t="s">
        <v>17057</v>
      </c>
      <c r="E2919" t="s">
        <v>15372</v>
      </c>
      <c r="F2919" s="3">
        <v>0</v>
      </c>
      <c r="G2919" s="3">
        <v>0</v>
      </c>
      <c r="H2919" s="255">
        <v>42268</v>
      </c>
      <c r="I2919" s="270">
        <v>7.416666666666667</v>
      </c>
      <c r="J2919" s="3">
        <v>-1</v>
      </c>
      <c r="K2919" s="3" t="s">
        <v>4752</v>
      </c>
      <c r="L2919" s="3" t="s">
        <v>4726</v>
      </c>
      <c r="M2919" s="3" t="s">
        <v>4994</v>
      </c>
      <c r="N2919" s="3" t="s">
        <v>4718</v>
      </c>
      <c r="O2919" s="3" t="s">
        <v>4715</v>
      </c>
      <c r="P2919" s="3"/>
      <c r="Q2919" s="3"/>
      <c r="R2919" s="3"/>
      <c r="S2919" s="3"/>
      <c r="T2919" s="3" t="s">
        <v>4716</v>
      </c>
    </row>
    <row r="2920" spans="2:20">
      <c r="B2920" t="s">
        <v>12345</v>
      </c>
      <c r="C2920" t="s">
        <v>17058</v>
      </c>
      <c r="E2920" t="s">
        <v>17059</v>
      </c>
      <c r="F2920" s="3">
        <v>0</v>
      </c>
      <c r="G2920" s="3">
        <v>0</v>
      </c>
      <c r="H2920" s="255">
        <v>42271</v>
      </c>
      <c r="I2920" s="270">
        <v>7.416666666666667</v>
      </c>
      <c r="J2920" s="3">
        <v>-1</v>
      </c>
      <c r="K2920" s="3" t="s">
        <v>12343</v>
      </c>
      <c r="L2920" s="3" t="s">
        <v>4726</v>
      </c>
      <c r="M2920" s="3" t="s">
        <v>5188</v>
      </c>
      <c r="N2920" s="3" t="s">
        <v>4722</v>
      </c>
      <c r="O2920" s="3" t="s">
        <v>4715</v>
      </c>
      <c r="P2920" s="3"/>
      <c r="Q2920" s="3"/>
      <c r="R2920" s="3"/>
      <c r="S2920" s="3"/>
      <c r="T2920" s="3" t="s">
        <v>4716</v>
      </c>
    </row>
    <row r="2921" spans="2:20">
      <c r="B2921" t="s">
        <v>12345</v>
      </c>
      <c r="C2921" t="s">
        <v>17060</v>
      </c>
      <c r="E2921" t="s">
        <v>14620</v>
      </c>
      <c r="F2921" s="3">
        <v>1</v>
      </c>
      <c r="G2921" s="3">
        <v>166.93</v>
      </c>
      <c r="H2921" s="255">
        <v>42261</v>
      </c>
      <c r="I2921" s="270">
        <v>7.416666666666667</v>
      </c>
      <c r="J2921" s="3">
        <v>-1</v>
      </c>
      <c r="K2921" s="3" t="s">
        <v>12343</v>
      </c>
      <c r="L2921" s="3" t="s">
        <v>4726</v>
      </c>
      <c r="M2921" s="3" t="s">
        <v>11774</v>
      </c>
      <c r="N2921" s="3" t="s">
        <v>4722</v>
      </c>
      <c r="O2921" s="3" t="s">
        <v>4715</v>
      </c>
      <c r="P2921" s="3"/>
      <c r="Q2921" s="3"/>
      <c r="R2921" s="3"/>
      <c r="S2921" s="3"/>
      <c r="T2921" s="3" t="s">
        <v>4716</v>
      </c>
    </row>
    <row r="2922" spans="2:20">
      <c r="B2922" t="s">
        <v>12345</v>
      </c>
      <c r="C2922" t="s">
        <v>17061</v>
      </c>
      <c r="E2922" t="s">
        <v>13825</v>
      </c>
      <c r="F2922" s="3">
        <v>0</v>
      </c>
      <c r="G2922" s="3">
        <v>0</v>
      </c>
      <c r="H2922" s="255">
        <v>42276</v>
      </c>
      <c r="I2922" s="270">
        <v>7.416666666666667</v>
      </c>
      <c r="J2922" s="3">
        <v>-1</v>
      </c>
      <c r="K2922" s="3" t="s">
        <v>4752</v>
      </c>
      <c r="L2922" s="3" t="s">
        <v>5197</v>
      </c>
      <c r="M2922" s="3" t="s">
        <v>17062</v>
      </c>
      <c r="N2922" s="3" t="s">
        <v>4722</v>
      </c>
      <c r="O2922" s="3" t="s">
        <v>4715</v>
      </c>
      <c r="P2922" s="3"/>
      <c r="Q2922" s="3"/>
      <c r="R2922" s="3"/>
      <c r="S2922" s="3"/>
      <c r="T2922" s="3" t="s">
        <v>4716</v>
      </c>
    </row>
    <row r="2923" spans="2:20">
      <c r="B2923" t="s">
        <v>12345</v>
      </c>
      <c r="C2923" t="s">
        <v>17063</v>
      </c>
      <c r="E2923" t="s">
        <v>13623</v>
      </c>
      <c r="F2923" s="3">
        <v>0</v>
      </c>
      <c r="G2923" s="3">
        <v>0</v>
      </c>
      <c r="H2923" s="255">
        <v>42257</v>
      </c>
      <c r="I2923" s="270">
        <v>7.416666666666667</v>
      </c>
      <c r="J2923" s="3">
        <v>-1</v>
      </c>
      <c r="K2923" s="3" t="s">
        <v>12343</v>
      </c>
      <c r="L2923" s="3" t="s">
        <v>5324</v>
      </c>
      <c r="M2923" s="3" t="s">
        <v>11774</v>
      </c>
      <c r="N2923" s="3" t="s">
        <v>4731</v>
      </c>
      <c r="O2923" s="3" t="s">
        <v>4715</v>
      </c>
      <c r="P2923" s="3"/>
      <c r="Q2923" s="3"/>
      <c r="R2923" s="3"/>
      <c r="S2923" s="3"/>
      <c r="T2923" s="3" t="s">
        <v>4716</v>
      </c>
    </row>
    <row r="2924" spans="2:20">
      <c r="B2924" t="s">
        <v>12345</v>
      </c>
      <c r="C2924" t="s">
        <v>17064</v>
      </c>
      <c r="E2924" t="s">
        <v>12834</v>
      </c>
      <c r="F2924" s="3">
        <v>0</v>
      </c>
      <c r="G2924" s="3">
        <v>0</v>
      </c>
      <c r="H2924" s="255">
        <v>42252</v>
      </c>
      <c r="I2924" s="270">
        <v>7.416666666666667</v>
      </c>
      <c r="J2924" s="3">
        <v>-1</v>
      </c>
      <c r="K2924" s="3" t="s">
        <v>12343</v>
      </c>
      <c r="L2924" s="3" t="s">
        <v>4726</v>
      </c>
      <c r="M2924" s="3" t="s">
        <v>5188</v>
      </c>
      <c r="N2924" s="3" t="s">
        <v>4722</v>
      </c>
      <c r="O2924" s="3" t="s">
        <v>4715</v>
      </c>
      <c r="P2924" s="3"/>
      <c r="Q2924" s="3"/>
      <c r="R2924" s="3"/>
      <c r="S2924" s="3"/>
      <c r="T2924" s="3" t="s">
        <v>4716</v>
      </c>
    </row>
    <row r="2925" spans="2:20">
      <c r="B2925" t="s">
        <v>12345</v>
      </c>
      <c r="C2925" t="s">
        <v>17065</v>
      </c>
      <c r="E2925" t="s">
        <v>16185</v>
      </c>
      <c r="F2925" s="3">
        <v>0</v>
      </c>
      <c r="G2925" s="3">
        <v>0</v>
      </c>
      <c r="H2925" s="255">
        <v>42277</v>
      </c>
      <c r="I2925" s="270">
        <v>7.416666666666667</v>
      </c>
      <c r="J2925" s="3">
        <v>-1</v>
      </c>
      <c r="K2925" s="3" t="s">
        <v>4752</v>
      </c>
      <c r="L2925" s="3" t="s">
        <v>5197</v>
      </c>
      <c r="M2925" s="3" t="s">
        <v>17066</v>
      </c>
      <c r="N2925" s="3" t="s">
        <v>4722</v>
      </c>
      <c r="O2925" s="3" t="s">
        <v>4715</v>
      </c>
      <c r="P2925" s="3"/>
      <c r="Q2925" s="3"/>
      <c r="R2925" s="3"/>
      <c r="S2925" s="3"/>
      <c r="T2925" s="3" t="s">
        <v>4716</v>
      </c>
    </row>
    <row r="2926" spans="2:20">
      <c r="B2926" t="s">
        <v>12345</v>
      </c>
      <c r="C2926" t="s">
        <v>17067</v>
      </c>
      <c r="E2926" t="s">
        <v>14709</v>
      </c>
      <c r="F2926" s="3">
        <v>0</v>
      </c>
      <c r="G2926" s="3">
        <v>0</v>
      </c>
      <c r="H2926" s="255">
        <v>42257</v>
      </c>
      <c r="I2926" s="270">
        <v>7.416666666666667</v>
      </c>
      <c r="J2926" s="3">
        <v>-1</v>
      </c>
      <c r="K2926" s="3" t="s">
        <v>12343</v>
      </c>
      <c r="L2926" s="3" t="s">
        <v>5324</v>
      </c>
      <c r="M2926" s="3" t="s">
        <v>11774</v>
      </c>
      <c r="N2926" s="3" t="s">
        <v>4722</v>
      </c>
      <c r="O2926" s="3" t="s">
        <v>4715</v>
      </c>
      <c r="P2926" s="3"/>
      <c r="Q2926" s="3"/>
      <c r="R2926" s="3"/>
      <c r="S2926" s="3"/>
      <c r="T2926" s="3" t="s">
        <v>4716</v>
      </c>
    </row>
    <row r="2927" spans="2:20">
      <c r="B2927" t="s">
        <v>12378</v>
      </c>
      <c r="C2927" t="s">
        <v>17068</v>
      </c>
      <c r="E2927" t="s">
        <v>12526</v>
      </c>
      <c r="F2927" s="3">
        <v>0</v>
      </c>
      <c r="G2927" s="3">
        <v>0</v>
      </c>
      <c r="H2927" s="255">
        <v>42276</v>
      </c>
      <c r="I2927" s="270">
        <v>7.416666666666667</v>
      </c>
      <c r="J2927" s="3">
        <v>253609</v>
      </c>
      <c r="K2927" s="3" t="s">
        <v>4752</v>
      </c>
      <c r="L2927" s="3" t="s">
        <v>4726</v>
      </c>
      <c r="M2927" s="3" t="s">
        <v>17069</v>
      </c>
      <c r="N2927" s="3" t="s">
        <v>4722</v>
      </c>
      <c r="O2927" s="3" t="s">
        <v>4715</v>
      </c>
      <c r="P2927" s="3"/>
      <c r="Q2927" s="3"/>
      <c r="R2927" s="3"/>
      <c r="S2927" s="3"/>
      <c r="T2927" s="3" t="s">
        <v>4716</v>
      </c>
    </row>
    <row r="2928" spans="2:20">
      <c r="B2928" t="s">
        <v>12345</v>
      </c>
      <c r="C2928" t="s">
        <v>17070</v>
      </c>
      <c r="E2928" t="s">
        <v>16645</v>
      </c>
      <c r="F2928" s="3">
        <v>1</v>
      </c>
      <c r="G2928" s="3">
        <v>166.93</v>
      </c>
      <c r="H2928" s="255">
        <v>42275</v>
      </c>
      <c r="I2928" s="270">
        <v>7.416666666666667</v>
      </c>
      <c r="J2928" s="3">
        <v>-1</v>
      </c>
      <c r="K2928" s="3" t="s">
        <v>12343</v>
      </c>
      <c r="L2928" s="3" t="s">
        <v>5197</v>
      </c>
      <c r="M2928" s="3" t="s">
        <v>17071</v>
      </c>
      <c r="N2928" s="3" t="s">
        <v>4731</v>
      </c>
      <c r="O2928" s="3" t="s">
        <v>4715</v>
      </c>
      <c r="P2928" s="3"/>
      <c r="Q2928" s="3"/>
      <c r="R2928" s="3"/>
      <c r="S2928" s="3"/>
      <c r="T2928" s="3" t="s">
        <v>4716</v>
      </c>
    </row>
    <row r="2929" spans="2:20">
      <c r="B2929" t="s">
        <v>12345</v>
      </c>
      <c r="C2929" t="s">
        <v>17072</v>
      </c>
      <c r="E2929" t="s">
        <v>16089</v>
      </c>
      <c r="F2929" s="3">
        <v>0</v>
      </c>
      <c r="G2929" s="3">
        <v>0</v>
      </c>
      <c r="H2929" s="255">
        <v>42266</v>
      </c>
      <c r="I2929" s="270">
        <v>7.416666666666667</v>
      </c>
      <c r="J2929" s="3">
        <v>-1</v>
      </c>
      <c r="K2929" s="3" t="s">
        <v>12343</v>
      </c>
      <c r="L2929" s="3" t="s">
        <v>4726</v>
      </c>
      <c r="M2929" s="3" t="s">
        <v>17073</v>
      </c>
      <c r="N2929" s="3" t="s">
        <v>4722</v>
      </c>
      <c r="O2929" s="3" t="s">
        <v>4715</v>
      </c>
      <c r="P2929" s="3"/>
      <c r="Q2929" s="3"/>
      <c r="R2929" s="3"/>
      <c r="S2929" s="3"/>
      <c r="T2929" s="3" t="s">
        <v>4716</v>
      </c>
    </row>
    <row r="2930" spans="2:20">
      <c r="B2930" t="s">
        <v>12345</v>
      </c>
      <c r="C2930" t="s">
        <v>17074</v>
      </c>
      <c r="E2930" t="s">
        <v>17075</v>
      </c>
      <c r="F2930" s="3">
        <v>0</v>
      </c>
      <c r="G2930" s="3">
        <v>0</v>
      </c>
      <c r="H2930" s="255">
        <v>42273</v>
      </c>
      <c r="I2930" s="270">
        <v>7.416666666666667</v>
      </c>
      <c r="J2930" s="3">
        <v>72465</v>
      </c>
      <c r="K2930" s="3" t="s">
        <v>12343</v>
      </c>
      <c r="L2930" s="3" t="s">
        <v>4726</v>
      </c>
      <c r="M2930" s="3" t="s">
        <v>5228</v>
      </c>
      <c r="N2930" s="3" t="s">
        <v>4718</v>
      </c>
      <c r="O2930" s="3" t="s">
        <v>4715</v>
      </c>
      <c r="P2930" s="3"/>
      <c r="Q2930" s="3"/>
      <c r="R2930" s="3"/>
      <c r="S2930" s="3"/>
      <c r="T2930" s="3" t="s">
        <v>4716</v>
      </c>
    </row>
    <row r="2931" spans="2:20">
      <c r="B2931" t="s">
        <v>12345</v>
      </c>
      <c r="C2931" t="s">
        <v>17076</v>
      </c>
      <c r="E2931" t="s">
        <v>16870</v>
      </c>
      <c r="F2931" s="3">
        <v>0</v>
      </c>
      <c r="G2931" s="3">
        <v>0</v>
      </c>
      <c r="H2931" s="255">
        <v>42269</v>
      </c>
      <c r="I2931" s="270">
        <v>7.416666666666667</v>
      </c>
      <c r="J2931" s="3">
        <v>-1</v>
      </c>
      <c r="K2931" s="3" t="s">
        <v>12343</v>
      </c>
      <c r="L2931" s="3" t="s">
        <v>5324</v>
      </c>
      <c r="M2931" s="3" t="s">
        <v>6241</v>
      </c>
      <c r="N2931" s="3" t="s">
        <v>4722</v>
      </c>
      <c r="O2931" s="3" t="s">
        <v>4715</v>
      </c>
      <c r="P2931" s="3"/>
      <c r="Q2931" s="3"/>
      <c r="R2931" s="3"/>
      <c r="S2931" s="3"/>
      <c r="T2931" s="3" t="s">
        <v>4716</v>
      </c>
    </row>
    <row r="2932" spans="2:20">
      <c r="B2932" t="s">
        <v>12345</v>
      </c>
      <c r="C2932" t="s">
        <v>17077</v>
      </c>
      <c r="E2932" t="s">
        <v>16415</v>
      </c>
      <c r="F2932" s="3">
        <v>0</v>
      </c>
      <c r="G2932" s="3">
        <v>0</v>
      </c>
      <c r="H2932" s="255">
        <v>42273</v>
      </c>
      <c r="I2932" s="270">
        <v>7.416666666666667</v>
      </c>
      <c r="J2932" s="3">
        <v>-1</v>
      </c>
      <c r="K2932" s="3" t="s">
        <v>4752</v>
      </c>
      <c r="L2932" s="3" t="s">
        <v>4726</v>
      </c>
      <c r="M2932" s="3" t="s">
        <v>5188</v>
      </c>
      <c r="N2932" s="3" t="s">
        <v>4718</v>
      </c>
      <c r="O2932" s="3" t="s">
        <v>4715</v>
      </c>
      <c r="P2932" s="3"/>
      <c r="Q2932" s="3"/>
      <c r="R2932" s="3"/>
      <c r="S2932" s="3"/>
      <c r="T2932" s="3" t="s">
        <v>4716</v>
      </c>
    </row>
    <row r="2933" spans="2:20">
      <c r="B2933" t="s">
        <v>12345</v>
      </c>
      <c r="C2933" t="s">
        <v>17078</v>
      </c>
      <c r="E2933" t="s">
        <v>13058</v>
      </c>
      <c r="F2933" s="3">
        <v>0</v>
      </c>
      <c r="G2933" s="3">
        <v>0</v>
      </c>
      <c r="H2933" s="255">
        <v>42273</v>
      </c>
      <c r="I2933" s="270">
        <v>7.416666666666667</v>
      </c>
      <c r="J2933" s="3">
        <v>300766</v>
      </c>
      <c r="K2933" s="3" t="s">
        <v>12343</v>
      </c>
      <c r="L2933" s="3" t="s">
        <v>4726</v>
      </c>
      <c r="M2933" s="3" t="s">
        <v>5972</v>
      </c>
      <c r="N2933" s="3" t="s">
        <v>4722</v>
      </c>
      <c r="O2933" s="3" t="s">
        <v>4715</v>
      </c>
      <c r="P2933" s="3"/>
      <c r="Q2933" s="3"/>
      <c r="R2933" s="3"/>
      <c r="S2933" s="3"/>
      <c r="T2933" s="3" t="s">
        <v>4716</v>
      </c>
    </row>
    <row r="2934" spans="2:20">
      <c r="B2934" t="s">
        <v>12345</v>
      </c>
      <c r="C2934" t="s">
        <v>17079</v>
      </c>
      <c r="E2934" t="s">
        <v>13787</v>
      </c>
      <c r="F2934" s="3">
        <v>0</v>
      </c>
      <c r="G2934" s="3">
        <v>0</v>
      </c>
      <c r="H2934" s="255">
        <v>42272</v>
      </c>
      <c r="I2934" s="270">
        <v>7.416666666666667</v>
      </c>
      <c r="J2934" s="3">
        <v>-1</v>
      </c>
      <c r="K2934" s="3" t="s">
        <v>4752</v>
      </c>
      <c r="L2934" s="3" t="s">
        <v>4726</v>
      </c>
      <c r="M2934" s="3" t="s">
        <v>11774</v>
      </c>
      <c r="N2934" s="3" t="s">
        <v>4731</v>
      </c>
      <c r="O2934" s="3" t="s">
        <v>4715</v>
      </c>
      <c r="P2934" s="3"/>
      <c r="Q2934" s="3"/>
      <c r="R2934" s="3"/>
      <c r="S2934" s="3"/>
      <c r="T2934" s="3" t="s">
        <v>4716</v>
      </c>
    </row>
    <row r="2935" spans="2:20">
      <c r="B2935" t="s">
        <v>12345</v>
      </c>
      <c r="C2935" t="s">
        <v>17080</v>
      </c>
      <c r="E2935" t="s">
        <v>17081</v>
      </c>
      <c r="F2935" s="3">
        <v>0</v>
      </c>
      <c r="G2935" s="3">
        <v>0</v>
      </c>
      <c r="H2935" s="255">
        <v>42276</v>
      </c>
      <c r="I2935" s="270">
        <v>7.416666666666667</v>
      </c>
      <c r="J2935" s="3">
        <v>-1</v>
      </c>
      <c r="K2935" s="3" t="s">
        <v>12343</v>
      </c>
      <c r="L2935" s="3" t="s">
        <v>5324</v>
      </c>
      <c r="M2935" s="3" t="s">
        <v>16296</v>
      </c>
      <c r="N2935" s="3" t="s">
        <v>4718</v>
      </c>
      <c r="O2935" s="3" t="s">
        <v>4715</v>
      </c>
      <c r="P2935" s="3"/>
      <c r="Q2935" s="3"/>
      <c r="R2935" s="3"/>
      <c r="S2935" s="3"/>
      <c r="T2935" s="3" t="s">
        <v>4716</v>
      </c>
    </row>
    <row r="2936" spans="2:20">
      <c r="B2936" t="s">
        <v>12345</v>
      </c>
      <c r="C2936" t="s">
        <v>17082</v>
      </c>
      <c r="E2936" t="s">
        <v>13422</v>
      </c>
      <c r="F2936" s="3">
        <v>0</v>
      </c>
      <c r="G2936" s="3">
        <v>0</v>
      </c>
      <c r="H2936" s="255">
        <v>42265</v>
      </c>
      <c r="I2936" s="270">
        <v>7.416666666666667</v>
      </c>
      <c r="J2936" s="3">
        <v>-1</v>
      </c>
      <c r="K2936" s="3" t="s">
        <v>4752</v>
      </c>
      <c r="L2936" s="3" t="s">
        <v>4726</v>
      </c>
      <c r="M2936" s="3" t="s">
        <v>11774</v>
      </c>
      <c r="N2936" s="3" t="s">
        <v>4722</v>
      </c>
      <c r="O2936" s="3" t="s">
        <v>4715</v>
      </c>
      <c r="P2936" s="3"/>
      <c r="Q2936" s="3"/>
      <c r="R2936" s="3"/>
      <c r="S2936" s="3"/>
      <c r="T2936" s="3" t="s">
        <v>4716</v>
      </c>
    </row>
    <row r="2937" spans="2:20">
      <c r="B2937" t="s">
        <v>12345</v>
      </c>
      <c r="C2937" t="s">
        <v>17083</v>
      </c>
      <c r="E2937" t="s">
        <v>13888</v>
      </c>
      <c r="F2937" s="3">
        <v>0</v>
      </c>
      <c r="G2937" s="3">
        <v>0</v>
      </c>
      <c r="H2937" s="255">
        <v>42277</v>
      </c>
      <c r="I2937" s="270">
        <v>7.416666666666667</v>
      </c>
      <c r="J2937" s="3">
        <v>-1</v>
      </c>
      <c r="K2937" s="3" t="s">
        <v>12343</v>
      </c>
      <c r="L2937" s="3" t="s">
        <v>5324</v>
      </c>
      <c r="M2937" s="3" t="s">
        <v>10076</v>
      </c>
      <c r="N2937" s="3" t="s">
        <v>4722</v>
      </c>
      <c r="O2937" s="3" t="s">
        <v>4715</v>
      </c>
      <c r="P2937" s="3"/>
      <c r="Q2937" s="3"/>
      <c r="R2937" s="3"/>
      <c r="S2937" s="3"/>
      <c r="T2937" s="3" t="s">
        <v>4716</v>
      </c>
    </row>
    <row r="2938" spans="2:20">
      <c r="B2938" t="s">
        <v>12345</v>
      </c>
      <c r="C2938" t="s">
        <v>17084</v>
      </c>
      <c r="E2938" t="s">
        <v>13434</v>
      </c>
      <c r="F2938" s="3">
        <v>1</v>
      </c>
      <c r="G2938" s="3">
        <v>1363.76</v>
      </c>
      <c r="H2938" s="255">
        <v>42250</v>
      </c>
      <c r="I2938" s="270">
        <v>7.416666666666667</v>
      </c>
      <c r="J2938" s="3">
        <v>-1</v>
      </c>
      <c r="K2938" s="3" t="s">
        <v>4752</v>
      </c>
      <c r="L2938" s="3" t="s">
        <v>4726</v>
      </c>
      <c r="M2938" s="3" t="s">
        <v>5889</v>
      </c>
      <c r="N2938" s="3" t="s">
        <v>4718</v>
      </c>
      <c r="O2938" s="3" t="s">
        <v>4715</v>
      </c>
      <c r="P2938" s="3"/>
      <c r="Q2938" s="3"/>
      <c r="R2938" s="3"/>
      <c r="S2938" s="3"/>
      <c r="T2938" s="3" t="s">
        <v>4716</v>
      </c>
    </row>
    <row r="2939" spans="2:20">
      <c r="B2939" t="s">
        <v>12345</v>
      </c>
      <c r="C2939" t="s">
        <v>17085</v>
      </c>
      <c r="E2939" t="s">
        <v>15181</v>
      </c>
      <c r="F2939" s="3">
        <v>0</v>
      </c>
      <c r="G2939" s="3">
        <v>0</v>
      </c>
      <c r="H2939" s="255">
        <v>42255</v>
      </c>
      <c r="I2939" s="270">
        <v>7.416666666666667</v>
      </c>
      <c r="J2939" s="3">
        <v>-1</v>
      </c>
      <c r="K2939" s="3" t="s">
        <v>4752</v>
      </c>
      <c r="L2939" s="3" t="s">
        <v>4726</v>
      </c>
      <c r="M2939" s="3" t="s">
        <v>7380</v>
      </c>
      <c r="N2939" s="3" t="s">
        <v>4731</v>
      </c>
      <c r="O2939" s="3" t="s">
        <v>4715</v>
      </c>
      <c r="P2939" s="3"/>
      <c r="Q2939" s="3"/>
      <c r="R2939" s="3"/>
      <c r="S2939" s="3"/>
      <c r="T2939" s="3" t="s">
        <v>4716</v>
      </c>
    </row>
    <row r="2940" spans="2:20">
      <c r="B2940" t="s">
        <v>12345</v>
      </c>
      <c r="C2940" t="s">
        <v>1261</v>
      </c>
      <c r="E2940" t="s">
        <v>12847</v>
      </c>
      <c r="F2940" s="3">
        <v>0</v>
      </c>
      <c r="G2940" s="3">
        <v>0</v>
      </c>
      <c r="H2940" s="255">
        <v>42270</v>
      </c>
      <c r="I2940" s="270">
        <v>7.416666666666667</v>
      </c>
      <c r="J2940" s="3">
        <v>80261</v>
      </c>
      <c r="K2940" s="3" t="s">
        <v>4752</v>
      </c>
      <c r="L2940" s="3" t="s">
        <v>4726</v>
      </c>
      <c r="M2940" s="3" t="s">
        <v>5228</v>
      </c>
      <c r="N2940" s="3" t="s">
        <v>4722</v>
      </c>
      <c r="O2940" s="3" t="s">
        <v>4715</v>
      </c>
      <c r="P2940" s="3"/>
      <c r="Q2940" s="3"/>
      <c r="R2940" s="3"/>
      <c r="S2940" s="3"/>
      <c r="T2940" s="3" t="s">
        <v>4716</v>
      </c>
    </row>
    <row r="2941" spans="2:20">
      <c r="B2941" t="s">
        <v>12345</v>
      </c>
      <c r="C2941" t="s">
        <v>17086</v>
      </c>
      <c r="E2941" t="s">
        <v>17087</v>
      </c>
      <c r="F2941" s="3">
        <v>0</v>
      </c>
      <c r="G2941" s="3">
        <v>0</v>
      </c>
      <c r="H2941" s="255">
        <v>42276</v>
      </c>
      <c r="I2941" s="270">
        <v>7.416666666666667</v>
      </c>
      <c r="J2941" s="3">
        <v>-1</v>
      </c>
      <c r="K2941" s="3" t="s">
        <v>12343</v>
      </c>
      <c r="L2941" s="3" t="s">
        <v>5324</v>
      </c>
      <c r="M2941" s="3" t="s">
        <v>13064</v>
      </c>
      <c r="N2941" s="3" t="s">
        <v>4722</v>
      </c>
      <c r="O2941" s="3" t="s">
        <v>4715</v>
      </c>
      <c r="P2941" s="3"/>
      <c r="Q2941" s="3"/>
      <c r="R2941" s="3"/>
      <c r="S2941" s="3"/>
      <c r="T2941" s="3" t="s">
        <v>4716</v>
      </c>
    </row>
    <row r="2942" spans="2:20">
      <c r="B2942" t="s">
        <v>12345</v>
      </c>
      <c r="C2942" t="s">
        <v>17088</v>
      </c>
      <c r="E2942" t="s">
        <v>17089</v>
      </c>
      <c r="F2942" s="3">
        <v>0</v>
      </c>
      <c r="G2942" s="3">
        <v>0</v>
      </c>
      <c r="H2942" s="255">
        <v>42276</v>
      </c>
      <c r="I2942" s="270">
        <v>7.416666666666667</v>
      </c>
      <c r="J2942" s="3">
        <v>-1</v>
      </c>
      <c r="K2942" s="3" t="s">
        <v>4752</v>
      </c>
      <c r="L2942" s="3" t="s">
        <v>4726</v>
      </c>
      <c r="M2942" s="3" t="s">
        <v>5972</v>
      </c>
      <c r="N2942" s="3" t="s">
        <v>4722</v>
      </c>
      <c r="O2942" s="3" t="s">
        <v>4715</v>
      </c>
      <c r="P2942" s="3"/>
      <c r="Q2942" s="3"/>
      <c r="R2942" s="3"/>
      <c r="S2942" s="3"/>
      <c r="T2942" s="3" t="s">
        <v>4716</v>
      </c>
    </row>
    <row r="2943" spans="2:20">
      <c r="B2943" t="s">
        <v>12345</v>
      </c>
      <c r="C2943" t="s">
        <v>17090</v>
      </c>
      <c r="E2943" t="s">
        <v>17091</v>
      </c>
      <c r="F2943" s="3">
        <v>0</v>
      </c>
      <c r="G2943" s="3">
        <v>0</v>
      </c>
      <c r="H2943" s="255">
        <v>42248</v>
      </c>
      <c r="I2943" s="270">
        <v>7.416666666666667</v>
      </c>
      <c r="J2943" s="3">
        <v>-1</v>
      </c>
      <c r="K2943" s="3" t="s">
        <v>12343</v>
      </c>
      <c r="L2943" s="3" t="s">
        <v>4726</v>
      </c>
      <c r="M2943" s="3" t="s">
        <v>5972</v>
      </c>
      <c r="N2943" s="3" t="s">
        <v>4722</v>
      </c>
      <c r="O2943" s="3" t="s">
        <v>4715</v>
      </c>
      <c r="P2943" s="3"/>
      <c r="Q2943" s="3"/>
      <c r="R2943" s="3"/>
      <c r="S2943" s="3"/>
      <c r="T2943" s="3" t="s">
        <v>4716</v>
      </c>
    </row>
    <row r="2944" spans="2:20">
      <c r="B2944" t="s">
        <v>12345</v>
      </c>
      <c r="C2944" t="s">
        <v>17092</v>
      </c>
      <c r="E2944" t="s">
        <v>12666</v>
      </c>
      <c r="F2944" s="3">
        <v>0</v>
      </c>
      <c r="G2944" s="3">
        <v>0</v>
      </c>
      <c r="H2944" s="255">
        <v>42277</v>
      </c>
      <c r="I2944" s="270">
        <v>7.416666666666667</v>
      </c>
      <c r="J2944" s="3">
        <v>83718</v>
      </c>
      <c r="K2944" s="3" t="s">
        <v>4752</v>
      </c>
      <c r="L2944" s="3" t="s">
        <v>4726</v>
      </c>
      <c r="M2944" s="3" t="s">
        <v>17093</v>
      </c>
      <c r="N2944" s="3" t="s">
        <v>4722</v>
      </c>
      <c r="O2944" s="3" t="s">
        <v>4715</v>
      </c>
      <c r="P2944" s="3"/>
      <c r="Q2944" s="3"/>
      <c r="R2944" s="3"/>
      <c r="S2944" s="3"/>
      <c r="T2944" s="3" t="s">
        <v>4716</v>
      </c>
    </row>
    <row r="2945" spans="2:20">
      <c r="B2945" t="s">
        <v>12345</v>
      </c>
      <c r="C2945" t="s">
        <v>17094</v>
      </c>
      <c r="E2945" t="s">
        <v>12826</v>
      </c>
      <c r="F2945" s="3">
        <v>0</v>
      </c>
      <c r="G2945" s="3">
        <v>0</v>
      </c>
      <c r="H2945" s="255">
        <v>42256</v>
      </c>
      <c r="I2945" s="270">
        <v>7.416666666666667</v>
      </c>
      <c r="J2945" s="3">
        <v>-1</v>
      </c>
      <c r="K2945" s="3" t="s">
        <v>4752</v>
      </c>
      <c r="L2945" s="3" t="s">
        <v>5197</v>
      </c>
      <c r="M2945" s="3" t="s">
        <v>17095</v>
      </c>
      <c r="N2945" s="3" t="s">
        <v>4712</v>
      </c>
      <c r="O2945" s="3" t="s">
        <v>4715</v>
      </c>
      <c r="P2945" s="3"/>
      <c r="Q2945" s="3"/>
      <c r="R2945" s="3"/>
      <c r="S2945" s="3"/>
      <c r="T2945" s="3" t="s">
        <v>4716</v>
      </c>
    </row>
    <row r="2946" spans="2:20">
      <c r="B2946" t="s">
        <v>12345</v>
      </c>
      <c r="C2946" t="s">
        <v>17096</v>
      </c>
      <c r="E2946" t="s">
        <v>17097</v>
      </c>
      <c r="F2946" s="3">
        <v>0</v>
      </c>
      <c r="G2946" s="3">
        <v>0</v>
      </c>
      <c r="H2946" s="255">
        <v>42266</v>
      </c>
      <c r="I2946" s="270">
        <v>7.416666666666667</v>
      </c>
      <c r="J2946" s="3">
        <v>-1</v>
      </c>
      <c r="K2946" s="3" t="s">
        <v>4752</v>
      </c>
      <c r="L2946" s="3" t="s">
        <v>5324</v>
      </c>
      <c r="M2946" s="3" t="s">
        <v>7123</v>
      </c>
      <c r="N2946" s="3" t="s">
        <v>4718</v>
      </c>
      <c r="O2946" s="3" t="s">
        <v>4715</v>
      </c>
      <c r="P2946" s="3"/>
      <c r="Q2946" s="3"/>
      <c r="R2946" s="3"/>
      <c r="S2946" s="3"/>
      <c r="T2946" s="3" t="s">
        <v>4716</v>
      </c>
    </row>
    <row r="2947" spans="2:20">
      <c r="B2947" t="s">
        <v>12345</v>
      </c>
      <c r="C2947" t="s">
        <v>17098</v>
      </c>
      <c r="E2947" t="s">
        <v>15252</v>
      </c>
      <c r="F2947" s="3">
        <v>1</v>
      </c>
      <c r="G2947" s="3">
        <v>166.93</v>
      </c>
      <c r="H2947" s="255">
        <v>42277</v>
      </c>
      <c r="I2947" s="270">
        <v>7.416666666666667</v>
      </c>
      <c r="J2947" s="3">
        <v>231459</v>
      </c>
      <c r="K2947" s="3" t="s">
        <v>4752</v>
      </c>
      <c r="L2947" s="3" t="s">
        <v>4726</v>
      </c>
      <c r="M2947" s="3" t="s">
        <v>7955</v>
      </c>
      <c r="N2947" s="3" t="s">
        <v>4722</v>
      </c>
      <c r="O2947" s="3" t="s">
        <v>4715</v>
      </c>
      <c r="P2947" s="3"/>
      <c r="Q2947" s="3"/>
      <c r="R2947" s="3"/>
      <c r="S2947" s="3"/>
      <c r="T2947" s="3" t="s">
        <v>4716</v>
      </c>
    </row>
    <row r="2948" spans="2:20">
      <c r="B2948" t="s">
        <v>12345</v>
      </c>
      <c r="C2948" t="s">
        <v>17099</v>
      </c>
      <c r="E2948" t="s">
        <v>14599</v>
      </c>
      <c r="F2948" s="3">
        <v>1</v>
      </c>
      <c r="G2948" s="3">
        <v>1363.76</v>
      </c>
      <c r="H2948" s="255">
        <v>42266</v>
      </c>
      <c r="I2948" s="270">
        <v>7.416666666666667</v>
      </c>
      <c r="J2948" s="3">
        <v>-1</v>
      </c>
      <c r="K2948" s="3" t="s">
        <v>12343</v>
      </c>
      <c r="L2948" s="3" t="s">
        <v>4753</v>
      </c>
      <c r="M2948" s="3" t="s">
        <v>4753</v>
      </c>
      <c r="N2948" s="3" t="s">
        <v>4712</v>
      </c>
      <c r="O2948" s="3" t="s">
        <v>4715</v>
      </c>
      <c r="P2948" s="3"/>
      <c r="Q2948" s="3"/>
      <c r="R2948" s="3"/>
      <c r="S2948" s="3"/>
      <c r="T2948" s="3" t="s">
        <v>4716</v>
      </c>
    </row>
    <row r="2949" spans="2:20">
      <c r="B2949" t="s">
        <v>12345</v>
      </c>
      <c r="C2949" t="s">
        <v>17100</v>
      </c>
      <c r="E2949" t="s">
        <v>15250</v>
      </c>
      <c r="F2949" s="3">
        <v>1</v>
      </c>
      <c r="G2949" s="3">
        <v>166.93</v>
      </c>
      <c r="H2949" s="255">
        <v>42275</v>
      </c>
      <c r="I2949" s="270">
        <v>7.416666666666667</v>
      </c>
      <c r="J2949" s="3">
        <v>-1</v>
      </c>
      <c r="K2949" s="3" t="s">
        <v>12343</v>
      </c>
      <c r="L2949" s="3" t="s">
        <v>4753</v>
      </c>
      <c r="M2949" s="3" t="s">
        <v>4753</v>
      </c>
      <c r="N2949" s="3" t="s">
        <v>4722</v>
      </c>
      <c r="O2949" s="3" t="s">
        <v>4715</v>
      </c>
      <c r="P2949" s="3"/>
      <c r="Q2949" s="3"/>
      <c r="R2949" s="3"/>
      <c r="S2949" s="3"/>
      <c r="T2949" s="3" t="s">
        <v>4716</v>
      </c>
    </row>
    <row r="2950" spans="2:20">
      <c r="B2950" t="s">
        <v>12345</v>
      </c>
      <c r="C2950" t="s">
        <v>17101</v>
      </c>
      <c r="E2950" t="s">
        <v>17102</v>
      </c>
      <c r="F2950" s="3">
        <v>1</v>
      </c>
      <c r="G2950" s="3">
        <v>1363.76</v>
      </c>
      <c r="H2950" s="255">
        <v>42269</v>
      </c>
      <c r="I2950" s="270">
        <v>7.416666666666667</v>
      </c>
      <c r="J2950" s="3">
        <v>-1</v>
      </c>
      <c r="K2950" s="3" t="s">
        <v>12343</v>
      </c>
      <c r="L2950" s="3" t="s">
        <v>4753</v>
      </c>
      <c r="M2950" s="3" t="s">
        <v>4753</v>
      </c>
      <c r="N2950" s="3" t="s">
        <v>4718</v>
      </c>
      <c r="O2950" s="3" t="s">
        <v>4715</v>
      </c>
      <c r="P2950" s="3"/>
      <c r="Q2950" s="3"/>
      <c r="R2950" s="3"/>
      <c r="S2950" s="3"/>
      <c r="T2950" s="3" t="s">
        <v>4716</v>
      </c>
    </row>
    <row r="2951" spans="2:20">
      <c r="B2951" t="s">
        <v>12345</v>
      </c>
      <c r="C2951" t="s">
        <v>17103</v>
      </c>
      <c r="E2951" t="s">
        <v>16142</v>
      </c>
      <c r="F2951" s="3">
        <v>0</v>
      </c>
      <c r="G2951" s="3">
        <v>0</v>
      </c>
      <c r="H2951" s="255">
        <v>42277</v>
      </c>
      <c r="I2951" s="270">
        <v>7.416666666666667</v>
      </c>
      <c r="J2951" s="3">
        <v>-1</v>
      </c>
      <c r="K2951" s="3" t="s">
        <v>12343</v>
      </c>
      <c r="L2951" s="3" t="s">
        <v>4753</v>
      </c>
      <c r="M2951" s="3" t="s">
        <v>4753</v>
      </c>
      <c r="N2951" s="3" t="s">
        <v>4712</v>
      </c>
      <c r="O2951" s="3" t="s">
        <v>4715</v>
      </c>
      <c r="P2951" s="3"/>
      <c r="Q2951" s="3"/>
      <c r="R2951" s="3"/>
      <c r="S2951" s="3"/>
      <c r="T2951" s="3" t="s">
        <v>4716</v>
      </c>
    </row>
    <row r="2952" spans="2:20">
      <c r="B2952" t="s">
        <v>12345</v>
      </c>
      <c r="C2952" t="s">
        <v>17104</v>
      </c>
      <c r="E2952" t="s">
        <v>15804</v>
      </c>
      <c r="F2952" s="3">
        <v>0</v>
      </c>
      <c r="G2952" s="3">
        <v>0</v>
      </c>
      <c r="H2952" s="255">
        <v>42273</v>
      </c>
      <c r="I2952" s="270">
        <v>7.416666666666667</v>
      </c>
      <c r="J2952" s="3">
        <v>-1</v>
      </c>
      <c r="K2952" s="3" t="s">
        <v>12343</v>
      </c>
      <c r="L2952" s="3" t="s">
        <v>4753</v>
      </c>
      <c r="M2952" s="3" t="s">
        <v>4753</v>
      </c>
      <c r="N2952" s="3" t="s">
        <v>4722</v>
      </c>
      <c r="O2952" s="3" t="s">
        <v>4715</v>
      </c>
      <c r="P2952" s="3"/>
      <c r="Q2952" s="3"/>
      <c r="R2952" s="3"/>
      <c r="S2952" s="3"/>
      <c r="T2952" s="3" t="s">
        <v>4716</v>
      </c>
    </row>
    <row r="2953" spans="2:20">
      <c r="B2953" t="s">
        <v>12345</v>
      </c>
      <c r="C2953" t="s">
        <v>17105</v>
      </c>
      <c r="E2953" t="s">
        <v>17106</v>
      </c>
      <c r="F2953" s="3">
        <v>0</v>
      </c>
      <c r="G2953" s="3">
        <v>0</v>
      </c>
      <c r="H2953" s="255">
        <v>42270</v>
      </c>
      <c r="I2953" s="270">
        <v>7.416666666666667</v>
      </c>
      <c r="J2953" s="3">
        <v>-1</v>
      </c>
      <c r="K2953" s="3" t="s">
        <v>12343</v>
      </c>
      <c r="L2953" s="3" t="s">
        <v>4753</v>
      </c>
      <c r="M2953" s="3" t="s">
        <v>4753</v>
      </c>
      <c r="N2953" s="3" t="s">
        <v>4712</v>
      </c>
      <c r="O2953" s="3" t="s">
        <v>4715</v>
      </c>
      <c r="P2953" s="3"/>
      <c r="Q2953" s="3"/>
      <c r="R2953" s="3"/>
      <c r="S2953" s="3"/>
      <c r="T2953" s="3" t="s">
        <v>4716</v>
      </c>
    </row>
    <row r="2954" spans="2:20">
      <c r="B2954" t="s">
        <v>12345</v>
      </c>
      <c r="C2954" t="s">
        <v>17107</v>
      </c>
      <c r="E2954" t="s">
        <v>17108</v>
      </c>
      <c r="F2954" s="3">
        <v>1</v>
      </c>
      <c r="G2954" s="3">
        <v>166.93</v>
      </c>
      <c r="H2954" s="255">
        <v>42255</v>
      </c>
      <c r="I2954" s="270">
        <v>7.416666666666667</v>
      </c>
      <c r="J2954" s="3">
        <v>-1</v>
      </c>
      <c r="K2954" s="3" t="s">
        <v>12343</v>
      </c>
      <c r="L2954" s="3" t="s">
        <v>4753</v>
      </c>
      <c r="M2954" s="3" t="s">
        <v>4753</v>
      </c>
      <c r="N2954" s="3" t="s">
        <v>4718</v>
      </c>
      <c r="O2954" s="3" t="s">
        <v>4715</v>
      </c>
      <c r="P2954" s="3"/>
      <c r="Q2954" s="3"/>
      <c r="R2954" s="3"/>
      <c r="S2954" s="3"/>
      <c r="T2954" s="3" t="s">
        <v>4716</v>
      </c>
    </row>
    <row r="2955" spans="2:20">
      <c r="B2955" t="s">
        <v>12345</v>
      </c>
      <c r="C2955" t="s">
        <v>17109</v>
      </c>
      <c r="E2955" t="s">
        <v>15675</v>
      </c>
      <c r="F2955" s="3">
        <v>0</v>
      </c>
      <c r="G2955" s="3">
        <v>0</v>
      </c>
      <c r="H2955" s="255">
        <v>42275</v>
      </c>
      <c r="I2955" s="270">
        <v>7.416666666666667</v>
      </c>
      <c r="J2955" s="3">
        <v>-1</v>
      </c>
      <c r="K2955" s="3" t="s">
        <v>12343</v>
      </c>
      <c r="L2955" s="3" t="s">
        <v>4753</v>
      </c>
      <c r="M2955" s="3" t="s">
        <v>4753</v>
      </c>
      <c r="N2955" s="3" t="s">
        <v>4718</v>
      </c>
      <c r="O2955" s="3" t="s">
        <v>4715</v>
      </c>
      <c r="P2955" s="3"/>
      <c r="Q2955" s="3"/>
      <c r="R2955" s="3"/>
      <c r="S2955" s="3"/>
      <c r="T2955" s="3" t="s">
        <v>4716</v>
      </c>
    </row>
    <row r="2956" spans="2:20">
      <c r="B2956" t="s">
        <v>12345</v>
      </c>
      <c r="C2956" t="s">
        <v>17110</v>
      </c>
      <c r="E2956" t="s">
        <v>17111</v>
      </c>
      <c r="F2956" s="3">
        <v>0</v>
      </c>
      <c r="G2956" s="3">
        <v>0</v>
      </c>
      <c r="H2956" s="255">
        <v>42233</v>
      </c>
      <c r="I2956" s="270">
        <v>7.5</v>
      </c>
      <c r="J2956" s="3">
        <v>-1</v>
      </c>
      <c r="K2956" s="3" t="s">
        <v>12343</v>
      </c>
      <c r="L2956" s="3" t="s">
        <v>4753</v>
      </c>
      <c r="M2956" s="3" t="s">
        <v>4753</v>
      </c>
      <c r="N2956" s="3" t="s">
        <v>4722</v>
      </c>
      <c r="O2956" s="3" t="s">
        <v>4715</v>
      </c>
      <c r="P2956" s="3"/>
      <c r="Q2956" s="3"/>
      <c r="R2956" s="3"/>
      <c r="S2956" s="3"/>
      <c r="T2956" s="3" t="s">
        <v>4716</v>
      </c>
    </row>
    <row r="2957" spans="2:20">
      <c r="B2957" t="s">
        <v>12345</v>
      </c>
      <c r="C2957" t="s">
        <v>17112</v>
      </c>
      <c r="E2957" t="s">
        <v>17113</v>
      </c>
      <c r="F2957" s="3">
        <v>0</v>
      </c>
      <c r="G2957" s="3">
        <v>0</v>
      </c>
      <c r="H2957" s="255">
        <v>42231</v>
      </c>
      <c r="I2957" s="270">
        <v>7.5</v>
      </c>
      <c r="J2957" s="3">
        <v>-1</v>
      </c>
      <c r="K2957" s="3" t="s">
        <v>12343</v>
      </c>
      <c r="L2957" s="3" t="s">
        <v>4753</v>
      </c>
      <c r="M2957" s="3" t="s">
        <v>4753</v>
      </c>
      <c r="N2957" s="3" t="s">
        <v>4718</v>
      </c>
      <c r="O2957" s="3" t="s">
        <v>4715</v>
      </c>
      <c r="P2957" s="3"/>
      <c r="Q2957" s="3"/>
      <c r="R2957" s="3"/>
      <c r="S2957" s="3"/>
      <c r="T2957" s="3" t="s">
        <v>4716</v>
      </c>
    </row>
    <row r="2958" spans="2:20">
      <c r="B2958" t="s">
        <v>12345</v>
      </c>
      <c r="C2958" t="s">
        <v>17114</v>
      </c>
      <c r="E2958" t="s">
        <v>15814</v>
      </c>
      <c r="F2958" s="3">
        <v>0</v>
      </c>
      <c r="G2958" s="3">
        <v>0</v>
      </c>
      <c r="H2958" s="255">
        <v>42223</v>
      </c>
      <c r="I2958" s="270">
        <v>7.5</v>
      </c>
      <c r="J2958" s="3">
        <v>-1</v>
      </c>
      <c r="K2958" s="3" t="s">
        <v>12343</v>
      </c>
      <c r="L2958" s="3" t="s">
        <v>4753</v>
      </c>
      <c r="M2958" s="3" t="s">
        <v>4753</v>
      </c>
      <c r="N2958" s="3" t="s">
        <v>4718</v>
      </c>
      <c r="O2958" s="3" t="s">
        <v>4715</v>
      </c>
      <c r="P2958" s="3"/>
      <c r="Q2958" s="3"/>
      <c r="R2958" s="3"/>
      <c r="S2958" s="3"/>
      <c r="T2958" s="3" t="s">
        <v>4716</v>
      </c>
    </row>
    <row r="2959" spans="2:20">
      <c r="B2959" t="s">
        <v>12345</v>
      </c>
      <c r="C2959" t="s">
        <v>17115</v>
      </c>
      <c r="E2959" t="s">
        <v>17116</v>
      </c>
      <c r="F2959" s="3">
        <v>0</v>
      </c>
      <c r="G2959" s="3">
        <v>0</v>
      </c>
      <c r="H2959" s="255">
        <v>42241</v>
      </c>
      <c r="I2959" s="270">
        <v>7.5</v>
      </c>
      <c r="J2959" s="3">
        <v>-1</v>
      </c>
      <c r="K2959" s="3" t="s">
        <v>12343</v>
      </c>
      <c r="L2959" s="3" t="s">
        <v>4753</v>
      </c>
      <c r="M2959" s="3" t="s">
        <v>4753</v>
      </c>
      <c r="N2959" s="3" t="s">
        <v>4712</v>
      </c>
      <c r="O2959" s="3" t="s">
        <v>4715</v>
      </c>
      <c r="P2959" s="3"/>
      <c r="Q2959" s="3"/>
      <c r="R2959" s="3"/>
      <c r="S2959" s="3"/>
      <c r="T2959" s="3" t="s">
        <v>4716</v>
      </c>
    </row>
    <row r="2960" spans="2:20">
      <c r="B2960" t="s">
        <v>12345</v>
      </c>
      <c r="C2960" t="s">
        <v>17117</v>
      </c>
      <c r="E2960" t="s">
        <v>13349</v>
      </c>
      <c r="F2960" s="3">
        <v>0</v>
      </c>
      <c r="G2960" s="3">
        <v>0</v>
      </c>
      <c r="H2960" s="255">
        <v>42243</v>
      </c>
      <c r="I2960" s="270">
        <v>7.5</v>
      </c>
      <c r="J2960" s="3">
        <v>-1</v>
      </c>
      <c r="K2960" s="3" t="s">
        <v>12343</v>
      </c>
      <c r="L2960" s="3" t="s">
        <v>5324</v>
      </c>
      <c r="M2960" s="3" t="s">
        <v>13598</v>
      </c>
      <c r="N2960" s="3" t="s">
        <v>4712</v>
      </c>
      <c r="O2960" s="3" t="s">
        <v>4715</v>
      </c>
      <c r="P2960" s="3"/>
      <c r="Q2960" s="3"/>
      <c r="R2960" s="3"/>
      <c r="S2960" s="3"/>
      <c r="T2960" s="3" t="s">
        <v>4716</v>
      </c>
    </row>
    <row r="2961" spans="2:20">
      <c r="B2961" t="s">
        <v>12345</v>
      </c>
      <c r="C2961" t="s">
        <v>17118</v>
      </c>
      <c r="E2961" t="s">
        <v>17119</v>
      </c>
      <c r="F2961" s="3">
        <v>0</v>
      </c>
      <c r="G2961" s="3">
        <v>0</v>
      </c>
      <c r="H2961" s="255">
        <v>42223</v>
      </c>
      <c r="I2961" s="270">
        <v>7.5</v>
      </c>
      <c r="J2961" s="3">
        <v>-1</v>
      </c>
      <c r="K2961" s="3" t="s">
        <v>4752</v>
      </c>
      <c r="L2961" s="3" t="s">
        <v>4726</v>
      </c>
      <c r="M2961" s="3" t="s">
        <v>4994</v>
      </c>
      <c r="N2961" s="3" t="s">
        <v>4722</v>
      </c>
      <c r="O2961" s="3" t="s">
        <v>4715</v>
      </c>
      <c r="P2961" s="3"/>
      <c r="Q2961" s="3"/>
      <c r="R2961" s="3"/>
      <c r="S2961" s="3"/>
      <c r="T2961" s="3" t="s">
        <v>4716</v>
      </c>
    </row>
    <row r="2962" spans="2:20">
      <c r="B2962" t="s">
        <v>12345</v>
      </c>
      <c r="C2962" t="s">
        <v>17120</v>
      </c>
      <c r="E2962" t="s">
        <v>13486</v>
      </c>
      <c r="F2962" s="3">
        <v>0</v>
      </c>
      <c r="G2962" s="3">
        <v>0</v>
      </c>
      <c r="H2962" s="255">
        <v>42236</v>
      </c>
      <c r="I2962" s="270">
        <v>7.5</v>
      </c>
      <c r="J2962" s="3">
        <v>-1</v>
      </c>
      <c r="K2962" s="3" t="s">
        <v>12343</v>
      </c>
      <c r="L2962" s="3" t="s">
        <v>4726</v>
      </c>
      <c r="M2962" s="3" t="s">
        <v>10081</v>
      </c>
      <c r="N2962" s="3" t="s">
        <v>4722</v>
      </c>
      <c r="O2962" s="3" t="s">
        <v>4715</v>
      </c>
      <c r="P2962" s="3"/>
      <c r="Q2962" s="3"/>
      <c r="R2962" s="3"/>
      <c r="S2962" s="3"/>
      <c r="T2962" s="3" t="s">
        <v>4716</v>
      </c>
    </row>
    <row r="2963" spans="2:20">
      <c r="B2963" t="s">
        <v>12345</v>
      </c>
      <c r="C2963" t="s">
        <v>17121</v>
      </c>
      <c r="E2963" t="s">
        <v>14633</v>
      </c>
      <c r="F2963" s="3">
        <v>0</v>
      </c>
      <c r="G2963" s="3">
        <v>0</v>
      </c>
      <c r="H2963" s="255">
        <v>42247</v>
      </c>
      <c r="I2963" s="270">
        <v>7.5</v>
      </c>
      <c r="J2963" s="3">
        <v>-1</v>
      </c>
      <c r="K2963" s="3" t="s">
        <v>12343</v>
      </c>
      <c r="L2963" s="3" t="s">
        <v>4726</v>
      </c>
      <c r="M2963" s="3" t="s">
        <v>11774</v>
      </c>
      <c r="N2963" s="3" t="s">
        <v>4722</v>
      </c>
      <c r="O2963" s="3" t="s">
        <v>4715</v>
      </c>
      <c r="P2963" s="3"/>
      <c r="Q2963" s="3"/>
      <c r="R2963" s="3"/>
      <c r="S2963" s="3"/>
      <c r="T2963" s="3" t="s">
        <v>4716</v>
      </c>
    </row>
    <row r="2964" spans="2:20">
      <c r="B2964" t="s">
        <v>12345</v>
      </c>
      <c r="C2964" t="s">
        <v>17122</v>
      </c>
      <c r="E2964" t="s">
        <v>16621</v>
      </c>
      <c r="F2964" s="3">
        <v>0</v>
      </c>
      <c r="G2964" s="3">
        <v>0</v>
      </c>
      <c r="H2964" s="255">
        <v>42233</v>
      </c>
      <c r="I2964" s="270">
        <v>7.5</v>
      </c>
      <c r="J2964" s="3">
        <v>-1</v>
      </c>
      <c r="K2964" s="3" t="s">
        <v>12343</v>
      </c>
      <c r="L2964" s="3" t="s">
        <v>4726</v>
      </c>
      <c r="M2964" s="3" t="s">
        <v>11774</v>
      </c>
      <c r="N2964" s="3" t="s">
        <v>4722</v>
      </c>
      <c r="O2964" s="3" t="s">
        <v>4715</v>
      </c>
      <c r="P2964" s="3"/>
      <c r="Q2964" s="3"/>
      <c r="R2964" s="3"/>
      <c r="S2964" s="3"/>
      <c r="T2964" s="3" t="s">
        <v>4716</v>
      </c>
    </row>
    <row r="2965" spans="2:20">
      <c r="B2965" t="s">
        <v>12345</v>
      </c>
      <c r="C2965" t="s">
        <v>17123</v>
      </c>
      <c r="E2965" t="s">
        <v>14796</v>
      </c>
      <c r="F2965" s="3">
        <v>0</v>
      </c>
      <c r="G2965" s="3">
        <v>0</v>
      </c>
      <c r="H2965" s="255">
        <v>42234</v>
      </c>
      <c r="I2965" s="270">
        <v>7.5</v>
      </c>
      <c r="J2965" s="3">
        <v>-1</v>
      </c>
      <c r="K2965" s="3" t="s">
        <v>4752</v>
      </c>
      <c r="L2965" s="3" t="s">
        <v>5197</v>
      </c>
      <c r="M2965" s="3" t="s">
        <v>17124</v>
      </c>
      <c r="N2965" s="3" t="s">
        <v>4722</v>
      </c>
      <c r="O2965" s="3" t="s">
        <v>4715</v>
      </c>
      <c r="P2965" s="3"/>
      <c r="Q2965" s="3"/>
      <c r="R2965" s="3"/>
      <c r="S2965" s="3"/>
      <c r="T2965" s="3" t="s">
        <v>4716</v>
      </c>
    </row>
    <row r="2966" spans="2:20">
      <c r="B2966" t="s">
        <v>12345</v>
      </c>
      <c r="C2966" t="s">
        <v>17125</v>
      </c>
      <c r="E2966" t="s">
        <v>12822</v>
      </c>
      <c r="F2966" s="3">
        <v>0</v>
      </c>
      <c r="G2966" s="3">
        <v>0</v>
      </c>
      <c r="H2966" s="255">
        <v>42223</v>
      </c>
      <c r="I2966" s="270">
        <v>7.5</v>
      </c>
      <c r="J2966" s="3">
        <v>7005</v>
      </c>
      <c r="K2966" s="3" t="s">
        <v>12343</v>
      </c>
      <c r="L2966" s="3" t="s">
        <v>4726</v>
      </c>
      <c r="M2966" s="3" t="s">
        <v>8894</v>
      </c>
      <c r="N2966" s="3" t="s">
        <v>4722</v>
      </c>
      <c r="O2966" s="3" t="s">
        <v>4715</v>
      </c>
      <c r="P2966" s="3"/>
      <c r="Q2966" s="3"/>
      <c r="R2966" s="3"/>
      <c r="S2966" s="3"/>
      <c r="T2966" s="3" t="s">
        <v>4716</v>
      </c>
    </row>
    <row r="2967" spans="2:20">
      <c r="B2967" t="s">
        <v>12378</v>
      </c>
      <c r="C2967" t="s">
        <v>17126</v>
      </c>
      <c r="E2967" t="s">
        <v>17127</v>
      </c>
      <c r="F2967" s="3">
        <v>0</v>
      </c>
      <c r="G2967" s="3">
        <v>0</v>
      </c>
      <c r="H2967" s="255">
        <v>42231</v>
      </c>
      <c r="I2967" s="270">
        <v>7.5</v>
      </c>
      <c r="J2967" s="3">
        <v>-1</v>
      </c>
      <c r="K2967" s="3" t="s">
        <v>12343</v>
      </c>
      <c r="L2967" s="3" t="s">
        <v>5324</v>
      </c>
      <c r="M2967" s="3" t="s">
        <v>13230</v>
      </c>
      <c r="N2967" s="3" t="s">
        <v>4769</v>
      </c>
      <c r="O2967" s="3" t="s">
        <v>4715</v>
      </c>
      <c r="P2967" s="3"/>
      <c r="Q2967" s="3"/>
      <c r="R2967" s="3"/>
      <c r="S2967" s="3"/>
      <c r="T2967" s="3" t="s">
        <v>4716</v>
      </c>
    </row>
    <row r="2968" spans="2:20">
      <c r="B2968" t="s">
        <v>12345</v>
      </c>
      <c r="C2968" t="s">
        <v>17128</v>
      </c>
      <c r="E2968" t="s">
        <v>16602</v>
      </c>
      <c r="F2968" s="3">
        <v>0</v>
      </c>
      <c r="G2968" s="3">
        <v>0</v>
      </c>
      <c r="H2968" s="255">
        <v>42235</v>
      </c>
      <c r="I2968" s="270">
        <v>7.5</v>
      </c>
      <c r="J2968" s="3">
        <v>-1</v>
      </c>
      <c r="K2968" s="3" t="s">
        <v>12343</v>
      </c>
      <c r="L2968" s="3" t="s">
        <v>5197</v>
      </c>
      <c r="M2968" s="3" t="s">
        <v>12350</v>
      </c>
      <c r="N2968" s="3" t="s">
        <v>4718</v>
      </c>
      <c r="O2968" s="3" t="s">
        <v>4715</v>
      </c>
      <c r="P2968" s="3"/>
      <c r="Q2968" s="3"/>
      <c r="R2968" s="3"/>
      <c r="S2968" s="3"/>
      <c r="T2968" s="3" t="s">
        <v>4716</v>
      </c>
    </row>
    <row r="2969" spans="2:20">
      <c r="B2969" t="s">
        <v>12345</v>
      </c>
      <c r="C2969" t="s">
        <v>17129</v>
      </c>
      <c r="E2969" t="s">
        <v>16771</v>
      </c>
      <c r="F2969" s="3">
        <v>1</v>
      </c>
      <c r="G2969" s="3">
        <v>3525.62</v>
      </c>
      <c r="H2969" s="255">
        <v>42245</v>
      </c>
      <c r="I2969" s="270">
        <v>7.5</v>
      </c>
      <c r="J2969" s="3">
        <v>-1</v>
      </c>
      <c r="K2969" s="3" t="s">
        <v>4752</v>
      </c>
      <c r="L2969" s="3" t="s">
        <v>5324</v>
      </c>
      <c r="M2969" s="3" t="s">
        <v>13230</v>
      </c>
      <c r="N2969" s="3" t="s">
        <v>4718</v>
      </c>
      <c r="O2969" s="3" t="s">
        <v>4715</v>
      </c>
      <c r="P2969" s="3"/>
      <c r="Q2969" s="3"/>
      <c r="R2969" s="3"/>
      <c r="S2969" s="3"/>
      <c r="T2969" s="3" t="s">
        <v>4716</v>
      </c>
    </row>
    <row r="2970" spans="2:20">
      <c r="B2970" t="s">
        <v>12345</v>
      </c>
      <c r="C2970" t="s">
        <v>17130</v>
      </c>
      <c r="E2970" t="s">
        <v>14811</v>
      </c>
      <c r="F2970" s="3">
        <v>1</v>
      </c>
      <c r="G2970" s="3">
        <v>3525.62</v>
      </c>
      <c r="H2970" s="255">
        <v>42228</v>
      </c>
      <c r="I2970" s="270">
        <v>7.5</v>
      </c>
      <c r="J2970" s="3">
        <v>-1</v>
      </c>
      <c r="K2970" s="3" t="s">
        <v>4752</v>
      </c>
      <c r="L2970" s="3" t="s">
        <v>5197</v>
      </c>
      <c r="M2970" s="3" t="s">
        <v>17131</v>
      </c>
      <c r="N2970" s="3" t="s">
        <v>4718</v>
      </c>
      <c r="O2970" s="3" t="s">
        <v>4715</v>
      </c>
      <c r="P2970" s="3"/>
      <c r="Q2970" s="3"/>
      <c r="R2970" s="3"/>
      <c r="S2970" s="3"/>
      <c r="T2970" s="3" t="s">
        <v>4716</v>
      </c>
    </row>
    <row r="2971" spans="2:20">
      <c r="B2971" t="s">
        <v>12345</v>
      </c>
      <c r="C2971" t="s">
        <v>17132</v>
      </c>
      <c r="E2971" t="s">
        <v>17133</v>
      </c>
      <c r="F2971" s="3">
        <v>0</v>
      </c>
      <c r="G2971" s="3">
        <v>0</v>
      </c>
      <c r="H2971" s="255">
        <v>42247</v>
      </c>
      <c r="I2971" s="270">
        <v>7.5</v>
      </c>
      <c r="J2971" s="3">
        <v>-1</v>
      </c>
      <c r="K2971" s="3" t="s">
        <v>12343</v>
      </c>
      <c r="L2971" s="3" t="s">
        <v>5324</v>
      </c>
      <c r="M2971" s="3" t="s">
        <v>17134</v>
      </c>
      <c r="N2971" s="3" t="s">
        <v>4712</v>
      </c>
      <c r="O2971" s="3" t="s">
        <v>4715</v>
      </c>
      <c r="P2971" s="3"/>
      <c r="Q2971" s="3"/>
      <c r="R2971" s="3"/>
      <c r="S2971" s="3"/>
      <c r="T2971" s="3" t="s">
        <v>4716</v>
      </c>
    </row>
    <row r="2972" spans="2:20">
      <c r="B2972" t="s">
        <v>12345</v>
      </c>
      <c r="C2972" t="s">
        <v>17135</v>
      </c>
      <c r="E2972" t="s">
        <v>14184</v>
      </c>
      <c r="F2972" s="3">
        <v>0</v>
      </c>
      <c r="G2972" s="3">
        <v>0</v>
      </c>
      <c r="H2972" s="255">
        <v>42236</v>
      </c>
      <c r="I2972" s="270">
        <v>7.5</v>
      </c>
      <c r="J2972" s="3">
        <v>-1</v>
      </c>
      <c r="K2972" s="3" t="s">
        <v>12343</v>
      </c>
      <c r="L2972" s="3" t="s">
        <v>4726</v>
      </c>
      <c r="M2972" s="3" t="s">
        <v>4994</v>
      </c>
      <c r="N2972" s="3" t="s">
        <v>4718</v>
      </c>
      <c r="O2972" s="3" t="s">
        <v>4715</v>
      </c>
      <c r="P2972" s="3"/>
      <c r="Q2972" s="3"/>
      <c r="R2972" s="3"/>
      <c r="S2972" s="3"/>
      <c r="T2972" s="3" t="s">
        <v>4716</v>
      </c>
    </row>
    <row r="2973" spans="2:20">
      <c r="B2973" t="s">
        <v>12345</v>
      </c>
      <c r="C2973" t="s">
        <v>17136</v>
      </c>
      <c r="E2973" t="s">
        <v>12356</v>
      </c>
      <c r="F2973" s="3">
        <v>0</v>
      </c>
      <c r="G2973" s="3">
        <v>0</v>
      </c>
      <c r="H2973" s="255">
        <v>42241</v>
      </c>
      <c r="I2973" s="270">
        <v>7.5</v>
      </c>
      <c r="J2973" s="3">
        <v>69943</v>
      </c>
      <c r="K2973" s="3" t="s">
        <v>12343</v>
      </c>
      <c r="L2973" s="3" t="s">
        <v>4726</v>
      </c>
      <c r="M2973" s="3" t="s">
        <v>5228</v>
      </c>
      <c r="N2973" s="3" t="s">
        <v>4722</v>
      </c>
      <c r="O2973" s="3" t="s">
        <v>4715</v>
      </c>
      <c r="P2973" s="3"/>
      <c r="Q2973" s="3"/>
      <c r="R2973" s="3"/>
      <c r="S2973" s="3"/>
      <c r="T2973" s="3" t="s">
        <v>4716</v>
      </c>
    </row>
    <row r="2974" spans="2:20">
      <c r="B2974" t="s">
        <v>12345</v>
      </c>
      <c r="C2974" t="s">
        <v>17137</v>
      </c>
      <c r="E2974" t="s">
        <v>14507</v>
      </c>
      <c r="F2974" s="3">
        <v>0</v>
      </c>
      <c r="G2974" s="3">
        <v>0</v>
      </c>
      <c r="H2974" s="255">
        <v>42236</v>
      </c>
      <c r="I2974" s="270">
        <v>7.5</v>
      </c>
      <c r="J2974" s="3">
        <v>-1</v>
      </c>
      <c r="K2974" s="3" t="s">
        <v>12343</v>
      </c>
      <c r="L2974" s="3" t="s">
        <v>5197</v>
      </c>
      <c r="M2974" s="3" t="s">
        <v>12352</v>
      </c>
      <c r="N2974" s="3" t="s">
        <v>4722</v>
      </c>
      <c r="O2974" s="3" t="s">
        <v>4715</v>
      </c>
      <c r="P2974" s="3"/>
      <c r="Q2974" s="3"/>
      <c r="R2974" s="3"/>
      <c r="S2974" s="3"/>
      <c r="T2974" s="3" t="s">
        <v>4716</v>
      </c>
    </row>
    <row r="2975" spans="2:20">
      <c r="B2975" t="s">
        <v>12345</v>
      </c>
      <c r="C2975" t="s">
        <v>17138</v>
      </c>
      <c r="E2975" t="s">
        <v>17028</v>
      </c>
      <c r="F2975" s="3">
        <v>0</v>
      </c>
      <c r="G2975" s="3">
        <v>0</v>
      </c>
      <c r="H2975" s="255">
        <v>42226</v>
      </c>
      <c r="I2975" s="270">
        <v>7.5</v>
      </c>
      <c r="J2975" s="3">
        <v>-1</v>
      </c>
      <c r="K2975" s="3" t="s">
        <v>4752</v>
      </c>
      <c r="L2975" s="3" t="s">
        <v>4726</v>
      </c>
      <c r="M2975" s="3" t="s">
        <v>11774</v>
      </c>
      <c r="N2975" s="3" t="s">
        <v>4722</v>
      </c>
      <c r="O2975" s="3" t="s">
        <v>4715</v>
      </c>
      <c r="P2975" s="3"/>
      <c r="Q2975" s="3"/>
      <c r="R2975" s="3"/>
      <c r="S2975" s="3"/>
      <c r="T2975" s="3" t="s">
        <v>4716</v>
      </c>
    </row>
    <row r="2976" spans="2:20">
      <c r="B2976" t="s">
        <v>12345</v>
      </c>
      <c r="C2976" t="s">
        <v>17139</v>
      </c>
      <c r="E2976" t="s">
        <v>15121</v>
      </c>
      <c r="F2976" s="3">
        <v>0</v>
      </c>
      <c r="G2976" s="3">
        <v>0</v>
      </c>
      <c r="H2976" s="255">
        <v>42244</v>
      </c>
      <c r="I2976" s="270">
        <v>7.5</v>
      </c>
      <c r="J2976" s="3">
        <v>-1</v>
      </c>
      <c r="K2976" s="3" t="s">
        <v>12343</v>
      </c>
      <c r="L2976" s="3" t="s">
        <v>4726</v>
      </c>
      <c r="M2976" s="3" t="s">
        <v>4994</v>
      </c>
      <c r="N2976" s="3" t="s">
        <v>4731</v>
      </c>
      <c r="O2976" s="3" t="s">
        <v>4715</v>
      </c>
      <c r="P2976" s="3"/>
      <c r="Q2976" s="3"/>
      <c r="R2976" s="3"/>
      <c r="S2976" s="3"/>
      <c r="T2976" s="3" t="s">
        <v>4716</v>
      </c>
    </row>
    <row r="2977" spans="2:20">
      <c r="B2977" t="s">
        <v>12345</v>
      </c>
      <c r="C2977" t="s">
        <v>17140</v>
      </c>
      <c r="E2977" t="s">
        <v>16446</v>
      </c>
      <c r="F2977" s="3">
        <v>0</v>
      </c>
      <c r="G2977" s="3">
        <v>0</v>
      </c>
      <c r="H2977" s="255">
        <v>42243</v>
      </c>
      <c r="I2977" s="270">
        <v>7.5</v>
      </c>
      <c r="J2977" s="3">
        <v>-1</v>
      </c>
      <c r="K2977" s="3" t="s">
        <v>12343</v>
      </c>
      <c r="L2977" s="3" t="s">
        <v>4726</v>
      </c>
      <c r="M2977" s="3" t="s">
        <v>15479</v>
      </c>
      <c r="N2977" s="3" t="s">
        <v>4769</v>
      </c>
      <c r="O2977" s="3" t="s">
        <v>4715</v>
      </c>
      <c r="P2977" s="3"/>
      <c r="Q2977" s="3"/>
      <c r="R2977" s="3"/>
      <c r="S2977" s="3"/>
      <c r="T2977" s="3" t="s">
        <v>4716</v>
      </c>
    </row>
    <row r="2978" spans="2:20">
      <c r="B2978" t="s">
        <v>12345</v>
      </c>
      <c r="C2978" t="s">
        <v>17141</v>
      </c>
      <c r="E2978" t="s">
        <v>15009</v>
      </c>
      <c r="F2978" s="3">
        <v>0</v>
      </c>
      <c r="G2978" s="3">
        <v>0</v>
      </c>
      <c r="H2978" s="255">
        <v>42230</v>
      </c>
      <c r="I2978" s="270">
        <v>7.5</v>
      </c>
      <c r="J2978" s="3">
        <v>-1</v>
      </c>
      <c r="K2978" s="3" t="s">
        <v>4752</v>
      </c>
      <c r="L2978" s="3" t="s">
        <v>4726</v>
      </c>
      <c r="M2978" s="3" t="s">
        <v>8157</v>
      </c>
      <c r="N2978" s="3" t="s">
        <v>4722</v>
      </c>
      <c r="O2978" s="3" t="s">
        <v>4715</v>
      </c>
      <c r="P2978" s="3"/>
      <c r="Q2978" s="3"/>
      <c r="R2978" s="3"/>
      <c r="S2978" s="3"/>
      <c r="T2978" s="3" t="s">
        <v>4716</v>
      </c>
    </row>
    <row r="2979" spans="2:20">
      <c r="B2979" t="s">
        <v>12345</v>
      </c>
      <c r="C2979" t="s">
        <v>17142</v>
      </c>
      <c r="E2979" t="s">
        <v>16860</v>
      </c>
      <c r="F2979" s="3">
        <v>1</v>
      </c>
      <c r="G2979" s="3">
        <v>1363.76</v>
      </c>
      <c r="H2979" s="255">
        <v>42222</v>
      </c>
      <c r="I2979" s="270">
        <v>7.5</v>
      </c>
      <c r="J2979" s="3">
        <v>-1</v>
      </c>
      <c r="K2979" s="3" t="s">
        <v>12343</v>
      </c>
      <c r="L2979" s="3" t="s">
        <v>4726</v>
      </c>
      <c r="M2979" s="3" t="s">
        <v>4994</v>
      </c>
      <c r="N2979" s="3" t="s">
        <v>4712</v>
      </c>
      <c r="O2979" s="3" t="s">
        <v>4715</v>
      </c>
      <c r="P2979" s="3"/>
      <c r="Q2979" s="3"/>
      <c r="R2979" s="3"/>
      <c r="S2979" s="3"/>
      <c r="T2979" s="3" t="s">
        <v>4716</v>
      </c>
    </row>
    <row r="2980" spans="2:20">
      <c r="B2980" t="s">
        <v>12345</v>
      </c>
      <c r="C2980" t="s">
        <v>17143</v>
      </c>
      <c r="E2980" t="s">
        <v>17144</v>
      </c>
      <c r="F2980" s="3">
        <v>0</v>
      </c>
      <c r="G2980" s="3">
        <v>0</v>
      </c>
      <c r="H2980" s="255">
        <v>42234</v>
      </c>
      <c r="I2980" s="270">
        <v>7.5</v>
      </c>
      <c r="J2980" s="3">
        <v>-1</v>
      </c>
      <c r="K2980" s="3" t="s">
        <v>12343</v>
      </c>
      <c r="L2980" s="3" t="s">
        <v>4726</v>
      </c>
      <c r="M2980" s="3" t="s">
        <v>11774</v>
      </c>
      <c r="N2980" s="3" t="s">
        <v>4718</v>
      </c>
      <c r="O2980" s="3" t="s">
        <v>4715</v>
      </c>
      <c r="P2980" s="3"/>
      <c r="Q2980" s="3"/>
      <c r="R2980" s="3"/>
      <c r="S2980" s="3"/>
      <c r="T2980" s="3" t="s">
        <v>4716</v>
      </c>
    </row>
    <row r="2981" spans="2:20">
      <c r="B2981" t="s">
        <v>12345</v>
      </c>
      <c r="C2981" t="s">
        <v>17145</v>
      </c>
      <c r="E2981" t="s">
        <v>14222</v>
      </c>
      <c r="F2981" s="3">
        <v>0</v>
      </c>
      <c r="G2981" s="3">
        <v>0</v>
      </c>
      <c r="H2981" s="255">
        <v>42223</v>
      </c>
      <c r="I2981" s="270">
        <v>7.5</v>
      </c>
      <c r="J2981" s="3">
        <v>-1</v>
      </c>
      <c r="K2981" s="3" t="s">
        <v>12343</v>
      </c>
      <c r="L2981" s="3" t="s">
        <v>5197</v>
      </c>
      <c r="M2981" s="3" t="s">
        <v>17146</v>
      </c>
      <c r="N2981" s="3" t="s">
        <v>4722</v>
      </c>
      <c r="O2981" s="3" t="s">
        <v>4715</v>
      </c>
      <c r="P2981" s="3"/>
      <c r="Q2981" s="3"/>
      <c r="R2981" s="3"/>
      <c r="S2981" s="3"/>
      <c r="T2981" s="3" t="s">
        <v>4716</v>
      </c>
    </row>
    <row r="2982" spans="2:20">
      <c r="B2982" t="s">
        <v>12345</v>
      </c>
      <c r="C2982" t="s">
        <v>17147</v>
      </c>
      <c r="E2982" t="s">
        <v>12545</v>
      </c>
      <c r="F2982" s="3">
        <v>0</v>
      </c>
      <c r="G2982" s="3">
        <v>0</v>
      </c>
      <c r="H2982" s="255">
        <v>42247</v>
      </c>
      <c r="I2982" s="270">
        <v>7.5</v>
      </c>
      <c r="J2982" s="3">
        <v>122512</v>
      </c>
      <c r="K2982" s="3" t="s">
        <v>12343</v>
      </c>
      <c r="L2982" s="3" t="s">
        <v>4726</v>
      </c>
      <c r="M2982" s="3" t="s">
        <v>12348</v>
      </c>
      <c r="N2982" s="3" t="s">
        <v>4712</v>
      </c>
      <c r="O2982" s="3" t="s">
        <v>4715</v>
      </c>
      <c r="P2982" s="3"/>
      <c r="Q2982" s="3"/>
      <c r="R2982" s="3"/>
      <c r="S2982" s="3"/>
      <c r="T2982" s="3" t="s">
        <v>4716</v>
      </c>
    </row>
    <row r="2983" spans="2:20">
      <c r="B2983" t="s">
        <v>12345</v>
      </c>
      <c r="C2983" t="s">
        <v>17148</v>
      </c>
      <c r="E2983" t="s">
        <v>15529</v>
      </c>
      <c r="F2983" s="3">
        <v>0</v>
      </c>
      <c r="G2983" s="3">
        <v>0</v>
      </c>
      <c r="H2983" s="255">
        <v>42236</v>
      </c>
      <c r="I2983" s="270">
        <v>7.5</v>
      </c>
      <c r="J2983" s="3">
        <v>-1</v>
      </c>
      <c r="K2983" s="3" t="s">
        <v>4752</v>
      </c>
      <c r="L2983" s="3" t="s">
        <v>4726</v>
      </c>
      <c r="M2983" s="3" t="s">
        <v>7955</v>
      </c>
      <c r="N2983" s="3" t="s">
        <v>4722</v>
      </c>
      <c r="O2983" s="3" t="s">
        <v>4715</v>
      </c>
      <c r="P2983" s="3"/>
      <c r="Q2983" s="3"/>
      <c r="R2983" s="3"/>
      <c r="S2983" s="3"/>
      <c r="T2983" s="3" t="s">
        <v>4716</v>
      </c>
    </row>
    <row r="2984" spans="2:20">
      <c r="B2984" t="s">
        <v>12345</v>
      </c>
      <c r="C2984" t="s">
        <v>17149</v>
      </c>
      <c r="E2984" t="s">
        <v>14442</v>
      </c>
      <c r="F2984" s="3">
        <v>0</v>
      </c>
      <c r="G2984" s="3">
        <v>0</v>
      </c>
      <c r="H2984" s="255">
        <v>42247</v>
      </c>
      <c r="I2984" s="270">
        <v>7.5</v>
      </c>
      <c r="J2984" s="3">
        <v>106494</v>
      </c>
      <c r="K2984" s="3" t="s">
        <v>12343</v>
      </c>
      <c r="L2984" s="3" t="s">
        <v>4726</v>
      </c>
      <c r="M2984" s="3" t="s">
        <v>5972</v>
      </c>
      <c r="N2984" s="3" t="s">
        <v>4731</v>
      </c>
      <c r="O2984" s="3" t="s">
        <v>4715</v>
      </c>
      <c r="P2984" s="3"/>
      <c r="Q2984" s="3"/>
      <c r="R2984" s="3"/>
      <c r="S2984" s="3"/>
      <c r="T2984" s="3" t="s">
        <v>4716</v>
      </c>
    </row>
    <row r="2985" spans="2:20">
      <c r="B2985" t="s">
        <v>12345</v>
      </c>
      <c r="C2985" t="s">
        <v>17150</v>
      </c>
      <c r="E2985" t="s">
        <v>17151</v>
      </c>
      <c r="F2985" s="3">
        <v>0</v>
      </c>
      <c r="G2985" s="3">
        <v>0</v>
      </c>
      <c r="H2985" s="255">
        <v>42241</v>
      </c>
      <c r="I2985" s="270">
        <v>7.5</v>
      </c>
      <c r="J2985" s="3">
        <v>-1</v>
      </c>
      <c r="K2985" s="3" t="s">
        <v>12343</v>
      </c>
      <c r="L2985" s="3" t="s">
        <v>5324</v>
      </c>
      <c r="M2985" s="3" t="s">
        <v>6241</v>
      </c>
      <c r="N2985" s="3" t="s">
        <v>4722</v>
      </c>
      <c r="O2985" s="3" t="s">
        <v>4715</v>
      </c>
      <c r="P2985" s="3"/>
      <c r="Q2985" s="3"/>
      <c r="R2985" s="3"/>
      <c r="S2985" s="3"/>
      <c r="T2985" s="3" t="s">
        <v>4716</v>
      </c>
    </row>
    <row r="2986" spans="2:20">
      <c r="B2986" t="s">
        <v>12345</v>
      </c>
      <c r="C2986" t="s">
        <v>17152</v>
      </c>
      <c r="E2986" t="s">
        <v>17153</v>
      </c>
      <c r="F2986" s="3">
        <v>1</v>
      </c>
      <c r="G2986" s="3">
        <v>556.41999999999996</v>
      </c>
      <c r="H2986" s="255">
        <v>42237</v>
      </c>
      <c r="I2986" s="270">
        <v>7.5</v>
      </c>
      <c r="J2986" s="3">
        <v>-1</v>
      </c>
      <c r="K2986" s="3" t="s">
        <v>12343</v>
      </c>
      <c r="L2986" s="3" t="s">
        <v>4726</v>
      </c>
      <c r="M2986" s="3" t="s">
        <v>5228</v>
      </c>
      <c r="N2986" s="3" t="s">
        <v>4718</v>
      </c>
      <c r="O2986" s="3" t="s">
        <v>4715</v>
      </c>
      <c r="P2986" s="3"/>
      <c r="Q2986" s="3"/>
      <c r="R2986" s="3"/>
      <c r="S2986" s="3"/>
      <c r="T2986" s="3" t="s">
        <v>4716</v>
      </c>
    </row>
    <row r="2987" spans="2:20">
      <c r="B2987" t="s">
        <v>12345</v>
      </c>
      <c r="C2987" t="s">
        <v>17154</v>
      </c>
      <c r="E2987" t="s">
        <v>17155</v>
      </c>
      <c r="F2987" s="3">
        <v>0</v>
      </c>
      <c r="G2987" s="3">
        <v>0</v>
      </c>
      <c r="H2987" s="255">
        <v>42240</v>
      </c>
      <c r="I2987" s="270">
        <v>7.5</v>
      </c>
      <c r="J2987" s="3">
        <v>-1</v>
      </c>
      <c r="K2987" s="3" t="s">
        <v>12343</v>
      </c>
      <c r="L2987" s="3" t="s">
        <v>4753</v>
      </c>
      <c r="M2987" s="3" t="s">
        <v>4753</v>
      </c>
      <c r="N2987" s="3" t="s">
        <v>4722</v>
      </c>
      <c r="O2987" s="3" t="s">
        <v>4715</v>
      </c>
      <c r="P2987" s="3"/>
      <c r="Q2987" s="3"/>
      <c r="R2987" s="3"/>
      <c r="S2987" s="3"/>
      <c r="T2987" s="3" t="s">
        <v>4716</v>
      </c>
    </row>
    <row r="2988" spans="2:20">
      <c r="B2988" t="s">
        <v>12345</v>
      </c>
      <c r="C2988" t="s">
        <v>17156</v>
      </c>
      <c r="E2988" t="s">
        <v>17157</v>
      </c>
      <c r="F2988" s="3">
        <v>0</v>
      </c>
      <c r="G2988" s="3">
        <v>0</v>
      </c>
      <c r="H2988" s="255">
        <v>42228</v>
      </c>
      <c r="I2988" s="270">
        <v>7.5</v>
      </c>
      <c r="J2988" s="3">
        <v>-1</v>
      </c>
      <c r="K2988" s="3" t="s">
        <v>4752</v>
      </c>
      <c r="L2988" s="3" t="s">
        <v>4753</v>
      </c>
      <c r="M2988" s="3" t="s">
        <v>4753</v>
      </c>
      <c r="N2988" s="3" t="s">
        <v>4712</v>
      </c>
      <c r="O2988" s="3" t="s">
        <v>4715</v>
      </c>
      <c r="P2988" s="3"/>
      <c r="Q2988" s="3"/>
      <c r="R2988" s="3"/>
      <c r="S2988" s="3"/>
      <c r="T2988" s="3" t="s">
        <v>4716</v>
      </c>
    </row>
    <row r="2989" spans="2:20">
      <c r="B2989" t="s">
        <v>12378</v>
      </c>
      <c r="C2989" t="s">
        <v>17158</v>
      </c>
      <c r="E2989" t="s">
        <v>16389</v>
      </c>
      <c r="F2989" s="3">
        <v>1</v>
      </c>
      <c r="G2989" s="3">
        <v>389.49</v>
      </c>
      <c r="H2989" s="255">
        <v>42236</v>
      </c>
      <c r="I2989" s="270">
        <v>7.5</v>
      </c>
      <c r="J2989" s="3">
        <v>-1</v>
      </c>
      <c r="K2989" s="3" t="s">
        <v>12343</v>
      </c>
      <c r="L2989" s="3" t="s">
        <v>4753</v>
      </c>
      <c r="M2989" s="3" t="s">
        <v>4753</v>
      </c>
      <c r="N2989" s="3" t="s">
        <v>4722</v>
      </c>
      <c r="O2989" s="3" t="s">
        <v>4715</v>
      </c>
      <c r="P2989" s="3"/>
      <c r="Q2989" s="3"/>
      <c r="R2989" s="3"/>
      <c r="S2989" s="3"/>
      <c r="T2989" s="3" t="s">
        <v>4716</v>
      </c>
    </row>
    <row r="2990" spans="2:20">
      <c r="B2990" t="s">
        <v>12345</v>
      </c>
      <c r="C2990" t="s">
        <v>17159</v>
      </c>
      <c r="E2990" t="s">
        <v>15464</v>
      </c>
      <c r="F2990" s="3">
        <v>0</v>
      </c>
      <c r="G2990" s="3">
        <v>0</v>
      </c>
      <c r="H2990" s="255">
        <v>42234</v>
      </c>
      <c r="I2990" s="270">
        <v>7.5</v>
      </c>
      <c r="J2990" s="3">
        <v>-1</v>
      </c>
      <c r="K2990" s="3" t="s">
        <v>12343</v>
      </c>
      <c r="L2990" s="3" t="s">
        <v>4753</v>
      </c>
      <c r="M2990" s="3" t="s">
        <v>4753</v>
      </c>
      <c r="N2990" s="3" t="s">
        <v>4722</v>
      </c>
      <c r="O2990" s="3" t="s">
        <v>4715</v>
      </c>
      <c r="P2990" s="3"/>
      <c r="Q2990" s="3"/>
      <c r="R2990" s="3"/>
      <c r="S2990" s="3"/>
      <c r="T2990" s="3" t="s">
        <v>4716</v>
      </c>
    </row>
    <row r="2991" spans="2:20">
      <c r="B2991" t="s">
        <v>12345</v>
      </c>
      <c r="C2991" t="s">
        <v>17160</v>
      </c>
      <c r="E2991" t="s">
        <v>17161</v>
      </c>
      <c r="F2991" s="3">
        <v>0</v>
      </c>
      <c r="G2991" s="3">
        <v>0</v>
      </c>
      <c r="H2991" s="255">
        <v>42220</v>
      </c>
      <c r="I2991" s="270">
        <v>7.5</v>
      </c>
      <c r="J2991" s="3">
        <v>-1</v>
      </c>
      <c r="K2991" s="3" t="s">
        <v>4752</v>
      </c>
      <c r="L2991" s="3" t="s">
        <v>4753</v>
      </c>
      <c r="M2991" s="3" t="s">
        <v>4753</v>
      </c>
      <c r="N2991" s="3" t="s">
        <v>4718</v>
      </c>
      <c r="O2991" s="3" t="s">
        <v>4715</v>
      </c>
      <c r="P2991" s="3"/>
      <c r="Q2991" s="3"/>
      <c r="R2991" s="3"/>
      <c r="S2991" s="3"/>
      <c r="T2991" s="3" t="s">
        <v>4716</v>
      </c>
    </row>
    <row r="2992" spans="2:20">
      <c r="B2992" t="s">
        <v>12345</v>
      </c>
      <c r="C2992" t="s">
        <v>17162</v>
      </c>
      <c r="E2992" t="s">
        <v>16750</v>
      </c>
      <c r="F2992" s="3">
        <v>0</v>
      </c>
      <c r="G2992" s="3">
        <v>0</v>
      </c>
      <c r="H2992" s="255">
        <v>42205</v>
      </c>
      <c r="I2992" s="270">
        <v>7.583333333333333</v>
      </c>
      <c r="J2992" s="3">
        <v>-1</v>
      </c>
      <c r="K2992" s="3" t="s">
        <v>4752</v>
      </c>
      <c r="L2992" s="3" t="s">
        <v>4753</v>
      </c>
      <c r="M2992" s="3" t="s">
        <v>4753</v>
      </c>
      <c r="N2992" s="3" t="s">
        <v>4722</v>
      </c>
      <c r="O2992" s="3" t="s">
        <v>4715</v>
      </c>
      <c r="P2992" s="3"/>
      <c r="Q2992" s="3"/>
      <c r="R2992" s="3"/>
      <c r="S2992" s="3"/>
      <c r="T2992" s="3" t="s">
        <v>4716</v>
      </c>
    </row>
    <row r="2993" spans="2:20">
      <c r="B2993" t="s">
        <v>12345</v>
      </c>
      <c r="C2993" t="s">
        <v>17163</v>
      </c>
      <c r="E2993" t="s">
        <v>15675</v>
      </c>
      <c r="F2993" s="3">
        <v>0</v>
      </c>
      <c r="G2993" s="3">
        <v>0</v>
      </c>
      <c r="H2993" s="255">
        <v>42189</v>
      </c>
      <c r="I2993" s="270">
        <v>7.583333333333333</v>
      </c>
      <c r="J2993" s="3">
        <v>-1</v>
      </c>
      <c r="K2993" s="3" t="s">
        <v>4752</v>
      </c>
      <c r="L2993" s="3" t="s">
        <v>4753</v>
      </c>
      <c r="M2993" s="3" t="s">
        <v>4753</v>
      </c>
      <c r="N2993" s="3" t="s">
        <v>4769</v>
      </c>
      <c r="O2993" s="3" t="s">
        <v>4715</v>
      </c>
      <c r="P2993" s="3"/>
      <c r="Q2993" s="3"/>
      <c r="R2993" s="3"/>
      <c r="S2993" s="3"/>
      <c r="T2993" s="3" t="s">
        <v>4716</v>
      </c>
    </row>
    <row r="2994" spans="2:20">
      <c r="B2994" t="s">
        <v>12345</v>
      </c>
      <c r="C2994" t="s">
        <v>17164</v>
      </c>
      <c r="E2994" t="s">
        <v>13955</v>
      </c>
      <c r="F2994" s="3">
        <v>0</v>
      </c>
      <c r="G2994" s="3">
        <v>0</v>
      </c>
      <c r="H2994" s="255">
        <v>42210</v>
      </c>
      <c r="I2994" s="270">
        <v>7.583333333333333</v>
      </c>
      <c r="J2994" s="3">
        <v>-1</v>
      </c>
      <c r="K2994" s="3" t="s">
        <v>4752</v>
      </c>
      <c r="L2994" s="3" t="s">
        <v>4726</v>
      </c>
      <c r="M2994" s="3" t="s">
        <v>11774</v>
      </c>
      <c r="N2994" s="3" t="s">
        <v>4718</v>
      </c>
      <c r="O2994" s="3" t="s">
        <v>4715</v>
      </c>
      <c r="P2994" s="3"/>
      <c r="Q2994" s="3"/>
      <c r="R2994" s="3"/>
      <c r="S2994" s="3"/>
      <c r="T2994" s="3" t="s">
        <v>4716</v>
      </c>
    </row>
    <row r="2995" spans="2:20">
      <c r="B2995" t="s">
        <v>12345</v>
      </c>
      <c r="C2995" t="s">
        <v>17165</v>
      </c>
      <c r="E2995" t="s">
        <v>12809</v>
      </c>
      <c r="F2995" s="3">
        <v>0</v>
      </c>
      <c r="G2995" s="3">
        <v>0</v>
      </c>
      <c r="H2995" s="255">
        <v>42202</v>
      </c>
      <c r="I2995" s="270">
        <v>7.583333333333333</v>
      </c>
      <c r="J2995" s="3">
        <v>215363</v>
      </c>
      <c r="K2995" s="3" t="s">
        <v>4752</v>
      </c>
      <c r="L2995" s="3" t="s">
        <v>4726</v>
      </c>
      <c r="M2995" s="3" t="s">
        <v>11935</v>
      </c>
      <c r="N2995" s="3" t="s">
        <v>4712</v>
      </c>
      <c r="O2995" s="3" t="s">
        <v>4715</v>
      </c>
      <c r="P2995" s="3"/>
      <c r="Q2995" s="3"/>
      <c r="R2995" s="3"/>
      <c r="S2995" s="3"/>
      <c r="T2995" s="3" t="s">
        <v>4716</v>
      </c>
    </row>
    <row r="2996" spans="2:20">
      <c r="B2996" t="s">
        <v>12345</v>
      </c>
      <c r="C2996" t="s">
        <v>17166</v>
      </c>
      <c r="E2996" t="s">
        <v>14056</v>
      </c>
      <c r="F2996" s="3">
        <v>1</v>
      </c>
      <c r="G2996" s="3">
        <v>55.64</v>
      </c>
      <c r="H2996" s="255">
        <v>42195</v>
      </c>
      <c r="I2996" s="270">
        <v>7.583333333333333</v>
      </c>
      <c r="J2996" s="3">
        <v>-1</v>
      </c>
      <c r="K2996" s="3" t="s">
        <v>12343</v>
      </c>
      <c r="L2996" s="3" t="s">
        <v>5197</v>
      </c>
      <c r="M2996" s="3" t="s">
        <v>13150</v>
      </c>
      <c r="N2996" s="3" t="s">
        <v>4718</v>
      </c>
      <c r="O2996" s="3" t="s">
        <v>4715</v>
      </c>
      <c r="P2996" s="3"/>
      <c r="Q2996" s="3"/>
      <c r="R2996" s="3"/>
      <c r="S2996" s="3"/>
      <c r="T2996" s="3" t="s">
        <v>4716</v>
      </c>
    </row>
    <row r="2997" spans="2:20">
      <c r="B2997" t="s">
        <v>12345</v>
      </c>
      <c r="C2997" t="s">
        <v>17167</v>
      </c>
      <c r="E2997" t="s">
        <v>13850</v>
      </c>
      <c r="F2997" s="3">
        <v>0</v>
      </c>
      <c r="G2997" s="3">
        <v>0</v>
      </c>
      <c r="H2997" s="255">
        <v>42199</v>
      </c>
      <c r="I2997" s="270">
        <v>7.583333333333333</v>
      </c>
      <c r="J2997" s="3">
        <v>-1</v>
      </c>
      <c r="K2997" s="3" t="s">
        <v>12343</v>
      </c>
      <c r="L2997" s="3" t="s">
        <v>4726</v>
      </c>
      <c r="M2997" s="3" t="s">
        <v>14088</v>
      </c>
      <c r="N2997" s="3" t="s">
        <v>4722</v>
      </c>
      <c r="O2997" s="3" t="s">
        <v>4715</v>
      </c>
      <c r="P2997" s="3"/>
      <c r="Q2997" s="3"/>
      <c r="R2997" s="3"/>
      <c r="S2997" s="3"/>
      <c r="T2997" s="3" t="s">
        <v>4716</v>
      </c>
    </row>
    <row r="2998" spans="2:20">
      <c r="B2998" t="s">
        <v>12345</v>
      </c>
      <c r="C2998" t="s">
        <v>17168</v>
      </c>
      <c r="E2998" t="s">
        <v>14243</v>
      </c>
      <c r="F2998" s="3">
        <v>0</v>
      </c>
      <c r="G2998" s="3">
        <v>0</v>
      </c>
      <c r="H2998" s="255">
        <v>42208</v>
      </c>
      <c r="I2998" s="270">
        <v>7.583333333333333</v>
      </c>
      <c r="J2998" s="3">
        <v>-1</v>
      </c>
      <c r="K2998" s="3" t="s">
        <v>4752</v>
      </c>
      <c r="L2998" s="3" t="s">
        <v>4726</v>
      </c>
      <c r="M2998" s="3" t="s">
        <v>4994</v>
      </c>
      <c r="N2998" s="3" t="s">
        <v>4722</v>
      </c>
      <c r="O2998" s="3" t="s">
        <v>4715</v>
      </c>
      <c r="P2998" s="3"/>
      <c r="Q2998" s="3"/>
      <c r="R2998" s="3"/>
      <c r="S2998" s="3"/>
      <c r="T2998" s="3" t="s">
        <v>4716</v>
      </c>
    </row>
    <row r="2999" spans="2:20">
      <c r="B2999" t="s">
        <v>12345</v>
      </c>
      <c r="C2999" t="s">
        <v>17169</v>
      </c>
      <c r="E2999" t="s">
        <v>17170</v>
      </c>
      <c r="F2999" s="3">
        <v>0</v>
      </c>
      <c r="G2999" s="3">
        <v>0</v>
      </c>
      <c r="H2999" s="255">
        <v>42200</v>
      </c>
      <c r="I2999" s="270">
        <v>7.583333333333333</v>
      </c>
      <c r="J2999" s="3">
        <v>-1</v>
      </c>
      <c r="K2999" s="3" t="s">
        <v>12343</v>
      </c>
      <c r="L2999" s="3" t="s">
        <v>4753</v>
      </c>
      <c r="M2999" s="3" t="s">
        <v>4753</v>
      </c>
      <c r="N2999" s="3" t="s">
        <v>4722</v>
      </c>
      <c r="O2999" s="3" t="s">
        <v>4715</v>
      </c>
      <c r="P2999" s="3"/>
      <c r="Q2999" s="3"/>
      <c r="R2999" s="3"/>
      <c r="S2999" s="3"/>
      <c r="T2999" s="3" t="s">
        <v>4716</v>
      </c>
    </row>
    <row r="3000" spans="2:20">
      <c r="B3000" t="s">
        <v>12345</v>
      </c>
      <c r="C3000" t="s">
        <v>17171</v>
      </c>
      <c r="E3000" t="s">
        <v>14296</v>
      </c>
      <c r="F3000" s="3">
        <v>1</v>
      </c>
      <c r="G3000" s="3">
        <v>389.49</v>
      </c>
      <c r="H3000" s="255">
        <v>42208</v>
      </c>
      <c r="I3000" s="270">
        <v>7.583333333333333</v>
      </c>
      <c r="J3000" s="3">
        <v>-1</v>
      </c>
      <c r="K3000" s="3" t="s">
        <v>12343</v>
      </c>
      <c r="L3000" s="3" t="s">
        <v>5324</v>
      </c>
      <c r="M3000" s="3" t="s">
        <v>14436</v>
      </c>
      <c r="N3000" s="3" t="s">
        <v>4712</v>
      </c>
      <c r="O3000" s="3" t="s">
        <v>4715</v>
      </c>
      <c r="P3000" s="3"/>
      <c r="Q3000" s="3"/>
      <c r="R3000" s="3"/>
      <c r="S3000" s="3"/>
      <c r="T3000" s="3" t="s">
        <v>4716</v>
      </c>
    </row>
    <row r="3001" spans="2:20">
      <c r="B3001" t="s">
        <v>12345</v>
      </c>
      <c r="C3001" t="s">
        <v>17172</v>
      </c>
      <c r="E3001" t="s">
        <v>13737</v>
      </c>
      <c r="F3001" s="3">
        <v>0</v>
      </c>
      <c r="G3001" s="3">
        <v>0</v>
      </c>
      <c r="H3001" s="255">
        <v>42199</v>
      </c>
      <c r="I3001" s="270">
        <v>7.583333333333333</v>
      </c>
      <c r="J3001" s="3">
        <v>-1</v>
      </c>
      <c r="K3001" s="3" t="s">
        <v>12343</v>
      </c>
      <c r="L3001" s="3" t="s">
        <v>4726</v>
      </c>
      <c r="M3001" s="3" t="s">
        <v>4994</v>
      </c>
      <c r="N3001" s="3" t="s">
        <v>4731</v>
      </c>
      <c r="O3001" s="3" t="s">
        <v>4715</v>
      </c>
      <c r="P3001" s="3"/>
      <c r="Q3001" s="3"/>
      <c r="R3001" s="3"/>
      <c r="S3001" s="3"/>
      <c r="T3001" s="3" t="s">
        <v>4716</v>
      </c>
    </row>
    <row r="3002" spans="2:20">
      <c r="B3002" t="s">
        <v>12345</v>
      </c>
      <c r="C3002" t="s">
        <v>17173</v>
      </c>
      <c r="E3002" t="s">
        <v>12969</v>
      </c>
      <c r="F3002" s="3">
        <v>0</v>
      </c>
      <c r="G3002" s="3">
        <v>0</v>
      </c>
      <c r="H3002" s="255">
        <v>42209</v>
      </c>
      <c r="I3002" s="270">
        <v>7.583333333333333</v>
      </c>
      <c r="J3002" s="3">
        <v>-1</v>
      </c>
      <c r="K3002" s="3" t="s">
        <v>4752</v>
      </c>
      <c r="L3002" s="3" t="s">
        <v>4726</v>
      </c>
      <c r="M3002" s="3" t="s">
        <v>4994</v>
      </c>
      <c r="N3002" s="3" t="s">
        <v>4722</v>
      </c>
      <c r="O3002" s="3" t="s">
        <v>4715</v>
      </c>
      <c r="P3002" s="3"/>
      <c r="Q3002" s="3"/>
      <c r="R3002" s="3"/>
      <c r="S3002" s="3"/>
      <c r="T3002" s="3" t="s">
        <v>4716</v>
      </c>
    </row>
    <row r="3003" spans="2:20">
      <c r="B3003" t="s">
        <v>12345</v>
      </c>
      <c r="C3003" t="s">
        <v>17174</v>
      </c>
      <c r="E3003" t="s">
        <v>16909</v>
      </c>
      <c r="F3003" s="3">
        <v>0</v>
      </c>
      <c r="G3003" s="3">
        <v>0</v>
      </c>
      <c r="H3003" s="255">
        <v>42202</v>
      </c>
      <c r="I3003" s="270">
        <v>7.583333333333333</v>
      </c>
      <c r="J3003" s="3">
        <v>-1</v>
      </c>
      <c r="K3003" s="3" t="s">
        <v>12343</v>
      </c>
      <c r="L3003" s="3" t="s">
        <v>4726</v>
      </c>
      <c r="M3003" s="3" t="s">
        <v>5188</v>
      </c>
      <c r="N3003" s="3" t="s">
        <v>4722</v>
      </c>
      <c r="O3003" s="3" t="s">
        <v>4715</v>
      </c>
      <c r="P3003" s="3"/>
      <c r="Q3003" s="3"/>
      <c r="R3003" s="3"/>
      <c r="S3003" s="3"/>
      <c r="T3003" s="3" t="s">
        <v>4716</v>
      </c>
    </row>
    <row r="3004" spans="2:20">
      <c r="B3004" t="s">
        <v>12345</v>
      </c>
      <c r="C3004" t="s">
        <v>17175</v>
      </c>
      <c r="E3004" t="s">
        <v>15257</v>
      </c>
      <c r="F3004" s="3">
        <v>0</v>
      </c>
      <c r="G3004" s="3">
        <v>0</v>
      </c>
      <c r="H3004" s="255">
        <v>42208</v>
      </c>
      <c r="I3004" s="270">
        <v>7.583333333333333</v>
      </c>
      <c r="J3004" s="3">
        <v>-1</v>
      </c>
      <c r="K3004" s="3" t="s">
        <v>4752</v>
      </c>
      <c r="L3004" s="3" t="s">
        <v>5197</v>
      </c>
      <c r="M3004" s="3" t="s">
        <v>17176</v>
      </c>
      <c r="N3004" s="3" t="s">
        <v>4722</v>
      </c>
      <c r="O3004" s="3" t="s">
        <v>4715</v>
      </c>
      <c r="P3004" s="3"/>
      <c r="Q3004" s="3"/>
      <c r="R3004" s="3"/>
      <c r="S3004" s="3"/>
      <c r="T3004" s="3" t="s">
        <v>4716</v>
      </c>
    </row>
    <row r="3005" spans="2:20">
      <c r="B3005" t="s">
        <v>12345</v>
      </c>
      <c r="C3005" t="s">
        <v>17177</v>
      </c>
      <c r="E3005" t="s">
        <v>17178</v>
      </c>
      <c r="F3005" s="3">
        <v>0</v>
      </c>
      <c r="G3005" s="3">
        <v>0</v>
      </c>
      <c r="H3005" s="255">
        <v>42216</v>
      </c>
      <c r="I3005" s="270">
        <v>7.583333333333333</v>
      </c>
      <c r="J3005" s="3">
        <v>-1</v>
      </c>
      <c r="K3005" s="3" t="s">
        <v>12343</v>
      </c>
      <c r="L3005" s="3" t="s">
        <v>5197</v>
      </c>
      <c r="M3005" s="3" t="s">
        <v>16371</v>
      </c>
      <c r="N3005" s="3" t="s">
        <v>4718</v>
      </c>
      <c r="O3005" s="3" t="s">
        <v>4715</v>
      </c>
      <c r="P3005" s="3"/>
      <c r="Q3005" s="3"/>
      <c r="R3005" s="3"/>
      <c r="S3005" s="3"/>
      <c r="T3005" s="3" t="s">
        <v>4716</v>
      </c>
    </row>
    <row r="3006" spans="2:20">
      <c r="B3006" t="s">
        <v>12345</v>
      </c>
      <c r="C3006" t="s">
        <v>17179</v>
      </c>
      <c r="E3006" t="s">
        <v>16935</v>
      </c>
      <c r="F3006" s="3">
        <v>0</v>
      </c>
      <c r="G3006" s="3">
        <v>0</v>
      </c>
      <c r="H3006" s="255">
        <v>42202</v>
      </c>
      <c r="I3006" s="270">
        <v>7.583333333333333</v>
      </c>
      <c r="J3006" s="3">
        <v>-1</v>
      </c>
      <c r="K3006" s="3" t="s">
        <v>4752</v>
      </c>
      <c r="L3006" s="3" t="s">
        <v>4726</v>
      </c>
      <c r="M3006" s="3" t="s">
        <v>11774</v>
      </c>
      <c r="N3006" s="3" t="s">
        <v>4722</v>
      </c>
      <c r="O3006" s="3" t="s">
        <v>4715</v>
      </c>
      <c r="P3006" s="3"/>
      <c r="Q3006" s="3"/>
      <c r="R3006" s="3"/>
      <c r="S3006" s="3"/>
      <c r="T3006" s="3" t="s">
        <v>4716</v>
      </c>
    </row>
    <row r="3007" spans="2:20">
      <c r="B3007" t="s">
        <v>12345</v>
      </c>
      <c r="C3007" t="s">
        <v>17180</v>
      </c>
      <c r="E3007" t="s">
        <v>15513</v>
      </c>
      <c r="F3007" s="3">
        <v>0</v>
      </c>
      <c r="G3007" s="3">
        <v>0</v>
      </c>
      <c r="H3007" s="255">
        <v>42199</v>
      </c>
      <c r="I3007" s="270">
        <v>7.583333333333333</v>
      </c>
      <c r="J3007" s="3">
        <v>-1</v>
      </c>
      <c r="K3007" s="3" t="s">
        <v>12343</v>
      </c>
      <c r="L3007" s="3" t="s">
        <v>4726</v>
      </c>
      <c r="M3007" s="3" t="s">
        <v>17181</v>
      </c>
      <c r="N3007" s="3" t="s">
        <v>4769</v>
      </c>
      <c r="O3007" s="3" t="s">
        <v>4715</v>
      </c>
      <c r="P3007" s="3"/>
      <c r="Q3007" s="3"/>
      <c r="R3007" s="3"/>
      <c r="S3007" s="3"/>
      <c r="T3007" s="3" t="s">
        <v>4716</v>
      </c>
    </row>
    <row r="3008" spans="2:20">
      <c r="B3008" t="s">
        <v>12345</v>
      </c>
      <c r="C3008" t="s">
        <v>17182</v>
      </c>
      <c r="E3008" t="s">
        <v>12826</v>
      </c>
      <c r="F3008" s="3">
        <v>0</v>
      </c>
      <c r="G3008" s="3">
        <v>0</v>
      </c>
      <c r="H3008" s="255">
        <v>42199</v>
      </c>
      <c r="I3008" s="270">
        <v>7.583333333333333</v>
      </c>
      <c r="J3008" s="3">
        <v>-1</v>
      </c>
      <c r="K3008" s="3" t="s">
        <v>12343</v>
      </c>
      <c r="L3008" s="3" t="s">
        <v>5197</v>
      </c>
      <c r="M3008" s="3" t="s">
        <v>12352</v>
      </c>
      <c r="N3008" s="3" t="s">
        <v>4722</v>
      </c>
      <c r="O3008" s="3" t="s">
        <v>4715</v>
      </c>
      <c r="P3008" s="3"/>
      <c r="Q3008" s="3"/>
      <c r="R3008" s="3"/>
      <c r="S3008" s="3"/>
      <c r="T3008" s="3" t="s">
        <v>4716</v>
      </c>
    </row>
    <row r="3009" spans="2:20">
      <c r="B3009" t="s">
        <v>12345</v>
      </c>
      <c r="C3009" t="s">
        <v>17183</v>
      </c>
      <c r="E3009" t="s">
        <v>16985</v>
      </c>
      <c r="F3009" s="3">
        <v>1</v>
      </c>
      <c r="G3009" s="3">
        <v>389.49</v>
      </c>
      <c r="H3009" s="255">
        <v>42216</v>
      </c>
      <c r="I3009" s="270">
        <v>7.583333333333333</v>
      </c>
      <c r="J3009" s="3">
        <v>-1</v>
      </c>
      <c r="K3009" s="3" t="s">
        <v>4752</v>
      </c>
      <c r="L3009" s="3" t="s">
        <v>4726</v>
      </c>
      <c r="M3009" s="3" t="s">
        <v>4994</v>
      </c>
      <c r="N3009" s="3" t="s">
        <v>4731</v>
      </c>
      <c r="O3009" s="3" t="s">
        <v>4715</v>
      </c>
      <c r="P3009" s="3"/>
      <c r="Q3009" s="3"/>
      <c r="R3009" s="3"/>
      <c r="S3009" s="3"/>
      <c r="T3009" s="3" t="s">
        <v>4716</v>
      </c>
    </row>
    <row r="3010" spans="2:20">
      <c r="B3010" t="s">
        <v>12345</v>
      </c>
      <c r="C3010" t="s">
        <v>17184</v>
      </c>
      <c r="E3010" t="s">
        <v>17185</v>
      </c>
      <c r="F3010" s="3">
        <v>0</v>
      </c>
      <c r="G3010" s="3">
        <v>0</v>
      </c>
      <c r="H3010" s="255">
        <v>42193</v>
      </c>
      <c r="I3010" s="270">
        <v>7.583333333333333</v>
      </c>
      <c r="J3010" s="3">
        <v>-1</v>
      </c>
      <c r="K3010" s="3" t="s">
        <v>4752</v>
      </c>
      <c r="L3010" s="3" t="s">
        <v>5324</v>
      </c>
      <c r="M3010" s="3" t="s">
        <v>11774</v>
      </c>
      <c r="N3010" s="3" t="s">
        <v>4718</v>
      </c>
      <c r="O3010" s="3" t="s">
        <v>4715</v>
      </c>
      <c r="P3010" s="3"/>
      <c r="Q3010" s="3"/>
      <c r="R3010" s="3"/>
      <c r="S3010" s="3"/>
      <c r="T3010" s="3" t="s">
        <v>4716</v>
      </c>
    </row>
    <row r="3011" spans="2:20">
      <c r="B3011" t="s">
        <v>12345</v>
      </c>
      <c r="C3011" t="s">
        <v>17186</v>
      </c>
      <c r="E3011" t="s">
        <v>14023</v>
      </c>
      <c r="F3011" s="3">
        <v>0</v>
      </c>
      <c r="G3011" s="3">
        <v>0</v>
      </c>
      <c r="H3011" s="255">
        <v>42205</v>
      </c>
      <c r="I3011" s="270">
        <v>7.583333333333333</v>
      </c>
      <c r="J3011" s="3">
        <v>-1</v>
      </c>
      <c r="K3011" s="3" t="s">
        <v>4752</v>
      </c>
      <c r="L3011" s="3" t="s">
        <v>4726</v>
      </c>
      <c r="M3011" s="3" t="s">
        <v>13558</v>
      </c>
      <c r="N3011" s="3" t="s">
        <v>4722</v>
      </c>
      <c r="O3011" s="3" t="s">
        <v>4715</v>
      </c>
      <c r="P3011" s="3"/>
      <c r="Q3011" s="3"/>
      <c r="R3011" s="3"/>
      <c r="S3011" s="3"/>
      <c r="T3011" s="3" t="s">
        <v>4716</v>
      </c>
    </row>
    <row r="3012" spans="2:20">
      <c r="B3012" t="s">
        <v>12345</v>
      </c>
      <c r="C3012" t="s">
        <v>17187</v>
      </c>
      <c r="E3012" t="s">
        <v>16103</v>
      </c>
      <c r="F3012" s="3">
        <v>0</v>
      </c>
      <c r="G3012" s="3">
        <v>0</v>
      </c>
      <c r="H3012" s="255">
        <v>42199</v>
      </c>
      <c r="I3012" s="270">
        <v>7.583333333333333</v>
      </c>
      <c r="J3012" s="3">
        <v>-1</v>
      </c>
      <c r="K3012" s="3" t="s">
        <v>12343</v>
      </c>
      <c r="L3012" s="3" t="s">
        <v>4726</v>
      </c>
      <c r="M3012" s="3" t="s">
        <v>4994</v>
      </c>
      <c r="N3012" s="3" t="s">
        <v>4712</v>
      </c>
      <c r="O3012" s="3" t="s">
        <v>4715</v>
      </c>
      <c r="P3012" s="3"/>
      <c r="Q3012" s="3"/>
      <c r="R3012" s="3"/>
      <c r="S3012" s="3"/>
      <c r="T3012" s="3" t="s">
        <v>4716</v>
      </c>
    </row>
    <row r="3013" spans="2:20">
      <c r="B3013" t="s">
        <v>12345</v>
      </c>
      <c r="C3013" t="s">
        <v>17188</v>
      </c>
      <c r="E3013" t="s">
        <v>17189</v>
      </c>
      <c r="F3013" s="3">
        <v>0</v>
      </c>
      <c r="G3013" s="3">
        <v>0</v>
      </c>
      <c r="H3013" s="255">
        <v>42209</v>
      </c>
      <c r="I3013" s="270">
        <v>7.583333333333333</v>
      </c>
      <c r="J3013" s="3">
        <v>-1</v>
      </c>
      <c r="K3013" s="3" t="s">
        <v>12343</v>
      </c>
      <c r="L3013" s="3" t="s">
        <v>4726</v>
      </c>
      <c r="M3013" s="3" t="s">
        <v>4994</v>
      </c>
      <c r="N3013" s="3" t="s">
        <v>4712</v>
      </c>
      <c r="O3013" s="3" t="s">
        <v>4715</v>
      </c>
      <c r="P3013" s="3"/>
      <c r="Q3013" s="3"/>
      <c r="R3013" s="3"/>
      <c r="S3013" s="3"/>
      <c r="T3013" s="3" t="s">
        <v>4716</v>
      </c>
    </row>
    <row r="3014" spans="2:20">
      <c r="B3014" t="s">
        <v>12345</v>
      </c>
      <c r="C3014" t="s">
        <v>17190</v>
      </c>
      <c r="E3014" t="s">
        <v>13621</v>
      </c>
      <c r="F3014" s="3">
        <v>0</v>
      </c>
      <c r="G3014" s="3">
        <v>0</v>
      </c>
      <c r="H3014" s="255">
        <v>42199</v>
      </c>
      <c r="I3014" s="270">
        <v>7.583333333333333</v>
      </c>
      <c r="J3014" s="3">
        <v>-1</v>
      </c>
      <c r="K3014" s="3" t="s">
        <v>12343</v>
      </c>
      <c r="L3014" s="3" t="s">
        <v>4726</v>
      </c>
      <c r="M3014" s="3" t="s">
        <v>5972</v>
      </c>
      <c r="N3014" s="3" t="s">
        <v>4722</v>
      </c>
      <c r="O3014" s="3" t="s">
        <v>4715</v>
      </c>
      <c r="P3014" s="3"/>
      <c r="Q3014" s="3"/>
      <c r="R3014" s="3"/>
      <c r="S3014" s="3"/>
      <c r="T3014" s="3" t="s">
        <v>4716</v>
      </c>
    </row>
    <row r="3015" spans="2:20">
      <c r="B3015" t="s">
        <v>12345</v>
      </c>
      <c r="C3015" t="s">
        <v>17191</v>
      </c>
      <c r="E3015" t="s">
        <v>17192</v>
      </c>
      <c r="F3015" s="3">
        <v>0</v>
      </c>
      <c r="G3015" s="3">
        <v>0</v>
      </c>
      <c r="H3015" s="255">
        <v>42194</v>
      </c>
      <c r="I3015" s="270">
        <v>7.583333333333333</v>
      </c>
      <c r="J3015" s="3">
        <v>-1</v>
      </c>
      <c r="K3015" s="3" t="s">
        <v>4752</v>
      </c>
      <c r="L3015" s="3" t="s">
        <v>4726</v>
      </c>
      <c r="M3015" s="3" t="s">
        <v>5188</v>
      </c>
      <c r="N3015" s="3" t="s">
        <v>4712</v>
      </c>
      <c r="O3015" s="3" t="s">
        <v>4715</v>
      </c>
      <c r="P3015" s="3"/>
      <c r="Q3015" s="3"/>
      <c r="R3015" s="3"/>
      <c r="S3015" s="3"/>
      <c r="T3015" s="3" t="s">
        <v>4716</v>
      </c>
    </row>
    <row r="3016" spans="2:20">
      <c r="B3016" t="s">
        <v>12345</v>
      </c>
      <c r="C3016" t="s">
        <v>17193</v>
      </c>
      <c r="E3016" t="s">
        <v>17194</v>
      </c>
      <c r="F3016" s="3">
        <v>2</v>
      </c>
      <c r="G3016" s="3">
        <v>1920.18</v>
      </c>
      <c r="H3016" s="255">
        <v>42212</v>
      </c>
      <c r="I3016" s="270">
        <v>7.583333333333333</v>
      </c>
      <c r="J3016" s="3">
        <v>-1</v>
      </c>
      <c r="K3016" s="3" t="s">
        <v>4752</v>
      </c>
      <c r="L3016" s="3" t="s">
        <v>4726</v>
      </c>
      <c r="M3016" s="3" t="s">
        <v>15479</v>
      </c>
      <c r="N3016" s="3" t="s">
        <v>4718</v>
      </c>
      <c r="O3016" s="3" t="s">
        <v>4715</v>
      </c>
      <c r="P3016" s="3"/>
      <c r="Q3016" s="3"/>
      <c r="R3016" s="3"/>
      <c r="S3016" s="3"/>
      <c r="T3016" s="3" t="s">
        <v>4716</v>
      </c>
    </row>
    <row r="3017" spans="2:20">
      <c r="B3017" t="s">
        <v>12345</v>
      </c>
      <c r="C3017" t="s">
        <v>17195</v>
      </c>
      <c r="E3017" t="s">
        <v>14365</v>
      </c>
      <c r="F3017" s="3">
        <v>0</v>
      </c>
      <c r="G3017" s="3">
        <v>0</v>
      </c>
      <c r="H3017" s="255">
        <v>42199</v>
      </c>
      <c r="I3017" s="270">
        <v>7.583333333333333</v>
      </c>
      <c r="J3017" s="3">
        <v>-1</v>
      </c>
      <c r="K3017" s="3" t="s">
        <v>12343</v>
      </c>
      <c r="L3017" s="3" t="s">
        <v>5197</v>
      </c>
      <c r="M3017" s="3" t="s">
        <v>13312</v>
      </c>
      <c r="N3017" s="3" t="s">
        <v>4712</v>
      </c>
      <c r="O3017" s="3" t="s">
        <v>4715</v>
      </c>
      <c r="P3017" s="3"/>
      <c r="Q3017" s="3"/>
      <c r="R3017" s="3"/>
      <c r="S3017" s="3"/>
      <c r="T3017" s="3" t="s">
        <v>4716</v>
      </c>
    </row>
    <row r="3018" spans="2:20">
      <c r="B3018" t="s">
        <v>12345</v>
      </c>
      <c r="C3018" t="s">
        <v>17196</v>
      </c>
      <c r="E3018" t="s">
        <v>16219</v>
      </c>
      <c r="F3018" s="3">
        <v>0</v>
      </c>
      <c r="G3018" s="3">
        <v>0</v>
      </c>
      <c r="H3018" s="255">
        <v>42215</v>
      </c>
      <c r="I3018" s="270">
        <v>7.583333333333333</v>
      </c>
      <c r="J3018" s="3">
        <v>-1</v>
      </c>
      <c r="K3018" s="3" t="s">
        <v>4752</v>
      </c>
      <c r="L3018" s="3" t="s">
        <v>5197</v>
      </c>
      <c r="M3018" s="3" t="s">
        <v>12350</v>
      </c>
      <c r="N3018" s="3" t="s">
        <v>4722</v>
      </c>
      <c r="O3018" s="3" t="s">
        <v>4715</v>
      </c>
      <c r="P3018" s="3"/>
      <c r="Q3018" s="3"/>
      <c r="R3018" s="3"/>
      <c r="S3018" s="3"/>
      <c r="T3018" s="3" t="s">
        <v>4716</v>
      </c>
    </row>
    <row r="3019" spans="2:20">
      <c r="B3019" t="s">
        <v>12345</v>
      </c>
      <c r="C3019" t="s">
        <v>17197</v>
      </c>
      <c r="E3019" t="s">
        <v>12812</v>
      </c>
      <c r="F3019" s="3">
        <v>0</v>
      </c>
      <c r="G3019" s="3">
        <v>0</v>
      </c>
      <c r="H3019" s="255">
        <v>42193</v>
      </c>
      <c r="I3019" s="270">
        <v>7.583333333333333</v>
      </c>
      <c r="J3019" s="3">
        <v>99808</v>
      </c>
      <c r="K3019" s="3" t="s">
        <v>4752</v>
      </c>
      <c r="L3019" s="3" t="s">
        <v>5197</v>
      </c>
      <c r="M3019" s="3" t="s">
        <v>7789</v>
      </c>
      <c r="N3019" s="3" t="s">
        <v>4712</v>
      </c>
      <c r="O3019" s="3" t="s">
        <v>4715</v>
      </c>
      <c r="P3019" s="3"/>
      <c r="Q3019" s="3"/>
      <c r="R3019" s="3"/>
      <c r="S3019" s="3"/>
      <c r="T3019" s="3" t="s">
        <v>4716</v>
      </c>
    </row>
    <row r="3020" spans="2:20">
      <c r="B3020" t="s">
        <v>12345</v>
      </c>
      <c r="C3020" t="s">
        <v>17198</v>
      </c>
      <c r="E3020" t="s">
        <v>13795</v>
      </c>
      <c r="F3020" s="3">
        <v>0</v>
      </c>
      <c r="G3020" s="3">
        <v>0</v>
      </c>
      <c r="H3020" s="255">
        <v>42199</v>
      </c>
      <c r="I3020" s="270">
        <v>7.583333333333333</v>
      </c>
      <c r="J3020" s="3">
        <v>-1</v>
      </c>
      <c r="K3020" s="3" t="s">
        <v>12343</v>
      </c>
      <c r="L3020" s="3" t="s">
        <v>4726</v>
      </c>
      <c r="M3020" s="3" t="s">
        <v>13558</v>
      </c>
      <c r="N3020" s="3" t="s">
        <v>4769</v>
      </c>
      <c r="O3020" s="3" t="s">
        <v>4715</v>
      </c>
      <c r="P3020" s="3"/>
      <c r="Q3020" s="3"/>
      <c r="R3020" s="3"/>
      <c r="S3020" s="3"/>
      <c r="T3020" s="3" t="s">
        <v>4716</v>
      </c>
    </row>
    <row r="3021" spans="2:20">
      <c r="B3021" t="s">
        <v>12345</v>
      </c>
      <c r="C3021" t="s">
        <v>17199</v>
      </c>
      <c r="E3021" t="s">
        <v>17194</v>
      </c>
      <c r="F3021" s="3">
        <v>0</v>
      </c>
      <c r="G3021" s="3">
        <v>0</v>
      </c>
      <c r="H3021" s="255">
        <v>42208</v>
      </c>
      <c r="I3021" s="270">
        <v>7.583333333333333</v>
      </c>
      <c r="J3021" s="3">
        <v>-1</v>
      </c>
      <c r="K3021" s="3" t="s">
        <v>4752</v>
      </c>
      <c r="L3021" s="3" t="s">
        <v>5324</v>
      </c>
      <c r="M3021" s="3" t="s">
        <v>5545</v>
      </c>
      <c r="N3021" s="3" t="s">
        <v>4718</v>
      </c>
      <c r="O3021" s="3" t="s">
        <v>4715</v>
      </c>
      <c r="P3021" s="3"/>
      <c r="Q3021" s="3"/>
      <c r="R3021" s="3"/>
      <c r="S3021" s="3"/>
      <c r="T3021" s="3" t="s">
        <v>4716</v>
      </c>
    </row>
    <row r="3022" spans="2:20">
      <c r="B3022" t="s">
        <v>12345</v>
      </c>
      <c r="C3022" t="s">
        <v>17200</v>
      </c>
      <c r="E3022" t="s">
        <v>15986</v>
      </c>
      <c r="F3022" s="3">
        <v>0</v>
      </c>
      <c r="G3022" s="3">
        <v>0</v>
      </c>
      <c r="H3022" s="255">
        <v>42216</v>
      </c>
      <c r="I3022" s="270">
        <v>7.583333333333333</v>
      </c>
      <c r="J3022" s="3">
        <v>-1</v>
      </c>
      <c r="K3022" s="3" t="s">
        <v>12343</v>
      </c>
      <c r="L3022" s="3" t="s">
        <v>5324</v>
      </c>
      <c r="M3022" s="3" t="s">
        <v>13064</v>
      </c>
      <c r="N3022" s="3" t="s">
        <v>4712</v>
      </c>
      <c r="O3022" s="3" t="s">
        <v>4715</v>
      </c>
      <c r="P3022" s="3"/>
      <c r="Q3022" s="3"/>
      <c r="R3022" s="3"/>
      <c r="S3022" s="3"/>
      <c r="T3022" s="3" t="s">
        <v>4716</v>
      </c>
    </row>
    <row r="3023" spans="2:20">
      <c r="B3023" t="s">
        <v>12345</v>
      </c>
      <c r="C3023" t="s">
        <v>17201</v>
      </c>
      <c r="E3023" t="s">
        <v>17202</v>
      </c>
      <c r="F3023" s="3">
        <v>0</v>
      </c>
      <c r="G3023" s="3">
        <v>0</v>
      </c>
      <c r="H3023" s="255">
        <v>42194</v>
      </c>
      <c r="I3023" s="270">
        <v>7.583333333333333</v>
      </c>
      <c r="J3023" s="3">
        <v>-1</v>
      </c>
      <c r="K3023" s="3" t="s">
        <v>4752</v>
      </c>
      <c r="L3023" s="3" t="s">
        <v>4753</v>
      </c>
      <c r="M3023" s="3" t="s">
        <v>4753</v>
      </c>
      <c r="N3023" s="3" t="s">
        <v>4718</v>
      </c>
      <c r="O3023" s="3" t="s">
        <v>4715</v>
      </c>
      <c r="P3023" s="3"/>
      <c r="Q3023" s="3"/>
      <c r="R3023" s="3"/>
      <c r="S3023" s="3"/>
      <c r="T3023" s="3" t="s">
        <v>4716</v>
      </c>
    </row>
    <row r="3024" spans="2:20">
      <c r="B3024" t="s">
        <v>12345</v>
      </c>
      <c r="C3024" t="s">
        <v>17203</v>
      </c>
      <c r="E3024" t="s">
        <v>15675</v>
      </c>
      <c r="F3024" s="3">
        <v>1</v>
      </c>
      <c r="G3024" s="3">
        <v>1363.76</v>
      </c>
      <c r="H3024" s="255">
        <v>42200</v>
      </c>
      <c r="I3024" s="270">
        <v>7.583333333333333</v>
      </c>
      <c r="J3024" s="3">
        <v>-1</v>
      </c>
      <c r="K3024" s="3" t="s">
        <v>12343</v>
      </c>
      <c r="L3024" s="3" t="s">
        <v>4753</v>
      </c>
      <c r="M3024" s="3" t="s">
        <v>4753</v>
      </c>
      <c r="N3024" s="3" t="s">
        <v>4722</v>
      </c>
      <c r="O3024" s="3" t="s">
        <v>4715</v>
      </c>
      <c r="P3024" s="3"/>
      <c r="Q3024" s="3"/>
      <c r="R3024" s="3"/>
      <c r="S3024" s="3"/>
      <c r="T3024" s="3" t="s">
        <v>4716</v>
      </c>
    </row>
    <row r="3025" spans="2:20">
      <c r="B3025" t="s">
        <v>12345</v>
      </c>
      <c r="C3025" t="s">
        <v>17204</v>
      </c>
      <c r="E3025" t="s">
        <v>16386</v>
      </c>
      <c r="F3025" s="3">
        <v>0</v>
      </c>
      <c r="G3025" s="3">
        <v>0</v>
      </c>
      <c r="H3025" s="255">
        <v>42214</v>
      </c>
      <c r="I3025" s="270">
        <v>7.583333333333333</v>
      </c>
      <c r="J3025" s="3">
        <v>-1</v>
      </c>
      <c r="K3025" s="3" t="s">
        <v>12343</v>
      </c>
      <c r="L3025" s="3" t="s">
        <v>4753</v>
      </c>
      <c r="M3025" s="3" t="s">
        <v>4753</v>
      </c>
      <c r="N3025" s="3" t="s">
        <v>4722</v>
      </c>
      <c r="O3025" s="3" t="s">
        <v>4715</v>
      </c>
      <c r="P3025" s="3"/>
      <c r="Q3025" s="3"/>
      <c r="R3025" s="3"/>
      <c r="S3025" s="3"/>
      <c r="T3025" s="3" t="s">
        <v>4716</v>
      </c>
    </row>
    <row r="3026" spans="2:20">
      <c r="B3026" t="s">
        <v>12345</v>
      </c>
      <c r="C3026" t="s">
        <v>17205</v>
      </c>
      <c r="E3026" t="s">
        <v>14684</v>
      </c>
      <c r="F3026" s="3">
        <v>1</v>
      </c>
      <c r="G3026" s="3">
        <v>1363.76</v>
      </c>
      <c r="H3026" s="255">
        <v>42216</v>
      </c>
      <c r="I3026" s="270">
        <v>7.583333333333333</v>
      </c>
      <c r="J3026" s="3">
        <v>-1</v>
      </c>
      <c r="K3026" s="3" t="s">
        <v>4752</v>
      </c>
      <c r="L3026" s="3" t="s">
        <v>4753</v>
      </c>
      <c r="M3026" s="3" t="s">
        <v>4753</v>
      </c>
      <c r="N3026" s="3" t="s">
        <v>4712</v>
      </c>
      <c r="O3026" s="3" t="s">
        <v>4715</v>
      </c>
      <c r="P3026" s="3"/>
      <c r="Q3026" s="3"/>
      <c r="R3026" s="3"/>
      <c r="S3026" s="3"/>
      <c r="T3026" s="3" t="s">
        <v>4716</v>
      </c>
    </row>
    <row r="3027" spans="2:20">
      <c r="B3027" t="s">
        <v>12345</v>
      </c>
      <c r="C3027" t="s">
        <v>17206</v>
      </c>
      <c r="E3027" t="s">
        <v>16569</v>
      </c>
      <c r="F3027" s="3">
        <v>0</v>
      </c>
      <c r="G3027" s="3">
        <v>0</v>
      </c>
      <c r="H3027" s="255">
        <v>42200</v>
      </c>
      <c r="I3027" s="270">
        <v>7.583333333333333</v>
      </c>
      <c r="J3027" s="3">
        <v>-1</v>
      </c>
      <c r="K3027" s="3" t="s">
        <v>12343</v>
      </c>
      <c r="L3027" s="3" t="s">
        <v>4753</v>
      </c>
      <c r="M3027" s="3" t="s">
        <v>4753</v>
      </c>
      <c r="N3027" s="3" t="s">
        <v>4722</v>
      </c>
      <c r="O3027" s="3" t="s">
        <v>4715</v>
      </c>
      <c r="P3027" s="3"/>
      <c r="Q3027" s="3"/>
      <c r="R3027" s="3"/>
      <c r="S3027" s="3"/>
      <c r="T3027" s="3" t="s">
        <v>4716</v>
      </c>
    </row>
    <row r="3028" spans="2:20">
      <c r="B3028" t="s">
        <v>12345</v>
      </c>
      <c r="C3028" t="s">
        <v>17207</v>
      </c>
      <c r="E3028" t="s">
        <v>15693</v>
      </c>
      <c r="F3028" s="3">
        <v>0</v>
      </c>
      <c r="G3028" s="3">
        <v>0</v>
      </c>
      <c r="H3028" s="255">
        <v>42174</v>
      </c>
      <c r="I3028" s="270">
        <v>7.666666666666667</v>
      </c>
      <c r="J3028" s="3">
        <v>-1</v>
      </c>
      <c r="K3028" s="3" t="s">
        <v>12343</v>
      </c>
      <c r="L3028" s="3" t="s">
        <v>4753</v>
      </c>
      <c r="M3028" s="3" t="s">
        <v>4753</v>
      </c>
      <c r="N3028" s="3" t="s">
        <v>4722</v>
      </c>
      <c r="O3028" s="3" t="s">
        <v>4715</v>
      </c>
      <c r="P3028" s="3"/>
      <c r="Q3028" s="3"/>
      <c r="R3028" s="3"/>
      <c r="S3028" s="3"/>
      <c r="T3028" s="3" t="s">
        <v>4716</v>
      </c>
    </row>
    <row r="3029" spans="2:20">
      <c r="B3029" t="s">
        <v>12345</v>
      </c>
      <c r="C3029" t="s">
        <v>17208</v>
      </c>
      <c r="E3029" t="s">
        <v>15450</v>
      </c>
      <c r="F3029" s="3">
        <v>0</v>
      </c>
      <c r="G3029" s="3">
        <v>0</v>
      </c>
      <c r="H3029" s="255">
        <v>42171</v>
      </c>
      <c r="I3029" s="270">
        <v>7.666666666666667</v>
      </c>
      <c r="J3029" s="3">
        <v>-1</v>
      </c>
      <c r="K3029" s="3" t="s">
        <v>12343</v>
      </c>
      <c r="L3029" s="3" t="s">
        <v>4753</v>
      </c>
      <c r="M3029" s="3" t="s">
        <v>4753</v>
      </c>
      <c r="N3029" s="3" t="s">
        <v>4712</v>
      </c>
      <c r="O3029" s="3" t="s">
        <v>4715</v>
      </c>
      <c r="P3029" s="3"/>
      <c r="Q3029" s="3"/>
      <c r="R3029" s="3"/>
      <c r="S3029" s="3"/>
      <c r="T3029" s="3" t="s">
        <v>4716</v>
      </c>
    </row>
    <row r="3030" spans="2:20">
      <c r="B3030" t="s">
        <v>12345</v>
      </c>
      <c r="C3030" t="s">
        <v>17209</v>
      </c>
      <c r="E3030" t="s">
        <v>12809</v>
      </c>
      <c r="F3030" s="3">
        <v>0</v>
      </c>
      <c r="G3030" s="3">
        <v>0</v>
      </c>
      <c r="H3030" s="255">
        <v>42185</v>
      </c>
      <c r="I3030" s="270">
        <v>7.666666666666667</v>
      </c>
      <c r="J3030" s="3">
        <v>207385</v>
      </c>
      <c r="K3030" s="3" t="s">
        <v>12343</v>
      </c>
      <c r="L3030" s="3" t="s">
        <v>4726</v>
      </c>
      <c r="M3030" s="3" t="s">
        <v>5228</v>
      </c>
      <c r="N3030" s="3" t="s">
        <v>4718</v>
      </c>
      <c r="O3030" s="3" t="s">
        <v>4715</v>
      </c>
      <c r="P3030" s="3"/>
      <c r="Q3030" s="3"/>
      <c r="R3030" s="3"/>
      <c r="S3030" s="3"/>
      <c r="T3030" s="3" t="s">
        <v>4716</v>
      </c>
    </row>
    <row r="3031" spans="2:20">
      <c r="B3031" t="s">
        <v>12345</v>
      </c>
      <c r="C3031" t="s">
        <v>17210</v>
      </c>
      <c r="E3031" t="s">
        <v>13126</v>
      </c>
      <c r="F3031" s="3">
        <v>0</v>
      </c>
      <c r="G3031" s="3">
        <v>0</v>
      </c>
      <c r="H3031" s="255">
        <v>42171</v>
      </c>
      <c r="I3031" s="270">
        <v>7.666666666666667</v>
      </c>
      <c r="J3031" s="3">
        <v>-1</v>
      </c>
      <c r="K3031" s="3" t="s">
        <v>12343</v>
      </c>
      <c r="L3031" s="3" t="s">
        <v>4726</v>
      </c>
      <c r="M3031" s="3" t="s">
        <v>5188</v>
      </c>
      <c r="N3031" s="3" t="s">
        <v>4718</v>
      </c>
      <c r="O3031" s="3" t="s">
        <v>4715</v>
      </c>
      <c r="P3031" s="3"/>
      <c r="Q3031" s="3"/>
      <c r="R3031" s="3"/>
      <c r="S3031" s="3"/>
      <c r="T3031" s="3" t="s">
        <v>4716</v>
      </c>
    </row>
    <row r="3032" spans="2:20">
      <c r="B3032" t="s">
        <v>12345</v>
      </c>
      <c r="C3032" t="s">
        <v>17211</v>
      </c>
      <c r="E3032" t="s">
        <v>15168</v>
      </c>
      <c r="F3032" s="3">
        <v>0</v>
      </c>
      <c r="G3032" s="3">
        <v>0</v>
      </c>
      <c r="H3032" s="255">
        <v>42185</v>
      </c>
      <c r="I3032" s="270">
        <v>7.666666666666667</v>
      </c>
      <c r="J3032" s="3">
        <v>-1</v>
      </c>
      <c r="K3032" s="3" t="s">
        <v>4752</v>
      </c>
      <c r="L3032" s="3" t="s">
        <v>5324</v>
      </c>
      <c r="M3032" s="3" t="s">
        <v>17212</v>
      </c>
      <c r="N3032" s="3" t="s">
        <v>4722</v>
      </c>
      <c r="O3032" s="3" t="s">
        <v>4715</v>
      </c>
      <c r="P3032" s="3"/>
      <c r="Q3032" s="3"/>
      <c r="R3032" s="3"/>
      <c r="S3032" s="3"/>
      <c r="T3032" s="3" t="s">
        <v>4716</v>
      </c>
    </row>
    <row r="3033" spans="2:20">
      <c r="B3033" t="s">
        <v>12345</v>
      </c>
      <c r="C3033" t="s">
        <v>17213</v>
      </c>
      <c r="E3033" t="s">
        <v>12444</v>
      </c>
      <c r="F3033" s="3">
        <v>0</v>
      </c>
      <c r="G3033" s="3">
        <v>0</v>
      </c>
      <c r="H3033" s="255">
        <v>42185</v>
      </c>
      <c r="I3033" s="270">
        <v>7.666666666666667</v>
      </c>
      <c r="J3033" s="3">
        <v>83190</v>
      </c>
      <c r="K3033" s="3" t="s">
        <v>4752</v>
      </c>
      <c r="L3033" s="3" t="s">
        <v>4726</v>
      </c>
      <c r="M3033" s="3" t="s">
        <v>12348</v>
      </c>
      <c r="N3033" s="3" t="s">
        <v>4712</v>
      </c>
      <c r="O3033" s="3" t="s">
        <v>4715</v>
      </c>
      <c r="P3033" s="3"/>
      <c r="Q3033" s="3"/>
      <c r="R3033" s="3"/>
      <c r="S3033" s="3"/>
      <c r="T3033" s="3" t="s">
        <v>4716</v>
      </c>
    </row>
    <row r="3034" spans="2:20">
      <c r="B3034" t="s">
        <v>12345</v>
      </c>
      <c r="C3034" t="s">
        <v>17214</v>
      </c>
      <c r="E3034" t="s">
        <v>17215</v>
      </c>
      <c r="F3034" s="3">
        <v>0</v>
      </c>
      <c r="G3034" s="3">
        <v>0</v>
      </c>
      <c r="H3034" s="255">
        <v>42174</v>
      </c>
      <c r="I3034" s="270">
        <v>7.666666666666667</v>
      </c>
      <c r="J3034" s="3">
        <v>-1</v>
      </c>
      <c r="K3034" s="3" t="s">
        <v>12343</v>
      </c>
      <c r="L3034" s="3" t="s">
        <v>4726</v>
      </c>
      <c r="M3034" s="3" t="s">
        <v>11774</v>
      </c>
      <c r="N3034" s="3" t="s">
        <v>4722</v>
      </c>
      <c r="O3034" s="3" t="s">
        <v>4715</v>
      </c>
      <c r="P3034" s="3"/>
      <c r="Q3034" s="3"/>
      <c r="R3034" s="3"/>
      <c r="S3034" s="3"/>
      <c r="T3034" s="3" t="s">
        <v>4716</v>
      </c>
    </row>
    <row r="3035" spans="2:20">
      <c r="B3035" t="s">
        <v>12345</v>
      </c>
      <c r="C3035" t="s">
        <v>17216</v>
      </c>
      <c r="E3035" t="s">
        <v>17217</v>
      </c>
      <c r="F3035" s="3">
        <v>0</v>
      </c>
      <c r="G3035" s="3">
        <v>0</v>
      </c>
      <c r="H3035" s="255">
        <v>42163</v>
      </c>
      <c r="I3035" s="270">
        <v>7.666666666666667</v>
      </c>
      <c r="J3035" s="3">
        <v>-1</v>
      </c>
      <c r="K3035" s="3" t="s">
        <v>12343</v>
      </c>
      <c r="L3035" s="3" t="s">
        <v>5324</v>
      </c>
      <c r="M3035" s="3" t="s">
        <v>17218</v>
      </c>
      <c r="N3035" s="3" t="s">
        <v>4722</v>
      </c>
      <c r="O3035" s="3" t="s">
        <v>4715</v>
      </c>
      <c r="P3035" s="3"/>
      <c r="Q3035" s="3"/>
      <c r="R3035" s="3"/>
      <c r="S3035" s="3"/>
      <c r="T3035" s="3" t="s">
        <v>4716</v>
      </c>
    </row>
    <row r="3036" spans="2:20">
      <c r="B3036" t="s">
        <v>12345</v>
      </c>
      <c r="C3036" t="s">
        <v>2042</v>
      </c>
      <c r="E3036" t="s">
        <v>16759</v>
      </c>
      <c r="F3036" s="3">
        <v>0</v>
      </c>
      <c r="G3036" s="3">
        <v>0</v>
      </c>
      <c r="H3036" s="255">
        <v>42165</v>
      </c>
      <c r="I3036" s="270">
        <v>7.666666666666667</v>
      </c>
      <c r="J3036" s="3">
        <v>-1</v>
      </c>
      <c r="K3036" s="3" t="s">
        <v>4752</v>
      </c>
      <c r="L3036" s="3" t="s">
        <v>4726</v>
      </c>
      <c r="M3036" s="3" t="s">
        <v>9993</v>
      </c>
      <c r="N3036" s="3" t="s">
        <v>4722</v>
      </c>
      <c r="O3036" s="3" t="s">
        <v>4715</v>
      </c>
      <c r="P3036" s="3"/>
      <c r="Q3036" s="3"/>
      <c r="R3036" s="3"/>
      <c r="S3036" s="3"/>
      <c r="T3036" s="3" t="s">
        <v>4716</v>
      </c>
    </row>
    <row r="3037" spans="2:20">
      <c r="B3037" t="s">
        <v>12345</v>
      </c>
      <c r="C3037" t="s">
        <v>17219</v>
      </c>
      <c r="E3037" t="s">
        <v>15888</v>
      </c>
      <c r="F3037" s="3">
        <v>1</v>
      </c>
      <c r="G3037" s="3">
        <v>3525.62</v>
      </c>
      <c r="H3037" s="255">
        <v>42178</v>
      </c>
      <c r="I3037" s="270">
        <v>7.666666666666667</v>
      </c>
      <c r="J3037" s="3">
        <v>-1</v>
      </c>
      <c r="K3037" s="3" t="s">
        <v>12343</v>
      </c>
      <c r="L3037" s="3" t="s">
        <v>4726</v>
      </c>
      <c r="M3037" s="3" t="s">
        <v>17220</v>
      </c>
      <c r="N3037" s="3" t="s">
        <v>4712</v>
      </c>
      <c r="O3037" s="3" t="s">
        <v>4715</v>
      </c>
      <c r="P3037" s="3"/>
      <c r="Q3037" s="3"/>
      <c r="R3037" s="3"/>
      <c r="S3037" s="3"/>
      <c r="T3037" s="3" t="s">
        <v>4716</v>
      </c>
    </row>
    <row r="3038" spans="2:20">
      <c r="B3038" t="s">
        <v>12345</v>
      </c>
      <c r="C3038" t="s">
        <v>17221</v>
      </c>
      <c r="E3038" t="s">
        <v>15447</v>
      </c>
      <c r="F3038" s="3">
        <v>0</v>
      </c>
      <c r="G3038" s="3">
        <v>0</v>
      </c>
      <c r="H3038" s="255">
        <v>42168</v>
      </c>
      <c r="I3038" s="270">
        <v>7.666666666666667</v>
      </c>
      <c r="J3038" s="3">
        <v>-1</v>
      </c>
      <c r="K3038" s="3" t="s">
        <v>4752</v>
      </c>
      <c r="L3038" s="3" t="s">
        <v>4726</v>
      </c>
      <c r="M3038" s="3" t="s">
        <v>5228</v>
      </c>
      <c r="N3038" s="3" t="s">
        <v>4722</v>
      </c>
      <c r="O3038" s="3" t="s">
        <v>4715</v>
      </c>
      <c r="P3038" s="3"/>
      <c r="Q3038" s="3"/>
      <c r="R3038" s="3"/>
      <c r="S3038" s="3"/>
      <c r="T3038" s="3" t="s">
        <v>4716</v>
      </c>
    </row>
    <row r="3039" spans="2:20">
      <c r="B3039" t="s">
        <v>12345</v>
      </c>
      <c r="C3039" t="s">
        <v>17222</v>
      </c>
      <c r="E3039" t="s">
        <v>14354</v>
      </c>
      <c r="F3039" s="3">
        <v>0</v>
      </c>
      <c r="G3039" s="3">
        <v>0</v>
      </c>
      <c r="H3039" s="255">
        <v>42172</v>
      </c>
      <c r="I3039" s="270">
        <v>7.666666666666667</v>
      </c>
      <c r="J3039" s="3">
        <v>-1</v>
      </c>
      <c r="K3039" s="3" t="s">
        <v>12343</v>
      </c>
      <c r="L3039" s="3" t="s">
        <v>5324</v>
      </c>
      <c r="M3039" s="3" t="s">
        <v>13161</v>
      </c>
      <c r="N3039" s="3" t="s">
        <v>4722</v>
      </c>
      <c r="O3039" s="3" t="s">
        <v>4715</v>
      </c>
      <c r="P3039" s="3"/>
      <c r="Q3039" s="3"/>
      <c r="R3039" s="3"/>
      <c r="S3039" s="3"/>
      <c r="T3039" s="3" t="s">
        <v>4716</v>
      </c>
    </row>
    <row r="3040" spans="2:20">
      <c r="B3040" t="s">
        <v>12345</v>
      </c>
      <c r="C3040" t="s">
        <v>17223</v>
      </c>
      <c r="E3040" t="s">
        <v>14224</v>
      </c>
      <c r="F3040" s="3">
        <v>0</v>
      </c>
      <c r="G3040" s="3">
        <v>0</v>
      </c>
      <c r="H3040" s="255">
        <v>42164</v>
      </c>
      <c r="I3040" s="270">
        <v>7.666666666666667</v>
      </c>
      <c r="J3040" s="3">
        <v>-1</v>
      </c>
      <c r="K3040" s="3" t="s">
        <v>4752</v>
      </c>
      <c r="L3040" s="3" t="s">
        <v>4726</v>
      </c>
      <c r="M3040" s="3" t="s">
        <v>4994</v>
      </c>
      <c r="N3040" s="3" t="s">
        <v>4722</v>
      </c>
      <c r="O3040" s="3" t="s">
        <v>4715</v>
      </c>
      <c r="P3040" s="3"/>
      <c r="Q3040" s="3"/>
      <c r="R3040" s="3"/>
      <c r="S3040" s="3"/>
      <c r="T3040" s="3" t="s">
        <v>4716</v>
      </c>
    </row>
    <row r="3041" spans="2:20">
      <c r="B3041" t="s">
        <v>12345</v>
      </c>
      <c r="C3041" t="s">
        <v>17224</v>
      </c>
      <c r="E3041" t="s">
        <v>16935</v>
      </c>
      <c r="F3041" s="3">
        <v>0</v>
      </c>
      <c r="G3041" s="3">
        <v>0</v>
      </c>
      <c r="H3041" s="255">
        <v>42174</v>
      </c>
      <c r="I3041" s="270">
        <v>7.666666666666667</v>
      </c>
      <c r="J3041" s="3">
        <v>-1</v>
      </c>
      <c r="K3041" s="3" t="s">
        <v>12343</v>
      </c>
      <c r="L3041" s="3" t="s">
        <v>5197</v>
      </c>
      <c r="M3041" s="3" t="s">
        <v>10405</v>
      </c>
      <c r="N3041" s="3" t="s">
        <v>4722</v>
      </c>
      <c r="O3041" s="3" t="s">
        <v>4715</v>
      </c>
      <c r="P3041" s="3"/>
      <c r="Q3041" s="3"/>
      <c r="R3041" s="3"/>
      <c r="S3041" s="3"/>
      <c r="T3041" s="3" t="s">
        <v>4716</v>
      </c>
    </row>
    <row r="3042" spans="2:20">
      <c r="B3042" t="s">
        <v>12345</v>
      </c>
      <c r="C3042" t="s">
        <v>17225</v>
      </c>
      <c r="E3042" t="s">
        <v>14343</v>
      </c>
      <c r="F3042" s="3">
        <v>0</v>
      </c>
      <c r="G3042" s="3">
        <v>0</v>
      </c>
      <c r="H3042" s="255">
        <v>42171</v>
      </c>
      <c r="I3042" s="270">
        <v>7.666666666666667</v>
      </c>
      <c r="J3042" s="3">
        <v>-1</v>
      </c>
      <c r="K3042" s="3" t="s">
        <v>12343</v>
      </c>
      <c r="L3042" s="3" t="s">
        <v>4726</v>
      </c>
      <c r="M3042" s="3" t="s">
        <v>5188</v>
      </c>
      <c r="N3042" s="3" t="s">
        <v>4722</v>
      </c>
      <c r="O3042" s="3" t="s">
        <v>4715</v>
      </c>
      <c r="P3042" s="3"/>
      <c r="Q3042" s="3"/>
      <c r="R3042" s="3"/>
      <c r="S3042" s="3"/>
      <c r="T3042" s="3" t="s">
        <v>4716</v>
      </c>
    </row>
    <row r="3043" spans="2:20">
      <c r="B3043" t="s">
        <v>12345</v>
      </c>
      <c r="C3043" t="s">
        <v>17226</v>
      </c>
      <c r="E3043" t="s">
        <v>17227</v>
      </c>
      <c r="F3043" s="3">
        <v>0</v>
      </c>
      <c r="G3043" s="3">
        <v>0</v>
      </c>
      <c r="H3043" s="255">
        <v>42173</v>
      </c>
      <c r="I3043" s="270">
        <v>7.666666666666667</v>
      </c>
      <c r="J3043" s="3">
        <v>-1</v>
      </c>
      <c r="K3043" s="3" t="s">
        <v>4752</v>
      </c>
      <c r="L3043" s="3" t="s">
        <v>4726</v>
      </c>
      <c r="M3043" s="3" t="s">
        <v>5188</v>
      </c>
      <c r="N3043" s="3" t="s">
        <v>4722</v>
      </c>
      <c r="O3043" s="3" t="s">
        <v>4715</v>
      </c>
      <c r="P3043" s="3"/>
      <c r="Q3043" s="3"/>
      <c r="R3043" s="3"/>
      <c r="S3043" s="3"/>
      <c r="T3043" s="3" t="s">
        <v>4716</v>
      </c>
    </row>
    <row r="3044" spans="2:20">
      <c r="B3044" t="s">
        <v>12345</v>
      </c>
      <c r="C3044" t="s">
        <v>17228</v>
      </c>
      <c r="E3044" t="s">
        <v>13913</v>
      </c>
      <c r="F3044" s="3">
        <v>0</v>
      </c>
      <c r="G3044" s="3">
        <v>0</v>
      </c>
      <c r="H3044" s="255">
        <v>42170</v>
      </c>
      <c r="I3044" s="270">
        <v>7.666666666666667</v>
      </c>
      <c r="J3044" s="3">
        <v>-1</v>
      </c>
      <c r="K3044" s="3" t="s">
        <v>4752</v>
      </c>
      <c r="L3044" s="3" t="s">
        <v>4726</v>
      </c>
      <c r="M3044" s="3" t="s">
        <v>12996</v>
      </c>
      <c r="N3044" s="3" t="s">
        <v>4731</v>
      </c>
      <c r="O3044" s="3" t="s">
        <v>4715</v>
      </c>
      <c r="P3044" s="3"/>
      <c r="Q3044" s="3"/>
      <c r="R3044" s="3"/>
      <c r="S3044" s="3"/>
      <c r="T3044" s="3" t="s">
        <v>4716</v>
      </c>
    </row>
    <row r="3045" spans="2:20">
      <c r="B3045" t="s">
        <v>12378</v>
      </c>
      <c r="C3045" t="s">
        <v>17229</v>
      </c>
      <c r="E3045" t="s">
        <v>16292</v>
      </c>
      <c r="F3045" s="3">
        <v>0</v>
      </c>
      <c r="G3045" s="3">
        <v>0</v>
      </c>
      <c r="H3045" s="255">
        <v>42171</v>
      </c>
      <c r="I3045" s="270">
        <v>7.666666666666667</v>
      </c>
      <c r="J3045" s="3">
        <v>-1</v>
      </c>
      <c r="K3045" s="3" t="s">
        <v>12343</v>
      </c>
      <c r="L3045" s="3" t="s">
        <v>4726</v>
      </c>
      <c r="M3045" s="3" t="s">
        <v>7955</v>
      </c>
      <c r="N3045" s="3" t="s">
        <v>4718</v>
      </c>
      <c r="O3045" s="3" t="s">
        <v>4715</v>
      </c>
      <c r="P3045" s="3"/>
      <c r="Q3045" s="3"/>
      <c r="R3045" s="3"/>
      <c r="S3045" s="3"/>
      <c r="T3045" s="3" t="s">
        <v>4716</v>
      </c>
    </row>
    <row r="3046" spans="2:20">
      <c r="B3046" t="s">
        <v>12345</v>
      </c>
      <c r="C3046" t="s">
        <v>17230</v>
      </c>
      <c r="E3046" t="s">
        <v>16715</v>
      </c>
      <c r="F3046" s="3">
        <v>0</v>
      </c>
      <c r="G3046" s="3">
        <v>0</v>
      </c>
      <c r="H3046" s="255">
        <v>42174</v>
      </c>
      <c r="I3046" s="270">
        <v>7.666666666666667</v>
      </c>
      <c r="J3046" s="3">
        <v>-1</v>
      </c>
      <c r="K3046" s="3" t="s">
        <v>12343</v>
      </c>
      <c r="L3046" s="3" t="s">
        <v>5324</v>
      </c>
      <c r="M3046" s="3" t="s">
        <v>10076</v>
      </c>
      <c r="N3046" s="3" t="s">
        <v>4722</v>
      </c>
      <c r="O3046" s="3" t="s">
        <v>4715</v>
      </c>
      <c r="P3046" s="3"/>
      <c r="Q3046" s="3"/>
      <c r="R3046" s="3"/>
      <c r="S3046" s="3"/>
      <c r="T3046" s="3" t="s">
        <v>4716</v>
      </c>
    </row>
    <row r="3047" spans="2:20">
      <c r="B3047" t="s">
        <v>12345</v>
      </c>
      <c r="C3047" t="s">
        <v>17231</v>
      </c>
      <c r="E3047" t="s">
        <v>13434</v>
      </c>
      <c r="F3047" s="3">
        <v>0</v>
      </c>
      <c r="G3047" s="3">
        <v>0</v>
      </c>
      <c r="H3047" s="255">
        <v>42163</v>
      </c>
      <c r="I3047" s="270">
        <v>7.666666666666667</v>
      </c>
      <c r="J3047" s="3">
        <v>-1</v>
      </c>
      <c r="K3047" s="3" t="s">
        <v>12343</v>
      </c>
      <c r="L3047" s="3" t="s">
        <v>5324</v>
      </c>
      <c r="M3047" s="3" t="s">
        <v>6241</v>
      </c>
      <c r="N3047" s="3" t="s">
        <v>4722</v>
      </c>
      <c r="O3047" s="3" t="s">
        <v>4715</v>
      </c>
      <c r="P3047" s="3"/>
      <c r="Q3047" s="3"/>
      <c r="R3047" s="3"/>
      <c r="S3047" s="3"/>
      <c r="T3047" s="3" t="s">
        <v>4716</v>
      </c>
    </row>
    <row r="3048" spans="2:20">
      <c r="B3048" t="s">
        <v>12345</v>
      </c>
      <c r="C3048" t="s">
        <v>17232</v>
      </c>
      <c r="E3048" t="s">
        <v>12692</v>
      </c>
      <c r="F3048" s="3">
        <v>0</v>
      </c>
      <c r="G3048" s="3">
        <v>0</v>
      </c>
      <c r="H3048" s="255">
        <v>42167</v>
      </c>
      <c r="I3048" s="270">
        <v>7.666666666666667</v>
      </c>
      <c r="J3048" s="3">
        <v>-1</v>
      </c>
      <c r="K3048" s="3" t="s">
        <v>4752</v>
      </c>
      <c r="L3048" s="3" t="s">
        <v>4726</v>
      </c>
      <c r="M3048" s="3" t="s">
        <v>4994</v>
      </c>
      <c r="N3048" s="3" t="s">
        <v>4718</v>
      </c>
      <c r="O3048" s="3" t="s">
        <v>4715</v>
      </c>
      <c r="P3048" s="3"/>
      <c r="Q3048" s="3"/>
      <c r="R3048" s="3"/>
      <c r="S3048" s="3"/>
      <c r="T3048" s="3" t="s">
        <v>4716</v>
      </c>
    </row>
    <row r="3049" spans="2:20">
      <c r="B3049" t="s">
        <v>12345</v>
      </c>
      <c r="C3049" t="s">
        <v>17233</v>
      </c>
      <c r="E3049" t="s">
        <v>17234</v>
      </c>
      <c r="F3049" s="3">
        <v>0</v>
      </c>
      <c r="G3049" s="3">
        <v>0</v>
      </c>
      <c r="H3049" s="255">
        <v>42180</v>
      </c>
      <c r="I3049" s="270">
        <v>7.666666666666667</v>
      </c>
      <c r="J3049" s="3">
        <v>-1</v>
      </c>
      <c r="K3049" s="3" t="s">
        <v>4752</v>
      </c>
      <c r="L3049" s="3" t="s">
        <v>4726</v>
      </c>
      <c r="M3049" s="3" t="s">
        <v>5188</v>
      </c>
      <c r="N3049" s="3" t="s">
        <v>4718</v>
      </c>
      <c r="O3049" s="3" t="s">
        <v>4715</v>
      </c>
      <c r="P3049" s="3"/>
      <c r="Q3049" s="3"/>
      <c r="R3049" s="3"/>
      <c r="S3049" s="3"/>
      <c r="T3049" s="3" t="s">
        <v>4716</v>
      </c>
    </row>
    <row r="3050" spans="2:20">
      <c r="B3050" t="s">
        <v>12378</v>
      </c>
      <c r="C3050" t="s">
        <v>17235</v>
      </c>
      <c r="E3050" t="s">
        <v>13742</v>
      </c>
      <c r="F3050" s="3">
        <v>0</v>
      </c>
      <c r="G3050" s="3">
        <v>0</v>
      </c>
      <c r="H3050" s="255">
        <v>42185</v>
      </c>
      <c r="I3050" s="270">
        <v>7.666666666666667</v>
      </c>
      <c r="J3050" s="3">
        <v>-1</v>
      </c>
      <c r="K3050" s="3" t="s">
        <v>12343</v>
      </c>
      <c r="L3050" s="3" t="s">
        <v>5324</v>
      </c>
      <c r="M3050" s="3" t="s">
        <v>14656</v>
      </c>
      <c r="N3050" s="3" t="s">
        <v>4722</v>
      </c>
      <c r="O3050" s="3" t="s">
        <v>4715</v>
      </c>
      <c r="P3050" s="3"/>
      <c r="Q3050" s="3"/>
      <c r="R3050" s="3"/>
      <c r="S3050" s="3"/>
      <c r="T3050" s="3" t="s">
        <v>4716</v>
      </c>
    </row>
    <row r="3051" spans="2:20">
      <c r="B3051" t="s">
        <v>12345</v>
      </c>
      <c r="C3051" t="s">
        <v>17236</v>
      </c>
      <c r="E3051" t="s">
        <v>14477</v>
      </c>
      <c r="F3051" s="3">
        <v>0</v>
      </c>
      <c r="G3051" s="3">
        <v>0</v>
      </c>
      <c r="H3051" s="255">
        <v>42179</v>
      </c>
      <c r="I3051" s="270">
        <v>7.666666666666667</v>
      </c>
      <c r="J3051" s="3">
        <v>-1</v>
      </c>
      <c r="K3051" s="3" t="s">
        <v>12343</v>
      </c>
      <c r="L3051" s="3" t="s">
        <v>5324</v>
      </c>
      <c r="M3051" s="3" t="s">
        <v>17237</v>
      </c>
      <c r="N3051" s="3" t="s">
        <v>4718</v>
      </c>
      <c r="O3051" s="3" t="s">
        <v>4715</v>
      </c>
      <c r="P3051" s="3"/>
      <c r="Q3051" s="3"/>
      <c r="R3051" s="3"/>
      <c r="S3051" s="3"/>
      <c r="T3051" s="3" t="s">
        <v>4716</v>
      </c>
    </row>
    <row r="3052" spans="2:20">
      <c r="B3052" t="s">
        <v>12345</v>
      </c>
      <c r="C3052" t="s">
        <v>17238</v>
      </c>
      <c r="E3052" t="s">
        <v>12889</v>
      </c>
      <c r="F3052" s="3">
        <v>0</v>
      </c>
      <c r="G3052" s="3">
        <v>0</v>
      </c>
      <c r="H3052" s="255">
        <v>42172</v>
      </c>
      <c r="I3052" s="270">
        <v>7.666666666666667</v>
      </c>
      <c r="J3052" s="3">
        <v>-1</v>
      </c>
      <c r="K3052" s="3" t="s">
        <v>12343</v>
      </c>
      <c r="L3052" s="3" t="s">
        <v>4726</v>
      </c>
      <c r="M3052" s="3" t="s">
        <v>7799</v>
      </c>
      <c r="N3052" s="3" t="s">
        <v>4712</v>
      </c>
      <c r="O3052" s="3" t="s">
        <v>4715</v>
      </c>
      <c r="P3052" s="3"/>
      <c r="Q3052" s="3"/>
      <c r="R3052" s="3"/>
      <c r="S3052" s="3"/>
      <c r="T3052" s="3" t="s">
        <v>4716</v>
      </c>
    </row>
    <row r="3053" spans="2:20">
      <c r="B3053" t="s">
        <v>12345</v>
      </c>
      <c r="C3053" t="s">
        <v>17239</v>
      </c>
      <c r="E3053" t="s">
        <v>15619</v>
      </c>
      <c r="F3053" s="3">
        <v>0</v>
      </c>
      <c r="G3053" s="3">
        <v>0</v>
      </c>
      <c r="H3053" s="255">
        <v>42184</v>
      </c>
      <c r="I3053" s="270">
        <v>7.666666666666667</v>
      </c>
      <c r="J3053" s="3">
        <v>-1</v>
      </c>
      <c r="K3053" s="3" t="s">
        <v>12343</v>
      </c>
      <c r="L3053" s="3" t="s">
        <v>4726</v>
      </c>
      <c r="M3053" s="3" t="s">
        <v>4994</v>
      </c>
      <c r="N3053" s="3" t="s">
        <v>4722</v>
      </c>
      <c r="O3053" s="3" t="s">
        <v>4715</v>
      </c>
      <c r="P3053" s="3"/>
      <c r="Q3053" s="3"/>
      <c r="R3053" s="3"/>
      <c r="S3053" s="3"/>
      <c r="T3053" s="3" t="s">
        <v>4716</v>
      </c>
    </row>
    <row r="3054" spans="2:20">
      <c r="B3054" t="s">
        <v>12345</v>
      </c>
      <c r="C3054" t="s">
        <v>17240</v>
      </c>
      <c r="E3054" t="s">
        <v>14140</v>
      </c>
      <c r="F3054" s="3">
        <v>0</v>
      </c>
      <c r="G3054" s="3">
        <v>0</v>
      </c>
      <c r="H3054" s="255">
        <v>42181</v>
      </c>
      <c r="I3054" s="270">
        <v>7.666666666666667</v>
      </c>
      <c r="J3054" s="3">
        <v>34164</v>
      </c>
      <c r="K3054" s="3" t="s">
        <v>4752</v>
      </c>
      <c r="L3054" s="3" t="s">
        <v>4726</v>
      </c>
      <c r="M3054" s="3" t="s">
        <v>5972</v>
      </c>
      <c r="N3054" s="3" t="s">
        <v>4722</v>
      </c>
      <c r="O3054" s="3" t="s">
        <v>4715</v>
      </c>
      <c r="P3054" s="3"/>
      <c r="Q3054" s="3"/>
      <c r="R3054" s="3"/>
      <c r="S3054" s="3"/>
      <c r="T3054" s="3" t="s">
        <v>4716</v>
      </c>
    </row>
    <row r="3055" spans="2:20">
      <c r="B3055" t="s">
        <v>12345</v>
      </c>
      <c r="C3055" t="s">
        <v>17241</v>
      </c>
      <c r="E3055" t="s">
        <v>14166</v>
      </c>
      <c r="F3055" s="3">
        <v>0</v>
      </c>
      <c r="G3055" s="3">
        <v>0</v>
      </c>
      <c r="H3055" s="255">
        <v>42172</v>
      </c>
      <c r="I3055" s="270">
        <v>7.666666666666667</v>
      </c>
      <c r="J3055" s="3">
        <v>-1</v>
      </c>
      <c r="K3055" s="3" t="s">
        <v>12343</v>
      </c>
      <c r="L3055" s="3" t="s">
        <v>4753</v>
      </c>
      <c r="M3055" s="3" t="s">
        <v>4753</v>
      </c>
      <c r="N3055" s="3" t="s">
        <v>4722</v>
      </c>
      <c r="O3055" s="3" t="s">
        <v>4715</v>
      </c>
      <c r="P3055" s="3"/>
      <c r="Q3055" s="3"/>
      <c r="R3055" s="3"/>
      <c r="S3055" s="3"/>
      <c r="T3055" s="3" t="s">
        <v>4716</v>
      </c>
    </row>
    <row r="3056" spans="2:20">
      <c r="B3056" t="s">
        <v>12345</v>
      </c>
      <c r="C3056" t="s">
        <v>17242</v>
      </c>
      <c r="E3056" t="s">
        <v>16225</v>
      </c>
      <c r="F3056" s="3">
        <v>0</v>
      </c>
      <c r="G3056" s="3">
        <v>0</v>
      </c>
      <c r="H3056" s="255">
        <v>42184</v>
      </c>
      <c r="I3056" s="270">
        <v>7.666666666666667</v>
      </c>
      <c r="J3056" s="3">
        <v>-1</v>
      </c>
      <c r="K3056" s="3" t="s">
        <v>12343</v>
      </c>
      <c r="L3056" s="3" t="s">
        <v>4753</v>
      </c>
      <c r="M3056" s="3" t="s">
        <v>4753</v>
      </c>
      <c r="N3056" s="3" t="s">
        <v>4722</v>
      </c>
      <c r="O3056" s="3" t="s">
        <v>4715</v>
      </c>
      <c r="P3056" s="3"/>
      <c r="Q3056" s="3"/>
      <c r="R3056" s="3"/>
      <c r="S3056" s="3"/>
      <c r="T3056" s="3" t="s">
        <v>4716</v>
      </c>
    </row>
    <row r="3057" spans="2:20">
      <c r="B3057" t="s">
        <v>12345</v>
      </c>
      <c r="C3057" t="s">
        <v>17243</v>
      </c>
      <c r="E3057" t="s">
        <v>15675</v>
      </c>
      <c r="F3057" s="3">
        <v>0</v>
      </c>
      <c r="G3057" s="3">
        <v>0</v>
      </c>
      <c r="H3057" s="255">
        <v>42165</v>
      </c>
      <c r="I3057" s="270">
        <v>7.666666666666667</v>
      </c>
      <c r="J3057" s="3">
        <v>-1</v>
      </c>
      <c r="K3057" s="3" t="s">
        <v>4752</v>
      </c>
      <c r="L3057" s="3" t="s">
        <v>4753</v>
      </c>
      <c r="M3057" s="3" t="s">
        <v>4753</v>
      </c>
      <c r="N3057" s="3" t="s">
        <v>4722</v>
      </c>
      <c r="O3057" s="3" t="s">
        <v>4715</v>
      </c>
      <c r="P3057" s="3"/>
      <c r="Q3057" s="3"/>
      <c r="R3057" s="3"/>
      <c r="S3057" s="3"/>
      <c r="T3057" s="3" t="s">
        <v>4716</v>
      </c>
    </row>
    <row r="3058" spans="2:20">
      <c r="B3058" t="s">
        <v>12345</v>
      </c>
      <c r="C3058" t="s">
        <v>17244</v>
      </c>
      <c r="E3058" t="s">
        <v>14955</v>
      </c>
      <c r="F3058" s="3">
        <v>0</v>
      </c>
      <c r="G3058" s="3">
        <v>0</v>
      </c>
      <c r="H3058" s="255">
        <v>42174</v>
      </c>
      <c r="I3058" s="270">
        <v>7.666666666666667</v>
      </c>
      <c r="J3058" s="3">
        <v>-1</v>
      </c>
      <c r="K3058" s="3" t="s">
        <v>12343</v>
      </c>
      <c r="L3058" s="3" t="s">
        <v>4753</v>
      </c>
      <c r="M3058" s="3" t="s">
        <v>4753</v>
      </c>
      <c r="N3058" s="3" t="s">
        <v>4712</v>
      </c>
      <c r="O3058" s="3" t="s">
        <v>4715</v>
      </c>
      <c r="P3058" s="3"/>
      <c r="Q3058" s="3"/>
      <c r="R3058" s="3"/>
      <c r="S3058" s="3"/>
      <c r="T3058" s="3" t="s">
        <v>4716</v>
      </c>
    </row>
    <row r="3059" spans="2:20">
      <c r="B3059" t="s">
        <v>12345</v>
      </c>
      <c r="C3059" t="s">
        <v>17245</v>
      </c>
      <c r="E3059" t="s">
        <v>14939</v>
      </c>
      <c r="F3059" s="3">
        <v>2</v>
      </c>
      <c r="G3059" s="3">
        <v>1920.18</v>
      </c>
      <c r="H3059" s="255">
        <v>42168</v>
      </c>
      <c r="I3059" s="270">
        <v>7.666666666666667</v>
      </c>
      <c r="J3059" s="3">
        <v>-1</v>
      </c>
      <c r="K3059" s="3" t="s">
        <v>4752</v>
      </c>
      <c r="L3059" s="3" t="s">
        <v>4753</v>
      </c>
      <c r="M3059" s="3" t="s">
        <v>4753</v>
      </c>
      <c r="N3059" s="3" t="s">
        <v>4712</v>
      </c>
      <c r="O3059" s="3" t="s">
        <v>4715</v>
      </c>
      <c r="P3059" s="3"/>
      <c r="Q3059" s="3"/>
      <c r="R3059" s="3"/>
      <c r="S3059" s="3"/>
      <c r="T3059" s="3" t="s">
        <v>4716</v>
      </c>
    </row>
    <row r="3060" spans="2:20">
      <c r="B3060" t="s">
        <v>12345</v>
      </c>
      <c r="C3060" t="s">
        <v>17246</v>
      </c>
      <c r="E3060" t="s">
        <v>14667</v>
      </c>
      <c r="F3060" s="3">
        <v>0</v>
      </c>
      <c r="G3060" s="3">
        <v>0</v>
      </c>
      <c r="H3060" s="255">
        <v>42153</v>
      </c>
      <c r="I3060" s="270">
        <v>7.75</v>
      </c>
      <c r="J3060" s="3">
        <v>-1</v>
      </c>
      <c r="K3060" s="3" t="s">
        <v>4752</v>
      </c>
      <c r="L3060" s="3" t="s">
        <v>4753</v>
      </c>
      <c r="M3060" s="3" t="s">
        <v>4753</v>
      </c>
      <c r="N3060" s="3" t="s">
        <v>4718</v>
      </c>
      <c r="O3060" s="3" t="s">
        <v>4715</v>
      </c>
      <c r="P3060" s="3"/>
      <c r="Q3060" s="3"/>
      <c r="R3060" s="3"/>
      <c r="S3060" s="3"/>
      <c r="T3060" s="3" t="s">
        <v>4716</v>
      </c>
    </row>
    <row r="3061" spans="2:20">
      <c r="B3061" t="s">
        <v>12345</v>
      </c>
      <c r="C3061" t="s">
        <v>17247</v>
      </c>
      <c r="E3061" t="s">
        <v>16032</v>
      </c>
      <c r="F3061" s="3">
        <v>0</v>
      </c>
      <c r="G3061" s="3">
        <v>0</v>
      </c>
      <c r="H3061" s="255">
        <v>42151</v>
      </c>
      <c r="I3061" s="270">
        <v>7.75</v>
      </c>
      <c r="J3061" s="3">
        <v>133899</v>
      </c>
      <c r="K3061" s="3" t="s">
        <v>4752</v>
      </c>
      <c r="L3061" s="3" t="s">
        <v>4726</v>
      </c>
      <c r="M3061" s="3" t="s">
        <v>4994</v>
      </c>
      <c r="N3061" s="3" t="s">
        <v>4722</v>
      </c>
      <c r="O3061" s="3" t="s">
        <v>4715</v>
      </c>
      <c r="P3061" s="3"/>
      <c r="Q3061" s="3"/>
      <c r="R3061" s="3"/>
      <c r="S3061" s="3"/>
      <c r="T3061" s="3" t="s">
        <v>4716</v>
      </c>
    </row>
    <row r="3062" spans="2:20">
      <c r="B3062" t="s">
        <v>12378</v>
      </c>
      <c r="C3062" t="s">
        <v>17248</v>
      </c>
      <c r="E3062" t="s">
        <v>17249</v>
      </c>
      <c r="F3062" s="3">
        <v>0</v>
      </c>
      <c r="G3062" s="3">
        <v>0</v>
      </c>
      <c r="H3062" s="255">
        <v>42152</v>
      </c>
      <c r="I3062" s="270">
        <v>7.75</v>
      </c>
      <c r="J3062" s="3">
        <v>134258</v>
      </c>
      <c r="K3062" s="3" t="s">
        <v>4752</v>
      </c>
      <c r="L3062" s="3" t="s">
        <v>4726</v>
      </c>
      <c r="M3062" s="3" t="s">
        <v>17250</v>
      </c>
      <c r="N3062" s="3" t="s">
        <v>4722</v>
      </c>
      <c r="O3062" s="3" t="s">
        <v>4715</v>
      </c>
      <c r="P3062" s="3"/>
      <c r="Q3062" s="3"/>
      <c r="R3062" s="3"/>
      <c r="S3062" s="3"/>
      <c r="T3062" s="3" t="s">
        <v>4716</v>
      </c>
    </row>
    <row r="3063" spans="2:20">
      <c r="B3063" t="s">
        <v>12345</v>
      </c>
      <c r="C3063" t="s">
        <v>17251</v>
      </c>
      <c r="E3063" t="s">
        <v>13384</v>
      </c>
      <c r="F3063" s="3">
        <v>0</v>
      </c>
      <c r="G3063" s="3">
        <v>0</v>
      </c>
      <c r="H3063" s="255">
        <v>42152</v>
      </c>
      <c r="I3063" s="270">
        <v>7.75</v>
      </c>
      <c r="J3063" s="3">
        <v>-1</v>
      </c>
      <c r="K3063" s="3" t="s">
        <v>12343</v>
      </c>
      <c r="L3063" s="3" t="s">
        <v>4726</v>
      </c>
      <c r="M3063" s="3" t="s">
        <v>5972</v>
      </c>
      <c r="N3063" s="3" t="s">
        <v>4712</v>
      </c>
      <c r="O3063" s="3" t="s">
        <v>4715</v>
      </c>
      <c r="P3063" s="3"/>
      <c r="Q3063" s="3"/>
      <c r="R3063" s="3"/>
      <c r="S3063" s="3"/>
      <c r="T3063" s="3" t="s">
        <v>4716</v>
      </c>
    </row>
    <row r="3064" spans="2:20">
      <c r="B3064" t="s">
        <v>12345</v>
      </c>
      <c r="C3064" t="s">
        <v>17252</v>
      </c>
      <c r="E3064" t="s">
        <v>13524</v>
      </c>
      <c r="F3064" s="3">
        <v>0</v>
      </c>
      <c r="G3064" s="3">
        <v>0</v>
      </c>
      <c r="H3064" s="255">
        <v>42142</v>
      </c>
      <c r="I3064" s="270">
        <v>7.75</v>
      </c>
      <c r="J3064" s="3">
        <v>-1</v>
      </c>
      <c r="K3064" s="3" t="s">
        <v>4752</v>
      </c>
      <c r="L3064" s="3" t="s">
        <v>5197</v>
      </c>
      <c r="M3064" s="3" t="s">
        <v>12352</v>
      </c>
      <c r="N3064" s="3" t="s">
        <v>4731</v>
      </c>
      <c r="O3064" s="3" t="s">
        <v>4715</v>
      </c>
      <c r="P3064" s="3"/>
      <c r="Q3064" s="3"/>
      <c r="R3064" s="3"/>
      <c r="S3064" s="3"/>
      <c r="T3064" s="3" t="s">
        <v>4716</v>
      </c>
    </row>
    <row r="3065" spans="2:20">
      <c r="B3065" t="s">
        <v>12345</v>
      </c>
      <c r="C3065" t="s">
        <v>17253</v>
      </c>
      <c r="E3065" t="s">
        <v>14371</v>
      </c>
      <c r="F3065" s="3">
        <v>0</v>
      </c>
      <c r="G3065" s="3">
        <v>0</v>
      </c>
      <c r="H3065" s="255">
        <v>42137</v>
      </c>
      <c r="I3065" s="270">
        <v>7.75</v>
      </c>
      <c r="J3065" s="3">
        <v>-1</v>
      </c>
      <c r="K3065" s="3" t="s">
        <v>12343</v>
      </c>
      <c r="L3065" s="3" t="s">
        <v>4726</v>
      </c>
      <c r="M3065" s="3" t="s">
        <v>10081</v>
      </c>
      <c r="N3065" s="3" t="s">
        <v>4769</v>
      </c>
      <c r="O3065" s="3" t="s">
        <v>4715</v>
      </c>
      <c r="P3065" s="3"/>
      <c r="Q3065" s="3"/>
      <c r="R3065" s="3"/>
      <c r="S3065" s="3"/>
      <c r="T3065" s="3" t="s">
        <v>4716</v>
      </c>
    </row>
    <row r="3066" spans="2:20">
      <c r="B3066" t="s">
        <v>12345</v>
      </c>
      <c r="C3066" t="s">
        <v>17254</v>
      </c>
      <c r="E3066" t="s">
        <v>16700</v>
      </c>
      <c r="F3066" s="3">
        <v>0</v>
      </c>
      <c r="G3066" s="3">
        <v>0</v>
      </c>
      <c r="H3066" s="255">
        <v>42145</v>
      </c>
      <c r="I3066" s="270">
        <v>7.75</v>
      </c>
      <c r="J3066" s="3">
        <v>-1</v>
      </c>
      <c r="K3066" s="3" t="s">
        <v>4752</v>
      </c>
      <c r="L3066" s="3" t="s">
        <v>4726</v>
      </c>
      <c r="M3066" s="3" t="s">
        <v>17255</v>
      </c>
      <c r="N3066" s="3" t="s">
        <v>4722</v>
      </c>
      <c r="O3066" s="3" t="s">
        <v>4715</v>
      </c>
      <c r="P3066" s="3"/>
      <c r="Q3066" s="3"/>
      <c r="R3066" s="3"/>
      <c r="S3066" s="3"/>
      <c r="T3066" s="3" t="s">
        <v>4716</v>
      </c>
    </row>
    <row r="3067" spans="2:20">
      <c r="B3067" t="s">
        <v>12345</v>
      </c>
      <c r="C3067" t="s">
        <v>17256</v>
      </c>
      <c r="E3067" t="s">
        <v>13850</v>
      </c>
      <c r="F3067" s="3">
        <v>0</v>
      </c>
      <c r="G3067" s="3">
        <v>0</v>
      </c>
      <c r="H3067" s="255">
        <v>42151</v>
      </c>
      <c r="I3067" s="270">
        <v>7.75</v>
      </c>
      <c r="J3067" s="3">
        <v>-1</v>
      </c>
      <c r="K3067" s="3" t="s">
        <v>4752</v>
      </c>
      <c r="L3067" s="3" t="s">
        <v>5197</v>
      </c>
      <c r="M3067" s="3" t="s">
        <v>17257</v>
      </c>
      <c r="N3067" s="3" t="s">
        <v>4718</v>
      </c>
      <c r="O3067" s="3" t="s">
        <v>4715</v>
      </c>
      <c r="P3067" s="3"/>
      <c r="Q3067" s="3"/>
      <c r="R3067" s="3"/>
      <c r="S3067" s="3"/>
      <c r="T3067" s="3" t="s">
        <v>4716</v>
      </c>
    </row>
    <row r="3068" spans="2:20">
      <c r="B3068" t="s">
        <v>12345</v>
      </c>
      <c r="C3068" t="s">
        <v>17258</v>
      </c>
      <c r="E3068" t="s">
        <v>16759</v>
      </c>
      <c r="F3068" s="3">
        <v>0</v>
      </c>
      <c r="G3068" s="3">
        <v>0</v>
      </c>
      <c r="H3068" s="255">
        <v>42144</v>
      </c>
      <c r="I3068" s="270">
        <v>7.75</v>
      </c>
      <c r="J3068" s="3">
        <v>-1</v>
      </c>
      <c r="K3068" s="3" t="s">
        <v>12343</v>
      </c>
      <c r="L3068" s="3" t="s">
        <v>4726</v>
      </c>
      <c r="M3068" s="3" t="s">
        <v>5188</v>
      </c>
      <c r="N3068" s="3" t="s">
        <v>4769</v>
      </c>
      <c r="O3068" s="3" t="s">
        <v>4715</v>
      </c>
      <c r="P3068" s="3"/>
      <c r="Q3068" s="3"/>
      <c r="R3068" s="3"/>
      <c r="S3068" s="3"/>
      <c r="T3068" s="3" t="s">
        <v>4716</v>
      </c>
    </row>
    <row r="3069" spans="2:20">
      <c r="B3069" t="s">
        <v>12345</v>
      </c>
      <c r="C3069" t="s">
        <v>17259</v>
      </c>
      <c r="E3069" t="s">
        <v>17260</v>
      </c>
      <c r="F3069" s="3">
        <v>0</v>
      </c>
      <c r="G3069" s="3">
        <v>0</v>
      </c>
      <c r="H3069" s="255">
        <v>42132</v>
      </c>
      <c r="I3069" s="270">
        <v>7.75</v>
      </c>
      <c r="J3069" s="3">
        <v>-1</v>
      </c>
      <c r="K3069" s="3" t="s">
        <v>12343</v>
      </c>
      <c r="L3069" s="3" t="s">
        <v>4726</v>
      </c>
      <c r="M3069" s="3" t="s">
        <v>5972</v>
      </c>
      <c r="N3069" s="3" t="s">
        <v>4731</v>
      </c>
      <c r="O3069" s="3" t="s">
        <v>4715</v>
      </c>
      <c r="P3069" s="3"/>
      <c r="Q3069" s="3"/>
      <c r="R3069" s="3"/>
      <c r="S3069" s="3"/>
      <c r="T3069" s="3" t="s">
        <v>4716</v>
      </c>
    </row>
    <row r="3070" spans="2:20">
      <c r="B3070" t="s">
        <v>12345</v>
      </c>
      <c r="C3070" t="s">
        <v>17261</v>
      </c>
      <c r="E3070" t="s">
        <v>16013</v>
      </c>
      <c r="F3070" s="3">
        <v>0</v>
      </c>
      <c r="G3070" s="3">
        <v>0</v>
      </c>
      <c r="H3070" s="255">
        <v>42146</v>
      </c>
      <c r="I3070" s="270">
        <v>7.75</v>
      </c>
      <c r="J3070" s="3">
        <v>-1</v>
      </c>
      <c r="K3070" s="3" t="s">
        <v>4752</v>
      </c>
      <c r="L3070" s="3" t="s">
        <v>5197</v>
      </c>
      <c r="M3070" s="3" t="s">
        <v>12352</v>
      </c>
      <c r="N3070" s="3" t="s">
        <v>4712</v>
      </c>
      <c r="O3070" s="3" t="s">
        <v>4715</v>
      </c>
      <c r="P3070" s="3"/>
      <c r="Q3070" s="3"/>
      <c r="R3070" s="3"/>
      <c r="S3070" s="3"/>
      <c r="T3070" s="3" t="s">
        <v>4716</v>
      </c>
    </row>
    <row r="3071" spans="2:20">
      <c r="B3071" t="s">
        <v>12345</v>
      </c>
      <c r="C3071" t="s">
        <v>17262</v>
      </c>
      <c r="E3071" t="s">
        <v>14388</v>
      </c>
      <c r="F3071" s="3">
        <v>0</v>
      </c>
      <c r="G3071" s="3">
        <v>0</v>
      </c>
      <c r="H3071" s="255">
        <v>42153</v>
      </c>
      <c r="I3071" s="270">
        <v>7.75</v>
      </c>
      <c r="J3071" s="3">
        <v>-1</v>
      </c>
      <c r="K3071" s="3" t="s">
        <v>12343</v>
      </c>
      <c r="L3071" s="3" t="s">
        <v>5197</v>
      </c>
      <c r="M3071" s="3" t="s">
        <v>12352</v>
      </c>
      <c r="N3071" s="3" t="s">
        <v>4722</v>
      </c>
      <c r="O3071" s="3" t="s">
        <v>4715</v>
      </c>
      <c r="P3071" s="3"/>
      <c r="Q3071" s="3"/>
      <c r="R3071" s="3"/>
      <c r="S3071" s="3"/>
      <c r="T3071" s="3" t="s">
        <v>4716</v>
      </c>
    </row>
    <row r="3072" spans="2:20">
      <c r="B3072" t="s">
        <v>12345</v>
      </c>
      <c r="C3072" t="s">
        <v>17263</v>
      </c>
      <c r="E3072" t="s">
        <v>17264</v>
      </c>
      <c r="F3072" s="3">
        <v>1</v>
      </c>
      <c r="G3072" s="3">
        <v>6367.51</v>
      </c>
      <c r="H3072" s="255">
        <v>42142</v>
      </c>
      <c r="I3072" s="270">
        <v>7.75</v>
      </c>
      <c r="J3072" s="3">
        <v>-1</v>
      </c>
      <c r="K3072" s="3" t="s">
        <v>4752</v>
      </c>
      <c r="L3072" s="3" t="s">
        <v>4726</v>
      </c>
      <c r="M3072" s="3" t="s">
        <v>11774</v>
      </c>
      <c r="N3072" s="3" t="s">
        <v>4722</v>
      </c>
      <c r="O3072" s="3" t="s">
        <v>4715</v>
      </c>
      <c r="P3072" s="3"/>
      <c r="Q3072" s="3"/>
      <c r="R3072" s="3"/>
      <c r="S3072" s="3"/>
      <c r="T3072" s="3" t="s">
        <v>4716</v>
      </c>
    </row>
    <row r="3073" spans="2:20">
      <c r="B3073" t="s">
        <v>12345</v>
      </c>
      <c r="C3073" t="s">
        <v>17265</v>
      </c>
      <c r="E3073" t="s">
        <v>13442</v>
      </c>
      <c r="F3073" s="3">
        <v>0</v>
      </c>
      <c r="G3073" s="3">
        <v>0</v>
      </c>
      <c r="H3073" s="255">
        <v>42135</v>
      </c>
      <c r="I3073" s="270">
        <v>7.75</v>
      </c>
      <c r="J3073" s="3">
        <v>-1</v>
      </c>
      <c r="K3073" s="3" t="s">
        <v>4752</v>
      </c>
      <c r="L3073" s="3" t="s">
        <v>4726</v>
      </c>
      <c r="M3073" s="3" t="s">
        <v>17266</v>
      </c>
      <c r="N3073" s="3" t="s">
        <v>4722</v>
      </c>
      <c r="O3073" s="3" t="s">
        <v>4715</v>
      </c>
      <c r="P3073" s="3"/>
      <c r="Q3073" s="3"/>
      <c r="R3073" s="3"/>
      <c r="S3073" s="3"/>
      <c r="T3073" s="3" t="s">
        <v>4716</v>
      </c>
    </row>
    <row r="3074" spans="2:20">
      <c r="B3074" t="s">
        <v>12345</v>
      </c>
      <c r="C3074" t="s">
        <v>17267</v>
      </c>
      <c r="E3074" t="s">
        <v>17268</v>
      </c>
      <c r="F3074" s="3">
        <v>0</v>
      </c>
      <c r="G3074" s="3">
        <v>0</v>
      </c>
      <c r="H3074" s="255">
        <v>42143</v>
      </c>
      <c r="I3074" s="270">
        <v>7.75</v>
      </c>
      <c r="J3074" s="3">
        <v>-1</v>
      </c>
      <c r="K3074" s="3" t="s">
        <v>12343</v>
      </c>
      <c r="L3074" s="3" t="s">
        <v>4726</v>
      </c>
      <c r="M3074" s="3" t="s">
        <v>4994</v>
      </c>
      <c r="N3074" s="3" t="s">
        <v>4722</v>
      </c>
      <c r="O3074" s="3" t="s">
        <v>4715</v>
      </c>
      <c r="P3074" s="3"/>
      <c r="Q3074" s="3"/>
      <c r="R3074" s="3"/>
      <c r="S3074" s="3"/>
      <c r="T3074" s="3" t="s">
        <v>4716</v>
      </c>
    </row>
    <row r="3075" spans="2:20">
      <c r="B3075" t="s">
        <v>12345</v>
      </c>
      <c r="C3075" t="s">
        <v>17269</v>
      </c>
      <c r="E3075" t="s">
        <v>17270</v>
      </c>
      <c r="F3075" s="3">
        <v>0</v>
      </c>
      <c r="G3075" s="3">
        <v>0</v>
      </c>
      <c r="H3075" s="255">
        <v>42152</v>
      </c>
      <c r="I3075" s="270">
        <v>7.75</v>
      </c>
      <c r="J3075" s="3">
        <v>-1</v>
      </c>
      <c r="K3075" s="3" t="s">
        <v>4752</v>
      </c>
      <c r="L3075" s="3" t="s">
        <v>5197</v>
      </c>
      <c r="M3075" s="3" t="s">
        <v>12352</v>
      </c>
      <c r="N3075" s="3" t="s">
        <v>4712</v>
      </c>
      <c r="O3075" s="3" t="s">
        <v>4715</v>
      </c>
      <c r="P3075" s="3"/>
      <c r="Q3075" s="3"/>
      <c r="R3075" s="3"/>
      <c r="S3075" s="3"/>
      <c r="T3075" s="3" t="s">
        <v>4716</v>
      </c>
    </row>
    <row r="3076" spans="2:20">
      <c r="B3076" t="s">
        <v>12345</v>
      </c>
      <c r="C3076" t="s">
        <v>17271</v>
      </c>
      <c r="E3076" t="s">
        <v>13442</v>
      </c>
      <c r="F3076" s="3">
        <v>0</v>
      </c>
      <c r="G3076" s="3">
        <v>0</v>
      </c>
      <c r="H3076" s="255">
        <v>42144</v>
      </c>
      <c r="I3076" s="270">
        <v>7.75</v>
      </c>
      <c r="J3076" s="3">
        <v>-1</v>
      </c>
      <c r="K3076" s="3" t="s">
        <v>12343</v>
      </c>
      <c r="L3076" s="3" t="s">
        <v>5197</v>
      </c>
      <c r="M3076" s="3" t="s">
        <v>10405</v>
      </c>
      <c r="N3076" s="3" t="s">
        <v>4722</v>
      </c>
      <c r="O3076" s="3" t="s">
        <v>4715</v>
      </c>
      <c r="P3076" s="3"/>
      <c r="Q3076" s="3"/>
      <c r="R3076" s="3"/>
      <c r="S3076" s="3"/>
      <c r="T3076" s="3" t="s">
        <v>4716</v>
      </c>
    </row>
    <row r="3077" spans="2:20">
      <c r="B3077" t="s">
        <v>12345</v>
      </c>
      <c r="C3077" t="s">
        <v>17272</v>
      </c>
      <c r="E3077" t="s">
        <v>16194</v>
      </c>
      <c r="F3077" s="3">
        <v>0</v>
      </c>
      <c r="G3077" s="3">
        <v>0</v>
      </c>
      <c r="H3077" s="255">
        <v>42144</v>
      </c>
      <c r="I3077" s="270">
        <v>7.75</v>
      </c>
      <c r="J3077" s="3">
        <v>-1</v>
      </c>
      <c r="K3077" s="3" t="s">
        <v>12343</v>
      </c>
      <c r="L3077" s="3" t="s">
        <v>5197</v>
      </c>
      <c r="M3077" s="3" t="s">
        <v>10405</v>
      </c>
      <c r="N3077" s="3" t="s">
        <v>4712</v>
      </c>
      <c r="O3077" s="3" t="s">
        <v>4715</v>
      </c>
      <c r="P3077" s="3"/>
      <c r="Q3077" s="3"/>
      <c r="R3077" s="3"/>
      <c r="S3077" s="3"/>
      <c r="T3077" s="3" t="s">
        <v>4716</v>
      </c>
    </row>
    <row r="3078" spans="2:20">
      <c r="B3078" t="s">
        <v>12345</v>
      </c>
      <c r="C3078" t="s">
        <v>17273</v>
      </c>
      <c r="E3078" t="s">
        <v>17274</v>
      </c>
      <c r="F3078" s="3">
        <v>0</v>
      </c>
      <c r="G3078" s="3">
        <v>0</v>
      </c>
      <c r="H3078" s="255">
        <v>42142</v>
      </c>
      <c r="I3078" s="270">
        <v>7.75</v>
      </c>
      <c r="J3078" s="3">
        <v>-1</v>
      </c>
      <c r="K3078" s="3" t="s">
        <v>4752</v>
      </c>
      <c r="L3078" s="3" t="s">
        <v>4753</v>
      </c>
      <c r="M3078" s="3" t="s">
        <v>4753</v>
      </c>
      <c r="N3078" s="3" t="s">
        <v>4718</v>
      </c>
      <c r="O3078" s="3" t="s">
        <v>4715</v>
      </c>
      <c r="P3078" s="3"/>
      <c r="Q3078" s="3"/>
      <c r="R3078" s="3"/>
      <c r="S3078" s="3"/>
      <c r="T3078" s="3" t="s">
        <v>4716</v>
      </c>
    </row>
    <row r="3079" spans="2:20">
      <c r="B3079" t="s">
        <v>12345</v>
      </c>
      <c r="C3079" t="s">
        <v>17275</v>
      </c>
      <c r="E3079" t="s">
        <v>15606</v>
      </c>
      <c r="F3079" s="3">
        <v>0</v>
      </c>
      <c r="G3079" s="3">
        <v>0</v>
      </c>
      <c r="H3079" s="255">
        <v>42143</v>
      </c>
      <c r="I3079" s="270">
        <v>7.75</v>
      </c>
      <c r="J3079" s="3">
        <v>-1</v>
      </c>
      <c r="K3079" s="3" t="s">
        <v>12343</v>
      </c>
      <c r="L3079" s="3" t="s">
        <v>4753</v>
      </c>
      <c r="M3079" s="3" t="s">
        <v>4753</v>
      </c>
      <c r="N3079" s="3" t="s">
        <v>4731</v>
      </c>
      <c r="O3079" s="3" t="s">
        <v>4715</v>
      </c>
      <c r="P3079" s="3"/>
      <c r="Q3079" s="3"/>
      <c r="R3079" s="3"/>
      <c r="S3079" s="3"/>
      <c r="T3079" s="3" t="s">
        <v>4716</v>
      </c>
    </row>
    <row r="3080" spans="2:20">
      <c r="B3080" t="s">
        <v>12345</v>
      </c>
      <c r="C3080" t="s">
        <v>17276</v>
      </c>
      <c r="E3080" t="s">
        <v>16660</v>
      </c>
      <c r="F3080" s="3">
        <v>0</v>
      </c>
      <c r="G3080" s="3">
        <v>0</v>
      </c>
      <c r="H3080" s="255">
        <v>42151</v>
      </c>
      <c r="I3080" s="270">
        <v>7.75</v>
      </c>
      <c r="J3080" s="3">
        <v>-1</v>
      </c>
      <c r="K3080" s="3" t="s">
        <v>12343</v>
      </c>
      <c r="L3080" s="3" t="s">
        <v>4753</v>
      </c>
      <c r="M3080" s="3" t="s">
        <v>4753</v>
      </c>
      <c r="N3080" s="3" t="s">
        <v>4718</v>
      </c>
      <c r="O3080" s="3" t="s">
        <v>4715</v>
      </c>
      <c r="P3080" s="3"/>
      <c r="Q3080" s="3"/>
      <c r="R3080" s="3"/>
      <c r="S3080" s="3"/>
      <c r="T3080" s="3" t="s">
        <v>4716</v>
      </c>
    </row>
    <row r="3081" spans="2:20">
      <c r="B3081" t="s">
        <v>12345</v>
      </c>
      <c r="C3081" t="s">
        <v>17277</v>
      </c>
      <c r="E3081" t="s">
        <v>14955</v>
      </c>
      <c r="F3081" s="3">
        <v>0</v>
      </c>
      <c r="G3081" s="3">
        <v>0</v>
      </c>
      <c r="H3081" s="255">
        <v>42144</v>
      </c>
      <c r="I3081" s="270">
        <v>7.75</v>
      </c>
      <c r="J3081" s="3">
        <v>-1</v>
      </c>
      <c r="K3081" s="3" t="s">
        <v>12343</v>
      </c>
      <c r="L3081" s="3" t="s">
        <v>4753</v>
      </c>
      <c r="M3081" s="3" t="s">
        <v>4753</v>
      </c>
      <c r="N3081" s="3" t="s">
        <v>4712</v>
      </c>
      <c r="O3081" s="3" t="s">
        <v>4715</v>
      </c>
      <c r="P3081" s="3"/>
      <c r="Q3081" s="3"/>
      <c r="R3081" s="3"/>
      <c r="S3081" s="3"/>
      <c r="T3081" s="3" t="s">
        <v>4716</v>
      </c>
    </row>
    <row r="3082" spans="2:20">
      <c r="B3082" t="s">
        <v>12345</v>
      </c>
      <c r="C3082" t="s">
        <v>17278</v>
      </c>
      <c r="E3082" t="s">
        <v>15974</v>
      </c>
      <c r="F3082" s="3">
        <v>0</v>
      </c>
      <c r="G3082" s="3">
        <v>0</v>
      </c>
      <c r="H3082" s="255">
        <v>42123</v>
      </c>
      <c r="I3082" s="270">
        <v>7.833333333333333</v>
      </c>
      <c r="J3082" s="3">
        <v>-1</v>
      </c>
      <c r="K3082" s="3" t="s">
        <v>12343</v>
      </c>
      <c r="L3082" s="3" t="s">
        <v>4726</v>
      </c>
      <c r="M3082" s="3" t="s">
        <v>8157</v>
      </c>
      <c r="N3082" s="3" t="s">
        <v>4718</v>
      </c>
      <c r="O3082" s="3" t="s">
        <v>4715</v>
      </c>
      <c r="P3082" s="3"/>
      <c r="Q3082" s="3"/>
      <c r="R3082" s="3"/>
      <c r="S3082" s="3"/>
      <c r="T3082" s="3" t="s">
        <v>4716</v>
      </c>
    </row>
    <row r="3083" spans="2:20">
      <c r="B3083" t="s">
        <v>12345</v>
      </c>
      <c r="C3083" t="s">
        <v>17279</v>
      </c>
      <c r="E3083" t="s">
        <v>17280</v>
      </c>
      <c r="F3083" s="3">
        <v>0</v>
      </c>
      <c r="G3083" s="3">
        <v>0</v>
      </c>
      <c r="H3083" s="255">
        <v>42110</v>
      </c>
      <c r="I3083" s="270">
        <v>7.833333333333333</v>
      </c>
      <c r="J3083" s="3">
        <v>-1</v>
      </c>
      <c r="K3083" s="3" t="s">
        <v>12343</v>
      </c>
      <c r="L3083" s="3" t="s">
        <v>4726</v>
      </c>
      <c r="M3083" s="3" t="s">
        <v>5188</v>
      </c>
      <c r="N3083" s="3" t="s">
        <v>4718</v>
      </c>
      <c r="O3083" s="3" t="s">
        <v>4715</v>
      </c>
      <c r="P3083" s="3"/>
      <c r="Q3083" s="3"/>
      <c r="R3083" s="3"/>
      <c r="S3083" s="3"/>
      <c r="T3083" s="3" t="s">
        <v>4716</v>
      </c>
    </row>
    <row r="3084" spans="2:20">
      <c r="B3084" t="s">
        <v>12345</v>
      </c>
      <c r="C3084" t="s">
        <v>17281</v>
      </c>
      <c r="E3084" t="s">
        <v>16168</v>
      </c>
      <c r="F3084" s="3">
        <v>0</v>
      </c>
      <c r="G3084" s="3">
        <v>0</v>
      </c>
      <c r="H3084" s="255">
        <v>42101</v>
      </c>
      <c r="I3084" s="270">
        <v>7.833333333333333</v>
      </c>
      <c r="J3084" s="3">
        <v>109843</v>
      </c>
      <c r="K3084" s="3" t="s">
        <v>4752</v>
      </c>
      <c r="L3084" s="3" t="s">
        <v>5197</v>
      </c>
      <c r="M3084" s="3" t="s">
        <v>17282</v>
      </c>
      <c r="N3084" s="3" t="s">
        <v>4722</v>
      </c>
      <c r="O3084" s="3" t="s">
        <v>4715</v>
      </c>
      <c r="P3084" s="3"/>
      <c r="Q3084" s="3"/>
      <c r="R3084" s="3"/>
      <c r="S3084" s="3"/>
      <c r="T3084" s="3" t="s">
        <v>4716</v>
      </c>
    </row>
    <row r="3085" spans="2:20">
      <c r="B3085" t="s">
        <v>12345</v>
      </c>
      <c r="C3085" t="s">
        <v>17283</v>
      </c>
      <c r="E3085" t="s">
        <v>17284</v>
      </c>
      <c r="F3085" s="3">
        <v>0</v>
      </c>
      <c r="G3085" s="3">
        <v>0</v>
      </c>
      <c r="H3085" s="255">
        <v>42101</v>
      </c>
      <c r="I3085" s="270">
        <v>7.833333333333333</v>
      </c>
      <c r="J3085" s="3">
        <v>-1</v>
      </c>
      <c r="K3085" s="3" t="s">
        <v>4752</v>
      </c>
      <c r="L3085" s="3" t="s">
        <v>4726</v>
      </c>
      <c r="M3085" s="3" t="s">
        <v>12950</v>
      </c>
      <c r="N3085" s="3" t="s">
        <v>4722</v>
      </c>
      <c r="O3085" s="3" t="s">
        <v>4715</v>
      </c>
      <c r="P3085" s="3"/>
      <c r="Q3085" s="3"/>
      <c r="R3085" s="3"/>
      <c r="S3085" s="3"/>
      <c r="T3085" s="3" t="s">
        <v>4716</v>
      </c>
    </row>
    <row r="3086" spans="2:20">
      <c r="B3086" t="s">
        <v>12345</v>
      </c>
      <c r="C3086" t="s">
        <v>17285</v>
      </c>
      <c r="E3086" t="s">
        <v>17286</v>
      </c>
      <c r="F3086" s="3">
        <v>0</v>
      </c>
      <c r="G3086" s="3">
        <v>0</v>
      </c>
      <c r="H3086" s="255">
        <v>42124</v>
      </c>
      <c r="I3086" s="270">
        <v>7.833333333333333</v>
      </c>
      <c r="J3086" s="3">
        <v>-1</v>
      </c>
      <c r="K3086" s="3" t="s">
        <v>12343</v>
      </c>
      <c r="L3086" s="3" t="s">
        <v>4726</v>
      </c>
      <c r="M3086" s="3" t="s">
        <v>17287</v>
      </c>
      <c r="N3086" s="3" t="s">
        <v>4718</v>
      </c>
      <c r="O3086" s="3" t="s">
        <v>4715</v>
      </c>
      <c r="P3086" s="3"/>
      <c r="Q3086" s="3"/>
      <c r="R3086" s="3"/>
      <c r="S3086" s="3"/>
      <c r="T3086" s="3" t="s">
        <v>4716</v>
      </c>
    </row>
    <row r="3087" spans="2:20">
      <c r="B3087" t="s">
        <v>12345</v>
      </c>
      <c r="C3087" t="s">
        <v>17288</v>
      </c>
      <c r="E3087" t="s">
        <v>14056</v>
      </c>
      <c r="F3087" s="3">
        <v>0</v>
      </c>
      <c r="G3087" s="3">
        <v>0</v>
      </c>
      <c r="H3087" s="255">
        <v>42111</v>
      </c>
      <c r="I3087" s="270">
        <v>7.833333333333333</v>
      </c>
      <c r="J3087" s="3">
        <v>-1</v>
      </c>
      <c r="K3087" s="3" t="s">
        <v>12343</v>
      </c>
      <c r="L3087" s="3" t="s">
        <v>4726</v>
      </c>
      <c r="M3087" s="3" t="s">
        <v>7955</v>
      </c>
      <c r="N3087" s="3" t="s">
        <v>4712</v>
      </c>
      <c r="O3087" s="3" t="s">
        <v>4715</v>
      </c>
      <c r="P3087" s="3"/>
      <c r="Q3087" s="3"/>
      <c r="R3087" s="3"/>
      <c r="S3087" s="3"/>
      <c r="T3087" s="3" t="s">
        <v>4716</v>
      </c>
    </row>
    <row r="3088" spans="2:20">
      <c r="B3088" t="s">
        <v>12345</v>
      </c>
      <c r="C3088" t="s">
        <v>17289</v>
      </c>
      <c r="E3088" t="s">
        <v>15393</v>
      </c>
      <c r="F3088" s="3">
        <v>0</v>
      </c>
      <c r="G3088" s="3">
        <v>0</v>
      </c>
      <c r="H3088" s="255">
        <v>42112</v>
      </c>
      <c r="I3088" s="270">
        <v>7.833333333333333</v>
      </c>
      <c r="J3088" s="3">
        <v>-1</v>
      </c>
      <c r="K3088" s="3" t="s">
        <v>12343</v>
      </c>
      <c r="L3088" s="3" t="s">
        <v>4726</v>
      </c>
      <c r="M3088" s="3" t="s">
        <v>5188</v>
      </c>
      <c r="N3088" s="3" t="s">
        <v>4722</v>
      </c>
      <c r="O3088" s="3" t="s">
        <v>4715</v>
      </c>
      <c r="P3088" s="3"/>
      <c r="Q3088" s="3"/>
      <c r="R3088" s="3"/>
      <c r="S3088" s="3"/>
      <c r="T3088" s="3" t="s">
        <v>4716</v>
      </c>
    </row>
    <row r="3089" spans="2:20">
      <c r="B3089" t="s">
        <v>12345</v>
      </c>
      <c r="C3089" t="s">
        <v>17290</v>
      </c>
      <c r="E3089" t="s">
        <v>15276</v>
      </c>
      <c r="F3089" s="3">
        <v>0</v>
      </c>
      <c r="G3089" s="3">
        <v>0</v>
      </c>
      <c r="H3089" s="255">
        <v>42111</v>
      </c>
      <c r="I3089" s="270">
        <v>7.833333333333333</v>
      </c>
      <c r="J3089" s="3">
        <v>-1</v>
      </c>
      <c r="K3089" s="3" t="s">
        <v>12343</v>
      </c>
      <c r="L3089" s="3" t="s">
        <v>4726</v>
      </c>
      <c r="M3089" s="3" t="s">
        <v>4994</v>
      </c>
      <c r="N3089" s="3" t="s">
        <v>4731</v>
      </c>
      <c r="O3089" s="3" t="s">
        <v>4715</v>
      </c>
      <c r="P3089" s="3"/>
      <c r="Q3089" s="3"/>
      <c r="R3089" s="3"/>
      <c r="S3089" s="3"/>
      <c r="T3089" s="3" t="s">
        <v>4716</v>
      </c>
    </row>
    <row r="3090" spans="2:20">
      <c r="B3090" t="s">
        <v>12345</v>
      </c>
      <c r="C3090" t="s">
        <v>17291</v>
      </c>
      <c r="E3090" t="s">
        <v>16016</v>
      </c>
      <c r="F3090" s="3">
        <v>0</v>
      </c>
      <c r="G3090" s="3">
        <v>0</v>
      </c>
      <c r="H3090" s="255">
        <v>42122</v>
      </c>
      <c r="I3090" s="270">
        <v>7.833333333333333</v>
      </c>
      <c r="J3090" s="3">
        <v>-1</v>
      </c>
      <c r="K3090" s="3" t="s">
        <v>4752</v>
      </c>
      <c r="L3090" s="3" t="s">
        <v>4726</v>
      </c>
      <c r="M3090" s="3" t="s">
        <v>4994</v>
      </c>
      <c r="N3090" s="3" t="s">
        <v>4722</v>
      </c>
      <c r="O3090" s="3" t="s">
        <v>4715</v>
      </c>
      <c r="P3090" s="3"/>
      <c r="Q3090" s="3"/>
      <c r="R3090" s="3"/>
      <c r="S3090" s="3"/>
      <c r="T3090" s="3" t="s">
        <v>4716</v>
      </c>
    </row>
    <row r="3091" spans="2:20">
      <c r="B3091" t="s">
        <v>12345</v>
      </c>
      <c r="C3091" t="s">
        <v>17292</v>
      </c>
      <c r="E3091" t="s">
        <v>12543</v>
      </c>
      <c r="F3091" s="3">
        <v>0</v>
      </c>
      <c r="G3091" s="3">
        <v>0</v>
      </c>
      <c r="H3091" s="255">
        <v>42124</v>
      </c>
      <c r="I3091" s="270">
        <v>7.833333333333333</v>
      </c>
      <c r="J3091" s="3">
        <v>32700</v>
      </c>
      <c r="K3091" s="3" t="s">
        <v>12343</v>
      </c>
      <c r="L3091" s="3" t="s">
        <v>4726</v>
      </c>
      <c r="M3091" s="3" t="s">
        <v>5228</v>
      </c>
      <c r="N3091" s="3" t="s">
        <v>4731</v>
      </c>
      <c r="O3091" s="3" t="s">
        <v>4715</v>
      </c>
      <c r="P3091" s="3"/>
      <c r="Q3091" s="3"/>
      <c r="R3091" s="3"/>
      <c r="S3091" s="3"/>
      <c r="T3091" s="3" t="s">
        <v>4716</v>
      </c>
    </row>
    <row r="3092" spans="2:20">
      <c r="B3092" t="s">
        <v>12345</v>
      </c>
      <c r="C3092" t="s">
        <v>17293</v>
      </c>
      <c r="E3092" t="s">
        <v>17294</v>
      </c>
      <c r="F3092" s="3">
        <v>0</v>
      </c>
      <c r="G3092" s="3">
        <v>0</v>
      </c>
      <c r="H3092" s="255">
        <v>42109</v>
      </c>
      <c r="I3092" s="270">
        <v>7.833333333333333</v>
      </c>
      <c r="J3092" s="3">
        <v>-1</v>
      </c>
      <c r="K3092" s="3" t="s">
        <v>12343</v>
      </c>
      <c r="L3092" s="3" t="s">
        <v>4726</v>
      </c>
      <c r="M3092" s="3" t="s">
        <v>15479</v>
      </c>
      <c r="N3092" s="3" t="s">
        <v>4712</v>
      </c>
      <c r="O3092" s="3" t="s">
        <v>4715</v>
      </c>
      <c r="P3092" s="3"/>
      <c r="Q3092" s="3"/>
      <c r="R3092" s="3"/>
      <c r="S3092" s="3"/>
      <c r="T3092" s="3" t="s">
        <v>4716</v>
      </c>
    </row>
    <row r="3093" spans="2:20">
      <c r="B3093" t="s">
        <v>12345</v>
      </c>
      <c r="C3093" t="s">
        <v>17295</v>
      </c>
      <c r="E3093" t="s">
        <v>12974</v>
      </c>
      <c r="F3093" s="3">
        <v>0</v>
      </c>
      <c r="G3093" s="3">
        <v>0</v>
      </c>
      <c r="H3093" s="255">
        <v>42100</v>
      </c>
      <c r="I3093" s="270">
        <v>7.833333333333333</v>
      </c>
      <c r="J3093" s="3">
        <v>195519</v>
      </c>
      <c r="K3093" s="3" t="s">
        <v>12343</v>
      </c>
      <c r="L3093" s="3" t="s">
        <v>5197</v>
      </c>
      <c r="M3093" s="3" t="s">
        <v>17296</v>
      </c>
      <c r="N3093" s="3" t="s">
        <v>4731</v>
      </c>
      <c r="O3093" s="3" t="s">
        <v>4715</v>
      </c>
      <c r="P3093" s="3"/>
      <c r="Q3093" s="3"/>
      <c r="R3093" s="3"/>
      <c r="S3093" s="3"/>
      <c r="T3093" s="3" t="s">
        <v>4716</v>
      </c>
    </row>
    <row r="3094" spans="2:20">
      <c r="B3094" t="s">
        <v>12345</v>
      </c>
      <c r="C3094" t="s">
        <v>17297</v>
      </c>
      <c r="E3094" t="s">
        <v>15447</v>
      </c>
      <c r="F3094" s="3">
        <v>1</v>
      </c>
      <c r="G3094" s="3">
        <v>6367.51</v>
      </c>
      <c r="H3094" s="255">
        <v>42118</v>
      </c>
      <c r="I3094" s="270">
        <v>7.833333333333333</v>
      </c>
      <c r="J3094" s="3">
        <v>-1</v>
      </c>
      <c r="K3094" s="3" t="s">
        <v>4752</v>
      </c>
      <c r="L3094" s="3" t="s">
        <v>5324</v>
      </c>
      <c r="M3094" s="3" t="s">
        <v>17298</v>
      </c>
      <c r="N3094" s="3" t="s">
        <v>4722</v>
      </c>
      <c r="O3094" s="3" t="s">
        <v>4715</v>
      </c>
      <c r="P3094" s="3"/>
      <c r="Q3094" s="3"/>
      <c r="R3094" s="3"/>
      <c r="S3094" s="3"/>
      <c r="T3094" s="3" t="s">
        <v>4716</v>
      </c>
    </row>
    <row r="3095" spans="2:20">
      <c r="B3095" t="s">
        <v>12345</v>
      </c>
      <c r="C3095" t="s">
        <v>17299</v>
      </c>
      <c r="E3095" t="s">
        <v>15789</v>
      </c>
      <c r="F3095" s="3">
        <v>1</v>
      </c>
      <c r="G3095" s="3">
        <v>1363.76</v>
      </c>
      <c r="H3095" s="255">
        <v>42110</v>
      </c>
      <c r="I3095" s="270">
        <v>7.833333333333333</v>
      </c>
      <c r="J3095" s="3">
        <v>-1</v>
      </c>
      <c r="K3095" s="3" t="s">
        <v>4752</v>
      </c>
      <c r="L3095" s="3" t="s">
        <v>5197</v>
      </c>
      <c r="M3095" s="3" t="s">
        <v>12352</v>
      </c>
      <c r="N3095" s="3" t="s">
        <v>4722</v>
      </c>
      <c r="O3095" s="3" t="s">
        <v>4715</v>
      </c>
      <c r="P3095" s="3"/>
      <c r="Q3095" s="3"/>
      <c r="R3095" s="3"/>
      <c r="S3095" s="3"/>
      <c r="T3095" s="3" t="s">
        <v>4716</v>
      </c>
    </row>
    <row r="3096" spans="2:20">
      <c r="B3096" t="s">
        <v>12345</v>
      </c>
      <c r="C3096" t="s">
        <v>17300</v>
      </c>
      <c r="E3096" t="s">
        <v>17301</v>
      </c>
      <c r="F3096" s="3">
        <v>0</v>
      </c>
      <c r="G3096" s="3">
        <v>0</v>
      </c>
      <c r="H3096" s="255">
        <v>42109</v>
      </c>
      <c r="I3096" s="270">
        <v>7.833333333333333</v>
      </c>
      <c r="J3096" s="3">
        <v>-1</v>
      </c>
      <c r="K3096" s="3" t="s">
        <v>12343</v>
      </c>
      <c r="L3096" s="3" t="s">
        <v>4726</v>
      </c>
      <c r="M3096" s="3" t="s">
        <v>5225</v>
      </c>
      <c r="N3096" s="3" t="s">
        <v>4731</v>
      </c>
      <c r="O3096" s="3" t="s">
        <v>4715</v>
      </c>
      <c r="P3096" s="3"/>
      <c r="Q3096" s="3"/>
      <c r="R3096" s="3"/>
      <c r="S3096" s="3"/>
      <c r="T3096" s="3" t="s">
        <v>4716</v>
      </c>
    </row>
    <row r="3097" spans="2:20">
      <c r="B3097" t="s">
        <v>12345</v>
      </c>
      <c r="C3097" t="s">
        <v>17302</v>
      </c>
      <c r="E3097" t="s">
        <v>13349</v>
      </c>
      <c r="F3097" s="3">
        <v>1</v>
      </c>
      <c r="G3097" s="3">
        <v>1363.76</v>
      </c>
      <c r="H3097" s="255">
        <v>42124</v>
      </c>
      <c r="I3097" s="270">
        <v>7.833333333333333</v>
      </c>
      <c r="J3097" s="3">
        <v>-1</v>
      </c>
      <c r="K3097" s="3" t="s">
        <v>4752</v>
      </c>
      <c r="L3097" s="3" t="s">
        <v>4726</v>
      </c>
      <c r="M3097" s="3" t="s">
        <v>11774</v>
      </c>
      <c r="N3097" s="3" t="s">
        <v>4722</v>
      </c>
      <c r="O3097" s="3" t="s">
        <v>4715</v>
      </c>
      <c r="P3097" s="3"/>
      <c r="Q3097" s="3"/>
      <c r="R3097" s="3"/>
      <c r="S3097" s="3"/>
      <c r="T3097" s="3" t="s">
        <v>4716</v>
      </c>
    </row>
    <row r="3098" spans="2:20">
      <c r="B3098" t="s">
        <v>12345</v>
      </c>
      <c r="C3098" t="s">
        <v>17303</v>
      </c>
      <c r="E3098" t="s">
        <v>14591</v>
      </c>
      <c r="F3098" s="3">
        <v>0</v>
      </c>
      <c r="G3098" s="3">
        <v>0</v>
      </c>
      <c r="H3098" s="255">
        <v>42123</v>
      </c>
      <c r="I3098" s="270">
        <v>7.833333333333333</v>
      </c>
      <c r="J3098" s="3">
        <v>-1</v>
      </c>
      <c r="K3098" s="3" t="s">
        <v>4752</v>
      </c>
      <c r="L3098" s="3" t="s">
        <v>4726</v>
      </c>
      <c r="M3098" s="3" t="s">
        <v>4994</v>
      </c>
      <c r="N3098" s="3" t="s">
        <v>4718</v>
      </c>
      <c r="O3098" s="3" t="s">
        <v>4715</v>
      </c>
      <c r="P3098" s="3"/>
      <c r="Q3098" s="3"/>
      <c r="R3098" s="3"/>
      <c r="S3098" s="3"/>
      <c r="T3098" s="3" t="s">
        <v>4716</v>
      </c>
    </row>
    <row r="3099" spans="2:20">
      <c r="B3099" t="s">
        <v>12345</v>
      </c>
      <c r="C3099" t="s">
        <v>17304</v>
      </c>
      <c r="E3099" t="s">
        <v>13311</v>
      </c>
      <c r="F3099" s="3">
        <v>0</v>
      </c>
      <c r="G3099" s="3">
        <v>0</v>
      </c>
      <c r="H3099" s="255">
        <v>42124</v>
      </c>
      <c r="I3099" s="270">
        <v>7.833333333333333</v>
      </c>
      <c r="J3099" s="3">
        <v>-1</v>
      </c>
      <c r="K3099" s="3" t="s">
        <v>4752</v>
      </c>
      <c r="L3099" s="3" t="s">
        <v>5197</v>
      </c>
      <c r="M3099" s="3" t="s">
        <v>14297</v>
      </c>
      <c r="N3099" s="3" t="s">
        <v>4712</v>
      </c>
      <c r="O3099" s="3" t="s">
        <v>4715</v>
      </c>
      <c r="P3099" s="3"/>
      <c r="Q3099" s="3"/>
      <c r="R3099" s="3"/>
      <c r="S3099" s="3"/>
      <c r="T3099" s="3" t="s">
        <v>4716</v>
      </c>
    </row>
    <row r="3100" spans="2:20">
      <c r="B3100" t="s">
        <v>12345</v>
      </c>
      <c r="C3100" t="s">
        <v>17305</v>
      </c>
      <c r="E3100" t="s">
        <v>16227</v>
      </c>
      <c r="F3100" s="3">
        <v>1</v>
      </c>
      <c r="G3100" s="3">
        <v>4304.3900000000003</v>
      </c>
      <c r="H3100" s="255">
        <v>42124</v>
      </c>
      <c r="I3100" s="270">
        <v>7.833333333333333</v>
      </c>
      <c r="J3100" s="3">
        <v>-1</v>
      </c>
      <c r="K3100" s="3" t="s">
        <v>4752</v>
      </c>
      <c r="L3100" s="3" t="s">
        <v>4753</v>
      </c>
      <c r="M3100" s="3" t="s">
        <v>4753</v>
      </c>
      <c r="N3100" s="3" t="s">
        <v>4722</v>
      </c>
      <c r="O3100" s="3" t="s">
        <v>4715</v>
      </c>
      <c r="P3100" s="3"/>
      <c r="Q3100" s="3"/>
      <c r="R3100" s="3"/>
      <c r="S3100" s="3"/>
      <c r="T3100" s="3" t="s">
        <v>4716</v>
      </c>
    </row>
    <row r="3101" spans="2:20">
      <c r="B3101" t="s">
        <v>12345</v>
      </c>
      <c r="C3101" t="s">
        <v>17306</v>
      </c>
      <c r="E3101" t="s">
        <v>16389</v>
      </c>
      <c r="F3101" s="3">
        <v>0</v>
      </c>
      <c r="G3101" s="3">
        <v>0</v>
      </c>
      <c r="H3101" s="255">
        <v>42121</v>
      </c>
      <c r="I3101" s="270">
        <v>7.833333333333333</v>
      </c>
      <c r="J3101" s="3">
        <v>-1</v>
      </c>
      <c r="K3101" s="3" t="s">
        <v>12343</v>
      </c>
      <c r="L3101" s="3" t="s">
        <v>4753</v>
      </c>
      <c r="M3101" s="3" t="s">
        <v>4753</v>
      </c>
      <c r="N3101" s="3" t="s">
        <v>4722</v>
      </c>
      <c r="O3101" s="3" t="s">
        <v>4715</v>
      </c>
      <c r="P3101" s="3"/>
      <c r="Q3101" s="3"/>
      <c r="R3101" s="3"/>
      <c r="S3101" s="3"/>
      <c r="T3101" s="3" t="s">
        <v>4716</v>
      </c>
    </row>
    <row r="3102" spans="2:20">
      <c r="B3102" t="s">
        <v>12345</v>
      </c>
      <c r="C3102" t="s">
        <v>2733</v>
      </c>
      <c r="E3102" t="s">
        <v>16138</v>
      </c>
      <c r="F3102" s="3">
        <v>0</v>
      </c>
      <c r="G3102" s="3">
        <v>0</v>
      </c>
      <c r="H3102" s="255">
        <v>42123</v>
      </c>
      <c r="I3102" s="270">
        <v>7.833333333333333</v>
      </c>
      <c r="J3102" s="3">
        <v>-1</v>
      </c>
      <c r="K3102" s="3" t="s">
        <v>12343</v>
      </c>
      <c r="L3102" s="3" t="s">
        <v>4753</v>
      </c>
      <c r="M3102" s="3" t="s">
        <v>4753</v>
      </c>
      <c r="N3102" s="3" t="s">
        <v>4722</v>
      </c>
      <c r="O3102" s="3" t="s">
        <v>4715</v>
      </c>
      <c r="P3102" s="3"/>
      <c r="Q3102" s="3"/>
      <c r="R3102" s="3"/>
      <c r="S3102" s="3"/>
      <c r="T3102" s="3" t="s">
        <v>4716</v>
      </c>
    </row>
    <row r="3103" spans="2:20">
      <c r="B3103" t="s">
        <v>12345</v>
      </c>
      <c r="C3103" t="s">
        <v>17307</v>
      </c>
      <c r="E3103" t="s">
        <v>15468</v>
      </c>
      <c r="F3103" s="3">
        <v>0</v>
      </c>
      <c r="G3103" s="3">
        <v>0</v>
      </c>
      <c r="H3103" s="255">
        <v>42094</v>
      </c>
      <c r="I3103" s="270">
        <v>7.916666666666667</v>
      </c>
      <c r="J3103" s="3">
        <v>-1</v>
      </c>
      <c r="K3103" s="3" t="s">
        <v>4752</v>
      </c>
      <c r="L3103" s="3" t="s">
        <v>4753</v>
      </c>
      <c r="M3103" s="3" t="s">
        <v>4753</v>
      </c>
      <c r="N3103" s="3" t="s">
        <v>4722</v>
      </c>
      <c r="O3103" s="3" t="s">
        <v>4715</v>
      </c>
      <c r="P3103" s="3"/>
      <c r="Q3103" s="3"/>
      <c r="R3103" s="3"/>
      <c r="S3103" s="3"/>
      <c r="T3103" s="3" t="s">
        <v>4716</v>
      </c>
    </row>
    <row r="3104" spans="2:20">
      <c r="B3104" t="s">
        <v>12345</v>
      </c>
      <c r="C3104" t="s">
        <v>17308</v>
      </c>
      <c r="E3104" t="s">
        <v>13315</v>
      </c>
      <c r="F3104" s="3">
        <v>0</v>
      </c>
      <c r="G3104" s="3">
        <v>0</v>
      </c>
      <c r="H3104" s="255">
        <v>42077</v>
      </c>
      <c r="I3104" s="270">
        <v>7.916666666666667</v>
      </c>
      <c r="J3104" s="3">
        <v>-1</v>
      </c>
      <c r="K3104" s="3" t="s">
        <v>4752</v>
      </c>
      <c r="L3104" s="3" t="s">
        <v>5324</v>
      </c>
      <c r="M3104" s="3" t="s">
        <v>17309</v>
      </c>
      <c r="N3104" s="3" t="s">
        <v>4731</v>
      </c>
      <c r="O3104" s="3" t="s">
        <v>4715</v>
      </c>
      <c r="P3104" s="3"/>
      <c r="Q3104" s="3"/>
      <c r="R3104" s="3"/>
      <c r="S3104" s="3"/>
      <c r="T3104" s="3" t="s">
        <v>4716</v>
      </c>
    </row>
    <row r="3105" spans="2:20">
      <c r="B3105" t="s">
        <v>12345</v>
      </c>
      <c r="C3105" t="s">
        <v>17310</v>
      </c>
      <c r="E3105" t="s">
        <v>17311</v>
      </c>
      <c r="F3105" s="3">
        <v>0</v>
      </c>
      <c r="G3105" s="3">
        <v>0</v>
      </c>
      <c r="H3105" s="255">
        <v>42094</v>
      </c>
      <c r="I3105" s="270">
        <v>7.916666666666667</v>
      </c>
      <c r="J3105" s="3">
        <v>-1</v>
      </c>
      <c r="K3105" s="3" t="s">
        <v>4752</v>
      </c>
      <c r="L3105" s="3" t="s">
        <v>4726</v>
      </c>
      <c r="M3105" s="3" t="s">
        <v>11774</v>
      </c>
      <c r="N3105" s="3" t="s">
        <v>4731</v>
      </c>
      <c r="O3105" s="3" t="s">
        <v>4715</v>
      </c>
      <c r="P3105" s="3"/>
      <c r="Q3105" s="3"/>
      <c r="R3105" s="3"/>
      <c r="S3105" s="3"/>
      <c r="T3105" s="3" t="s">
        <v>4716</v>
      </c>
    </row>
    <row r="3106" spans="2:20">
      <c r="B3106" t="s">
        <v>12345</v>
      </c>
      <c r="C3106" t="s">
        <v>17312</v>
      </c>
      <c r="E3106" t="s">
        <v>17313</v>
      </c>
      <c r="F3106" s="3">
        <v>0</v>
      </c>
      <c r="G3106" s="3">
        <v>0</v>
      </c>
      <c r="H3106" s="255">
        <v>42089</v>
      </c>
      <c r="I3106" s="270">
        <v>7.916666666666667</v>
      </c>
      <c r="J3106" s="3">
        <v>-1</v>
      </c>
      <c r="K3106" s="3" t="s">
        <v>12343</v>
      </c>
      <c r="L3106" s="3" t="s">
        <v>4726</v>
      </c>
      <c r="M3106" s="3" t="s">
        <v>4994</v>
      </c>
      <c r="N3106" s="3" t="s">
        <v>4722</v>
      </c>
      <c r="O3106" s="3" t="s">
        <v>4715</v>
      </c>
      <c r="P3106" s="3"/>
      <c r="Q3106" s="3"/>
      <c r="R3106" s="3"/>
      <c r="S3106" s="3"/>
      <c r="T3106" s="3" t="s">
        <v>4716</v>
      </c>
    </row>
    <row r="3107" spans="2:20">
      <c r="B3107" t="s">
        <v>12345</v>
      </c>
      <c r="C3107" t="s">
        <v>17314</v>
      </c>
      <c r="E3107" t="s">
        <v>13623</v>
      </c>
      <c r="F3107" s="3">
        <v>0</v>
      </c>
      <c r="G3107" s="3">
        <v>0</v>
      </c>
      <c r="H3107" s="255">
        <v>42090</v>
      </c>
      <c r="I3107" s="270">
        <v>7.916666666666667</v>
      </c>
      <c r="J3107" s="3">
        <v>-1</v>
      </c>
      <c r="K3107" s="3" t="s">
        <v>12343</v>
      </c>
      <c r="L3107" s="3" t="s">
        <v>5197</v>
      </c>
      <c r="M3107" s="3" t="s">
        <v>14188</v>
      </c>
      <c r="N3107" s="3" t="s">
        <v>4722</v>
      </c>
      <c r="O3107" s="3" t="s">
        <v>4715</v>
      </c>
      <c r="P3107" s="3"/>
      <c r="Q3107" s="3"/>
      <c r="R3107" s="3"/>
      <c r="S3107" s="3"/>
      <c r="T3107" s="3" t="s">
        <v>4716</v>
      </c>
    </row>
    <row r="3108" spans="2:20">
      <c r="B3108" t="s">
        <v>12345</v>
      </c>
      <c r="C3108" t="s">
        <v>17315</v>
      </c>
      <c r="E3108" t="s">
        <v>14090</v>
      </c>
      <c r="F3108" s="3">
        <v>0</v>
      </c>
      <c r="G3108" s="3">
        <v>0</v>
      </c>
      <c r="H3108" s="255">
        <v>42094</v>
      </c>
      <c r="I3108" s="270">
        <v>7.916666666666667</v>
      </c>
      <c r="J3108" s="3">
        <v>-1</v>
      </c>
      <c r="K3108" s="3" t="s">
        <v>12343</v>
      </c>
      <c r="L3108" s="3" t="s">
        <v>5197</v>
      </c>
      <c r="M3108" s="3" t="s">
        <v>7678</v>
      </c>
      <c r="N3108" s="3" t="s">
        <v>4722</v>
      </c>
      <c r="O3108" s="3" t="s">
        <v>4715</v>
      </c>
      <c r="P3108" s="3"/>
      <c r="Q3108" s="3"/>
      <c r="R3108" s="3"/>
      <c r="S3108" s="3"/>
      <c r="T3108" s="3" t="s">
        <v>4716</v>
      </c>
    </row>
    <row r="3109" spans="2:20">
      <c r="B3109" t="s">
        <v>12378</v>
      </c>
      <c r="C3109" t="s">
        <v>17316</v>
      </c>
      <c r="E3109" t="s">
        <v>13600</v>
      </c>
      <c r="F3109" s="3">
        <v>0</v>
      </c>
      <c r="G3109" s="3">
        <v>0</v>
      </c>
      <c r="H3109" s="255">
        <v>42065</v>
      </c>
      <c r="I3109" s="270">
        <v>7.916666666666667</v>
      </c>
      <c r="J3109" s="3">
        <v>-1</v>
      </c>
      <c r="K3109" s="3" t="s">
        <v>12343</v>
      </c>
      <c r="L3109" s="3" t="s">
        <v>5324</v>
      </c>
      <c r="M3109" s="3" t="s">
        <v>11774</v>
      </c>
      <c r="N3109" s="3" t="s">
        <v>4769</v>
      </c>
      <c r="O3109" s="3" t="s">
        <v>4715</v>
      </c>
      <c r="P3109" s="3"/>
      <c r="Q3109" s="3"/>
      <c r="R3109" s="3"/>
      <c r="S3109" s="3"/>
      <c r="T3109" s="3" t="s">
        <v>4716</v>
      </c>
    </row>
    <row r="3110" spans="2:20">
      <c r="B3110" t="s">
        <v>12345</v>
      </c>
      <c r="C3110" t="s">
        <v>17317</v>
      </c>
      <c r="E3110" t="s">
        <v>13427</v>
      </c>
      <c r="F3110" s="3">
        <v>0</v>
      </c>
      <c r="G3110" s="3">
        <v>0</v>
      </c>
      <c r="H3110" s="255">
        <v>42065</v>
      </c>
      <c r="I3110" s="270">
        <v>7.916666666666667</v>
      </c>
      <c r="J3110" s="3">
        <v>-1</v>
      </c>
      <c r="K3110" s="3" t="s">
        <v>12343</v>
      </c>
      <c r="L3110" s="3" t="s">
        <v>4726</v>
      </c>
      <c r="M3110" s="3" t="s">
        <v>9993</v>
      </c>
      <c r="N3110" s="3" t="s">
        <v>4731</v>
      </c>
      <c r="O3110" s="3" t="s">
        <v>4715</v>
      </c>
      <c r="P3110" s="3"/>
      <c r="Q3110" s="3"/>
      <c r="R3110" s="3"/>
      <c r="S3110" s="3"/>
      <c r="T3110" s="3" t="s">
        <v>4716</v>
      </c>
    </row>
    <row r="3111" spans="2:20">
      <c r="B3111" t="s">
        <v>12345</v>
      </c>
      <c r="C3111" t="s">
        <v>17318</v>
      </c>
      <c r="E3111" t="s">
        <v>16435</v>
      </c>
      <c r="F3111" s="3">
        <v>0</v>
      </c>
      <c r="G3111" s="3">
        <v>0</v>
      </c>
      <c r="H3111" s="255">
        <v>42082</v>
      </c>
      <c r="I3111" s="270">
        <v>7.916666666666667</v>
      </c>
      <c r="J3111" s="3">
        <v>-1</v>
      </c>
      <c r="K3111" s="3" t="s">
        <v>12343</v>
      </c>
      <c r="L3111" s="3" t="s">
        <v>4726</v>
      </c>
      <c r="M3111" s="3" t="s">
        <v>17319</v>
      </c>
      <c r="N3111" s="3" t="s">
        <v>4722</v>
      </c>
      <c r="O3111" s="3" t="s">
        <v>4715</v>
      </c>
      <c r="P3111" s="3"/>
      <c r="Q3111" s="3"/>
      <c r="R3111" s="3"/>
      <c r="S3111" s="3"/>
      <c r="T3111" s="3" t="s">
        <v>4716</v>
      </c>
    </row>
    <row r="3112" spans="2:20">
      <c r="B3112" t="s">
        <v>12345</v>
      </c>
      <c r="C3112" t="s">
        <v>17320</v>
      </c>
      <c r="E3112" t="s">
        <v>14453</v>
      </c>
      <c r="F3112" s="3">
        <v>0</v>
      </c>
      <c r="G3112" s="3">
        <v>0</v>
      </c>
      <c r="H3112" s="255">
        <v>42082</v>
      </c>
      <c r="I3112" s="270">
        <v>7.916666666666667</v>
      </c>
      <c r="J3112" s="3">
        <v>-1</v>
      </c>
      <c r="K3112" s="3" t="s">
        <v>12343</v>
      </c>
      <c r="L3112" s="3" t="s">
        <v>5324</v>
      </c>
      <c r="M3112" s="3" t="s">
        <v>13161</v>
      </c>
      <c r="N3112" s="3" t="s">
        <v>4722</v>
      </c>
      <c r="O3112" s="3" t="s">
        <v>4715</v>
      </c>
      <c r="P3112" s="3"/>
      <c r="Q3112" s="3"/>
      <c r="R3112" s="3"/>
      <c r="S3112" s="3"/>
      <c r="T3112" s="3" t="s">
        <v>4716</v>
      </c>
    </row>
    <row r="3113" spans="2:20">
      <c r="B3113" t="s">
        <v>12345</v>
      </c>
      <c r="C3113" t="s">
        <v>17321</v>
      </c>
      <c r="E3113" t="s">
        <v>14339</v>
      </c>
      <c r="F3113" s="3">
        <v>0</v>
      </c>
      <c r="G3113" s="3">
        <v>0</v>
      </c>
      <c r="H3113" s="255">
        <v>42094</v>
      </c>
      <c r="I3113" s="270">
        <v>7.916666666666667</v>
      </c>
      <c r="J3113" s="3">
        <v>-1</v>
      </c>
      <c r="K3113" s="3" t="s">
        <v>12343</v>
      </c>
      <c r="L3113" s="3" t="s">
        <v>4726</v>
      </c>
      <c r="M3113" s="3" t="s">
        <v>10081</v>
      </c>
      <c r="N3113" s="3" t="s">
        <v>4712</v>
      </c>
      <c r="O3113" s="3" t="s">
        <v>4715</v>
      </c>
      <c r="P3113" s="3"/>
      <c r="Q3113" s="3"/>
      <c r="R3113" s="3"/>
      <c r="S3113" s="3"/>
      <c r="T3113" s="3" t="s">
        <v>4716</v>
      </c>
    </row>
    <row r="3114" spans="2:20">
      <c r="B3114" t="s">
        <v>12345</v>
      </c>
      <c r="C3114" t="s">
        <v>17322</v>
      </c>
      <c r="E3114" t="s">
        <v>17323</v>
      </c>
      <c r="F3114" s="3">
        <v>0</v>
      </c>
      <c r="G3114" s="3">
        <v>0</v>
      </c>
      <c r="H3114" s="255">
        <v>42065</v>
      </c>
      <c r="I3114" s="270">
        <v>7.916666666666667</v>
      </c>
      <c r="J3114" s="3">
        <v>-1</v>
      </c>
      <c r="K3114" s="3" t="s">
        <v>12343</v>
      </c>
      <c r="L3114" s="3" t="s">
        <v>4726</v>
      </c>
      <c r="M3114" s="3" t="s">
        <v>11774</v>
      </c>
      <c r="N3114" s="3" t="s">
        <v>4712</v>
      </c>
      <c r="O3114" s="3" t="s">
        <v>4715</v>
      </c>
      <c r="P3114" s="3"/>
      <c r="Q3114" s="3"/>
      <c r="R3114" s="3"/>
      <c r="S3114" s="3"/>
      <c r="T3114" s="3" t="s">
        <v>4716</v>
      </c>
    </row>
    <row r="3115" spans="2:20">
      <c r="B3115" t="s">
        <v>12345</v>
      </c>
      <c r="C3115" t="s">
        <v>17324</v>
      </c>
      <c r="E3115" t="s">
        <v>15650</v>
      </c>
      <c r="F3115" s="3">
        <v>0</v>
      </c>
      <c r="G3115" s="3">
        <v>0</v>
      </c>
      <c r="H3115" s="255">
        <v>42089</v>
      </c>
      <c r="I3115" s="270">
        <v>7.916666666666667</v>
      </c>
      <c r="J3115" s="3">
        <v>-1</v>
      </c>
      <c r="K3115" s="3" t="s">
        <v>4752</v>
      </c>
      <c r="L3115" s="3" t="s">
        <v>4726</v>
      </c>
      <c r="M3115" s="3" t="s">
        <v>5972</v>
      </c>
      <c r="N3115" s="3" t="s">
        <v>4722</v>
      </c>
      <c r="O3115" s="3" t="s">
        <v>4715</v>
      </c>
      <c r="P3115" s="3"/>
      <c r="Q3115" s="3"/>
      <c r="R3115" s="3"/>
      <c r="S3115" s="3"/>
      <c r="T3115" s="3" t="s">
        <v>4716</v>
      </c>
    </row>
    <row r="3116" spans="2:20">
      <c r="B3116" t="s">
        <v>12345</v>
      </c>
      <c r="C3116" t="s">
        <v>17325</v>
      </c>
      <c r="E3116" t="s">
        <v>17326</v>
      </c>
      <c r="F3116" s="3">
        <v>0</v>
      </c>
      <c r="G3116" s="3">
        <v>0</v>
      </c>
      <c r="H3116" s="255">
        <v>42068</v>
      </c>
      <c r="I3116" s="270">
        <v>7.916666666666667</v>
      </c>
      <c r="J3116" s="3">
        <v>-1</v>
      </c>
      <c r="K3116" s="3" t="s">
        <v>12343</v>
      </c>
      <c r="L3116" s="3" t="s">
        <v>4726</v>
      </c>
      <c r="M3116" s="3" t="s">
        <v>4994</v>
      </c>
      <c r="N3116" s="3" t="s">
        <v>4769</v>
      </c>
      <c r="O3116" s="3" t="s">
        <v>4715</v>
      </c>
      <c r="P3116" s="3"/>
      <c r="Q3116" s="3"/>
      <c r="R3116" s="3"/>
      <c r="S3116" s="3"/>
      <c r="T3116" s="3" t="s">
        <v>4716</v>
      </c>
    </row>
    <row r="3117" spans="2:20">
      <c r="B3117" t="s">
        <v>12345</v>
      </c>
      <c r="C3117" t="s">
        <v>17327</v>
      </c>
      <c r="E3117" t="s">
        <v>17328</v>
      </c>
      <c r="F3117" s="3">
        <v>0</v>
      </c>
      <c r="G3117" s="3">
        <v>0</v>
      </c>
      <c r="H3117" s="255">
        <v>42080</v>
      </c>
      <c r="I3117" s="270">
        <v>7.916666666666667</v>
      </c>
      <c r="J3117" s="3">
        <v>-1</v>
      </c>
      <c r="K3117" s="3" t="s">
        <v>12343</v>
      </c>
      <c r="L3117" s="3" t="s">
        <v>4726</v>
      </c>
      <c r="M3117" s="3" t="s">
        <v>5972</v>
      </c>
      <c r="N3117" s="3" t="s">
        <v>4718</v>
      </c>
      <c r="O3117" s="3" t="s">
        <v>4715</v>
      </c>
      <c r="P3117" s="3"/>
      <c r="Q3117" s="3"/>
      <c r="R3117" s="3"/>
      <c r="S3117" s="3"/>
      <c r="T3117" s="3" t="s">
        <v>4716</v>
      </c>
    </row>
    <row r="3118" spans="2:20">
      <c r="B3118" t="s">
        <v>12345</v>
      </c>
      <c r="C3118" t="s">
        <v>17329</v>
      </c>
      <c r="E3118" t="s">
        <v>13498</v>
      </c>
      <c r="F3118" s="3">
        <v>0</v>
      </c>
      <c r="G3118" s="3">
        <v>0</v>
      </c>
      <c r="H3118" s="255">
        <v>42090</v>
      </c>
      <c r="I3118" s="270">
        <v>7.916666666666667</v>
      </c>
      <c r="J3118" s="3">
        <v>-1</v>
      </c>
      <c r="K3118" s="3" t="s">
        <v>12343</v>
      </c>
      <c r="L3118" s="3" t="s">
        <v>4726</v>
      </c>
      <c r="M3118" s="3" t="s">
        <v>4994</v>
      </c>
      <c r="N3118" s="3" t="s">
        <v>4722</v>
      </c>
      <c r="O3118" s="3" t="s">
        <v>4715</v>
      </c>
      <c r="P3118" s="3"/>
      <c r="Q3118" s="3"/>
      <c r="R3118" s="3"/>
      <c r="S3118" s="3"/>
      <c r="T3118" s="3" t="s">
        <v>4716</v>
      </c>
    </row>
    <row r="3119" spans="2:20">
      <c r="B3119" t="s">
        <v>12345</v>
      </c>
      <c r="C3119" t="s">
        <v>17330</v>
      </c>
      <c r="E3119" t="s">
        <v>13229</v>
      </c>
      <c r="F3119" s="3">
        <v>0</v>
      </c>
      <c r="G3119" s="3">
        <v>0</v>
      </c>
      <c r="H3119" s="255">
        <v>42083</v>
      </c>
      <c r="I3119" s="270">
        <v>7.916666666666667</v>
      </c>
      <c r="J3119" s="3">
        <v>-1</v>
      </c>
      <c r="K3119" s="3" t="s">
        <v>12343</v>
      </c>
      <c r="L3119" s="3" t="s">
        <v>4726</v>
      </c>
      <c r="M3119" s="3" t="s">
        <v>17331</v>
      </c>
      <c r="N3119" s="3" t="s">
        <v>4722</v>
      </c>
      <c r="O3119" s="3" t="s">
        <v>4715</v>
      </c>
      <c r="P3119" s="3"/>
      <c r="Q3119" s="3"/>
      <c r="R3119" s="3"/>
      <c r="S3119" s="3"/>
      <c r="T3119" s="3" t="s">
        <v>4716</v>
      </c>
    </row>
    <row r="3120" spans="2:20">
      <c r="B3120" t="s">
        <v>12345</v>
      </c>
      <c r="C3120" t="s">
        <v>17332</v>
      </c>
      <c r="E3120" t="s">
        <v>14650</v>
      </c>
      <c r="F3120" s="3">
        <v>0</v>
      </c>
      <c r="G3120" s="3">
        <v>0</v>
      </c>
      <c r="H3120" s="255">
        <v>42094</v>
      </c>
      <c r="I3120" s="270">
        <v>7.916666666666667</v>
      </c>
      <c r="J3120" s="3">
        <v>-1</v>
      </c>
      <c r="K3120" s="3" t="s">
        <v>12343</v>
      </c>
      <c r="L3120" s="3" t="s">
        <v>5197</v>
      </c>
      <c r="M3120" s="3" t="s">
        <v>17333</v>
      </c>
      <c r="N3120" s="3" t="s">
        <v>4712</v>
      </c>
      <c r="O3120" s="3" t="s">
        <v>4715</v>
      </c>
      <c r="P3120" s="3"/>
      <c r="Q3120" s="3"/>
      <c r="R3120" s="3"/>
      <c r="S3120" s="3"/>
      <c r="T3120" s="3" t="s">
        <v>4716</v>
      </c>
    </row>
    <row r="3121" spans="2:20">
      <c r="B3121" t="s">
        <v>12345</v>
      </c>
      <c r="C3121" t="s">
        <v>17334</v>
      </c>
      <c r="E3121" t="s">
        <v>12824</v>
      </c>
      <c r="F3121" s="3">
        <v>0</v>
      </c>
      <c r="G3121" s="3">
        <v>0</v>
      </c>
      <c r="H3121" s="255">
        <v>42094</v>
      </c>
      <c r="I3121" s="270">
        <v>7.916666666666667</v>
      </c>
      <c r="J3121" s="3">
        <v>-1</v>
      </c>
      <c r="K3121" s="3" t="s">
        <v>12343</v>
      </c>
      <c r="L3121" s="3" t="s">
        <v>5324</v>
      </c>
      <c r="M3121" s="3" t="s">
        <v>13233</v>
      </c>
      <c r="N3121" s="3" t="s">
        <v>4722</v>
      </c>
      <c r="O3121" s="3" t="s">
        <v>4715</v>
      </c>
      <c r="P3121" s="3"/>
      <c r="Q3121" s="3"/>
      <c r="R3121" s="3"/>
      <c r="S3121" s="3"/>
      <c r="T3121" s="3" t="s">
        <v>4716</v>
      </c>
    </row>
    <row r="3122" spans="2:20">
      <c r="B3122" t="s">
        <v>12345</v>
      </c>
      <c r="C3122" t="s">
        <v>17335</v>
      </c>
      <c r="E3122" t="s">
        <v>17336</v>
      </c>
      <c r="F3122" s="3">
        <v>0</v>
      </c>
      <c r="G3122" s="3">
        <v>0</v>
      </c>
      <c r="H3122" s="255">
        <v>42065</v>
      </c>
      <c r="I3122" s="270">
        <v>7.916666666666667</v>
      </c>
      <c r="J3122" s="3">
        <v>-1</v>
      </c>
      <c r="K3122" s="3" t="s">
        <v>12343</v>
      </c>
      <c r="L3122" s="3" t="s">
        <v>4726</v>
      </c>
      <c r="M3122" s="3" t="s">
        <v>14285</v>
      </c>
      <c r="N3122" s="3" t="s">
        <v>4731</v>
      </c>
      <c r="O3122" s="3" t="s">
        <v>4715</v>
      </c>
      <c r="P3122" s="3"/>
      <c r="Q3122" s="3"/>
      <c r="R3122" s="3"/>
      <c r="S3122" s="3"/>
      <c r="T3122" s="3" t="s">
        <v>4716</v>
      </c>
    </row>
    <row r="3123" spans="2:20">
      <c r="B3123" t="s">
        <v>12345</v>
      </c>
      <c r="C3123" t="s">
        <v>17337</v>
      </c>
      <c r="E3123" t="s">
        <v>15455</v>
      </c>
      <c r="F3123" s="3">
        <v>0</v>
      </c>
      <c r="G3123" s="3">
        <v>0</v>
      </c>
      <c r="H3123" s="255">
        <v>42094</v>
      </c>
      <c r="I3123" s="270">
        <v>7.916666666666667</v>
      </c>
      <c r="J3123" s="3">
        <v>-1</v>
      </c>
      <c r="K3123" s="3" t="s">
        <v>12343</v>
      </c>
      <c r="L3123" s="3" t="s">
        <v>4726</v>
      </c>
      <c r="M3123" s="3" t="s">
        <v>4994</v>
      </c>
      <c r="N3123" s="3" t="s">
        <v>4769</v>
      </c>
      <c r="O3123" s="3" t="s">
        <v>4715</v>
      </c>
      <c r="P3123" s="3"/>
      <c r="Q3123" s="3"/>
      <c r="R3123" s="3"/>
      <c r="S3123" s="3"/>
      <c r="T3123" s="3" t="s">
        <v>4716</v>
      </c>
    </row>
    <row r="3124" spans="2:20">
      <c r="B3124" t="s">
        <v>12345</v>
      </c>
      <c r="C3124" t="s">
        <v>17338</v>
      </c>
      <c r="E3124" t="s">
        <v>14018</v>
      </c>
      <c r="F3124" s="3">
        <v>0</v>
      </c>
      <c r="G3124" s="3">
        <v>0</v>
      </c>
      <c r="H3124" s="255">
        <v>42088</v>
      </c>
      <c r="I3124" s="270">
        <v>7.916666666666667</v>
      </c>
      <c r="J3124" s="3">
        <v>-1</v>
      </c>
      <c r="K3124" s="3" t="s">
        <v>12343</v>
      </c>
      <c r="L3124" s="3" t="s">
        <v>5324</v>
      </c>
      <c r="M3124" s="3" t="s">
        <v>17339</v>
      </c>
      <c r="N3124" s="3" t="s">
        <v>4722</v>
      </c>
      <c r="O3124" s="3" t="s">
        <v>4715</v>
      </c>
      <c r="P3124" s="3"/>
      <c r="Q3124" s="3"/>
      <c r="R3124" s="3"/>
      <c r="S3124" s="3"/>
      <c r="T3124" s="3" t="s">
        <v>4716</v>
      </c>
    </row>
    <row r="3125" spans="2:20">
      <c r="B3125" t="s">
        <v>12378</v>
      </c>
      <c r="C3125" t="s">
        <v>1923</v>
      </c>
      <c r="E3125" t="s">
        <v>14264</v>
      </c>
      <c r="F3125" s="3">
        <v>0</v>
      </c>
      <c r="G3125" s="3">
        <v>0</v>
      </c>
      <c r="H3125" s="255">
        <v>42090</v>
      </c>
      <c r="I3125" s="270">
        <v>7.916666666666667</v>
      </c>
      <c r="J3125" s="3">
        <v>-1</v>
      </c>
      <c r="K3125" s="3" t="s">
        <v>12343</v>
      </c>
      <c r="L3125" s="3" t="s">
        <v>4726</v>
      </c>
      <c r="M3125" s="3" t="s">
        <v>7955</v>
      </c>
      <c r="N3125" s="3" t="s">
        <v>4722</v>
      </c>
      <c r="O3125" s="3" t="s">
        <v>4715</v>
      </c>
      <c r="P3125" s="3"/>
      <c r="Q3125" s="3"/>
      <c r="R3125" s="3"/>
      <c r="S3125" s="3"/>
      <c r="T3125" s="3" t="s">
        <v>4716</v>
      </c>
    </row>
    <row r="3126" spans="2:20">
      <c r="B3126" t="s">
        <v>12378</v>
      </c>
      <c r="C3126" t="s">
        <v>17340</v>
      </c>
      <c r="E3126" t="s">
        <v>13936</v>
      </c>
      <c r="F3126" s="3">
        <v>0</v>
      </c>
      <c r="G3126" s="3">
        <v>0</v>
      </c>
      <c r="H3126" s="255">
        <v>42065</v>
      </c>
      <c r="I3126" s="270">
        <v>7.916666666666667</v>
      </c>
      <c r="J3126" s="3">
        <v>143061</v>
      </c>
      <c r="K3126" s="3" t="s">
        <v>12343</v>
      </c>
      <c r="L3126" s="3" t="s">
        <v>5197</v>
      </c>
      <c r="M3126" s="3" t="s">
        <v>17341</v>
      </c>
      <c r="N3126" s="3" t="s">
        <v>4722</v>
      </c>
      <c r="O3126" s="3" t="s">
        <v>4715</v>
      </c>
      <c r="P3126" s="3"/>
      <c r="Q3126" s="3"/>
      <c r="R3126" s="3"/>
      <c r="S3126" s="3"/>
      <c r="T3126" s="3" t="s">
        <v>4716</v>
      </c>
    </row>
    <row r="3127" spans="2:20">
      <c r="B3127" t="s">
        <v>12345</v>
      </c>
      <c r="C3127" t="s">
        <v>17342</v>
      </c>
      <c r="E3127" t="s">
        <v>12617</v>
      </c>
      <c r="F3127" s="3">
        <v>0</v>
      </c>
      <c r="G3127" s="3">
        <v>0</v>
      </c>
      <c r="H3127" s="255">
        <v>42090</v>
      </c>
      <c r="I3127" s="270">
        <v>7.916666666666667</v>
      </c>
      <c r="J3127" s="3">
        <v>268529</v>
      </c>
      <c r="K3127" s="3" t="s">
        <v>12343</v>
      </c>
      <c r="L3127" s="3" t="s">
        <v>5197</v>
      </c>
      <c r="M3127" s="3" t="s">
        <v>12352</v>
      </c>
      <c r="N3127" s="3" t="s">
        <v>4718</v>
      </c>
      <c r="O3127" s="3" t="s">
        <v>4715</v>
      </c>
      <c r="P3127" s="3"/>
      <c r="Q3127" s="3"/>
      <c r="R3127" s="3"/>
      <c r="S3127" s="3"/>
      <c r="T3127" s="3" t="s">
        <v>4716</v>
      </c>
    </row>
    <row r="3128" spans="2:20">
      <c r="B3128" t="s">
        <v>12345</v>
      </c>
      <c r="C3128" t="s">
        <v>17343</v>
      </c>
      <c r="E3128" t="s">
        <v>17344</v>
      </c>
      <c r="F3128" s="3">
        <v>1</v>
      </c>
      <c r="G3128" s="3">
        <v>4304.3900000000003</v>
      </c>
      <c r="H3128" s="255">
        <v>42093</v>
      </c>
      <c r="I3128" s="270">
        <v>7.916666666666667</v>
      </c>
      <c r="J3128" s="3">
        <v>-1</v>
      </c>
      <c r="K3128" s="3" t="s">
        <v>4752</v>
      </c>
      <c r="L3128" s="3" t="s">
        <v>5197</v>
      </c>
      <c r="M3128" s="3" t="s">
        <v>12352</v>
      </c>
      <c r="N3128" s="3" t="s">
        <v>4712</v>
      </c>
      <c r="O3128" s="3" t="s">
        <v>4715</v>
      </c>
      <c r="P3128" s="3"/>
      <c r="Q3128" s="3"/>
      <c r="R3128" s="3"/>
      <c r="S3128" s="3"/>
      <c r="T3128" s="3" t="s">
        <v>4716</v>
      </c>
    </row>
    <row r="3129" spans="2:20">
      <c r="B3129" t="s">
        <v>12345</v>
      </c>
      <c r="C3129" t="s">
        <v>17345</v>
      </c>
      <c r="E3129" t="s">
        <v>12828</v>
      </c>
      <c r="F3129" s="3">
        <v>0</v>
      </c>
      <c r="G3129" s="3">
        <v>0</v>
      </c>
      <c r="H3129" s="255">
        <v>42082</v>
      </c>
      <c r="I3129" s="270">
        <v>7.916666666666667</v>
      </c>
      <c r="J3129" s="3">
        <v>228323</v>
      </c>
      <c r="K3129" s="3" t="s">
        <v>4752</v>
      </c>
      <c r="L3129" s="3" t="s">
        <v>4726</v>
      </c>
      <c r="M3129" s="3" t="s">
        <v>5972</v>
      </c>
      <c r="N3129" s="3" t="s">
        <v>4718</v>
      </c>
      <c r="O3129" s="3" t="s">
        <v>4715</v>
      </c>
      <c r="P3129" s="3"/>
      <c r="Q3129" s="3"/>
      <c r="R3129" s="3"/>
      <c r="S3129" s="3"/>
      <c r="T3129" s="3" t="s">
        <v>4716</v>
      </c>
    </row>
    <row r="3130" spans="2:20">
      <c r="B3130" t="s">
        <v>12345</v>
      </c>
      <c r="C3130" t="s">
        <v>17346</v>
      </c>
      <c r="E3130" t="s">
        <v>13160</v>
      </c>
      <c r="F3130" s="3">
        <v>0</v>
      </c>
      <c r="G3130" s="3">
        <v>0</v>
      </c>
      <c r="H3130" s="255">
        <v>42074</v>
      </c>
      <c r="I3130" s="270">
        <v>7.916666666666667</v>
      </c>
      <c r="J3130" s="3">
        <v>164992</v>
      </c>
      <c r="K3130" s="3" t="s">
        <v>12343</v>
      </c>
      <c r="L3130" s="3" t="s">
        <v>4726</v>
      </c>
      <c r="M3130" s="3" t="s">
        <v>7955</v>
      </c>
      <c r="N3130" s="3" t="s">
        <v>4712</v>
      </c>
      <c r="O3130" s="3" t="s">
        <v>4715</v>
      </c>
      <c r="P3130" s="3"/>
      <c r="Q3130" s="3"/>
      <c r="R3130" s="3"/>
      <c r="S3130" s="3"/>
      <c r="T3130" s="3" t="s">
        <v>4716</v>
      </c>
    </row>
    <row r="3131" spans="2:20">
      <c r="B3131" t="s">
        <v>12345</v>
      </c>
      <c r="C3131" t="s">
        <v>17347</v>
      </c>
      <c r="E3131" t="s">
        <v>13975</v>
      </c>
      <c r="F3131" s="3">
        <v>0</v>
      </c>
      <c r="G3131" s="3">
        <v>0</v>
      </c>
      <c r="H3131" s="255">
        <v>42065</v>
      </c>
      <c r="I3131" s="270">
        <v>7.916666666666667</v>
      </c>
      <c r="J3131" s="3">
        <v>-1</v>
      </c>
      <c r="K3131" s="3" t="s">
        <v>12343</v>
      </c>
      <c r="L3131" s="3" t="s">
        <v>5324</v>
      </c>
      <c r="M3131" s="3" t="s">
        <v>13018</v>
      </c>
      <c r="N3131" s="3" t="s">
        <v>4731</v>
      </c>
      <c r="O3131" s="3" t="s">
        <v>4715</v>
      </c>
      <c r="P3131" s="3"/>
      <c r="Q3131" s="3"/>
      <c r="R3131" s="3"/>
      <c r="S3131" s="3"/>
      <c r="T3131" s="3" t="s">
        <v>4716</v>
      </c>
    </row>
    <row r="3132" spans="2:20">
      <c r="B3132" t="s">
        <v>12345</v>
      </c>
      <c r="C3132" t="s">
        <v>17348</v>
      </c>
      <c r="E3132" t="s">
        <v>13985</v>
      </c>
      <c r="F3132" s="3">
        <v>0</v>
      </c>
      <c r="G3132" s="3">
        <v>0</v>
      </c>
      <c r="H3132" s="255">
        <v>42065</v>
      </c>
      <c r="I3132" s="270">
        <v>7.916666666666667</v>
      </c>
      <c r="J3132" s="3">
        <v>-1</v>
      </c>
      <c r="K3132" s="3" t="s">
        <v>12343</v>
      </c>
      <c r="L3132" s="3" t="s">
        <v>4726</v>
      </c>
      <c r="M3132" s="3" t="s">
        <v>11774</v>
      </c>
      <c r="N3132" s="3" t="s">
        <v>4712</v>
      </c>
      <c r="O3132" s="3" t="s">
        <v>4715</v>
      </c>
      <c r="P3132" s="3"/>
      <c r="Q3132" s="3"/>
      <c r="R3132" s="3"/>
      <c r="S3132" s="3"/>
      <c r="T3132" s="3" t="s">
        <v>4716</v>
      </c>
    </row>
    <row r="3133" spans="2:20">
      <c r="B3133" t="s">
        <v>12345</v>
      </c>
      <c r="C3133" t="s">
        <v>17349</v>
      </c>
      <c r="E3133" t="s">
        <v>12516</v>
      </c>
      <c r="F3133" s="3">
        <v>0</v>
      </c>
      <c r="G3133" s="3">
        <v>0</v>
      </c>
      <c r="H3133" s="255">
        <v>42094</v>
      </c>
      <c r="I3133" s="270">
        <v>7.916666666666667</v>
      </c>
      <c r="J3133" s="3">
        <v>23181</v>
      </c>
      <c r="K3133" s="3" t="s">
        <v>12343</v>
      </c>
      <c r="L3133" s="3" t="s">
        <v>4726</v>
      </c>
      <c r="M3133" s="3" t="s">
        <v>12473</v>
      </c>
      <c r="N3133" s="3" t="s">
        <v>4712</v>
      </c>
      <c r="O3133" s="3" t="s">
        <v>4715</v>
      </c>
      <c r="P3133" s="3"/>
      <c r="Q3133" s="3"/>
      <c r="R3133" s="3"/>
      <c r="S3133" s="3"/>
      <c r="T3133" s="3" t="s">
        <v>4716</v>
      </c>
    </row>
    <row r="3134" spans="2:20">
      <c r="B3134" t="s">
        <v>12345</v>
      </c>
      <c r="C3134" t="s">
        <v>17350</v>
      </c>
      <c r="E3134" t="s">
        <v>17351</v>
      </c>
      <c r="F3134" s="3">
        <v>1</v>
      </c>
      <c r="G3134" s="3">
        <v>1363.76</v>
      </c>
      <c r="H3134" s="255">
        <v>42090</v>
      </c>
      <c r="I3134" s="270">
        <v>7.916666666666667</v>
      </c>
      <c r="J3134" s="3">
        <v>-1</v>
      </c>
      <c r="K3134" s="3" t="s">
        <v>4752</v>
      </c>
      <c r="L3134" s="3" t="s">
        <v>4753</v>
      </c>
      <c r="M3134" s="3" t="s">
        <v>4753</v>
      </c>
      <c r="N3134" s="3" t="s">
        <v>4722</v>
      </c>
      <c r="O3134" s="3" t="s">
        <v>4715</v>
      </c>
      <c r="P3134" s="3"/>
      <c r="Q3134" s="3"/>
      <c r="R3134" s="3"/>
      <c r="S3134" s="3"/>
      <c r="T3134" s="3" t="s">
        <v>4716</v>
      </c>
    </row>
    <row r="3135" spans="2:20">
      <c r="B3135" t="s">
        <v>12345</v>
      </c>
      <c r="C3135" t="s">
        <v>17352</v>
      </c>
      <c r="E3135" t="s">
        <v>16672</v>
      </c>
      <c r="F3135" s="3">
        <v>2</v>
      </c>
      <c r="G3135" s="3">
        <v>1475.05</v>
      </c>
      <c r="H3135" s="255">
        <v>42083</v>
      </c>
      <c r="I3135" s="270">
        <v>7.916666666666667</v>
      </c>
      <c r="J3135" s="3">
        <v>-1</v>
      </c>
      <c r="K3135" s="3" t="s">
        <v>12343</v>
      </c>
      <c r="L3135" s="3" t="s">
        <v>4753</v>
      </c>
      <c r="M3135" s="3" t="s">
        <v>4753</v>
      </c>
      <c r="N3135" s="3" t="s">
        <v>4722</v>
      </c>
      <c r="O3135" s="3" t="s">
        <v>4715</v>
      </c>
      <c r="P3135" s="3"/>
      <c r="Q3135" s="3"/>
      <c r="R3135" s="3"/>
      <c r="S3135" s="3"/>
      <c r="T3135" s="3" t="s">
        <v>4716</v>
      </c>
    </row>
    <row r="3136" spans="2:20">
      <c r="B3136" t="s">
        <v>12345</v>
      </c>
      <c r="C3136" t="s">
        <v>17353</v>
      </c>
      <c r="E3136" t="s">
        <v>16317</v>
      </c>
      <c r="F3136" s="3">
        <v>0</v>
      </c>
      <c r="G3136" s="3">
        <v>0</v>
      </c>
      <c r="H3136" s="255">
        <v>42076</v>
      </c>
      <c r="I3136" s="270">
        <v>7.916666666666667</v>
      </c>
      <c r="J3136" s="3">
        <v>-1</v>
      </c>
      <c r="K3136" s="3" t="s">
        <v>4752</v>
      </c>
      <c r="L3136" s="3" t="s">
        <v>4753</v>
      </c>
      <c r="M3136" s="3" t="s">
        <v>4753</v>
      </c>
      <c r="N3136" s="3" t="s">
        <v>4718</v>
      </c>
      <c r="O3136" s="3" t="s">
        <v>4715</v>
      </c>
      <c r="P3136" s="3"/>
      <c r="Q3136" s="3"/>
      <c r="R3136" s="3"/>
      <c r="S3136" s="3"/>
      <c r="T3136" s="3" t="s">
        <v>4716</v>
      </c>
    </row>
    <row r="3137" spans="2:20">
      <c r="B3137" t="s">
        <v>12345</v>
      </c>
      <c r="C3137" t="s">
        <v>17354</v>
      </c>
      <c r="E3137" t="s">
        <v>14759</v>
      </c>
      <c r="F3137" s="3">
        <v>0</v>
      </c>
      <c r="G3137" s="3">
        <v>0</v>
      </c>
      <c r="H3137" s="255">
        <v>42082</v>
      </c>
      <c r="I3137" s="270">
        <v>7.916666666666667</v>
      </c>
      <c r="J3137" s="3">
        <v>-1</v>
      </c>
      <c r="K3137" s="3" t="s">
        <v>12343</v>
      </c>
      <c r="L3137" s="3" t="s">
        <v>4753</v>
      </c>
      <c r="M3137" s="3" t="s">
        <v>4753</v>
      </c>
      <c r="N3137" s="3" t="s">
        <v>4722</v>
      </c>
      <c r="O3137" s="3" t="s">
        <v>4715</v>
      </c>
      <c r="P3137" s="3"/>
      <c r="Q3137" s="3"/>
      <c r="R3137" s="3"/>
      <c r="S3137" s="3"/>
      <c r="T3137" s="3" t="s">
        <v>4716</v>
      </c>
    </row>
    <row r="3138" spans="2:20">
      <c r="B3138" t="s">
        <v>12345</v>
      </c>
      <c r="C3138" t="s">
        <v>17355</v>
      </c>
      <c r="E3138" t="s">
        <v>17356</v>
      </c>
      <c r="F3138" s="3">
        <v>0</v>
      </c>
      <c r="G3138" s="3">
        <v>0</v>
      </c>
      <c r="H3138" s="255">
        <v>42090</v>
      </c>
      <c r="I3138" s="270">
        <v>7.916666666666667</v>
      </c>
      <c r="J3138" s="3">
        <v>-1</v>
      </c>
      <c r="K3138" s="3" t="s">
        <v>4752</v>
      </c>
      <c r="L3138" s="3" t="s">
        <v>4753</v>
      </c>
      <c r="M3138" s="3" t="s">
        <v>4753</v>
      </c>
      <c r="N3138" s="3" t="s">
        <v>4722</v>
      </c>
      <c r="O3138" s="3" t="s">
        <v>4715</v>
      </c>
      <c r="P3138" s="3"/>
      <c r="Q3138" s="3"/>
      <c r="R3138" s="3"/>
      <c r="S3138" s="3"/>
      <c r="T3138" s="3" t="s">
        <v>4716</v>
      </c>
    </row>
    <row r="3139" spans="2:20">
      <c r="B3139" t="s">
        <v>12345</v>
      </c>
      <c r="C3139" t="s">
        <v>17357</v>
      </c>
      <c r="E3139" t="s">
        <v>15675</v>
      </c>
      <c r="F3139" s="3">
        <v>0</v>
      </c>
      <c r="G3139" s="3">
        <v>0</v>
      </c>
      <c r="H3139" s="255">
        <v>42065</v>
      </c>
      <c r="I3139" s="270">
        <v>7.916666666666667</v>
      </c>
      <c r="J3139" s="3">
        <v>-1</v>
      </c>
      <c r="K3139" s="3" t="s">
        <v>12343</v>
      </c>
      <c r="L3139" s="3" t="s">
        <v>4753</v>
      </c>
      <c r="M3139" s="3" t="s">
        <v>4753</v>
      </c>
      <c r="N3139" s="3" t="s">
        <v>4718</v>
      </c>
      <c r="O3139" s="3" t="s">
        <v>4715</v>
      </c>
      <c r="P3139" s="3"/>
      <c r="Q3139" s="3"/>
      <c r="R3139" s="3"/>
      <c r="S3139" s="3"/>
      <c r="T3139" s="3" t="s">
        <v>4716</v>
      </c>
    </row>
    <row r="3140" spans="2:20">
      <c r="B3140" t="s">
        <v>12345</v>
      </c>
      <c r="C3140" t="s">
        <v>17358</v>
      </c>
      <c r="E3140" t="s">
        <v>15147</v>
      </c>
      <c r="F3140" s="3">
        <v>0</v>
      </c>
      <c r="G3140" s="3">
        <v>0</v>
      </c>
      <c r="H3140" s="255">
        <v>42090</v>
      </c>
      <c r="I3140" s="270">
        <v>7.916666666666667</v>
      </c>
      <c r="J3140" s="3">
        <v>-1</v>
      </c>
      <c r="K3140" s="3" t="s">
        <v>12343</v>
      </c>
      <c r="L3140" s="3" t="s">
        <v>4753</v>
      </c>
      <c r="M3140" s="3" t="s">
        <v>4753</v>
      </c>
      <c r="N3140" s="3" t="s">
        <v>4712</v>
      </c>
      <c r="O3140" s="3" t="s">
        <v>4715</v>
      </c>
      <c r="P3140" s="3"/>
      <c r="Q3140" s="3"/>
      <c r="R3140" s="3"/>
      <c r="S3140" s="3"/>
      <c r="T3140" s="3" t="s">
        <v>4716</v>
      </c>
    </row>
    <row r="3141" spans="2:20">
      <c r="B3141" t="s">
        <v>12345</v>
      </c>
      <c r="C3141" t="s">
        <v>17359</v>
      </c>
      <c r="E3141" t="s">
        <v>15644</v>
      </c>
      <c r="F3141" s="3">
        <v>0</v>
      </c>
      <c r="G3141" s="3">
        <v>0</v>
      </c>
      <c r="H3141" s="255">
        <v>42089</v>
      </c>
      <c r="I3141" s="270">
        <v>7.916666666666667</v>
      </c>
      <c r="J3141" s="3">
        <v>-1</v>
      </c>
      <c r="K3141" s="3" t="s">
        <v>4752</v>
      </c>
      <c r="L3141" s="3" t="s">
        <v>4753</v>
      </c>
      <c r="M3141" s="3" t="s">
        <v>4753</v>
      </c>
      <c r="N3141" s="3" t="s">
        <v>4718</v>
      </c>
      <c r="O3141" s="3" t="s">
        <v>4715</v>
      </c>
      <c r="P3141" s="3"/>
      <c r="Q3141" s="3"/>
      <c r="R3141" s="3"/>
      <c r="S3141" s="3"/>
      <c r="T3141" s="3" t="s">
        <v>4716</v>
      </c>
    </row>
    <row r="3142" spans="2:20">
      <c r="B3142" t="s">
        <v>12345</v>
      </c>
      <c r="C3142" t="s">
        <v>17360</v>
      </c>
      <c r="E3142" t="s">
        <v>15218</v>
      </c>
      <c r="F3142" s="3">
        <v>0</v>
      </c>
      <c r="G3142" s="3">
        <v>0</v>
      </c>
      <c r="H3142" s="255">
        <v>42061</v>
      </c>
      <c r="I3142" s="270">
        <v>8</v>
      </c>
      <c r="J3142" s="3">
        <v>-1</v>
      </c>
      <c r="K3142" s="3" t="s">
        <v>12343</v>
      </c>
      <c r="L3142" s="3" t="s">
        <v>4753</v>
      </c>
      <c r="M3142" s="3" t="s">
        <v>4753</v>
      </c>
      <c r="N3142" s="3" t="s">
        <v>4731</v>
      </c>
      <c r="O3142" s="3" t="s">
        <v>4715</v>
      </c>
      <c r="P3142" s="3"/>
      <c r="Q3142" s="3"/>
      <c r="R3142" s="3"/>
      <c r="S3142" s="3"/>
      <c r="T3142" s="3" t="s">
        <v>4716</v>
      </c>
    </row>
    <row r="3143" spans="2:20">
      <c r="B3143" t="s">
        <v>12345</v>
      </c>
      <c r="C3143" t="s">
        <v>17361</v>
      </c>
      <c r="E3143" t="s">
        <v>14667</v>
      </c>
      <c r="F3143" s="3">
        <v>0</v>
      </c>
      <c r="G3143" s="3">
        <v>0</v>
      </c>
      <c r="H3143" s="255">
        <v>42063</v>
      </c>
      <c r="I3143" s="270">
        <v>8</v>
      </c>
      <c r="J3143" s="3">
        <v>-1</v>
      </c>
      <c r="K3143" s="3" t="s">
        <v>12343</v>
      </c>
      <c r="L3143" s="3" t="s">
        <v>4753</v>
      </c>
      <c r="M3143" s="3" t="s">
        <v>4753</v>
      </c>
      <c r="N3143" s="3" t="s">
        <v>4722</v>
      </c>
      <c r="O3143" s="3" t="s">
        <v>4715</v>
      </c>
      <c r="P3143" s="3"/>
      <c r="Q3143" s="3"/>
      <c r="R3143" s="3"/>
      <c r="S3143" s="3"/>
      <c r="T3143" s="3" t="s">
        <v>4716</v>
      </c>
    </row>
    <row r="3144" spans="2:20">
      <c r="B3144" t="s">
        <v>12345</v>
      </c>
      <c r="C3144" t="s">
        <v>17362</v>
      </c>
      <c r="E3144" t="s">
        <v>14688</v>
      </c>
      <c r="F3144" s="3">
        <v>1</v>
      </c>
      <c r="G3144" s="3">
        <v>4304.3900000000003</v>
      </c>
      <c r="H3144" s="255">
        <v>42054</v>
      </c>
      <c r="I3144" s="270">
        <v>8</v>
      </c>
      <c r="J3144" s="3">
        <v>-1</v>
      </c>
      <c r="K3144" s="3" t="s">
        <v>4752</v>
      </c>
      <c r="L3144" s="3" t="s">
        <v>4753</v>
      </c>
      <c r="M3144" s="3" t="s">
        <v>4753</v>
      </c>
      <c r="N3144" s="3" t="s">
        <v>4718</v>
      </c>
      <c r="O3144" s="3" t="s">
        <v>4715</v>
      </c>
      <c r="P3144" s="3"/>
      <c r="Q3144" s="3"/>
      <c r="R3144" s="3"/>
      <c r="S3144" s="3"/>
      <c r="T3144" s="3" t="s">
        <v>4716</v>
      </c>
    </row>
    <row r="3145" spans="2:20">
      <c r="B3145" t="s">
        <v>12345</v>
      </c>
      <c r="C3145" t="s">
        <v>17363</v>
      </c>
      <c r="E3145" t="s">
        <v>14116</v>
      </c>
      <c r="F3145" s="3">
        <v>0</v>
      </c>
      <c r="G3145" s="3">
        <v>0</v>
      </c>
      <c r="H3145" s="255">
        <v>42040</v>
      </c>
      <c r="I3145" s="270">
        <v>8</v>
      </c>
      <c r="J3145" s="3">
        <v>-1</v>
      </c>
      <c r="K3145" s="3" t="s">
        <v>12343</v>
      </c>
      <c r="L3145" s="3" t="s">
        <v>5324</v>
      </c>
      <c r="M3145" s="3" t="s">
        <v>14368</v>
      </c>
      <c r="N3145" s="3" t="s">
        <v>4722</v>
      </c>
      <c r="O3145" s="3" t="s">
        <v>4715</v>
      </c>
      <c r="P3145" s="3"/>
      <c r="Q3145" s="3"/>
      <c r="R3145" s="3"/>
      <c r="S3145" s="3"/>
      <c r="T3145" s="3" t="s">
        <v>4716</v>
      </c>
    </row>
    <row r="3146" spans="2:20">
      <c r="B3146" t="s">
        <v>12345</v>
      </c>
      <c r="C3146" t="s">
        <v>17364</v>
      </c>
      <c r="E3146" t="s">
        <v>15166</v>
      </c>
      <c r="F3146" s="3">
        <v>0</v>
      </c>
      <c r="G3146" s="3">
        <v>0</v>
      </c>
      <c r="H3146" s="255">
        <v>42053</v>
      </c>
      <c r="I3146" s="270">
        <v>8</v>
      </c>
      <c r="J3146" s="3">
        <v>-1</v>
      </c>
      <c r="K3146" s="3" t="s">
        <v>12343</v>
      </c>
      <c r="L3146" s="3" t="s">
        <v>5197</v>
      </c>
      <c r="M3146" s="3" t="s">
        <v>17365</v>
      </c>
      <c r="N3146" s="3" t="s">
        <v>4722</v>
      </c>
      <c r="O3146" s="3" t="s">
        <v>4715</v>
      </c>
      <c r="P3146" s="3"/>
      <c r="Q3146" s="3"/>
      <c r="R3146" s="3"/>
      <c r="S3146" s="3"/>
      <c r="T3146" s="3" t="s">
        <v>4716</v>
      </c>
    </row>
    <row r="3147" spans="2:20">
      <c r="B3147" t="s">
        <v>12345</v>
      </c>
      <c r="C3147" t="s">
        <v>17366</v>
      </c>
      <c r="E3147" t="s">
        <v>17367</v>
      </c>
      <c r="F3147" s="3">
        <v>0</v>
      </c>
      <c r="G3147" s="3">
        <v>0</v>
      </c>
      <c r="H3147" s="255">
        <v>42051</v>
      </c>
      <c r="I3147" s="270">
        <v>8</v>
      </c>
      <c r="J3147" s="3">
        <v>-1</v>
      </c>
      <c r="K3147" s="3" t="s">
        <v>12343</v>
      </c>
      <c r="L3147" s="3" t="s">
        <v>4726</v>
      </c>
      <c r="M3147" s="3" t="s">
        <v>4994</v>
      </c>
      <c r="N3147" s="3" t="s">
        <v>4712</v>
      </c>
      <c r="O3147" s="3" t="s">
        <v>4715</v>
      </c>
      <c r="P3147" s="3"/>
      <c r="Q3147" s="3"/>
      <c r="R3147" s="3"/>
      <c r="S3147" s="3"/>
      <c r="T3147" s="3" t="s">
        <v>4716</v>
      </c>
    </row>
    <row r="3148" spans="2:20">
      <c r="B3148" t="s">
        <v>12345</v>
      </c>
      <c r="C3148" t="s">
        <v>17368</v>
      </c>
      <c r="E3148" t="s">
        <v>15179</v>
      </c>
      <c r="F3148" s="3">
        <v>0</v>
      </c>
      <c r="G3148" s="3">
        <v>0</v>
      </c>
      <c r="H3148" s="255">
        <v>42051</v>
      </c>
      <c r="I3148" s="270">
        <v>8</v>
      </c>
      <c r="J3148" s="3">
        <v>-1</v>
      </c>
      <c r="K3148" s="3" t="s">
        <v>12343</v>
      </c>
      <c r="L3148" s="3" t="s">
        <v>5197</v>
      </c>
      <c r="M3148" s="3" t="s">
        <v>12599</v>
      </c>
      <c r="N3148" s="3" t="s">
        <v>4718</v>
      </c>
      <c r="O3148" s="3" t="s">
        <v>4715</v>
      </c>
      <c r="P3148" s="3"/>
      <c r="Q3148" s="3"/>
      <c r="R3148" s="3"/>
      <c r="S3148" s="3"/>
      <c r="T3148" s="3" t="s">
        <v>4716</v>
      </c>
    </row>
    <row r="3149" spans="2:20">
      <c r="B3149" t="s">
        <v>12345</v>
      </c>
      <c r="C3149" t="s">
        <v>17369</v>
      </c>
      <c r="E3149" t="s">
        <v>12826</v>
      </c>
      <c r="F3149" s="3">
        <v>0</v>
      </c>
      <c r="G3149" s="3">
        <v>0</v>
      </c>
      <c r="H3149" s="255">
        <v>42038</v>
      </c>
      <c r="I3149" s="270">
        <v>8</v>
      </c>
      <c r="J3149" s="3">
        <v>-1</v>
      </c>
      <c r="K3149" s="3" t="s">
        <v>4752</v>
      </c>
      <c r="L3149" s="3" t="s">
        <v>5197</v>
      </c>
      <c r="M3149" s="3" t="s">
        <v>17370</v>
      </c>
      <c r="N3149" s="3" t="s">
        <v>4722</v>
      </c>
      <c r="O3149" s="3" t="s">
        <v>4715</v>
      </c>
      <c r="P3149" s="3"/>
      <c r="Q3149" s="3"/>
      <c r="R3149" s="3"/>
      <c r="S3149" s="3"/>
      <c r="T3149" s="3" t="s">
        <v>4716</v>
      </c>
    </row>
    <row r="3150" spans="2:20">
      <c r="B3150" t="s">
        <v>12345</v>
      </c>
      <c r="C3150" t="s">
        <v>17371</v>
      </c>
      <c r="E3150" t="s">
        <v>15660</v>
      </c>
      <c r="F3150" s="3">
        <v>0</v>
      </c>
      <c r="G3150" s="3">
        <v>0</v>
      </c>
      <c r="H3150" s="255">
        <v>42051</v>
      </c>
      <c r="I3150" s="270">
        <v>8</v>
      </c>
      <c r="J3150" s="3">
        <v>-1</v>
      </c>
      <c r="K3150" s="3" t="s">
        <v>12343</v>
      </c>
      <c r="L3150" s="3" t="s">
        <v>5324</v>
      </c>
      <c r="M3150" s="3" t="s">
        <v>17372</v>
      </c>
      <c r="N3150" s="3" t="s">
        <v>4731</v>
      </c>
      <c r="O3150" s="3" t="s">
        <v>4715</v>
      </c>
      <c r="P3150" s="3"/>
      <c r="Q3150" s="3"/>
      <c r="R3150" s="3"/>
      <c r="S3150" s="3"/>
      <c r="T3150" s="3" t="s">
        <v>4716</v>
      </c>
    </row>
    <row r="3151" spans="2:20">
      <c r="B3151" t="s">
        <v>12345</v>
      </c>
      <c r="C3151" t="s">
        <v>17373</v>
      </c>
      <c r="E3151" t="s">
        <v>16361</v>
      </c>
      <c r="F3151" s="3">
        <v>0</v>
      </c>
      <c r="G3151" s="3">
        <v>0</v>
      </c>
      <c r="H3151" s="255">
        <v>42063</v>
      </c>
      <c r="I3151" s="270">
        <v>8</v>
      </c>
      <c r="J3151" s="3">
        <v>-1</v>
      </c>
      <c r="K3151" s="3" t="s">
        <v>12343</v>
      </c>
      <c r="L3151" s="3" t="s">
        <v>5324</v>
      </c>
      <c r="M3151" s="3" t="s">
        <v>17374</v>
      </c>
      <c r="N3151" s="3" t="s">
        <v>4722</v>
      </c>
      <c r="O3151" s="3" t="s">
        <v>4715</v>
      </c>
      <c r="P3151" s="3"/>
      <c r="Q3151" s="3"/>
      <c r="R3151" s="3"/>
      <c r="S3151" s="3"/>
      <c r="T3151" s="3" t="s">
        <v>4716</v>
      </c>
    </row>
    <row r="3152" spans="2:20">
      <c r="B3152" t="s">
        <v>12345</v>
      </c>
      <c r="C3152" t="s">
        <v>17375</v>
      </c>
      <c r="E3152" t="s">
        <v>17376</v>
      </c>
      <c r="F3152" s="3">
        <v>0</v>
      </c>
      <c r="G3152" s="3">
        <v>0</v>
      </c>
      <c r="H3152" s="255">
        <v>42061</v>
      </c>
      <c r="I3152" s="270">
        <v>8</v>
      </c>
      <c r="J3152" s="3">
        <v>-1</v>
      </c>
      <c r="K3152" s="3" t="s">
        <v>4752</v>
      </c>
      <c r="L3152" s="3" t="s">
        <v>4726</v>
      </c>
      <c r="M3152" s="3" t="s">
        <v>5188</v>
      </c>
      <c r="N3152" s="3" t="s">
        <v>4718</v>
      </c>
      <c r="O3152" s="3" t="s">
        <v>4715</v>
      </c>
      <c r="P3152" s="3"/>
      <c r="Q3152" s="3"/>
      <c r="R3152" s="3"/>
      <c r="S3152" s="3"/>
      <c r="T3152" s="3" t="s">
        <v>4716</v>
      </c>
    </row>
    <row r="3153" spans="2:20">
      <c r="B3153" t="s">
        <v>12345</v>
      </c>
      <c r="C3153" t="s">
        <v>17377</v>
      </c>
      <c r="E3153" t="s">
        <v>13787</v>
      </c>
      <c r="F3153" s="3">
        <v>0</v>
      </c>
      <c r="G3153" s="3">
        <v>0</v>
      </c>
      <c r="H3153" s="255">
        <v>42060</v>
      </c>
      <c r="I3153" s="270">
        <v>8</v>
      </c>
      <c r="J3153" s="3">
        <v>-1</v>
      </c>
      <c r="K3153" s="3" t="s">
        <v>4752</v>
      </c>
      <c r="L3153" s="3" t="s">
        <v>5197</v>
      </c>
      <c r="M3153" s="3" t="s">
        <v>12352</v>
      </c>
      <c r="N3153" s="3" t="s">
        <v>4718</v>
      </c>
      <c r="O3153" s="3" t="s">
        <v>4715</v>
      </c>
      <c r="P3153" s="3"/>
      <c r="Q3153" s="3"/>
      <c r="R3153" s="3"/>
      <c r="S3153" s="3"/>
      <c r="T3153" s="3" t="s">
        <v>4716</v>
      </c>
    </row>
    <row r="3154" spans="2:20">
      <c r="B3154" t="s">
        <v>12345</v>
      </c>
      <c r="C3154" t="s">
        <v>17378</v>
      </c>
      <c r="E3154" t="s">
        <v>15896</v>
      </c>
      <c r="F3154" s="3">
        <v>0</v>
      </c>
      <c r="G3154" s="3">
        <v>0</v>
      </c>
      <c r="H3154" s="255">
        <v>42062</v>
      </c>
      <c r="I3154" s="270">
        <v>8</v>
      </c>
      <c r="J3154" s="3">
        <v>101174</v>
      </c>
      <c r="K3154" s="3" t="s">
        <v>4752</v>
      </c>
      <c r="L3154" s="3" t="s">
        <v>4726</v>
      </c>
      <c r="M3154" s="3" t="s">
        <v>17379</v>
      </c>
      <c r="N3154" s="3" t="s">
        <v>4722</v>
      </c>
      <c r="O3154" s="3" t="s">
        <v>4715</v>
      </c>
      <c r="P3154" s="3"/>
      <c r="Q3154" s="3"/>
      <c r="R3154" s="3"/>
      <c r="S3154" s="3"/>
      <c r="T3154" s="3" t="s">
        <v>4716</v>
      </c>
    </row>
    <row r="3155" spans="2:20">
      <c r="B3155" t="s">
        <v>12345</v>
      </c>
      <c r="C3155" t="s">
        <v>17380</v>
      </c>
      <c r="E3155" t="s">
        <v>14658</v>
      </c>
      <c r="F3155" s="3">
        <v>0</v>
      </c>
      <c r="G3155" s="3">
        <v>0</v>
      </c>
      <c r="H3155" s="255">
        <v>42062</v>
      </c>
      <c r="I3155" s="270">
        <v>8</v>
      </c>
      <c r="J3155" s="3">
        <v>-1</v>
      </c>
      <c r="K3155" s="3" t="s">
        <v>12343</v>
      </c>
      <c r="L3155" s="3" t="s">
        <v>4726</v>
      </c>
      <c r="M3155" s="3" t="s">
        <v>8157</v>
      </c>
      <c r="N3155" s="3" t="s">
        <v>4731</v>
      </c>
      <c r="O3155" s="3" t="s">
        <v>4715</v>
      </c>
      <c r="P3155" s="3"/>
      <c r="Q3155" s="3"/>
      <c r="R3155" s="3"/>
      <c r="S3155" s="3"/>
      <c r="T3155" s="3" t="s">
        <v>4716</v>
      </c>
    </row>
    <row r="3156" spans="2:20">
      <c r="B3156" t="s">
        <v>12345</v>
      </c>
      <c r="C3156" t="s">
        <v>17381</v>
      </c>
      <c r="E3156" t="s">
        <v>15017</v>
      </c>
      <c r="F3156" s="3">
        <v>0</v>
      </c>
      <c r="G3156" s="3">
        <v>0</v>
      </c>
      <c r="H3156" s="255">
        <v>42055</v>
      </c>
      <c r="I3156" s="270">
        <v>8</v>
      </c>
      <c r="J3156" s="3">
        <v>-1</v>
      </c>
      <c r="K3156" s="3" t="s">
        <v>12343</v>
      </c>
      <c r="L3156" s="3" t="s">
        <v>5197</v>
      </c>
      <c r="M3156" s="3" t="s">
        <v>15026</v>
      </c>
      <c r="N3156" s="3" t="s">
        <v>4718</v>
      </c>
      <c r="O3156" s="3" t="s">
        <v>4715</v>
      </c>
      <c r="P3156" s="3"/>
      <c r="Q3156" s="3"/>
      <c r="R3156" s="3"/>
      <c r="S3156" s="3"/>
      <c r="T3156" s="3" t="s">
        <v>4716</v>
      </c>
    </row>
    <row r="3157" spans="2:20">
      <c r="B3157" t="s">
        <v>12345</v>
      </c>
      <c r="C3157" t="s">
        <v>17382</v>
      </c>
      <c r="E3157" t="s">
        <v>14730</v>
      </c>
      <c r="F3157" s="3">
        <v>0</v>
      </c>
      <c r="G3157" s="3">
        <v>0</v>
      </c>
      <c r="H3157" s="255">
        <v>42042</v>
      </c>
      <c r="I3157" s="270">
        <v>8</v>
      </c>
      <c r="J3157" s="3">
        <v>-1</v>
      </c>
      <c r="K3157" s="3" t="s">
        <v>4752</v>
      </c>
      <c r="L3157" s="3" t="s">
        <v>4726</v>
      </c>
      <c r="M3157" s="3" t="s">
        <v>5972</v>
      </c>
      <c r="N3157" s="3" t="s">
        <v>4722</v>
      </c>
      <c r="O3157" s="3" t="s">
        <v>4715</v>
      </c>
      <c r="P3157" s="3"/>
      <c r="Q3157" s="3"/>
      <c r="R3157" s="3"/>
      <c r="S3157" s="3"/>
      <c r="T3157" s="3" t="s">
        <v>4716</v>
      </c>
    </row>
    <row r="3158" spans="2:20">
      <c r="B3158" t="s">
        <v>12345</v>
      </c>
      <c r="C3158" t="s">
        <v>17383</v>
      </c>
      <c r="E3158" t="s">
        <v>17384</v>
      </c>
      <c r="F3158" s="3">
        <v>0</v>
      </c>
      <c r="G3158" s="3">
        <v>0</v>
      </c>
      <c r="H3158" s="255">
        <v>42051</v>
      </c>
      <c r="I3158" s="270">
        <v>8</v>
      </c>
      <c r="J3158" s="3">
        <v>69506</v>
      </c>
      <c r="K3158" s="3" t="s">
        <v>12343</v>
      </c>
      <c r="L3158" s="3" t="s">
        <v>5197</v>
      </c>
      <c r="M3158" s="3" t="s">
        <v>17385</v>
      </c>
      <c r="N3158" s="3" t="s">
        <v>4731</v>
      </c>
      <c r="O3158" s="3" t="s">
        <v>4715</v>
      </c>
      <c r="P3158" s="3"/>
      <c r="Q3158" s="3"/>
      <c r="R3158" s="3"/>
      <c r="S3158" s="3"/>
      <c r="T3158" s="3" t="s">
        <v>4716</v>
      </c>
    </row>
    <row r="3159" spans="2:20">
      <c r="B3159" t="s">
        <v>12345</v>
      </c>
      <c r="C3159" t="s">
        <v>17386</v>
      </c>
      <c r="E3159" t="s">
        <v>16349</v>
      </c>
      <c r="F3159" s="3">
        <v>0</v>
      </c>
      <c r="G3159" s="3">
        <v>0</v>
      </c>
      <c r="H3159" s="255">
        <v>42053</v>
      </c>
      <c r="I3159" s="270">
        <v>8</v>
      </c>
      <c r="J3159" s="3">
        <v>-1</v>
      </c>
      <c r="K3159" s="3" t="s">
        <v>4752</v>
      </c>
      <c r="L3159" s="3" t="s">
        <v>5197</v>
      </c>
      <c r="M3159" s="3" t="s">
        <v>17387</v>
      </c>
      <c r="N3159" s="3" t="s">
        <v>4712</v>
      </c>
      <c r="O3159" s="3" t="s">
        <v>4715</v>
      </c>
      <c r="P3159" s="3"/>
      <c r="Q3159" s="3"/>
      <c r="R3159" s="3"/>
      <c r="S3159" s="3"/>
      <c r="T3159" s="3" t="s">
        <v>4716</v>
      </c>
    </row>
    <row r="3160" spans="2:20">
      <c r="B3160" t="s">
        <v>12345</v>
      </c>
      <c r="C3160" t="s">
        <v>17388</v>
      </c>
      <c r="E3160" t="s">
        <v>15505</v>
      </c>
      <c r="F3160" s="3">
        <v>0</v>
      </c>
      <c r="G3160" s="3">
        <v>0</v>
      </c>
      <c r="H3160" s="255">
        <v>42045</v>
      </c>
      <c r="I3160" s="270">
        <v>8</v>
      </c>
      <c r="J3160" s="3">
        <v>-1</v>
      </c>
      <c r="K3160" s="3" t="s">
        <v>12343</v>
      </c>
      <c r="L3160" s="3" t="s">
        <v>5197</v>
      </c>
      <c r="M3160" s="3" t="s">
        <v>17389</v>
      </c>
      <c r="N3160" s="3" t="s">
        <v>4718</v>
      </c>
      <c r="O3160" s="3" t="s">
        <v>4715</v>
      </c>
      <c r="P3160" s="3"/>
      <c r="Q3160" s="3"/>
      <c r="R3160" s="3"/>
      <c r="S3160" s="3"/>
      <c r="T3160" s="3" t="s">
        <v>4716</v>
      </c>
    </row>
    <row r="3161" spans="2:20">
      <c r="B3161" t="s">
        <v>12378</v>
      </c>
      <c r="C3161" t="s">
        <v>17390</v>
      </c>
      <c r="E3161" t="s">
        <v>16201</v>
      </c>
      <c r="F3161" s="3">
        <v>0</v>
      </c>
      <c r="G3161" s="3">
        <v>0</v>
      </c>
      <c r="H3161" s="255">
        <v>42055</v>
      </c>
      <c r="I3161" s="270">
        <v>8</v>
      </c>
      <c r="J3161" s="3">
        <v>-1</v>
      </c>
      <c r="K3161" s="3" t="s">
        <v>12343</v>
      </c>
      <c r="L3161" s="3" t="s">
        <v>4726</v>
      </c>
      <c r="M3161" s="3" t="s">
        <v>10458</v>
      </c>
      <c r="N3161" s="3" t="s">
        <v>4718</v>
      </c>
      <c r="O3161" s="3" t="s">
        <v>4715</v>
      </c>
      <c r="P3161" s="3"/>
      <c r="Q3161" s="3"/>
      <c r="R3161" s="3"/>
      <c r="S3161" s="3"/>
      <c r="T3161" s="3" t="s">
        <v>4716</v>
      </c>
    </row>
    <row r="3162" spans="2:20">
      <c r="B3162" t="s">
        <v>12345</v>
      </c>
      <c r="C3162" t="s">
        <v>17391</v>
      </c>
      <c r="E3162" t="s">
        <v>13261</v>
      </c>
      <c r="F3162" s="3">
        <v>0</v>
      </c>
      <c r="G3162" s="3">
        <v>0</v>
      </c>
      <c r="H3162" s="255">
        <v>42053</v>
      </c>
      <c r="I3162" s="270">
        <v>8</v>
      </c>
      <c r="J3162" s="3">
        <v>-1</v>
      </c>
      <c r="K3162" s="3" t="s">
        <v>12343</v>
      </c>
      <c r="L3162" s="3" t="s">
        <v>4726</v>
      </c>
      <c r="M3162" s="3" t="s">
        <v>16442</v>
      </c>
      <c r="N3162" s="3" t="s">
        <v>4718</v>
      </c>
      <c r="O3162" s="3" t="s">
        <v>4715</v>
      </c>
      <c r="P3162" s="3"/>
      <c r="Q3162" s="3"/>
      <c r="R3162" s="3"/>
      <c r="S3162" s="3"/>
      <c r="T3162" s="3" t="s">
        <v>4716</v>
      </c>
    </row>
    <row r="3163" spans="2:20">
      <c r="B3163" t="s">
        <v>12345</v>
      </c>
      <c r="C3163" t="s">
        <v>17392</v>
      </c>
      <c r="E3163" t="s">
        <v>16453</v>
      </c>
      <c r="F3163" s="3">
        <v>0</v>
      </c>
      <c r="G3163" s="3">
        <v>0</v>
      </c>
      <c r="H3163" s="255">
        <v>42053</v>
      </c>
      <c r="I3163" s="270">
        <v>8</v>
      </c>
      <c r="J3163" s="3">
        <v>117394</v>
      </c>
      <c r="K3163" s="3" t="s">
        <v>12343</v>
      </c>
      <c r="L3163" s="3" t="s">
        <v>4726</v>
      </c>
      <c r="M3163" s="3" t="s">
        <v>13156</v>
      </c>
      <c r="N3163" s="3" t="s">
        <v>4712</v>
      </c>
      <c r="O3163" s="3" t="s">
        <v>4715</v>
      </c>
      <c r="P3163" s="3"/>
      <c r="Q3163" s="3"/>
      <c r="R3163" s="3"/>
      <c r="S3163" s="3"/>
      <c r="T3163" s="3" t="s">
        <v>4716</v>
      </c>
    </row>
    <row r="3164" spans="2:20">
      <c r="B3164" t="s">
        <v>12345</v>
      </c>
      <c r="C3164" t="s">
        <v>17393</v>
      </c>
      <c r="E3164" t="s">
        <v>13636</v>
      </c>
      <c r="F3164" s="3">
        <v>0</v>
      </c>
      <c r="G3164" s="3">
        <v>0</v>
      </c>
      <c r="H3164" s="255">
        <v>42046</v>
      </c>
      <c r="I3164" s="270">
        <v>8</v>
      </c>
      <c r="J3164" s="3">
        <v>-1</v>
      </c>
      <c r="K3164" s="3" t="s">
        <v>12343</v>
      </c>
      <c r="L3164" s="3" t="s">
        <v>4726</v>
      </c>
      <c r="M3164" s="3" t="s">
        <v>4994</v>
      </c>
      <c r="N3164" s="3" t="s">
        <v>4718</v>
      </c>
      <c r="O3164" s="3" t="s">
        <v>4715</v>
      </c>
      <c r="P3164" s="3"/>
      <c r="Q3164" s="3"/>
      <c r="R3164" s="3"/>
      <c r="S3164" s="3"/>
      <c r="T3164" s="3" t="s">
        <v>4716</v>
      </c>
    </row>
    <row r="3165" spans="2:20">
      <c r="B3165" t="s">
        <v>12345</v>
      </c>
      <c r="C3165" t="s">
        <v>17394</v>
      </c>
      <c r="E3165" t="s">
        <v>17395</v>
      </c>
      <c r="F3165" s="3">
        <v>0</v>
      </c>
      <c r="G3165" s="3">
        <v>0</v>
      </c>
      <c r="H3165" s="255">
        <v>42039</v>
      </c>
      <c r="I3165" s="270">
        <v>8</v>
      </c>
      <c r="J3165" s="3">
        <v>-1</v>
      </c>
      <c r="K3165" s="3" t="s">
        <v>4752</v>
      </c>
      <c r="L3165" s="3" t="s">
        <v>4753</v>
      </c>
      <c r="M3165" s="3" t="s">
        <v>4753</v>
      </c>
      <c r="N3165" s="3" t="s">
        <v>4718</v>
      </c>
      <c r="O3165" s="3" t="s">
        <v>4715</v>
      </c>
      <c r="P3165" s="3"/>
      <c r="Q3165" s="3"/>
      <c r="R3165" s="3"/>
      <c r="S3165" s="3"/>
      <c r="T3165" s="3" t="s">
        <v>4716</v>
      </c>
    </row>
    <row r="3166" spans="2:20">
      <c r="B3166" t="s">
        <v>12345</v>
      </c>
      <c r="C3166" t="s">
        <v>17396</v>
      </c>
      <c r="E3166" t="s">
        <v>15331</v>
      </c>
      <c r="F3166" s="3">
        <v>0</v>
      </c>
      <c r="G3166" s="3">
        <v>0</v>
      </c>
      <c r="H3166" s="255">
        <v>42062</v>
      </c>
      <c r="I3166" s="270">
        <v>8</v>
      </c>
      <c r="J3166" s="3">
        <v>-1</v>
      </c>
      <c r="K3166" s="3" t="s">
        <v>12343</v>
      </c>
      <c r="L3166" s="3" t="s">
        <v>4753</v>
      </c>
      <c r="M3166" s="3" t="s">
        <v>4753</v>
      </c>
      <c r="N3166" s="3" t="s">
        <v>4722</v>
      </c>
      <c r="O3166" s="3" t="s">
        <v>4715</v>
      </c>
      <c r="P3166" s="3"/>
      <c r="Q3166" s="3"/>
      <c r="R3166" s="3"/>
      <c r="S3166" s="3"/>
      <c r="T3166" s="3" t="s">
        <v>4716</v>
      </c>
    </row>
    <row r="3167" spans="2:20">
      <c r="B3167" t="s">
        <v>12345</v>
      </c>
      <c r="C3167" t="s">
        <v>17397</v>
      </c>
      <c r="E3167" t="s">
        <v>14477</v>
      </c>
      <c r="F3167" s="3">
        <v>1</v>
      </c>
      <c r="G3167" s="3">
        <v>1363.76</v>
      </c>
      <c r="H3167" s="255">
        <v>42063</v>
      </c>
      <c r="I3167" s="270">
        <v>8</v>
      </c>
      <c r="J3167" s="3">
        <v>-1</v>
      </c>
      <c r="K3167" s="3" t="s">
        <v>12343</v>
      </c>
      <c r="L3167" s="3" t="s">
        <v>4753</v>
      </c>
      <c r="M3167" s="3" t="s">
        <v>4753</v>
      </c>
      <c r="N3167" s="3" t="s">
        <v>4722</v>
      </c>
      <c r="O3167" s="3" t="s">
        <v>4715</v>
      </c>
      <c r="P3167" s="3"/>
      <c r="Q3167" s="3"/>
      <c r="R3167" s="3"/>
      <c r="S3167" s="3"/>
      <c r="T3167" s="3" t="s">
        <v>4716</v>
      </c>
    </row>
    <row r="3168" spans="2:20">
      <c r="B3168" t="s">
        <v>12345</v>
      </c>
      <c r="C3168" t="s">
        <v>17398</v>
      </c>
      <c r="E3168" t="s">
        <v>15671</v>
      </c>
      <c r="F3168" s="3">
        <v>0</v>
      </c>
      <c r="G3168" s="3">
        <v>0</v>
      </c>
      <c r="H3168" s="255">
        <v>42041</v>
      </c>
      <c r="I3168" s="270">
        <v>8</v>
      </c>
      <c r="J3168" s="3">
        <v>-1</v>
      </c>
      <c r="K3168" s="3" t="s">
        <v>12343</v>
      </c>
      <c r="L3168" s="3" t="s">
        <v>4753</v>
      </c>
      <c r="M3168" s="3" t="s">
        <v>4753</v>
      </c>
      <c r="N3168" s="3" t="s">
        <v>4722</v>
      </c>
      <c r="O3168" s="3" t="s">
        <v>4715</v>
      </c>
      <c r="P3168" s="3"/>
      <c r="Q3168" s="3"/>
      <c r="R3168" s="3"/>
      <c r="S3168" s="3"/>
      <c r="T3168" s="3" t="s">
        <v>4716</v>
      </c>
    </row>
    <row r="3169" spans="2:20">
      <c r="B3169" t="s">
        <v>12345</v>
      </c>
      <c r="C3169" t="s">
        <v>17399</v>
      </c>
      <c r="E3169" t="s">
        <v>17400</v>
      </c>
      <c r="F3169" s="3">
        <v>0</v>
      </c>
      <c r="G3169" s="3">
        <v>0</v>
      </c>
      <c r="H3169" s="255">
        <v>42063</v>
      </c>
      <c r="I3169" s="270">
        <v>8</v>
      </c>
      <c r="J3169" s="3">
        <v>-1</v>
      </c>
      <c r="K3169" s="3" t="s">
        <v>12343</v>
      </c>
      <c r="L3169" s="3" t="s">
        <v>4753</v>
      </c>
      <c r="M3169" s="3" t="s">
        <v>4753</v>
      </c>
      <c r="N3169" s="3" t="s">
        <v>4722</v>
      </c>
      <c r="O3169" s="3" t="s">
        <v>4715</v>
      </c>
      <c r="P3169" s="3"/>
      <c r="Q3169" s="3"/>
      <c r="R3169" s="3"/>
      <c r="S3169" s="3"/>
      <c r="T3169" s="3" t="s">
        <v>4716</v>
      </c>
    </row>
    <row r="3170" spans="2:20">
      <c r="B3170" t="s">
        <v>12345</v>
      </c>
      <c r="C3170" t="s">
        <v>17401</v>
      </c>
      <c r="E3170" t="s">
        <v>17402</v>
      </c>
      <c r="F3170" s="3">
        <v>0</v>
      </c>
      <c r="G3170" s="3">
        <v>0</v>
      </c>
      <c r="H3170" s="255">
        <v>42041</v>
      </c>
      <c r="I3170" s="270">
        <v>8</v>
      </c>
      <c r="J3170" s="3">
        <v>-1</v>
      </c>
      <c r="K3170" s="3" t="s">
        <v>12343</v>
      </c>
      <c r="L3170" s="3" t="s">
        <v>4753</v>
      </c>
      <c r="M3170" s="3" t="s">
        <v>4753</v>
      </c>
      <c r="N3170" s="3" t="s">
        <v>4722</v>
      </c>
      <c r="O3170" s="3" t="s">
        <v>4715</v>
      </c>
      <c r="P3170" s="3"/>
      <c r="Q3170" s="3"/>
      <c r="R3170" s="3"/>
      <c r="S3170" s="3"/>
      <c r="T3170" s="3" t="s">
        <v>4716</v>
      </c>
    </row>
    <row r="3171" spans="2:20">
      <c r="B3171" t="s">
        <v>12345</v>
      </c>
      <c r="C3171" t="s">
        <v>17403</v>
      </c>
      <c r="E3171" t="s">
        <v>15814</v>
      </c>
      <c r="F3171" s="3">
        <v>0</v>
      </c>
      <c r="G3171" s="3">
        <v>0</v>
      </c>
      <c r="H3171" s="255">
        <v>42053</v>
      </c>
      <c r="I3171" s="270">
        <v>8</v>
      </c>
      <c r="J3171" s="3">
        <v>-1</v>
      </c>
      <c r="K3171" s="3" t="s">
        <v>12343</v>
      </c>
      <c r="L3171" s="3" t="s">
        <v>4753</v>
      </c>
      <c r="M3171" s="3" t="s">
        <v>4753</v>
      </c>
      <c r="N3171" s="3" t="s">
        <v>4712</v>
      </c>
      <c r="O3171" s="3" t="s">
        <v>4715</v>
      </c>
      <c r="P3171" s="3"/>
      <c r="Q3171" s="3"/>
      <c r="R3171" s="3"/>
      <c r="S3171" s="3"/>
      <c r="T3171" s="3" t="s">
        <v>4716</v>
      </c>
    </row>
    <row r="3172" spans="2:20">
      <c r="B3172" t="s">
        <v>12345</v>
      </c>
      <c r="C3172" t="s">
        <v>17404</v>
      </c>
      <c r="E3172" t="s">
        <v>17170</v>
      </c>
      <c r="F3172" s="3">
        <v>0</v>
      </c>
      <c r="G3172" s="3">
        <v>0</v>
      </c>
      <c r="H3172" s="255">
        <v>42034</v>
      </c>
      <c r="I3172" s="270">
        <v>8.0833333333333339</v>
      </c>
      <c r="J3172" s="3">
        <v>-1</v>
      </c>
      <c r="K3172" s="3" t="s">
        <v>12343</v>
      </c>
      <c r="L3172" s="3" t="s">
        <v>4753</v>
      </c>
      <c r="M3172" s="3" t="s">
        <v>4753</v>
      </c>
      <c r="N3172" s="3" t="s">
        <v>4712</v>
      </c>
      <c r="O3172" s="3" t="s">
        <v>4715</v>
      </c>
      <c r="P3172" s="3"/>
      <c r="Q3172" s="3"/>
      <c r="R3172" s="3"/>
      <c r="S3172" s="3"/>
      <c r="T3172" s="3" t="s">
        <v>4716</v>
      </c>
    </row>
    <row r="3173" spans="2:20">
      <c r="B3173" t="s">
        <v>12345</v>
      </c>
      <c r="C3173" t="s">
        <v>17405</v>
      </c>
      <c r="E3173" t="s">
        <v>16038</v>
      </c>
      <c r="F3173" s="3">
        <v>0</v>
      </c>
      <c r="G3173" s="3">
        <v>0</v>
      </c>
      <c r="H3173" s="255">
        <v>42033</v>
      </c>
      <c r="I3173" s="270">
        <v>8.0833333333333339</v>
      </c>
      <c r="J3173" s="3">
        <v>-1</v>
      </c>
      <c r="K3173" s="3" t="s">
        <v>12343</v>
      </c>
      <c r="L3173" s="3" t="s">
        <v>4753</v>
      </c>
      <c r="M3173" s="3" t="s">
        <v>4753</v>
      </c>
      <c r="N3173" s="3" t="s">
        <v>4718</v>
      </c>
      <c r="O3173" s="3" t="s">
        <v>4715</v>
      </c>
      <c r="P3173" s="3"/>
      <c r="Q3173" s="3"/>
      <c r="R3173" s="3"/>
      <c r="S3173" s="3"/>
      <c r="T3173" s="3" t="s">
        <v>4716</v>
      </c>
    </row>
    <row r="3174" spans="2:20">
      <c r="B3174" t="s">
        <v>12345</v>
      </c>
      <c r="C3174" t="s">
        <v>17406</v>
      </c>
      <c r="E3174" t="s">
        <v>14778</v>
      </c>
      <c r="F3174" s="3">
        <v>0</v>
      </c>
      <c r="G3174" s="3">
        <v>0</v>
      </c>
      <c r="H3174" s="255">
        <v>42034</v>
      </c>
      <c r="I3174" s="270">
        <v>8.0833333333333339</v>
      </c>
      <c r="J3174" s="3">
        <v>-1</v>
      </c>
      <c r="K3174" s="3" t="s">
        <v>12343</v>
      </c>
      <c r="L3174" s="3" t="s">
        <v>4753</v>
      </c>
      <c r="M3174" s="3" t="s">
        <v>4753</v>
      </c>
      <c r="N3174" s="3" t="s">
        <v>4722</v>
      </c>
      <c r="O3174" s="3" t="s">
        <v>4715</v>
      </c>
      <c r="P3174" s="3"/>
      <c r="Q3174" s="3"/>
      <c r="R3174" s="3"/>
      <c r="S3174" s="3"/>
      <c r="T3174" s="3" t="s">
        <v>4716</v>
      </c>
    </row>
    <row r="3175" spans="2:20">
      <c r="B3175" t="s">
        <v>12345</v>
      </c>
      <c r="C3175" t="s">
        <v>17407</v>
      </c>
      <c r="E3175" t="s">
        <v>17408</v>
      </c>
      <c r="F3175" s="3">
        <v>0</v>
      </c>
      <c r="G3175" s="3">
        <v>0</v>
      </c>
      <c r="H3175" s="255">
        <v>42025</v>
      </c>
      <c r="I3175" s="270">
        <v>8.0833333333333339</v>
      </c>
      <c r="J3175" s="3">
        <v>-1</v>
      </c>
      <c r="K3175" s="3" t="s">
        <v>4752</v>
      </c>
      <c r="L3175" s="3" t="s">
        <v>5324</v>
      </c>
      <c r="M3175" s="3" t="s">
        <v>17409</v>
      </c>
      <c r="N3175" s="3" t="s">
        <v>4722</v>
      </c>
      <c r="O3175" s="3" t="s">
        <v>4715</v>
      </c>
      <c r="P3175" s="3"/>
      <c r="Q3175" s="3"/>
      <c r="R3175" s="3"/>
      <c r="S3175" s="3"/>
      <c r="T3175" s="3" t="s">
        <v>4716</v>
      </c>
    </row>
    <row r="3176" spans="2:20">
      <c r="B3176" t="s">
        <v>12345</v>
      </c>
      <c r="C3176" t="s">
        <v>17410</v>
      </c>
      <c r="E3176" t="s">
        <v>15541</v>
      </c>
      <c r="F3176" s="3">
        <v>0</v>
      </c>
      <c r="G3176" s="3">
        <v>0</v>
      </c>
      <c r="H3176" s="255">
        <v>42025</v>
      </c>
      <c r="I3176" s="270">
        <v>8.0833333333333339</v>
      </c>
      <c r="J3176" s="3">
        <v>-1</v>
      </c>
      <c r="K3176" s="3" t="s">
        <v>4752</v>
      </c>
      <c r="L3176" s="3" t="s">
        <v>5324</v>
      </c>
      <c r="M3176" s="3" t="s">
        <v>13898</v>
      </c>
      <c r="N3176" s="3" t="s">
        <v>4722</v>
      </c>
      <c r="O3176" s="3" t="s">
        <v>4715</v>
      </c>
      <c r="P3176" s="3"/>
      <c r="Q3176" s="3"/>
      <c r="R3176" s="3"/>
      <c r="S3176" s="3"/>
      <c r="T3176" s="3" t="s">
        <v>4716</v>
      </c>
    </row>
    <row r="3177" spans="2:20">
      <c r="B3177" t="s">
        <v>12345</v>
      </c>
      <c r="C3177" t="s">
        <v>17411</v>
      </c>
      <c r="E3177" t="s">
        <v>16767</v>
      </c>
      <c r="F3177" s="3">
        <v>0</v>
      </c>
      <c r="G3177" s="3">
        <v>0</v>
      </c>
      <c r="H3177" s="255">
        <v>42018</v>
      </c>
      <c r="I3177" s="270">
        <v>8.0833333333333339</v>
      </c>
      <c r="J3177" s="3">
        <v>-1</v>
      </c>
      <c r="K3177" s="3" t="s">
        <v>12343</v>
      </c>
      <c r="L3177" s="3" t="s">
        <v>4726</v>
      </c>
      <c r="M3177" s="3" t="s">
        <v>4994</v>
      </c>
      <c r="N3177" s="3" t="s">
        <v>4718</v>
      </c>
      <c r="O3177" s="3" t="s">
        <v>4715</v>
      </c>
      <c r="P3177" s="3"/>
      <c r="Q3177" s="3"/>
      <c r="R3177" s="3"/>
      <c r="S3177" s="3"/>
      <c r="T3177" s="3" t="s">
        <v>4716</v>
      </c>
    </row>
    <row r="3178" spans="2:20">
      <c r="B3178" t="s">
        <v>12345</v>
      </c>
      <c r="C3178" t="s">
        <v>17412</v>
      </c>
      <c r="E3178" t="s">
        <v>12828</v>
      </c>
      <c r="F3178" s="3">
        <v>0</v>
      </c>
      <c r="G3178" s="3">
        <v>0</v>
      </c>
      <c r="H3178" s="255">
        <v>42016</v>
      </c>
      <c r="I3178" s="270">
        <v>8.0833333333333339</v>
      </c>
      <c r="J3178" s="3">
        <v>-1</v>
      </c>
      <c r="K3178" s="3" t="s">
        <v>12343</v>
      </c>
      <c r="L3178" s="3" t="s">
        <v>4726</v>
      </c>
      <c r="M3178" s="3" t="s">
        <v>5228</v>
      </c>
      <c r="N3178" s="3" t="s">
        <v>4722</v>
      </c>
      <c r="O3178" s="3" t="s">
        <v>4715</v>
      </c>
      <c r="P3178" s="3"/>
      <c r="Q3178" s="3"/>
      <c r="R3178" s="3"/>
      <c r="S3178" s="3"/>
      <c r="T3178" s="3" t="s">
        <v>4716</v>
      </c>
    </row>
    <row r="3179" spans="2:20">
      <c r="B3179" t="s">
        <v>12345</v>
      </c>
      <c r="C3179" t="s">
        <v>17413</v>
      </c>
      <c r="E3179" t="s">
        <v>16929</v>
      </c>
      <c r="F3179" s="3">
        <v>1</v>
      </c>
      <c r="G3179" s="3">
        <v>9449.85</v>
      </c>
      <c r="H3179" s="255">
        <v>42033</v>
      </c>
      <c r="I3179" s="270">
        <v>8.0833333333333339</v>
      </c>
      <c r="J3179" s="3">
        <v>-1</v>
      </c>
      <c r="K3179" s="3" t="s">
        <v>4752</v>
      </c>
      <c r="L3179" s="3" t="s">
        <v>5197</v>
      </c>
      <c r="M3179" s="3" t="s">
        <v>12352</v>
      </c>
      <c r="N3179" s="3" t="s">
        <v>4718</v>
      </c>
      <c r="O3179" s="3" t="s">
        <v>4715</v>
      </c>
      <c r="P3179" s="3"/>
      <c r="Q3179" s="3"/>
      <c r="R3179" s="3"/>
      <c r="S3179" s="3"/>
      <c r="T3179" s="3" t="s">
        <v>4716</v>
      </c>
    </row>
    <row r="3180" spans="2:20">
      <c r="B3180" t="s">
        <v>12345</v>
      </c>
      <c r="C3180" t="s">
        <v>17414</v>
      </c>
      <c r="E3180" t="s">
        <v>16217</v>
      </c>
      <c r="F3180" s="3">
        <v>0</v>
      </c>
      <c r="G3180" s="3">
        <v>0</v>
      </c>
      <c r="H3180" s="255">
        <v>42017</v>
      </c>
      <c r="I3180" s="270">
        <v>8.0833333333333339</v>
      </c>
      <c r="J3180" s="3">
        <v>-1</v>
      </c>
      <c r="K3180" s="3" t="s">
        <v>4752</v>
      </c>
      <c r="L3180" s="3" t="s">
        <v>4726</v>
      </c>
      <c r="M3180" s="3" t="s">
        <v>4753</v>
      </c>
      <c r="N3180" s="3" t="s">
        <v>4722</v>
      </c>
      <c r="O3180" s="3" t="s">
        <v>4715</v>
      </c>
      <c r="P3180" s="3"/>
      <c r="Q3180" s="3"/>
      <c r="R3180" s="3"/>
      <c r="S3180" s="3"/>
      <c r="T3180" s="3" t="s">
        <v>4716</v>
      </c>
    </row>
    <row r="3181" spans="2:20">
      <c r="B3181" t="s">
        <v>12378</v>
      </c>
      <c r="C3181" t="s">
        <v>17415</v>
      </c>
      <c r="E3181" t="s">
        <v>16591</v>
      </c>
      <c r="F3181" s="3">
        <v>0</v>
      </c>
      <c r="G3181" s="3">
        <v>0</v>
      </c>
      <c r="H3181" s="255">
        <v>42006</v>
      </c>
      <c r="I3181" s="270">
        <v>8.0833333333333339</v>
      </c>
      <c r="J3181" s="3">
        <v>-1</v>
      </c>
      <c r="K3181" s="3" t="s">
        <v>12343</v>
      </c>
      <c r="L3181" s="3" t="s">
        <v>5197</v>
      </c>
      <c r="M3181" s="3" t="s">
        <v>7678</v>
      </c>
      <c r="N3181" s="3" t="s">
        <v>4722</v>
      </c>
      <c r="O3181" s="3" t="s">
        <v>4715</v>
      </c>
      <c r="P3181" s="3"/>
      <c r="Q3181" s="3"/>
      <c r="R3181" s="3"/>
      <c r="S3181" s="3"/>
      <c r="T3181" s="3" t="s">
        <v>4716</v>
      </c>
    </row>
    <row r="3182" spans="2:20">
      <c r="B3182" t="s">
        <v>12345</v>
      </c>
      <c r="C3182" t="s">
        <v>17416</v>
      </c>
      <c r="E3182" t="s">
        <v>17417</v>
      </c>
      <c r="F3182" s="3">
        <v>0</v>
      </c>
      <c r="G3182" s="3">
        <v>0</v>
      </c>
      <c r="H3182" s="255">
        <v>42018</v>
      </c>
      <c r="I3182" s="270">
        <v>8.0833333333333339</v>
      </c>
      <c r="J3182" s="3">
        <v>-1</v>
      </c>
      <c r="K3182" s="3" t="s">
        <v>4752</v>
      </c>
      <c r="L3182" s="3" t="s">
        <v>4726</v>
      </c>
      <c r="M3182" s="3" t="s">
        <v>7955</v>
      </c>
      <c r="N3182" s="3" t="s">
        <v>4722</v>
      </c>
      <c r="O3182" s="3" t="s">
        <v>4715</v>
      </c>
      <c r="P3182" s="3"/>
      <c r="Q3182" s="3"/>
      <c r="R3182" s="3"/>
      <c r="S3182" s="3"/>
      <c r="T3182" s="3" t="s">
        <v>4716</v>
      </c>
    </row>
    <row r="3183" spans="2:20">
      <c r="B3183" t="s">
        <v>12345</v>
      </c>
      <c r="C3183" t="s">
        <v>17418</v>
      </c>
      <c r="E3183" t="s">
        <v>16011</v>
      </c>
      <c r="F3183" s="3">
        <v>0</v>
      </c>
      <c r="G3183" s="3">
        <v>0</v>
      </c>
      <c r="H3183" s="255">
        <v>42034</v>
      </c>
      <c r="I3183" s="270">
        <v>8.0833333333333339</v>
      </c>
      <c r="J3183" s="3">
        <v>-1</v>
      </c>
      <c r="K3183" s="3" t="s">
        <v>12343</v>
      </c>
      <c r="L3183" s="3" t="s">
        <v>5197</v>
      </c>
      <c r="M3183" s="3" t="s">
        <v>17419</v>
      </c>
      <c r="N3183" s="3" t="s">
        <v>4731</v>
      </c>
      <c r="O3183" s="3" t="s">
        <v>4715</v>
      </c>
      <c r="P3183" s="3"/>
      <c r="Q3183" s="3"/>
      <c r="R3183" s="3"/>
      <c r="S3183" s="3"/>
      <c r="T3183" s="3" t="s">
        <v>4716</v>
      </c>
    </row>
    <row r="3184" spans="2:20">
      <c r="B3184" t="s">
        <v>12345</v>
      </c>
      <c r="C3184" t="s">
        <v>17420</v>
      </c>
      <c r="E3184" t="s">
        <v>17421</v>
      </c>
      <c r="F3184" s="3">
        <v>0</v>
      </c>
      <c r="G3184" s="3">
        <v>0</v>
      </c>
      <c r="H3184" s="255">
        <v>42034</v>
      </c>
      <c r="I3184" s="270">
        <v>8.0833333333333339</v>
      </c>
      <c r="J3184" s="3">
        <v>-1</v>
      </c>
      <c r="K3184" s="3" t="s">
        <v>12343</v>
      </c>
      <c r="L3184" s="3" t="s">
        <v>5197</v>
      </c>
      <c r="M3184" s="3" t="s">
        <v>10405</v>
      </c>
      <c r="N3184" s="3" t="s">
        <v>4722</v>
      </c>
      <c r="O3184" s="3" t="s">
        <v>4715</v>
      </c>
      <c r="P3184" s="3"/>
      <c r="Q3184" s="3"/>
      <c r="R3184" s="3"/>
      <c r="S3184" s="3"/>
      <c r="T3184" s="3" t="s">
        <v>4716</v>
      </c>
    </row>
    <row r="3185" spans="2:20">
      <c r="B3185" t="s">
        <v>12378</v>
      </c>
      <c r="C3185" t="s">
        <v>17422</v>
      </c>
      <c r="E3185" t="s">
        <v>13600</v>
      </c>
      <c r="F3185" s="3">
        <v>0</v>
      </c>
      <c r="G3185" s="3">
        <v>0</v>
      </c>
      <c r="H3185" s="255">
        <v>42024</v>
      </c>
      <c r="I3185" s="270">
        <v>8.0833333333333339</v>
      </c>
      <c r="J3185" s="3">
        <v>-1</v>
      </c>
      <c r="K3185" s="3" t="s">
        <v>4752</v>
      </c>
      <c r="L3185" s="3" t="s">
        <v>4726</v>
      </c>
      <c r="M3185" s="3" t="s">
        <v>5188</v>
      </c>
      <c r="N3185" s="3" t="s">
        <v>4718</v>
      </c>
      <c r="O3185" s="3" t="s">
        <v>4715</v>
      </c>
      <c r="P3185" s="3"/>
      <c r="Q3185" s="3"/>
      <c r="R3185" s="3"/>
      <c r="S3185" s="3"/>
      <c r="T3185" s="3" t="s">
        <v>4716</v>
      </c>
    </row>
    <row r="3186" spans="2:20">
      <c r="B3186" t="s">
        <v>12345</v>
      </c>
      <c r="C3186" t="s">
        <v>17423</v>
      </c>
      <c r="E3186" t="s">
        <v>12661</v>
      </c>
      <c r="F3186" s="3">
        <v>0</v>
      </c>
      <c r="G3186" s="3">
        <v>0</v>
      </c>
      <c r="H3186" s="255">
        <v>42006</v>
      </c>
      <c r="I3186" s="270">
        <v>8.0833333333333339</v>
      </c>
      <c r="J3186" s="3">
        <v>78642</v>
      </c>
      <c r="K3186" s="3" t="s">
        <v>12343</v>
      </c>
      <c r="L3186" s="3" t="s">
        <v>4726</v>
      </c>
      <c r="M3186" s="3" t="s">
        <v>7955</v>
      </c>
      <c r="N3186" s="3" t="s">
        <v>4722</v>
      </c>
      <c r="O3186" s="3" t="s">
        <v>4715</v>
      </c>
      <c r="P3186" s="3"/>
      <c r="Q3186" s="3"/>
      <c r="R3186" s="3"/>
      <c r="S3186" s="3"/>
      <c r="T3186" s="3" t="s">
        <v>4716</v>
      </c>
    </row>
    <row r="3187" spans="2:20">
      <c r="B3187" t="s">
        <v>12345</v>
      </c>
      <c r="C3187" t="s">
        <v>17424</v>
      </c>
      <c r="E3187" t="s">
        <v>14723</v>
      </c>
      <c r="F3187" s="3">
        <v>0</v>
      </c>
      <c r="G3187" s="3">
        <v>0</v>
      </c>
      <c r="H3187" s="255">
        <v>42021</v>
      </c>
      <c r="I3187" s="270">
        <v>8.0833333333333339</v>
      </c>
      <c r="J3187" s="3">
        <v>-1</v>
      </c>
      <c r="K3187" s="3" t="s">
        <v>12343</v>
      </c>
      <c r="L3187" s="3" t="s">
        <v>5324</v>
      </c>
      <c r="M3187" s="3" t="s">
        <v>10076</v>
      </c>
      <c r="N3187" s="3" t="s">
        <v>4718</v>
      </c>
      <c r="O3187" s="3" t="s">
        <v>4715</v>
      </c>
      <c r="P3187" s="3"/>
      <c r="Q3187" s="3"/>
      <c r="R3187" s="3"/>
      <c r="S3187" s="3"/>
      <c r="T3187" s="3" t="s">
        <v>4716</v>
      </c>
    </row>
    <row r="3188" spans="2:20">
      <c r="B3188" t="s">
        <v>12345</v>
      </c>
      <c r="C3188" t="s">
        <v>17425</v>
      </c>
      <c r="E3188" t="s">
        <v>16983</v>
      </c>
      <c r="F3188" s="3">
        <v>0</v>
      </c>
      <c r="G3188" s="3">
        <v>0</v>
      </c>
      <c r="H3188" s="255">
        <v>42034</v>
      </c>
      <c r="I3188" s="270">
        <v>8.0833333333333339</v>
      </c>
      <c r="J3188" s="3">
        <v>-1</v>
      </c>
      <c r="K3188" s="3" t="s">
        <v>12343</v>
      </c>
      <c r="L3188" s="3" t="s">
        <v>4726</v>
      </c>
      <c r="M3188" s="3" t="s">
        <v>11774</v>
      </c>
      <c r="N3188" s="3" t="s">
        <v>4722</v>
      </c>
      <c r="O3188" s="3" t="s">
        <v>4715</v>
      </c>
      <c r="P3188" s="3"/>
      <c r="Q3188" s="3"/>
      <c r="R3188" s="3"/>
      <c r="S3188" s="3"/>
      <c r="T3188" s="3" t="s">
        <v>4716</v>
      </c>
    </row>
    <row r="3189" spans="2:20">
      <c r="B3189" t="s">
        <v>12345</v>
      </c>
      <c r="C3189" t="s">
        <v>17426</v>
      </c>
      <c r="E3189" t="s">
        <v>12954</v>
      </c>
      <c r="F3189" s="3">
        <v>0</v>
      </c>
      <c r="G3189" s="3">
        <v>0</v>
      </c>
      <c r="H3189" s="255">
        <v>42024</v>
      </c>
      <c r="I3189" s="270">
        <v>8.0833333333333339</v>
      </c>
      <c r="J3189" s="3">
        <v>140904</v>
      </c>
      <c r="K3189" s="3" t="s">
        <v>12343</v>
      </c>
      <c r="L3189" s="3" t="s">
        <v>5324</v>
      </c>
      <c r="M3189" s="3" t="s">
        <v>13242</v>
      </c>
      <c r="N3189" s="3" t="s">
        <v>4718</v>
      </c>
      <c r="O3189" s="3" t="s">
        <v>4715</v>
      </c>
      <c r="P3189" s="3"/>
      <c r="Q3189" s="3"/>
      <c r="R3189" s="3"/>
      <c r="S3189" s="3"/>
      <c r="T3189" s="3" t="s">
        <v>4716</v>
      </c>
    </row>
    <row r="3190" spans="2:20">
      <c r="B3190" t="s">
        <v>12345</v>
      </c>
      <c r="C3190" t="s">
        <v>17427</v>
      </c>
      <c r="E3190" t="s">
        <v>15965</v>
      </c>
      <c r="F3190" s="3">
        <v>0</v>
      </c>
      <c r="G3190" s="3">
        <v>0</v>
      </c>
      <c r="H3190" s="255">
        <v>42021</v>
      </c>
      <c r="I3190" s="270">
        <v>8.0833333333333339</v>
      </c>
      <c r="J3190" s="3">
        <v>-1</v>
      </c>
      <c r="K3190" s="3" t="s">
        <v>12343</v>
      </c>
      <c r="L3190" s="3" t="s">
        <v>4726</v>
      </c>
      <c r="M3190" s="3" t="s">
        <v>4994</v>
      </c>
      <c r="N3190" s="3" t="s">
        <v>4769</v>
      </c>
      <c r="O3190" s="3" t="s">
        <v>4715</v>
      </c>
      <c r="P3190" s="3"/>
      <c r="Q3190" s="3"/>
      <c r="R3190" s="3"/>
      <c r="S3190" s="3"/>
      <c r="T3190" s="3" t="s">
        <v>4716</v>
      </c>
    </row>
    <row r="3191" spans="2:20">
      <c r="B3191" t="s">
        <v>12345</v>
      </c>
      <c r="C3191" t="s">
        <v>17428</v>
      </c>
      <c r="E3191" t="s">
        <v>15740</v>
      </c>
      <c r="F3191" s="3">
        <v>0</v>
      </c>
      <c r="G3191" s="3">
        <v>0</v>
      </c>
      <c r="H3191" s="255">
        <v>42025</v>
      </c>
      <c r="I3191" s="270">
        <v>8.0833333333333339</v>
      </c>
      <c r="J3191" s="3">
        <v>-1</v>
      </c>
      <c r="K3191" s="3" t="s">
        <v>4752</v>
      </c>
      <c r="L3191" s="3" t="s">
        <v>4726</v>
      </c>
      <c r="M3191" s="3" t="s">
        <v>14285</v>
      </c>
      <c r="N3191" s="3" t="s">
        <v>4722</v>
      </c>
      <c r="O3191" s="3" t="s">
        <v>4715</v>
      </c>
      <c r="P3191" s="3"/>
      <c r="Q3191" s="3"/>
      <c r="R3191" s="3"/>
      <c r="S3191" s="3"/>
      <c r="T3191" s="3" t="s">
        <v>4716</v>
      </c>
    </row>
    <row r="3192" spans="2:20">
      <c r="B3192" t="s">
        <v>12345</v>
      </c>
      <c r="C3192" t="s">
        <v>17429</v>
      </c>
      <c r="E3192" t="s">
        <v>17430</v>
      </c>
      <c r="F3192" s="3">
        <v>0</v>
      </c>
      <c r="G3192" s="3">
        <v>0</v>
      </c>
      <c r="H3192" s="255">
        <v>42006</v>
      </c>
      <c r="I3192" s="270">
        <v>8.0833333333333339</v>
      </c>
      <c r="J3192" s="3">
        <v>-1</v>
      </c>
      <c r="K3192" s="3" t="s">
        <v>12343</v>
      </c>
      <c r="L3192" s="3" t="s">
        <v>5197</v>
      </c>
      <c r="M3192" s="3" t="s">
        <v>12599</v>
      </c>
      <c r="N3192" s="3" t="s">
        <v>4722</v>
      </c>
      <c r="O3192" s="3" t="s">
        <v>4715</v>
      </c>
      <c r="P3192" s="3"/>
      <c r="Q3192" s="3"/>
      <c r="R3192" s="3"/>
      <c r="S3192" s="3"/>
      <c r="T3192" s="3" t="s">
        <v>4716</v>
      </c>
    </row>
    <row r="3193" spans="2:20">
      <c r="B3193" t="s">
        <v>12345</v>
      </c>
      <c r="C3193" t="s">
        <v>17431</v>
      </c>
      <c r="E3193" t="s">
        <v>17432</v>
      </c>
      <c r="F3193" s="3">
        <v>0</v>
      </c>
      <c r="G3193" s="3">
        <v>0</v>
      </c>
      <c r="H3193" s="255">
        <v>42023</v>
      </c>
      <c r="I3193" s="270">
        <v>8.0833333333333339</v>
      </c>
      <c r="J3193" s="3">
        <v>-1</v>
      </c>
      <c r="K3193" s="3" t="s">
        <v>12343</v>
      </c>
      <c r="L3193" s="3" t="s">
        <v>4726</v>
      </c>
      <c r="M3193" s="3" t="s">
        <v>15641</v>
      </c>
      <c r="N3193" s="3" t="s">
        <v>4718</v>
      </c>
      <c r="O3193" s="3" t="s">
        <v>4715</v>
      </c>
      <c r="P3193" s="3"/>
      <c r="Q3193" s="3"/>
      <c r="R3193" s="3"/>
      <c r="S3193" s="3"/>
      <c r="T3193" s="3" t="s">
        <v>4716</v>
      </c>
    </row>
    <row r="3194" spans="2:20">
      <c r="B3194" t="s">
        <v>12345</v>
      </c>
      <c r="C3194" t="s">
        <v>17433</v>
      </c>
      <c r="E3194" t="s">
        <v>16190</v>
      </c>
      <c r="F3194" s="3">
        <v>0</v>
      </c>
      <c r="G3194" s="3">
        <v>0</v>
      </c>
      <c r="H3194" s="255">
        <v>42035</v>
      </c>
      <c r="I3194" s="270">
        <v>8.0833333333333339</v>
      </c>
      <c r="J3194" s="3">
        <v>-1</v>
      </c>
      <c r="K3194" s="3" t="s">
        <v>12343</v>
      </c>
      <c r="L3194" s="3" t="s">
        <v>5197</v>
      </c>
      <c r="M3194" s="3" t="s">
        <v>13565</v>
      </c>
      <c r="N3194" s="3" t="s">
        <v>4722</v>
      </c>
      <c r="O3194" s="3" t="s">
        <v>4715</v>
      </c>
      <c r="P3194" s="3"/>
      <c r="Q3194" s="3"/>
      <c r="R3194" s="3"/>
      <c r="S3194" s="3"/>
      <c r="T3194" s="3" t="s">
        <v>4716</v>
      </c>
    </row>
    <row r="3195" spans="2:20">
      <c r="B3195" t="s">
        <v>12345</v>
      </c>
      <c r="C3195" t="s">
        <v>17434</v>
      </c>
      <c r="E3195" t="s">
        <v>13017</v>
      </c>
      <c r="F3195" s="3">
        <v>0</v>
      </c>
      <c r="G3195" s="3">
        <v>0</v>
      </c>
      <c r="H3195" s="255">
        <v>42018</v>
      </c>
      <c r="I3195" s="270">
        <v>8.0833333333333339</v>
      </c>
      <c r="J3195" s="3">
        <v>196026</v>
      </c>
      <c r="K3195" s="3" t="s">
        <v>4752</v>
      </c>
      <c r="L3195" s="3" t="s">
        <v>4726</v>
      </c>
      <c r="M3195" s="3" t="s">
        <v>5228</v>
      </c>
      <c r="N3195" s="3" t="s">
        <v>4722</v>
      </c>
      <c r="O3195" s="3" t="s">
        <v>4715</v>
      </c>
      <c r="P3195" s="3"/>
      <c r="Q3195" s="3"/>
      <c r="R3195" s="3"/>
      <c r="S3195" s="3"/>
      <c r="T3195" s="3" t="s">
        <v>4716</v>
      </c>
    </row>
    <row r="3196" spans="2:20">
      <c r="B3196" t="s">
        <v>12345</v>
      </c>
      <c r="C3196" t="s">
        <v>17435</v>
      </c>
      <c r="E3196" t="s">
        <v>13036</v>
      </c>
      <c r="F3196" s="3">
        <v>0</v>
      </c>
      <c r="G3196" s="3">
        <v>0</v>
      </c>
      <c r="H3196" s="255">
        <v>42006</v>
      </c>
      <c r="I3196" s="270">
        <v>8.0833333333333339</v>
      </c>
      <c r="J3196" s="3">
        <v>73100</v>
      </c>
      <c r="K3196" s="3" t="s">
        <v>12343</v>
      </c>
      <c r="L3196" s="3" t="s">
        <v>4726</v>
      </c>
      <c r="M3196" s="3" t="s">
        <v>17436</v>
      </c>
      <c r="N3196" s="3" t="s">
        <v>4731</v>
      </c>
      <c r="O3196" s="3" t="s">
        <v>4715</v>
      </c>
      <c r="P3196" s="3"/>
      <c r="Q3196" s="3"/>
      <c r="R3196" s="3"/>
      <c r="S3196" s="3"/>
      <c r="T3196" s="3" t="s">
        <v>4716</v>
      </c>
    </row>
    <row r="3197" spans="2:20">
      <c r="B3197" t="s">
        <v>12345</v>
      </c>
      <c r="C3197" t="s">
        <v>17437</v>
      </c>
      <c r="E3197" t="s">
        <v>17185</v>
      </c>
      <c r="F3197" s="3">
        <v>0</v>
      </c>
      <c r="G3197" s="3">
        <v>0</v>
      </c>
      <c r="H3197" s="255">
        <v>42006</v>
      </c>
      <c r="I3197" s="270">
        <v>8.0833333333333339</v>
      </c>
      <c r="J3197" s="3">
        <v>-1</v>
      </c>
      <c r="K3197" s="3" t="s">
        <v>12343</v>
      </c>
      <c r="L3197" s="3" t="s">
        <v>4726</v>
      </c>
      <c r="M3197" s="3" t="s">
        <v>14285</v>
      </c>
      <c r="N3197" s="3" t="s">
        <v>4712</v>
      </c>
      <c r="O3197" s="3" t="s">
        <v>4715</v>
      </c>
      <c r="P3197" s="3"/>
      <c r="Q3197" s="3"/>
      <c r="R3197" s="3"/>
      <c r="S3197" s="3"/>
      <c r="T3197" s="3" t="s">
        <v>4716</v>
      </c>
    </row>
    <row r="3198" spans="2:20">
      <c r="B3198" t="s">
        <v>12345</v>
      </c>
      <c r="C3198" t="s">
        <v>17438</v>
      </c>
      <c r="E3198" t="s">
        <v>12463</v>
      </c>
      <c r="F3198" s="3">
        <v>0</v>
      </c>
      <c r="G3198" s="3">
        <v>0</v>
      </c>
      <c r="H3198" s="255">
        <v>42006</v>
      </c>
      <c r="I3198" s="270">
        <v>8.0833333333333339</v>
      </c>
      <c r="J3198" s="3">
        <v>115388</v>
      </c>
      <c r="K3198" s="3" t="s">
        <v>12343</v>
      </c>
      <c r="L3198" s="3" t="s">
        <v>4726</v>
      </c>
      <c r="M3198" s="3" t="s">
        <v>5228</v>
      </c>
      <c r="N3198" s="3" t="s">
        <v>4731</v>
      </c>
      <c r="O3198" s="3" t="s">
        <v>4715</v>
      </c>
      <c r="P3198" s="3"/>
      <c r="Q3198" s="3"/>
      <c r="R3198" s="3"/>
      <c r="S3198" s="3"/>
      <c r="T3198" s="3" t="s">
        <v>4716</v>
      </c>
    </row>
    <row r="3199" spans="2:20">
      <c r="B3199" t="s">
        <v>12345</v>
      </c>
      <c r="C3199" t="s">
        <v>17439</v>
      </c>
      <c r="E3199" t="s">
        <v>13975</v>
      </c>
      <c r="F3199" s="3">
        <v>1</v>
      </c>
      <c r="G3199" s="3">
        <v>1363.76</v>
      </c>
      <c r="H3199" s="255">
        <v>42034</v>
      </c>
      <c r="I3199" s="270">
        <v>8.0833333333333339</v>
      </c>
      <c r="J3199" s="3">
        <v>-1</v>
      </c>
      <c r="K3199" s="3" t="s">
        <v>12343</v>
      </c>
      <c r="L3199" s="3" t="s">
        <v>5197</v>
      </c>
      <c r="M3199" s="3" t="s">
        <v>4423</v>
      </c>
      <c r="N3199" s="3" t="s">
        <v>4718</v>
      </c>
      <c r="O3199" s="3" t="s">
        <v>4715</v>
      </c>
      <c r="P3199" s="3"/>
      <c r="Q3199" s="3"/>
      <c r="R3199" s="3"/>
      <c r="S3199" s="3"/>
      <c r="T3199" s="3" t="s">
        <v>4716</v>
      </c>
    </row>
    <row r="3200" spans="2:20">
      <c r="B3200" t="s">
        <v>12345</v>
      </c>
      <c r="C3200" t="s">
        <v>17440</v>
      </c>
      <c r="E3200" t="s">
        <v>17441</v>
      </c>
      <c r="F3200" s="3">
        <v>0</v>
      </c>
      <c r="G3200" s="3">
        <v>0</v>
      </c>
      <c r="H3200" s="255">
        <v>42023</v>
      </c>
      <c r="I3200" s="270">
        <v>8.0833333333333339</v>
      </c>
      <c r="J3200" s="3">
        <v>-1</v>
      </c>
      <c r="K3200" s="3" t="s">
        <v>12343</v>
      </c>
      <c r="L3200" s="3" t="s">
        <v>5197</v>
      </c>
      <c r="M3200" s="3" t="s">
        <v>12363</v>
      </c>
      <c r="N3200" s="3" t="s">
        <v>4731</v>
      </c>
      <c r="O3200" s="3" t="s">
        <v>4715</v>
      </c>
      <c r="P3200" s="3"/>
      <c r="Q3200" s="3"/>
      <c r="R3200" s="3"/>
      <c r="S3200" s="3"/>
      <c r="T3200" s="3" t="s">
        <v>4716</v>
      </c>
    </row>
    <row r="3201" spans="2:20">
      <c r="B3201" t="s">
        <v>12345</v>
      </c>
      <c r="C3201" t="s">
        <v>17442</v>
      </c>
      <c r="E3201" t="s">
        <v>13886</v>
      </c>
      <c r="F3201" s="3">
        <v>0</v>
      </c>
      <c r="G3201" s="3">
        <v>0</v>
      </c>
      <c r="H3201" s="255">
        <v>42035</v>
      </c>
      <c r="I3201" s="270">
        <v>8.0833333333333339</v>
      </c>
      <c r="J3201" s="3">
        <v>-1</v>
      </c>
      <c r="K3201" s="3" t="s">
        <v>12343</v>
      </c>
      <c r="L3201" s="3" t="s">
        <v>5324</v>
      </c>
      <c r="M3201" s="3" t="s">
        <v>13598</v>
      </c>
      <c r="N3201" s="3" t="s">
        <v>4718</v>
      </c>
      <c r="O3201" s="3" t="s">
        <v>4715</v>
      </c>
      <c r="P3201" s="3"/>
      <c r="Q3201" s="3"/>
      <c r="R3201" s="3"/>
      <c r="S3201" s="3"/>
      <c r="T3201" s="3" t="s">
        <v>4716</v>
      </c>
    </row>
    <row r="3202" spans="2:20">
      <c r="B3202" t="s">
        <v>12345</v>
      </c>
      <c r="C3202" t="s">
        <v>17443</v>
      </c>
      <c r="E3202" t="s">
        <v>17444</v>
      </c>
      <c r="F3202" s="3">
        <v>0</v>
      </c>
      <c r="G3202" s="3">
        <v>0</v>
      </c>
      <c r="H3202" s="255">
        <v>42024</v>
      </c>
      <c r="I3202" s="270">
        <v>8.0833333333333339</v>
      </c>
      <c r="J3202" s="3">
        <v>-1</v>
      </c>
      <c r="K3202" s="3" t="s">
        <v>12343</v>
      </c>
      <c r="L3202" s="3" t="s">
        <v>4726</v>
      </c>
      <c r="M3202" s="3" t="s">
        <v>4994</v>
      </c>
      <c r="N3202" s="3" t="s">
        <v>4718</v>
      </c>
      <c r="O3202" s="3" t="s">
        <v>4715</v>
      </c>
      <c r="P3202" s="3"/>
      <c r="Q3202" s="3"/>
      <c r="R3202" s="3"/>
      <c r="S3202" s="3"/>
      <c r="T3202" s="3" t="s">
        <v>4716</v>
      </c>
    </row>
    <row r="3203" spans="2:20">
      <c r="B3203" t="s">
        <v>12345</v>
      </c>
      <c r="C3203" t="s">
        <v>17445</v>
      </c>
      <c r="E3203" t="s">
        <v>15013</v>
      </c>
      <c r="F3203" s="3">
        <v>0</v>
      </c>
      <c r="G3203" s="3">
        <v>0</v>
      </c>
      <c r="H3203" s="255">
        <v>42034</v>
      </c>
      <c r="I3203" s="270">
        <v>8.0833333333333339</v>
      </c>
      <c r="J3203" s="3">
        <v>-1</v>
      </c>
      <c r="K3203" s="3" t="s">
        <v>4752</v>
      </c>
      <c r="L3203" s="3" t="s">
        <v>4753</v>
      </c>
      <c r="M3203" s="3" t="s">
        <v>4753</v>
      </c>
      <c r="N3203" s="3" t="s">
        <v>4722</v>
      </c>
      <c r="O3203" s="3" t="s">
        <v>4715</v>
      </c>
      <c r="P3203" s="3"/>
      <c r="Q3203" s="3"/>
      <c r="R3203" s="3"/>
      <c r="S3203" s="3"/>
      <c r="T3203" s="3" t="s">
        <v>4716</v>
      </c>
    </row>
    <row r="3204" spans="2:20">
      <c r="B3204" t="s">
        <v>12345</v>
      </c>
      <c r="C3204" t="s">
        <v>17446</v>
      </c>
      <c r="E3204" t="s">
        <v>15215</v>
      </c>
      <c r="F3204" s="3">
        <v>0</v>
      </c>
      <c r="G3204" s="3">
        <v>0</v>
      </c>
      <c r="H3204" s="255">
        <v>42032</v>
      </c>
      <c r="I3204" s="270">
        <v>8.0833333333333339</v>
      </c>
      <c r="J3204" s="3">
        <v>-1</v>
      </c>
      <c r="K3204" s="3" t="s">
        <v>4752</v>
      </c>
      <c r="L3204" s="3" t="s">
        <v>4753</v>
      </c>
      <c r="M3204" s="3" t="s">
        <v>4753</v>
      </c>
      <c r="N3204" s="3" t="s">
        <v>4722</v>
      </c>
      <c r="O3204" s="3" t="s">
        <v>4715</v>
      </c>
      <c r="P3204" s="3"/>
      <c r="Q3204" s="3"/>
      <c r="R3204" s="3"/>
      <c r="S3204" s="3"/>
      <c r="T3204" s="3" t="s">
        <v>4716</v>
      </c>
    </row>
    <row r="3205" spans="2:20">
      <c r="B3205" t="s">
        <v>12345</v>
      </c>
      <c r="C3205" t="s">
        <v>17447</v>
      </c>
      <c r="E3205" t="s">
        <v>15352</v>
      </c>
      <c r="F3205" s="3">
        <v>0</v>
      </c>
      <c r="G3205" s="3">
        <v>0</v>
      </c>
      <c r="H3205" s="255">
        <v>42006</v>
      </c>
      <c r="I3205" s="270">
        <v>8.0833333333333339</v>
      </c>
      <c r="J3205" s="3">
        <v>-1</v>
      </c>
      <c r="K3205" s="3" t="s">
        <v>12343</v>
      </c>
      <c r="L3205" s="3" t="s">
        <v>4753</v>
      </c>
      <c r="M3205" s="3" t="s">
        <v>4753</v>
      </c>
      <c r="N3205" s="3" t="s">
        <v>4722</v>
      </c>
      <c r="O3205" s="3" t="s">
        <v>4715</v>
      </c>
      <c r="P3205" s="3"/>
      <c r="Q3205" s="3"/>
      <c r="R3205" s="3"/>
      <c r="S3205" s="3"/>
      <c r="T3205" s="3" t="s">
        <v>4716</v>
      </c>
    </row>
    <row r="3206" spans="2:20">
      <c r="B3206" t="s">
        <v>12345</v>
      </c>
      <c r="C3206" t="s">
        <v>17448</v>
      </c>
      <c r="E3206" t="s">
        <v>15927</v>
      </c>
      <c r="F3206" s="3">
        <v>1</v>
      </c>
      <c r="G3206" s="3">
        <v>3525.62</v>
      </c>
      <c r="H3206" s="255">
        <v>42034</v>
      </c>
      <c r="I3206" s="270">
        <v>8.0833333333333339</v>
      </c>
      <c r="J3206" s="3">
        <v>-1</v>
      </c>
      <c r="K3206" s="3" t="s">
        <v>12343</v>
      </c>
      <c r="L3206" s="3" t="s">
        <v>4753</v>
      </c>
      <c r="M3206" s="3" t="s">
        <v>4753</v>
      </c>
      <c r="N3206" s="3" t="s">
        <v>4712</v>
      </c>
      <c r="O3206" s="3" t="s">
        <v>4715</v>
      </c>
      <c r="P3206" s="3"/>
      <c r="Q3206" s="3"/>
      <c r="R3206" s="3"/>
      <c r="S3206" s="3"/>
      <c r="T3206" s="3" t="s">
        <v>4716</v>
      </c>
    </row>
    <row r="3207" spans="2:20">
      <c r="B3207" t="s">
        <v>12345</v>
      </c>
      <c r="C3207" t="s">
        <v>17449</v>
      </c>
      <c r="E3207" t="s">
        <v>15941</v>
      </c>
      <c r="F3207" s="3">
        <v>0</v>
      </c>
      <c r="G3207" s="3">
        <v>0</v>
      </c>
      <c r="H3207" s="255">
        <v>42033</v>
      </c>
      <c r="I3207" s="270">
        <v>8.0833333333333339</v>
      </c>
      <c r="J3207" s="3">
        <v>-1</v>
      </c>
      <c r="K3207" s="3" t="s">
        <v>4752</v>
      </c>
      <c r="L3207" s="3" t="s">
        <v>4753</v>
      </c>
      <c r="M3207" s="3" t="s">
        <v>4753</v>
      </c>
      <c r="N3207" s="3" t="s">
        <v>4722</v>
      </c>
      <c r="O3207" s="3" t="s">
        <v>4715</v>
      </c>
      <c r="P3207" s="3"/>
      <c r="Q3207" s="3"/>
      <c r="R3207" s="3"/>
      <c r="S3207" s="3"/>
      <c r="T3207" s="3" t="s">
        <v>4716</v>
      </c>
    </row>
    <row r="3208" spans="2:20">
      <c r="B3208" t="s">
        <v>12345</v>
      </c>
      <c r="C3208" t="s">
        <v>17450</v>
      </c>
      <c r="E3208" t="s">
        <v>15329</v>
      </c>
      <c r="F3208" s="3">
        <v>1</v>
      </c>
      <c r="G3208" s="3">
        <v>4304.3900000000003</v>
      </c>
      <c r="H3208" s="255">
        <v>42020</v>
      </c>
      <c r="I3208" s="270">
        <v>8.0833333333333339</v>
      </c>
      <c r="J3208" s="3">
        <v>-1</v>
      </c>
      <c r="K3208" s="3" t="s">
        <v>4752</v>
      </c>
      <c r="L3208" s="3" t="s">
        <v>4753</v>
      </c>
      <c r="M3208" s="3" t="s">
        <v>4753</v>
      </c>
      <c r="N3208" s="3" t="s">
        <v>4722</v>
      </c>
      <c r="O3208" s="3" t="s">
        <v>4715</v>
      </c>
      <c r="P3208" s="3"/>
      <c r="Q3208" s="3"/>
      <c r="R3208" s="3"/>
      <c r="S3208" s="3"/>
      <c r="T3208" s="3" t="s">
        <v>4716</v>
      </c>
    </row>
    <row r="3209" spans="2:20">
      <c r="B3209" t="s">
        <v>12345</v>
      </c>
      <c r="C3209" t="s">
        <v>17451</v>
      </c>
      <c r="E3209" t="s">
        <v>16919</v>
      </c>
      <c r="F3209" s="3">
        <v>0</v>
      </c>
      <c r="G3209" s="3">
        <v>0</v>
      </c>
      <c r="H3209" s="255">
        <v>41977</v>
      </c>
      <c r="I3209" s="270">
        <v>8.1666666666666661</v>
      </c>
      <c r="J3209" s="3">
        <v>-1</v>
      </c>
      <c r="K3209" s="3" t="s">
        <v>4752</v>
      </c>
      <c r="L3209" s="3" t="s">
        <v>4753</v>
      </c>
      <c r="M3209" s="3" t="s">
        <v>4753</v>
      </c>
      <c r="N3209" s="3" t="s">
        <v>4718</v>
      </c>
      <c r="O3209" s="3" t="s">
        <v>4715</v>
      </c>
      <c r="P3209" s="3"/>
      <c r="Q3209" s="3"/>
      <c r="R3209" s="3"/>
      <c r="S3209" s="3"/>
      <c r="T3209" s="3" t="s">
        <v>4716</v>
      </c>
    </row>
    <row r="3210" spans="2:20">
      <c r="B3210" t="s">
        <v>12345</v>
      </c>
      <c r="C3210" t="s">
        <v>17452</v>
      </c>
      <c r="E3210" t="s">
        <v>17453</v>
      </c>
      <c r="F3210" s="3">
        <v>0</v>
      </c>
      <c r="G3210" s="3">
        <v>0</v>
      </c>
      <c r="H3210" s="255">
        <v>42003</v>
      </c>
      <c r="I3210" s="270">
        <v>8.1666666666666661</v>
      </c>
      <c r="J3210" s="3">
        <v>-1</v>
      </c>
      <c r="K3210" s="3" t="s">
        <v>4752</v>
      </c>
      <c r="L3210" s="3" t="s">
        <v>4753</v>
      </c>
      <c r="M3210" s="3" t="s">
        <v>4753</v>
      </c>
      <c r="N3210" s="3" t="s">
        <v>4722</v>
      </c>
      <c r="O3210" s="3" t="s">
        <v>4715</v>
      </c>
      <c r="P3210" s="3"/>
      <c r="Q3210" s="3"/>
      <c r="R3210" s="3"/>
      <c r="S3210" s="3"/>
      <c r="T3210" s="3" t="s">
        <v>4716</v>
      </c>
    </row>
    <row r="3211" spans="2:20">
      <c r="B3211" t="s">
        <v>12345</v>
      </c>
      <c r="C3211" t="s">
        <v>17454</v>
      </c>
      <c r="E3211" t="s">
        <v>14304</v>
      </c>
      <c r="F3211" s="3">
        <v>0</v>
      </c>
      <c r="G3211" s="3">
        <v>0</v>
      </c>
      <c r="H3211" s="255">
        <v>41999</v>
      </c>
      <c r="I3211" s="270">
        <v>8.1666666666666661</v>
      </c>
      <c r="J3211" s="3">
        <v>-1</v>
      </c>
      <c r="K3211" s="3" t="s">
        <v>4752</v>
      </c>
      <c r="L3211" s="3" t="s">
        <v>5324</v>
      </c>
      <c r="M3211" s="3" t="s">
        <v>14694</v>
      </c>
      <c r="N3211" s="3" t="s">
        <v>4718</v>
      </c>
      <c r="O3211" s="3" t="s">
        <v>4715</v>
      </c>
      <c r="P3211" s="3"/>
      <c r="Q3211" s="3"/>
      <c r="R3211" s="3"/>
      <c r="S3211" s="3"/>
      <c r="T3211" s="3" t="s">
        <v>4716</v>
      </c>
    </row>
    <row r="3212" spans="2:20">
      <c r="B3212" t="s">
        <v>12345</v>
      </c>
      <c r="C3212" t="s">
        <v>17455</v>
      </c>
      <c r="E3212" t="s">
        <v>13797</v>
      </c>
      <c r="F3212" s="3">
        <v>0</v>
      </c>
      <c r="G3212" s="3">
        <v>0</v>
      </c>
      <c r="H3212" s="255">
        <v>41984</v>
      </c>
      <c r="I3212" s="270">
        <v>8.1666666666666661</v>
      </c>
      <c r="J3212" s="3">
        <v>-1</v>
      </c>
      <c r="K3212" s="3" t="s">
        <v>12343</v>
      </c>
      <c r="L3212" s="3" t="s">
        <v>4726</v>
      </c>
      <c r="M3212" s="3" t="s">
        <v>5889</v>
      </c>
      <c r="N3212" s="3" t="s">
        <v>4722</v>
      </c>
      <c r="O3212" s="3" t="s">
        <v>4715</v>
      </c>
      <c r="P3212" s="3"/>
      <c r="Q3212" s="3"/>
      <c r="R3212" s="3"/>
      <c r="S3212" s="3"/>
      <c r="T3212" s="3" t="s">
        <v>4716</v>
      </c>
    </row>
    <row r="3213" spans="2:20">
      <c r="B3213" t="s">
        <v>12345</v>
      </c>
      <c r="C3213" t="s">
        <v>17456</v>
      </c>
      <c r="E3213" t="s">
        <v>13014</v>
      </c>
      <c r="F3213" s="3">
        <v>0</v>
      </c>
      <c r="G3213" s="3">
        <v>0</v>
      </c>
      <c r="H3213" s="255">
        <v>41999</v>
      </c>
      <c r="I3213" s="270">
        <v>8.1666666666666661</v>
      </c>
      <c r="J3213" s="3">
        <v>-1</v>
      </c>
      <c r="K3213" s="3" t="s">
        <v>12343</v>
      </c>
      <c r="L3213" s="3" t="s">
        <v>4726</v>
      </c>
      <c r="M3213" s="3" t="s">
        <v>4994</v>
      </c>
      <c r="N3213" s="3" t="s">
        <v>4722</v>
      </c>
      <c r="O3213" s="3" t="s">
        <v>4715</v>
      </c>
      <c r="P3213" s="3"/>
      <c r="Q3213" s="3"/>
      <c r="R3213" s="3"/>
      <c r="S3213" s="3"/>
      <c r="T3213" s="3" t="s">
        <v>4716</v>
      </c>
    </row>
    <row r="3214" spans="2:20">
      <c r="B3214" t="s">
        <v>12345</v>
      </c>
      <c r="C3214" t="s">
        <v>17457</v>
      </c>
      <c r="E3214" t="s">
        <v>16022</v>
      </c>
      <c r="F3214" s="3">
        <v>0</v>
      </c>
      <c r="G3214" s="3">
        <v>0</v>
      </c>
      <c r="H3214" s="255">
        <v>42004</v>
      </c>
      <c r="I3214" s="270">
        <v>8.1666666666666661</v>
      </c>
      <c r="J3214" s="3">
        <v>-1</v>
      </c>
      <c r="K3214" s="3" t="s">
        <v>12343</v>
      </c>
      <c r="L3214" s="3" t="s">
        <v>5197</v>
      </c>
      <c r="M3214" s="3" t="s">
        <v>9192</v>
      </c>
      <c r="N3214" s="3" t="s">
        <v>4718</v>
      </c>
      <c r="O3214" s="3" t="s">
        <v>4715</v>
      </c>
      <c r="P3214" s="3"/>
      <c r="Q3214" s="3"/>
      <c r="R3214" s="3"/>
      <c r="S3214" s="3"/>
      <c r="T3214" s="3" t="s">
        <v>4716</v>
      </c>
    </row>
    <row r="3215" spans="2:20">
      <c r="B3215" t="s">
        <v>12345</v>
      </c>
      <c r="C3215" t="s">
        <v>17458</v>
      </c>
      <c r="E3215" t="s">
        <v>13992</v>
      </c>
      <c r="F3215" s="3">
        <v>0</v>
      </c>
      <c r="G3215" s="3">
        <v>0</v>
      </c>
      <c r="H3215" s="255">
        <v>42004</v>
      </c>
      <c r="I3215" s="270">
        <v>8.1666666666666661</v>
      </c>
      <c r="J3215" s="3">
        <v>-1</v>
      </c>
      <c r="K3215" s="3" t="s">
        <v>12343</v>
      </c>
      <c r="L3215" s="3" t="s">
        <v>4726</v>
      </c>
      <c r="M3215" s="3" t="s">
        <v>4994</v>
      </c>
      <c r="N3215" s="3" t="s">
        <v>4769</v>
      </c>
      <c r="O3215" s="3" t="s">
        <v>4715</v>
      </c>
      <c r="P3215" s="3"/>
      <c r="Q3215" s="3"/>
      <c r="R3215" s="3"/>
      <c r="S3215" s="3"/>
      <c r="T3215" s="3" t="s">
        <v>4716</v>
      </c>
    </row>
    <row r="3216" spans="2:20">
      <c r="B3216" t="s">
        <v>12345</v>
      </c>
      <c r="C3216" t="s">
        <v>17459</v>
      </c>
      <c r="E3216" t="s">
        <v>12671</v>
      </c>
      <c r="F3216" s="3">
        <v>0</v>
      </c>
      <c r="G3216" s="3">
        <v>0</v>
      </c>
      <c r="H3216" s="255">
        <v>41999</v>
      </c>
      <c r="I3216" s="270">
        <v>8.1666666666666661</v>
      </c>
      <c r="J3216" s="3">
        <v>-1</v>
      </c>
      <c r="K3216" s="3" t="s">
        <v>12343</v>
      </c>
      <c r="L3216" s="3" t="s">
        <v>4726</v>
      </c>
      <c r="M3216" s="3" t="s">
        <v>6504</v>
      </c>
      <c r="N3216" s="3" t="s">
        <v>4718</v>
      </c>
      <c r="O3216" s="3" t="s">
        <v>4715</v>
      </c>
      <c r="P3216" s="3"/>
      <c r="Q3216" s="3"/>
      <c r="R3216" s="3"/>
      <c r="S3216" s="3"/>
      <c r="T3216" s="3" t="s">
        <v>4716</v>
      </c>
    </row>
    <row r="3217" spans="2:20">
      <c r="B3217" t="s">
        <v>12345</v>
      </c>
      <c r="C3217" t="s">
        <v>17460</v>
      </c>
      <c r="E3217" t="s">
        <v>13638</v>
      </c>
      <c r="F3217" s="3">
        <v>0</v>
      </c>
      <c r="G3217" s="3">
        <v>0</v>
      </c>
      <c r="H3217" s="255">
        <v>41974</v>
      </c>
      <c r="I3217" s="270">
        <v>8.1666666666666661</v>
      </c>
      <c r="J3217" s="3">
        <v>-1</v>
      </c>
      <c r="K3217" s="3" t="s">
        <v>12343</v>
      </c>
      <c r="L3217" s="3" t="s">
        <v>4726</v>
      </c>
      <c r="M3217" s="3" t="s">
        <v>7955</v>
      </c>
      <c r="N3217" s="3" t="s">
        <v>4722</v>
      </c>
      <c r="O3217" s="3" t="s">
        <v>4715</v>
      </c>
      <c r="P3217" s="3"/>
      <c r="Q3217" s="3"/>
      <c r="R3217" s="3"/>
      <c r="S3217" s="3"/>
      <c r="T3217" s="3" t="s">
        <v>4716</v>
      </c>
    </row>
    <row r="3218" spans="2:20">
      <c r="B3218" t="s">
        <v>12345</v>
      </c>
      <c r="C3218" t="s">
        <v>17461</v>
      </c>
      <c r="E3218" t="s">
        <v>17462</v>
      </c>
      <c r="F3218" s="3">
        <v>0</v>
      </c>
      <c r="G3218" s="3">
        <v>0</v>
      </c>
      <c r="H3218" s="255">
        <v>42003</v>
      </c>
      <c r="I3218" s="270">
        <v>8.1666666666666661</v>
      </c>
      <c r="J3218" s="3">
        <v>-1</v>
      </c>
      <c r="K3218" s="3" t="s">
        <v>12343</v>
      </c>
      <c r="L3218" s="3" t="s">
        <v>4726</v>
      </c>
      <c r="M3218" s="3" t="s">
        <v>4994</v>
      </c>
      <c r="N3218" s="3" t="s">
        <v>4718</v>
      </c>
      <c r="O3218" s="3" t="s">
        <v>4715</v>
      </c>
      <c r="P3218" s="3"/>
      <c r="Q3218" s="3"/>
      <c r="R3218" s="3"/>
      <c r="S3218" s="3"/>
      <c r="T3218" s="3" t="s">
        <v>4716</v>
      </c>
    </row>
    <row r="3219" spans="2:20">
      <c r="B3219" t="s">
        <v>12345</v>
      </c>
      <c r="C3219" t="s">
        <v>17463</v>
      </c>
      <c r="E3219" t="s">
        <v>12407</v>
      </c>
      <c r="F3219" s="3">
        <v>0</v>
      </c>
      <c r="G3219" s="3">
        <v>0</v>
      </c>
      <c r="H3219" s="255">
        <v>41982</v>
      </c>
      <c r="I3219" s="270">
        <v>8.1666666666666661</v>
      </c>
      <c r="J3219" s="3">
        <v>126411</v>
      </c>
      <c r="K3219" s="3" t="s">
        <v>4752</v>
      </c>
      <c r="L3219" s="3" t="s">
        <v>4726</v>
      </c>
      <c r="M3219" s="3" t="s">
        <v>17464</v>
      </c>
      <c r="N3219" s="3" t="s">
        <v>4722</v>
      </c>
      <c r="O3219" s="3" t="s">
        <v>4715</v>
      </c>
      <c r="P3219" s="3"/>
      <c r="Q3219" s="3"/>
      <c r="R3219" s="3"/>
      <c r="S3219" s="3"/>
      <c r="T3219" s="3" t="s">
        <v>4716</v>
      </c>
    </row>
    <row r="3220" spans="2:20">
      <c r="B3220" t="s">
        <v>12345</v>
      </c>
      <c r="C3220" t="s">
        <v>17465</v>
      </c>
      <c r="E3220" t="s">
        <v>17466</v>
      </c>
      <c r="F3220" s="3">
        <v>0</v>
      </c>
      <c r="G3220" s="3">
        <v>0</v>
      </c>
      <c r="H3220" s="255">
        <v>41993</v>
      </c>
      <c r="I3220" s="270">
        <v>8.1666666666666661</v>
      </c>
      <c r="J3220" s="3">
        <v>-1</v>
      </c>
      <c r="K3220" s="3" t="s">
        <v>4752</v>
      </c>
      <c r="L3220" s="3" t="s">
        <v>4726</v>
      </c>
      <c r="M3220" s="3" t="s">
        <v>15479</v>
      </c>
      <c r="N3220" s="3" t="s">
        <v>4712</v>
      </c>
      <c r="O3220" s="3" t="s">
        <v>4715</v>
      </c>
      <c r="P3220" s="3"/>
      <c r="Q3220" s="3"/>
      <c r="R3220" s="3"/>
      <c r="S3220" s="3"/>
      <c r="T3220" s="3" t="s">
        <v>4716</v>
      </c>
    </row>
    <row r="3221" spans="2:20">
      <c r="B3221" t="s">
        <v>12345</v>
      </c>
      <c r="C3221" t="s">
        <v>17467</v>
      </c>
      <c r="E3221" t="s">
        <v>17468</v>
      </c>
      <c r="F3221" s="3">
        <v>0</v>
      </c>
      <c r="G3221" s="3">
        <v>0</v>
      </c>
      <c r="H3221" s="255">
        <v>42004</v>
      </c>
      <c r="I3221" s="270">
        <v>8.1666666666666661</v>
      </c>
      <c r="J3221" s="3">
        <v>-1</v>
      </c>
      <c r="K3221" s="3" t="s">
        <v>12343</v>
      </c>
      <c r="L3221" s="3" t="s">
        <v>5324</v>
      </c>
      <c r="M3221" s="3" t="s">
        <v>13598</v>
      </c>
      <c r="N3221" s="3" t="s">
        <v>4731</v>
      </c>
      <c r="O3221" s="3" t="s">
        <v>4715</v>
      </c>
      <c r="P3221" s="3"/>
      <c r="Q3221" s="3"/>
      <c r="R3221" s="3"/>
      <c r="S3221" s="3"/>
      <c r="T3221" s="3" t="s">
        <v>4716</v>
      </c>
    </row>
    <row r="3222" spans="2:20">
      <c r="B3222" t="s">
        <v>12345</v>
      </c>
      <c r="C3222" t="s">
        <v>17469</v>
      </c>
      <c r="E3222" t="s">
        <v>16354</v>
      </c>
      <c r="F3222" s="3">
        <v>0</v>
      </c>
      <c r="G3222" s="3">
        <v>0</v>
      </c>
      <c r="H3222" s="255">
        <v>42004</v>
      </c>
      <c r="I3222" s="270">
        <v>8.1666666666666661</v>
      </c>
      <c r="J3222" s="3">
        <v>-1</v>
      </c>
      <c r="K3222" s="3" t="s">
        <v>12343</v>
      </c>
      <c r="L3222" s="3" t="s">
        <v>4726</v>
      </c>
      <c r="M3222" s="3" t="s">
        <v>8157</v>
      </c>
      <c r="N3222" s="3" t="s">
        <v>4712</v>
      </c>
      <c r="O3222" s="3" t="s">
        <v>4715</v>
      </c>
      <c r="P3222" s="3"/>
      <c r="Q3222" s="3"/>
      <c r="R3222" s="3"/>
      <c r="S3222" s="3"/>
      <c r="T3222" s="3" t="s">
        <v>4716</v>
      </c>
    </row>
    <row r="3223" spans="2:20">
      <c r="B3223" t="s">
        <v>12345</v>
      </c>
      <c r="C3223" t="s">
        <v>17470</v>
      </c>
      <c r="E3223" t="s">
        <v>14000</v>
      </c>
      <c r="F3223" s="3">
        <v>0</v>
      </c>
      <c r="G3223" s="3">
        <v>0</v>
      </c>
      <c r="H3223" s="255">
        <v>41974</v>
      </c>
      <c r="I3223" s="270">
        <v>8.1666666666666661</v>
      </c>
      <c r="J3223" s="3">
        <v>-1</v>
      </c>
      <c r="K3223" s="3" t="s">
        <v>12343</v>
      </c>
      <c r="L3223" s="3" t="s">
        <v>4726</v>
      </c>
      <c r="M3223" s="3" t="s">
        <v>4994</v>
      </c>
      <c r="N3223" s="3" t="s">
        <v>4722</v>
      </c>
      <c r="O3223" s="3" t="s">
        <v>4715</v>
      </c>
      <c r="P3223" s="3"/>
      <c r="Q3223" s="3"/>
      <c r="R3223" s="3"/>
      <c r="S3223" s="3"/>
      <c r="T3223" s="3" t="s">
        <v>4716</v>
      </c>
    </row>
    <row r="3224" spans="2:20">
      <c r="B3224" t="s">
        <v>12345</v>
      </c>
      <c r="C3224" t="s">
        <v>17471</v>
      </c>
      <c r="E3224" t="s">
        <v>17472</v>
      </c>
      <c r="F3224" s="3">
        <v>0</v>
      </c>
      <c r="G3224" s="3">
        <v>0</v>
      </c>
      <c r="H3224" s="255">
        <v>42004</v>
      </c>
      <c r="I3224" s="270">
        <v>8.1666666666666661</v>
      </c>
      <c r="J3224" s="3">
        <v>-1</v>
      </c>
      <c r="K3224" s="3" t="s">
        <v>4752</v>
      </c>
      <c r="L3224" s="3" t="s">
        <v>4726</v>
      </c>
      <c r="M3224" s="3" t="s">
        <v>4994</v>
      </c>
      <c r="N3224" s="3" t="s">
        <v>4722</v>
      </c>
      <c r="O3224" s="3" t="s">
        <v>4715</v>
      </c>
      <c r="P3224" s="3"/>
      <c r="Q3224" s="3"/>
      <c r="R3224" s="3"/>
      <c r="S3224" s="3"/>
      <c r="T3224" s="3" t="s">
        <v>4716</v>
      </c>
    </row>
    <row r="3225" spans="2:20">
      <c r="B3225" t="s">
        <v>12345</v>
      </c>
      <c r="C3225" t="s">
        <v>17473</v>
      </c>
      <c r="E3225" t="s">
        <v>13322</v>
      </c>
      <c r="F3225" s="3">
        <v>0</v>
      </c>
      <c r="G3225" s="3">
        <v>0</v>
      </c>
      <c r="H3225" s="255">
        <v>41990</v>
      </c>
      <c r="I3225" s="270">
        <v>8.1666666666666661</v>
      </c>
      <c r="J3225" s="3">
        <v>-1</v>
      </c>
      <c r="K3225" s="3" t="s">
        <v>12343</v>
      </c>
      <c r="L3225" s="3" t="s">
        <v>4726</v>
      </c>
      <c r="M3225" s="3" t="s">
        <v>11774</v>
      </c>
      <c r="N3225" s="3" t="s">
        <v>4712</v>
      </c>
      <c r="O3225" s="3" t="s">
        <v>4715</v>
      </c>
      <c r="P3225" s="3"/>
      <c r="Q3225" s="3"/>
      <c r="R3225" s="3"/>
      <c r="S3225" s="3"/>
      <c r="T3225" s="3" t="s">
        <v>4716</v>
      </c>
    </row>
    <row r="3226" spans="2:20">
      <c r="B3226" t="s">
        <v>12345</v>
      </c>
      <c r="C3226" t="s">
        <v>17474</v>
      </c>
      <c r="E3226" t="s">
        <v>15650</v>
      </c>
      <c r="F3226" s="3">
        <v>1</v>
      </c>
      <c r="G3226" s="3">
        <v>3525.62</v>
      </c>
      <c r="H3226" s="255">
        <v>42002</v>
      </c>
      <c r="I3226" s="270">
        <v>8.1666666666666661</v>
      </c>
      <c r="J3226" s="3">
        <v>-1</v>
      </c>
      <c r="K3226" s="3" t="s">
        <v>12343</v>
      </c>
      <c r="L3226" s="3" t="s">
        <v>4726</v>
      </c>
      <c r="M3226" s="3" t="s">
        <v>13283</v>
      </c>
      <c r="N3226" s="3" t="s">
        <v>4731</v>
      </c>
      <c r="O3226" s="3" t="s">
        <v>4715</v>
      </c>
      <c r="P3226" s="3"/>
      <c r="Q3226" s="3"/>
      <c r="R3226" s="3"/>
      <c r="S3226" s="3"/>
      <c r="T3226" s="3" t="s">
        <v>4716</v>
      </c>
    </row>
    <row r="3227" spans="2:20">
      <c r="B3227" t="s">
        <v>12345</v>
      </c>
      <c r="C3227" t="s">
        <v>17475</v>
      </c>
      <c r="E3227" t="s">
        <v>16543</v>
      </c>
      <c r="F3227" s="3">
        <v>0</v>
      </c>
      <c r="G3227" s="3">
        <v>0</v>
      </c>
      <c r="H3227" s="255">
        <v>41992</v>
      </c>
      <c r="I3227" s="270">
        <v>8.1666666666666661</v>
      </c>
      <c r="J3227" s="3">
        <v>-1</v>
      </c>
      <c r="K3227" s="3" t="s">
        <v>12343</v>
      </c>
      <c r="L3227" s="3" t="s">
        <v>5324</v>
      </c>
      <c r="M3227" s="3" t="s">
        <v>13529</v>
      </c>
      <c r="N3227" s="3" t="s">
        <v>4712</v>
      </c>
      <c r="O3227" s="3" t="s">
        <v>4715</v>
      </c>
      <c r="P3227" s="3"/>
      <c r="Q3227" s="3"/>
      <c r="R3227" s="3"/>
      <c r="S3227" s="3"/>
      <c r="T3227" s="3" t="s">
        <v>4716</v>
      </c>
    </row>
    <row r="3228" spans="2:20">
      <c r="B3228" t="s">
        <v>12378</v>
      </c>
      <c r="C3228" t="s">
        <v>17476</v>
      </c>
      <c r="E3228" t="s">
        <v>13545</v>
      </c>
      <c r="F3228" s="3">
        <v>0</v>
      </c>
      <c r="G3228" s="3">
        <v>0</v>
      </c>
      <c r="H3228" s="255">
        <v>41974</v>
      </c>
      <c r="I3228" s="270">
        <v>8.1666666666666661</v>
      </c>
      <c r="J3228" s="3">
        <v>129414</v>
      </c>
      <c r="K3228" s="3" t="s">
        <v>4752</v>
      </c>
      <c r="L3228" s="3" t="s">
        <v>4726</v>
      </c>
      <c r="M3228" s="3" t="s">
        <v>5228</v>
      </c>
      <c r="N3228" s="3" t="s">
        <v>4769</v>
      </c>
      <c r="O3228" s="3" t="s">
        <v>4715</v>
      </c>
      <c r="P3228" s="3"/>
      <c r="Q3228" s="3"/>
      <c r="R3228" s="3"/>
      <c r="S3228" s="3"/>
      <c r="T3228" s="3" t="s">
        <v>4716</v>
      </c>
    </row>
    <row r="3229" spans="2:20">
      <c r="B3229" t="s">
        <v>12345</v>
      </c>
      <c r="C3229" t="s">
        <v>17477</v>
      </c>
      <c r="E3229" t="s">
        <v>16471</v>
      </c>
      <c r="F3229" s="3">
        <v>0</v>
      </c>
      <c r="G3229" s="3">
        <v>0</v>
      </c>
      <c r="H3229" s="255">
        <v>41986</v>
      </c>
      <c r="I3229" s="270">
        <v>8.1666666666666661</v>
      </c>
      <c r="J3229" s="3">
        <v>-1</v>
      </c>
      <c r="K3229" s="3" t="s">
        <v>12343</v>
      </c>
      <c r="L3229" s="3" t="s">
        <v>5324</v>
      </c>
      <c r="M3229" s="3" t="s">
        <v>15749</v>
      </c>
      <c r="N3229" s="3" t="s">
        <v>4731</v>
      </c>
      <c r="O3229" s="3" t="s">
        <v>4715</v>
      </c>
      <c r="P3229" s="3"/>
      <c r="Q3229" s="3"/>
      <c r="R3229" s="3"/>
      <c r="S3229" s="3"/>
      <c r="T3229" s="3" t="s">
        <v>4716</v>
      </c>
    </row>
    <row r="3230" spans="2:20">
      <c r="B3230" t="s">
        <v>12345</v>
      </c>
      <c r="C3230" t="s">
        <v>17478</v>
      </c>
      <c r="E3230" t="s">
        <v>15888</v>
      </c>
      <c r="F3230" s="3">
        <v>0</v>
      </c>
      <c r="G3230" s="3">
        <v>0</v>
      </c>
      <c r="H3230" s="255">
        <v>41999</v>
      </c>
      <c r="I3230" s="270">
        <v>8.1666666666666661</v>
      </c>
      <c r="J3230" s="3">
        <v>-1</v>
      </c>
      <c r="K3230" s="3" t="s">
        <v>4752</v>
      </c>
      <c r="L3230" s="3" t="s">
        <v>4726</v>
      </c>
      <c r="M3230" s="3" t="s">
        <v>5228</v>
      </c>
      <c r="N3230" s="3" t="s">
        <v>4718</v>
      </c>
      <c r="O3230" s="3" t="s">
        <v>4715</v>
      </c>
      <c r="P3230" s="3"/>
      <c r="Q3230" s="3"/>
      <c r="R3230" s="3"/>
      <c r="S3230" s="3"/>
      <c r="T3230" s="3" t="s">
        <v>4716</v>
      </c>
    </row>
    <row r="3231" spans="2:20">
      <c r="B3231" t="s">
        <v>12345</v>
      </c>
      <c r="C3231" t="s">
        <v>17479</v>
      </c>
      <c r="E3231" t="s">
        <v>16795</v>
      </c>
      <c r="F3231" s="3">
        <v>0</v>
      </c>
      <c r="G3231" s="3">
        <v>0</v>
      </c>
      <c r="H3231" s="255">
        <v>41993</v>
      </c>
      <c r="I3231" s="270">
        <v>8.1666666666666661</v>
      </c>
      <c r="J3231" s="3">
        <v>-1</v>
      </c>
      <c r="K3231" s="3" t="s">
        <v>12343</v>
      </c>
      <c r="L3231" s="3" t="s">
        <v>4726</v>
      </c>
      <c r="M3231" s="3" t="s">
        <v>8157</v>
      </c>
      <c r="N3231" s="3" t="s">
        <v>4722</v>
      </c>
      <c r="O3231" s="3" t="s">
        <v>4715</v>
      </c>
      <c r="P3231" s="3"/>
      <c r="Q3231" s="3"/>
      <c r="R3231" s="3"/>
      <c r="S3231" s="3"/>
      <c r="T3231" s="3" t="s">
        <v>4716</v>
      </c>
    </row>
    <row r="3232" spans="2:20">
      <c r="B3232" t="s">
        <v>12345</v>
      </c>
      <c r="C3232" t="s">
        <v>17480</v>
      </c>
      <c r="E3232" t="s">
        <v>15382</v>
      </c>
      <c r="F3232" s="3">
        <v>0</v>
      </c>
      <c r="G3232" s="3">
        <v>0</v>
      </c>
      <c r="H3232" s="255">
        <v>41986</v>
      </c>
      <c r="I3232" s="270">
        <v>8.1666666666666661</v>
      </c>
      <c r="J3232" s="3">
        <v>-1</v>
      </c>
      <c r="K3232" s="3" t="s">
        <v>12343</v>
      </c>
      <c r="L3232" s="3" t="s">
        <v>4726</v>
      </c>
      <c r="M3232" s="3" t="s">
        <v>4994</v>
      </c>
      <c r="N3232" s="3" t="s">
        <v>4718</v>
      </c>
      <c r="O3232" s="3" t="s">
        <v>4715</v>
      </c>
      <c r="P3232" s="3"/>
      <c r="Q3232" s="3"/>
      <c r="R3232" s="3"/>
      <c r="S3232" s="3"/>
      <c r="T3232" s="3" t="s">
        <v>4716</v>
      </c>
    </row>
    <row r="3233" spans="2:20">
      <c r="B3233" t="s">
        <v>12345</v>
      </c>
      <c r="C3233" t="s">
        <v>17481</v>
      </c>
      <c r="E3233" t="s">
        <v>15853</v>
      </c>
      <c r="F3233" s="3">
        <v>0</v>
      </c>
      <c r="G3233" s="3">
        <v>0</v>
      </c>
      <c r="H3233" s="255">
        <v>41992</v>
      </c>
      <c r="I3233" s="270">
        <v>8.1666666666666661</v>
      </c>
      <c r="J3233" s="3">
        <v>-1</v>
      </c>
      <c r="K3233" s="3" t="s">
        <v>12343</v>
      </c>
      <c r="L3233" s="3" t="s">
        <v>4726</v>
      </c>
      <c r="M3233" s="3" t="s">
        <v>17482</v>
      </c>
      <c r="N3233" s="3" t="s">
        <v>4722</v>
      </c>
      <c r="O3233" s="3" t="s">
        <v>4715</v>
      </c>
      <c r="P3233" s="3"/>
      <c r="Q3233" s="3"/>
      <c r="R3233" s="3"/>
      <c r="S3233" s="3"/>
      <c r="T3233" s="3" t="s">
        <v>4716</v>
      </c>
    </row>
    <row r="3234" spans="2:20">
      <c r="B3234" t="s">
        <v>12378</v>
      </c>
      <c r="C3234" t="s">
        <v>17483</v>
      </c>
      <c r="E3234" t="s">
        <v>13819</v>
      </c>
      <c r="F3234" s="3">
        <v>0</v>
      </c>
      <c r="G3234" s="3">
        <v>0</v>
      </c>
      <c r="H3234" s="255">
        <v>41982</v>
      </c>
      <c r="I3234" s="270">
        <v>8.1666666666666661</v>
      </c>
      <c r="J3234" s="3">
        <v>101473</v>
      </c>
      <c r="K3234" s="3" t="s">
        <v>4752</v>
      </c>
      <c r="L3234" s="3" t="s">
        <v>4726</v>
      </c>
      <c r="M3234" s="3" t="s">
        <v>17484</v>
      </c>
      <c r="N3234" s="3" t="s">
        <v>4718</v>
      </c>
      <c r="O3234" s="3" t="s">
        <v>4715</v>
      </c>
      <c r="P3234" s="3"/>
      <c r="Q3234" s="3"/>
      <c r="R3234" s="3"/>
      <c r="S3234" s="3"/>
      <c r="T3234" s="3" t="s">
        <v>4716</v>
      </c>
    </row>
    <row r="3235" spans="2:20">
      <c r="B3235" t="s">
        <v>12345</v>
      </c>
      <c r="C3235" t="s">
        <v>17485</v>
      </c>
      <c r="E3235" t="s">
        <v>17486</v>
      </c>
      <c r="F3235" s="3">
        <v>0</v>
      </c>
      <c r="G3235" s="3">
        <v>0</v>
      </c>
      <c r="H3235" s="255">
        <v>41996</v>
      </c>
      <c r="I3235" s="270">
        <v>8.1666666666666661</v>
      </c>
      <c r="J3235" s="3">
        <v>-1</v>
      </c>
      <c r="K3235" s="3" t="s">
        <v>4752</v>
      </c>
      <c r="L3235" s="3" t="s">
        <v>4726</v>
      </c>
      <c r="M3235" s="3" t="s">
        <v>5972</v>
      </c>
      <c r="N3235" s="3" t="s">
        <v>4722</v>
      </c>
      <c r="O3235" s="3" t="s">
        <v>4715</v>
      </c>
      <c r="P3235" s="3"/>
      <c r="Q3235" s="3"/>
      <c r="R3235" s="3"/>
      <c r="S3235" s="3"/>
      <c r="T3235" s="3" t="s">
        <v>4716</v>
      </c>
    </row>
    <row r="3236" spans="2:20">
      <c r="B3236" t="s">
        <v>12345</v>
      </c>
      <c r="C3236" t="s">
        <v>17487</v>
      </c>
      <c r="E3236" t="s">
        <v>13569</v>
      </c>
      <c r="F3236" s="3">
        <v>0</v>
      </c>
      <c r="G3236" s="3">
        <v>0</v>
      </c>
      <c r="H3236" s="255">
        <v>42003</v>
      </c>
      <c r="I3236" s="270">
        <v>8.1666666666666661</v>
      </c>
      <c r="J3236" s="3">
        <v>38911</v>
      </c>
      <c r="K3236" s="3" t="s">
        <v>12343</v>
      </c>
      <c r="L3236" s="3" t="s">
        <v>4726</v>
      </c>
      <c r="M3236" s="3" t="s">
        <v>12710</v>
      </c>
      <c r="N3236" s="3" t="s">
        <v>4712</v>
      </c>
      <c r="O3236" s="3" t="s">
        <v>4715</v>
      </c>
      <c r="P3236" s="3"/>
      <c r="Q3236" s="3"/>
      <c r="R3236" s="3"/>
      <c r="S3236" s="3"/>
      <c r="T3236" s="3" t="s">
        <v>4716</v>
      </c>
    </row>
    <row r="3237" spans="2:20">
      <c r="B3237" t="s">
        <v>12345</v>
      </c>
      <c r="C3237" t="s">
        <v>17488</v>
      </c>
      <c r="E3237" t="s">
        <v>17489</v>
      </c>
      <c r="F3237" s="3">
        <v>0</v>
      </c>
      <c r="G3237" s="3">
        <v>0</v>
      </c>
      <c r="H3237" s="255">
        <v>41974</v>
      </c>
      <c r="I3237" s="270">
        <v>8.1666666666666661</v>
      </c>
      <c r="J3237" s="3">
        <v>-1</v>
      </c>
      <c r="K3237" s="3" t="s">
        <v>12343</v>
      </c>
      <c r="L3237" s="3" t="s">
        <v>5324</v>
      </c>
      <c r="M3237" s="3" t="s">
        <v>16282</v>
      </c>
      <c r="N3237" s="3" t="s">
        <v>4769</v>
      </c>
      <c r="O3237" s="3" t="s">
        <v>4715</v>
      </c>
      <c r="P3237" s="3"/>
      <c r="Q3237" s="3"/>
      <c r="R3237" s="3"/>
      <c r="S3237" s="3"/>
      <c r="T3237" s="3" t="s">
        <v>4716</v>
      </c>
    </row>
    <row r="3238" spans="2:20">
      <c r="B3238" t="s">
        <v>12345</v>
      </c>
      <c r="C3238" t="s">
        <v>17490</v>
      </c>
      <c r="E3238" t="s">
        <v>13148</v>
      </c>
      <c r="F3238" s="3">
        <v>0</v>
      </c>
      <c r="G3238" s="3">
        <v>0</v>
      </c>
      <c r="H3238" s="255">
        <v>41974</v>
      </c>
      <c r="I3238" s="270">
        <v>8.1666666666666661</v>
      </c>
      <c r="J3238" s="3">
        <v>121149</v>
      </c>
      <c r="K3238" s="3" t="s">
        <v>12343</v>
      </c>
      <c r="L3238" s="3" t="s">
        <v>4726</v>
      </c>
      <c r="M3238" s="3" t="s">
        <v>17491</v>
      </c>
      <c r="N3238" s="3" t="s">
        <v>4712</v>
      </c>
      <c r="O3238" s="3" t="s">
        <v>4715</v>
      </c>
      <c r="P3238" s="3"/>
      <c r="Q3238" s="3"/>
      <c r="R3238" s="3"/>
      <c r="S3238" s="3"/>
      <c r="T3238" s="3" t="s">
        <v>4716</v>
      </c>
    </row>
    <row r="3239" spans="2:20">
      <c r="B3239" t="s">
        <v>12345</v>
      </c>
      <c r="C3239" t="s">
        <v>17492</v>
      </c>
      <c r="E3239" t="s">
        <v>13195</v>
      </c>
      <c r="F3239" s="3">
        <v>0</v>
      </c>
      <c r="G3239" s="3">
        <v>0</v>
      </c>
      <c r="H3239" s="255">
        <v>41989</v>
      </c>
      <c r="I3239" s="270">
        <v>8.1666666666666661</v>
      </c>
      <c r="J3239" s="3">
        <v>25703</v>
      </c>
      <c r="K3239" s="3" t="s">
        <v>12343</v>
      </c>
      <c r="L3239" s="3" t="s">
        <v>4726</v>
      </c>
      <c r="M3239" s="3" t="s">
        <v>17493</v>
      </c>
      <c r="N3239" s="3" t="s">
        <v>4722</v>
      </c>
      <c r="O3239" s="3" t="s">
        <v>4715</v>
      </c>
      <c r="P3239" s="3"/>
      <c r="Q3239" s="3"/>
      <c r="R3239" s="3"/>
      <c r="S3239" s="3"/>
      <c r="T3239" s="3" t="s">
        <v>4716</v>
      </c>
    </row>
    <row r="3240" spans="2:20">
      <c r="B3240" t="s">
        <v>12345</v>
      </c>
      <c r="C3240" t="s">
        <v>17494</v>
      </c>
      <c r="E3240" t="s">
        <v>16038</v>
      </c>
      <c r="F3240" s="3">
        <v>0</v>
      </c>
      <c r="G3240" s="3">
        <v>0</v>
      </c>
      <c r="H3240" s="255">
        <v>41992</v>
      </c>
      <c r="I3240" s="270">
        <v>8.1666666666666661</v>
      </c>
      <c r="J3240" s="3">
        <v>-1</v>
      </c>
      <c r="K3240" s="3" t="s">
        <v>12343</v>
      </c>
      <c r="L3240" s="3" t="s">
        <v>4753</v>
      </c>
      <c r="M3240" s="3" t="s">
        <v>4753</v>
      </c>
      <c r="N3240" s="3" t="s">
        <v>4718</v>
      </c>
      <c r="O3240" s="3" t="s">
        <v>4715</v>
      </c>
      <c r="P3240" s="3"/>
      <c r="Q3240" s="3"/>
      <c r="R3240" s="3"/>
      <c r="S3240" s="3"/>
      <c r="T3240" s="3" t="s">
        <v>4716</v>
      </c>
    </row>
    <row r="3241" spans="2:20">
      <c r="B3241" t="s">
        <v>12345</v>
      </c>
      <c r="C3241" t="s">
        <v>17495</v>
      </c>
      <c r="E3241" t="s">
        <v>17496</v>
      </c>
      <c r="F3241" s="3">
        <v>0</v>
      </c>
      <c r="G3241" s="3">
        <v>0</v>
      </c>
      <c r="H3241" s="255">
        <v>41983</v>
      </c>
      <c r="I3241" s="270">
        <v>8.1666666666666661</v>
      </c>
      <c r="J3241" s="3">
        <v>-1</v>
      </c>
      <c r="K3241" s="3" t="s">
        <v>12343</v>
      </c>
      <c r="L3241" s="3" t="s">
        <v>4753</v>
      </c>
      <c r="M3241" s="3" t="s">
        <v>4753</v>
      </c>
      <c r="N3241" s="3" t="s">
        <v>4718</v>
      </c>
      <c r="O3241" s="3" t="s">
        <v>4715</v>
      </c>
      <c r="P3241" s="3"/>
      <c r="Q3241" s="3"/>
      <c r="R3241" s="3"/>
      <c r="S3241" s="3"/>
      <c r="T3241" s="3" t="s">
        <v>4716</v>
      </c>
    </row>
    <row r="3242" spans="2:20">
      <c r="B3242" t="s">
        <v>12345</v>
      </c>
      <c r="C3242" t="s">
        <v>17497</v>
      </c>
      <c r="E3242" t="s">
        <v>15925</v>
      </c>
      <c r="F3242" s="3">
        <v>0</v>
      </c>
      <c r="G3242" s="3">
        <v>0</v>
      </c>
      <c r="H3242" s="255">
        <v>41993</v>
      </c>
      <c r="I3242" s="270">
        <v>8.1666666666666661</v>
      </c>
      <c r="J3242" s="3">
        <v>-1</v>
      </c>
      <c r="K3242" s="3" t="s">
        <v>12343</v>
      </c>
      <c r="L3242" s="3" t="s">
        <v>4753</v>
      </c>
      <c r="M3242" s="3" t="s">
        <v>4753</v>
      </c>
      <c r="N3242" s="3" t="s">
        <v>4731</v>
      </c>
      <c r="O3242" s="3" t="s">
        <v>4715</v>
      </c>
      <c r="P3242" s="3"/>
      <c r="Q3242" s="3"/>
      <c r="R3242" s="3"/>
      <c r="S3242" s="3"/>
      <c r="T3242" s="3" t="s">
        <v>4716</v>
      </c>
    </row>
    <row r="3243" spans="2:20">
      <c r="B3243" t="s">
        <v>12345</v>
      </c>
      <c r="C3243" t="s">
        <v>17498</v>
      </c>
      <c r="E3243" t="s">
        <v>17499</v>
      </c>
      <c r="F3243" s="3">
        <v>0</v>
      </c>
      <c r="G3243" s="3">
        <v>0</v>
      </c>
      <c r="H3243" s="255">
        <v>42003</v>
      </c>
      <c r="I3243" s="270">
        <v>8.1666666666666661</v>
      </c>
      <c r="J3243" s="3">
        <v>-1</v>
      </c>
      <c r="K3243" s="3" t="s">
        <v>12343</v>
      </c>
      <c r="L3243" s="3" t="s">
        <v>4753</v>
      </c>
      <c r="M3243" s="3" t="s">
        <v>4753</v>
      </c>
      <c r="N3243" s="3" t="s">
        <v>4718</v>
      </c>
      <c r="O3243" s="3" t="s">
        <v>4715</v>
      </c>
      <c r="P3243" s="3"/>
      <c r="Q3243" s="3"/>
      <c r="R3243" s="3"/>
      <c r="S3243" s="3"/>
      <c r="T3243" s="3" t="s">
        <v>4716</v>
      </c>
    </row>
    <row r="3244" spans="2:20">
      <c r="B3244" t="s">
        <v>12345</v>
      </c>
      <c r="C3244" t="s">
        <v>17500</v>
      </c>
      <c r="E3244" t="s">
        <v>15238</v>
      </c>
      <c r="F3244" s="3">
        <v>0</v>
      </c>
      <c r="G3244" s="3">
        <v>0</v>
      </c>
      <c r="H3244" s="255">
        <v>42000</v>
      </c>
      <c r="I3244" s="270">
        <v>8.1666666666666661</v>
      </c>
      <c r="J3244" s="3">
        <v>-1</v>
      </c>
      <c r="K3244" s="3" t="s">
        <v>12343</v>
      </c>
      <c r="L3244" s="3" t="s">
        <v>4753</v>
      </c>
      <c r="M3244" s="3" t="s">
        <v>4753</v>
      </c>
      <c r="N3244" s="3" t="s">
        <v>4718</v>
      </c>
      <c r="O3244" s="3" t="s">
        <v>4715</v>
      </c>
      <c r="P3244" s="3"/>
      <c r="Q3244" s="3"/>
      <c r="R3244" s="3"/>
      <c r="S3244" s="3"/>
      <c r="T3244" s="3" t="s">
        <v>4716</v>
      </c>
    </row>
    <row r="3245" spans="2:20">
      <c r="B3245" t="s">
        <v>12345</v>
      </c>
      <c r="C3245" t="s">
        <v>17501</v>
      </c>
      <c r="E3245" t="s">
        <v>16660</v>
      </c>
      <c r="F3245" s="3">
        <v>0</v>
      </c>
      <c r="G3245" s="3">
        <v>0</v>
      </c>
      <c r="H3245" s="255">
        <v>41993</v>
      </c>
      <c r="I3245" s="270">
        <v>8.1666666666666661</v>
      </c>
      <c r="J3245" s="3">
        <v>-1</v>
      </c>
      <c r="K3245" s="3" t="s">
        <v>12343</v>
      </c>
      <c r="L3245" s="3" t="s">
        <v>4753</v>
      </c>
      <c r="M3245" s="3" t="s">
        <v>4753</v>
      </c>
      <c r="N3245" s="3" t="s">
        <v>4718</v>
      </c>
      <c r="O3245" s="3" t="s">
        <v>4715</v>
      </c>
      <c r="P3245" s="3"/>
      <c r="Q3245" s="3"/>
      <c r="R3245" s="3"/>
      <c r="S3245" s="3"/>
      <c r="T3245" s="3" t="s">
        <v>4716</v>
      </c>
    </row>
    <row r="3246" spans="2:20">
      <c r="B3246" t="s">
        <v>12345</v>
      </c>
      <c r="C3246" t="s">
        <v>17502</v>
      </c>
      <c r="E3246" t="s">
        <v>17102</v>
      </c>
      <c r="F3246" s="3">
        <v>0</v>
      </c>
      <c r="G3246" s="3">
        <v>0</v>
      </c>
      <c r="H3246" s="255">
        <v>41999</v>
      </c>
      <c r="I3246" s="270">
        <v>8.1666666666666661</v>
      </c>
      <c r="J3246" s="3">
        <v>-1</v>
      </c>
      <c r="K3246" s="3" t="s">
        <v>12343</v>
      </c>
      <c r="L3246" s="3" t="s">
        <v>4753</v>
      </c>
      <c r="M3246" s="3" t="s">
        <v>4753</v>
      </c>
      <c r="N3246" s="3" t="s">
        <v>4718</v>
      </c>
      <c r="O3246" s="3" t="s">
        <v>4715</v>
      </c>
      <c r="P3246" s="3"/>
      <c r="Q3246" s="3"/>
      <c r="R3246" s="3"/>
      <c r="S3246" s="3"/>
      <c r="T3246" s="3" t="s">
        <v>4716</v>
      </c>
    </row>
    <row r="3247" spans="2:20">
      <c r="B3247" t="s">
        <v>12345</v>
      </c>
      <c r="C3247" t="s">
        <v>17503</v>
      </c>
      <c r="E3247" t="s">
        <v>15116</v>
      </c>
      <c r="F3247" s="3">
        <v>0</v>
      </c>
      <c r="G3247" s="3">
        <v>0</v>
      </c>
      <c r="H3247" s="255">
        <v>41963</v>
      </c>
      <c r="I3247" s="270">
        <v>8.25</v>
      </c>
      <c r="J3247" s="3">
        <v>-1</v>
      </c>
      <c r="K3247" s="3" t="s">
        <v>4752</v>
      </c>
      <c r="L3247" s="3" t="s">
        <v>4753</v>
      </c>
      <c r="M3247" s="3" t="s">
        <v>4753</v>
      </c>
      <c r="N3247" s="3" t="s">
        <v>4769</v>
      </c>
      <c r="O3247" s="3" t="s">
        <v>4715</v>
      </c>
      <c r="P3247" s="3"/>
      <c r="Q3247" s="3"/>
      <c r="R3247" s="3"/>
      <c r="S3247" s="3"/>
      <c r="T3247" s="3" t="s">
        <v>4716</v>
      </c>
    </row>
    <row r="3248" spans="2:20">
      <c r="B3248" t="s">
        <v>12345</v>
      </c>
      <c r="C3248" t="s">
        <v>17504</v>
      </c>
      <c r="E3248" t="s">
        <v>15333</v>
      </c>
      <c r="F3248" s="3">
        <v>0</v>
      </c>
      <c r="G3248" s="3">
        <v>0</v>
      </c>
      <c r="H3248" s="255">
        <v>41969</v>
      </c>
      <c r="I3248" s="270">
        <v>8.25</v>
      </c>
      <c r="J3248" s="3">
        <v>-1</v>
      </c>
      <c r="K3248" s="3" t="s">
        <v>4752</v>
      </c>
      <c r="L3248" s="3" t="s">
        <v>4753</v>
      </c>
      <c r="M3248" s="3" t="s">
        <v>4753</v>
      </c>
      <c r="N3248" s="3" t="s">
        <v>4718</v>
      </c>
      <c r="O3248" s="3" t="s">
        <v>4715</v>
      </c>
      <c r="P3248" s="3"/>
      <c r="Q3248" s="3"/>
      <c r="R3248" s="3"/>
      <c r="S3248" s="3"/>
      <c r="T3248" s="3" t="s">
        <v>4716</v>
      </c>
    </row>
    <row r="3249" spans="2:20">
      <c r="B3249" t="s">
        <v>12345</v>
      </c>
      <c r="C3249" t="s">
        <v>17505</v>
      </c>
      <c r="E3249" t="s">
        <v>14172</v>
      </c>
      <c r="F3249" s="3">
        <v>0</v>
      </c>
      <c r="G3249" s="3">
        <v>0</v>
      </c>
      <c r="H3249" s="255">
        <v>41968</v>
      </c>
      <c r="I3249" s="270">
        <v>8.25</v>
      </c>
      <c r="J3249" s="3">
        <v>-1</v>
      </c>
      <c r="K3249" s="3" t="s">
        <v>12343</v>
      </c>
      <c r="L3249" s="3" t="s">
        <v>4753</v>
      </c>
      <c r="M3249" s="3" t="s">
        <v>4753</v>
      </c>
      <c r="N3249" s="3" t="s">
        <v>4718</v>
      </c>
      <c r="O3249" s="3" t="s">
        <v>4715</v>
      </c>
      <c r="P3249" s="3"/>
      <c r="Q3249" s="3"/>
      <c r="R3249" s="3"/>
      <c r="S3249" s="3"/>
      <c r="T3249" s="3" t="s">
        <v>4716</v>
      </c>
    </row>
    <row r="3250" spans="2:20">
      <c r="B3250" t="s">
        <v>12345</v>
      </c>
      <c r="C3250" t="s">
        <v>17506</v>
      </c>
      <c r="E3250" t="s">
        <v>17507</v>
      </c>
      <c r="F3250" s="3">
        <v>0</v>
      </c>
      <c r="G3250" s="3">
        <v>0</v>
      </c>
      <c r="H3250" s="255">
        <v>41969</v>
      </c>
      <c r="I3250" s="270">
        <v>8.25</v>
      </c>
      <c r="J3250" s="3">
        <v>-1</v>
      </c>
      <c r="K3250" s="3" t="s">
        <v>4752</v>
      </c>
      <c r="L3250" s="3" t="s">
        <v>4753</v>
      </c>
      <c r="M3250" s="3" t="s">
        <v>4753</v>
      </c>
      <c r="N3250" s="3" t="s">
        <v>4718</v>
      </c>
      <c r="O3250" s="3" t="s">
        <v>4715</v>
      </c>
      <c r="P3250" s="3"/>
      <c r="Q3250" s="3"/>
      <c r="R3250" s="3"/>
      <c r="S3250" s="3"/>
      <c r="T3250" s="3" t="s">
        <v>4716</v>
      </c>
    </row>
    <row r="3251" spans="2:20">
      <c r="B3251" t="s">
        <v>12345</v>
      </c>
      <c r="C3251" t="s">
        <v>17508</v>
      </c>
      <c r="E3251" t="s">
        <v>15799</v>
      </c>
      <c r="F3251" s="3">
        <v>0</v>
      </c>
      <c r="G3251" s="3">
        <v>0</v>
      </c>
      <c r="H3251" s="255">
        <v>41968</v>
      </c>
      <c r="I3251" s="270">
        <v>8.25</v>
      </c>
      <c r="J3251" s="3">
        <v>-1</v>
      </c>
      <c r="K3251" s="3" t="s">
        <v>12343</v>
      </c>
      <c r="L3251" s="3" t="s">
        <v>4753</v>
      </c>
      <c r="M3251" s="3" t="s">
        <v>4753</v>
      </c>
      <c r="N3251" s="3" t="s">
        <v>4731</v>
      </c>
      <c r="O3251" s="3" t="s">
        <v>4715</v>
      </c>
      <c r="P3251" s="3"/>
      <c r="Q3251" s="3"/>
      <c r="R3251" s="3"/>
      <c r="S3251" s="3"/>
      <c r="T3251" s="3" t="s">
        <v>4716</v>
      </c>
    </row>
    <row r="3252" spans="2:20">
      <c r="B3252" t="s">
        <v>12345</v>
      </c>
      <c r="C3252" t="s">
        <v>17509</v>
      </c>
      <c r="E3252" t="s">
        <v>13646</v>
      </c>
      <c r="F3252" s="3">
        <v>0</v>
      </c>
      <c r="G3252" s="3">
        <v>0</v>
      </c>
      <c r="H3252" s="255">
        <v>41967</v>
      </c>
      <c r="I3252" s="270">
        <v>8.25</v>
      </c>
      <c r="J3252" s="3">
        <v>-1</v>
      </c>
      <c r="K3252" s="3" t="s">
        <v>4752</v>
      </c>
      <c r="L3252" s="3" t="s">
        <v>5197</v>
      </c>
      <c r="M3252" s="3" t="s">
        <v>17510</v>
      </c>
      <c r="N3252" s="3" t="s">
        <v>4718</v>
      </c>
      <c r="O3252" s="3" t="s">
        <v>4715</v>
      </c>
      <c r="P3252" s="3"/>
      <c r="Q3252" s="3"/>
      <c r="R3252" s="3"/>
      <c r="S3252" s="3"/>
      <c r="T3252" s="3" t="s">
        <v>4716</v>
      </c>
    </row>
    <row r="3253" spans="2:20">
      <c r="B3253" t="s">
        <v>12345</v>
      </c>
      <c r="C3253" t="s">
        <v>17511</v>
      </c>
      <c r="E3253" t="s">
        <v>15532</v>
      </c>
      <c r="F3253" s="3">
        <v>0</v>
      </c>
      <c r="G3253" s="3">
        <v>0</v>
      </c>
      <c r="H3253" s="255">
        <v>41963</v>
      </c>
      <c r="I3253" s="270">
        <v>8.25</v>
      </c>
      <c r="J3253" s="3">
        <v>-1</v>
      </c>
      <c r="K3253" s="3" t="s">
        <v>12343</v>
      </c>
      <c r="L3253" s="3" t="s">
        <v>5197</v>
      </c>
      <c r="M3253" s="3" t="s">
        <v>12999</v>
      </c>
      <c r="N3253" s="3" t="s">
        <v>4718</v>
      </c>
      <c r="O3253" s="3" t="s">
        <v>4715</v>
      </c>
      <c r="P3253" s="3"/>
      <c r="Q3253" s="3"/>
      <c r="R3253" s="3"/>
      <c r="S3253" s="3"/>
      <c r="T3253" s="3" t="s">
        <v>4716</v>
      </c>
    </row>
    <row r="3254" spans="2:20">
      <c r="B3254" t="s">
        <v>12345</v>
      </c>
      <c r="C3254" t="s">
        <v>17512</v>
      </c>
      <c r="E3254" t="s">
        <v>13677</v>
      </c>
      <c r="F3254" s="3">
        <v>0</v>
      </c>
      <c r="G3254" s="3">
        <v>0</v>
      </c>
      <c r="H3254" s="255">
        <v>41968</v>
      </c>
      <c r="I3254" s="270">
        <v>8.25</v>
      </c>
      <c r="J3254" s="3">
        <v>-1</v>
      </c>
      <c r="K3254" s="3" t="s">
        <v>12343</v>
      </c>
      <c r="L3254" s="3" t="s">
        <v>4726</v>
      </c>
      <c r="M3254" s="3" t="s">
        <v>7955</v>
      </c>
      <c r="N3254" s="3" t="s">
        <v>4722</v>
      </c>
      <c r="O3254" s="3" t="s">
        <v>4715</v>
      </c>
      <c r="P3254" s="3"/>
      <c r="Q3254" s="3"/>
      <c r="R3254" s="3"/>
      <c r="S3254" s="3"/>
      <c r="T3254" s="3" t="s">
        <v>4716</v>
      </c>
    </row>
    <row r="3255" spans="2:20">
      <c r="B3255" t="s">
        <v>12345</v>
      </c>
      <c r="C3255" t="s">
        <v>17513</v>
      </c>
      <c r="E3255" t="s">
        <v>17514</v>
      </c>
      <c r="F3255" s="3">
        <v>0</v>
      </c>
      <c r="G3255" s="3">
        <v>0</v>
      </c>
      <c r="H3255" s="255">
        <v>41971</v>
      </c>
      <c r="I3255" s="270">
        <v>8.25</v>
      </c>
      <c r="J3255" s="3">
        <v>-1</v>
      </c>
      <c r="K3255" s="3" t="s">
        <v>4752</v>
      </c>
      <c r="L3255" s="3" t="s">
        <v>4726</v>
      </c>
      <c r="M3255" s="3" t="s">
        <v>11774</v>
      </c>
      <c r="N3255" s="3" t="s">
        <v>4712</v>
      </c>
      <c r="O3255" s="3" t="s">
        <v>4715</v>
      </c>
      <c r="P3255" s="3"/>
      <c r="Q3255" s="3"/>
      <c r="R3255" s="3"/>
      <c r="S3255" s="3"/>
      <c r="T3255" s="3" t="s">
        <v>4716</v>
      </c>
    </row>
    <row r="3256" spans="2:20">
      <c r="B3256" t="s">
        <v>12345</v>
      </c>
      <c r="C3256" t="s">
        <v>17515</v>
      </c>
      <c r="E3256" t="s">
        <v>14562</v>
      </c>
      <c r="F3256" s="3">
        <v>0</v>
      </c>
      <c r="G3256" s="3">
        <v>0</v>
      </c>
      <c r="H3256" s="255">
        <v>41963</v>
      </c>
      <c r="I3256" s="270">
        <v>8.25</v>
      </c>
      <c r="J3256" s="3">
        <v>-1</v>
      </c>
      <c r="K3256" s="3" t="s">
        <v>4752</v>
      </c>
      <c r="L3256" s="3" t="s">
        <v>5324</v>
      </c>
      <c r="M3256" s="3" t="s">
        <v>17516</v>
      </c>
      <c r="N3256" s="3" t="s">
        <v>4722</v>
      </c>
      <c r="O3256" s="3" t="s">
        <v>4715</v>
      </c>
      <c r="P3256" s="3"/>
      <c r="Q3256" s="3"/>
      <c r="R3256" s="3"/>
      <c r="S3256" s="3"/>
      <c r="T3256" s="3" t="s">
        <v>4716</v>
      </c>
    </row>
    <row r="3257" spans="2:20">
      <c r="B3257" t="s">
        <v>12345</v>
      </c>
      <c r="C3257" t="s">
        <v>17517</v>
      </c>
      <c r="E3257" t="s">
        <v>12809</v>
      </c>
      <c r="F3257" s="3">
        <v>0</v>
      </c>
      <c r="G3257" s="3">
        <v>0</v>
      </c>
      <c r="H3257" s="255">
        <v>41967</v>
      </c>
      <c r="I3257" s="270">
        <v>8.25</v>
      </c>
      <c r="J3257" s="3">
        <v>50081</v>
      </c>
      <c r="K3257" s="3" t="s">
        <v>12343</v>
      </c>
      <c r="L3257" s="3" t="s">
        <v>4726</v>
      </c>
      <c r="M3257" s="3" t="s">
        <v>12710</v>
      </c>
      <c r="N3257" s="3" t="s">
        <v>4731</v>
      </c>
      <c r="O3257" s="3" t="s">
        <v>4715</v>
      </c>
      <c r="P3257" s="3"/>
      <c r="Q3257" s="3"/>
      <c r="R3257" s="3"/>
      <c r="S3257" s="3"/>
      <c r="T3257" s="3" t="s">
        <v>4716</v>
      </c>
    </row>
    <row r="3258" spans="2:20">
      <c r="B3258" t="s">
        <v>12345</v>
      </c>
      <c r="C3258" t="s">
        <v>17518</v>
      </c>
      <c r="E3258" t="s">
        <v>14034</v>
      </c>
      <c r="F3258" s="3">
        <v>0</v>
      </c>
      <c r="G3258" s="3">
        <v>0</v>
      </c>
      <c r="H3258" s="255">
        <v>41971</v>
      </c>
      <c r="I3258" s="270">
        <v>8.25</v>
      </c>
      <c r="J3258" s="3">
        <v>-1</v>
      </c>
      <c r="K3258" s="3" t="s">
        <v>12343</v>
      </c>
      <c r="L3258" s="3" t="s">
        <v>4726</v>
      </c>
      <c r="M3258" s="3" t="s">
        <v>9993</v>
      </c>
      <c r="N3258" s="3" t="s">
        <v>4722</v>
      </c>
      <c r="O3258" s="3" t="s">
        <v>4715</v>
      </c>
      <c r="P3258" s="3"/>
      <c r="Q3258" s="3"/>
      <c r="R3258" s="3"/>
      <c r="S3258" s="3"/>
      <c r="T3258" s="3" t="s">
        <v>4716</v>
      </c>
    </row>
    <row r="3259" spans="2:20">
      <c r="B3259" t="s">
        <v>12345</v>
      </c>
      <c r="C3259" t="s">
        <v>17519</v>
      </c>
      <c r="E3259" t="s">
        <v>15022</v>
      </c>
      <c r="F3259" s="3">
        <v>0</v>
      </c>
      <c r="G3259" s="3">
        <v>0</v>
      </c>
      <c r="H3259" s="255">
        <v>41972</v>
      </c>
      <c r="I3259" s="270">
        <v>8.25</v>
      </c>
      <c r="J3259" s="3">
        <v>-1</v>
      </c>
      <c r="K3259" s="3" t="s">
        <v>4752</v>
      </c>
      <c r="L3259" s="3" t="s">
        <v>5197</v>
      </c>
      <c r="M3259" s="3" t="s">
        <v>6539</v>
      </c>
      <c r="N3259" s="3" t="s">
        <v>4731</v>
      </c>
      <c r="O3259" s="3" t="s">
        <v>4715</v>
      </c>
      <c r="P3259" s="3"/>
      <c r="Q3259" s="3"/>
      <c r="R3259" s="3"/>
      <c r="S3259" s="3"/>
      <c r="T3259" s="3" t="s">
        <v>4716</v>
      </c>
    </row>
    <row r="3260" spans="2:20">
      <c r="B3260" t="s">
        <v>12345</v>
      </c>
      <c r="C3260" t="s">
        <v>17520</v>
      </c>
      <c r="E3260" t="s">
        <v>15272</v>
      </c>
      <c r="F3260" s="3">
        <v>0</v>
      </c>
      <c r="G3260" s="3">
        <v>0</v>
      </c>
      <c r="H3260" s="255">
        <v>41965</v>
      </c>
      <c r="I3260" s="270">
        <v>8.25</v>
      </c>
      <c r="J3260" s="3">
        <v>-1</v>
      </c>
      <c r="K3260" s="3" t="s">
        <v>4752</v>
      </c>
      <c r="L3260" s="3" t="s">
        <v>4726</v>
      </c>
      <c r="M3260" s="3" t="s">
        <v>7955</v>
      </c>
      <c r="N3260" s="3" t="s">
        <v>4718</v>
      </c>
      <c r="O3260" s="3" t="s">
        <v>4715</v>
      </c>
      <c r="P3260" s="3"/>
      <c r="Q3260" s="3"/>
      <c r="R3260" s="3"/>
      <c r="S3260" s="3"/>
      <c r="T3260" s="3" t="s">
        <v>4716</v>
      </c>
    </row>
    <row r="3261" spans="2:20">
      <c r="B3261" t="s">
        <v>12345</v>
      </c>
      <c r="C3261" t="s">
        <v>17521</v>
      </c>
      <c r="E3261" t="s">
        <v>14532</v>
      </c>
      <c r="F3261" s="3">
        <v>0</v>
      </c>
      <c r="G3261" s="3">
        <v>0</v>
      </c>
      <c r="H3261" s="255">
        <v>41955</v>
      </c>
      <c r="I3261" s="270">
        <v>8.25</v>
      </c>
      <c r="J3261" s="3">
        <v>-1</v>
      </c>
      <c r="K3261" s="3" t="s">
        <v>12343</v>
      </c>
      <c r="L3261" s="3" t="s">
        <v>4726</v>
      </c>
      <c r="M3261" s="3" t="s">
        <v>7955</v>
      </c>
      <c r="N3261" s="3" t="s">
        <v>4712</v>
      </c>
      <c r="O3261" s="3" t="s">
        <v>4715</v>
      </c>
      <c r="P3261" s="3"/>
      <c r="Q3261" s="3"/>
      <c r="R3261" s="3"/>
      <c r="S3261" s="3"/>
      <c r="T3261" s="3" t="s">
        <v>4716</v>
      </c>
    </row>
    <row r="3262" spans="2:20">
      <c r="B3262" t="s">
        <v>12345</v>
      </c>
      <c r="C3262" t="s">
        <v>17522</v>
      </c>
      <c r="E3262" t="s">
        <v>14532</v>
      </c>
      <c r="F3262" s="3">
        <v>0</v>
      </c>
      <c r="G3262" s="3">
        <v>0</v>
      </c>
      <c r="H3262" s="255">
        <v>41969</v>
      </c>
      <c r="I3262" s="270">
        <v>8.25</v>
      </c>
      <c r="J3262" s="3">
        <v>-1</v>
      </c>
      <c r="K3262" s="3" t="s">
        <v>12343</v>
      </c>
      <c r="L3262" s="3" t="s">
        <v>5324</v>
      </c>
      <c r="M3262" s="3" t="s">
        <v>17523</v>
      </c>
      <c r="N3262" s="3" t="s">
        <v>4722</v>
      </c>
      <c r="O3262" s="3" t="s">
        <v>4715</v>
      </c>
      <c r="P3262" s="3"/>
      <c r="Q3262" s="3"/>
      <c r="R3262" s="3"/>
      <c r="S3262" s="3"/>
      <c r="T3262" s="3" t="s">
        <v>4716</v>
      </c>
    </row>
    <row r="3263" spans="2:20">
      <c r="B3263" t="s">
        <v>12345</v>
      </c>
      <c r="C3263" t="s">
        <v>17524</v>
      </c>
      <c r="E3263" t="s">
        <v>16541</v>
      </c>
      <c r="F3263" s="3">
        <v>0</v>
      </c>
      <c r="G3263" s="3">
        <v>0</v>
      </c>
      <c r="H3263" s="255">
        <v>41956</v>
      </c>
      <c r="I3263" s="270">
        <v>8.25</v>
      </c>
      <c r="J3263" s="3">
        <v>-1</v>
      </c>
      <c r="K3263" s="3" t="s">
        <v>4752</v>
      </c>
      <c r="L3263" s="3" t="s">
        <v>5197</v>
      </c>
      <c r="M3263" s="3" t="s">
        <v>16001</v>
      </c>
      <c r="N3263" s="3" t="s">
        <v>4722</v>
      </c>
      <c r="O3263" s="3" t="s">
        <v>4715</v>
      </c>
      <c r="P3263" s="3"/>
      <c r="Q3263" s="3"/>
      <c r="R3263" s="3"/>
      <c r="S3263" s="3"/>
      <c r="T3263" s="3" t="s">
        <v>4716</v>
      </c>
    </row>
    <row r="3264" spans="2:20">
      <c r="B3264" t="s">
        <v>12345</v>
      </c>
      <c r="C3264" t="s">
        <v>17525</v>
      </c>
      <c r="E3264" t="s">
        <v>16718</v>
      </c>
      <c r="F3264" s="3">
        <v>1</v>
      </c>
      <c r="G3264" s="3">
        <v>1363.76</v>
      </c>
      <c r="H3264" s="255">
        <v>41967</v>
      </c>
      <c r="I3264" s="270">
        <v>8.25</v>
      </c>
      <c r="J3264" s="3">
        <v>-1</v>
      </c>
      <c r="K3264" s="3" t="s">
        <v>4752</v>
      </c>
      <c r="L3264" s="3" t="s">
        <v>5197</v>
      </c>
      <c r="M3264" s="3" t="s">
        <v>17526</v>
      </c>
      <c r="N3264" s="3" t="s">
        <v>4718</v>
      </c>
      <c r="O3264" s="3" t="s">
        <v>4715</v>
      </c>
      <c r="P3264" s="3"/>
      <c r="Q3264" s="3"/>
      <c r="R3264" s="3"/>
      <c r="S3264" s="3"/>
      <c r="T3264" s="3" t="s">
        <v>4716</v>
      </c>
    </row>
    <row r="3265" spans="2:20">
      <c r="B3265" t="s">
        <v>12345</v>
      </c>
      <c r="C3265" t="s">
        <v>17527</v>
      </c>
      <c r="E3265" t="s">
        <v>16963</v>
      </c>
      <c r="F3265" s="3">
        <v>0</v>
      </c>
      <c r="G3265" s="3">
        <v>0</v>
      </c>
      <c r="H3265" s="255">
        <v>41968</v>
      </c>
      <c r="I3265" s="270">
        <v>8.25</v>
      </c>
      <c r="J3265" s="3">
        <v>-1</v>
      </c>
      <c r="K3265" s="3" t="s">
        <v>12343</v>
      </c>
      <c r="L3265" s="3" t="s">
        <v>4726</v>
      </c>
      <c r="M3265" s="3" t="s">
        <v>11774</v>
      </c>
      <c r="N3265" s="3" t="s">
        <v>4718</v>
      </c>
      <c r="O3265" s="3" t="s">
        <v>4715</v>
      </c>
      <c r="P3265" s="3"/>
      <c r="Q3265" s="3"/>
      <c r="R3265" s="3"/>
      <c r="S3265" s="3"/>
      <c r="T3265" s="3" t="s">
        <v>4716</v>
      </c>
    </row>
    <row r="3266" spans="2:20">
      <c r="B3266" t="s">
        <v>12345</v>
      </c>
      <c r="C3266" t="s">
        <v>17528</v>
      </c>
      <c r="E3266" t="s">
        <v>17529</v>
      </c>
      <c r="F3266" s="3">
        <v>0</v>
      </c>
      <c r="G3266" s="3">
        <v>0</v>
      </c>
      <c r="H3266" s="255">
        <v>41968</v>
      </c>
      <c r="I3266" s="270">
        <v>8.25</v>
      </c>
      <c r="J3266" s="3">
        <v>-1</v>
      </c>
      <c r="K3266" s="3" t="s">
        <v>12343</v>
      </c>
      <c r="L3266" s="3" t="s">
        <v>4726</v>
      </c>
      <c r="M3266" s="3" t="s">
        <v>17530</v>
      </c>
      <c r="N3266" s="3" t="s">
        <v>4722</v>
      </c>
      <c r="O3266" s="3" t="s">
        <v>4715</v>
      </c>
      <c r="P3266" s="3"/>
      <c r="Q3266" s="3"/>
      <c r="R3266" s="3"/>
      <c r="S3266" s="3"/>
      <c r="T3266" s="3" t="s">
        <v>4716</v>
      </c>
    </row>
    <row r="3267" spans="2:20">
      <c r="B3267" t="s">
        <v>12345</v>
      </c>
      <c r="C3267" t="s">
        <v>17531</v>
      </c>
      <c r="E3267" t="s">
        <v>13049</v>
      </c>
      <c r="F3267" s="3">
        <v>0</v>
      </c>
      <c r="G3267" s="3">
        <v>0</v>
      </c>
      <c r="H3267" s="255">
        <v>41957</v>
      </c>
      <c r="I3267" s="270">
        <v>8.25</v>
      </c>
      <c r="J3267" s="3">
        <v>50123</v>
      </c>
      <c r="K3267" s="3" t="s">
        <v>12343</v>
      </c>
      <c r="L3267" s="3" t="s">
        <v>5324</v>
      </c>
      <c r="M3267" s="3" t="s">
        <v>13242</v>
      </c>
      <c r="N3267" s="3" t="s">
        <v>4718</v>
      </c>
      <c r="O3267" s="3" t="s">
        <v>4715</v>
      </c>
      <c r="P3267" s="3"/>
      <c r="Q3267" s="3"/>
      <c r="R3267" s="3"/>
      <c r="S3267" s="3"/>
      <c r="T3267" s="3" t="s">
        <v>4716</v>
      </c>
    </row>
    <row r="3268" spans="2:20">
      <c r="B3268" t="s">
        <v>12345</v>
      </c>
      <c r="C3268" t="s">
        <v>17532</v>
      </c>
      <c r="E3268" t="s">
        <v>17533</v>
      </c>
      <c r="F3268" s="3">
        <v>0</v>
      </c>
      <c r="G3268" s="3">
        <v>0</v>
      </c>
      <c r="H3268" s="255">
        <v>41963</v>
      </c>
      <c r="I3268" s="270">
        <v>8.25</v>
      </c>
      <c r="J3268" s="3">
        <v>-1</v>
      </c>
      <c r="K3268" s="3" t="s">
        <v>12343</v>
      </c>
      <c r="L3268" s="3" t="s">
        <v>4726</v>
      </c>
      <c r="M3268" s="3" t="s">
        <v>5188</v>
      </c>
      <c r="N3268" s="3" t="s">
        <v>4722</v>
      </c>
      <c r="O3268" s="3" t="s">
        <v>4715</v>
      </c>
      <c r="P3268" s="3"/>
      <c r="Q3268" s="3"/>
      <c r="R3268" s="3"/>
      <c r="S3268" s="3"/>
      <c r="T3268" s="3" t="s">
        <v>4716</v>
      </c>
    </row>
    <row r="3269" spans="2:20">
      <c r="B3269" t="s">
        <v>12345</v>
      </c>
      <c r="C3269" t="s">
        <v>17534</v>
      </c>
      <c r="E3269" t="s">
        <v>17268</v>
      </c>
      <c r="F3269" s="3">
        <v>1</v>
      </c>
      <c r="G3269" s="3">
        <v>389.49</v>
      </c>
      <c r="H3269" s="255">
        <v>41961</v>
      </c>
      <c r="I3269" s="270">
        <v>8.25</v>
      </c>
      <c r="J3269" s="3">
        <v>-1</v>
      </c>
      <c r="K3269" s="3" t="s">
        <v>12343</v>
      </c>
      <c r="L3269" s="3" t="s">
        <v>4726</v>
      </c>
      <c r="M3269" s="3" t="s">
        <v>7955</v>
      </c>
      <c r="N3269" s="3" t="s">
        <v>4722</v>
      </c>
      <c r="O3269" s="3" t="s">
        <v>4715</v>
      </c>
      <c r="P3269" s="3"/>
      <c r="Q3269" s="3"/>
      <c r="R3269" s="3"/>
      <c r="S3269" s="3"/>
      <c r="T3269" s="3" t="s">
        <v>4716</v>
      </c>
    </row>
    <row r="3270" spans="2:20">
      <c r="B3270" t="s">
        <v>12345</v>
      </c>
      <c r="C3270" t="s">
        <v>17535</v>
      </c>
      <c r="E3270" t="s">
        <v>17536</v>
      </c>
      <c r="F3270" s="3">
        <v>1</v>
      </c>
      <c r="G3270" s="3">
        <v>1363.76</v>
      </c>
      <c r="H3270" s="255">
        <v>41957</v>
      </c>
      <c r="I3270" s="270">
        <v>8.25</v>
      </c>
      <c r="J3270" s="3">
        <v>-1</v>
      </c>
      <c r="K3270" s="3" t="s">
        <v>12343</v>
      </c>
      <c r="L3270" s="3" t="s">
        <v>4753</v>
      </c>
      <c r="M3270" s="3" t="s">
        <v>4753</v>
      </c>
      <c r="N3270" s="3" t="s">
        <v>4712</v>
      </c>
      <c r="O3270" s="3" t="s">
        <v>4715</v>
      </c>
      <c r="P3270" s="3"/>
      <c r="Q3270" s="3"/>
      <c r="R3270" s="3"/>
      <c r="S3270" s="3"/>
      <c r="T3270" s="3" t="s">
        <v>4716</v>
      </c>
    </row>
    <row r="3271" spans="2:20">
      <c r="B3271" t="s">
        <v>12345</v>
      </c>
      <c r="C3271" t="s">
        <v>17537</v>
      </c>
      <c r="E3271" t="s">
        <v>17538</v>
      </c>
      <c r="F3271" s="3">
        <v>0</v>
      </c>
      <c r="G3271" s="3">
        <v>0</v>
      </c>
      <c r="H3271" s="255">
        <v>41957</v>
      </c>
      <c r="I3271" s="270">
        <v>8.25</v>
      </c>
      <c r="J3271" s="3">
        <v>-1</v>
      </c>
      <c r="K3271" s="3" t="s">
        <v>4752</v>
      </c>
      <c r="L3271" s="3" t="s">
        <v>4753</v>
      </c>
      <c r="M3271" s="3" t="s">
        <v>4753</v>
      </c>
      <c r="N3271" s="3" t="s">
        <v>4722</v>
      </c>
      <c r="O3271" s="3" t="s">
        <v>4715</v>
      </c>
      <c r="P3271" s="3"/>
      <c r="Q3271" s="3"/>
      <c r="R3271" s="3"/>
      <c r="S3271" s="3"/>
      <c r="T3271" s="3" t="s">
        <v>4716</v>
      </c>
    </row>
    <row r="3272" spans="2:20">
      <c r="B3272" t="s">
        <v>12345</v>
      </c>
      <c r="C3272" t="s">
        <v>17539</v>
      </c>
      <c r="E3272" t="s">
        <v>16495</v>
      </c>
      <c r="F3272" s="3">
        <v>0</v>
      </c>
      <c r="G3272" s="3">
        <v>0</v>
      </c>
      <c r="H3272" s="255">
        <v>41953</v>
      </c>
      <c r="I3272" s="270">
        <v>8.25</v>
      </c>
      <c r="J3272" s="3">
        <v>-1</v>
      </c>
      <c r="K3272" s="3" t="s">
        <v>4752</v>
      </c>
      <c r="L3272" s="3" t="s">
        <v>4753</v>
      </c>
      <c r="M3272" s="3" t="s">
        <v>4753</v>
      </c>
      <c r="N3272" s="3" t="s">
        <v>4722</v>
      </c>
      <c r="O3272" s="3" t="s">
        <v>4715</v>
      </c>
      <c r="P3272" s="3"/>
      <c r="Q3272" s="3"/>
      <c r="R3272" s="3"/>
      <c r="S3272" s="3"/>
      <c r="T3272" s="3" t="s">
        <v>4716</v>
      </c>
    </row>
    <row r="3273" spans="2:20">
      <c r="B3273" t="s">
        <v>12345</v>
      </c>
      <c r="C3273" t="s">
        <v>17540</v>
      </c>
      <c r="E3273" t="s">
        <v>16222</v>
      </c>
      <c r="F3273" s="3">
        <v>0</v>
      </c>
      <c r="G3273" s="3">
        <v>0</v>
      </c>
      <c r="H3273" s="255">
        <v>41971</v>
      </c>
      <c r="I3273" s="270">
        <v>8.25</v>
      </c>
      <c r="J3273" s="3">
        <v>-1</v>
      </c>
      <c r="K3273" s="3" t="s">
        <v>4752</v>
      </c>
      <c r="L3273" s="3" t="s">
        <v>4753</v>
      </c>
      <c r="M3273" s="3" t="s">
        <v>4753</v>
      </c>
      <c r="N3273" s="3" t="s">
        <v>4722</v>
      </c>
      <c r="O3273" s="3" t="s">
        <v>4715</v>
      </c>
      <c r="P3273" s="3"/>
      <c r="Q3273" s="3"/>
      <c r="R3273" s="3"/>
      <c r="S3273" s="3"/>
      <c r="T3273" s="3" t="s">
        <v>4716</v>
      </c>
    </row>
    <row r="3274" spans="2:20">
      <c r="B3274" t="s">
        <v>12345</v>
      </c>
      <c r="C3274" t="s">
        <v>17541</v>
      </c>
      <c r="E3274" t="s">
        <v>14955</v>
      </c>
      <c r="F3274" s="3">
        <v>0</v>
      </c>
      <c r="G3274" s="3">
        <v>0</v>
      </c>
      <c r="H3274" s="255">
        <v>41971</v>
      </c>
      <c r="I3274" s="270">
        <v>8.25</v>
      </c>
      <c r="J3274" s="3">
        <v>-1</v>
      </c>
      <c r="K3274" s="3" t="s">
        <v>12343</v>
      </c>
      <c r="L3274" s="3" t="s">
        <v>4753</v>
      </c>
      <c r="M3274" s="3" t="s">
        <v>4753</v>
      </c>
      <c r="N3274" s="3" t="s">
        <v>4722</v>
      </c>
      <c r="O3274" s="3" t="s">
        <v>4715</v>
      </c>
      <c r="P3274" s="3"/>
      <c r="Q3274" s="3"/>
      <c r="R3274" s="3"/>
      <c r="S3274" s="3"/>
      <c r="T3274" s="3" t="s">
        <v>4716</v>
      </c>
    </row>
    <row r="3275" spans="2:20">
      <c r="B3275" t="s">
        <v>12345</v>
      </c>
      <c r="C3275" t="s">
        <v>17542</v>
      </c>
      <c r="E3275" t="s">
        <v>14858</v>
      </c>
      <c r="F3275" s="3">
        <v>0</v>
      </c>
      <c r="G3275" s="3">
        <v>0</v>
      </c>
      <c r="H3275" s="255">
        <v>41943</v>
      </c>
      <c r="I3275" s="270">
        <v>8.3333333333333339</v>
      </c>
      <c r="J3275" s="3">
        <v>-1</v>
      </c>
      <c r="K3275" s="3" t="s">
        <v>12343</v>
      </c>
      <c r="L3275" s="3" t="s">
        <v>4753</v>
      </c>
      <c r="M3275" s="3" t="s">
        <v>4753</v>
      </c>
      <c r="N3275" s="3" t="s">
        <v>4712</v>
      </c>
      <c r="O3275" s="3" t="s">
        <v>4715</v>
      </c>
      <c r="P3275" s="3"/>
      <c r="Q3275" s="3"/>
      <c r="R3275" s="3"/>
      <c r="S3275" s="3"/>
      <c r="T3275" s="3" t="s">
        <v>4716</v>
      </c>
    </row>
    <row r="3276" spans="2:20">
      <c r="B3276" t="s">
        <v>12378</v>
      </c>
      <c r="C3276" t="s">
        <v>17543</v>
      </c>
      <c r="E3276" t="s">
        <v>14774</v>
      </c>
      <c r="F3276" s="3">
        <v>0</v>
      </c>
      <c r="G3276" s="3">
        <v>0</v>
      </c>
      <c r="H3276" s="255">
        <v>41941</v>
      </c>
      <c r="I3276" s="270">
        <v>8.3333333333333339</v>
      </c>
      <c r="J3276" s="3">
        <v>-1</v>
      </c>
      <c r="K3276" s="3" t="s">
        <v>12343</v>
      </c>
      <c r="L3276" s="3" t="s">
        <v>4753</v>
      </c>
      <c r="M3276" s="3" t="s">
        <v>4753</v>
      </c>
      <c r="N3276" s="3" t="s">
        <v>4718</v>
      </c>
      <c r="O3276" s="3" t="s">
        <v>4715</v>
      </c>
      <c r="P3276" s="3"/>
      <c r="Q3276" s="3"/>
      <c r="R3276" s="3"/>
      <c r="S3276" s="3"/>
      <c r="T3276" s="3" t="s">
        <v>4716</v>
      </c>
    </row>
    <row r="3277" spans="2:20">
      <c r="B3277" t="s">
        <v>12378</v>
      </c>
      <c r="C3277" t="s">
        <v>17544</v>
      </c>
      <c r="E3277" t="s">
        <v>12521</v>
      </c>
      <c r="F3277" s="3">
        <v>0</v>
      </c>
      <c r="G3277" s="3">
        <v>0</v>
      </c>
      <c r="H3277" s="255">
        <v>41920</v>
      </c>
      <c r="I3277" s="270">
        <v>8.3333333333333339</v>
      </c>
      <c r="J3277" s="3">
        <v>120339</v>
      </c>
      <c r="K3277" s="3" t="s">
        <v>12343</v>
      </c>
      <c r="L3277" s="3" t="s">
        <v>5197</v>
      </c>
      <c r="M3277" s="3" t="s">
        <v>17545</v>
      </c>
      <c r="N3277" s="3" t="s">
        <v>4722</v>
      </c>
      <c r="O3277" s="3" t="s">
        <v>4715</v>
      </c>
      <c r="P3277" s="3"/>
      <c r="Q3277" s="3"/>
      <c r="R3277" s="3"/>
      <c r="S3277" s="3"/>
      <c r="T3277" s="3" t="s">
        <v>4716</v>
      </c>
    </row>
    <row r="3278" spans="2:20">
      <c r="B3278" t="s">
        <v>12345</v>
      </c>
      <c r="C3278" t="s">
        <v>17546</v>
      </c>
      <c r="E3278" t="s">
        <v>12819</v>
      </c>
      <c r="F3278" s="3">
        <v>0</v>
      </c>
      <c r="G3278" s="3">
        <v>0</v>
      </c>
      <c r="H3278" s="255">
        <v>41942</v>
      </c>
      <c r="I3278" s="270">
        <v>8.3333333333333339</v>
      </c>
      <c r="J3278" s="3">
        <v>-1</v>
      </c>
      <c r="K3278" s="3" t="s">
        <v>4752</v>
      </c>
      <c r="L3278" s="3" t="s">
        <v>5197</v>
      </c>
      <c r="M3278" s="3" t="s">
        <v>17547</v>
      </c>
      <c r="N3278" s="3" t="s">
        <v>4769</v>
      </c>
      <c r="O3278" s="3" t="s">
        <v>4715</v>
      </c>
      <c r="P3278" s="3"/>
      <c r="Q3278" s="3"/>
      <c r="R3278" s="3"/>
      <c r="S3278" s="3"/>
      <c r="T3278" s="3" t="s">
        <v>4716</v>
      </c>
    </row>
    <row r="3279" spans="2:20">
      <c r="B3279" t="s">
        <v>12345</v>
      </c>
      <c r="C3279" t="s">
        <v>17548</v>
      </c>
      <c r="E3279" t="s">
        <v>13498</v>
      </c>
      <c r="F3279" s="3">
        <v>0</v>
      </c>
      <c r="G3279" s="3">
        <v>0</v>
      </c>
      <c r="H3279" s="255">
        <v>41934</v>
      </c>
      <c r="I3279" s="270">
        <v>8.3333333333333339</v>
      </c>
      <c r="J3279" s="3">
        <v>-1</v>
      </c>
      <c r="K3279" s="3" t="s">
        <v>12343</v>
      </c>
      <c r="L3279" s="3" t="s">
        <v>4726</v>
      </c>
      <c r="M3279" s="3" t="s">
        <v>10458</v>
      </c>
      <c r="N3279" s="3" t="s">
        <v>4712</v>
      </c>
      <c r="O3279" s="3" t="s">
        <v>4715</v>
      </c>
      <c r="P3279" s="3"/>
      <c r="Q3279" s="3"/>
      <c r="R3279" s="3"/>
      <c r="S3279" s="3"/>
      <c r="T3279" s="3" t="s">
        <v>4716</v>
      </c>
    </row>
    <row r="3280" spans="2:20">
      <c r="B3280" t="s">
        <v>12345</v>
      </c>
      <c r="C3280" t="s">
        <v>17549</v>
      </c>
      <c r="E3280" t="s">
        <v>12570</v>
      </c>
      <c r="F3280" s="3">
        <v>0</v>
      </c>
      <c r="G3280" s="3">
        <v>0</v>
      </c>
      <c r="H3280" s="255">
        <v>41942</v>
      </c>
      <c r="I3280" s="270">
        <v>8.3333333333333339</v>
      </c>
      <c r="J3280" s="3">
        <v>194846</v>
      </c>
      <c r="K3280" s="3" t="s">
        <v>12343</v>
      </c>
      <c r="L3280" s="3" t="s">
        <v>4726</v>
      </c>
      <c r="M3280" s="3" t="s">
        <v>17550</v>
      </c>
      <c r="N3280" s="3" t="s">
        <v>4722</v>
      </c>
      <c r="O3280" s="3" t="s">
        <v>4715</v>
      </c>
      <c r="P3280" s="3"/>
      <c r="Q3280" s="3"/>
      <c r="R3280" s="3"/>
      <c r="S3280" s="3"/>
      <c r="T3280" s="3" t="s">
        <v>4716</v>
      </c>
    </row>
    <row r="3281" spans="2:20">
      <c r="B3281" t="s">
        <v>12345</v>
      </c>
      <c r="C3281" t="s">
        <v>17551</v>
      </c>
      <c r="E3281" t="s">
        <v>14289</v>
      </c>
      <c r="F3281" s="3">
        <v>0</v>
      </c>
      <c r="G3281" s="3">
        <v>0</v>
      </c>
      <c r="H3281" s="255">
        <v>41932</v>
      </c>
      <c r="I3281" s="270">
        <v>8.3333333333333339</v>
      </c>
      <c r="J3281" s="3">
        <v>-1</v>
      </c>
      <c r="K3281" s="3" t="s">
        <v>4752</v>
      </c>
      <c r="L3281" s="3" t="s">
        <v>4726</v>
      </c>
      <c r="M3281" s="3" t="s">
        <v>4994</v>
      </c>
      <c r="N3281" s="3" t="s">
        <v>4718</v>
      </c>
      <c r="O3281" s="3" t="s">
        <v>4715</v>
      </c>
      <c r="P3281" s="3"/>
      <c r="Q3281" s="3"/>
      <c r="R3281" s="3"/>
      <c r="S3281" s="3"/>
      <c r="T3281" s="3" t="s">
        <v>4716</v>
      </c>
    </row>
    <row r="3282" spans="2:20">
      <c r="B3282" t="s">
        <v>12345</v>
      </c>
      <c r="C3282" t="s">
        <v>17552</v>
      </c>
      <c r="E3282" t="s">
        <v>17553</v>
      </c>
      <c r="F3282" s="3">
        <v>1</v>
      </c>
      <c r="G3282" s="3">
        <v>1363.76</v>
      </c>
      <c r="H3282" s="255">
        <v>41941</v>
      </c>
      <c r="I3282" s="270">
        <v>8.3333333333333339</v>
      </c>
      <c r="J3282" s="3">
        <v>-1</v>
      </c>
      <c r="K3282" s="3" t="s">
        <v>4752</v>
      </c>
      <c r="L3282" s="3" t="s">
        <v>5197</v>
      </c>
      <c r="M3282" s="3" t="s">
        <v>17554</v>
      </c>
      <c r="N3282" s="3" t="s">
        <v>4769</v>
      </c>
      <c r="O3282" s="3" t="s">
        <v>4715</v>
      </c>
      <c r="P3282" s="3"/>
      <c r="Q3282" s="3"/>
      <c r="R3282" s="3"/>
      <c r="S3282" s="3"/>
      <c r="T3282" s="3" t="s">
        <v>4716</v>
      </c>
    </row>
    <row r="3283" spans="2:20">
      <c r="B3283" t="s">
        <v>12345</v>
      </c>
      <c r="C3283" t="s">
        <v>17555</v>
      </c>
      <c r="E3283" t="s">
        <v>15184</v>
      </c>
      <c r="F3283" s="3">
        <v>0</v>
      </c>
      <c r="G3283" s="3">
        <v>0</v>
      </c>
      <c r="H3283" s="255">
        <v>41926</v>
      </c>
      <c r="I3283" s="270">
        <v>8.3333333333333339</v>
      </c>
      <c r="J3283" s="3">
        <v>-1</v>
      </c>
      <c r="K3283" s="3" t="s">
        <v>12343</v>
      </c>
      <c r="L3283" s="3" t="s">
        <v>4726</v>
      </c>
      <c r="M3283" s="3" t="s">
        <v>17556</v>
      </c>
      <c r="N3283" s="3" t="s">
        <v>4712</v>
      </c>
      <c r="O3283" s="3" t="s">
        <v>4715</v>
      </c>
      <c r="P3283" s="3"/>
      <c r="Q3283" s="3"/>
      <c r="R3283" s="3"/>
      <c r="S3283" s="3"/>
      <c r="T3283" s="3" t="s">
        <v>4716</v>
      </c>
    </row>
    <row r="3284" spans="2:20">
      <c r="B3284" t="s">
        <v>12345</v>
      </c>
      <c r="C3284" t="s">
        <v>17557</v>
      </c>
      <c r="E3284" t="s">
        <v>15873</v>
      </c>
      <c r="F3284" s="3">
        <v>0</v>
      </c>
      <c r="G3284" s="3">
        <v>0</v>
      </c>
      <c r="H3284" s="255">
        <v>41940</v>
      </c>
      <c r="I3284" s="270">
        <v>8.3333333333333339</v>
      </c>
      <c r="J3284" s="3">
        <v>-1</v>
      </c>
      <c r="K3284" s="3" t="s">
        <v>12343</v>
      </c>
      <c r="L3284" s="3" t="s">
        <v>4726</v>
      </c>
      <c r="M3284" s="3" t="s">
        <v>8841</v>
      </c>
      <c r="N3284" s="3" t="s">
        <v>4722</v>
      </c>
      <c r="O3284" s="3" t="s">
        <v>4715</v>
      </c>
      <c r="P3284" s="3"/>
      <c r="Q3284" s="3"/>
      <c r="R3284" s="3"/>
      <c r="S3284" s="3"/>
      <c r="T3284" s="3" t="s">
        <v>4716</v>
      </c>
    </row>
    <row r="3285" spans="2:20">
      <c r="B3285" t="s">
        <v>12345</v>
      </c>
      <c r="C3285" t="s">
        <v>17558</v>
      </c>
      <c r="E3285" t="s">
        <v>14063</v>
      </c>
      <c r="F3285" s="3">
        <v>1</v>
      </c>
      <c r="G3285" s="3">
        <v>1363.76</v>
      </c>
      <c r="H3285" s="255">
        <v>41942</v>
      </c>
      <c r="I3285" s="270">
        <v>8.3333333333333339</v>
      </c>
      <c r="J3285" s="3">
        <v>-1</v>
      </c>
      <c r="K3285" s="3" t="s">
        <v>4752</v>
      </c>
      <c r="L3285" s="3" t="s">
        <v>4726</v>
      </c>
      <c r="M3285" s="3" t="s">
        <v>11774</v>
      </c>
      <c r="N3285" s="3" t="s">
        <v>4722</v>
      </c>
      <c r="O3285" s="3" t="s">
        <v>4715</v>
      </c>
      <c r="P3285" s="3"/>
      <c r="Q3285" s="3"/>
      <c r="R3285" s="3"/>
      <c r="S3285" s="3"/>
      <c r="T3285" s="3" t="s">
        <v>4716</v>
      </c>
    </row>
    <row r="3286" spans="2:20">
      <c r="B3286" t="s">
        <v>12345</v>
      </c>
      <c r="C3286" t="s">
        <v>17559</v>
      </c>
      <c r="E3286" t="s">
        <v>15584</v>
      </c>
      <c r="F3286" s="3">
        <v>0</v>
      </c>
      <c r="G3286" s="3">
        <v>0</v>
      </c>
      <c r="H3286" s="255">
        <v>41940</v>
      </c>
      <c r="I3286" s="270">
        <v>8.3333333333333339</v>
      </c>
      <c r="J3286" s="3">
        <v>-1</v>
      </c>
      <c r="K3286" s="3" t="s">
        <v>12343</v>
      </c>
      <c r="L3286" s="3" t="s">
        <v>4726</v>
      </c>
      <c r="M3286" s="3" t="s">
        <v>4994</v>
      </c>
      <c r="N3286" s="3" t="s">
        <v>4722</v>
      </c>
      <c r="O3286" s="3" t="s">
        <v>4715</v>
      </c>
      <c r="P3286" s="3"/>
      <c r="Q3286" s="3"/>
      <c r="R3286" s="3"/>
      <c r="S3286" s="3"/>
      <c r="T3286" s="3" t="s">
        <v>4716</v>
      </c>
    </row>
    <row r="3287" spans="2:20">
      <c r="B3287" t="s">
        <v>12345</v>
      </c>
      <c r="C3287" t="s">
        <v>17560</v>
      </c>
      <c r="E3287" t="s">
        <v>14838</v>
      </c>
      <c r="F3287" s="3">
        <v>0</v>
      </c>
      <c r="G3287" s="3">
        <v>0</v>
      </c>
      <c r="H3287" s="255">
        <v>41935</v>
      </c>
      <c r="I3287" s="270">
        <v>8.3333333333333339</v>
      </c>
      <c r="J3287" s="3">
        <v>-1</v>
      </c>
      <c r="K3287" s="3" t="s">
        <v>12343</v>
      </c>
      <c r="L3287" s="3" t="s">
        <v>4726</v>
      </c>
      <c r="M3287" s="3" t="s">
        <v>4994</v>
      </c>
      <c r="N3287" s="3" t="s">
        <v>4718</v>
      </c>
      <c r="O3287" s="3" t="s">
        <v>4715</v>
      </c>
      <c r="P3287" s="3"/>
      <c r="Q3287" s="3"/>
      <c r="R3287" s="3"/>
      <c r="S3287" s="3"/>
      <c r="T3287" s="3" t="s">
        <v>4716</v>
      </c>
    </row>
    <row r="3288" spans="2:20">
      <c r="B3288" t="s">
        <v>12345</v>
      </c>
      <c r="C3288" t="s">
        <v>17561</v>
      </c>
      <c r="E3288" t="s">
        <v>17562</v>
      </c>
      <c r="F3288" s="3">
        <v>0</v>
      </c>
      <c r="G3288" s="3">
        <v>0</v>
      </c>
      <c r="H3288" s="255">
        <v>41942</v>
      </c>
      <c r="I3288" s="270">
        <v>8.3333333333333339</v>
      </c>
      <c r="J3288" s="3">
        <v>82833</v>
      </c>
      <c r="K3288" s="3" t="s">
        <v>12343</v>
      </c>
      <c r="L3288" s="3" t="s">
        <v>5324</v>
      </c>
      <c r="M3288" s="3" t="s">
        <v>15111</v>
      </c>
      <c r="N3288" s="3" t="s">
        <v>4722</v>
      </c>
      <c r="O3288" s="3" t="s">
        <v>4715</v>
      </c>
      <c r="P3288" s="3"/>
      <c r="Q3288" s="3"/>
      <c r="R3288" s="3"/>
      <c r="S3288" s="3"/>
      <c r="T3288" s="3" t="s">
        <v>4716</v>
      </c>
    </row>
    <row r="3289" spans="2:20">
      <c r="B3289" t="s">
        <v>12345</v>
      </c>
      <c r="C3289" t="s">
        <v>17563</v>
      </c>
      <c r="E3289" t="s">
        <v>16963</v>
      </c>
      <c r="F3289" s="3">
        <v>0</v>
      </c>
      <c r="G3289" s="3">
        <v>0</v>
      </c>
      <c r="H3289" s="255">
        <v>41943</v>
      </c>
      <c r="I3289" s="270">
        <v>8.3333333333333339</v>
      </c>
      <c r="J3289" s="3">
        <v>-1</v>
      </c>
      <c r="K3289" s="3" t="s">
        <v>4752</v>
      </c>
      <c r="L3289" s="3" t="s">
        <v>5324</v>
      </c>
      <c r="M3289" s="3" t="s">
        <v>17564</v>
      </c>
      <c r="N3289" s="3" t="s">
        <v>4722</v>
      </c>
      <c r="O3289" s="3" t="s">
        <v>4715</v>
      </c>
      <c r="P3289" s="3"/>
      <c r="Q3289" s="3"/>
      <c r="R3289" s="3"/>
      <c r="S3289" s="3"/>
      <c r="T3289" s="3" t="s">
        <v>4716</v>
      </c>
    </row>
    <row r="3290" spans="2:20">
      <c r="B3290" t="s">
        <v>12345</v>
      </c>
      <c r="C3290" t="s">
        <v>17565</v>
      </c>
      <c r="E3290" t="s">
        <v>12661</v>
      </c>
      <c r="F3290" s="3">
        <v>0</v>
      </c>
      <c r="G3290" s="3">
        <v>0</v>
      </c>
      <c r="H3290" s="255">
        <v>41940</v>
      </c>
      <c r="I3290" s="270">
        <v>8.3333333333333339</v>
      </c>
      <c r="J3290" s="3">
        <v>66431</v>
      </c>
      <c r="K3290" s="3" t="s">
        <v>12343</v>
      </c>
      <c r="L3290" s="3" t="s">
        <v>4726</v>
      </c>
      <c r="M3290" s="3" t="s">
        <v>5972</v>
      </c>
      <c r="N3290" s="3" t="s">
        <v>4712</v>
      </c>
      <c r="O3290" s="3" t="s">
        <v>4715</v>
      </c>
      <c r="P3290" s="3"/>
      <c r="Q3290" s="3"/>
      <c r="R3290" s="3"/>
      <c r="S3290" s="3"/>
      <c r="T3290" s="3" t="s">
        <v>4716</v>
      </c>
    </row>
    <row r="3291" spans="2:20">
      <c r="B3291" t="s">
        <v>12345</v>
      </c>
      <c r="C3291" t="s">
        <v>17566</v>
      </c>
      <c r="E3291" t="s">
        <v>17567</v>
      </c>
      <c r="F3291" s="3">
        <v>0</v>
      </c>
      <c r="G3291" s="3">
        <v>0</v>
      </c>
      <c r="H3291" s="255">
        <v>41926</v>
      </c>
      <c r="I3291" s="270">
        <v>8.3333333333333339</v>
      </c>
      <c r="J3291" s="3">
        <v>-1</v>
      </c>
      <c r="K3291" s="3" t="s">
        <v>12343</v>
      </c>
      <c r="L3291" s="3" t="s">
        <v>4726</v>
      </c>
      <c r="M3291" s="3" t="s">
        <v>10458</v>
      </c>
      <c r="N3291" s="3" t="s">
        <v>4722</v>
      </c>
      <c r="O3291" s="3" t="s">
        <v>4715</v>
      </c>
      <c r="P3291" s="3"/>
      <c r="Q3291" s="3"/>
      <c r="R3291" s="3"/>
      <c r="S3291" s="3"/>
      <c r="T3291" s="3" t="s">
        <v>4716</v>
      </c>
    </row>
    <row r="3292" spans="2:20">
      <c r="B3292" t="s">
        <v>12345</v>
      </c>
      <c r="C3292" t="s">
        <v>17568</v>
      </c>
      <c r="E3292" t="s">
        <v>12429</v>
      </c>
      <c r="F3292" s="3">
        <v>0</v>
      </c>
      <c r="G3292" s="3">
        <v>0</v>
      </c>
      <c r="H3292" s="255">
        <v>41940</v>
      </c>
      <c r="I3292" s="270">
        <v>8.3333333333333339</v>
      </c>
      <c r="J3292" s="3">
        <v>218588</v>
      </c>
      <c r="K3292" s="3" t="s">
        <v>12343</v>
      </c>
      <c r="L3292" s="3" t="s">
        <v>4726</v>
      </c>
      <c r="M3292" s="3" t="s">
        <v>5563</v>
      </c>
      <c r="N3292" s="3" t="s">
        <v>4722</v>
      </c>
      <c r="O3292" s="3" t="s">
        <v>4715</v>
      </c>
      <c r="P3292" s="3"/>
      <c r="Q3292" s="3"/>
      <c r="R3292" s="3"/>
      <c r="S3292" s="3"/>
      <c r="T3292" s="3" t="s">
        <v>4716</v>
      </c>
    </row>
    <row r="3293" spans="2:20">
      <c r="B3293" t="s">
        <v>12345</v>
      </c>
      <c r="C3293" t="s">
        <v>17569</v>
      </c>
      <c r="E3293" t="s">
        <v>17570</v>
      </c>
      <c r="F3293" s="3">
        <v>0</v>
      </c>
      <c r="G3293" s="3">
        <v>0</v>
      </c>
      <c r="H3293" s="255">
        <v>41922</v>
      </c>
      <c r="I3293" s="270">
        <v>8.3333333333333339</v>
      </c>
      <c r="J3293" s="3">
        <v>-1</v>
      </c>
      <c r="K3293" s="3" t="s">
        <v>4752</v>
      </c>
      <c r="L3293" s="3" t="s">
        <v>4753</v>
      </c>
      <c r="M3293" s="3" t="s">
        <v>4753</v>
      </c>
      <c r="N3293" s="3" t="s">
        <v>4712</v>
      </c>
      <c r="O3293" s="3" t="s">
        <v>4715</v>
      </c>
      <c r="P3293" s="3"/>
      <c r="Q3293" s="3"/>
      <c r="R3293" s="3"/>
      <c r="S3293" s="3"/>
      <c r="T3293" s="3" t="s">
        <v>4716</v>
      </c>
    </row>
    <row r="3294" spans="2:20">
      <c r="B3294" t="s">
        <v>12345</v>
      </c>
      <c r="C3294" t="s">
        <v>17571</v>
      </c>
      <c r="E3294" t="s">
        <v>15599</v>
      </c>
      <c r="F3294" s="3">
        <v>0</v>
      </c>
      <c r="G3294" s="3">
        <v>0</v>
      </c>
      <c r="H3294" s="255">
        <v>41942</v>
      </c>
      <c r="I3294" s="270">
        <v>8.3333333333333339</v>
      </c>
      <c r="J3294" s="3">
        <v>-1</v>
      </c>
      <c r="K3294" s="3" t="s">
        <v>4752</v>
      </c>
      <c r="L3294" s="3" t="s">
        <v>4753</v>
      </c>
      <c r="M3294" s="3" t="s">
        <v>4753</v>
      </c>
      <c r="N3294" s="3" t="s">
        <v>4722</v>
      </c>
      <c r="O3294" s="3" t="s">
        <v>4715</v>
      </c>
      <c r="P3294" s="3"/>
      <c r="Q3294" s="3"/>
      <c r="R3294" s="3"/>
      <c r="S3294" s="3"/>
      <c r="T3294" s="3" t="s">
        <v>4716</v>
      </c>
    </row>
    <row r="3295" spans="2:20">
      <c r="B3295" t="s">
        <v>12345</v>
      </c>
      <c r="C3295" t="s">
        <v>17572</v>
      </c>
      <c r="E3295" t="s">
        <v>15462</v>
      </c>
      <c r="F3295" s="3">
        <v>0</v>
      </c>
      <c r="G3295" s="3">
        <v>0</v>
      </c>
      <c r="H3295" s="255">
        <v>41935</v>
      </c>
      <c r="I3295" s="270">
        <v>8.3333333333333339</v>
      </c>
      <c r="J3295" s="3">
        <v>-1</v>
      </c>
      <c r="K3295" s="3" t="s">
        <v>4752</v>
      </c>
      <c r="L3295" s="3" t="s">
        <v>4753</v>
      </c>
      <c r="M3295" s="3" t="s">
        <v>4753</v>
      </c>
      <c r="N3295" s="3" t="s">
        <v>4722</v>
      </c>
      <c r="O3295" s="3" t="s">
        <v>4715</v>
      </c>
      <c r="P3295" s="3"/>
      <c r="Q3295" s="3"/>
      <c r="R3295" s="3"/>
      <c r="S3295" s="3"/>
      <c r="T3295" s="3" t="s">
        <v>4716</v>
      </c>
    </row>
    <row r="3296" spans="2:20">
      <c r="B3296" t="s">
        <v>12345</v>
      </c>
      <c r="C3296" t="s">
        <v>17573</v>
      </c>
      <c r="E3296" t="s">
        <v>17351</v>
      </c>
      <c r="F3296" s="3">
        <v>0</v>
      </c>
      <c r="G3296" s="3">
        <v>0</v>
      </c>
      <c r="H3296" s="255">
        <v>41918</v>
      </c>
      <c r="I3296" s="270">
        <v>8.3333333333333339</v>
      </c>
      <c r="J3296" s="3">
        <v>-1</v>
      </c>
      <c r="K3296" s="3" t="s">
        <v>4752</v>
      </c>
      <c r="L3296" s="3" t="s">
        <v>4753</v>
      </c>
      <c r="M3296" s="3" t="s">
        <v>4753</v>
      </c>
      <c r="N3296" s="3" t="s">
        <v>4769</v>
      </c>
      <c r="O3296" s="3" t="s">
        <v>4715</v>
      </c>
      <c r="P3296" s="3"/>
      <c r="Q3296" s="3"/>
      <c r="R3296" s="3"/>
      <c r="S3296" s="3"/>
      <c r="T3296" s="3" t="s">
        <v>4716</v>
      </c>
    </row>
    <row r="3297" spans="2:20">
      <c r="B3297" t="s">
        <v>12345</v>
      </c>
      <c r="C3297" t="s">
        <v>17574</v>
      </c>
      <c r="E3297" t="s">
        <v>15455</v>
      </c>
      <c r="F3297" s="3">
        <v>2</v>
      </c>
      <c r="G3297" s="3">
        <v>1920.18</v>
      </c>
      <c r="H3297" s="255">
        <v>41907</v>
      </c>
      <c r="I3297" s="270">
        <v>8.4166666666666661</v>
      </c>
      <c r="J3297" s="3">
        <v>-1</v>
      </c>
      <c r="K3297" s="3" t="s">
        <v>4752</v>
      </c>
      <c r="L3297" s="3" t="s">
        <v>4753</v>
      </c>
      <c r="M3297" s="3" t="s">
        <v>4753</v>
      </c>
      <c r="N3297" s="3" t="s">
        <v>4712</v>
      </c>
      <c r="O3297" s="3" t="s">
        <v>4715</v>
      </c>
      <c r="P3297" s="3"/>
      <c r="Q3297" s="3"/>
      <c r="R3297" s="3"/>
      <c r="S3297" s="3"/>
      <c r="T3297" s="3" t="s">
        <v>4716</v>
      </c>
    </row>
    <row r="3298" spans="2:20">
      <c r="B3298" t="s">
        <v>12345</v>
      </c>
      <c r="C3298" t="s">
        <v>17575</v>
      </c>
      <c r="E3298" t="s">
        <v>17576</v>
      </c>
      <c r="F3298" s="3">
        <v>1</v>
      </c>
      <c r="G3298" s="3">
        <v>1363.76</v>
      </c>
      <c r="H3298" s="255">
        <v>41883</v>
      </c>
      <c r="I3298" s="270">
        <v>8.4166666666666661</v>
      </c>
      <c r="J3298" s="3">
        <v>-1</v>
      </c>
      <c r="K3298" s="3" t="s">
        <v>4752</v>
      </c>
      <c r="L3298" s="3" t="s">
        <v>5197</v>
      </c>
      <c r="M3298" s="3" t="s">
        <v>14621</v>
      </c>
      <c r="N3298" s="3" t="s">
        <v>4722</v>
      </c>
      <c r="O3298" s="3" t="s">
        <v>4715</v>
      </c>
      <c r="P3298" s="3"/>
      <c r="Q3298" s="3"/>
      <c r="R3298" s="3"/>
      <c r="S3298" s="3"/>
      <c r="T3298" s="3" t="s">
        <v>4716</v>
      </c>
    </row>
    <row r="3299" spans="2:20">
      <c r="B3299" t="s">
        <v>12345</v>
      </c>
      <c r="C3299" t="s">
        <v>17577</v>
      </c>
      <c r="E3299" t="s">
        <v>15034</v>
      </c>
      <c r="F3299" s="3">
        <v>0</v>
      </c>
      <c r="G3299" s="3">
        <v>0</v>
      </c>
      <c r="H3299" s="255">
        <v>41907</v>
      </c>
      <c r="I3299" s="270">
        <v>8.4166666666666661</v>
      </c>
      <c r="J3299" s="3">
        <v>-1</v>
      </c>
      <c r="K3299" s="3" t="s">
        <v>12343</v>
      </c>
      <c r="L3299" s="3" t="s">
        <v>4753</v>
      </c>
      <c r="M3299" s="3" t="s">
        <v>4753</v>
      </c>
      <c r="N3299" s="3" t="s">
        <v>4718</v>
      </c>
      <c r="O3299" s="3" t="s">
        <v>4715</v>
      </c>
      <c r="P3299" s="3"/>
      <c r="Q3299" s="3"/>
      <c r="R3299" s="3"/>
      <c r="S3299" s="3"/>
      <c r="T3299" s="3" t="s">
        <v>4716</v>
      </c>
    </row>
    <row r="3300" spans="2:20">
      <c r="B3300" t="s">
        <v>12345</v>
      </c>
      <c r="C3300" t="s">
        <v>17578</v>
      </c>
      <c r="E3300" t="s">
        <v>17579</v>
      </c>
      <c r="F3300" s="3">
        <v>0</v>
      </c>
      <c r="G3300" s="3">
        <v>0</v>
      </c>
      <c r="H3300" s="255">
        <v>41907</v>
      </c>
      <c r="I3300" s="270">
        <v>8.4166666666666661</v>
      </c>
      <c r="J3300" s="3">
        <v>-1</v>
      </c>
      <c r="K3300" s="3" t="s">
        <v>12343</v>
      </c>
      <c r="L3300" s="3" t="s">
        <v>4753</v>
      </c>
      <c r="M3300" s="3" t="s">
        <v>4753</v>
      </c>
      <c r="N3300" s="3" t="s">
        <v>4722</v>
      </c>
      <c r="O3300" s="3" t="s">
        <v>4715</v>
      </c>
      <c r="P3300" s="3"/>
      <c r="Q3300" s="3"/>
      <c r="R3300" s="3"/>
      <c r="S3300" s="3"/>
      <c r="T3300" s="3" t="s">
        <v>4716</v>
      </c>
    </row>
    <row r="3301" spans="2:20">
      <c r="B3301" t="s">
        <v>12345</v>
      </c>
      <c r="C3301" t="s">
        <v>17580</v>
      </c>
      <c r="E3301" t="s">
        <v>17192</v>
      </c>
      <c r="F3301" s="3">
        <v>0</v>
      </c>
      <c r="G3301" s="3">
        <v>0</v>
      </c>
      <c r="H3301" s="255">
        <v>41893</v>
      </c>
      <c r="I3301" s="270">
        <v>8.4166666666666661</v>
      </c>
      <c r="J3301" s="3">
        <v>-1</v>
      </c>
      <c r="K3301" s="3" t="s">
        <v>12343</v>
      </c>
      <c r="L3301" s="3" t="s">
        <v>4726</v>
      </c>
      <c r="M3301" s="3" t="s">
        <v>5972</v>
      </c>
      <c r="N3301" s="3" t="s">
        <v>4718</v>
      </c>
      <c r="O3301" s="3" t="s">
        <v>4715</v>
      </c>
      <c r="P3301" s="3"/>
      <c r="Q3301" s="3"/>
      <c r="R3301" s="3"/>
      <c r="S3301" s="3"/>
      <c r="T3301" s="3" t="s">
        <v>4716</v>
      </c>
    </row>
    <row r="3302" spans="2:20">
      <c r="B3302" t="s">
        <v>12345</v>
      </c>
      <c r="C3302" t="s">
        <v>17581</v>
      </c>
      <c r="E3302" t="s">
        <v>16077</v>
      </c>
      <c r="F3302" s="3">
        <v>0</v>
      </c>
      <c r="G3302" s="3">
        <v>0</v>
      </c>
      <c r="H3302" s="255">
        <v>41897</v>
      </c>
      <c r="I3302" s="270">
        <v>8.4166666666666661</v>
      </c>
      <c r="J3302" s="3">
        <v>-1</v>
      </c>
      <c r="K3302" s="3" t="s">
        <v>12343</v>
      </c>
      <c r="L3302" s="3" t="s">
        <v>5324</v>
      </c>
      <c r="M3302" s="3" t="s">
        <v>17582</v>
      </c>
      <c r="N3302" s="3" t="s">
        <v>4731</v>
      </c>
      <c r="O3302" s="3" t="s">
        <v>4715</v>
      </c>
      <c r="P3302" s="3"/>
      <c r="Q3302" s="3"/>
      <c r="R3302" s="3"/>
      <c r="S3302" s="3"/>
      <c r="T3302" s="3" t="s">
        <v>4716</v>
      </c>
    </row>
    <row r="3303" spans="2:20">
      <c r="B3303" t="s">
        <v>12345</v>
      </c>
      <c r="C3303" t="s">
        <v>17583</v>
      </c>
      <c r="E3303" t="s">
        <v>17584</v>
      </c>
      <c r="F3303" s="3">
        <v>0</v>
      </c>
      <c r="G3303" s="3">
        <v>0</v>
      </c>
      <c r="H3303" s="255">
        <v>41905</v>
      </c>
      <c r="I3303" s="270">
        <v>8.4166666666666661</v>
      </c>
      <c r="J3303" s="3">
        <v>-1</v>
      </c>
      <c r="K3303" s="3" t="s">
        <v>4752</v>
      </c>
      <c r="L3303" s="3" t="s">
        <v>4726</v>
      </c>
      <c r="M3303" s="3" t="s">
        <v>4994</v>
      </c>
      <c r="N3303" s="3" t="s">
        <v>4712</v>
      </c>
      <c r="O3303" s="3" t="s">
        <v>4715</v>
      </c>
      <c r="P3303" s="3"/>
      <c r="Q3303" s="3"/>
      <c r="R3303" s="3"/>
      <c r="S3303" s="3"/>
      <c r="T3303" s="3" t="s">
        <v>4716</v>
      </c>
    </row>
    <row r="3304" spans="2:20">
      <c r="B3304" t="s">
        <v>12345</v>
      </c>
      <c r="C3304" t="s">
        <v>17585</v>
      </c>
      <c r="E3304" t="s">
        <v>12506</v>
      </c>
      <c r="F3304" s="3">
        <v>0</v>
      </c>
      <c r="G3304" s="3">
        <v>0</v>
      </c>
      <c r="H3304" s="255">
        <v>41900</v>
      </c>
      <c r="I3304" s="270">
        <v>8.4166666666666661</v>
      </c>
      <c r="J3304" s="3">
        <v>221630</v>
      </c>
      <c r="K3304" s="3" t="s">
        <v>4752</v>
      </c>
      <c r="L3304" s="3" t="s">
        <v>4726</v>
      </c>
      <c r="M3304" s="3" t="s">
        <v>5228</v>
      </c>
      <c r="N3304" s="3" t="s">
        <v>4718</v>
      </c>
      <c r="O3304" s="3" t="s">
        <v>4715</v>
      </c>
      <c r="P3304" s="3"/>
      <c r="Q3304" s="3"/>
      <c r="R3304" s="3"/>
      <c r="S3304" s="3"/>
      <c r="T3304" s="3" t="s">
        <v>4716</v>
      </c>
    </row>
    <row r="3305" spans="2:20">
      <c r="B3305" t="s">
        <v>12345</v>
      </c>
      <c r="C3305" t="s">
        <v>17586</v>
      </c>
      <c r="E3305" t="s">
        <v>17587</v>
      </c>
      <c r="F3305" s="3">
        <v>0</v>
      </c>
      <c r="G3305" s="3">
        <v>0</v>
      </c>
      <c r="H3305" s="255">
        <v>41912</v>
      </c>
      <c r="I3305" s="270">
        <v>8.4166666666666661</v>
      </c>
      <c r="J3305" s="3">
        <v>-1</v>
      </c>
      <c r="K3305" s="3" t="s">
        <v>12343</v>
      </c>
      <c r="L3305" s="3" t="s">
        <v>5324</v>
      </c>
      <c r="M3305" s="3" t="s">
        <v>14728</v>
      </c>
      <c r="N3305" s="3" t="s">
        <v>4712</v>
      </c>
      <c r="O3305" s="3" t="s">
        <v>4715</v>
      </c>
      <c r="P3305" s="3"/>
      <c r="Q3305" s="3"/>
      <c r="R3305" s="3"/>
      <c r="S3305" s="3"/>
      <c r="T3305" s="3" t="s">
        <v>4716</v>
      </c>
    </row>
    <row r="3306" spans="2:20">
      <c r="B3306" t="s">
        <v>12345</v>
      </c>
      <c r="C3306" t="s">
        <v>17588</v>
      </c>
      <c r="E3306" t="s">
        <v>12564</v>
      </c>
      <c r="F3306" s="3">
        <v>0</v>
      </c>
      <c r="G3306" s="3">
        <v>0</v>
      </c>
      <c r="H3306" s="255">
        <v>41884</v>
      </c>
      <c r="I3306" s="270">
        <v>8.4166666666666661</v>
      </c>
      <c r="J3306" s="3">
        <v>359390</v>
      </c>
      <c r="K3306" s="3" t="s">
        <v>12343</v>
      </c>
      <c r="L3306" s="3" t="s">
        <v>4713</v>
      </c>
      <c r="M3306" s="3" t="s">
        <v>17589</v>
      </c>
      <c r="N3306" s="3" t="s">
        <v>4731</v>
      </c>
      <c r="O3306" s="3" t="s">
        <v>4715</v>
      </c>
      <c r="P3306" s="3"/>
      <c r="Q3306" s="3"/>
      <c r="R3306" s="3"/>
      <c r="S3306" s="3"/>
      <c r="T3306" s="3" t="s">
        <v>4716</v>
      </c>
    </row>
    <row r="3307" spans="2:20">
      <c r="B3307" t="s">
        <v>12345</v>
      </c>
      <c r="C3307" t="s">
        <v>17590</v>
      </c>
      <c r="E3307" t="s">
        <v>17591</v>
      </c>
      <c r="F3307" s="3">
        <v>1</v>
      </c>
      <c r="G3307" s="3">
        <v>389.49</v>
      </c>
      <c r="H3307" s="255">
        <v>41899</v>
      </c>
      <c r="I3307" s="270">
        <v>8.4166666666666661</v>
      </c>
      <c r="J3307" s="3">
        <v>-1</v>
      </c>
      <c r="K3307" s="3" t="s">
        <v>12343</v>
      </c>
      <c r="L3307" s="3" t="s">
        <v>5324</v>
      </c>
      <c r="M3307" s="3" t="s">
        <v>4994</v>
      </c>
      <c r="N3307" s="3" t="s">
        <v>4722</v>
      </c>
      <c r="O3307" s="3" t="s">
        <v>4715</v>
      </c>
      <c r="P3307" s="3"/>
      <c r="Q3307" s="3"/>
      <c r="R3307" s="3"/>
      <c r="S3307" s="3"/>
      <c r="T3307" s="3" t="s">
        <v>4716</v>
      </c>
    </row>
    <row r="3308" spans="2:20">
      <c r="B3308" t="s">
        <v>12345</v>
      </c>
      <c r="C3308" t="s">
        <v>3181</v>
      </c>
      <c r="E3308" t="s">
        <v>17592</v>
      </c>
      <c r="F3308" s="3">
        <v>0</v>
      </c>
      <c r="G3308" s="3">
        <v>0</v>
      </c>
      <c r="H3308" s="255">
        <v>41890</v>
      </c>
      <c r="I3308" s="270">
        <v>8.4166666666666661</v>
      </c>
      <c r="J3308" s="3">
        <v>53324</v>
      </c>
      <c r="K3308" s="3" t="s">
        <v>4752</v>
      </c>
      <c r="L3308" s="3" t="s">
        <v>4726</v>
      </c>
      <c r="M3308" s="3" t="s">
        <v>17593</v>
      </c>
      <c r="N3308" s="3" t="s">
        <v>4712</v>
      </c>
      <c r="O3308" s="3" t="s">
        <v>4715</v>
      </c>
      <c r="P3308" s="3"/>
      <c r="Q3308" s="3"/>
      <c r="R3308" s="3"/>
      <c r="S3308" s="3"/>
      <c r="T3308" s="3" t="s">
        <v>4716</v>
      </c>
    </row>
    <row r="3309" spans="2:20">
      <c r="B3309" t="s">
        <v>12345</v>
      </c>
      <c r="C3309" t="s">
        <v>17594</v>
      </c>
      <c r="E3309" t="s">
        <v>15495</v>
      </c>
      <c r="F3309" s="3">
        <v>0</v>
      </c>
      <c r="G3309" s="3">
        <v>0</v>
      </c>
      <c r="H3309" s="255">
        <v>41911</v>
      </c>
      <c r="I3309" s="270">
        <v>8.4166666666666661</v>
      </c>
      <c r="J3309" s="3">
        <v>-1</v>
      </c>
      <c r="K3309" s="3" t="s">
        <v>4752</v>
      </c>
      <c r="L3309" s="3" t="s">
        <v>4726</v>
      </c>
      <c r="M3309" s="3" t="s">
        <v>4994</v>
      </c>
      <c r="N3309" s="3" t="s">
        <v>4718</v>
      </c>
      <c r="O3309" s="3" t="s">
        <v>4715</v>
      </c>
      <c r="P3309" s="3"/>
      <c r="Q3309" s="3"/>
      <c r="R3309" s="3"/>
      <c r="S3309" s="3"/>
      <c r="T3309" s="3" t="s">
        <v>4716</v>
      </c>
    </row>
    <row r="3310" spans="2:20">
      <c r="B3310" t="s">
        <v>12345</v>
      </c>
      <c r="C3310" t="s">
        <v>17595</v>
      </c>
      <c r="E3310" t="s">
        <v>15481</v>
      </c>
      <c r="F3310" s="3">
        <v>0</v>
      </c>
      <c r="G3310" s="3">
        <v>0</v>
      </c>
      <c r="H3310" s="255">
        <v>41912</v>
      </c>
      <c r="I3310" s="270">
        <v>8.4166666666666661</v>
      </c>
      <c r="J3310" s="3">
        <v>-1</v>
      </c>
      <c r="K3310" s="3" t="s">
        <v>12343</v>
      </c>
      <c r="L3310" s="3" t="s">
        <v>5324</v>
      </c>
      <c r="M3310" s="3" t="s">
        <v>17596</v>
      </c>
      <c r="N3310" s="3" t="s">
        <v>4722</v>
      </c>
      <c r="O3310" s="3" t="s">
        <v>4715</v>
      </c>
      <c r="P3310" s="3"/>
      <c r="Q3310" s="3"/>
      <c r="R3310" s="3"/>
      <c r="S3310" s="3"/>
      <c r="T3310" s="3" t="s">
        <v>4716</v>
      </c>
    </row>
    <row r="3311" spans="2:20">
      <c r="B3311" t="s">
        <v>12345</v>
      </c>
      <c r="C3311" t="s">
        <v>17597</v>
      </c>
      <c r="E3311" t="s">
        <v>16016</v>
      </c>
      <c r="F3311" s="3">
        <v>1</v>
      </c>
      <c r="G3311" s="3">
        <v>1363.76</v>
      </c>
      <c r="H3311" s="255">
        <v>41912</v>
      </c>
      <c r="I3311" s="270">
        <v>8.4166666666666661</v>
      </c>
      <c r="J3311" s="3">
        <v>-1</v>
      </c>
      <c r="K3311" s="3" t="s">
        <v>4752</v>
      </c>
      <c r="L3311" s="3" t="s">
        <v>4726</v>
      </c>
      <c r="M3311" s="3" t="s">
        <v>10081</v>
      </c>
      <c r="N3311" s="3" t="s">
        <v>4731</v>
      </c>
      <c r="O3311" s="3" t="s">
        <v>4715</v>
      </c>
      <c r="P3311" s="3"/>
      <c r="Q3311" s="3"/>
      <c r="R3311" s="3"/>
      <c r="S3311" s="3"/>
      <c r="T3311" s="3" t="s">
        <v>4716</v>
      </c>
    </row>
    <row r="3312" spans="2:20">
      <c r="B3312" t="s">
        <v>12345</v>
      </c>
      <c r="C3312" t="s">
        <v>17598</v>
      </c>
      <c r="E3312" t="s">
        <v>15986</v>
      </c>
      <c r="F3312" s="3">
        <v>0</v>
      </c>
      <c r="G3312" s="3">
        <v>0</v>
      </c>
      <c r="H3312" s="255">
        <v>41911</v>
      </c>
      <c r="I3312" s="270">
        <v>8.4166666666666661</v>
      </c>
      <c r="J3312" s="3">
        <v>-1</v>
      </c>
      <c r="K3312" s="3" t="s">
        <v>4752</v>
      </c>
      <c r="L3312" s="3" t="s">
        <v>4726</v>
      </c>
      <c r="M3312" s="3" t="s">
        <v>4994</v>
      </c>
      <c r="N3312" s="3" t="s">
        <v>4722</v>
      </c>
      <c r="O3312" s="3" t="s">
        <v>4715</v>
      </c>
      <c r="P3312" s="3"/>
      <c r="Q3312" s="3"/>
      <c r="R3312" s="3"/>
      <c r="S3312" s="3"/>
      <c r="T3312" s="3" t="s">
        <v>4716</v>
      </c>
    </row>
    <row r="3313" spans="2:20">
      <c r="B3313" t="s">
        <v>12345</v>
      </c>
      <c r="C3313" t="s">
        <v>17599</v>
      </c>
      <c r="E3313" t="s">
        <v>16286</v>
      </c>
      <c r="F3313" s="3">
        <v>0</v>
      </c>
      <c r="G3313" s="3">
        <v>0</v>
      </c>
      <c r="H3313" s="255">
        <v>41883</v>
      </c>
      <c r="I3313" s="270">
        <v>8.4166666666666661</v>
      </c>
      <c r="J3313" s="3">
        <v>-1</v>
      </c>
      <c r="K3313" s="3" t="s">
        <v>4752</v>
      </c>
      <c r="L3313" s="3" t="s">
        <v>4726</v>
      </c>
      <c r="M3313" s="3" t="s">
        <v>11774</v>
      </c>
      <c r="N3313" s="3" t="s">
        <v>4718</v>
      </c>
      <c r="O3313" s="3" t="s">
        <v>4715</v>
      </c>
      <c r="P3313" s="3"/>
      <c r="Q3313" s="3"/>
      <c r="R3313" s="3"/>
      <c r="S3313" s="3"/>
      <c r="T3313" s="3" t="s">
        <v>4716</v>
      </c>
    </row>
    <row r="3314" spans="2:20">
      <c r="B3314" t="s">
        <v>12345</v>
      </c>
      <c r="C3314" t="s">
        <v>17600</v>
      </c>
      <c r="E3314" t="s">
        <v>14067</v>
      </c>
      <c r="F3314" s="3">
        <v>0</v>
      </c>
      <c r="G3314" s="3">
        <v>0</v>
      </c>
      <c r="H3314" s="255">
        <v>41883</v>
      </c>
      <c r="I3314" s="270">
        <v>8.4166666666666661</v>
      </c>
      <c r="J3314" s="3">
        <v>-1</v>
      </c>
      <c r="K3314" s="3" t="s">
        <v>4752</v>
      </c>
      <c r="L3314" s="3" t="s">
        <v>4726</v>
      </c>
      <c r="M3314" s="3" t="s">
        <v>4994</v>
      </c>
      <c r="N3314" s="3" t="s">
        <v>4718</v>
      </c>
      <c r="O3314" s="3" t="s">
        <v>4715</v>
      </c>
      <c r="P3314" s="3"/>
      <c r="Q3314" s="3"/>
      <c r="R3314" s="3"/>
      <c r="S3314" s="3"/>
      <c r="T3314" s="3" t="s">
        <v>4716</v>
      </c>
    </row>
    <row r="3315" spans="2:20">
      <c r="B3315" t="s">
        <v>12345</v>
      </c>
      <c r="C3315" t="s">
        <v>17601</v>
      </c>
      <c r="E3315" t="s">
        <v>17602</v>
      </c>
      <c r="F3315" s="3">
        <v>0</v>
      </c>
      <c r="G3315" s="3">
        <v>0</v>
      </c>
      <c r="H3315" s="255">
        <v>41891</v>
      </c>
      <c r="I3315" s="270">
        <v>8.4166666666666661</v>
      </c>
      <c r="J3315" s="3">
        <v>139229</v>
      </c>
      <c r="K3315" s="3" t="s">
        <v>4752</v>
      </c>
      <c r="L3315" s="3" t="s">
        <v>4726</v>
      </c>
      <c r="M3315" s="3" t="s">
        <v>7955</v>
      </c>
      <c r="N3315" s="3" t="s">
        <v>4718</v>
      </c>
      <c r="O3315" s="3" t="s">
        <v>4715</v>
      </c>
      <c r="P3315" s="3"/>
      <c r="Q3315" s="3"/>
      <c r="R3315" s="3"/>
      <c r="S3315" s="3"/>
      <c r="T3315" s="3" t="s">
        <v>4716</v>
      </c>
    </row>
    <row r="3316" spans="2:20">
      <c r="B3316" t="s">
        <v>12345</v>
      </c>
      <c r="C3316" t="s">
        <v>17603</v>
      </c>
      <c r="E3316" t="s">
        <v>14184</v>
      </c>
      <c r="F3316" s="3">
        <v>0</v>
      </c>
      <c r="G3316" s="3">
        <v>0</v>
      </c>
      <c r="H3316" s="255">
        <v>41905</v>
      </c>
      <c r="I3316" s="270">
        <v>8.4166666666666661</v>
      </c>
      <c r="J3316" s="3">
        <v>-1</v>
      </c>
      <c r="K3316" s="3" t="s">
        <v>4752</v>
      </c>
      <c r="L3316" s="3" t="s">
        <v>5324</v>
      </c>
      <c r="M3316" s="3" t="s">
        <v>14691</v>
      </c>
      <c r="N3316" s="3" t="s">
        <v>4722</v>
      </c>
      <c r="O3316" s="3" t="s">
        <v>4715</v>
      </c>
      <c r="P3316" s="3"/>
      <c r="Q3316" s="3"/>
      <c r="R3316" s="3"/>
      <c r="S3316" s="3"/>
      <c r="T3316" s="3" t="s">
        <v>4716</v>
      </c>
    </row>
    <row r="3317" spans="2:20">
      <c r="B3317" t="s">
        <v>12345</v>
      </c>
      <c r="C3317" t="s">
        <v>17604</v>
      </c>
      <c r="E3317" t="s">
        <v>16294</v>
      </c>
      <c r="F3317" s="3">
        <v>1</v>
      </c>
      <c r="G3317" s="3">
        <v>1363.76</v>
      </c>
      <c r="H3317" s="255">
        <v>41912</v>
      </c>
      <c r="I3317" s="270">
        <v>8.4166666666666661</v>
      </c>
      <c r="J3317" s="3">
        <v>-1</v>
      </c>
      <c r="K3317" s="3" t="s">
        <v>12343</v>
      </c>
      <c r="L3317" s="3" t="s">
        <v>4726</v>
      </c>
      <c r="M3317" s="3" t="s">
        <v>13558</v>
      </c>
      <c r="N3317" s="3" t="s">
        <v>4718</v>
      </c>
      <c r="O3317" s="3" t="s">
        <v>4715</v>
      </c>
      <c r="P3317" s="3"/>
      <c r="Q3317" s="3"/>
      <c r="R3317" s="3"/>
      <c r="S3317" s="3"/>
      <c r="T3317" s="3" t="s">
        <v>4716</v>
      </c>
    </row>
    <row r="3318" spans="2:20">
      <c r="B3318" t="s">
        <v>12345</v>
      </c>
      <c r="C3318" t="s">
        <v>17605</v>
      </c>
      <c r="E3318" t="s">
        <v>17606</v>
      </c>
      <c r="F3318" s="3">
        <v>0</v>
      </c>
      <c r="G3318" s="3">
        <v>0</v>
      </c>
      <c r="H3318" s="255">
        <v>41908</v>
      </c>
      <c r="I3318" s="270">
        <v>8.4166666666666661</v>
      </c>
      <c r="J3318" s="3">
        <v>-1</v>
      </c>
      <c r="K3318" s="3" t="s">
        <v>4752</v>
      </c>
      <c r="L3318" s="3" t="s">
        <v>4726</v>
      </c>
      <c r="M3318" s="3" t="s">
        <v>5188</v>
      </c>
      <c r="N3318" s="3" t="s">
        <v>4718</v>
      </c>
      <c r="O3318" s="3" t="s">
        <v>4715</v>
      </c>
      <c r="P3318" s="3"/>
      <c r="Q3318" s="3"/>
      <c r="R3318" s="3"/>
      <c r="S3318" s="3"/>
      <c r="T3318" s="3" t="s">
        <v>4716</v>
      </c>
    </row>
    <row r="3319" spans="2:20">
      <c r="B3319" t="s">
        <v>12345</v>
      </c>
      <c r="C3319" t="s">
        <v>17607</v>
      </c>
      <c r="E3319" t="s">
        <v>12425</v>
      </c>
      <c r="F3319" s="3">
        <v>0</v>
      </c>
      <c r="G3319" s="3">
        <v>0</v>
      </c>
      <c r="H3319" s="255">
        <v>41912</v>
      </c>
      <c r="I3319" s="270">
        <v>8.4166666666666661</v>
      </c>
      <c r="J3319" s="3">
        <v>55087</v>
      </c>
      <c r="K3319" s="3" t="s">
        <v>4752</v>
      </c>
      <c r="L3319" s="3" t="s">
        <v>4726</v>
      </c>
      <c r="M3319" s="3" t="s">
        <v>7066</v>
      </c>
      <c r="N3319" s="3" t="s">
        <v>4712</v>
      </c>
      <c r="O3319" s="3" t="s">
        <v>4715</v>
      </c>
      <c r="P3319" s="3"/>
      <c r="Q3319" s="3"/>
      <c r="R3319" s="3"/>
      <c r="S3319" s="3"/>
      <c r="T3319" s="3" t="s">
        <v>4716</v>
      </c>
    </row>
    <row r="3320" spans="2:20">
      <c r="B3320" t="s">
        <v>12345</v>
      </c>
      <c r="C3320" t="s">
        <v>17608</v>
      </c>
      <c r="E3320" t="s">
        <v>12422</v>
      </c>
      <c r="F3320" s="3">
        <v>0</v>
      </c>
      <c r="G3320" s="3">
        <v>0</v>
      </c>
      <c r="H3320" s="255">
        <v>41884</v>
      </c>
      <c r="I3320" s="270">
        <v>8.4166666666666661</v>
      </c>
      <c r="J3320" s="3">
        <v>125622</v>
      </c>
      <c r="K3320" s="3" t="s">
        <v>4752</v>
      </c>
      <c r="L3320" s="3" t="s">
        <v>4726</v>
      </c>
      <c r="M3320" s="3" t="s">
        <v>5972</v>
      </c>
      <c r="N3320" s="3" t="s">
        <v>4722</v>
      </c>
      <c r="O3320" s="3" t="s">
        <v>4715</v>
      </c>
      <c r="P3320" s="3"/>
      <c r="Q3320" s="3"/>
      <c r="R3320" s="3"/>
      <c r="S3320" s="3"/>
      <c r="T3320" s="3" t="s">
        <v>4716</v>
      </c>
    </row>
    <row r="3321" spans="2:20">
      <c r="B3321" t="s">
        <v>12345</v>
      </c>
      <c r="C3321" t="s">
        <v>17609</v>
      </c>
      <c r="E3321" t="s">
        <v>12826</v>
      </c>
      <c r="F3321" s="3">
        <v>0</v>
      </c>
      <c r="G3321" s="3">
        <v>0</v>
      </c>
      <c r="H3321" s="255">
        <v>41897</v>
      </c>
      <c r="I3321" s="270">
        <v>8.4166666666666661</v>
      </c>
      <c r="J3321" s="3">
        <v>-1</v>
      </c>
      <c r="K3321" s="3" t="s">
        <v>12343</v>
      </c>
      <c r="L3321" s="3" t="s">
        <v>4726</v>
      </c>
      <c r="M3321" s="3" t="s">
        <v>10458</v>
      </c>
      <c r="N3321" s="3" t="s">
        <v>4731</v>
      </c>
      <c r="O3321" s="3" t="s">
        <v>4715</v>
      </c>
      <c r="P3321" s="3"/>
      <c r="Q3321" s="3"/>
      <c r="R3321" s="3"/>
      <c r="S3321" s="3"/>
      <c r="T3321" s="3" t="s">
        <v>4716</v>
      </c>
    </row>
    <row r="3322" spans="2:20">
      <c r="B3322" t="s">
        <v>12345</v>
      </c>
      <c r="C3322" t="s">
        <v>17610</v>
      </c>
      <c r="E3322" t="s">
        <v>14804</v>
      </c>
      <c r="F3322" s="3">
        <v>0</v>
      </c>
      <c r="G3322" s="3">
        <v>0</v>
      </c>
      <c r="H3322" s="255">
        <v>41904</v>
      </c>
      <c r="I3322" s="270">
        <v>8.4166666666666661</v>
      </c>
      <c r="J3322" s="3">
        <v>45269</v>
      </c>
      <c r="K3322" s="3" t="s">
        <v>12343</v>
      </c>
      <c r="L3322" s="3" t="s">
        <v>5324</v>
      </c>
      <c r="M3322" s="3" t="s">
        <v>13242</v>
      </c>
      <c r="N3322" s="3" t="s">
        <v>4722</v>
      </c>
      <c r="O3322" s="3" t="s">
        <v>4715</v>
      </c>
      <c r="P3322" s="3"/>
      <c r="Q3322" s="3"/>
      <c r="R3322" s="3"/>
      <c r="S3322" s="3"/>
      <c r="T3322" s="3" t="s">
        <v>4716</v>
      </c>
    </row>
    <row r="3323" spans="2:20">
      <c r="B3323" t="s">
        <v>12345</v>
      </c>
      <c r="C3323" t="s">
        <v>17611</v>
      </c>
      <c r="E3323" t="s">
        <v>13839</v>
      </c>
      <c r="F3323" s="3">
        <v>0</v>
      </c>
      <c r="G3323" s="3">
        <v>0</v>
      </c>
      <c r="H3323" s="255">
        <v>41902</v>
      </c>
      <c r="I3323" s="270">
        <v>8.4166666666666661</v>
      </c>
      <c r="J3323" s="3">
        <v>102832</v>
      </c>
      <c r="K3323" s="3" t="s">
        <v>12343</v>
      </c>
      <c r="L3323" s="3" t="s">
        <v>4726</v>
      </c>
      <c r="M3323" s="3" t="s">
        <v>13539</v>
      </c>
      <c r="N3323" s="3" t="s">
        <v>4712</v>
      </c>
      <c r="O3323" s="3" t="s">
        <v>4715</v>
      </c>
      <c r="P3323" s="3"/>
      <c r="Q3323" s="3"/>
      <c r="R3323" s="3"/>
      <c r="S3323" s="3"/>
      <c r="T3323" s="3" t="s">
        <v>4716</v>
      </c>
    </row>
    <row r="3324" spans="2:20">
      <c r="B3324" t="s">
        <v>12345</v>
      </c>
      <c r="C3324" t="s">
        <v>17612</v>
      </c>
      <c r="E3324" t="s">
        <v>16201</v>
      </c>
      <c r="F3324" s="3">
        <v>0</v>
      </c>
      <c r="G3324" s="3">
        <v>0</v>
      </c>
      <c r="H3324" s="255">
        <v>41899</v>
      </c>
      <c r="I3324" s="270">
        <v>8.4166666666666661</v>
      </c>
      <c r="J3324" s="3">
        <v>-1</v>
      </c>
      <c r="K3324" s="3" t="s">
        <v>12343</v>
      </c>
      <c r="L3324" s="3" t="s">
        <v>4726</v>
      </c>
      <c r="M3324" s="3" t="s">
        <v>11774</v>
      </c>
      <c r="N3324" s="3" t="s">
        <v>4722</v>
      </c>
      <c r="O3324" s="3" t="s">
        <v>4715</v>
      </c>
      <c r="P3324" s="3"/>
      <c r="Q3324" s="3"/>
      <c r="R3324" s="3"/>
      <c r="S3324" s="3"/>
      <c r="T3324" s="3" t="s">
        <v>4716</v>
      </c>
    </row>
    <row r="3325" spans="2:20">
      <c r="B3325" t="s">
        <v>12345</v>
      </c>
      <c r="C3325" t="s">
        <v>17613</v>
      </c>
      <c r="E3325" t="s">
        <v>17514</v>
      </c>
      <c r="F3325" s="3">
        <v>0</v>
      </c>
      <c r="G3325" s="3">
        <v>0</v>
      </c>
      <c r="H3325" s="255">
        <v>41912</v>
      </c>
      <c r="I3325" s="270">
        <v>8.4166666666666661</v>
      </c>
      <c r="J3325" s="3">
        <v>-1</v>
      </c>
      <c r="K3325" s="3" t="s">
        <v>4752</v>
      </c>
      <c r="L3325" s="3" t="s">
        <v>4726</v>
      </c>
      <c r="M3325" s="3" t="s">
        <v>7955</v>
      </c>
      <c r="N3325" s="3" t="s">
        <v>4718</v>
      </c>
      <c r="O3325" s="3" t="s">
        <v>4715</v>
      </c>
      <c r="P3325" s="3"/>
      <c r="Q3325" s="3"/>
      <c r="R3325" s="3"/>
      <c r="S3325" s="3"/>
      <c r="T3325" s="3" t="s">
        <v>4716</v>
      </c>
    </row>
    <row r="3326" spans="2:20">
      <c r="B3326" t="s">
        <v>12345</v>
      </c>
      <c r="C3326" t="s">
        <v>17614</v>
      </c>
      <c r="E3326" t="s">
        <v>12425</v>
      </c>
      <c r="F3326" s="3">
        <v>0</v>
      </c>
      <c r="G3326" s="3">
        <v>0</v>
      </c>
      <c r="H3326" s="255">
        <v>41912</v>
      </c>
      <c r="I3326" s="270">
        <v>8.4166666666666661</v>
      </c>
      <c r="J3326" s="3">
        <v>79465</v>
      </c>
      <c r="K3326" s="3" t="s">
        <v>12343</v>
      </c>
      <c r="L3326" s="3" t="s">
        <v>4726</v>
      </c>
      <c r="M3326" s="3" t="s">
        <v>5228</v>
      </c>
      <c r="N3326" s="3" t="s">
        <v>4722</v>
      </c>
      <c r="O3326" s="3" t="s">
        <v>4715</v>
      </c>
      <c r="P3326" s="3"/>
      <c r="Q3326" s="3"/>
      <c r="R3326" s="3"/>
      <c r="S3326" s="3"/>
      <c r="T3326" s="3" t="s">
        <v>4716</v>
      </c>
    </row>
    <row r="3327" spans="2:20">
      <c r="B3327" t="s">
        <v>12345</v>
      </c>
      <c r="C3327" t="s">
        <v>17615</v>
      </c>
      <c r="E3327" t="s">
        <v>15077</v>
      </c>
      <c r="F3327" s="3">
        <v>0</v>
      </c>
      <c r="G3327" s="3">
        <v>0</v>
      </c>
      <c r="H3327" s="255">
        <v>41912</v>
      </c>
      <c r="I3327" s="270">
        <v>8.4166666666666661</v>
      </c>
      <c r="J3327" s="3">
        <v>-1</v>
      </c>
      <c r="K3327" s="3" t="s">
        <v>4752</v>
      </c>
      <c r="L3327" s="3" t="s">
        <v>4726</v>
      </c>
      <c r="M3327" s="3" t="s">
        <v>7955</v>
      </c>
      <c r="N3327" s="3" t="s">
        <v>4718</v>
      </c>
      <c r="O3327" s="3" t="s">
        <v>4715</v>
      </c>
      <c r="P3327" s="3"/>
      <c r="Q3327" s="3"/>
      <c r="R3327" s="3"/>
      <c r="S3327" s="3"/>
      <c r="T3327" s="3" t="s">
        <v>4716</v>
      </c>
    </row>
    <row r="3328" spans="2:20">
      <c r="B3328" t="s">
        <v>12345</v>
      </c>
      <c r="C3328" t="s">
        <v>17616</v>
      </c>
      <c r="E3328" t="s">
        <v>15098</v>
      </c>
      <c r="F3328" s="3">
        <v>0</v>
      </c>
      <c r="G3328" s="3">
        <v>0</v>
      </c>
      <c r="H3328" s="255">
        <v>41912</v>
      </c>
      <c r="I3328" s="270">
        <v>8.4166666666666661</v>
      </c>
      <c r="J3328" s="3">
        <v>-1</v>
      </c>
      <c r="K3328" s="3" t="s">
        <v>12343</v>
      </c>
      <c r="L3328" s="3" t="s">
        <v>4726</v>
      </c>
      <c r="M3328" s="3" t="s">
        <v>5889</v>
      </c>
      <c r="N3328" s="3" t="s">
        <v>4722</v>
      </c>
      <c r="O3328" s="3" t="s">
        <v>4715</v>
      </c>
      <c r="P3328" s="3"/>
      <c r="Q3328" s="3"/>
      <c r="R3328" s="3"/>
      <c r="S3328" s="3"/>
      <c r="T3328" s="3" t="s">
        <v>4716</v>
      </c>
    </row>
    <row r="3329" spans="2:20">
      <c r="B3329" t="s">
        <v>12345</v>
      </c>
      <c r="C3329" t="s">
        <v>17617</v>
      </c>
      <c r="E3329" t="s">
        <v>13713</v>
      </c>
      <c r="F3329" s="3">
        <v>0</v>
      </c>
      <c r="G3329" s="3">
        <v>0</v>
      </c>
      <c r="H3329" s="255">
        <v>41912</v>
      </c>
      <c r="I3329" s="270">
        <v>8.4166666666666661</v>
      </c>
      <c r="J3329" s="3">
        <v>-1</v>
      </c>
      <c r="K3329" s="3" t="s">
        <v>4752</v>
      </c>
      <c r="L3329" s="3" t="s">
        <v>5197</v>
      </c>
      <c r="M3329" s="3" t="s">
        <v>9192</v>
      </c>
      <c r="N3329" s="3" t="s">
        <v>4722</v>
      </c>
      <c r="O3329" s="3" t="s">
        <v>4715</v>
      </c>
      <c r="P3329" s="3"/>
      <c r="Q3329" s="3"/>
      <c r="R3329" s="3"/>
      <c r="S3329" s="3"/>
      <c r="T3329" s="3" t="s">
        <v>4716</v>
      </c>
    </row>
    <row r="3330" spans="2:20">
      <c r="B3330" t="s">
        <v>12345</v>
      </c>
      <c r="C3330" t="s">
        <v>17618</v>
      </c>
      <c r="E3330" t="s">
        <v>16818</v>
      </c>
      <c r="F3330" s="3">
        <v>1</v>
      </c>
      <c r="G3330" s="3">
        <v>1363.76</v>
      </c>
      <c r="H3330" s="255">
        <v>41884</v>
      </c>
      <c r="I3330" s="270">
        <v>8.4166666666666661</v>
      </c>
      <c r="J3330" s="3">
        <v>-1</v>
      </c>
      <c r="K3330" s="3" t="s">
        <v>12343</v>
      </c>
      <c r="L3330" s="3" t="s">
        <v>4753</v>
      </c>
      <c r="M3330" s="3" t="s">
        <v>4753</v>
      </c>
      <c r="N3330" s="3" t="s">
        <v>4731</v>
      </c>
      <c r="O3330" s="3" t="s">
        <v>4715</v>
      </c>
      <c r="P3330" s="3"/>
      <c r="Q3330" s="3"/>
      <c r="R3330" s="3"/>
      <c r="S3330" s="3"/>
      <c r="T3330" s="3" t="s">
        <v>4716</v>
      </c>
    </row>
    <row r="3331" spans="2:20">
      <c r="B3331" t="s">
        <v>12345</v>
      </c>
      <c r="C3331" t="s">
        <v>17619</v>
      </c>
      <c r="E3331" t="s">
        <v>14770</v>
      </c>
      <c r="F3331" s="3">
        <v>0</v>
      </c>
      <c r="G3331" s="3">
        <v>0</v>
      </c>
      <c r="H3331" s="255">
        <v>41883</v>
      </c>
      <c r="I3331" s="270">
        <v>8.4166666666666661</v>
      </c>
      <c r="J3331" s="3">
        <v>-1</v>
      </c>
      <c r="K3331" s="3" t="s">
        <v>12343</v>
      </c>
      <c r="L3331" s="3" t="s">
        <v>4753</v>
      </c>
      <c r="M3331" s="3" t="s">
        <v>4753</v>
      </c>
      <c r="N3331" s="3" t="s">
        <v>4731</v>
      </c>
      <c r="O3331" s="3" t="s">
        <v>4715</v>
      </c>
      <c r="P3331" s="3"/>
      <c r="Q3331" s="3"/>
      <c r="R3331" s="3"/>
      <c r="S3331" s="3"/>
      <c r="T3331" s="3" t="s">
        <v>4716</v>
      </c>
    </row>
    <row r="3332" spans="2:20">
      <c r="B3332" t="s">
        <v>12345</v>
      </c>
      <c r="C3332" t="s">
        <v>17620</v>
      </c>
      <c r="E3332" t="s">
        <v>15927</v>
      </c>
      <c r="F3332" s="3">
        <v>0</v>
      </c>
      <c r="G3332" s="3">
        <v>0</v>
      </c>
      <c r="H3332" s="255">
        <v>41901</v>
      </c>
      <c r="I3332" s="270">
        <v>8.4166666666666661</v>
      </c>
      <c r="J3332" s="3">
        <v>-1</v>
      </c>
      <c r="K3332" s="3" t="s">
        <v>12343</v>
      </c>
      <c r="L3332" s="3" t="s">
        <v>4753</v>
      </c>
      <c r="M3332" s="3" t="s">
        <v>4753</v>
      </c>
      <c r="N3332" s="3" t="s">
        <v>4722</v>
      </c>
      <c r="O3332" s="3" t="s">
        <v>4715</v>
      </c>
      <c r="P3332" s="3"/>
      <c r="Q3332" s="3"/>
      <c r="R3332" s="3"/>
      <c r="S3332" s="3"/>
      <c r="T3332" s="3" t="s">
        <v>4716</v>
      </c>
    </row>
    <row r="3333" spans="2:20">
      <c r="B3333" t="s">
        <v>12345</v>
      </c>
      <c r="C3333" t="s">
        <v>17621</v>
      </c>
      <c r="E3333" t="s">
        <v>14078</v>
      </c>
      <c r="F3333" s="3">
        <v>0</v>
      </c>
      <c r="G3333" s="3">
        <v>0</v>
      </c>
      <c r="H3333" s="255">
        <v>41883</v>
      </c>
      <c r="I3333" s="270">
        <v>8.4166666666666661</v>
      </c>
      <c r="J3333" s="3">
        <v>-1</v>
      </c>
      <c r="K3333" s="3" t="s">
        <v>12343</v>
      </c>
      <c r="L3333" s="3" t="s">
        <v>4753</v>
      </c>
      <c r="M3333" s="3" t="s">
        <v>4753</v>
      </c>
      <c r="N3333" s="3" t="s">
        <v>4718</v>
      </c>
      <c r="O3333" s="3" t="s">
        <v>4715</v>
      </c>
      <c r="P3333" s="3"/>
      <c r="Q3333" s="3"/>
      <c r="R3333" s="3"/>
      <c r="S3333" s="3"/>
      <c r="T3333" s="3" t="s">
        <v>4716</v>
      </c>
    </row>
    <row r="3334" spans="2:20">
      <c r="B3334" t="s">
        <v>12345</v>
      </c>
      <c r="C3334" t="s">
        <v>17622</v>
      </c>
      <c r="E3334" t="s">
        <v>16911</v>
      </c>
      <c r="F3334" s="3">
        <v>0</v>
      </c>
      <c r="G3334" s="3">
        <v>0</v>
      </c>
      <c r="H3334" s="255">
        <v>41912</v>
      </c>
      <c r="I3334" s="270">
        <v>8.4166666666666661</v>
      </c>
      <c r="J3334" s="3">
        <v>-1</v>
      </c>
      <c r="K3334" s="3" t="s">
        <v>4752</v>
      </c>
      <c r="L3334" s="3" t="s">
        <v>4753</v>
      </c>
      <c r="M3334" s="3" t="s">
        <v>4753</v>
      </c>
      <c r="N3334" s="3" t="s">
        <v>4722</v>
      </c>
      <c r="O3334" s="3" t="s">
        <v>4715</v>
      </c>
      <c r="P3334" s="3"/>
      <c r="Q3334" s="3"/>
      <c r="R3334" s="3"/>
      <c r="S3334" s="3"/>
      <c r="T3334" s="3" t="s">
        <v>4716</v>
      </c>
    </row>
    <row r="3335" spans="2:20">
      <c r="B3335" t="s">
        <v>12345</v>
      </c>
      <c r="C3335" t="s">
        <v>17623</v>
      </c>
      <c r="E3335" t="s">
        <v>15215</v>
      </c>
      <c r="F3335" s="3">
        <v>0</v>
      </c>
      <c r="G3335" s="3">
        <v>0</v>
      </c>
      <c r="H3335" s="255">
        <v>41897</v>
      </c>
      <c r="I3335" s="270">
        <v>8.4166666666666661</v>
      </c>
      <c r="J3335" s="3">
        <v>-1</v>
      </c>
      <c r="K3335" s="3" t="s">
        <v>12343</v>
      </c>
      <c r="L3335" s="3" t="s">
        <v>4753</v>
      </c>
      <c r="M3335" s="3" t="s">
        <v>4753</v>
      </c>
      <c r="N3335" s="3" t="s">
        <v>4722</v>
      </c>
      <c r="O3335" s="3" t="s">
        <v>4715</v>
      </c>
      <c r="P3335" s="3"/>
      <c r="Q3335" s="3"/>
      <c r="R3335" s="3"/>
      <c r="S3335" s="3"/>
      <c r="T3335" s="3" t="s">
        <v>4716</v>
      </c>
    </row>
    <row r="3336" spans="2:20">
      <c r="B3336" t="s">
        <v>12345</v>
      </c>
      <c r="C3336" t="s">
        <v>17624</v>
      </c>
      <c r="E3336" t="s">
        <v>14919</v>
      </c>
      <c r="F3336" s="3">
        <v>0</v>
      </c>
      <c r="G3336" s="3">
        <v>0</v>
      </c>
      <c r="H3336" s="255">
        <v>41906</v>
      </c>
      <c r="I3336" s="270">
        <v>8.4166666666666661</v>
      </c>
      <c r="J3336" s="3">
        <v>-1</v>
      </c>
      <c r="K3336" s="3" t="s">
        <v>4752</v>
      </c>
      <c r="L3336" s="3" t="s">
        <v>4753</v>
      </c>
      <c r="M3336" s="3" t="s">
        <v>4753</v>
      </c>
      <c r="N3336" s="3" t="s">
        <v>4722</v>
      </c>
      <c r="O3336" s="3" t="s">
        <v>4715</v>
      </c>
      <c r="P3336" s="3"/>
      <c r="Q3336" s="3"/>
      <c r="R3336" s="3"/>
      <c r="S3336" s="3"/>
      <c r="T3336" s="3" t="s">
        <v>4716</v>
      </c>
    </row>
    <row r="3337" spans="2:20">
      <c r="B3337" t="s">
        <v>12345</v>
      </c>
      <c r="C3337" t="s">
        <v>17625</v>
      </c>
      <c r="E3337" t="s">
        <v>17626</v>
      </c>
      <c r="F3337" s="3">
        <v>0</v>
      </c>
      <c r="G3337" s="3">
        <v>0</v>
      </c>
      <c r="H3337" s="255">
        <v>41878</v>
      </c>
      <c r="I3337" s="270">
        <v>8.5</v>
      </c>
      <c r="J3337" s="3">
        <v>-1</v>
      </c>
      <c r="K3337" s="3" t="s">
        <v>12343</v>
      </c>
      <c r="L3337" s="3" t="s">
        <v>4753</v>
      </c>
      <c r="M3337" s="3" t="s">
        <v>4753</v>
      </c>
      <c r="N3337" s="3" t="s">
        <v>4718</v>
      </c>
      <c r="O3337" s="3" t="s">
        <v>4715</v>
      </c>
      <c r="P3337" s="3"/>
      <c r="Q3337" s="3"/>
      <c r="R3337" s="3"/>
      <c r="S3337" s="3"/>
      <c r="T3337" s="3" t="s">
        <v>4716</v>
      </c>
    </row>
    <row r="3338" spans="2:20">
      <c r="B3338" t="s">
        <v>12345</v>
      </c>
      <c r="C3338" t="s">
        <v>1596</v>
      </c>
      <c r="E3338" t="s">
        <v>13646</v>
      </c>
      <c r="F3338" s="3">
        <v>0</v>
      </c>
      <c r="G3338" s="3">
        <v>0</v>
      </c>
      <c r="H3338" s="255">
        <v>41881</v>
      </c>
      <c r="I3338" s="270">
        <v>8.5</v>
      </c>
      <c r="J3338" s="3">
        <v>-1</v>
      </c>
      <c r="K3338" s="3" t="s">
        <v>12343</v>
      </c>
      <c r="L3338" s="3" t="s">
        <v>4726</v>
      </c>
      <c r="M3338" s="3" t="s">
        <v>5972</v>
      </c>
      <c r="N3338" s="3" t="s">
        <v>4722</v>
      </c>
      <c r="O3338" s="3" t="s">
        <v>4715</v>
      </c>
      <c r="P3338" s="3"/>
      <c r="Q3338" s="3"/>
      <c r="R3338" s="3"/>
      <c r="S3338" s="3"/>
      <c r="T3338" s="3" t="s">
        <v>4716</v>
      </c>
    </row>
    <row r="3339" spans="2:20">
      <c r="B3339" t="s">
        <v>12345</v>
      </c>
      <c r="C3339" t="s">
        <v>17627</v>
      </c>
      <c r="E3339" t="s">
        <v>13191</v>
      </c>
      <c r="F3339" s="3">
        <v>0</v>
      </c>
      <c r="G3339" s="3">
        <v>0</v>
      </c>
      <c r="H3339" s="255">
        <v>41866</v>
      </c>
      <c r="I3339" s="270">
        <v>8.5</v>
      </c>
      <c r="J3339" s="3">
        <v>-1</v>
      </c>
      <c r="K3339" s="3" t="s">
        <v>4752</v>
      </c>
      <c r="L3339" s="3" t="s">
        <v>4726</v>
      </c>
      <c r="M3339" s="3" t="s">
        <v>17628</v>
      </c>
      <c r="N3339" s="3" t="s">
        <v>4722</v>
      </c>
      <c r="O3339" s="3" t="s">
        <v>4715</v>
      </c>
      <c r="P3339" s="3"/>
      <c r="Q3339" s="3"/>
      <c r="R3339" s="3"/>
      <c r="S3339" s="3"/>
      <c r="T3339" s="3" t="s">
        <v>4716</v>
      </c>
    </row>
    <row r="3340" spans="2:20">
      <c r="B3340" t="s">
        <v>12345</v>
      </c>
      <c r="C3340" t="s">
        <v>17629</v>
      </c>
      <c r="E3340" t="s">
        <v>17249</v>
      </c>
      <c r="F3340" s="3">
        <v>0</v>
      </c>
      <c r="G3340" s="3">
        <v>0</v>
      </c>
      <c r="H3340" s="255">
        <v>41865</v>
      </c>
      <c r="I3340" s="270">
        <v>8.5</v>
      </c>
      <c r="J3340" s="3">
        <v>50857</v>
      </c>
      <c r="K3340" s="3" t="s">
        <v>12343</v>
      </c>
      <c r="L3340" s="3" t="s">
        <v>5197</v>
      </c>
      <c r="M3340" s="3" t="s">
        <v>17630</v>
      </c>
      <c r="N3340" s="3" t="s">
        <v>4712</v>
      </c>
      <c r="O3340" s="3" t="s">
        <v>4715</v>
      </c>
      <c r="P3340" s="3"/>
      <c r="Q3340" s="3"/>
      <c r="R3340" s="3"/>
      <c r="S3340" s="3"/>
      <c r="T3340" s="3" t="s">
        <v>4716</v>
      </c>
    </row>
    <row r="3341" spans="2:20">
      <c r="B3341" t="s">
        <v>12345</v>
      </c>
      <c r="C3341" t="s">
        <v>3006</v>
      </c>
      <c r="E3341" t="s">
        <v>14631</v>
      </c>
      <c r="F3341" s="3">
        <v>0</v>
      </c>
      <c r="G3341" s="3">
        <v>0</v>
      </c>
      <c r="H3341" s="255">
        <v>41869</v>
      </c>
      <c r="I3341" s="270">
        <v>8.5</v>
      </c>
      <c r="J3341" s="3">
        <v>-1</v>
      </c>
      <c r="K3341" s="3" t="s">
        <v>4752</v>
      </c>
      <c r="L3341" s="3" t="s">
        <v>4726</v>
      </c>
      <c r="M3341" s="3" t="s">
        <v>9993</v>
      </c>
      <c r="N3341" s="3" t="s">
        <v>4722</v>
      </c>
      <c r="O3341" s="3" t="s">
        <v>4715</v>
      </c>
      <c r="P3341" s="3"/>
      <c r="Q3341" s="3"/>
      <c r="R3341" s="3"/>
      <c r="S3341" s="3"/>
      <c r="T3341" s="3" t="s">
        <v>4716</v>
      </c>
    </row>
    <row r="3342" spans="2:20">
      <c r="B3342" t="s">
        <v>12345</v>
      </c>
      <c r="C3342" t="s">
        <v>17631</v>
      </c>
      <c r="E3342" t="s">
        <v>13241</v>
      </c>
      <c r="F3342" s="3">
        <v>0</v>
      </c>
      <c r="G3342" s="3">
        <v>0</v>
      </c>
      <c r="H3342" s="255">
        <v>41878</v>
      </c>
      <c r="I3342" s="270">
        <v>8.5</v>
      </c>
      <c r="J3342" s="3">
        <v>27829</v>
      </c>
      <c r="K3342" s="3" t="s">
        <v>12343</v>
      </c>
      <c r="L3342" s="3" t="s">
        <v>4726</v>
      </c>
      <c r="M3342" s="3" t="s">
        <v>17632</v>
      </c>
      <c r="N3342" s="3" t="s">
        <v>4712</v>
      </c>
      <c r="O3342" s="3" t="s">
        <v>4715</v>
      </c>
      <c r="P3342" s="3"/>
      <c r="Q3342" s="3"/>
      <c r="R3342" s="3"/>
      <c r="S3342" s="3"/>
      <c r="T3342" s="3" t="s">
        <v>4716</v>
      </c>
    </row>
    <row r="3343" spans="2:20">
      <c r="B3343" t="s">
        <v>12345</v>
      </c>
      <c r="C3343" t="s">
        <v>17633</v>
      </c>
      <c r="E3343" t="s">
        <v>13962</v>
      </c>
      <c r="F3343" s="3">
        <v>1</v>
      </c>
      <c r="G3343" s="3">
        <v>1363.76</v>
      </c>
      <c r="H3343" s="255">
        <v>41879</v>
      </c>
      <c r="I3343" s="270">
        <v>8.5</v>
      </c>
      <c r="J3343" s="3">
        <v>-1</v>
      </c>
      <c r="K3343" s="3" t="s">
        <v>12343</v>
      </c>
      <c r="L3343" s="3" t="s">
        <v>4726</v>
      </c>
      <c r="M3343" s="3" t="s">
        <v>5972</v>
      </c>
      <c r="N3343" s="3" t="s">
        <v>4722</v>
      </c>
      <c r="O3343" s="3" t="s">
        <v>4715</v>
      </c>
      <c r="P3343" s="3"/>
      <c r="Q3343" s="3"/>
      <c r="R3343" s="3"/>
      <c r="S3343" s="3"/>
      <c r="T3343" s="3" t="s">
        <v>4716</v>
      </c>
    </row>
    <row r="3344" spans="2:20">
      <c r="B3344" t="s">
        <v>12345</v>
      </c>
      <c r="C3344" t="s">
        <v>17634</v>
      </c>
      <c r="E3344" t="s">
        <v>14827</v>
      </c>
      <c r="F3344" s="3">
        <v>0</v>
      </c>
      <c r="G3344" s="3">
        <v>0</v>
      </c>
      <c r="H3344" s="255">
        <v>41874</v>
      </c>
      <c r="I3344" s="270">
        <v>8.5</v>
      </c>
      <c r="J3344" s="3">
        <v>-1</v>
      </c>
      <c r="K3344" s="3" t="s">
        <v>12343</v>
      </c>
      <c r="L3344" s="3" t="s">
        <v>5324</v>
      </c>
      <c r="M3344" s="3" t="s">
        <v>13731</v>
      </c>
      <c r="N3344" s="3" t="s">
        <v>4712</v>
      </c>
      <c r="O3344" s="3" t="s">
        <v>4715</v>
      </c>
      <c r="P3344" s="3"/>
      <c r="Q3344" s="3"/>
      <c r="R3344" s="3"/>
      <c r="S3344" s="3"/>
      <c r="T3344" s="3" t="s">
        <v>4716</v>
      </c>
    </row>
    <row r="3345" spans="2:20">
      <c r="B3345" t="s">
        <v>12345</v>
      </c>
      <c r="C3345" t="s">
        <v>17635</v>
      </c>
      <c r="E3345" t="s">
        <v>17636</v>
      </c>
      <c r="F3345" s="3">
        <v>1</v>
      </c>
      <c r="G3345" s="3">
        <v>1363.76</v>
      </c>
      <c r="H3345" s="255">
        <v>41856</v>
      </c>
      <c r="I3345" s="270">
        <v>8.5</v>
      </c>
      <c r="J3345" s="3">
        <v>-1</v>
      </c>
      <c r="K3345" s="3" t="s">
        <v>4752</v>
      </c>
      <c r="L3345" s="3" t="s">
        <v>4726</v>
      </c>
      <c r="M3345" s="3" t="s">
        <v>11774</v>
      </c>
      <c r="N3345" s="3" t="s">
        <v>4712</v>
      </c>
      <c r="O3345" s="3" t="s">
        <v>4715</v>
      </c>
      <c r="P3345" s="3"/>
      <c r="Q3345" s="3"/>
      <c r="R3345" s="3"/>
      <c r="S3345" s="3"/>
      <c r="T3345" s="3" t="s">
        <v>4716</v>
      </c>
    </row>
    <row r="3346" spans="2:20">
      <c r="B3346" t="s">
        <v>12345</v>
      </c>
      <c r="C3346" t="s">
        <v>17637</v>
      </c>
      <c r="E3346" t="s">
        <v>17638</v>
      </c>
      <c r="F3346" s="3">
        <v>0</v>
      </c>
      <c r="G3346" s="3">
        <v>0</v>
      </c>
      <c r="H3346" s="255">
        <v>41863</v>
      </c>
      <c r="I3346" s="270">
        <v>8.5</v>
      </c>
      <c r="J3346" s="3">
        <v>-1</v>
      </c>
      <c r="K3346" s="3" t="s">
        <v>4752</v>
      </c>
      <c r="L3346" s="3" t="s">
        <v>5324</v>
      </c>
      <c r="M3346" s="3" t="s">
        <v>6241</v>
      </c>
      <c r="N3346" s="3" t="s">
        <v>4712</v>
      </c>
      <c r="O3346" s="3" t="s">
        <v>4715</v>
      </c>
      <c r="P3346" s="3"/>
      <c r="Q3346" s="3"/>
      <c r="R3346" s="3"/>
      <c r="S3346" s="3"/>
      <c r="T3346" s="3" t="s">
        <v>4716</v>
      </c>
    </row>
    <row r="3347" spans="2:20">
      <c r="B3347" t="s">
        <v>12345</v>
      </c>
      <c r="C3347" t="s">
        <v>17639</v>
      </c>
      <c r="E3347" t="s">
        <v>13332</v>
      </c>
      <c r="F3347" s="3">
        <v>0</v>
      </c>
      <c r="G3347" s="3">
        <v>0</v>
      </c>
      <c r="H3347" s="255">
        <v>41865</v>
      </c>
      <c r="I3347" s="270">
        <v>8.5</v>
      </c>
      <c r="J3347" s="3">
        <v>93576</v>
      </c>
      <c r="K3347" s="3" t="s">
        <v>12343</v>
      </c>
      <c r="L3347" s="3" t="s">
        <v>5324</v>
      </c>
      <c r="M3347" s="3" t="s">
        <v>17640</v>
      </c>
      <c r="N3347" s="3" t="s">
        <v>4718</v>
      </c>
      <c r="O3347" s="3" t="s">
        <v>4715</v>
      </c>
      <c r="P3347" s="3"/>
      <c r="Q3347" s="3"/>
      <c r="R3347" s="3"/>
      <c r="S3347" s="3"/>
      <c r="T3347" s="3" t="s">
        <v>4716</v>
      </c>
    </row>
    <row r="3348" spans="2:20">
      <c r="B3348" t="s">
        <v>12345</v>
      </c>
      <c r="C3348" t="s">
        <v>17641</v>
      </c>
      <c r="E3348" t="s">
        <v>13347</v>
      </c>
      <c r="F3348" s="3">
        <v>0</v>
      </c>
      <c r="G3348" s="3">
        <v>0</v>
      </c>
      <c r="H3348" s="255">
        <v>41864</v>
      </c>
      <c r="I3348" s="270">
        <v>8.5</v>
      </c>
      <c r="J3348" s="3">
        <v>239918</v>
      </c>
      <c r="K3348" s="3" t="s">
        <v>4752</v>
      </c>
      <c r="L3348" s="3" t="s">
        <v>4726</v>
      </c>
      <c r="M3348" s="3" t="s">
        <v>5188</v>
      </c>
      <c r="N3348" s="3" t="s">
        <v>4722</v>
      </c>
      <c r="O3348" s="3" t="s">
        <v>4715</v>
      </c>
      <c r="P3348" s="3"/>
      <c r="Q3348" s="3"/>
      <c r="R3348" s="3"/>
      <c r="S3348" s="3"/>
      <c r="T3348" s="3" t="s">
        <v>4716</v>
      </c>
    </row>
    <row r="3349" spans="2:20">
      <c r="B3349" t="s">
        <v>12345</v>
      </c>
      <c r="C3349" t="s">
        <v>17642</v>
      </c>
      <c r="E3349" t="s">
        <v>12926</v>
      </c>
      <c r="F3349" s="3">
        <v>0</v>
      </c>
      <c r="G3349" s="3">
        <v>0</v>
      </c>
      <c r="H3349" s="255">
        <v>41865</v>
      </c>
      <c r="I3349" s="270">
        <v>8.5</v>
      </c>
      <c r="J3349" s="3">
        <v>-1</v>
      </c>
      <c r="K3349" s="3" t="s">
        <v>12343</v>
      </c>
      <c r="L3349" s="3" t="s">
        <v>4726</v>
      </c>
      <c r="M3349" s="3" t="s">
        <v>5972</v>
      </c>
      <c r="N3349" s="3" t="s">
        <v>4718</v>
      </c>
      <c r="O3349" s="3" t="s">
        <v>4715</v>
      </c>
      <c r="P3349" s="3"/>
      <c r="Q3349" s="3"/>
      <c r="R3349" s="3"/>
      <c r="S3349" s="3"/>
      <c r="T3349" s="3" t="s">
        <v>4716</v>
      </c>
    </row>
    <row r="3350" spans="2:20">
      <c r="B3350" t="s">
        <v>12345</v>
      </c>
      <c r="C3350" t="s">
        <v>17643</v>
      </c>
      <c r="E3350" t="s">
        <v>13136</v>
      </c>
      <c r="F3350" s="3">
        <v>0</v>
      </c>
      <c r="G3350" s="3">
        <v>0</v>
      </c>
      <c r="H3350" s="255">
        <v>41867</v>
      </c>
      <c r="I3350" s="270">
        <v>8.5</v>
      </c>
      <c r="J3350" s="3">
        <v>-1</v>
      </c>
      <c r="K3350" s="3" t="s">
        <v>4752</v>
      </c>
      <c r="L3350" s="3" t="s">
        <v>4726</v>
      </c>
      <c r="M3350" s="3" t="s">
        <v>5972</v>
      </c>
      <c r="N3350" s="3" t="s">
        <v>4769</v>
      </c>
      <c r="O3350" s="3" t="s">
        <v>4715</v>
      </c>
      <c r="P3350" s="3"/>
      <c r="Q3350" s="3"/>
      <c r="R3350" s="3"/>
      <c r="S3350" s="3"/>
      <c r="T3350" s="3" t="s">
        <v>4716</v>
      </c>
    </row>
    <row r="3351" spans="2:20">
      <c r="B3351" t="s">
        <v>12345</v>
      </c>
      <c r="C3351" t="s">
        <v>17644</v>
      </c>
      <c r="E3351" t="s">
        <v>14289</v>
      </c>
      <c r="F3351" s="3">
        <v>0</v>
      </c>
      <c r="G3351" s="3">
        <v>0</v>
      </c>
      <c r="H3351" s="255">
        <v>41881</v>
      </c>
      <c r="I3351" s="270">
        <v>8.5</v>
      </c>
      <c r="J3351" s="3">
        <v>-1</v>
      </c>
      <c r="K3351" s="3" t="s">
        <v>12343</v>
      </c>
      <c r="L3351" s="3" t="s">
        <v>5324</v>
      </c>
      <c r="M3351" s="3" t="s">
        <v>13598</v>
      </c>
      <c r="N3351" s="3" t="s">
        <v>4731</v>
      </c>
      <c r="O3351" s="3" t="s">
        <v>4715</v>
      </c>
      <c r="P3351" s="3"/>
      <c r="Q3351" s="3"/>
      <c r="R3351" s="3"/>
      <c r="S3351" s="3"/>
      <c r="T3351" s="3" t="s">
        <v>4716</v>
      </c>
    </row>
    <row r="3352" spans="2:20">
      <c r="B3352" t="s">
        <v>12345</v>
      </c>
      <c r="C3352" t="s">
        <v>17645</v>
      </c>
      <c r="E3352" t="s">
        <v>16774</v>
      </c>
      <c r="F3352" s="3">
        <v>0</v>
      </c>
      <c r="G3352" s="3">
        <v>0</v>
      </c>
      <c r="H3352" s="255">
        <v>41865</v>
      </c>
      <c r="I3352" s="270">
        <v>8.5</v>
      </c>
      <c r="J3352" s="3">
        <v>-1</v>
      </c>
      <c r="K3352" s="3" t="s">
        <v>12343</v>
      </c>
      <c r="L3352" s="3" t="s">
        <v>4726</v>
      </c>
      <c r="M3352" s="3" t="s">
        <v>4994</v>
      </c>
      <c r="N3352" s="3" t="s">
        <v>4722</v>
      </c>
      <c r="O3352" s="3" t="s">
        <v>4715</v>
      </c>
      <c r="P3352" s="3"/>
      <c r="Q3352" s="3"/>
      <c r="R3352" s="3"/>
      <c r="S3352" s="3"/>
      <c r="T3352" s="3" t="s">
        <v>4716</v>
      </c>
    </row>
    <row r="3353" spans="2:20">
      <c r="B3353" t="s">
        <v>12345</v>
      </c>
      <c r="C3353" t="s">
        <v>17646</v>
      </c>
      <c r="E3353" t="s">
        <v>13936</v>
      </c>
      <c r="F3353" s="3">
        <v>0</v>
      </c>
      <c r="G3353" s="3">
        <v>0</v>
      </c>
      <c r="H3353" s="255">
        <v>41870</v>
      </c>
      <c r="I3353" s="270">
        <v>8.5</v>
      </c>
      <c r="J3353" s="3">
        <v>149970</v>
      </c>
      <c r="K3353" s="3" t="s">
        <v>12343</v>
      </c>
      <c r="L3353" s="3" t="s">
        <v>4726</v>
      </c>
      <c r="M3353" s="3" t="s">
        <v>17647</v>
      </c>
      <c r="N3353" s="3" t="s">
        <v>4722</v>
      </c>
      <c r="O3353" s="3" t="s">
        <v>4715</v>
      </c>
      <c r="P3353" s="3"/>
      <c r="Q3353" s="3"/>
      <c r="R3353" s="3"/>
      <c r="S3353" s="3"/>
      <c r="T3353" s="3" t="s">
        <v>4716</v>
      </c>
    </row>
    <row r="3354" spans="2:20">
      <c r="B3354" t="s">
        <v>12345</v>
      </c>
      <c r="C3354" t="s">
        <v>17648</v>
      </c>
      <c r="E3354" t="s">
        <v>15478</v>
      </c>
      <c r="F3354" s="3">
        <v>1</v>
      </c>
      <c r="G3354" s="3">
        <v>4304.3900000000003</v>
      </c>
      <c r="H3354" s="255">
        <v>41870</v>
      </c>
      <c r="I3354" s="270">
        <v>8.5</v>
      </c>
      <c r="J3354" s="3">
        <v>-1</v>
      </c>
      <c r="K3354" s="3" t="s">
        <v>12343</v>
      </c>
      <c r="L3354" s="3" t="s">
        <v>4726</v>
      </c>
      <c r="M3354" s="3" t="s">
        <v>11774</v>
      </c>
      <c r="N3354" s="3" t="s">
        <v>4712</v>
      </c>
      <c r="O3354" s="3" t="s">
        <v>4715</v>
      </c>
      <c r="P3354" s="3"/>
      <c r="Q3354" s="3"/>
      <c r="R3354" s="3"/>
      <c r="S3354" s="3"/>
      <c r="T3354" s="3" t="s">
        <v>4716</v>
      </c>
    </row>
    <row r="3355" spans="2:20">
      <c r="B3355" t="s">
        <v>12345</v>
      </c>
      <c r="C3355" t="s">
        <v>17649</v>
      </c>
      <c r="E3355" t="s">
        <v>13936</v>
      </c>
      <c r="F3355" s="3">
        <v>0</v>
      </c>
      <c r="G3355" s="3">
        <v>0</v>
      </c>
      <c r="H3355" s="255">
        <v>41865</v>
      </c>
      <c r="I3355" s="270">
        <v>8.5</v>
      </c>
      <c r="J3355" s="3">
        <v>97185</v>
      </c>
      <c r="K3355" s="3" t="s">
        <v>12343</v>
      </c>
      <c r="L3355" s="3" t="s">
        <v>5197</v>
      </c>
      <c r="M3355" s="3" t="s">
        <v>17650</v>
      </c>
      <c r="N3355" s="3" t="s">
        <v>4731</v>
      </c>
      <c r="O3355" s="3" t="s">
        <v>4715</v>
      </c>
      <c r="P3355" s="3"/>
      <c r="Q3355" s="3"/>
      <c r="R3355" s="3"/>
      <c r="S3355" s="3"/>
      <c r="T3355" s="3" t="s">
        <v>4716</v>
      </c>
    </row>
    <row r="3356" spans="2:20">
      <c r="B3356" t="s">
        <v>12345</v>
      </c>
      <c r="C3356" t="s">
        <v>17651</v>
      </c>
      <c r="E3356" t="s">
        <v>17089</v>
      </c>
      <c r="F3356" s="3">
        <v>1</v>
      </c>
      <c r="G3356" s="3">
        <v>1363.76</v>
      </c>
      <c r="H3356" s="255">
        <v>41856</v>
      </c>
      <c r="I3356" s="270">
        <v>8.5</v>
      </c>
      <c r="J3356" s="3">
        <v>-1</v>
      </c>
      <c r="K3356" s="3" t="s">
        <v>12343</v>
      </c>
      <c r="L3356" s="3" t="s">
        <v>4726</v>
      </c>
      <c r="M3356" s="3" t="s">
        <v>5228</v>
      </c>
      <c r="N3356" s="3" t="s">
        <v>4712</v>
      </c>
      <c r="O3356" s="3" t="s">
        <v>4715</v>
      </c>
      <c r="P3356" s="3"/>
      <c r="Q3356" s="3"/>
      <c r="R3356" s="3"/>
      <c r="S3356" s="3"/>
      <c r="T3356" s="3" t="s">
        <v>4716</v>
      </c>
    </row>
    <row r="3357" spans="2:20">
      <c r="B3357" t="s">
        <v>12345</v>
      </c>
      <c r="C3357" t="s">
        <v>17652</v>
      </c>
      <c r="E3357" t="s">
        <v>16637</v>
      </c>
      <c r="F3357" s="3">
        <v>0</v>
      </c>
      <c r="G3357" s="3">
        <v>0</v>
      </c>
      <c r="H3357" s="255">
        <v>41880</v>
      </c>
      <c r="I3357" s="270">
        <v>8.5</v>
      </c>
      <c r="J3357" s="3">
        <v>-1</v>
      </c>
      <c r="K3357" s="3" t="s">
        <v>4752</v>
      </c>
      <c r="L3357" s="3" t="s">
        <v>4726</v>
      </c>
      <c r="M3357" s="3" t="s">
        <v>10458</v>
      </c>
      <c r="N3357" s="3" t="s">
        <v>4731</v>
      </c>
      <c r="O3357" s="3" t="s">
        <v>4715</v>
      </c>
      <c r="P3357" s="3"/>
      <c r="Q3357" s="3"/>
      <c r="R3357" s="3"/>
      <c r="S3357" s="3"/>
      <c r="T3357" s="3" t="s">
        <v>4716</v>
      </c>
    </row>
    <row r="3358" spans="2:20">
      <c r="B3358" t="s">
        <v>12345</v>
      </c>
      <c r="C3358" t="s">
        <v>17653</v>
      </c>
      <c r="E3358" t="s">
        <v>17654</v>
      </c>
      <c r="F3358" s="3">
        <v>0</v>
      </c>
      <c r="G3358" s="3">
        <v>0</v>
      </c>
      <c r="H3358" s="255">
        <v>41878</v>
      </c>
      <c r="I3358" s="270">
        <v>8.5</v>
      </c>
      <c r="J3358" s="3">
        <v>-1</v>
      </c>
      <c r="K3358" s="3" t="s">
        <v>12343</v>
      </c>
      <c r="L3358" s="3" t="s">
        <v>4753</v>
      </c>
      <c r="M3358" s="3" t="s">
        <v>4753</v>
      </c>
      <c r="N3358" s="3" t="s">
        <v>4769</v>
      </c>
      <c r="O3358" s="3" t="s">
        <v>4715</v>
      </c>
      <c r="P3358" s="3"/>
      <c r="Q3358" s="3"/>
      <c r="R3358" s="3"/>
      <c r="S3358" s="3"/>
      <c r="T3358" s="3" t="s">
        <v>4716</v>
      </c>
    </row>
    <row r="3359" spans="2:20">
      <c r="B3359" t="s">
        <v>12345</v>
      </c>
      <c r="C3359" t="s">
        <v>17655</v>
      </c>
      <c r="E3359" t="s">
        <v>15114</v>
      </c>
      <c r="F3359" s="3">
        <v>1</v>
      </c>
      <c r="G3359" s="3">
        <v>1363.76</v>
      </c>
      <c r="H3359" s="255">
        <v>41881</v>
      </c>
      <c r="I3359" s="270">
        <v>8.5</v>
      </c>
      <c r="J3359" s="3">
        <v>-1</v>
      </c>
      <c r="K3359" s="3" t="s">
        <v>12343</v>
      </c>
      <c r="L3359" s="3" t="s">
        <v>4753</v>
      </c>
      <c r="M3359" s="3" t="s">
        <v>4753</v>
      </c>
      <c r="N3359" s="3" t="s">
        <v>4712</v>
      </c>
      <c r="O3359" s="3" t="s">
        <v>4715</v>
      </c>
      <c r="P3359" s="3"/>
      <c r="Q3359" s="3"/>
      <c r="R3359" s="3"/>
      <c r="S3359" s="3"/>
      <c r="T3359" s="3" t="s">
        <v>4716</v>
      </c>
    </row>
    <row r="3360" spans="2:20">
      <c r="B3360" t="s">
        <v>12345</v>
      </c>
      <c r="C3360" t="s">
        <v>17656</v>
      </c>
      <c r="E3360" t="s">
        <v>16558</v>
      </c>
      <c r="F3360" s="3">
        <v>1</v>
      </c>
      <c r="G3360" s="3">
        <v>1363.76</v>
      </c>
      <c r="H3360" s="255">
        <v>41870</v>
      </c>
      <c r="I3360" s="270">
        <v>8.5</v>
      </c>
      <c r="J3360" s="3">
        <v>-1</v>
      </c>
      <c r="K3360" s="3" t="s">
        <v>12343</v>
      </c>
      <c r="L3360" s="3" t="s">
        <v>4753</v>
      </c>
      <c r="M3360" s="3" t="s">
        <v>4753</v>
      </c>
      <c r="N3360" s="3" t="s">
        <v>4731</v>
      </c>
      <c r="O3360" s="3" t="s">
        <v>4715</v>
      </c>
      <c r="P3360" s="3"/>
      <c r="Q3360" s="3"/>
      <c r="R3360" s="3"/>
      <c r="S3360" s="3"/>
      <c r="T3360" s="3" t="s">
        <v>4716</v>
      </c>
    </row>
    <row r="3361" spans="2:20">
      <c r="B3361" t="s">
        <v>12345</v>
      </c>
      <c r="C3361" t="s">
        <v>17657</v>
      </c>
      <c r="E3361" t="s">
        <v>15562</v>
      </c>
      <c r="F3361" s="3">
        <v>0</v>
      </c>
      <c r="G3361" s="3">
        <v>0</v>
      </c>
      <c r="H3361" s="255">
        <v>41873</v>
      </c>
      <c r="I3361" s="270">
        <v>8.5</v>
      </c>
      <c r="J3361" s="3">
        <v>-1</v>
      </c>
      <c r="K3361" s="3" t="s">
        <v>4752</v>
      </c>
      <c r="L3361" s="3" t="s">
        <v>4753</v>
      </c>
      <c r="M3361" s="3" t="s">
        <v>4753</v>
      </c>
      <c r="N3361" s="3" t="s">
        <v>4718</v>
      </c>
      <c r="O3361" s="3" t="s">
        <v>4715</v>
      </c>
      <c r="P3361" s="3"/>
      <c r="Q3361" s="3"/>
      <c r="R3361" s="3"/>
      <c r="S3361" s="3"/>
      <c r="T3361" s="3" t="s">
        <v>4716</v>
      </c>
    </row>
    <row r="3362" spans="2:20">
      <c r="B3362" t="s">
        <v>12345</v>
      </c>
      <c r="C3362" t="s">
        <v>17658</v>
      </c>
      <c r="E3362" t="s">
        <v>14329</v>
      </c>
      <c r="F3362" s="3">
        <v>0</v>
      </c>
      <c r="G3362" s="3">
        <v>0</v>
      </c>
      <c r="H3362" s="255">
        <v>41830</v>
      </c>
      <c r="I3362" s="270">
        <v>8.5833333333333339</v>
      </c>
      <c r="J3362" s="3">
        <v>-1</v>
      </c>
      <c r="K3362" s="3" t="s">
        <v>4752</v>
      </c>
      <c r="L3362" s="3" t="s">
        <v>4753</v>
      </c>
      <c r="M3362" s="3" t="s">
        <v>4753</v>
      </c>
      <c r="N3362" s="3" t="s">
        <v>4718</v>
      </c>
      <c r="O3362" s="3" t="s">
        <v>4715</v>
      </c>
      <c r="P3362" s="3"/>
      <c r="Q3362" s="3"/>
      <c r="R3362" s="3"/>
      <c r="S3362" s="3"/>
      <c r="T3362" s="3" t="s">
        <v>4716</v>
      </c>
    </row>
    <row r="3363" spans="2:20">
      <c r="B3363" t="s">
        <v>12345</v>
      </c>
      <c r="C3363" t="s">
        <v>17659</v>
      </c>
      <c r="E3363" t="s">
        <v>17660</v>
      </c>
      <c r="F3363" s="3">
        <v>0</v>
      </c>
      <c r="G3363" s="3">
        <v>0</v>
      </c>
      <c r="H3363" s="255">
        <v>41851</v>
      </c>
      <c r="I3363" s="270">
        <v>8.5833333333333339</v>
      </c>
      <c r="J3363" s="3">
        <v>-1</v>
      </c>
      <c r="K3363" s="3" t="s">
        <v>12343</v>
      </c>
      <c r="L3363" s="3" t="s">
        <v>4753</v>
      </c>
      <c r="M3363" s="3" t="s">
        <v>4753</v>
      </c>
      <c r="N3363" s="3" t="s">
        <v>4712</v>
      </c>
      <c r="O3363" s="3" t="s">
        <v>4715</v>
      </c>
      <c r="P3363" s="3"/>
      <c r="Q3363" s="3"/>
      <c r="R3363" s="3"/>
      <c r="S3363" s="3"/>
      <c r="T3363" s="3" t="s">
        <v>4716</v>
      </c>
    </row>
    <row r="3364" spans="2:20">
      <c r="B3364" t="s">
        <v>12345</v>
      </c>
      <c r="C3364" t="s">
        <v>17661</v>
      </c>
      <c r="E3364" t="s">
        <v>15221</v>
      </c>
      <c r="F3364" s="3">
        <v>0</v>
      </c>
      <c r="G3364" s="3">
        <v>0</v>
      </c>
      <c r="H3364" s="255">
        <v>41842</v>
      </c>
      <c r="I3364" s="270">
        <v>8.5833333333333339</v>
      </c>
      <c r="J3364" s="3">
        <v>-1</v>
      </c>
      <c r="K3364" s="3" t="s">
        <v>12343</v>
      </c>
      <c r="L3364" s="3" t="s">
        <v>4753</v>
      </c>
      <c r="M3364" s="3" t="s">
        <v>4753</v>
      </c>
      <c r="N3364" s="3" t="s">
        <v>4722</v>
      </c>
      <c r="O3364" s="3" t="s">
        <v>4715</v>
      </c>
      <c r="P3364" s="3"/>
      <c r="Q3364" s="3"/>
      <c r="R3364" s="3"/>
      <c r="S3364" s="3"/>
      <c r="T3364" s="3" t="s">
        <v>4716</v>
      </c>
    </row>
    <row r="3365" spans="2:20">
      <c r="B3365" t="s">
        <v>12345</v>
      </c>
      <c r="C3365" t="s">
        <v>17662</v>
      </c>
      <c r="E3365" t="s">
        <v>14546</v>
      </c>
      <c r="F3365" s="3">
        <v>0</v>
      </c>
      <c r="G3365" s="3">
        <v>0</v>
      </c>
      <c r="H3365" s="255">
        <v>41841</v>
      </c>
      <c r="I3365" s="270">
        <v>8.5833333333333339</v>
      </c>
      <c r="J3365" s="3">
        <v>-1</v>
      </c>
      <c r="K3365" s="3" t="s">
        <v>12343</v>
      </c>
      <c r="L3365" s="3" t="s">
        <v>4726</v>
      </c>
      <c r="M3365" s="3" t="s">
        <v>17663</v>
      </c>
      <c r="N3365" s="3" t="s">
        <v>4712</v>
      </c>
      <c r="O3365" s="3" t="s">
        <v>4715</v>
      </c>
      <c r="P3365" s="3"/>
      <c r="Q3365" s="3"/>
      <c r="R3365" s="3"/>
      <c r="S3365" s="3"/>
      <c r="T3365" s="3" t="s">
        <v>4716</v>
      </c>
    </row>
    <row r="3366" spans="2:20">
      <c r="B3366" t="s">
        <v>12345</v>
      </c>
      <c r="C3366" t="s">
        <v>17664</v>
      </c>
      <c r="E3366" t="s">
        <v>12596</v>
      </c>
      <c r="F3366" s="3">
        <v>0</v>
      </c>
      <c r="G3366" s="3">
        <v>0</v>
      </c>
      <c r="H3366" s="255">
        <v>41830</v>
      </c>
      <c r="I3366" s="270">
        <v>8.5833333333333339</v>
      </c>
      <c r="J3366" s="3">
        <v>99144</v>
      </c>
      <c r="K3366" s="3" t="s">
        <v>4752</v>
      </c>
      <c r="L3366" s="3" t="s">
        <v>4726</v>
      </c>
      <c r="M3366" s="3" t="s">
        <v>5972</v>
      </c>
      <c r="N3366" s="3" t="s">
        <v>4712</v>
      </c>
      <c r="O3366" s="3" t="s">
        <v>4715</v>
      </c>
      <c r="P3366" s="3"/>
      <c r="Q3366" s="3"/>
      <c r="R3366" s="3"/>
      <c r="S3366" s="3"/>
      <c r="T3366" s="3" t="s">
        <v>4716</v>
      </c>
    </row>
    <row r="3367" spans="2:20">
      <c r="B3367" t="s">
        <v>12345</v>
      </c>
      <c r="C3367" t="s">
        <v>17665</v>
      </c>
      <c r="E3367" t="s">
        <v>14222</v>
      </c>
      <c r="F3367" s="3">
        <v>0</v>
      </c>
      <c r="G3367" s="3">
        <v>0</v>
      </c>
      <c r="H3367" s="255">
        <v>41830</v>
      </c>
      <c r="I3367" s="270">
        <v>8.5833333333333339</v>
      </c>
      <c r="J3367" s="3">
        <v>-1</v>
      </c>
      <c r="K3367" s="3" t="s">
        <v>12343</v>
      </c>
      <c r="L3367" s="3" t="s">
        <v>4726</v>
      </c>
      <c r="M3367" s="3" t="s">
        <v>4994</v>
      </c>
      <c r="N3367" s="3" t="s">
        <v>4718</v>
      </c>
      <c r="O3367" s="3" t="s">
        <v>4715</v>
      </c>
      <c r="P3367" s="3"/>
      <c r="Q3367" s="3"/>
      <c r="R3367" s="3"/>
      <c r="S3367" s="3"/>
      <c r="T3367" s="3" t="s">
        <v>4716</v>
      </c>
    </row>
    <row r="3368" spans="2:20">
      <c r="B3368" t="s">
        <v>12345</v>
      </c>
      <c r="C3368" t="s">
        <v>17666</v>
      </c>
      <c r="E3368" t="s">
        <v>17667</v>
      </c>
      <c r="F3368" s="3">
        <v>0</v>
      </c>
      <c r="G3368" s="3">
        <v>0</v>
      </c>
      <c r="H3368" s="255">
        <v>41838</v>
      </c>
      <c r="I3368" s="270">
        <v>8.5833333333333339</v>
      </c>
      <c r="J3368" s="3">
        <v>-1</v>
      </c>
      <c r="K3368" s="3" t="s">
        <v>4752</v>
      </c>
      <c r="L3368" s="3" t="s">
        <v>4726</v>
      </c>
      <c r="M3368" s="3" t="s">
        <v>4994</v>
      </c>
      <c r="N3368" s="3" t="s">
        <v>4722</v>
      </c>
      <c r="O3368" s="3" t="s">
        <v>4715</v>
      </c>
      <c r="P3368" s="3"/>
      <c r="Q3368" s="3"/>
      <c r="R3368" s="3"/>
      <c r="S3368" s="3"/>
      <c r="T3368" s="3" t="s">
        <v>4716</v>
      </c>
    </row>
    <row r="3369" spans="2:20">
      <c r="B3369" t="s">
        <v>12345</v>
      </c>
      <c r="C3369" t="s">
        <v>17668</v>
      </c>
      <c r="E3369" t="s">
        <v>15764</v>
      </c>
      <c r="F3369" s="3">
        <v>0</v>
      </c>
      <c r="G3369" s="3">
        <v>0</v>
      </c>
      <c r="H3369" s="255">
        <v>41846</v>
      </c>
      <c r="I3369" s="270">
        <v>8.5833333333333339</v>
      </c>
      <c r="J3369" s="3">
        <v>-1</v>
      </c>
      <c r="K3369" s="3" t="s">
        <v>12343</v>
      </c>
      <c r="L3369" s="3" t="s">
        <v>4726</v>
      </c>
      <c r="M3369" s="3" t="s">
        <v>4994</v>
      </c>
      <c r="N3369" s="3" t="s">
        <v>4769</v>
      </c>
      <c r="O3369" s="3" t="s">
        <v>4715</v>
      </c>
      <c r="P3369" s="3"/>
      <c r="Q3369" s="3"/>
      <c r="R3369" s="3"/>
      <c r="S3369" s="3"/>
      <c r="T3369" s="3" t="s">
        <v>4716</v>
      </c>
    </row>
    <row r="3370" spans="2:20">
      <c r="B3370" t="s">
        <v>12345</v>
      </c>
      <c r="C3370" t="s">
        <v>17669</v>
      </c>
      <c r="E3370" t="s">
        <v>15899</v>
      </c>
      <c r="F3370" s="3">
        <v>0</v>
      </c>
      <c r="G3370" s="3">
        <v>0</v>
      </c>
      <c r="H3370" s="255">
        <v>41851</v>
      </c>
      <c r="I3370" s="270">
        <v>8.5833333333333339</v>
      </c>
      <c r="J3370" s="3">
        <v>-1</v>
      </c>
      <c r="K3370" s="3" t="s">
        <v>4752</v>
      </c>
      <c r="L3370" s="3" t="s">
        <v>4726</v>
      </c>
      <c r="M3370" s="3" t="s">
        <v>15641</v>
      </c>
      <c r="N3370" s="3" t="s">
        <v>4712</v>
      </c>
      <c r="O3370" s="3" t="s">
        <v>4715</v>
      </c>
      <c r="P3370" s="3"/>
      <c r="Q3370" s="3"/>
      <c r="R3370" s="3"/>
      <c r="S3370" s="3"/>
      <c r="T3370" s="3" t="s">
        <v>4716</v>
      </c>
    </row>
    <row r="3371" spans="2:20">
      <c r="B3371" t="s">
        <v>12345</v>
      </c>
      <c r="C3371" t="s">
        <v>17670</v>
      </c>
      <c r="E3371" t="s">
        <v>14532</v>
      </c>
      <c r="F3371" s="3">
        <v>0</v>
      </c>
      <c r="G3371" s="3">
        <v>0</v>
      </c>
      <c r="H3371" s="255">
        <v>41850</v>
      </c>
      <c r="I3371" s="270">
        <v>8.5833333333333339</v>
      </c>
      <c r="J3371" s="3">
        <v>-1</v>
      </c>
      <c r="K3371" s="3" t="s">
        <v>12343</v>
      </c>
      <c r="L3371" s="3" t="s">
        <v>5324</v>
      </c>
      <c r="M3371" s="3" t="s">
        <v>13624</v>
      </c>
      <c r="N3371" s="3" t="s">
        <v>4712</v>
      </c>
      <c r="O3371" s="3" t="s">
        <v>4715</v>
      </c>
      <c r="P3371" s="3"/>
      <c r="Q3371" s="3"/>
      <c r="R3371" s="3"/>
      <c r="S3371" s="3"/>
      <c r="T3371" s="3" t="s">
        <v>4716</v>
      </c>
    </row>
    <row r="3372" spans="2:20">
      <c r="B3372" t="s">
        <v>12378</v>
      </c>
      <c r="C3372" t="s">
        <v>17671</v>
      </c>
      <c r="E3372" t="s">
        <v>14554</v>
      </c>
      <c r="F3372" s="3">
        <v>0</v>
      </c>
      <c r="G3372" s="3">
        <v>0</v>
      </c>
      <c r="H3372" s="255">
        <v>41850</v>
      </c>
      <c r="I3372" s="270">
        <v>8.5833333333333339</v>
      </c>
      <c r="J3372" s="3">
        <v>166653</v>
      </c>
      <c r="K3372" s="3" t="s">
        <v>4752</v>
      </c>
      <c r="L3372" s="3" t="s">
        <v>4726</v>
      </c>
      <c r="M3372" s="3" t="s">
        <v>17672</v>
      </c>
      <c r="N3372" s="3" t="s">
        <v>4731</v>
      </c>
      <c r="O3372" s="3" t="s">
        <v>4715</v>
      </c>
      <c r="P3372" s="3"/>
      <c r="Q3372" s="3"/>
      <c r="R3372" s="3"/>
      <c r="S3372" s="3"/>
      <c r="T3372" s="3" t="s">
        <v>4716</v>
      </c>
    </row>
    <row r="3373" spans="2:20">
      <c r="B3373" t="s">
        <v>12345</v>
      </c>
      <c r="C3373" t="s">
        <v>17673</v>
      </c>
      <c r="E3373" t="s">
        <v>15778</v>
      </c>
      <c r="F3373" s="3">
        <v>0</v>
      </c>
      <c r="G3373" s="3">
        <v>0</v>
      </c>
      <c r="H3373" s="255">
        <v>41850</v>
      </c>
      <c r="I3373" s="270">
        <v>8.5833333333333339</v>
      </c>
      <c r="J3373" s="3">
        <v>-1</v>
      </c>
      <c r="K3373" s="3" t="s">
        <v>12343</v>
      </c>
      <c r="L3373" s="3" t="s">
        <v>5197</v>
      </c>
      <c r="M3373" s="3" t="s">
        <v>10405</v>
      </c>
      <c r="N3373" s="3" t="s">
        <v>4731</v>
      </c>
      <c r="O3373" s="3" t="s">
        <v>4715</v>
      </c>
      <c r="P3373" s="3"/>
      <c r="Q3373" s="3"/>
      <c r="R3373" s="3"/>
      <c r="S3373" s="3"/>
      <c r="T3373" s="3" t="s">
        <v>4716</v>
      </c>
    </row>
    <row r="3374" spans="2:20">
      <c r="B3374" t="s">
        <v>12345</v>
      </c>
      <c r="C3374" t="s">
        <v>17674</v>
      </c>
      <c r="E3374" t="s">
        <v>13309</v>
      </c>
      <c r="F3374" s="3">
        <v>0</v>
      </c>
      <c r="G3374" s="3">
        <v>0</v>
      </c>
      <c r="H3374" s="255">
        <v>41851</v>
      </c>
      <c r="I3374" s="270">
        <v>8.5833333333333339</v>
      </c>
      <c r="J3374" s="3">
        <v>-1</v>
      </c>
      <c r="K3374" s="3" t="s">
        <v>12343</v>
      </c>
      <c r="L3374" s="3" t="s">
        <v>5197</v>
      </c>
      <c r="M3374" s="3" t="s">
        <v>7789</v>
      </c>
      <c r="N3374" s="3" t="s">
        <v>4731</v>
      </c>
      <c r="O3374" s="3" t="s">
        <v>4715</v>
      </c>
      <c r="P3374" s="3"/>
      <c r="Q3374" s="3"/>
      <c r="R3374" s="3"/>
      <c r="S3374" s="3"/>
      <c r="T3374" s="3" t="s">
        <v>4716</v>
      </c>
    </row>
    <row r="3375" spans="2:20">
      <c r="B3375" t="s">
        <v>12345</v>
      </c>
      <c r="C3375" t="s">
        <v>17675</v>
      </c>
      <c r="E3375" t="s">
        <v>16677</v>
      </c>
      <c r="F3375" s="3">
        <v>0</v>
      </c>
      <c r="G3375" s="3">
        <v>0</v>
      </c>
      <c r="H3375" s="255">
        <v>41845</v>
      </c>
      <c r="I3375" s="270">
        <v>8.5833333333333339</v>
      </c>
      <c r="J3375" s="3">
        <v>-1</v>
      </c>
      <c r="K3375" s="3" t="s">
        <v>4752</v>
      </c>
      <c r="L3375" s="3" t="s">
        <v>5197</v>
      </c>
      <c r="M3375" s="3" t="s">
        <v>17676</v>
      </c>
      <c r="N3375" s="3" t="s">
        <v>4718</v>
      </c>
      <c r="O3375" s="3" t="s">
        <v>4715</v>
      </c>
      <c r="P3375" s="3"/>
      <c r="Q3375" s="3"/>
      <c r="R3375" s="3"/>
      <c r="S3375" s="3"/>
      <c r="T3375" s="3" t="s">
        <v>4716</v>
      </c>
    </row>
    <row r="3376" spans="2:20">
      <c r="B3376" t="s">
        <v>12345</v>
      </c>
      <c r="C3376" t="s">
        <v>17677</v>
      </c>
      <c r="E3376" t="s">
        <v>13320</v>
      </c>
      <c r="F3376" s="3">
        <v>0</v>
      </c>
      <c r="G3376" s="3">
        <v>0</v>
      </c>
      <c r="H3376" s="255">
        <v>41836</v>
      </c>
      <c r="I3376" s="270">
        <v>8.5833333333333339</v>
      </c>
      <c r="J3376" s="3">
        <v>125085</v>
      </c>
      <c r="K3376" s="3" t="s">
        <v>4752</v>
      </c>
      <c r="L3376" s="3" t="s">
        <v>5197</v>
      </c>
      <c r="M3376" s="3" t="s">
        <v>17678</v>
      </c>
      <c r="N3376" s="3" t="s">
        <v>4722</v>
      </c>
      <c r="O3376" s="3" t="s">
        <v>4715</v>
      </c>
      <c r="P3376" s="3"/>
      <c r="Q3376" s="3"/>
      <c r="R3376" s="3"/>
      <c r="S3376" s="3"/>
      <c r="T3376" s="3" t="s">
        <v>4716</v>
      </c>
    </row>
    <row r="3377" spans="2:20">
      <c r="B3377" t="s">
        <v>12345</v>
      </c>
      <c r="C3377" t="s">
        <v>17679</v>
      </c>
      <c r="E3377" t="s">
        <v>17087</v>
      </c>
      <c r="F3377" s="3">
        <v>0</v>
      </c>
      <c r="G3377" s="3">
        <v>0</v>
      </c>
      <c r="H3377" s="255">
        <v>41846</v>
      </c>
      <c r="I3377" s="270">
        <v>8.5833333333333339</v>
      </c>
      <c r="J3377" s="3">
        <v>-1</v>
      </c>
      <c r="K3377" s="3" t="s">
        <v>12343</v>
      </c>
      <c r="L3377" s="3" t="s">
        <v>4726</v>
      </c>
      <c r="M3377" s="3" t="s">
        <v>4994</v>
      </c>
      <c r="N3377" s="3" t="s">
        <v>4722</v>
      </c>
      <c r="O3377" s="3" t="s">
        <v>4715</v>
      </c>
      <c r="P3377" s="3"/>
      <c r="Q3377" s="3"/>
      <c r="R3377" s="3"/>
      <c r="S3377" s="3"/>
      <c r="T3377" s="3" t="s">
        <v>4716</v>
      </c>
    </row>
    <row r="3378" spans="2:20">
      <c r="B3378" t="s">
        <v>12345</v>
      </c>
      <c r="C3378" t="s">
        <v>17680</v>
      </c>
      <c r="E3378" t="s">
        <v>17311</v>
      </c>
      <c r="F3378" s="3">
        <v>0</v>
      </c>
      <c r="G3378" s="3">
        <v>0</v>
      </c>
      <c r="H3378" s="255">
        <v>41851</v>
      </c>
      <c r="I3378" s="270">
        <v>8.5833333333333339</v>
      </c>
      <c r="J3378" s="3">
        <v>-1</v>
      </c>
      <c r="K3378" s="3" t="s">
        <v>12343</v>
      </c>
      <c r="L3378" s="3" t="s">
        <v>4726</v>
      </c>
      <c r="M3378" s="3" t="s">
        <v>13558</v>
      </c>
      <c r="N3378" s="3" t="s">
        <v>4722</v>
      </c>
      <c r="O3378" s="3" t="s">
        <v>4715</v>
      </c>
      <c r="P3378" s="3"/>
      <c r="Q3378" s="3"/>
      <c r="R3378" s="3"/>
      <c r="S3378" s="3"/>
      <c r="T3378" s="3" t="s">
        <v>4716</v>
      </c>
    </row>
    <row r="3379" spans="2:20">
      <c r="B3379" t="s">
        <v>12378</v>
      </c>
      <c r="C3379" t="s">
        <v>17681</v>
      </c>
      <c r="E3379" t="s">
        <v>13720</v>
      </c>
      <c r="F3379" s="3">
        <v>1</v>
      </c>
      <c r="G3379" s="3">
        <v>1363.76</v>
      </c>
      <c r="H3379" s="255">
        <v>41851</v>
      </c>
      <c r="I3379" s="270">
        <v>8.5833333333333339</v>
      </c>
      <c r="J3379" s="3">
        <v>-1</v>
      </c>
      <c r="K3379" s="3" t="s">
        <v>4752</v>
      </c>
      <c r="L3379" s="3" t="s">
        <v>4726</v>
      </c>
      <c r="M3379" s="3" t="s">
        <v>4994</v>
      </c>
      <c r="N3379" s="3" t="s">
        <v>4718</v>
      </c>
      <c r="O3379" s="3" t="s">
        <v>4715</v>
      </c>
      <c r="P3379" s="3"/>
      <c r="Q3379" s="3"/>
      <c r="R3379" s="3"/>
      <c r="S3379" s="3"/>
      <c r="T3379" s="3" t="s">
        <v>4716</v>
      </c>
    </row>
    <row r="3380" spans="2:20">
      <c r="B3380" t="s">
        <v>12345</v>
      </c>
      <c r="C3380" t="s">
        <v>17682</v>
      </c>
      <c r="E3380" t="s">
        <v>13207</v>
      </c>
      <c r="F3380" s="3">
        <v>0</v>
      </c>
      <c r="G3380" s="3">
        <v>0</v>
      </c>
      <c r="H3380" s="255">
        <v>41848</v>
      </c>
      <c r="I3380" s="270">
        <v>8.5833333333333339</v>
      </c>
      <c r="J3380" s="3">
        <v>-1</v>
      </c>
      <c r="K3380" s="3" t="s">
        <v>12343</v>
      </c>
      <c r="L3380" s="3" t="s">
        <v>5197</v>
      </c>
      <c r="M3380" s="3" t="s">
        <v>10405</v>
      </c>
      <c r="N3380" s="3" t="s">
        <v>4722</v>
      </c>
      <c r="O3380" s="3" t="s">
        <v>4715</v>
      </c>
      <c r="P3380" s="3"/>
      <c r="Q3380" s="3"/>
      <c r="R3380" s="3"/>
      <c r="S3380" s="3"/>
      <c r="T3380" s="3" t="s">
        <v>4716</v>
      </c>
    </row>
    <row r="3381" spans="2:20">
      <c r="B3381" t="s">
        <v>12345</v>
      </c>
      <c r="C3381" t="s">
        <v>17683</v>
      </c>
      <c r="E3381" t="s">
        <v>14137</v>
      </c>
      <c r="F3381" s="3">
        <v>1</v>
      </c>
      <c r="G3381" s="3">
        <v>1363.76</v>
      </c>
      <c r="H3381" s="255">
        <v>41844</v>
      </c>
      <c r="I3381" s="270">
        <v>8.5833333333333339</v>
      </c>
      <c r="J3381" s="3">
        <v>-1</v>
      </c>
      <c r="K3381" s="3" t="s">
        <v>4752</v>
      </c>
      <c r="L3381" s="3" t="s">
        <v>4726</v>
      </c>
      <c r="M3381" s="3" t="s">
        <v>17684</v>
      </c>
      <c r="N3381" s="3" t="s">
        <v>4718</v>
      </c>
      <c r="O3381" s="3" t="s">
        <v>4715</v>
      </c>
      <c r="P3381" s="3"/>
      <c r="Q3381" s="3"/>
      <c r="R3381" s="3"/>
      <c r="S3381" s="3"/>
      <c r="T3381" s="3" t="s">
        <v>4716</v>
      </c>
    </row>
    <row r="3382" spans="2:20">
      <c r="B3382" t="s">
        <v>12345</v>
      </c>
      <c r="C3382" t="s">
        <v>17685</v>
      </c>
      <c r="E3382" t="s">
        <v>15132</v>
      </c>
      <c r="F3382" s="3">
        <v>0</v>
      </c>
      <c r="G3382" s="3">
        <v>0</v>
      </c>
      <c r="H3382" s="255">
        <v>41835</v>
      </c>
      <c r="I3382" s="270">
        <v>8.5833333333333339</v>
      </c>
      <c r="J3382" s="3">
        <v>-1</v>
      </c>
      <c r="K3382" s="3" t="s">
        <v>4752</v>
      </c>
      <c r="L3382" s="3" t="s">
        <v>4753</v>
      </c>
      <c r="M3382" s="3" t="s">
        <v>4753</v>
      </c>
      <c r="N3382" s="3" t="s">
        <v>4722</v>
      </c>
      <c r="O3382" s="3" t="s">
        <v>4715</v>
      </c>
      <c r="P3382" s="3"/>
      <c r="Q3382" s="3"/>
      <c r="R3382" s="3"/>
      <c r="S3382" s="3"/>
      <c r="T3382" s="3" t="s">
        <v>4716</v>
      </c>
    </row>
    <row r="3383" spans="2:20">
      <c r="B3383" t="s">
        <v>12345</v>
      </c>
      <c r="C3383" t="s">
        <v>17686</v>
      </c>
      <c r="E3383" t="s">
        <v>16490</v>
      </c>
      <c r="F3383" s="3">
        <v>0</v>
      </c>
      <c r="G3383" s="3">
        <v>0</v>
      </c>
      <c r="H3383" s="255">
        <v>41844</v>
      </c>
      <c r="I3383" s="270">
        <v>8.5833333333333339</v>
      </c>
      <c r="J3383" s="3">
        <v>-1</v>
      </c>
      <c r="K3383" s="3" t="s">
        <v>4752</v>
      </c>
      <c r="L3383" s="3" t="s">
        <v>4753</v>
      </c>
      <c r="M3383" s="3" t="s">
        <v>4753</v>
      </c>
      <c r="N3383" s="3" t="s">
        <v>4718</v>
      </c>
      <c r="O3383" s="3" t="s">
        <v>4715</v>
      </c>
      <c r="P3383" s="3"/>
      <c r="Q3383" s="3"/>
      <c r="R3383" s="3"/>
      <c r="S3383" s="3"/>
      <c r="T3383" s="3" t="s">
        <v>4716</v>
      </c>
    </row>
    <row r="3384" spans="2:20">
      <c r="B3384" t="s">
        <v>12378</v>
      </c>
      <c r="C3384" t="s">
        <v>17687</v>
      </c>
      <c r="E3384" t="s">
        <v>17688</v>
      </c>
      <c r="F3384" s="3">
        <v>0</v>
      </c>
      <c r="G3384" s="3">
        <v>0</v>
      </c>
      <c r="H3384" s="255">
        <v>41817</v>
      </c>
      <c r="I3384" s="270">
        <v>8.6666666666666661</v>
      </c>
      <c r="J3384" s="3">
        <v>-1</v>
      </c>
      <c r="K3384" s="3" t="s">
        <v>4752</v>
      </c>
      <c r="L3384" s="3" t="s">
        <v>4753</v>
      </c>
      <c r="M3384" s="3" t="s">
        <v>4753</v>
      </c>
      <c r="N3384" s="3" t="s">
        <v>4718</v>
      </c>
      <c r="O3384" s="3" t="s">
        <v>4715</v>
      </c>
      <c r="P3384" s="3"/>
      <c r="Q3384" s="3"/>
      <c r="R3384" s="3"/>
      <c r="S3384" s="3"/>
      <c r="T3384" s="3" t="s">
        <v>4716</v>
      </c>
    </row>
    <row r="3385" spans="2:20">
      <c r="B3385" t="s">
        <v>12345</v>
      </c>
      <c r="C3385" t="s">
        <v>17689</v>
      </c>
      <c r="E3385" t="s">
        <v>14732</v>
      </c>
      <c r="F3385" s="3">
        <v>0</v>
      </c>
      <c r="G3385" s="3">
        <v>0</v>
      </c>
      <c r="H3385" s="255">
        <v>41792</v>
      </c>
      <c r="I3385" s="270">
        <v>8.6666666666666661</v>
      </c>
      <c r="J3385" s="3">
        <v>121775</v>
      </c>
      <c r="K3385" s="3" t="s">
        <v>4752</v>
      </c>
      <c r="L3385" s="3" t="s">
        <v>4726</v>
      </c>
      <c r="M3385" s="3" t="s">
        <v>5188</v>
      </c>
      <c r="N3385" s="3" t="s">
        <v>4712</v>
      </c>
      <c r="O3385" s="3" t="s">
        <v>4715</v>
      </c>
      <c r="P3385" s="3"/>
      <c r="Q3385" s="3"/>
      <c r="R3385" s="3"/>
      <c r="S3385" s="3"/>
      <c r="T3385" s="3" t="s">
        <v>4716</v>
      </c>
    </row>
    <row r="3386" spans="2:20">
      <c r="B3386" t="s">
        <v>12345</v>
      </c>
      <c r="C3386" t="s">
        <v>17690</v>
      </c>
      <c r="E3386" t="s">
        <v>16896</v>
      </c>
      <c r="F3386" s="3">
        <v>0</v>
      </c>
      <c r="G3386" s="3">
        <v>0</v>
      </c>
      <c r="H3386" s="255">
        <v>41817</v>
      </c>
      <c r="I3386" s="270">
        <v>8.6666666666666661</v>
      </c>
      <c r="J3386" s="3">
        <v>-1</v>
      </c>
      <c r="K3386" s="3" t="s">
        <v>4752</v>
      </c>
      <c r="L3386" s="3" t="s">
        <v>4726</v>
      </c>
      <c r="M3386" s="3" t="s">
        <v>5188</v>
      </c>
      <c r="N3386" s="3" t="s">
        <v>4722</v>
      </c>
      <c r="O3386" s="3" t="s">
        <v>4715</v>
      </c>
      <c r="P3386" s="3"/>
      <c r="Q3386" s="3"/>
      <c r="R3386" s="3"/>
      <c r="S3386" s="3"/>
      <c r="T3386" s="3" t="s">
        <v>4716</v>
      </c>
    </row>
    <row r="3387" spans="2:20">
      <c r="B3387" t="s">
        <v>12345</v>
      </c>
      <c r="C3387" t="s">
        <v>17691</v>
      </c>
      <c r="E3387" t="s">
        <v>13020</v>
      </c>
      <c r="F3387" s="3">
        <v>0</v>
      </c>
      <c r="G3387" s="3">
        <v>0</v>
      </c>
      <c r="H3387" s="255">
        <v>41820</v>
      </c>
      <c r="I3387" s="270">
        <v>8.6666666666666661</v>
      </c>
      <c r="J3387" s="3">
        <v>-1</v>
      </c>
      <c r="K3387" s="3" t="s">
        <v>12343</v>
      </c>
      <c r="L3387" s="3" t="s">
        <v>4726</v>
      </c>
      <c r="M3387" s="3" t="s">
        <v>11774</v>
      </c>
      <c r="N3387" s="3" t="s">
        <v>4722</v>
      </c>
      <c r="O3387" s="3" t="s">
        <v>4715</v>
      </c>
      <c r="P3387" s="3"/>
      <c r="Q3387" s="3"/>
      <c r="R3387" s="3"/>
      <c r="S3387" s="3"/>
      <c r="T3387" s="3" t="s">
        <v>4716</v>
      </c>
    </row>
    <row r="3388" spans="2:20">
      <c r="B3388" t="s">
        <v>12345</v>
      </c>
      <c r="C3388" t="s">
        <v>17692</v>
      </c>
      <c r="E3388" t="s">
        <v>13032</v>
      </c>
      <c r="F3388" s="3">
        <v>0</v>
      </c>
      <c r="G3388" s="3">
        <v>0</v>
      </c>
      <c r="H3388" s="255">
        <v>41817</v>
      </c>
      <c r="I3388" s="270">
        <v>8.6666666666666661</v>
      </c>
      <c r="J3388" s="3">
        <v>-1</v>
      </c>
      <c r="K3388" s="3" t="s">
        <v>12343</v>
      </c>
      <c r="L3388" s="3" t="s">
        <v>4726</v>
      </c>
      <c r="M3388" s="3" t="s">
        <v>12950</v>
      </c>
      <c r="N3388" s="3" t="s">
        <v>4718</v>
      </c>
      <c r="O3388" s="3" t="s">
        <v>4715</v>
      </c>
      <c r="P3388" s="3"/>
      <c r="Q3388" s="3"/>
      <c r="R3388" s="3"/>
      <c r="S3388" s="3"/>
      <c r="T3388" s="3" t="s">
        <v>4716</v>
      </c>
    </row>
    <row r="3389" spans="2:20">
      <c r="B3389" t="s">
        <v>12345</v>
      </c>
      <c r="C3389" t="s">
        <v>17693</v>
      </c>
      <c r="E3389" t="s">
        <v>15159</v>
      </c>
      <c r="F3389" s="3">
        <v>0</v>
      </c>
      <c r="G3389" s="3">
        <v>0</v>
      </c>
      <c r="H3389" s="255">
        <v>41800</v>
      </c>
      <c r="I3389" s="270">
        <v>8.6666666666666661</v>
      </c>
      <c r="J3389" s="3">
        <v>-1</v>
      </c>
      <c r="K3389" s="3" t="s">
        <v>12343</v>
      </c>
      <c r="L3389" s="3" t="s">
        <v>4726</v>
      </c>
      <c r="M3389" s="3" t="s">
        <v>4994</v>
      </c>
      <c r="N3389" s="3" t="s">
        <v>4718</v>
      </c>
      <c r="O3389" s="3" t="s">
        <v>4715</v>
      </c>
      <c r="P3389" s="3"/>
      <c r="Q3389" s="3"/>
      <c r="R3389" s="3"/>
      <c r="S3389" s="3"/>
      <c r="T3389" s="3" t="s">
        <v>4716</v>
      </c>
    </row>
    <row r="3390" spans="2:20">
      <c r="B3390" t="s">
        <v>12345</v>
      </c>
      <c r="C3390" t="s">
        <v>17694</v>
      </c>
      <c r="E3390" t="s">
        <v>16435</v>
      </c>
      <c r="F3390" s="3">
        <v>0</v>
      </c>
      <c r="G3390" s="3">
        <v>0</v>
      </c>
      <c r="H3390" s="255">
        <v>41820</v>
      </c>
      <c r="I3390" s="270">
        <v>8.6666666666666661</v>
      </c>
      <c r="J3390" s="3">
        <v>-1</v>
      </c>
      <c r="K3390" s="3" t="s">
        <v>12343</v>
      </c>
      <c r="L3390" s="3" t="s">
        <v>4726</v>
      </c>
      <c r="M3390" s="3" t="s">
        <v>11774</v>
      </c>
      <c r="N3390" s="3" t="s">
        <v>4718</v>
      </c>
      <c r="O3390" s="3" t="s">
        <v>4715</v>
      </c>
      <c r="P3390" s="3"/>
      <c r="Q3390" s="3"/>
      <c r="R3390" s="3"/>
      <c r="S3390" s="3"/>
      <c r="T3390" s="3" t="s">
        <v>4716</v>
      </c>
    </row>
    <row r="3391" spans="2:20">
      <c r="B3391" t="s">
        <v>12345</v>
      </c>
      <c r="C3391" t="s">
        <v>17695</v>
      </c>
      <c r="E3391" t="s">
        <v>17696</v>
      </c>
      <c r="F3391" s="3">
        <v>0</v>
      </c>
      <c r="G3391" s="3">
        <v>0</v>
      </c>
      <c r="H3391" s="255">
        <v>41820</v>
      </c>
      <c r="I3391" s="270">
        <v>8.6666666666666661</v>
      </c>
      <c r="J3391" s="3">
        <v>-1</v>
      </c>
      <c r="K3391" s="3" t="s">
        <v>4752</v>
      </c>
      <c r="L3391" s="3" t="s">
        <v>4726</v>
      </c>
      <c r="M3391" s="3" t="s">
        <v>11774</v>
      </c>
      <c r="N3391" s="3" t="s">
        <v>4718</v>
      </c>
      <c r="O3391" s="3" t="s">
        <v>4715</v>
      </c>
      <c r="P3391" s="3"/>
      <c r="Q3391" s="3"/>
      <c r="R3391" s="3"/>
      <c r="S3391" s="3"/>
      <c r="T3391" s="3" t="s">
        <v>4716</v>
      </c>
    </row>
    <row r="3392" spans="2:20">
      <c r="B3392" t="s">
        <v>12345</v>
      </c>
      <c r="C3392" t="s">
        <v>17697</v>
      </c>
      <c r="E3392" t="s">
        <v>15881</v>
      </c>
      <c r="F3392" s="3">
        <v>0</v>
      </c>
      <c r="G3392" s="3">
        <v>0</v>
      </c>
      <c r="H3392" s="255">
        <v>41792</v>
      </c>
      <c r="I3392" s="270">
        <v>8.6666666666666661</v>
      </c>
      <c r="J3392" s="3">
        <v>-1</v>
      </c>
      <c r="K3392" s="3" t="s">
        <v>12343</v>
      </c>
      <c r="L3392" s="3" t="s">
        <v>5197</v>
      </c>
      <c r="M3392" s="3" t="s">
        <v>17698</v>
      </c>
      <c r="N3392" s="3" t="s">
        <v>4731</v>
      </c>
      <c r="O3392" s="3" t="s">
        <v>4715</v>
      </c>
      <c r="P3392" s="3"/>
      <c r="Q3392" s="3"/>
      <c r="R3392" s="3"/>
      <c r="S3392" s="3"/>
      <c r="T3392" s="3" t="s">
        <v>4716</v>
      </c>
    </row>
    <row r="3393" spans="2:20">
      <c r="B3393" t="s">
        <v>12345</v>
      </c>
      <c r="C3393" t="s">
        <v>17699</v>
      </c>
      <c r="E3393" t="s">
        <v>17562</v>
      </c>
      <c r="F3393" s="3">
        <v>0</v>
      </c>
      <c r="G3393" s="3">
        <v>0</v>
      </c>
      <c r="H3393" s="255">
        <v>41808</v>
      </c>
      <c r="I3393" s="270">
        <v>8.6666666666666661</v>
      </c>
      <c r="J3393" s="3">
        <v>211006</v>
      </c>
      <c r="K3393" s="3" t="s">
        <v>4752</v>
      </c>
      <c r="L3393" s="3" t="s">
        <v>5324</v>
      </c>
      <c r="M3393" s="3" t="s">
        <v>14799</v>
      </c>
      <c r="N3393" s="3" t="s">
        <v>4718</v>
      </c>
      <c r="O3393" s="3" t="s">
        <v>4715</v>
      </c>
      <c r="P3393" s="3"/>
      <c r="Q3393" s="3"/>
      <c r="R3393" s="3"/>
      <c r="S3393" s="3"/>
      <c r="T3393" s="3" t="s">
        <v>4716</v>
      </c>
    </row>
    <row r="3394" spans="2:20">
      <c r="B3394" t="s">
        <v>12345</v>
      </c>
      <c r="C3394" t="s">
        <v>17700</v>
      </c>
      <c r="E3394" t="s">
        <v>15108</v>
      </c>
      <c r="F3394" s="3">
        <v>0</v>
      </c>
      <c r="G3394" s="3">
        <v>0</v>
      </c>
      <c r="H3394" s="255">
        <v>41820</v>
      </c>
      <c r="I3394" s="270">
        <v>8.6666666666666661</v>
      </c>
      <c r="J3394" s="3">
        <v>-1</v>
      </c>
      <c r="K3394" s="3" t="s">
        <v>4752</v>
      </c>
      <c r="L3394" s="3" t="s">
        <v>4726</v>
      </c>
      <c r="M3394" s="3" t="s">
        <v>4994</v>
      </c>
      <c r="N3394" s="3" t="s">
        <v>4718</v>
      </c>
      <c r="O3394" s="3" t="s">
        <v>4715</v>
      </c>
      <c r="P3394" s="3"/>
      <c r="Q3394" s="3"/>
      <c r="R3394" s="3"/>
      <c r="S3394" s="3"/>
      <c r="T3394" s="3" t="s">
        <v>4716</v>
      </c>
    </row>
    <row r="3395" spans="2:20">
      <c r="B3395" t="s">
        <v>12345</v>
      </c>
      <c r="C3395" t="s">
        <v>17701</v>
      </c>
      <c r="E3395" t="s">
        <v>13397</v>
      </c>
      <c r="F3395" s="3">
        <v>0</v>
      </c>
      <c r="G3395" s="3">
        <v>0</v>
      </c>
      <c r="H3395" s="255">
        <v>41792</v>
      </c>
      <c r="I3395" s="270">
        <v>8.6666666666666661</v>
      </c>
      <c r="J3395" s="3">
        <v>-1</v>
      </c>
      <c r="K3395" s="3" t="s">
        <v>12343</v>
      </c>
      <c r="L3395" s="3" t="s">
        <v>4726</v>
      </c>
      <c r="M3395" s="3" t="s">
        <v>11774</v>
      </c>
      <c r="N3395" s="3" t="s">
        <v>4769</v>
      </c>
      <c r="O3395" s="3" t="s">
        <v>4715</v>
      </c>
      <c r="P3395" s="3"/>
      <c r="Q3395" s="3"/>
      <c r="R3395" s="3"/>
      <c r="S3395" s="3"/>
      <c r="T3395" s="3" t="s">
        <v>4716</v>
      </c>
    </row>
    <row r="3396" spans="2:20">
      <c r="B3396" t="s">
        <v>12345</v>
      </c>
      <c r="C3396" t="s">
        <v>17702</v>
      </c>
      <c r="E3396" t="s">
        <v>17703</v>
      </c>
      <c r="F3396" s="3">
        <v>0</v>
      </c>
      <c r="G3396" s="3">
        <v>0</v>
      </c>
      <c r="H3396" s="255">
        <v>41795</v>
      </c>
      <c r="I3396" s="270">
        <v>8.6666666666666661</v>
      </c>
      <c r="J3396" s="3">
        <v>-1</v>
      </c>
      <c r="K3396" s="3" t="s">
        <v>4752</v>
      </c>
      <c r="L3396" s="3" t="s">
        <v>4726</v>
      </c>
      <c r="M3396" s="3" t="s">
        <v>4994</v>
      </c>
      <c r="N3396" s="3" t="s">
        <v>4712</v>
      </c>
      <c r="O3396" s="3" t="s">
        <v>4715</v>
      </c>
      <c r="P3396" s="3"/>
      <c r="Q3396" s="3"/>
      <c r="R3396" s="3"/>
      <c r="S3396" s="3"/>
      <c r="T3396" s="3" t="s">
        <v>4716</v>
      </c>
    </row>
    <row r="3397" spans="2:20">
      <c r="B3397" t="s">
        <v>12345</v>
      </c>
      <c r="C3397" t="s">
        <v>17704</v>
      </c>
      <c r="E3397" t="s">
        <v>13787</v>
      </c>
      <c r="F3397" s="3">
        <v>0</v>
      </c>
      <c r="G3397" s="3">
        <v>0</v>
      </c>
      <c r="H3397" s="255">
        <v>41820</v>
      </c>
      <c r="I3397" s="270">
        <v>8.6666666666666661</v>
      </c>
      <c r="J3397" s="3">
        <v>-1</v>
      </c>
      <c r="K3397" s="3" t="s">
        <v>4752</v>
      </c>
      <c r="L3397" s="3" t="s">
        <v>5324</v>
      </c>
      <c r="M3397" s="3" t="s">
        <v>13529</v>
      </c>
      <c r="N3397" s="3" t="s">
        <v>4722</v>
      </c>
      <c r="O3397" s="3" t="s">
        <v>4715</v>
      </c>
      <c r="P3397" s="3"/>
      <c r="Q3397" s="3"/>
      <c r="R3397" s="3"/>
      <c r="S3397" s="3"/>
      <c r="T3397" s="3" t="s">
        <v>4716</v>
      </c>
    </row>
    <row r="3398" spans="2:20">
      <c r="B3398" t="s">
        <v>12345</v>
      </c>
      <c r="C3398" t="s">
        <v>17705</v>
      </c>
      <c r="E3398" t="s">
        <v>12666</v>
      </c>
      <c r="F3398" s="3">
        <v>0</v>
      </c>
      <c r="G3398" s="3">
        <v>0</v>
      </c>
      <c r="H3398" s="255">
        <v>41792</v>
      </c>
      <c r="I3398" s="270">
        <v>8.6666666666666661</v>
      </c>
      <c r="J3398" s="3">
        <v>220456</v>
      </c>
      <c r="K3398" s="3" t="s">
        <v>12343</v>
      </c>
      <c r="L3398" s="3" t="s">
        <v>5197</v>
      </c>
      <c r="M3398" s="3" t="s">
        <v>17706</v>
      </c>
      <c r="N3398" s="3" t="s">
        <v>4722</v>
      </c>
      <c r="O3398" s="3" t="s">
        <v>4715</v>
      </c>
      <c r="P3398" s="3"/>
      <c r="Q3398" s="3"/>
      <c r="R3398" s="3"/>
      <c r="S3398" s="3"/>
      <c r="T3398" s="3" t="s">
        <v>4716</v>
      </c>
    </row>
    <row r="3399" spans="2:20">
      <c r="B3399" t="s">
        <v>12345</v>
      </c>
      <c r="C3399" t="s">
        <v>17707</v>
      </c>
      <c r="E3399" t="s">
        <v>17708</v>
      </c>
      <c r="F3399" s="3">
        <v>0</v>
      </c>
      <c r="G3399" s="3">
        <v>0</v>
      </c>
      <c r="H3399" s="255">
        <v>41814</v>
      </c>
      <c r="I3399" s="270">
        <v>8.6666666666666661</v>
      </c>
      <c r="J3399" s="3">
        <v>-1</v>
      </c>
      <c r="K3399" s="3" t="s">
        <v>12343</v>
      </c>
      <c r="L3399" s="3" t="s">
        <v>4726</v>
      </c>
      <c r="M3399" s="3" t="s">
        <v>4994</v>
      </c>
      <c r="N3399" s="3" t="s">
        <v>4712</v>
      </c>
      <c r="O3399" s="3" t="s">
        <v>4715</v>
      </c>
      <c r="P3399" s="3"/>
      <c r="Q3399" s="3"/>
      <c r="R3399" s="3"/>
      <c r="S3399" s="3"/>
      <c r="T3399" s="3" t="s">
        <v>4716</v>
      </c>
    </row>
    <row r="3400" spans="2:20">
      <c r="B3400" t="s">
        <v>12345</v>
      </c>
      <c r="C3400" t="s">
        <v>17709</v>
      </c>
      <c r="E3400" t="s">
        <v>17710</v>
      </c>
      <c r="F3400" s="3">
        <v>1</v>
      </c>
      <c r="G3400" s="3">
        <v>55.64</v>
      </c>
      <c r="H3400" s="255">
        <v>41820</v>
      </c>
      <c r="I3400" s="270">
        <v>8.6666666666666661</v>
      </c>
      <c r="J3400" s="3">
        <v>-1</v>
      </c>
      <c r="K3400" s="3" t="s">
        <v>4752</v>
      </c>
      <c r="L3400" s="3" t="s">
        <v>5324</v>
      </c>
      <c r="M3400" s="3" t="s">
        <v>5545</v>
      </c>
      <c r="N3400" s="3" t="s">
        <v>4722</v>
      </c>
      <c r="O3400" s="3" t="s">
        <v>4715</v>
      </c>
      <c r="P3400" s="3"/>
      <c r="Q3400" s="3"/>
      <c r="R3400" s="3"/>
      <c r="S3400" s="3"/>
      <c r="T3400" s="3" t="s">
        <v>4716</v>
      </c>
    </row>
    <row r="3401" spans="2:20">
      <c r="B3401" t="s">
        <v>12345</v>
      </c>
      <c r="C3401" t="s">
        <v>17711</v>
      </c>
      <c r="E3401" t="s">
        <v>14256</v>
      </c>
      <c r="F3401" s="3">
        <v>1</v>
      </c>
      <c r="G3401" s="3">
        <v>1363.76</v>
      </c>
      <c r="H3401" s="255">
        <v>41820</v>
      </c>
      <c r="I3401" s="270">
        <v>8.6666666666666661</v>
      </c>
      <c r="J3401" s="3">
        <v>-1</v>
      </c>
      <c r="K3401" s="3" t="s">
        <v>12343</v>
      </c>
      <c r="L3401" s="3" t="s">
        <v>5324</v>
      </c>
      <c r="M3401" s="3" t="s">
        <v>17712</v>
      </c>
      <c r="N3401" s="3" t="s">
        <v>4712</v>
      </c>
      <c r="O3401" s="3" t="s">
        <v>4715</v>
      </c>
      <c r="P3401" s="3"/>
      <c r="Q3401" s="3"/>
      <c r="R3401" s="3"/>
      <c r="S3401" s="3"/>
      <c r="T3401" s="3" t="s">
        <v>4716</v>
      </c>
    </row>
    <row r="3402" spans="2:20">
      <c r="B3402" t="s">
        <v>12345</v>
      </c>
      <c r="C3402" t="s">
        <v>17713</v>
      </c>
      <c r="E3402" t="s">
        <v>12444</v>
      </c>
      <c r="F3402" s="3">
        <v>0</v>
      </c>
      <c r="G3402" s="3">
        <v>0</v>
      </c>
      <c r="H3402" s="255">
        <v>41804</v>
      </c>
      <c r="I3402" s="270">
        <v>8.6666666666666661</v>
      </c>
      <c r="J3402" s="3">
        <v>107717</v>
      </c>
      <c r="K3402" s="3" t="s">
        <v>4752</v>
      </c>
      <c r="L3402" s="3" t="s">
        <v>4726</v>
      </c>
      <c r="M3402" s="3" t="s">
        <v>12551</v>
      </c>
      <c r="N3402" s="3" t="s">
        <v>4722</v>
      </c>
      <c r="O3402" s="3" t="s">
        <v>4715</v>
      </c>
      <c r="P3402" s="3"/>
      <c r="Q3402" s="3"/>
      <c r="R3402" s="3"/>
      <c r="S3402" s="3"/>
      <c r="T3402" s="3" t="s">
        <v>4716</v>
      </c>
    </row>
    <row r="3403" spans="2:20">
      <c r="B3403" t="s">
        <v>12345</v>
      </c>
      <c r="C3403" t="s">
        <v>17714</v>
      </c>
      <c r="E3403" t="s">
        <v>13036</v>
      </c>
      <c r="F3403" s="3">
        <v>0</v>
      </c>
      <c r="G3403" s="3">
        <v>0</v>
      </c>
      <c r="H3403" s="255">
        <v>41820</v>
      </c>
      <c r="I3403" s="270">
        <v>8.6666666666666661</v>
      </c>
      <c r="J3403" s="3">
        <v>175211</v>
      </c>
      <c r="K3403" s="3" t="s">
        <v>4752</v>
      </c>
      <c r="L3403" s="3" t="s">
        <v>4726</v>
      </c>
      <c r="M3403" s="3" t="s">
        <v>17715</v>
      </c>
      <c r="N3403" s="3" t="s">
        <v>4712</v>
      </c>
      <c r="O3403" s="3" t="s">
        <v>4715</v>
      </c>
      <c r="P3403" s="3"/>
      <c r="Q3403" s="3"/>
      <c r="R3403" s="3"/>
      <c r="S3403" s="3"/>
      <c r="T3403" s="3" t="s">
        <v>4716</v>
      </c>
    </row>
    <row r="3404" spans="2:20">
      <c r="B3404" t="s">
        <v>12345</v>
      </c>
      <c r="C3404" t="s">
        <v>17716</v>
      </c>
      <c r="E3404" t="s">
        <v>15992</v>
      </c>
      <c r="F3404" s="3">
        <v>0</v>
      </c>
      <c r="G3404" s="3">
        <v>0</v>
      </c>
      <c r="H3404" s="255">
        <v>41817</v>
      </c>
      <c r="I3404" s="270">
        <v>8.6666666666666661</v>
      </c>
      <c r="J3404" s="3">
        <v>-1</v>
      </c>
      <c r="K3404" s="3" t="s">
        <v>12343</v>
      </c>
      <c r="L3404" s="3" t="s">
        <v>4726</v>
      </c>
      <c r="M3404" s="3" t="s">
        <v>4994</v>
      </c>
      <c r="N3404" s="3" t="s">
        <v>4722</v>
      </c>
      <c r="O3404" s="3" t="s">
        <v>4715</v>
      </c>
      <c r="P3404" s="3"/>
      <c r="Q3404" s="3"/>
      <c r="R3404" s="3"/>
      <c r="S3404" s="3"/>
      <c r="T3404" s="3" t="s">
        <v>4716</v>
      </c>
    </row>
    <row r="3405" spans="2:20">
      <c r="B3405" t="s">
        <v>12345</v>
      </c>
      <c r="C3405" t="s">
        <v>17717</v>
      </c>
      <c r="E3405" t="s">
        <v>14198</v>
      </c>
      <c r="F3405" s="3">
        <v>0</v>
      </c>
      <c r="G3405" s="3">
        <v>0</v>
      </c>
      <c r="H3405" s="255">
        <v>41820</v>
      </c>
      <c r="I3405" s="270">
        <v>8.6666666666666661</v>
      </c>
      <c r="J3405" s="3">
        <v>-1</v>
      </c>
      <c r="K3405" s="3" t="s">
        <v>12343</v>
      </c>
      <c r="L3405" s="3" t="s">
        <v>4726</v>
      </c>
      <c r="M3405" s="3" t="s">
        <v>4994</v>
      </c>
      <c r="N3405" s="3" t="s">
        <v>4722</v>
      </c>
      <c r="O3405" s="3" t="s">
        <v>4715</v>
      </c>
      <c r="P3405" s="3"/>
      <c r="Q3405" s="3"/>
      <c r="R3405" s="3"/>
      <c r="S3405" s="3"/>
      <c r="T3405" s="3" t="s">
        <v>4716</v>
      </c>
    </row>
    <row r="3406" spans="2:20">
      <c r="B3406" t="s">
        <v>12345</v>
      </c>
      <c r="C3406" t="s">
        <v>17718</v>
      </c>
      <c r="E3406" t="s">
        <v>12513</v>
      </c>
      <c r="F3406" s="3">
        <v>0</v>
      </c>
      <c r="G3406" s="3">
        <v>0</v>
      </c>
      <c r="H3406" s="255">
        <v>41802</v>
      </c>
      <c r="I3406" s="270">
        <v>8.6666666666666661</v>
      </c>
      <c r="J3406" s="3">
        <v>115009</v>
      </c>
      <c r="K3406" s="3" t="s">
        <v>4752</v>
      </c>
      <c r="L3406" s="3" t="s">
        <v>5197</v>
      </c>
      <c r="M3406" s="3" t="s">
        <v>17719</v>
      </c>
      <c r="N3406" s="3" t="s">
        <v>4722</v>
      </c>
      <c r="O3406" s="3" t="s">
        <v>4715</v>
      </c>
      <c r="P3406" s="3"/>
      <c r="Q3406" s="3"/>
      <c r="R3406" s="3"/>
      <c r="S3406" s="3"/>
      <c r="T3406" s="3" t="s">
        <v>4716</v>
      </c>
    </row>
    <row r="3407" spans="2:20">
      <c r="B3407" t="s">
        <v>12345</v>
      </c>
      <c r="C3407" t="s">
        <v>17720</v>
      </c>
      <c r="E3407" t="s">
        <v>13165</v>
      </c>
      <c r="F3407" s="3">
        <v>0</v>
      </c>
      <c r="G3407" s="3">
        <v>0</v>
      </c>
      <c r="H3407" s="255">
        <v>41807</v>
      </c>
      <c r="I3407" s="270">
        <v>8.6666666666666661</v>
      </c>
      <c r="J3407" s="3">
        <v>113818</v>
      </c>
      <c r="K3407" s="3" t="s">
        <v>12343</v>
      </c>
      <c r="L3407" s="3" t="s">
        <v>4726</v>
      </c>
      <c r="M3407" s="3" t="s">
        <v>12710</v>
      </c>
      <c r="N3407" s="3" t="s">
        <v>4731</v>
      </c>
      <c r="O3407" s="3" t="s">
        <v>4715</v>
      </c>
      <c r="P3407" s="3"/>
      <c r="Q3407" s="3"/>
      <c r="R3407" s="3"/>
      <c r="S3407" s="3"/>
      <c r="T3407" s="3" t="s">
        <v>4716</v>
      </c>
    </row>
    <row r="3408" spans="2:20">
      <c r="B3408" t="s">
        <v>12345</v>
      </c>
      <c r="C3408" t="s">
        <v>17721</v>
      </c>
      <c r="E3408" t="s">
        <v>14943</v>
      </c>
      <c r="F3408" s="3">
        <v>0</v>
      </c>
      <c r="G3408" s="3">
        <v>0</v>
      </c>
      <c r="H3408" s="255">
        <v>41820</v>
      </c>
      <c r="I3408" s="270">
        <v>8.6666666666666661</v>
      </c>
      <c r="J3408" s="3">
        <v>-1</v>
      </c>
      <c r="K3408" s="3" t="s">
        <v>4752</v>
      </c>
      <c r="L3408" s="3" t="s">
        <v>4753</v>
      </c>
      <c r="M3408" s="3" t="s">
        <v>4753</v>
      </c>
      <c r="N3408" s="3" t="s">
        <v>4722</v>
      </c>
      <c r="O3408" s="3" t="s">
        <v>4715</v>
      </c>
      <c r="P3408" s="3"/>
      <c r="Q3408" s="3"/>
      <c r="R3408" s="3"/>
      <c r="S3408" s="3"/>
      <c r="T3408" s="3" t="s">
        <v>4716</v>
      </c>
    </row>
    <row r="3409" spans="2:20">
      <c r="B3409" t="s">
        <v>12345</v>
      </c>
      <c r="C3409" t="s">
        <v>17722</v>
      </c>
      <c r="E3409" t="s">
        <v>16217</v>
      </c>
      <c r="F3409" s="3">
        <v>0</v>
      </c>
      <c r="G3409" s="3">
        <v>0</v>
      </c>
      <c r="H3409" s="255">
        <v>41792</v>
      </c>
      <c r="I3409" s="270">
        <v>8.6666666666666661</v>
      </c>
      <c r="J3409" s="3">
        <v>-1</v>
      </c>
      <c r="K3409" s="3" t="s">
        <v>12343</v>
      </c>
      <c r="L3409" s="3" t="s">
        <v>5324</v>
      </c>
      <c r="M3409" s="3" t="s">
        <v>13064</v>
      </c>
      <c r="N3409" s="3" t="s">
        <v>4769</v>
      </c>
      <c r="O3409" s="3" t="s">
        <v>4715</v>
      </c>
      <c r="P3409" s="3"/>
      <c r="Q3409" s="3"/>
      <c r="R3409" s="3"/>
      <c r="S3409" s="3"/>
      <c r="T3409" s="3" t="s">
        <v>4716</v>
      </c>
    </row>
    <row r="3410" spans="2:20">
      <c r="B3410" t="s">
        <v>12345</v>
      </c>
      <c r="C3410" t="s">
        <v>17723</v>
      </c>
      <c r="E3410" t="s">
        <v>17724</v>
      </c>
      <c r="F3410" s="3">
        <v>0</v>
      </c>
      <c r="G3410" s="3">
        <v>0</v>
      </c>
      <c r="H3410" s="255">
        <v>41792</v>
      </c>
      <c r="I3410" s="270">
        <v>8.6666666666666661</v>
      </c>
      <c r="J3410" s="3">
        <v>-1</v>
      </c>
      <c r="K3410" s="3" t="s">
        <v>12343</v>
      </c>
      <c r="L3410" s="3" t="s">
        <v>4753</v>
      </c>
      <c r="M3410" s="3" t="s">
        <v>4753</v>
      </c>
      <c r="N3410" s="3" t="s">
        <v>4718</v>
      </c>
      <c r="O3410" s="3" t="s">
        <v>4715</v>
      </c>
      <c r="P3410" s="3"/>
      <c r="Q3410" s="3"/>
      <c r="R3410" s="3"/>
      <c r="S3410" s="3"/>
      <c r="T3410" s="3" t="s">
        <v>4716</v>
      </c>
    </row>
    <row r="3411" spans="2:20">
      <c r="B3411" t="s">
        <v>12345</v>
      </c>
      <c r="C3411" t="s">
        <v>17725</v>
      </c>
      <c r="E3411" t="s">
        <v>17726</v>
      </c>
      <c r="F3411" s="3">
        <v>1</v>
      </c>
      <c r="G3411" s="3">
        <v>1363.76</v>
      </c>
      <c r="H3411" s="255">
        <v>41801</v>
      </c>
      <c r="I3411" s="270">
        <v>8.6666666666666661</v>
      </c>
      <c r="J3411" s="3">
        <v>-1</v>
      </c>
      <c r="K3411" s="3" t="s">
        <v>4752</v>
      </c>
      <c r="L3411" s="3" t="s">
        <v>4753</v>
      </c>
      <c r="M3411" s="3" t="s">
        <v>4753</v>
      </c>
      <c r="N3411" s="3" t="s">
        <v>4722</v>
      </c>
      <c r="O3411" s="3" t="s">
        <v>4715</v>
      </c>
      <c r="P3411" s="3"/>
      <c r="Q3411" s="3"/>
      <c r="R3411" s="3"/>
      <c r="S3411" s="3"/>
      <c r="T3411" s="3" t="s">
        <v>4716</v>
      </c>
    </row>
    <row r="3412" spans="2:20">
      <c r="B3412" t="s">
        <v>12345</v>
      </c>
      <c r="C3412" t="s">
        <v>17727</v>
      </c>
      <c r="E3412" t="s">
        <v>16395</v>
      </c>
      <c r="F3412" s="3">
        <v>0</v>
      </c>
      <c r="G3412" s="3">
        <v>0</v>
      </c>
      <c r="H3412" s="255">
        <v>41820</v>
      </c>
      <c r="I3412" s="270">
        <v>8.6666666666666661</v>
      </c>
      <c r="J3412" s="3">
        <v>-1</v>
      </c>
      <c r="K3412" s="3" t="s">
        <v>12343</v>
      </c>
      <c r="L3412" s="3" t="s">
        <v>4753</v>
      </c>
      <c r="M3412" s="3" t="s">
        <v>4753</v>
      </c>
      <c r="N3412" s="3" t="s">
        <v>4718</v>
      </c>
      <c r="O3412" s="3" t="s">
        <v>4715</v>
      </c>
      <c r="P3412" s="3"/>
      <c r="Q3412" s="3"/>
      <c r="R3412" s="3"/>
      <c r="S3412" s="3"/>
      <c r="T3412" s="3" t="s">
        <v>4716</v>
      </c>
    </row>
    <row r="3413" spans="2:20">
      <c r="B3413" t="s">
        <v>12345</v>
      </c>
      <c r="C3413" t="s">
        <v>17728</v>
      </c>
      <c r="E3413" t="s">
        <v>15941</v>
      </c>
      <c r="F3413" s="3">
        <v>0</v>
      </c>
      <c r="G3413" s="3">
        <v>0</v>
      </c>
      <c r="H3413" s="255">
        <v>41817</v>
      </c>
      <c r="I3413" s="270">
        <v>8.6666666666666661</v>
      </c>
      <c r="J3413" s="3">
        <v>-1</v>
      </c>
      <c r="K3413" s="3" t="s">
        <v>4752</v>
      </c>
      <c r="L3413" s="3" t="s">
        <v>4753</v>
      </c>
      <c r="M3413" s="3" t="s">
        <v>4753</v>
      </c>
      <c r="N3413" s="3" t="s">
        <v>4731</v>
      </c>
      <c r="O3413" s="3" t="s">
        <v>4715</v>
      </c>
      <c r="P3413" s="3"/>
      <c r="Q3413" s="3"/>
      <c r="R3413" s="3"/>
      <c r="S3413" s="3"/>
      <c r="T3413" s="3" t="s">
        <v>4716</v>
      </c>
    </row>
    <row r="3414" spans="2:20">
      <c r="B3414" t="s">
        <v>12345</v>
      </c>
      <c r="C3414" t="s">
        <v>17729</v>
      </c>
      <c r="E3414" t="s">
        <v>15930</v>
      </c>
      <c r="F3414" s="3">
        <v>1</v>
      </c>
      <c r="G3414" s="3">
        <v>1363.76</v>
      </c>
      <c r="H3414" s="255">
        <v>41800</v>
      </c>
      <c r="I3414" s="270">
        <v>8.6666666666666661</v>
      </c>
      <c r="J3414" s="3">
        <v>-1</v>
      </c>
      <c r="K3414" s="3" t="s">
        <v>12343</v>
      </c>
      <c r="L3414" s="3" t="s">
        <v>4753</v>
      </c>
      <c r="M3414" s="3" t="s">
        <v>4753</v>
      </c>
      <c r="N3414" s="3" t="s">
        <v>4718</v>
      </c>
      <c r="O3414" s="3" t="s">
        <v>4715</v>
      </c>
      <c r="P3414" s="3"/>
      <c r="Q3414" s="3"/>
      <c r="R3414" s="3"/>
      <c r="S3414" s="3"/>
      <c r="T3414" s="3" t="s">
        <v>4716</v>
      </c>
    </row>
    <row r="3415" spans="2:20">
      <c r="B3415" t="s">
        <v>12345</v>
      </c>
      <c r="C3415" t="s">
        <v>17730</v>
      </c>
      <c r="E3415" t="s">
        <v>15568</v>
      </c>
      <c r="F3415" s="3">
        <v>0</v>
      </c>
      <c r="G3415" s="3">
        <v>0</v>
      </c>
      <c r="H3415" s="255">
        <v>41773</v>
      </c>
      <c r="I3415" s="270">
        <v>8.75</v>
      </c>
      <c r="J3415" s="3">
        <v>-1</v>
      </c>
      <c r="K3415" s="3" t="s">
        <v>4752</v>
      </c>
      <c r="L3415" s="3" t="s">
        <v>4753</v>
      </c>
      <c r="M3415" s="3" t="s">
        <v>4753</v>
      </c>
      <c r="N3415" s="3" t="s">
        <v>4712</v>
      </c>
      <c r="O3415" s="3" t="s">
        <v>4715</v>
      </c>
      <c r="P3415" s="3"/>
      <c r="Q3415" s="3"/>
      <c r="R3415" s="3"/>
      <c r="S3415" s="3"/>
      <c r="T3415" s="3" t="s">
        <v>4716</v>
      </c>
    </row>
    <row r="3416" spans="2:20">
      <c r="B3416" t="s">
        <v>12345</v>
      </c>
      <c r="C3416" t="s">
        <v>17731</v>
      </c>
      <c r="E3416" t="s">
        <v>13608</v>
      </c>
      <c r="F3416" s="3">
        <v>0</v>
      </c>
      <c r="G3416" s="3">
        <v>0</v>
      </c>
      <c r="H3416" s="255">
        <v>41787</v>
      </c>
      <c r="I3416" s="270">
        <v>8.75</v>
      </c>
      <c r="J3416" s="3">
        <v>-1</v>
      </c>
      <c r="K3416" s="3" t="s">
        <v>4752</v>
      </c>
      <c r="L3416" s="3" t="s">
        <v>4726</v>
      </c>
      <c r="M3416" s="3" t="s">
        <v>4994</v>
      </c>
      <c r="N3416" s="3" t="s">
        <v>4769</v>
      </c>
      <c r="O3416" s="3" t="s">
        <v>4715</v>
      </c>
      <c r="P3416" s="3"/>
      <c r="Q3416" s="3"/>
      <c r="R3416" s="3"/>
      <c r="S3416" s="3"/>
      <c r="T3416" s="3" t="s">
        <v>4716</v>
      </c>
    </row>
    <row r="3417" spans="2:20">
      <c r="B3417" t="s">
        <v>12345</v>
      </c>
      <c r="C3417" t="s">
        <v>17732</v>
      </c>
      <c r="E3417" t="s">
        <v>16822</v>
      </c>
      <c r="F3417" s="3">
        <v>0</v>
      </c>
      <c r="G3417" s="3">
        <v>0</v>
      </c>
      <c r="H3417" s="255">
        <v>41788</v>
      </c>
      <c r="I3417" s="270">
        <v>8.75</v>
      </c>
      <c r="J3417" s="3">
        <v>-1</v>
      </c>
      <c r="K3417" s="3" t="s">
        <v>4752</v>
      </c>
      <c r="L3417" s="3" t="s">
        <v>4753</v>
      </c>
      <c r="M3417" s="3" t="s">
        <v>4753</v>
      </c>
      <c r="N3417" s="3" t="s">
        <v>4722</v>
      </c>
      <c r="O3417" s="3" t="s">
        <v>4715</v>
      </c>
      <c r="P3417" s="3"/>
      <c r="Q3417" s="3"/>
      <c r="R3417" s="3"/>
      <c r="S3417" s="3"/>
      <c r="T3417" s="3" t="s">
        <v>4716</v>
      </c>
    </row>
    <row r="3418" spans="2:20">
      <c r="B3418" t="s">
        <v>12345</v>
      </c>
      <c r="C3418" t="s">
        <v>17733</v>
      </c>
      <c r="E3418" t="s">
        <v>14629</v>
      </c>
      <c r="F3418" s="3">
        <v>0</v>
      </c>
      <c r="G3418" s="3">
        <v>0</v>
      </c>
      <c r="H3418" s="255">
        <v>41773</v>
      </c>
      <c r="I3418" s="270">
        <v>8.75</v>
      </c>
      <c r="J3418" s="3">
        <v>-1</v>
      </c>
      <c r="K3418" s="3" t="s">
        <v>12343</v>
      </c>
      <c r="L3418" s="3" t="s">
        <v>5324</v>
      </c>
      <c r="M3418" s="3" t="s">
        <v>7109</v>
      </c>
      <c r="N3418" s="3" t="s">
        <v>4731</v>
      </c>
      <c r="O3418" s="3" t="s">
        <v>4715</v>
      </c>
      <c r="P3418" s="3"/>
      <c r="Q3418" s="3"/>
      <c r="R3418" s="3"/>
      <c r="S3418" s="3"/>
      <c r="T3418" s="3" t="s">
        <v>4716</v>
      </c>
    </row>
    <row r="3419" spans="2:20">
      <c r="B3419" t="s">
        <v>12345</v>
      </c>
      <c r="C3419" t="s">
        <v>17734</v>
      </c>
      <c r="E3419" t="s">
        <v>17735</v>
      </c>
      <c r="F3419" s="3">
        <v>1</v>
      </c>
      <c r="G3419" s="3">
        <v>1363.76</v>
      </c>
      <c r="H3419" s="255">
        <v>41786</v>
      </c>
      <c r="I3419" s="270">
        <v>8.75</v>
      </c>
      <c r="J3419" s="3">
        <v>-1</v>
      </c>
      <c r="K3419" s="3" t="s">
        <v>12343</v>
      </c>
      <c r="L3419" s="3" t="s">
        <v>5324</v>
      </c>
      <c r="M3419" s="3" t="s">
        <v>6241</v>
      </c>
      <c r="N3419" s="3" t="s">
        <v>4722</v>
      </c>
      <c r="O3419" s="3" t="s">
        <v>4715</v>
      </c>
      <c r="P3419" s="3"/>
      <c r="Q3419" s="3"/>
      <c r="R3419" s="3"/>
      <c r="S3419" s="3"/>
      <c r="T3419" s="3" t="s">
        <v>4716</v>
      </c>
    </row>
    <row r="3420" spans="2:20">
      <c r="B3420" t="s">
        <v>12345</v>
      </c>
      <c r="C3420" t="s">
        <v>17736</v>
      </c>
      <c r="E3420" t="s">
        <v>14819</v>
      </c>
      <c r="F3420" s="3">
        <v>0</v>
      </c>
      <c r="G3420" s="3">
        <v>0</v>
      </c>
      <c r="H3420" s="255">
        <v>41787</v>
      </c>
      <c r="I3420" s="270">
        <v>8.75</v>
      </c>
      <c r="J3420" s="3">
        <v>-1</v>
      </c>
      <c r="K3420" s="3" t="s">
        <v>4752</v>
      </c>
      <c r="L3420" s="3" t="s">
        <v>5324</v>
      </c>
      <c r="M3420" s="3" t="s">
        <v>17339</v>
      </c>
      <c r="N3420" s="3" t="s">
        <v>4722</v>
      </c>
      <c r="O3420" s="3" t="s">
        <v>4715</v>
      </c>
      <c r="P3420" s="3"/>
      <c r="Q3420" s="3"/>
      <c r="R3420" s="3"/>
      <c r="S3420" s="3"/>
      <c r="T3420" s="3" t="s">
        <v>4716</v>
      </c>
    </row>
    <row r="3421" spans="2:20">
      <c r="B3421" t="s">
        <v>12345</v>
      </c>
      <c r="C3421" t="s">
        <v>17737</v>
      </c>
      <c r="E3421" t="s">
        <v>15984</v>
      </c>
      <c r="F3421" s="3">
        <v>0</v>
      </c>
      <c r="G3421" s="3">
        <v>0</v>
      </c>
      <c r="H3421" s="255">
        <v>41774</v>
      </c>
      <c r="I3421" s="270">
        <v>8.75</v>
      </c>
      <c r="J3421" s="3">
        <v>-1</v>
      </c>
      <c r="K3421" s="3" t="s">
        <v>4752</v>
      </c>
      <c r="L3421" s="3" t="s">
        <v>4726</v>
      </c>
      <c r="M3421" s="3" t="s">
        <v>5972</v>
      </c>
      <c r="N3421" s="3" t="s">
        <v>4722</v>
      </c>
      <c r="O3421" s="3" t="s">
        <v>4715</v>
      </c>
      <c r="P3421" s="3"/>
      <c r="Q3421" s="3"/>
      <c r="R3421" s="3"/>
      <c r="S3421" s="3"/>
      <c r="T3421" s="3" t="s">
        <v>4716</v>
      </c>
    </row>
    <row r="3422" spans="2:20">
      <c r="B3422" t="s">
        <v>12345</v>
      </c>
      <c r="C3422" t="s">
        <v>17738</v>
      </c>
      <c r="E3422" t="s">
        <v>13066</v>
      </c>
      <c r="F3422" s="3">
        <v>0</v>
      </c>
      <c r="G3422" s="3">
        <v>0</v>
      </c>
      <c r="H3422" s="255">
        <v>41786</v>
      </c>
      <c r="I3422" s="270">
        <v>8.75</v>
      </c>
      <c r="J3422" s="3">
        <v>101272</v>
      </c>
      <c r="K3422" s="3" t="s">
        <v>12343</v>
      </c>
      <c r="L3422" s="3" t="s">
        <v>4726</v>
      </c>
      <c r="M3422" s="3" t="s">
        <v>13366</v>
      </c>
      <c r="N3422" s="3" t="s">
        <v>4731</v>
      </c>
      <c r="O3422" s="3" t="s">
        <v>4715</v>
      </c>
      <c r="P3422" s="3"/>
      <c r="Q3422" s="3"/>
      <c r="R3422" s="3"/>
      <c r="S3422" s="3"/>
      <c r="T3422" s="3" t="s">
        <v>4716</v>
      </c>
    </row>
    <row r="3423" spans="2:20">
      <c r="B3423" t="s">
        <v>12345</v>
      </c>
      <c r="C3423" t="s">
        <v>17739</v>
      </c>
      <c r="E3423" t="s">
        <v>13932</v>
      </c>
      <c r="F3423" s="3">
        <v>0</v>
      </c>
      <c r="G3423" s="3">
        <v>0</v>
      </c>
      <c r="H3423" s="255">
        <v>41761</v>
      </c>
      <c r="I3423" s="270">
        <v>8.75</v>
      </c>
      <c r="J3423" s="3">
        <v>-1</v>
      </c>
      <c r="K3423" s="3" t="s">
        <v>4752</v>
      </c>
      <c r="L3423" s="3" t="s">
        <v>4726</v>
      </c>
      <c r="M3423" s="3" t="s">
        <v>5972</v>
      </c>
      <c r="N3423" s="3" t="s">
        <v>4722</v>
      </c>
      <c r="O3423" s="3" t="s">
        <v>4715</v>
      </c>
      <c r="P3423" s="3"/>
      <c r="Q3423" s="3"/>
      <c r="R3423" s="3"/>
      <c r="S3423" s="3"/>
      <c r="T3423" s="3" t="s">
        <v>4716</v>
      </c>
    </row>
    <row r="3424" spans="2:20">
      <c r="B3424" t="s">
        <v>12345</v>
      </c>
      <c r="C3424" t="s">
        <v>17740</v>
      </c>
      <c r="E3424" t="s">
        <v>14637</v>
      </c>
      <c r="F3424" s="3">
        <v>0</v>
      </c>
      <c r="G3424" s="3">
        <v>0</v>
      </c>
      <c r="H3424" s="255">
        <v>41786</v>
      </c>
      <c r="I3424" s="270">
        <v>8.75</v>
      </c>
      <c r="J3424" s="3">
        <v>-1</v>
      </c>
      <c r="K3424" s="3" t="s">
        <v>12343</v>
      </c>
      <c r="L3424" s="3" t="s">
        <v>4726</v>
      </c>
      <c r="M3424" s="3" t="s">
        <v>8841</v>
      </c>
      <c r="N3424" s="3" t="s">
        <v>4712</v>
      </c>
      <c r="O3424" s="3" t="s">
        <v>4715</v>
      </c>
      <c r="P3424" s="3"/>
      <c r="Q3424" s="3"/>
      <c r="R3424" s="3"/>
      <c r="S3424" s="3"/>
      <c r="T3424" s="3" t="s">
        <v>4716</v>
      </c>
    </row>
    <row r="3425" spans="2:20">
      <c r="B3425" t="s">
        <v>12345</v>
      </c>
      <c r="C3425" t="s">
        <v>17741</v>
      </c>
      <c r="E3425" t="s">
        <v>14204</v>
      </c>
      <c r="F3425" s="3">
        <v>1</v>
      </c>
      <c r="G3425" s="3">
        <v>1363.76</v>
      </c>
      <c r="H3425" s="255">
        <v>41768</v>
      </c>
      <c r="I3425" s="270">
        <v>8.75</v>
      </c>
      <c r="J3425" s="3">
        <v>-1</v>
      </c>
      <c r="K3425" s="3" t="s">
        <v>12343</v>
      </c>
      <c r="L3425" s="3" t="s">
        <v>4726</v>
      </c>
      <c r="M3425" s="3" t="s">
        <v>11774</v>
      </c>
      <c r="N3425" s="3" t="s">
        <v>4769</v>
      </c>
      <c r="O3425" s="3" t="s">
        <v>4715</v>
      </c>
      <c r="P3425" s="3"/>
      <c r="Q3425" s="3"/>
      <c r="R3425" s="3"/>
      <c r="S3425" s="3"/>
      <c r="T3425" s="3" t="s">
        <v>4716</v>
      </c>
    </row>
    <row r="3426" spans="2:20">
      <c r="B3426" t="s">
        <v>12345</v>
      </c>
      <c r="C3426" t="s">
        <v>17742</v>
      </c>
      <c r="E3426" t="s">
        <v>12608</v>
      </c>
      <c r="F3426" s="3">
        <v>0</v>
      </c>
      <c r="G3426" s="3">
        <v>0</v>
      </c>
      <c r="H3426" s="255">
        <v>41773</v>
      </c>
      <c r="I3426" s="270">
        <v>8.75</v>
      </c>
      <c r="J3426" s="3">
        <v>85465</v>
      </c>
      <c r="K3426" s="3" t="s">
        <v>12343</v>
      </c>
      <c r="L3426" s="3" t="s">
        <v>4726</v>
      </c>
      <c r="M3426" s="3" t="s">
        <v>17743</v>
      </c>
      <c r="N3426" s="3" t="s">
        <v>4731</v>
      </c>
      <c r="O3426" s="3" t="s">
        <v>4715</v>
      </c>
      <c r="P3426" s="3"/>
      <c r="Q3426" s="3"/>
      <c r="R3426" s="3"/>
      <c r="S3426" s="3"/>
      <c r="T3426" s="3" t="s">
        <v>4716</v>
      </c>
    </row>
    <row r="3427" spans="2:20">
      <c r="B3427" t="s">
        <v>12345</v>
      </c>
      <c r="C3427" t="s">
        <v>17744</v>
      </c>
      <c r="E3427" t="s">
        <v>15992</v>
      </c>
      <c r="F3427" s="3">
        <v>0</v>
      </c>
      <c r="G3427" s="3">
        <v>0</v>
      </c>
      <c r="H3427" s="255">
        <v>41790</v>
      </c>
      <c r="I3427" s="270">
        <v>8.75</v>
      </c>
      <c r="J3427" s="3">
        <v>-1</v>
      </c>
      <c r="K3427" s="3" t="s">
        <v>12343</v>
      </c>
      <c r="L3427" s="3" t="s">
        <v>4726</v>
      </c>
      <c r="M3427" s="3" t="s">
        <v>5972</v>
      </c>
      <c r="N3427" s="3" t="s">
        <v>4722</v>
      </c>
      <c r="O3427" s="3" t="s">
        <v>4715</v>
      </c>
      <c r="P3427" s="3"/>
      <c r="Q3427" s="3"/>
      <c r="R3427" s="3"/>
      <c r="S3427" s="3"/>
      <c r="T3427" s="3" t="s">
        <v>4716</v>
      </c>
    </row>
    <row r="3428" spans="2:20">
      <c r="B3428" t="s">
        <v>12345</v>
      </c>
      <c r="C3428" t="s">
        <v>17745</v>
      </c>
      <c r="E3428" t="s">
        <v>12567</v>
      </c>
      <c r="F3428" s="3">
        <v>0</v>
      </c>
      <c r="G3428" s="3">
        <v>0</v>
      </c>
      <c r="H3428" s="255">
        <v>41786</v>
      </c>
      <c r="I3428" s="270">
        <v>8.75</v>
      </c>
      <c r="J3428" s="3">
        <v>139791</v>
      </c>
      <c r="K3428" s="3" t="s">
        <v>12343</v>
      </c>
      <c r="L3428" s="3" t="s">
        <v>5324</v>
      </c>
      <c r="M3428" s="3" t="s">
        <v>17746</v>
      </c>
      <c r="N3428" s="3" t="s">
        <v>4712</v>
      </c>
      <c r="O3428" s="3" t="s">
        <v>4715</v>
      </c>
      <c r="P3428" s="3"/>
      <c r="Q3428" s="3"/>
      <c r="R3428" s="3"/>
      <c r="S3428" s="3"/>
      <c r="T3428" s="3" t="s">
        <v>4716</v>
      </c>
    </row>
    <row r="3429" spans="2:20">
      <c r="B3429" t="s">
        <v>12345</v>
      </c>
      <c r="C3429" t="s">
        <v>17747</v>
      </c>
      <c r="E3429" t="s">
        <v>13136</v>
      </c>
      <c r="F3429" s="3">
        <v>0</v>
      </c>
      <c r="G3429" s="3">
        <v>0</v>
      </c>
      <c r="H3429" s="255">
        <v>41778</v>
      </c>
      <c r="I3429" s="270">
        <v>8.75</v>
      </c>
      <c r="J3429" s="3">
        <v>-1</v>
      </c>
      <c r="K3429" s="3" t="s">
        <v>4752</v>
      </c>
      <c r="L3429" s="3" t="s">
        <v>5324</v>
      </c>
      <c r="M3429" s="3" t="s">
        <v>17748</v>
      </c>
      <c r="N3429" s="3" t="s">
        <v>4722</v>
      </c>
      <c r="O3429" s="3" t="s">
        <v>4715</v>
      </c>
      <c r="P3429" s="3"/>
      <c r="Q3429" s="3"/>
      <c r="R3429" s="3"/>
      <c r="S3429" s="3"/>
      <c r="T3429" s="3" t="s">
        <v>4716</v>
      </c>
    </row>
    <row r="3430" spans="2:20">
      <c r="B3430" t="s">
        <v>12345</v>
      </c>
      <c r="C3430" t="s">
        <v>17749</v>
      </c>
      <c r="E3430" t="s">
        <v>14796</v>
      </c>
      <c r="F3430" s="3">
        <v>0</v>
      </c>
      <c r="G3430" s="3">
        <v>0</v>
      </c>
      <c r="H3430" s="255">
        <v>41789</v>
      </c>
      <c r="I3430" s="270">
        <v>8.75</v>
      </c>
      <c r="J3430" s="3">
        <v>-1</v>
      </c>
      <c r="K3430" s="3" t="s">
        <v>12343</v>
      </c>
      <c r="L3430" s="3" t="s">
        <v>4726</v>
      </c>
      <c r="M3430" s="3" t="s">
        <v>7955</v>
      </c>
      <c r="N3430" s="3" t="s">
        <v>4722</v>
      </c>
      <c r="O3430" s="3" t="s">
        <v>4715</v>
      </c>
      <c r="P3430" s="3"/>
      <c r="Q3430" s="3"/>
      <c r="R3430" s="3"/>
      <c r="S3430" s="3"/>
      <c r="T3430" s="3" t="s">
        <v>4716</v>
      </c>
    </row>
    <row r="3431" spans="2:20">
      <c r="B3431" t="s">
        <v>12345</v>
      </c>
      <c r="C3431" t="s">
        <v>17750</v>
      </c>
      <c r="E3431" t="s">
        <v>17751</v>
      </c>
      <c r="F3431" s="3">
        <v>0</v>
      </c>
      <c r="G3431" s="3">
        <v>0</v>
      </c>
      <c r="H3431" s="255">
        <v>41790</v>
      </c>
      <c r="I3431" s="270">
        <v>8.75</v>
      </c>
      <c r="J3431" s="3">
        <v>-1</v>
      </c>
      <c r="K3431" s="3" t="s">
        <v>12343</v>
      </c>
      <c r="L3431" s="3" t="s">
        <v>4753</v>
      </c>
      <c r="M3431" s="3" t="s">
        <v>4753</v>
      </c>
      <c r="N3431" s="3" t="s">
        <v>4712</v>
      </c>
      <c r="O3431" s="3" t="s">
        <v>4715</v>
      </c>
      <c r="P3431" s="3"/>
      <c r="Q3431" s="3"/>
      <c r="R3431" s="3"/>
      <c r="S3431" s="3"/>
      <c r="T3431" s="3" t="s">
        <v>4716</v>
      </c>
    </row>
    <row r="3432" spans="2:20">
      <c r="B3432" t="s">
        <v>12345</v>
      </c>
      <c r="C3432" t="s">
        <v>17752</v>
      </c>
      <c r="E3432" t="s">
        <v>16567</v>
      </c>
      <c r="F3432" s="3">
        <v>1</v>
      </c>
      <c r="G3432" s="3">
        <v>3134.46</v>
      </c>
      <c r="H3432" s="255">
        <v>41782</v>
      </c>
      <c r="I3432" s="270">
        <v>8.75</v>
      </c>
      <c r="J3432" s="3">
        <v>-1</v>
      </c>
      <c r="K3432" s="3" t="s">
        <v>12343</v>
      </c>
      <c r="L3432" s="3" t="s">
        <v>4753</v>
      </c>
      <c r="M3432" s="3" t="s">
        <v>4753</v>
      </c>
      <c r="N3432" s="3" t="s">
        <v>4731</v>
      </c>
      <c r="O3432" s="3" t="s">
        <v>4715</v>
      </c>
      <c r="P3432" s="3"/>
      <c r="Q3432" s="3"/>
      <c r="R3432" s="3"/>
      <c r="S3432" s="3"/>
      <c r="T3432" s="3" t="s">
        <v>4716</v>
      </c>
    </row>
    <row r="3433" spans="2:20">
      <c r="B3433" t="s">
        <v>12345</v>
      </c>
      <c r="C3433" t="s">
        <v>17753</v>
      </c>
      <c r="E3433" t="s">
        <v>14791</v>
      </c>
      <c r="F3433" s="3">
        <v>0</v>
      </c>
      <c r="G3433" s="3">
        <v>0</v>
      </c>
      <c r="H3433" s="255">
        <v>41774</v>
      </c>
      <c r="I3433" s="270">
        <v>8.75</v>
      </c>
      <c r="J3433" s="3">
        <v>-1</v>
      </c>
      <c r="K3433" s="3" t="s">
        <v>12343</v>
      </c>
      <c r="L3433" s="3" t="s">
        <v>4753</v>
      </c>
      <c r="M3433" s="3" t="s">
        <v>4753</v>
      </c>
      <c r="N3433" s="3" t="s">
        <v>4718</v>
      </c>
      <c r="O3433" s="3" t="s">
        <v>4715</v>
      </c>
      <c r="P3433" s="3"/>
      <c r="Q3433" s="3"/>
      <c r="R3433" s="3"/>
      <c r="S3433" s="3"/>
      <c r="T3433" s="3" t="s">
        <v>4716</v>
      </c>
    </row>
    <row r="3434" spans="2:20">
      <c r="B3434" t="s">
        <v>12345</v>
      </c>
      <c r="C3434" t="s">
        <v>17754</v>
      </c>
      <c r="E3434" t="s">
        <v>14860</v>
      </c>
      <c r="F3434" s="3">
        <v>0</v>
      </c>
      <c r="G3434" s="3">
        <v>0</v>
      </c>
      <c r="H3434" s="255">
        <v>41788</v>
      </c>
      <c r="I3434" s="270">
        <v>8.75</v>
      </c>
      <c r="J3434" s="3">
        <v>-1</v>
      </c>
      <c r="K3434" s="3" t="s">
        <v>4752</v>
      </c>
      <c r="L3434" s="3" t="s">
        <v>4753</v>
      </c>
      <c r="M3434" s="3" t="s">
        <v>4753</v>
      </c>
      <c r="N3434" s="3" t="s">
        <v>4722</v>
      </c>
      <c r="O3434" s="3" t="s">
        <v>4715</v>
      </c>
      <c r="P3434" s="3"/>
      <c r="Q3434" s="3"/>
      <c r="R3434" s="3"/>
      <c r="S3434" s="3"/>
      <c r="T3434" s="3" t="s">
        <v>4716</v>
      </c>
    </row>
    <row r="3435" spans="2:20">
      <c r="B3435" t="s">
        <v>12345</v>
      </c>
      <c r="C3435" t="s">
        <v>17755</v>
      </c>
      <c r="E3435" t="s">
        <v>15679</v>
      </c>
      <c r="F3435" s="3">
        <v>0</v>
      </c>
      <c r="G3435" s="3">
        <v>0</v>
      </c>
      <c r="H3435" s="255">
        <v>41790</v>
      </c>
      <c r="I3435" s="270">
        <v>8.75</v>
      </c>
      <c r="J3435" s="3">
        <v>-1</v>
      </c>
      <c r="K3435" s="3" t="s">
        <v>4752</v>
      </c>
      <c r="L3435" s="3" t="s">
        <v>4753</v>
      </c>
      <c r="M3435" s="3" t="s">
        <v>4753</v>
      </c>
      <c r="N3435" s="3" t="s">
        <v>4722</v>
      </c>
      <c r="O3435" s="3" t="s">
        <v>4715</v>
      </c>
      <c r="P3435" s="3"/>
      <c r="Q3435" s="3"/>
      <c r="R3435" s="3"/>
      <c r="S3435" s="3"/>
      <c r="T3435" s="3" t="s">
        <v>4716</v>
      </c>
    </row>
    <row r="3436" spans="2:20">
      <c r="B3436" t="s">
        <v>12345</v>
      </c>
      <c r="C3436" t="s">
        <v>17756</v>
      </c>
      <c r="E3436" t="s">
        <v>14440</v>
      </c>
      <c r="F3436" s="3">
        <v>0</v>
      </c>
      <c r="G3436" s="3">
        <v>0</v>
      </c>
      <c r="H3436" s="255">
        <v>41768</v>
      </c>
      <c r="I3436" s="270">
        <v>8.75</v>
      </c>
      <c r="J3436" s="3">
        <v>-1</v>
      </c>
      <c r="K3436" s="3" t="s">
        <v>12343</v>
      </c>
      <c r="L3436" s="3" t="s">
        <v>4753</v>
      </c>
      <c r="M3436" s="3" t="s">
        <v>4753</v>
      </c>
      <c r="N3436" s="3" t="s">
        <v>4731</v>
      </c>
      <c r="O3436" s="3" t="s">
        <v>4715</v>
      </c>
      <c r="P3436" s="3"/>
      <c r="Q3436" s="3"/>
      <c r="R3436" s="3"/>
      <c r="S3436" s="3"/>
      <c r="T3436" s="3" t="s">
        <v>4716</v>
      </c>
    </row>
    <row r="3437" spans="2:20">
      <c r="B3437" t="s">
        <v>12345</v>
      </c>
      <c r="C3437" t="s">
        <v>17757</v>
      </c>
      <c r="E3437" t="s">
        <v>17758</v>
      </c>
      <c r="F3437" s="3">
        <v>0</v>
      </c>
      <c r="G3437" s="3">
        <v>0</v>
      </c>
      <c r="H3437" s="255">
        <v>41785</v>
      </c>
      <c r="I3437" s="270">
        <v>8.75</v>
      </c>
      <c r="J3437" s="3">
        <v>-1</v>
      </c>
      <c r="K3437" s="3" t="s">
        <v>12343</v>
      </c>
      <c r="L3437" s="3" t="s">
        <v>4753</v>
      </c>
      <c r="M3437" s="3" t="s">
        <v>4753</v>
      </c>
      <c r="N3437" s="3" t="s">
        <v>4718</v>
      </c>
      <c r="O3437" s="3" t="s">
        <v>4715</v>
      </c>
      <c r="P3437" s="3"/>
      <c r="Q3437" s="3"/>
      <c r="R3437" s="3"/>
      <c r="S3437" s="3"/>
      <c r="T3437" s="3" t="s">
        <v>4716</v>
      </c>
    </row>
    <row r="3438" spans="2:20">
      <c r="B3438" t="s">
        <v>12345</v>
      </c>
      <c r="C3438" t="s">
        <v>17759</v>
      </c>
      <c r="E3438" t="s">
        <v>17760</v>
      </c>
      <c r="F3438" s="3">
        <v>0</v>
      </c>
      <c r="G3438" s="3">
        <v>0</v>
      </c>
      <c r="H3438" s="255">
        <v>41782</v>
      </c>
      <c r="I3438" s="270">
        <v>8.75</v>
      </c>
      <c r="J3438" s="3">
        <v>-1</v>
      </c>
      <c r="K3438" s="3" t="s">
        <v>4752</v>
      </c>
      <c r="L3438" s="3" t="s">
        <v>4753</v>
      </c>
      <c r="M3438" s="3" t="s">
        <v>4753</v>
      </c>
      <c r="N3438" s="3" t="s">
        <v>4722</v>
      </c>
      <c r="O3438" s="3" t="s">
        <v>4715</v>
      </c>
      <c r="P3438" s="3"/>
      <c r="Q3438" s="3"/>
      <c r="R3438" s="3"/>
      <c r="S3438" s="3"/>
      <c r="T3438" s="3" t="s">
        <v>4716</v>
      </c>
    </row>
    <row r="3439" spans="2:20">
      <c r="B3439" t="s">
        <v>12345</v>
      </c>
      <c r="C3439" t="s">
        <v>17761</v>
      </c>
      <c r="E3439" t="s">
        <v>15688</v>
      </c>
      <c r="F3439" s="3">
        <v>1</v>
      </c>
      <c r="G3439" s="3">
        <v>1363.76</v>
      </c>
      <c r="H3439" s="255">
        <v>41739</v>
      </c>
      <c r="I3439" s="270">
        <v>8.8333333333333339</v>
      </c>
      <c r="J3439" s="3">
        <v>-1</v>
      </c>
      <c r="K3439" s="3" t="s">
        <v>12343</v>
      </c>
      <c r="L3439" s="3" t="s">
        <v>4753</v>
      </c>
      <c r="M3439" s="3" t="s">
        <v>4753</v>
      </c>
      <c r="N3439" s="3" t="s">
        <v>4718</v>
      </c>
      <c r="O3439" s="3" t="s">
        <v>4715</v>
      </c>
      <c r="P3439" s="3"/>
      <c r="Q3439" s="3"/>
      <c r="R3439" s="3"/>
      <c r="S3439" s="3"/>
      <c r="T3439" s="3" t="s">
        <v>4716</v>
      </c>
    </row>
    <row r="3440" spans="2:20">
      <c r="B3440" t="s">
        <v>12345</v>
      </c>
      <c r="C3440" t="s">
        <v>17762</v>
      </c>
      <c r="E3440" t="s">
        <v>14672</v>
      </c>
      <c r="F3440" s="3">
        <v>0</v>
      </c>
      <c r="G3440" s="3">
        <v>0</v>
      </c>
      <c r="H3440" s="255">
        <v>41754</v>
      </c>
      <c r="I3440" s="270">
        <v>8.8333333333333339</v>
      </c>
      <c r="J3440" s="3">
        <v>-1</v>
      </c>
      <c r="K3440" s="3" t="s">
        <v>12343</v>
      </c>
      <c r="L3440" s="3" t="s">
        <v>4753</v>
      </c>
      <c r="M3440" s="3" t="s">
        <v>4753</v>
      </c>
      <c r="N3440" s="3" t="s">
        <v>4731</v>
      </c>
      <c r="O3440" s="3" t="s">
        <v>4715</v>
      </c>
      <c r="P3440" s="3"/>
      <c r="Q3440" s="3"/>
      <c r="R3440" s="3"/>
      <c r="S3440" s="3"/>
      <c r="T3440" s="3" t="s">
        <v>4716</v>
      </c>
    </row>
    <row r="3441" spans="2:20">
      <c r="B3441" t="s">
        <v>12345</v>
      </c>
      <c r="C3441" t="s">
        <v>17763</v>
      </c>
      <c r="E3441" t="s">
        <v>15681</v>
      </c>
      <c r="F3441" s="3">
        <v>0</v>
      </c>
      <c r="G3441" s="3">
        <v>0</v>
      </c>
      <c r="H3441" s="255">
        <v>41758</v>
      </c>
      <c r="I3441" s="270">
        <v>8.8333333333333339</v>
      </c>
      <c r="J3441" s="3">
        <v>-1</v>
      </c>
      <c r="K3441" s="3" t="s">
        <v>12343</v>
      </c>
      <c r="L3441" s="3" t="s">
        <v>4753</v>
      </c>
      <c r="M3441" s="3" t="s">
        <v>4753</v>
      </c>
      <c r="N3441" s="3" t="s">
        <v>4722</v>
      </c>
      <c r="O3441" s="3" t="s">
        <v>4715</v>
      </c>
      <c r="P3441" s="3"/>
      <c r="Q3441" s="3"/>
      <c r="R3441" s="3"/>
      <c r="S3441" s="3"/>
      <c r="T3441" s="3" t="s">
        <v>4716</v>
      </c>
    </row>
    <row r="3442" spans="2:20">
      <c r="B3442" t="s">
        <v>12345</v>
      </c>
      <c r="C3442" t="s">
        <v>17764</v>
      </c>
      <c r="E3442" t="s">
        <v>16564</v>
      </c>
      <c r="F3442" s="3">
        <v>0</v>
      </c>
      <c r="G3442" s="3">
        <v>0</v>
      </c>
      <c r="H3442" s="255">
        <v>41759</v>
      </c>
      <c r="I3442" s="270">
        <v>8.8333333333333339</v>
      </c>
      <c r="J3442" s="3">
        <v>-1</v>
      </c>
      <c r="K3442" s="3" t="s">
        <v>12343</v>
      </c>
      <c r="L3442" s="3" t="s">
        <v>4753</v>
      </c>
      <c r="M3442" s="3" t="s">
        <v>4753</v>
      </c>
      <c r="N3442" s="3" t="s">
        <v>4712</v>
      </c>
      <c r="O3442" s="3" t="s">
        <v>4715</v>
      </c>
      <c r="P3442" s="3"/>
      <c r="Q3442" s="3"/>
      <c r="R3442" s="3"/>
      <c r="S3442" s="3"/>
      <c r="T3442" s="3" t="s">
        <v>4716</v>
      </c>
    </row>
    <row r="3443" spans="2:20">
      <c r="B3443" t="s">
        <v>12345</v>
      </c>
      <c r="C3443" t="s">
        <v>17765</v>
      </c>
      <c r="E3443" t="s">
        <v>14507</v>
      </c>
      <c r="F3443" s="3">
        <v>0</v>
      </c>
      <c r="G3443" s="3">
        <v>0</v>
      </c>
      <c r="H3443" s="255">
        <v>41739</v>
      </c>
      <c r="I3443" s="270">
        <v>8.8333333333333339</v>
      </c>
      <c r="J3443" s="3">
        <v>-1</v>
      </c>
      <c r="K3443" s="3" t="s">
        <v>4752</v>
      </c>
      <c r="L3443" s="3" t="s">
        <v>4726</v>
      </c>
      <c r="M3443" s="3" t="s">
        <v>9993</v>
      </c>
      <c r="N3443" s="3" t="s">
        <v>4722</v>
      </c>
      <c r="O3443" s="3" t="s">
        <v>4715</v>
      </c>
      <c r="P3443" s="3"/>
      <c r="Q3443" s="3"/>
      <c r="R3443" s="3"/>
      <c r="S3443" s="3"/>
      <c r="T3443" s="3" t="s">
        <v>4716</v>
      </c>
    </row>
    <row r="3444" spans="2:20">
      <c r="B3444" t="s">
        <v>12345</v>
      </c>
      <c r="C3444" t="s">
        <v>17766</v>
      </c>
      <c r="E3444" t="s">
        <v>17767</v>
      </c>
      <c r="F3444" s="3">
        <v>1</v>
      </c>
      <c r="G3444" s="3">
        <v>389.49</v>
      </c>
      <c r="H3444" s="255">
        <v>41759</v>
      </c>
      <c r="I3444" s="270">
        <v>8.8333333333333339</v>
      </c>
      <c r="J3444" s="3">
        <v>-1</v>
      </c>
      <c r="K3444" s="3" t="s">
        <v>12343</v>
      </c>
      <c r="L3444" s="3" t="s">
        <v>4726</v>
      </c>
      <c r="M3444" s="3" t="s">
        <v>4994</v>
      </c>
      <c r="N3444" s="3" t="s">
        <v>4722</v>
      </c>
      <c r="O3444" s="3" t="s">
        <v>4715</v>
      </c>
      <c r="P3444" s="3"/>
      <c r="Q3444" s="3"/>
      <c r="R3444" s="3"/>
      <c r="S3444" s="3"/>
      <c r="T3444" s="3" t="s">
        <v>4716</v>
      </c>
    </row>
    <row r="3445" spans="2:20">
      <c r="B3445" t="s">
        <v>12345</v>
      </c>
      <c r="C3445" t="s">
        <v>17768</v>
      </c>
      <c r="E3445" t="s">
        <v>15352</v>
      </c>
      <c r="F3445" s="3">
        <v>2</v>
      </c>
      <c r="G3445" s="3">
        <v>9501.9699999999993</v>
      </c>
      <c r="H3445" s="255">
        <v>41758</v>
      </c>
      <c r="I3445" s="270">
        <v>8.8333333333333339</v>
      </c>
      <c r="J3445" s="3">
        <v>-1</v>
      </c>
      <c r="K3445" s="3" t="s">
        <v>12343</v>
      </c>
      <c r="L3445" s="3" t="s">
        <v>5197</v>
      </c>
      <c r="M3445" s="3" t="s">
        <v>13150</v>
      </c>
      <c r="N3445" s="3" t="s">
        <v>4722</v>
      </c>
      <c r="O3445" s="3" t="s">
        <v>4715</v>
      </c>
      <c r="P3445" s="3"/>
      <c r="Q3445" s="3"/>
      <c r="R3445" s="3"/>
      <c r="S3445" s="3"/>
      <c r="T3445" s="3" t="s">
        <v>4716</v>
      </c>
    </row>
    <row r="3446" spans="2:20">
      <c r="B3446" t="s">
        <v>12345</v>
      </c>
      <c r="C3446" t="s">
        <v>17769</v>
      </c>
      <c r="E3446" t="s">
        <v>15842</v>
      </c>
      <c r="F3446" s="3">
        <v>1</v>
      </c>
      <c r="G3446" s="3">
        <v>1363.76</v>
      </c>
      <c r="H3446" s="255">
        <v>41753</v>
      </c>
      <c r="I3446" s="270">
        <v>8.8333333333333339</v>
      </c>
      <c r="J3446" s="3">
        <v>-1</v>
      </c>
      <c r="K3446" s="3" t="s">
        <v>12343</v>
      </c>
      <c r="L3446" s="3" t="s">
        <v>5197</v>
      </c>
      <c r="M3446" s="3" t="s">
        <v>17770</v>
      </c>
      <c r="N3446" s="3" t="s">
        <v>4722</v>
      </c>
      <c r="O3446" s="3" t="s">
        <v>4715</v>
      </c>
      <c r="P3446" s="3"/>
      <c r="Q3446" s="3"/>
      <c r="R3446" s="3"/>
      <c r="S3446" s="3"/>
      <c r="T3446" s="3" t="s">
        <v>4716</v>
      </c>
    </row>
    <row r="3447" spans="2:20">
      <c r="B3447" t="s">
        <v>12345</v>
      </c>
      <c r="C3447" t="s">
        <v>17771</v>
      </c>
      <c r="E3447" t="s">
        <v>16899</v>
      </c>
      <c r="F3447" s="3">
        <v>1</v>
      </c>
      <c r="G3447" s="3">
        <v>4304.3900000000003</v>
      </c>
      <c r="H3447" s="255">
        <v>41752</v>
      </c>
      <c r="I3447" s="270">
        <v>8.8333333333333339</v>
      </c>
      <c r="J3447" s="3">
        <v>-1</v>
      </c>
      <c r="K3447" s="3" t="s">
        <v>12343</v>
      </c>
      <c r="L3447" s="3" t="s">
        <v>4726</v>
      </c>
      <c r="M3447" s="3" t="s">
        <v>4994</v>
      </c>
      <c r="N3447" s="3" t="s">
        <v>4718</v>
      </c>
      <c r="O3447" s="3" t="s">
        <v>4715</v>
      </c>
      <c r="P3447" s="3"/>
      <c r="Q3447" s="3"/>
      <c r="R3447" s="3"/>
      <c r="S3447" s="3"/>
      <c r="T3447" s="3" t="s">
        <v>4716</v>
      </c>
    </row>
    <row r="3448" spans="2:20">
      <c r="B3448" t="s">
        <v>12345</v>
      </c>
      <c r="C3448" t="s">
        <v>17772</v>
      </c>
      <c r="E3448" t="s">
        <v>13322</v>
      </c>
      <c r="F3448" s="3">
        <v>1</v>
      </c>
      <c r="G3448" s="3">
        <v>4304.3900000000003</v>
      </c>
      <c r="H3448" s="255">
        <v>41758</v>
      </c>
      <c r="I3448" s="270">
        <v>8.8333333333333339</v>
      </c>
      <c r="J3448" s="3">
        <v>-1</v>
      </c>
      <c r="K3448" s="3" t="s">
        <v>12343</v>
      </c>
      <c r="L3448" s="3" t="s">
        <v>5324</v>
      </c>
      <c r="M3448" s="3" t="s">
        <v>6241</v>
      </c>
      <c r="N3448" s="3" t="s">
        <v>4712</v>
      </c>
      <c r="O3448" s="3" t="s">
        <v>4715</v>
      </c>
      <c r="P3448" s="3"/>
      <c r="Q3448" s="3"/>
      <c r="R3448" s="3"/>
      <c r="S3448" s="3"/>
      <c r="T3448" s="3" t="s">
        <v>4716</v>
      </c>
    </row>
    <row r="3449" spans="2:20">
      <c r="B3449" t="s">
        <v>12345</v>
      </c>
      <c r="C3449" t="s">
        <v>17773</v>
      </c>
      <c r="E3449" t="s">
        <v>17774</v>
      </c>
      <c r="F3449" s="3">
        <v>0</v>
      </c>
      <c r="G3449" s="3">
        <v>0</v>
      </c>
      <c r="H3449" s="255">
        <v>41737</v>
      </c>
      <c r="I3449" s="270">
        <v>8.8333333333333339</v>
      </c>
      <c r="J3449" s="3">
        <v>-1</v>
      </c>
      <c r="K3449" s="3" t="s">
        <v>12343</v>
      </c>
      <c r="L3449" s="3" t="s">
        <v>5197</v>
      </c>
      <c r="M3449" s="3" t="s">
        <v>13614</v>
      </c>
      <c r="N3449" s="3" t="s">
        <v>4712</v>
      </c>
      <c r="O3449" s="3" t="s">
        <v>4715</v>
      </c>
      <c r="P3449" s="3"/>
      <c r="Q3449" s="3"/>
      <c r="R3449" s="3"/>
      <c r="S3449" s="3"/>
      <c r="T3449" s="3" t="s">
        <v>4716</v>
      </c>
    </row>
    <row r="3450" spans="2:20">
      <c r="B3450" t="s">
        <v>12345</v>
      </c>
      <c r="C3450" t="s">
        <v>17775</v>
      </c>
      <c r="E3450" t="s">
        <v>16256</v>
      </c>
      <c r="F3450" s="3">
        <v>0</v>
      </c>
      <c r="G3450" s="3">
        <v>0</v>
      </c>
      <c r="H3450" s="255">
        <v>41753</v>
      </c>
      <c r="I3450" s="270">
        <v>8.8333333333333339</v>
      </c>
      <c r="J3450" s="3">
        <v>-1</v>
      </c>
      <c r="K3450" s="3" t="s">
        <v>12343</v>
      </c>
      <c r="L3450" s="3" t="s">
        <v>4726</v>
      </c>
      <c r="M3450" s="3" t="s">
        <v>16442</v>
      </c>
      <c r="N3450" s="3" t="s">
        <v>4718</v>
      </c>
      <c r="O3450" s="3" t="s">
        <v>4715</v>
      </c>
      <c r="P3450" s="3"/>
      <c r="Q3450" s="3"/>
      <c r="R3450" s="3"/>
      <c r="S3450" s="3"/>
      <c r="T3450" s="3" t="s">
        <v>4716</v>
      </c>
    </row>
    <row r="3451" spans="2:20">
      <c r="B3451" t="s">
        <v>12345</v>
      </c>
      <c r="C3451" t="s">
        <v>17776</v>
      </c>
      <c r="E3451" t="s">
        <v>13384</v>
      </c>
      <c r="F3451" s="3">
        <v>0</v>
      </c>
      <c r="G3451" s="3">
        <v>0</v>
      </c>
      <c r="H3451" s="255">
        <v>41758</v>
      </c>
      <c r="I3451" s="270">
        <v>8.8333333333333339</v>
      </c>
      <c r="J3451" s="3">
        <v>-1</v>
      </c>
      <c r="K3451" s="3" t="s">
        <v>4752</v>
      </c>
      <c r="L3451" s="3" t="s">
        <v>4726</v>
      </c>
      <c r="M3451" s="3" t="s">
        <v>10081</v>
      </c>
      <c r="N3451" s="3" t="s">
        <v>4712</v>
      </c>
      <c r="O3451" s="3" t="s">
        <v>4715</v>
      </c>
      <c r="P3451" s="3"/>
      <c r="Q3451" s="3"/>
      <c r="R3451" s="3"/>
      <c r="S3451" s="3"/>
      <c r="T3451" s="3" t="s">
        <v>4716</v>
      </c>
    </row>
    <row r="3452" spans="2:20">
      <c r="B3452" t="s">
        <v>12345</v>
      </c>
      <c r="C3452" t="s">
        <v>17777</v>
      </c>
      <c r="E3452" t="s">
        <v>16435</v>
      </c>
      <c r="F3452" s="3">
        <v>0</v>
      </c>
      <c r="G3452" s="3">
        <v>0</v>
      </c>
      <c r="H3452" s="255">
        <v>41753</v>
      </c>
      <c r="I3452" s="270">
        <v>8.8333333333333339</v>
      </c>
      <c r="J3452" s="3">
        <v>-1</v>
      </c>
      <c r="K3452" s="3" t="s">
        <v>4752</v>
      </c>
      <c r="L3452" s="3" t="s">
        <v>4726</v>
      </c>
      <c r="M3452" s="3" t="s">
        <v>4994</v>
      </c>
      <c r="N3452" s="3" t="s">
        <v>4718</v>
      </c>
      <c r="O3452" s="3" t="s">
        <v>4715</v>
      </c>
      <c r="P3452" s="3"/>
      <c r="Q3452" s="3"/>
      <c r="R3452" s="3"/>
      <c r="S3452" s="3"/>
      <c r="T3452" s="3" t="s">
        <v>4716</v>
      </c>
    </row>
    <row r="3453" spans="2:20">
      <c r="B3453" t="s">
        <v>12345</v>
      </c>
      <c r="C3453" t="s">
        <v>17778</v>
      </c>
      <c r="E3453" t="s">
        <v>14648</v>
      </c>
      <c r="F3453" s="3">
        <v>0</v>
      </c>
      <c r="G3453" s="3">
        <v>0</v>
      </c>
      <c r="H3453" s="255">
        <v>41754</v>
      </c>
      <c r="I3453" s="270">
        <v>8.8333333333333339</v>
      </c>
      <c r="J3453" s="3">
        <v>-1</v>
      </c>
      <c r="K3453" s="3" t="s">
        <v>4752</v>
      </c>
      <c r="L3453" s="3" t="s">
        <v>4726</v>
      </c>
      <c r="M3453" s="3" t="s">
        <v>5188</v>
      </c>
      <c r="N3453" s="3" t="s">
        <v>4731</v>
      </c>
      <c r="O3453" s="3" t="s">
        <v>4715</v>
      </c>
      <c r="P3453" s="3"/>
      <c r="Q3453" s="3"/>
      <c r="R3453" s="3"/>
      <c r="S3453" s="3"/>
      <c r="T3453" s="3" t="s">
        <v>4716</v>
      </c>
    </row>
    <row r="3454" spans="2:20">
      <c r="B3454" t="s">
        <v>12345</v>
      </c>
      <c r="C3454" t="s">
        <v>17779</v>
      </c>
      <c r="E3454" t="s">
        <v>17780</v>
      </c>
      <c r="F3454" s="3">
        <v>1</v>
      </c>
      <c r="G3454" s="3">
        <v>1363.76</v>
      </c>
      <c r="H3454" s="255">
        <v>41752</v>
      </c>
      <c r="I3454" s="270">
        <v>8.8333333333333339</v>
      </c>
      <c r="J3454" s="3">
        <v>-1</v>
      </c>
      <c r="K3454" s="3" t="s">
        <v>12343</v>
      </c>
      <c r="L3454" s="3" t="s">
        <v>5197</v>
      </c>
      <c r="M3454" s="3" t="s">
        <v>12599</v>
      </c>
      <c r="N3454" s="3" t="s">
        <v>4712</v>
      </c>
      <c r="O3454" s="3" t="s">
        <v>4715</v>
      </c>
      <c r="P3454" s="3"/>
      <c r="Q3454" s="3"/>
      <c r="R3454" s="3"/>
      <c r="S3454" s="3"/>
      <c r="T3454" s="3" t="s">
        <v>4716</v>
      </c>
    </row>
    <row r="3455" spans="2:20">
      <c r="B3455" t="s">
        <v>12345</v>
      </c>
      <c r="C3455" t="s">
        <v>17781</v>
      </c>
      <c r="E3455" t="s">
        <v>16375</v>
      </c>
      <c r="F3455" s="3">
        <v>0</v>
      </c>
      <c r="G3455" s="3">
        <v>0</v>
      </c>
      <c r="H3455" s="255">
        <v>41759</v>
      </c>
      <c r="I3455" s="270">
        <v>8.8333333333333339</v>
      </c>
      <c r="J3455" s="3">
        <v>-1</v>
      </c>
      <c r="K3455" s="3" t="s">
        <v>4752</v>
      </c>
      <c r="L3455" s="3" t="s">
        <v>5197</v>
      </c>
      <c r="M3455" s="3" t="s">
        <v>13150</v>
      </c>
      <c r="N3455" s="3" t="s">
        <v>4722</v>
      </c>
      <c r="O3455" s="3" t="s">
        <v>4715</v>
      </c>
      <c r="P3455" s="3"/>
      <c r="Q3455" s="3"/>
      <c r="R3455" s="3"/>
      <c r="S3455" s="3"/>
      <c r="T3455" s="3" t="s">
        <v>4716</v>
      </c>
    </row>
    <row r="3456" spans="2:20">
      <c r="B3456" t="s">
        <v>12345</v>
      </c>
      <c r="C3456" t="s">
        <v>17782</v>
      </c>
      <c r="E3456" t="s">
        <v>13496</v>
      </c>
      <c r="F3456" s="3">
        <v>0</v>
      </c>
      <c r="G3456" s="3">
        <v>0</v>
      </c>
      <c r="H3456" s="255">
        <v>41750</v>
      </c>
      <c r="I3456" s="270">
        <v>8.8333333333333339</v>
      </c>
      <c r="J3456" s="3">
        <v>-1</v>
      </c>
      <c r="K3456" s="3" t="s">
        <v>12343</v>
      </c>
      <c r="L3456" s="3" t="s">
        <v>4726</v>
      </c>
      <c r="M3456" s="3" t="s">
        <v>4994</v>
      </c>
      <c r="N3456" s="3" t="s">
        <v>4731</v>
      </c>
      <c r="O3456" s="3" t="s">
        <v>4715</v>
      </c>
      <c r="P3456" s="3"/>
      <c r="Q3456" s="3"/>
      <c r="R3456" s="3"/>
      <c r="S3456" s="3"/>
      <c r="T3456" s="3" t="s">
        <v>4716</v>
      </c>
    </row>
    <row r="3457" spans="2:20">
      <c r="B3457" t="s">
        <v>12345</v>
      </c>
      <c r="C3457" t="s">
        <v>17783</v>
      </c>
      <c r="E3457" t="s">
        <v>13295</v>
      </c>
      <c r="F3457" s="3">
        <v>0</v>
      </c>
      <c r="G3457" s="3">
        <v>0</v>
      </c>
      <c r="H3457" s="255">
        <v>41746</v>
      </c>
      <c r="I3457" s="270">
        <v>8.8333333333333339</v>
      </c>
      <c r="J3457" s="3">
        <v>-1</v>
      </c>
      <c r="K3457" s="3" t="s">
        <v>4752</v>
      </c>
      <c r="L3457" s="3" t="s">
        <v>5324</v>
      </c>
      <c r="M3457" s="3" t="s">
        <v>13064</v>
      </c>
      <c r="N3457" s="3" t="s">
        <v>4722</v>
      </c>
      <c r="O3457" s="3" t="s">
        <v>4715</v>
      </c>
      <c r="P3457" s="3"/>
      <c r="Q3457" s="3"/>
      <c r="R3457" s="3"/>
      <c r="S3457" s="3"/>
      <c r="T3457" s="3" t="s">
        <v>4716</v>
      </c>
    </row>
    <row r="3458" spans="2:20">
      <c r="B3458" t="s">
        <v>12345</v>
      </c>
      <c r="C3458" t="s">
        <v>17784</v>
      </c>
      <c r="E3458" t="s">
        <v>17785</v>
      </c>
      <c r="F3458" s="3">
        <v>0</v>
      </c>
      <c r="G3458" s="3">
        <v>0</v>
      </c>
      <c r="H3458" s="255">
        <v>41759</v>
      </c>
      <c r="I3458" s="270">
        <v>8.8333333333333339</v>
      </c>
      <c r="J3458" s="3">
        <v>-1</v>
      </c>
      <c r="K3458" s="3" t="s">
        <v>12343</v>
      </c>
      <c r="L3458" s="3" t="s">
        <v>5324</v>
      </c>
      <c r="M3458" s="3" t="s">
        <v>17372</v>
      </c>
      <c r="N3458" s="3" t="s">
        <v>4722</v>
      </c>
      <c r="O3458" s="3" t="s">
        <v>4715</v>
      </c>
      <c r="P3458" s="3"/>
      <c r="Q3458" s="3"/>
      <c r="R3458" s="3"/>
      <c r="S3458" s="3"/>
      <c r="T3458" s="3" t="s">
        <v>4716</v>
      </c>
    </row>
    <row r="3459" spans="2:20">
      <c r="B3459" t="s">
        <v>12345</v>
      </c>
      <c r="C3459" t="s">
        <v>17786</v>
      </c>
      <c r="E3459" t="s">
        <v>12734</v>
      </c>
      <c r="F3459" s="3">
        <v>0</v>
      </c>
      <c r="G3459" s="3">
        <v>0</v>
      </c>
      <c r="H3459" s="255">
        <v>41751</v>
      </c>
      <c r="I3459" s="270">
        <v>8.8333333333333339</v>
      </c>
      <c r="J3459" s="3">
        <v>104472</v>
      </c>
      <c r="K3459" s="3" t="s">
        <v>12343</v>
      </c>
      <c r="L3459" s="3" t="s">
        <v>5324</v>
      </c>
      <c r="M3459" s="3" t="s">
        <v>6962</v>
      </c>
      <c r="N3459" s="3" t="s">
        <v>4718</v>
      </c>
      <c r="O3459" s="3" t="s">
        <v>4715</v>
      </c>
      <c r="P3459" s="3"/>
      <c r="Q3459" s="3"/>
      <c r="R3459" s="3"/>
      <c r="S3459" s="3"/>
      <c r="T3459" s="3" t="s">
        <v>4716</v>
      </c>
    </row>
    <row r="3460" spans="2:20">
      <c r="B3460" t="s">
        <v>12345</v>
      </c>
      <c r="C3460" t="s">
        <v>17787</v>
      </c>
      <c r="E3460" t="s">
        <v>14684</v>
      </c>
      <c r="F3460" s="3">
        <v>0</v>
      </c>
      <c r="G3460" s="3">
        <v>0</v>
      </c>
      <c r="H3460" s="255">
        <v>41746</v>
      </c>
      <c r="I3460" s="270">
        <v>8.8333333333333339</v>
      </c>
      <c r="J3460" s="3">
        <v>-1</v>
      </c>
      <c r="K3460" s="3" t="s">
        <v>4752</v>
      </c>
      <c r="L3460" s="3" t="s">
        <v>4753</v>
      </c>
      <c r="M3460" s="3" t="s">
        <v>4753</v>
      </c>
      <c r="N3460" s="3" t="s">
        <v>4712</v>
      </c>
      <c r="O3460" s="3" t="s">
        <v>4715</v>
      </c>
      <c r="P3460" s="3"/>
      <c r="Q3460" s="3"/>
      <c r="R3460" s="3"/>
      <c r="S3460" s="3"/>
      <c r="T3460" s="3" t="s">
        <v>4716</v>
      </c>
    </row>
    <row r="3461" spans="2:20">
      <c r="B3461" t="s">
        <v>12345</v>
      </c>
      <c r="C3461" t="s">
        <v>17788</v>
      </c>
      <c r="E3461" t="s">
        <v>15558</v>
      </c>
      <c r="F3461" s="3">
        <v>1</v>
      </c>
      <c r="G3461" s="3">
        <v>1363.76</v>
      </c>
      <c r="H3461" s="255">
        <v>41729</v>
      </c>
      <c r="I3461" s="270">
        <v>8.9166666666666661</v>
      </c>
      <c r="J3461" s="3">
        <v>-1</v>
      </c>
      <c r="K3461" s="3" t="s">
        <v>12343</v>
      </c>
      <c r="L3461" s="3" t="s">
        <v>4753</v>
      </c>
      <c r="M3461" s="3" t="s">
        <v>4753</v>
      </c>
      <c r="N3461" s="3" t="s">
        <v>4722</v>
      </c>
      <c r="O3461" s="3" t="s">
        <v>4715</v>
      </c>
      <c r="P3461" s="3"/>
      <c r="Q3461" s="3"/>
      <c r="R3461" s="3"/>
      <c r="S3461" s="3"/>
      <c r="T3461" s="3" t="s">
        <v>4716</v>
      </c>
    </row>
    <row r="3462" spans="2:20">
      <c r="B3462" t="s">
        <v>12345</v>
      </c>
      <c r="C3462" t="s">
        <v>17789</v>
      </c>
      <c r="E3462" t="s">
        <v>16835</v>
      </c>
      <c r="F3462" s="3">
        <v>1</v>
      </c>
      <c r="G3462" s="3">
        <v>1363.76</v>
      </c>
      <c r="H3462" s="255">
        <v>41722</v>
      </c>
      <c r="I3462" s="270">
        <v>8.9166666666666661</v>
      </c>
      <c r="J3462" s="3">
        <v>-1</v>
      </c>
      <c r="K3462" s="3" t="s">
        <v>12343</v>
      </c>
      <c r="L3462" s="3" t="s">
        <v>4753</v>
      </c>
      <c r="M3462" s="3" t="s">
        <v>4753</v>
      </c>
      <c r="N3462" s="3" t="s">
        <v>4712</v>
      </c>
      <c r="O3462" s="3" t="s">
        <v>4715</v>
      </c>
      <c r="P3462" s="3"/>
      <c r="Q3462" s="3"/>
      <c r="R3462" s="3"/>
      <c r="S3462" s="3"/>
      <c r="T3462" s="3" t="s">
        <v>4716</v>
      </c>
    </row>
    <row r="3463" spans="2:20">
      <c r="B3463" t="s">
        <v>12345</v>
      </c>
      <c r="C3463" t="s">
        <v>17790</v>
      </c>
      <c r="E3463" t="s">
        <v>15065</v>
      </c>
      <c r="F3463" s="3">
        <v>0</v>
      </c>
      <c r="G3463" s="3">
        <v>0</v>
      </c>
      <c r="H3463" s="255">
        <v>41704</v>
      </c>
      <c r="I3463" s="270">
        <v>8.9166666666666661</v>
      </c>
      <c r="J3463" s="3">
        <v>-1</v>
      </c>
      <c r="K3463" s="3" t="s">
        <v>4752</v>
      </c>
      <c r="L3463" s="3" t="s">
        <v>4726</v>
      </c>
      <c r="M3463" s="3" t="s">
        <v>4994</v>
      </c>
      <c r="N3463" s="3" t="s">
        <v>4712</v>
      </c>
      <c r="O3463" s="3" t="s">
        <v>4715</v>
      </c>
      <c r="P3463" s="3"/>
      <c r="Q3463" s="3"/>
      <c r="R3463" s="3"/>
      <c r="S3463" s="3"/>
      <c r="T3463" s="3" t="s">
        <v>4716</v>
      </c>
    </row>
    <row r="3464" spans="2:20">
      <c r="B3464" t="s">
        <v>12345</v>
      </c>
      <c r="C3464" t="s">
        <v>17791</v>
      </c>
      <c r="E3464" t="s">
        <v>17792</v>
      </c>
      <c r="F3464" s="3">
        <v>1</v>
      </c>
      <c r="G3464" s="3">
        <v>1363.76</v>
      </c>
      <c r="H3464" s="255">
        <v>41725</v>
      </c>
      <c r="I3464" s="270">
        <v>8.9166666666666661</v>
      </c>
      <c r="J3464" s="3">
        <v>-1</v>
      </c>
      <c r="K3464" s="3" t="s">
        <v>4752</v>
      </c>
      <c r="L3464" s="3" t="s">
        <v>4726</v>
      </c>
      <c r="M3464" s="3" t="s">
        <v>15479</v>
      </c>
      <c r="N3464" s="3" t="s">
        <v>4718</v>
      </c>
      <c r="O3464" s="3" t="s">
        <v>4715</v>
      </c>
      <c r="P3464" s="3"/>
      <c r="Q3464" s="3"/>
      <c r="R3464" s="3"/>
      <c r="S3464" s="3"/>
      <c r="T3464" s="3" t="s">
        <v>4716</v>
      </c>
    </row>
    <row r="3465" spans="2:20">
      <c r="B3465" t="s">
        <v>12345</v>
      </c>
      <c r="C3465" t="s">
        <v>17793</v>
      </c>
      <c r="E3465" t="s">
        <v>14176</v>
      </c>
      <c r="F3465" s="3">
        <v>0</v>
      </c>
      <c r="G3465" s="3">
        <v>0</v>
      </c>
      <c r="H3465" s="255">
        <v>41725</v>
      </c>
      <c r="I3465" s="270">
        <v>8.9166666666666661</v>
      </c>
      <c r="J3465" s="3">
        <v>-1</v>
      </c>
      <c r="K3465" s="3" t="s">
        <v>4752</v>
      </c>
      <c r="L3465" s="3" t="s">
        <v>4726</v>
      </c>
      <c r="M3465" s="3" t="s">
        <v>4994</v>
      </c>
      <c r="N3465" s="3" t="s">
        <v>4722</v>
      </c>
      <c r="O3465" s="3" t="s">
        <v>4715</v>
      </c>
      <c r="P3465" s="3"/>
      <c r="Q3465" s="3"/>
      <c r="R3465" s="3"/>
      <c r="S3465" s="3"/>
      <c r="T3465" s="3" t="s">
        <v>4716</v>
      </c>
    </row>
    <row r="3466" spans="2:20">
      <c r="B3466" t="s">
        <v>12345</v>
      </c>
      <c r="C3466" t="s">
        <v>17794</v>
      </c>
      <c r="E3466" t="s">
        <v>16380</v>
      </c>
      <c r="F3466" s="3">
        <v>0</v>
      </c>
      <c r="G3466" s="3">
        <v>0</v>
      </c>
      <c r="H3466" s="255">
        <v>41712</v>
      </c>
      <c r="I3466" s="270">
        <v>8.9166666666666661</v>
      </c>
      <c r="J3466" s="3">
        <v>-1</v>
      </c>
      <c r="K3466" s="3" t="s">
        <v>12343</v>
      </c>
      <c r="L3466" s="3" t="s">
        <v>4726</v>
      </c>
      <c r="M3466" s="3" t="s">
        <v>11774</v>
      </c>
      <c r="N3466" s="3" t="s">
        <v>4722</v>
      </c>
      <c r="O3466" s="3" t="s">
        <v>4715</v>
      </c>
      <c r="P3466" s="3"/>
      <c r="Q3466" s="3"/>
      <c r="R3466" s="3"/>
      <c r="S3466" s="3"/>
      <c r="T3466" s="3" t="s">
        <v>4716</v>
      </c>
    </row>
    <row r="3467" spans="2:20">
      <c r="B3467" t="s">
        <v>12345</v>
      </c>
      <c r="C3467" t="s">
        <v>17795</v>
      </c>
      <c r="E3467" t="s">
        <v>16536</v>
      </c>
      <c r="F3467" s="3">
        <v>0</v>
      </c>
      <c r="G3467" s="3">
        <v>0</v>
      </c>
      <c r="H3467" s="255">
        <v>41729</v>
      </c>
      <c r="I3467" s="270">
        <v>8.9166666666666661</v>
      </c>
      <c r="J3467" s="3">
        <v>-1</v>
      </c>
      <c r="K3467" s="3" t="s">
        <v>12343</v>
      </c>
      <c r="L3467" s="3" t="s">
        <v>5324</v>
      </c>
      <c r="M3467" s="3" t="s">
        <v>15749</v>
      </c>
      <c r="N3467" s="3" t="s">
        <v>4718</v>
      </c>
      <c r="O3467" s="3" t="s">
        <v>4715</v>
      </c>
      <c r="P3467" s="3"/>
      <c r="Q3467" s="3"/>
      <c r="R3467" s="3"/>
      <c r="S3467" s="3"/>
      <c r="T3467" s="3" t="s">
        <v>4716</v>
      </c>
    </row>
    <row r="3468" spans="2:20">
      <c r="B3468" t="s">
        <v>12345</v>
      </c>
      <c r="C3468" t="s">
        <v>17796</v>
      </c>
      <c r="E3468" t="s">
        <v>13708</v>
      </c>
      <c r="F3468" s="3">
        <v>0</v>
      </c>
      <c r="G3468" s="3">
        <v>0</v>
      </c>
      <c r="H3468" s="255">
        <v>41719</v>
      </c>
      <c r="I3468" s="270">
        <v>8.9166666666666661</v>
      </c>
      <c r="J3468" s="3">
        <v>-1</v>
      </c>
      <c r="K3468" s="3" t="s">
        <v>4752</v>
      </c>
      <c r="L3468" s="3" t="s">
        <v>4726</v>
      </c>
      <c r="M3468" s="3" t="s">
        <v>11774</v>
      </c>
      <c r="N3468" s="3" t="s">
        <v>4722</v>
      </c>
      <c r="O3468" s="3" t="s">
        <v>4715</v>
      </c>
      <c r="P3468" s="3"/>
      <c r="Q3468" s="3"/>
      <c r="R3468" s="3"/>
      <c r="S3468" s="3"/>
      <c r="T3468" s="3" t="s">
        <v>4716</v>
      </c>
    </row>
    <row r="3469" spans="2:20">
      <c r="B3469" t="s">
        <v>12345</v>
      </c>
      <c r="C3469" t="s">
        <v>17797</v>
      </c>
      <c r="E3469" t="s">
        <v>17798</v>
      </c>
      <c r="F3469" s="3">
        <v>0</v>
      </c>
      <c r="G3469" s="3">
        <v>0</v>
      </c>
      <c r="H3469" s="255">
        <v>41726</v>
      </c>
      <c r="I3469" s="270">
        <v>8.9166666666666661</v>
      </c>
      <c r="J3469" s="3">
        <v>-1</v>
      </c>
      <c r="K3469" s="3" t="s">
        <v>12343</v>
      </c>
      <c r="L3469" s="3" t="s">
        <v>4726</v>
      </c>
      <c r="M3469" s="3" t="s">
        <v>15479</v>
      </c>
      <c r="N3469" s="3" t="s">
        <v>4712</v>
      </c>
      <c r="O3469" s="3" t="s">
        <v>4715</v>
      </c>
      <c r="P3469" s="3"/>
      <c r="Q3469" s="3"/>
      <c r="R3469" s="3"/>
      <c r="S3469" s="3"/>
      <c r="T3469" s="3" t="s">
        <v>4716</v>
      </c>
    </row>
    <row r="3470" spans="2:20">
      <c r="B3470" t="s">
        <v>12345</v>
      </c>
      <c r="C3470" t="s">
        <v>17799</v>
      </c>
      <c r="E3470" t="s">
        <v>12826</v>
      </c>
      <c r="F3470" s="3">
        <v>0</v>
      </c>
      <c r="G3470" s="3">
        <v>0</v>
      </c>
      <c r="H3470" s="255">
        <v>41705</v>
      </c>
      <c r="I3470" s="270">
        <v>8.9166666666666661</v>
      </c>
      <c r="J3470" s="3">
        <v>-1</v>
      </c>
      <c r="K3470" s="3" t="s">
        <v>4752</v>
      </c>
      <c r="L3470" s="3" t="s">
        <v>4726</v>
      </c>
      <c r="M3470" s="3" t="s">
        <v>5972</v>
      </c>
      <c r="N3470" s="3" t="s">
        <v>4718</v>
      </c>
      <c r="O3470" s="3" t="s">
        <v>4715</v>
      </c>
      <c r="P3470" s="3"/>
      <c r="Q3470" s="3"/>
      <c r="R3470" s="3"/>
      <c r="S3470" s="3"/>
      <c r="T3470" s="3" t="s">
        <v>4716</v>
      </c>
    </row>
    <row r="3471" spans="2:20">
      <c r="B3471" t="s">
        <v>12345</v>
      </c>
      <c r="C3471" t="s">
        <v>17800</v>
      </c>
      <c r="E3471" t="s">
        <v>14794</v>
      </c>
      <c r="F3471" s="3">
        <v>1</v>
      </c>
      <c r="G3471" s="3">
        <v>1363.76</v>
      </c>
      <c r="H3471" s="255">
        <v>41719</v>
      </c>
      <c r="I3471" s="270">
        <v>8.9166666666666661</v>
      </c>
      <c r="J3471" s="3">
        <v>-1</v>
      </c>
      <c r="K3471" s="3" t="s">
        <v>12343</v>
      </c>
      <c r="L3471" s="3" t="s">
        <v>5324</v>
      </c>
      <c r="M3471" s="3" t="s">
        <v>13529</v>
      </c>
      <c r="N3471" s="3" t="s">
        <v>4731</v>
      </c>
      <c r="O3471" s="3" t="s">
        <v>4715</v>
      </c>
      <c r="P3471" s="3"/>
      <c r="Q3471" s="3"/>
      <c r="R3471" s="3"/>
      <c r="S3471" s="3"/>
      <c r="T3471" s="3" t="s">
        <v>4716</v>
      </c>
    </row>
    <row r="3472" spans="2:20">
      <c r="B3472" t="s">
        <v>12345</v>
      </c>
      <c r="C3472" t="s">
        <v>17801</v>
      </c>
      <c r="E3472" t="s">
        <v>17576</v>
      </c>
      <c r="F3472" s="3">
        <v>0</v>
      </c>
      <c r="G3472" s="3">
        <v>0</v>
      </c>
      <c r="H3472" s="255">
        <v>41723</v>
      </c>
      <c r="I3472" s="270">
        <v>8.9166666666666661</v>
      </c>
      <c r="J3472" s="3">
        <v>-1</v>
      </c>
      <c r="K3472" s="3" t="s">
        <v>12343</v>
      </c>
      <c r="L3472" s="3" t="s">
        <v>4726</v>
      </c>
      <c r="M3472" s="3" t="s">
        <v>11774</v>
      </c>
      <c r="N3472" s="3" t="s">
        <v>4718</v>
      </c>
      <c r="O3472" s="3" t="s">
        <v>4715</v>
      </c>
      <c r="P3472" s="3"/>
      <c r="Q3472" s="3"/>
      <c r="R3472" s="3"/>
      <c r="S3472" s="3"/>
      <c r="T3472" s="3" t="s">
        <v>4716</v>
      </c>
    </row>
    <row r="3473" spans="2:20">
      <c r="B3473" t="s">
        <v>12345</v>
      </c>
      <c r="C3473" t="s">
        <v>17802</v>
      </c>
      <c r="E3473" t="s">
        <v>12626</v>
      </c>
      <c r="F3473" s="3">
        <v>0</v>
      </c>
      <c r="G3473" s="3">
        <v>0</v>
      </c>
      <c r="H3473" s="255">
        <v>41729</v>
      </c>
      <c r="I3473" s="270">
        <v>8.9166666666666661</v>
      </c>
      <c r="J3473" s="3">
        <v>240195</v>
      </c>
      <c r="K3473" s="3" t="s">
        <v>12343</v>
      </c>
      <c r="L3473" s="3" t="s">
        <v>5324</v>
      </c>
      <c r="M3473" s="3" t="s">
        <v>17803</v>
      </c>
      <c r="N3473" s="3" t="s">
        <v>4718</v>
      </c>
      <c r="O3473" s="3" t="s">
        <v>4715</v>
      </c>
      <c r="P3473" s="3"/>
      <c r="Q3473" s="3"/>
      <c r="R3473" s="3"/>
      <c r="S3473" s="3"/>
      <c r="T3473" s="3" t="s">
        <v>4716</v>
      </c>
    </row>
    <row r="3474" spans="2:20">
      <c r="B3474" t="s">
        <v>12345</v>
      </c>
      <c r="C3474" t="s">
        <v>17804</v>
      </c>
      <c r="E3474" t="s">
        <v>14655</v>
      </c>
      <c r="F3474" s="3">
        <v>0</v>
      </c>
      <c r="G3474" s="3">
        <v>0</v>
      </c>
      <c r="H3474" s="255">
        <v>41729</v>
      </c>
      <c r="I3474" s="270">
        <v>8.9166666666666661</v>
      </c>
      <c r="J3474" s="3">
        <v>-1</v>
      </c>
      <c r="K3474" s="3" t="s">
        <v>12343</v>
      </c>
      <c r="L3474" s="3" t="s">
        <v>4726</v>
      </c>
      <c r="M3474" s="3" t="s">
        <v>7955</v>
      </c>
      <c r="N3474" s="3" t="s">
        <v>4718</v>
      </c>
      <c r="O3474" s="3" t="s">
        <v>4715</v>
      </c>
      <c r="P3474" s="3"/>
      <c r="Q3474" s="3"/>
      <c r="R3474" s="3"/>
      <c r="S3474" s="3"/>
      <c r="T3474" s="3" t="s">
        <v>4716</v>
      </c>
    </row>
    <row r="3475" spans="2:20">
      <c r="B3475" t="s">
        <v>12345</v>
      </c>
      <c r="C3475" t="s">
        <v>17805</v>
      </c>
      <c r="E3475" t="s">
        <v>17806</v>
      </c>
      <c r="F3475" s="3">
        <v>0</v>
      </c>
      <c r="G3475" s="3">
        <v>0</v>
      </c>
      <c r="H3475" s="255">
        <v>41726</v>
      </c>
      <c r="I3475" s="270">
        <v>8.9166666666666661</v>
      </c>
      <c r="J3475" s="3">
        <v>239943</v>
      </c>
      <c r="K3475" s="3" t="s">
        <v>12343</v>
      </c>
      <c r="L3475" s="3" t="s">
        <v>4726</v>
      </c>
      <c r="M3475" s="3" t="s">
        <v>17807</v>
      </c>
      <c r="N3475" s="3" t="s">
        <v>4731</v>
      </c>
      <c r="O3475" s="3" t="s">
        <v>4715</v>
      </c>
      <c r="P3475" s="3"/>
      <c r="Q3475" s="3"/>
      <c r="R3475" s="3"/>
      <c r="S3475" s="3"/>
      <c r="T3475" s="3" t="s">
        <v>4716</v>
      </c>
    </row>
    <row r="3476" spans="2:20">
      <c r="B3476" t="s">
        <v>12345</v>
      </c>
      <c r="C3476" t="s">
        <v>17808</v>
      </c>
      <c r="E3476" t="s">
        <v>17809</v>
      </c>
      <c r="F3476" s="3">
        <v>0</v>
      </c>
      <c r="G3476" s="3">
        <v>0</v>
      </c>
      <c r="H3476" s="255">
        <v>41729</v>
      </c>
      <c r="I3476" s="270">
        <v>8.9166666666666661</v>
      </c>
      <c r="J3476" s="3">
        <v>91856</v>
      </c>
      <c r="K3476" s="3" t="s">
        <v>4752</v>
      </c>
      <c r="L3476" s="3" t="s">
        <v>4726</v>
      </c>
      <c r="M3476" s="3" t="s">
        <v>5228</v>
      </c>
      <c r="N3476" s="3" t="s">
        <v>4722</v>
      </c>
      <c r="O3476" s="3" t="s">
        <v>4715</v>
      </c>
      <c r="P3476" s="3"/>
      <c r="Q3476" s="3"/>
      <c r="R3476" s="3"/>
      <c r="S3476" s="3"/>
      <c r="T3476" s="3" t="s">
        <v>4716</v>
      </c>
    </row>
    <row r="3477" spans="2:20">
      <c r="B3477" t="s">
        <v>12345</v>
      </c>
      <c r="C3477" t="s">
        <v>17810</v>
      </c>
      <c r="E3477" t="s">
        <v>13265</v>
      </c>
      <c r="F3477" s="3">
        <v>0</v>
      </c>
      <c r="G3477" s="3">
        <v>0</v>
      </c>
      <c r="H3477" s="255">
        <v>41716</v>
      </c>
      <c r="I3477" s="270">
        <v>8.9166666666666661</v>
      </c>
      <c r="J3477" s="3">
        <v>-1</v>
      </c>
      <c r="K3477" s="3" t="s">
        <v>4752</v>
      </c>
      <c r="L3477" s="3" t="s">
        <v>5324</v>
      </c>
      <c r="M3477" s="3" t="s">
        <v>10076</v>
      </c>
      <c r="N3477" s="3" t="s">
        <v>4718</v>
      </c>
      <c r="O3477" s="3" t="s">
        <v>4715</v>
      </c>
      <c r="P3477" s="3"/>
      <c r="Q3477" s="3"/>
      <c r="R3477" s="3"/>
      <c r="S3477" s="3"/>
      <c r="T3477" s="3" t="s">
        <v>4716</v>
      </c>
    </row>
    <row r="3478" spans="2:20">
      <c r="B3478" t="s">
        <v>12345</v>
      </c>
      <c r="C3478" t="s">
        <v>17811</v>
      </c>
      <c r="E3478" t="s">
        <v>15279</v>
      </c>
      <c r="F3478" s="3">
        <v>0</v>
      </c>
      <c r="G3478" s="3">
        <v>0</v>
      </c>
      <c r="H3478" s="255">
        <v>41725</v>
      </c>
      <c r="I3478" s="270">
        <v>8.9166666666666661</v>
      </c>
      <c r="J3478" s="3">
        <v>-1</v>
      </c>
      <c r="K3478" s="3" t="s">
        <v>12343</v>
      </c>
      <c r="L3478" s="3" t="s">
        <v>4753</v>
      </c>
      <c r="M3478" s="3" t="s">
        <v>4753</v>
      </c>
      <c r="N3478" s="3" t="s">
        <v>4722</v>
      </c>
      <c r="O3478" s="3" t="s">
        <v>4715</v>
      </c>
      <c r="P3478" s="3"/>
      <c r="Q3478" s="3"/>
      <c r="R3478" s="3"/>
      <c r="S3478" s="3"/>
      <c r="T3478" s="3" t="s">
        <v>4716</v>
      </c>
    </row>
    <row r="3479" spans="2:20">
      <c r="B3479" t="s">
        <v>12345</v>
      </c>
      <c r="C3479" t="s">
        <v>17812</v>
      </c>
      <c r="E3479" t="s">
        <v>15568</v>
      </c>
      <c r="F3479" s="3">
        <v>1</v>
      </c>
      <c r="G3479" s="3">
        <v>1363.76</v>
      </c>
      <c r="H3479" s="255">
        <v>41718</v>
      </c>
      <c r="I3479" s="270">
        <v>8.9166666666666661</v>
      </c>
      <c r="J3479" s="3">
        <v>-1</v>
      </c>
      <c r="K3479" s="3" t="s">
        <v>4752</v>
      </c>
      <c r="L3479" s="3" t="s">
        <v>4753</v>
      </c>
      <c r="M3479" s="3" t="s">
        <v>4753</v>
      </c>
      <c r="N3479" s="3" t="s">
        <v>4722</v>
      </c>
      <c r="O3479" s="3" t="s">
        <v>4715</v>
      </c>
      <c r="P3479" s="3"/>
      <c r="Q3479" s="3"/>
      <c r="R3479" s="3"/>
      <c r="S3479" s="3"/>
      <c r="T3479" s="3" t="s">
        <v>4716</v>
      </c>
    </row>
    <row r="3480" spans="2:20">
      <c r="B3480" t="s">
        <v>12345</v>
      </c>
      <c r="C3480" t="s">
        <v>17813</v>
      </c>
      <c r="E3480" t="s">
        <v>15045</v>
      </c>
      <c r="F3480" s="3">
        <v>0</v>
      </c>
      <c r="G3480" s="3">
        <v>0</v>
      </c>
      <c r="H3480" s="255">
        <v>41729</v>
      </c>
      <c r="I3480" s="270">
        <v>8.9166666666666661</v>
      </c>
      <c r="J3480" s="3">
        <v>-1</v>
      </c>
      <c r="K3480" s="3" t="s">
        <v>12343</v>
      </c>
      <c r="L3480" s="3" t="s">
        <v>4753</v>
      </c>
      <c r="M3480" s="3" t="s">
        <v>4753</v>
      </c>
      <c r="N3480" s="3" t="s">
        <v>4718</v>
      </c>
      <c r="O3480" s="3" t="s">
        <v>4715</v>
      </c>
      <c r="P3480" s="3"/>
      <c r="Q3480" s="3"/>
      <c r="R3480" s="3"/>
      <c r="S3480" s="3"/>
      <c r="T3480" s="3" t="s">
        <v>4716</v>
      </c>
    </row>
    <row r="3481" spans="2:20">
      <c r="B3481" t="s">
        <v>12345</v>
      </c>
      <c r="C3481" t="s">
        <v>17814</v>
      </c>
      <c r="E3481" t="s">
        <v>16654</v>
      </c>
      <c r="F3481" s="3">
        <v>0</v>
      </c>
      <c r="G3481" s="3">
        <v>0</v>
      </c>
      <c r="H3481" s="255">
        <v>41709</v>
      </c>
      <c r="I3481" s="270">
        <v>8.9166666666666661</v>
      </c>
      <c r="J3481" s="3">
        <v>-1</v>
      </c>
      <c r="K3481" s="3" t="s">
        <v>4752</v>
      </c>
      <c r="L3481" s="3" t="s">
        <v>4753</v>
      </c>
      <c r="M3481" s="3" t="s">
        <v>4753</v>
      </c>
      <c r="N3481" s="3" t="s">
        <v>4718</v>
      </c>
      <c r="O3481" s="3" t="s">
        <v>4715</v>
      </c>
      <c r="P3481" s="3"/>
      <c r="Q3481" s="3"/>
      <c r="R3481" s="3"/>
      <c r="S3481" s="3"/>
      <c r="T3481" s="3" t="s">
        <v>4716</v>
      </c>
    </row>
    <row r="3482" spans="2:20">
      <c r="B3482" t="s">
        <v>12345</v>
      </c>
      <c r="C3482" t="s">
        <v>17815</v>
      </c>
      <c r="E3482" t="s">
        <v>17111</v>
      </c>
      <c r="F3482" s="3">
        <v>0</v>
      </c>
      <c r="G3482" s="3">
        <v>0</v>
      </c>
      <c r="H3482" s="255">
        <v>41729</v>
      </c>
      <c r="I3482" s="270">
        <v>8.9166666666666661</v>
      </c>
      <c r="J3482" s="3">
        <v>-1</v>
      </c>
      <c r="K3482" s="3" t="s">
        <v>12343</v>
      </c>
      <c r="L3482" s="3" t="s">
        <v>4753</v>
      </c>
      <c r="M3482" s="3" t="s">
        <v>4753</v>
      </c>
      <c r="N3482" s="3" t="s">
        <v>4769</v>
      </c>
      <c r="O3482" s="3" t="s">
        <v>4715</v>
      </c>
      <c r="P3482" s="3"/>
      <c r="Q3482" s="3"/>
      <c r="R3482" s="3"/>
      <c r="S3482" s="3"/>
      <c r="T3482" s="3" t="s">
        <v>4716</v>
      </c>
    </row>
    <row r="3483" spans="2:20">
      <c r="B3483" t="s">
        <v>12345</v>
      </c>
      <c r="C3483" t="s">
        <v>17816</v>
      </c>
      <c r="E3483" t="s">
        <v>17538</v>
      </c>
      <c r="F3483" s="3">
        <v>0</v>
      </c>
      <c r="G3483" s="3">
        <v>0</v>
      </c>
      <c r="H3483" s="255">
        <v>41695</v>
      </c>
      <c r="I3483" s="270">
        <v>9</v>
      </c>
      <c r="J3483" s="3">
        <v>-1</v>
      </c>
      <c r="K3483" s="3" t="s">
        <v>12343</v>
      </c>
      <c r="L3483" s="3" t="s">
        <v>4753</v>
      </c>
      <c r="M3483" s="3" t="s">
        <v>4753</v>
      </c>
      <c r="N3483" s="3" t="s">
        <v>4718</v>
      </c>
      <c r="O3483" s="3" t="s">
        <v>4715</v>
      </c>
      <c r="P3483" s="3"/>
      <c r="Q3483" s="3"/>
      <c r="R3483" s="3"/>
      <c r="S3483" s="3"/>
      <c r="T3483" s="3" t="s">
        <v>4716</v>
      </c>
    </row>
    <row r="3484" spans="2:20">
      <c r="B3484" t="s">
        <v>12345</v>
      </c>
      <c r="C3484" t="s">
        <v>17817</v>
      </c>
      <c r="E3484" t="s">
        <v>15161</v>
      </c>
      <c r="F3484" s="3">
        <v>0</v>
      </c>
      <c r="G3484" s="3">
        <v>0</v>
      </c>
      <c r="H3484" s="255">
        <v>41698</v>
      </c>
      <c r="I3484" s="270">
        <v>9</v>
      </c>
      <c r="J3484" s="3">
        <v>-1</v>
      </c>
      <c r="K3484" s="3" t="s">
        <v>12343</v>
      </c>
      <c r="L3484" s="3" t="s">
        <v>4726</v>
      </c>
      <c r="M3484" s="3" t="s">
        <v>13558</v>
      </c>
      <c r="N3484" s="3" t="s">
        <v>4712</v>
      </c>
      <c r="O3484" s="3" t="s">
        <v>4715</v>
      </c>
      <c r="P3484" s="3"/>
      <c r="Q3484" s="3"/>
      <c r="R3484" s="3"/>
      <c r="S3484" s="3"/>
      <c r="T3484" s="3" t="s">
        <v>4716</v>
      </c>
    </row>
    <row r="3485" spans="2:20">
      <c r="B3485" t="s">
        <v>12345</v>
      </c>
      <c r="C3485" t="s">
        <v>17818</v>
      </c>
      <c r="E3485" t="s">
        <v>14536</v>
      </c>
      <c r="F3485" s="3">
        <v>0</v>
      </c>
      <c r="G3485" s="3">
        <v>0</v>
      </c>
      <c r="H3485" s="255">
        <v>41690</v>
      </c>
      <c r="I3485" s="270">
        <v>9</v>
      </c>
      <c r="J3485" s="3">
        <v>-1</v>
      </c>
      <c r="K3485" s="3" t="s">
        <v>12343</v>
      </c>
      <c r="L3485" s="3" t="s">
        <v>4726</v>
      </c>
      <c r="M3485" s="3" t="s">
        <v>17819</v>
      </c>
      <c r="N3485" s="3" t="s">
        <v>4722</v>
      </c>
      <c r="O3485" s="3" t="s">
        <v>4715</v>
      </c>
      <c r="P3485" s="3"/>
      <c r="Q3485" s="3"/>
      <c r="R3485" s="3"/>
      <c r="S3485" s="3"/>
      <c r="T3485" s="3" t="s">
        <v>4716</v>
      </c>
    </row>
    <row r="3486" spans="2:20">
      <c r="B3486" t="s">
        <v>12345</v>
      </c>
      <c r="C3486" t="s">
        <v>17820</v>
      </c>
      <c r="E3486" t="s">
        <v>14065</v>
      </c>
      <c r="F3486" s="3">
        <v>0</v>
      </c>
      <c r="G3486" s="3">
        <v>0</v>
      </c>
      <c r="H3486" s="255">
        <v>41687</v>
      </c>
      <c r="I3486" s="270">
        <v>9</v>
      </c>
      <c r="J3486" s="3">
        <v>-1</v>
      </c>
      <c r="K3486" s="3" t="s">
        <v>4752</v>
      </c>
      <c r="L3486" s="3" t="s">
        <v>5324</v>
      </c>
      <c r="M3486" s="3" t="s">
        <v>6241</v>
      </c>
      <c r="N3486" s="3" t="s">
        <v>4722</v>
      </c>
      <c r="O3486" s="3" t="s">
        <v>4715</v>
      </c>
      <c r="P3486" s="3"/>
      <c r="Q3486" s="3"/>
      <c r="R3486" s="3"/>
      <c r="S3486" s="3"/>
      <c r="T3486" s="3" t="s">
        <v>4716</v>
      </c>
    </row>
    <row r="3487" spans="2:20">
      <c r="B3487" t="s">
        <v>12345</v>
      </c>
      <c r="C3487" t="s">
        <v>17821</v>
      </c>
      <c r="E3487" t="s">
        <v>13091</v>
      </c>
      <c r="F3487" s="3">
        <v>1</v>
      </c>
      <c r="G3487" s="3">
        <v>0</v>
      </c>
      <c r="H3487" s="255">
        <v>41698</v>
      </c>
      <c r="I3487" s="270">
        <v>9</v>
      </c>
      <c r="J3487" s="3">
        <v>-1</v>
      </c>
      <c r="K3487" s="3" t="s">
        <v>12343</v>
      </c>
      <c r="L3487" s="3" t="s">
        <v>5197</v>
      </c>
      <c r="M3487" s="3" t="s">
        <v>7678</v>
      </c>
      <c r="N3487" s="3" t="s">
        <v>4722</v>
      </c>
      <c r="O3487" s="3" t="s">
        <v>4715</v>
      </c>
      <c r="P3487" s="3"/>
      <c r="Q3487" s="3"/>
      <c r="R3487" s="3"/>
      <c r="S3487" s="3"/>
      <c r="T3487" s="3" t="s">
        <v>4716</v>
      </c>
    </row>
    <row r="3488" spans="2:20">
      <c r="B3488" t="s">
        <v>12345</v>
      </c>
      <c r="C3488" t="s">
        <v>17822</v>
      </c>
      <c r="E3488" t="s">
        <v>16196</v>
      </c>
      <c r="F3488" s="3">
        <v>0</v>
      </c>
      <c r="G3488" s="3">
        <v>0</v>
      </c>
      <c r="H3488" s="255">
        <v>41698</v>
      </c>
      <c r="I3488" s="270">
        <v>9</v>
      </c>
      <c r="J3488" s="3">
        <v>-1</v>
      </c>
      <c r="K3488" s="3" t="s">
        <v>12343</v>
      </c>
      <c r="L3488" s="3" t="s">
        <v>4726</v>
      </c>
      <c r="M3488" s="3" t="s">
        <v>13558</v>
      </c>
      <c r="N3488" s="3" t="s">
        <v>4722</v>
      </c>
      <c r="O3488" s="3" t="s">
        <v>4715</v>
      </c>
      <c r="P3488" s="3"/>
      <c r="Q3488" s="3"/>
      <c r="R3488" s="3"/>
      <c r="S3488" s="3"/>
      <c r="T3488" s="3" t="s">
        <v>4716</v>
      </c>
    </row>
    <row r="3489" spans="2:20">
      <c r="B3489" t="s">
        <v>12345</v>
      </c>
      <c r="C3489" t="s">
        <v>17823</v>
      </c>
      <c r="E3489" t="s">
        <v>17824</v>
      </c>
      <c r="F3489" s="3">
        <v>0</v>
      </c>
      <c r="G3489" s="3">
        <v>0</v>
      </c>
      <c r="H3489" s="255">
        <v>41696</v>
      </c>
      <c r="I3489" s="270">
        <v>9</v>
      </c>
      <c r="J3489" s="3">
        <v>-1</v>
      </c>
      <c r="K3489" s="3" t="s">
        <v>12343</v>
      </c>
      <c r="L3489" s="3" t="s">
        <v>5197</v>
      </c>
      <c r="M3489" s="3" t="s">
        <v>13150</v>
      </c>
      <c r="N3489" s="3" t="s">
        <v>4718</v>
      </c>
      <c r="O3489" s="3" t="s">
        <v>4715</v>
      </c>
      <c r="P3489" s="3"/>
      <c r="Q3489" s="3"/>
      <c r="R3489" s="3"/>
      <c r="S3489" s="3"/>
      <c r="T3489" s="3" t="s">
        <v>4716</v>
      </c>
    </row>
    <row r="3490" spans="2:20">
      <c r="B3490" t="s">
        <v>12345</v>
      </c>
      <c r="C3490" t="s">
        <v>17825</v>
      </c>
      <c r="E3490" t="s">
        <v>13227</v>
      </c>
      <c r="F3490" s="3">
        <v>0</v>
      </c>
      <c r="G3490" s="3">
        <v>0</v>
      </c>
      <c r="H3490" s="255">
        <v>41682</v>
      </c>
      <c r="I3490" s="270">
        <v>9</v>
      </c>
      <c r="J3490" s="3">
        <v>83034</v>
      </c>
      <c r="K3490" s="3" t="s">
        <v>4752</v>
      </c>
      <c r="L3490" s="3" t="s">
        <v>5197</v>
      </c>
      <c r="M3490" s="3" t="s">
        <v>17826</v>
      </c>
      <c r="N3490" s="3" t="s">
        <v>4731</v>
      </c>
      <c r="O3490" s="3" t="s">
        <v>4715</v>
      </c>
      <c r="P3490" s="3"/>
      <c r="Q3490" s="3"/>
      <c r="R3490" s="3"/>
      <c r="S3490" s="3"/>
      <c r="T3490" s="3" t="s">
        <v>4716</v>
      </c>
    </row>
    <row r="3491" spans="2:20">
      <c r="B3491" t="s">
        <v>12345</v>
      </c>
      <c r="C3491" t="s">
        <v>17827</v>
      </c>
      <c r="E3491" t="s">
        <v>15621</v>
      </c>
      <c r="F3491" s="3">
        <v>0</v>
      </c>
      <c r="G3491" s="3">
        <v>0</v>
      </c>
      <c r="H3491" s="255">
        <v>41697</v>
      </c>
      <c r="I3491" s="270">
        <v>9</v>
      </c>
      <c r="J3491" s="3">
        <v>-1</v>
      </c>
      <c r="K3491" s="3" t="s">
        <v>12343</v>
      </c>
      <c r="L3491" s="3" t="s">
        <v>4726</v>
      </c>
      <c r="M3491" s="3" t="s">
        <v>4994</v>
      </c>
      <c r="N3491" s="3" t="s">
        <v>4769</v>
      </c>
      <c r="O3491" s="3" t="s">
        <v>4715</v>
      </c>
      <c r="P3491" s="3"/>
      <c r="Q3491" s="3"/>
      <c r="R3491" s="3"/>
      <c r="S3491" s="3"/>
      <c r="T3491" s="3" t="s">
        <v>4716</v>
      </c>
    </row>
    <row r="3492" spans="2:20">
      <c r="B3492" t="s">
        <v>12345</v>
      </c>
      <c r="C3492" t="s">
        <v>17828</v>
      </c>
      <c r="E3492" t="s">
        <v>17829</v>
      </c>
      <c r="F3492" s="3">
        <v>0</v>
      </c>
      <c r="G3492" s="3">
        <v>0</v>
      </c>
      <c r="H3492" s="255">
        <v>41695</v>
      </c>
      <c r="I3492" s="270">
        <v>9</v>
      </c>
      <c r="J3492" s="3">
        <v>-1</v>
      </c>
      <c r="K3492" s="3" t="s">
        <v>4752</v>
      </c>
      <c r="L3492" s="3" t="s">
        <v>4726</v>
      </c>
      <c r="M3492" s="3" t="s">
        <v>15479</v>
      </c>
      <c r="N3492" s="3" t="s">
        <v>4712</v>
      </c>
      <c r="O3492" s="3" t="s">
        <v>4715</v>
      </c>
      <c r="P3492" s="3"/>
      <c r="Q3492" s="3"/>
      <c r="R3492" s="3"/>
      <c r="S3492" s="3"/>
      <c r="T3492" s="3" t="s">
        <v>4716</v>
      </c>
    </row>
    <row r="3493" spans="2:20">
      <c r="B3493" t="s">
        <v>12345</v>
      </c>
      <c r="C3493" t="s">
        <v>17830</v>
      </c>
      <c r="E3493" t="s">
        <v>17831</v>
      </c>
      <c r="F3493" s="3">
        <v>0</v>
      </c>
      <c r="G3493" s="3">
        <v>0</v>
      </c>
      <c r="H3493" s="255">
        <v>41698</v>
      </c>
      <c r="I3493" s="270">
        <v>9</v>
      </c>
      <c r="J3493" s="3">
        <v>-1</v>
      </c>
      <c r="K3493" s="3" t="s">
        <v>12343</v>
      </c>
      <c r="L3493" s="3" t="s">
        <v>5197</v>
      </c>
      <c r="M3493" s="3" t="s">
        <v>15026</v>
      </c>
      <c r="N3493" s="3" t="s">
        <v>4718</v>
      </c>
      <c r="O3493" s="3" t="s">
        <v>4715</v>
      </c>
      <c r="P3493" s="3"/>
      <c r="Q3493" s="3"/>
      <c r="R3493" s="3"/>
      <c r="S3493" s="3"/>
      <c r="T3493" s="3" t="s">
        <v>4716</v>
      </c>
    </row>
    <row r="3494" spans="2:20">
      <c r="B3494" t="s">
        <v>12345</v>
      </c>
      <c r="C3494" t="s">
        <v>17832</v>
      </c>
      <c r="E3494" t="s">
        <v>15977</v>
      </c>
      <c r="F3494" s="3">
        <v>0</v>
      </c>
      <c r="G3494" s="3">
        <v>0</v>
      </c>
      <c r="H3494" s="255">
        <v>41696</v>
      </c>
      <c r="I3494" s="270">
        <v>9</v>
      </c>
      <c r="J3494" s="3">
        <v>-1</v>
      </c>
      <c r="K3494" s="3" t="s">
        <v>12343</v>
      </c>
      <c r="L3494" s="3" t="s">
        <v>5197</v>
      </c>
      <c r="M3494" s="3" t="s">
        <v>12352</v>
      </c>
      <c r="N3494" s="3" t="s">
        <v>4718</v>
      </c>
      <c r="O3494" s="3" t="s">
        <v>4715</v>
      </c>
      <c r="P3494" s="3"/>
      <c r="Q3494" s="3"/>
      <c r="R3494" s="3"/>
      <c r="S3494" s="3"/>
      <c r="T3494" s="3" t="s">
        <v>4716</v>
      </c>
    </row>
    <row r="3495" spans="2:20">
      <c r="B3495" t="s">
        <v>12345</v>
      </c>
      <c r="C3495" t="s">
        <v>17833</v>
      </c>
      <c r="E3495" t="s">
        <v>16881</v>
      </c>
      <c r="F3495" s="3">
        <v>0</v>
      </c>
      <c r="G3495" s="3">
        <v>0</v>
      </c>
      <c r="H3495" s="255">
        <v>41681</v>
      </c>
      <c r="I3495" s="270">
        <v>9</v>
      </c>
      <c r="J3495" s="3">
        <v>-1</v>
      </c>
      <c r="K3495" s="3" t="s">
        <v>4752</v>
      </c>
      <c r="L3495" s="3" t="s">
        <v>5197</v>
      </c>
      <c r="M3495" s="3" t="s">
        <v>12352</v>
      </c>
      <c r="N3495" s="3" t="s">
        <v>4731</v>
      </c>
      <c r="O3495" s="3" t="s">
        <v>4715</v>
      </c>
      <c r="P3495" s="3"/>
      <c r="Q3495" s="3"/>
      <c r="R3495" s="3"/>
      <c r="S3495" s="3"/>
      <c r="T3495" s="3" t="s">
        <v>4716</v>
      </c>
    </row>
    <row r="3496" spans="2:20">
      <c r="B3496" t="s">
        <v>12345</v>
      </c>
      <c r="C3496" t="s">
        <v>17834</v>
      </c>
      <c r="E3496" t="s">
        <v>13636</v>
      </c>
      <c r="F3496" s="3">
        <v>0</v>
      </c>
      <c r="G3496" s="3">
        <v>0</v>
      </c>
      <c r="H3496" s="255">
        <v>41698</v>
      </c>
      <c r="I3496" s="270">
        <v>9</v>
      </c>
      <c r="J3496" s="3">
        <v>-1</v>
      </c>
      <c r="K3496" s="3" t="s">
        <v>12343</v>
      </c>
      <c r="L3496" s="3" t="s">
        <v>4726</v>
      </c>
      <c r="M3496" s="3" t="s">
        <v>11774</v>
      </c>
      <c r="N3496" s="3" t="s">
        <v>4722</v>
      </c>
      <c r="O3496" s="3" t="s">
        <v>4715</v>
      </c>
      <c r="P3496" s="3"/>
      <c r="Q3496" s="3"/>
      <c r="R3496" s="3"/>
      <c r="S3496" s="3"/>
      <c r="T3496" s="3" t="s">
        <v>4716</v>
      </c>
    </row>
    <row r="3497" spans="2:20">
      <c r="B3497" t="s">
        <v>12345</v>
      </c>
      <c r="C3497" t="s">
        <v>17835</v>
      </c>
      <c r="E3497" t="s">
        <v>14811</v>
      </c>
      <c r="F3497" s="3">
        <v>0</v>
      </c>
      <c r="G3497" s="3">
        <v>0</v>
      </c>
      <c r="H3497" s="255">
        <v>41683</v>
      </c>
      <c r="I3497" s="270">
        <v>9</v>
      </c>
      <c r="J3497" s="3">
        <v>-1</v>
      </c>
      <c r="K3497" s="3" t="s">
        <v>12343</v>
      </c>
      <c r="L3497" s="3" t="s">
        <v>4726</v>
      </c>
      <c r="M3497" s="3" t="s">
        <v>4994</v>
      </c>
      <c r="N3497" s="3" t="s">
        <v>4722</v>
      </c>
      <c r="O3497" s="3" t="s">
        <v>4715</v>
      </c>
      <c r="P3497" s="3"/>
      <c r="Q3497" s="3"/>
      <c r="R3497" s="3"/>
      <c r="S3497" s="3"/>
      <c r="T3497" s="3" t="s">
        <v>4716</v>
      </c>
    </row>
    <row r="3498" spans="2:20">
      <c r="B3498" t="s">
        <v>12345</v>
      </c>
      <c r="C3498" t="s">
        <v>17836</v>
      </c>
      <c r="E3498" t="s">
        <v>16201</v>
      </c>
      <c r="F3498" s="3">
        <v>0</v>
      </c>
      <c r="G3498" s="3">
        <v>0</v>
      </c>
      <c r="H3498" s="255">
        <v>41681</v>
      </c>
      <c r="I3498" s="270">
        <v>9</v>
      </c>
      <c r="J3498" s="3">
        <v>-1</v>
      </c>
      <c r="K3498" s="3" t="s">
        <v>4752</v>
      </c>
      <c r="L3498" s="3" t="s">
        <v>4726</v>
      </c>
      <c r="M3498" s="3" t="s">
        <v>5972</v>
      </c>
      <c r="N3498" s="3" t="s">
        <v>4722</v>
      </c>
      <c r="O3498" s="3" t="s">
        <v>4715</v>
      </c>
      <c r="P3498" s="3"/>
      <c r="Q3498" s="3"/>
      <c r="R3498" s="3"/>
      <c r="S3498" s="3"/>
      <c r="T3498" s="3" t="s">
        <v>4716</v>
      </c>
    </row>
    <row r="3499" spans="2:20">
      <c r="B3499" t="s">
        <v>12345</v>
      </c>
      <c r="C3499" t="s">
        <v>17837</v>
      </c>
      <c r="E3499" t="s">
        <v>12444</v>
      </c>
      <c r="F3499" s="3">
        <v>0</v>
      </c>
      <c r="G3499" s="3">
        <v>0</v>
      </c>
      <c r="H3499" s="255">
        <v>41688</v>
      </c>
      <c r="I3499" s="270">
        <v>9</v>
      </c>
      <c r="J3499" s="3">
        <v>117898</v>
      </c>
      <c r="K3499" s="3" t="s">
        <v>4752</v>
      </c>
      <c r="L3499" s="3" t="s">
        <v>4726</v>
      </c>
      <c r="M3499" s="3" t="s">
        <v>12348</v>
      </c>
      <c r="N3499" s="3" t="s">
        <v>4722</v>
      </c>
      <c r="O3499" s="3" t="s">
        <v>4715</v>
      </c>
      <c r="P3499" s="3"/>
      <c r="Q3499" s="3"/>
      <c r="R3499" s="3"/>
      <c r="S3499" s="3"/>
      <c r="T3499" s="3" t="s">
        <v>4716</v>
      </c>
    </row>
    <row r="3500" spans="2:20">
      <c r="B3500" t="s">
        <v>12345</v>
      </c>
      <c r="C3500" t="s">
        <v>17838</v>
      </c>
      <c r="E3500" t="s">
        <v>13158</v>
      </c>
      <c r="F3500" s="3">
        <v>0</v>
      </c>
      <c r="G3500" s="3">
        <v>0</v>
      </c>
      <c r="H3500" s="255">
        <v>41684</v>
      </c>
      <c r="I3500" s="270">
        <v>9</v>
      </c>
      <c r="J3500" s="3">
        <v>-1</v>
      </c>
      <c r="K3500" s="3" t="s">
        <v>4752</v>
      </c>
      <c r="L3500" s="3" t="s">
        <v>4726</v>
      </c>
      <c r="M3500" s="3" t="s">
        <v>5889</v>
      </c>
      <c r="N3500" s="3" t="s">
        <v>4722</v>
      </c>
      <c r="O3500" s="3" t="s">
        <v>4715</v>
      </c>
      <c r="P3500" s="3"/>
      <c r="Q3500" s="3"/>
      <c r="R3500" s="3"/>
      <c r="S3500" s="3"/>
      <c r="T3500" s="3" t="s">
        <v>4716</v>
      </c>
    </row>
    <row r="3501" spans="2:20">
      <c r="B3501" t="s">
        <v>12345</v>
      </c>
      <c r="C3501" t="s">
        <v>17839</v>
      </c>
      <c r="E3501" t="s">
        <v>13715</v>
      </c>
      <c r="F3501" s="3">
        <v>0</v>
      </c>
      <c r="G3501" s="3">
        <v>0</v>
      </c>
      <c r="H3501" s="255">
        <v>41690</v>
      </c>
      <c r="I3501" s="270">
        <v>9</v>
      </c>
      <c r="J3501" s="3">
        <v>35418</v>
      </c>
      <c r="K3501" s="3" t="s">
        <v>12343</v>
      </c>
      <c r="L3501" s="3" t="s">
        <v>4726</v>
      </c>
      <c r="M3501" s="3" t="s">
        <v>7955</v>
      </c>
      <c r="N3501" s="3" t="s">
        <v>4722</v>
      </c>
      <c r="O3501" s="3" t="s">
        <v>4715</v>
      </c>
      <c r="P3501" s="3"/>
      <c r="Q3501" s="3"/>
      <c r="R3501" s="3"/>
      <c r="S3501" s="3"/>
      <c r="T3501" s="3" t="s">
        <v>4716</v>
      </c>
    </row>
    <row r="3502" spans="2:20">
      <c r="B3502" t="s">
        <v>12345</v>
      </c>
      <c r="C3502" t="s">
        <v>17840</v>
      </c>
      <c r="E3502" t="s">
        <v>14187</v>
      </c>
      <c r="F3502" s="3">
        <v>0</v>
      </c>
      <c r="G3502" s="3">
        <v>0</v>
      </c>
      <c r="H3502" s="255">
        <v>41681</v>
      </c>
      <c r="I3502" s="270">
        <v>9</v>
      </c>
      <c r="J3502" s="3">
        <v>-1</v>
      </c>
      <c r="K3502" s="3" t="s">
        <v>12343</v>
      </c>
      <c r="L3502" s="3" t="s">
        <v>4726</v>
      </c>
      <c r="M3502" s="3" t="s">
        <v>4994</v>
      </c>
      <c r="N3502" s="3" t="s">
        <v>4722</v>
      </c>
      <c r="O3502" s="3" t="s">
        <v>4715</v>
      </c>
      <c r="P3502" s="3"/>
      <c r="Q3502" s="3"/>
      <c r="R3502" s="3"/>
      <c r="S3502" s="3"/>
      <c r="T3502" s="3" t="s">
        <v>4716</v>
      </c>
    </row>
    <row r="3503" spans="2:20">
      <c r="B3503" t="s">
        <v>12345</v>
      </c>
      <c r="C3503" t="s">
        <v>17841</v>
      </c>
      <c r="E3503" t="s">
        <v>15077</v>
      </c>
      <c r="F3503" s="3">
        <v>2</v>
      </c>
      <c r="G3503" s="3">
        <v>9501.9699999999993</v>
      </c>
      <c r="H3503" s="255">
        <v>41698</v>
      </c>
      <c r="I3503" s="270">
        <v>9</v>
      </c>
      <c r="J3503" s="3">
        <v>-1</v>
      </c>
      <c r="K3503" s="3" t="s">
        <v>4752</v>
      </c>
      <c r="L3503" s="3" t="s">
        <v>4726</v>
      </c>
      <c r="M3503" s="3" t="s">
        <v>4994</v>
      </c>
      <c r="N3503" s="3" t="s">
        <v>4722</v>
      </c>
      <c r="O3503" s="3" t="s">
        <v>4715</v>
      </c>
      <c r="P3503" s="3"/>
      <c r="Q3503" s="3"/>
      <c r="R3503" s="3"/>
      <c r="S3503" s="3"/>
      <c r="T3503" s="3" t="s">
        <v>4716</v>
      </c>
    </row>
    <row r="3504" spans="2:20">
      <c r="B3504" t="s">
        <v>12345</v>
      </c>
      <c r="C3504" t="s">
        <v>17842</v>
      </c>
      <c r="E3504" t="s">
        <v>14832</v>
      </c>
      <c r="F3504" s="3">
        <v>1</v>
      </c>
      <c r="G3504" s="3">
        <v>1363.76</v>
      </c>
      <c r="H3504" s="255">
        <v>41695</v>
      </c>
      <c r="I3504" s="270">
        <v>9</v>
      </c>
      <c r="J3504" s="3">
        <v>-1</v>
      </c>
      <c r="K3504" s="3" t="s">
        <v>4752</v>
      </c>
      <c r="L3504" s="3" t="s">
        <v>4726</v>
      </c>
      <c r="M3504" s="3" t="s">
        <v>5739</v>
      </c>
      <c r="N3504" s="3" t="s">
        <v>4722</v>
      </c>
      <c r="O3504" s="3" t="s">
        <v>4715</v>
      </c>
      <c r="P3504" s="3"/>
      <c r="Q3504" s="3"/>
      <c r="R3504" s="3"/>
      <c r="S3504" s="3"/>
      <c r="T3504" s="3" t="s">
        <v>4716</v>
      </c>
    </row>
    <row r="3505" spans="2:20">
      <c r="B3505" t="s">
        <v>12345</v>
      </c>
      <c r="C3505" t="s">
        <v>17843</v>
      </c>
      <c r="E3505" t="s">
        <v>14772</v>
      </c>
      <c r="F3505" s="3">
        <v>1</v>
      </c>
      <c r="G3505" s="3">
        <v>1363.76</v>
      </c>
      <c r="H3505" s="255">
        <v>41698</v>
      </c>
      <c r="I3505" s="270">
        <v>9</v>
      </c>
      <c r="J3505" s="3">
        <v>-1</v>
      </c>
      <c r="K3505" s="3" t="s">
        <v>12343</v>
      </c>
      <c r="L3505" s="3" t="s">
        <v>4753</v>
      </c>
      <c r="M3505" s="3" t="s">
        <v>4753</v>
      </c>
      <c r="N3505" s="3" t="s">
        <v>4712</v>
      </c>
      <c r="O3505" s="3" t="s">
        <v>4715</v>
      </c>
      <c r="P3505" s="3"/>
      <c r="Q3505" s="3"/>
      <c r="R3505" s="3"/>
      <c r="S3505" s="3"/>
      <c r="T3505" s="3" t="s">
        <v>4716</v>
      </c>
    </row>
    <row r="3506" spans="2:20">
      <c r="B3506" t="s">
        <v>12345</v>
      </c>
      <c r="C3506" t="s">
        <v>17844</v>
      </c>
      <c r="E3506" t="s">
        <v>15726</v>
      </c>
      <c r="F3506" s="3">
        <v>0</v>
      </c>
      <c r="G3506" s="3">
        <v>0</v>
      </c>
      <c r="H3506" s="255">
        <v>41681</v>
      </c>
      <c r="I3506" s="270">
        <v>9</v>
      </c>
      <c r="J3506" s="3">
        <v>-1</v>
      </c>
      <c r="K3506" s="3" t="s">
        <v>4752</v>
      </c>
      <c r="L3506" s="3" t="s">
        <v>4753</v>
      </c>
      <c r="M3506" s="3" t="s">
        <v>4753</v>
      </c>
      <c r="N3506" s="3" t="s">
        <v>4712</v>
      </c>
      <c r="O3506" s="3" t="s">
        <v>4715</v>
      </c>
      <c r="P3506" s="3"/>
      <c r="Q3506" s="3"/>
      <c r="R3506" s="3"/>
      <c r="S3506" s="3"/>
      <c r="T3506" s="3" t="s">
        <v>4716</v>
      </c>
    </row>
    <row r="3507" spans="2:20">
      <c r="B3507" t="s">
        <v>12345</v>
      </c>
      <c r="C3507" t="s">
        <v>17845</v>
      </c>
      <c r="E3507" t="s">
        <v>16309</v>
      </c>
      <c r="F3507" s="3">
        <v>0</v>
      </c>
      <c r="G3507" s="3">
        <v>0</v>
      </c>
      <c r="H3507" s="255">
        <v>41677</v>
      </c>
      <c r="I3507" s="270">
        <v>9</v>
      </c>
      <c r="J3507" s="3">
        <v>-1</v>
      </c>
      <c r="K3507" s="3" t="s">
        <v>4752</v>
      </c>
      <c r="L3507" s="3" t="s">
        <v>4753</v>
      </c>
      <c r="M3507" s="3" t="s">
        <v>4753</v>
      </c>
      <c r="N3507" s="3" t="s">
        <v>4712</v>
      </c>
      <c r="O3507" s="3" t="s">
        <v>4715</v>
      </c>
      <c r="P3507" s="3"/>
      <c r="Q3507" s="3"/>
      <c r="R3507" s="3"/>
      <c r="S3507" s="3"/>
      <c r="T3507" s="3" t="s">
        <v>4716</v>
      </c>
    </row>
    <row r="3508" spans="2:20">
      <c r="B3508" t="s">
        <v>12345</v>
      </c>
      <c r="C3508" t="s">
        <v>17846</v>
      </c>
      <c r="E3508" t="s">
        <v>16041</v>
      </c>
      <c r="F3508" s="3">
        <v>0</v>
      </c>
      <c r="G3508" s="3">
        <v>0</v>
      </c>
      <c r="H3508" s="255">
        <v>41660</v>
      </c>
      <c r="I3508" s="270">
        <v>9.0833333333333339</v>
      </c>
      <c r="J3508" s="3">
        <v>-1</v>
      </c>
      <c r="K3508" s="3" t="s">
        <v>12343</v>
      </c>
      <c r="L3508" s="3" t="s">
        <v>4753</v>
      </c>
      <c r="M3508" s="3" t="s">
        <v>4753</v>
      </c>
      <c r="N3508" s="3" t="s">
        <v>4722</v>
      </c>
      <c r="O3508" s="3" t="s">
        <v>4715</v>
      </c>
      <c r="P3508" s="3"/>
      <c r="Q3508" s="3"/>
      <c r="R3508" s="3"/>
      <c r="S3508" s="3"/>
      <c r="T3508" s="3" t="s">
        <v>4716</v>
      </c>
    </row>
    <row r="3509" spans="2:20">
      <c r="B3509" t="s">
        <v>12345</v>
      </c>
      <c r="C3509" t="s">
        <v>17847</v>
      </c>
      <c r="E3509" t="s">
        <v>15233</v>
      </c>
      <c r="F3509" s="3">
        <v>0</v>
      </c>
      <c r="G3509" s="3">
        <v>0</v>
      </c>
      <c r="H3509" s="255">
        <v>41670</v>
      </c>
      <c r="I3509" s="270">
        <v>9.0833333333333339</v>
      </c>
      <c r="J3509" s="3">
        <v>-1</v>
      </c>
      <c r="K3509" s="3" t="s">
        <v>12343</v>
      </c>
      <c r="L3509" s="3" t="s">
        <v>4753</v>
      </c>
      <c r="M3509" s="3" t="s">
        <v>4753</v>
      </c>
      <c r="N3509" s="3" t="s">
        <v>4722</v>
      </c>
      <c r="O3509" s="3" t="s">
        <v>4715</v>
      </c>
      <c r="P3509" s="3"/>
      <c r="Q3509" s="3"/>
      <c r="R3509" s="3"/>
      <c r="S3509" s="3"/>
      <c r="T3509" s="3" t="s">
        <v>4716</v>
      </c>
    </row>
    <row r="3510" spans="2:20">
      <c r="B3510" t="s">
        <v>12345</v>
      </c>
      <c r="C3510" t="s">
        <v>17848</v>
      </c>
      <c r="E3510" t="s">
        <v>14772</v>
      </c>
      <c r="F3510" s="3">
        <v>0</v>
      </c>
      <c r="G3510" s="3">
        <v>0</v>
      </c>
      <c r="H3510" s="255">
        <v>41668</v>
      </c>
      <c r="I3510" s="270">
        <v>9.0833333333333339</v>
      </c>
      <c r="J3510" s="3">
        <v>-1</v>
      </c>
      <c r="K3510" s="3" t="s">
        <v>4752</v>
      </c>
      <c r="L3510" s="3" t="s">
        <v>4753</v>
      </c>
      <c r="M3510" s="3" t="s">
        <v>4753</v>
      </c>
      <c r="N3510" s="3" t="s">
        <v>4722</v>
      </c>
      <c r="O3510" s="3" t="s">
        <v>4715</v>
      </c>
      <c r="P3510" s="3"/>
      <c r="Q3510" s="3"/>
      <c r="R3510" s="3"/>
      <c r="S3510" s="3"/>
      <c r="T3510" s="3" t="s">
        <v>4716</v>
      </c>
    </row>
    <row r="3511" spans="2:20">
      <c r="B3511" t="s">
        <v>12345</v>
      </c>
      <c r="C3511" t="s">
        <v>17849</v>
      </c>
      <c r="E3511" t="s">
        <v>15231</v>
      </c>
      <c r="F3511" s="3">
        <v>0</v>
      </c>
      <c r="G3511" s="3">
        <v>0</v>
      </c>
      <c r="H3511" s="255">
        <v>41670</v>
      </c>
      <c r="I3511" s="270">
        <v>9.0833333333333339</v>
      </c>
      <c r="J3511" s="3">
        <v>-1</v>
      </c>
      <c r="K3511" s="3" t="s">
        <v>4752</v>
      </c>
      <c r="L3511" s="3" t="s">
        <v>4753</v>
      </c>
      <c r="M3511" s="3" t="s">
        <v>4753</v>
      </c>
      <c r="N3511" s="3" t="s">
        <v>4722</v>
      </c>
      <c r="O3511" s="3" t="s">
        <v>4715</v>
      </c>
      <c r="P3511" s="3"/>
      <c r="Q3511" s="3"/>
      <c r="R3511" s="3"/>
      <c r="S3511" s="3"/>
      <c r="T3511" s="3" t="s">
        <v>4716</v>
      </c>
    </row>
    <row r="3512" spans="2:20">
      <c r="B3512" t="s">
        <v>12345</v>
      </c>
      <c r="C3512" t="s">
        <v>17850</v>
      </c>
      <c r="E3512" t="s">
        <v>12425</v>
      </c>
      <c r="F3512" s="3">
        <v>0</v>
      </c>
      <c r="G3512" s="3">
        <v>0</v>
      </c>
      <c r="H3512" s="255">
        <v>41670</v>
      </c>
      <c r="I3512" s="270">
        <v>9.0833333333333339</v>
      </c>
      <c r="J3512" s="3">
        <v>87820</v>
      </c>
      <c r="K3512" s="3" t="s">
        <v>12343</v>
      </c>
      <c r="L3512" s="3" t="s">
        <v>5197</v>
      </c>
      <c r="M3512" s="3" t="s">
        <v>17851</v>
      </c>
      <c r="N3512" s="3" t="s">
        <v>4718</v>
      </c>
      <c r="O3512" s="3" t="s">
        <v>4715</v>
      </c>
      <c r="P3512" s="3"/>
      <c r="Q3512" s="3"/>
      <c r="R3512" s="3"/>
      <c r="S3512" s="3"/>
      <c r="T3512" s="3" t="s">
        <v>4716</v>
      </c>
    </row>
    <row r="3513" spans="2:20">
      <c r="B3513" t="s">
        <v>12345</v>
      </c>
      <c r="C3513" t="s">
        <v>17852</v>
      </c>
      <c r="E3513" t="s">
        <v>17040</v>
      </c>
      <c r="F3513" s="3">
        <v>1</v>
      </c>
      <c r="G3513" s="3">
        <v>1363.76</v>
      </c>
      <c r="H3513" s="255">
        <v>41670</v>
      </c>
      <c r="I3513" s="270">
        <v>9.0833333333333339</v>
      </c>
      <c r="J3513" s="3">
        <v>-1</v>
      </c>
      <c r="K3513" s="3" t="s">
        <v>12343</v>
      </c>
      <c r="L3513" s="3" t="s">
        <v>4726</v>
      </c>
      <c r="M3513" s="3" t="s">
        <v>11774</v>
      </c>
      <c r="N3513" s="3" t="s">
        <v>4722</v>
      </c>
      <c r="O3513" s="3" t="s">
        <v>4715</v>
      </c>
      <c r="P3513" s="3"/>
      <c r="Q3513" s="3"/>
      <c r="R3513" s="3"/>
      <c r="S3513" s="3"/>
      <c r="T3513" s="3" t="s">
        <v>4716</v>
      </c>
    </row>
    <row r="3514" spans="2:20">
      <c r="B3514" t="s">
        <v>12378</v>
      </c>
      <c r="C3514" t="s">
        <v>17853</v>
      </c>
      <c r="E3514" t="s">
        <v>15913</v>
      </c>
      <c r="F3514" s="3">
        <v>0</v>
      </c>
      <c r="G3514" s="3">
        <v>0</v>
      </c>
      <c r="H3514" s="255">
        <v>41641</v>
      </c>
      <c r="I3514" s="270">
        <v>9.0833333333333339</v>
      </c>
      <c r="J3514" s="3">
        <v>-1</v>
      </c>
      <c r="K3514" s="3" t="s">
        <v>12343</v>
      </c>
      <c r="L3514" s="3" t="s">
        <v>4726</v>
      </c>
      <c r="M3514" s="3" t="s">
        <v>5228</v>
      </c>
      <c r="N3514" s="3" t="s">
        <v>4718</v>
      </c>
      <c r="O3514" s="3" t="s">
        <v>4715</v>
      </c>
      <c r="P3514" s="3"/>
      <c r="Q3514" s="3"/>
      <c r="R3514" s="3"/>
      <c r="S3514" s="3"/>
      <c r="T3514" s="3" t="s">
        <v>4716</v>
      </c>
    </row>
    <row r="3515" spans="2:20">
      <c r="B3515" t="s">
        <v>12345</v>
      </c>
      <c r="C3515" t="s">
        <v>17854</v>
      </c>
      <c r="E3515" t="s">
        <v>17562</v>
      </c>
      <c r="F3515" s="3">
        <v>0</v>
      </c>
      <c r="G3515" s="3">
        <v>0</v>
      </c>
      <c r="H3515" s="255">
        <v>41653</v>
      </c>
      <c r="I3515" s="270">
        <v>9.0833333333333339</v>
      </c>
      <c r="J3515" s="3">
        <v>-1</v>
      </c>
      <c r="K3515" s="3" t="s">
        <v>4752</v>
      </c>
      <c r="L3515" s="3" t="s">
        <v>5324</v>
      </c>
      <c r="M3515" s="3" t="s">
        <v>7123</v>
      </c>
      <c r="N3515" s="3" t="s">
        <v>4712</v>
      </c>
      <c r="O3515" s="3" t="s">
        <v>4715</v>
      </c>
      <c r="P3515" s="3"/>
      <c r="Q3515" s="3"/>
      <c r="R3515" s="3"/>
      <c r="S3515" s="3"/>
      <c r="T3515" s="3" t="s">
        <v>4716</v>
      </c>
    </row>
    <row r="3516" spans="2:20">
      <c r="B3516" t="s">
        <v>12345</v>
      </c>
      <c r="C3516" t="s">
        <v>17855</v>
      </c>
      <c r="E3516" t="s">
        <v>14503</v>
      </c>
      <c r="F3516" s="3">
        <v>0</v>
      </c>
      <c r="G3516" s="3">
        <v>0</v>
      </c>
      <c r="H3516" s="255">
        <v>41670</v>
      </c>
      <c r="I3516" s="270">
        <v>9.0833333333333339</v>
      </c>
      <c r="J3516" s="3">
        <v>-1</v>
      </c>
      <c r="K3516" s="3" t="s">
        <v>12343</v>
      </c>
      <c r="L3516" s="3" t="s">
        <v>5197</v>
      </c>
      <c r="M3516" s="3" t="s">
        <v>7678</v>
      </c>
      <c r="N3516" s="3" t="s">
        <v>4722</v>
      </c>
      <c r="O3516" s="3" t="s">
        <v>4715</v>
      </c>
      <c r="P3516" s="3"/>
      <c r="Q3516" s="3"/>
      <c r="R3516" s="3"/>
      <c r="S3516" s="3"/>
      <c r="T3516" s="3" t="s">
        <v>4716</v>
      </c>
    </row>
    <row r="3517" spans="2:20">
      <c r="B3517" t="s">
        <v>12345</v>
      </c>
      <c r="C3517" t="s">
        <v>17856</v>
      </c>
      <c r="E3517" t="s">
        <v>16868</v>
      </c>
      <c r="F3517" s="3">
        <v>0</v>
      </c>
      <c r="G3517" s="3">
        <v>0</v>
      </c>
      <c r="H3517" s="255">
        <v>41670</v>
      </c>
      <c r="I3517" s="270">
        <v>9.0833333333333339</v>
      </c>
      <c r="J3517" s="3">
        <v>-1</v>
      </c>
      <c r="K3517" s="3" t="s">
        <v>12343</v>
      </c>
      <c r="L3517" s="3" t="s">
        <v>5197</v>
      </c>
      <c r="M3517" s="3" t="s">
        <v>17857</v>
      </c>
      <c r="N3517" s="3" t="s">
        <v>4731</v>
      </c>
      <c r="O3517" s="3" t="s">
        <v>4715</v>
      </c>
      <c r="P3517" s="3"/>
      <c r="Q3517" s="3"/>
      <c r="R3517" s="3"/>
      <c r="S3517" s="3"/>
      <c r="T3517" s="3" t="s">
        <v>4716</v>
      </c>
    </row>
    <row r="3518" spans="2:20">
      <c r="B3518" t="s">
        <v>12345</v>
      </c>
      <c r="C3518" t="s">
        <v>17858</v>
      </c>
      <c r="E3518" t="s">
        <v>12461</v>
      </c>
      <c r="F3518" s="3">
        <v>0</v>
      </c>
      <c r="G3518" s="3">
        <v>0</v>
      </c>
      <c r="H3518" s="255">
        <v>41653</v>
      </c>
      <c r="I3518" s="270">
        <v>9.0833333333333339</v>
      </c>
      <c r="J3518" s="3">
        <v>194303</v>
      </c>
      <c r="K3518" s="3" t="s">
        <v>12343</v>
      </c>
      <c r="L3518" s="3" t="s">
        <v>4726</v>
      </c>
      <c r="M3518" s="3" t="s">
        <v>17859</v>
      </c>
      <c r="N3518" s="3" t="s">
        <v>4722</v>
      </c>
      <c r="O3518" s="3" t="s">
        <v>4715</v>
      </c>
      <c r="P3518" s="3"/>
      <c r="Q3518" s="3"/>
      <c r="R3518" s="3"/>
      <c r="S3518" s="3"/>
      <c r="T3518" s="3" t="s">
        <v>4716</v>
      </c>
    </row>
    <row r="3519" spans="2:20">
      <c r="B3519" t="s">
        <v>12345</v>
      </c>
      <c r="C3519" t="s">
        <v>17860</v>
      </c>
      <c r="E3519" t="s">
        <v>15537</v>
      </c>
      <c r="F3519" s="3">
        <v>1</v>
      </c>
      <c r="G3519" s="3">
        <v>1363.76</v>
      </c>
      <c r="H3519" s="255">
        <v>41657</v>
      </c>
      <c r="I3519" s="270">
        <v>9.0833333333333339</v>
      </c>
      <c r="J3519" s="3">
        <v>-1</v>
      </c>
      <c r="K3519" s="3" t="s">
        <v>4752</v>
      </c>
      <c r="L3519" s="3" t="s">
        <v>4726</v>
      </c>
      <c r="M3519" s="3" t="s">
        <v>4994</v>
      </c>
      <c r="N3519" s="3" t="s">
        <v>4722</v>
      </c>
      <c r="O3519" s="3" t="s">
        <v>4715</v>
      </c>
      <c r="P3519" s="3"/>
      <c r="Q3519" s="3"/>
      <c r="R3519" s="3"/>
      <c r="S3519" s="3"/>
      <c r="T3519" s="3" t="s">
        <v>4716</v>
      </c>
    </row>
    <row r="3520" spans="2:20">
      <c r="B3520" t="s">
        <v>12345</v>
      </c>
      <c r="C3520" t="s">
        <v>17861</v>
      </c>
      <c r="E3520" t="s">
        <v>17326</v>
      </c>
      <c r="F3520" s="3">
        <v>0</v>
      </c>
      <c r="G3520" s="3">
        <v>0</v>
      </c>
      <c r="H3520" s="255">
        <v>41660</v>
      </c>
      <c r="I3520" s="270">
        <v>9.0833333333333339</v>
      </c>
      <c r="J3520" s="3">
        <v>-1</v>
      </c>
      <c r="K3520" s="3" t="s">
        <v>12343</v>
      </c>
      <c r="L3520" s="3" t="s">
        <v>4726</v>
      </c>
      <c r="M3520" s="3" t="s">
        <v>15479</v>
      </c>
      <c r="N3520" s="3" t="s">
        <v>4769</v>
      </c>
      <c r="O3520" s="3" t="s">
        <v>4715</v>
      </c>
      <c r="P3520" s="3"/>
      <c r="Q3520" s="3"/>
      <c r="R3520" s="3"/>
      <c r="S3520" s="3"/>
      <c r="T3520" s="3" t="s">
        <v>4716</v>
      </c>
    </row>
    <row r="3521" spans="2:20">
      <c r="B3521" t="s">
        <v>12345</v>
      </c>
      <c r="C3521" t="s">
        <v>17862</v>
      </c>
      <c r="E3521" t="s">
        <v>15760</v>
      </c>
      <c r="F3521" s="3">
        <v>0</v>
      </c>
      <c r="G3521" s="3">
        <v>0</v>
      </c>
      <c r="H3521" s="255">
        <v>41659</v>
      </c>
      <c r="I3521" s="270">
        <v>9.0833333333333339</v>
      </c>
      <c r="J3521" s="3">
        <v>-1</v>
      </c>
      <c r="K3521" s="3" t="s">
        <v>4752</v>
      </c>
      <c r="L3521" s="3" t="s">
        <v>5324</v>
      </c>
      <c r="M3521" s="3" t="s">
        <v>11774</v>
      </c>
      <c r="N3521" s="3" t="s">
        <v>4718</v>
      </c>
      <c r="O3521" s="3" t="s">
        <v>4715</v>
      </c>
      <c r="P3521" s="3"/>
      <c r="Q3521" s="3"/>
      <c r="R3521" s="3"/>
      <c r="S3521" s="3"/>
      <c r="T3521" s="3" t="s">
        <v>4716</v>
      </c>
    </row>
    <row r="3522" spans="2:20">
      <c r="B3522" t="s">
        <v>12345</v>
      </c>
      <c r="C3522" t="s">
        <v>17863</v>
      </c>
      <c r="E3522" t="s">
        <v>14251</v>
      </c>
      <c r="F3522" s="3">
        <v>0</v>
      </c>
      <c r="G3522" s="3">
        <v>0</v>
      </c>
      <c r="H3522" s="255">
        <v>41652</v>
      </c>
      <c r="I3522" s="270">
        <v>9.0833333333333339</v>
      </c>
      <c r="J3522" s="3">
        <v>-1</v>
      </c>
      <c r="K3522" s="3" t="s">
        <v>12343</v>
      </c>
      <c r="L3522" s="3" t="s">
        <v>4726</v>
      </c>
      <c r="M3522" s="3" t="s">
        <v>4994</v>
      </c>
      <c r="N3522" s="3" t="s">
        <v>4722</v>
      </c>
      <c r="O3522" s="3" t="s">
        <v>4715</v>
      </c>
      <c r="P3522" s="3"/>
      <c r="Q3522" s="3"/>
      <c r="R3522" s="3"/>
      <c r="S3522" s="3"/>
      <c r="T3522" s="3" t="s">
        <v>4716</v>
      </c>
    </row>
    <row r="3523" spans="2:20">
      <c r="B3523" t="s">
        <v>12345</v>
      </c>
      <c r="C3523" t="s">
        <v>17864</v>
      </c>
      <c r="E3523" t="s">
        <v>17865</v>
      </c>
      <c r="F3523" s="3">
        <v>0</v>
      </c>
      <c r="G3523" s="3">
        <v>0</v>
      </c>
      <c r="H3523" s="255">
        <v>41641</v>
      </c>
      <c r="I3523" s="270">
        <v>9.0833333333333339</v>
      </c>
      <c r="J3523" s="3">
        <v>-1</v>
      </c>
      <c r="K3523" s="3" t="s">
        <v>4752</v>
      </c>
      <c r="L3523" s="3" t="s">
        <v>4726</v>
      </c>
      <c r="M3523" s="3" t="s">
        <v>11774</v>
      </c>
      <c r="N3523" s="3" t="s">
        <v>4722</v>
      </c>
      <c r="O3523" s="3" t="s">
        <v>4715</v>
      </c>
      <c r="P3523" s="3"/>
      <c r="Q3523" s="3"/>
      <c r="R3523" s="3"/>
      <c r="S3523" s="3"/>
      <c r="T3523" s="3" t="s">
        <v>4716</v>
      </c>
    </row>
    <row r="3524" spans="2:20">
      <c r="B3524" t="s">
        <v>12345</v>
      </c>
      <c r="C3524" t="s">
        <v>17866</v>
      </c>
      <c r="E3524" t="s">
        <v>12900</v>
      </c>
      <c r="F3524" s="3">
        <v>0</v>
      </c>
      <c r="G3524" s="3">
        <v>0</v>
      </c>
      <c r="H3524" s="255">
        <v>41641</v>
      </c>
      <c r="I3524" s="270">
        <v>9.0833333333333339</v>
      </c>
      <c r="J3524" s="3">
        <v>61226</v>
      </c>
      <c r="K3524" s="3" t="s">
        <v>4752</v>
      </c>
      <c r="L3524" s="3" t="s">
        <v>5197</v>
      </c>
      <c r="M3524" s="3" t="s">
        <v>17867</v>
      </c>
      <c r="N3524" s="3" t="s">
        <v>4722</v>
      </c>
      <c r="O3524" s="3" t="s">
        <v>4715</v>
      </c>
      <c r="P3524" s="3"/>
      <c r="Q3524" s="3"/>
      <c r="R3524" s="3"/>
      <c r="S3524" s="3"/>
      <c r="T3524" s="3" t="s">
        <v>4716</v>
      </c>
    </row>
    <row r="3525" spans="2:20">
      <c r="B3525" t="s">
        <v>12345</v>
      </c>
      <c r="C3525" t="s">
        <v>17868</v>
      </c>
      <c r="E3525" t="s">
        <v>15104</v>
      </c>
      <c r="F3525" s="3">
        <v>0</v>
      </c>
      <c r="G3525" s="3">
        <v>0</v>
      </c>
      <c r="H3525" s="255">
        <v>41640</v>
      </c>
      <c r="I3525" s="270">
        <v>9.0833333333333339</v>
      </c>
      <c r="J3525" s="3">
        <v>-1</v>
      </c>
      <c r="K3525" s="3" t="s">
        <v>4752</v>
      </c>
      <c r="L3525" s="3" t="s">
        <v>4726</v>
      </c>
      <c r="M3525" s="3" t="s">
        <v>4994</v>
      </c>
      <c r="N3525" s="3" t="s">
        <v>4722</v>
      </c>
      <c r="O3525" s="3" t="s">
        <v>4715</v>
      </c>
      <c r="P3525" s="3"/>
      <c r="Q3525" s="3"/>
      <c r="R3525" s="3"/>
      <c r="S3525" s="3"/>
      <c r="T3525" s="3" t="s">
        <v>4716</v>
      </c>
    </row>
    <row r="3526" spans="2:20">
      <c r="B3526" t="s">
        <v>12345</v>
      </c>
      <c r="C3526" t="s">
        <v>17869</v>
      </c>
      <c r="E3526" t="s">
        <v>14732</v>
      </c>
      <c r="F3526" s="3">
        <v>0</v>
      </c>
      <c r="G3526" s="3">
        <v>0</v>
      </c>
      <c r="H3526" s="255">
        <v>41641</v>
      </c>
      <c r="I3526" s="270">
        <v>9.0833333333333339</v>
      </c>
      <c r="J3526" s="3">
        <v>123298</v>
      </c>
      <c r="K3526" s="3" t="s">
        <v>12343</v>
      </c>
      <c r="L3526" s="3" t="s">
        <v>5197</v>
      </c>
      <c r="M3526" s="3" t="s">
        <v>13150</v>
      </c>
      <c r="N3526" s="3" t="s">
        <v>4718</v>
      </c>
      <c r="O3526" s="3" t="s">
        <v>4715</v>
      </c>
      <c r="P3526" s="3"/>
      <c r="Q3526" s="3"/>
      <c r="R3526" s="3"/>
      <c r="S3526" s="3"/>
      <c r="T3526" s="3" t="s">
        <v>4716</v>
      </c>
    </row>
    <row r="3527" spans="2:20">
      <c r="B3527" t="s">
        <v>12345</v>
      </c>
      <c r="C3527" t="s">
        <v>17870</v>
      </c>
      <c r="E3527" t="s">
        <v>13163</v>
      </c>
      <c r="F3527" s="3">
        <v>0</v>
      </c>
      <c r="G3527" s="3">
        <v>0</v>
      </c>
      <c r="H3527" s="255">
        <v>41653</v>
      </c>
      <c r="I3527" s="270">
        <v>9.0833333333333339</v>
      </c>
      <c r="J3527" s="3">
        <v>-1</v>
      </c>
      <c r="K3527" s="3" t="s">
        <v>12343</v>
      </c>
      <c r="L3527" s="3" t="s">
        <v>5197</v>
      </c>
      <c r="M3527" s="3" t="s">
        <v>17871</v>
      </c>
      <c r="N3527" s="3" t="s">
        <v>4722</v>
      </c>
      <c r="O3527" s="3" t="s">
        <v>4715</v>
      </c>
      <c r="P3527" s="3"/>
      <c r="Q3527" s="3"/>
      <c r="R3527" s="3"/>
      <c r="S3527" s="3"/>
      <c r="T3527" s="3" t="s">
        <v>4716</v>
      </c>
    </row>
    <row r="3528" spans="2:20">
      <c r="B3528" t="s">
        <v>12345</v>
      </c>
      <c r="C3528" t="s">
        <v>17872</v>
      </c>
      <c r="E3528" t="s">
        <v>16275</v>
      </c>
      <c r="F3528" s="3">
        <v>0</v>
      </c>
      <c r="G3528" s="3">
        <v>0</v>
      </c>
      <c r="H3528" s="255">
        <v>41641</v>
      </c>
      <c r="I3528" s="270">
        <v>9.0833333333333339</v>
      </c>
      <c r="J3528" s="3">
        <v>-1</v>
      </c>
      <c r="K3528" s="3" t="s">
        <v>12343</v>
      </c>
      <c r="L3528" s="3" t="s">
        <v>4726</v>
      </c>
      <c r="M3528" s="3" t="s">
        <v>11774</v>
      </c>
      <c r="N3528" s="3" t="s">
        <v>4718</v>
      </c>
      <c r="O3528" s="3" t="s">
        <v>4715</v>
      </c>
      <c r="P3528" s="3"/>
      <c r="Q3528" s="3"/>
      <c r="R3528" s="3"/>
      <c r="S3528" s="3"/>
      <c r="T3528" s="3" t="s">
        <v>4716</v>
      </c>
    </row>
    <row r="3529" spans="2:20">
      <c r="B3529" t="s">
        <v>12345</v>
      </c>
      <c r="C3529" t="s">
        <v>17873</v>
      </c>
      <c r="E3529" t="s">
        <v>17215</v>
      </c>
      <c r="F3529" s="3">
        <v>0</v>
      </c>
      <c r="G3529" s="3">
        <v>0</v>
      </c>
      <c r="H3529" s="255">
        <v>41641</v>
      </c>
      <c r="I3529" s="270">
        <v>9.0833333333333339</v>
      </c>
      <c r="J3529" s="3">
        <v>-1</v>
      </c>
      <c r="K3529" s="3" t="s">
        <v>12343</v>
      </c>
      <c r="L3529" s="3" t="s">
        <v>5197</v>
      </c>
      <c r="M3529" s="3" t="s">
        <v>10436</v>
      </c>
      <c r="N3529" s="3" t="s">
        <v>4712</v>
      </c>
      <c r="O3529" s="3" t="s">
        <v>4715</v>
      </c>
      <c r="P3529" s="3"/>
      <c r="Q3529" s="3"/>
      <c r="R3529" s="3"/>
      <c r="S3529" s="3"/>
      <c r="T3529" s="3" t="s">
        <v>4716</v>
      </c>
    </row>
    <row r="3530" spans="2:20">
      <c r="B3530" t="s">
        <v>12345</v>
      </c>
      <c r="C3530" t="s">
        <v>17874</v>
      </c>
      <c r="E3530" t="s">
        <v>16231</v>
      </c>
      <c r="F3530" s="3">
        <v>0</v>
      </c>
      <c r="G3530" s="3">
        <v>0</v>
      </c>
      <c r="H3530" s="255">
        <v>41641</v>
      </c>
      <c r="I3530" s="270">
        <v>9.0833333333333339</v>
      </c>
      <c r="J3530" s="3">
        <v>-1</v>
      </c>
      <c r="K3530" s="3" t="s">
        <v>12343</v>
      </c>
      <c r="L3530" s="3" t="s">
        <v>4753</v>
      </c>
      <c r="M3530" s="3" t="s">
        <v>4753</v>
      </c>
      <c r="N3530" s="3" t="s">
        <v>4722</v>
      </c>
      <c r="O3530" s="3" t="s">
        <v>4715</v>
      </c>
      <c r="P3530" s="3"/>
      <c r="Q3530" s="3"/>
      <c r="R3530" s="3"/>
      <c r="S3530" s="3"/>
      <c r="T3530" s="3" t="s">
        <v>4716</v>
      </c>
    </row>
    <row r="3531" spans="2:20">
      <c r="B3531" t="s">
        <v>12345</v>
      </c>
      <c r="C3531" t="s">
        <v>17875</v>
      </c>
      <c r="E3531" t="s">
        <v>15221</v>
      </c>
      <c r="F3531" s="3">
        <v>1</v>
      </c>
      <c r="G3531" s="3">
        <v>1363.76</v>
      </c>
      <c r="H3531" s="255">
        <v>41641</v>
      </c>
      <c r="I3531" s="270">
        <v>9.0833333333333339</v>
      </c>
      <c r="J3531" s="3">
        <v>-1</v>
      </c>
      <c r="K3531" s="3" t="s">
        <v>12343</v>
      </c>
      <c r="L3531" s="3" t="s">
        <v>4753</v>
      </c>
      <c r="M3531" s="3" t="s">
        <v>4753</v>
      </c>
      <c r="N3531" s="3" t="s">
        <v>4718</v>
      </c>
      <c r="O3531" s="3" t="s">
        <v>4715</v>
      </c>
      <c r="P3531" s="3"/>
      <c r="Q3531" s="3"/>
      <c r="R3531" s="3"/>
      <c r="S3531" s="3"/>
      <c r="T3531" s="3" t="s">
        <v>4716</v>
      </c>
    </row>
    <row r="3532" spans="2:20">
      <c r="B3532" t="s">
        <v>12345</v>
      </c>
      <c r="C3532" t="s">
        <v>17876</v>
      </c>
      <c r="E3532" t="s">
        <v>16567</v>
      </c>
      <c r="F3532" s="3">
        <v>0</v>
      </c>
      <c r="G3532" s="3">
        <v>0</v>
      </c>
      <c r="H3532" s="255">
        <v>41669</v>
      </c>
      <c r="I3532" s="270">
        <v>9.0833333333333339</v>
      </c>
      <c r="J3532" s="3">
        <v>-1</v>
      </c>
      <c r="K3532" s="3" t="s">
        <v>4752</v>
      </c>
      <c r="L3532" s="3" t="s">
        <v>4753</v>
      </c>
      <c r="M3532" s="3" t="s">
        <v>4753</v>
      </c>
      <c r="N3532" s="3" t="s">
        <v>4722</v>
      </c>
      <c r="O3532" s="3" t="s">
        <v>4715</v>
      </c>
      <c r="P3532" s="3"/>
      <c r="Q3532" s="3"/>
      <c r="R3532" s="3"/>
      <c r="S3532" s="3"/>
      <c r="T3532" s="3" t="s">
        <v>4716</v>
      </c>
    </row>
    <row r="3533" spans="2:20">
      <c r="B3533" t="s">
        <v>12345</v>
      </c>
      <c r="C3533" t="s">
        <v>17877</v>
      </c>
      <c r="E3533" t="s">
        <v>17106</v>
      </c>
      <c r="F3533" s="3">
        <v>0</v>
      </c>
      <c r="G3533" s="3">
        <v>0</v>
      </c>
      <c r="H3533" s="255">
        <v>41668</v>
      </c>
      <c r="I3533" s="270">
        <v>9.0833333333333339</v>
      </c>
      <c r="J3533" s="3">
        <v>-1</v>
      </c>
      <c r="K3533" s="3" t="s">
        <v>4752</v>
      </c>
      <c r="L3533" s="3" t="s">
        <v>4753</v>
      </c>
      <c r="M3533" s="3" t="s">
        <v>4753</v>
      </c>
      <c r="N3533" s="3" t="s">
        <v>4722</v>
      </c>
      <c r="O3533" s="3" t="s">
        <v>4715</v>
      </c>
      <c r="P3533" s="3"/>
      <c r="Q3533" s="3"/>
      <c r="R3533" s="3"/>
      <c r="S3533" s="3"/>
      <c r="T3533" s="3" t="s">
        <v>4716</v>
      </c>
    </row>
    <row r="3534" spans="2:20">
      <c r="B3534" t="s">
        <v>12345</v>
      </c>
      <c r="C3534" t="s">
        <v>17878</v>
      </c>
      <c r="E3534" t="s">
        <v>15936</v>
      </c>
      <c r="F3534" s="3">
        <v>1</v>
      </c>
      <c r="G3534" s="3">
        <v>1363.76</v>
      </c>
      <c r="H3534" s="255">
        <v>41670</v>
      </c>
      <c r="I3534" s="270">
        <v>9.0833333333333339</v>
      </c>
      <c r="J3534" s="3">
        <v>-1</v>
      </c>
      <c r="K3534" s="3" t="s">
        <v>4752</v>
      </c>
      <c r="L3534" s="3" t="s">
        <v>4753</v>
      </c>
      <c r="M3534" s="3" t="s">
        <v>4753</v>
      </c>
      <c r="N3534" s="3" t="s">
        <v>4722</v>
      </c>
      <c r="O3534" s="3" t="s">
        <v>4715</v>
      </c>
      <c r="P3534" s="3"/>
      <c r="Q3534" s="3"/>
      <c r="R3534" s="3"/>
      <c r="S3534" s="3"/>
      <c r="T3534" s="3" t="s">
        <v>4716</v>
      </c>
    </row>
    <row r="3535" spans="2:20">
      <c r="B3535" t="s">
        <v>12345</v>
      </c>
      <c r="C3535" t="s">
        <v>17879</v>
      </c>
      <c r="E3535" t="s">
        <v>16574</v>
      </c>
      <c r="F3535" s="3">
        <v>0</v>
      </c>
      <c r="G3535" s="3">
        <v>0</v>
      </c>
      <c r="H3535" s="255">
        <v>41669</v>
      </c>
      <c r="I3535" s="270">
        <v>9.0833333333333339</v>
      </c>
      <c r="J3535" s="3">
        <v>-1</v>
      </c>
      <c r="K3535" s="3" t="s">
        <v>12343</v>
      </c>
      <c r="L3535" s="3" t="s">
        <v>4753</v>
      </c>
      <c r="M3535" s="3" t="s">
        <v>4753</v>
      </c>
      <c r="N3535" s="3" t="s">
        <v>4769</v>
      </c>
      <c r="O3535" s="3" t="s">
        <v>4715</v>
      </c>
      <c r="P3535" s="3"/>
      <c r="Q3535" s="3"/>
      <c r="R3535" s="3"/>
      <c r="S3535" s="3"/>
      <c r="T3535" s="3" t="s">
        <v>4716</v>
      </c>
    </row>
    <row r="3536" spans="2:20">
      <c r="B3536" t="s">
        <v>12345</v>
      </c>
      <c r="C3536" t="s">
        <v>17880</v>
      </c>
      <c r="E3536" t="s">
        <v>15679</v>
      </c>
      <c r="F3536" s="3">
        <v>1</v>
      </c>
      <c r="G3536" s="3">
        <v>1363.76</v>
      </c>
      <c r="H3536" s="255">
        <v>41662</v>
      </c>
      <c r="I3536" s="270">
        <v>9.0833333333333339</v>
      </c>
      <c r="J3536" s="3">
        <v>-1</v>
      </c>
      <c r="K3536" s="3" t="s">
        <v>12343</v>
      </c>
      <c r="L3536" s="3" t="s">
        <v>4753</v>
      </c>
      <c r="M3536" s="3" t="s">
        <v>4753</v>
      </c>
      <c r="N3536" s="3" t="s">
        <v>4722</v>
      </c>
      <c r="O3536" s="3" t="s">
        <v>4715</v>
      </c>
      <c r="P3536" s="3"/>
      <c r="Q3536" s="3"/>
      <c r="R3536" s="3"/>
      <c r="S3536" s="3"/>
      <c r="T3536" s="3" t="s">
        <v>4716</v>
      </c>
    </row>
    <row r="3537" spans="2:20">
      <c r="B3537" t="s">
        <v>12345</v>
      </c>
      <c r="C3537" t="s">
        <v>17881</v>
      </c>
      <c r="E3537" t="s">
        <v>15823</v>
      </c>
      <c r="F3537" s="3">
        <v>0</v>
      </c>
      <c r="G3537" s="3">
        <v>0</v>
      </c>
      <c r="H3537" s="255">
        <v>41657</v>
      </c>
      <c r="I3537" s="270">
        <v>9.0833333333333339</v>
      </c>
      <c r="J3537" s="3">
        <v>-1</v>
      </c>
      <c r="K3537" s="3" t="s">
        <v>4752</v>
      </c>
      <c r="L3537" s="3" t="s">
        <v>4753</v>
      </c>
      <c r="M3537" s="3" t="s">
        <v>4753</v>
      </c>
      <c r="N3537" s="3" t="s">
        <v>4722</v>
      </c>
      <c r="O3537" s="3" t="s">
        <v>4715</v>
      </c>
      <c r="P3537" s="3"/>
      <c r="Q3537" s="3"/>
      <c r="R3537" s="3"/>
      <c r="S3537" s="3"/>
      <c r="T3537" s="3" t="s">
        <v>4716</v>
      </c>
    </row>
    <row r="3538" spans="2:20">
      <c r="B3538" t="s">
        <v>12345</v>
      </c>
      <c r="C3538" t="s">
        <v>17882</v>
      </c>
      <c r="E3538" t="s">
        <v>17883</v>
      </c>
      <c r="F3538" s="3">
        <v>0</v>
      </c>
      <c r="G3538" s="3">
        <v>0</v>
      </c>
      <c r="H3538" s="255">
        <v>41610</v>
      </c>
      <c r="I3538" s="270">
        <v>9.1666666666666661</v>
      </c>
      <c r="J3538" s="3">
        <v>-1</v>
      </c>
      <c r="K3538" s="3" t="s">
        <v>12343</v>
      </c>
      <c r="L3538" s="3" t="s">
        <v>4753</v>
      </c>
      <c r="M3538" s="3" t="s">
        <v>4753</v>
      </c>
      <c r="N3538" s="3" t="s">
        <v>4712</v>
      </c>
      <c r="O3538" s="3" t="s">
        <v>4715</v>
      </c>
      <c r="P3538" s="3"/>
      <c r="Q3538" s="3"/>
      <c r="R3538" s="3"/>
      <c r="S3538" s="3"/>
      <c r="T3538" s="3" t="s">
        <v>4716</v>
      </c>
    </row>
    <row r="3539" spans="2:20">
      <c r="B3539" t="s">
        <v>12345</v>
      </c>
      <c r="C3539" t="s">
        <v>17884</v>
      </c>
      <c r="E3539" t="s">
        <v>17885</v>
      </c>
      <c r="F3539" s="3">
        <v>0</v>
      </c>
      <c r="G3539" s="3">
        <v>0</v>
      </c>
      <c r="H3539" s="255">
        <v>41621</v>
      </c>
      <c r="I3539" s="270">
        <v>9.1666666666666661</v>
      </c>
      <c r="J3539" s="3">
        <v>-1</v>
      </c>
      <c r="K3539" s="3" t="s">
        <v>12343</v>
      </c>
      <c r="L3539" s="3" t="s">
        <v>4753</v>
      </c>
      <c r="M3539" s="3" t="s">
        <v>4753</v>
      </c>
      <c r="N3539" s="3" t="s">
        <v>4722</v>
      </c>
      <c r="O3539" s="3" t="s">
        <v>4715</v>
      </c>
      <c r="P3539" s="3"/>
      <c r="Q3539" s="3"/>
      <c r="R3539" s="3"/>
      <c r="S3539" s="3"/>
      <c r="T3539" s="3" t="s">
        <v>4716</v>
      </c>
    </row>
    <row r="3540" spans="2:20">
      <c r="B3540" t="s">
        <v>12345</v>
      </c>
      <c r="C3540" t="s">
        <v>17886</v>
      </c>
      <c r="E3540" t="s">
        <v>15049</v>
      </c>
      <c r="F3540" s="3">
        <v>0</v>
      </c>
      <c r="G3540" s="3">
        <v>0</v>
      </c>
      <c r="H3540" s="255">
        <v>41624</v>
      </c>
      <c r="I3540" s="270">
        <v>9.1666666666666661</v>
      </c>
      <c r="J3540" s="3">
        <v>-1</v>
      </c>
      <c r="K3540" s="3" t="s">
        <v>12343</v>
      </c>
      <c r="L3540" s="3" t="s">
        <v>4753</v>
      </c>
      <c r="M3540" s="3" t="s">
        <v>4753</v>
      </c>
      <c r="N3540" s="3" t="s">
        <v>4722</v>
      </c>
      <c r="O3540" s="3" t="s">
        <v>4715</v>
      </c>
      <c r="P3540" s="3"/>
      <c r="Q3540" s="3"/>
      <c r="R3540" s="3"/>
      <c r="S3540" s="3"/>
      <c r="T3540" s="3" t="s">
        <v>4716</v>
      </c>
    </row>
    <row r="3541" spans="2:20">
      <c r="B3541" t="s">
        <v>12345</v>
      </c>
      <c r="C3541" t="s">
        <v>17887</v>
      </c>
      <c r="E3541" t="s">
        <v>15289</v>
      </c>
      <c r="F3541" s="3">
        <v>0</v>
      </c>
      <c r="G3541" s="3">
        <v>0</v>
      </c>
      <c r="H3541" s="255">
        <v>41618</v>
      </c>
      <c r="I3541" s="270">
        <v>9.1666666666666661</v>
      </c>
      <c r="J3541" s="3">
        <v>-1</v>
      </c>
      <c r="K3541" s="3" t="s">
        <v>12343</v>
      </c>
      <c r="L3541" s="3" t="s">
        <v>5324</v>
      </c>
      <c r="M3541" s="3" t="s">
        <v>11774</v>
      </c>
      <c r="N3541" s="3" t="s">
        <v>4718</v>
      </c>
      <c r="O3541" s="3" t="s">
        <v>4715</v>
      </c>
      <c r="P3541" s="3"/>
      <c r="Q3541" s="3"/>
      <c r="R3541" s="3"/>
      <c r="S3541" s="3"/>
      <c r="T3541" s="3" t="s">
        <v>4716</v>
      </c>
    </row>
    <row r="3542" spans="2:20">
      <c r="B3542" t="s">
        <v>12345</v>
      </c>
      <c r="C3542" t="s">
        <v>17888</v>
      </c>
      <c r="E3542" t="s">
        <v>15372</v>
      </c>
      <c r="F3542" s="3">
        <v>0</v>
      </c>
      <c r="G3542" s="3">
        <v>0</v>
      </c>
      <c r="H3542" s="255">
        <v>41636</v>
      </c>
      <c r="I3542" s="270">
        <v>9.1666666666666661</v>
      </c>
      <c r="J3542" s="3">
        <v>-1</v>
      </c>
      <c r="K3542" s="3" t="s">
        <v>12343</v>
      </c>
      <c r="L3542" s="3" t="s">
        <v>5197</v>
      </c>
      <c r="M3542" s="3" t="s">
        <v>12350</v>
      </c>
      <c r="N3542" s="3" t="s">
        <v>4712</v>
      </c>
      <c r="O3542" s="3" t="s">
        <v>4715</v>
      </c>
      <c r="P3542" s="3"/>
      <c r="Q3542" s="3"/>
      <c r="R3542" s="3"/>
      <c r="S3542" s="3"/>
      <c r="T3542" s="3" t="s">
        <v>4716</v>
      </c>
    </row>
    <row r="3543" spans="2:20">
      <c r="B3543" t="s">
        <v>12345</v>
      </c>
      <c r="C3543" t="s">
        <v>17889</v>
      </c>
      <c r="E3543" t="s">
        <v>16035</v>
      </c>
      <c r="F3543" s="3">
        <v>0</v>
      </c>
      <c r="G3543" s="3">
        <v>0</v>
      </c>
      <c r="H3543" s="255">
        <v>41635</v>
      </c>
      <c r="I3543" s="270">
        <v>9.1666666666666661</v>
      </c>
      <c r="J3543" s="3">
        <v>-1</v>
      </c>
      <c r="K3543" s="3" t="s">
        <v>12343</v>
      </c>
      <c r="L3543" s="3" t="s">
        <v>5197</v>
      </c>
      <c r="M3543" s="3" t="s">
        <v>13884</v>
      </c>
      <c r="N3543" s="3" t="s">
        <v>4722</v>
      </c>
      <c r="O3543" s="3" t="s">
        <v>4715</v>
      </c>
      <c r="P3543" s="3"/>
      <c r="Q3543" s="3"/>
      <c r="R3543" s="3"/>
      <c r="S3543" s="3"/>
      <c r="T3543" s="3" t="s">
        <v>4716</v>
      </c>
    </row>
    <row r="3544" spans="2:20">
      <c r="B3544" t="s">
        <v>12378</v>
      </c>
      <c r="C3544" t="s">
        <v>17890</v>
      </c>
      <c r="E3544" t="s">
        <v>15833</v>
      </c>
      <c r="F3544" s="3">
        <v>0</v>
      </c>
      <c r="G3544" s="3">
        <v>0</v>
      </c>
      <c r="H3544" s="255">
        <v>41634</v>
      </c>
      <c r="I3544" s="270">
        <v>9.1666666666666661</v>
      </c>
      <c r="J3544" s="3">
        <v>-1</v>
      </c>
      <c r="K3544" s="3" t="s">
        <v>4752</v>
      </c>
      <c r="L3544" s="3" t="s">
        <v>4726</v>
      </c>
      <c r="M3544" s="3" t="s">
        <v>17891</v>
      </c>
      <c r="N3544" s="3" t="s">
        <v>4718</v>
      </c>
      <c r="O3544" s="3" t="s">
        <v>4715</v>
      </c>
      <c r="P3544" s="3"/>
      <c r="Q3544" s="3"/>
      <c r="R3544" s="3"/>
      <c r="S3544" s="3"/>
      <c r="T3544" s="3" t="s">
        <v>4716</v>
      </c>
    </row>
    <row r="3545" spans="2:20">
      <c r="B3545" t="s">
        <v>12345</v>
      </c>
      <c r="C3545" t="s">
        <v>17892</v>
      </c>
      <c r="E3545" t="s">
        <v>13595</v>
      </c>
      <c r="F3545" s="3">
        <v>0</v>
      </c>
      <c r="G3545" s="3">
        <v>0</v>
      </c>
      <c r="H3545" s="255">
        <v>41638</v>
      </c>
      <c r="I3545" s="270">
        <v>9.1666666666666661</v>
      </c>
      <c r="J3545" s="3">
        <v>-1</v>
      </c>
      <c r="K3545" s="3" t="s">
        <v>12343</v>
      </c>
      <c r="L3545" s="3" t="s">
        <v>4726</v>
      </c>
      <c r="M3545" s="3" t="s">
        <v>17893</v>
      </c>
      <c r="N3545" s="3" t="s">
        <v>4722</v>
      </c>
      <c r="O3545" s="3" t="s">
        <v>4715</v>
      </c>
      <c r="P3545" s="3"/>
      <c r="Q3545" s="3"/>
      <c r="R3545" s="3"/>
      <c r="S3545" s="3"/>
      <c r="T3545" s="3" t="s">
        <v>4716</v>
      </c>
    </row>
    <row r="3546" spans="2:20">
      <c r="B3546" t="s">
        <v>12345</v>
      </c>
      <c r="C3546" t="s">
        <v>17894</v>
      </c>
      <c r="E3546" t="s">
        <v>14087</v>
      </c>
      <c r="F3546" s="3">
        <v>0</v>
      </c>
      <c r="G3546" s="3">
        <v>0</v>
      </c>
      <c r="H3546" s="255">
        <v>41639</v>
      </c>
      <c r="I3546" s="270">
        <v>9.1666666666666661</v>
      </c>
      <c r="J3546" s="3">
        <v>-1</v>
      </c>
      <c r="K3546" s="3" t="s">
        <v>4752</v>
      </c>
      <c r="L3546" s="3" t="s">
        <v>5324</v>
      </c>
      <c r="M3546" s="3" t="s">
        <v>6504</v>
      </c>
      <c r="N3546" s="3" t="s">
        <v>4722</v>
      </c>
      <c r="O3546" s="3" t="s">
        <v>4715</v>
      </c>
      <c r="P3546" s="3"/>
      <c r="Q3546" s="3"/>
      <c r="R3546" s="3"/>
      <c r="S3546" s="3"/>
      <c r="T3546" s="3" t="s">
        <v>4716</v>
      </c>
    </row>
    <row r="3547" spans="2:20">
      <c r="B3547" t="s">
        <v>12345</v>
      </c>
      <c r="C3547" t="s">
        <v>17895</v>
      </c>
      <c r="E3547" t="s">
        <v>14690</v>
      </c>
      <c r="F3547" s="3">
        <v>0</v>
      </c>
      <c r="G3547" s="3">
        <v>0</v>
      </c>
      <c r="H3547" s="255">
        <v>41615</v>
      </c>
      <c r="I3547" s="270">
        <v>9.1666666666666661</v>
      </c>
      <c r="J3547" s="3">
        <v>-1</v>
      </c>
      <c r="K3547" s="3" t="s">
        <v>12343</v>
      </c>
      <c r="L3547" s="3" t="s">
        <v>4726</v>
      </c>
      <c r="M3547" s="3" t="s">
        <v>11774</v>
      </c>
      <c r="N3547" s="3" t="s">
        <v>4712</v>
      </c>
      <c r="O3547" s="3" t="s">
        <v>4715</v>
      </c>
      <c r="P3547" s="3"/>
      <c r="Q3547" s="3"/>
      <c r="R3547" s="3"/>
      <c r="S3547" s="3"/>
      <c r="T3547" s="3" t="s">
        <v>4716</v>
      </c>
    </row>
    <row r="3548" spans="2:20">
      <c r="B3548" t="s">
        <v>12378</v>
      </c>
      <c r="C3548" t="s">
        <v>17896</v>
      </c>
      <c r="E3548" t="s">
        <v>17119</v>
      </c>
      <c r="F3548" s="3">
        <v>0</v>
      </c>
      <c r="G3548" s="3">
        <v>0</v>
      </c>
      <c r="H3548" s="255">
        <v>41624</v>
      </c>
      <c r="I3548" s="270">
        <v>9.1666666666666661</v>
      </c>
      <c r="J3548" s="3">
        <v>-1</v>
      </c>
      <c r="K3548" s="3" t="s">
        <v>12343</v>
      </c>
      <c r="L3548" s="3" t="s">
        <v>5197</v>
      </c>
      <c r="M3548" s="3" t="s">
        <v>17897</v>
      </c>
      <c r="N3548" s="3" t="s">
        <v>4731</v>
      </c>
      <c r="O3548" s="3" t="s">
        <v>4715</v>
      </c>
      <c r="P3548" s="3"/>
      <c r="Q3548" s="3"/>
      <c r="R3548" s="3"/>
      <c r="S3548" s="3"/>
      <c r="T3548" s="3" t="s">
        <v>4716</v>
      </c>
    </row>
    <row r="3549" spans="2:20">
      <c r="B3549" t="s">
        <v>12345</v>
      </c>
      <c r="C3549" t="s">
        <v>17898</v>
      </c>
      <c r="E3549" t="s">
        <v>17899</v>
      </c>
      <c r="F3549" s="3">
        <v>0</v>
      </c>
      <c r="G3549" s="3">
        <v>0</v>
      </c>
      <c r="H3549" s="255">
        <v>41610</v>
      </c>
      <c r="I3549" s="270">
        <v>9.1666666666666661</v>
      </c>
      <c r="J3549" s="3">
        <v>-1</v>
      </c>
      <c r="K3549" s="3" t="s">
        <v>12343</v>
      </c>
      <c r="L3549" s="3" t="s">
        <v>5324</v>
      </c>
      <c r="M3549" s="3" t="s">
        <v>11774</v>
      </c>
      <c r="N3549" s="3" t="s">
        <v>4712</v>
      </c>
      <c r="O3549" s="3" t="s">
        <v>4715</v>
      </c>
      <c r="P3549" s="3"/>
      <c r="Q3549" s="3"/>
      <c r="R3549" s="3"/>
      <c r="S3549" s="3"/>
      <c r="T3549" s="3" t="s">
        <v>4716</v>
      </c>
    </row>
    <row r="3550" spans="2:20">
      <c r="B3550" t="s">
        <v>12345</v>
      </c>
      <c r="C3550" t="s">
        <v>17900</v>
      </c>
      <c r="E3550" t="s">
        <v>15513</v>
      </c>
      <c r="F3550" s="3">
        <v>0</v>
      </c>
      <c r="G3550" s="3">
        <v>0</v>
      </c>
      <c r="H3550" s="255">
        <v>41610</v>
      </c>
      <c r="I3550" s="270">
        <v>9.1666666666666661</v>
      </c>
      <c r="J3550" s="3">
        <v>-1</v>
      </c>
      <c r="K3550" s="3" t="s">
        <v>12343</v>
      </c>
      <c r="L3550" s="3" t="s">
        <v>4726</v>
      </c>
      <c r="M3550" s="3" t="s">
        <v>4994</v>
      </c>
      <c r="N3550" s="3" t="s">
        <v>4731</v>
      </c>
      <c r="O3550" s="3" t="s">
        <v>4715</v>
      </c>
      <c r="P3550" s="3"/>
      <c r="Q3550" s="3"/>
      <c r="R3550" s="3"/>
      <c r="S3550" s="3"/>
      <c r="T3550" s="3" t="s">
        <v>4716</v>
      </c>
    </row>
    <row r="3551" spans="2:20">
      <c r="B3551" t="s">
        <v>12345</v>
      </c>
      <c r="C3551" t="s">
        <v>17901</v>
      </c>
      <c r="E3551" t="s">
        <v>16524</v>
      </c>
      <c r="F3551" s="3">
        <v>0</v>
      </c>
      <c r="G3551" s="3">
        <v>0</v>
      </c>
      <c r="H3551" s="255">
        <v>41610</v>
      </c>
      <c r="I3551" s="270">
        <v>9.1666666666666661</v>
      </c>
      <c r="J3551" s="3">
        <v>-1</v>
      </c>
      <c r="K3551" s="3" t="s">
        <v>12343</v>
      </c>
      <c r="L3551" s="3" t="s">
        <v>5197</v>
      </c>
      <c r="M3551" s="3" t="s">
        <v>16951</v>
      </c>
      <c r="N3551" s="3" t="s">
        <v>4718</v>
      </c>
      <c r="O3551" s="3" t="s">
        <v>4715</v>
      </c>
      <c r="P3551" s="3"/>
      <c r="Q3551" s="3"/>
      <c r="R3551" s="3"/>
      <c r="S3551" s="3"/>
      <c r="T3551" s="3" t="s">
        <v>4716</v>
      </c>
    </row>
    <row r="3552" spans="2:20">
      <c r="B3552" t="s">
        <v>12345</v>
      </c>
      <c r="C3552" t="s">
        <v>17902</v>
      </c>
      <c r="E3552" t="s">
        <v>17903</v>
      </c>
      <c r="F3552" s="3">
        <v>0</v>
      </c>
      <c r="G3552" s="3">
        <v>0</v>
      </c>
      <c r="H3552" s="255">
        <v>41627</v>
      </c>
      <c r="I3552" s="270">
        <v>9.1666666666666661</v>
      </c>
      <c r="J3552" s="3">
        <v>-1</v>
      </c>
      <c r="K3552" s="3" t="s">
        <v>12343</v>
      </c>
      <c r="L3552" s="3" t="s">
        <v>5197</v>
      </c>
      <c r="M3552" s="3" t="s">
        <v>5197</v>
      </c>
      <c r="N3552" s="3" t="s">
        <v>4722</v>
      </c>
      <c r="O3552" s="3" t="s">
        <v>4715</v>
      </c>
      <c r="P3552" s="3"/>
      <c r="Q3552" s="3"/>
      <c r="R3552" s="3"/>
      <c r="S3552" s="3"/>
      <c r="T3552" s="3" t="s">
        <v>4716</v>
      </c>
    </row>
    <row r="3553" spans="2:20">
      <c r="B3553" t="s">
        <v>12345</v>
      </c>
      <c r="C3553" t="s">
        <v>17904</v>
      </c>
      <c r="E3553" t="s">
        <v>15382</v>
      </c>
      <c r="F3553" s="3">
        <v>0</v>
      </c>
      <c r="G3553" s="3">
        <v>0</v>
      </c>
      <c r="H3553" s="255">
        <v>41613</v>
      </c>
      <c r="I3553" s="270">
        <v>9.1666666666666661</v>
      </c>
      <c r="J3553" s="3">
        <v>-1</v>
      </c>
      <c r="K3553" s="3" t="s">
        <v>4752</v>
      </c>
      <c r="L3553" s="3" t="s">
        <v>4726</v>
      </c>
      <c r="M3553" s="3" t="s">
        <v>5188</v>
      </c>
      <c r="N3553" s="3" t="s">
        <v>4718</v>
      </c>
      <c r="O3553" s="3" t="s">
        <v>4715</v>
      </c>
      <c r="P3553" s="3"/>
      <c r="Q3553" s="3"/>
      <c r="R3553" s="3"/>
      <c r="S3553" s="3"/>
      <c r="T3553" s="3" t="s">
        <v>4716</v>
      </c>
    </row>
    <row r="3554" spans="2:20">
      <c r="B3554" t="s">
        <v>12345</v>
      </c>
      <c r="C3554" t="s">
        <v>17905</v>
      </c>
      <c r="E3554" t="s">
        <v>12540</v>
      </c>
      <c r="F3554" s="3">
        <v>0</v>
      </c>
      <c r="G3554" s="3">
        <v>0</v>
      </c>
      <c r="H3554" s="255">
        <v>41638</v>
      </c>
      <c r="I3554" s="270">
        <v>9.1666666666666661</v>
      </c>
      <c r="J3554" s="3">
        <v>111217</v>
      </c>
      <c r="K3554" s="3" t="s">
        <v>4752</v>
      </c>
      <c r="L3554" s="3" t="s">
        <v>4726</v>
      </c>
      <c r="M3554" s="3" t="s">
        <v>12473</v>
      </c>
      <c r="N3554" s="3" t="s">
        <v>4731</v>
      </c>
      <c r="O3554" s="3" t="s">
        <v>4715</v>
      </c>
      <c r="P3554" s="3"/>
      <c r="Q3554" s="3"/>
      <c r="R3554" s="3"/>
      <c r="S3554" s="3"/>
      <c r="T3554" s="3" t="s">
        <v>4716</v>
      </c>
    </row>
    <row r="3555" spans="2:20">
      <c r="B3555" t="s">
        <v>12345</v>
      </c>
      <c r="C3555" t="s">
        <v>17906</v>
      </c>
      <c r="E3555" t="s">
        <v>13848</v>
      </c>
      <c r="F3555" s="3">
        <v>0</v>
      </c>
      <c r="G3555" s="3">
        <v>0</v>
      </c>
      <c r="H3555" s="255">
        <v>41631</v>
      </c>
      <c r="I3555" s="270">
        <v>9.1666666666666661</v>
      </c>
      <c r="J3555" s="3">
        <v>-1</v>
      </c>
      <c r="K3555" s="3" t="s">
        <v>12343</v>
      </c>
      <c r="L3555" s="3" t="s">
        <v>5324</v>
      </c>
      <c r="M3555" s="3" t="s">
        <v>14960</v>
      </c>
      <c r="N3555" s="3" t="s">
        <v>4769</v>
      </c>
      <c r="O3555" s="3" t="s">
        <v>4715</v>
      </c>
      <c r="P3555" s="3"/>
      <c r="Q3555" s="3"/>
      <c r="R3555" s="3"/>
      <c r="S3555" s="3"/>
      <c r="T3555" s="3" t="s">
        <v>4716</v>
      </c>
    </row>
    <row r="3556" spans="2:20">
      <c r="B3556" t="s">
        <v>12345</v>
      </c>
      <c r="C3556" t="s">
        <v>17907</v>
      </c>
      <c r="E3556" t="s">
        <v>14264</v>
      </c>
      <c r="F3556" s="3">
        <v>0</v>
      </c>
      <c r="G3556" s="3">
        <v>0</v>
      </c>
      <c r="H3556" s="255">
        <v>41622</v>
      </c>
      <c r="I3556" s="270">
        <v>9.1666666666666661</v>
      </c>
      <c r="J3556" s="3">
        <v>-1</v>
      </c>
      <c r="K3556" s="3" t="s">
        <v>4752</v>
      </c>
      <c r="L3556" s="3" t="s">
        <v>4726</v>
      </c>
      <c r="M3556" s="3" t="s">
        <v>5889</v>
      </c>
      <c r="N3556" s="3" t="s">
        <v>4722</v>
      </c>
      <c r="O3556" s="3" t="s">
        <v>4715</v>
      </c>
      <c r="P3556" s="3"/>
      <c r="Q3556" s="3"/>
      <c r="R3556" s="3"/>
      <c r="S3556" s="3"/>
      <c r="T3556" s="3" t="s">
        <v>4716</v>
      </c>
    </row>
    <row r="3557" spans="2:20">
      <c r="B3557" t="s">
        <v>12345</v>
      </c>
      <c r="C3557" t="s">
        <v>17908</v>
      </c>
      <c r="E3557" t="s">
        <v>15896</v>
      </c>
      <c r="F3557" s="3">
        <v>0</v>
      </c>
      <c r="G3557" s="3">
        <v>0</v>
      </c>
      <c r="H3557" s="255">
        <v>41610</v>
      </c>
      <c r="I3557" s="270">
        <v>9.1666666666666661</v>
      </c>
      <c r="J3557" s="3">
        <v>79934</v>
      </c>
      <c r="K3557" s="3" t="s">
        <v>4752</v>
      </c>
      <c r="L3557" s="3" t="s">
        <v>5324</v>
      </c>
      <c r="M3557" s="3" t="s">
        <v>15075</v>
      </c>
      <c r="N3557" s="3" t="s">
        <v>4722</v>
      </c>
      <c r="O3557" s="3" t="s">
        <v>4715</v>
      </c>
      <c r="P3557" s="3"/>
      <c r="Q3557" s="3"/>
      <c r="R3557" s="3"/>
      <c r="S3557" s="3"/>
      <c r="T3557" s="3" t="s">
        <v>4716</v>
      </c>
    </row>
    <row r="3558" spans="2:20">
      <c r="B3558" t="s">
        <v>12345</v>
      </c>
      <c r="C3558" t="s">
        <v>17909</v>
      </c>
      <c r="E3558" t="s">
        <v>16020</v>
      </c>
      <c r="F3558" s="3">
        <v>0</v>
      </c>
      <c r="G3558" s="3">
        <v>0</v>
      </c>
      <c r="H3558" s="255">
        <v>41631</v>
      </c>
      <c r="I3558" s="270">
        <v>9.1666666666666661</v>
      </c>
      <c r="J3558" s="3">
        <v>123423</v>
      </c>
      <c r="K3558" s="3" t="s">
        <v>12343</v>
      </c>
      <c r="L3558" s="3" t="s">
        <v>5324</v>
      </c>
      <c r="M3558" s="3" t="s">
        <v>7123</v>
      </c>
      <c r="N3558" s="3" t="s">
        <v>4718</v>
      </c>
      <c r="O3558" s="3" t="s">
        <v>4715</v>
      </c>
      <c r="P3558" s="3"/>
      <c r="Q3558" s="3"/>
      <c r="R3558" s="3"/>
      <c r="S3558" s="3"/>
      <c r="T3558" s="3" t="s">
        <v>4716</v>
      </c>
    </row>
    <row r="3559" spans="2:20">
      <c r="B3559" t="s">
        <v>12345</v>
      </c>
      <c r="C3559" t="s">
        <v>17910</v>
      </c>
      <c r="E3559" t="s">
        <v>12388</v>
      </c>
      <c r="F3559" s="3">
        <v>0</v>
      </c>
      <c r="G3559" s="3">
        <v>0</v>
      </c>
      <c r="H3559" s="255">
        <v>41631</v>
      </c>
      <c r="I3559" s="270">
        <v>9.1666666666666661</v>
      </c>
      <c r="J3559" s="3">
        <v>104668</v>
      </c>
      <c r="K3559" s="3" t="s">
        <v>12343</v>
      </c>
      <c r="L3559" s="3" t="s">
        <v>4726</v>
      </c>
      <c r="M3559" s="3" t="s">
        <v>5739</v>
      </c>
      <c r="N3559" s="3" t="s">
        <v>4712</v>
      </c>
      <c r="O3559" s="3" t="s">
        <v>4715</v>
      </c>
      <c r="P3559" s="3"/>
      <c r="Q3559" s="3"/>
      <c r="R3559" s="3"/>
      <c r="S3559" s="3"/>
      <c r="T3559" s="3" t="s">
        <v>4716</v>
      </c>
    </row>
    <row r="3560" spans="2:20">
      <c r="B3560" t="s">
        <v>12345</v>
      </c>
      <c r="C3560" t="s">
        <v>17911</v>
      </c>
      <c r="E3560" t="s">
        <v>13118</v>
      </c>
      <c r="F3560" s="3">
        <v>0</v>
      </c>
      <c r="G3560" s="3">
        <v>0</v>
      </c>
      <c r="H3560" s="255">
        <v>41610</v>
      </c>
      <c r="I3560" s="270">
        <v>9.1666666666666661</v>
      </c>
      <c r="J3560" s="3">
        <v>135533</v>
      </c>
      <c r="K3560" s="3" t="s">
        <v>12343</v>
      </c>
      <c r="L3560" s="3" t="s">
        <v>4726</v>
      </c>
      <c r="M3560" s="3" t="s">
        <v>13539</v>
      </c>
      <c r="N3560" s="3" t="s">
        <v>4722</v>
      </c>
      <c r="O3560" s="3" t="s">
        <v>4715</v>
      </c>
      <c r="P3560" s="3"/>
      <c r="Q3560" s="3"/>
      <c r="R3560" s="3"/>
      <c r="S3560" s="3"/>
      <c r="T3560" s="3" t="s">
        <v>4716</v>
      </c>
    </row>
    <row r="3561" spans="2:20">
      <c r="B3561" t="s">
        <v>12345</v>
      </c>
      <c r="C3561" t="s">
        <v>17912</v>
      </c>
      <c r="E3561" t="s">
        <v>15792</v>
      </c>
      <c r="F3561" s="3">
        <v>0</v>
      </c>
      <c r="G3561" s="3">
        <v>0</v>
      </c>
      <c r="H3561" s="255">
        <v>41618</v>
      </c>
      <c r="I3561" s="270">
        <v>9.1666666666666661</v>
      </c>
      <c r="J3561" s="3">
        <v>-1</v>
      </c>
      <c r="K3561" s="3" t="s">
        <v>12343</v>
      </c>
      <c r="L3561" s="3" t="s">
        <v>5324</v>
      </c>
      <c r="M3561" s="3" t="s">
        <v>14032</v>
      </c>
      <c r="N3561" s="3" t="s">
        <v>4722</v>
      </c>
      <c r="O3561" s="3" t="s">
        <v>4715</v>
      </c>
      <c r="P3561" s="3"/>
      <c r="Q3561" s="3"/>
      <c r="R3561" s="3"/>
      <c r="S3561" s="3"/>
      <c r="T3561" s="3" t="s">
        <v>4716</v>
      </c>
    </row>
    <row r="3562" spans="2:20">
      <c r="B3562" t="s">
        <v>12345</v>
      </c>
      <c r="C3562" t="s">
        <v>17913</v>
      </c>
      <c r="E3562" t="s">
        <v>17914</v>
      </c>
      <c r="F3562" s="3">
        <v>0</v>
      </c>
      <c r="G3562" s="3">
        <v>0</v>
      </c>
      <c r="H3562" s="255">
        <v>41629</v>
      </c>
      <c r="I3562" s="270">
        <v>9.1666666666666661</v>
      </c>
      <c r="J3562" s="3">
        <v>-1</v>
      </c>
      <c r="K3562" s="3" t="s">
        <v>12343</v>
      </c>
      <c r="L3562" s="3" t="s">
        <v>5197</v>
      </c>
      <c r="M3562" s="3" t="s">
        <v>13773</v>
      </c>
      <c r="N3562" s="3" t="s">
        <v>4731</v>
      </c>
      <c r="O3562" s="3" t="s">
        <v>4715</v>
      </c>
      <c r="P3562" s="3"/>
      <c r="Q3562" s="3"/>
      <c r="R3562" s="3"/>
      <c r="S3562" s="3"/>
      <c r="T3562" s="3" t="s">
        <v>4716</v>
      </c>
    </row>
    <row r="3563" spans="2:20">
      <c r="B3563" t="s">
        <v>12345</v>
      </c>
      <c r="C3563" t="s">
        <v>17915</v>
      </c>
      <c r="E3563" t="s">
        <v>17916</v>
      </c>
      <c r="F3563" s="3">
        <v>0</v>
      </c>
      <c r="G3563" s="3">
        <v>0</v>
      </c>
      <c r="H3563" s="255">
        <v>41636</v>
      </c>
      <c r="I3563" s="270">
        <v>9.1666666666666661</v>
      </c>
      <c r="J3563" s="3">
        <v>-1</v>
      </c>
      <c r="K3563" s="3" t="s">
        <v>12343</v>
      </c>
      <c r="L3563" s="3" t="s">
        <v>4726</v>
      </c>
      <c r="M3563" s="3" t="s">
        <v>17917</v>
      </c>
      <c r="N3563" s="3" t="s">
        <v>4731</v>
      </c>
      <c r="O3563" s="3" t="s">
        <v>4715</v>
      </c>
      <c r="P3563" s="3"/>
      <c r="Q3563" s="3"/>
      <c r="R3563" s="3"/>
      <c r="S3563" s="3"/>
      <c r="T3563" s="3" t="s">
        <v>4716</v>
      </c>
    </row>
    <row r="3564" spans="2:20">
      <c r="B3564" t="s">
        <v>12345</v>
      </c>
      <c r="C3564" t="s">
        <v>17918</v>
      </c>
      <c r="E3564" t="s">
        <v>14946</v>
      </c>
      <c r="F3564" s="3">
        <v>0</v>
      </c>
      <c r="G3564" s="3">
        <v>0</v>
      </c>
      <c r="H3564" s="255">
        <v>41627</v>
      </c>
      <c r="I3564" s="270">
        <v>9.1666666666666661</v>
      </c>
      <c r="J3564" s="3">
        <v>-1</v>
      </c>
      <c r="K3564" s="3" t="s">
        <v>12343</v>
      </c>
      <c r="L3564" s="3" t="s">
        <v>4753</v>
      </c>
      <c r="M3564" s="3" t="s">
        <v>4753</v>
      </c>
      <c r="N3564" s="3" t="s">
        <v>4722</v>
      </c>
      <c r="O3564" s="3" t="s">
        <v>4715</v>
      </c>
      <c r="P3564" s="3"/>
      <c r="Q3564" s="3"/>
      <c r="R3564" s="3"/>
      <c r="S3564" s="3"/>
      <c r="T3564" s="3" t="s">
        <v>4716</v>
      </c>
    </row>
    <row r="3565" spans="2:20">
      <c r="B3565" t="s">
        <v>12345</v>
      </c>
      <c r="C3565" t="s">
        <v>17919</v>
      </c>
      <c r="E3565" t="s">
        <v>17920</v>
      </c>
      <c r="F3565" s="3">
        <v>0</v>
      </c>
      <c r="G3565" s="3">
        <v>0</v>
      </c>
      <c r="H3565" s="255">
        <v>41636</v>
      </c>
      <c r="I3565" s="270">
        <v>9.1666666666666661</v>
      </c>
      <c r="J3565" s="3">
        <v>-1</v>
      </c>
      <c r="K3565" s="3" t="s">
        <v>12343</v>
      </c>
      <c r="L3565" s="3" t="s">
        <v>4753</v>
      </c>
      <c r="M3565" s="3" t="s">
        <v>4753</v>
      </c>
      <c r="N3565" s="3" t="s">
        <v>4722</v>
      </c>
      <c r="O3565" s="3" t="s">
        <v>4715</v>
      </c>
      <c r="P3565" s="3"/>
      <c r="Q3565" s="3"/>
      <c r="R3565" s="3"/>
      <c r="S3565" s="3"/>
      <c r="T3565" s="3" t="s">
        <v>4716</v>
      </c>
    </row>
    <row r="3566" spans="2:20">
      <c r="B3566" t="s">
        <v>12345</v>
      </c>
      <c r="C3566" t="s">
        <v>17921</v>
      </c>
      <c r="E3566" t="s">
        <v>14602</v>
      </c>
      <c r="F3566" s="3">
        <v>0</v>
      </c>
      <c r="G3566" s="3">
        <v>0</v>
      </c>
      <c r="H3566" s="255">
        <v>41610</v>
      </c>
      <c r="I3566" s="270">
        <v>9.1666666666666661</v>
      </c>
      <c r="J3566" s="3">
        <v>-1</v>
      </c>
      <c r="K3566" s="3" t="s">
        <v>12343</v>
      </c>
      <c r="L3566" s="3" t="s">
        <v>4753</v>
      </c>
      <c r="M3566" s="3" t="s">
        <v>4753</v>
      </c>
      <c r="N3566" s="3" t="s">
        <v>4712</v>
      </c>
      <c r="O3566" s="3" t="s">
        <v>4715</v>
      </c>
      <c r="P3566" s="3"/>
      <c r="Q3566" s="3"/>
      <c r="R3566" s="3"/>
      <c r="S3566" s="3"/>
      <c r="T3566" s="3" t="s">
        <v>4716</v>
      </c>
    </row>
    <row r="3567" spans="2:20">
      <c r="B3567" t="s">
        <v>12345</v>
      </c>
      <c r="C3567" t="s">
        <v>17922</v>
      </c>
      <c r="E3567" t="s">
        <v>14595</v>
      </c>
      <c r="F3567" s="3">
        <v>0</v>
      </c>
      <c r="G3567" s="3">
        <v>0</v>
      </c>
      <c r="H3567" s="255">
        <v>41610</v>
      </c>
      <c r="I3567" s="270">
        <v>9.1666666666666661</v>
      </c>
      <c r="J3567" s="3">
        <v>-1</v>
      </c>
      <c r="K3567" s="3" t="s">
        <v>12343</v>
      </c>
      <c r="L3567" s="3" t="s">
        <v>4753</v>
      </c>
      <c r="M3567" s="3" t="s">
        <v>4753</v>
      </c>
      <c r="N3567" s="3" t="s">
        <v>4718</v>
      </c>
      <c r="O3567" s="3" t="s">
        <v>4715</v>
      </c>
      <c r="P3567" s="3"/>
      <c r="Q3567" s="3"/>
      <c r="R3567" s="3"/>
      <c r="S3567" s="3"/>
      <c r="T3567" s="3" t="s">
        <v>4716</v>
      </c>
    </row>
    <row r="3568" spans="2:20">
      <c r="B3568" t="s">
        <v>12345</v>
      </c>
      <c r="C3568" t="s">
        <v>17923</v>
      </c>
      <c r="E3568" t="s">
        <v>17202</v>
      </c>
      <c r="F3568" s="3">
        <v>0</v>
      </c>
      <c r="G3568" s="3">
        <v>0</v>
      </c>
      <c r="H3568" s="255">
        <v>41620</v>
      </c>
      <c r="I3568" s="270">
        <v>9.1666666666666661</v>
      </c>
      <c r="J3568" s="3">
        <v>-1</v>
      </c>
      <c r="K3568" s="3" t="s">
        <v>12343</v>
      </c>
      <c r="L3568" s="3" t="s">
        <v>4753</v>
      </c>
      <c r="M3568" s="3" t="s">
        <v>4753</v>
      </c>
      <c r="N3568" s="3" t="s">
        <v>4718</v>
      </c>
      <c r="O3568" s="3" t="s">
        <v>4715</v>
      </c>
      <c r="P3568" s="3"/>
      <c r="Q3568" s="3"/>
      <c r="R3568" s="3"/>
      <c r="S3568" s="3"/>
      <c r="T3568" s="3" t="s">
        <v>4716</v>
      </c>
    </row>
    <row r="3569" spans="2:20">
      <c r="B3569" t="s">
        <v>12345</v>
      </c>
      <c r="C3569" t="s">
        <v>17924</v>
      </c>
      <c r="E3569" t="s">
        <v>15114</v>
      </c>
      <c r="F3569" s="3">
        <v>0</v>
      </c>
      <c r="G3569" s="3">
        <v>0</v>
      </c>
      <c r="H3569" s="255">
        <v>41627</v>
      </c>
      <c r="I3569" s="270">
        <v>9.1666666666666661</v>
      </c>
      <c r="J3569" s="3">
        <v>-1</v>
      </c>
      <c r="K3569" s="3" t="s">
        <v>4752</v>
      </c>
      <c r="L3569" s="3" t="s">
        <v>4753</v>
      </c>
      <c r="M3569" s="3" t="s">
        <v>4753</v>
      </c>
      <c r="N3569" s="3" t="s">
        <v>4722</v>
      </c>
      <c r="O3569" s="3" t="s">
        <v>4715</v>
      </c>
      <c r="P3569" s="3"/>
      <c r="Q3569" s="3"/>
      <c r="R3569" s="3"/>
      <c r="S3569" s="3"/>
      <c r="T3569" s="3" t="s">
        <v>4716</v>
      </c>
    </row>
    <row r="3570" spans="2:20">
      <c r="B3570" t="s">
        <v>12345</v>
      </c>
      <c r="C3570" t="s">
        <v>17925</v>
      </c>
      <c r="E3570" t="s">
        <v>17688</v>
      </c>
      <c r="F3570" s="3">
        <v>0</v>
      </c>
      <c r="G3570" s="3">
        <v>0</v>
      </c>
      <c r="H3570" s="255">
        <v>41605</v>
      </c>
      <c r="I3570" s="270">
        <v>9.25</v>
      </c>
      <c r="J3570" s="3">
        <v>-1</v>
      </c>
      <c r="K3570" s="3" t="s">
        <v>12343</v>
      </c>
      <c r="L3570" s="3" t="s">
        <v>4753</v>
      </c>
      <c r="M3570" s="3" t="s">
        <v>4753</v>
      </c>
      <c r="N3570" s="3" t="s">
        <v>4722</v>
      </c>
      <c r="O3570" s="3" t="s">
        <v>4715</v>
      </c>
      <c r="P3570" s="3"/>
      <c r="Q3570" s="3"/>
      <c r="R3570" s="3"/>
      <c r="S3570" s="3"/>
      <c r="T3570" s="3" t="s">
        <v>4716</v>
      </c>
    </row>
    <row r="3571" spans="2:20">
      <c r="B3571" t="s">
        <v>12345</v>
      </c>
      <c r="C3571" t="s">
        <v>17926</v>
      </c>
      <c r="E3571" t="s">
        <v>17161</v>
      </c>
      <c r="F3571" s="3">
        <v>0</v>
      </c>
      <c r="G3571" s="3">
        <v>0</v>
      </c>
      <c r="H3571" s="255">
        <v>41598</v>
      </c>
      <c r="I3571" s="270">
        <v>9.25</v>
      </c>
      <c r="J3571" s="3">
        <v>-1</v>
      </c>
      <c r="K3571" s="3" t="s">
        <v>12343</v>
      </c>
      <c r="L3571" s="3" t="s">
        <v>4753</v>
      </c>
      <c r="M3571" s="3" t="s">
        <v>4753</v>
      </c>
      <c r="N3571" s="3" t="s">
        <v>4712</v>
      </c>
      <c r="O3571" s="3" t="s">
        <v>4715</v>
      </c>
      <c r="P3571" s="3"/>
      <c r="Q3571" s="3"/>
      <c r="R3571" s="3"/>
      <c r="S3571" s="3"/>
      <c r="T3571" s="3" t="s">
        <v>4716</v>
      </c>
    </row>
    <row r="3572" spans="2:20">
      <c r="B3572" t="s">
        <v>12345</v>
      </c>
      <c r="C3572" t="s">
        <v>17927</v>
      </c>
      <c r="E3572" t="s">
        <v>17928</v>
      </c>
      <c r="F3572" s="3">
        <v>0</v>
      </c>
      <c r="G3572" s="3">
        <v>0</v>
      </c>
      <c r="H3572" s="255">
        <v>41603</v>
      </c>
      <c r="I3572" s="270">
        <v>9.25</v>
      </c>
      <c r="J3572" s="3">
        <v>-1</v>
      </c>
      <c r="K3572" s="3" t="s">
        <v>12343</v>
      </c>
      <c r="L3572" s="3" t="s">
        <v>4726</v>
      </c>
      <c r="M3572" s="3" t="s">
        <v>8157</v>
      </c>
      <c r="N3572" s="3" t="s">
        <v>4722</v>
      </c>
      <c r="O3572" s="3" t="s">
        <v>4715</v>
      </c>
      <c r="P3572" s="3"/>
      <c r="Q3572" s="3"/>
      <c r="R3572" s="3"/>
      <c r="S3572" s="3"/>
      <c r="T3572" s="3" t="s">
        <v>4716</v>
      </c>
    </row>
    <row r="3573" spans="2:20">
      <c r="B3573" t="s">
        <v>12345</v>
      </c>
      <c r="C3573" t="s">
        <v>17929</v>
      </c>
      <c r="E3573" t="s">
        <v>16354</v>
      </c>
      <c r="F3573" s="3">
        <v>0</v>
      </c>
      <c r="G3573" s="3">
        <v>0</v>
      </c>
      <c r="H3573" s="255">
        <v>41605</v>
      </c>
      <c r="I3573" s="270">
        <v>9.25</v>
      </c>
      <c r="J3573" s="3">
        <v>-1</v>
      </c>
      <c r="K3573" s="3" t="s">
        <v>4752</v>
      </c>
      <c r="L3573" s="3" t="s">
        <v>4726</v>
      </c>
      <c r="M3573" s="3" t="s">
        <v>11774</v>
      </c>
      <c r="N3573" s="3" t="s">
        <v>4712</v>
      </c>
      <c r="O3573" s="3" t="s">
        <v>4715</v>
      </c>
      <c r="P3573" s="3"/>
      <c r="Q3573" s="3"/>
      <c r="R3573" s="3"/>
      <c r="S3573" s="3"/>
      <c r="T3573" s="3" t="s">
        <v>4716</v>
      </c>
    </row>
    <row r="3574" spans="2:20">
      <c r="B3574" t="s">
        <v>12345</v>
      </c>
      <c r="C3574" t="s">
        <v>17930</v>
      </c>
      <c r="E3574" t="s">
        <v>15380</v>
      </c>
      <c r="F3574" s="3">
        <v>0</v>
      </c>
      <c r="G3574" s="3">
        <v>0</v>
      </c>
      <c r="H3574" s="255">
        <v>41582</v>
      </c>
      <c r="I3574" s="270">
        <v>9.25</v>
      </c>
      <c r="J3574" s="3">
        <v>-1</v>
      </c>
      <c r="K3574" s="3" t="s">
        <v>12343</v>
      </c>
      <c r="L3574" s="3" t="s">
        <v>4726</v>
      </c>
      <c r="M3574" s="3" t="s">
        <v>4994</v>
      </c>
      <c r="N3574" s="3" t="s">
        <v>4718</v>
      </c>
      <c r="O3574" s="3" t="s">
        <v>4715</v>
      </c>
      <c r="P3574" s="3"/>
      <c r="Q3574" s="3"/>
      <c r="R3574" s="3"/>
      <c r="S3574" s="3"/>
      <c r="T3574" s="3" t="s">
        <v>4716</v>
      </c>
    </row>
    <row r="3575" spans="2:20">
      <c r="B3575" t="s">
        <v>12345</v>
      </c>
      <c r="C3575" t="s">
        <v>17931</v>
      </c>
      <c r="E3575" t="s">
        <v>15635</v>
      </c>
      <c r="F3575" s="3">
        <v>0</v>
      </c>
      <c r="G3575" s="3">
        <v>0</v>
      </c>
      <c r="H3575" s="255">
        <v>41590</v>
      </c>
      <c r="I3575" s="270">
        <v>9.25</v>
      </c>
      <c r="J3575" s="3">
        <v>-1</v>
      </c>
      <c r="K3575" s="3" t="s">
        <v>4752</v>
      </c>
      <c r="L3575" s="3" t="s">
        <v>5197</v>
      </c>
      <c r="M3575" s="3" t="s">
        <v>17932</v>
      </c>
      <c r="N3575" s="3" t="s">
        <v>4718</v>
      </c>
      <c r="O3575" s="3" t="s">
        <v>4715</v>
      </c>
      <c r="P3575" s="3"/>
      <c r="Q3575" s="3"/>
      <c r="R3575" s="3"/>
      <c r="S3575" s="3"/>
      <c r="T3575" s="3" t="s">
        <v>4716</v>
      </c>
    </row>
    <row r="3576" spans="2:20">
      <c r="B3576" t="s">
        <v>12345</v>
      </c>
      <c r="C3576" t="s">
        <v>17933</v>
      </c>
      <c r="E3576" t="s">
        <v>15909</v>
      </c>
      <c r="F3576" s="3">
        <v>1</v>
      </c>
      <c r="G3576" s="3">
        <v>1363.76</v>
      </c>
      <c r="H3576" s="255">
        <v>41604</v>
      </c>
      <c r="I3576" s="270">
        <v>9.25</v>
      </c>
      <c r="J3576" s="3">
        <v>-1</v>
      </c>
      <c r="K3576" s="3" t="s">
        <v>4752</v>
      </c>
      <c r="L3576" s="3" t="s">
        <v>5197</v>
      </c>
      <c r="M3576" s="3" t="s">
        <v>17934</v>
      </c>
      <c r="N3576" s="3" t="s">
        <v>4722</v>
      </c>
      <c r="O3576" s="3" t="s">
        <v>4715</v>
      </c>
      <c r="P3576" s="3"/>
      <c r="Q3576" s="3"/>
      <c r="R3576" s="3"/>
      <c r="S3576" s="3"/>
      <c r="T3576" s="3" t="s">
        <v>4716</v>
      </c>
    </row>
    <row r="3577" spans="2:20">
      <c r="B3577" t="s">
        <v>12345</v>
      </c>
      <c r="C3577" t="s">
        <v>17935</v>
      </c>
      <c r="E3577" t="s">
        <v>16427</v>
      </c>
      <c r="F3577" s="3">
        <v>0</v>
      </c>
      <c r="G3577" s="3">
        <v>0</v>
      </c>
      <c r="H3577" s="255">
        <v>41599</v>
      </c>
      <c r="I3577" s="270">
        <v>9.25</v>
      </c>
      <c r="J3577" s="3">
        <v>-1</v>
      </c>
      <c r="K3577" s="3" t="s">
        <v>12343</v>
      </c>
      <c r="L3577" s="3" t="s">
        <v>5197</v>
      </c>
      <c r="M3577" s="3" t="s">
        <v>17936</v>
      </c>
      <c r="N3577" s="3" t="s">
        <v>4731</v>
      </c>
      <c r="O3577" s="3" t="s">
        <v>4715</v>
      </c>
      <c r="P3577" s="3"/>
      <c r="Q3577" s="3"/>
      <c r="R3577" s="3"/>
      <c r="S3577" s="3"/>
      <c r="T3577" s="3" t="s">
        <v>4716</v>
      </c>
    </row>
    <row r="3578" spans="2:20">
      <c r="B3578" t="s">
        <v>12345</v>
      </c>
      <c r="C3578" t="s">
        <v>17937</v>
      </c>
      <c r="E3578" t="s">
        <v>12543</v>
      </c>
      <c r="F3578" s="3">
        <v>0</v>
      </c>
      <c r="G3578" s="3">
        <v>0</v>
      </c>
      <c r="H3578" s="255">
        <v>41607</v>
      </c>
      <c r="I3578" s="270">
        <v>9.25</v>
      </c>
      <c r="J3578" s="3">
        <v>102338</v>
      </c>
      <c r="K3578" s="3" t="s">
        <v>12343</v>
      </c>
      <c r="L3578" s="3" t="s">
        <v>5324</v>
      </c>
      <c r="M3578" s="3" t="s">
        <v>17938</v>
      </c>
      <c r="N3578" s="3" t="s">
        <v>4712</v>
      </c>
      <c r="O3578" s="3" t="s">
        <v>4715</v>
      </c>
      <c r="P3578" s="3"/>
      <c r="Q3578" s="3"/>
      <c r="R3578" s="3"/>
      <c r="S3578" s="3"/>
      <c r="T3578" s="3" t="s">
        <v>4716</v>
      </c>
    </row>
    <row r="3579" spans="2:20">
      <c r="B3579" t="s">
        <v>12345</v>
      </c>
      <c r="C3579" t="s">
        <v>17939</v>
      </c>
      <c r="E3579" t="s">
        <v>13722</v>
      </c>
      <c r="F3579" s="3">
        <v>0</v>
      </c>
      <c r="G3579" s="3">
        <v>0</v>
      </c>
      <c r="H3579" s="255">
        <v>41598</v>
      </c>
      <c r="I3579" s="270">
        <v>9.25</v>
      </c>
      <c r="J3579" s="3">
        <v>-1</v>
      </c>
      <c r="K3579" s="3" t="s">
        <v>12343</v>
      </c>
      <c r="L3579" s="3" t="s">
        <v>5324</v>
      </c>
      <c r="M3579" s="3" t="s">
        <v>7109</v>
      </c>
      <c r="N3579" s="3" t="s">
        <v>4722</v>
      </c>
      <c r="O3579" s="3" t="s">
        <v>4715</v>
      </c>
      <c r="P3579" s="3"/>
      <c r="Q3579" s="3"/>
      <c r="R3579" s="3"/>
      <c r="S3579" s="3"/>
      <c r="T3579" s="3" t="s">
        <v>4716</v>
      </c>
    </row>
    <row r="3580" spans="2:20">
      <c r="B3580" t="s">
        <v>12345</v>
      </c>
      <c r="C3580" t="s">
        <v>17940</v>
      </c>
      <c r="E3580" t="s">
        <v>17941</v>
      </c>
      <c r="F3580" s="3">
        <v>0</v>
      </c>
      <c r="G3580" s="3">
        <v>0</v>
      </c>
      <c r="H3580" s="255">
        <v>41592</v>
      </c>
      <c r="I3580" s="270">
        <v>9.25</v>
      </c>
      <c r="J3580" s="3">
        <v>-1</v>
      </c>
      <c r="K3580" s="3" t="s">
        <v>12343</v>
      </c>
      <c r="L3580" s="3" t="s">
        <v>4726</v>
      </c>
      <c r="M3580" s="3" t="s">
        <v>6241</v>
      </c>
      <c r="N3580" s="3" t="s">
        <v>4722</v>
      </c>
      <c r="O3580" s="3" t="s">
        <v>4715</v>
      </c>
      <c r="P3580" s="3"/>
      <c r="Q3580" s="3"/>
      <c r="R3580" s="3"/>
      <c r="S3580" s="3"/>
      <c r="T3580" s="3" t="s">
        <v>4716</v>
      </c>
    </row>
    <row r="3581" spans="2:20">
      <c r="B3581" t="s">
        <v>12345</v>
      </c>
      <c r="C3581" t="s">
        <v>17942</v>
      </c>
      <c r="E3581" t="s">
        <v>17943</v>
      </c>
      <c r="F3581" s="3">
        <v>0</v>
      </c>
      <c r="G3581" s="3">
        <v>0</v>
      </c>
      <c r="H3581" s="255">
        <v>41585</v>
      </c>
      <c r="I3581" s="270">
        <v>9.25</v>
      </c>
      <c r="J3581" s="3">
        <v>60282</v>
      </c>
      <c r="K3581" s="3" t="s">
        <v>4752</v>
      </c>
      <c r="L3581" s="3" t="s">
        <v>4726</v>
      </c>
      <c r="M3581" s="3" t="s">
        <v>4994</v>
      </c>
      <c r="N3581" s="3" t="s">
        <v>4718</v>
      </c>
      <c r="O3581" s="3" t="s">
        <v>4715</v>
      </c>
      <c r="P3581" s="3"/>
      <c r="Q3581" s="3"/>
      <c r="R3581" s="3"/>
      <c r="S3581" s="3"/>
      <c r="T3581" s="3" t="s">
        <v>4716</v>
      </c>
    </row>
    <row r="3582" spans="2:20">
      <c r="B3582" t="s">
        <v>12345</v>
      </c>
      <c r="C3582" t="s">
        <v>17944</v>
      </c>
      <c r="E3582" t="s">
        <v>15009</v>
      </c>
      <c r="F3582" s="3">
        <v>0</v>
      </c>
      <c r="G3582" s="3">
        <v>0</v>
      </c>
      <c r="H3582" s="255">
        <v>41600</v>
      </c>
      <c r="I3582" s="270">
        <v>9.25</v>
      </c>
      <c r="J3582" s="3">
        <v>-1</v>
      </c>
      <c r="K3582" s="3" t="s">
        <v>12343</v>
      </c>
      <c r="L3582" s="3" t="s">
        <v>4726</v>
      </c>
      <c r="M3582" s="3" t="s">
        <v>11774</v>
      </c>
      <c r="N3582" s="3" t="s">
        <v>4731</v>
      </c>
      <c r="O3582" s="3" t="s">
        <v>4715</v>
      </c>
      <c r="P3582" s="3"/>
      <c r="Q3582" s="3"/>
      <c r="R3582" s="3"/>
      <c r="S3582" s="3"/>
      <c r="T3582" s="3" t="s">
        <v>4716</v>
      </c>
    </row>
    <row r="3583" spans="2:20">
      <c r="B3583" t="s">
        <v>12345</v>
      </c>
      <c r="C3583" t="s">
        <v>17945</v>
      </c>
      <c r="E3583" t="s">
        <v>15986</v>
      </c>
      <c r="F3583" s="3">
        <v>0</v>
      </c>
      <c r="G3583" s="3">
        <v>0</v>
      </c>
      <c r="H3583" s="255">
        <v>41599</v>
      </c>
      <c r="I3583" s="270">
        <v>9.25</v>
      </c>
      <c r="J3583" s="3">
        <v>-1</v>
      </c>
      <c r="K3583" s="3" t="s">
        <v>4752</v>
      </c>
      <c r="L3583" s="3" t="s">
        <v>4726</v>
      </c>
      <c r="M3583" s="3" t="s">
        <v>8157</v>
      </c>
      <c r="N3583" s="3" t="s">
        <v>4722</v>
      </c>
      <c r="O3583" s="3" t="s">
        <v>4715</v>
      </c>
      <c r="P3583" s="3"/>
      <c r="Q3583" s="3"/>
      <c r="R3583" s="3"/>
      <c r="S3583" s="3"/>
      <c r="T3583" s="3" t="s">
        <v>4716</v>
      </c>
    </row>
    <row r="3584" spans="2:20">
      <c r="B3584" t="s">
        <v>12345</v>
      </c>
      <c r="C3584" t="s">
        <v>17946</v>
      </c>
      <c r="E3584" t="s">
        <v>17947</v>
      </c>
      <c r="F3584" s="3">
        <v>0</v>
      </c>
      <c r="G3584" s="3">
        <v>0</v>
      </c>
      <c r="H3584" s="255">
        <v>41605</v>
      </c>
      <c r="I3584" s="270">
        <v>9.25</v>
      </c>
      <c r="J3584" s="3">
        <v>-1</v>
      </c>
      <c r="K3584" s="3" t="s">
        <v>12343</v>
      </c>
      <c r="L3584" s="3" t="s">
        <v>4726</v>
      </c>
      <c r="M3584" s="3" t="s">
        <v>5188</v>
      </c>
      <c r="N3584" s="3" t="s">
        <v>4731</v>
      </c>
      <c r="O3584" s="3" t="s">
        <v>4715</v>
      </c>
      <c r="P3584" s="3"/>
      <c r="Q3584" s="3"/>
      <c r="R3584" s="3"/>
      <c r="S3584" s="3"/>
      <c r="T3584" s="3" t="s">
        <v>4716</v>
      </c>
    </row>
    <row r="3585" spans="2:20">
      <c r="B3585" t="s">
        <v>12345</v>
      </c>
      <c r="C3585" t="s">
        <v>674</v>
      </c>
      <c r="E3585" t="s">
        <v>16425</v>
      </c>
      <c r="F3585" s="3">
        <v>0</v>
      </c>
      <c r="G3585" s="3">
        <v>0</v>
      </c>
      <c r="H3585" s="255">
        <v>41594</v>
      </c>
      <c r="I3585" s="270">
        <v>9.25</v>
      </c>
      <c r="J3585" s="3">
        <v>-1</v>
      </c>
      <c r="K3585" s="3" t="s">
        <v>12343</v>
      </c>
      <c r="L3585" s="3" t="s">
        <v>4726</v>
      </c>
      <c r="M3585" s="3" t="s">
        <v>17948</v>
      </c>
      <c r="N3585" s="3" t="s">
        <v>4731</v>
      </c>
      <c r="O3585" s="3" t="s">
        <v>4715</v>
      </c>
      <c r="P3585" s="3"/>
      <c r="Q3585" s="3"/>
      <c r="R3585" s="3"/>
      <c r="S3585" s="3"/>
      <c r="T3585" s="3" t="s">
        <v>4716</v>
      </c>
    </row>
    <row r="3586" spans="2:20">
      <c r="B3586" t="s">
        <v>12345</v>
      </c>
      <c r="C3586" t="s">
        <v>17949</v>
      </c>
      <c r="E3586" t="s">
        <v>14536</v>
      </c>
      <c r="F3586" s="3">
        <v>0</v>
      </c>
      <c r="G3586" s="3">
        <v>0</v>
      </c>
      <c r="H3586" s="255">
        <v>41605</v>
      </c>
      <c r="I3586" s="270">
        <v>9.25</v>
      </c>
      <c r="J3586" s="3">
        <v>-1</v>
      </c>
      <c r="K3586" s="3" t="s">
        <v>4752</v>
      </c>
      <c r="L3586" s="3" t="s">
        <v>4726</v>
      </c>
      <c r="M3586" s="3" t="s">
        <v>10076</v>
      </c>
      <c r="N3586" s="3" t="s">
        <v>4722</v>
      </c>
      <c r="O3586" s="3" t="s">
        <v>4715</v>
      </c>
      <c r="P3586" s="3"/>
      <c r="Q3586" s="3"/>
      <c r="R3586" s="3"/>
      <c r="S3586" s="3"/>
      <c r="T3586" s="3" t="s">
        <v>4716</v>
      </c>
    </row>
    <row r="3587" spans="2:20">
      <c r="B3587" t="s">
        <v>12345</v>
      </c>
      <c r="C3587" t="s">
        <v>17950</v>
      </c>
      <c r="E3587" t="s">
        <v>17951</v>
      </c>
      <c r="F3587" s="3">
        <v>0</v>
      </c>
      <c r="G3587" s="3">
        <v>0</v>
      </c>
      <c r="H3587" s="255">
        <v>41598</v>
      </c>
      <c r="I3587" s="270">
        <v>9.25</v>
      </c>
      <c r="J3587" s="3">
        <v>-1</v>
      </c>
      <c r="K3587" s="3" t="s">
        <v>4752</v>
      </c>
      <c r="L3587" s="3" t="s">
        <v>5197</v>
      </c>
      <c r="M3587" s="3" t="s">
        <v>12352</v>
      </c>
      <c r="N3587" s="3" t="s">
        <v>4722</v>
      </c>
      <c r="O3587" s="3" t="s">
        <v>4715</v>
      </c>
      <c r="P3587" s="3"/>
      <c r="Q3587" s="3"/>
      <c r="R3587" s="3"/>
      <c r="S3587" s="3"/>
      <c r="T3587" s="3" t="s">
        <v>4716</v>
      </c>
    </row>
    <row r="3588" spans="2:20">
      <c r="B3588" t="s">
        <v>12345</v>
      </c>
      <c r="C3588" t="s">
        <v>17952</v>
      </c>
      <c r="E3588" t="s">
        <v>14204</v>
      </c>
      <c r="F3588" s="3">
        <v>0</v>
      </c>
      <c r="G3588" s="3">
        <v>0</v>
      </c>
      <c r="H3588" s="255">
        <v>41592</v>
      </c>
      <c r="I3588" s="270">
        <v>9.25</v>
      </c>
      <c r="J3588" s="3">
        <v>-1</v>
      </c>
      <c r="K3588" s="3" t="s">
        <v>12343</v>
      </c>
      <c r="L3588" s="3" t="s">
        <v>4726</v>
      </c>
      <c r="M3588" s="3" t="s">
        <v>13558</v>
      </c>
      <c r="N3588" s="3" t="s">
        <v>4731</v>
      </c>
      <c r="O3588" s="3" t="s">
        <v>4715</v>
      </c>
      <c r="P3588" s="3"/>
      <c r="Q3588" s="3"/>
      <c r="R3588" s="3"/>
      <c r="S3588" s="3"/>
      <c r="T3588" s="3" t="s">
        <v>4716</v>
      </c>
    </row>
    <row r="3589" spans="2:20">
      <c r="B3589" t="s">
        <v>12345</v>
      </c>
      <c r="C3589" t="s">
        <v>17953</v>
      </c>
      <c r="E3589" t="s">
        <v>17954</v>
      </c>
      <c r="F3589" s="3">
        <v>0</v>
      </c>
      <c r="G3589" s="3">
        <v>0</v>
      </c>
      <c r="H3589" s="255">
        <v>41607</v>
      </c>
      <c r="I3589" s="270">
        <v>9.25</v>
      </c>
      <c r="J3589" s="3">
        <v>-1</v>
      </c>
      <c r="K3589" s="3" t="s">
        <v>4752</v>
      </c>
      <c r="L3589" s="3" t="s">
        <v>5197</v>
      </c>
      <c r="M3589" s="3" t="s">
        <v>17955</v>
      </c>
      <c r="N3589" s="3" t="s">
        <v>4722</v>
      </c>
      <c r="O3589" s="3" t="s">
        <v>4715</v>
      </c>
      <c r="P3589" s="3"/>
      <c r="Q3589" s="3"/>
      <c r="R3589" s="3"/>
      <c r="S3589" s="3"/>
      <c r="T3589" s="3" t="s">
        <v>4716</v>
      </c>
    </row>
    <row r="3590" spans="2:20">
      <c r="B3590" t="s">
        <v>12345</v>
      </c>
      <c r="C3590" t="s">
        <v>17956</v>
      </c>
      <c r="E3590" t="s">
        <v>12605</v>
      </c>
      <c r="F3590" s="3">
        <v>0</v>
      </c>
      <c r="G3590" s="3">
        <v>0</v>
      </c>
      <c r="H3590" s="255">
        <v>41605</v>
      </c>
      <c r="I3590" s="270">
        <v>9.25</v>
      </c>
      <c r="J3590" s="3">
        <v>60302</v>
      </c>
      <c r="K3590" s="3" t="s">
        <v>12343</v>
      </c>
      <c r="L3590" s="3" t="s">
        <v>5324</v>
      </c>
      <c r="M3590" s="3" t="s">
        <v>14903</v>
      </c>
      <c r="N3590" s="3" t="s">
        <v>4722</v>
      </c>
      <c r="O3590" s="3" t="s">
        <v>4715</v>
      </c>
      <c r="P3590" s="3"/>
      <c r="Q3590" s="3"/>
      <c r="R3590" s="3"/>
      <c r="S3590" s="3"/>
      <c r="T3590" s="3" t="s">
        <v>4716</v>
      </c>
    </row>
    <row r="3591" spans="2:20">
      <c r="B3591" t="s">
        <v>12345</v>
      </c>
      <c r="C3591" t="s">
        <v>17957</v>
      </c>
      <c r="E3591" t="s">
        <v>13962</v>
      </c>
      <c r="F3591" s="3">
        <v>1</v>
      </c>
      <c r="G3591" s="3">
        <v>1363.76</v>
      </c>
      <c r="H3591" s="255">
        <v>41594</v>
      </c>
      <c r="I3591" s="270">
        <v>9.25</v>
      </c>
      <c r="J3591" s="3">
        <v>-1</v>
      </c>
      <c r="K3591" s="3" t="s">
        <v>4752</v>
      </c>
      <c r="L3591" s="3" t="s">
        <v>5197</v>
      </c>
      <c r="M3591" s="3" t="s">
        <v>17958</v>
      </c>
      <c r="N3591" s="3" t="s">
        <v>4722</v>
      </c>
      <c r="O3591" s="3" t="s">
        <v>4715</v>
      </c>
      <c r="P3591" s="3"/>
      <c r="Q3591" s="3"/>
      <c r="R3591" s="3"/>
      <c r="S3591" s="3"/>
      <c r="T3591" s="3" t="s">
        <v>4716</v>
      </c>
    </row>
    <row r="3592" spans="2:20">
      <c r="B3592" t="s">
        <v>12345</v>
      </c>
      <c r="C3592" t="s">
        <v>17959</v>
      </c>
      <c r="E3592" t="s">
        <v>17960</v>
      </c>
      <c r="F3592" s="3">
        <v>1</v>
      </c>
      <c r="G3592" s="3">
        <v>1363.76</v>
      </c>
      <c r="H3592" s="255">
        <v>41594</v>
      </c>
      <c r="I3592" s="270">
        <v>9.25</v>
      </c>
      <c r="J3592" s="3">
        <v>-1</v>
      </c>
      <c r="K3592" s="3" t="s">
        <v>12343</v>
      </c>
      <c r="L3592" s="3" t="s">
        <v>5197</v>
      </c>
      <c r="M3592" s="3" t="s">
        <v>17526</v>
      </c>
      <c r="N3592" s="3" t="s">
        <v>4718</v>
      </c>
      <c r="O3592" s="3" t="s">
        <v>4715</v>
      </c>
      <c r="P3592" s="3"/>
      <c r="Q3592" s="3"/>
      <c r="R3592" s="3"/>
      <c r="S3592" s="3"/>
      <c r="T3592" s="3" t="s">
        <v>4716</v>
      </c>
    </row>
    <row r="3593" spans="2:20">
      <c r="B3593" t="s">
        <v>12345</v>
      </c>
      <c r="C3593" t="s">
        <v>17961</v>
      </c>
      <c r="E3593" t="s">
        <v>13710</v>
      </c>
      <c r="F3593" s="3">
        <v>0</v>
      </c>
      <c r="G3593" s="3">
        <v>0</v>
      </c>
      <c r="H3593" s="255">
        <v>41605</v>
      </c>
      <c r="I3593" s="270">
        <v>9.25</v>
      </c>
      <c r="J3593" s="3">
        <v>-1</v>
      </c>
      <c r="K3593" s="3" t="s">
        <v>4752</v>
      </c>
      <c r="L3593" s="3" t="s">
        <v>5197</v>
      </c>
      <c r="M3593" s="3" t="s">
        <v>10405</v>
      </c>
      <c r="N3593" s="3" t="s">
        <v>4722</v>
      </c>
      <c r="O3593" s="3" t="s">
        <v>4715</v>
      </c>
      <c r="P3593" s="3"/>
      <c r="Q3593" s="3"/>
      <c r="R3593" s="3"/>
      <c r="S3593" s="3"/>
      <c r="T3593" s="3" t="s">
        <v>4716</v>
      </c>
    </row>
    <row r="3594" spans="2:20">
      <c r="B3594" t="s">
        <v>12345</v>
      </c>
      <c r="C3594" t="s">
        <v>17962</v>
      </c>
      <c r="E3594" t="s">
        <v>14899</v>
      </c>
      <c r="F3594" s="3">
        <v>0</v>
      </c>
      <c r="G3594" s="3">
        <v>0</v>
      </c>
      <c r="H3594" s="255">
        <v>41607</v>
      </c>
      <c r="I3594" s="270">
        <v>9.25</v>
      </c>
      <c r="J3594" s="3">
        <v>-1</v>
      </c>
      <c r="K3594" s="3" t="s">
        <v>12343</v>
      </c>
      <c r="L3594" s="3" t="s">
        <v>4726</v>
      </c>
      <c r="M3594" s="3" t="s">
        <v>9909</v>
      </c>
      <c r="N3594" s="3" t="s">
        <v>4712</v>
      </c>
      <c r="O3594" s="3" t="s">
        <v>4715</v>
      </c>
      <c r="P3594" s="3"/>
      <c r="Q3594" s="3"/>
      <c r="R3594" s="3"/>
      <c r="S3594" s="3"/>
      <c r="T3594" s="3" t="s">
        <v>4716</v>
      </c>
    </row>
    <row r="3595" spans="2:20">
      <c r="B3595" t="s">
        <v>12345</v>
      </c>
      <c r="C3595" t="s">
        <v>17963</v>
      </c>
      <c r="E3595" t="s">
        <v>15826</v>
      </c>
      <c r="F3595" s="3">
        <v>0</v>
      </c>
      <c r="G3595" s="3">
        <v>0</v>
      </c>
      <c r="H3595" s="255">
        <v>41605</v>
      </c>
      <c r="I3595" s="270">
        <v>9.25</v>
      </c>
      <c r="J3595" s="3">
        <v>-1</v>
      </c>
      <c r="K3595" s="3" t="s">
        <v>12343</v>
      </c>
      <c r="L3595" s="3" t="s">
        <v>4753</v>
      </c>
      <c r="M3595" s="3" t="s">
        <v>4753</v>
      </c>
      <c r="N3595" s="3" t="s">
        <v>4722</v>
      </c>
      <c r="O3595" s="3" t="s">
        <v>4715</v>
      </c>
      <c r="P3595" s="3"/>
      <c r="Q3595" s="3"/>
      <c r="R3595" s="3"/>
      <c r="S3595" s="3"/>
      <c r="T3595" s="3" t="s">
        <v>4716</v>
      </c>
    </row>
    <row r="3596" spans="2:20">
      <c r="B3596" t="s">
        <v>12345</v>
      </c>
      <c r="C3596" t="s">
        <v>17964</v>
      </c>
      <c r="E3596" t="s">
        <v>17965</v>
      </c>
      <c r="F3596" s="3">
        <v>0</v>
      </c>
      <c r="G3596" s="3">
        <v>0</v>
      </c>
      <c r="H3596" s="255">
        <v>41593</v>
      </c>
      <c r="I3596" s="270">
        <v>9.25</v>
      </c>
      <c r="J3596" s="3">
        <v>-1</v>
      </c>
      <c r="K3596" s="3" t="s">
        <v>12343</v>
      </c>
      <c r="L3596" s="3" t="s">
        <v>4753</v>
      </c>
      <c r="M3596" s="3" t="s">
        <v>4753</v>
      </c>
      <c r="N3596" s="3" t="s">
        <v>4722</v>
      </c>
      <c r="O3596" s="3" t="s">
        <v>4715</v>
      </c>
      <c r="P3596" s="3"/>
      <c r="Q3596" s="3"/>
      <c r="R3596" s="3"/>
      <c r="S3596" s="3"/>
      <c r="T3596" s="3" t="s">
        <v>4716</v>
      </c>
    </row>
    <row r="3597" spans="2:20">
      <c r="B3597" t="s">
        <v>12345</v>
      </c>
      <c r="C3597" t="s">
        <v>17966</v>
      </c>
      <c r="E3597" t="s">
        <v>15526</v>
      </c>
      <c r="F3597" s="3">
        <v>0</v>
      </c>
      <c r="G3597" s="3">
        <v>0</v>
      </c>
      <c r="H3597" s="255">
        <v>41591</v>
      </c>
      <c r="I3597" s="270">
        <v>9.25</v>
      </c>
      <c r="J3597" s="3">
        <v>-1</v>
      </c>
      <c r="K3597" s="3" t="s">
        <v>4752</v>
      </c>
      <c r="L3597" s="3" t="s">
        <v>4753</v>
      </c>
      <c r="M3597" s="3" t="s">
        <v>4753</v>
      </c>
      <c r="N3597" s="3" t="s">
        <v>4722</v>
      </c>
      <c r="O3597" s="3" t="s">
        <v>4715</v>
      </c>
      <c r="P3597" s="3"/>
      <c r="Q3597" s="3"/>
      <c r="R3597" s="3"/>
      <c r="S3597" s="3"/>
      <c r="T3597" s="3" t="s">
        <v>4716</v>
      </c>
    </row>
    <row r="3598" spans="2:20">
      <c r="B3598" t="s">
        <v>12345</v>
      </c>
      <c r="C3598" t="s">
        <v>17967</v>
      </c>
      <c r="E3598" t="s">
        <v>17157</v>
      </c>
      <c r="F3598" s="3">
        <v>0</v>
      </c>
      <c r="G3598" s="3">
        <v>0</v>
      </c>
      <c r="H3598" s="255">
        <v>41578</v>
      </c>
      <c r="I3598" s="270">
        <v>9.3333333333333339</v>
      </c>
      <c r="J3598" s="3">
        <v>-1</v>
      </c>
      <c r="K3598" s="3" t="s">
        <v>4752</v>
      </c>
      <c r="L3598" s="3" t="s">
        <v>4753</v>
      </c>
      <c r="M3598" s="3" t="s">
        <v>4753</v>
      </c>
      <c r="N3598" s="3" t="s">
        <v>4718</v>
      </c>
      <c r="O3598" s="3" t="s">
        <v>4715</v>
      </c>
      <c r="P3598" s="3"/>
      <c r="Q3598" s="3"/>
      <c r="R3598" s="3"/>
      <c r="S3598" s="3"/>
      <c r="T3598" s="3" t="s">
        <v>4716</v>
      </c>
    </row>
    <row r="3599" spans="2:20">
      <c r="B3599" t="s">
        <v>12345</v>
      </c>
      <c r="C3599" t="s">
        <v>17968</v>
      </c>
      <c r="E3599" t="s">
        <v>13053</v>
      </c>
      <c r="F3599" s="3">
        <v>0</v>
      </c>
      <c r="G3599" s="3">
        <v>0</v>
      </c>
      <c r="H3599" s="255">
        <v>41571</v>
      </c>
      <c r="I3599" s="270">
        <v>9.3333333333333339</v>
      </c>
      <c r="J3599" s="3">
        <v>-1</v>
      </c>
      <c r="K3599" s="3" t="s">
        <v>12343</v>
      </c>
      <c r="L3599" s="3" t="s">
        <v>4726</v>
      </c>
      <c r="M3599" s="3" t="s">
        <v>17969</v>
      </c>
      <c r="N3599" s="3" t="s">
        <v>4769</v>
      </c>
      <c r="O3599" s="3" t="s">
        <v>4715</v>
      </c>
      <c r="P3599" s="3"/>
      <c r="Q3599" s="3"/>
      <c r="R3599" s="3"/>
      <c r="S3599" s="3"/>
      <c r="T3599" s="3" t="s">
        <v>4716</v>
      </c>
    </row>
    <row r="3600" spans="2:20">
      <c r="B3600" t="s">
        <v>12345</v>
      </c>
      <c r="C3600" t="s">
        <v>17970</v>
      </c>
      <c r="E3600" t="s">
        <v>17899</v>
      </c>
      <c r="F3600" s="3">
        <v>0</v>
      </c>
      <c r="G3600" s="3">
        <v>0</v>
      </c>
      <c r="H3600" s="255">
        <v>41564</v>
      </c>
      <c r="I3600" s="270">
        <v>9.3333333333333339</v>
      </c>
      <c r="J3600" s="3">
        <v>-1</v>
      </c>
      <c r="K3600" s="3" t="s">
        <v>12343</v>
      </c>
      <c r="L3600" s="3" t="s">
        <v>4726</v>
      </c>
      <c r="M3600" s="3" t="s">
        <v>5188</v>
      </c>
      <c r="N3600" s="3" t="s">
        <v>4718</v>
      </c>
      <c r="O3600" s="3" t="s">
        <v>4715</v>
      </c>
      <c r="P3600" s="3"/>
      <c r="Q3600" s="3"/>
      <c r="R3600" s="3"/>
      <c r="S3600" s="3"/>
      <c r="T3600" s="3" t="s">
        <v>4716</v>
      </c>
    </row>
    <row r="3601" spans="2:20">
      <c r="B3601" t="s">
        <v>12345</v>
      </c>
      <c r="C3601" t="s">
        <v>17971</v>
      </c>
      <c r="E3601" t="s">
        <v>16103</v>
      </c>
      <c r="F3601" s="3">
        <v>0</v>
      </c>
      <c r="G3601" s="3">
        <v>0</v>
      </c>
      <c r="H3601" s="255">
        <v>41556</v>
      </c>
      <c r="I3601" s="270">
        <v>9.3333333333333339</v>
      </c>
      <c r="J3601" s="3">
        <v>-1</v>
      </c>
      <c r="K3601" s="3" t="s">
        <v>12343</v>
      </c>
      <c r="L3601" s="3" t="s">
        <v>5324</v>
      </c>
      <c r="M3601" s="3" t="s">
        <v>15248</v>
      </c>
      <c r="N3601" s="3" t="s">
        <v>4718</v>
      </c>
      <c r="O3601" s="3" t="s">
        <v>4715</v>
      </c>
      <c r="P3601" s="3"/>
      <c r="Q3601" s="3"/>
      <c r="R3601" s="3"/>
      <c r="S3601" s="3"/>
      <c r="T3601" s="3" t="s">
        <v>4716</v>
      </c>
    </row>
    <row r="3602" spans="2:20">
      <c r="B3602" t="s">
        <v>12345</v>
      </c>
      <c r="C3602" t="s">
        <v>17972</v>
      </c>
      <c r="E3602" t="s">
        <v>14631</v>
      </c>
      <c r="F3602" s="3">
        <v>0</v>
      </c>
      <c r="G3602" s="3">
        <v>0</v>
      </c>
      <c r="H3602" s="255">
        <v>41578</v>
      </c>
      <c r="I3602" s="270">
        <v>9.3333333333333339</v>
      </c>
      <c r="J3602" s="3">
        <v>-1</v>
      </c>
      <c r="K3602" s="3" t="s">
        <v>12343</v>
      </c>
      <c r="L3602" s="3" t="s">
        <v>4726</v>
      </c>
      <c r="M3602" s="3" t="s">
        <v>5188</v>
      </c>
      <c r="N3602" s="3" t="s">
        <v>4722</v>
      </c>
      <c r="O3602" s="3" t="s">
        <v>4715</v>
      </c>
      <c r="P3602" s="3"/>
      <c r="Q3602" s="3"/>
      <c r="R3602" s="3"/>
      <c r="S3602" s="3"/>
      <c r="T3602" s="3" t="s">
        <v>4716</v>
      </c>
    </row>
    <row r="3603" spans="2:20">
      <c r="B3603" t="s">
        <v>12345</v>
      </c>
      <c r="C3603" t="s">
        <v>17973</v>
      </c>
      <c r="E3603" t="s">
        <v>16771</v>
      </c>
      <c r="F3603" s="3">
        <v>1</v>
      </c>
      <c r="G3603" s="3">
        <v>1363.76</v>
      </c>
      <c r="H3603" s="255">
        <v>41558</v>
      </c>
      <c r="I3603" s="270">
        <v>9.3333333333333339</v>
      </c>
      <c r="J3603" s="3">
        <v>-1</v>
      </c>
      <c r="K3603" s="3" t="s">
        <v>4752</v>
      </c>
      <c r="L3603" s="3" t="s">
        <v>4726</v>
      </c>
      <c r="M3603" s="3" t="s">
        <v>11774</v>
      </c>
      <c r="N3603" s="3" t="s">
        <v>4731</v>
      </c>
      <c r="O3603" s="3" t="s">
        <v>4715</v>
      </c>
      <c r="P3603" s="3"/>
      <c r="Q3603" s="3"/>
      <c r="R3603" s="3"/>
      <c r="S3603" s="3"/>
      <c r="T3603" s="3" t="s">
        <v>4716</v>
      </c>
    </row>
    <row r="3604" spans="2:20">
      <c r="B3604" t="s">
        <v>12345</v>
      </c>
      <c r="C3604" t="s">
        <v>17974</v>
      </c>
      <c r="E3604" t="s">
        <v>15272</v>
      </c>
      <c r="F3604" s="3">
        <v>0</v>
      </c>
      <c r="G3604" s="3">
        <v>0</v>
      </c>
      <c r="H3604" s="255">
        <v>41576</v>
      </c>
      <c r="I3604" s="270">
        <v>9.3333333333333339</v>
      </c>
      <c r="J3604" s="3">
        <v>-1</v>
      </c>
      <c r="K3604" s="3" t="s">
        <v>4752</v>
      </c>
      <c r="L3604" s="3" t="s">
        <v>5197</v>
      </c>
      <c r="M3604" s="3" t="s">
        <v>10405</v>
      </c>
      <c r="N3604" s="3" t="s">
        <v>4722</v>
      </c>
      <c r="O3604" s="3" t="s">
        <v>4715</v>
      </c>
      <c r="P3604" s="3"/>
      <c r="Q3604" s="3"/>
      <c r="R3604" s="3"/>
      <c r="S3604" s="3"/>
      <c r="T3604" s="3" t="s">
        <v>4716</v>
      </c>
    </row>
    <row r="3605" spans="2:20">
      <c r="B3605" t="s">
        <v>12345</v>
      </c>
      <c r="C3605" t="s">
        <v>17975</v>
      </c>
      <c r="E3605" t="s">
        <v>16406</v>
      </c>
      <c r="F3605" s="3">
        <v>0</v>
      </c>
      <c r="G3605" s="3">
        <v>0</v>
      </c>
      <c r="H3605" s="255">
        <v>41569</v>
      </c>
      <c r="I3605" s="270">
        <v>9.3333333333333339</v>
      </c>
      <c r="J3605" s="3">
        <v>-1</v>
      </c>
      <c r="K3605" s="3" t="s">
        <v>12343</v>
      </c>
      <c r="L3605" s="3" t="s">
        <v>4726</v>
      </c>
      <c r="M3605" s="3" t="s">
        <v>5972</v>
      </c>
      <c r="N3605" s="3" t="s">
        <v>4722</v>
      </c>
      <c r="O3605" s="3" t="s">
        <v>4715</v>
      </c>
      <c r="P3605" s="3"/>
      <c r="Q3605" s="3"/>
      <c r="R3605" s="3"/>
      <c r="S3605" s="3"/>
      <c r="T3605" s="3" t="s">
        <v>4716</v>
      </c>
    </row>
    <row r="3606" spans="2:20">
      <c r="B3606" t="s">
        <v>12345</v>
      </c>
      <c r="C3606" t="s">
        <v>17976</v>
      </c>
      <c r="E3606" t="s">
        <v>13537</v>
      </c>
      <c r="F3606" s="3">
        <v>0</v>
      </c>
      <c r="G3606" s="3">
        <v>0</v>
      </c>
      <c r="H3606" s="255">
        <v>41578</v>
      </c>
      <c r="I3606" s="270">
        <v>9.3333333333333339</v>
      </c>
      <c r="J3606" s="3">
        <v>-1</v>
      </c>
      <c r="K3606" s="3" t="s">
        <v>12343</v>
      </c>
      <c r="L3606" s="3" t="s">
        <v>4726</v>
      </c>
      <c r="M3606" s="3" t="s">
        <v>5972</v>
      </c>
      <c r="N3606" s="3" t="s">
        <v>4769</v>
      </c>
      <c r="O3606" s="3" t="s">
        <v>4715</v>
      </c>
      <c r="P3606" s="3"/>
      <c r="Q3606" s="3"/>
      <c r="R3606" s="3"/>
      <c r="S3606" s="3"/>
      <c r="T3606" s="3" t="s">
        <v>4716</v>
      </c>
    </row>
    <row r="3607" spans="2:20">
      <c r="B3607" t="s">
        <v>12345</v>
      </c>
      <c r="C3607" t="s">
        <v>17977</v>
      </c>
      <c r="E3607" t="s">
        <v>15297</v>
      </c>
      <c r="F3607" s="3">
        <v>0</v>
      </c>
      <c r="G3607" s="3">
        <v>0</v>
      </c>
      <c r="H3607" s="255">
        <v>41566</v>
      </c>
      <c r="I3607" s="270">
        <v>9.3333333333333339</v>
      </c>
      <c r="J3607" s="3">
        <v>-1</v>
      </c>
      <c r="K3607" s="3" t="s">
        <v>12343</v>
      </c>
      <c r="L3607" s="3" t="s">
        <v>4726</v>
      </c>
      <c r="M3607" s="3" t="s">
        <v>17978</v>
      </c>
      <c r="N3607" s="3" t="s">
        <v>4722</v>
      </c>
      <c r="O3607" s="3" t="s">
        <v>4715</v>
      </c>
      <c r="P3607" s="3"/>
      <c r="Q3607" s="3"/>
      <c r="R3607" s="3"/>
      <c r="S3607" s="3"/>
      <c r="T3607" s="3" t="s">
        <v>4716</v>
      </c>
    </row>
    <row r="3608" spans="2:20">
      <c r="B3608" t="s">
        <v>12345</v>
      </c>
      <c r="C3608" t="s">
        <v>17979</v>
      </c>
      <c r="E3608" t="s">
        <v>17980</v>
      </c>
      <c r="F3608" s="3">
        <v>0</v>
      </c>
      <c r="G3608" s="3">
        <v>0</v>
      </c>
      <c r="H3608" s="255">
        <v>41566</v>
      </c>
      <c r="I3608" s="270">
        <v>9.3333333333333339</v>
      </c>
      <c r="J3608" s="3">
        <v>-1</v>
      </c>
      <c r="K3608" s="3" t="s">
        <v>12343</v>
      </c>
      <c r="L3608" s="3" t="s">
        <v>4726</v>
      </c>
      <c r="M3608" s="3" t="s">
        <v>4994</v>
      </c>
      <c r="N3608" s="3" t="s">
        <v>4718</v>
      </c>
      <c r="O3608" s="3" t="s">
        <v>4715</v>
      </c>
      <c r="P3608" s="3"/>
      <c r="Q3608" s="3"/>
      <c r="R3608" s="3"/>
      <c r="S3608" s="3"/>
      <c r="T3608" s="3" t="s">
        <v>4716</v>
      </c>
    </row>
    <row r="3609" spans="2:20">
      <c r="B3609" t="s">
        <v>12345</v>
      </c>
      <c r="C3609" t="s">
        <v>17981</v>
      </c>
      <c r="E3609" t="s">
        <v>16194</v>
      </c>
      <c r="F3609" s="3">
        <v>0</v>
      </c>
      <c r="G3609" s="3">
        <v>0</v>
      </c>
      <c r="H3609" s="255">
        <v>41571</v>
      </c>
      <c r="I3609" s="270">
        <v>9.3333333333333339</v>
      </c>
      <c r="J3609" s="3">
        <v>-1</v>
      </c>
      <c r="K3609" s="3" t="s">
        <v>4752</v>
      </c>
      <c r="L3609" s="3" t="s">
        <v>5324</v>
      </c>
      <c r="M3609" s="3" t="s">
        <v>6241</v>
      </c>
      <c r="N3609" s="3" t="s">
        <v>4722</v>
      </c>
      <c r="O3609" s="3" t="s">
        <v>4715</v>
      </c>
      <c r="P3609" s="3"/>
      <c r="Q3609" s="3"/>
      <c r="R3609" s="3"/>
      <c r="S3609" s="3"/>
      <c r="T3609" s="3" t="s">
        <v>4716</v>
      </c>
    </row>
    <row r="3610" spans="2:20">
      <c r="B3610" t="s">
        <v>12345</v>
      </c>
      <c r="C3610" t="s">
        <v>17982</v>
      </c>
      <c r="E3610" t="s">
        <v>16471</v>
      </c>
      <c r="F3610" s="3">
        <v>0</v>
      </c>
      <c r="G3610" s="3">
        <v>0</v>
      </c>
      <c r="H3610" s="255">
        <v>41566</v>
      </c>
      <c r="I3610" s="270">
        <v>9.3333333333333339</v>
      </c>
      <c r="J3610" s="3">
        <v>-1</v>
      </c>
      <c r="K3610" s="3" t="s">
        <v>4752</v>
      </c>
      <c r="L3610" s="3" t="s">
        <v>4726</v>
      </c>
      <c r="M3610" s="3" t="s">
        <v>11774</v>
      </c>
      <c r="N3610" s="3" t="s">
        <v>4718</v>
      </c>
      <c r="O3610" s="3" t="s">
        <v>4715</v>
      </c>
      <c r="P3610" s="3"/>
      <c r="Q3610" s="3"/>
      <c r="R3610" s="3"/>
      <c r="S3610" s="3"/>
      <c r="T3610" s="3" t="s">
        <v>4716</v>
      </c>
    </row>
    <row r="3611" spans="2:20">
      <c r="B3611" t="s">
        <v>12345</v>
      </c>
      <c r="C3611" t="s">
        <v>17983</v>
      </c>
      <c r="E3611" t="s">
        <v>12954</v>
      </c>
      <c r="F3611" s="3">
        <v>0</v>
      </c>
      <c r="G3611" s="3">
        <v>0</v>
      </c>
      <c r="H3611" s="255">
        <v>41572</v>
      </c>
      <c r="I3611" s="270">
        <v>9.3333333333333339</v>
      </c>
      <c r="J3611" s="3">
        <v>80961</v>
      </c>
      <c r="K3611" s="3" t="s">
        <v>4752</v>
      </c>
      <c r="L3611" s="3" t="s">
        <v>4726</v>
      </c>
      <c r="M3611" s="3" t="s">
        <v>13099</v>
      </c>
      <c r="N3611" s="3" t="s">
        <v>4718</v>
      </c>
      <c r="O3611" s="3" t="s">
        <v>4715</v>
      </c>
      <c r="P3611" s="3"/>
      <c r="Q3611" s="3"/>
      <c r="R3611" s="3"/>
      <c r="S3611" s="3"/>
      <c r="T3611" s="3" t="s">
        <v>4716</v>
      </c>
    </row>
    <row r="3612" spans="2:20">
      <c r="B3612" t="s">
        <v>12345</v>
      </c>
      <c r="C3612" t="s">
        <v>17984</v>
      </c>
      <c r="E3612" t="s">
        <v>12461</v>
      </c>
      <c r="F3612" s="3">
        <v>0</v>
      </c>
      <c r="G3612" s="3">
        <v>0</v>
      </c>
      <c r="H3612" s="255">
        <v>41578</v>
      </c>
      <c r="I3612" s="270">
        <v>9.3333333333333339</v>
      </c>
      <c r="J3612" s="3">
        <v>91022</v>
      </c>
      <c r="K3612" s="3" t="s">
        <v>12343</v>
      </c>
      <c r="L3612" s="3" t="s">
        <v>4726</v>
      </c>
      <c r="M3612" s="3" t="s">
        <v>17985</v>
      </c>
      <c r="N3612" s="3" t="s">
        <v>4712</v>
      </c>
      <c r="O3612" s="3" t="s">
        <v>4715</v>
      </c>
      <c r="P3612" s="3"/>
      <c r="Q3612" s="3"/>
      <c r="R3612" s="3"/>
      <c r="S3612" s="3"/>
      <c r="T3612" s="3" t="s">
        <v>4716</v>
      </c>
    </row>
    <row r="3613" spans="2:20">
      <c r="B3613" t="s">
        <v>12345</v>
      </c>
      <c r="C3613" t="s">
        <v>17986</v>
      </c>
      <c r="E3613" t="s">
        <v>15457</v>
      </c>
      <c r="F3613" s="3">
        <v>0</v>
      </c>
      <c r="G3613" s="3">
        <v>0</v>
      </c>
      <c r="H3613" s="255">
        <v>41556</v>
      </c>
      <c r="I3613" s="270">
        <v>9.3333333333333339</v>
      </c>
      <c r="J3613" s="3">
        <v>-1</v>
      </c>
      <c r="K3613" s="3" t="s">
        <v>4752</v>
      </c>
      <c r="L3613" s="3" t="s">
        <v>4753</v>
      </c>
      <c r="M3613" s="3" t="s">
        <v>4753</v>
      </c>
      <c r="N3613" s="3" t="s">
        <v>4731</v>
      </c>
      <c r="O3613" s="3" t="s">
        <v>4715</v>
      </c>
      <c r="P3613" s="3"/>
      <c r="Q3613" s="3"/>
      <c r="R3613" s="3"/>
      <c r="S3613" s="3"/>
      <c r="T3613" s="3" t="s">
        <v>4716</v>
      </c>
    </row>
    <row r="3614" spans="2:20">
      <c r="B3614" t="s">
        <v>12345</v>
      </c>
      <c r="C3614" t="s">
        <v>17987</v>
      </c>
      <c r="E3614" t="s">
        <v>14830</v>
      </c>
      <c r="F3614" s="3">
        <v>0</v>
      </c>
      <c r="G3614" s="3">
        <v>0</v>
      </c>
      <c r="H3614" s="255">
        <v>41561</v>
      </c>
      <c r="I3614" s="270">
        <v>9.3333333333333339</v>
      </c>
      <c r="J3614" s="3">
        <v>-1</v>
      </c>
      <c r="K3614" s="3" t="s">
        <v>4752</v>
      </c>
      <c r="L3614" s="3" t="s">
        <v>4753</v>
      </c>
      <c r="M3614" s="3" t="s">
        <v>4753</v>
      </c>
      <c r="N3614" s="3" t="s">
        <v>4722</v>
      </c>
      <c r="O3614" s="3" t="s">
        <v>4715</v>
      </c>
      <c r="P3614" s="3"/>
      <c r="Q3614" s="3"/>
      <c r="R3614" s="3"/>
      <c r="S3614" s="3"/>
      <c r="T3614" s="3" t="s">
        <v>4716</v>
      </c>
    </row>
    <row r="3615" spans="2:20">
      <c r="B3615" t="s">
        <v>12345</v>
      </c>
      <c r="C3615" t="s">
        <v>17988</v>
      </c>
      <c r="E3615" t="s">
        <v>17989</v>
      </c>
      <c r="F3615" s="3">
        <v>0</v>
      </c>
      <c r="G3615" s="3">
        <v>0</v>
      </c>
      <c r="H3615" s="255">
        <v>41578</v>
      </c>
      <c r="I3615" s="270">
        <v>9.3333333333333339</v>
      </c>
      <c r="J3615" s="3">
        <v>-1</v>
      </c>
      <c r="K3615" s="3" t="s">
        <v>4752</v>
      </c>
      <c r="L3615" s="3" t="s">
        <v>4753</v>
      </c>
      <c r="M3615" s="3" t="s">
        <v>4753</v>
      </c>
      <c r="N3615" s="3" t="s">
        <v>4722</v>
      </c>
      <c r="O3615" s="3" t="s">
        <v>4715</v>
      </c>
      <c r="P3615" s="3"/>
      <c r="Q3615" s="3"/>
      <c r="R3615" s="3"/>
      <c r="S3615" s="3"/>
      <c r="T3615" s="3" t="s">
        <v>4716</v>
      </c>
    </row>
    <row r="3616" spans="2:20">
      <c r="B3616" t="s">
        <v>12345</v>
      </c>
      <c r="C3616" t="s">
        <v>17990</v>
      </c>
      <c r="E3616" t="s">
        <v>15740</v>
      </c>
      <c r="F3616" s="3">
        <v>0</v>
      </c>
      <c r="G3616" s="3">
        <v>0</v>
      </c>
      <c r="H3616" s="255">
        <v>41547</v>
      </c>
      <c r="I3616" s="270">
        <v>9.4166666666666661</v>
      </c>
      <c r="J3616" s="3">
        <v>-1</v>
      </c>
      <c r="K3616" s="3" t="s">
        <v>12343</v>
      </c>
      <c r="L3616" s="3" t="s">
        <v>4726</v>
      </c>
      <c r="M3616" s="3" t="s">
        <v>4994</v>
      </c>
      <c r="N3616" s="3" t="s">
        <v>4731</v>
      </c>
      <c r="O3616" s="3" t="s">
        <v>4715</v>
      </c>
      <c r="P3616" s="3"/>
      <c r="Q3616" s="3"/>
      <c r="R3616" s="3"/>
      <c r="S3616" s="3"/>
      <c r="T3616" s="3" t="s">
        <v>4716</v>
      </c>
    </row>
    <row r="3617" spans="2:20">
      <c r="B3617" t="s">
        <v>12345</v>
      </c>
      <c r="C3617" t="s">
        <v>17991</v>
      </c>
      <c r="E3617" t="s">
        <v>14968</v>
      </c>
      <c r="F3617" s="3">
        <v>0</v>
      </c>
      <c r="G3617" s="3">
        <v>0</v>
      </c>
      <c r="H3617" s="255">
        <v>41547</v>
      </c>
      <c r="I3617" s="270">
        <v>9.4166666666666661</v>
      </c>
      <c r="J3617" s="3">
        <v>-1</v>
      </c>
      <c r="K3617" s="3" t="s">
        <v>12343</v>
      </c>
      <c r="L3617" s="3" t="s">
        <v>4726</v>
      </c>
      <c r="M3617" s="3" t="s">
        <v>17992</v>
      </c>
      <c r="N3617" s="3" t="s">
        <v>4718</v>
      </c>
      <c r="O3617" s="3" t="s">
        <v>4715</v>
      </c>
      <c r="P3617" s="3"/>
      <c r="Q3617" s="3"/>
      <c r="R3617" s="3"/>
      <c r="S3617" s="3"/>
      <c r="T3617" s="3" t="s">
        <v>4716</v>
      </c>
    </row>
    <row r="3618" spans="2:20">
      <c r="B3618" t="s">
        <v>12345</v>
      </c>
      <c r="C3618" t="s">
        <v>17993</v>
      </c>
      <c r="E3618" t="s">
        <v>16779</v>
      </c>
      <c r="F3618" s="3">
        <v>0</v>
      </c>
      <c r="G3618" s="3">
        <v>0</v>
      </c>
      <c r="H3618" s="255">
        <v>41544</v>
      </c>
      <c r="I3618" s="270">
        <v>9.4166666666666661</v>
      </c>
      <c r="J3618" s="3">
        <v>-1</v>
      </c>
      <c r="K3618" s="3" t="s">
        <v>12343</v>
      </c>
      <c r="L3618" s="3" t="s">
        <v>5324</v>
      </c>
      <c r="M3618" s="3" t="s">
        <v>17994</v>
      </c>
      <c r="N3618" s="3" t="s">
        <v>4722</v>
      </c>
      <c r="O3618" s="3" t="s">
        <v>4715</v>
      </c>
      <c r="P3618" s="3"/>
      <c r="Q3618" s="3"/>
      <c r="R3618" s="3"/>
      <c r="S3618" s="3"/>
      <c r="T3618" s="3" t="s">
        <v>4716</v>
      </c>
    </row>
    <row r="3619" spans="2:20">
      <c r="B3619" t="s">
        <v>12345</v>
      </c>
      <c r="C3619" t="s">
        <v>352</v>
      </c>
      <c r="E3619" t="s">
        <v>13827</v>
      </c>
      <c r="F3619" s="3">
        <v>0</v>
      </c>
      <c r="G3619" s="3">
        <v>0</v>
      </c>
      <c r="H3619" s="255">
        <v>41531</v>
      </c>
      <c r="I3619" s="270">
        <v>9.4166666666666661</v>
      </c>
      <c r="J3619" s="3">
        <v>-1</v>
      </c>
      <c r="K3619" s="3" t="s">
        <v>12343</v>
      </c>
      <c r="L3619" s="3" t="s">
        <v>4726</v>
      </c>
      <c r="M3619" s="3" t="s">
        <v>13230</v>
      </c>
      <c r="N3619" s="3" t="s">
        <v>4731</v>
      </c>
      <c r="O3619" s="3" t="s">
        <v>4715</v>
      </c>
      <c r="P3619" s="3"/>
      <c r="Q3619" s="3"/>
      <c r="R3619" s="3"/>
      <c r="S3619" s="3"/>
      <c r="T3619" s="3" t="s">
        <v>4716</v>
      </c>
    </row>
    <row r="3620" spans="2:20">
      <c r="B3620" t="s">
        <v>12345</v>
      </c>
      <c r="C3620" t="s">
        <v>17995</v>
      </c>
      <c r="E3620" t="s">
        <v>17996</v>
      </c>
      <c r="F3620" s="3">
        <v>0</v>
      </c>
      <c r="G3620" s="3">
        <v>0</v>
      </c>
      <c r="H3620" s="255">
        <v>41529</v>
      </c>
      <c r="I3620" s="270">
        <v>9.4166666666666661</v>
      </c>
      <c r="J3620" s="3">
        <v>-1</v>
      </c>
      <c r="K3620" s="3" t="s">
        <v>12343</v>
      </c>
      <c r="L3620" s="3" t="s">
        <v>5324</v>
      </c>
      <c r="M3620" s="3" t="s">
        <v>10076</v>
      </c>
      <c r="N3620" s="3" t="s">
        <v>4718</v>
      </c>
      <c r="O3620" s="3" t="s">
        <v>4715</v>
      </c>
      <c r="P3620" s="3"/>
      <c r="Q3620" s="3"/>
      <c r="R3620" s="3"/>
      <c r="S3620" s="3"/>
      <c r="T3620" s="3" t="s">
        <v>4716</v>
      </c>
    </row>
    <row r="3621" spans="2:20">
      <c r="B3621" t="s">
        <v>12345</v>
      </c>
      <c r="C3621" t="s">
        <v>17997</v>
      </c>
      <c r="E3621" t="s">
        <v>13860</v>
      </c>
      <c r="F3621" s="3">
        <v>0</v>
      </c>
      <c r="G3621" s="3">
        <v>0</v>
      </c>
      <c r="H3621" s="255">
        <v>41531</v>
      </c>
      <c r="I3621" s="270">
        <v>9.4166666666666661</v>
      </c>
      <c r="J3621" s="3">
        <v>118840</v>
      </c>
      <c r="K3621" s="3" t="s">
        <v>12343</v>
      </c>
      <c r="L3621" s="3" t="s">
        <v>4726</v>
      </c>
      <c r="M3621" s="3" t="s">
        <v>12348</v>
      </c>
      <c r="N3621" s="3" t="s">
        <v>4722</v>
      </c>
      <c r="O3621" s="3" t="s">
        <v>4715</v>
      </c>
      <c r="P3621" s="3"/>
      <c r="Q3621" s="3"/>
      <c r="R3621" s="3"/>
      <c r="S3621" s="3"/>
      <c r="T3621" s="3" t="s">
        <v>4716</v>
      </c>
    </row>
    <row r="3622" spans="2:20">
      <c r="B3622" t="s">
        <v>12345</v>
      </c>
      <c r="C3622" t="s">
        <v>17998</v>
      </c>
      <c r="E3622" t="s">
        <v>14067</v>
      </c>
      <c r="F3622" s="3">
        <v>0</v>
      </c>
      <c r="G3622" s="3">
        <v>0</v>
      </c>
      <c r="H3622" s="255">
        <v>41520</v>
      </c>
      <c r="I3622" s="270">
        <v>9.4166666666666661</v>
      </c>
      <c r="J3622" s="3">
        <v>-1</v>
      </c>
      <c r="K3622" s="3" t="s">
        <v>4752</v>
      </c>
      <c r="L3622" s="3" t="s">
        <v>4726</v>
      </c>
      <c r="M3622" s="3" t="s">
        <v>4994</v>
      </c>
      <c r="N3622" s="3" t="s">
        <v>4731</v>
      </c>
      <c r="O3622" s="3" t="s">
        <v>4715</v>
      </c>
      <c r="P3622" s="3"/>
      <c r="Q3622" s="3"/>
      <c r="R3622" s="3"/>
      <c r="S3622" s="3"/>
      <c r="T3622" s="3" t="s">
        <v>4716</v>
      </c>
    </row>
    <row r="3623" spans="2:20">
      <c r="B3623" t="s">
        <v>12345</v>
      </c>
      <c r="C3623" t="s">
        <v>17999</v>
      </c>
      <c r="E3623" t="s">
        <v>17087</v>
      </c>
      <c r="F3623" s="3">
        <v>0</v>
      </c>
      <c r="G3623" s="3">
        <v>0</v>
      </c>
      <c r="H3623" s="255">
        <v>41547</v>
      </c>
      <c r="I3623" s="270">
        <v>9.4166666666666661</v>
      </c>
      <c r="J3623" s="3">
        <v>-1</v>
      </c>
      <c r="K3623" s="3" t="s">
        <v>12343</v>
      </c>
      <c r="L3623" s="3" t="s">
        <v>4726</v>
      </c>
      <c r="M3623" s="3" t="s">
        <v>8157</v>
      </c>
      <c r="N3623" s="3" t="s">
        <v>4731</v>
      </c>
      <c r="O3623" s="3" t="s">
        <v>4715</v>
      </c>
      <c r="P3623" s="3"/>
      <c r="Q3623" s="3"/>
      <c r="R3623" s="3"/>
      <c r="S3623" s="3"/>
      <c r="T3623" s="3" t="s">
        <v>4716</v>
      </c>
    </row>
    <row r="3624" spans="2:20">
      <c r="B3624" t="s">
        <v>12378</v>
      </c>
      <c r="C3624" t="s">
        <v>18000</v>
      </c>
      <c r="E3624" t="s">
        <v>16776</v>
      </c>
      <c r="F3624" s="3">
        <v>0</v>
      </c>
      <c r="G3624" s="3">
        <v>0</v>
      </c>
      <c r="H3624" s="255">
        <v>41531</v>
      </c>
      <c r="I3624" s="270">
        <v>9.4166666666666661</v>
      </c>
      <c r="J3624" s="3">
        <v>-1</v>
      </c>
      <c r="K3624" s="3" t="s">
        <v>12343</v>
      </c>
      <c r="L3624" s="3" t="s">
        <v>5197</v>
      </c>
      <c r="M3624" s="3" t="s">
        <v>12352</v>
      </c>
      <c r="N3624" s="3" t="s">
        <v>4718</v>
      </c>
      <c r="O3624" s="3" t="s">
        <v>4715</v>
      </c>
      <c r="P3624" s="3"/>
      <c r="Q3624" s="3"/>
      <c r="R3624" s="3"/>
      <c r="S3624" s="3"/>
      <c r="T3624" s="3" t="s">
        <v>4716</v>
      </c>
    </row>
    <row r="3625" spans="2:20">
      <c r="B3625" t="s">
        <v>12345</v>
      </c>
      <c r="C3625" t="s">
        <v>18001</v>
      </c>
      <c r="E3625" t="s">
        <v>16181</v>
      </c>
      <c r="F3625" s="3">
        <v>0</v>
      </c>
      <c r="G3625" s="3">
        <v>0</v>
      </c>
      <c r="H3625" s="255">
        <v>41537</v>
      </c>
      <c r="I3625" s="270">
        <v>9.4166666666666661</v>
      </c>
      <c r="J3625" s="3">
        <v>-1</v>
      </c>
      <c r="K3625" s="3" t="s">
        <v>4752</v>
      </c>
      <c r="L3625" s="3" t="s">
        <v>4726</v>
      </c>
      <c r="M3625" s="3" t="s">
        <v>5188</v>
      </c>
      <c r="N3625" s="3" t="s">
        <v>4718</v>
      </c>
      <c r="O3625" s="3" t="s">
        <v>4715</v>
      </c>
      <c r="P3625" s="3"/>
      <c r="Q3625" s="3"/>
      <c r="R3625" s="3"/>
      <c r="S3625" s="3"/>
      <c r="T3625" s="3" t="s">
        <v>4716</v>
      </c>
    </row>
    <row r="3626" spans="2:20">
      <c r="B3626" t="s">
        <v>12345</v>
      </c>
      <c r="C3626" t="s">
        <v>18002</v>
      </c>
      <c r="E3626" t="s">
        <v>17294</v>
      </c>
      <c r="F3626" s="3">
        <v>0</v>
      </c>
      <c r="G3626" s="3">
        <v>0</v>
      </c>
      <c r="H3626" s="255">
        <v>41529</v>
      </c>
      <c r="I3626" s="270">
        <v>9.4166666666666661</v>
      </c>
      <c r="J3626" s="3">
        <v>-1</v>
      </c>
      <c r="K3626" s="3" t="s">
        <v>4752</v>
      </c>
      <c r="L3626" s="3" t="s">
        <v>4726</v>
      </c>
      <c r="M3626" s="3" t="s">
        <v>11774</v>
      </c>
      <c r="N3626" s="3" t="s">
        <v>4722</v>
      </c>
      <c r="O3626" s="3" t="s">
        <v>4715</v>
      </c>
      <c r="P3626" s="3"/>
      <c r="Q3626" s="3"/>
      <c r="R3626" s="3"/>
      <c r="S3626" s="3"/>
      <c r="T3626" s="3" t="s">
        <v>4716</v>
      </c>
    </row>
    <row r="3627" spans="2:20">
      <c r="B3627" t="s">
        <v>12345</v>
      </c>
      <c r="C3627" t="s">
        <v>18003</v>
      </c>
      <c r="E3627" t="s">
        <v>13929</v>
      </c>
      <c r="F3627" s="3">
        <v>0</v>
      </c>
      <c r="G3627" s="3">
        <v>0</v>
      </c>
      <c r="H3627" s="255">
        <v>41542</v>
      </c>
      <c r="I3627" s="270">
        <v>9.4166666666666661</v>
      </c>
      <c r="J3627" s="3">
        <v>-1</v>
      </c>
      <c r="K3627" s="3" t="s">
        <v>12343</v>
      </c>
      <c r="L3627" s="3" t="s">
        <v>4726</v>
      </c>
      <c r="M3627" s="3" t="s">
        <v>15610</v>
      </c>
      <c r="N3627" s="3" t="s">
        <v>4712</v>
      </c>
      <c r="O3627" s="3" t="s">
        <v>4715</v>
      </c>
      <c r="P3627" s="3"/>
      <c r="Q3627" s="3"/>
      <c r="R3627" s="3"/>
      <c r="S3627" s="3"/>
      <c r="T3627" s="3" t="s">
        <v>4716</v>
      </c>
    </row>
    <row r="3628" spans="2:20">
      <c r="B3628" t="s">
        <v>12345</v>
      </c>
      <c r="C3628" t="s">
        <v>18004</v>
      </c>
      <c r="E3628" t="s">
        <v>15447</v>
      </c>
      <c r="F3628" s="3">
        <v>0</v>
      </c>
      <c r="G3628" s="3">
        <v>0</v>
      </c>
      <c r="H3628" s="255">
        <v>41543</v>
      </c>
      <c r="I3628" s="270">
        <v>9.4166666666666661</v>
      </c>
      <c r="J3628" s="3">
        <v>-1</v>
      </c>
      <c r="K3628" s="3" t="s">
        <v>4752</v>
      </c>
      <c r="L3628" s="3" t="s">
        <v>4726</v>
      </c>
      <c r="M3628" s="3" t="s">
        <v>4994</v>
      </c>
      <c r="N3628" s="3" t="s">
        <v>4712</v>
      </c>
      <c r="O3628" s="3" t="s">
        <v>4715</v>
      </c>
      <c r="P3628" s="3"/>
      <c r="Q3628" s="3"/>
      <c r="R3628" s="3"/>
      <c r="S3628" s="3"/>
      <c r="T3628" s="3" t="s">
        <v>4716</v>
      </c>
    </row>
    <row r="3629" spans="2:20">
      <c r="B3629" t="s">
        <v>12345</v>
      </c>
      <c r="C3629" t="s">
        <v>18005</v>
      </c>
      <c r="E3629" t="s">
        <v>18006</v>
      </c>
      <c r="F3629" s="3">
        <v>0</v>
      </c>
      <c r="G3629" s="3">
        <v>0</v>
      </c>
      <c r="H3629" s="255">
        <v>41544</v>
      </c>
      <c r="I3629" s="270">
        <v>9.4166666666666661</v>
      </c>
      <c r="J3629" s="3">
        <v>-1</v>
      </c>
      <c r="K3629" s="3" t="s">
        <v>4752</v>
      </c>
      <c r="L3629" s="3" t="s">
        <v>4726</v>
      </c>
      <c r="M3629" s="3" t="s">
        <v>18007</v>
      </c>
      <c r="N3629" s="3" t="s">
        <v>4722</v>
      </c>
      <c r="O3629" s="3" t="s">
        <v>4715</v>
      </c>
      <c r="P3629" s="3"/>
      <c r="Q3629" s="3"/>
      <c r="R3629" s="3"/>
      <c r="S3629" s="3"/>
      <c r="T3629" s="3" t="s">
        <v>4716</v>
      </c>
    </row>
    <row r="3630" spans="2:20">
      <c r="B3630" t="s">
        <v>12345</v>
      </c>
      <c r="C3630" t="s">
        <v>18008</v>
      </c>
      <c r="E3630" t="s">
        <v>16018</v>
      </c>
      <c r="F3630" s="3">
        <v>0</v>
      </c>
      <c r="G3630" s="3">
        <v>0</v>
      </c>
      <c r="H3630" s="255">
        <v>41544</v>
      </c>
      <c r="I3630" s="270">
        <v>9.4166666666666661</v>
      </c>
      <c r="J3630" s="3">
        <v>-1</v>
      </c>
      <c r="K3630" s="3" t="s">
        <v>4752</v>
      </c>
      <c r="L3630" s="3" t="s">
        <v>4726</v>
      </c>
      <c r="M3630" s="3" t="s">
        <v>11774</v>
      </c>
      <c r="N3630" s="3" t="s">
        <v>4718</v>
      </c>
      <c r="O3630" s="3" t="s">
        <v>4715</v>
      </c>
      <c r="P3630" s="3"/>
      <c r="Q3630" s="3"/>
      <c r="R3630" s="3"/>
      <c r="S3630" s="3"/>
      <c r="T3630" s="3" t="s">
        <v>4716</v>
      </c>
    </row>
    <row r="3631" spans="2:20">
      <c r="B3631" t="s">
        <v>12345</v>
      </c>
      <c r="C3631" t="s">
        <v>18009</v>
      </c>
      <c r="E3631" t="s">
        <v>18010</v>
      </c>
      <c r="F3631" s="3">
        <v>0</v>
      </c>
      <c r="G3631" s="3">
        <v>0</v>
      </c>
      <c r="H3631" s="255">
        <v>41526</v>
      </c>
      <c r="I3631" s="270">
        <v>9.4166666666666661</v>
      </c>
      <c r="J3631" s="3">
        <v>-1</v>
      </c>
      <c r="K3631" s="3" t="s">
        <v>12343</v>
      </c>
      <c r="L3631" s="3" t="s">
        <v>5324</v>
      </c>
      <c r="M3631" s="3" t="s">
        <v>15496</v>
      </c>
      <c r="N3631" s="3" t="s">
        <v>4718</v>
      </c>
      <c r="O3631" s="3" t="s">
        <v>4715</v>
      </c>
      <c r="P3631" s="3"/>
      <c r="Q3631" s="3"/>
      <c r="R3631" s="3"/>
      <c r="S3631" s="3"/>
      <c r="T3631" s="3" t="s">
        <v>4716</v>
      </c>
    </row>
    <row r="3632" spans="2:20">
      <c r="B3632" t="s">
        <v>12345</v>
      </c>
      <c r="C3632" t="s">
        <v>18011</v>
      </c>
      <c r="E3632" t="s">
        <v>13140</v>
      </c>
      <c r="F3632" s="3">
        <v>0</v>
      </c>
      <c r="G3632" s="3">
        <v>0</v>
      </c>
      <c r="H3632" s="255">
        <v>41544</v>
      </c>
      <c r="I3632" s="270">
        <v>9.4166666666666661</v>
      </c>
      <c r="J3632" s="3">
        <v>-1</v>
      </c>
      <c r="K3632" s="3" t="s">
        <v>4752</v>
      </c>
      <c r="L3632" s="3" t="s">
        <v>4726</v>
      </c>
      <c r="M3632" s="3" t="s">
        <v>4994</v>
      </c>
      <c r="N3632" s="3" t="s">
        <v>4718</v>
      </c>
      <c r="O3632" s="3" t="s">
        <v>4715</v>
      </c>
      <c r="P3632" s="3"/>
      <c r="Q3632" s="3"/>
      <c r="R3632" s="3"/>
      <c r="S3632" s="3"/>
      <c r="T3632" s="3" t="s">
        <v>4716</v>
      </c>
    </row>
    <row r="3633" spans="2:20">
      <c r="B3633" t="s">
        <v>12345</v>
      </c>
      <c r="C3633" t="s">
        <v>18012</v>
      </c>
      <c r="E3633" t="s">
        <v>17022</v>
      </c>
      <c r="F3633" s="3">
        <v>0</v>
      </c>
      <c r="G3633" s="3">
        <v>0</v>
      </c>
      <c r="H3633" s="255">
        <v>41544</v>
      </c>
      <c r="I3633" s="270">
        <v>9.4166666666666661</v>
      </c>
      <c r="J3633" s="3">
        <v>257657</v>
      </c>
      <c r="K3633" s="3" t="s">
        <v>12343</v>
      </c>
      <c r="L3633" s="3" t="s">
        <v>4726</v>
      </c>
      <c r="M3633" s="3" t="s">
        <v>12473</v>
      </c>
      <c r="N3633" s="3" t="s">
        <v>4718</v>
      </c>
      <c r="O3633" s="3" t="s">
        <v>4715</v>
      </c>
      <c r="P3633" s="3"/>
      <c r="Q3633" s="3"/>
      <c r="R3633" s="3"/>
      <c r="S3633" s="3"/>
      <c r="T3633" s="3" t="s">
        <v>4716</v>
      </c>
    </row>
    <row r="3634" spans="2:20">
      <c r="B3634" t="s">
        <v>12345</v>
      </c>
      <c r="C3634" t="s">
        <v>18013</v>
      </c>
      <c r="E3634" t="s">
        <v>12642</v>
      </c>
      <c r="F3634" s="3">
        <v>0</v>
      </c>
      <c r="G3634" s="3">
        <v>0</v>
      </c>
      <c r="H3634" s="255">
        <v>41542</v>
      </c>
      <c r="I3634" s="270">
        <v>9.4166666666666661</v>
      </c>
      <c r="J3634" s="3">
        <v>234045</v>
      </c>
      <c r="K3634" s="3" t="s">
        <v>12343</v>
      </c>
      <c r="L3634" s="3" t="s">
        <v>4726</v>
      </c>
      <c r="M3634" s="3" t="s">
        <v>4994</v>
      </c>
      <c r="N3634" s="3" t="s">
        <v>4722</v>
      </c>
      <c r="O3634" s="3" t="s">
        <v>4715</v>
      </c>
      <c r="P3634" s="3"/>
      <c r="Q3634" s="3"/>
      <c r="R3634" s="3"/>
      <c r="S3634" s="3"/>
      <c r="T3634" s="3" t="s">
        <v>4716</v>
      </c>
    </row>
    <row r="3635" spans="2:20">
      <c r="B3635" t="s">
        <v>12345</v>
      </c>
      <c r="C3635" t="s">
        <v>18014</v>
      </c>
      <c r="E3635" t="s">
        <v>16020</v>
      </c>
      <c r="F3635" s="3">
        <v>0</v>
      </c>
      <c r="G3635" s="3">
        <v>0</v>
      </c>
      <c r="H3635" s="255">
        <v>41547</v>
      </c>
      <c r="I3635" s="270">
        <v>9.4166666666666661</v>
      </c>
      <c r="J3635" s="3">
        <v>122266</v>
      </c>
      <c r="K3635" s="3" t="s">
        <v>12343</v>
      </c>
      <c r="L3635" s="3" t="s">
        <v>4726</v>
      </c>
      <c r="M3635" s="3" t="s">
        <v>7955</v>
      </c>
      <c r="N3635" s="3" t="s">
        <v>4718</v>
      </c>
      <c r="O3635" s="3" t="s">
        <v>4715</v>
      </c>
      <c r="P3635" s="3"/>
      <c r="Q3635" s="3"/>
      <c r="R3635" s="3"/>
      <c r="S3635" s="3"/>
      <c r="T3635" s="3" t="s">
        <v>4716</v>
      </c>
    </row>
    <row r="3636" spans="2:20">
      <c r="B3636" t="s">
        <v>12345</v>
      </c>
      <c r="C3636" t="s">
        <v>18015</v>
      </c>
      <c r="E3636" t="s">
        <v>12516</v>
      </c>
      <c r="F3636" s="3">
        <v>0</v>
      </c>
      <c r="G3636" s="3">
        <v>0</v>
      </c>
      <c r="H3636" s="255">
        <v>41547</v>
      </c>
      <c r="I3636" s="270">
        <v>9.4166666666666661</v>
      </c>
      <c r="J3636" s="3">
        <v>88224</v>
      </c>
      <c r="K3636" s="3" t="s">
        <v>12343</v>
      </c>
      <c r="L3636" s="3" t="s">
        <v>4726</v>
      </c>
      <c r="M3636" s="3" t="s">
        <v>12348</v>
      </c>
      <c r="N3636" s="3" t="s">
        <v>4731</v>
      </c>
      <c r="O3636" s="3" t="s">
        <v>4715</v>
      </c>
      <c r="P3636" s="3"/>
      <c r="Q3636" s="3"/>
      <c r="R3636" s="3"/>
      <c r="S3636" s="3"/>
      <c r="T3636" s="3" t="s">
        <v>4716</v>
      </c>
    </row>
    <row r="3637" spans="2:20">
      <c r="B3637" t="s">
        <v>12345</v>
      </c>
      <c r="C3637" t="s">
        <v>18016</v>
      </c>
      <c r="E3637" t="s">
        <v>12661</v>
      </c>
      <c r="F3637" s="3">
        <v>0</v>
      </c>
      <c r="G3637" s="3">
        <v>0</v>
      </c>
      <c r="H3637" s="255">
        <v>41547</v>
      </c>
      <c r="I3637" s="270">
        <v>9.4166666666666661</v>
      </c>
      <c r="J3637" s="3">
        <v>114682</v>
      </c>
      <c r="K3637" s="3" t="s">
        <v>12343</v>
      </c>
      <c r="L3637" s="3" t="s">
        <v>4726</v>
      </c>
      <c r="M3637" s="3" t="s">
        <v>5228</v>
      </c>
      <c r="N3637" s="3" t="s">
        <v>4722</v>
      </c>
      <c r="O3637" s="3" t="s">
        <v>4715</v>
      </c>
      <c r="P3637" s="3"/>
      <c r="Q3637" s="3"/>
      <c r="R3637" s="3"/>
      <c r="S3637" s="3"/>
      <c r="T3637" s="3" t="s">
        <v>4716</v>
      </c>
    </row>
    <row r="3638" spans="2:20">
      <c r="B3638" t="s">
        <v>12345</v>
      </c>
      <c r="C3638" t="s">
        <v>18017</v>
      </c>
      <c r="E3638" t="s">
        <v>18018</v>
      </c>
      <c r="F3638" s="3">
        <v>0</v>
      </c>
      <c r="G3638" s="3">
        <v>0</v>
      </c>
      <c r="H3638" s="255">
        <v>41547</v>
      </c>
      <c r="I3638" s="270">
        <v>9.4166666666666661</v>
      </c>
      <c r="J3638" s="3">
        <v>-1</v>
      </c>
      <c r="K3638" s="3" t="s">
        <v>12343</v>
      </c>
      <c r="L3638" s="3" t="s">
        <v>4726</v>
      </c>
      <c r="M3638" s="3" t="s">
        <v>11774</v>
      </c>
      <c r="N3638" s="3" t="s">
        <v>4712</v>
      </c>
      <c r="O3638" s="3" t="s">
        <v>4715</v>
      </c>
      <c r="P3638" s="3"/>
      <c r="Q3638" s="3"/>
      <c r="R3638" s="3"/>
      <c r="S3638" s="3"/>
      <c r="T3638" s="3" t="s">
        <v>4716</v>
      </c>
    </row>
    <row r="3639" spans="2:20">
      <c r="B3639" t="s">
        <v>12345</v>
      </c>
      <c r="C3639" t="s">
        <v>18019</v>
      </c>
      <c r="E3639" t="s">
        <v>16536</v>
      </c>
      <c r="F3639" s="3">
        <v>0</v>
      </c>
      <c r="G3639" s="3">
        <v>0</v>
      </c>
      <c r="H3639" s="255">
        <v>41543</v>
      </c>
      <c r="I3639" s="270">
        <v>9.4166666666666661</v>
      </c>
      <c r="J3639" s="3">
        <v>-1</v>
      </c>
      <c r="K3639" s="3" t="s">
        <v>12343</v>
      </c>
      <c r="L3639" s="3" t="s">
        <v>4726</v>
      </c>
      <c r="M3639" s="3" t="s">
        <v>11774</v>
      </c>
      <c r="N3639" s="3" t="s">
        <v>4718</v>
      </c>
      <c r="O3639" s="3" t="s">
        <v>4715</v>
      </c>
      <c r="P3639" s="3"/>
      <c r="Q3639" s="3"/>
      <c r="R3639" s="3"/>
      <c r="S3639" s="3"/>
      <c r="T3639" s="3" t="s">
        <v>4716</v>
      </c>
    </row>
    <row r="3640" spans="2:20">
      <c r="B3640" t="s">
        <v>12345</v>
      </c>
      <c r="C3640" t="s">
        <v>18020</v>
      </c>
      <c r="E3640" t="s">
        <v>15450</v>
      </c>
      <c r="F3640" s="3">
        <v>0</v>
      </c>
      <c r="G3640" s="3">
        <v>0</v>
      </c>
      <c r="H3640" s="255">
        <v>41541</v>
      </c>
      <c r="I3640" s="270">
        <v>9.4166666666666661</v>
      </c>
      <c r="J3640" s="3">
        <v>-1</v>
      </c>
      <c r="K3640" s="3" t="s">
        <v>12343</v>
      </c>
      <c r="L3640" s="3" t="s">
        <v>4753</v>
      </c>
      <c r="M3640" s="3" t="s">
        <v>4753</v>
      </c>
      <c r="N3640" s="3" t="s">
        <v>4722</v>
      </c>
      <c r="O3640" s="3" t="s">
        <v>4715</v>
      </c>
      <c r="P3640" s="3"/>
      <c r="Q3640" s="3"/>
      <c r="R3640" s="3"/>
      <c r="S3640" s="3"/>
      <c r="T3640" s="3" t="s">
        <v>4716</v>
      </c>
    </row>
    <row r="3641" spans="2:20">
      <c r="B3641" t="s">
        <v>12345</v>
      </c>
      <c r="C3641" t="s">
        <v>18021</v>
      </c>
      <c r="E3641" t="s">
        <v>15138</v>
      </c>
      <c r="F3641" s="3">
        <v>0</v>
      </c>
      <c r="G3641" s="3">
        <v>0</v>
      </c>
      <c r="H3641" s="255">
        <v>41520</v>
      </c>
      <c r="I3641" s="270">
        <v>9.4166666666666661</v>
      </c>
      <c r="J3641" s="3">
        <v>-1</v>
      </c>
      <c r="K3641" s="3" t="s">
        <v>4752</v>
      </c>
      <c r="L3641" s="3" t="s">
        <v>4753</v>
      </c>
      <c r="M3641" s="3" t="s">
        <v>4753</v>
      </c>
      <c r="N3641" s="3" t="s">
        <v>4722</v>
      </c>
      <c r="O3641" s="3" t="s">
        <v>4715</v>
      </c>
      <c r="P3641" s="3"/>
      <c r="Q3641" s="3"/>
      <c r="R3641" s="3"/>
      <c r="S3641" s="3"/>
      <c r="T3641" s="3" t="s">
        <v>4716</v>
      </c>
    </row>
    <row r="3642" spans="2:20">
      <c r="B3642" t="s">
        <v>12345</v>
      </c>
      <c r="C3642" t="s">
        <v>18022</v>
      </c>
      <c r="E3642" t="s">
        <v>16574</v>
      </c>
      <c r="F3642" s="3">
        <v>0</v>
      </c>
      <c r="G3642" s="3">
        <v>0</v>
      </c>
      <c r="H3642" s="255">
        <v>41544</v>
      </c>
      <c r="I3642" s="270">
        <v>9.4166666666666661</v>
      </c>
      <c r="J3642" s="3">
        <v>-1</v>
      </c>
      <c r="K3642" s="3" t="s">
        <v>4752</v>
      </c>
      <c r="L3642" s="3" t="s">
        <v>4753</v>
      </c>
      <c r="M3642" s="3" t="s">
        <v>4753</v>
      </c>
      <c r="N3642" s="3" t="s">
        <v>4722</v>
      </c>
      <c r="O3642" s="3" t="s">
        <v>4715</v>
      </c>
      <c r="P3642" s="3"/>
      <c r="Q3642" s="3"/>
      <c r="R3642" s="3"/>
      <c r="S3642" s="3"/>
      <c r="T3642" s="3" t="s">
        <v>4716</v>
      </c>
    </row>
    <row r="3643" spans="2:20">
      <c r="B3643" t="s">
        <v>12345</v>
      </c>
      <c r="C3643" t="s">
        <v>18023</v>
      </c>
      <c r="E3643" t="s">
        <v>16672</v>
      </c>
      <c r="F3643" s="3">
        <v>0</v>
      </c>
      <c r="G3643" s="3">
        <v>0</v>
      </c>
      <c r="H3643" s="255">
        <v>41520</v>
      </c>
      <c r="I3643" s="270">
        <v>9.4166666666666661</v>
      </c>
      <c r="J3643" s="3">
        <v>-1</v>
      </c>
      <c r="K3643" s="3" t="s">
        <v>12343</v>
      </c>
      <c r="L3643" s="3" t="s">
        <v>4753</v>
      </c>
      <c r="M3643" s="3" t="s">
        <v>4753</v>
      </c>
      <c r="N3643" s="3" t="s">
        <v>4722</v>
      </c>
      <c r="O3643" s="3" t="s">
        <v>4715</v>
      </c>
      <c r="P3643" s="3"/>
      <c r="Q3643" s="3"/>
      <c r="R3643" s="3"/>
      <c r="S3643" s="3"/>
      <c r="T3643" s="3" t="s">
        <v>4716</v>
      </c>
    </row>
    <row r="3644" spans="2:20">
      <c r="B3644" t="s">
        <v>12345</v>
      </c>
      <c r="C3644" t="s">
        <v>18024</v>
      </c>
      <c r="E3644" t="s">
        <v>18025</v>
      </c>
      <c r="F3644" s="3">
        <v>1</v>
      </c>
      <c r="G3644" s="3">
        <v>4304.3900000000003</v>
      </c>
      <c r="H3644" s="255">
        <v>41542</v>
      </c>
      <c r="I3644" s="270">
        <v>9.4166666666666661</v>
      </c>
      <c r="J3644" s="3">
        <v>-1</v>
      </c>
      <c r="K3644" s="3" t="s">
        <v>4752</v>
      </c>
      <c r="L3644" s="3" t="s">
        <v>4753</v>
      </c>
      <c r="M3644" s="3" t="s">
        <v>4753</v>
      </c>
      <c r="N3644" s="3" t="s">
        <v>4722</v>
      </c>
      <c r="O3644" s="3" t="s">
        <v>4715</v>
      </c>
      <c r="P3644" s="3"/>
      <c r="Q3644" s="3"/>
      <c r="R3644" s="3"/>
      <c r="S3644" s="3"/>
      <c r="T3644" s="3" t="s">
        <v>4716</v>
      </c>
    </row>
    <row r="3645" spans="2:20">
      <c r="B3645" t="s">
        <v>12345</v>
      </c>
      <c r="C3645" t="s">
        <v>18026</v>
      </c>
      <c r="E3645" t="s">
        <v>17660</v>
      </c>
      <c r="F3645" s="3">
        <v>0</v>
      </c>
      <c r="G3645" s="3">
        <v>0</v>
      </c>
      <c r="H3645" s="255">
        <v>41520</v>
      </c>
      <c r="I3645" s="270">
        <v>9.4166666666666661</v>
      </c>
      <c r="J3645" s="3">
        <v>-1</v>
      </c>
      <c r="K3645" s="3" t="s">
        <v>12343</v>
      </c>
      <c r="L3645" s="3" t="s">
        <v>4753</v>
      </c>
      <c r="M3645" s="3" t="s">
        <v>4753</v>
      </c>
      <c r="N3645" s="3" t="s">
        <v>4731</v>
      </c>
      <c r="O3645" s="3" t="s">
        <v>4715</v>
      </c>
      <c r="P3645" s="3"/>
      <c r="Q3645" s="3"/>
      <c r="R3645" s="3"/>
      <c r="S3645" s="3"/>
      <c r="T3645" s="3" t="s">
        <v>4716</v>
      </c>
    </row>
    <row r="3646" spans="2:20">
      <c r="B3646" t="s">
        <v>12345</v>
      </c>
      <c r="C3646" t="s">
        <v>18027</v>
      </c>
      <c r="E3646" t="s">
        <v>16495</v>
      </c>
      <c r="F3646" s="3">
        <v>0</v>
      </c>
      <c r="G3646" s="3">
        <v>0</v>
      </c>
      <c r="H3646" s="255">
        <v>41493</v>
      </c>
      <c r="I3646" s="270">
        <v>9.5</v>
      </c>
      <c r="J3646" s="3">
        <v>-1</v>
      </c>
      <c r="K3646" s="3" t="s">
        <v>4752</v>
      </c>
      <c r="L3646" s="3" t="s">
        <v>4753</v>
      </c>
      <c r="M3646" s="3" t="s">
        <v>4753</v>
      </c>
      <c r="N3646" s="3" t="s">
        <v>4722</v>
      </c>
      <c r="O3646" s="3" t="s">
        <v>4715</v>
      </c>
      <c r="P3646" s="3"/>
      <c r="Q3646" s="3"/>
      <c r="R3646" s="3"/>
      <c r="S3646" s="3"/>
      <c r="T3646" s="3" t="s">
        <v>4716</v>
      </c>
    </row>
    <row r="3647" spans="2:20">
      <c r="B3647" t="s">
        <v>12345</v>
      </c>
      <c r="C3647" t="s">
        <v>18028</v>
      </c>
      <c r="E3647" t="s">
        <v>16674</v>
      </c>
      <c r="F3647" s="3">
        <v>0</v>
      </c>
      <c r="G3647" s="3">
        <v>0</v>
      </c>
      <c r="H3647" s="255">
        <v>41503</v>
      </c>
      <c r="I3647" s="270">
        <v>9.5</v>
      </c>
      <c r="J3647" s="3">
        <v>-1</v>
      </c>
      <c r="K3647" s="3" t="s">
        <v>12343</v>
      </c>
      <c r="L3647" s="3" t="s">
        <v>4753</v>
      </c>
      <c r="M3647" s="3" t="s">
        <v>4753</v>
      </c>
      <c r="N3647" s="3" t="s">
        <v>4712</v>
      </c>
      <c r="O3647" s="3" t="s">
        <v>4715</v>
      </c>
      <c r="P3647" s="3"/>
      <c r="Q3647" s="3"/>
      <c r="R3647" s="3"/>
      <c r="S3647" s="3"/>
      <c r="T3647" s="3" t="s">
        <v>4716</v>
      </c>
    </row>
    <row r="3648" spans="2:20">
      <c r="B3648" t="s">
        <v>12345</v>
      </c>
      <c r="C3648" t="s">
        <v>18029</v>
      </c>
      <c r="E3648" t="s">
        <v>15289</v>
      </c>
      <c r="F3648" s="3">
        <v>0</v>
      </c>
      <c r="G3648" s="3">
        <v>0</v>
      </c>
      <c r="H3648" s="255">
        <v>41505</v>
      </c>
      <c r="I3648" s="270">
        <v>9.5</v>
      </c>
      <c r="J3648" s="3">
        <v>-1</v>
      </c>
      <c r="K3648" s="3" t="s">
        <v>12343</v>
      </c>
      <c r="L3648" s="3" t="s">
        <v>5197</v>
      </c>
      <c r="M3648" s="3" t="s">
        <v>18030</v>
      </c>
      <c r="N3648" s="3" t="s">
        <v>4722</v>
      </c>
      <c r="O3648" s="3" t="s">
        <v>4715</v>
      </c>
      <c r="P3648" s="3"/>
      <c r="Q3648" s="3"/>
      <c r="R3648" s="3"/>
      <c r="S3648" s="3"/>
      <c r="T3648" s="3" t="s">
        <v>4716</v>
      </c>
    </row>
    <row r="3649" spans="2:20">
      <c r="B3649" t="s">
        <v>12345</v>
      </c>
      <c r="C3649" t="s">
        <v>18031</v>
      </c>
      <c r="E3649" t="s">
        <v>16641</v>
      </c>
      <c r="F3649" s="3">
        <v>0</v>
      </c>
      <c r="G3649" s="3">
        <v>0</v>
      </c>
      <c r="H3649" s="255">
        <v>41499</v>
      </c>
      <c r="I3649" s="270">
        <v>9.5</v>
      </c>
      <c r="J3649" s="3">
        <v>-1</v>
      </c>
      <c r="K3649" s="3" t="s">
        <v>4752</v>
      </c>
      <c r="L3649" s="3" t="s">
        <v>5324</v>
      </c>
      <c r="M3649" s="3" t="s">
        <v>16442</v>
      </c>
      <c r="N3649" s="3" t="s">
        <v>4731</v>
      </c>
      <c r="O3649" s="3" t="s">
        <v>4715</v>
      </c>
      <c r="P3649" s="3"/>
      <c r="Q3649" s="3"/>
      <c r="R3649" s="3"/>
      <c r="S3649" s="3"/>
      <c r="T3649" s="3" t="s">
        <v>4716</v>
      </c>
    </row>
    <row r="3650" spans="2:20">
      <c r="B3650" t="s">
        <v>12345</v>
      </c>
      <c r="C3650" t="s">
        <v>18032</v>
      </c>
      <c r="E3650" t="s">
        <v>15519</v>
      </c>
      <c r="F3650" s="3">
        <v>0</v>
      </c>
      <c r="G3650" s="3">
        <v>0</v>
      </c>
      <c r="H3650" s="255">
        <v>41513</v>
      </c>
      <c r="I3650" s="270">
        <v>9.5</v>
      </c>
      <c r="J3650" s="3">
        <v>-1</v>
      </c>
      <c r="K3650" s="3" t="s">
        <v>12343</v>
      </c>
      <c r="L3650" s="3" t="s">
        <v>4726</v>
      </c>
      <c r="M3650" s="3" t="s">
        <v>4994</v>
      </c>
      <c r="N3650" s="3" t="s">
        <v>4722</v>
      </c>
      <c r="O3650" s="3" t="s">
        <v>4715</v>
      </c>
      <c r="P3650" s="3"/>
      <c r="Q3650" s="3"/>
      <c r="R3650" s="3"/>
      <c r="S3650" s="3"/>
      <c r="T3650" s="3" t="s">
        <v>4716</v>
      </c>
    </row>
    <row r="3651" spans="2:20">
      <c r="B3651" t="s">
        <v>12345</v>
      </c>
      <c r="C3651" t="s">
        <v>18033</v>
      </c>
      <c r="E3651" t="s">
        <v>17591</v>
      </c>
      <c r="F3651" s="3">
        <v>0</v>
      </c>
      <c r="G3651" s="3">
        <v>0</v>
      </c>
      <c r="H3651" s="255">
        <v>41512</v>
      </c>
      <c r="I3651" s="270">
        <v>9.5</v>
      </c>
      <c r="J3651" s="3">
        <v>-1</v>
      </c>
      <c r="K3651" s="3" t="s">
        <v>4752</v>
      </c>
      <c r="L3651" s="3" t="s">
        <v>5197</v>
      </c>
      <c r="M3651" s="3" t="s">
        <v>18034</v>
      </c>
      <c r="N3651" s="3" t="s">
        <v>4722</v>
      </c>
      <c r="O3651" s="3" t="s">
        <v>4715</v>
      </c>
      <c r="P3651" s="3"/>
      <c r="Q3651" s="3"/>
      <c r="R3651" s="3"/>
      <c r="S3651" s="3"/>
      <c r="T3651" s="3" t="s">
        <v>4716</v>
      </c>
    </row>
    <row r="3652" spans="2:20">
      <c r="B3652" t="s">
        <v>12345</v>
      </c>
      <c r="C3652" t="s">
        <v>18035</v>
      </c>
      <c r="E3652" t="s">
        <v>16855</v>
      </c>
      <c r="F3652" s="3">
        <v>0</v>
      </c>
      <c r="G3652" s="3">
        <v>0</v>
      </c>
      <c r="H3652" s="255">
        <v>41514</v>
      </c>
      <c r="I3652" s="270">
        <v>9.5</v>
      </c>
      <c r="J3652" s="3">
        <v>-1</v>
      </c>
      <c r="K3652" s="3" t="s">
        <v>12343</v>
      </c>
      <c r="L3652" s="3" t="s">
        <v>4726</v>
      </c>
      <c r="M3652" s="3" t="s">
        <v>4994</v>
      </c>
      <c r="N3652" s="3" t="s">
        <v>4722</v>
      </c>
      <c r="O3652" s="3" t="s">
        <v>4715</v>
      </c>
      <c r="P3652" s="3"/>
      <c r="Q3652" s="3"/>
      <c r="R3652" s="3"/>
      <c r="S3652" s="3"/>
      <c r="T3652" s="3" t="s">
        <v>4716</v>
      </c>
    </row>
    <row r="3653" spans="2:20">
      <c r="B3653" t="s">
        <v>12345</v>
      </c>
      <c r="C3653" t="s">
        <v>18036</v>
      </c>
      <c r="E3653" t="s">
        <v>13549</v>
      </c>
      <c r="F3653" s="3">
        <v>0</v>
      </c>
      <c r="G3653" s="3">
        <v>0</v>
      </c>
      <c r="H3653" s="255">
        <v>41507</v>
      </c>
      <c r="I3653" s="270">
        <v>9.5</v>
      </c>
      <c r="J3653" s="3">
        <v>87578</v>
      </c>
      <c r="K3653" s="3" t="s">
        <v>4752</v>
      </c>
      <c r="L3653" s="3" t="s">
        <v>4726</v>
      </c>
      <c r="M3653" s="3" t="s">
        <v>7955</v>
      </c>
      <c r="N3653" s="3" t="s">
        <v>4722</v>
      </c>
      <c r="O3653" s="3" t="s">
        <v>4715</v>
      </c>
      <c r="P3653" s="3"/>
      <c r="Q3653" s="3"/>
      <c r="R3653" s="3"/>
      <c r="S3653" s="3"/>
      <c r="T3653" s="3" t="s">
        <v>4716</v>
      </c>
    </row>
    <row r="3654" spans="2:20">
      <c r="B3654" t="s">
        <v>12345</v>
      </c>
      <c r="C3654" t="s">
        <v>18037</v>
      </c>
      <c r="E3654" t="s">
        <v>13797</v>
      </c>
      <c r="F3654" s="3">
        <v>0</v>
      </c>
      <c r="G3654" s="3">
        <v>0</v>
      </c>
      <c r="H3654" s="255">
        <v>41500</v>
      </c>
      <c r="I3654" s="270">
        <v>9.5</v>
      </c>
      <c r="J3654" s="3">
        <v>-1</v>
      </c>
      <c r="K3654" s="3" t="s">
        <v>12343</v>
      </c>
      <c r="L3654" s="3" t="s">
        <v>4726</v>
      </c>
      <c r="M3654" s="3" t="s">
        <v>10458</v>
      </c>
      <c r="N3654" s="3" t="s">
        <v>4722</v>
      </c>
      <c r="O3654" s="3" t="s">
        <v>4715</v>
      </c>
      <c r="P3654" s="3"/>
      <c r="Q3654" s="3"/>
      <c r="R3654" s="3"/>
      <c r="S3654" s="3"/>
      <c r="T3654" s="3" t="s">
        <v>4716</v>
      </c>
    </row>
    <row r="3655" spans="2:20">
      <c r="B3655" t="s">
        <v>12345</v>
      </c>
      <c r="C3655" t="s">
        <v>18038</v>
      </c>
      <c r="E3655" t="s">
        <v>15121</v>
      </c>
      <c r="F3655" s="3">
        <v>0</v>
      </c>
      <c r="G3655" s="3">
        <v>0</v>
      </c>
      <c r="H3655" s="255">
        <v>41503</v>
      </c>
      <c r="I3655" s="270">
        <v>9.5</v>
      </c>
      <c r="J3655" s="3">
        <v>-1</v>
      </c>
      <c r="K3655" s="3" t="s">
        <v>12343</v>
      </c>
      <c r="L3655" s="3" t="s">
        <v>4726</v>
      </c>
      <c r="M3655" s="3" t="s">
        <v>8157</v>
      </c>
      <c r="N3655" s="3" t="s">
        <v>4718</v>
      </c>
      <c r="O3655" s="3" t="s">
        <v>4715</v>
      </c>
      <c r="P3655" s="3"/>
      <c r="Q3655" s="3"/>
      <c r="R3655" s="3"/>
      <c r="S3655" s="3"/>
      <c r="T3655" s="3" t="s">
        <v>4716</v>
      </c>
    </row>
    <row r="3656" spans="2:20">
      <c r="B3656" t="s">
        <v>12345</v>
      </c>
      <c r="C3656" t="s">
        <v>18039</v>
      </c>
      <c r="E3656" t="s">
        <v>18040</v>
      </c>
      <c r="F3656" s="3">
        <v>0</v>
      </c>
      <c r="G3656" s="3">
        <v>0</v>
      </c>
      <c r="H3656" s="255">
        <v>41501</v>
      </c>
      <c r="I3656" s="270">
        <v>9.5</v>
      </c>
      <c r="J3656" s="3">
        <v>-1</v>
      </c>
      <c r="K3656" s="3" t="s">
        <v>4752</v>
      </c>
      <c r="L3656" s="3" t="s">
        <v>5324</v>
      </c>
      <c r="M3656" s="3" t="s">
        <v>12772</v>
      </c>
      <c r="N3656" s="3" t="s">
        <v>4718</v>
      </c>
      <c r="O3656" s="3" t="s">
        <v>4715</v>
      </c>
      <c r="P3656" s="3"/>
      <c r="Q3656" s="3"/>
      <c r="R3656" s="3"/>
      <c r="S3656" s="3"/>
      <c r="T3656" s="3" t="s">
        <v>4716</v>
      </c>
    </row>
    <row r="3657" spans="2:20">
      <c r="B3657" t="s">
        <v>12345</v>
      </c>
      <c r="C3657" t="s">
        <v>18041</v>
      </c>
      <c r="E3657" t="s">
        <v>17758</v>
      </c>
      <c r="F3657" s="3">
        <v>0</v>
      </c>
      <c r="G3657" s="3">
        <v>0</v>
      </c>
      <c r="H3657" s="255">
        <v>41508</v>
      </c>
      <c r="I3657" s="270">
        <v>9.5</v>
      </c>
      <c r="J3657" s="3">
        <v>-1</v>
      </c>
      <c r="K3657" s="3" t="s">
        <v>12343</v>
      </c>
      <c r="L3657" s="3" t="s">
        <v>4726</v>
      </c>
      <c r="M3657" s="3" t="s">
        <v>18042</v>
      </c>
      <c r="N3657" s="3" t="s">
        <v>4731</v>
      </c>
      <c r="O3657" s="3" t="s">
        <v>4715</v>
      </c>
      <c r="P3657" s="3"/>
      <c r="Q3657" s="3"/>
      <c r="R3657" s="3"/>
      <c r="S3657" s="3"/>
      <c r="T3657" s="3" t="s">
        <v>4716</v>
      </c>
    </row>
    <row r="3658" spans="2:20">
      <c r="B3658" t="s">
        <v>12345</v>
      </c>
      <c r="C3658" t="s">
        <v>18043</v>
      </c>
      <c r="E3658" t="s">
        <v>14927</v>
      </c>
      <c r="F3658" s="3">
        <v>0</v>
      </c>
      <c r="G3658" s="3">
        <v>0</v>
      </c>
      <c r="H3658" s="255">
        <v>41495</v>
      </c>
      <c r="I3658" s="270">
        <v>9.5</v>
      </c>
      <c r="J3658" s="3">
        <v>-1</v>
      </c>
      <c r="K3658" s="3" t="s">
        <v>4752</v>
      </c>
      <c r="L3658" s="3" t="s">
        <v>4726</v>
      </c>
      <c r="M3658" s="3" t="s">
        <v>4994</v>
      </c>
      <c r="N3658" s="3" t="s">
        <v>4722</v>
      </c>
      <c r="O3658" s="3" t="s">
        <v>4715</v>
      </c>
      <c r="P3658" s="3"/>
      <c r="Q3658" s="3"/>
      <c r="R3658" s="3"/>
      <c r="S3658" s="3"/>
      <c r="T3658" s="3" t="s">
        <v>4716</v>
      </c>
    </row>
    <row r="3659" spans="2:20">
      <c r="B3659" t="s">
        <v>12345</v>
      </c>
      <c r="C3659" t="s">
        <v>18044</v>
      </c>
      <c r="E3659" t="s">
        <v>17444</v>
      </c>
      <c r="F3659" s="3">
        <v>0</v>
      </c>
      <c r="G3659" s="3">
        <v>0</v>
      </c>
      <c r="H3659" s="255">
        <v>41514</v>
      </c>
      <c r="I3659" s="270">
        <v>9.5</v>
      </c>
      <c r="J3659" s="3">
        <v>-1</v>
      </c>
      <c r="K3659" s="3" t="s">
        <v>12343</v>
      </c>
      <c r="L3659" s="3" t="s">
        <v>4726</v>
      </c>
      <c r="M3659" s="3" t="s">
        <v>4994</v>
      </c>
      <c r="N3659" s="3" t="s">
        <v>4731</v>
      </c>
      <c r="O3659" s="3" t="s">
        <v>4715</v>
      </c>
      <c r="P3659" s="3"/>
      <c r="Q3659" s="3"/>
      <c r="R3659" s="3"/>
      <c r="S3659" s="3"/>
      <c r="T3659" s="3" t="s">
        <v>4716</v>
      </c>
    </row>
    <row r="3660" spans="2:20">
      <c r="B3660" t="s">
        <v>12345</v>
      </c>
      <c r="C3660" t="s">
        <v>18045</v>
      </c>
      <c r="E3660" t="s">
        <v>16519</v>
      </c>
      <c r="F3660" s="3">
        <v>1</v>
      </c>
      <c r="G3660" s="3">
        <v>1363.76</v>
      </c>
      <c r="H3660" s="255">
        <v>41491</v>
      </c>
      <c r="I3660" s="270">
        <v>9.5</v>
      </c>
      <c r="J3660" s="3">
        <v>-1</v>
      </c>
      <c r="K3660" s="3" t="s">
        <v>12343</v>
      </c>
      <c r="L3660" s="3" t="s">
        <v>4726</v>
      </c>
      <c r="M3660" s="3" t="s">
        <v>5972</v>
      </c>
      <c r="N3660" s="3" t="s">
        <v>4722</v>
      </c>
      <c r="O3660" s="3" t="s">
        <v>4715</v>
      </c>
      <c r="P3660" s="3"/>
      <c r="Q3660" s="3"/>
      <c r="R3660" s="3"/>
      <c r="S3660" s="3"/>
      <c r="T3660" s="3" t="s">
        <v>4716</v>
      </c>
    </row>
    <row r="3661" spans="2:20">
      <c r="B3661" t="s">
        <v>12345</v>
      </c>
      <c r="C3661" t="s">
        <v>18046</v>
      </c>
      <c r="E3661" t="s">
        <v>17885</v>
      </c>
      <c r="F3661" s="3">
        <v>0</v>
      </c>
      <c r="G3661" s="3">
        <v>0</v>
      </c>
      <c r="H3661" s="255">
        <v>41493</v>
      </c>
      <c r="I3661" s="270">
        <v>9.5</v>
      </c>
      <c r="J3661" s="3">
        <v>-1</v>
      </c>
      <c r="K3661" s="3" t="s">
        <v>4752</v>
      </c>
      <c r="L3661" s="3" t="s">
        <v>4753</v>
      </c>
      <c r="M3661" s="3" t="s">
        <v>4753</v>
      </c>
      <c r="N3661" s="3" t="s">
        <v>4722</v>
      </c>
      <c r="O3661" s="3" t="s">
        <v>4715</v>
      </c>
      <c r="P3661" s="3"/>
      <c r="Q3661" s="3"/>
      <c r="R3661" s="3"/>
      <c r="S3661" s="3"/>
      <c r="T3661" s="3" t="s">
        <v>4716</v>
      </c>
    </row>
    <row r="3662" spans="2:20">
      <c r="B3662" t="s">
        <v>12345</v>
      </c>
      <c r="C3662" t="s">
        <v>18047</v>
      </c>
      <c r="E3662" t="s">
        <v>14681</v>
      </c>
      <c r="F3662" s="3">
        <v>1</v>
      </c>
      <c r="G3662" s="3">
        <v>55.64</v>
      </c>
      <c r="H3662" s="255">
        <v>41508</v>
      </c>
      <c r="I3662" s="270">
        <v>9.5</v>
      </c>
      <c r="J3662" s="3">
        <v>-1</v>
      </c>
      <c r="K3662" s="3" t="s">
        <v>4752</v>
      </c>
      <c r="L3662" s="3" t="s">
        <v>4753</v>
      </c>
      <c r="M3662" s="3" t="s">
        <v>4753</v>
      </c>
      <c r="N3662" s="3" t="s">
        <v>4722</v>
      </c>
      <c r="O3662" s="3" t="s">
        <v>4715</v>
      </c>
      <c r="P3662" s="3"/>
      <c r="Q3662" s="3"/>
      <c r="R3662" s="3"/>
      <c r="S3662" s="3"/>
      <c r="T3662" s="3" t="s">
        <v>4716</v>
      </c>
    </row>
    <row r="3663" spans="2:20">
      <c r="B3663" t="s">
        <v>12345</v>
      </c>
      <c r="C3663" t="s">
        <v>18048</v>
      </c>
      <c r="E3663" t="s">
        <v>15147</v>
      </c>
      <c r="F3663" s="3">
        <v>0</v>
      </c>
      <c r="G3663" s="3">
        <v>0</v>
      </c>
      <c r="H3663" s="255">
        <v>41502</v>
      </c>
      <c r="I3663" s="270">
        <v>9.5</v>
      </c>
      <c r="J3663" s="3">
        <v>-1</v>
      </c>
      <c r="K3663" s="3" t="s">
        <v>12343</v>
      </c>
      <c r="L3663" s="3" t="s">
        <v>4753</v>
      </c>
      <c r="M3663" s="3" t="s">
        <v>4753</v>
      </c>
      <c r="N3663" s="3" t="s">
        <v>4712</v>
      </c>
      <c r="O3663" s="3" t="s">
        <v>4715</v>
      </c>
      <c r="P3663" s="3"/>
      <c r="Q3663" s="3"/>
      <c r="R3663" s="3"/>
      <c r="S3663" s="3"/>
      <c r="T3663" s="3" t="s">
        <v>4716</v>
      </c>
    </row>
    <row r="3664" spans="2:20">
      <c r="B3664" t="s">
        <v>12345</v>
      </c>
      <c r="C3664" t="s">
        <v>18049</v>
      </c>
      <c r="E3664" t="s">
        <v>14955</v>
      </c>
      <c r="F3664" s="3">
        <v>0</v>
      </c>
      <c r="G3664" s="3">
        <v>0</v>
      </c>
      <c r="H3664" s="255">
        <v>41480</v>
      </c>
      <c r="I3664" s="270">
        <v>9.5833333333333339</v>
      </c>
      <c r="J3664" s="3">
        <v>-1</v>
      </c>
      <c r="K3664" s="3" t="s">
        <v>4752</v>
      </c>
      <c r="L3664" s="3" t="s">
        <v>4753</v>
      </c>
      <c r="M3664" s="3" t="s">
        <v>4753</v>
      </c>
      <c r="N3664" s="3" t="s">
        <v>4722</v>
      </c>
      <c r="O3664" s="3" t="s">
        <v>4715</v>
      </c>
      <c r="P3664" s="3"/>
      <c r="Q3664" s="3"/>
      <c r="R3664" s="3"/>
      <c r="S3664" s="3"/>
      <c r="T3664" s="3" t="s">
        <v>4716</v>
      </c>
    </row>
    <row r="3665" spans="2:20">
      <c r="B3665" t="s">
        <v>12345</v>
      </c>
      <c r="C3665" t="s">
        <v>18050</v>
      </c>
      <c r="E3665" t="s">
        <v>17356</v>
      </c>
      <c r="F3665" s="3">
        <v>0</v>
      </c>
      <c r="G3665" s="3">
        <v>0</v>
      </c>
      <c r="H3665" s="255">
        <v>41485</v>
      </c>
      <c r="I3665" s="270">
        <v>9.5833333333333339</v>
      </c>
      <c r="J3665" s="3">
        <v>-1</v>
      </c>
      <c r="K3665" s="3" t="s">
        <v>12343</v>
      </c>
      <c r="L3665" s="3" t="s">
        <v>4753</v>
      </c>
      <c r="M3665" s="3" t="s">
        <v>4753</v>
      </c>
      <c r="N3665" s="3" t="s">
        <v>4722</v>
      </c>
      <c r="O3665" s="3" t="s">
        <v>4715</v>
      </c>
      <c r="P3665" s="3"/>
      <c r="Q3665" s="3"/>
      <c r="R3665" s="3"/>
      <c r="S3665" s="3"/>
      <c r="T3665" s="3" t="s">
        <v>4716</v>
      </c>
    </row>
    <row r="3666" spans="2:20">
      <c r="B3666" t="s">
        <v>12345</v>
      </c>
      <c r="C3666" t="s">
        <v>18051</v>
      </c>
      <c r="E3666" t="s">
        <v>18052</v>
      </c>
      <c r="F3666" s="3">
        <v>0</v>
      </c>
      <c r="G3666" s="3">
        <v>0</v>
      </c>
      <c r="H3666" s="255">
        <v>41460</v>
      </c>
      <c r="I3666" s="270">
        <v>9.5833333333333339</v>
      </c>
      <c r="J3666" s="3">
        <v>-1</v>
      </c>
      <c r="K3666" s="3" t="s">
        <v>12343</v>
      </c>
      <c r="L3666" s="3" t="s">
        <v>5197</v>
      </c>
      <c r="M3666" s="3" t="s">
        <v>12599</v>
      </c>
      <c r="N3666" s="3" t="s">
        <v>4722</v>
      </c>
      <c r="O3666" s="3" t="s">
        <v>4715</v>
      </c>
      <c r="P3666" s="3"/>
      <c r="Q3666" s="3"/>
      <c r="R3666" s="3"/>
      <c r="S3666" s="3"/>
      <c r="T3666" s="3" t="s">
        <v>4716</v>
      </c>
    </row>
    <row r="3667" spans="2:20">
      <c r="B3667" t="s">
        <v>12345</v>
      </c>
      <c r="C3667" t="s">
        <v>18053</v>
      </c>
      <c r="E3667" t="s">
        <v>15804</v>
      </c>
      <c r="F3667" s="3">
        <v>0</v>
      </c>
      <c r="G3667" s="3">
        <v>0</v>
      </c>
      <c r="H3667" s="255">
        <v>41486</v>
      </c>
      <c r="I3667" s="270">
        <v>9.5833333333333339</v>
      </c>
      <c r="J3667" s="3">
        <v>-1</v>
      </c>
      <c r="K3667" s="3" t="s">
        <v>12343</v>
      </c>
      <c r="L3667" s="3" t="s">
        <v>4753</v>
      </c>
      <c r="M3667" s="3" t="s">
        <v>4753</v>
      </c>
      <c r="N3667" s="3" t="s">
        <v>4712</v>
      </c>
      <c r="O3667" s="3" t="s">
        <v>4715</v>
      </c>
      <c r="P3667" s="3"/>
      <c r="Q3667" s="3"/>
      <c r="R3667" s="3"/>
      <c r="S3667" s="3"/>
      <c r="T3667" s="3" t="s">
        <v>4716</v>
      </c>
    </row>
    <row r="3668" spans="2:20">
      <c r="B3668" t="s">
        <v>12345</v>
      </c>
      <c r="C3668" t="s">
        <v>18054</v>
      </c>
      <c r="E3668" t="s">
        <v>17587</v>
      </c>
      <c r="F3668" s="3">
        <v>0</v>
      </c>
      <c r="G3668" s="3">
        <v>0</v>
      </c>
      <c r="H3668" s="255">
        <v>41465</v>
      </c>
      <c r="I3668" s="270">
        <v>9.5833333333333339</v>
      </c>
      <c r="J3668" s="3">
        <v>-1</v>
      </c>
      <c r="K3668" s="3" t="s">
        <v>4752</v>
      </c>
      <c r="L3668" s="3" t="s">
        <v>4726</v>
      </c>
      <c r="M3668" s="3" t="s">
        <v>5972</v>
      </c>
      <c r="N3668" s="3" t="s">
        <v>4718</v>
      </c>
      <c r="O3668" s="3" t="s">
        <v>4715</v>
      </c>
      <c r="P3668" s="3"/>
      <c r="Q3668" s="3"/>
      <c r="R3668" s="3"/>
      <c r="S3668" s="3"/>
      <c r="T3668" s="3" t="s">
        <v>4716</v>
      </c>
    </row>
    <row r="3669" spans="2:20">
      <c r="B3669" t="s">
        <v>12345</v>
      </c>
      <c r="C3669" t="s">
        <v>18055</v>
      </c>
      <c r="E3669" t="s">
        <v>15968</v>
      </c>
      <c r="F3669" s="3">
        <v>0</v>
      </c>
      <c r="G3669" s="3">
        <v>0</v>
      </c>
      <c r="H3669" s="255">
        <v>41485</v>
      </c>
      <c r="I3669" s="270">
        <v>9.5833333333333339</v>
      </c>
      <c r="J3669" s="3">
        <v>-1</v>
      </c>
      <c r="K3669" s="3" t="s">
        <v>12343</v>
      </c>
      <c r="L3669" s="3" t="s">
        <v>4726</v>
      </c>
      <c r="M3669" s="3" t="s">
        <v>11774</v>
      </c>
      <c r="N3669" s="3" t="s">
        <v>4731</v>
      </c>
      <c r="O3669" s="3" t="s">
        <v>4715</v>
      </c>
      <c r="P3669" s="3"/>
      <c r="Q3669" s="3"/>
      <c r="R3669" s="3"/>
      <c r="S3669" s="3"/>
      <c r="T3669" s="3" t="s">
        <v>4716</v>
      </c>
    </row>
    <row r="3670" spans="2:20">
      <c r="B3670" t="s">
        <v>12378</v>
      </c>
      <c r="C3670" t="s">
        <v>18056</v>
      </c>
      <c r="E3670" t="s">
        <v>13819</v>
      </c>
      <c r="F3670" s="3">
        <v>0</v>
      </c>
      <c r="G3670" s="3">
        <v>0</v>
      </c>
      <c r="H3670" s="255">
        <v>41456</v>
      </c>
      <c r="I3670" s="270">
        <v>9.5833333333333339</v>
      </c>
      <c r="J3670" s="3">
        <v>119358</v>
      </c>
      <c r="K3670" s="3" t="s">
        <v>12343</v>
      </c>
      <c r="L3670" s="3" t="s">
        <v>4726</v>
      </c>
      <c r="M3670" s="3" t="s">
        <v>18057</v>
      </c>
      <c r="N3670" s="3" t="s">
        <v>4712</v>
      </c>
      <c r="O3670" s="3" t="s">
        <v>4715</v>
      </c>
      <c r="P3670" s="3"/>
      <c r="Q3670" s="3"/>
      <c r="R3670" s="3"/>
      <c r="S3670" s="3"/>
      <c r="T3670" s="3" t="s">
        <v>4716</v>
      </c>
    </row>
    <row r="3671" spans="2:20">
      <c r="B3671" t="s">
        <v>12345</v>
      </c>
      <c r="C3671" t="s">
        <v>18058</v>
      </c>
      <c r="E3671" t="s">
        <v>14222</v>
      </c>
      <c r="F3671" s="3">
        <v>0</v>
      </c>
      <c r="G3671" s="3">
        <v>0</v>
      </c>
      <c r="H3671" s="255">
        <v>41485</v>
      </c>
      <c r="I3671" s="270">
        <v>9.5833333333333339</v>
      </c>
      <c r="J3671" s="3">
        <v>-1</v>
      </c>
      <c r="K3671" s="3" t="s">
        <v>12343</v>
      </c>
      <c r="L3671" s="3" t="s">
        <v>4726</v>
      </c>
      <c r="M3671" s="3" t="s">
        <v>11825</v>
      </c>
      <c r="N3671" s="3" t="s">
        <v>4722</v>
      </c>
      <c r="O3671" s="3" t="s">
        <v>4715</v>
      </c>
      <c r="P3671" s="3"/>
      <c r="Q3671" s="3"/>
      <c r="R3671" s="3"/>
      <c r="S3671" s="3"/>
      <c r="T3671" s="3" t="s">
        <v>4716</v>
      </c>
    </row>
    <row r="3672" spans="2:20">
      <c r="B3672" t="s">
        <v>12345</v>
      </c>
      <c r="C3672" t="s">
        <v>18059</v>
      </c>
      <c r="E3672" t="s">
        <v>16212</v>
      </c>
      <c r="F3672" s="3">
        <v>0</v>
      </c>
      <c r="G3672" s="3">
        <v>0</v>
      </c>
      <c r="H3672" s="255">
        <v>41456</v>
      </c>
      <c r="I3672" s="270">
        <v>9.5833333333333339</v>
      </c>
      <c r="J3672" s="3">
        <v>-1</v>
      </c>
      <c r="K3672" s="3" t="s">
        <v>12343</v>
      </c>
      <c r="L3672" s="3" t="s">
        <v>4726</v>
      </c>
      <c r="M3672" s="3" t="s">
        <v>11774</v>
      </c>
      <c r="N3672" s="3" t="s">
        <v>4722</v>
      </c>
      <c r="O3672" s="3" t="s">
        <v>4715</v>
      </c>
      <c r="P3672" s="3"/>
      <c r="Q3672" s="3"/>
      <c r="R3672" s="3"/>
      <c r="S3672" s="3"/>
      <c r="T3672" s="3" t="s">
        <v>4716</v>
      </c>
    </row>
    <row r="3673" spans="2:20">
      <c r="B3673" t="s">
        <v>12345</v>
      </c>
      <c r="C3673" t="s">
        <v>18060</v>
      </c>
      <c r="E3673" t="s">
        <v>18061</v>
      </c>
      <c r="F3673" s="3">
        <v>0</v>
      </c>
      <c r="G3673" s="3">
        <v>0</v>
      </c>
      <c r="H3673" s="255">
        <v>41464</v>
      </c>
      <c r="I3673" s="270">
        <v>9.5833333333333339</v>
      </c>
      <c r="J3673" s="3">
        <v>-1</v>
      </c>
      <c r="K3673" s="3" t="s">
        <v>4752</v>
      </c>
      <c r="L3673" s="3" t="s">
        <v>4726</v>
      </c>
      <c r="M3673" s="3" t="s">
        <v>5188</v>
      </c>
      <c r="N3673" s="3" t="s">
        <v>4718</v>
      </c>
      <c r="O3673" s="3" t="s">
        <v>4715</v>
      </c>
      <c r="P3673" s="3"/>
      <c r="Q3673" s="3"/>
      <c r="R3673" s="3"/>
      <c r="S3673" s="3"/>
      <c r="T3673" s="3" t="s">
        <v>4716</v>
      </c>
    </row>
    <row r="3674" spans="2:20">
      <c r="B3674" t="s">
        <v>12345</v>
      </c>
      <c r="C3674" t="s">
        <v>588</v>
      </c>
      <c r="E3674" t="s">
        <v>12988</v>
      </c>
      <c r="F3674" s="3">
        <v>0</v>
      </c>
      <c r="G3674" s="3">
        <v>0</v>
      </c>
      <c r="H3674" s="255">
        <v>41467</v>
      </c>
      <c r="I3674" s="270">
        <v>9.5833333333333339</v>
      </c>
      <c r="J3674" s="3">
        <v>70308</v>
      </c>
      <c r="K3674" s="3" t="s">
        <v>12343</v>
      </c>
      <c r="L3674" s="3" t="s">
        <v>4726</v>
      </c>
      <c r="M3674" s="3" t="s">
        <v>18062</v>
      </c>
      <c r="N3674" s="3" t="s">
        <v>4718</v>
      </c>
      <c r="O3674" s="3" t="s">
        <v>4715</v>
      </c>
      <c r="P3674" s="3"/>
      <c r="Q3674" s="3"/>
      <c r="R3674" s="3"/>
      <c r="S3674" s="3"/>
      <c r="T3674" s="3" t="s">
        <v>4716</v>
      </c>
    </row>
    <row r="3675" spans="2:20">
      <c r="B3675" t="s">
        <v>12345</v>
      </c>
      <c r="C3675" t="s">
        <v>18063</v>
      </c>
      <c r="E3675" t="s">
        <v>18064</v>
      </c>
      <c r="F3675" s="3">
        <v>0</v>
      </c>
      <c r="G3675" s="3">
        <v>0</v>
      </c>
      <c r="H3675" s="255">
        <v>41464</v>
      </c>
      <c r="I3675" s="270">
        <v>9.5833333333333339</v>
      </c>
      <c r="J3675" s="3">
        <v>-1</v>
      </c>
      <c r="K3675" s="3" t="s">
        <v>4752</v>
      </c>
      <c r="L3675" s="3" t="s">
        <v>4726</v>
      </c>
      <c r="M3675" s="3" t="s">
        <v>7955</v>
      </c>
      <c r="N3675" s="3" t="s">
        <v>4718</v>
      </c>
      <c r="O3675" s="3" t="s">
        <v>4715</v>
      </c>
      <c r="P3675" s="3"/>
      <c r="Q3675" s="3"/>
      <c r="R3675" s="3"/>
      <c r="S3675" s="3"/>
      <c r="T3675" s="3" t="s">
        <v>4716</v>
      </c>
    </row>
    <row r="3676" spans="2:20">
      <c r="B3676" t="s">
        <v>12345</v>
      </c>
      <c r="C3676" t="s">
        <v>18065</v>
      </c>
      <c r="E3676" t="s">
        <v>16212</v>
      </c>
      <c r="F3676" s="3">
        <v>1</v>
      </c>
      <c r="G3676" s="3">
        <v>1363.76</v>
      </c>
      <c r="H3676" s="255">
        <v>41464</v>
      </c>
      <c r="I3676" s="270">
        <v>9.5833333333333339</v>
      </c>
      <c r="J3676" s="3">
        <v>-1</v>
      </c>
      <c r="K3676" s="3" t="s">
        <v>4752</v>
      </c>
      <c r="L3676" s="3" t="s">
        <v>4726</v>
      </c>
      <c r="M3676" s="3" t="s">
        <v>15479</v>
      </c>
      <c r="N3676" s="3" t="s">
        <v>4722</v>
      </c>
      <c r="O3676" s="3" t="s">
        <v>4715</v>
      </c>
      <c r="P3676" s="3"/>
      <c r="Q3676" s="3"/>
      <c r="R3676" s="3"/>
      <c r="S3676" s="3"/>
      <c r="T3676" s="3" t="s">
        <v>4716</v>
      </c>
    </row>
    <row r="3677" spans="2:20">
      <c r="B3677" t="s">
        <v>12345</v>
      </c>
      <c r="C3677" t="s">
        <v>18066</v>
      </c>
      <c r="E3677" t="s">
        <v>16933</v>
      </c>
      <c r="F3677" s="3">
        <v>0</v>
      </c>
      <c r="G3677" s="3">
        <v>0</v>
      </c>
      <c r="H3677" s="255">
        <v>41472</v>
      </c>
      <c r="I3677" s="270">
        <v>9.5833333333333339</v>
      </c>
      <c r="J3677" s="3">
        <v>-1</v>
      </c>
      <c r="K3677" s="3" t="s">
        <v>12343</v>
      </c>
      <c r="L3677" s="3" t="s">
        <v>4726</v>
      </c>
      <c r="M3677" s="3" t="s">
        <v>11774</v>
      </c>
      <c r="N3677" s="3" t="s">
        <v>4722</v>
      </c>
      <c r="O3677" s="3" t="s">
        <v>4715</v>
      </c>
      <c r="P3677" s="3"/>
      <c r="Q3677" s="3"/>
      <c r="R3677" s="3"/>
      <c r="S3677" s="3"/>
      <c r="T3677" s="3" t="s">
        <v>4716</v>
      </c>
    </row>
    <row r="3678" spans="2:20">
      <c r="B3678" t="s">
        <v>12345</v>
      </c>
      <c r="C3678" t="s">
        <v>18067</v>
      </c>
      <c r="E3678" t="s">
        <v>13259</v>
      </c>
      <c r="F3678" s="3">
        <v>0</v>
      </c>
      <c r="G3678" s="3">
        <v>0</v>
      </c>
      <c r="H3678" s="255">
        <v>41479</v>
      </c>
      <c r="I3678" s="270">
        <v>9.5833333333333339</v>
      </c>
      <c r="J3678" s="3">
        <v>-1</v>
      </c>
      <c r="K3678" s="3" t="s">
        <v>12343</v>
      </c>
      <c r="L3678" s="3" t="s">
        <v>5324</v>
      </c>
      <c r="M3678" s="3" t="s">
        <v>14960</v>
      </c>
      <c r="N3678" s="3" t="s">
        <v>4731</v>
      </c>
      <c r="O3678" s="3" t="s">
        <v>4715</v>
      </c>
      <c r="P3678" s="3"/>
      <c r="Q3678" s="3"/>
      <c r="R3678" s="3"/>
      <c r="S3678" s="3"/>
      <c r="T3678" s="3" t="s">
        <v>4716</v>
      </c>
    </row>
    <row r="3679" spans="2:20">
      <c r="B3679" t="s">
        <v>12345</v>
      </c>
      <c r="C3679" t="s">
        <v>18068</v>
      </c>
      <c r="E3679" t="s">
        <v>13131</v>
      </c>
      <c r="F3679" s="3">
        <v>0</v>
      </c>
      <c r="G3679" s="3">
        <v>0</v>
      </c>
      <c r="H3679" s="255">
        <v>41472</v>
      </c>
      <c r="I3679" s="270">
        <v>9.5833333333333339</v>
      </c>
      <c r="J3679" s="3">
        <v>-1</v>
      </c>
      <c r="K3679" s="3" t="s">
        <v>12343</v>
      </c>
      <c r="L3679" s="3" t="s">
        <v>4726</v>
      </c>
      <c r="M3679" s="3" t="s">
        <v>11825</v>
      </c>
      <c r="N3679" s="3" t="s">
        <v>4722</v>
      </c>
      <c r="O3679" s="3" t="s">
        <v>4715</v>
      </c>
      <c r="P3679" s="3"/>
      <c r="Q3679" s="3"/>
      <c r="R3679" s="3"/>
      <c r="S3679" s="3"/>
      <c r="T3679" s="3" t="s">
        <v>4716</v>
      </c>
    </row>
    <row r="3680" spans="2:20">
      <c r="B3680" t="s">
        <v>12345</v>
      </c>
      <c r="C3680" t="s">
        <v>18069</v>
      </c>
      <c r="E3680" t="s">
        <v>14971</v>
      </c>
      <c r="F3680" s="3">
        <v>0</v>
      </c>
      <c r="G3680" s="3">
        <v>0</v>
      </c>
      <c r="H3680" s="255">
        <v>41485</v>
      </c>
      <c r="I3680" s="270">
        <v>9.5833333333333339</v>
      </c>
      <c r="J3680" s="3">
        <v>-1</v>
      </c>
      <c r="K3680" s="3" t="s">
        <v>12343</v>
      </c>
      <c r="L3680" s="3" t="s">
        <v>4726</v>
      </c>
      <c r="M3680" s="3" t="s">
        <v>7955</v>
      </c>
      <c r="N3680" s="3" t="s">
        <v>4731</v>
      </c>
      <c r="O3680" s="3" t="s">
        <v>4715</v>
      </c>
      <c r="P3680" s="3"/>
      <c r="Q3680" s="3"/>
      <c r="R3680" s="3"/>
      <c r="S3680" s="3"/>
      <c r="T3680" s="3" t="s">
        <v>4716</v>
      </c>
    </row>
    <row r="3681" spans="2:20">
      <c r="B3681" t="s">
        <v>12345</v>
      </c>
      <c r="C3681" t="s">
        <v>18070</v>
      </c>
      <c r="E3681" t="s">
        <v>15203</v>
      </c>
      <c r="F3681" s="3">
        <v>0</v>
      </c>
      <c r="G3681" s="3">
        <v>0</v>
      </c>
      <c r="H3681" s="255">
        <v>41467</v>
      </c>
      <c r="I3681" s="270">
        <v>9.5833333333333339</v>
      </c>
      <c r="J3681" s="3">
        <v>-1</v>
      </c>
      <c r="K3681" s="3" t="s">
        <v>4752</v>
      </c>
      <c r="L3681" s="3" t="s">
        <v>4726</v>
      </c>
      <c r="M3681" s="3" t="s">
        <v>4994</v>
      </c>
      <c r="N3681" s="3" t="s">
        <v>4718</v>
      </c>
      <c r="O3681" s="3" t="s">
        <v>4715</v>
      </c>
      <c r="P3681" s="3"/>
      <c r="Q3681" s="3"/>
      <c r="R3681" s="3"/>
      <c r="S3681" s="3"/>
      <c r="T3681" s="3" t="s">
        <v>4716</v>
      </c>
    </row>
    <row r="3682" spans="2:20">
      <c r="B3682" t="s">
        <v>12345</v>
      </c>
      <c r="C3682" t="s">
        <v>18071</v>
      </c>
      <c r="E3682" t="s">
        <v>13239</v>
      </c>
      <c r="F3682" s="3">
        <v>0</v>
      </c>
      <c r="G3682" s="3">
        <v>0</v>
      </c>
      <c r="H3682" s="255">
        <v>41484</v>
      </c>
      <c r="I3682" s="270">
        <v>9.5833333333333339</v>
      </c>
      <c r="J3682" s="3">
        <v>-1</v>
      </c>
      <c r="K3682" s="3" t="s">
        <v>12343</v>
      </c>
      <c r="L3682" s="3" t="s">
        <v>4726</v>
      </c>
      <c r="M3682" s="3" t="s">
        <v>10458</v>
      </c>
      <c r="N3682" s="3" t="s">
        <v>4718</v>
      </c>
      <c r="O3682" s="3" t="s">
        <v>4715</v>
      </c>
      <c r="P3682" s="3"/>
      <c r="Q3682" s="3"/>
      <c r="R3682" s="3"/>
      <c r="S3682" s="3"/>
      <c r="T3682" s="3" t="s">
        <v>4716</v>
      </c>
    </row>
    <row r="3683" spans="2:20">
      <c r="B3683" t="s">
        <v>12345</v>
      </c>
      <c r="C3683" t="s">
        <v>18072</v>
      </c>
      <c r="E3683" t="s">
        <v>18073</v>
      </c>
      <c r="F3683" s="3">
        <v>0</v>
      </c>
      <c r="G3683" s="3">
        <v>0</v>
      </c>
      <c r="H3683" s="255">
        <v>41473</v>
      </c>
      <c r="I3683" s="270">
        <v>9.5833333333333339</v>
      </c>
      <c r="J3683" s="3">
        <v>-1</v>
      </c>
      <c r="K3683" s="3" t="s">
        <v>12343</v>
      </c>
      <c r="L3683" s="3" t="s">
        <v>4726</v>
      </c>
      <c r="M3683" s="3" t="s">
        <v>13558</v>
      </c>
      <c r="N3683" s="3" t="s">
        <v>4712</v>
      </c>
      <c r="O3683" s="3" t="s">
        <v>4715</v>
      </c>
      <c r="P3683" s="3"/>
      <c r="Q3683" s="3"/>
      <c r="R3683" s="3"/>
      <c r="S3683" s="3"/>
      <c r="T3683" s="3" t="s">
        <v>4716</v>
      </c>
    </row>
    <row r="3684" spans="2:20">
      <c r="B3684" t="s">
        <v>12345</v>
      </c>
      <c r="C3684" t="s">
        <v>18074</v>
      </c>
      <c r="E3684" t="s">
        <v>17102</v>
      </c>
      <c r="F3684" s="3">
        <v>0</v>
      </c>
      <c r="G3684" s="3">
        <v>0</v>
      </c>
      <c r="H3684" s="255">
        <v>41485</v>
      </c>
      <c r="I3684" s="270">
        <v>9.5833333333333339</v>
      </c>
      <c r="J3684" s="3">
        <v>-1</v>
      </c>
      <c r="K3684" s="3" t="s">
        <v>4752</v>
      </c>
      <c r="L3684" s="3" t="s">
        <v>4753</v>
      </c>
      <c r="M3684" s="3" t="s">
        <v>4753</v>
      </c>
      <c r="N3684" s="3" t="s">
        <v>4722</v>
      </c>
      <c r="O3684" s="3" t="s">
        <v>4715</v>
      </c>
      <c r="P3684" s="3"/>
      <c r="Q3684" s="3"/>
      <c r="R3684" s="3"/>
      <c r="S3684" s="3"/>
      <c r="T3684" s="3" t="s">
        <v>4716</v>
      </c>
    </row>
    <row r="3685" spans="2:20">
      <c r="B3685" t="s">
        <v>12345</v>
      </c>
      <c r="C3685" t="s">
        <v>18075</v>
      </c>
      <c r="E3685" t="s">
        <v>14791</v>
      </c>
      <c r="F3685" s="3">
        <v>0</v>
      </c>
      <c r="G3685" s="3">
        <v>0</v>
      </c>
      <c r="H3685" s="255">
        <v>41473</v>
      </c>
      <c r="I3685" s="270">
        <v>9.5833333333333339</v>
      </c>
      <c r="J3685" s="3">
        <v>-1</v>
      </c>
      <c r="K3685" s="3" t="s">
        <v>12343</v>
      </c>
      <c r="L3685" s="3" t="s">
        <v>4753</v>
      </c>
      <c r="M3685" s="3" t="s">
        <v>4753</v>
      </c>
      <c r="N3685" s="3" t="s">
        <v>4722</v>
      </c>
      <c r="O3685" s="3" t="s">
        <v>4715</v>
      </c>
      <c r="P3685" s="3"/>
      <c r="Q3685" s="3"/>
      <c r="R3685" s="3"/>
      <c r="S3685" s="3"/>
      <c r="T3685" s="3" t="s">
        <v>4716</v>
      </c>
    </row>
    <row r="3686" spans="2:20">
      <c r="B3686" t="s">
        <v>12345</v>
      </c>
      <c r="C3686" t="s">
        <v>18076</v>
      </c>
      <c r="E3686" t="s">
        <v>14778</v>
      </c>
      <c r="F3686" s="3">
        <v>0</v>
      </c>
      <c r="G3686" s="3">
        <v>0</v>
      </c>
      <c r="H3686" s="255">
        <v>41485</v>
      </c>
      <c r="I3686" s="270">
        <v>9.5833333333333339</v>
      </c>
      <c r="J3686" s="3">
        <v>-1</v>
      </c>
      <c r="K3686" s="3" t="s">
        <v>12343</v>
      </c>
      <c r="L3686" s="3" t="s">
        <v>4753</v>
      </c>
      <c r="M3686" s="3" t="s">
        <v>4753</v>
      </c>
      <c r="N3686" s="3" t="s">
        <v>4722</v>
      </c>
      <c r="O3686" s="3" t="s">
        <v>4715</v>
      </c>
      <c r="P3686" s="3"/>
      <c r="Q3686" s="3"/>
      <c r="R3686" s="3"/>
      <c r="S3686" s="3"/>
      <c r="T3686" s="3" t="s">
        <v>4716</v>
      </c>
    </row>
    <row r="3687" spans="2:20">
      <c r="B3687" t="s">
        <v>12345</v>
      </c>
      <c r="C3687" t="s">
        <v>18077</v>
      </c>
      <c r="E3687" t="s">
        <v>15936</v>
      </c>
      <c r="F3687" s="3">
        <v>0</v>
      </c>
      <c r="G3687" s="3">
        <v>0</v>
      </c>
      <c r="H3687" s="255">
        <v>41479</v>
      </c>
      <c r="I3687" s="270">
        <v>9.5833333333333339</v>
      </c>
      <c r="J3687" s="3">
        <v>-1</v>
      </c>
      <c r="K3687" s="3" t="s">
        <v>12343</v>
      </c>
      <c r="L3687" s="3" t="s">
        <v>4753</v>
      </c>
      <c r="M3687" s="3" t="s">
        <v>4753</v>
      </c>
      <c r="N3687" s="3" t="s">
        <v>4731</v>
      </c>
      <c r="O3687" s="3" t="s">
        <v>4715</v>
      </c>
      <c r="P3687" s="3"/>
      <c r="Q3687" s="3"/>
      <c r="R3687" s="3"/>
      <c r="S3687" s="3"/>
      <c r="T3687" s="3" t="s">
        <v>4716</v>
      </c>
    </row>
    <row r="3688" spans="2:20">
      <c r="B3688" t="s">
        <v>12345</v>
      </c>
      <c r="C3688" t="s">
        <v>18078</v>
      </c>
      <c r="E3688" t="s">
        <v>18079</v>
      </c>
      <c r="F3688" s="3">
        <v>0</v>
      </c>
      <c r="G3688" s="3">
        <v>0</v>
      </c>
      <c r="H3688" s="255">
        <v>41467</v>
      </c>
      <c r="I3688" s="270">
        <v>9.5833333333333339</v>
      </c>
      <c r="J3688" s="3">
        <v>-1</v>
      </c>
      <c r="K3688" s="3" t="s">
        <v>12343</v>
      </c>
      <c r="L3688" s="3" t="s">
        <v>4753</v>
      </c>
      <c r="M3688" s="3" t="s">
        <v>4753</v>
      </c>
      <c r="N3688" s="3" t="s">
        <v>4712</v>
      </c>
      <c r="O3688" s="3" t="s">
        <v>4715</v>
      </c>
      <c r="P3688" s="3"/>
      <c r="Q3688" s="3"/>
      <c r="R3688" s="3"/>
      <c r="S3688" s="3"/>
      <c r="T3688" s="3" t="s">
        <v>4716</v>
      </c>
    </row>
    <row r="3689" spans="2:20">
      <c r="B3689" t="s">
        <v>12345</v>
      </c>
      <c r="C3689" t="s">
        <v>18080</v>
      </c>
      <c r="E3689" t="s">
        <v>16595</v>
      </c>
      <c r="F3689" s="3">
        <v>1</v>
      </c>
      <c r="G3689" s="3">
        <v>1363.76</v>
      </c>
      <c r="H3689" s="255">
        <v>41486</v>
      </c>
      <c r="I3689" s="270">
        <v>9.5833333333333339</v>
      </c>
      <c r="J3689" s="3">
        <v>-1</v>
      </c>
      <c r="K3689" s="3" t="s">
        <v>12343</v>
      </c>
      <c r="L3689" s="3" t="s">
        <v>4753</v>
      </c>
      <c r="M3689" s="3" t="s">
        <v>4753</v>
      </c>
      <c r="N3689" s="3" t="s">
        <v>4722</v>
      </c>
      <c r="O3689" s="3" t="s">
        <v>4715</v>
      </c>
      <c r="P3689" s="3"/>
      <c r="Q3689" s="3"/>
      <c r="R3689" s="3"/>
      <c r="S3689" s="3"/>
      <c r="T3689" s="3" t="s">
        <v>4716</v>
      </c>
    </row>
    <row r="3690" spans="2:20">
      <c r="B3690" t="s">
        <v>12345</v>
      </c>
      <c r="C3690" t="s">
        <v>18081</v>
      </c>
      <c r="E3690" t="s">
        <v>14937</v>
      </c>
      <c r="F3690" s="3">
        <v>0</v>
      </c>
      <c r="G3690" s="3">
        <v>0</v>
      </c>
      <c r="H3690" s="255">
        <v>41456</v>
      </c>
      <c r="I3690" s="270">
        <v>9.5833333333333339</v>
      </c>
      <c r="J3690" s="3">
        <v>-1</v>
      </c>
      <c r="K3690" s="3" t="s">
        <v>12343</v>
      </c>
      <c r="L3690" s="3" t="s">
        <v>4753</v>
      </c>
      <c r="M3690" s="3" t="s">
        <v>4753</v>
      </c>
      <c r="N3690" s="3" t="s">
        <v>4769</v>
      </c>
      <c r="O3690" s="3" t="s">
        <v>4715</v>
      </c>
      <c r="P3690" s="3"/>
      <c r="Q3690" s="3"/>
      <c r="R3690" s="3"/>
      <c r="S3690" s="3"/>
      <c r="T3690" s="3" t="s">
        <v>4716</v>
      </c>
    </row>
    <row r="3691" spans="2:20">
      <c r="B3691" t="s">
        <v>12345</v>
      </c>
      <c r="C3691" t="s">
        <v>18082</v>
      </c>
      <c r="E3691" t="s">
        <v>17538</v>
      </c>
      <c r="F3691" s="3">
        <v>0</v>
      </c>
      <c r="G3691" s="3">
        <v>0</v>
      </c>
      <c r="H3691" s="255">
        <v>41445</v>
      </c>
      <c r="I3691" s="270">
        <v>9.6666666666666661</v>
      </c>
      <c r="J3691" s="3">
        <v>-1</v>
      </c>
      <c r="K3691" s="3" t="s">
        <v>12343</v>
      </c>
      <c r="L3691" s="3" t="s">
        <v>4753</v>
      </c>
      <c r="M3691" s="3" t="s">
        <v>4753</v>
      </c>
      <c r="N3691" s="3" t="s">
        <v>4722</v>
      </c>
      <c r="O3691" s="3" t="s">
        <v>4715</v>
      </c>
      <c r="P3691" s="3"/>
      <c r="Q3691" s="3"/>
      <c r="R3691" s="3"/>
      <c r="S3691" s="3"/>
      <c r="T3691" s="3" t="s">
        <v>4716</v>
      </c>
    </row>
    <row r="3692" spans="2:20">
      <c r="B3692" t="s">
        <v>12345</v>
      </c>
      <c r="C3692" t="s">
        <v>18083</v>
      </c>
      <c r="E3692" t="s">
        <v>12650</v>
      </c>
      <c r="F3692" s="3">
        <v>0</v>
      </c>
      <c r="G3692" s="3">
        <v>0</v>
      </c>
      <c r="H3692" s="255">
        <v>41442</v>
      </c>
      <c r="I3692" s="270">
        <v>9.6666666666666661</v>
      </c>
      <c r="J3692" s="3">
        <v>145707</v>
      </c>
      <c r="K3692" s="3" t="s">
        <v>12343</v>
      </c>
      <c r="L3692" s="3" t="s">
        <v>4726</v>
      </c>
      <c r="M3692" s="3" t="s">
        <v>9949</v>
      </c>
      <c r="N3692" s="3" t="s">
        <v>4722</v>
      </c>
      <c r="O3692" s="3" t="s">
        <v>4715</v>
      </c>
      <c r="P3692" s="3"/>
      <c r="Q3692" s="3"/>
      <c r="R3692" s="3"/>
      <c r="S3692" s="3"/>
      <c r="T3692" s="3" t="s">
        <v>4716</v>
      </c>
    </row>
    <row r="3693" spans="2:20">
      <c r="B3693" t="s">
        <v>12345</v>
      </c>
      <c r="C3693" t="s">
        <v>18084</v>
      </c>
      <c r="E3693" t="s">
        <v>16877</v>
      </c>
      <c r="F3693" s="3">
        <v>0</v>
      </c>
      <c r="G3693" s="3">
        <v>0</v>
      </c>
      <c r="H3693" s="255">
        <v>41437</v>
      </c>
      <c r="I3693" s="270">
        <v>9.6666666666666661</v>
      </c>
      <c r="J3693" s="3">
        <v>-1</v>
      </c>
      <c r="K3693" s="3" t="s">
        <v>12343</v>
      </c>
      <c r="L3693" s="3" t="s">
        <v>4726</v>
      </c>
      <c r="M3693" s="3" t="s">
        <v>15479</v>
      </c>
      <c r="N3693" s="3" t="s">
        <v>4722</v>
      </c>
      <c r="O3693" s="3" t="s">
        <v>4715</v>
      </c>
      <c r="P3693" s="3"/>
      <c r="Q3693" s="3"/>
      <c r="R3693" s="3"/>
      <c r="S3693" s="3"/>
      <c r="T3693" s="3" t="s">
        <v>4716</v>
      </c>
    </row>
    <row r="3694" spans="2:20">
      <c r="B3694" t="s">
        <v>12345</v>
      </c>
      <c r="C3694" t="s">
        <v>18085</v>
      </c>
      <c r="E3694" t="s">
        <v>13165</v>
      </c>
      <c r="F3694" s="3">
        <v>0</v>
      </c>
      <c r="G3694" s="3">
        <v>0</v>
      </c>
      <c r="H3694" s="255">
        <v>41443</v>
      </c>
      <c r="I3694" s="270">
        <v>9.6666666666666661</v>
      </c>
      <c r="J3694" s="3">
        <v>161500</v>
      </c>
      <c r="K3694" s="3" t="s">
        <v>12343</v>
      </c>
      <c r="L3694" s="3" t="s">
        <v>4726</v>
      </c>
      <c r="M3694" s="3" t="s">
        <v>11935</v>
      </c>
      <c r="N3694" s="3" t="s">
        <v>4712</v>
      </c>
      <c r="O3694" s="3" t="s">
        <v>4715</v>
      </c>
      <c r="P3694" s="3"/>
      <c r="Q3694" s="3"/>
      <c r="R3694" s="3"/>
      <c r="S3694" s="3"/>
      <c r="T3694" s="3" t="s">
        <v>4716</v>
      </c>
    </row>
    <row r="3695" spans="2:20">
      <c r="B3695" t="s">
        <v>12345</v>
      </c>
      <c r="C3695" t="s">
        <v>18086</v>
      </c>
      <c r="E3695" t="s">
        <v>13553</v>
      </c>
      <c r="F3695" s="3">
        <v>0</v>
      </c>
      <c r="G3695" s="3">
        <v>0</v>
      </c>
      <c r="H3695" s="255">
        <v>41454</v>
      </c>
      <c r="I3695" s="270">
        <v>9.6666666666666661</v>
      </c>
      <c r="J3695" s="3">
        <v>-1</v>
      </c>
      <c r="K3695" s="3" t="s">
        <v>12343</v>
      </c>
      <c r="L3695" s="3" t="s">
        <v>4726</v>
      </c>
      <c r="M3695" s="3" t="s">
        <v>4994</v>
      </c>
      <c r="N3695" s="3" t="s">
        <v>4712</v>
      </c>
      <c r="O3695" s="3" t="s">
        <v>4715</v>
      </c>
      <c r="P3695" s="3"/>
      <c r="Q3695" s="3"/>
      <c r="R3695" s="3"/>
      <c r="S3695" s="3"/>
      <c r="T3695" s="3" t="s">
        <v>4716</v>
      </c>
    </row>
    <row r="3696" spans="2:20">
      <c r="B3696" t="s">
        <v>12345</v>
      </c>
      <c r="C3696" t="s">
        <v>18087</v>
      </c>
      <c r="E3696" t="s">
        <v>16096</v>
      </c>
      <c r="F3696" s="3">
        <v>0</v>
      </c>
      <c r="G3696" s="3">
        <v>0</v>
      </c>
      <c r="H3696" s="255">
        <v>41429</v>
      </c>
      <c r="I3696" s="270">
        <v>9.6666666666666661</v>
      </c>
      <c r="J3696" s="3">
        <v>-1</v>
      </c>
      <c r="K3696" s="3" t="s">
        <v>4752</v>
      </c>
      <c r="L3696" s="3" t="s">
        <v>4726</v>
      </c>
      <c r="M3696" s="3" t="s">
        <v>14285</v>
      </c>
      <c r="N3696" s="3" t="s">
        <v>4731</v>
      </c>
      <c r="O3696" s="3" t="s">
        <v>4715</v>
      </c>
      <c r="P3696" s="3"/>
      <c r="Q3696" s="3"/>
      <c r="R3696" s="3"/>
      <c r="S3696" s="3"/>
      <c r="T3696" s="3" t="s">
        <v>4716</v>
      </c>
    </row>
    <row r="3697" spans="2:20">
      <c r="B3697" t="s">
        <v>12345</v>
      </c>
      <c r="C3697" t="s">
        <v>18088</v>
      </c>
      <c r="E3697" t="s">
        <v>15878</v>
      </c>
      <c r="F3697" s="3">
        <v>0</v>
      </c>
      <c r="G3697" s="3">
        <v>0</v>
      </c>
      <c r="H3697" s="255">
        <v>41437</v>
      </c>
      <c r="I3697" s="270">
        <v>9.6666666666666661</v>
      </c>
      <c r="J3697" s="3">
        <v>-1</v>
      </c>
      <c r="K3697" s="3" t="s">
        <v>4752</v>
      </c>
      <c r="L3697" s="3" t="s">
        <v>4726</v>
      </c>
      <c r="M3697" s="3" t="s">
        <v>11774</v>
      </c>
      <c r="N3697" s="3" t="s">
        <v>4718</v>
      </c>
      <c r="O3697" s="3" t="s">
        <v>4715</v>
      </c>
      <c r="P3697" s="3"/>
      <c r="Q3697" s="3"/>
      <c r="R3697" s="3"/>
      <c r="S3697" s="3"/>
      <c r="T3697" s="3" t="s">
        <v>4716</v>
      </c>
    </row>
    <row r="3698" spans="2:20">
      <c r="B3698" t="s">
        <v>12345</v>
      </c>
      <c r="C3698" t="s">
        <v>18089</v>
      </c>
      <c r="E3698" t="s">
        <v>16116</v>
      </c>
      <c r="F3698" s="3">
        <v>0</v>
      </c>
      <c r="G3698" s="3">
        <v>0</v>
      </c>
      <c r="H3698" s="255">
        <v>41439</v>
      </c>
      <c r="I3698" s="270">
        <v>9.6666666666666661</v>
      </c>
      <c r="J3698" s="3">
        <v>-1</v>
      </c>
      <c r="K3698" s="3" t="s">
        <v>12343</v>
      </c>
      <c r="L3698" s="3" t="s">
        <v>4726</v>
      </c>
      <c r="M3698" s="3" t="s">
        <v>4994</v>
      </c>
      <c r="N3698" s="3" t="s">
        <v>4722</v>
      </c>
      <c r="O3698" s="3" t="s">
        <v>4715</v>
      </c>
      <c r="P3698" s="3"/>
      <c r="Q3698" s="3"/>
      <c r="R3698" s="3"/>
      <c r="S3698" s="3"/>
      <c r="T3698" s="3" t="s">
        <v>4716</v>
      </c>
    </row>
    <row r="3699" spans="2:20">
      <c r="B3699" t="s">
        <v>12345</v>
      </c>
      <c r="C3699" t="s">
        <v>18090</v>
      </c>
      <c r="E3699" t="s">
        <v>16718</v>
      </c>
      <c r="F3699" s="3">
        <v>0</v>
      </c>
      <c r="G3699" s="3">
        <v>0</v>
      </c>
      <c r="H3699" s="255">
        <v>41452</v>
      </c>
      <c r="I3699" s="270">
        <v>9.6666666666666661</v>
      </c>
      <c r="J3699" s="3">
        <v>-1</v>
      </c>
      <c r="K3699" s="3" t="s">
        <v>12343</v>
      </c>
      <c r="L3699" s="3" t="s">
        <v>4726</v>
      </c>
      <c r="M3699" s="3" t="s">
        <v>15479</v>
      </c>
      <c r="N3699" s="3" t="s">
        <v>4722</v>
      </c>
      <c r="O3699" s="3" t="s">
        <v>4715</v>
      </c>
      <c r="P3699" s="3"/>
      <c r="Q3699" s="3"/>
      <c r="R3699" s="3"/>
      <c r="S3699" s="3"/>
      <c r="T3699" s="3" t="s">
        <v>4716</v>
      </c>
    </row>
    <row r="3700" spans="2:20">
      <c r="B3700" t="s">
        <v>12345</v>
      </c>
      <c r="C3700" t="s">
        <v>18091</v>
      </c>
      <c r="E3700" t="s">
        <v>18092</v>
      </c>
      <c r="F3700" s="3">
        <v>0</v>
      </c>
      <c r="G3700" s="3">
        <v>0</v>
      </c>
      <c r="H3700" s="255">
        <v>41443</v>
      </c>
      <c r="I3700" s="270">
        <v>9.6666666666666661</v>
      </c>
      <c r="J3700" s="3">
        <v>-1</v>
      </c>
      <c r="K3700" s="3" t="s">
        <v>12343</v>
      </c>
      <c r="L3700" s="3" t="s">
        <v>5197</v>
      </c>
      <c r="M3700" s="3" t="s">
        <v>18093</v>
      </c>
      <c r="N3700" s="3" t="s">
        <v>4712</v>
      </c>
      <c r="O3700" s="3" t="s">
        <v>4715</v>
      </c>
      <c r="P3700" s="3"/>
      <c r="Q3700" s="3"/>
      <c r="R3700" s="3"/>
      <c r="S3700" s="3"/>
      <c r="T3700" s="3" t="s">
        <v>4716</v>
      </c>
    </row>
    <row r="3701" spans="2:20">
      <c r="B3701" t="s">
        <v>12345</v>
      </c>
      <c r="C3701" t="s">
        <v>18094</v>
      </c>
      <c r="E3701" t="s">
        <v>14294</v>
      </c>
      <c r="F3701" s="3">
        <v>0</v>
      </c>
      <c r="G3701" s="3">
        <v>0</v>
      </c>
      <c r="H3701" s="255">
        <v>41452</v>
      </c>
      <c r="I3701" s="270">
        <v>9.6666666666666661</v>
      </c>
      <c r="J3701" s="3">
        <v>-1</v>
      </c>
      <c r="K3701" s="3" t="s">
        <v>4752</v>
      </c>
      <c r="L3701" s="3" t="s">
        <v>4726</v>
      </c>
      <c r="M3701" s="3" t="s">
        <v>18095</v>
      </c>
      <c r="N3701" s="3" t="s">
        <v>4718</v>
      </c>
      <c r="O3701" s="3" t="s">
        <v>4715</v>
      </c>
      <c r="P3701" s="3"/>
      <c r="Q3701" s="3"/>
      <c r="R3701" s="3"/>
      <c r="S3701" s="3"/>
      <c r="T3701" s="3" t="s">
        <v>4716</v>
      </c>
    </row>
    <row r="3702" spans="2:20">
      <c r="B3702" t="s">
        <v>12345</v>
      </c>
      <c r="C3702" t="s">
        <v>18096</v>
      </c>
      <c r="E3702" t="s">
        <v>14534</v>
      </c>
      <c r="F3702" s="3">
        <v>0</v>
      </c>
      <c r="G3702" s="3">
        <v>0</v>
      </c>
      <c r="H3702" s="255">
        <v>41454</v>
      </c>
      <c r="I3702" s="270">
        <v>9.6666666666666661</v>
      </c>
      <c r="J3702" s="3">
        <v>-1</v>
      </c>
      <c r="K3702" s="3" t="s">
        <v>4752</v>
      </c>
      <c r="L3702" s="3" t="s">
        <v>4726</v>
      </c>
      <c r="M3702" s="3" t="s">
        <v>9118</v>
      </c>
      <c r="N3702" s="3" t="s">
        <v>4731</v>
      </c>
      <c r="O3702" s="3" t="s">
        <v>4715</v>
      </c>
      <c r="P3702" s="3"/>
      <c r="Q3702" s="3"/>
      <c r="R3702" s="3"/>
      <c r="S3702" s="3"/>
      <c r="T3702" s="3" t="s">
        <v>4716</v>
      </c>
    </row>
    <row r="3703" spans="2:20">
      <c r="B3703" t="s">
        <v>12345</v>
      </c>
      <c r="C3703" t="s">
        <v>18097</v>
      </c>
      <c r="E3703" t="s">
        <v>13431</v>
      </c>
      <c r="F3703" s="3">
        <v>0</v>
      </c>
      <c r="G3703" s="3">
        <v>0</v>
      </c>
      <c r="H3703" s="255">
        <v>41436</v>
      </c>
      <c r="I3703" s="270">
        <v>9.6666666666666661</v>
      </c>
      <c r="J3703" s="3">
        <v>-1</v>
      </c>
      <c r="K3703" s="3" t="s">
        <v>12343</v>
      </c>
      <c r="L3703" s="3" t="s">
        <v>5324</v>
      </c>
      <c r="M3703" s="3" t="s">
        <v>13554</v>
      </c>
      <c r="N3703" s="3" t="s">
        <v>4712</v>
      </c>
      <c r="O3703" s="3" t="s">
        <v>4715</v>
      </c>
      <c r="P3703" s="3"/>
      <c r="Q3703" s="3"/>
      <c r="R3703" s="3"/>
      <c r="S3703" s="3"/>
      <c r="T3703" s="3" t="s">
        <v>4716</v>
      </c>
    </row>
    <row r="3704" spans="2:20">
      <c r="B3704" t="s">
        <v>12345</v>
      </c>
      <c r="C3704" t="s">
        <v>18098</v>
      </c>
      <c r="E3704" t="s">
        <v>15161</v>
      </c>
      <c r="F3704" s="3">
        <v>0</v>
      </c>
      <c r="G3704" s="3">
        <v>0</v>
      </c>
      <c r="H3704" s="255">
        <v>41446</v>
      </c>
      <c r="I3704" s="270">
        <v>9.6666666666666661</v>
      </c>
      <c r="J3704" s="3">
        <v>-1</v>
      </c>
      <c r="K3704" s="3" t="s">
        <v>12343</v>
      </c>
      <c r="L3704" s="3" t="s">
        <v>5197</v>
      </c>
      <c r="M3704" s="3" t="s">
        <v>12352</v>
      </c>
      <c r="N3704" s="3" t="s">
        <v>4718</v>
      </c>
      <c r="O3704" s="3" t="s">
        <v>4715</v>
      </c>
      <c r="P3704" s="3"/>
      <c r="Q3704" s="3"/>
      <c r="R3704" s="3"/>
      <c r="S3704" s="3"/>
      <c r="T3704" s="3" t="s">
        <v>4716</v>
      </c>
    </row>
    <row r="3705" spans="2:20">
      <c r="B3705" t="s">
        <v>12345</v>
      </c>
      <c r="C3705" t="s">
        <v>18099</v>
      </c>
      <c r="E3705" t="s">
        <v>16929</v>
      </c>
      <c r="F3705" s="3">
        <v>0</v>
      </c>
      <c r="G3705" s="3">
        <v>0</v>
      </c>
      <c r="H3705" s="255">
        <v>41452</v>
      </c>
      <c r="I3705" s="270">
        <v>9.6666666666666661</v>
      </c>
      <c r="J3705" s="3">
        <v>-1</v>
      </c>
      <c r="K3705" s="3" t="s">
        <v>12343</v>
      </c>
      <c r="L3705" s="3" t="s">
        <v>5324</v>
      </c>
      <c r="M3705" s="3" t="s">
        <v>15406</v>
      </c>
      <c r="N3705" s="3" t="s">
        <v>4718</v>
      </c>
      <c r="O3705" s="3" t="s">
        <v>4715</v>
      </c>
      <c r="P3705" s="3"/>
      <c r="Q3705" s="3"/>
      <c r="R3705" s="3"/>
      <c r="S3705" s="3"/>
      <c r="T3705" s="3" t="s">
        <v>4716</v>
      </c>
    </row>
    <row r="3706" spans="2:20">
      <c r="B3706" t="s">
        <v>12345</v>
      </c>
      <c r="C3706" t="s">
        <v>18100</v>
      </c>
      <c r="E3706" t="s">
        <v>13576</v>
      </c>
      <c r="F3706" s="3">
        <v>0</v>
      </c>
      <c r="G3706" s="3">
        <v>0</v>
      </c>
      <c r="H3706" s="255">
        <v>41439</v>
      </c>
      <c r="I3706" s="270">
        <v>9.6666666666666661</v>
      </c>
      <c r="J3706" s="3">
        <v>172330</v>
      </c>
      <c r="K3706" s="3" t="s">
        <v>4752</v>
      </c>
      <c r="L3706" s="3" t="s">
        <v>4726</v>
      </c>
      <c r="M3706" s="3" t="s">
        <v>5228</v>
      </c>
      <c r="N3706" s="3" t="s">
        <v>4722</v>
      </c>
      <c r="O3706" s="3" t="s">
        <v>4715</v>
      </c>
      <c r="P3706" s="3"/>
      <c r="Q3706" s="3"/>
      <c r="R3706" s="3"/>
      <c r="S3706" s="3"/>
      <c r="T3706" s="3" t="s">
        <v>4716</v>
      </c>
    </row>
    <row r="3707" spans="2:20">
      <c r="B3707" t="s">
        <v>12345</v>
      </c>
      <c r="C3707" t="s">
        <v>18101</v>
      </c>
      <c r="E3707" t="s">
        <v>12836</v>
      </c>
      <c r="F3707" s="3">
        <v>0</v>
      </c>
      <c r="G3707" s="3">
        <v>0</v>
      </c>
      <c r="H3707" s="255">
        <v>41452</v>
      </c>
      <c r="I3707" s="270">
        <v>9.6666666666666661</v>
      </c>
      <c r="J3707" s="3">
        <v>74975</v>
      </c>
      <c r="K3707" s="3" t="s">
        <v>12343</v>
      </c>
      <c r="L3707" s="3" t="s">
        <v>4726</v>
      </c>
      <c r="M3707" s="3" t="s">
        <v>11935</v>
      </c>
      <c r="N3707" s="3" t="s">
        <v>4712</v>
      </c>
      <c r="O3707" s="3" t="s">
        <v>4715</v>
      </c>
      <c r="P3707" s="3"/>
      <c r="Q3707" s="3"/>
      <c r="R3707" s="3"/>
      <c r="S3707" s="3"/>
      <c r="T3707" s="3" t="s">
        <v>4716</v>
      </c>
    </row>
    <row r="3708" spans="2:20">
      <c r="B3708" t="s">
        <v>12345</v>
      </c>
      <c r="C3708" t="s">
        <v>18102</v>
      </c>
      <c r="E3708" t="s">
        <v>17688</v>
      </c>
      <c r="F3708" s="3">
        <v>0</v>
      </c>
      <c r="G3708" s="3">
        <v>0</v>
      </c>
      <c r="H3708" s="255">
        <v>41440</v>
      </c>
      <c r="I3708" s="270">
        <v>9.6666666666666661</v>
      </c>
      <c r="J3708" s="3">
        <v>-1</v>
      </c>
      <c r="K3708" s="3" t="s">
        <v>4752</v>
      </c>
      <c r="L3708" s="3" t="s">
        <v>4753</v>
      </c>
      <c r="M3708" s="3" t="s">
        <v>4753</v>
      </c>
      <c r="N3708" s="3" t="s">
        <v>4718</v>
      </c>
      <c r="O3708" s="3" t="s">
        <v>4715</v>
      </c>
      <c r="P3708" s="3"/>
      <c r="Q3708" s="3"/>
      <c r="R3708" s="3"/>
      <c r="S3708" s="3"/>
      <c r="T3708" s="3" t="s">
        <v>4716</v>
      </c>
    </row>
    <row r="3709" spans="2:20">
      <c r="B3709" t="s">
        <v>12345</v>
      </c>
      <c r="C3709" t="s">
        <v>18103</v>
      </c>
      <c r="E3709" t="s">
        <v>15134</v>
      </c>
      <c r="F3709" s="3">
        <v>0</v>
      </c>
      <c r="G3709" s="3">
        <v>0</v>
      </c>
      <c r="H3709" s="255">
        <v>41437</v>
      </c>
      <c r="I3709" s="270">
        <v>9.6666666666666661</v>
      </c>
      <c r="J3709" s="3">
        <v>-1</v>
      </c>
      <c r="K3709" s="3" t="s">
        <v>4752</v>
      </c>
      <c r="L3709" s="3" t="s">
        <v>4753</v>
      </c>
      <c r="M3709" s="3" t="s">
        <v>4753</v>
      </c>
      <c r="N3709" s="3" t="s">
        <v>4722</v>
      </c>
      <c r="O3709" s="3" t="s">
        <v>4715</v>
      </c>
      <c r="P3709" s="3"/>
      <c r="Q3709" s="3"/>
      <c r="R3709" s="3"/>
      <c r="S3709" s="3"/>
      <c r="T3709" s="3" t="s">
        <v>4716</v>
      </c>
    </row>
    <row r="3710" spans="2:20">
      <c r="B3710" t="s">
        <v>12345</v>
      </c>
      <c r="C3710" t="s">
        <v>18104</v>
      </c>
      <c r="E3710" t="s">
        <v>15671</v>
      </c>
      <c r="F3710" s="3">
        <v>0</v>
      </c>
      <c r="G3710" s="3">
        <v>0</v>
      </c>
      <c r="H3710" s="255">
        <v>41425</v>
      </c>
      <c r="I3710" s="270">
        <v>9.75</v>
      </c>
      <c r="J3710" s="3">
        <v>-1</v>
      </c>
      <c r="K3710" s="3" t="s">
        <v>12343</v>
      </c>
      <c r="L3710" s="3" t="s">
        <v>4753</v>
      </c>
      <c r="M3710" s="3" t="s">
        <v>4753</v>
      </c>
      <c r="N3710" s="3" t="s">
        <v>4722</v>
      </c>
      <c r="O3710" s="3" t="s">
        <v>4715</v>
      </c>
      <c r="P3710" s="3"/>
      <c r="Q3710" s="3"/>
      <c r="R3710" s="3"/>
      <c r="S3710" s="3"/>
      <c r="T3710" s="3" t="s">
        <v>4716</v>
      </c>
    </row>
    <row r="3711" spans="2:20">
      <c r="B3711" t="s">
        <v>12345</v>
      </c>
      <c r="C3711" t="s">
        <v>18105</v>
      </c>
      <c r="E3711" t="s">
        <v>15671</v>
      </c>
      <c r="F3711" s="3">
        <v>1</v>
      </c>
      <c r="G3711" s="3">
        <v>1363.76</v>
      </c>
      <c r="H3711" s="255">
        <v>41425</v>
      </c>
      <c r="I3711" s="270">
        <v>9.75</v>
      </c>
      <c r="J3711" s="3">
        <v>-1</v>
      </c>
      <c r="K3711" s="3" t="s">
        <v>4752</v>
      </c>
      <c r="L3711" s="3" t="s">
        <v>4753</v>
      </c>
      <c r="M3711" s="3" t="s">
        <v>4753</v>
      </c>
      <c r="N3711" s="3" t="s">
        <v>4722</v>
      </c>
      <c r="O3711" s="3" t="s">
        <v>4715</v>
      </c>
      <c r="P3711" s="3"/>
      <c r="Q3711" s="3"/>
      <c r="R3711" s="3"/>
      <c r="S3711" s="3"/>
      <c r="T3711" s="3" t="s">
        <v>4716</v>
      </c>
    </row>
    <row r="3712" spans="2:20">
      <c r="B3712" t="s">
        <v>12345</v>
      </c>
      <c r="C3712" t="s">
        <v>18106</v>
      </c>
      <c r="E3712" t="s">
        <v>18107</v>
      </c>
      <c r="F3712" s="3">
        <v>1</v>
      </c>
      <c r="G3712" s="3">
        <v>1363.76</v>
      </c>
      <c r="H3712" s="255">
        <v>41425</v>
      </c>
      <c r="I3712" s="270">
        <v>9.75</v>
      </c>
      <c r="J3712" s="3">
        <v>-1</v>
      </c>
      <c r="K3712" s="3" t="s">
        <v>12343</v>
      </c>
      <c r="L3712" s="3" t="s">
        <v>4753</v>
      </c>
      <c r="M3712" s="3" t="s">
        <v>4753</v>
      </c>
      <c r="N3712" s="3" t="s">
        <v>4722</v>
      </c>
      <c r="O3712" s="3" t="s">
        <v>4715</v>
      </c>
      <c r="P3712" s="3"/>
      <c r="Q3712" s="3"/>
      <c r="R3712" s="3"/>
      <c r="S3712" s="3"/>
      <c r="T3712" s="3" t="s">
        <v>4716</v>
      </c>
    </row>
    <row r="3713" spans="2:20">
      <c r="B3713" t="s">
        <v>12345</v>
      </c>
      <c r="C3713" t="s">
        <v>18108</v>
      </c>
      <c r="E3713" t="s">
        <v>16732</v>
      </c>
      <c r="F3713" s="3">
        <v>0</v>
      </c>
      <c r="G3713" s="3">
        <v>0</v>
      </c>
      <c r="H3713" s="255">
        <v>41424</v>
      </c>
      <c r="I3713" s="270">
        <v>9.75</v>
      </c>
      <c r="J3713" s="3">
        <v>-1</v>
      </c>
      <c r="K3713" s="3" t="s">
        <v>12343</v>
      </c>
      <c r="L3713" s="3" t="s">
        <v>4753</v>
      </c>
      <c r="M3713" s="3" t="s">
        <v>4753</v>
      </c>
      <c r="N3713" s="3" t="s">
        <v>4722</v>
      </c>
      <c r="O3713" s="3" t="s">
        <v>4715</v>
      </c>
      <c r="P3713" s="3"/>
      <c r="Q3713" s="3"/>
      <c r="R3713" s="3"/>
      <c r="S3713" s="3"/>
      <c r="T3713" s="3" t="s">
        <v>4716</v>
      </c>
    </row>
    <row r="3714" spans="2:20">
      <c r="B3714" t="s">
        <v>12345</v>
      </c>
      <c r="C3714" t="s">
        <v>18109</v>
      </c>
      <c r="E3714" t="s">
        <v>16177</v>
      </c>
      <c r="F3714" s="3">
        <v>0</v>
      </c>
      <c r="G3714" s="3">
        <v>0</v>
      </c>
      <c r="H3714" s="255">
        <v>41425</v>
      </c>
      <c r="I3714" s="270">
        <v>9.75</v>
      </c>
      <c r="J3714" s="3">
        <v>-1</v>
      </c>
      <c r="K3714" s="3" t="s">
        <v>4752</v>
      </c>
      <c r="L3714" s="3" t="s">
        <v>4726</v>
      </c>
      <c r="M3714" s="3" t="s">
        <v>12950</v>
      </c>
      <c r="N3714" s="3" t="s">
        <v>4731</v>
      </c>
      <c r="O3714" s="3" t="s">
        <v>4715</v>
      </c>
      <c r="P3714" s="3"/>
      <c r="Q3714" s="3"/>
      <c r="R3714" s="3"/>
      <c r="S3714" s="3"/>
      <c r="T3714" s="3" t="s">
        <v>4716</v>
      </c>
    </row>
    <row r="3715" spans="2:20">
      <c r="B3715" t="s">
        <v>12345</v>
      </c>
      <c r="C3715" t="s">
        <v>18110</v>
      </c>
      <c r="E3715" t="s">
        <v>13498</v>
      </c>
      <c r="F3715" s="3">
        <v>0</v>
      </c>
      <c r="G3715" s="3">
        <v>0</v>
      </c>
      <c r="H3715" s="255">
        <v>41403</v>
      </c>
      <c r="I3715" s="270">
        <v>9.75</v>
      </c>
      <c r="J3715" s="3">
        <v>-1</v>
      </c>
      <c r="K3715" s="3" t="s">
        <v>12343</v>
      </c>
      <c r="L3715" s="3" t="s">
        <v>5324</v>
      </c>
      <c r="M3715" s="3" t="s">
        <v>18111</v>
      </c>
      <c r="N3715" s="3" t="s">
        <v>4722</v>
      </c>
      <c r="O3715" s="3" t="s">
        <v>4715</v>
      </c>
      <c r="P3715" s="3"/>
      <c r="Q3715" s="3"/>
      <c r="R3715" s="3"/>
      <c r="S3715" s="3"/>
      <c r="T3715" s="3" t="s">
        <v>4716</v>
      </c>
    </row>
    <row r="3716" spans="2:20">
      <c r="B3716" t="s">
        <v>12345</v>
      </c>
      <c r="C3716" t="s">
        <v>18112</v>
      </c>
      <c r="E3716" t="s">
        <v>15246</v>
      </c>
      <c r="F3716" s="3">
        <v>0</v>
      </c>
      <c r="G3716" s="3">
        <v>0</v>
      </c>
      <c r="H3716" s="255">
        <v>41414</v>
      </c>
      <c r="I3716" s="270">
        <v>9.75</v>
      </c>
      <c r="J3716" s="3">
        <v>-1</v>
      </c>
      <c r="K3716" s="3" t="s">
        <v>4752</v>
      </c>
      <c r="L3716" s="3" t="s">
        <v>4726</v>
      </c>
      <c r="M3716" s="3" t="s">
        <v>11774</v>
      </c>
      <c r="N3716" s="3" t="s">
        <v>4718</v>
      </c>
      <c r="O3716" s="3" t="s">
        <v>4715</v>
      </c>
      <c r="P3716" s="3"/>
      <c r="Q3716" s="3"/>
      <c r="R3716" s="3"/>
      <c r="S3716" s="3"/>
      <c r="T3716" s="3" t="s">
        <v>4716</v>
      </c>
    </row>
    <row r="3717" spans="2:20">
      <c r="B3717" t="s">
        <v>12378</v>
      </c>
      <c r="C3717" t="s">
        <v>18113</v>
      </c>
      <c r="E3717" t="s">
        <v>18114</v>
      </c>
      <c r="F3717" s="3">
        <v>0</v>
      </c>
      <c r="G3717" s="3">
        <v>0</v>
      </c>
      <c r="H3717" s="255">
        <v>41424</v>
      </c>
      <c r="I3717" s="270">
        <v>9.75</v>
      </c>
      <c r="J3717" s="3">
        <v>-1</v>
      </c>
      <c r="K3717" s="3" t="s">
        <v>4752</v>
      </c>
      <c r="L3717" s="3" t="s">
        <v>4726</v>
      </c>
      <c r="M3717" s="3" t="s">
        <v>5188</v>
      </c>
      <c r="N3717" s="3" t="s">
        <v>4718</v>
      </c>
      <c r="O3717" s="3" t="s">
        <v>4715</v>
      </c>
      <c r="P3717" s="3"/>
      <c r="Q3717" s="3"/>
      <c r="R3717" s="3"/>
      <c r="S3717" s="3"/>
      <c r="T3717" s="3" t="s">
        <v>4716</v>
      </c>
    </row>
    <row r="3718" spans="2:20">
      <c r="B3718" t="s">
        <v>12345</v>
      </c>
      <c r="C3718" t="s">
        <v>18115</v>
      </c>
      <c r="E3718" t="s">
        <v>17914</v>
      </c>
      <c r="F3718" s="3">
        <v>0</v>
      </c>
      <c r="G3718" s="3">
        <v>0</v>
      </c>
      <c r="H3718" s="255">
        <v>41424</v>
      </c>
      <c r="I3718" s="270">
        <v>9.75</v>
      </c>
      <c r="J3718" s="3">
        <v>-1</v>
      </c>
      <c r="K3718" s="3" t="s">
        <v>4752</v>
      </c>
      <c r="L3718" s="3" t="s">
        <v>5197</v>
      </c>
      <c r="M3718" s="3" t="s">
        <v>18116</v>
      </c>
      <c r="N3718" s="3" t="s">
        <v>4722</v>
      </c>
      <c r="O3718" s="3" t="s">
        <v>4715</v>
      </c>
      <c r="P3718" s="3"/>
      <c r="Q3718" s="3"/>
      <c r="R3718" s="3"/>
      <c r="S3718" s="3"/>
      <c r="T3718" s="3" t="s">
        <v>4716</v>
      </c>
    </row>
    <row r="3719" spans="2:20">
      <c r="B3719" t="s">
        <v>12345</v>
      </c>
      <c r="C3719" t="s">
        <v>18117</v>
      </c>
      <c r="E3719" t="s">
        <v>12422</v>
      </c>
      <c r="F3719" s="3">
        <v>0</v>
      </c>
      <c r="G3719" s="3">
        <v>0</v>
      </c>
      <c r="H3719" s="255">
        <v>41424</v>
      </c>
      <c r="I3719" s="270">
        <v>9.75</v>
      </c>
      <c r="J3719" s="3">
        <v>302163</v>
      </c>
      <c r="K3719" s="3" t="s">
        <v>12343</v>
      </c>
      <c r="L3719" s="3" t="s">
        <v>4726</v>
      </c>
      <c r="M3719" s="3" t="s">
        <v>5972</v>
      </c>
      <c r="N3719" s="3" t="s">
        <v>4718</v>
      </c>
      <c r="O3719" s="3" t="s">
        <v>4715</v>
      </c>
      <c r="P3719" s="3"/>
      <c r="Q3719" s="3"/>
      <c r="R3719" s="3"/>
      <c r="S3719" s="3"/>
      <c r="T3719" s="3" t="s">
        <v>4716</v>
      </c>
    </row>
    <row r="3720" spans="2:20">
      <c r="B3720" t="s">
        <v>12378</v>
      </c>
      <c r="C3720" t="s">
        <v>18118</v>
      </c>
      <c r="E3720" t="s">
        <v>18119</v>
      </c>
      <c r="F3720" s="3">
        <v>0</v>
      </c>
      <c r="G3720" s="3">
        <v>0</v>
      </c>
      <c r="H3720" s="255">
        <v>41424</v>
      </c>
      <c r="I3720" s="270">
        <v>9.75</v>
      </c>
      <c r="J3720" s="3">
        <v>150390</v>
      </c>
      <c r="K3720" s="3" t="s">
        <v>4752</v>
      </c>
      <c r="L3720" s="3" t="s">
        <v>4726</v>
      </c>
      <c r="M3720" s="3" t="s">
        <v>5972</v>
      </c>
      <c r="N3720" s="3" t="s">
        <v>4722</v>
      </c>
      <c r="O3720" s="3" t="s">
        <v>4715</v>
      </c>
      <c r="P3720" s="3"/>
      <c r="Q3720" s="3"/>
      <c r="R3720" s="3"/>
      <c r="S3720" s="3"/>
      <c r="T3720" s="3" t="s">
        <v>4716</v>
      </c>
    </row>
    <row r="3721" spans="2:20">
      <c r="B3721" t="s">
        <v>12345</v>
      </c>
      <c r="C3721" t="s">
        <v>18120</v>
      </c>
      <c r="E3721" t="s">
        <v>13667</v>
      </c>
      <c r="F3721" s="3">
        <v>0</v>
      </c>
      <c r="G3721" s="3">
        <v>0</v>
      </c>
      <c r="H3721" s="255">
        <v>41423</v>
      </c>
      <c r="I3721" s="270">
        <v>9.75</v>
      </c>
      <c r="J3721" s="3">
        <v>-1</v>
      </c>
      <c r="K3721" s="3" t="s">
        <v>12343</v>
      </c>
      <c r="L3721" s="3" t="s">
        <v>5324</v>
      </c>
      <c r="M3721" s="3" t="s">
        <v>18121</v>
      </c>
      <c r="N3721" s="3" t="s">
        <v>4722</v>
      </c>
      <c r="O3721" s="3" t="s">
        <v>4715</v>
      </c>
      <c r="P3721" s="3"/>
      <c r="Q3721" s="3"/>
      <c r="R3721" s="3"/>
      <c r="S3721" s="3"/>
      <c r="T3721" s="3" t="s">
        <v>4716</v>
      </c>
    </row>
    <row r="3722" spans="2:20">
      <c r="B3722" t="s">
        <v>12345</v>
      </c>
      <c r="C3722" t="s">
        <v>18122</v>
      </c>
      <c r="E3722" t="s">
        <v>12850</v>
      </c>
      <c r="F3722" s="3">
        <v>0</v>
      </c>
      <c r="G3722" s="3">
        <v>0</v>
      </c>
      <c r="H3722" s="255">
        <v>41403</v>
      </c>
      <c r="I3722" s="270">
        <v>9.75</v>
      </c>
      <c r="J3722" s="3">
        <v>89087</v>
      </c>
      <c r="K3722" s="3" t="s">
        <v>12343</v>
      </c>
      <c r="L3722" s="3" t="s">
        <v>4726</v>
      </c>
      <c r="M3722" s="3" t="s">
        <v>12473</v>
      </c>
      <c r="N3722" s="3" t="s">
        <v>4712</v>
      </c>
      <c r="O3722" s="3" t="s">
        <v>4715</v>
      </c>
      <c r="P3722" s="3"/>
      <c r="Q3722" s="3"/>
      <c r="R3722" s="3"/>
      <c r="S3722" s="3"/>
      <c r="T3722" s="3" t="s">
        <v>4716</v>
      </c>
    </row>
    <row r="3723" spans="2:20">
      <c r="B3723" t="s">
        <v>12345</v>
      </c>
      <c r="C3723" t="s">
        <v>18123</v>
      </c>
      <c r="E3723" t="s">
        <v>13850</v>
      </c>
      <c r="F3723" s="3">
        <v>0</v>
      </c>
      <c r="G3723" s="3">
        <v>0</v>
      </c>
      <c r="H3723" s="255">
        <v>41404</v>
      </c>
      <c r="I3723" s="270">
        <v>9.75</v>
      </c>
      <c r="J3723" s="3">
        <v>-1</v>
      </c>
      <c r="K3723" s="3" t="s">
        <v>4752</v>
      </c>
      <c r="L3723" s="3" t="s">
        <v>4726</v>
      </c>
      <c r="M3723" s="3" t="s">
        <v>13851</v>
      </c>
      <c r="N3723" s="3" t="s">
        <v>4722</v>
      </c>
      <c r="O3723" s="3" t="s">
        <v>4715</v>
      </c>
      <c r="P3723" s="3"/>
      <c r="Q3723" s="3"/>
      <c r="R3723" s="3"/>
      <c r="S3723" s="3"/>
      <c r="T3723" s="3" t="s">
        <v>4716</v>
      </c>
    </row>
    <row r="3724" spans="2:20">
      <c r="B3724" t="s">
        <v>12345</v>
      </c>
      <c r="C3724" t="s">
        <v>18124</v>
      </c>
      <c r="E3724" t="s">
        <v>13210</v>
      </c>
      <c r="F3724" s="3">
        <v>0</v>
      </c>
      <c r="G3724" s="3">
        <v>0</v>
      </c>
      <c r="H3724" s="255">
        <v>41407</v>
      </c>
      <c r="I3724" s="270">
        <v>9.75</v>
      </c>
      <c r="J3724" s="3">
        <v>-1</v>
      </c>
      <c r="K3724" s="3" t="s">
        <v>12343</v>
      </c>
      <c r="L3724" s="3" t="s">
        <v>4726</v>
      </c>
      <c r="M3724" s="3" t="s">
        <v>4994</v>
      </c>
      <c r="N3724" s="3" t="s">
        <v>4718</v>
      </c>
      <c r="O3724" s="3" t="s">
        <v>4715</v>
      </c>
      <c r="P3724" s="3"/>
      <c r="Q3724" s="3"/>
      <c r="R3724" s="3"/>
      <c r="S3724" s="3"/>
      <c r="T3724" s="3" t="s">
        <v>4716</v>
      </c>
    </row>
    <row r="3725" spans="2:20">
      <c r="B3725" t="s">
        <v>12345</v>
      </c>
      <c r="C3725" t="s">
        <v>18125</v>
      </c>
      <c r="E3725" t="s">
        <v>13519</v>
      </c>
      <c r="F3725" s="3">
        <v>0</v>
      </c>
      <c r="G3725" s="3">
        <v>0</v>
      </c>
      <c r="H3725" s="255">
        <v>41425</v>
      </c>
      <c r="I3725" s="270">
        <v>9.75</v>
      </c>
      <c r="J3725" s="3">
        <v>87598</v>
      </c>
      <c r="K3725" s="3" t="s">
        <v>12343</v>
      </c>
      <c r="L3725" s="3" t="s">
        <v>4726</v>
      </c>
      <c r="M3725" s="3" t="s">
        <v>11825</v>
      </c>
      <c r="N3725" s="3" t="s">
        <v>4718</v>
      </c>
      <c r="O3725" s="3" t="s">
        <v>4715</v>
      </c>
      <c r="P3725" s="3"/>
      <c r="Q3725" s="3"/>
      <c r="R3725" s="3"/>
      <c r="S3725" s="3"/>
      <c r="T3725" s="3" t="s">
        <v>4716</v>
      </c>
    </row>
    <row r="3726" spans="2:20">
      <c r="B3726" t="s">
        <v>12345</v>
      </c>
      <c r="C3726" t="s">
        <v>18126</v>
      </c>
      <c r="E3726" t="s">
        <v>13118</v>
      </c>
      <c r="F3726" s="3">
        <v>0</v>
      </c>
      <c r="G3726" s="3">
        <v>0</v>
      </c>
      <c r="H3726" s="255">
        <v>41423</v>
      </c>
      <c r="I3726" s="270">
        <v>9.75</v>
      </c>
      <c r="J3726" s="3">
        <v>74565</v>
      </c>
      <c r="K3726" s="3" t="s">
        <v>4752</v>
      </c>
      <c r="L3726" s="3" t="s">
        <v>4726</v>
      </c>
      <c r="M3726" s="3" t="s">
        <v>18127</v>
      </c>
      <c r="N3726" s="3" t="s">
        <v>4731</v>
      </c>
      <c r="O3726" s="3" t="s">
        <v>4715</v>
      </c>
      <c r="P3726" s="3"/>
      <c r="Q3726" s="3"/>
      <c r="R3726" s="3"/>
      <c r="S3726" s="3"/>
      <c r="T3726" s="3" t="s">
        <v>4716</v>
      </c>
    </row>
    <row r="3727" spans="2:20">
      <c r="B3727" t="s">
        <v>12345</v>
      </c>
      <c r="C3727" t="s">
        <v>18128</v>
      </c>
      <c r="E3727" t="s">
        <v>14848</v>
      </c>
      <c r="F3727" s="3">
        <v>1</v>
      </c>
      <c r="G3727" s="3">
        <v>1363.76</v>
      </c>
      <c r="H3727" s="255">
        <v>41397</v>
      </c>
      <c r="I3727" s="270">
        <v>9.75</v>
      </c>
      <c r="J3727" s="3">
        <v>-1</v>
      </c>
      <c r="K3727" s="3" t="s">
        <v>12343</v>
      </c>
      <c r="L3727" s="3" t="s">
        <v>4753</v>
      </c>
      <c r="M3727" s="3" t="s">
        <v>4753</v>
      </c>
      <c r="N3727" s="3" t="s">
        <v>4722</v>
      </c>
      <c r="O3727" s="3" t="s">
        <v>4715</v>
      </c>
      <c r="P3727" s="3"/>
      <c r="Q3727" s="3"/>
      <c r="R3727" s="3"/>
      <c r="S3727" s="3"/>
      <c r="T3727" s="3" t="s">
        <v>4716</v>
      </c>
    </row>
    <row r="3728" spans="2:20">
      <c r="B3728" t="s">
        <v>12345</v>
      </c>
      <c r="C3728" t="s">
        <v>18129</v>
      </c>
      <c r="E3728" t="s">
        <v>16148</v>
      </c>
      <c r="F3728" s="3">
        <v>1</v>
      </c>
      <c r="G3728" s="3">
        <v>1363.76</v>
      </c>
      <c r="H3728" s="255">
        <v>41425</v>
      </c>
      <c r="I3728" s="270">
        <v>9.75</v>
      </c>
      <c r="J3728" s="3">
        <v>-1</v>
      </c>
      <c r="K3728" s="3" t="s">
        <v>12343</v>
      </c>
      <c r="L3728" s="3" t="s">
        <v>4753</v>
      </c>
      <c r="M3728" s="3" t="s">
        <v>4753</v>
      </c>
      <c r="N3728" s="3" t="s">
        <v>4718</v>
      </c>
      <c r="O3728" s="3" t="s">
        <v>4715</v>
      </c>
      <c r="P3728" s="3"/>
      <c r="Q3728" s="3"/>
      <c r="R3728" s="3"/>
      <c r="S3728" s="3"/>
      <c r="T3728" s="3" t="s">
        <v>4716</v>
      </c>
    </row>
    <row r="3729" spans="2:20">
      <c r="B3729" t="s">
        <v>12345</v>
      </c>
      <c r="C3729" t="s">
        <v>18130</v>
      </c>
      <c r="E3729" t="s">
        <v>18131</v>
      </c>
      <c r="F3729" s="3">
        <v>0</v>
      </c>
      <c r="G3729" s="3">
        <v>0</v>
      </c>
      <c r="H3729" s="255">
        <v>41419</v>
      </c>
      <c r="I3729" s="270">
        <v>9.75</v>
      </c>
      <c r="J3729" s="3">
        <v>147616</v>
      </c>
      <c r="K3729" s="3" t="s">
        <v>4752</v>
      </c>
      <c r="L3729" s="3" t="s">
        <v>4726</v>
      </c>
      <c r="M3729" s="3" t="s">
        <v>7955</v>
      </c>
      <c r="N3729" s="3" t="s">
        <v>4718</v>
      </c>
      <c r="O3729" s="3" t="s">
        <v>4715</v>
      </c>
      <c r="P3729" s="3"/>
      <c r="Q3729" s="3"/>
      <c r="R3729" s="3"/>
      <c r="S3729" s="3"/>
      <c r="T3729" s="3" t="s">
        <v>4716</v>
      </c>
    </row>
    <row r="3730" spans="2:20">
      <c r="B3730" t="s">
        <v>12345</v>
      </c>
      <c r="C3730" t="s">
        <v>18132</v>
      </c>
      <c r="E3730" t="s">
        <v>15657</v>
      </c>
      <c r="F3730" s="3">
        <v>1</v>
      </c>
      <c r="G3730" s="3">
        <v>1363.76</v>
      </c>
      <c r="H3730" s="255">
        <v>41422</v>
      </c>
      <c r="I3730" s="270">
        <v>9.75</v>
      </c>
      <c r="J3730" s="3">
        <v>-1</v>
      </c>
      <c r="K3730" s="3" t="s">
        <v>12343</v>
      </c>
      <c r="L3730" s="3" t="s">
        <v>5324</v>
      </c>
      <c r="M3730" s="3" t="s">
        <v>13064</v>
      </c>
      <c r="N3730" s="3" t="s">
        <v>4718</v>
      </c>
      <c r="O3730" s="3" t="s">
        <v>4715</v>
      </c>
      <c r="P3730" s="3"/>
      <c r="Q3730" s="3"/>
      <c r="R3730" s="3"/>
      <c r="S3730" s="3"/>
      <c r="T3730" s="3" t="s">
        <v>4716</v>
      </c>
    </row>
    <row r="3731" spans="2:20">
      <c r="B3731" t="s">
        <v>12345</v>
      </c>
      <c r="C3731" t="s">
        <v>18133</v>
      </c>
      <c r="E3731" t="s">
        <v>15228</v>
      </c>
      <c r="F3731" s="3">
        <v>0</v>
      </c>
      <c r="G3731" s="3">
        <v>0</v>
      </c>
      <c r="H3731" s="255">
        <v>41425</v>
      </c>
      <c r="I3731" s="270">
        <v>9.75</v>
      </c>
      <c r="J3731" s="3">
        <v>-1</v>
      </c>
      <c r="K3731" s="3" t="s">
        <v>12343</v>
      </c>
      <c r="L3731" s="3" t="s">
        <v>4753</v>
      </c>
      <c r="M3731" s="3" t="s">
        <v>4753</v>
      </c>
      <c r="N3731" s="3" t="s">
        <v>4722</v>
      </c>
      <c r="O3731" s="3" t="s">
        <v>4715</v>
      </c>
      <c r="P3731" s="3"/>
      <c r="Q3731" s="3"/>
      <c r="R3731" s="3"/>
      <c r="S3731" s="3"/>
      <c r="T3731" s="3" t="s">
        <v>4716</v>
      </c>
    </row>
    <row r="3732" spans="2:20">
      <c r="B3732" t="s">
        <v>12345</v>
      </c>
      <c r="C3732" t="s">
        <v>18134</v>
      </c>
      <c r="E3732" t="s">
        <v>18135</v>
      </c>
      <c r="F3732" s="3">
        <v>0</v>
      </c>
      <c r="G3732" s="3">
        <v>0</v>
      </c>
      <c r="H3732" s="255">
        <v>41425</v>
      </c>
      <c r="I3732" s="270">
        <v>9.75</v>
      </c>
      <c r="J3732" s="3">
        <v>-1</v>
      </c>
      <c r="K3732" s="3" t="s">
        <v>4752</v>
      </c>
      <c r="L3732" s="3" t="s">
        <v>4753</v>
      </c>
      <c r="M3732" s="3" t="s">
        <v>4753</v>
      </c>
      <c r="N3732" s="3" t="s">
        <v>4731</v>
      </c>
      <c r="O3732" s="3" t="s">
        <v>4715</v>
      </c>
      <c r="P3732" s="3"/>
      <c r="Q3732" s="3"/>
      <c r="R3732" s="3"/>
      <c r="S3732" s="3"/>
      <c r="T3732" s="3" t="s">
        <v>4716</v>
      </c>
    </row>
    <row r="3733" spans="2:20">
      <c r="B3733" t="s">
        <v>12345</v>
      </c>
      <c r="C3733" t="s">
        <v>18136</v>
      </c>
      <c r="E3733" t="s">
        <v>15329</v>
      </c>
      <c r="F3733" s="3">
        <v>0</v>
      </c>
      <c r="G3733" s="3">
        <v>0</v>
      </c>
      <c r="H3733" s="255">
        <v>41424</v>
      </c>
      <c r="I3733" s="270">
        <v>9.75</v>
      </c>
      <c r="J3733" s="3">
        <v>-1</v>
      </c>
      <c r="K3733" s="3" t="s">
        <v>4752</v>
      </c>
      <c r="L3733" s="3" t="s">
        <v>4753</v>
      </c>
      <c r="M3733" s="3" t="s">
        <v>4753</v>
      </c>
      <c r="N3733" s="3" t="s">
        <v>4722</v>
      </c>
      <c r="O3733" s="3" t="s">
        <v>4715</v>
      </c>
      <c r="P3733" s="3"/>
      <c r="Q3733" s="3"/>
      <c r="R3733" s="3"/>
      <c r="S3733" s="3"/>
      <c r="T3733" s="3" t="s">
        <v>4716</v>
      </c>
    </row>
    <row r="3734" spans="2:20">
      <c r="B3734" t="s">
        <v>12345</v>
      </c>
      <c r="C3734" t="s">
        <v>18137</v>
      </c>
      <c r="E3734" t="s">
        <v>15038</v>
      </c>
      <c r="F3734" s="3">
        <v>0</v>
      </c>
      <c r="G3734" s="3">
        <v>0</v>
      </c>
      <c r="H3734" s="255">
        <v>41372</v>
      </c>
      <c r="I3734" s="270">
        <v>9.8333333333333339</v>
      </c>
      <c r="J3734" s="3">
        <v>-1</v>
      </c>
      <c r="K3734" s="3" t="s">
        <v>12343</v>
      </c>
      <c r="L3734" s="3" t="s">
        <v>4753</v>
      </c>
      <c r="M3734" s="3" t="s">
        <v>4753</v>
      </c>
      <c r="N3734" s="3" t="s">
        <v>4712</v>
      </c>
      <c r="O3734" s="3" t="s">
        <v>4715</v>
      </c>
      <c r="P3734" s="3"/>
      <c r="Q3734" s="3"/>
      <c r="R3734" s="3"/>
      <c r="S3734" s="3"/>
      <c r="T3734" s="3" t="s">
        <v>4716</v>
      </c>
    </row>
    <row r="3735" spans="2:20">
      <c r="B3735" t="s">
        <v>12345</v>
      </c>
      <c r="C3735" t="s">
        <v>18138</v>
      </c>
      <c r="E3735" t="s">
        <v>14774</v>
      </c>
      <c r="F3735" s="3">
        <v>1</v>
      </c>
      <c r="G3735" s="3">
        <v>1363.76</v>
      </c>
      <c r="H3735" s="255">
        <v>41383</v>
      </c>
      <c r="I3735" s="270">
        <v>9.8333333333333339</v>
      </c>
      <c r="J3735" s="3">
        <v>-1</v>
      </c>
      <c r="K3735" s="3" t="s">
        <v>12343</v>
      </c>
      <c r="L3735" s="3" t="s">
        <v>4753</v>
      </c>
      <c r="M3735" s="3" t="s">
        <v>4753</v>
      </c>
      <c r="N3735" s="3" t="s">
        <v>4712</v>
      </c>
      <c r="O3735" s="3" t="s">
        <v>4715</v>
      </c>
      <c r="P3735" s="3"/>
      <c r="Q3735" s="3"/>
      <c r="R3735" s="3"/>
      <c r="S3735" s="3"/>
      <c r="T3735" s="3" t="s">
        <v>4716</v>
      </c>
    </row>
    <row r="3736" spans="2:20">
      <c r="B3736" t="s">
        <v>12345</v>
      </c>
      <c r="C3736" t="s">
        <v>18139</v>
      </c>
      <c r="E3736" t="s">
        <v>15606</v>
      </c>
      <c r="F3736" s="3">
        <v>0</v>
      </c>
      <c r="G3736" s="3">
        <v>0</v>
      </c>
      <c r="H3736" s="255">
        <v>41373</v>
      </c>
      <c r="I3736" s="270">
        <v>9.8333333333333339</v>
      </c>
      <c r="J3736" s="3">
        <v>-1</v>
      </c>
      <c r="K3736" s="3" t="s">
        <v>12343</v>
      </c>
      <c r="L3736" s="3" t="s">
        <v>4753</v>
      </c>
      <c r="M3736" s="3" t="s">
        <v>4753</v>
      </c>
      <c r="N3736" s="3" t="s">
        <v>4722</v>
      </c>
      <c r="O3736" s="3" t="s">
        <v>4715</v>
      </c>
      <c r="P3736" s="3"/>
      <c r="Q3736" s="3"/>
      <c r="R3736" s="3"/>
      <c r="S3736" s="3"/>
      <c r="T3736" s="3" t="s">
        <v>4716</v>
      </c>
    </row>
    <row r="3737" spans="2:20">
      <c r="B3737" t="s">
        <v>12345</v>
      </c>
      <c r="C3737" t="s">
        <v>18140</v>
      </c>
      <c r="E3737" t="s">
        <v>15215</v>
      </c>
      <c r="F3737" s="3">
        <v>0</v>
      </c>
      <c r="G3737" s="3">
        <v>0</v>
      </c>
      <c r="H3737" s="255">
        <v>41368</v>
      </c>
      <c r="I3737" s="270">
        <v>9.8333333333333339</v>
      </c>
      <c r="J3737" s="3">
        <v>-1</v>
      </c>
      <c r="K3737" s="3" t="s">
        <v>4752</v>
      </c>
      <c r="L3737" s="3" t="s">
        <v>4753</v>
      </c>
      <c r="M3737" s="3" t="s">
        <v>4753</v>
      </c>
      <c r="N3737" s="3" t="s">
        <v>4712</v>
      </c>
      <c r="O3737" s="3" t="s">
        <v>4715</v>
      </c>
      <c r="P3737" s="3"/>
      <c r="Q3737" s="3"/>
      <c r="R3737" s="3"/>
      <c r="S3737" s="3"/>
      <c r="T3737" s="3" t="s">
        <v>4716</v>
      </c>
    </row>
    <row r="3738" spans="2:20">
      <c r="B3738" t="s">
        <v>12378</v>
      </c>
      <c r="C3738" t="s">
        <v>18141</v>
      </c>
      <c r="E3738" t="s">
        <v>13545</v>
      </c>
      <c r="F3738" s="3">
        <v>0</v>
      </c>
      <c r="G3738" s="3">
        <v>0</v>
      </c>
      <c r="H3738" s="255">
        <v>41380</v>
      </c>
      <c r="I3738" s="270">
        <v>9.8333333333333339</v>
      </c>
      <c r="J3738" s="3">
        <v>237680</v>
      </c>
      <c r="K3738" s="3" t="s">
        <v>4752</v>
      </c>
      <c r="L3738" s="3" t="s">
        <v>4726</v>
      </c>
      <c r="M3738" s="3" t="s">
        <v>18142</v>
      </c>
      <c r="N3738" s="3" t="s">
        <v>4722</v>
      </c>
      <c r="O3738" s="3" t="s">
        <v>4715</v>
      </c>
      <c r="P3738" s="3"/>
      <c r="Q3738" s="3"/>
      <c r="R3738" s="3"/>
      <c r="S3738" s="3"/>
      <c r="T3738" s="3" t="s">
        <v>4716</v>
      </c>
    </row>
    <row r="3739" spans="2:20">
      <c r="B3739" t="s">
        <v>12345</v>
      </c>
      <c r="C3739" t="s">
        <v>18143</v>
      </c>
      <c r="E3739" t="s">
        <v>13298</v>
      </c>
      <c r="F3739" s="3">
        <v>0</v>
      </c>
      <c r="G3739" s="3">
        <v>0</v>
      </c>
      <c r="H3739" s="255">
        <v>41382</v>
      </c>
      <c r="I3739" s="270">
        <v>9.8333333333333339</v>
      </c>
      <c r="J3739" s="3">
        <v>111655</v>
      </c>
      <c r="K3739" s="3" t="s">
        <v>12343</v>
      </c>
      <c r="L3739" s="3" t="s">
        <v>4726</v>
      </c>
      <c r="M3739" s="3" t="s">
        <v>5972</v>
      </c>
      <c r="N3739" s="3" t="s">
        <v>4722</v>
      </c>
      <c r="O3739" s="3" t="s">
        <v>4715</v>
      </c>
      <c r="P3739" s="3"/>
      <c r="Q3739" s="3"/>
      <c r="R3739" s="3"/>
      <c r="S3739" s="3"/>
      <c r="T3739" s="3" t="s">
        <v>4716</v>
      </c>
    </row>
    <row r="3740" spans="2:20">
      <c r="B3740" t="s">
        <v>12345</v>
      </c>
      <c r="C3740" t="s">
        <v>18144</v>
      </c>
      <c r="E3740" t="s">
        <v>16499</v>
      </c>
      <c r="F3740" s="3">
        <v>0</v>
      </c>
      <c r="G3740" s="3">
        <v>0</v>
      </c>
      <c r="H3740" s="255">
        <v>41389</v>
      </c>
      <c r="I3740" s="270">
        <v>9.8333333333333339</v>
      </c>
      <c r="J3740" s="3">
        <v>-1</v>
      </c>
      <c r="K3740" s="3" t="s">
        <v>4752</v>
      </c>
      <c r="L3740" s="3" t="s">
        <v>5324</v>
      </c>
      <c r="M3740" s="3" t="s">
        <v>18145</v>
      </c>
      <c r="N3740" s="3" t="s">
        <v>4722</v>
      </c>
      <c r="O3740" s="3" t="s">
        <v>4715</v>
      </c>
      <c r="P3740" s="3"/>
      <c r="Q3740" s="3"/>
      <c r="R3740" s="3"/>
      <c r="S3740" s="3"/>
      <c r="T3740" s="3" t="s">
        <v>4716</v>
      </c>
    </row>
    <row r="3741" spans="2:20">
      <c r="B3741" t="s">
        <v>12345</v>
      </c>
      <c r="C3741" t="s">
        <v>18146</v>
      </c>
      <c r="E3741" t="s">
        <v>13992</v>
      </c>
      <c r="F3741" s="3">
        <v>0</v>
      </c>
      <c r="G3741" s="3">
        <v>0</v>
      </c>
      <c r="H3741" s="255">
        <v>41394</v>
      </c>
      <c r="I3741" s="270">
        <v>9.8333333333333339</v>
      </c>
      <c r="J3741" s="3">
        <v>-1</v>
      </c>
      <c r="K3741" s="3" t="s">
        <v>4752</v>
      </c>
      <c r="L3741" s="3" t="s">
        <v>5324</v>
      </c>
      <c r="M3741" s="3" t="s">
        <v>18147</v>
      </c>
      <c r="N3741" s="3" t="s">
        <v>4731</v>
      </c>
      <c r="O3741" s="3" t="s">
        <v>4715</v>
      </c>
      <c r="P3741" s="3"/>
      <c r="Q3741" s="3"/>
      <c r="R3741" s="3"/>
      <c r="S3741" s="3"/>
      <c r="T3741" s="3" t="s">
        <v>4716</v>
      </c>
    </row>
    <row r="3742" spans="2:20">
      <c r="B3742" t="s">
        <v>12345</v>
      </c>
      <c r="C3742" t="s">
        <v>18148</v>
      </c>
      <c r="E3742" t="s">
        <v>13591</v>
      </c>
      <c r="F3742" s="3">
        <v>1</v>
      </c>
      <c r="G3742" s="3">
        <v>1363.76</v>
      </c>
      <c r="H3742" s="255">
        <v>41394</v>
      </c>
      <c r="I3742" s="270">
        <v>9.8333333333333339</v>
      </c>
      <c r="J3742" s="3">
        <v>-1</v>
      </c>
      <c r="K3742" s="3" t="s">
        <v>12343</v>
      </c>
      <c r="L3742" s="3" t="s">
        <v>5324</v>
      </c>
      <c r="M3742" s="3" t="s">
        <v>18149</v>
      </c>
      <c r="N3742" s="3" t="s">
        <v>4718</v>
      </c>
      <c r="O3742" s="3" t="s">
        <v>4715</v>
      </c>
      <c r="P3742" s="3"/>
      <c r="Q3742" s="3"/>
      <c r="R3742" s="3"/>
      <c r="S3742" s="3"/>
      <c r="T3742" s="3" t="s">
        <v>4716</v>
      </c>
    </row>
    <row r="3743" spans="2:20">
      <c r="B3743" t="s">
        <v>12345</v>
      </c>
      <c r="C3743" t="s">
        <v>18150</v>
      </c>
      <c r="E3743" t="s">
        <v>15541</v>
      </c>
      <c r="F3743" s="3">
        <v>2</v>
      </c>
      <c r="G3743" s="3">
        <v>5668.15</v>
      </c>
      <c r="H3743" s="255">
        <v>41394</v>
      </c>
      <c r="I3743" s="270">
        <v>9.8333333333333339</v>
      </c>
      <c r="J3743" s="3">
        <v>-1</v>
      </c>
      <c r="K3743" s="3" t="s">
        <v>12343</v>
      </c>
      <c r="L3743" s="3" t="s">
        <v>4726</v>
      </c>
      <c r="M3743" s="3" t="s">
        <v>18151</v>
      </c>
      <c r="N3743" s="3" t="s">
        <v>4722</v>
      </c>
      <c r="O3743" s="3" t="s">
        <v>4715</v>
      </c>
      <c r="P3743" s="3"/>
      <c r="Q3743" s="3"/>
      <c r="R3743" s="3"/>
      <c r="S3743" s="3"/>
      <c r="T3743" s="3" t="s">
        <v>4716</v>
      </c>
    </row>
    <row r="3744" spans="2:20">
      <c r="B3744" t="s">
        <v>12345</v>
      </c>
      <c r="C3744" t="s">
        <v>18152</v>
      </c>
      <c r="E3744" t="s">
        <v>12617</v>
      </c>
      <c r="F3744" s="3">
        <v>0</v>
      </c>
      <c r="G3744" s="3">
        <v>0</v>
      </c>
      <c r="H3744" s="255">
        <v>41393</v>
      </c>
      <c r="I3744" s="270">
        <v>9.8333333333333339</v>
      </c>
      <c r="J3744" s="3">
        <v>204186</v>
      </c>
      <c r="K3744" s="3" t="s">
        <v>4752</v>
      </c>
      <c r="L3744" s="3" t="s">
        <v>4726</v>
      </c>
      <c r="M3744" s="3" t="s">
        <v>18153</v>
      </c>
      <c r="N3744" s="3" t="s">
        <v>4722</v>
      </c>
      <c r="O3744" s="3" t="s">
        <v>4715</v>
      </c>
      <c r="P3744" s="3"/>
      <c r="Q3744" s="3"/>
      <c r="R3744" s="3"/>
      <c r="S3744" s="3"/>
      <c r="T3744" s="3" t="s">
        <v>4716</v>
      </c>
    </row>
    <row r="3745" spans="2:20">
      <c r="B3745" t="s">
        <v>12345</v>
      </c>
      <c r="C3745" t="s">
        <v>18154</v>
      </c>
      <c r="E3745" t="s">
        <v>18155</v>
      </c>
      <c r="F3745" s="3">
        <v>0</v>
      </c>
      <c r="G3745" s="3">
        <v>0</v>
      </c>
      <c r="H3745" s="255">
        <v>41388</v>
      </c>
      <c r="I3745" s="270">
        <v>9.8333333333333339</v>
      </c>
      <c r="J3745" s="3">
        <v>-1</v>
      </c>
      <c r="K3745" s="3" t="s">
        <v>12343</v>
      </c>
      <c r="L3745" s="3" t="s">
        <v>5324</v>
      </c>
      <c r="M3745" s="3" t="s">
        <v>15749</v>
      </c>
      <c r="N3745" s="3" t="s">
        <v>4722</v>
      </c>
      <c r="O3745" s="3" t="s">
        <v>4715</v>
      </c>
      <c r="P3745" s="3"/>
      <c r="Q3745" s="3"/>
      <c r="R3745" s="3"/>
      <c r="S3745" s="3"/>
      <c r="T3745" s="3" t="s">
        <v>4716</v>
      </c>
    </row>
    <row r="3746" spans="2:20">
      <c r="B3746" t="s">
        <v>12345</v>
      </c>
      <c r="C3746" t="s">
        <v>18156</v>
      </c>
      <c r="E3746" t="s">
        <v>13608</v>
      </c>
      <c r="F3746" s="3">
        <v>0</v>
      </c>
      <c r="G3746" s="3">
        <v>0</v>
      </c>
      <c r="H3746" s="255">
        <v>41387</v>
      </c>
      <c r="I3746" s="270">
        <v>9.8333333333333339</v>
      </c>
      <c r="J3746" s="3">
        <v>-1</v>
      </c>
      <c r="K3746" s="3" t="s">
        <v>4752</v>
      </c>
      <c r="L3746" s="3" t="s">
        <v>4726</v>
      </c>
      <c r="M3746" s="3" t="s">
        <v>8157</v>
      </c>
      <c r="N3746" s="3" t="s">
        <v>4769</v>
      </c>
      <c r="O3746" s="3" t="s">
        <v>4715</v>
      </c>
      <c r="P3746" s="3"/>
      <c r="Q3746" s="3"/>
      <c r="R3746" s="3"/>
      <c r="S3746" s="3"/>
      <c r="T3746" s="3" t="s">
        <v>4716</v>
      </c>
    </row>
    <row r="3747" spans="2:20">
      <c r="B3747" t="s">
        <v>12345</v>
      </c>
      <c r="C3747" t="s">
        <v>18157</v>
      </c>
      <c r="E3747" t="s">
        <v>14658</v>
      </c>
      <c r="F3747" s="3">
        <v>0</v>
      </c>
      <c r="G3747" s="3">
        <v>0</v>
      </c>
      <c r="H3747" s="255">
        <v>41390</v>
      </c>
      <c r="I3747" s="270">
        <v>9.8333333333333339</v>
      </c>
      <c r="J3747" s="3">
        <v>-1</v>
      </c>
      <c r="K3747" s="3" t="s">
        <v>12343</v>
      </c>
      <c r="L3747" s="3" t="s">
        <v>5324</v>
      </c>
      <c r="M3747" s="3" t="s">
        <v>11774</v>
      </c>
      <c r="N3747" s="3" t="s">
        <v>4731</v>
      </c>
      <c r="O3747" s="3" t="s">
        <v>4715</v>
      </c>
      <c r="P3747" s="3"/>
      <c r="Q3747" s="3"/>
      <c r="R3747" s="3"/>
      <c r="S3747" s="3"/>
      <c r="T3747" s="3" t="s">
        <v>4716</v>
      </c>
    </row>
    <row r="3748" spans="2:20">
      <c r="B3748" t="s">
        <v>12345</v>
      </c>
      <c r="C3748" t="s">
        <v>18158</v>
      </c>
      <c r="E3748" t="s">
        <v>16256</v>
      </c>
      <c r="F3748" s="3">
        <v>0</v>
      </c>
      <c r="G3748" s="3">
        <v>0</v>
      </c>
      <c r="H3748" s="255">
        <v>41370</v>
      </c>
      <c r="I3748" s="270">
        <v>9.8333333333333339</v>
      </c>
      <c r="J3748" s="3">
        <v>-1</v>
      </c>
      <c r="K3748" s="3" t="s">
        <v>12343</v>
      </c>
      <c r="L3748" s="3" t="s">
        <v>5197</v>
      </c>
      <c r="M3748" s="3" t="s">
        <v>18159</v>
      </c>
      <c r="N3748" s="3" t="s">
        <v>4712</v>
      </c>
      <c r="O3748" s="3" t="s">
        <v>4715</v>
      </c>
      <c r="P3748" s="3"/>
      <c r="Q3748" s="3"/>
      <c r="R3748" s="3"/>
      <c r="S3748" s="3"/>
      <c r="T3748" s="3" t="s">
        <v>4716</v>
      </c>
    </row>
    <row r="3749" spans="2:20">
      <c r="B3749" t="s">
        <v>12345</v>
      </c>
      <c r="C3749" t="s">
        <v>18160</v>
      </c>
      <c r="E3749" t="s">
        <v>13425</v>
      </c>
      <c r="F3749" s="3">
        <v>0</v>
      </c>
      <c r="G3749" s="3">
        <v>0</v>
      </c>
      <c r="H3749" s="255">
        <v>41373</v>
      </c>
      <c r="I3749" s="270">
        <v>9.8333333333333339</v>
      </c>
      <c r="J3749" s="3">
        <v>-1</v>
      </c>
      <c r="K3749" s="3" t="s">
        <v>12343</v>
      </c>
      <c r="L3749" s="3" t="s">
        <v>4726</v>
      </c>
      <c r="M3749" s="3" t="s">
        <v>5188</v>
      </c>
      <c r="N3749" s="3" t="s">
        <v>4722</v>
      </c>
      <c r="O3749" s="3" t="s">
        <v>4715</v>
      </c>
      <c r="P3749" s="3"/>
      <c r="Q3749" s="3"/>
      <c r="R3749" s="3"/>
      <c r="S3749" s="3"/>
      <c r="T3749" s="3" t="s">
        <v>4716</v>
      </c>
    </row>
    <row r="3750" spans="2:20">
      <c r="B3750" t="s">
        <v>12345</v>
      </c>
      <c r="C3750" t="s">
        <v>18161</v>
      </c>
      <c r="E3750" t="s">
        <v>15068</v>
      </c>
      <c r="F3750" s="3">
        <v>0</v>
      </c>
      <c r="G3750" s="3">
        <v>0</v>
      </c>
      <c r="H3750" s="255">
        <v>41367</v>
      </c>
      <c r="I3750" s="270">
        <v>9.8333333333333339</v>
      </c>
      <c r="J3750" s="3">
        <v>-1</v>
      </c>
      <c r="K3750" s="3" t="s">
        <v>12343</v>
      </c>
      <c r="L3750" s="3" t="s">
        <v>4726</v>
      </c>
      <c r="M3750" s="3" t="s">
        <v>10458</v>
      </c>
      <c r="N3750" s="3" t="s">
        <v>4722</v>
      </c>
      <c r="O3750" s="3" t="s">
        <v>4715</v>
      </c>
      <c r="P3750" s="3"/>
      <c r="Q3750" s="3"/>
      <c r="R3750" s="3"/>
      <c r="S3750" s="3"/>
      <c r="T3750" s="3" t="s">
        <v>4716</v>
      </c>
    </row>
    <row r="3751" spans="2:20">
      <c r="B3751" t="s">
        <v>12345</v>
      </c>
      <c r="C3751" t="s">
        <v>18162</v>
      </c>
      <c r="E3751" t="s">
        <v>14190</v>
      </c>
      <c r="F3751" s="3">
        <v>0</v>
      </c>
      <c r="G3751" s="3">
        <v>0</v>
      </c>
      <c r="H3751" s="255">
        <v>41365</v>
      </c>
      <c r="I3751" s="270">
        <v>9.8333333333333339</v>
      </c>
      <c r="J3751" s="3">
        <v>99444</v>
      </c>
      <c r="K3751" s="3" t="s">
        <v>4752</v>
      </c>
      <c r="L3751" s="3" t="s">
        <v>4726</v>
      </c>
      <c r="M3751" s="3" t="s">
        <v>7955</v>
      </c>
      <c r="N3751" s="3" t="s">
        <v>4722</v>
      </c>
      <c r="O3751" s="3" t="s">
        <v>4715</v>
      </c>
      <c r="P3751" s="3"/>
      <c r="Q3751" s="3"/>
      <c r="R3751" s="3"/>
      <c r="S3751" s="3"/>
      <c r="T3751" s="3" t="s">
        <v>4716</v>
      </c>
    </row>
    <row r="3752" spans="2:20">
      <c r="B3752" t="s">
        <v>12345</v>
      </c>
      <c r="C3752" t="s">
        <v>18163</v>
      </c>
      <c r="E3752" t="s">
        <v>13136</v>
      </c>
      <c r="F3752" s="3">
        <v>0</v>
      </c>
      <c r="G3752" s="3">
        <v>0</v>
      </c>
      <c r="H3752" s="255">
        <v>41394</v>
      </c>
      <c r="I3752" s="270">
        <v>9.8333333333333339</v>
      </c>
      <c r="J3752" s="3">
        <v>-1</v>
      </c>
      <c r="K3752" s="3" t="s">
        <v>4752</v>
      </c>
      <c r="L3752" s="3" t="s">
        <v>4726</v>
      </c>
      <c r="M3752" s="3" t="s">
        <v>9993</v>
      </c>
      <c r="N3752" s="3" t="s">
        <v>4722</v>
      </c>
      <c r="O3752" s="3" t="s">
        <v>4715</v>
      </c>
      <c r="P3752" s="3"/>
      <c r="Q3752" s="3"/>
      <c r="R3752" s="3"/>
      <c r="S3752" s="3"/>
      <c r="T3752" s="3" t="s">
        <v>4716</v>
      </c>
    </row>
    <row r="3753" spans="2:20">
      <c r="B3753" t="s">
        <v>12345</v>
      </c>
      <c r="C3753" t="s">
        <v>18164</v>
      </c>
      <c r="E3753" t="s">
        <v>16839</v>
      </c>
      <c r="F3753" s="3">
        <v>0</v>
      </c>
      <c r="G3753" s="3">
        <v>0</v>
      </c>
      <c r="H3753" s="255">
        <v>41367</v>
      </c>
      <c r="I3753" s="270">
        <v>9.8333333333333339</v>
      </c>
      <c r="J3753" s="3">
        <v>-1</v>
      </c>
      <c r="K3753" s="3" t="s">
        <v>4752</v>
      </c>
      <c r="L3753" s="3" t="s">
        <v>4726</v>
      </c>
      <c r="M3753" s="3" t="s">
        <v>15479</v>
      </c>
      <c r="N3753" s="3" t="s">
        <v>4722</v>
      </c>
      <c r="O3753" s="3" t="s">
        <v>4715</v>
      </c>
      <c r="P3753" s="3"/>
      <c r="Q3753" s="3"/>
      <c r="R3753" s="3"/>
      <c r="S3753" s="3"/>
      <c r="T3753" s="3" t="s">
        <v>4716</v>
      </c>
    </row>
    <row r="3754" spans="2:20">
      <c r="B3754" t="s">
        <v>12345</v>
      </c>
      <c r="C3754" t="s">
        <v>18165</v>
      </c>
      <c r="E3754" t="s">
        <v>13560</v>
      </c>
      <c r="F3754" s="3">
        <v>0</v>
      </c>
      <c r="G3754" s="3">
        <v>0</v>
      </c>
      <c r="H3754" s="255">
        <v>41383</v>
      </c>
      <c r="I3754" s="270">
        <v>9.8333333333333339</v>
      </c>
      <c r="J3754" s="3">
        <v>-1</v>
      </c>
      <c r="K3754" s="3" t="s">
        <v>12343</v>
      </c>
      <c r="L3754" s="3" t="s">
        <v>4726</v>
      </c>
      <c r="M3754" s="3" t="s">
        <v>8841</v>
      </c>
      <c r="N3754" s="3" t="s">
        <v>4722</v>
      </c>
      <c r="O3754" s="3" t="s">
        <v>4715</v>
      </c>
      <c r="P3754" s="3"/>
      <c r="Q3754" s="3"/>
      <c r="R3754" s="3"/>
      <c r="S3754" s="3"/>
      <c r="T3754" s="3" t="s">
        <v>4716</v>
      </c>
    </row>
    <row r="3755" spans="2:20">
      <c r="B3755" t="s">
        <v>12345</v>
      </c>
      <c r="C3755" t="s">
        <v>18166</v>
      </c>
      <c r="E3755" t="s">
        <v>15541</v>
      </c>
      <c r="F3755" s="3">
        <v>2</v>
      </c>
      <c r="G3755" s="3">
        <v>5668.15</v>
      </c>
      <c r="H3755" s="255">
        <v>41394</v>
      </c>
      <c r="I3755" s="270">
        <v>9.8333333333333339</v>
      </c>
      <c r="J3755" s="3">
        <v>-1</v>
      </c>
      <c r="K3755" s="3" t="s">
        <v>12343</v>
      </c>
      <c r="L3755" s="3" t="s">
        <v>5197</v>
      </c>
      <c r="M3755" s="3" t="s">
        <v>18167</v>
      </c>
      <c r="N3755" s="3" t="s">
        <v>4722</v>
      </c>
      <c r="O3755" s="3" t="s">
        <v>4715</v>
      </c>
      <c r="P3755" s="3"/>
      <c r="Q3755" s="3"/>
      <c r="R3755" s="3"/>
      <c r="S3755" s="3"/>
      <c r="T3755" s="3" t="s">
        <v>4716</v>
      </c>
    </row>
    <row r="3756" spans="2:20">
      <c r="B3756" t="s">
        <v>12345</v>
      </c>
      <c r="C3756" t="s">
        <v>18168</v>
      </c>
      <c r="E3756" t="s">
        <v>13410</v>
      </c>
      <c r="F3756" s="3">
        <v>1</v>
      </c>
      <c r="G3756" s="3">
        <v>4304.3900000000003</v>
      </c>
      <c r="H3756" s="255">
        <v>41390</v>
      </c>
      <c r="I3756" s="270">
        <v>9.8333333333333339</v>
      </c>
      <c r="J3756" s="3">
        <v>-1</v>
      </c>
      <c r="K3756" s="3" t="s">
        <v>4752</v>
      </c>
      <c r="L3756" s="3" t="s">
        <v>5324</v>
      </c>
      <c r="M3756" s="3" t="s">
        <v>13064</v>
      </c>
      <c r="N3756" s="3" t="s">
        <v>4722</v>
      </c>
      <c r="O3756" s="3" t="s">
        <v>4715</v>
      </c>
      <c r="P3756" s="3"/>
      <c r="Q3756" s="3"/>
      <c r="R3756" s="3"/>
      <c r="S3756" s="3"/>
      <c r="T3756" s="3" t="s">
        <v>4716</v>
      </c>
    </row>
    <row r="3757" spans="2:20">
      <c r="B3757" t="s">
        <v>12345</v>
      </c>
      <c r="C3757" t="s">
        <v>18169</v>
      </c>
      <c r="E3757" t="s">
        <v>17089</v>
      </c>
      <c r="F3757" s="3">
        <v>2</v>
      </c>
      <c r="G3757" s="3">
        <v>5668.15</v>
      </c>
      <c r="H3757" s="255">
        <v>41387</v>
      </c>
      <c r="I3757" s="270">
        <v>9.8333333333333339</v>
      </c>
      <c r="J3757" s="3">
        <v>-1</v>
      </c>
      <c r="K3757" s="3" t="s">
        <v>4752</v>
      </c>
      <c r="L3757" s="3" t="s">
        <v>4726</v>
      </c>
      <c r="M3757" s="3" t="s">
        <v>11774</v>
      </c>
      <c r="N3757" s="3" t="s">
        <v>4718</v>
      </c>
      <c r="O3757" s="3" t="s">
        <v>4715</v>
      </c>
      <c r="P3757" s="3"/>
      <c r="Q3757" s="3"/>
      <c r="R3757" s="3"/>
      <c r="S3757" s="3"/>
      <c r="T3757" s="3" t="s">
        <v>4716</v>
      </c>
    </row>
    <row r="3758" spans="2:20">
      <c r="B3758" t="s">
        <v>12345</v>
      </c>
      <c r="C3758" t="s">
        <v>18170</v>
      </c>
      <c r="E3758" t="s">
        <v>18171</v>
      </c>
      <c r="F3758" s="3">
        <v>1</v>
      </c>
      <c r="G3758" s="3">
        <v>4304.3900000000003</v>
      </c>
      <c r="H3758" s="255">
        <v>41376</v>
      </c>
      <c r="I3758" s="270">
        <v>9.8333333333333339</v>
      </c>
      <c r="J3758" s="3">
        <v>-1</v>
      </c>
      <c r="K3758" s="3" t="s">
        <v>4752</v>
      </c>
      <c r="L3758" s="3" t="s">
        <v>4753</v>
      </c>
      <c r="M3758" s="3" t="s">
        <v>4753</v>
      </c>
      <c r="N3758" s="3" t="s">
        <v>4731</v>
      </c>
      <c r="O3758" s="3" t="s">
        <v>4715</v>
      </c>
      <c r="P3758" s="3"/>
      <c r="Q3758" s="3"/>
      <c r="R3758" s="3"/>
      <c r="S3758" s="3"/>
      <c r="T3758" s="3" t="s">
        <v>4716</v>
      </c>
    </row>
    <row r="3759" spans="2:20">
      <c r="B3759" t="s">
        <v>12345</v>
      </c>
      <c r="C3759" t="s">
        <v>18172</v>
      </c>
      <c r="E3759" t="s">
        <v>15329</v>
      </c>
      <c r="F3759" s="3">
        <v>0</v>
      </c>
      <c r="G3759" s="3">
        <v>0</v>
      </c>
      <c r="H3759" s="255">
        <v>41394</v>
      </c>
      <c r="I3759" s="270">
        <v>9.8333333333333339</v>
      </c>
      <c r="J3759" s="3">
        <v>-1</v>
      </c>
      <c r="K3759" s="3" t="s">
        <v>12343</v>
      </c>
      <c r="L3759" s="3" t="s">
        <v>4753</v>
      </c>
      <c r="M3759" s="3" t="s">
        <v>4753</v>
      </c>
      <c r="N3759" s="3" t="s">
        <v>4722</v>
      </c>
      <c r="O3759" s="3" t="s">
        <v>4715</v>
      </c>
      <c r="P3759" s="3"/>
      <c r="Q3759" s="3"/>
      <c r="R3759" s="3"/>
      <c r="S3759" s="3"/>
      <c r="T3759" s="3" t="s">
        <v>4716</v>
      </c>
    </row>
    <row r="3760" spans="2:20">
      <c r="B3760" t="s">
        <v>12345</v>
      </c>
      <c r="C3760" t="s">
        <v>18173</v>
      </c>
      <c r="E3760" t="s">
        <v>17724</v>
      </c>
      <c r="F3760" s="3">
        <v>0</v>
      </c>
      <c r="G3760" s="3">
        <v>0</v>
      </c>
      <c r="H3760" s="255">
        <v>41381</v>
      </c>
      <c r="I3760" s="270">
        <v>9.8333333333333339</v>
      </c>
      <c r="J3760" s="3">
        <v>-1</v>
      </c>
      <c r="K3760" s="3" t="s">
        <v>12343</v>
      </c>
      <c r="L3760" s="3" t="s">
        <v>4753</v>
      </c>
      <c r="M3760" s="3" t="s">
        <v>4753</v>
      </c>
      <c r="N3760" s="3" t="s">
        <v>4712</v>
      </c>
      <c r="O3760" s="3" t="s">
        <v>4715</v>
      </c>
      <c r="P3760" s="3"/>
      <c r="Q3760" s="3"/>
      <c r="R3760" s="3"/>
      <c r="S3760" s="3"/>
      <c r="T3760" s="3" t="s">
        <v>4716</v>
      </c>
    </row>
    <row r="3761" spans="2:20">
      <c r="B3761" t="s">
        <v>12345</v>
      </c>
      <c r="C3761" t="s">
        <v>18174</v>
      </c>
      <c r="E3761" t="s">
        <v>13311</v>
      </c>
      <c r="F3761" s="3">
        <v>0</v>
      </c>
      <c r="G3761" s="3">
        <v>0</v>
      </c>
      <c r="H3761" s="255">
        <v>41342</v>
      </c>
      <c r="I3761" s="270">
        <v>9.9166666666666661</v>
      </c>
      <c r="J3761" s="3">
        <v>-1</v>
      </c>
      <c r="K3761" s="3" t="s">
        <v>12343</v>
      </c>
      <c r="L3761" s="3" t="s">
        <v>4726</v>
      </c>
      <c r="M3761" s="3" t="s">
        <v>4994</v>
      </c>
      <c r="N3761" s="3" t="s">
        <v>4722</v>
      </c>
      <c r="O3761" s="3" t="s">
        <v>4715</v>
      </c>
      <c r="P3761" s="3"/>
      <c r="Q3761" s="3"/>
      <c r="R3761" s="3"/>
      <c r="S3761" s="3"/>
      <c r="T3761" s="3" t="s">
        <v>4716</v>
      </c>
    </row>
    <row r="3762" spans="2:20">
      <c r="B3762" t="s">
        <v>12378</v>
      </c>
      <c r="C3762" t="s">
        <v>18175</v>
      </c>
      <c r="E3762" t="s">
        <v>13126</v>
      </c>
      <c r="F3762" s="3">
        <v>0</v>
      </c>
      <c r="G3762" s="3">
        <v>0</v>
      </c>
      <c r="H3762" s="255">
        <v>41342</v>
      </c>
      <c r="I3762" s="270">
        <v>9.9166666666666661</v>
      </c>
      <c r="J3762" s="3">
        <v>-1</v>
      </c>
      <c r="K3762" s="3" t="s">
        <v>12343</v>
      </c>
      <c r="L3762" s="3" t="s">
        <v>4726</v>
      </c>
      <c r="M3762" s="3" t="s">
        <v>18176</v>
      </c>
      <c r="N3762" s="3" t="s">
        <v>4769</v>
      </c>
      <c r="O3762" s="3" t="s">
        <v>4715</v>
      </c>
      <c r="P3762" s="3"/>
      <c r="Q3762" s="3"/>
      <c r="R3762" s="3"/>
      <c r="S3762" s="3"/>
      <c r="T3762" s="3" t="s">
        <v>4716</v>
      </c>
    </row>
    <row r="3763" spans="2:20">
      <c r="B3763" t="s">
        <v>12345</v>
      </c>
      <c r="C3763" t="s">
        <v>18177</v>
      </c>
      <c r="E3763" t="s">
        <v>13825</v>
      </c>
      <c r="F3763" s="3">
        <v>0</v>
      </c>
      <c r="G3763" s="3">
        <v>0</v>
      </c>
      <c r="H3763" s="255">
        <v>41349</v>
      </c>
      <c r="I3763" s="270">
        <v>9.9166666666666661</v>
      </c>
      <c r="J3763" s="3">
        <v>-1</v>
      </c>
      <c r="K3763" s="3" t="s">
        <v>12343</v>
      </c>
      <c r="L3763" s="3" t="s">
        <v>4726</v>
      </c>
      <c r="M3763" s="3" t="s">
        <v>11774</v>
      </c>
      <c r="N3763" s="3" t="s">
        <v>4722</v>
      </c>
      <c r="O3763" s="3" t="s">
        <v>4715</v>
      </c>
      <c r="P3763" s="3"/>
      <c r="Q3763" s="3"/>
      <c r="R3763" s="3"/>
      <c r="S3763" s="3"/>
      <c r="T3763" s="3" t="s">
        <v>4716</v>
      </c>
    </row>
    <row r="3764" spans="2:20">
      <c r="B3764" t="s">
        <v>12345</v>
      </c>
      <c r="C3764" t="s">
        <v>18178</v>
      </c>
      <c r="E3764" t="s">
        <v>17311</v>
      </c>
      <c r="F3764" s="3">
        <v>0</v>
      </c>
      <c r="G3764" s="3">
        <v>0</v>
      </c>
      <c r="H3764" s="255">
        <v>41338</v>
      </c>
      <c r="I3764" s="270">
        <v>9.9166666666666661</v>
      </c>
      <c r="J3764" s="3">
        <v>-1</v>
      </c>
      <c r="K3764" s="3" t="s">
        <v>12343</v>
      </c>
      <c r="L3764" s="3" t="s">
        <v>4726</v>
      </c>
      <c r="M3764" s="3" t="s">
        <v>4994</v>
      </c>
      <c r="N3764" s="3" t="s">
        <v>4712</v>
      </c>
      <c r="O3764" s="3" t="s">
        <v>4715</v>
      </c>
      <c r="P3764" s="3"/>
      <c r="Q3764" s="3"/>
      <c r="R3764" s="3"/>
      <c r="S3764" s="3"/>
      <c r="T3764" s="3" t="s">
        <v>4716</v>
      </c>
    </row>
    <row r="3765" spans="2:20">
      <c r="B3765" t="s">
        <v>12345</v>
      </c>
      <c r="C3765" t="s">
        <v>18179</v>
      </c>
      <c r="E3765" t="s">
        <v>14730</v>
      </c>
      <c r="F3765" s="3">
        <v>0</v>
      </c>
      <c r="G3765" s="3">
        <v>0</v>
      </c>
      <c r="H3765" s="255">
        <v>41360</v>
      </c>
      <c r="I3765" s="270">
        <v>9.9166666666666661</v>
      </c>
      <c r="J3765" s="3">
        <v>-1</v>
      </c>
      <c r="K3765" s="3" t="s">
        <v>12343</v>
      </c>
      <c r="L3765" s="3" t="s">
        <v>4726</v>
      </c>
      <c r="M3765" s="3" t="s">
        <v>4994</v>
      </c>
      <c r="N3765" s="3" t="s">
        <v>4718</v>
      </c>
      <c r="O3765" s="3" t="s">
        <v>4715</v>
      </c>
      <c r="P3765" s="3"/>
      <c r="Q3765" s="3"/>
      <c r="R3765" s="3"/>
      <c r="S3765" s="3"/>
      <c r="T3765" s="3" t="s">
        <v>4716</v>
      </c>
    </row>
    <row r="3766" spans="2:20">
      <c r="B3766" t="s">
        <v>12345</v>
      </c>
      <c r="C3766" t="s">
        <v>18180</v>
      </c>
      <c r="E3766" t="s">
        <v>15442</v>
      </c>
      <c r="F3766" s="3">
        <v>0</v>
      </c>
      <c r="G3766" s="3">
        <v>0</v>
      </c>
      <c r="H3766" s="255">
        <v>41342</v>
      </c>
      <c r="I3766" s="270">
        <v>9.9166666666666661</v>
      </c>
      <c r="J3766" s="3">
        <v>-1</v>
      </c>
      <c r="K3766" s="3" t="s">
        <v>12343</v>
      </c>
      <c r="L3766" s="3" t="s">
        <v>4726</v>
      </c>
      <c r="M3766" s="3" t="s">
        <v>18181</v>
      </c>
      <c r="N3766" s="3" t="s">
        <v>4712</v>
      </c>
      <c r="O3766" s="3" t="s">
        <v>4715</v>
      </c>
      <c r="P3766" s="3"/>
      <c r="Q3766" s="3"/>
      <c r="R3766" s="3"/>
      <c r="S3766" s="3"/>
      <c r="T3766" s="3" t="s">
        <v>4716</v>
      </c>
    </row>
    <row r="3767" spans="2:20">
      <c r="B3767" t="s">
        <v>12345</v>
      </c>
      <c r="C3767" t="s">
        <v>18182</v>
      </c>
      <c r="E3767" t="s">
        <v>17831</v>
      </c>
      <c r="F3767" s="3">
        <v>0</v>
      </c>
      <c r="G3767" s="3">
        <v>0</v>
      </c>
      <c r="H3767" s="255">
        <v>41360</v>
      </c>
      <c r="I3767" s="270">
        <v>9.9166666666666661</v>
      </c>
      <c r="J3767" s="3">
        <v>-1</v>
      </c>
      <c r="K3767" s="3" t="s">
        <v>12343</v>
      </c>
      <c r="L3767" s="3" t="s">
        <v>4726</v>
      </c>
      <c r="M3767" s="3" t="s">
        <v>5228</v>
      </c>
      <c r="N3767" s="3" t="s">
        <v>4718</v>
      </c>
      <c r="O3767" s="3" t="s">
        <v>4715</v>
      </c>
      <c r="P3767" s="3"/>
      <c r="Q3767" s="3"/>
      <c r="R3767" s="3"/>
      <c r="S3767" s="3"/>
      <c r="T3767" s="3" t="s">
        <v>4716</v>
      </c>
    </row>
    <row r="3768" spans="2:20">
      <c r="B3768" t="s">
        <v>12345</v>
      </c>
      <c r="C3768" t="s">
        <v>18183</v>
      </c>
      <c r="E3768" t="s">
        <v>17151</v>
      </c>
      <c r="F3768" s="3">
        <v>0</v>
      </c>
      <c r="G3768" s="3">
        <v>0</v>
      </c>
      <c r="H3768" s="255">
        <v>41356</v>
      </c>
      <c r="I3768" s="270">
        <v>9.9166666666666661</v>
      </c>
      <c r="J3768" s="3">
        <v>-1</v>
      </c>
      <c r="K3768" s="3" t="s">
        <v>12343</v>
      </c>
      <c r="L3768" s="3" t="s">
        <v>5197</v>
      </c>
      <c r="M3768" s="3" t="s">
        <v>18184</v>
      </c>
      <c r="N3768" s="3" t="s">
        <v>4731</v>
      </c>
      <c r="O3768" s="3" t="s">
        <v>4715</v>
      </c>
      <c r="P3768" s="3"/>
      <c r="Q3768" s="3"/>
      <c r="R3768" s="3"/>
      <c r="S3768" s="3"/>
      <c r="T3768" s="3" t="s">
        <v>4716</v>
      </c>
    </row>
    <row r="3769" spans="2:20">
      <c r="B3769" t="s">
        <v>12345</v>
      </c>
      <c r="C3769" t="s">
        <v>18185</v>
      </c>
      <c r="E3769" t="s">
        <v>16860</v>
      </c>
      <c r="F3769" s="3">
        <v>0</v>
      </c>
      <c r="G3769" s="3">
        <v>0</v>
      </c>
      <c r="H3769" s="255">
        <v>41344</v>
      </c>
      <c r="I3769" s="270">
        <v>9.9166666666666661</v>
      </c>
      <c r="J3769" s="3">
        <v>-1</v>
      </c>
      <c r="K3769" s="3" t="s">
        <v>4752</v>
      </c>
      <c r="L3769" s="3" t="s">
        <v>4726</v>
      </c>
      <c r="M3769" s="3" t="s">
        <v>11774</v>
      </c>
      <c r="N3769" s="3" t="s">
        <v>4718</v>
      </c>
      <c r="O3769" s="3" t="s">
        <v>4715</v>
      </c>
      <c r="P3769" s="3"/>
      <c r="Q3769" s="3"/>
      <c r="R3769" s="3"/>
      <c r="S3769" s="3"/>
      <c r="T3769" s="3" t="s">
        <v>4716</v>
      </c>
    </row>
    <row r="3770" spans="2:20">
      <c r="B3770" t="s">
        <v>12345</v>
      </c>
      <c r="C3770" t="s">
        <v>18186</v>
      </c>
      <c r="E3770" t="s">
        <v>16637</v>
      </c>
      <c r="F3770" s="3">
        <v>0</v>
      </c>
      <c r="G3770" s="3">
        <v>0</v>
      </c>
      <c r="H3770" s="255">
        <v>41348</v>
      </c>
      <c r="I3770" s="270">
        <v>9.9166666666666661</v>
      </c>
      <c r="J3770" s="3">
        <v>-1</v>
      </c>
      <c r="K3770" s="3" t="s">
        <v>12343</v>
      </c>
      <c r="L3770" s="3" t="s">
        <v>4726</v>
      </c>
      <c r="M3770" s="3" t="s">
        <v>11774</v>
      </c>
      <c r="N3770" s="3" t="s">
        <v>4718</v>
      </c>
      <c r="O3770" s="3" t="s">
        <v>4715</v>
      </c>
      <c r="P3770" s="3"/>
      <c r="Q3770" s="3"/>
      <c r="R3770" s="3"/>
      <c r="S3770" s="3"/>
      <c r="T3770" s="3" t="s">
        <v>4716</v>
      </c>
    </row>
    <row r="3771" spans="2:20">
      <c r="B3771" t="s">
        <v>12345</v>
      </c>
      <c r="C3771" t="s">
        <v>18187</v>
      </c>
      <c r="E3771" t="s">
        <v>16116</v>
      </c>
      <c r="F3771" s="3">
        <v>1</v>
      </c>
      <c r="G3771" s="3">
        <v>1363.76</v>
      </c>
      <c r="H3771" s="255">
        <v>41363</v>
      </c>
      <c r="I3771" s="270">
        <v>9.9166666666666661</v>
      </c>
      <c r="J3771" s="3">
        <v>-1</v>
      </c>
      <c r="K3771" s="3" t="s">
        <v>4752</v>
      </c>
      <c r="L3771" s="3" t="s">
        <v>4726</v>
      </c>
      <c r="M3771" s="3" t="s">
        <v>5889</v>
      </c>
      <c r="N3771" s="3" t="s">
        <v>4722</v>
      </c>
      <c r="O3771" s="3" t="s">
        <v>4715</v>
      </c>
      <c r="P3771" s="3"/>
      <c r="Q3771" s="3"/>
      <c r="R3771" s="3"/>
      <c r="S3771" s="3"/>
      <c r="T3771" s="3" t="s">
        <v>4716</v>
      </c>
    </row>
    <row r="3772" spans="2:20">
      <c r="B3772" t="s">
        <v>12345</v>
      </c>
      <c r="C3772" t="s">
        <v>18188</v>
      </c>
      <c r="E3772" t="s">
        <v>17249</v>
      </c>
      <c r="F3772" s="3">
        <v>0</v>
      </c>
      <c r="G3772" s="3">
        <v>0</v>
      </c>
      <c r="H3772" s="255">
        <v>41356</v>
      </c>
      <c r="I3772" s="270">
        <v>9.9166666666666661</v>
      </c>
      <c r="J3772" s="3">
        <v>93703</v>
      </c>
      <c r="K3772" s="3" t="s">
        <v>12343</v>
      </c>
      <c r="L3772" s="3" t="s">
        <v>4726</v>
      </c>
      <c r="M3772" s="3" t="s">
        <v>8894</v>
      </c>
      <c r="N3772" s="3" t="s">
        <v>4731</v>
      </c>
      <c r="O3772" s="3" t="s">
        <v>4715</v>
      </c>
      <c r="P3772" s="3"/>
      <c r="Q3772" s="3"/>
      <c r="R3772" s="3"/>
      <c r="S3772" s="3"/>
      <c r="T3772" s="3" t="s">
        <v>4716</v>
      </c>
    </row>
    <row r="3773" spans="2:20">
      <c r="B3773" t="s">
        <v>12345</v>
      </c>
      <c r="C3773" t="s">
        <v>18189</v>
      </c>
      <c r="E3773" t="s">
        <v>15065</v>
      </c>
      <c r="F3773" s="3">
        <v>1</v>
      </c>
      <c r="G3773" s="3">
        <v>1363.76</v>
      </c>
      <c r="H3773" s="255">
        <v>41341</v>
      </c>
      <c r="I3773" s="270">
        <v>9.9166666666666661</v>
      </c>
      <c r="J3773" s="3">
        <v>-1</v>
      </c>
      <c r="K3773" s="3" t="s">
        <v>4752</v>
      </c>
      <c r="L3773" s="3" t="s">
        <v>5324</v>
      </c>
      <c r="M3773" s="3" t="s">
        <v>6241</v>
      </c>
      <c r="N3773" s="3" t="s">
        <v>4722</v>
      </c>
      <c r="O3773" s="3" t="s">
        <v>4715</v>
      </c>
      <c r="P3773" s="3"/>
      <c r="Q3773" s="3"/>
      <c r="R3773" s="3"/>
      <c r="S3773" s="3"/>
      <c r="T3773" s="3" t="s">
        <v>4716</v>
      </c>
    </row>
    <row r="3774" spans="2:20">
      <c r="B3774" t="s">
        <v>12345</v>
      </c>
      <c r="C3774" t="s">
        <v>18190</v>
      </c>
      <c r="E3774" t="s">
        <v>14602</v>
      </c>
      <c r="F3774" s="3">
        <v>0</v>
      </c>
      <c r="G3774" s="3">
        <v>0</v>
      </c>
      <c r="H3774" s="255">
        <v>41349</v>
      </c>
      <c r="I3774" s="270">
        <v>9.9166666666666661</v>
      </c>
      <c r="J3774" s="3">
        <v>-1</v>
      </c>
      <c r="K3774" s="3" t="s">
        <v>12343</v>
      </c>
      <c r="L3774" s="3" t="s">
        <v>4753</v>
      </c>
      <c r="M3774" s="3" t="s">
        <v>4753</v>
      </c>
      <c r="N3774" s="3" t="s">
        <v>4718</v>
      </c>
      <c r="O3774" s="3" t="s">
        <v>4715</v>
      </c>
      <c r="P3774" s="3"/>
      <c r="Q3774" s="3"/>
      <c r="R3774" s="3"/>
      <c r="S3774" s="3"/>
      <c r="T3774" s="3" t="s">
        <v>4716</v>
      </c>
    </row>
    <row r="3775" spans="2:20">
      <c r="B3775" t="s">
        <v>12345</v>
      </c>
      <c r="C3775" t="s">
        <v>18191</v>
      </c>
      <c r="E3775" t="s">
        <v>14170</v>
      </c>
      <c r="F3775" s="3">
        <v>0</v>
      </c>
      <c r="G3775" s="3">
        <v>0</v>
      </c>
      <c r="H3775" s="255">
        <v>41342</v>
      </c>
      <c r="I3775" s="270">
        <v>9.9166666666666661</v>
      </c>
      <c r="J3775" s="3">
        <v>-1</v>
      </c>
      <c r="K3775" s="3" t="s">
        <v>12343</v>
      </c>
      <c r="L3775" s="3" t="s">
        <v>4753</v>
      </c>
      <c r="M3775" s="3" t="s">
        <v>4753</v>
      </c>
      <c r="N3775" s="3" t="s">
        <v>4722</v>
      </c>
      <c r="O3775" s="3" t="s">
        <v>4715</v>
      </c>
      <c r="P3775" s="3"/>
      <c r="Q3775" s="3"/>
      <c r="R3775" s="3"/>
      <c r="S3775" s="3"/>
      <c r="T3775" s="3" t="s">
        <v>4716</v>
      </c>
    </row>
    <row r="3776" spans="2:20">
      <c r="B3776" t="s">
        <v>12345</v>
      </c>
      <c r="C3776" t="s">
        <v>18192</v>
      </c>
      <c r="E3776" t="s">
        <v>18193</v>
      </c>
      <c r="F3776" s="3">
        <v>0</v>
      </c>
      <c r="G3776" s="3">
        <v>0</v>
      </c>
      <c r="H3776" s="255">
        <v>41353</v>
      </c>
      <c r="I3776" s="270">
        <v>9.9166666666666661</v>
      </c>
      <c r="J3776" s="3">
        <v>-1</v>
      </c>
      <c r="K3776" s="3" t="s">
        <v>12343</v>
      </c>
      <c r="L3776" s="3" t="s">
        <v>4753</v>
      </c>
      <c r="M3776" s="3" t="s">
        <v>4753</v>
      </c>
      <c r="N3776" s="3" t="s">
        <v>4718</v>
      </c>
      <c r="O3776" s="3" t="s">
        <v>4715</v>
      </c>
      <c r="P3776" s="3"/>
      <c r="Q3776" s="3"/>
      <c r="R3776" s="3"/>
      <c r="S3776" s="3"/>
      <c r="T3776" s="3" t="s">
        <v>4716</v>
      </c>
    </row>
    <row r="3777" spans="2:20">
      <c r="B3777" t="s">
        <v>12345</v>
      </c>
      <c r="C3777" t="s">
        <v>18194</v>
      </c>
      <c r="E3777" t="s">
        <v>16317</v>
      </c>
      <c r="F3777" s="3">
        <v>0</v>
      </c>
      <c r="G3777" s="3">
        <v>0</v>
      </c>
      <c r="H3777" s="255">
        <v>41323</v>
      </c>
      <c r="I3777" s="270">
        <v>10</v>
      </c>
      <c r="J3777" s="3">
        <v>-1</v>
      </c>
      <c r="K3777" s="3" t="s">
        <v>12343</v>
      </c>
      <c r="L3777" s="3" t="s">
        <v>4753</v>
      </c>
      <c r="M3777" s="3" t="s">
        <v>4753</v>
      </c>
      <c r="N3777" s="3" t="s">
        <v>4722</v>
      </c>
      <c r="O3777" s="3" t="s">
        <v>4715</v>
      </c>
      <c r="P3777" s="3"/>
      <c r="Q3777" s="3"/>
      <c r="R3777" s="3"/>
      <c r="S3777" s="3"/>
      <c r="T3777" s="3" t="s">
        <v>4716</v>
      </c>
    </row>
    <row r="3778" spans="2:20">
      <c r="B3778" t="s">
        <v>12345</v>
      </c>
      <c r="C3778" t="s">
        <v>18195</v>
      </c>
      <c r="E3778" t="s">
        <v>16747</v>
      </c>
      <c r="F3778" s="3">
        <v>0</v>
      </c>
      <c r="G3778" s="3">
        <v>0</v>
      </c>
      <c r="H3778" s="255">
        <v>41306</v>
      </c>
      <c r="I3778" s="270">
        <v>10</v>
      </c>
      <c r="J3778" s="3">
        <v>-1</v>
      </c>
      <c r="K3778" s="3" t="s">
        <v>12343</v>
      </c>
      <c r="L3778" s="3" t="s">
        <v>4753</v>
      </c>
      <c r="M3778" s="3" t="s">
        <v>4753</v>
      </c>
      <c r="N3778" s="3" t="s">
        <v>4718</v>
      </c>
      <c r="O3778" s="3" t="s">
        <v>4715</v>
      </c>
      <c r="P3778" s="3"/>
      <c r="Q3778" s="3"/>
      <c r="R3778" s="3"/>
      <c r="S3778" s="3"/>
      <c r="T3778" s="3" t="s">
        <v>4716</v>
      </c>
    </row>
    <row r="3779" spans="2:20">
      <c r="B3779" t="s">
        <v>12345</v>
      </c>
      <c r="C3779" t="s">
        <v>18196</v>
      </c>
      <c r="E3779" t="s">
        <v>13855</v>
      </c>
      <c r="F3779" s="3">
        <v>0</v>
      </c>
      <c r="G3779" s="3">
        <v>0</v>
      </c>
      <c r="H3779" s="255">
        <v>41306</v>
      </c>
      <c r="I3779" s="270">
        <v>10</v>
      </c>
      <c r="J3779" s="3">
        <v>-1</v>
      </c>
      <c r="K3779" s="3" t="s">
        <v>12343</v>
      </c>
      <c r="L3779" s="3" t="s">
        <v>4726</v>
      </c>
      <c r="M3779" s="3" t="s">
        <v>7955</v>
      </c>
      <c r="N3779" s="3" t="s">
        <v>4712</v>
      </c>
      <c r="O3779" s="3" t="s">
        <v>4715</v>
      </c>
      <c r="P3779" s="3"/>
      <c r="Q3779" s="3"/>
      <c r="R3779" s="3"/>
      <c r="S3779" s="3"/>
      <c r="T3779" s="3" t="s">
        <v>4716</v>
      </c>
    </row>
    <row r="3780" spans="2:20">
      <c r="B3780" t="s">
        <v>12345</v>
      </c>
      <c r="C3780" t="s">
        <v>3083</v>
      </c>
      <c r="E3780" t="s">
        <v>18197</v>
      </c>
      <c r="F3780" s="3">
        <v>0</v>
      </c>
      <c r="G3780" s="3">
        <v>0</v>
      </c>
      <c r="H3780" s="255">
        <v>41320</v>
      </c>
      <c r="I3780" s="270">
        <v>10</v>
      </c>
      <c r="J3780" s="3">
        <v>220300</v>
      </c>
      <c r="K3780" s="3" t="s">
        <v>12343</v>
      </c>
      <c r="L3780" s="3" t="s">
        <v>4726</v>
      </c>
      <c r="M3780" s="3" t="s">
        <v>12710</v>
      </c>
      <c r="N3780" s="3" t="s">
        <v>4712</v>
      </c>
      <c r="O3780" s="3" t="s">
        <v>4715</v>
      </c>
      <c r="P3780" s="3"/>
      <c r="Q3780" s="3"/>
      <c r="R3780" s="3"/>
      <c r="S3780" s="3"/>
      <c r="T3780" s="3" t="s">
        <v>4716</v>
      </c>
    </row>
    <row r="3781" spans="2:20">
      <c r="B3781" t="s">
        <v>12345</v>
      </c>
      <c r="C3781" t="s">
        <v>18198</v>
      </c>
      <c r="E3781" t="s">
        <v>13636</v>
      </c>
      <c r="F3781" s="3">
        <v>0</v>
      </c>
      <c r="G3781" s="3">
        <v>0</v>
      </c>
      <c r="H3781" s="255">
        <v>41333</v>
      </c>
      <c r="I3781" s="270">
        <v>10</v>
      </c>
      <c r="J3781" s="3">
        <v>-1</v>
      </c>
      <c r="K3781" s="3" t="s">
        <v>4752</v>
      </c>
      <c r="L3781" s="3" t="s">
        <v>4726</v>
      </c>
      <c r="M3781" s="3" t="s">
        <v>5972</v>
      </c>
      <c r="N3781" s="3" t="s">
        <v>4718</v>
      </c>
      <c r="O3781" s="3" t="s">
        <v>4715</v>
      </c>
      <c r="P3781" s="3"/>
      <c r="Q3781" s="3"/>
      <c r="R3781" s="3"/>
      <c r="S3781" s="3"/>
      <c r="T3781" s="3" t="s">
        <v>4716</v>
      </c>
    </row>
    <row r="3782" spans="2:20">
      <c r="B3782" t="s">
        <v>12345</v>
      </c>
      <c r="C3782" t="s">
        <v>18199</v>
      </c>
      <c r="E3782" t="s">
        <v>12765</v>
      </c>
      <c r="F3782" s="3">
        <v>0</v>
      </c>
      <c r="G3782" s="3">
        <v>0</v>
      </c>
      <c r="H3782" s="255">
        <v>41306</v>
      </c>
      <c r="I3782" s="270">
        <v>10</v>
      </c>
      <c r="J3782" s="3">
        <v>-1</v>
      </c>
      <c r="K3782" s="3" t="s">
        <v>12343</v>
      </c>
      <c r="L3782" s="3" t="s">
        <v>4726</v>
      </c>
      <c r="M3782" s="3" t="s">
        <v>6504</v>
      </c>
      <c r="N3782" s="3" t="s">
        <v>4712</v>
      </c>
      <c r="O3782" s="3" t="s">
        <v>4715</v>
      </c>
      <c r="P3782" s="3"/>
      <c r="Q3782" s="3"/>
      <c r="R3782" s="3"/>
      <c r="S3782" s="3"/>
      <c r="T3782" s="3" t="s">
        <v>4716</v>
      </c>
    </row>
    <row r="3783" spans="2:20">
      <c r="B3783" t="s">
        <v>12345</v>
      </c>
      <c r="C3783" t="s">
        <v>18200</v>
      </c>
      <c r="E3783" t="s">
        <v>12826</v>
      </c>
      <c r="F3783" s="3">
        <v>0</v>
      </c>
      <c r="G3783" s="3">
        <v>0</v>
      </c>
      <c r="H3783" s="255">
        <v>41332</v>
      </c>
      <c r="I3783" s="270">
        <v>10</v>
      </c>
      <c r="J3783" s="3">
        <v>-1</v>
      </c>
      <c r="K3783" s="3" t="s">
        <v>4752</v>
      </c>
      <c r="L3783" s="3" t="s">
        <v>4726</v>
      </c>
      <c r="M3783" s="3" t="s">
        <v>4994</v>
      </c>
      <c r="N3783" s="3" t="s">
        <v>4718</v>
      </c>
      <c r="O3783" s="3" t="s">
        <v>4715</v>
      </c>
      <c r="P3783" s="3"/>
      <c r="Q3783" s="3"/>
      <c r="R3783" s="3"/>
      <c r="S3783" s="3"/>
      <c r="T3783" s="3" t="s">
        <v>4716</v>
      </c>
    </row>
    <row r="3784" spans="2:20">
      <c r="B3784" t="s">
        <v>12345</v>
      </c>
      <c r="C3784" t="s">
        <v>18201</v>
      </c>
      <c r="E3784" t="s">
        <v>15104</v>
      </c>
      <c r="F3784" s="3">
        <v>0</v>
      </c>
      <c r="G3784" s="3">
        <v>0</v>
      </c>
      <c r="H3784" s="255">
        <v>41320</v>
      </c>
      <c r="I3784" s="270">
        <v>10</v>
      </c>
      <c r="J3784" s="3">
        <v>-1</v>
      </c>
      <c r="K3784" s="3" t="s">
        <v>12343</v>
      </c>
      <c r="L3784" s="3" t="s">
        <v>4726</v>
      </c>
      <c r="M3784" s="3" t="s">
        <v>11774</v>
      </c>
      <c r="N3784" s="3" t="s">
        <v>4712</v>
      </c>
      <c r="O3784" s="3" t="s">
        <v>4715</v>
      </c>
      <c r="P3784" s="3"/>
      <c r="Q3784" s="3"/>
      <c r="R3784" s="3"/>
      <c r="S3784" s="3"/>
      <c r="T3784" s="3" t="s">
        <v>4716</v>
      </c>
    </row>
    <row r="3785" spans="2:20">
      <c r="B3785" t="s">
        <v>12378</v>
      </c>
      <c r="C3785" t="s">
        <v>18202</v>
      </c>
      <c r="E3785" t="s">
        <v>13715</v>
      </c>
      <c r="F3785" s="3">
        <v>0</v>
      </c>
      <c r="G3785" s="3">
        <v>0</v>
      </c>
      <c r="H3785" s="255">
        <v>41319</v>
      </c>
      <c r="I3785" s="270">
        <v>10</v>
      </c>
      <c r="J3785" s="3">
        <v>220844</v>
      </c>
      <c r="K3785" s="3" t="s">
        <v>12343</v>
      </c>
      <c r="L3785" s="3" t="s">
        <v>5197</v>
      </c>
      <c r="M3785" s="3" t="s">
        <v>18203</v>
      </c>
      <c r="N3785" s="3" t="s">
        <v>4718</v>
      </c>
      <c r="O3785" s="3" t="s">
        <v>4715</v>
      </c>
      <c r="P3785" s="3"/>
      <c r="Q3785" s="3"/>
      <c r="R3785" s="3"/>
      <c r="S3785" s="3"/>
      <c r="T3785" s="3" t="s">
        <v>4716</v>
      </c>
    </row>
    <row r="3786" spans="2:20">
      <c r="B3786" t="s">
        <v>12345</v>
      </c>
      <c r="C3786" t="s">
        <v>18204</v>
      </c>
      <c r="E3786" t="s">
        <v>12972</v>
      </c>
      <c r="F3786" s="3">
        <v>0</v>
      </c>
      <c r="G3786" s="3">
        <v>0</v>
      </c>
      <c r="H3786" s="255">
        <v>41328</v>
      </c>
      <c r="I3786" s="270">
        <v>10</v>
      </c>
      <c r="J3786" s="3">
        <v>-1</v>
      </c>
      <c r="K3786" s="3" t="s">
        <v>4752</v>
      </c>
      <c r="L3786" s="3" t="s">
        <v>5197</v>
      </c>
      <c r="M3786" s="3" t="s">
        <v>12352</v>
      </c>
      <c r="N3786" s="3" t="s">
        <v>4722</v>
      </c>
      <c r="O3786" s="3" t="s">
        <v>4715</v>
      </c>
      <c r="P3786" s="3"/>
      <c r="Q3786" s="3"/>
      <c r="R3786" s="3"/>
      <c r="S3786" s="3"/>
      <c r="T3786" s="3" t="s">
        <v>4716</v>
      </c>
    </row>
    <row r="3787" spans="2:20">
      <c r="B3787" t="s">
        <v>12345</v>
      </c>
      <c r="C3787" t="s">
        <v>18205</v>
      </c>
      <c r="E3787" t="s">
        <v>14213</v>
      </c>
      <c r="F3787" s="3">
        <v>0</v>
      </c>
      <c r="G3787" s="3">
        <v>0</v>
      </c>
      <c r="H3787" s="255">
        <v>41318</v>
      </c>
      <c r="I3787" s="270">
        <v>10</v>
      </c>
      <c r="J3787" s="3">
        <v>-1</v>
      </c>
      <c r="K3787" s="3" t="s">
        <v>4752</v>
      </c>
      <c r="L3787" s="3" t="s">
        <v>4726</v>
      </c>
      <c r="M3787" s="3" t="s">
        <v>4994</v>
      </c>
      <c r="N3787" s="3" t="s">
        <v>4712</v>
      </c>
      <c r="O3787" s="3" t="s">
        <v>4715</v>
      </c>
      <c r="P3787" s="3"/>
      <c r="Q3787" s="3"/>
      <c r="R3787" s="3"/>
      <c r="S3787" s="3"/>
      <c r="T3787" s="3" t="s">
        <v>4716</v>
      </c>
    </row>
    <row r="3788" spans="2:20">
      <c r="B3788" t="s">
        <v>12345</v>
      </c>
      <c r="C3788" t="s">
        <v>18206</v>
      </c>
      <c r="E3788" t="s">
        <v>14770</v>
      </c>
      <c r="F3788" s="3">
        <v>0</v>
      </c>
      <c r="G3788" s="3">
        <v>0</v>
      </c>
      <c r="H3788" s="255">
        <v>41310</v>
      </c>
      <c r="I3788" s="270">
        <v>10</v>
      </c>
      <c r="J3788" s="3">
        <v>-1</v>
      </c>
      <c r="K3788" s="3" t="s">
        <v>12343</v>
      </c>
      <c r="L3788" s="3" t="s">
        <v>4753</v>
      </c>
      <c r="M3788" s="3" t="s">
        <v>4753</v>
      </c>
      <c r="N3788" s="3" t="s">
        <v>4712</v>
      </c>
      <c r="O3788" s="3" t="s">
        <v>4715</v>
      </c>
      <c r="P3788" s="3"/>
      <c r="Q3788" s="3"/>
      <c r="R3788" s="3"/>
      <c r="S3788" s="3"/>
      <c r="T3788" s="3" t="s">
        <v>4716</v>
      </c>
    </row>
    <row r="3789" spans="2:20">
      <c r="B3789" t="s">
        <v>12345</v>
      </c>
      <c r="C3789" t="s">
        <v>18207</v>
      </c>
      <c r="E3789" t="s">
        <v>18208</v>
      </c>
      <c r="F3789" s="3">
        <v>0</v>
      </c>
      <c r="G3789" s="3">
        <v>0</v>
      </c>
      <c r="H3789" s="255">
        <v>41330</v>
      </c>
      <c r="I3789" s="270">
        <v>10</v>
      </c>
      <c r="J3789" s="3">
        <v>-1</v>
      </c>
      <c r="K3789" s="3" t="s">
        <v>4752</v>
      </c>
      <c r="L3789" s="3" t="s">
        <v>5197</v>
      </c>
      <c r="M3789" s="3" t="s">
        <v>18209</v>
      </c>
      <c r="N3789" s="3" t="s">
        <v>4722</v>
      </c>
      <c r="O3789" s="3" t="s">
        <v>4715</v>
      </c>
      <c r="P3789" s="3"/>
      <c r="Q3789" s="3"/>
      <c r="R3789" s="3"/>
      <c r="S3789" s="3"/>
      <c r="T3789" s="3" t="s">
        <v>4716</v>
      </c>
    </row>
    <row r="3790" spans="2:20">
      <c r="B3790" t="s">
        <v>12345</v>
      </c>
      <c r="C3790" t="s">
        <v>18210</v>
      </c>
      <c r="E3790" t="s">
        <v>14166</v>
      </c>
      <c r="F3790" s="3">
        <v>0</v>
      </c>
      <c r="G3790" s="3">
        <v>0</v>
      </c>
      <c r="H3790" s="255">
        <v>41276</v>
      </c>
      <c r="I3790" s="270">
        <v>10.083333333333334</v>
      </c>
      <c r="J3790" s="3">
        <v>-1</v>
      </c>
      <c r="K3790" s="3" t="s">
        <v>4752</v>
      </c>
      <c r="L3790" s="3" t="s">
        <v>4753</v>
      </c>
      <c r="M3790" s="3" t="s">
        <v>4753</v>
      </c>
      <c r="N3790" s="3" t="s">
        <v>4722</v>
      </c>
      <c r="O3790" s="3" t="s">
        <v>4715</v>
      </c>
      <c r="P3790" s="3"/>
      <c r="Q3790" s="3"/>
      <c r="R3790" s="3"/>
      <c r="S3790" s="3"/>
      <c r="T3790" s="3" t="s">
        <v>4716</v>
      </c>
    </row>
    <row r="3791" spans="2:20">
      <c r="B3791" t="s">
        <v>12345</v>
      </c>
      <c r="C3791" t="s">
        <v>18211</v>
      </c>
      <c r="E3791" t="s">
        <v>16921</v>
      </c>
      <c r="F3791" s="3">
        <v>0</v>
      </c>
      <c r="G3791" s="3">
        <v>0</v>
      </c>
      <c r="H3791" s="255">
        <v>41276</v>
      </c>
      <c r="I3791" s="270">
        <v>10.083333333333334</v>
      </c>
      <c r="J3791" s="3">
        <v>-1</v>
      </c>
      <c r="K3791" s="3" t="s">
        <v>12343</v>
      </c>
      <c r="L3791" s="3" t="s">
        <v>4753</v>
      </c>
      <c r="M3791" s="3" t="s">
        <v>4753</v>
      </c>
      <c r="N3791" s="3" t="s">
        <v>4712</v>
      </c>
      <c r="O3791" s="3" t="s">
        <v>4715</v>
      </c>
      <c r="P3791" s="3"/>
      <c r="Q3791" s="3"/>
      <c r="R3791" s="3"/>
      <c r="S3791" s="3"/>
      <c r="T3791" s="3" t="s">
        <v>4716</v>
      </c>
    </row>
    <row r="3792" spans="2:20">
      <c r="B3792" t="s">
        <v>12345</v>
      </c>
      <c r="C3792" t="s">
        <v>18212</v>
      </c>
      <c r="E3792" t="s">
        <v>15389</v>
      </c>
      <c r="F3792" s="3">
        <v>0</v>
      </c>
      <c r="G3792" s="3">
        <v>0</v>
      </c>
      <c r="H3792" s="255">
        <v>41282</v>
      </c>
      <c r="I3792" s="270">
        <v>10.083333333333334</v>
      </c>
      <c r="J3792" s="3">
        <v>-1</v>
      </c>
      <c r="K3792" s="3" t="s">
        <v>12343</v>
      </c>
      <c r="L3792" s="3" t="s">
        <v>4726</v>
      </c>
      <c r="M3792" s="3" t="s">
        <v>5188</v>
      </c>
      <c r="N3792" s="3" t="s">
        <v>4731</v>
      </c>
      <c r="O3792" s="3" t="s">
        <v>4715</v>
      </c>
      <c r="P3792" s="3"/>
      <c r="Q3792" s="3"/>
      <c r="R3792" s="3"/>
      <c r="S3792" s="3"/>
      <c r="T3792" s="3" t="s">
        <v>4716</v>
      </c>
    </row>
    <row r="3793" spans="2:20">
      <c r="B3793" t="s">
        <v>12345</v>
      </c>
      <c r="C3793" t="s">
        <v>18213</v>
      </c>
      <c r="E3793" t="s">
        <v>16536</v>
      </c>
      <c r="F3793" s="3">
        <v>0</v>
      </c>
      <c r="G3793" s="3">
        <v>0</v>
      </c>
      <c r="H3793" s="255">
        <v>41299</v>
      </c>
      <c r="I3793" s="270">
        <v>10.083333333333334</v>
      </c>
      <c r="J3793" s="3">
        <v>-1</v>
      </c>
      <c r="K3793" s="3" t="s">
        <v>12343</v>
      </c>
      <c r="L3793" s="3" t="s">
        <v>4726</v>
      </c>
      <c r="M3793" s="3" t="s">
        <v>4994</v>
      </c>
      <c r="N3793" s="3" t="s">
        <v>4712</v>
      </c>
      <c r="O3793" s="3" t="s">
        <v>4715</v>
      </c>
      <c r="P3793" s="3"/>
      <c r="Q3793" s="3"/>
      <c r="R3793" s="3"/>
      <c r="S3793" s="3"/>
      <c r="T3793" s="3" t="s">
        <v>4716</v>
      </c>
    </row>
    <row r="3794" spans="2:20">
      <c r="B3794" t="s">
        <v>12345</v>
      </c>
      <c r="C3794" t="s">
        <v>18214</v>
      </c>
      <c r="E3794" t="s">
        <v>12545</v>
      </c>
      <c r="F3794" s="3">
        <v>0</v>
      </c>
      <c r="G3794" s="3">
        <v>0</v>
      </c>
      <c r="H3794" s="255">
        <v>41305</v>
      </c>
      <c r="I3794" s="270">
        <v>10.083333333333334</v>
      </c>
      <c r="J3794" s="3">
        <v>42753</v>
      </c>
      <c r="K3794" s="3" t="s">
        <v>4752</v>
      </c>
      <c r="L3794" s="3" t="s">
        <v>4726</v>
      </c>
      <c r="M3794" s="3" t="s">
        <v>8349</v>
      </c>
      <c r="N3794" s="3" t="s">
        <v>4722</v>
      </c>
      <c r="O3794" s="3" t="s">
        <v>4715</v>
      </c>
      <c r="P3794" s="3"/>
      <c r="Q3794" s="3"/>
      <c r="R3794" s="3"/>
      <c r="S3794" s="3"/>
      <c r="T3794" s="3" t="s">
        <v>4716</v>
      </c>
    </row>
    <row r="3795" spans="2:20">
      <c r="B3795" t="s">
        <v>12345</v>
      </c>
      <c r="C3795" t="s">
        <v>18215</v>
      </c>
      <c r="E3795" t="s">
        <v>12994</v>
      </c>
      <c r="F3795" s="3">
        <v>0</v>
      </c>
      <c r="G3795" s="3">
        <v>0</v>
      </c>
      <c r="H3795" s="255">
        <v>41279</v>
      </c>
      <c r="I3795" s="270">
        <v>10.083333333333334</v>
      </c>
      <c r="J3795" s="3">
        <v>-1</v>
      </c>
      <c r="K3795" s="3" t="s">
        <v>4752</v>
      </c>
      <c r="L3795" s="3" t="s">
        <v>4726</v>
      </c>
      <c r="M3795" s="3" t="s">
        <v>8841</v>
      </c>
      <c r="N3795" s="3" t="s">
        <v>4712</v>
      </c>
      <c r="O3795" s="3" t="s">
        <v>4715</v>
      </c>
      <c r="P3795" s="3"/>
      <c r="Q3795" s="3"/>
      <c r="R3795" s="3"/>
      <c r="S3795" s="3"/>
      <c r="T3795" s="3" t="s">
        <v>4716</v>
      </c>
    </row>
    <row r="3796" spans="2:20">
      <c r="B3796" t="s">
        <v>12345</v>
      </c>
      <c r="C3796" t="s">
        <v>18216</v>
      </c>
      <c r="E3796" t="s">
        <v>15612</v>
      </c>
      <c r="F3796" s="3">
        <v>1</v>
      </c>
      <c r="G3796" s="3">
        <v>1363.76</v>
      </c>
      <c r="H3796" s="255">
        <v>41282</v>
      </c>
      <c r="I3796" s="270">
        <v>10.083333333333334</v>
      </c>
      <c r="J3796" s="3">
        <v>-1</v>
      </c>
      <c r="K3796" s="3" t="s">
        <v>12343</v>
      </c>
      <c r="L3796" s="3" t="s">
        <v>4726</v>
      </c>
      <c r="M3796" s="3" t="s">
        <v>17419</v>
      </c>
      <c r="N3796" s="3" t="s">
        <v>4712</v>
      </c>
      <c r="O3796" s="3" t="s">
        <v>4715</v>
      </c>
      <c r="P3796" s="3"/>
      <c r="Q3796" s="3"/>
      <c r="R3796" s="3"/>
      <c r="S3796" s="3"/>
      <c r="T3796" s="3" t="s">
        <v>4716</v>
      </c>
    </row>
    <row r="3797" spans="2:20">
      <c r="B3797" t="s">
        <v>12345</v>
      </c>
      <c r="C3797" t="s">
        <v>18217</v>
      </c>
      <c r="E3797" t="s">
        <v>18218</v>
      </c>
      <c r="F3797" s="3">
        <v>0</v>
      </c>
      <c r="G3797" s="3">
        <v>0</v>
      </c>
      <c r="H3797" s="255">
        <v>41276</v>
      </c>
      <c r="I3797" s="270">
        <v>10.083333333333334</v>
      </c>
      <c r="J3797" s="3">
        <v>-1</v>
      </c>
      <c r="K3797" s="3" t="s">
        <v>4752</v>
      </c>
      <c r="L3797" s="3" t="s">
        <v>4726</v>
      </c>
      <c r="M3797" s="3" t="s">
        <v>11774</v>
      </c>
      <c r="N3797" s="3" t="s">
        <v>4722</v>
      </c>
      <c r="O3797" s="3" t="s">
        <v>4715</v>
      </c>
      <c r="P3797" s="3"/>
      <c r="Q3797" s="3"/>
      <c r="R3797" s="3"/>
      <c r="S3797" s="3"/>
      <c r="T3797" s="3" t="s">
        <v>4716</v>
      </c>
    </row>
    <row r="3798" spans="2:20">
      <c r="B3798" t="s">
        <v>12345</v>
      </c>
      <c r="C3798" t="s">
        <v>18219</v>
      </c>
      <c r="E3798" t="s">
        <v>12740</v>
      </c>
      <c r="F3798" s="3">
        <v>0</v>
      </c>
      <c r="G3798" s="3">
        <v>0</v>
      </c>
      <c r="H3798" s="255">
        <v>41299</v>
      </c>
      <c r="I3798" s="270">
        <v>10.083333333333334</v>
      </c>
      <c r="J3798" s="3">
        <v>124026</v>
      </c>
      <c r="K3798" s="3" t="s">
        <v>12343</v>
      </c>
      <c r="L3798" s="3" t="s">
        <v>4726</v>
      </c>
      <c r="M3798" s="3" t="s">
        <v>7955</v>
      </c>
      <c r="N3798" s="3" t="s">
        <v>4731</v>
      </c>
      <c r="O3798" s="3" t="s">
        <v>4715</v>
      </c>
      <c r="P3798" s="3"/>
      <c r="Q3798" s="3"/>
      <c r="R3798" s="3"/>
      <c r="S3798" s="3"/>
      <c r="T3798" s="3" t="s">
        <v>4716</v>
      </c>
    </row>
    <row r="3799" spans="2:20">
      <c r="B3799" t="s">
        <v>12345</v>
      </c>
      <c r="C3799" t="s">
        <v>18220</v>
      </c>
      <c r="E3799" t="s">
        <v>12972</v>
      </c>
      <c r="F3799" s="3">
        <v>0</v>
      </c>
      <c r="G3799" s="3">
        <v>0</v>
      </c>
      <c r="H3799" s="255">
        <v>41297</v>
      </c>
      <c r="I3799" s="270">
        <v>10.083333333333334</v>
      </c>
      <c r="J3799" s="3">
        <v>-1</v>
      </c>
      <c r="K3799" s="3" t="s">
        <v>12343</v>
      </c>
      <c r="L3799" s="3" t="s">
        <v>4726</v>
      </c>
      <c r="M3799" s="3" t="s">
        <v>4994</v>
      </c>
      <c r="N3799" s="3" t="s">
        <v>4722</v>
      </c>
      <c r="O3799" s="3" t="s">
        <v>4715</v>
      </c>
      <c r="P3799" s="3"/>
      <c r="Q3799" s="3"/>
      <c r="R3799" s="3"/>
      <c r="S3799" s="3"/>
      <c r="T3799" s="3" t="s">
        <v>4716</v>
      </c>
    </row>
    <row r="3800" spans="2:20">
      <c r="B3800" t="s">
        <v>12345</v>
      </c>
      <c r="C3800" t="s">
        <v>18221</v>
      </c>
      <c r="E3800" t="s">
        <v>15495</v>
      </c>
      <c r="F3800" s="3">
        <v>0</v>
      </c>
      <c r="G3800" s="3">
        <v>0</v>
      </c>
      <c r="H3800" s="255">
        <v>41291</v>
      </c>
      <c r="I3800" s="270">
        <v>10.083333333333334</v>
      </c>
      <c r="J3800" s="3">
        <v>-1</v>
      </c>
      <c r="K3800" s="3" t="s">
        <v>12343</v>
      </c>
      <c r="L3800" s="3" t="s">
        <v>4726</v>
      </c>
      <c r="M3800" s="3" t="s">
        <v>5972</v>
      </c>
      <c r="N3800" s="3" t="s">
        <v>4722</v>
      </c>
      <c r="O3800" s="3" t="s">
        <v>4715</v>
      </c>
      <c r="P3800" s="3"/>
      <c r="Q3800" s="3"/>
      <c r="R3800" s="3"/>
      <c r="S3800" s="3"/>
      <c r="T3800" s="3" t="s">
        <v>4716</v>
      </c>
    </row>
    <row r="3801" spans="2:20">
      <c r="B3801" t="s">
        <v>12345</v>
      </c>
      <c r="C3801" t="s">
        <v>18222</v>
      </c>
      <c r="E3801" t="s">
        <v>12356</v>
      </c>
      <c r="F3801" s="3">
        <v>0</v>
      </c>
      <c r="G3801" s="3">
        <v>0</v>
      </c>
      <c r="H3801" s="255">
        <v>41276</v>
      </c>
      <c r="I3801" s="270">
        <v>10.083333333333334</v>
      </c>
      <c r="J3801" s="3">
        <v>174510</v>
      </c>
      <c r="K3801" s="3" t="s">
        <v>12343</v>
      </c>
      <c r="L3801" s="3" t="s">
        <v>4726</v>
      </c>
      <c r="M3801" s="3" t="s">
        <v>18223</v>
      </c>
      <c r="N3801" s="3" t="s">
        <v>4731</v>
      </c>
      <c r="O3801" s="3" t="s">
        <v>4715</v>
      </c>
      <c r="P3801" s="3"/>
      <c r="Q3801" s="3"/>
      <c r="R3801" s="3"/>
      <c r="S3801" s="3"/>
      <c r="T3801" s="3" t="s">
        <v>4716</v>
      </c>
    </row>
    <row r="3802" spans="2:20">
      <c r="B3802" t="s">
        <v>12345</v>
      </c>
      <c r="C3802" t="s">
        <v>18224</v>
      </c>
      <c r="E3802" t="s">
        <v>15297</v>
      </c>
      <c r="F3802" s="3">
        <v>0</v>
      </c>
      <c r="G3802" s="3">
        <v>0</v>
      </c>
      <c r="H3802" s="255">
        <v>41276</v>
      </c>
      <c r="I3802" s="270">
        <v>10.083333333333334</v>
      </c>
      <c r="J3802" s="3">
        <v>-1</v>
      </c>
      <c r="K3802" s="3" t="s">
        <v>4752</v>
      </c>
      <c r="L3802" s="3" t="s">
        <v>4726</v>
      </c>
      <c r="M3802" s="3" t="s">
        <v>10458</v>
      </c>
      <c r="N3802" s="3" t="s">
        <v>4731</v>
      </c>
      <c r="O3802" s="3" t="s">
        <v>4715</v>
      </c>
      <c r="P3802" s="3"/>
      <c r="Q3802" s="3"/>
      <c r="R3802" s="3"/>
      <c r="S3802" s="3"/>
      <c r="T3802" s="3" t="s">
        <v>4716</v>
      </c>
    </row>
    <row r="3803" spans="2:20">
      <c r="B3803" t="s">
        <v>12345</v>
      </c>
      <c r="C3803" t="s">
        <v>18225</v>
      </c>
      <c r="E3803" t="s">
        <v>18226</v>
      </c>
      <c r="F3803" s="3">
        <v>1</v>
      </c>
      <c r="G3803" s="3">
        <v>6367.51</v>
      </c>
      <c r="H3803" s="255">
        <v>41283</v>
      </c>
      <c r="I3803" s="270">
        <v>10.083333333333334</v>
      </c>
      <c r="J3803" s="3">
        <v>-1</v>
      </c>
      <c r="K3803" s="3" t="s">
        <v>4752</v>
      </c>
      <c r="L3803" s="3" t="s">
        <v>4726</v>
      </c>
      <c r="M3803" s="3" t="s">
        <v>4994</v>
      </c>
      <c r="N3803" s="3" t="s">
        <v>4718</v>
      </c>
      <c r="O3803" s="3" t="s">
        <v>4715</v>
      </c>
      <c r="P3803" s="3"/>
      <c r="Q3803" s="3"/>
      <c r="R3803" s="3"/>
      <c r="S3803" s="3"/>
      <c r="T3803" s="3" t="s">
        <v>4716</v>
      </c>
    </row>
    <row r="3804" spans="2:20">
      <c r="B3804" t="s">
        <v>12345</v>
      </c>
      <c r="C3804" t="s">
        <v>18227</v>
      </c>
      <c r="E3804" t="s">
        <v>13320</v>
      </c>
      <c r="F3804" s="3">
        <v>0</v>
      </c>
      <c r="G3804" s="3">
        <v>0</v>
      </c>
      <c r="H3804" s="255">
        <v>41281</v>
      </c>
      <c r="I3804" s="270">
        <v>10.083333333333334</v>
      </c>
      <c r="J3804" s="3">
        <v>120451</v>
      </c>
      <c r="K3804" s="3" t="s">
        <v>12343</v>
      </c>
      <c r="L3804" s="3" t="s">
        <v>4726</v>
      </c>
      <c r="M3804" s="3" t="s">
        <v>18228</v>
      </c>
      <c r="N3804" s="3" t="s">
        <v>4712</v>
      </c>
      <c r="O3804" s="3" t="s">
        <v>4715</v>
      </c>
      <c r="P3804" s="3"/>
      <c r="Q3804" s="3"/>
      <c r="R3804" s="3"/>
      <c r="S3804" s="3"/>
      <c r="T3804" s="3" t="s">
        <v>4716</v>
      </c>
    </row>
    <row r="3805" spans="2:20">
      <c r="B3805" t="s">
        <v>12345</v>
      </c>
      <c r="C3805" t="s">
        <v>18229</v>
      </c>
      <c r="E3805" t="s">
        <v>12836</v>
      </c>
      <c r="F3805" s="3">
        <v>1</v>
      </c>
      <c r="G3805" s="3">
        <v>1363.76</v>
      </c>
      <c r="H3805" s="255">
        <v>41291</v>
      </c>
      <c r="I3805" s="270">
        <v>10.083333333333334</v>
      </c>
      <c r="J3805" s="3">
        <v>69152</v>
      </c>
      <c r="K3805" s="3" t="s">
        <v>4752</v>
      </c>
      <c r="L3805" s="3" t="s">
        <v>4726</v>
      </c>
      <c r="M3805" s="3" t="s">
        <v>11935</v>
      </c>
      <c r="N3805" s="3" t="s">
        <v>4769</v>
      </c>
      <c r="O3805" s="3" t="s">
        <v>4715</v>
      </c>
      <c r="P3805" s="3"/>
      <c r="Q3805" s="3"/>
      <c r="R3805" s="3"/>
      <c r="S3805" s="3"/>
      <c r="T3805" s="3" t="s">
        <v>4716</v>
      </c>
    </row>
    <row r="3806" spans="2:20">
      <c r="B3806" t="s">
        <v>12345</v>
      </c>
      <c r="C3806" t="s">
        <v>18230</v>
      </c>
      <c r="E3806" t="s">
        <v>18231</v>
      </c>
      <c r="F3806" s="3">
        <v>0</v>
      </c>
      <c r="G3806" s="3">
        <v>0</v>
      </c>
      <c r="H3806" s="255">
        <v>41290</v>
      </c>
      <c r="I3806" s="270">
        <v>10.083333333333334</v>
      </c>
      <c r="J3806" s="3">
        <v>-1</v>
      </c>
      <c r="K3806" s="3" t="s">
        <v>4752</v>
      </c>
      <c r="L3806" s="3" t="s">
        <v>4726</v>
      </c>
      <c r="M3806" s="3" t="s">
        <v>18232</v>
      </c>
      <c r="N3806" s="3" t="s">
        <v>4722</v>
      </c>
      <c r="O3806" s="3" t="s">
        <v>4715</v>
      </c>
      <c r="P3806" s="3"/>
      <c r="Q3806" s="3"/>
      <c r="R3806" s="3"/>
      <c r="S3806" s="3"/>
      <c r="T3806" s="3" t="s">
        <v>4716</v>
      </c>
    </row>
    <row r="3807" spans="2:20">
      <c r="B3807" t="s">
        <v>12345</v>
      </c>
      <c r="C3807" t="s">
        <v>18233</v>
      </c>
      <c r="E3807" t="s">
        <v>12998</v>
      </c>
      <c r="F3807" s="3">
        <v>0</v>
      </c>
      <c r="G3807" s="3">
        <v>0</v>
      </c>
      <c r="H3807" s="255">
        <v>41288</v>
      </c>
      <c r="I3807" s="270">
        <v>10.083333333333334</v>
      </c>
      <c r="J3807" s="3">
        <v>-1</v>
      </c>
      <c r="K3807" s="3" t="s">
        <v>4752</v>
      </c>
      <c r="L3807" s="3" t="s">
        <v>4726</v>
      </c>
      <c r="M3807" s="3" t="s">
        <v>18234</v>
      </c>
      <c r="N3807" s="3" t="s">
        <v>4722</v>
      </c>
      <c r="O3807" s="3" t="s">
        <v>4715</v>
      </c>
      <c r="P3807" s="3"/>
      <c r="Q3807" s="3"/>
      <c r="R3807" s="3"/>
      <c r="S3807" s="3"/>
      <c r="T3807" s="3" t="s">
        <v>4716</v>
      </c>
    </row>
    <row r="3808" spans="2:20">
      <c r="B3808" t="s">
        <v>12345</v>
      </c>
      <c r="C3808" t="s">
        <v>18235</v>
      </c>
      <c r="E3808" t="s">
        <v>18236</v>
      </c>
      <c r="F3808" s="3">
        <v>0</v>
      </c>
      <c r="G3808" s="3">
        <v>0</v>
      </c>
      <c r="H3808" s="255">
        <v>41276</v>
      </c>
      <c r="I3808" s="270">
        <v>10.083333333333334</v>
      </c>
      <c r="J3808" s="3">
        <v>-1</v>
      </c>
      <c r="K3808" s="3" t="s">
        <v>12343</v>
      </c>
      <c r="L3808" s="3" t="s">
        <v>4753</v>
      </c>
      <c r="M3808" s="3" t="s">
        <v>4753</v>
      </c>
      <c r="N3808" s="3" t="s">
        <v>4722</v>
      </c>
      <c r="O3808" s="3" t="s">
        <v>4715</v>
      </c>
      <c r="P3808" s="3"/>
      <c r="Q3808" s="3"/>
      <c r="R3808" s="3"/>
      <c r="S3808" s="3"/>
      <c r="T3808" s="3" t="s">
        <v>4716</v>
      </c>
    </row>
    <row r="3809" spans="2:20">
      <c r="B3809" t="s">
        <v>12345</v>
      </c>
      <c r="C3809" t="s">
        <v>18237</v>
      </c>
      <c r="E3809" t="s">
        <v>17280</v>
      </c>
      <c r="F3809" s="3">
        <v>0</v>
      </c>
      <c r="G3809" s="3">
        <v>0</v>
      </c>
      <c r="H3809" s="255">
        <v>41300</v>
      </c>
      <c r="I3809" s="270">
        <v>10.083333333333334</v>
      </c>
      <c r="J3809" s="3">
        <v>-1</v>
      </c>
      <c r="K3809" s="3" t="s">
        <v>12343</v>
      </c>
      <c r="L3809" s="3" t="s">
        <v>4753</v>
      </c>
      <c r="M3809" s="3" t="s">
        <v>4753</v>
      </c>
      <c r="N3809" s="3" t="s">
        <v>4722</v>
      </c>
      <c r="O3809" s="3" t="s">
        <v>4715</v>
      </c>
      <c r="P3809" s="3"/>
      <c r="Q3809" s="3"/>
      <c r="R3809" s="3"/>
      <c r="S3809" s="3"/>
      <c r="T3809" s="3" t="s">
        <v>4716</v>
      </c>
    </row>
    <row r="3810" spans="2:20">
      <c r="B3810" t="s">
        <v>12345</v>
      </c>
      <c r="C3810" t="s">
        <v>18238</v>
      </c>
      <c r="E3810" t="s">
        <v>15233</v>
      </c>
      <c r="F3810" s="3">
        <v>0</v>
      </c>
      <c r="G3810" s="3">
        <v>0</v>
      </c>
      <c r="H3810" s="255">
        <v>41298</v>
      </c>
      <c r="I3810" s="270">
        <v>10.083333333333334</v>
      </c>
      <c r="J3810" s="3">
        <v>-1</v>
      </c>
      <c r="K3810" s="3" t="s">
        <v>12343</v>
      </c>
      <c r="L3810" s="3" t="s">
        <v>4753</v>
      </c>
      <c r="M3810" s="3" t="s">
        <v>4753</v>
      </c>
      <c r="N3810" s="3" t="s">
        <v>4718</v>
      </c>
      <c r="O3810" s="3" t="s">
        <v>4715</v>
      </c>
      <c r="P3810" s="3"/>
      <c r="Q3810" s="3"/>
      <c r="R3810" s="3"/>
      <c r="S3810" s="3"/>
      <c r="T3810" s="3" t="s">
        <v>4716</v>
      </c>
    </row>
    <row r="3811" spans="2:20">
      <c r="B3811" t="s">
        <v>12345</v>
      </c>
      <c r="C3811" t="s">
        <v>18239</v>
      </c>
      <c r="E3811" t="s">
        <v>15223</v>
      </c>
      <c r="F3811" s="3">
        <v>0</v>
      </c>
      <c r="G3811" s="3">
        <v>0</v>
      </c>
      <c r="H3811" s="255">
        <v>41305</v>
      </c>
      <c r="I3811" s="270">
        <v>10.083333333333334</v>
      </c>
      <c r="J3811" s="3">
        <v>-1</v>
      </c>
      <c r="K3811" s="3" t="s">
        <v>4752</v>
      </c>
      <c r="L3811" s="3" t="s">
        <v>4753</v>
      </c>
      <c r="M3811" s="3" t="s">
        <v>4753</v>
      </c>
      <c r="N3811" s="3" t="s">
        <v>4731</v>
      </c>
      <c r="O3811" s="3" t="s">
        <v>4715</v>
      </c>
      <c r="P3811" s="3"/>
      <c r="Q3811" s="3"/>
      <c r="R3811" s="3"/>
      <c r="S3811" s="3"/>
      <c r="T3811" s="3" t="s">
        <v>4716</v>
      </c>
    </row>
    <row r="3812" spans="2:20">
      <c r="B3812" t="s">
        <v>12345</v>
      </c>
      <c r="C3812" t="s">
        <v>18240</v>
      </c>
      <c r="E3812" t="s">
        <v>14422</v>
      </c>
      <c r="F3812" s="3">
        <v>1</v>
      </c>
      <c r="G3812" s="3">
        <v>1363.76</v>
      </c>
      <c r="H3812" s="255">
        <v>41292</v>
      </c>
      <c r="I3812" s="270">
        <v>10.083333333333334</v>
      </c>
      <c r="J3812" s="3">
        <v>-1</v>
      </c>
      <c r="K3812" s="3" t="s">
        <v>12343</v>
      </c>
      <c r="L3812" s="3" t="s">
        <v>4753</v>
      </c>
      <c r="M3812" s="3" t="s">
        <v>4753</v>
      </c>
      <c r="N3812" s="3" t="s">
        <v>4722</v>
      </c>
      <c r="O3812" s="3" t="s">
        <v>4715</v>
      </c>
      <c r="P3812" s="3"/>
      <c r="Q3812" s="3"/>
      <c r="R3812" s="3"/>
      <c r="S3812" s="3"/>
      <c r="T3812" s="3" t="s">
        <v>4716</v>
      </c>
    </row>
    <row r="3813" spans="2:20">
      <c r="B3813" t="s">
        <v>12345</v>
      </c>
      <c r="C3813" t="s">
        <v>18241</v>
      </c>
      <c r="E3813" t="s">
        <v>15335</v>
      </c>
      <c r="F3813" s="3">
        <v>0</v>
      </c>
      <c r="G3813" s="3">
        <v>0</v>
      </c>
      <c r="H3813" s="255">
        <v>41276</v>
      </c>
      <c r="I3813" s="270">
        <v>10.083333333333334</v>
      </c>
      <c r="J3813" s="3">
        <v>-1</v>
      </c>
      <c r="K3813" s="3" t="s">
        <v>12343</v>
      </c>
      <c r="L3813" s="3" t="s">
        <v>4753</v>
      </c>
      <c r="M3813" s="3" t="s">
        <v>4753</v>
      </c>
      <c r="N3813" s="3" t="s">
        <v>4718</v>
      </c>
      <c r="O3813" s="3" t="s">
        <v>4715</v>
      </c>
      <c r="P3813" s="3"/>
      <c r="Q3813" s="3"/>
      <c r="R3813" s="3"/>
      <c r="S3813" s="3"/>
      <c r="T3813" s="3" t="s">
        <v>4716</v>
      </c>
    </row>
    <row r="3814" spans="2:20">
      <c r="B3814" t="s">
        <v>12345</v>
      </c>
      <c r="C3814" t="s">
        <v>18242</v>
      </c>
      <c r="E3814" t="s">
        <v>18243</v>
      </c>
      <c r="F3814" s="3">
        <v>0</v>
      </c>
      <c r="G3814" s="3">
        <v>0</v>
      </c>
      <c r="H3814" s="255">
        <v>41284</v>
      </c>
      <c r="I3814" s="270">
        <v>10.083333333333334</v>
      </c>
      <c r="J3814" s="3">
        <v>-1</v>
      </c>
      <c r="K3814" s="3" t="s">
        <v>12343</v>
      </c>
      <c r="L3814" s="3" t="s">
        <v>4753</v>
      </c>
      <c r="M3814" s="3" t="s">
        <v>4753</v>
      </c>
      <c r="N3814" s="3" t="s">
        <v>4718</v>
      </c>
      <c r="O3814" s="3" t="s">
        <v>4715</v>
      </c>
      <c r="P3814" s="3"/>
      <c r="Q3814" s="3"/>
      <c r="R3814" s="3"/>
      <c r="S3814" s="3"/>
      <c r="T3814" s="3" t="s">
        <v>4716</v>
      </c>
    </row>
    <row r="3815" spans="2:20">
      <c r="B3815" t="s">
        <v>12345</v>
      </c>
      <c r="C3815" t="s">
        <v>18244</v>
      </c>
      <c r="E3815" t="s">
        <v>16911</v>
      </c>
      <c r="F3815" s="3">
        <v>0</v>
      </c>
      <c r="G3815" s="3">
        <v>0</v>
      </c>
      <c r="H3815" s="255">
        <v>41263</v>
      </c>
      <c r="I3815" s="270">
        <v>10.166666666666666</v>
      </c>
      <c r="J3815" s="3">
        <v>-1</v>
      </c>
      <c r="K3815" s="3" t="s">
        <v>12343</v>
      </c>
      <c r="L3815" s="3" t="s">
        <v>4753</v>
      </c>
      <c r="M3815" s="3" t="s">
        <v>4753</v>
      </c>
      <c r="N3815" s="3" t="s">
        <v>4718</v>
      </c>
      <c r="O3815" s="3" t="s">
        <v>4715</v>
      </c>
      <c r="P3815" s="3"/>
      <c r="Q3815" s="3"/>
      <c r="R3815" s="3"/>
      <c r="S3815" s="3"/>
      <c r="T3815" s="3" t="s">
        <v>4716</v>
      </c>
    </row>
    <row r="3816" spans="2:20">
      <c r="B3816" t="s">
        <v>12345</v>
      </c>
      <c r="C3816" t="s">
        <v>18245</v>
      </c>
      <c r="E3816" t="s">
        <v>16572</v>
      </c>
      <c r="F3816" s="3">
        <v>0</v>
      </c>
      <c r="G3816" s="3">
        <v>0</v>
      </c>
      <c r="H3816" s="255">
        <v>41260</v>
      </c>
      <c r="I3816" s="270">
        <v>10.166666666666666</v>
      </c>
      <c r="J3816" s="3">
        <v>-1</v>
      </c>
      <c r="K3816" s="3" t="s">
        <v>12343</v>
      </c>
      <c r="L3816" s="3" t="s">
        <v>4753</v>
      </c>
      <c r="M3816" s="3" t="s">
        <v>4753</v>
      </c>
      <c r="N3816" s="3" t="s">
        <v>4718</v>
      </c>
      <c r="O3816" s="3" t="s">
        <v>4715</v>
      </c>
      <c r="P3816" s="3"/>
      <c r="Q3816" s="3"/>
      <c r="R3816" s="3"/>
      <c r="S3816" s="3"/>
      <c r="T3816" s="3" t="s">
        <v>4716</v>
      </c>
    </row>
    <row r="3817" spans="2:20">
      <c r="B3817" t="s">
        <v>12345</v>
      </c>
      <c r="C3817" t="s">
        <v>18246</v>
      </c>
      <c r="E3817" t="s">
        <v>14852</v>
      </c>
      <c r="F3817" s="3">
        <v>1</v>
      </c>
      <c r="G3817" s="3">
        <v>4897.24</v>
      </c>
      <c r="H3817" s="255">
        <v>41271</v>
      </c>
      <c r="I3817" s="270">
        <v>10.166666666666666</v>
      </c>
      <c r="J3817" s="3">
        <v>-1</v>
      </c>
      <c r="K3817" s="3" t="s">
        <v>12343</v>
      </c>
      <c r="L3817" s="3" t="s">
        <v>4753</v>
      </c>
      <c r="M3817" s="3" t="s">
        <v>4753</v>
      </c>
      <c r="N3817" s="3" t="s">
        <v>4722</v>
      </c>
      <c r="O3817" s="3" t="s">
        <v>4715</v>
      </c>
      <c r="P3817" s="3"/>
      <c r="Q3817" s="3"/>
      <c r="R3817" s="3"/>
      <c r="S3817" s="3"/>
      <c r="T3817" s="3" t="s">
        <v>4716</v>
      </c>
    </row>
    <row r="3818" spans="2:20">
      <c r="B3818" t="s">
        <v>12345</v>
      </c>
      <c r="C3818" t="s">
        <v>18247</v>
      </c>
      <c r="E3818" t="s">
        <v>18248</v>
      </c>
      <c r="F3818" s="3">
        <v>0</v>
      </c>
      <c r="G3818" s="3">
        <v>0</v>
      </c>
      <c r="H3818" s="255">
        <v>41262</v>
      </c>
      <c r="I3818" s="270">
        <v>10.166666666666666</v>
      </c>
      <c r="J3818" s="3">
        <v>-1</v>
      </c>
      <c r="K3818" s="3" t="s">
        <v>12343</v>
      </c>
      <c r="L3818" s="3" t="s">
        <v>5197</v>
      </c>
      <c r="M3818" s="3" t="s">
        <v>10405</v>
      </c>
      <c r="N3818" s="3" t="s">
        <v>4712</v>
      </c>
      <c r="O3818" s="3" t="s">
        <v>4715</v>
      </c>
      <c r="P3818" s="3"/>
      <c r="Q3818" s="3"/>
      <c r="R3818" s="3"/>
      <c r="S3818" s="3"/>
      <c r="T3818" s="3" t="s">
        <v>4716</v>
      </c>
    </row>
    <row r="3819" spans="2:20">
      <c r="B3819" t="s">
        <v>12378</v>
      </c>
      <c r="C3819" t="s">
        <v>18249</v>
      </c>
      <c r="E3819" t="s">
        <v>14209</v>
      </c>
      <c r="F3819" s="3">
        <v>0</v>
      </c>
      <c r="G3819" s="3">
        <v>0</v>
      </c>
      <c r="H3819" s="255">
        <v>41263</v>
      </c>
      <c r="I3819" s="270">
        <v>10.166666666666666</v>
      </c>
      <c r="J3819" s="3">
        <v>121465</v>
      </c>
      <c r="K3819" s="3" t="s">
        <v>4752</v>
      </c>
      <c r="L3819" s="3" t="s">
        <v>5324</v>
      </c>
      <c r="M3819" s="3" t="s">
        <v>18250</v>
      </c>
      <c r="N3819" s="3" t="s">
        <v>4769</v>
      </c>
      <c r="O3819" s="3" t="s">
        <v>4715</v>
      </c>
      <c r="P3819" s="3"/>
      <c r="Q3819" s="3"/>
      <c r="R3819" s="3"/>
      <c r="S3819" s="3"/>
      <c r="T3819" s="3" t="s">
        <v>4716</v>
      </c>
    </row>
    <row r="3820" spans="2:20">
      <c r="B3820" t="s">
        <v>12345</v>
      </c>
      <c r="C3820" t="s">
        <v>18251</v>
      </c>
      <c r="E3820" t="s">
        <v>17928</v>
      </c>
      <c r="F3820" s="3">
        <v>0</v>
      </c>
      <c r="G3820" s="3">
        <v>0</v>
      </c>
      <c r="H3820" s="255">
        <v>41272</v>
      </c>
      <c r="I3820" s="270">
        <v>10.166666666666666</v>
      </c>
      <c r="J3820" s="3">
        <v>-1</v>
      </c>
      <c r="K3820" s="3" t="s">
        <v>4752</v>
      </c>
      <c r="L3820" s="3" t="s">
        <v>4726</v>
      </c>
      <c r="M3820" s="3" t="s">
        <v>11774</v>
      </c>
      <c r="N3820" s="3" t="s">
        <v>4722</v>
      </c>
      <c r="O3820" s="3" t="s">
        <v>4715</v>
      </c>
      <c r="P3820" s="3"/>
      <c r="Q3820" s="3"/>
      <c r="R3820" s="3"/>
      <c r="S3820" s="3"/>
      <c r="T3820" s="3" t="s">
        <v>4716</v>
      </c>
    </row>
    <row r="3821" spans="2:20">
      <c r="B3821" t="s">
        <v>12345</v>
      </c>
      <c r="C3821" t="s">
        <v>18252</v>
      </c>
      <c r="E3821" t="s">
        <v>12701</v>
      </c>
      <c r="F3821" s="3">
        <v>0</v>
      </c>
      <c r="G3821" s="3">
        <v>0</v>
      </c>
      <c r="H3821" s="255">
        <v>41249</v>
      </c>
      <c r="I3821" s="270">
        <v>10.166666666666666</v>
      </c>
      <c r="J3821" s="3">
        <v>-1</v>
      </c>
      <c r="K3821" s="3" t="s">
        <v>4752</v>
      </c>
      <c r="L3821" s="3" t="s">
        <v>5197</v>
      </c>
      <c r="M3821" s="3" t="s">
        <v>13150</v>
      </c>
      <c r="N3821" s="3" t="s">
        <v>4718</v>
      </c>
      <c r="O3821" s="3" t="s">
        <v>4715</v>
      </c>
      <c r="P3821" s="3"/>
      <c r="Q3821" s="3"/>
      <c r="R3821" s="3"/>
      <c r="S3821" s="3"/>
      <c r="T3821" s="3" t="s">
        <v>4716</v>
      </c>
    </row>
    <row r="3822" spans="2:20">
      <c r="B3822" t="s">
        <v>12345</v>
      </c>
      <c r="C3822" t="s">
        <v>18253</v>
      </c>
      <c r="E3822" t="s">
        <v>16963</v>
      </c>
      <c r="F3822" s="3">
        <v>0</v>
      </c>
      <c r="G3822" s="3">
        <v>0</v>
      </c>
      <c r="H3822" s="255">
        <v>41271</v>
      </c>
      <c r="I3822" s="270">
        <v>10.166666666666666</v>
      </c>
      <c r="J3822" s="3">
        <v>-1</v>
      </c>
      <c r="K3822" s="3" t="s">
        <v>12343</v>
      </c>
      <c r="L3822" s="3" t="s">
        <v>5197</v>
      </c>
      <c r="M3822" s="3" t="s">
        <v>16600</v>
      </c>
      <c r="N3822" s="3" t="s">
        <v>4722</v>
      </c>
      <c r="O3822" s="3" t="s">
        <v>4715</v>
      </c>
      <c r="P3822" s="3"/>
      <c r="Q3822" s="3"/>
      <c r="R3822" s="3"/>
      <c r="S3822" s="3"/>
      <c r="T3822" s="3" t="s">
        <v>4716</v>
      </c>
    </row>
    <row r="3823" spans="2:20">
      <c r="B3823" t="s">
        <v>12345</v>
      </c>
      <c r="C3823" t="s">
        <v>18254</v>
      </c>
      <c r="E3823" t="s">
        <v>18255</v>
      </c>
      <c r="F3823" s="3">
        <v>0</v>
      </c>
      <c r="G3823" s="3">
        <v>0</v>
      </c>
      <c r="H3823" s="255">
        <v>41262</v>
      </c>
      <c r="I3823" s="270">
        <v>10.166666666666666</v>
      </c>
      <c r="J3823" s="3">
        <v>-1</v>
      </c>
      <c r="K3823" s="3" t="s">
        <v>12343</v>
      </c>
      <c r="L3823" s="3" t="s">
        <v>4726</v>
      </c>
      <c r="M3823" s="3" t="s">
        <v>15479</v>
      </c>
      <c r="N3823" s="3" t="s">
        <v>4731</v>
      </c>
      <c r="O3823" s="3" t="s">
        <v>4715</v>
      </c>
      <c r="P3823" s="3"/>
      <c r="Q3823" s="3"/>
      <c r="R3823" s="3"/>
      <c r="S3823" s="3"/>
      <c r="T3823" s="3" t="s">
        <v>4716</v>
      </c>
    </row>
    <row r="3824" spans="2:20">
      <c r="B3824" t="s">
        <v>12345</v>
      </c>
      <c r="C3824" t="s">
        <v>18256</v>
      </c>
      <c r="E3824" t="s">
        <v>18257</v>
      </c>
      <c r="F3824" s="3">
        <v>0</v>
      </c>
      <c r="G3824" s="3">
        <v>0</v>
      </c>
      <c r="H3824" s="255">
        <v>41263</v>
      </c>
      <c r="I3824" s="270">
        <v>10.166666666666666</v>
      </c>
      <c r="J3824" s="3">
        <v>-1</v>
      </c>
      <c r="K3824" s="3" t="s">
        <v>4752</v>
      </c>
      <c r="L3824" s="3" t="s">
        <v>4726</v>
      </c>
      <c r="M3824" s="3" t="s">
        <v>18258</v>
      </c>
      <c r="N3824" s="3" t="s">
        <v>4731</v>
      </c>
      <c r="O3824" s="3" t="s">
        <v>4715</v>
      </c>
      <c r="P3824" s="3"/>
      <c r="Q3824" s="3"/>
      <c r="R3824" s="3"/>
      <c r="S3824" s="3"/>
      <c r="T3824" s="3" t="s">
        <v>4716</v>
      </c>
    </row>
    <row r="3825" spans="2:20">
      <c r="B3825" t="s">
        <v>12345</v>
      </c>
      <c r="C3825" t="s">
        <v>18259</v>
      </c>
      <c r="E3825" t="s">
        <v>17144</v>
      </c>
      <c r="F3825" s="3">
        <v>0</v>
      </c>
      <c r="G3825" s="3">
        <v>0</v>
      </c>
      <c r="H3825" s="255">
        <v>41261</v>
      </c>
      <c r="I3825" s="270">
        <v>10.166666666666666</v>
      </c>
      <c r="J3825" s="3">
        <v>-1</v>
      </c>
      <c r="K3825" s="3" t="s">
        <v>4752</v>
      </c>
      <c r="L3825" s="3" t="s">
        <v>5324</v>
      </c>
      <c r="M3825" s="3" t="s">
        <v>18260</v>
      </c>
      <c r="N3825" s="3" t="s">
        <v>4722</v>
      </c>
      <c r="O3825" s="3" t="s">
        <v>4715</v>
      </c>
      <c r="P3825" s="3"/>
      <c r="Q3825" s="3"/>
      <c r="R3825" s="3"/>
      <c r="S3825" s="3"/>
      <c r="T3825" s="3" t="s">
        <v>4716</v>
      </c>
    </row>
    <row r="3826" spans="2:20">
      <c r="B3826" t="s">
        <v>12345</v>
      </c>
      <c r="C3826" t="s">
        <v>18261</v>
      </c>
      <c r="E3826" t="s">
        <v>16899</v>
      </c>
      <c r="F3826" s="3">
        <v>0</v>
      </c>
      <c r="G3826" s="3">
        <v>0</v>
      </c>
      <c r="H3826" s="255">
        <v>41267</v>
      </c>
      <c r="I3826" s="270">
        <v>10.166666666666666</v>
      </c>
      <c r="J3826" s="3">
        <v>-1</v>
      </c>
      <c r="K3826" s="3" t="s">
        <v>4752</v>
      </c>
      <c r="L3826" s="3" t="s">
        <v>5197</v>
      </c>
      <c r="M3826" s="3" t="s">
        <v>13565</v>
      </c>
      <c r="N3826" s="3" t="s">
        <v>4722</v>
      </c>
      <c r="O3826" s="3" t="s">
        <v>4715</v>
      </c>
      <c r="P3826" s="3"/>
      <c r="Q3826" s="3"/>
      <c r="R3826" s="3"/>
      <c r="S3826" s="3"/>
      <c r="T3826" s="3" t="s">
        <v>4716</v>
      </c>
    </row>
    <row r="3827" spans="2:20">
      <c r="B3827" t="s">
        <v>12345</v>
      </c>
      <c r="C3827" t="s">
        <v>18262</v>
      </c>
      <c r="E3827" t="s">
        <v>12900</v>
      </c>
      <c r="F3827" s="3">
        <v>0</v>
      </c>
      <c r="G3827" s="3">
        <v>0</v>
      </c>
      <c r="H3827" s="255">
        <v>41257</v>
      </c>
      <c r="I3827" s="270">
        <v>10.166666666666666</v>
      </c>
      <c r="J3827" s="3">
        <v>155921</v>
      </c>
      <c r="K3827" s="3" t="s">
        <v>4752</v>
      </c>
      <c r="L3827" s="3" t="s">
        <v>4726</v>
      </c>
      <c r="M3827" s="3" t="s">
        <v>12795</v>
      </c>
      <c r="N3827" s="3" t="s">
        <v>4712</v>
      </c>
      <c r="O3827" s="3" t="s">
        <v>4715</v>
      </c>
      <c r="P3827" s="3"/>
      <c r="Q3827" s="3"/>
      <c r="R3827" s="3"/>
      <c r="S3827" s="3"/>
      <c r="T3827" s="3" t="s">
        <v>4716</v>
      </c>
    </row>
    <row r="3828" spans="2:20">
      <c r="B3828" t="s">
        <v>12345</v>
      </c>
      <c r="C3828" t="s">
        <v>18263</v>
      </c>
      <c r="E3828" t="s">
        <v>16779</v>
      </c>
      <c r="F3828" s="3">
        <v>1</v>
      </c>
      <c r="G3828" s="3">
        <v>1363.76</v>
      </c>
      <c r="H3828" s="255">
        <v>41257</v>
      </c>
      <c r="I3828" s="270">
        <v>10.166666666666666</v>
      </c>
      <c r="J3828" s="3">
        <v>-1</v>
      </c>
      <c r="K3828" s="3" t="s">
        <v>4752</v>
      </c>
      <c r="L3828" s="3" t="s">
        <v>4726</v>
      </c>
      <c r="M3828" s="3" t="s">
        <v>4994</v>
      </c>
      <c r="N3828" s="3" t="s">
        <v>4722</v>
      </c>
      <c r="O3828" s="3" t="s">
        <v>4715</v>
      </c>
      <c r="P3828" s="3"/>
      <c r="Q3828" s="3"/>
      <c r="R3828" s="3"/>
      <c r="S3828" s="3"/>
      <c r="T3828" s="3" t="s">
        <v>4716</v>
      </c>
    </row>
    <row r="3829" spans="2:20">
      <c r="B3829" t="s">
        <v>12345</v>
      </c>
      <c r="C3829" t="s">
        <v>18264</v>
      </c>
      <c r="E3829" t="s">
        <v>16453</v>
      </c>
      <c r="F3829" s="3">
        <v>0</v>
      </c>
      <c r="G3829" s="3">
        <v>0</v>
      </c>
      <c r="H3829" s="255">
        <v>41261</v>
      </c>
      <c r="I3829" s="270">
        <v>10.166666666666666</v>
      </c>
      <c r="J3829" s="3">
        <v>120213</v>
      </c>
      <c r="K3829" s="3" t="s">
        <v>4752</v>
      </c>
      <c r="L3829" s="3" t="s">
        <v>5197</v>
      </c>
      <c r="M3829" s="3" t="s">
        <v>12352</v>
      </c>
      <c r="N3829" s="3" t="s">
        <v>4712</v>
      </c>
      <c r="O3829" s="3" t="s">
        <v>4715</v>
      </c>
      <c r="P3829" s="3"/>
      <c r="Q3829" s="3"/>
      <c r="R3829" s="3"/>
      <c r="S3829" s="3"/>
      <c r="T3829" s="3" t="s">
        <v>4716</v>
      </c>
    </row>
    <row r="3830" spans="2:20">
      <c r="B3830" t="s">
        <v>12345</v>
      </c>
      <c r="C3830" t="s">
        <v>18265</v>
      </c>
      <c r="E3830" t="s">
        <v>17097</v>
      </c>
      <c r="F3830" s="3">
        <v>2</v>
      </c>
      <c r="G3830" s="3">
        <v>10671.9</v>
      </c>
      <c r="H3830" s="255">
        <v>41272</v>
      </c>
      <c r="I3830" s="270">
        <v>10.166666666666666</v>
      </c>
      <c r="J3830" s="3">
        <v>-1</v>
      </c>
      <c r="K3830" s="3" t="s">
        <v>4752</v>
      </c>
      <c r="L3830" s="3" t="s">
        <v>5197</v>
      </c>
      <c r="M3830" s="3" t="s">
        <v>13565</v>
      </c>
      <c r="N3830" s="3" t="s">
        <v>4712</v>
      </c>
      <c r="O3830" s="3" t="s">
        <v>4715</v>
      </c>
      <c r="P3830" s="3"/>
      <c r="Q3830" s="3"/>
      <c r="R3830" s="3"/>
      <c r="S3830" s="3"/>
      <c r="T3830" s="3" t="s">
        <v>4716</v>
      </c>
    </row>
    <row r="3831" spans="2:20">
      <c r="B3831" t="s">
        <v>12345</v>
      </c>
      <c r="C3831" t="s">
        <v>18266</v>
      </c>
      <c r="E3831" t="s">
        <v>17400</v>
      </c>
      <c r="F3831" s="3">
        <v>1</v>
      </c>
      <c r="G3831" s="3">
        <v>1363.76</v>
      </c>
      <c r="H3831" s="255">
        <v>41265</v>
      </c>
      <c r="I3831" s="270">
        <v>10.166666666666666</v>
      </c>
      <c r="J3831" s="3">
        <v>-1</v>
      </c>
      <c r="K3831" s="3" t="s">
        <v>12343</v>
      </c>
      <c r="L3831" s="3" t="s">
        <v>4753</v>
      </c>
      <c r="M3831" s="3" t="s">
        <v>4753</v>
      </c>
      <c r="N3831" s="3" t="s">
        <v>4712</v>
      </c>
      <c r="O3831" s="3" t="s">
        <v>4715</v>
      </c>
      <c r="P3831" s="3"/>
      <c r="Q3831" s="3"/>
      <c r="R3831" s="3"/>
      <c r="S3831" s="3"/>
      <c r="T3831" s="3" t="s">
        <v>4716</v>
      </c>
    </row>
    <row r="3832" spans="2:20">
      <c r="B3832" t="s">
        <v>12345</v>
      </c>
      <c r="C3832" t="s">
        <v>18267</v>
      </c>
      <c r="E3832" t="s">
        <v>16739</v>
      </c>
      <c r="F3832" s="3">
        <v>0</v>
      </c>
      <c r="G3832" s="3">
        <v>0</v>
      </c>
      <c r="H3832" s="255">
        <v>41269</v>
      </c>
      <c r="I3832" s="270">
        <v>10.166666666666666</v>
      </c>
      <c r="J3832" s="3">
        <v>-1</v>
      </c>
      <c r="K3832" s="3" t="s">
        <v>12343</v>
      </c>
      <c r="L3832" s="3" t="s">
        <v>4753</v>
      </c>
      <c r="M3832" s="3" t="s">
        <v>4753</v>
      </c>
      <c r="N3832" s="3" t="s">
        <v>4718</v>
      </c>
      <c r="O3832" s="3" t="s">
        <v>4715</v>
      </c>
      <c r="P3832" s="3"/>
      <c r="Q3832" s="3"/>
      <c r="R3832" s="3"/>
      <c r="S3832" s="3"/>
      <c r="T3832" s="3" t="s">
        <v>4716</v>
      </c>
    </row>
    <row r="3833" spans="2:20">
      <c r="B3833" t="s">
        <v>12345</v>
      </c>
      <c r="C3833" t="s">
        <v>18268</v>
      </c>
      <c r="E3833" t="s">
        <v>18269</v>
      </c>
      <c r="F3833" s="3">
        <v>0</v>
      </c>
      <c r="G3833" s="3">
        <v>0</v>
      </c>
      <c r="H3833" s="255">
        <v>41258</v>
      </c>
      <c r="I3833" s="270">
        <v>10.166666666666666</v>
      </c>
      <c r="J3833" s="3">
        <v>-1</v>
      </c>
      <c r="K3833" s="3" t="s">
        <v>12343</v>
      </c>
      <c r="L3833" s="3" t="s">
        <v>4753</v>
      </c>
      <c r="M3833" s="3" t="s">
        <v>4753</v>
      </c>
      <c r="N3833" s="3" t="s">
        <v>4718</v>
      </c>
      <c r="O3833" s="3" t="s">
        <v>4715</v>
      </c>
      <c r="P3833" s="3"/>
      <c r="Q3833" s="3"/>
      <c r="R3833" s="3"/>
      <c r="S3833" s="3"/>
      <c r="T3833" s="3" t="s">
        <v>4716</v>
      </c>
    </row>
    <row r="3834" spans="2:20">
      <c r="B3834" t="s">
        <v>12345</v>
      </c>
      <c r="C3834" t="s">
        <v>18270</v>
      </c>
      <c r="E3834" t="s">
        <v>14838</v>
      </c>
      <c r="F3834" s="3">
        <v>0</v>
      </c>
      <c r="G3834" s="3">
        <v>0</v>
      </c>
      <c r="H3834" s="255">
        <v>41271</v>
      </c>
      <c r="I3834" s="270">
        <v>10.166666666666666</v>
      </c>
      <c r="J3834" s="3">
        <v>-1</v>
      </c>
      <c r="K3834" s="3" t="s">
        <v>12343</v>
      </c>
      <c r="L3834" s="3" t="s">
        <v>4726</v>
      </c>
      <c r="M3834" s="3" t="s">
        <v>7955</v>
      </c>
      <c r="N3834" s="3" t="s">
        <v>4722</v>
      </c>
      <c r="O3834" s="3" t="s">
        <v>4715</v>
      </c>
      <c r="P3834" s="3"/>
      <c r="Q3834" s="3"/>
      <c r="R3834" s="3"/>
      <c r="S3834" s="3"/>
      <c r="T3834" s="3" t="s">
        <v>4716</v>
      </c>
    </row>
    <row r="3835" spans="2:20">
      <c r="B3835" t="s">
        <v>12345</v>
      </c>
      <c r="C3835" t="s">
        <v>18271</v>
      </c>
      <c r="E3835" t="s">
        <v>16921</v>
      </c>
      <c r="F3835" s="3">
        <v>0</v>
      </c>
      <c r="G3835" s="3">
        <v>0</v>
      </c>
      <c r="H3835" s="255">
        <v>41264</v>
      </c>
      <c r="I3835" s="270">
        <v>10.166666666666666</v>
      </c>
      <c r="J3835" s="3">
        <v>-1</v>
      </c>
      <c r="K3835" s="3" t="s">
        <v>4752</v>
      </c>
      <c r="L3835" s="3" t="s">
        <v>4753</v>
      </c>
      <c r="M3835" s="3" t="s">
        <v>4753</v>
      </c>
      <c r="N3835" s="3" t="s">
        <v>4731</v>
      </c>
      <c r="O3835" s="3" t="s">
        <v>4715</v>
      </c>
      <c r="P3835" s="3"/>
      <c r="Q3835" s="3"/>
      <c r="R3835" s="3"/>
      <c r="S3835" s="3"/>
      <c r="T3835" s="3" t="s">
        <v>4716</v>
      </c>
    </row>
    <row r="3836" spans="2:20">
      <c r="B3836" t="s">
        <v>12345</v>
      </c>
      <c r="C3836" t="s">
        <v>18272</v>
      </c>
      <c r="E3836" t="s">
        <v>15223</v>
      </c>
      <c r="F3836" s="3">
        <v>0</v>
      </c>
      <c r="G3836" s="3">
        <v>0</v>
      </c>
      <c r="H3836" s="255">
        <v>41243</v>
      </c>
      <c r="I3836" s="270">
        <v>10.25</v>
      </c>
      <c r="J3836" s="3">
        <v>-1</v>
      </c>
      <c r="K3836" s="3" t="s">
        <v>12343</v>
      </c>
      <c r="L3836" s="3" t="s">
        <v>4753</v>
      </c>
      <c r="M3836" s="3" t="s">
        <v>4753</v>
      </c>
      <c r="N3836" s="3" t="s">
        <v>4718</v>
      </c>
      <c r="O3836" s="3" t="s">
        <v>4715</v>
      </c>
      <c r="P3836" s="3"/>
      <c r="Q3836" s="3"/>
      <c r="R3836" s="3"/>
      <c r="S3836" s="3"/>
      <c r="T3836" s="3" t="s">
        <v>4716</v>
      </c>
    </row>
    <row r="3837" spans="2:20">
      <c r="B3837" t="s">
        <v>12345</v>
      </c>
      <c r="C3837" t="s">
        <v>18273</v>
      </c>
      <c r="E3837" t="s">
        <v>18079</v>
      </c>
      <c r="F3837" s="3">
        <v>0</v>
      </c>
      <c r="G3837" s="3">
        <v>0</v>
      </c>
      <c r="H3837" s="255">
        <v>41243</v>
      </c>
      <c r="I3837" s="270">
        <v>10.25</v>
      </c>
      <c r="J3837" s="3">
        <v>-1</v>
      </c>
      <c r="K3837" s="3" t="s">
        <v>4752</v>
      </c>
      <c r="L3837" s="3" t="s">
        <v>4753</v>
      </c>
      <c r="M3837" s="3" t="s">
        <v>4753</v>
      </c>
      <c r="N3837" s="3" t="s">
        <v>4731</v>
      </c>
      <c r="O3837" s="3" t="s">
        <v>4715</v>
      </c>
      <c r="P3837" s="3"/>
      <c r="Q3837" s="3"/>
      <c r="R3837" s="3"/>
      <c r="S3837" s="3"/>
      <c r="T3837" s="3" t="s">
        <v>4716</v>
      </c>
    </row>
    <row r="3838" spans="2:20">
      <c r="B3838" t="s">
        <v>12345</v>
      </c>
      <c r="C3838" t="s">
        <v>18274</v>
      </c>
      <c r="E3838" t="s">
        <v>16558</v>
      </c>
      <c r="F3838" s="3">
        <v>1</v>
      </c>
      <c r="G3838" s="3">
        <v>4304.3900000000003</v>
      </c>
      <c r="H3838" s="255">
        <v>41234</v>
      </c>
      <c r="I3838" s="270">
        <v>10.25</v>
      </c>
      <c r="J3838" s="3">
        <v>-1</v>
      </c>
      <c r="K3838" s="3" t="s">
        <v>12343</v>
      </c>
      <c r="L3838" s="3" t="s">
        <v>4753</v>
      </c>
      <c r="M3838" s="3" t="s">
        <v>4753</v>
      </c>
      <c r="N3838" s="3" t="s">
        <v>4722</v>
      </c>
      <c r="O3838" s="3" t="s">
        <v>4715</v>
      </c>
      <c r="P3838" s="3"/>
      <c r="Q3838" s="3"/>
      <c r="R3838" s="3"/>
      <c r="S3838" s="3"/>
      <c r="T3838" s="3" t="s">
        <v>4716</v>
      </c>
    </row>
    <row r="3839" spans="2:20">
      <c r="B3839" t="s">
        <v>12345</v>
      </c>
      <c r="C3839" t="s">
        <v>18275</v>
      </c>
      <c r="E3839" t="s">
        <v>17538</v>
      </c>
      <c r="F3839" s="3">
        <v>0</v>
      </c>
      <c r="G3839" s="3">
        <v>0</v>
      </c>
      <c r="H3839" s="255">
        <v>41229</v>
      </c>
      <c r="I3839" s="270">
        <v>10.25</v>
      </c>
      <c r="J3839" s="3">
        <v>-1</v>
      </c>
      <c r="K3839" s="3" t="s">
        <v>4752</v>
      </c>
      <c r="L3839" s="3" t="s">
        <v>4753</v>
      </c>
      <c r="M3839" s="3" t="s">
        <v>4753</v>
      </c>
      <c r="N3839" s="3" t="s">
        <v>4718</v>
      </c>
      <c r="O3839" s="3" t="s">
        <v>4715</v>
      </c>
      <c r="P3839" s="3"/>
      <c r="Q3839" s="3"/>
      <c r="R3839" s="3"/>
      <c r="S3839" s="3"/>
      <c r="T3839" s="3" t="s">
        <v>4716</v>
      </c>
    </row>
    <row r="3840" spans="2:20">
      <c r="B3840" t="s">
        <v>12345</v>
      </c>
      <c r="C3840" t="s">
        <v>18276</v>
      </c>
      <c r="E3840" t="s">
        <v>12853</v>
      </c>
      <c r="F3840" s="3">
        <v>0</v>
      </c>
      <c r="G3840" s="3">
        <v>0</v>
      </c>
      <c r="H3840" s="255">
        <v>41243</v>
      </c>
      <c r="I3840" s="270">
        <v>10.25</v>
      </c>
      <c r="J3840" s="3">
        <v>146863</v>
      </c>
      <c r="K3840" s="3" t="s">
        <v>4752</v>
      </c>
      <c r="L3840" s="3" t="s">
        <v>5324</v>
      </c>
      <c r="M3840" s="3" t="s">
        <v>6578</v>
      </c>
      <c r="N3840" s="3" t="s">
        <v>4718</v>
      </c>
      <c r="O3840" s="3" t="s">
        <v>4715</v>
      </c>
      <c r="P3840" s="3"/>
      <c r="Q3840" s="3"/>
      <c r="R3840" s="3"/>
      <c r="S3840" s="3"/>
      <c r="T3840" s="3" t="s">
        <v>4716</v>
      </c>
    </row>
    <row r="3841" spans="2:20">
      <c r="B3841" t="s">
        <v>12345</v>
      </c>
      <c r="C3841" t="s">
        <v>18277</v>
      </c>
      <c r="E3841" t="s">
        <v>14365</v>
      </c>
      <c r="F3841" s="3">
        <v>0</v>
      </c>
      <c r="G3841" s="3">
        <v>0</v>
      </c>
      <c r="H3841" s="255">
        <v>41243</v>
      </c>
      <c r="I3841" s="270">
        <v>10.25</v>
      </c>
      <c r="J3841" s="3">
        <v>-1</v>
      </c>
      <c r="K3841" s="3" t="s">
        <v>12343</v>
      </c>
      <c r="L3841" s="3" t="s">
        <v>5324</v>
      </c>
      <c r="M3841" s="3" t="s">
        <v>6241</v>
      </c>
      <c r="N3841" s="3" t="s">
        <v>4712</v>
      </c>
      <c r="O3841" s="3" t="s">
        <v>4715</v>
      </c>
      <c r="P3841" s="3"/>
      <c r="Q3841" s="3"/>
      <c r="R3841" s="3"/>
      <c r="S3841" s="3"/>
      <c r="T3841" s="3" t="s">
        <v>4716</v>
      </c>
    </row>
    <row r="3842" spans="2:20">
      <c r="B3842" t="s">
        <v>12378</v>
      </c>
      <c r="C3842" t="s">
        <v>18278</v>
      </c>
      <c r="E3842" t="s">
        <v>16000</v>
      </c>
      <c r="F3842" s="3">
        <v>2</v>
      </c>
      <c r="G3842" s="3">
        <v>5231.1000000000004</v>
      </c>
      <c r="H3842" s="255">
        <v>41242</v>
      </c>
      <c r="I3842" s="270">
        <v>10.25</v>
      </c>
      <c r="J3842" s="3">
        <v>-1</v>
      </c>
      <c r="K3842" s="3" t="s">
        <v>4752</v>
      </c>
      <c r="L3842" s="3" t="s">
        <v>4726</v>
      </c>
      <c r="M3842" s="3" t="s">
        <v>4994</v>
      </c>
      <c r="N3842" s="3" t="s">
        <v>4718</v>
      </c>
      <c r="O3842" s="3" t="s">
        <v>4715</v>
      </c>
      <c r="P3842" s="3"/>
      <c r="Q3842" s="3"/>
      <c r="R3842" s="3"/>
      <c r="S3842" s="3"/>
      <c r="T3842" s="3" t="s">
        <v>4716</v>
      </c>
    </row>
    <row r="3843" spans="2:20">
      <c r="B3843" t="s">
        <v>12345</v>
      </c>
      <c r="C3843" t="s">
        <v>18279</v>
      </c>
      <c r="E3843" t="s">
        <v>14266</v>
      </c>
      <c r="F3843" s="3">
        <v>0</v>
      </c>
      <c r="G3843" s="3">
        <v>0</v>
      </c>
      <c r="H3843" s="255">
        <v>41229</v>
      </c>
      <c r="I3843" s="270">
        <v>10.25</v>
      </c>
      <c r="J3843" s="3">
        <v>-1</v>
      </c>
      <c r="K3843" s="3" t="s">
        <v>12343</v>
      </c>
      <c r="L3843" s="3" t="s">
        <v>4726</v>
      </c>
      <c r="M3843" s="3" t="s">
        <v>18280</v>
      </c>
      <c r="N3843" s="3" t="s">
        <v>4722</v>
      </c>
      <c r="O3843" s="3" t="s">
        <v>4715</v>
      </c>
      <c r="P3843" s="3"/>
      <c r="Q3843" s="3"/>
      <c r="R3843" s="3"/>
      <c r="S3843" s="3"/>
      <c r="T3843" s="3" t="s">
        <v>4716</v>
      </c>
    </row>
    <row r="3844" spans="2:20">
      <c r="B3844" t="s">
        <v>12345</v>
      </c>
      <c r="C3844" t="s">
        <v>18281</v>
      </c>
      <c r="E3844" t="s">
        <v>16377</v>
      </c>
      <c r="F3844" s="3">
        <v>0</v>
      </c>
      <c r="G3844" s="3">
        <v>0</v>
      </c>
      <c r="H3844" s="255">
        <v>41243</v>
      </c>
      <c r="I3844" s="270">
        <v>10.25</v>
      </c>
      <c r="J3844" s="3">
        <v>-1</v>
      </c>
      <c r="K3844" s="3" t="s">
        <v>12343</v>
      </c>
      <c r="L3844" s="3" t="s">
        <v>4726</v>
      </c>
      <c r="M3844" s="3" t="s">
        <v>12950</v>
      </c>
      <c r="N3844" s="3" t="s">
        <v>4722</v>
      </c>
      <c r="O3844" s="3" t="s">
        <v>4715</v>
      </c>
      <c r="P3844" s="3"/>
      <c r="Q3844" s="3"/>
      <c r="R3844" s="3"/>
      <c r="S3844" s="3"/>
      <c r="T3844" s="3" t="s">
        <v>4716</v>
      </c>
    </row>
    <row r="3845" spans="2:20">
      <c r="B3845" t="s">
        <v>12345</v>
      </c>
      <c r="C3845" t="s">
        <v>18282</v>
      </c>
      <c r="E3845" t="s">
        <v>18283</v>
      </c>
      <c r="F3845" s="3">
        <v>0</v>
      </c>
      <c r="G3845" s="3">
        <v>0</v>
      </c>
      <c r="H3845" s="255">
        <v>41222</v>
      </c>
      <c r="I3845" s="270">
        <v>10.25</v>
      </c>
      <c r="J3845" s="3">
        <v>-1</v>
      </c>
      <c r="K3845" s="3" t="s">
        <v>12343</v>
      </c>
      <c r="L3845" s="3" t="s">
        <v>4726</v>
      </c>
      <c r="M3845" s="3" t="s">
        <v>11774</v>
      </c>
      <c r="N3845" s="3" t="s">
        <v>4722</v>
      </c>
      <c r="O3845" s="3" t="s">
        <v>4715</v>
      </c>
      <c r="P3845" s="3"/>
      <c r="Q3845" s="3"/>
      <c r="R3845" s="3"/>
      <c r="S3845" s="3"/>
      <c r="T3845" s="3" t="s">
        <v>4716</v>
      </c>
    </row>
    <row r="3846" spans="2:20">
      <c r="B3846" t="s">
        <v>12345</v>
      </c>
      <c r="C3846" t="s">
        <v>18284</v>
      </c>
      <c r="E3846" t="s">
        <v>12866</v>
      </c>
      <c r="F3846" s="3">
        <v>0</v>
      </c>
      <c r="G3846" s="3">
        <v>0</v>
      </c>
      <c r="H3846" s="255">
        <v>41221</v>
      </c>
      <c r="I3846" s="270">
        <v>10.25</v>
      </c>
      <c r="J3846" s="3">
        <v>-1</v>
      </c>
      <c r="K3846" s="3" t="s">
        <v>12343</v>
      </c>
      <c r="L3846" s="3" t="s">
        <v>4726</v>
      </c>
      <c r="M3846" s="3" t="s">
        <v>18285</v>
      </c>
      <c r="N3846" s="3" t="s">
        <v>4712</v>
      </c>
      <c r="O3846" s="3" t="s">
        <v>4715</v>
      </c>
      <c r="P3846" s="3"/>
      <c r="Q3846" s="3"/>
      <c r="R3846" s="3"/>
      <c r="S3846" s="3"/>
      <c r="T3846" s="3" t="s">
        <v>4716</v>
      </c>
    </row>
    <row r="3847" spans="2:20">
      <c r="B3847" t="s">
        <v>12345</v>
      </c>
      <c r="C3847" t="s">
        <v>18286</v>
      </c>
      <c r="E3847" t="s">
        <v>17735</v>
      </c>
      <c r="F3847" s="3">
        <v>0</v>
      </c>
      <c r="G3847" s="3">
        <v>0</v>
      </c>
      <c r="H3847" s="255">
        <v>41235</v>
      </c>
      <c r="I3847" s="270">
        <v>10.25</v>
      </c>
      <c r="J3847" s="3">
        <v>-1</v>
      </c>
      <c r="K3847" s="3" t="s">
        <v>12343</v>
      </c>
      <c r="L3847" s="3" t="s">
        <v>4726</v>
      </c>
      <c r="M3847" s="3" t="s">
        <v>18287</v>
      </c>
      <c r="N3847" s="3" t="s">
        <v>4722</v>
      </c>
      <c r="O3847" s="3" t="s">
        <v>4715</v>
      </c>
      <c r="P3847" s="3"/>
      <c r="Q3847" s="3"/>
      <c r="R3847" s="3"/>
      <c r="S3847" s="3"/>
      <c r="T3847" s="3" t="s">
        <v>4716</v>
      </c>
    </row>
    <row r="3848" spans="2:20">
      <c r="B3848" t="s">
        <v>12345</v>
      </c>
      <c r="C3848" t="s">
        <v>18288</v>
      </c>
      <c r="E3848" t="s">
        <v>13535</v>
      </c>
      <c r="F3848" s="3">
        <v>0</v>
      </c>
      <c r="G3848" s="3">
        <v>0</v>
      </c>
      <c r="H3848" s="255">
        <v>41233</v>
      </c>
      <c r="I3848" s="270">
        <v>10.25</v>
      </c>
      <c r="J3848" s="3">
        <v>-1</v>
      </c>
      <c r="K3848" s="3" t="s">
        <v>4752</v>
      </c>
      <c r="L3848" s="3" t="s">
        <v>5197</v>
      </c>
      <c r="M3848" s="3" t="s">
        <v>16346</v>
      </c>
      <c r="N3848" s="3" t="s">
        <v>4718</v>
      </c>
      <c r="O3848" s="3" t="s">
        <v>4715</v>
      </c>
      <c r="P3848" s="3"/>
      <c r="Q3848" s="3"/>
      <c r="R3848" s="3"/>
      <c r="S3848" s="3"/>
      <c r="T3848" s="3" t="s">
        <v>4716</v>
      </c>
    </row>
    <row r="3849" spans="2:20">
      <c r="B3849" t="s">
        <v>12345</v>
      </c>
      <c r="C3849" t="s">
        <v>18289</v>
      </c>
      <c r="E3849" t="s">
        <v>13630</v>
      </c>
      <c r="F3849" s="3">
        <v>0</v>
      </c>
      <c r="G3849" s="3">
        <v>0</v>
      </c>
      <c r="H3849" s="255">
        <v>41243</v>
      </c>
      <c r="I3849" s="270">
        <v>10.25</v>
      </c>
      <c r="J3849" s="3">
        <v>-1</v>
      </c>
      <c r="K3849" s="3" t="s">
        <v>12343</v>
      </c>
      <c r="L3849" s="3" t="s">
        <v>4726</v>
      </c>
      <c r="M3849" s="3" t="s">
        <v>10458</v>
      </c>
      <c r="N3849" s="3" t="s">
        <v>4718</v>
      </c>
      <c r="O3849" s="3" t="s">
        <v>4715</v>
      </c>
      <c r="P3849" s="3"/>
      <c r="Q3849" s="3"/>
      <c r="R3849" s="3"/>
      <c r="S3849" s="3"/>
      <c r="T3849" s="3" t="s">
        <v>4716</v>
      </c>
    </row>
    <row r="3850" spans="2:20">
      <c r="B3850" t="s">
        <v>12345</v>
      </c>
      <c r="C3850" t="s">
        <v>18290</v>
      </c>
      <c r="E3850" t="s">
        <v>13425</v>
      </c>
      <c r="F3850" s="3">
        <v>0</v>
      </c>
      <c r="G3850" s="3">
        <v>0</v>
      </c>
      <c r="H3850" s="255">
        <v>41236</v>
      </c>
      <c r="I3850" s="270">
        <v>10.25</v>
      </c>
      <c r="J3850" s="3">
        <v>-1</v>
      </c>
      <c r="K3850" s="3" t="s">
        <v>4752</v>
      </c>
      <c r="L3850" s="3" t="s">
        <v>4726</v>
      </c>
      <c r="M3850" s="3" t="s">
        <v>18291</v>
      </c>
      <c r="N3850" s="3" t="s">
        <v>4722</v>
      </c>
      <c r="O3850" s="3" t="s">
        <v>4715</v>
      </c>
      <c r="P3850" s="3"/>
      <c r="Q3850" s="3"/>
      <c r="R3850" s="3"/>
      <c r="S3850" s="3"/>
      <c r="T3850" s="3" t="s">
        <v>4716</v>
      </c>
    </row>
    <row r="3851" spans="2:20">
      <c r="B3851" t="s">
        <v>12345</v>
      </c>
      <c r="C3851" t="s">
        <v>18292</v>
      </c>
      <c r="E3851" t="s">
        <v>13486</v>
      </c>
      <c r="F3851" s="3">
        <v>1</v>
      </c>
      <c r="G3851" s="3">
        <v>1363.76</v>
      </c>
      <c r="H3851" s="255">
        <v>41228</v>
      </c>
      <c r="I3851" s="270">
        <v>10.25</v>
      </c>
      <c r="J3851" s="3">
        <v>-1</v>
      </c>
      <c r="K3851" s="3" t="s">
        <v>12343</v>
      </c>
      <c r="L3851" s="3" t="s">
        <v>4726</v>
      </c>
      <c r="M3851" s="3" t="s">
        <v>4994</v>
      </c>
      <c r="N3851" s="3" t="s">
        <v>4718</v>
      </c>
      <c r="O3851" s="3" t="s">
        <v>4715</v>
      </c>
      <c r="P3851" s="3"/>
      <c r="Q3851" s="3"/>
      <c r="R3851" s="3"/>
      <c r="S3851" s="3"/>
      <c r="T3851" s="3" t="s">
        <v>4716</v>
      </c>
    </row>
    <row r="3852" spans="2:20">
      <c r="B3852" t="s">
        <v>12345</v>
      </c>
      <c r="C3852" t="s">
        <v>18293</v>
      </c>
      <c r="E3852" t="s">
        <v>13855</v>
      </c>
      <c r="F3852" s="3">
        <v>0</v>
      </c>
      <c r="G3852" s="3">
        <v>0</v>
      </c>
      <c r="H3852" s="255">
        <v>41237</v>
      </c>
      <c r="I3852" s="270">
        <v>10.25</v>
      </c>
      <c r="J3852" s="3">
        <v>-1</v>
      </c>
      <c r="K3852" s="3" t="s">
        <v>12343</v>
      </c>
      <c r="L3852" s="3" t="s">
        <v>4726</v>
      </c>
      <c r="M3852" s="3" t="s">
        <v>4994</v>
      </c>
      <c r="N3852" s="3" t="s">
        <v>4718</v>
      </c>
      <c r="O3852" s="3" t="s">
        <v>4715</v>
      </c>
      <c r="P3852" s="3"/>
      <c r="Q3852" s="3"/>
      <c r="R3852" s="3"/>
      <c r="S3852" s="3"/>
      <c r="T3852" s="3" t="s">
        <v>4716</v>
      </c>
    </row>
    <row r="3853" spans="2:20">
      <c r="B3853" t="s">
        <v>12345</v>
      </c>
      <c r="C3853" t="s">
        <v>18294</v>
      </c>
      <c r="E3853" t="s">
        <v>12692</v>
      </c>
      <c r="F3853" s="3">
        <v>0</v>
      </c>
      <c r="G3853" s="3">
        <v>0</v>
      </c>
      <c r="H3853" s="255">
        <v>41240</v>
      </c>
      <c r="I3853" s="270">
        <v>10.25</v>
      </c>
      <c r="J3853" s="3">
        <v>-1</v>
      </c>
      <c r="K3853" s="3" t="s">
        <v>12343</v>
      </c>
      <c r="L3853" s="3" t="s">
        <v>4726</v>
      </c>
      <c r="M3853" s="3" t="s">
        <v>4994</v>
      </c>
      <c r="N3853" s="3" t="s">
        <v>4712</v>
      </c>
      <c r="O3853" s="3" t="s">
        <v>4715</v>
      </c>
      <c r="P3853" s="3"/>
      <c r="Q3853" s="3"/>
      <c r="R3853" s="3"/>
      <c r="S3853" s="3"/>
      <c r="T3853" s="3" t="s">
        <v>4716</v>
      </c>
    </row>
    <row r="3854" spans="2:20">
      <c r="B3854" t="s">
        <v>12345</v>
      </c>
      <c r="C3854" t="s">
        <v>18295</v>
      </c>
      <c r="E3854" t="s">
        <v>14178</v>
      </c>
      <c r="F3854" s="3">
        <v>0</v>
      </c>
      <c r="G3854" s="3">
        <v>0</v>
      </c>
      <c r="H3854" s="255">
        <v>41220</v>
      </c>
      <c r="I3854" s="270">
        <v>10.25</v>
      </c>
      <c r="J3854" s="3">
        <v>-1</v>
      </c>
      <c r="K3854" s="3" t="s">
        <v>4752</v>
      </c>
      <c r="L3854" s="3" t="s">
        <v>4726</v>
      </c>
      <c r="M3854" s="3" t="s">
        <v>18296</v>
      </c>
      <c r="N3854" s="3" t="s">
        <v>4722</v>
      </c>
      <c r="O3854" s="3" t="s">
        <v>4715</v>
      </c>
      <c r="P3854" s="3"/>
      <c r="Q3854" s="3"/>
      <c r="R3854" s="3"/>
      <c r="S3854" s="3"/>
      <c r="T3854" s="3" t="s">
        <v>4716</v>
      </c>
    </row>
    <row r="3855" spans="2:20">
      <c r="B3855" t="s">
        <v>12345</v>
      </c>
      <c r="C3855" t="s">
        <v>18297</v>
      </c>
      <c r="E3855" t="s">
        <v>16798</v>
      </c>
      <c r="F3855" s="3">
        <v>0</v>
      </c>
      <c r="G3855" s="3">
        <v>0</v>
      </c>
      <c r="H3855" s="255">
        <v>41240</v>
      </c>
      <c r="I3855" s="270">
        <v>10.25</v>
      </c>
      <c r="J3855" s="3">
        <v>-1</v>
      </c>
      <c r="K3855" s="3" t="s">
        <v>12343</v>
      </c>
      <c r="L3855" s="3" t="s">
        <v>4726</v>
      </c>
      <c r="M3855" s="3" t="s">
        <v>4994</v>
      </c>
      <c r="N3855" s="3" t="s">
        <v>4718</v>
      </c>
      <c r="O3855" s="3" t="s">
        <v>4715</v>
      </c>
      <c r="P3855" s="3"/>
      <c r="Q3855" s="3"/>
      <c r="R3855" s="3"/>
      <c r="S3855" s="3"/>
      <c r="T3855" s="3" t="s">
        <v>4716</v>
      </c>
    </row>
    <row r="3856" spans="2:20">
      <c r="B3856" t="s">
        <v>12345</v>
      </c>
      <c r="C3856" t="s">
        <v>18298</v>
      </c>
      <c r="E3856" t="s">
        <v>15289</v>
      </c>
      <c r="F3856" s="3">
        <v>0</v>
      </c>
      <c r="G3856" s="3">
        <v>0</v>
      </c>
      <c r="H3856" s="255">
        <v>41235</v>
      </c>
      <c r="I3856" s="270">
        <v>10.25</v>
      </c>
      <c r="J3856" s="3">
        <v>-1</v>
      </c>
      <c r="K3856" s="3" t="s">
        <v>12343</v>
      </c>
      <c r="L3856" s="3" t="s">
        <v>4726</v>
      </c>
      <c r="M3856" s="3" t="s">
        <v>18299</v>
      </c>
      <c r="N3856" s="3" t="s">
        <v>4718</v>
      </c>
      <c r="O3856" s="3" t="s">
        <v>4715</v>
      </c>
      <c r="P3856" s="3"/>
      <c r="Q3856" s="3"/>
      <c r="R3856" s="3"/>
      <c r="S3856" s="3"/>
      <c r="T3856" s="3" t="s">
        <v>4716</v>
      </c>
    </row>
    <row r="3857" spans="2:20">
      <c r="B3857" t="s">
        <v>12345</v>
      </c>
      <c r="C3857" t="s">
        <v>18300</v>
      </c>
      <c r="E3857" t="s">
        <v>15963</v>
      </c>
      <c r="F3857" s="3">
        <v>0</v>
      </c>
      <c r="G3857" s="3">
        <v>0</v>
      </c>
      <c r="H3857" s="255">
        <v>41234</v>
      </c>
      <c r="I3857" s="270">
        <v>10.25</v>
      </c>
      <c r="J3857" s="3">
        <v>-1</v>
      </c>
      <c r="K3857" s="3" t="s">
        <v>4752</v>
      </c>
      <c r="L3857" s="3" t="s">
        <v>4726</v>
      </c>
      <c r="M3857" s="3" t="s">
        <v>11011</v>
      </c>
      <c r="N3857" s="3" t="s">
        <v>4712</v>
      </c>
      <c r="O3857" s="3" t="s">
        <v>4715</v>
      </c>
      <c r="P3857" s="3"/>
      <c r="Q3857" s="3"/>
      <c r="R3857" s="3"/>
      <c r="S3857" s="3"/>
      <c r="T3857" s="3" t="s">
        <v>4716</v>
      </c>
    </row>
    <row r="3858" spans="2:20">
      <c r="B3858" t="s">
        <v>12345</v>
      </c>
      <c r="C3858" t="s">
        <v>18301</v>
      </c>
      <c r="E3858" t="s">
        <v>16527</v>
      </c>
      <c r="F3858" s="3">
        <v>0</v>
      </c>
      <c r="G3858" s="3">
        <v>0</v>
      </c>
      <c r="H3858" s="255">
        <v>41242</v>
      </c>
      <c r="I3858" s="270">
        <v>10.25</v>
      </c>
      <c r="J3858" s="3">
        <v>-1</v>
      </c>
      <c r="K3858" s="3" t="s">
        <v>12343</v>
      </c>
      <c r="L3858" s="3" t="s">
        <v>5324</v>
      </c>
      <c r="M3858" s="3" t="s">
        <v>15023</v>
      </c>
      <c r="N3858" s="3" t="s">
        <v>4718</v>
      </c>
      <c r="O3858" s="3" t="s">
        <v>4715</v>
      </c>
      <c r="P3858" s="3"/>
      <c r="Q3858" s="3"/>
      <c r="R3858" s="3"/>
      <c r="S3858" s="3"/>
      <c r="T3858" s="3" t="s">
        <v>4716</v>
      </c>
    </row>
    <row r="3859" spans="2:20">
      <c r="B3859" t="s">
        <v>12345</v>
      </c>
      <c r="C3859" t="s">
        <v>18302</v>
      </c>
      <c r="E3859" t="s">
        <v>16406</v>
      </c>
      <c r="F3859" s="3">
        <v>0</v>
      </c>
      <c r="G3859" s="3">
        <v>0</v>
      </c>
      <c r="H3859" s="255">
        <v>41222</v>
      </c>
      <c r="I3859" s="270">
        <v>10.25</v>
      </c>
      <c r="J3859" s="3">
        <v>-1</v>
      </c>
      <c r="K3859" s="3" t="s">
        <v>12343</v>
      </c>
      <c r="L3859" s="3" t="s">
        <v>4726</v>
      </c>
      <c r="M3859" s="3" t="s">
        <v>18303</v>
      </c>
      <c r="N3859" s="3" t="s">
        <v>4718</v>
      </c>
      <c r="O3859" s="3" t="s">
        <v>4715</v>
      </c>
      <c r="P3859" s="3"/>
      <c r="Q3859" s="3"/>
      <c r="R3859" s="3"/>
      <c r="S3859" s="3"/>
      <c r="T3859" s="3" t="s">
        <v>4716</v>
      </c>
    </row>
    <row r="3860" spans="2:20">
      <c r="B3860" t="s">
        <v>12345</v>
      </c>
      <c r="C3860" t="s">
        <v>18304</v>
      </c>
      <c r="E3860" t="s">
        <v>16839</v>
      </c>
      <c r="F3860" s="3">
        <v>0</v>
      </c>
      <c r="G3860" s="3">
        <v>0</v>
      </c>
      <c r="H3860" s="255">
        <v>41243</v>
      </c>
      <c r="I3860" s="270">
        <v>10.25</v>
      </c>
      <c r="J3860" s="3">
        <v>-1</v>
      </c>
      <c r="K3860" s="3" t="s">
        <v>12343</v>
      </c>
      <c r="L3860" s="3" t="s">
        <v>4726</v>
      </c>
      <c r="M3860" s="3" t="s">
        <v>11774</v>
      </c>
      <c r="N3860" s="3" t="s">
        <v>4731</v>
      </c>
      <c r="O3860" s="3" t="s">
        <v>4715</v>
      </c>
      <c r="P3860" s="3"/>
      <c r="Q3860" s="3"/>
      <c r="R3860" s="3"/>
      <c r="S3860" s="3"/>
      <c r="T3860" s="3" t="s">
        <v>4716</v>
      </c>
    </row>
    <row r="3861" spans="2:20">
      <c r="B3861" t="s">
        <v>12345</v>
      </c>
      <c r="C3861" t="s">
        <v>18305</v>
      </c>
      <c r="E3861" t="s">
        <v>17153</v>
      </c>
      <c r="F3861" s="3">
        <v>0</v>
      </c>
      <c r="G3861" s="3">
        <v>0</v>
      </c>
      <c r="H3861" s="255">
        <v>41236</v>
      </c>
      <c r="I3861" s="270">
        <v>10.25</v>
      </c>
      <c r="J3861" s="3">
        <v>-1</v>
      </c>
      <c r="K3861" s="3" t="s">
        <v>12343</v>
      </c>
      <c r="L3861" s="3" t="s">
        <v>4726</v>
      </c>
      <c r="M3861" s="3" t="s">
        <v>4994</v>
      </c>
      <c r="N3861" s="3" t="s">
        <v>4722</v>
      </c>
      <c r="O3861" s="3" t="s">
        <v>4715</v>
      </c>
      <c r="P3861" s="3"/>
      <c r="Q3861" s="3"/>
      <c r="R3861" s="3"/>
      <c r="S3861" s="3"/>
      <c r="T3861" s="3" t="s">
        <v>4716</v>
      </c>
    </row>
    <row r="3862" spans="2:20">
      <c r="B3862" t="s">
        <v>12345</v>
      </c>
      <c r="C3862" t="s">
        <v>18306</v>
      </c>
      <c r="E3862" t="s">
        <v>14650</v>
      </c>
      <c r="F3862" s="3">
        <v>0</v>
      </c>
      <c r="G3862" s="3">
        <v>0</v>
      </c>
      <c r="H3862" s="255">
        <v>41243</v>
      </c>
      <c r="I3862" s="270">
        <v>10.25</v>
      </c>
      <c r="J3862" s="3">
        <v>-1</v>
      </c>
      <c r="K3862" s="3" t="s">
        <v>4752</v>
      </c>
      <c r="L3862" s="3" t="s">
        <v>4726</v>
      </c>
      <c r="M3862" s="3" t="s">
        <v>7955</v>
      </c>
      <c r="N3862" s="3" t="s">
        <v>4718</v>
      </c>
      <c r="O3862" s="3" t="s">
        <v>4715</v>
      </c>
      <c r="P3862" s="3"/>
      <c r="Q3862" s="3"/>
      <c r="R3862" s="3"/>
      <c r="S3862" s="3"/>
      <c r="T3862" s="3" t="s">
        <v>4716</v>
      </c>
    </row>
    <row r="3863" spans="2:20">
      <c r="B3863" t="s">
        <v>12345</v>
      </c>
      <c r="C3863" t="s">
        <v>18307</v>
      </c>
      <c r="E3863" t="s">
        <v>14840</v>
      </c>
      <c r="F3863" s="3">
        <v>0</v>
      </c>
      <c r="G3863" s="3">
        <v>0</v>
      </c>
      <c r="H3863" s="255">
        <v>41237</v>
      </c>
      <c r="I3863" s="270">
        <v>10.25</v>
      </c>
      <c r="J3863" s="3">
        <v>32218</v>
      </c>
      <c r="K3863" s="3" t="s">
        <v>12343</v>
      </c>
      <c r="L3863" s="3" t="s">
        <v>4726</v>
      </c>
      <c r="M3863" s="3" t="s">
        <v>5228</v>
      </c>
      <c r="N3863" s="3" t="s">
        <v>4718</v>
      </c>
      <c r="O3863" s="3" t="s">
        <v>4715</v>
      </c>
      <c r="P3863" s="3"/>
      <c r="Q3863" s="3"/>
      <c r="R3863" s="3"/>
      <c r="S3863" s="3"/>
      <c r="T3863" s="3" t="s">
        <v>4716</v>
      </c>
    </row>
    <row r="3864" spans="2:20">
      <c r="B3864" t="s">
        <v>12345</v>
      </c>
      <c r="C3864" t="s">
        <v>18308</v>
      </c>
      <c r="E3864" t="s">
        <v>16406</v>
      </c>
      <c r="F3864" s="3">
        <v>0</v>
      </c>
      <c r="G3864" s="3">
        <v>0</v>
      </c>
      <c r="H3864" s="255">
        <v>41243</v>
      </c>
      <c r="I3864" s="270">
        <v>10.25</v>
      </c>
      <c r="J3864" s="3">
        <v>-1</v>
      </c>
      <c r="K3864" s="3" t="s">
        <v>12343</v>
      </c>
      <c r="L3864" s="3" t="s">
        <v>5197</v>
      </c>
      <c r="M3864" s="3" t="s">
        <v>18309</v>
      </c>
      <c r="N3864" s="3" t="s">
        <v>4722</v>
      </c>
      <c r="O3864" s="3" t="s">
        <v>4715</v>
      </c>
      <c r="P3864" s="3"/>
      <c r="Q3864" s="3"/>
      <c r="R3864" s="3"/>
      <c r="S3864" s="3"/>
      <c r="T3864" s="3" t="s">
        <v>4716</v>
      </c>
    </row>
    <row r="3865" spans="2:20">
      <c r="B3865" t="s">
        <v>12378</v>
      </c>
      <c r="C3865" t="s">
        <v>18310</v>
      </c>
      <c r="E3865" t="s">
        <v>18311</v>
      </c>
      <c r="F3865" s="3">
        <v>0</v>
      </c>
      <c r="G3865" s="3">
        <v>0</v>
      </c>
      <c r="H3865" s="255">
        <v>41216</v>
      </c>
      <c r="I3865" s="270">
        <v>10.25</v>
      </c>
      <c r="J3865" s="3">
        <v>-1</v>
      </c>
      <c r="K3865" s="3" t="s">
        <v>4752</v>
      </c>
      <c r="L3865" s="3" t="s">
        <v>4726</v>
      </c>
      <c r="M3865" s="3" t="s">
        <v>5228</v>
      </c>
      <c r="N3865" s="3" t="s">
        <v>4722</v>
      </c>
      <c r="O3865" s="3" t="s">
        <v>4715</v>
      </c>
      <c r="P3865" s="3"/>
      <c r="Q3865" s="3"/>
      <c r="R3865" s="3"/>
      <c r="S3865" s="3"/>
      <c r="T3865" s="3" t="s">
        <v>4716</v>
      </c>
    </row>
    <row r="3866" spans="2:20">
      <c r="B3866" t="s">
        <v>12345</v>
      </c>
      <c r="C3866" t="s">
        <v>18312</v>
      </c>
      <c r="E3866" t="s">
        <v>13020</v>
      </c>
      <c r="F3866" s="3">
        <v>0</v>
      </c>
      <c r="G3866" s="3">
        <v>0</v>
      </c>
      <c r="H3866" s="255">
        <v>41243</v>
      </c>
      <c r="I3866" s="270">
        <v>10.25</v>
      </c>
      <c r="J3866" s="3">
        <v>147627</v>
      </c>
      <c r="K3866" s="3" t="s">
        <v>4752</v>
      </c>
      <c r="L3866" s="3" t="s">
        <v>4726</v>
      </c>
      <c r="M3866" s="3" t="s">
        <v>5972</v>
      </c>
      <c r="N3866" s="3" t="s">
        <v>4712</v>
      </c>
      <c r="O3866" s="3" t="s">
        <v>4715</v>
      </c>
      <c r="P3866" s="3"/>
      <c r="Q3866" s="3"/>
      <c r="R3866" s="3"/>
      <c r="S3866" s="3"/>
      <c r="T3866" s="3" t="s">
        <v>4716</v>
      </c>
    </row>
    <row r="3867" spans="2:20">
      <c r="B3867" t="s">
        <v>12345</v>
      </c>
      <c r="C3867" t="s">
        <v>18313</v>
      </c>
      <c r="E3867" t="s">
        <v>13267</v>
      </c>
      <c r="F3867" s="3">
        <v>0</v>
      </c>
      <c r="G3867" s="3">
        <v>0</v>
      </c>
      <c r="H3867" s="255">
        <v>41243</v>
      </c>
      <c r="I3867" s="270">
        <v>10.25</v>
      </c>
      <c r="J3867" s="3">
        <v>87585</v>
      </c>
      <c r="K3867" s="3" t="s">
        <v>4752</v>
      </c>
      <c r="L3867" s="3" t="s">
        <v>4726</v>
      </c>
      <c r="M3867" s="3" t="s">
        <v>8841</v>
      </c>
      <c r="N3867" s="3" t="s">
        <v>4718</v>
      </c>
      <c r="O3867" s="3" t="s">
        <v>4715</v>
      </c>
      <c r="P3867" s="3"/>
      <c r="Q3867" s="3"/>
      <c r="R3867" s="3"/>
      <c r="S3867" s="3"/>
      <c r="T3867" s="3" t="s">
        <v>4716</v>
      </c>
    </row>
    <row r="3868" spans="2:20">
      <c r="B3868" t="s">
        <v>12345</v>
      </c>
      <c r="C3868" t="s">
        <v>18314</v>
      </c>
      <c r="E3868" t="s">
        <v>14482</v>
      </c>
      <c r="F3868" s="3">
        <v>0</v>
      </c>
      <c r="G3868" s="3">
        <v>0</v>
      </c>
      <c r="H3868" s="255">
        <v>41243</v>
      </c>
      <c r="I3868" s="270">
        <v>10.25</v>
      </c>
      <c r="J3868" s="3">
        <v>-1</v>
      </c>
      <c r="K3868" s="3" t="s">
        <v>4752</v>
      </c>
      <c r="L3868" s="3" t="s">
        <v>4753</v>
      </c>
      <c r="M3868" s="3" t="s">
        <v>4753</v>
      </c>
      <c r="N3868" s="3" t="s">
        <v>4718</v>
      </c>
      <c r="O3868" s="3" t="s">
        <v>4715</v>
      </c>
      <c r="P3868" s="3"/>
      <c r="Q3868" s="3"/>
      <c r="R3868" s="3"/>
      <c r="S3868" s="3"/>
      <c r="T3868" s="3" t="s">
        <v>4716</v>
      </c>
    </row>
    <row r="3869" spans="2:20">
      <c r="B3869" t="s">
        <v>12345</v>
      </c>
      <c r="C3869" t="s">
        <v>18315</v>
      </c>
      <c r="E3869" t="s">
        <v>13940</v>
      </c>
      <c r="F3869" s="3">
        <v>0</v>
      </c>
      <c r="G3869" s="3">
        <v>0</v>
      </c>
      <c r="H3869" s="255">
        <v>41242</v>
      </c>
      <c r="I3869" s="270">
        <v>10.25</v>
      </c>
      <c r="J3869" s="3">
        <v>-1</v>
      </c>
      <c r="K3869" s="3" t="s">
        <v>12343</v>
      </c>
      <c r="L3869" s="3" t="s">
        <v>4753</v>
      </c>
      <c r="M3869" s="3" t="s">
        <v>4753</v>
      </c>
      <c r="N3869" s="3" t="s">
        <v>4712</v>
      </c>
      <c r="O3869" s="3" t="s">
        <v>4715</v>
      </c>
      <c r="P3869" s="3"/>
      <c r="Q3869" s="3"/>
      <c r="R3869" s="3"/>
      <c r="S3869" s="3"/>
      <c r="T3869" s="3" t="s">
        <v>4716</v>
      </c>
    </row>
    <row r="3870" spans="2:20">
      <c r="B3870" t="s">
        <v>12345</v>
      </c>
      <c r="C3870" t="s">
        <v>18316</v>
      </c>
      <c r="E3870" t="s">
        <v>14422</v>
      </c>
      <c r="F3870" s="3">
        <v>0</v>
      </c>
      <c r="G3870" s="3">
        <v>0</v>
      </c>
      <c r="H3870" s="255">
        <v>41225</v>
      </c>
      <c r="I3870" s="270">
        <v>10.25</v>
      </c>
      <c r="J3870" s="3">
        <v>-1</v>
      </c>
      <c r="K3870" s="3" t="s">
        <v>4752</v>
      </c>
      <c r="L3870" s="3" t="s">
        <v>4753</v>
      </c>
      <c r="M3870" s="3" t="s">
        <v>4753</v>
      </c>
      <c r="N3870" s="3" t="s">
        <v>4718</v>
      </c>
      <c r="O3870" s="3" t="s">
        <v>4715</v>
      </c>
      <c r="P3870" s="3"/>
      <c r="Q3870" s="3"/>
      <c r="R3870" s="3"/>
      <c r="S3870" s="3"/>
      <c r="T3870" s="3" t="s">
        <v>4716</v>
      </c>
    </row>
    <row r="3871" spans="2:20">
      <c r="B3871" t="s">
        <v>12345</v>
      </c>
      <c r="C3871" t="s">
        <v>18317</v>
      </c>
      <c r="E3871" t="s">
        <v>18318</v>
      </c>
      <c r="F3871" s="3">
        <v>0</v>
      </c>
      <c r="G3871" s="3">
        <v>0</v>
      </c>
      <c r="H3871" s="255">
        <v>41243</v>
      </c>
      <c r="I3871" s="270">
        <v>10.25</v>
      </c>
      <c r="J3871" s="3">
        <v>-1</v>
      </c>
      <c r="K3871" s="3" t="s">
        <v>4752</v>
      </c>
      <c r="L3871" s="3" t="s">
        <v>4753</v>
      </c>
      <c r="M3871" s="3" t="s">
        <v>4753</v>
      </c>
      <c r="N3871" s="3" t="s">
        <v>4731</v>
      </c>
      <c r="O3871" s="3" t="s">
        <v>4715</v>
      </c>
      <c r="P3871" s="3"/>
      <c r="Q3871" s="3"/>
      <c r="R3871" s="3"/>
      <c r="S3871" s="3"/>
      <c r="T3871" s="3" t="s">
        <v>4716</v>
      </c>
    </row>
    <row r="3872" spans="2:20">
      <c r="B3872" t="s">
        <v>12345</v>
      </c>
      <c r="C3872" t="s">
        <v>18319</v>
      </c>
      <c r="E3872" t="s">
        <v>16313</v>
      </c>
      <c r="F3872" s="3">
        <v>0</v>
      </c>
      <c r="G3872" s="3">
        <v>0</v>
      </c>
      <c r="H3872" s="255">
        <v>41241</v>
      </c>
      <c r="I3872" s="270">
        <v>10.25</v>
      </c>
      <c r="J3872" s="3">
        <v>-1</v>
      </c>
      <c r="K3872" s="3" t="s">
        <v>4752</v>
      </c>
      <c r="L3872" s="3" t="s">
        <v>4753</v>
      </c>
      <c r="M3872" s="3" t="s">
        <v>4753</v>
      </c>
      <c r="N3872" s="3" t="s">
        <v>4722</v>
      </c>
      <c r="O3872" s="3" t="s">
        <v>4715</v>
      </c>
      <c r="P3872" s="3"/>
      <c r="Q3872" s="3"/>
      <c r="R3872" s="3"/>
      <c r="S3872" s="3"/>
      <c r="T3872" s="3" t="s">
        <v>4716</v>
      </c>
    </row>
    <row r="3873" spans="2:20">
      <c r="B3873" t="s">
        <v>12345</v>
      </c>
      <c r="C3873" t="s">
        <v>18320</v>
      </c>
      <c r="E3873" t="s">
        <v>15151</v>
      </c>
      <c r="F3873" s="3">
        <v>0</v>
      </c>
      <c r="G3873" s="3">
        <v>0</v>
      </c>
      <c r="H3873" s="255">
        <v>41239</v>
      </c>
      <c r="I3873" s="270">
        <v>10.25</v>
      </c>
      <c r="J3873" s="3">
        <v>-1</v>
      </c>
      <c r="K3873" s="3" t="s">
        <v>4752</v>
      </c>
      <c r="L3873" s="3" t="s">
        <v>4753</v>
      </c>
      <c r="M3873" s="3" t="s">
        <v>4753</v>
      </c>
      <c r="N3873" s="3" t="s">
        <v>4722</v>
      </c>
      <c r="O3873" s="3" t="s">
        <v>4715</v>
      </c>
      <c r="P3873" s="3"/>
      <c r="Q3873" s="3"/>
      <c r="R3873" s="3"/>
      <c r="S3873" s="3"/>
      <c r="T3873" s="3" t="s">
        <v>4716</v>
      </c>
    </row>
    <row r="3874" spans="2:20">
      <c r="B3874" t="s">
        <v>12345</v>
      </c>
      <c r="C3874" t="s">
        <v>18321</v>
      </c>
      <c r="E3874" t="s">
        <v>12979</v>
      </c>
      <c r="F3874" s="3">
        <v>0</v>
      </c>
      <c r="G3874" s="3">
        <v>0</v>
      </c>
      <c r="H3874" s="255">
        <v>41201</v>
      </c>
      <c r="I3874" s="270">
        <v>10.333333333333334</v>
      </c>
      <c r="J3874" s="3">
        <v>258218</v>
      </c>
      <c r="K3874" s="3" t="s">
        <v>12343</v>
      </c>
      <c r="L3874" s="3" t="s">
        <v>4726</v>
      </c>
      <c r="M3874" s="3" t="s">
        <v>7066</v>
      </c>
      <c r="N3874" s="3" t="s">
        <v>4722</v>
      </c>
      <c r="O3874" s="3" t="s">
        <v>4715</v>
      </c>
      <c r="P3874" s="3"/>
      <c r="Q3874" s="3"/>
      <c r="R3874" s="3"/>
      <c r="S3874" s="3"/>
      <c r="T3874" s="3" t="s">
        <v>4716</v>
      </c>
    </row>
    <row r="3875" spans="2:20">
      <c r="B3875" t="s">
        <v>12345</v>
      </c>
      <c r="C3875" t="s">
        <v>18322</v>
      </c>
      <c r="E3875" t="s">
        <v>12947</v>
      </c>
      <c r="F3875" s="3">
        <v>0</v>
      </c>
      <c r="G3875" s="3">
        <v>0</v>
      </c>
      <c r="H3875" s="255">
        <v>41213</v>
      </c>
      <c r="I3875" s="270">
        <v>10.333333333333334</v>
      </c>
      <c r="J3875" s="3">
        <v>146387</v>
      </c>
      <c r="K3875" s="3" t="s">
        <v>4752</v>
      </c>
      <c r="L3875" s="3" t="s">
        <v>4726</v>
      </c>
      <c r="M3875" s="3" t="s">
        <v>5225</v>
      </c>
      <c r="N3875" s="3" t="s">
        <v>4712</v>
      </c>
      <c r="O3875" s="3" t="s">
        <v>4715</v>
      </c>
      <c r="P3875" s="3"/>
      <c r="Q3875" s="3"/>
      <c r="R3875" s="3"/>
      <c r="S3875" s="3"/>
      <c r="T3875" s="3" t="s">
        <v>4716</v>
      </c>
    </row>
    <row r="3876" spans="2:20">
      <c r="B3876" t="s">
        <v>12345</v>
      </c>
      <c r="C3876" t="s">
        <v>18323</v>
      </c>
      <c r="E3876" t="s">
        <v>17215</v>
      </c>
      <c r="F3876" s="3">
        <v>1</v>
      </c>
      <c r="G3876" s="3">
        <v>4304.3900000000003</v>
      </c>
      <c r="H3876" s="255">
        <v>41199</v>
      </c>
      <c r="I3876" s="270">
        <v>10.333333333333334</v>
      </c>
      <c r="J3876" s="3">
        <v>-1</v>
      </c>
      <c r="K3876" s="3" t="s">
        <v>12343</v>
      </c>
      <c r="L3876" s="3" t="s">
        <v>4726</v>
      </c>
      <c r="M3876" s="3" t="s">
        <v>5188</v>
      </c>
      <c r="N3876" s="3" t="s">
        <v>4718</v>
      </c>
      <c r="O3876" s="3" t="s">
        <v>4715</v>
      </c>
      <c r="P3876" s="3"/>
      <c r="Q3876" s="3"/>
      <c r="R3876" s="3"/>
      <c r="S3876" s="3"/>
      <c r="T3876" s="3" t="s">
        <v>4716</v>
      </c>
    </row>
    <row r="3877" spans="2:20">
      <c r="B3877" t="s">
        <v>12345</v>
      </c>
      <c r="C3877" t="s">
        <v>18324</v>
      </c>
      <c r="E3877" t="s">
        <v>16929</v>
      </c>
      <c r="F3877" s="3">
        <v>0</v>
      </c>
      <c r="G3877" s="3">
        <v>0</v>
      </c>
      <c r="H3877" s="255">
        <v>41212</v>
      </c>
      <c r="I3877" s="270">
        <v>10.333333333333334</v>
      </c>
      <c r="J3877" s="3">
        <v>-1</v>
      </c>
      <c r="K3877" s="3" t="s">
        <v>12343</v>
      </c>
      <c r="L3877" s="3" t="s">
        <v>4726</v>
      </c>
      <c r="M3877" s="3" t="s">
        <v>4994</v>
      </c>
      <c r="N3877" s="3" t="s">
        <v>4769</v>
      </c>
      <c r="O3877" s="3" t="s">
        <v>4715</v>
      </c>
      <c r="P3877" s="3"/>
      <c r="Q3877" s="3"/>
      <c r="R3877" s="3"/>
      <c r="S3877" s="3"/>
      <c r="T3877" s="3" t="s">
        <v>4716</v>
      </c>
    </row>
    <row r="3878" spans="2:20">
      <c r="B3878" t="s">
        <v>12345</v>
      </c>
      <c r="C3878" t="s">
        <v>18325</v>
      </c>
      <c r="E3878" t="s">
        <v>17367</v>
      </c>
      <c r="F3878" s="3">
        <v>0</v>
      </c>
      <c r="G3878" s="3">
        <v>0</v>
      </c>
      <c r="H3878" s="255">
        <v>41186</v>
      </c>
      <c r="I3878" s="270">
        <v>10.333333333333334</v>
      </c>
      <c r="J3878" s="3">
        <v>-1</v>
      </c>
      <c r="K3878" s="3" t="s">
        <v>4752</v>
      </c>
      <c r="L3878" s="3" t="s">
        <v>5324</v>
      </c>
      <c r="M3878" s="3" t="s">
        <v>11774</v>
      </c>
      <c r="N3878" s="3" t="s">
        <v>4731</v>
      </c>
      <c r="O3878" s="3" t="s">
        <v>4715</v>
      </c>
      <c r="P3878" s="3"/>
      <c r="Q3878" s="3"/>
      <c r="R3878" s="3"/>
      <c r="S3878" s="3"/>
      <c r="T3878" s="3" t="s">
        <v>4716</v>
      </c>
    </row>
    <row r="3879" spans="2:20">
      <c r="B3879" t="s">
        <v>12345</v>
      </c>
      <c r="C3879" t="s">
        <v>18326</v>
      </c>
      <c r="E3879" t="s">
        <v>17217</v>
      </c>
      <c r="F3879" s="3">
        <v>0</v>
      </c>
      <c r="G3879" s="3">
        <v>0</v>
      </c>
      <c r="H3879" s="255">
        <v>41200</v>
      </c>
      <c r="I3879" s="270">
        <v>10.333333333333334</v>
      </c>
      <c r="J3879" s="3">
        <v>-1</v>
      </c>
      <c r="K3879" s="3" t="s">
        <v>4752</v>
      </c>
      <c r="L3879" s="3" t="s">
        <v>4726</v>
      </c>
      <c r="M3879" s="3" t="s">
        <v>11774</v>
      </c>
      <c r="N3879" s="3" t="s">
        <v>4722</v>
      </c>
      <c r="O3879" s="3" t="s">
        <v>4715</v>
      </c>
      <c r="P3879" s="3"/>
      <c r="Q3879" s="3"/>
      <c r="R3879" s="3"/>
      <c r="S3879" s="3"/>
      <c r="T3879" s="3" t="s">
        <v>4716</v>
      </c>
    </row>
    <row r="3880" spans="2:20">
      <c r="B3880" t="s">
        <v>12345</v>
      </c>
      <c r="C3880" t="s">
        <v>18327</v>
      </c>
      <c r="E3880" t="s">
        <v>15009</v>
      </c>
      <c r="F3880" s="3">
        <v>0</v>
      </c>
      <c r="G3880" s="3">
        <v>0</v>
      </c>
      <c r="H3880" s="255">
        <v>41183</v>
      </c>
      <c r="I3880" s="270">
        <v>10.333333333333334</v>
      </c>
      <c r="J3880" s="3">
        <v>-1</v>
      </c>
      <c r="K3880" s="3" t="s">
        <v>4752</v>
      </c>
      <c r="L3880" s="3" t="s">
        <v>4726</v>
      </c>
      <c r="M3880" s="3" t="s">
        <v>4994</v>
      </c>
      <c r="N3880" s="3" t="s">
        <v>4731</v>
      </c>
      <c r="O3880" s="3" t="s">
        <v>4715</v>
      </c>
      <c r="P3880" s="3"/>
      <c r="Q3880" s="3"/>
      <c r="R3880" s="3"/>
      <c r="S3880" s="3"/>
      <c r="T3880" s="3" t="s">
        <v>4716</v>
      </c>
    </row>
    <row r="3881" spans="2:20">
      <c r="B3881" t="s">
        <v>12345</v>
      </c>
      <c r="C3881" t="s">
        <v>18328</v>
      </c>
      <c r="E3881" t="s">
        <v>18329</v>
      </c>
      <c r="F3881" s="3">
        <v>0</v>
      </c>
      <c r="G3881" s="3">
        <v>0</v>
      </c>
      <c r="H3881" s="255">
        <v>41206</v>
      </c>
      <c r="I3881" s="270">
        <v>10.333333333333334</v>
      </c>
      <c r="J3881" s="3">
        <v>120614</v>
      </c>
      <c r="K3881" s="3" t="s">
        <v>4752</v>
      </c>
      <c r="L3881" s="3" t="s">
        <v>4726</v>
      </c>
      <c r="M3881" s="3" t="s">
        <v>5188</v>
      </c>
      <c r="N3881" s="3" t="s">
        <v>4718</v>
      </c>
      <c r="O3881" s="3" t="s">
        <v>4715</v>
      </c>
      <c r="P3881" s="3"/>
      <c r="Q3881" s="3"/>
      <c r="R3881" s="3"/>
      <c r="S3881" s="3"/>
      <c r="T3881" s="3" t="s">
        <v>4716</v>
      </c>
    </row>
    <row r="3882" spans="2:20">
      <c r="B3882" t="s">
        <v>12345</v>
      </c>
      <c r="C3882" t="s">
        <v>18330</v>
      </c>
      <c r="E3882" t="s">
        <v>18331</v>
      </c>
      <c r="F3882" s="3">
        <v>0</v>
      </c>
      <c r="G3882" s="3">
        <v>0</v>
      </c>
      <c r="H3882" s="255">
        <v>41183</v>
      </c>
      <c r="I3882" s="270">
        <v>10.333333333333334</v>
      </c>
      <c r="J3882" s="3">
        <v>43389</v>
      </c>
      <c r="K3882" s="3" t="s">
        <v>12343</v>
      </c>
      <c r="L3882" s="3" t="s">
        <v>4726</v>
      </c>
      <c r="M3882" s="3" t="s">
        <v>18332</v>
      </c>
      <c r="N3882" s="3" t="s">
        <v>4722</v>
      </c>
      <c r="O3882" s="3" t="s">
        <v>4715</v>
      </c>
      <c r="P3882" s="3"/>
      <c r="Q3882" s="3"/>
      <c r="R3882" s="3"/>
      <c r="S3882" s="3"/>
      <c r="T3882" s="3" t="s">
        <v>4716</v>
      </c>
    </row>
    <row r="3883" spans="2:20">
      <c r="B3883" t="s">
        <v>12345</v>
      </c>
      <c r="C3883" t="s">
        <v>18333</v>
      </c>
      <c r="E3883" t="s">
        <v>18334</v>
      </c>
      <c r="F3883" s="3">
        <v>0</v>
      </c>
      <c r="G3883" s="3">
        <v>0</v>
      </c>
      <c r="H3883" s="255">
        <v>41211</v>
      </c>
      <c r="I3883" s="270">
        <v>10.333333333333334</v>
      </c>
      <c r="J3883" s="3">
        <v>-1</v>
      </c>
      <c r="K3883" s="3" t="s">
        <v>4752</v>
      </c>
      <c r="L3883" s="3" t="s">
        <v>4726</v>
      </c>
      <c r="M3883" s="3" t="s">
        <v>18335</v>
      </c>
      <c r="N3883" s="3" t="s">
        <v>4722</v>
      </c>
      <c r="O3883" s="3" t="s">
        <v>4715</v>
      </c>
      <c r="P3883" s="3"/>
      <c r="Q3883" s="3"/>
      <c r="R3883" s="3"/>
      <c r="S3883" s="3"/>
      <c r="T3883" s="3" t="s">
        <v>4716</v>
      </c>
    </row>
    <row r="3884" spans="2:20">
      <c r="B3884" t="s">
        <v>12345</v>
      </c>
      <c r="C3884" t="s">
        <v>18336</v>
      </c>
      <c r="E3884" t="s">
        <v>17367</v>
      </c>
      <c r="F3884" s="3">
        <v>0</v>
      </c>
      <c r="G3884" s="3">
        <v>0</v>
      </c>
      <c r="H3884" s="255">
        <v>41213</v>
      </c>
      <c r="I3884" s="270">
        <v>10.333333333333334</v>
      </c>
      <c r="J3884" s="3">
        <v>-1</v>
      </c>
      <c r="K3884" s="3" t="s">
        <v>4752</v>
      </c>
      <c r="L3884" s="3" t="s">
        <v>4726</v>
      </c>
      <c r="M3884" s="3" t="s">
        <v>8157</v>
      </c>
      <c r="N3884" s="3" t="s">
        <v>4722</v>
      </c>
      <c r="O3884" s="3" t="s">
        <v>4715</v>
      </c>
      <c r="P3884" s="3"/>
      <c r="Q3884" s="3"/>
      <c r="R3884" s="3"/>
      <c r="S3884" s="3"/>
      <c r="T3884" s="3" t="s">
        <v>4716</v>
      </c>
    </row>
    <row r="3885" spans="2:20">
      <c r="B3885" t="s">
        <v>12345</v>
      </c>
      <c r="C3885" t="s">
        <v>18337</v>
      </c>
      <c r="E3885" t="s">
        <v>14396</v>
      </c>
      <c r="F3885" s="3">
        <v>0</v>
      </c>
      <c r="G3885" s="3">
        <v>0</v>
      </c>
      <c r="H3885" s="255">
        <v>41212</v>
      </c>
      <c r="I3885" s="270">
        <v>10.333333333333334</v>
      </c>
      <c r="J3885" s="3">
        <v>-1</v>
      </c>
      <c r="K3885" s="3" t="s">
        <v>12343</v>
      </c>
      <c r="L3885" s="3" t="s">
        <v>4726</v>
      </c>
      <c r="M3885" s="3" t="s">
        <v>10081</v>
      </c>
      <c r="N3885" s="3" t="s">
        <v>4718</v>
      </c>
      <c r="O3885" s="3" t="s">
        <v>4715</v>
      </c>
      <c r="P3885" s="3"/>
      <c r="Q3885" s="3"/>
      <c r="R3885" s="3"/>
      <c r="S3885" s="3"/>
      <c r="T3885" s="3" t="s">
        <v>4716</v>
      </c>
    </row>
    <row r="3886" spans="2:20">
      <c r="B3886" t="s">
        <v>12345</v>
      </c>
      <c r="C3886" t="s">
        <v>18338</v>
      </c>
      <c r="E3886" t="s">
        <v>15495</v>
      </c>
      <c r="F3886" s="3">
        <v>0</v>
      </c>
      <c r="G3886" s="3">
        <v>0</v>
      </c>
      <c r="H3886" s="255">
        <v>41183</v>
      </c>
      <c r="I3886" s="270">
        <v>10.333333333333334</v>
      </c>
      <c r="J3886" s="3">
        <v>-1</v>
      </c>
      <c r="K3886" s="3" t="s">
        <v>4752</v>
      </c>
      <c r="L3886" s="3" t="s">
        <v>4726</v>
      </c>
      <c r="M3886" s="3" t="s">
        <v>5228</v>
      </c>
      <c r="N3886" s="3" t="s">
        <v>4731</v>
      </c>
      <c r="O3886" s="3" t="s">
        <v>4715</v>
      </c>
      <c r="P3886" s="3"/>
      <c r="Q3886" s="3"/>
      <c r="R3886" s="3"/>
      <c r="S3886" s="3"/>
      <c r="T3886" s="3" t="s">
        <v>4716</v>
      </c>
    </row>
    <row r="3887" spans="2:20">
      <c r="B3887" t="s">
        <v>12345</v>
      </c>
      <c r="C3887" t="s">
        <v>18339</v>
      </c>
      <c r="E3887" t="s">
        <v>16850</v>
      </c>
      <c r="F3887" s="3">
        <v>0</v>
      </c>
      <c r="G3887" s="3">
        <v>0</v>
      </c>
      <c r="H3887" s="255">
        <v>41213</v>
      </c>
      <c r="I3887" s="270">
        <v>10.333333333333334</v>
      </c>
      <c r="J3887" s="3">
        <v>104036</v>
      </c>
      <c r="K3887" s="3" t="s">
        <v>12343</v>
      </c>
      <c r="L3887" s="3" t="s">
        <v>4726</v>
      </c>
      <c r="M3887" s="3" t="s">
        <v>5228</v>
      </c>
      <c r="N3887" s="3" t="s">
        <v>4712</v>
      </c>
      <c r="O3887" s="3" t="s">
        <v>4715</v>
      </c>
      <c r="P3887" s="3"/>
      <c r="Q3887" s="3"/>
      <c r="R3887" s="3"/>
      <c r="S3887" s="3"/>
      <c r="T3887" s="3" t="s">
        <v>4716</v>
      </c>
    </row>
    <row r="3888" spans="2:20">
      <c r="B3888" t="s">
        <v>12345</v>
      </c>
      <c r="C3888" t="s">
        <v>18340</v>
      </c>
      <c r="E3888" t="s">
        <v>15974</v>
      </c>
      <c r="F3888" s="3">
        <v>0</v>
      </c>
      <c r="G3888" s="3">
        <v>0</v>
      </c>
      <c r="H3888" s="255">
        <v>41198</v>
      </c>
      <c r="I3888" s="270">
        <v>10.333333333333334</v>
      </c>
      <c r="J3888" s="3">
        <v>-1</v>
      </c>
      <c r="K3888" s="3" t="s">
        <v>12343</v>
      </c>
      <c r="L3888" s="3" t="s">
        <v>5324</v>
      </c>
      <c r="M3888" s="3" t="s">
        <v>11774</v>
      </c>
      <c r="N3888" s="3" t="s">
        <v>4731</v>
      </c>
      <c r="O3888" s="3" t="s">
        <v>4715</v>
      </c>
      <c r="P3888" s="3"/>
      <c r="Q3888" s="3"/>
      <c r="R3888" s="3"/>
      <c r="S3888" s="3"/>
      <c r="T3888" s="3" t="s">
        <v>4716</v>
      </c>
    </row>
    <row r="3889" spans="2:20">
      <c r="B3889" t="s">
        <v>12345</v>
      </c>
      <c r="C3889" t="s">
        <v>18341</v>
      </c>
      <c r="E3889" t="s">
        <v>16490</v>
      </c>
      <c r="F3889" s="3">
        <v>0</v>
      </c>
      <c r="G3889" s="3">
        <v>0</v>
      </c>
      <c r="H3889" s="255">
        <v>41183</v>
      </c>
      <c r="I3889" s="270">
        <v>10.333333333333334</v>
      </c>
      <c r="J3889" s="3">
        <v>-1</v>
      </c>
      <c r="K3889" s="3" t="s">
        <v>12343</v>
      </c>
      <c r="L3889" s="3" t="s">
        <v>4753</v>
      </c>
      <c r="M3889" s="3" t="s">
        <v>4753</v>
      </c>
      <c r="N3889" s="3" t="s">
        <v>4718</v>
      </c>
      <c r="O3889" s="3" t="s">
        <v>4715</v>
      </c>
      <c r="P3889" s="3"/>
      <c r="Q3889" s="3"/>
      <c r="R3889" s="3"/>
      <c r="S3889" s="3"/>
      <c r="T3889" s="3" t="s">
        <v>4716</v>
      </c>
    </row>
    <row r="3890" spans="2:20">
      <c r="B3890" t="s">
        <v>12345</v>
      </c>
      <c r="C3890" t="s">
        <v>18342</v>
      </c>
      <c r="E3890" t="s">
        <v>18343</v>
      </c>
      <c r="F3890" s="3">
        <v>0</v>
      </c>
      <c r="G3890" s="3">
        <v>0</v>
      </c>
      <c r="H3890" s="255">
        <v>41183</v>
      </c>
      <c r="I3890" s="270">
        <v>10.333333333333334</v>
      </c>
      <c r="J3890" s="3">
        <v>-1</v>
      </c>
      <c r="K3890" s="3" t="s">
        <v>4752</v>
      </c>
      <c r="L3890" s="3" t="s">
        <v>4753</v>
      </c>
      <c r="M3890" s="3" t="s">
        <v>4753</v>
      </c>
      <c r="N3890" s="3" t="s">
        <v>4731</v>
      </c>
      <c r="O3890" s="3" t="s">
        <v>4715</v>
      </c>
      <c r="P3890" s="3"/>
      <c r="Q3890" s="3"/>
      <c r="R3890" s="3"/>
      <c r="S3890" s="3"/>
      <c r="T3890" s="3" t="s">
        <v>4716</v>
      </c>
    </row>
    <row r="3891" spans="2:20">
      <c r="B3891" t="s">
        <v>12345</v>
      </c>
      <c r="C3891" t="s">
        <v>18344</v>
      </c>
      <c r="E3891" t="s">
        <v>16672</v>
      </c>
      <c r="F3891" s="3">
        <v>0</v>
      </c>
      <c r="G3891" s="3">
        <v>0</v>
      </c>
      <c r="H3891" s="255">
        <v>41213</v>
      </c>
      <c r="I3891" s="270">
        <v>10.333333333333334</v>
      </c>
      <c r="J3891" s="3">
        <v>-1</v>
      </c>
      <c r="K3891" s="3" t="s">
        <v>4752</v>
      </c>
      <c r="L3891" s="3" t="s">
        <v>4753</v>
      </c>
      <c r="M3891" s="3" t="s">
        <v>4753</v>
      </c>
      <c r="N3891" s="3" t="s">
        <v>4722</v>
      </c>
      <c r="O3891" s="3" t="s">
        <v>4715</v>
      </c>
      <c r="P3891" s="3"/>
      <c r="Q3891" s="3"/>
      <c r="R3891" s="3"/>
      <c r="S3891" s="3"/>
      <c r="T3891" s="3" t="s">
        <v>4716</v>
      </c>
    </row>
    <row r="3892" spans="2:20">
      <c r="B3892" t="s">
        <v>12345</v>
      </c>
      <c r="C3892" t="s">
        <v>18345</v>
      </c>
      <c r="E3892" t="s">
        <v>18079</v>
      </c>
      <c r="F3892" s="3">
        <v>0</v>
      </c>
      <c r="G3892" s="3">
        <v>0</v>
      </c>
      <c r="H3892" s="255">
        <v>41183</v>
      </c>
      <c r="I3892" s="270">
        <v>10.333333333333334</v>
      </c>
      <c r="J3892" s="3">
        <v>-1</v>
      </c>
      <c r="K3892" s="3" t="s">
        <v>4752</v>
      </c>
      <c r="L3892" s="3" t="s">
        <v>4753</v>
      </c>
      <c r="M3892" s="3" t="s">
        <v>4753</v>
      </c>
      <c r="N3892" s="3" t="s">
        <v>4722</v>
      </c>
      <c r="O3892" s="3" t="s">
        <v>4715</v>
      </c>
      <c r="P3892" s="3"/>
      <c r="Q3892" s="3"/>
      <c r="R3892" s="3"/>
      <c r="S3892" s="3"/>
      <c r="T3892" s="3" t="s">
        <v>4716</v>
      </c>
    </row>
    <row r="3893" spans="2:20">
      <c r="B3893" t="s">
        <v>12345</v>
      </c>
      <c r="C3893" t="s">
        <v>18346</v>
      </c>
      <c r="E3893" t="s">
        <v>14243</v>
      </c>
      <c r="F3893" s="3">
        <v>0</v>
      </c>
      <c r="G3893" s="3">
        <v>0</v>
      </c>
      <c r="H3893" s="255">
        <v>41157</v>
      </c>
      <c r="I3893" s="270">
        <v>10.416666666666666</v>
      </c>
      <c r="J3893" s="3">
        <v>-1</v>
      </c>
      <c r="K3893" s="3" t="s">
        <v>12343</v>
      </c>
      <c r="L3893" s="3" t="s">
        <v>4753</v>
      </c>
      <c r="M3893" s="3" t="s">
        <v>4753</v>
      </c>
      <c r="N3893" s="3" t="s">
        <v>4718</v>
      </c>
      <c r="O3893" s="3" t="s">
        <v>4715</v>
      </c>
      <c r="P3893" s="3"/>
      <c r="Q3893" s="3"/>
      <c r="R3893" s="3"/>
      <c r="S3893" s="3"/>
      <c r="T3893" s="3" t="s">
        <v>4716</v>
      </c>
    </row>
    <row r="3894" spans="2:20">
      <c r="B3894" t="s">
        <v>12345</v>
      </c>
      <c r="C3894" t="s">
        <v>18347</v>
      </c>
      <c r="E3894" t="s">
        <v>17400</v>
      </c>
      <c r="F3894" s="3">
        <v>0</v>
      </c>
      <c r="G3894" s="3">
        <v>0</v>
      </c>
      <c r="H3894" s="255">
        <v>41174</v>
      </c>
      <c r="I3894" s="270">
        <v>10.416666666666666</v>
      </c>
      <c r="J3894" s="3">
        <v>-1</v>
      </c>
      <c r="K3894" s="3" t="s">
        <v>12343</v>
      </c>
      <c r="L3894" s="3" t="s">
        <v>4753</v>
      </c>
      <c r="M3894" s="3" t="s">
        <v>4753</v>
      </c>
      <c r="N3894" s="3" t="s">
        <v>4718</v>
      </c>
      <c r="O3894" s="3" t="s">
        <v>4715</v>
      </c>
      <c r="P3894" s="3"/>
      <c r="Q3894" s="3"/>
      <c r="R3894" s="3"/>
      <c r="S3894" s="3"/>
      <c r="T3894" s="3" t="s">
        <v>4716</v>
      </c>
    </row>
    <row r="3895" spans="2:20">
      <c r="B3895" t="s">
        <v>12345</v>
      </c>
      <c r="C3895" t="s">
        <v>18348</v>
      </c>
      <c r="E3895" t="s">
        <v>16581</v>
      </c>
      <c r="F3895" s="3">
        <v>0</v>
      </c>
      <c r="G3895" s="3">
        <v>0</v>
      </c>
      <c r="H3895" s="255">
        <v>41166</v>
      </c>
      <c r="I3895" s="270">
        <v>10.416666666666666</v>
      </c>
      <c r="J3895" s="3">
        <v>-1</v>
      </c>
      <c r="K3895" s="3" t="s">
        <v>12343</v>
      </c>
      <c r="L3895" s="3" t="s">
        <v>4753</v>
      </c>
      <c r="M3895" s="3" t="s">
        <v>4753</v>
      </c>
      <c r="N3895" s="3" t="s">
        <v>4718</v>
      </c>
      <c r="O3895" s="3" t="s">
        <v>4715</v>
      </c>
      <c r="P3895" s="3"/>
      <c r="Q3895" s="3"/>
      <c r="R3895" s="3"/>
      <c r="S3895" s="3"/>
      <c r="T3895" s="3" t="s">
        <v>4716</v>
      </c>
    </row>
    <row r="3896" spans="2:20">
      <c r="B3896" t="s">
        <v>12345</v>
      </c>
      <c r="C3896" t="s">
        <v>18349</v>
      </c>
      <c r="E3896" t="s">
        <v>16512</v>
      </c>
      <c r="F3896" s="3">
        <v>0</v>
      </c>
      <c r="G3896" s="3">
        <v>0</v>
      </c>
      <c r="H3896" s="255">
        <v>41181</v>
      </c>
      <c r="I3896" s="270">
        <v>10.416666666666666</v>
      </c>
      <c r="J3896" s="3">
        <v>-1</v>
      </c>
      <c r="K3896" s="3" t="s">
        <v>4752</v>
      </c>
      <c r="L3896" s="3" t="s">
        <v>4726</v>
      </c>
      <c r="M3896" s="3" t="s">
        <v>18350</v>
      </c>
      <c r="N3896" s="3" t="s">
        <v>4722</v>
      </c>
      <c r="O3896" s="3" t="s">
        <v>4715</v>
      </c>
      <c r="P3896" s="3"/>
      <c r="Q3896" s="3"/>
      <c r="R3896" s="3"/>
      <c r="S3896" s="3"/>
      <c r="T3896" s="3" t="s">
        <v>4716</v>
      </c>
    </row>
    <row r="3897" spans="2:20">
      <c r="B3897" t="s">
        <v>12345</v>
      </c>
      <c r="C3897" t="s">
        <v>18351</v>
      </c>
      <c r="E3897" t="s">
        <v>13152</v>
      </c>
      <c r="F3897" s="3">
        <v>0</v>
      </c>
      <c r="G3897" s="3">
        <v>0</v>
      </c>
      <c r="H3897" s="255">
        <v>41169</v>
      </c>
      <c r="I3897" s="270">
        <v>10.416666666666666</v>
      </c>
      <c r="J3897" s="3">
        <v>65748</v>
      </c>
      <c r="K3897" s="3" t="s">
        <v>12343</v>
      </c>
      <c r="L3897" s="3" t="s">
        <v>4726</v>
      </c>
      <c r="M3897" s="3" t="s">
        <v>5972</v>
      </c>
      <c r="N3897" s="3" t="s">
        <v>4712</v>
      </c>
      <c r="O3897" s="3" t="s">
        <v>4715</v>
      </c>
      <c r="P3897" s="3"/>
      <c r="Q3897" s="3"/>
      <c r="R3897" s="3"/>
      <c r="S3897" s="3"/>
      <c r="T3897" s="3" t="s">
        <v>4716</v>
      </c>
    </row>
    <row r="3898" spans="2:20">
      <c r="B3898" t="s">
        <v>12345</v>
      </c>
      <c r="C3898" t="s">
        <v>18352</v>
      </c>
      <c r="E3898" t="s">
        <v>17947</v>
      </c>
      <c r="F3898" s="3">
        <v>0</v>
      </c>
      <c r="G3898" s="3">
        <v>0</v>
      </c>
      <c r="H3898" s="255">
        <v>41176</v>
      </c>
      <c r="I3898" s="270">
        <v>10.416666666666666</v>
      </c>
      <c r="J3898" s="3">
        <v>-1</v>
      </c>
      <c r="K3898" s="3" t="s">
        <v>4752</v>
      </c>
      <c r="L3898" s="3" t="s">
        <v>4726</v>
      </c>
      <c r="M3898" s="3" t="s">
        <v>5889</v>
      </c>
      <c r="N3898" s="3" t="s">
        <v>4712</v>
      </c>
      <c r="O3898" s="3" t="s">
        <v>4715</v>
      </c>
      <c r="P3898" s="3"/>
      <c r="Q3898" s="3"/>
      <c r="R3898" s="3"/>
      <c r="S3898" s="3"/>
      <c r="T3898" s="3" t="s">
        <v>4716</v>
      </c>
    </row>
    <row r="3899" spans="2:20">
      <c r="B3899" t="s">
        <v>12345</v>
      </c>
      <c r="C3899" t="s">
        <v>18353</v>
      </c>
      <c r="E3899" t="s">
        <v>14542</v>
      </c>
      <c r="F3899" s="3">
        <v>0</v>
      </c>
      <c r="G3899" s="3">
        <v>0</v>
      </c>
      <c r="H3899" s="255">
        <v>41171</v>
      </c>
      <c r="I3899" s="270">
        <v>10.416666666666666</v>
      </c>
      <c r="J3899" s="3">
        <v>-1</v>
      </c>
      <c r="K3899" s="3" t="s">
        <v>4752</v>
      </c>
      <c r="L3899" s="3" t="s">
        <v>4726</v>
      </c>
      <c r="M3899" s="3" t="s">
        <v>5972</v>
      </c>
      <c r="N3899" s="3" t="s">
        <v>4722</v>
      </c>
      <c r="O3899" s="3" t="s">
        <v>4715</v>
      </c>
      <c r="P3899" s="3"/>
      <c r="Q3899" s="3"/>
      <c r="R3899" s="3"/>
      <c r="S3899" s="3"/>
      <c r="T3899" s="3" t="s">
        <v>4716</v>
      </c>
    </row>
    <row r="3900" spans="2:20">
      <c r="B3900" t="s">
        <v>12345</v>
      </c>
      <c r="C3900" t="s">
        <v>18354</v>
      </c>
      <c r="E3900" t="s">
        <v>18355</v>
      </c>
      <c r="F3900" s="3">
        <v>0</v>
      </c>
      <c r="G3900" s="3">
        <v>0</v>
      </c>
      <c r="H3900" s="255">
        <v>41180</v>
      </c>
      <c r="I3900" s="270">
        <v>10.416666666666666</v>
      </c>
      <c r="J3900" s="3">
        <v>96972</v>
      </c>
      <c r="K3900" s="3" t="s">
        <v>4752</v>
      </c>
      <c r="L3900" s="3" t="s">
        <v>4726</v>
      </c>
      <c r="M3900" s="3" t="s">
        <v>11774</v>
      </c>
      <c r="N3900" s="3" t="s">
        <v>4722</v>
      </c>
      <c r="O3900" s="3" t="s">
        <v>4715</v>
      </c>
      <c r="P3900" s="3"/>
      <c r="Q3900" s="3"/>
      <c r="R3900" s="3"/>
      <c r="S3900" s="3"/>
      <c r="T3900" s="3" t="s">
        <v>4716</v>
      </c>
    </row>
    <row r="3901" spans="2:20">
      <c r="B3901" t="s">
        <v>12345</v>
      </c>
      <c r="C3901" t="s">
        <v>18356</v>
      </c>
      <c r="E3901" t="s">
        <v>17914</v>
      </c>
      <c r="F3901" s="3">
        <v>0</v>
      </c>
      <c r="G3901" s="3">
        <v>0</v>
      </c>
      <c r="H3901" s="255">
        <v>41170</v>
      </c>
      <c r="I3901" s="270">
        <v>10.416666666666666</v>
      </c>
      <c r="J3901" s="3">
        <v>-1</v>
      </c>
      <c r="K3901" s="3" t="s">
        <v>12343</v>
      </c>
      <c r="L3901" s="3" t="s">
        <v>4726</v>
      </c>
      <c r="M3901" s="3" t="s">
        <v>18357</v>
      </c>
      <c r="N3901" s="3" t="s">
        <v>4722</v>
      </c>
      <c r="O3901" s="3" t="s">
        <v>4715</v>
      </c>
      <c r="P3901" s="3"/>
      <c r="Q3901" s="3"/>
      <c r="R3901" s="3"/>
      <c r="S3901" s="3"/>
      <c r="T3901" s="3" t="s">
        <v>4716</v>
      </c>
    </row>
    <row r="3902" spans="2:20">
      <c r="B3902" t="s">
        <v>12345</v>
      </c>
      <c r="C3902" t="s">
        <v>18358</v>
      </c>
      <c r="E3902" t="s">
        <v>18359</v>
      </c>
      <c r="F3902" s="3">
        <v>0</v>
      </c>
      <c r="G3902" s="3">
        <v>0</v>
      </c>
      <c r="H3902" s="255">
        <v>41180</v>
      </c>
      <c r="I3902" s="270">
        <v>10.416666666666666</v>
      </c>
      <c r="J3902" s="3">
        <v>-1</v>
      </c>
      <c r="K3902" s="3" t="s">
        <v>12343</v>
      </c>
      <c r="L3902" s="3" t="s">
        <v>4726</v>
      </c>
      <c r="M3902" s="3" t="s">
        <v>12950</v>
      </c>
      <c r="N3902" s="3" t="s">
        <v>4722</v>
      </c>
      <c r="O3902" s="3" t="s">
        <v>4715</v>
      </c>
      <c r="P3902" s="3"/>
      <c r="Q3902" s="3"/>
      <c r="R3902" s="3"/>
      <c r="S3902" s="3"/>
      <c r="T3902" s="3" t="s">
        <v>4716</v>
      </c>
    </row>
    <row r="3903" spans="2:20">
      <c r="B3903" t="s">
        <v>12345</v>
      </c>
      <c r="C3903" t="s">
        <v>18360</v>
      </c>
      <c r="E3903" t="s">
        <v>15495</v>
      </c>
      <c r="F3903" s="3">
        <v>0</v>
      </c>
      <c r="G3903" s="3">
        <v>0</v>
      </c>
      <c r="H3903" s="255">
        <v>41176</v>
      </c>
      <c r="I3903" s="270">
        <v>10.416666666666666</v>
      </c>
      <c r="J3903" s="3">
        <v>-1</v>
      </c>
      <c r="K3903" s="3" t="s">
        <v>12343</v>
      </c>
      <c r="L3903" s="3" t="s">
        <v>4726</v>
      </c>
      <c r="M3903" s="3" t="s">
        <v>5188</v>
      </c>
      <c r="N3903" s="3" t="s">
        <v>4731</v>
      </c>
      <c r="O3903" s="3" t="s">
        <v>4715</v>
      </c>
      <c r="P3903" s="3"/>
      <c r="Q3903" s="3"/>
      <c r="R3903" s="3"/>
      <c r="S3903" s="3"/>
      <c r="T3903" s="3" t="s">
        <v>4716</v>
      </c>
    </row>
    <row r="3904" spans="2:20">
      <c r="B3904" t="s">
        <v>12345</v>
      </c>
      <c r="C3904" t="s">
        <v>18361</v>
      </c>
      <c r="E3904" t="s">
        <v>15606</v>
      </c>
      <c r="F3904" s="3">
        <v>0</v>
      </c>
      <c r="G3904" s="3">
        <v>0</v>
      </c>
      <c r="H3904" s="255">
        <v>41162</v>
      </c>
      <c r="I3904" s="270">
        <v>10.416666666666666</v>
      </c>
      <c r="J3904" s="3">
        <v>-1</v>
      </c>
      <c r="K3904" s="3" t="s">
        <v>12343</v>
      </c>
      <c r="L3904" s="3" t="s">
        <v>4753</v>
      </c>
      <c r="M3904" s="3" t="s">
        <v>4753</v>
      </c>
      <c r="N3904" s="3" t="s">
        <v>4731</v>
      </c>
      <c r="O3904" s="3" t="s">
        <v>4715</v>
      </c>
      <c r="P3904" s="3"/>
      <c r="Q3904" s="3"/>
      <c r="R3904" s="3"/>
      <c r="S3904" s="3"/>
      <c r="T3904" s="3" t="s">
        <v>4716</v>
      </c>
    </row>
    <row r="3905" spans="2:20">
      <c r="B3905" t="s">
        <v>12345</v>
      </c>
      <c r="C3905" t="s">
        <v>18362</v>
      </c>
      <c r="E3905" t="s">
        <v>16818</v>
      </c>
      <c r="F3905" s="3">
        <v>0</v>
      </c>
      <c r="G3905" s="3">
        <v>0</v>
      </c>
      <c r="H3905" s="255">
        <v>41180</v>
      </c>
      <c r="I3905" s="270">
        <v>10.416666666666666</v>
      </c>
      <c r="J3905" s="3">
        <v>-1</v>
      </c>
      <c r="K3905" s="3" t="s">
        <v>4752</v>
      </c>
      <c r="L3905" s="3" t="s">
        <v>4753</v>
      </c>
      <c r="M3905" s="3" t="s">
        <v>4753</v>
      </c>
      <c r="N3905" s="3" t="s">
        <v>4722</v>
      </c>
      <c r="O3905" s="3" t="s">
        <v>4715</v>
      </c>
      <c r="P3905" s="3"/>
      <c r="Q3905" s="3"/>
      <c r="R3905" s="3"/>
      <c r="S3905" s="3"/>
      <c r="T3905" s="3" t="s">
        <v>4716</v>
      </c>
    </row>
    <row r="3906" spans="2:20">
      <c r="B3906" t="s">
        <v>12345</v>
      </c>
      <c r="C3906" t="s">
        <v>18363</v>
      </c>
      <c r="E3906" t="s">
        <v>15243</v>
      </c>
      <c r="F3906" s="3">
        <v>0</v>
      </c>
      <c r="G3906" s="3">
        <v>0</v>
      </c>
      <c r="H3906" s="255">
        <v>41152</v>
      </c>
      <c r="I3906" s="270">
        <v>10.5</v>
      </c>
      <c r="J3906" s="3">
        <v>-1</v>
      </c>
      <c r="K3906" s="3" t="s">
        <v>4752</v>
      </c>
      <c r="L3906" s="3" t="s">
        <v>4753</v>
      </c>
      <c r="M3906" s="3" t="s">
        <v>4753</v>
      </c>
      <c r="N3906" s="3" t="s">
        <v>4718</v>
      </c>
      <c r="O3906" s="3" t="s">
        <v>4715</v>
      </c>
      <c r="P3906" s="3"/>
      <c r="Q3906" s="3"/>
      <c r="R3906" s="3"/>
      <c r="S3906" s="3"/>
      <c r="T3906" s="3" t="s">
        <v>4716</v>
      </c>
    </row>
    <row r="3907" spans="2:20">
      <c r="B3907" t="s">
        <v>12345</v>
      </c>
      <c r="C3907" t="s">
        <v>18364</v>
      </c>
      <c r="E3907" t="s">
        <v>13267</v>
      </c>
      <c r="F3907" s="3">
        <v>0</v>
      </c>
      <c r="G3907" s="3">
        <v>0</v>
      </c>
      <c r="H3907" s="255">
        <v>41142</v>
      </c>
      <c r="I3907" s="270">
        <v>10.5</v>
      </c>
      <c r="J3907" s="3">
        <v>-1</v>
      </c>
      <c r="K3907" s="3" t="s">
        <v>12343</v>
      </c>
      <c r="L3907" s="3" t="s">
        <v>4726</v>
      </c>
      <c r="M3907" s="3" t="s">
        <v>13866</v>
      </c>
      <c r="N3907" s="3" t="s">
        <v>4718</v>
      </c>
      <c r="O3907" s="3" t="s">
        <v>4715</v>
      </c>
      <c r="P3907" s="3"/>
      <c r="Q3907" s="3"/>
      <c r="R3907" s="3"/>
      <c r="S3907" s="3"/>
      <c r="T3907" s="3" t="s">
        <v>4716</v>
      </c>
    </row>
    <row r="3908" spans="2:20">
      <c r="B3908" t="s">
        <v>12345</v>
      </c>
      <c r="C3908" t="s">
        <v>18365</v>
      </c>
      <c r="E3908" t="s">
        <v>12940</v>
      </c>
      <c r="F3908" s="3">
        <v>0</v>
      </c>
      <c r="G3908" s="3">
        <v>0</v>
      </c>
      <c r="H3908" s="255">
        <v>41136</v>
      </c>
      <c r="I3908" s="270">
        <v>10.5</v>
      </c>
      <c r="J3908" s="3">
        <v>230194</v>
      </c>
      <c r="K3908" s="3" t="s">
        <v>4752</v>
      </c>
      <c r="L3908" s="3" t="s">
        <v>4726</v>
      </c>
      <c r="M3908" s="3" t="s">
        <v>4994</v>
      </c>
      <c r="N3908" s="3" t="s">
        <v>4712</v>
      </c>
      <c r="O3908" s="3" t="s">
        <v>4715</v>
      </c>
      <c r="P3908" s="3"/>
      <c r="Q3908" s="3"/>
      <c r="R3908" s="3"/>
      <c r="S3908" s="3"/>
      <c r="T3908" s="3" t="s">
        <v>4716</v>
      </c>
    </row>
    <row r="3909" spans="2:20">
      <c r="B3909" t="s">
        <v>12345</v>
      </c>
      <c r="C3909" t="s">
        <v>18366</v>
      </c>
      <c r="E3909" t="s">
        <v>18367</v>
      </c>
      <c r="F3909" s="3">
        <v>0</v>
      </c>
      <c r="G3909" s="3">
        <v>0</v>
      </c>
      <c r="H3909" s="255">
        <v>41131</v>
      </c>
      <c r="I3909" s="270">
        <v>10.5</v>
      </c>
      <c r="J3909" s="3">
        <v>-1</v>
      </c>
      <c r="K3909" s="3" t="s">
        <v>12343</v>
      </c>
      <c r="L3909" s="3" t="s">
        <v>4726</v>
      </c>
      <c r="M3909" s="3" t="s">
        <v>18368</v>
      </c>
      <c r="N3909" s="3" t="s">
        <v>4722</v>
      </c>
      <c r="O3909" s="3" t="s">
        <v>4715</v>
      </c>
      <c r="P3909" s="3"/>
      <c r="Q3909" s="3"/>
      <c r="R3909" s="3"/>
      <c r="S3909" s="3"/>
      <c r="T3909" s="3" t="s">
        <v>4716</v>
      </c>
    </row>
    <row r="3910" spans="2:20">
      <c r="B3910" t="s">
        <v>12345</v>
      </c>
      <c r="C3910" t="s">
        <v>18369</v>
      </c>
      <c r="E3910" t="s">
        <v>15306</v>
      </c>
      <c r="F3910" s="3">
        <v>0</v>
      </c>
      <c r="G3910" s="3">
        <v>0</v>
      </c>
      <c r="H3910" s="255">
        <v>41152</v>
      </c>
      <c r="I3910" s="270">
        <v>10.5</v>
      </c>
      <c r="J3910" s="3">
        <v>-1</v>
      </c>
      <c r="K3910" s="3" t="s">
        <v>4752</v>
      </c>
      <c r="L3910" s="3" t="s">
        <v>5324</v>
      </c>
      <c r="M3910" s="3" t="s">
        <v>18370</v>
      </c>
      <c r="N3910" s="3" t="s">
        <v>4712</v>
      </c>
      <c r="O3910" s="3" t="s">
        <v>4715</v>
      </c>
      <c r="P3910" s="3"/>
      <c r="Q3910" s="3"/>
      <c r="R3910" s="3"/>
      <c r="S3910" s="3"/>
      <c r="T3910" s="3" t="s">
        <v>4716</v>
      </c>
    </row>
    <row r="3911" spans="2:20">
      <c r="B3911" t="s">
        <v>12345</v>
      </c>
      <c r="C3911" t="s">
        <v>18371</v>
      </c>
      <c r="E3911" t="s">
        <v>13665</v>
      </c>
      <c r="F3911" s="3">
        <v>0</v>
      </c>
      <c r="G3911" s="3">
        <v>0</v>
      </c>
      <c r="H3911" s="255">
        <v>41145</v>
      </c>
      <c r="I3911" s="270">
        <v>10.5</v>
      </c>
      <c r="J3911" s="3">
        <v>200651</v>
      </c>
      <c r="K3911" s="3" t="s">
        <v>4752</v>
      </c>
      <c r="L3911" s="3" t="s">
        <v>4726</v>
      </c>
      <c r="M3911" s="3" t="s">
        <v>11935</v>
      </c>
      <c r="N3911" s="3" t="s">
        <v>4769</v>
      </c>
      <c r="O3911" s="3" t="s">
        <v>4715</v>
      </c>
      <c r="P3911" s="3"/>
      <c r="Q3911" s="3"/>
      <c r="R3911" s="3"/>
      <c r="S3911" s="3"/>
      <c r="T3911" s="3" t="s">
        <v>4716</v>
      </c>
    </row>
    <row r="3912" spans="2:20">
      <c r="B3912" t="s">
        <v>12345</v>
      </c>
      <c r="C3912" t="s">
        <v>18372</v>
      </c>
      <c r="E3912" t="s">
        <v>18373</v>
      </c>
      <c r="F3912" s="3">
        <v>0</v>
      </c>
      <c r="G3912" s="3">
        <v>0</v>
      </c>
      <c r="H3912" s="255">
        <v>41135</v>
      </c>
      <c r="I3912" s="270">
        <v>10.5</v>
      </c>
      <c r="J3912" s="3">
        <v>-1</v>
      </c>
      <c r="K3912" s="3" t="s">
        <v>12343</v>
      </c>
      <c r="L3912" s="3" t="s">
        <v>4726</v>
      </c>
      <c r="M3912" s="3" t="s">
        <v>5972</v>
      </c>
      <c r="N3912" s="3" t="s">
        <v>4722</v>
      </c>
      <c r="O3912" s="3" t="s">
        <v>4715</v>
      </c>
      <c r="P3912" s="3"/>
      <c r="Q3912" s="3"/>
      <c r="R3912" s="3"/>
      <c r="S3912" s="3"/>
      <c r="T3912" s="3" t="s">
        <v>4716</v>
      </c>
    </row>
    <row r="3913" spans="2:20">
      <c r="B3913" t="s">
        <v>12345</v>
      </c>
      <c r="C3913" t="s">
        <v>18374</v>
      </c>
      <c r="E3913" t="s">
        <v>18375</v>
      </c>
      <c r="F3913" s="3">
        <v>0</v>
      </c>
      <c r="G3913" s="3">
        <v>0</v>
      </c>
      <c r="H3913" s="255">
        <v>41150</v>
      </c>
      <c r="I3913" s="270">
        <v>10.5</v>
      </c>
      <c r="J3913" s="3">
        <v>-1</v>
      </c>
      <c r="K3913" s="3" t="s">
        <v>12343</v>
      </c>
      <c r="L3913" s="3" t="s">
        <v>4726</v>
      </c>
      <c r="M3913" s="3" t="s">
        <v>8841</v>
      </c>
      <c r="N3913" s="3" t="s">
        <v>4718</v>
      </c>
      <c r="O3913" s="3" t="s">
        <v>4715</v>
      </c>
      <c r="P3913" s="3"/>
      <c r="Q3913" s="3"/>
      <c r="R3913" s="3"/>
      <c r="S3913" s="3"/>
      <c r="T3913" s="3" t="s">
        <v>4716</v>
      </c>
    </row>
    <row r="3914" spans="2:20">
      <c r="B3914" t="s">
        <v>12345</v>
      </c>
      <c r="C3914" t="s">
        <v>18376</v>
      </c>
      <c r="E3914" t="s">
        <v>16435</v>
      </c>
      <c r="F3914" s="3">
        <v>2</v>
      </c>
      <c r="G3914" s="3">
        <v>4116.49</v>
      </c>
      <c r="H3914" s="255">
        <v>41139</v>
      </c>
      <c r="I3914" s="270">
        <v>10.5</v>
      </c>
      <c r="J3914" s="3">
        <v>-1</v>
      </c>
      <c r="K3914" s="3" t="s">
        <v>12343</v>
      </c>
      <c r="L3914" s="3" t="s">
        <v>4726</v>
      </c>
      <c r="M3914" s="3" t="s">
        <v>15479</v>
      </c>
      <c r="N3914" s="3" t="s">
        <v>4712</v>
      </c>
      <c r="O3914" s="3" t="s">
        <v>4715</v>
      </c>
      <c r="P3914" s="3"/>
      <c r="Q3914" s="3"/>
      <c r="R3914" s="3"/>
      <c r="S3914" s="3"/>
      <c r="T3914" s="3" t="s">
        <v>4716</v>
      </c>
    </row>
    <row r="3915" spans="2:20">
      <c r="B3915" t="s">
        <v>12345</v>
      </c>
      <c r="C3915" t="s">
        <v>18377</v>
      </c>
      <c r="E3915" t="s">
        <v>12468</v>
      </c>
      <c r="F3915" s="3">
        <v>0</v>
      </c>
      <c r="G3915" s="3">
        <v>0</v>
      </c>
      <c r="H3915" s="255">
        <v>41135</v>
      </c>
      <c r="I3915" s="270">
        <v>10.5</v>
      </c>
      <c r="J3915" s="3">
        <v>205621</v>
      </c>
      <c r="K3915" s="3" t="s">
        <v>4752</v>
      </c>
      <c r="L3915" s="3" t="s">
        <v>4726</v>
      </c>
      <c r="M3915" s="3" t="s">
        <v>5228</v>
      </c>
      <c r="N3915" s="3" t="s">
        <v>4722</v>
      </c>
      <c r="O3915" s="3" t="s">
        <v>4715</v>
      </c>
      <c r="P3915" s="3"/>
      <c r="Q3915" s="3"/>
      <c r="R3915" s="3"/>
      <c r="S3915" s="3"/>
      <c r="T3915" s="3" t="s">
        <v>4716</v>
      </c>
    </row>
    <row r="3916" spans="2:20">
      <c r="B3916" t="s">
        <v>12345</v>
      </c>
      <c r="C3916" t="s">
        <v>18378</v>
      </c>
      <c r="E3916" t="s">
        <v>16441</v>
      </c>
      <c r="F3916" s="3">
        <v>0</v>
      </c>
      <c r="G3916" s="3">
        <v>0</v>
      </c>
      <c r="H3916" s="255">
        <v>41128</v>
      </c>
      <c r="I3916" s="270">
        <v>10.5</v>
      </c>
      <c r="J3916" s="3">
        <v>-1</v>
      </c>
      <c r="K3916" s="3" t="s">
        <v>4752</v>
      </c>
      <c r="L3916" s="3" t="s">
        <v>4726</v>
      </c>
      <c r="M3916" s="3" t="s">
        <v>16442</v>
      </c>
      <c r="N3916" s="3" t="s">
        <v>4718</v>
      </c>
      <c r="O3916" s="3" t="s">
        <v>4715</v>
      </c>
      <c r="P3916" s="3"/>
      <c r="Q3916" s="3"/>
      <c r="R3916" s="3"/>
      <c r="S3916" s="3"/>
      <c r="T3916" s="3" t="s">
        <v>4716</v>
      </c>
    </row>
    <row r="3917" spans="2:20">
      <c r="B3917" t="s">
        <v>12345</v>
      </c>
      <c r="C3917" t="s">
        <v>18379</v>
      </c>
      <c r="E3917" t="s">
        <v>13825</v>
      </c>
      <c r="F3917" s="3">
        <v>0</v>
      </c>
      <c r="G3917" s="3">
        <v>0</v>
      </c>
      <c r="H3917" s="255">
        <v>41152</v>
      </c>
      <c r="I3917" s="270">
        <v>10.5</v>
      </c>
      <c r="J3917" s="3">
        <v>-1</v>
      </c>
      <c r="K3917" s="3" t="s">
        <v>12343</v>
      </c>
      <c r="L3917" s="3" t="s">
        <v>4726</v>
      </c>
      <c r="M3917" s="3" t="s">
        <v>7955</v>
      </c>
      <c r="N3917" s="3" t="s">
        <v>4712</v>
      </c>
      <c r="O3917" s="3" t="s">
        <v>4715</v>
      </c>
      <c r="P3917" s="3"/>
      <c r="Q3917" s="3"/>
      <c r="R3917" s="3"/>
      <c r="S3917" s="3"/>
      <c r="T3917" s="3" t="s">
        <v>4716</v>
      </c>
    </row>
    <row r="3918" spans="2:20">
      <c r="B3918" t="s">
        <v>12345</v>
      </c>
      <c r="C3918" t="s">
        <v>18380</v>
      </c>
      <c r="E3918" t="s">
        <v>15337</v>
      </c>
      <c r="F3918" s="3">
        <v>0</v>
      </c>
      <c r="G3918" s="3">
        <v>0</v>
      </c>
      <c r="H3918" s="255">
        <v>41139</v>
      </c>
      <c r="I3918" s="270">
        <v>10.5</v>
      </c>
      <c r="J3918" s="3">
        <v>-1</v>
      </c>
      <c r="K3918" s="3" t="s">
        <v>4752</v>
      </c>
      <c r="L3918" s="3" t="s">
        <v>4753</v>
      </c>
      <c r="M3918" s="3" t="s">
        <v>4753</v>
      </c>
      <c r="N3918" s="3" t="s">
        <v>4722</v>
      </c>
      <c r="O3918" s="3" t="s">
        <v>4715</v>
      </c>
      <c r="P3918" s="3"/>
      <c r="Q3918" s="3"/>
      <c r="R3918" s="3"/>
      <c r="S3918" s="3"/>
      <c r="T3918" s="3" t="s">
        <v>4716</v>
      </c>
    </row>
    <row r="3919" spans="2:20">
      <c r="B3919" t="s">
        <v>12345</v>
      </c>
      <c r="C3919" t="s">
        <v>18381</v>
      </c>
      <c r="E3919" t="s">
        <v>15228</v>
      </c>
      <c r="F3919" s="3">
        <v>1</v>
      </c>
      <c r="G3919" s="3">
        <v>1363.76</v>
      </c>
      <c r="H3919" s="255">
        <v>41137</v>
      </c>
      <c r="I3919" s="270">
        <v>10.5</v>
      </c>
      <c r="J3919" s="3">
        <v>-1</v>
      </c>
      <c r="K3919" s="3" t="s">
        <v>12343</v>
      </c>
      <c r="L3919" s="3" t="s">
        <v>4753</v>
      </c>
      <c r="M3919" s="3" t="s">
        <v>4753</v>
      </c>
      <c r="N3919" s="3" t="s">
        <v>4722</v>
      </c>
      <c r="O3919" s="3" t="s">
        <v>4715</v>
      </c>
      <c r="P3919" s="3"/>
      <c r="Q3919" s="3"/>
      <c r="R3919" s="3"/>
      <c r="S3919" s="3"/>
      <c r="T3919" s="3" t="s">
        <v>4716</v>
      </c>
    </row>
    <row r="3920" spans="2:20">
      <c r="B3920" t="s">
        <v>12345</v>
      </c>
      <c r="C3920" t="s">
        <v>18382</v>
      </c>
      <c r="E3920" t="s">
        <v>17570</v>
      </c>
      <c r="F3920" s="3">
        <v>0</v>
      </c>
      <c r="G3920" s="3">
        <v>0</v>
      </c>
      <c r="H3920" s="255">
        <v>41141</v>
      </c>
      <c r="I3920" s="270">
        <v>10.5</v>
      </c>
      <c r="J3920" s="3">
        <v>-1</v>
      </c>
      <c r="K3920" s="3" t="s">
        <v>4752</v>
      </c>
      <c r="L3920" s="3" t="s">
        <v>4753</v>
      </c>
      <c r="M3920" s="3" t="s">
        <v>4753</v>
      </c>
      <c r="N3920" s="3" t="s">
        <v>4718</v>
      </c>
      <c r="O3920" s="3" t="s">
        <v>4715</v>
      </c>
      <c r="P3920" s="3"/>
      <c r="Q3920" s="3"/>
      <c r="R3920" s="3"/>
      <c r="S3920" s="3"/>
      <c r="T3920" s="3" t="s">
        <v>4716</v>
      </c>
    </row>
    <row r="3921" spans="2:20">
      <c r="B3921" t="s">
        <v>12345</v>
      </c>
      <c r="C3921" t="s">
        <v>18383</v>
      </c>
      <c r="E3921" t="s">
        <v>17751</v>
      </c>
      <c r="F3921" s="3">
        <v>0</v>
      </c>
      <c r="G3921" s="3">
        <v>0</v>
      </c>
      <c r="H3921" s="255">
        <v>41138</v>
      </c>
      <c r="I3921" s="270">
        <v>10.5</v>
      </c>
      <c r="J3921" s="3">
        <v>-1</v>
      </c>
      <c r="K3921" s="3" t="s">
        <v>12343</v>
      </c>
      <c r="L3921" s="3" t="s">
        <v>4753</v>
      </c>
      <c r="M3921" s="3" t="s">
        <v>4753</v>
      </c>
      <c r="N3921" s="3" t="s">
        <v>4712</v>
      </c>
      <c r="O3921" s="3" t="s">
        <v>4715</v>
      </c>
      <c r="P3921" s="3"/>
      <c r="Q3921" s="3"/>
      <c r="R3921" s="3"/>
      <c r="S3921" s="3"/>
      <c r="T3921" s="3" t="s">
        <v>4716</v>
      </c>
    </row>
    <row r="3922" spans="2:20">
      <c r="B3922" t="s">
        <v>12345</v>
      </c>
      <c r="C3922" t="s">
        <v>18384</v>
      </c>
      <c r="E3922" t="s">
        <v>15464</v>
      </c>
      <c r="F3922" s="3">
        <v>0</v>
      </c>
      <c r="G3922" s="3">
        <v>0</v>
      </c>
      <c r="H3922" s="255">
        <v>41121</v>
      </c>
      <c r="I3922" s="270">
        <v>10.583333333333334</v>
      </c>
      <c r="J3922" s="3">
        <v>-1</v>
      </c>
      <c r="K3922" s="3" t="s">
        <v>4752</v>
      </c>
      <c r="L3922" s="3" t="s">
        <v>4753</v>
      </c>
      <c r="M3922" s="3" t="s">
        <v>4753</v>
      </c>
      <c r="N3922" s="3" t="s">
        <v>4731</v>
      </c>
      <c r="O3922" s="3" t="s">
        <v>4715</v>
      </c>
      <c r="P3922" s="3"/>
      <c r="Q3922" s="3"/>
      <c r="R3922" s="3"/>
      <c r="S3922" s="3"/>
      <c r="T3922" s="3" t="s">
        <v>4716</v>
      </c>
    </row>
    <row r="3923" spans="2:20">
      <c r="B3923" t="s">
        <v>12345</v>
      </c>
      <c r="C3923" t="s">
        <v>18385</v>
      </c>
      <c r="E3923" t="s">
        <v>14313</v>
      </c>
      <c r="F3923" s="3">
        <v>0</v>
      </c>
      <c r="G3923" s="3">
        <v>0</v>
      </c>
      <c r="H3923" s="255">
        <v>41114</v>
      </c>
      <c r="I3923" s="270">
        <v>10.583333333333334</v>
      </c>
      <c r="J3923" s="3">
        <v>-1</v>
      </c>
      <c r="K3923" s="3" t="s">
        <v>4752</v>
      </c>
      <c r="L3923" s="3" t="s">
        <v>4753</v>
      </c>
      <c r="M3923" s="3" t="s">
        <v>4753</v>
      </c>
      <c r="N3923" s="3" t="s">
        <v>4718</v>
      </c>
      <c r="O3923" s="3" t="s">
        <v>4715</v>
      </c>
      <c r="P3923" s="3"/>
      <c r="Q3923" s="3"/>
      <c r="R3923" s="3"/>
      <c r="S3923" s="3"/>
      <c r="T3923" s="3" t="s">
        <v>4716</v>
      </c>
    </row>
    <row r="3924" spans="2:20">
      <c r="B3924" t="s">
        <v>12345</v>
      </c>
      <c r="C3924" t="s">
        <v>18386</v>
      </c>
      <c r="E3924" t="s">
        <v>16060</v>
      </c>
      <c r="F3924" s="3">
        <v>0</v>
      </c>
      <c r="G3924" s="3">
        <v>0</v>
      </c>
      <c r="H3924" s="255">
        <v>41094</v>
      </c>
      <c r="I3924" s="270">
        <v>10.583333333333334</v>
      </c>
      <c r="J3924" s="3">
        <v>-1</v>
      </c>
      <c r="K3924" s="3" t="s">
        <v>12343</v>
      </c>
      <c r="L3924" s="3" t="s">
        <v>4753</v>
      </c>
      <c r="M3924" s="3" t="s">
        <v>4753</v>
      </c>
      <c r="N3924" s="3" t="s">
        <v>4712</v>
      </c>
      <c r="O3924" s="3" t="s">
        <v>4715</v>
      </c>
      <c r="P3924" s="3"/>
      <c r="Q3924" s="3"/>
      <c r="R3924" s="3"/>
      <c r="S3924" s="3"/>
      <c r="T3924" s="3" t="s">
        <v>4716</v>
      </c>
    </row>
    <row r="3925" spans="2:20">
      <c r="B3925" t="s">
        <v>12345</v>
      </c>
      <c r="C3925" t="s">
        <v>18387</v>
      </c>
      <c r="E3925" t="s">
        <v>17155</v>
      </c>
      <c r="F3925" s="3">
        <v>0</v>
      </c>
      <c r="G3925" s="3">
        <v>0</v>
      </c>
      <c r="H3925" s="255">
        <v>41113</v>
      </c>
      <c r="I3925" s="270">
        <v>10.583333333333334</v>
      </c>
      <c r="J3925" s="3">
        <v>-1</v>
      </c>
      <c r="K3925" s="3" t="s">
        <v>4752</v>
      </c>
      <c r="L3925" s="3" t="s">
        <v>4753</v>
      </c>
      <c r="M3925" s="3" t="s">
        <v>4753</v>
      </c>
      <c r="N3925" s="3" t="s">
        <v>4731</v>
      </c>
      <c r="O3925" s="3" t="s">
        <v>4715</v>
      </c>
      <c r="P3925" s="3"/>
      <c r="Q3925" s="3"/>
      <c r="R3925" s="3"/>
      <c r="S3925" s="3"/>
      <c r="T3925" s="3" t="s">
        <v>4716</v>
      </c>
    </row>
    <row r="3926" spans="2:20">
      <c r="B3926" t="s">
        <v>12345</v>
      </c>
      <c r="C3926" t="s">
        <v>18388</v>
      </c>
      <c r="E3926" t="s">
        <v>17192</v>
      </c>
      <c r="F3926" s="3">
        <v>0</v>
      </c>
      <c r="G3926" s="3">
        <v>0</v>
      </c>
      <c r="H3926" s="255">
        <v>41109</v>
      </c>
      <c r="I3926" s="270">
        <v>10.583333333333334</v>
      </c>
      <c r="J3926" s="3">
        <v>-1</v>
      </c>
      <c r="K3926" s="3" t="s">
        <v>12343</v>
      </c>
      <c r="L3926" s="3" t="s">
        <v>4726</v>
      </c>
      <c r="M3926" s="3" t="s">
        <v>4994</v>
      </c>
      <c r="N3926" s="3" t="s">
        <v>4731</v>
      </c>
      <c r="O3926" s="3" t="s">
        <v>4715</v>
      </c>
      <c r="P3926" s="3"/>
      <c r="Q3926" s="3"/>
      <c r="R3926" s="3"/>
      <c r="S3926" s="3"/>
      <c r="T3926" s="3" t="s">
        <v>4716</v>
      </c>
    </row>
    <row r="3927" spans="2:20">
      <c r="B3927" t="s">
        <v>12345</v>
      </c>
      <c r="C3927" t="s">
        <v>18389</v>
      </c>
      <c r="E3927" t="s">
        <v>14063</v>
      </c>
      <c r="F3927" s="3">
        <v>0</v>
      </c>
      <c r="G3927" s="3">
        <v>0</v>
      </c>
      <c r="H3927" s="255">
        <v>41104</v>
      </c>
      <c r="I3927" s="270">
        <v>10.583333333333334</v>
      </c>
      <c r="J3927" s="3">
        <v>-1</v>
      </c>
      <c r="K3927" s="3" t="s">
        <v>4752</v>
      </c>
      <c r="L3927" s="3" t="s">
        <v>5324</v>
      </c>
      <c r="M3927" s="3" t="s">
        <v>6241</v>
      </c>
      <c r="N3927" s="3" t="s">
        <v>4718</v>
      </c>
      <c r="O3927" s="3" t="s">
        <v>4715</v>
      </c>
      <c r="P3927" s="3"/>
      <c r="Q3927" s="3"/>
      <c r="R3927" s="3"/>
      <c r="S3927" s="3"/>
      <c r="T3927" s="3" t="s">
        <v>4716</v>
      </c>
    </row>
    <row r="3928" spans="2:20">
      <c r="B3928" t="s">
        <v>12345</v>
      </c>
      <c r="C3928" t="s">
        <v>18390</v>
      </c>
      <c r="E3928" t="s">
        <v>12694</v>
      </c>
      <c r="F3928" s="3">
        <v>0</v>
      </c>
      <c r="G3928" s="3">
        <v>0</v>
      </c>
      <c r="H3928" s="255">
        <v>41113</v>
      </c>
      <c r="I3928" s="270">
        <v>10.583333333333334</v>
      </c>
      <c r="J3928" s="3">
        <v>-1</v>
      </c>
      <c r="K3928" s="3" t="s">
        <v>4752</v>
      </c>
      <c r="L3928" s="3" t="s">
        <v>4726</v>
      </c>
      <c r="M3928" s="3" t="s">
        <v>18391</v>
      </c>
      <c r="N3928" s="3" t="s">
        <v>4712</v>
      </c>
      <c r="O3928" s="3" t="s">
        <v>4715</v>
      </c>
      <c r="P3928" s="3"/>
      <c r="Q3928" s="3"/>
      <c r="R3928" s="3"/>
      <c r="S3928" s="3"/>
      <c r="T3928" s="3" t="s">
        <v>4716</v>
      </c>
    </row>
    <row r="3929" spans="2:20">
      <c r="B3929" t="s">
        <v>12345</v>
      </c>
      <c r="C3929" t="s">
        <v>18392</v>
      </c>
      <c r="E3929" t="s">
        <v>17217</v>
      </c>
      <c r="F3929" s="3">
        <v>0</v>
      </c>
      <c r="G3929" s="3">
        <v>0</v>
      </c>
      <c r="H3929" s="255">
        <v>41116</v>
      </c>
      <c r="I3929" s="270">
        <v>10.583333333333334</v>
      </c>
      <c r="J3929" s="3">
        <v>-1</v>
      </c>
      <c r="K3929" s="3" t="s">
        <v>4752</v>
      </c>
      <c r="L3929" s="3" t="s">
        <v>5197</v>
      </c>
      <c r="M3929" s="3" t="s">
        <v>12363</v>
      </c>
      <c r="N3929" s="3" t="s">
        <v>4769</v>
      </c>
      <c r="O3929" s="3" t="s">
        <v>4715</v>
      </c>
      <c r="P3929" s="3"/>
      <c r="Q3929" s="3"/>
      <c r="R3929" s="3"/>
      <c r="S3929" s="3"/>
      <c r="T3929" s="3" t="s">
        <v>4716</v>
      </c>
    </row>
    <row r="3930" spans="2:20">
      <c r="B3930" t="s">
        <v>12345</v>
      </c>
      <c r="C3930" t="s">
        <v>18393</v>
      </c>
      <c r="E3930" t="s">
        <v>13704</v>
      </c>
      <c r="F3930" s="3">
        <v>0</v>
      </c>
      <c r="G3930" s="3">
        <v>0</v>
      </c>
      <c r="H3930" s="255">
        <v>41117</v>
      </c>
      <c r="I3930" s="270">
        <v>10.583333333333334</v>
      </c>
      <c r="J3930" s="3">
        <v>-1</v>
      </c>
      <c r="K3930" s="3" t="s">
        <v>12343</v>
      </c>
      <c r="L3930" s="3" t="s">
        <v>5197</v>
      </c>
      <c r="M3930" s="3" t="s">
        <v>7678</v>
      </c>
      <c r="N3930" s="3" t="s">
        <v>4722</v>
      </c>
      <c r="O3930" s="3" t="s">
        <v>4715</v>
      </c>
      <c r="P3930" s="3"/>
      <c r="Q3930" s="3"/>
      <c r="R3930" s="3"/>
      <c r="S3930" s="3"/>
      <c r="T3930" s="3" t="s">
        <v>4716</v>
      </c>
    </row>
    <row r="3931" spans="2:20">
      <c r="B3931" t="s">
        <v>12345</v>
      </c>
      <c r="C3931" t="s">
        <v>18394</v>
      </c>
      <c r="E3931" t="s">
        <v>14272</v>
      </c>
      <c r="F3931" s="3">
        <v>0</v>
      </c>
      <c r="G3931" s="3">
        <v>0</v>
      </c>
      <c r="H3931" s="255">
        <v>41095</v>
      </c>
      <c r="I3931" s="270">
        <v>10.583333333333334</v>
      </c>
      <c r="J3931" s="3">
        <v>-1</v>
      </c>
      <c r="K3931" s="3" t="s">
        <v>12343</v>
      </c>
      <c r="L3931" s="3" t="s">
        <v>4726</v>
      </c>
      <c r="M3931" s="3" t="s">
        <v>5972</v>
      </c>
      <c r="N3931" s="3" t="s">
        <v>4731</v>
      </c>
      <c r="O3931" s="3" t="s">
        <v>4715</v>
      </c>
      <c r="P3931" s="3"/>
      <c r="Q3931" s="3"/>
      <c r="R3931" s="3"/>
      <c r="S3931" s="3"/>
      <c r="T3931" s="3" t="s">
        <v>4716</v>
      </c>
    </row>
    <row r="3932" spans="2:20">
      <c r="B3932" t="s">
        <v>12345</v>
      </c>
      <c r="C3932" t="s">
        <v>18395</v>
      </c>
      <c r="E3932" t="s">
        <v>17529</v>
      </c>
      <c r="F3932" s="3">
        <v>1</v>
      </c>
      <c r="G3932" s="3">
        <v>1363.76</v>
      </c>
      <c r="H3932" s="255">
        <v>41101</v>
      </c>
      <c r="I3932" s="270">
        <v>10.583333333333334</v>
      </c>
      <c r="J3932" s="3">
        <v>-1</v>
      </c>
      <c r="K3932" s="3" t="s">
        <v>12343</v>
      </c>
      <c r="L3932" s="3" t="s">
        <v>5197</v>
      </c>
      <c r="M3932" s="3" t="s">
        <v>15063</v>
      </c>
      <c r="N3932" s="3" t="s">
        <v>4731</v>
      </c>
      <c r="O3932" s="3" t="s">
        <v>4715</v>
      </c>
      <c r="P3932" s="3"/>
      <c r="Q3932" s="3"/>
      <c r="R3932" s="3"/>
      <c r="S3932" s="3"/>
      <c r="T3932" s="3" t="s">
        <v>4716</v>
      </c>
    </row>
    <row r="3933" spans="2:20">
      <c r="B3933" t="s">
        <v>12345</v>
      </c>
      <c r="C3933" t="s">
        <v>18396</v>
      </c>
      <c r="E3933" t="s">
        <v>13205</v>
      </c>
      <c r="F3933" s="3">
        <v>0</v>
      </c>
      <c r="G3933" s="3">
        <v>0</v>
      </c>
      <c r="H3933" s="255">
        <v>41097</v>
      </c>
      <c r="I3933" s="270">
        <v>10.583333333333334</v>
      </c>
      <c r="J3933" s="3">
        <v>27888</v>
      </c>
      <c r="K3933" s="3" t="s">
        <v>12343</v>
      </c>
      <c r="L3933" s="3" t="s">
        <v>4726</v>
      </c>
      <c r="M3933" s="3" t="s">
        <v>5972</v>
      </c>
      <c r="N3933" s="3" t="s">
        <v>4718</v>
      </c>
      <c r="O3933" s="3" t="s">
        <v>4715</v>
      </c>
      <c r="P3933" s="3"/>
      <c r="Q3933" s="3"/>
      <c r="R3933" s="3"/>
      <c r="S3933" s="3"/>
      <c r="T3933" s="3" t="s">
        <v>4716</v>
      </c>
    </row>
    <row r="3934" spans="2:20">
      <c r="B3934" t="s">
        <v>12345</v>
      </c>
      <c r="C3934" t="s">
        <v>18397</v>
      </c>
      <c r="E3934" t="s">
        <v>13200</v>
      </c>
      <c r="F3934" s="3">
        <v>0</v>
      </c>
      <c r="G3934" s="3">
        <v>0</v>
      </c>
      <c r="H3934" s="255">
        <v>41110</v>
      </c>
      <c r="I3934" s="270">
        <v>10.583333333333334</v>
      </c>
      <c r="J3934" s="3">
        <v>98143</v>
      </c>
      <c r="K3934" s="3" t="s">
        <v>12343</v>
      </c>
      <c r="L3934" s="3" t="s">
        <v>4726</v>
      </c>
      <c r="M3934" s="3" t="s">
        <v>5188</v>
      </c>
      <c r="N3934" s="3" t="s">
        <v>4731</v>
      </c>
      <c r="O3934" s="3" t="s">
        <v>4715</v>
      </c>
      <c r="P3934" s="3"/>
      <c r="Q3934" s="3"/>
      <c r="R3934" s="3"/>
      <c r="S3934" s="3"/>
      <c r="T3934" s="3" t="s">
        <v>4716</v>
      </c>
    </row>
    <row r="3935" spans="2:20">
      <c r="B3935" t="s">
        <v>12345</v>
      </c>
      <c r="C3935" t="s">
        <v>18398</v>
      </c>
      <c r="E3935" t="s">
        <v>15551</v>
      </c>
      <c r="F3935" s="3">
        <v>0</v>
      </c>
      <c r="G3935" s="3">
        <v>0</v>
      </c>
      <c r="H3935" s="255">
        <v>41109</v>
      </c>
      <c r="I3935" s="270">
        <v>10.583333333333334</v>
      </c>
      <c r="J3935" s="3">
        <v>-1</v>
      </c>
      <c r="K3935" s="3" t="s">
        <v>12343</v>
      </c>
      <c r="L3935" s="3" t="s">
        <v>4726</v>
      </c>
      <c r="M3935" s="3" t="s">
        <v>11774</v>
      </c>
      <c r="N3935" s="3" t="s">
        <v>4718</v>
      </c>
      <c r="O3935" s="3" t="s">
        <v>4715</v>
      </c>
      <c r="P3935" s="3"/>
      <c r="Q3935" s="3"/>
      <c r="R3935" s="3"/>
      <c r="S3935" s="3"/>
      <c r="T3935" s="3" t="s">
        <v>4716</v>
      </c>
    </row>
    <row r="3936" spans="2:20">
      <c r="B3936" t="s">
        <v>12345</v>
      </c>
      <c r="C3936" t="s">
        <v>18399</v>
      </c>
      <c r="E3936" t="s">
        <v>18400</v>
      </c>
      <c r="F3936" s="3">
        <v>0</v>
      </c>
      <c r="G3936" s="3">
        <v>0</v>
      </c>
      <c r="H3936" s="255">
        <v>41121</v>
      </c>
      <c r="I3936" s="270">
        <v>10.583333333333334</v>
      </c>
      <c r="J3936" s="3">
        <v>-1</v>
      </c>
      <c r="K3936" s="3" t="s">
        <v>12343</v>
      </c>
      <c r="L3936" s="3" t="s">
        <v>4726</v>
      </c>
      <c r="M3936" s="3" t="s">
        <v>5188</v>
      </c>
      <c r="N3936" s="3" t="s">
        <v>4712</v>
      </c>
      <c r="O3936" s="3" t="s">
        <v>4715</v>
      </c>
      <c r="P3936" s="3"/>
      <c r="Q3936" s="3"/>
      <c r="R3936" s="3"/>
      <c r="S3936" s="3"/>
      <c r="T3936" s="3" t="s">
        <v>4716</v>
      </c>
    </row>
    <row r="3937" spans="2:20">
      <c r="B3937" t="s">
        <v>12345</v>
      </c>
      <c r="C3937" t="s">
        <v>18401</v>
      </c>
      <c r="E3937" t="s">
        <v>13679</v>
      </c>
      <c r="F3937" s="3">
        <v>0</v>
      </c>
      <c r="G3937" s="3">
        <v>0</v>
      </c>
      <c r="H3937" s="255">
        <v>41121</v>
      </c>
      <c r="I3937" s="270">
        <v>10.583333333333334</v>
      </c>
      <c r="J3937" s="3">
        <v>-1</v>
      </c>
      <c r="K3937" s="3" t="s">
        <v>4752</v>
      </c>
      <c r="L3937" s="3" t="s">
        <v>4726</v>
      </c>
      <c r="M3937" s="3" t="s">
        <v>4994</v>
      </c>
      <c r="N3937" s="3" t="s">
        <v>4722</v>
      </c>
      <c r="O3937" s="3" t="s">
        <v>4715</v>
      </c>
      <c r="P3937" s="3"/>
      <c r="Q3937" s="3"/>
      <c r="R3937" s="3"/>
      <c r="S3937" s="3"/>
      <c r="T3937" s="3" t="s">
        <v>4716</v>
      </c>
    </row>
    <row r="3938" spans="2:20">
      <c r="B3938" t="s">
        <v>12345</v>
      </c>
      <c r="C3938" t="s">
        <v>18402</v>
      </c>
      <c r="E3938" t="s">
        <v>13560</v>
      </c>
      <c r="F3938" s="3">
        <v>0</v>
      </c>
      <c r="G3938" s="3">
        <v>0</v>
      </c>
      <c r="H3938" s="255">
        <v>41110</v>
      </c>
      <c r="I3938" s="270">
        <v>10.583333333333334</v>
      </c>
      <c r="J3938" s="3">
        <v>-1</v>
      </c>
      <c r="K3938" s="3" t="s">
        <v>12343</v>
      </c>
      <c r="L3938" s="3" t="s">
        <v>4726</v>
      </c>
      <c r="M3938" s="3" t="s">
        <v>5188</v>
      </c>
      <c r="N3938" s="3" t="s">
        <v>4722</v>
      </c>
      <c r="O3938" s="3" t="s">
        <v>4715</v>
      </c>
      <c r="P3938" s="3"/>
      <c r="Q3938" s="3"/>
      <c r="R3938" s="3"/>
      <c r="S3938" s="3"/>
      <c r="T3938" s="3" t="s">
        <v>4716</v>
      </c>
    </row>
    <row r="3939" spans="2:20">
      <c r="B3939" t="s">
        <v>12345</v>
      </c>
      <c r="C3939" t="s">
        <v>18403</v>
      </c>
      <c r="E3939" t="s">
        <v>13256</v>
      </c>
      <c r="F3939" s="3">
        <v>0</v>
      </c>
      <c r="G3939" s="3">
        <v>0</v>
      </c>
      <c r="H3939" s="255">
        <v>41096</v>
      </c>
      <c r="I3939" s="270">
        <v>10.583333333333334</v>
      </c>
      <c r="J3939" s="3">
        <v>120516</v>
      </c>
      <c r="K3939" s="3" t="s">
        <v>4752</v>
      </c>
      <c r="L3939" s="3" t="s">
        <v>4726</v>
      </c>
      <c r="M3939" s="3" t="s">
        <v>5188</v>
      </c>
      <c r="N3939" s="3" t="s">
        <v>4718</v>
      </c>
      <c r="O3939" s="3" t="s">
        <v>4715</v>
      </c>
      <c r="P3939" s="3"/>
      <c r="Q3939" s="3"/>
      <c r="R3939" s="3"/>
      <c r="S3939" s="3"/>
      <c r="T3939" s="3" t="s">
        <v>4716</v>
      </c>
    </row>
    <row r="3940" spans="2:20">
      <c r="B3940" t="s">
        <v>12345</v>
      </c>
      <c r="C3940" t="s">
        <v>18404</v>
      </c>
      <c r="E3940" t="s">
        <v>12422</v>
      </c>
      <c r="F3940" s="3">
        <v>0</v>
      </c>
      <c r="G3940" s="3">
        <v>0</v>
      </c>
      <c r="H3940" s="255">
        <v>41092</v>
      </c>
      <c r="I3940" s="270">
        <v>10.583333333333334</v>
      </c>
      <c r="J3940" s="3">
        <v>132275</v>
      </c>
      <c r="K3940" s="3" t="s">
        <v>12343</v>
      </c>
      <c r="L3940" s="3" t="s">
        <v>4726</v>
      </c>
      <c r="M3940" s="3" t="s">
        <v>11935</v>
      </c>
      <c r="N3940" s="3" t="s">
        <v>4731</v>
      </c>
      <c r="O3940" s="3" t="s">
        <v>4715</v>
      </c>
      <c r="P3940" s="3"/>
      <c r="Q3940" s="3"/>
      <c r="R3940" s="3"/>
      <c r="S3940" s="3"/>
      <c r="T3940" s="3" t="s">
        <v>4716</v>
      </c>
    </row>
    <row r="3941" spans="2:20">
      <c r="B3941" t="s">
        <v>12345</v>
      </c>
      <c r="C3941" t="s">
        <v>18405</v>
      </c>
      <c r="E3941" t="s">
        <v>16453</v>
      </c>
      <c r="F3941" s="3">
        <v>0</v>
      </c>
      <c r="G3941" s="3">
        <v>0</v>
      </c>
      <c r="H3941" s="255">
        <v>41115</v>
      </c>
      <c r="I3941" s="270">
        <v>10.583333333333334</v>
      </c>
      <c r="J3941" s="3">
        <v>167153</v>
      </c>
      <c r="K3941" s="3" t="s">
        <v>12343</v>
      </c>
      <c r="L3941" s="3" t="s">
        <v>5197</v>
      </c>
      <c r="M3941" s="3" t="s">
        <v>18406</v>
      </c>
      <c r="N3941" s="3" t="s">
        <v>4722</v>
      </c>
      <c r="O3941" s="3" t="s">
        <v>4715</v>
      </c>
      <c r="P3941" s="3"/>
      <c r="Q3941" s="3"/>
      <c r="R3941" s="3"/>
      <c r="S3941" s="3"/>
      <c r="T3941" s="3" t="s">
        <v>4716</v>
      </c>
    </row>
    <row r="3942" spans="2:20">
      <c r="B3942" t="s">
        <v>12345</v>
      </c>
      <c r="C3942" t="s">
        <v>3379</v>
      </c>
      <c r="E3942" t="s">
        <v>12666</v>
      </c>
      <c r="F3942" s="3">
        <v>0</v>
      </c>
      <c r="G3942" s="3">
        <v>0</v>
      </c>
      <c r="H3942" s="255">
        <v>41117</v>
      </c>
      <c r="I3942" s="270">
        <v>10.583333333333334</v>
      </c>
      <c r="J3942" s="3">
        <v>149771</v>
      </c>
      <c r="K3942" s="3" t="s">
        <v>4752</v>
      </c>
      <c r="L3942" s="3" t="s">
        <v>4726</v>
      </c>
      <c r="M3942" s="3" t="s">
        <v>18407</v>
      </c>
      <c r="N3942" s="3" t="s">
        <v>4712</v>
      </c>
      <c r="O3942" s="3" t="s">
        <v>4715</v>
      </c>
      <c r="P3942" s="3"/>
      <c r="Q3942" s="3"/>
      <c r="R3942" s="3"/>
      <c r="S3942" s="3"/>
      <c r="T3942" s="3" t="s">
        <v>4716</v>
      </c>
    </row>
    <row r="3943" spans="2:20">
      <c r="B3943" t="s">
        <v>12345</v>
      </c>
      <c r="C3943" t="s">
        <v>18408</v>
      </c>
      <c r="E3943" t="s">
        <v>14556</v>
      </c>
      <c r="F3943" s="3">
        <v>0</v>
      </c>
      <c r="G3943" s="3">
        <v>0</v>
      </c>
      <c r="H3943" s="255">
        <v>41101</v>
      </c>
      <c r="I3943" s="270">
        <v>10.583333333333334</v>
      </c>
      <c r="J3943" s="3">
        <v>-1</v>
      </c>
      <c r="K3943" s="3" t="s">
        <v>12343</v>
      </c>
      <c r="L3943" s="3" t="s">
        <v>4726</v>
      </c>
      <c r="M3943" s="3" t="s">
        <v>7955</v>
      </c>
      <c r="N3943" s="3" t="s">
        <v>4718</v>
      </c>
      <c r="O3943" s="3" t="s">
        <v>4715</v>
      </c>
      <c r="P3943" s="3"/>
      <c r="Q3943" s="3"/>
      <c r="R3943" s="3"/>
      <c r="S3943" s="3"/>
      <c r="T3943" s="3" t="s">
        <v>4716</v>
      </c>
    </row>
    <row r="3944" spans="2:20">
      <c r="B3944" t="s">
        <v>12345</v>
      </c>
      <c r="C3944" t="s">
        <v>18409</v>
      </c>
      <c r="E3944" t="s">
        <v>18410</v>
      </c>
      <c r="F3944" s="3">
        <v>0</v>
      </c>
      <c r="G3944" s="3">
        <v>0</v>
      </c>
      <c r="H3944" s="255">
        <v>41102</v>
      </c>
      <c r="I3944" s="270">
        <v>10.583333333333334</v>
      </c>
      <c r="J3944" s="3">
        <v>-1</v>
      </c>
      <c r="K3944" s="3" t="s">
        <v>12343</v>
      </c>
      <c r="L3944" s="3" t="s">
        <v>4753</v>
      </c>
      <c r="M3944" s="3" t="s">
        <v>4753</v>
      </c>
      <c r="N3944" s="3" t="s">
        <v>4731</v>
      </c>
      <c r="O3944" s="3" t="s">
        <v>4715</v>
      </c>
      <c r="P3944" s="3"/>
      <c r="Q3944" s="3"/>
      <c r="R3944" s="3"/>
      <c r="S3944" s="3"/>
      <c r="T3944" s="3" t="s">
        <v>4716</v>
      </c>
    </row>
    <row r="3945" spans="2:20">
      <c r="B3945" t="s">
        <v>12345</v>
      </c>
      <c r="C3945" t="s">
        <v>18411</v>
      </c>
      <c r="E3945" t="s">
        <v>14578</v>
      </c>
      <c r="F3945" s="3">
        <v>0</v>
      </c>
      <c r="G3945" s="3">
        <v>0</v>
      </c>
      <c r="H3945" s="255">
        <v>41117</v>
      </c>
      <c r="I3945" s="270">
        <v>10.583333333333334</v>
      </c>
      <c r="J3945" s="3">
        <v>-1</v>
      </c>
      <c r="K3945" s="3" t="s">
        <v>12343</v>
      </c>
      <c r="L3945" s="3" t="s">
        <v>4753</v>
      </c>
      <c r="M3945" s="3" t="s">
        <v>4753</v>
      </c>
      <c r="N3945" s="3" t="s">
        <v>4718</v>
      </c>
      <c r="O3945" s="3" t="s">
        <v>4715</v>
      </c>
      <c r="P3945" s="3"/>
      <c r="Q3945" s="3"/>
      <c r="R3945" s="3"/>
      <c r="S3945" s="3"/>
      <c r="T3945" s="3" t="s">
        <v>4716</v>
      </c>
    </row>
    <row r="3946" spans="2:20">
      <c r="B3946" t="s">
        <v>12345</v>
      </c>
      <c r="C3946" t="s">
        <v>18412</v>
      </c>
      <c r="E3946" t="s">
        <v>16915</v>
      </c>
      <c r="F3946" s="3">
        <v>0</v>
      </c>
      <c r="G3946" s="3">
        <v>0</v>
      </c>
      <c r="H3946" s="255">
        <v>41107</v>
      </c>
      <c r="I3946" s="270">
        <v>10.583333333333334</v>
      </c>
      <c r="J3946" s="3">
        <v>-1</v>
      </c>
      <c r="K3946" s="3" t="s">
        <v>12343</v>
      </c>
      <c r="L3946" s="3" t="s">
        <v>4753</v>
      </c>
      <c r="M3946" s="3" t="s">
        <v>4753</v>
      </c>
      <c r="N3946" s="3" t="s">
        <v>4722</v>
      </c>
      <c r="O3946" s="3" t="s">
        <v>4715</v>
      </c>
      <c r="P3946" s="3"/>
      <c r="Q3946" s="3"/>
      <c r="R3946" s="3"/>
      <c r="S3946" s="3"/>
      <c r="T3946" s="3" t="s">
        <v>4716</v>
      </c>
    </row>
    <row r="3947" spans="2:20">
      <c r="B3947" t="s">
        <v>12345</v>
      </c>
      <c r="C3947" t="s">
        <v>18413</v>
      </c>
      <c r="E3947" t="s">
        <v>15675</v>
      </c>
      <c r="F3947" s="3">
        <v>0</v>
      </c>
      <c r="G3947" s="3">
        <v>0</v>
      </c>
      <c r="H3947" s="255">
        <v>41096</v>
      </c>
      <c r="I3947" s="270">
        <v>10.583333333333334</v>
      </c>
      <c r="J3947" s="3">
        <v>-1</v>
      </c>
      <c r="K3947" s="3" t="s">
        <v>4752</v>
      </c>
      <c r="L3947" s="3" t="s">
        <v>4753</v>
      </c>
      <c r="M3947" s="3" t="s">
        <v>4753</v>
      </c>
      <c r="N3947" s="3" t="s">
        <v>4731</v>
      </c>
      <c r="O3947" s="3" t="s">
        <v>4715</v>
      </c>
      <c r="P3947" s="3"/>
      <c r="Q3947" s="3"/>
      <c r="R3947" s="3"/>
      <c r="S3947" s="3"/>
      <c r="T3947" s="3" t="s">
        <v>4716</v>
      </c>
    </row>
    <row r="3948" spans="2:20">
      <c r="B3948" t="s">
        <v>12345</v>
      </c>
      <c r="C3948" t="s">
        <v>18414</v>
      </c>
      <c r="E3948" t="s">
        <v>14774</v>
      </c>
      <c r="F3948" s="3">
        <v>2</v>
      </c>
      <c r="G3948" s="3">
        <v>4116.49</v>
      </c>
      <c r="H3948" s="255">
        <v>41110</v>
      </c>
      <c r="I3948" s="270">
        <v>10.583333333333334</v>
      </c>
      <c r="J3948" s="3">
        <v>-1</v>
      </c>
      <c r="K3948" s="3" t="s">
        <v>4752</v>
      </c>
      <c r="L3948" s="3" t="s">
        <v>4753</v>
      </c>
      <c r="M3948" s="3" t="s">
        <v>4753</v>
      </c>
      <c r="N3948" s="3" t="s">
        <v>4722</v>
      </c>
      <c r="O3948" s="3" t="s">
        <v>4715</v>
      </c>
      <c r="P3948" s="3"/>
      <c r="Q3948" s="3"/>
      <c r="R3948" s="3"/>
      <c r="S3948" s="3"/>
      <c r="T3948" s="3" t="s">
        <v>4716</v>
      </c>
    </row>
    <row r="3949" spans="2:20">
      <c r="B3949" t="s">
        <v>12378</v>
      </c>
      <c r="C3949" t="s">
        <v>18415</v>
      </c>
      <c r="E3949" t="s">
        <v>14629</v>
      </c>
      <c r="F3949" s="3">
        <v>0</v>
      </c>
      <c r="G3949" s="3">
        <v>0</v>
      </c>
      <c r="H3949" s="255">
        <v>41073</v>
      </c>
      <c r="I3949" s="270">
        <v>10.666666666666666</v>
      </c>
      <c r="J3949" s="3">
        <v>-1</v>
      </c>
      <c r="K3949" s="3" t="s">
        <v>12343</v>
      </c>
      <c r="L3949" s="3" t="s">
        <v>4726</v>
      </c>
      <c r="M3949" s="3" t="s">
        <v>5188</v>
      </c>
      <c r="N3949" s="3" t="s">
        <v>4718</v>
      </c>
      <c r="O3949" s="3" t="s">
        <v>4715</v>
      </c>
      <c r="P3949" s="3"/>
      <c r="Q3949" s="3"/>
      <c r="R3949" s="3"/>
      <c r="S3949" s="3"/>
      <c r="T3949" s="3" t="s">
        <v>4716</v>
      </c>
    </row>
    <row r="3950" spans="2:20">
      <c r="B3950" t="s">
        <v>12345</v>
      </c>
      <c r="C3950" t="s">
        <v>18416</v>
      </c>
      <c r="E3950" t="s">
        <v>16759</v>
      </c>
      <c r="F3950" s="3">
        <v>0</v>
      </c>
      <c r="G3950" s="3">
        <v>0</v>
      </c>
      <c r="H3950" s="255">
        <v>41080</v>
      </c>
      <c r="I3950" s="270">
        <v>10.666666666666666</v>
      </c>
      <c r="J3950" s="3">
        <v>-1</v>
      </c>
      <c r="K3950" s="3" t="s">
        <v>12343</v>
      </c>
      <c r="L3950" s="3" t="s">
        <v>4726</v>
      </c>
      <c r="M3950" s="3" t="s">
        <v>15728</v>
      </c>
      <c r="N3950" s="3" t="s">
        <v>4712</v>
      </c>
      <c r="O3950" s="3" t="s">
        <v>4715</v>
      </c>
      <c r="P3950" s="3"/>
      <c r="Q3950" s="3"/>
      <c r="R3950" s="3"/>
      <c r="S3950" s="3"/>
      <c r="T3950" s="3" t="s">
        <v>4716</v>
      </c>
    </row>
    <row r="3951" spans="2:20">
      <c r="B3951" t="s">
        <v>12345</v>
      </c>
      <c r="C3951" t="s">
        <v>18417</v>
      </c>
      <c r="E3951" t="s">
        <v>14228</v>
      </c>
      <c r="F3951" s="3">
        <v>0</v>
      </c>
      <c r="G3951" s="3">
        <v>0</v>
      </c>
      <c r="H3951" s="255">
        <v>41068</v>
      </c>
      <c r="I3951" s="270">
        <v>10.666666666666666</v>
      </c>
      <c r="J3951" s="3">
        <v>60214</v>
      </c>
      <c r="K3951" s="3" t="s">
        <v>12343</v>
      </c>
      <c r="L3951" s="3" t="s">
        <v>4726</v>
      </c>
      <c r="M3951" s="3" t="s">
        <v>13099</v>
      </c>
      <c r="N3951" s="3" t="s">
        <v>4769</v>
      </c>
      <c r="O3951" s="3" t="s">
        <v>4715</v>
      </c>
      <c r="P3951" s="3"/>
      <c r="Q3951" s="3"/>
      <c r="R3951" s="3"/>
      <c r="S3951" s="3"/>
      <c r="T3951" s="3" t="s">
        <v>4716</v>
      </c>
    </row>
    <row r="3952" spans="2:20">
      <c r="B3952" t="s">
        <v>12345</v>
      </c>
      <c r="C3952" t="s">
        <v>18418</v>
      </c>
      <c r="E3952" t="s">
        <v>18419</v>
      </c>
      <c r="F3952" s="3">
        <v>0</v>
      </c>
      <c r="G3952" s="3">
        <v>0</v>
      </c>
      <c r="H3952" s="255">
        <v>41085</v>
      </c>
      <c r="I3952" s="270">
        <v>10.666666666666666</v>
      </c>
      <c r="J3952" s="3">
        <v>85345</v>
      </c>
      <c r="K3952" s="3" t="s">
        <v>4752</v>
      </c>
      <c r="L3952" s="3" t="s">
        <v>4726</v>
      </c>
      <c r="M3952" s="3" t="s">
        <v>7955</v>
      </c>
      <c r="N3952" s="3" t="s">
        <v>4712</v>
      </c>
      <c r="O3952" s="3" t="s">
        <v>4715</v>
      </c>
      <c r="P3952" s="3"/>
      <c r="Q3952" s="3"/>
      <c r="R3952" s="3"/>
      <c r="S3952" s="3"/>
      <c r="T3952" s="3" t="s">
        <v>4716</v>
      </c>
    </row>
    <row r="3953" spans="2:20">
      <c r="B3953" t="s">
        <v>12345</v>
      </c>
      <c r="C3953" t="s">
        <v>18420</v>
      </c>
      <c r="E3953" t="s">
        <v>16121</v>
      </c>
      <c r="F3953" s="3">
        <v>0</v>
      </c>
      <c r="G3953" s="3">
        <v>0</v>
      </c>
      <c r="H3953" s="255">
        <v>41065</v>
      </c>
      <c r="I3953" s="270">
        <v>10.666666666666666</v>
      </c>
      <c r="J3953" s="3">
        <v>-1</v>
      </c>
      <c r="K3953" s="3" t="s">
        <v>12343</v>
      </c>
      <c r="L3953" s="3" t="s">
        <v>4726</v>
      </c>
      <c r="M3953" s="3" t="s">
        <v>4994</v>
      </c>
      <c r="N3953" s="3" t="s">
        <v>4718</v>
      </c>
      <c r="O3953" s="3" t="s">
        <v>4715</v>
      </c>
      <c r="P3953" s="3"/>
      <c r="Q3953" s="3"/>
      <c r="R3953" s="3"/>
      <c r="S3953" s="3"/>
      <c r="T3953" s="3" t="s">
        <v>4716</v>
      </c>
    </row>
    <row r="3954" spans="2:20">
      <c r="B3954" t="s">
        <v>12345</v>
      </c>
      <c r="C3954" t="s">
        <v>18421</v>
      </c>
      <c r="E3954" t="s">
        <v>13060</v>
      </c>
      <c r="F3954" s="3">
        <v>1</v>
      </c>
      <c r="G3954" s="3">
        <v>1363.76</v>
      </c>
      <c r="H3954" s="255">
        <v>41061</v>
      </c>
      <c r="I3954" s="270">
        <v>10.666666666666666</v>
      </c>
      <c r="J3954" s="3">
        <v>57080</v>
      </c>
      <c r="K3954" s="3" t="s">
        <v>4752</v>
      </c>
      <c r="L3954" s="3" t="s">
        <v>4726</v>
      </c>
      <c r="M3954" s="3" t="s">
        <v>18422</v>
      </c>
      <c r="N3954" s="3" t="s">
        <v>4718</v>
      </c>
      <c r="O3954" s="3" t="s">
        <v>4715</v>
      </c>
      <c r="P3954" s="3"/>
      <c r="Q3954" s="3"/>
      <c r="R3954" s="3"/>
      <c r="S3954" s="3"/>
      <c r="T3954" s="3" t="s">
        <v>4716</v>
      </c>
    </row>
    <row r="3955" spans="2:20">
      <c r="B3955" t="s">
        <v>12345</v>
      </c>
      <c r="C3955" t="s">
        <v>18423</v>
      </c>
      <c r="E3955" t="s">
        <v>18424</v>
      </c>
      <c r="F3955" s="3">
        <v>0</v>
      </c>
      <c r="G3955" s="3">
        <v>0</v>
      </c>
      <c r="H3955" s="255">
        <v>41079</v>
      </c>
      <c r="I3955" s="270">
        <v>10.666666666666666</v>
      </c>
      <c r="J3955" s="3">
        <v>-1</v>
      </c>
      <c r="K3955" s="3" t="s">
        <v>4752</v>
      </c>
      <c r="L3955" s="3" t="s">
        <v>5197</v>
      </c>
      <c r="M3955" s="3" t="s">
        <v>18425</v>
      </c>
      <c r="N3955" s="3" t="s">
        <v>4722</v>
      </c>
      <c r="O3955" s="3" t="s">
        <v>4715</v>
      </c>
      <c r="P3955" s="3"/>
      <c r="Q3955" s="3"/>
      <c r="R3955" s="3"/>
      <c r="S3955" s="3"/>
      <c r="T3955" s="3" t="s">
        <v>4716</v>
      </c>
    </row>
    <row r="3956" spans="2:20">
      <c r="B3956" t="s">
        <v>12345</v>
      </c>
      <c r="C3956" t="s">
        <v>18426</v>
      </c>
      <c r="E3956" t="s">
        <v>13985</v>
      </c>
      <c r="F3956" s="3">
        <v>0</v>
      </c>
      <c r="G3956" s="3">
        <v>0</v>
      </c>
      <c r="H3956" s="255">
        <v>41065</v>
      </c>
      <c r="I3956" s="270">
        <v>10.666666666666666</v>
      </c>
      <c r="J3956" s="3">
        <v>-1</v>
      </c>
      <c r="K3956" s="3" t="s">
        <v>12343</v>
      </c>
      <c r="L3956" s="3" t="s">
        <v>5197</v>
      </c>
      <c r="M3956" s="3" t="s">
        <v>12352</v>
      </c>
      <c r="N3956" s="3" t="s">
        <v>4718</v>
      </c>
      <c r="O3956" s="3" t="s">
        <v>4715</v>
      </c>
      <c r="P3956" s="3"/>
      <c r="Q3956" s="3"/>
      <c r="R3956" s="3"/>
      <c r="S3956" s="3"/>
      <c r="T3956" s="3" t="s">
        <v>4716</v>
      </c>
    </row>
    <row r="3957" spans="2:20">
      <c r="B3957" t="s">
        <v>12345</v>
      </c>
      <c r="C3957" t="s">
        <v>18427</v>
      </c>
      <c r="E3957" t="s">
        <v>17215</v>
      </c>
      <c r="F3957" s="3">
        <v>0</v>
      </c>
      <c r="G3957" s="3">
        <v>0</v>
      </c>
      <c r="H3957" s="255">
        <v>41062</v>
      </c>
      <c r="I3957" s="270">
        <v>10.666666666666666</v>
      </c>
      <c r="J3957" s="3">
        <v>-1</v>
      </c>
      <c r="K3957" s="3" t="s">
        <v>12343</v>
      </c>
      <c r="L3957" s="3" t="s">
        <v>5324</v>
      </c>
      <c r="M3957" s="3" t="s">
        <v>10076</v>
      </c>
      <c r="N3957" s="3" t="s">
        <v>4718</v>
      </c>
      <c r="O3957" s="3" t="s">
        <v>4715</v>
      </c>
      <c r="P3957" s="3"/>
      <c r="Q3957" s="3"/>
      <c r="R3957" s="3"/>
      <c r="S3957" s="3"/>
      <c r="T3957" s="3" t="s">
        <v>4716</v>
      </c>
    </row>
    <row r="3958" spans="2:20">
      <c r="B3958" t="s">
        <v>12345</v>
      </c>
      <c r="C3958" t="s">
        <v>18428</v>
      </c>
      <c r="E3958" t="s">
        <v>16453</v>
      </c>
      <c r="F3958" s="3">
        <v>0</v>
      </c>
      <c r="G3958" s="3">
        <v>0</v>
      </c>
      <c r="H3958" s="255">
        <v>41080</v>
      </c>
      <c r="I3958" s="270">
        <v>10.666666666666666</v>
      </c>
      <c r="J3958" s="3">
        <v>-1</v>
      </c>
      <c r="K3958" s="3" t="s">
        <v>12343</v>
      </c>
      <c r="L3958" s="3" t="s">
        <v>4726</v>
      </c>
      <c r="M3958" s="3" t="s">
        <v>13156</v>
      </c>
      <c r="N3958" s="3" t="s">
        <v>4722</v>
      </c>
      <c r="O3958" s="3" t="s">
        <v>4715</v>
      </c>
      <c r="P3958" s="3"/>
      <c r="Q3958" s="3"/>
      <c r="R3958" s="3"/>
      <c r="S3958" s="3"/>
      <c r="T3958" s="3" t="s">
        <v>4716</v>
      </c>
    </row>
    <row r="3959" spans="2:20">
      <c r="B3959" t="s">
        <v>12345</v>
      </c>
      <c r="C3959" t="s">
        <v>18429</v>
      </c>
      <c r="E3959" t="s">
        <v>13646</v>
      </c>
      <c r="F3959" s="3">
        <v>0</v>
      </c>
      <c r="G3959" s="3">
        <v>0</v>
      </c>
      <c r="H3959" s="255">
        <v>41080</v>
      </c>
      <c r="I3959" s="270">
        <v>10.666666666666666</v>
      </c>
      <c r="J3959" s="3">
        <v>-1</v>
      </c>
      <c r="K3959" s="3" t="s">
        <v>12343</v>
      </c>
      <c r="L3959" s="3" t="s">
        <v>4726</v>
      </c>
      <c r="M3959" s="3" t="s">
        <v>4994</v>
      </c>
      <c r="N3959" s="3" t="s">
        <v>4722</v>
      </c>
      <c r="O3959" s="3" t="s">
        <v>4715</v>
      </c>
      <c r="P3959" s="3"/>
      <c r="Q3959" s="3"/>
      <c r="R3959" s="3"/>
      <c r="S3959" s="3"/>
      <c r="T3959" s="3" t="s">
        <v>4716</v>
      </c>
    </row>
    <row r="3960" spans="2:20">
      <c r="B3960" t="s">
        <v>12345</v>
      </c>
      <c r="C3960" t="s">
        <v>18430</v>
      </c>
      <c r="E3960" t="s">
        <v>12902</v>
      </c>
      <c r="F3960" s="3">
        <v>0</v>
      </c>
      <c r="G3960" s="3">
        <v>0</v>
      </c>
      <c r="H3960" s="255">
        <v>41090</v>
      </c>
      <c r="I3960" s="270">
        <v>10.666666666666666</v>
      </c>
      <c r="J3960" s="3">
        <v>42859</v>
      </c>
      <c r="K3960" s="3" t="s">
        <v>12343</v>
      </c>
      <c r="L3960" s="3" t="s">
        <v>4726</v>
      </c>
      <c r="M3960" s="3" t="s">
        <v>5972</v>
      </c>
      <c r="N3960" s="3" t="s">
        <v>4722</v>
      </c>
      <c r="O3960" s="3" t="s">
        <v>4715</v>
      </c>
      <c r="P3960" s="3"/>
      <c r="Q3960" s="3"/>
      <c r="R3960" s="3"/>
      <c r="S3960" s="3"/>
      <c r="T3960" s="3" t="s">
        <v>4716</v>
      </c>
    </row>
    <row r="3961" spans="2:20">
      <c r="B3961" t="s">
        <v>12345</v>
      </c>
      <c r="C3961" t="s">
        <v>18431</v>
      </c>
      <c r="E3961" t="s">
        <v>14209</v>
      </c>
      <c r="F3961" s="3">
        <v>0</v>
      </c>
      <c r="G3961" s="3">
        <v>0</v>
      </c>
      <c r="H3961" s="255">
        <v>41078</v>
      </c>
      <c r="I3961" s="270">
        <v>10.666666666666666</v>
      </c>
      <c r="J3961" s="3">
        <v>139796</v>
      </c>
      <c r="K3961" s="3" t="s">
        <v>12343</v>
      </c>
      <c r="L3961" s="3" t="s">
        <v>4726</v>
      </c>
      <c r="M3961" s="3" t="s">
        <v>5972</v>
      </c>
      <c r="N3961" s="3" t="s">
        <v>4712</v>
      </c>
      <c r="O3961" s="3" t="s">
        <v>4715</v>
      </c>
      <c r="P3961" s="3"/>
      <c r="Q3961" s="3"/>
      <c r="R3961" s="3"/>
      <c r="S3961" s="3"/>
      <c r="T3961" s="3" t="s">
        <v>4716</v>
      </c>
    </row>
    <row r="3962" spans="2:20">
      <c r="B3962" t="s">
        <v>12345</v>
      </c>
      <c r="C3962" t="s">
        <v>18432</v>
      </c>
      <c r="E3962" t="s">
        <v>15312</v>
      </c>
      <c r="F3962" s="3">
        <v>0</v>
      </c>
      <c r="G3962" s="3">
        <v>0</v>
      </c>
      <c r="H3962" s="255">
        <v>41069</v>
      </c>
      <c r="I3962" s="270">
        <v>10.666666666666666</v>
      </c>
      <c r="J3962" s="3">
        <v>12324</v>
      </c>
      <c r="K3962" s="3" t="s">
        <v>12343</v>
      </c>
      <c r="L3962" s="3" t="s">
        <v>4726</v>
      </c>
      <c r="M3962" s="3" t="s">
        <v>18433</v>
      </c>
      <c r="N3962" s="3" t="s">
        <v>4712</v>
      </c>
      <c r="O3962" s="3" t="s">
        <v>4715</v>
      </c>
      <c r="P3962" s="3"/>
      <c r="Q3962" s="3"/>
      <c r="R3962" s="3"/>
      <c r="S3962" s="3"/>
      <c r="T3962" s="3" t="s">
        <v>4716</v>
      </c>
    </row>
    <row r="3963" spans="2:20">
      <c r="B3963" t="s">
        <v>12345</v>
      </c>
      <c r="C3963" t="s">
        <v>18434</v>
      </c>
      <c r="E3963" t="s">
        <v>17453</v>
      </c>
      <c r="F3963" s="3">
        <v>0</v>
      </c>
      <c r="G3963" s="3">
        <v>0</v>
      </c>
      <c r="H3963" s="255">
        <v>41089</v>
      </c>
      <c r="I3963" s="270">
        <v>10.666666666666666</v>
      </c>
      <c r="J3963" s="3">
        <v>-1</v>
      </c>
      <c r="K3963" s="3" t="s">
        <v>4752</v>
      </c>
      <c r="L3963" s="3" t="s">
        <v>4753</v>
      </c>
      <c r="M3963" s="3" t="s">
        <v>4753</v>
      </c>
      <c r="N3963" s="3" t="s">
        <v>4722</v>
      </c>
      <c r="O3963" s="3" t="s">
        <v>4715</v>
      </c>
      <c r="P3963" s="3"/>
      <c r="Q3963" s="3"/>
      <c r="R3963" s="3"/>
      <c r="S3963" s="3"/>
      <c r="T3963" s="3" t="s">
        <v>4716</v>
      </c>
    </row>
    <row r="3964" spans="2:20">
      <c r="B3964" t="s">
        <v>12345</v>
      </c>
      <c r="C3964" t="s">
        <v>18435</v>
      </c>
      <c r="E3964" t="s">
        <v>14416</v>
      </c>
      <c r="F3964" s="3">
        <v>0</v>
      </c>
      <c r="G3964" s="3">
        <v>0</v>
      </c>
      <c r="H3964" s="255">
        <v>41088</v>
      </c>
      <c r="I3964" s="270">
        <v>10.666666666666666</v>
      </c>
      <c r="J3964" s="3">
        <v>-1</v>
      </c>
      <c r="K3964" s="3" t="s">
        <v>4752</v>
      </c>
      <c r="L3964" s="3" t="s">
        <v>4753</v>
      </c>
      <c r="M3964" s="3" t="s">
        <v>4753</v>
      </c>
      <c r="N3964" s="3" t="s">
        <v>4712</v>
      </c>
      <c r="O3964" s="3" t="s">
        <v>4715</v>
      </c>
      <c r="P3964" s="3"/>
      <c r="Q3964" s="3"/>
      <c r="R3964" s="3"/>
      <c r="S3964" s="3"/>
      <c r="T3964" s="3" t="s">
        <v>4716</v>
      </c>
    </row>
    <row r="3965" spans="2:20">
      <c r="B3965" t="s">
        <v>12345</v>
      </c>
      <c r="C3965" t="s">
        <v>18436</v>
      </c>
      <c r="E3965" t="s">
        <v>16820</v>
      </c>
      <c r="F3965" s="3">
        <v>1</v>
      </c>
      <c r="G3965" s="3">
        <v>1363.76</v>
      </c>
      <c r="H3965" s="255">
        <v>41045</v>
      </c>
      <c r="I3965" s="270">
        <v>10.75</v>
      </c>
      <c r="J3965" s="3">
        <v>-1</v>
      </c>
      <c r="K3965" s="3" t="s">
        <v>12343</v>
      </c>
      <c r="L3965" s="3" t="s">
        <v>4753</v>
      </c>
      <c r="M3965" s="3" t="s">
        <v>4753</v>
      </c>
      <c r="N3965" s="3" t="s">
        <v>4731</v>
      </c>
      <c r="O3965" s="3" t="s">
        <v>4715</v>
      </c>
      <c r="P3965" s="3"/>
      <c r="Q3965" s="3"/>
      <c r="R3965" s="3"/>
      <c r="S3965" s="3"/>
      <c r="T3965" s="3" t="s">
        <v>4716</v>
      </c>
    </row>
    <row r="3966" spans="2:20">
      <c r="B3966" t="s">
        <v>12345</v>
      </c>
      <c r="C3966" t="s">
        <v>18437</v>
      </c>
      <c r="E3966" t="s">
        <v>18438</v>
      </c>
      <c r="F3966" s="3">
        <v>2</v>
      </c>
      <c r="G3966" s="3">
        <v>9120.23</v>
      </c>
      <c r="H3966" s="255">
        <v>41037</v>
      </c>
      <c r="I3966" s="270">
        <v>10.75</v>
      </c>
      <c r="J3966" s="3">
        <v>-1</v>
      </c>
      <c r="K3966" s="3" t="s">
        <v>4752</v>
      </c>
      <c r="L3966" s="3" t="s">
        <v>4753</v>
      </c>
      <c r="M3966" s="3" t="s">
        <v>4753</v>
      </c>
      <c r="N3966" s="3" t="s">
        <v>4769</v>
      </c>
      <c r="O3966" s="3" t="s">
        <v>4715</v>
      </c>
      <c r="P3966" s="3"/>
      <c r="Q3966" s="3"/>
      <c r="R3966" s="3"/>
      <c r="S3966" s="3"/>
      <c r="T3966" s="3" t="s">
        <v>4716</v>
      </c>
    </row>
    <row r="3967" spans="2:20">
      <c r="B3967" t="s">
        <v>12345</v>
      </c>
      <c r="C3967" t="s">
        <v>3096</v>
      </c>
      <c r="E3967" t="s">
        <v>12429</v>
      </c>
      <c r="F3967" s="3">
        <v>0</v>
      </c>
      <c r="G3967" s="3">
        <v>0</v>
      </c>
      <c r="H3967" s="255">
        <v>41051</v>
      </c>
      <c r="I3967" s="270">
        <v>10.75</v>
      </c>
      <c r="J3967" s="3">
        <v>162239</v>
      </c>
      <c r="K3967" s="3" t="s">
        <v>12343</v>
      </c>
      <c r="L3967" s="3" t="s">
        <v>4726</v>
      </c>
      <c r="M3967" s="3" t="s">
        <v>12473</v>
      </c>
      <c r="N3967" s="3" t="s">
        <v>4722</v>
      </c>
      <c r="O3967" s="3" t="s">
        <v>4715</v>
      </c>
      <c r="P3967" s="3"/>
      <c r="Q3967" s="3"/>
      <c r="R3967" s="3"/>
      <c r="S3967" s="3"/>
      <c r="T3967" s="3" t="s">
        <v>4716</v>
      </c>
    </row>
    <row r="3968" spans="2:20">
      <c r="B3968" t="s">
        <v>12345</v>
      </c>
      <c r="C3968" t="s">
        <v>18439</v>
      </c>
      <c r="E3968" t="s">
        <v>15203</v>
      </c>
      <c r="F3968" s="3">
        <v>0</v>
      </c>
      <c r="G3968" s="3">
        <v>0</v>
      </c>
      <c r="H3968" s="255">
        <v>41058</v>
      </c>
      <c r="I3968" s="270">
        <v>10.75</v>
      </c>
      <c r="J3968" s="3">
        <v>-1</v>
      </c>
      <c r="K3968" s="3" t="s">
        <v>12343</v>
      </c>
      <c r="L3968" s="3" t="s">
        <v>5197</v>
      </c>
      <c r="M3968" s="3" t="s">
        <v>10405</v>
      </c>
      <c r="N3968" s="3" t="s">
        <v>4722</v>
      </c>
      <c r="O3968" s="3" t="s">
        <v>4715</v>
      </c>
      <c r="P3968" s="3"/>
      <c r="Q3968" s="3"/>
      <c r="R3968" s="3"/>
      <c r="S3968" s="3"/>
      <c r="T3968" s="3" t="s">
        <v>4716</v>
      </c>
    </row>
    <row r="3969" spans="2:20">
      <c r="B3969" t="s">
        <v>12345</v>
      </c>
      <c r="C3969" t="s">
        <v>18440</v>
      </c>
      <c r="E3969" t="s">
        <v>14100</v>
      </c>
      <c r="F3969" s="3">
        <v>0</v>
      </c>
      <c r="G3969" s="3">
        <v>0</v>
      </c>
      <c r="H3969" s="255">
        <v>41035</v>
      </c>
      <c r="I3969" s="270">
        <v>10.75</v>
      </c>
      <c r="J3969" s="3">
        <v>-1</v>
      </c>
      <c r="K3969" s="3" t="s">
        <v>12343</v>
      </c>
      <c r="L3969" s="3" t="s">
        <v>5324</v>
      </c>
      <c r="M3969" s="3" t="s">
        <v>18441</v>
      </c>
      <c r="N3969" s="3" t="s">
        <v>4718</v>
      </c>
      <c r="O3969" s="3" t="s">
        <v>4715</v>
      </c>
      <c r="P3969" s="3"/>
      <c r="Q3969" s="3"/>
      <c r="R3969" s="3"/>
      <c r="S3969" s="3"/>
      <c r="T3969" s="3" t="s">
        <v>4716</v>
      </c>
    </row>
    <row r="3970" spans="2:20">
      <c r="B3970" t="s">
        <v>12345</v>
      </c>
      <c r="C3970" t="s">
        <v>18442</v>
      </c>
      <c r="E3970" t="s">
        <v>17831</v>
      </c>
      <c r="F3970" s="3">
        <v>0</v>
      </c>
      <c r="G3970" s="3">
        <v>0</v>
      </c>
      <c r="H3970" s="255">
        <v>41051</v>
      </c>
      <c r="I3970" s="270">
        <v>10.75</v>
      </c>
      <c r="J3970" s="3">
        <v>-1</v>
      </c>
      <c r="K3970" s="3" t="s">
        <v>4752</v>
      </c>
      <c r="L3970" s="3" t="s">
        <v>5324</v>
      </c>
      <c r="M3970" s="3" t="s">
        <v>18443</v>
      </c>
      <c r="N3970" s="3" t="s">
        <v>4718</v>
      </c>
      <c r="O3970" s="3" t="s">
        <v>4715</v>
      </c>
      <c r="P3970" s="3"/>
      <c r="Q3970" s="3"/>
      <c r="R3970" s="3"/>
      <c r="S3970" s="3"/>
      <c r="T3970" s="3" t="s">
        <v>4716</v>
      </c>
    </row>
    <row r="3971" spans="2:20">
      <c r="B3971" t="s">
        <v>12345</v>
      </c>
      <c r="C3971" t="s">
        <v>18444</v>
      </c>
      <c r="E3971" t="s">
        <v>18445</v>
      </c>
      <c r="F3971" s="3">
        <v>1</v>
      </c>
      <c r="G3971" s="3">
        <v>2752.72</v>
      </c>
      <c r="H3971" s="255">
        <v>41052</v>
      </c>
      <c r="I3971" s="270">
        <v>10.75</v>
      </c>
      <c r="J3971" s="3">
        <v>-1</v>
      </c>
      <c r="K3971" s="3" t="s">
        <v>4752</v>
      </c>
      <c r="L3971" s="3" t="s">
        <v>5324</v>
      </c>
      <c r="M3971" s="3" t="s">
        <v>18446</v>
      </c>
      <c r="N3971" s="3" t="s">
        <v>4712</v>
      </c>
      <c r="O3971" s="3" t="s">
        <v>4715</v>
      </c>
      <c r="P3971" s="3"/>
      <c r="Q3971" s="3"/>
      <c r="R3971" s="3"/>
      <c r="S3971" s="3"/>
      <c r="T3971" s="3" t="s">
        <v>4716</v>
      </c>
    </row>
    <row r="3972" spans="2:20">
      <c r="B3972" t="s">
        <v>12345</v>
      </c>
      <c r="C3972" t="s">
        <v>18447</v>
      </c>
      <c r="E3972" t="s">
        <v>15396</v>
      </c>
      <c r="F3972" s="3">
        <v>0</v>
      </c>
      <c r="G3972" s="3">
        <v>0</v>
      </c>
      <c r="H3972" s="255">
        <v>41058</v>
      </c>
      <c r="I3972" s="270">
        <v>10.75</v>
      </c>
      <c r="J3972" s="3">
        <v>-1</v>
      </c>
      <c r="K3972" s="3" t="s">
        <v>4752</v>
      </c>
      <c r="L3972" s="3" t="s">
        <v>5197</v>
      </c>
      <c r="M3972" s="3" t="s">
        <v>18448</v>
      </c>
      <c r="N3972" s="3" t="s">
        <v>4718</v>
      </c>
      <c r="O3972" s="3" t="s">
        <v>4715</v>
      </c>
      <c r="P3972" s="3"/>
      <c r="Q3972" s="3"/>
      <c r="R3972" s="3"/>
      <c r="S3972" s="3"/>
      <c r="T3972" s="3" t="s">
        <v>4716</v>
      </c>
    </row>
    <row r="3973" spans="2:20">
      <c r="B3973" t="s">
        <v>12345</v>
      </c>
      <c r="C3973" t="s">
        <v>18449</v>
      </c>
      <c r="E3973" t="s">
        <v>13628</v>
      </c>
      <c r="F3973" s="3">
        <v>0</v>
      </c>
      <c r="G3973" s="3">
        <v>0</v>
      </c>
      <c r="H3973" s="255">
        <v>41060</v>
      </c>
      <c r="I3973" s="270">
        <v>10.75</v>
      </c>
      <c r="J3973" s="3">
        <v>158173</v>
      </c>
      <c r="K3973" s="3" t="s">
        <v>4752</v>
      </c>
      <c r="L3973" s="3" t="s">
        <v>4726</v>
      </c>
      <c r="M3973" s="3" t="s">
        <v>5188</v>
      </c>
      <c r="N3973" s="3" t="s">
        <v>4731</v>
      </c>
      <c r="O3973" s="3" t="s">
        <v>4715</v>
      </c>
      <c r="P3973" s="3"/>
      <c r="Q3973" s="3"/>
      <c r="R3973" s="3"/>
      <c r="S3973" s="3"/>
      <c r="T3973" s="3" t="s">
        <v>4716</v>
      </c>
    </row>
    <row r="3974" spans="2:20">
      <c r="B3974" t="s">
        <v>12345</v>
      </c>
      <c r="C3974" t="s">
        <v>18450</v>
      </c>
      <c r="E3974" t="s">
        <v>15631</v>
      </c>
      <c r="F3974" s="3">
        <v>0</v>
      </c>
      <c r="G3974" s="3">
        <v>0</v>
      </c>
      <c r="H3974" s="255">
        <v>41038</v>
      </c>
      <c r="I3974" s="270">
        <v>10.75</v>
      </c>
      <c r="J3974" s="3">
        <v>-1</v>
      </c>
      <c r="K3974" s="3" t="s">
        <v>12343</v>
      </c>
      <c r="L3974" s="3" t="s">
        <v>5197</v>
      </c>
      <c r="M3974" s="3" t="s">
        <v>18451</v>
      </c>
      <c r="N3974" s="3" t="s">
        <v>4718</v>
      </c>
      <c r="O3974" s="3" t="s">
        <v>4715</v>
      </c>
      <c r="P3974" s="3"/>
      <c r="Q3974" s="3"/>
      <c r="R3974" s="3"/>
      <c r="S3974" s="3"/>
      <c r="T3974" s="3" t="s">
        <v>4716</v>
      </c>
    </row>
    <row r="3975" spans="2:20">
      <c r="B3975" t="s">
        <v>12345</v>
      </c>
      <c r="C3975" t="s">
        <v>18452</v>
      </c>
      <c r="E3975" t="s">
        <v>13810</v>
      </c>
      <c r="F3975" s="3">
        <v>1</v>
      </c>
      <c r="G3975" s="3">
        <v>1363.76</v>
      </c>
      <c r="H3975" s="255">
        <v>41060</v>
      </c>
      <c r="I3975" s="270">
        <v>10.75</v>
      </c>
      <c r="J3975" s="3">
        <v>-1</v>
      </c>
      <c r="K3975" s="3" t="s">
        <v>12343</v>
      </c>
      <c r="L3975" s="3" t="s">
        <v>4726</v>
      </c>
      <c r="M3975" s="3" t="s">
        <v>4994</v>
      </c>
      <c r="N3975" s="3" t="s">
        <v>4718</v>
      </c>
      <c r="O3975" s="3" t="s">
        <v>4715</v>
      </c>
      <c r="P3975" s="3"/>
      <c r="Q3975" s="3"/>
      <c r="R3975" s="3"/>
      <c r="S3975" s="3"/>
      <c r="T3975" s="3" t="s">
        <v>4716</v>
      </c>
    </row>
    <row r="3976" spans="2:20">
      <c r="B3976" t="s">
        <v>12345</v>
      </c>
      <c r="C3976" t="s">
        <v>18453</v>
      </c>
      <c r="E3976" t="s">
        <v>14523</v>
      </c>
      <c r="F3976" s="3">
        <v>0</v>
      </c>
      <c r="G3976" s="3">
        <v>0</v>
      </c>
      <c r="H3976" s="255">
        <v>41034</v>
      </c>
      <c r="I3976" s="270">
        <v>10.75</v>
      </c>
      <c r="J3976" s="3">
        <v>-1</v>
      </c>
      <c r="K3976" s="3" t="s">
        <v>4752</v>
      </c>
      <c r="L3976" s="3" t="s">
        <v>4726</v>
      </c>
      <c r="M3976" s="3" t="s">
        <v>4994</v>
      </c>
      <c r="N3976" s="3" t="s">
        <v>4718</v>
      </c>
      <c r="O3976" s="3" t="s">
        <v>4715</v>
      </c>
      <c r="P3976" s="3"/>
      <c r="Q3976" s="3"/>
      <c r="R3976" s="3"/>
      <c r="S3976" s="3"/>
      <c r="T3976" s="3" t="s">
        <v>4716</v>
      </c>
    </row>
    <row r="3977" spans="2:20">
      <c r="B3977" t="s">
        <v>12345</v>
      </c>
      <c r="C3977" t="s">
        <v>18454</v>
      </c>
      <c r="E3977" t="s">
        <v>12407</v>
      </c>
      <c r="F3977" s="3">
        <v>0</v>
      </c>
      <c r="G3977" s="3">
        <v>0</v>
      </c>
      <c r="H3977" s="255">
        <v>41053</v>
      </c>
      <c r="I3977" s="270">
        <v>10.75</v>
      </c>
      <c r="J3977" s="3">
        <v>40516</v>
      </c>
      <c r="K3977" s="3" t="s">
        <v>4752</v>
      </c>
      <c r="L3977" s="3" t="s">
        <v>5197</v>
      </c>
      <c r="M3977" s="3" t="s">
        <v>18455</v>
      </c>
      <c r="N3977" s="3" t="s">
        <v>4769</v>
      </c>
      <c r="O3977" s="3" t="s">
        <v>4715</v>
      </c>
      <c r="P3977" s="3"/>
      <c r="Q3977" s="3"/>
      <c r="R3977" s="3"/>
      <c r="S3977" s="3"/>
      <c r="T3977" s="3" t="s">
        <v>4716</v>
      </c>
    </row>
    <row r="3978" spans="2:20">
      <c r="B3978" t="s">
        <v>12345</v>
      </c>
      <c r="C3978" t="s">
        <v>18456</v>
      </c>
      <c r="E3978" t="s">
        <v>12570</v>
      </c>
      <c r="F3978" s="3">
        <v>0</v>
      </c>
      <c r="G3978" s="3">
        <v>0</v>
      </c>
      <c r="H3978" s="255">
        <v>41034</v>
      </c>
      <c r="I3978" s="270">
        <v>10.75</v>
      </c>
      <c r="J3978" s="3">
        <v>112834</v>
      </c>
      <c r="K3978" s="3" t="s">
        <v>12343</v>
      </c>
      <c r="L3978" s="3" t="s">
        <v>4726</v>
      </c>
      <c r="M3978" s="3" t="s">
        <v>4994</v>
      </c>
      <c r="N3978" s="3" t="s">
        <v>4722</v>
      </c>
      <c r="O3978" s="3" t="s">
        <v>4715</v>
      </c>
      <c r="P3978" s="3"/>
      <c r="Q3978" s="3"/>
      <c r="R3978" s="3"/>
      <c r="S3978" s="3"/>
      <c r="T3978" s="3" t="s">
        <v>4716</v>
      </c>
    </row>
    <row r="3979" spans="2:20">
      <c r="B3979" t="s">
        <v>12345</v>
      </c>
      <c r="C3979" t="s">
        <v>18457</v>
      </c>
      <c r="E3979" t="s">
        <v>13160</v>
      </c>
      <c r="F3979" s="3">
        <v>0</v>
      </c>
      <c r="G3979" s="3">
        <v>0</v>
      </c>
      <c r="H3979" s="255">
        <v>41053</v>
      </c>
      <c r="I3979" s="270">
        <v>10.75</v>
      </c>
      <c r="J3979" s="3">
        <v>80544</v>
      </c>
      <c r="K3979" s="3" t="s">
        <v>4752</v>
      </c>
      <c r="L3979" s="3" t="s">
        <v>4726</v>
      </c>
      <c r="M3979" s="3" t="s">
        <v>7955</v>
      </c>
      <c r="N3979" s="3" t="s">
        <v>4712</v>
      </c>
      <c r="O3979" s="3" t="s">
        <v>4715</v>
      </c>
      <c r="P3979" s="3"/>
      <c r="Q3979" s="3"/>
      <c r="R3979" s="3"/>
      <c r="S3979" s="3"/>
      <c r="T3979" s="3" t="s">
        <v>4716</v>
      </c>
    </row>
    <row r="3980" spans="2:20">
      <c r="B3980" t="s">
        <v>12345</v>
      </c>
      <c r="C3980" t="s">
        <v>18458</v>
      </c>
      <c r="E3980" t="s">
        <v>13537</v>
      </c>
      <c r="F3980" s="3">
        <v>0</v>
      </c>
      <c r="G3980" s="3">
        <v>0</v>
      </c>
      <c r="H3980" s="255">
        <v>41038</v>
      </c>
      <c r="I3980" s="270">
        <v>10.75</v>
      </c>
      <c r="J3980" s="3">
        <v>-1</v>
      </c>
      <c r="K3980" s="3" t="s">
        <v>12343</v>
      </c>
      <c r="L3980" s="3" t="s">
        <v>4726</v>
      </c>
      <c r="M3980" s="3" t="s">
        <v>7955</v>
      </c>
      <c r="N3980" s="3" t="s">
        <v>4731</v>
      </c>
      <c r="O3980" s="3" t="s">
        <v>4715</v>
      </c>
      <c r="P3980" s="3"/>
      <c r="Q3980" s="3"/>
      <c r="R3980" s="3"/>
      <c r="S3980" s="3"/>
      <c r="T3980" s="3" t="s">
        <v>4716</v>
      </c>
    </row>
    <row r="3981" spans="2:20">
      <c r="B3981" t="s">
        <v>12345</v>
      </c>
      <c r="C3981" t="s">
        <v>18459</v>
      </c>
      <c r="E3981" t="s">
        <v>14772</v>
      </c>
      <c r="F3981" s="3">
        <v>0</v>
      </c>
      <c r="G3981" s="3">
        <v>0</v>
      </c>
      <c r="H3981" s="255">
        <v>41046</v>
      </c>
      <c r="I3981" s="270">
        <v>10.75</v>
      </c>
      <c r="J3981" s="3">
        <v>-1</v>
      </c>
      <c r="K3981" s="3" t="s">
        <v>4752</v>
      </c>
      <c r="L3981" s="3" t="s">
        <v>4753</v>
      </c>
      <c r="M3981" s="3" t="s">
        <v>4753</v>
      </c>
      <c r="N3981" s="3" t="s">
        <v>4712</v>
      </c>
      <c r="O3981" s="3" t="s">
        <v>4715</v>
      </c>
      <c r="P3981" s="3"/>
      <c r="Q3981" s="3"/>
      <c r="R3981" s="3"/>
      <c r="S3981" s="3"/>
      <c r="T3981" s="3" t="s">
        <v>4716</v>
      </c>
    </row>
    <row r="3982" spans="2:20">
      <c r="B3982" t="s">
        <v>12345</v>
      </c>
      <c r="C3982" t="s">
        <v>18460</v>
      </c>
      <c r="E3982" t="s">
        <v>18052</v>
      </c>
      <c r="F3982" s="3">
        <v>0</v>
      </c>
      <c r="G3982" s="3">
        <v>0</v>
      </c>
      <c r="H3982" s="255">
        <v>41016</v>
      </c>
      <c r="I3982" s="270">
        <v>10.833333333333334</v>
      </c>
      <c r="J3982" s="3">
        <v>-1</v>
      </c>
      <c r="K3982" s="3" t="s">
        <v>4752</v>
      </c>
      <c r="L3982" s="3" t="s">
        <v>5324</v>
      </c>
      <c r="M3982" s="3" t="s">
        <v>17134</v>
      </c>
      <c r="N3982" s="3" t="s">
        <v>4722</v>
      </c>
      <c r="O3982" s="3" t="s">
        <v>4715</v>
      </c>
      <c r="P3982" s="3"/>
      <c r="Q3982" s="3"/>
      <c r="R3982" s="3"/>
      <c r="S3982" s="3"/>
      <c r="T3982" s="3" t="s">
        <v>4716</v>
      </c>
    </row>
    <row r="3983" spans="2:20">
      <c r="B3983" t="s">
        <v>12345</v>
      </c>
      <c r="C3983" t="s">
        <v>18461</v>
      </c>
      <c r="E3983" t="s">
        <v>15121</v>
      </c>
      <c r="F3983" s="3">
        <v>0</v>
      </c>
      <c r="G3983" s="3">
        <v>0</v>
      </c>
      <c r="H3983" s="255">
        <v>41029</v>
      </c>
      <c r="I3983" s="270">
        <v>10.833333333333334</v>
      </c>
      <c r="J3983" s="3">
        <v>-1</v>
      </c>
      <c r="K3983" s="3" t="s">
        <v>12343</v>
      </c>
      <c r="L3983" s="3" t="s">
        <v>5324</v>
      </c>
      <c r="M3983" s="3" t="s">
        <v>14185</v>
      </c>
      <c r="N3983" s="3" t="s">
        <v>4722</v>
      </c>
      <c r="O3983" s="3" t="s">
        <v>4715</v>
      </c>
      <c r="P3983" s="3"/>
      <c r="Q3983" s="3"/>
      <c r="R3983" s="3"/>
      <c r="S3983" s="3"/>
      <c r="T3983" s="3" t="s">
        <v>4716</v>
      </c>
    </row>
    <row r="3984" spans="2:20">
      <c r="B3984" t="s">
        <v>12378</v>
      </c>
      <c r="C3984" t="s">
        <v>18462</v>
      </c>
      <c r="E3984" t="s">
        <v>12596</v>
      </c>
      <c r="F3984" s="3">
        <v>0</v>
      </c>
      <c r="G3984" s="3">
        <v>0</v>
      </c>
      <c r="H3984" s="255">
        <v>41001</v>
      </c>
      <c r="I3984" s="270">
        <v>10.833333333333334</v>
      </c>
      <c r="J3984" s="3">
        <v>156065</v>
      </c>
      <c r="K3984" s="3" t="s">
        <v>4752</v>
      </c>
      <c r="L3984" s="3" t="s">
        <v>4726</v>
      </c>
      <c r="M3984" s="3" t="s">
        <v>12710</v>
      </c>
      <c r="N3984" s="3" t="s">
        <v>4712</v>
      </c>
      <c r="O3984" s="3" t="s">
        <v>4715</v>
      </c>
      <c r="P3984" s="3"/>
      <c r="Q3984" s="3"/>
      <c r="R3984" s="3"/>
      <c r="S3984" s="3"/>
      <c r="T3984" s="3" t="s">
        <v>4716</v>
      </c>
    </row>
    <row r="3985" spans="2:20">
      <c r="B3985" t="s">
        <v>12345</v>
      </c>
      <c r="C3985" t="s">
        <v>18463</v>
      </c>
      <c r="E3985" t="s">
        <v>13285</v>
      </c>
      <c r="F3985" s="3">
        <v>0</v>
      </c>
      <c r="G3985" s="3">
        <v>0</v>
      </c>
      <c r="H3985" s="255">
        <v>41003</v>
      </c>
      <c r="I3985" s="270">
        <v>10.833333333333334</v>
      </c>
      <c r="J3985" s="3">
        <v>-1</v>
      </c>
      <c r="K3985" s="3" t="s">
        <v>4752</v>
      </c>
      <c r="L3985" s="3" t="s">
        <v>4726</v>
      </c>
      <c r="M3985" s="3" t="s">
        <v>5188</v>
      </c>
      <c r="N3985" s="3" t="s">
        <v>4722</v>
      </c>
      <c r="O3985" s="3" t="s">
        <v>4715</v>
      </c>
      <c r="P3985" s="3"/>
      <c r="Q3985" s="3"/>
      <c r="R3985" s="3"/>
      <c r="S3985" s="3"/>
      <c r="T3985" s="3" t="s">
        <v>4716</v>
      </c>
    </row>
    <row r="3986" spans="2:20">
      <c r="B3986" t="s">
        <v>12345</v>
      </c>
      <c r="C3986" t="s">
        <v>18464</v>
      </c>
      <c r="E3986" t="s">
        <v>14348</v>
      </c>
      <c r="F3986" s="3">
        <v>0</v>
      </c>
      <c r="G3986" s="3">
        <v>0</v>
      </c>
      <c r="H3986" s="255">
        <v>41023</v>
      </c>
      <c r="I3986" s="270">
        <v>10.833333333333334</v>
      </c>
      <c r="J3986" s="3">
        <v>-1</v>
      </c>
      <c r="K3986" s="3" t="s">
        <v>12343</v>
      </c>
      <c r="L3986" s="3" t="s">
        <v>4726</v>
      </c>
      <c r="M3986" s="3" t="s">
        <v>5972</v>
      </c>
      <c r="N3986" s="3" t="s">
        <v>4712</v>
      </c>
      <c r="O3986" s="3" t="s">
        <v>4715</v>
      </c>
      <c r="P3986" s="3"/>
      <c r="Q3986" s="3"/>
      <c r="R3986" s="3"/>
      <c r="S3986" s="3"/>
      <c r="T3986" s="3" t="s">
        <v>4716</v>
      </c>
    </row>
    <row r="3987" spans="2:20">
      <c r="B3987" t="s">
        <v>12345</v>
      </c>
      <c r="C3987" t="s">
        <v>18465</v>
      </c>
      <c r="E3987" t="s">
        <v>18092</v>
      </c>
      <c r="F3987" s="3">
        <v>2</v>
      </c>
      <c r="G3987" s="3">
        <v>4116.49</v>
      </c>
      <c r="H3987" s="255">
        <v>41013</v>
      </c>
      <c r="I3987" s="270">
        <v>10.833333333333334</v>
      </c>
      <c r="J3987" s="3">
        <v>-1</v>
      </c>
      <c r="K3987" s="3" t="s">
        <v>12343</v>
      </c>
      <c r="L3987" s="3" t="s">
        <v>5324</v>
      </c>
      <c r="M3987" s="3" t="s">
        <v>18466</v>
      </c>
      <c r="N3987" s="3" t="s">
        <v>4718</v>
      </c>
      <c r="O3987" s="3" t="s">
        <v>4715</v>
      </c>
      <c r="P3987" s="3"/>
      <c r="Q3987" s="3"/>
      <c r="R3987" s="3"/>
      <c r="S3987" s="3"/>
      <c r="T3987" s="3" t="s">
        <v>4716</v>
      </c>
    </row>
    <row r="3988" spans="2:20">
      <c r="B3988" t="s">
        <v>12345</v>
      </c>
      <c r="C3988" t="s">
        <v>18467</v>
      </c>
      <c r="E3988" t="s">
        <v>13569</v>
      </c>
      <c r="F3988" s="3">
        <v>0</v>
      </c>
      <c r="G3988" s="3">
        <v>0</v>
      </c>
      <c r="H3988" s="255">
        <v>41011</v>
      </c>
      <c r="I3988" s="270">
        <v>10.833333333333334</v>
      </c>
      <c r="J3988" s="3">
        <v>97253</v>
      </c>
      <c r="K3988" s="3" t="s">
        <v>12343</v>
      </c>
      <c r="L3988" s="3" t="s">
        <v>4726</v>
      </c>
      <c r="M3988" s="3" t="s">
        <v>12710</v>
      </c>
      <c r="N3988" s="3" t="s">
        <v>4712</v>
      </c>
      <c r="O3988" s="3" t="s">
        <v>4715</v>
      </c>
      <c r="P3988" s="3"/>
      <c r="Q3988" s="3"/>
      <c r="R3988" s="3"/>
      <c r="S3988" s="3"/>
      <c r="T3988" s="3" t="s">
        <v>4716</v>
      </c>
    </row>
    <row r="3989" spans="2:20">
      <c r="B3989" t="s">
        <v>12345</v>
      </c>
      <c r="C3989" t="s">
        <v>18468</v>
      </c>
      <c r="E3989" t="s">
        <v>14523</v>
      </c>
      <c r="F3989" s="3">
        <v>0</v>
      </c>
      <c r="G3989" s="3">
        <v>0</v>
      </c>
      <c r="H3989" s="255">
        <v>41017</v>
      </c>
      <c r="I3989" s="270">
        <v>10.833333333333334</v>
      </c>
      <c r="J3989" s="3">
        <v>-1</v>
      </c>
      <c r="K3989" s="3" t="s">
        <v>12343</v>
      </c>
      <c r="L3989" s="3" t="s">
        <v>4726</v>
      </c>
      <c r="M3989" s="3" t="s">
        <v>8841</v>
      </c>
      <c r="N3989" s="3" t="s">
        <v>4722</v>
      </c>
      <c r="O3989" s="3" t="s">
        <v>4715</v>
      </c>
      <c r="P3989" s="3"/>
      <c r="Q3989" s="3"/>
      <c r="R3989" s="3"/>
      <c r="S3989" s="3"/>
      <c r="T3989" s="3" t="s">
        <v>4716</v>
      </c>
    </row>
    <row r="3990" spans="2:20">
      <c r="B3990" t="s">
        <v>12345</v>
      </c>
      <c r="C3990" t="s">
        <v>18469</v>
      </c>
      <c r="E3990" t="s">
        <v>16035</v>
      </c>
      <c r="F3990" s="3">
        <v>0</v>
      </c>
      <c r="G3990" s="3">
        <v>0</v>
      </c>
      <c r="H3990" s="255">
        <v>41020</v>
      </c>
      <c r="I3990" s="270">
        <v>10.833333333333334</v>
      </c>
      <c r="J3990" s="3">
        <v>-1</v>
      </c>
      <c r="K3990" s="3" t="s">
        <v>12343</v>
      </c>
      <c r="L3990" s="3" t="s">
        <v>5197</v>
      </c>
      <c r="M3990" s="3" t="s">
        <v>12970</v>
      </c>
      <c r="N3990" s="3" t="s">
        <v>4712</v>
      </c>
      <c r="O3990" s="3" t="s">
        <v>4715</v>
      </c>
      <c r="P3990" s="3"/>
      <c r="Q3990" s="3"/>
      <c r="R3990" s="3"/>
      <c r="S3990" s="3"/>
      <c r="T3990" s="3" t="s">
        <v>4716</v>
      </c>
    </row>
    <row r="3991" spans="2:20">
      <c r="B3991" t="s">
        <v>12345</v>
      </c>
      <c r="C3991" t="s">
        <v>18470</v>
      </c>
      <c r="E3991" t="s">
        <v>16118</v>
      </c>
      <c r="F3991" s="3">
        <v>0</v>
      </c>
      <c r="G3991" s="3">
        <v>0</v>
      </c>
      <c r="H3991" s="255">
        <v>41029</v>
      </c>
      <c r="I3991" s="270">
        <v>10.833333333333334</v>
      </c>
      <c r="J3991" s="3">
        <v>-1</v>
      </c>
      <c r="K3991" s="3" t="s">
        <v>12343</v>
      </c>
      <c r="L3991" s="3" t="s">
        <v>4726</v>
      </c>
      <c r="M3991" s="3" t="s">
        <v>8157</v>
      </c>
      <c r="N3991" s="3" t="s">
        <v>4731</v>
      </c>
      <c r="O3991" s="3" t="s">
        <v>4715</v>
      </c>
      <c r="P3991" s="3"/>
      <c r="Q3991" s="3"/>
      <c r="R3991" s="3"/>
      <c r="S3991" s="3"/>
      <c r="T3991" s="3" t="s">
        <v>4716</v>
      </c>
    </row>
    <row r="3992" spans="2:20">
      <c r="B3992" t="s">
        <v>12345</v>
      </c>
      <c r="C3992" t="s">
        <v>18471</v>
      </c>
      <c r="E3992" t="s">
        <v>14375</v>
      </c>
      <c r="F3992" s="3">
        <v>0</v>
      </c>
      <c r="G3992" s="3">
        <v>0</v>
      </c>
      <c r="H3992" s="255">
        <v>41019</v>
      </c>
      <c r="I3992" s="270">
        <v>10.833333333333334</v>
      </c>
      <c r="J3992" s="3">
        <v>79000</v>
      </c>
      <c r="K3992" s="3" t="s">
        <v>12343</v>
      </c>
      <c r="L3992" s="3" t="s">
        <v>5197</v>
      </c>
      <c r="M3992" s="3" t="s">
        <v>18472</v>
      </c>
      <c r="N3992" s="3" t="s">
        <v>4731</v>
      </c>
      <c r="O3992" s="3" t="s">
        <v>4715</v>
      </c>
      <c r="P3992" s="3"/>
      <c r="Q3992" s="3"/>
      <c r="R3992" s="3"/>
      <c r="S3992" s="3"/>
      <c r="T3992" s="3" t="s">
        <v>4716</v>
      </c>
    </row>
    <row r="3993" spans="2:20">
      <c r="B3993" t="s">
        <v>12345</v>
      </c>
      <c r="C3993" t="s">
        <v>18473</v>
      </c>
      <c r="E3993" t="s">
        <v>16750</v>
      </c>
      <c r="F3993" s="3">
        <v>0</v>
      </c>
      <c r="G3993" s="3">
        <v>0</v>
      </c>
      <c r="H3993" s="255">
        <v>41003</v>
      </c>
      <c r="I3993" s="270">
        <v>10.833333333333334</v>
      </c>
      <c r="J3993" s="3">
        <v>-1</v>
      </c>
      <c r="K3993" s="3" t="s">
        <v>12343</v>
      </c>
      <c r="L3993" s="3" t="s">
        <v>4753</v>
      </c>
      <c r="M3993" s="3" t="s">
        <v>4753</v>
      </c>
      <c r="N3993" s="3" t="s">
        <v>4722</v>
      </c>
      <c r="O3993" s="3" t="s">
        <v>4715</v>
      </c>
      <c r="P3993" s="3"/>
      <c r="Q3993" s="3"/>
      <c r="R3993" s="3"/>
      <c r="S3993" s="3"/>
      <c r="T3993" s="3" t="s">
        <v>4716</v>
      </c>
    </row>
    <row r="3994" spans="2:20">
      <c r="B3994" t="s">
        <v>12345</v>
      </c>
      <c r="C3994" t="s">
        <v>18474</v>
      </c>
      <c r="E3994" t="s">
        <v>15013</v>
      </c>
      <c r="F3994" s="3">
        <v>0</v>
      </c>
      <c r="G3994" s="3">
        <v>0</v>
      </c>
      <c r="H3994" s="255">
        <v>40974</v>
      </c>
      <c r="I3994" s="270">
        <v>10.916666666666666</v>
      </c>
      <c r="J3994" s="3">
        <v>-1</v>
      </c>
      <c r="K3994" s="3" t="s">
        <v>4752</v>
      </c>
      <c r="L3994" s="3" t="s">
        <v>4753</v>
      </c>
      <c r="M3994" s="3" t="s">
        <v>4753</v>
      </c>
      <c r="N3994" s="3" t="s">
        <v>4722</v>
      </c>
      <c r="O3994" s="3" t="s">
        <v>4715</v>
      </c>
      <c r="P3994" s="3"/>
      <c r="Q3994" s="3"/>
      <c r="R3994" s="3"/>
      <c r="S3994" s="3"/>
      <c r="T3994" s="3" t="s">
        <v>4716</v>
      </c>
    </row>
    <row r="3995" spans="2:20">
      <c r="B3995" t="s">
        <v>12345</v>
      </c>
      <c r="C3995" t="s">
        <v>18475</v>
      </c>
      <c r="E3995" t="s">
        <v>16038</v>
      </c>
      <c r="F3995" s="3">
        <v>0</v>
      </c>
      <c r="G3995" s="3">
        <v>0</v>
      </c>
      <c r="H3995" s="255">
        <v>40980</v>
      </c>
      <c r="I3995" s="270">
        <v>10.916666666666666</v>
      </c>
      <c r="J3995" s="3">
        <v>-1</v>
      </c>
      <c r="K3995" s="3" t="s">
        <v>4752</v>
      </c>
      <c r="L3995" s="3" t="s">
        <v>4753</v>
      </c>
      <c r="M3995" s="3" t="s">
        <v>4753</v>
      </c>
      <c r="N3995" s="3" t="s">
        <v>4722</v>
      </c>
      <c r="O3995" s="3" t="s">
        <v>4715</v>
      </c>
      <c r="P3995" s="3"/>
      <c r="Q3995" s="3"/>
      <c r="R3995" s="3"/>
      <c r="S3995" s="3"/>
      <c r="T3995" s="3" t="s">
        <v>4716</v>
      </c>
    </row>
    <row r="3996" spans="2:20">
      <c r="B3996" t="s">
        <v>12345</v>
      </c>
      <c r="C3996" t="s">
        <v>18476</v>
      </c>
      <c r="E3996" t="s">
        <v>12729</v>
      </c>
      <c r="F3996" s="3">
        <v>0</v>
      </c>
      <c r="G3996" s="3">
        <v>0</v>
      </c>
      <c r="H3996" s="255">
        <v>40970</v>
      </c>
      <c r="I3996" s="270">
        <v>10.916666666666666</v>
      </c>
      <c r="J3996" s="3">
        <v>-1</v>
      </c>
      <c r="K3996" s="3" t="s">
        <v>12343</v>
      </c>
      <c r="L3996" s="3" t="s">
        <v>4726</v>
      </c>
      <c r="M3996" s="3" t="s">
        <v>17819</v>
      </c>
      <c r="N3996" s="3" t="s">
        <v>4722</v>
      </c>
      <c r="O3996" s="3" t="s">
        <v>4715</v>
      </c>
      <c r="P3996" s="3"/>
      <c r="Q3996" s="3"/>
      <c r="R3996" s="3"/>
      <c r="S3996" s="3"/>
      <c r="T3996" s="3" t="s">
        <v>4716</v>
      </c>
    </row>
    <row r="3997" spans="2:20">
      <c r="B3997" t="s">
        <v>12345</v>
      </c>
      <c r="C3997" t="s">
        <v>18477</v>
      </c>
      <c r="E3997" t="s">
        <v>15653</v>
      </c>
      <c r="F3997" s="3">
        <v>0</v>
      </c>
      <c r="G3997" s="3">
        <v>0</v>
      </c>
      <c r="H3997" s="255">
        <v>40990</v>
      </c>
      <c r="I3997" s="270">
        <v>10.916666666666666</v>
      </c>
      <c r="J3997" s="3">
        <v>-1</v>
      </c>
      <c r="K3997" s="3" t="s">
        <v>12343</v>
      </c>
      <c r="L3997" s="3" t="s">
        <v>4753</v>
      </c>
      <c r="M3997" s="3" t="s">
        <v>4753</v>
      </c>
      <c r="N3997" s="3" t="s">
        <v>4731</v>
      </c>
      <c r="O3997" s="3" t="s">
        <v>4715</v>
      </c>
      <c r="P3997" s="3"/>
      <c r="Q3997" s="3"/>
      <c r="R3997" s="3"/>
      <c r="S3997" s="3"/>
      <c r="T3997" s="3" t="s">
        <v>4716</v>
      </c>
    </row>
    <row r="3998" spans="2:20">
      <c r="B3998" t="s">
        <v>12345</v>
      </c>
      <c r="C3998" t="s">
        <v>18478</v>
      </c>
      <c r="E3998" t="s">
        <v>13229</v>
      </c>
      <c r="F3998" s="3">
        <v>0</v>
      </c>
      <c r="G3998" s="3">
        <v>0</v>
      </c>
      <c r="H3998" s="255">
        <v>40971</v>
      </c>
      <c r="I3998" s="270">
        <v>10.916666666666666</v>
      </c>
      <c r="J3998" s="3">
        <v>-1</v>
      </c>
      <c r="K3998" s="3" t="s">
        <v>12343</v>
      </c>
      <c r="L3998" s="3" t="s">
        <v>5197</v>
      </c>
      <c r="M3998" s="3" t="s">
        <v>10405</v>
      </c>
      <c r="N3998" s="3" t="s">
        <v>4722</v>
      </c>
      <c r="O3998" s="3" t="s">
        <v>4715</v>
      </c>
      <c r="P3998" s="3"/>
      <c r="Q3998" s="3"/>
      <c r="R3998" s="3"/>
      <c r="S3998" s="3"/>
      <c r="T3998" s="3" t="s">
        <v>4716</v>
      </c>
    </row>
    <row r="3999" spans="2:20">
      <c r="B3999" t="s">
        <v>12345</v>
      </c>
      <c r="C3999" t="s">
        <v>18479</v>
      </c>
      <c r="E3999" t="s">
        <v>18208</v>
      </c>
      <c r="F3999" s="3">
        <v>1</v>
      </c>
      <c r="G3999" s="3">
        <v>1363.76</v>
      </c>
      <c r="H3999" s="255">
        <v>40996</v>
      </c>
      <c r="I3999" s="270">
        <v>10.916666666666666</v>
      </c>
      <c r="J3999" s="3">
        <v>-1</v>
      </c>
      <c r="K3999" s="3" t="s">
        <v>12343</v>
      </c>
      <c r="L3999" s="3" t="s">
        <v>4726</v>
      </c>
      <c r="M3999" s="3" t="s">
        <v>4994</v>
      </c>
      <c r="N3999" s="3" t="s">
        <v>4718</v>
      </c>
      <c r="O3999" s="3" t="s">
        <v>4715</v>
      </c>
      <c r="P3999" s="3"/>
      <c r="Q3999" s="3"/>
      <c r="R3999" s="3"/>
      <c r="S3999" s="3"/>
      <c r="T3999" s="3" t="s">
        <v>4716</v>
      </c>
    </row>
    <row r="4000" spans="2:20">
      <c r="B4000" t="s">
        <v>12345</v>
      </c>
      <c r="C4000" t="s">
        <v>18480</v>
      </c>
      <c r="E4000" t="s">
        <v>15884</v>
      </c>
      <c r="F4000" s="3">
        <v>0</v>
      </c>
      <c r="G4000" s="3">
        <v>0</v>
      </c>
      <c r="H4000" s="255">
        <v>40994</v>
      </c>
      <c r="I4000" s="270">
        <v>10.916666666666666</v>
      </c>
      <c r="J4000" s="3">
        <v>-1</v>
      </c>
      <c r="K4000" s="3" t="s">
        <v>4752</v>
      </c>
      <c r="L4000" s="3" t="s">
        <v>5197</v>
      </c>
      <c r="M4000" s="3" t="s">
        <v>18481</v>
      </c>
      <c r="N4000" s="3" t="s">
        <v>4712</v>
      </c>
      <c r="O4000" s="3" t="s">
        <v>4715</v>
      </c>
      <c r="P4000" s="3"/>
      <c r="Q4000" s="3"/>
      <c r="R4000" s="3"/>
      <c r="S4000" s="3"/>
      <c r="T4000" s="3" t="s">
        <v>4716</v>
      </c>
    </row>
    <row r="4001" spans="2:20">
      <c r="B4001" t="s">
        <v>12345</v>
      </c>
      <c r="C4001" t="s">
        <v>18482</v>
      </c>
      <c r="E4001" t="s">
        <v>13375</v>
      </c>
      <c r="F4001" s="3">
        <v>0</v>
      </c>
      <c r="G4001" s="3">
        <v>0</v>
      </c>
      <c r="H4001" s="255">
        <v>40988</v>
      </c>
      <c r="I4001" s="270">
        <v>10.916666666666666</v>
      </c>
      <c r="J4001" s="3">
        <v>141762</v>
      </c>
      <c r="K4001" s="3" t="s">
        <v>4752</v>
      </c>
      <c r="L4001" s="3" t="s">
        <v>4726</v>
      </c>
      <c r="M4001" s="3" t="s">
        <v>5228</v>
      </c>
      <c r="N4001" s="3" t="s">
        <v>4722</v>
      </c>
      <c r="O4001" s="3" t="s">
        <v>4715</v>
      </c>
      <c r="P4001" s="3"/>
      <c r="Q4001" s="3"/>
      <c r="R4001" s="3"/>
      <c r="S4001" s="3"/>
      <c r="T4001" s="3" t="s">
        <v>4716</v>
      </c>
    </row>
    <row r="4002" spans="2:20">
      <c r="B4002" t="s">
        <v>12345</v>
      </c>
      <c r="C4002" t="s">
        <v>18483</v>
      </c>
      <c r="E4002" t="s">
        <v>13845</v>
      </c>
      <c r="F4002" s="3">
        <v>0</v>
      </c>
      <c r="G4002" s="3">
        <v>0</v>
      </c>
      <c r="H4002" s="255">
        <v>40997</v>
      </c>
      <c r="I4002" s="270">
        <v>10.916666666666666</v>
      </c>
      <c r="J4002" s="3">
        <v>-1</v>
      </c>
      <c r="K4002" s="3" t="s">
        <v>12343</v>
      </c>
      <c r="L4002" s="3" t="s">
        <v>4726</v>
      </c>
      <c r="M4002" s="3" t="s">
        <v>13558</v>
      </c>
      <c r="N4002" s="3" t="s">
        <v>4722</v>
      </c>
      <c r="O4002" s="3" t="s">
        <v>4715</v>
      </c>
      <c r="P4002" s="3"/>
      <c r="Q4002" s="3"/>
      <c r="R4002" s="3"/>
      <c r="S4002" s="3"/>
      <c r="T4002" s="3" t="s">
        <v>4716</v>
      </c>
    </row>
    <row r="4003" spans="2:20">
      <c r="B4003" t="s">
        <v>12345</v>
      </c>
      <c r="C4003" t="s">
        <v>18484</v>
      </c>
      <c r="E4003" t="s">
        <v>13322</v>
      </c>
      <c r="F4003" s="3">
        <v>0</v>
      </c>
      <c r="G4003" s="3">
        <v>0</v>
      </c>
      <c r="H4003" s="255">
        <v>40999</v>
      </c>
      <c r="I4003" s="270">
        <v>10.916666666666666</v>
      </c>
      <c r="J4003" s="3">
        <v>-1</v>
      </c>
      <c r="K4003" s="3" t="s">
        <v>4752</v>
      </c>
      <c r="L4003" s="3" t="s">
        <v>4726</v>
      </c>
      <c r="M4003" s="3" t="s">
        <v>10081</v>
      </c>
      <c r="N4003" s="3" t="s">
        <v>4722</v>
      </c>
      <c r="O4003" s="3" t="s">
        <v>4715</v>
      </c>
      <c r="P4003" s="3"/>
      <c r="Q4003" s="3"/>
      <c r="R4003" s="3"/>
      <c r="S4003" s="3"/>
      <c r="T4003" s="3" t="s">
        <v>4716</v>
      </c>
    </row>
    <row r="4004" spans="2:20">
      <c r="B4004" t="s">
        <v>12345</v>
      </c>
      <c r="C4004" t="s">
        <v>18485</v>
      </c>
      <c r="E4004" t="s">
        <v>15108</v>
      </c>
      <c r="F4004" s="3">
        <v>0</v>
      </c>
      <c r="G4004" s="3">
        <v>0</v>
      </c>
      <c r="H4004" s="255">
        <v>40983</v>
      </c>
      <c r="I4004" s="270">
        <v>10.916666666666666</v>
      </c>
      <c r="J4004" s="3">
        <v>-1</v>
      </c>
      <c r="K4004" s="3" t="s">
        <v>4752</v>
      </c>
      <c r="L4004" s="3" t="s">
        <v>4726</v>
      </c>
      <c r="M4004" s="3" t="s">
        <v>8157</v>
      </c>
      <c r="N4004" s="3" t="s">
        <v>4718</v>
      </c>
      <c r="O4004" s="3" t="s">
        <v>4715</v>
      </c>
      <c r="P4004" s="3"/>
      <c r="Q4004" s="3"/>
      <c r="R4004" s="3"/>
      <c r="S4004" s="3"/>
      <c r="T4004" s="3" t="s">
        <v>4716</v>
      </c>
    </row>
    <row r="4005" spans="2:20">
      <c r="B4005" t="s">
        <v>12345</v>
      </c>
      <c r="C4005" t="s">
        <v>18486</v>
      </c>
      <c r="E4005" t="s">
        <v>16935</v>
      </c>
      <c r="F4005" s="3">
        <v>2</v>
      </c>
      <c r="G4005" s="3">
        <v>9120.23</v>
      </c>
      <c r="H4005" s="255">
        <v>40999</v>
      </c>
      <c r="I4005" s="270">
        <v>10.916666666666666</v>
      </c>
      <c r="J4005" s="3">
        <v>-1</v>
      </c>
      <c r="K4005" s="3" t="s">
        <v>12343</v>
      </c>
      <c r="L4005" s="3" t="s">
        <v>5197</v>
      </c>
      <c r="M4005" s="3" t="s">
        <v>18487</v>
      </c>
      <c r="N4005" s="3" t="s">
        <v>4712</v>
      </c>
      <c r="O4005" s="3" t="s">
        <v>4715</v>
      </c>
      <c r="P4005" s="3"/>
      <c r="Q4005" s="3"/>
      <c r="R4005" s="3"/>
      <c r="S4005" s="3"/>
      <c r="T4005" s="3" t="s">
        <v>4716</v>
      </c>
    </row>
    <row r="4006" spans="2:20">
      <c r="B4006" t="s">
        <v>12345</v>
      </c>
      <c r="C4006" t="s">
        <v>18488</v>
      </c>
      <c r="E4006" t="s">
        <v>15189</v>
      </c>
      <c r="F4006" s="3">
        <v>0</v>
      </c>
      <c r="G4006" s="3">
        <v>0</v>
      </c>
      <c r="H4006" s="255">
        <v>40991</v>
      </c>
      <c r="I4006" s="270">
        <v>10.916666666666666</v>
      </c>
      <c r="J4006" s="3">
        <v>-1</v>
      </c>
      <c r="K4006" s="3" t="s">
        <v>12343</v>
      </c>
      <c r="L4006" s="3" t="s">
        <v>4726</v>
      </c>
      <c r="M4006" s="3" t="s">
        <v>4994</v>
      </c>
      <c r="N4006" s="3" t="s">
        <v>4718</v>
      </c>
      <c r="O4006" s="3" t="s">
        <v>4715</v>
      </c>
      <c r="P4006" s="3"/>
      <c r="Q4006" s="3"/>
      <c r="R4006" s="3"/>
      <c r="S4006" s="3"/>
      <c r="T4006" s="3" t="s">
        <v>4716</v>
      </c>
    </row>
    <row r="4007" spans="2:20">
      <c r="B4007" t="s">
        <v>12345</v>
      </c>
      <c r="C4007" t="s">
        <v>18489</v>
      </c>
      <c r="E4007" t="s">
        <v>13793</v>
      </c>
      <c r="F4007" s="3">
        <v>0</v>
      </c>
      <c r="G4007" s="3">
        <v>0</v>
      </c>
      <c r="H4007" s="255">
        <v>40989</v>
      </c>
      <c r="I4007" s="270">
        <v>10.916666666666666</v>
      </c>
      <c r="J4007" s="3">
        <v>-1</v>
      </c>
      <c r="K4007" s="3" t="s">
        <v>12343</v>
      </c>
      <c r="L4007" s="3" t="s">
        <v>4726</v>
      </c>
      <c r="M4007" s="3" t="s">
        <v>4994</v>
      </c>
      <c r="N4007" s="3" t="s">
        <v>4722</v>
      </c>
      <c r="O4007" s="3" t="s">
        <v>4715</v>
      </c>
      <c r="P4007" s="3"/>
      <c r="Q4007" s="3"/>
      <c r="R4007" s="3"/>
      <c r="S4007" s="3"/>
      <c r="T4007" s="3" t="s">
        <v>4716</v>
      </c>
    </row>
    <row r="4008" spans="2:20">
      <c r="B4008" t="s">
        <v>12345</v>
      </c>
      <c r="C4008" t="s">
        <v>18490</v>
      </c>
      <c r="E4008" t="s">
        <v>13165</v>
      </c>
      <c r="F4008" s="3">
        <v>0</v>
      </c>
      <c r="G4008" s="3">
        <v>0</v>
      </c>
      <c r="H4008" s="255">
        <v>40981</v>
      </c>
      <c r="I4008" s="270">
        <v>10.916666666666666</v>
      </c>
      <c r="J4008" s="3">
        <v>45970</v>
      </c>
      <c r="K4008" s="3" t="s">
        <v>12343</v>
      </c>
      <c r="L4008" s="3" t="s">
        <v>4726</v>
      </c>
      <c r="M4008" s="3" t="s">
        <v>11935</v>
      </c>
      <c r="N4008" s="3" t="s">
        <v>4712</v>
      </c>
      <c r="O4008" s="3" t="s">
        <v>4715</v>
      </c>
      <c r="P4008" s="3"/>
      <c r="Q4008" s="3"/>
      <c r="R4008" s="3"/>
      <c r="S4008" s="3"/>
      <c r="T4008" s="3" t="s">
        <v>4716</v>
      </c>
    </row>
    <row r="4009" spans="2:20">
      <c r="B4009" t="s">
        <v>12345</v>
      </c>
      <c r="C4009" t="s">
        <v>18491</v>
      </c>
      <c r="E4009" t="s">
        <v>12762</v>
      </c>
      <c r="F4009" s="3">
        <v>0</v>
      </c>
      <c r="G4009" s="3">
        <v>0</v>
      </c>
      <c r="H4009" s="255">
        <v>40991</v>
      </c>
      <c r="I4009" s="270">
        <v>10.916666666666666</v>
      </c>
      <c r="J4009" s="3">
        <v>133843</v>
      </c>
      <c r="K4009" s="3" t="s">
        <v>12343</v>
      </c>
      <c r="L4009" s="3" t="s">
        <v>4726</v>
      </c>
      <c r="M4009" s="3" t="s">
        <v>5972</v>
      </c>
      <c r="N4009" s="3" t="s">
        <v>4769</v>
      </c>
      <c r="O4009" s="3" t="s">
        <v>4715</v>
      </c>
      <c r="P4009" s="3"/>
      <c r="Q4009" s="3"/>
      <c r="R4009" s="3"/>
      <c r="S4009" s="3"/>
      <c r="T4009" s="3" t="s">
        <v>4716</v>
      </c>
    </row>
    <row r="4010" spans="2:20">
      <c r="B4010" t="s">
        <v>12345</v>
      </c>
      <c r="C4010" t="s">
        <v>18492</v>
      </c>
      <c r="E4010" t="s">
        <v>14968</v>
      </c>
      <c r="F4010" s="3">
        <v>0</v>
      </c>
      <c r="G4010" s="3">
        <v>0</v>
      </c>
      <c r="H4010" s="255">
        <v>40989</v>
      </c>
      <c r="I4010" s="270">
        <v>10.916666666666666</v>
      </c>
      <c r="J4010" s="3">
        <v>-1</v>
      </c>
      <c r="K4010" s="3" t="s">
        <v>4752</v>
      </c>
      <c r="L4010" s="3" t="s">
        <v>4726</v>
      </c>
      <c r="M4010" s="3" t="s">
        <v>18493</v>
      </c>
      <c r="N4010" s="3" t="s">
        <v>4718</v>
      </c>
      <c r="O4010" s="3" t="s">
        <v>4715</v>
      </c>
      <c r="P4010" s="3"/>
      <c r="Q4010" s="3"/>
      <c r="R4010" s="3"/>
      <c r="S4010" s="3"/>
      <c r="T4010" s="3" t="s">
        <v>4716</v>
      </c>
    </row>
    <row r="4011" spans="2:20">
      <c r="B4011" t="s">
        <v>12345</v>
      </c>
      <c r="C4011" t="s">
        <v>18494</v>
      </c>
      <c r="E4011" t="s">
        <v>16270</v>
      </c>
      <c r="F4011" s="3">
        <v>2</v>
      </c>
      <c r="G4011" s="3">
        <v>4116.49</v>
      </c>
      <c r="H4011" s="255">
        <v>40977</v>
      </c>
      <c r="I4011" s="270">
        <v>10.916666666666666</v>
      </c>
      <c r="J4011" s="3">
        <v>-1</v>
      </c>
      <c r="K4011" s="3" t="s">
        <v>4752</v>
      </c>
      <c r="L4011" s="3" t="s">
        <v>4726</v>
      </c>
      <c r="M4011" s="3" t="s">
        <v>18495</v>
      </c>
      <c r="N4011" s="3" t="s">
        <v>4731</v>
      </c>
      <c r="O4011" s="3" t="s">
        <v>4715</v>
      </c>
      <c r="P4011" s="3"/>
      <c r="Q4011" s="3"/>
      <c r="R4011" s="3"/>
      <c r="S4011" s="3"/>
      <c r="T4011" s="3" t="s">
        <v>4716</v>
      </c>
    </row>
    <row r="4012" spans="2:20">
      <c r="B4012" t="s">
        <v>12345</v>
      </c>
      <c r="C4012" t="s">
        <v>18496</v>
      </c>
      <c r="E4012" t="s">
        <v>18497</v>
      </c>
      <c r="F4012" s="3">
        <v>2</v>
      </c>
      <c r="G4012" s="3">
        <v>9120.23</v>
      </c>
      <c r="H4012" s="255">
        <v>40994</v>
      </c>
      <c r="I4012" s="270">
        <v>10.916666666666666</v>
      </c>
      <c r="J4012" s="3">
        <v>-1</v>
      </c>
      <c r="K4012" s="3" t="s">
        <v>12343</v>
      </c>
      <c r="L4012" s="3" t="s">
        <v>5324</v>
      </c>
      <c r="M4012" s="3" t="s">
        <v>18498</v>
      </c>
      <c r="N4012" s="3" t="s">
        <v>4722</v>
      </c>
      <c r="O4012" s="3" t="s">
        <v>4715</v>
      </c>
      <c r="P4012" s="3"/>
      <c r="Q4012" s="3"/>
      <c r="R4012" s="3"/>
      <c r="S4012" s="3"/>
      <c r="T4012" s="3" t="s">
        <v>4716</v>
      </c>
    </row>
    <row r="4013" spans="2:20">
      <c r="B4013" t="s">
        <v>12345</v>
      </c>
      <c r="C4013" t="s">
        <v>18499</v>
      </c>
      <c r="E4013" t="s">
        <v>16294</v>
      </c>
      <c r="F4013" s="3">
        <v>0</v>
      </c>
      <c r="G4013" s="3">
        <v>0</v>
      </c>
      <c r="H4013" s="255">
        <v>40978</v>
      </c>
      <c r="I4013" s="270">
        <v>10.916666666666666</v>
      </c>
      <c r="J4013" s="3">
        <v>-1</v>
      </c>
      <c r="K4013" s="3" t="s">
        <v>12343</v>
      </c>
      <c r="L4013" s="3" t="s">
        <v>4726</v>
      </c>
      <c r="M4013" s="3" t="s">
        <v>4994</v>
      </c>
      <c r="N4013" s="3" t="s">
        <v>4722</v>
      </c>
      <c r="O4013" s="3" t="s">
        <v>4715</v>
      </c>
      <c r="P4013" s="3"/>
      <c r="Q4013" s="3"/>
      <c r="R4013" s="3"/>
      <c r="S4013" s="3"/>
      <c r="T4013" s="3" t="s">
        <v>4716</v>
      </c>
    </row>
    <row r="4014" spans="2:20">
      <c r="B4014" t="s">
        <v>12345</v>
      </c>
      <c r="C4014" t="s">
        <v>18500</v>
      </c>
      <c r="E4014" t="s">
        <v>16317</v>
      </c>
      <c r="F4014" s="3">
        <v>0</v>
      </c>
      <c r="G4014" s="3">
        <v>0</v>
      </c>
      <c r="H4014" s="255">
        <v>40978</v>
      </c>
      <c r="I4014" s="270">
        <v>10.916666666666666</v>
      </c>
      <c r="J4014" s="3">
        <v>-1</v>
      </c>
      <c r="K4014" s="3" t="s">
        <v>12343</v>
      </c>
      <c r="L4014" s="3" t="s">
        <v>4753</v>
      </c>
      <c r="M4014" s="3" t="s">
        <v>4753</v>
      </c>
      <c r="N4014" s="3" t="s">
        <v>4731</v>
      </c>
      <c r="O4014" s="3" t="s">
        <v>4715</v>
      </c>
      <c r="P4014" s="3"/>
      <c r="Q4014" s="3"/>
      <c r="R4014" s="3"/>
      <c r="S4014" s="3"/>
      <c r="T4014" s="3" t="s">
        <v>4716</v>
      </c>
    </row>
    <row r="4015" spans="2:20">
      <c r="B4015" t="s">
        <v>12345</v>
      </c>
      <c r="C4015" t="s">
        <v>18501</v>
      </c>
      <c r="E4015" t="s">
        <v>15675</v>
      </c>
      <c r="F4015" s="3">
        <v>2</v>
      </c>
      <c r="G4015" s="3">
        <v>9120.23</v>
      </c>
      <c r="H4015" s="255">
        <v>40966</v>
      </c>
      <c r="I4015" s="270">
        <v>11</v>
      </c>
      <c r="J4015" s="3">
        <v>-1</v>
      </c>
      <c r="K4015" s="3" t="s">
        <v>4752</v>
      </c>
      <c r="L4015" s="3" t="s">
        <v>4753</v>
      </c>
      <c r="M4015" s="3" t="s">
        <v>4753</v>
      </c>
      <c r="N4015" s="3" t="s">
        <v>4769</v>
      </c>
      <c r="O4015" s="3" t="s">
        <v>4715</v>
      </c>
      <c r="P4015" s="3"/>
      <c r="Q4015" s="3"/>
      <c r="R4015" s="3"/>
      <c r="S4015" s="3"/>
      <c r="T4015" s="3" t="s">
        <v>4716</v>
      </c>
    </row>
    <row r="4016" spans="2:20">
      <c r="B4016" t="s">
        <v>12345</v>
      </c>
      <c r="C4016" t="s">
        <v>18502</v>
      </c>
      <c r="E4016" t="s">
        <v>13616</v>
      </c>
      <c r="F4016" s="3">
        <v>0</v>
      </c>
      <c r="G4016" s="3">
        <v>0</v>
      </c>
      <c r="H4016" s="255">
        <v>40949</v>
      </c>
      <c r="I4016" s="270">
        <v>11</v>
      </c>
      <c r="J4016" s="3">
        <v>-1</v>
      </c>
      <c r="K4016" s="3" t="s">
        <v>4752</v>
      </c>
      <c r="L4016" s="3" t="s">
        <v>5324</v>
      </c>
      <c r="M4016" s="3" t="s">
        <v>18503</v>
      </c>
      <c r="N4016" s="3" t="s">
        <v>4722</v>
      </c>
      <c r="O4016" s="3" t="s">
        <v>4715</v>
      </c>
      <c r="P4016" s="3"/>
      <c r="Q4016" s="3"/>
      <c r="R4016" s="3"/>
      <c r="S4016" s="3"/>
      <c r="T4016" s="3" t="s">
        <v>4716</v>
      </c>
    </row>
    <row r="4017" spans="2:20">
      <c r="B4017" t="s">
        <v>12345</v>
      </c>
      <c r="C4017" t="s">
        <v>18504</v>
      </c>
      <c r="E4017" t="s">
        <v>13842</v>
      </c>
      <c r="F4017" s="3">
        <v>0</v>
      </c>
      <c r="G4017" s="3">
        <v>0</v>
      </c>
      <c r="H4017" s="255">
        <v>40954</v>
      </c>
      <c r="I4017" s="270">
        <v>11</v>
      </c>
      <c r="J4017" s="3">
        <v>-1</v>
      </c>
      <c r="K4017" s="3" t="s">
        <v>4752</v>
      </c>
      <c r="L4017" s="3" t="s">
        <v>4726</v>
      </c>
      <c r="M4017" s="3" t="s">
        <v>18505</v>
      </c>
      <c r="N4017" s="3" t="s">
        <v>4718</v>
      </c>
      <c r="O4017" s="3" t="s">
        <v>4715</v>
      </c>
      <c r="P4017" s="3"/>
      <c r="Q4017" s="3"/>
      <c r="R4017" s="3"/>
      <c r="S4017" s="3"/>
      <c r="T4017" s="3" t="s">
        <v>4716</v>
      </c>
    </row>
    <row r="4018" spans="2:20">
      <c r="B4018" t="s">
        <v>12345</v>
      </c>
      <c r="C4018" t="s">
        <v>18506</v>
      </c>
      <c r="E4018" t="s">
        <v>14500</v>
      </c>
      <c r="F4018" s="3">
        <v>0</v>
      </c>
      <c r="G4018" s="3">
        <v>0</v>
      </c>
      <c r="H4018" s="255">
        <v>40966</v>
      </c>
      <c r="I4018" s="270">
        <v>11</v>
      </c>
      <c r="J4018" s="3">
        <v>-1</v>
      </c>
      <c r="K4018" s="3" t="s">
        <v>4752</v>
      </c>
      <c r="L4018" s="3" t="s">
        <v>5324</v>
      </c>
      <c r="M4018" s="3" t="s">
        <v>11774</v>
      </c>
      <c r="N4018" s="3" t="s">
        <v>4769</v>
      </c>
      <c r="O4018" s="3" t="s">
        <v>4715</v>
      </c>
      <c r="P4018" s="3"/>
      <c r="Q4018" s="3"/>
      <c r="R4018" s="3"/>
      <c r="S4018" s="3"/>
      <c r="T4018" s="3" t="s">
        <v>4716</v>
      </c>
    </row>
    <row r="4019" spans="2:20">
      <c r="B4019" t="s">
        <v>12345</v>
      </c>
      <c r="C4019" t="s">
        <v>18507</v>
      </c>
      <c r="E4019" t="s">
        <v>14388</v>
      </c>
      <c r="F4019" s="3">
        <v>0</v>
      </c>
      <c r="G4019" s="3">
        <v>0</v>
      </c>
      <c r="H4019" s="255">
        <v>40961</v>
      </c>
      <c r="I4019" s="270">
        <v>11</v>
      </c>
      <c r="J4019" s="3">
        <v>-1</v>
      </c>
      <c r="K4019" s="3" t="s">
        <v>12343</v>
      </c>
      <c r="L4019" s="3" t="s">
        <v>4726</v>
      </c>
      <c r="M4019" s="3" t="s">
        <v>11774</v>
      </c>
      <c r="N4019" s="3" t="s">
        <v>4718</v>
      </c>
      <c r="O4019" s="3" t="s">
        <v>4715</v>
      </c>
      <c r="P4019" s="3"/>
      <c r="Q4019" s="3"/>
      <c r="R4019" s="3"/>
      <c r="S4019" s="3"/>
      <c r="T4019" s="3" t="s">
        <v>4716</v>
      </c>
    </row>
    <row r="4020" spans="2:20">
      <c r="B4020" t="s">
        <v>12345</v>
      </c>
      <c r="C4020" t="s">
        <v>18508</v>
      </c>
      <c r="E4020" t="s">
        <v>13927</v>
      </c>
      <c r="F4020" s="3">
        <v>0</v>
      </c>
      <c r="G4020" s="3">
        <v>0</v>
      </c>
      <c r="H4020" s="255">
        <v>40948</v>
      </c>
      <c r="I4020" s="270">
        <v>11</v>
      </c>
      <c r="J4020" s="3">
        <v>-1</v>
      </c>
      <c r="K4020" s="3" t="s">
        <v>4752</v>
      </c>
      <c r="L4020" s="3" t="s">
        <v>4726</v>
      </c>
      <c r="M4020" s="3" t="s">
        <v>18509</v>
      </c>
      <c r="N4020" s="3" t="s">
        <v>4712</v>
      </c>
      <c r="O4020" s="3" t="s">
        <v>4715</v>
      </c>
      <c r="P4020" s="3"/>
      <c r="Q4020" s="3"/>
      <c r="R4020" s="3"/>
      <c r="S4020" s="3"/>
      <c r="T4020" s="3" t="s">
        <v>4716</v>
      </c>
    </row>
    <row r="4021" spans="2:20">
      <c r="B4021" t="s">
        <v>12345</v>
      </c>
      <c r="C4021" t="s">
        <v>18510</v>
      </c>
      <c r="E4021" t="s">
        <v>16881</v>
      </c>
      <c r="F4021" s="3">
        <v>0</v>
      </c>
      <c r="G4021" s="3">
        <v>0</v>
      </c>
      <c r="H4021" s="255">
        <v>40949</v>
      </c>
      <c r="I4021" s="270">
        <v>11</v>
      </c>
      <c r="J4021" s="3">
        <v>-1</v>
      </c>
      <c r="K4021" s="3" t="s">
        <v>12343</v>
      </c>
      <c r="L4021" s="3" t="s">
        <v>5324</v>
      </c>
      <c r="M4021" s="3" t="s">
        <v>18511</v>
      </c>
      <c r="N4021" s="3" t="s">
        <v>4718</v>
      </c>
      <c r="O4021" s="3" t="s">
        <v>4715</v>
      </c>
      <c r="P4021" s="3"/>
      <c r="Q4021" s="3"/>
      <c r="R4021" s="3"/>
      <c r="S4021" s="3"/>
      <c r="T4021" s="3" t="s">
        <v>4716</v>
      </c>
    </row>
    <row r="4022" spans="2:20">
      <c r="B4022" t="s">
        <v>12345</v>
      </c>
      <c r="C4022" t="s">
        <v>18512</v>
      </c>
      <c r="E4022" t="s">
        <v>15505</v>
      </c>
      <c r="F4022" s="3">
        <v>0</v>
      </c>
      <c r="G4022" s="3">
        <v>0</v>
      </c>
      <c r="H4022" s="255">
        <v>40964</v>
      </c>
      <c r="I4022" s="270">
        <v>11</v>
      </c>
      <c r="J4022" s="3">
        <v>-1</v>
      </c>
      <c r="K4022" s="3" t="s">
        <v>12343</v>
      </c>
      <c r="L4022" s="3" t="s">
        <v>4726</v>
      </c>
      <c r="M4022" s="3" t="s">
        <v>7955</v>
      </c>
      <c r="N4022" s="3" t="s">
        <v>4718</v>
      </c>
      <c r="O4022" s="3" t="s">
        <v>4715</v>
      </c>
      <c r="P4022" s="3"/>
      <c r="Q4022" s="3"/>
      <c r="R4022" s="3"/>
      <c r="S4022" s="3"/>
      <c r="T4022" s="3" t="s">
        <v>4716</v>
      </c>
    </row>
    <row r="4023" spans="2:20">
      <c r="B4023" t="s">
        <v>12345</v>
      </c>
      <c r="C4023" t="s">
        <v>18513</v>
      </c>
      <c r="E4023" t="s">
        <v>16524</v>
      </c>
      <c r="F4023" s="3">
        <v>0</v>
      </c>
      <c r="G4023" s="3">
        <v>0</v>
      </c>
      <c r="H4023" s="255">
        <v>40954</v>
      </c>
      <c r="I4023" s="270">
        <v>11</v>
      </c>
      <c r="J4023" s="3">
        <v>-1</v>
      </c>
      <c r="K4023" s="3" t="s">
        <v>12343</v>
      </c>
      <c r="L4023" s="3" t="s">
        <v>4726</v>
      </c>
      <c r="M4023" s="3" t="s">
        <v>4994</v>
      </c>
      <c r="N4023" s="3" t="s">
        <v>4731</v>
      </c>
      <c r="O4023" s="3" t="s">
        <v>4715</v>
      </c>
      <c r="P4023" s="3"/>
      <c r="Q4023" s="3"/>
      <c r="R4023" s="3"/>
      <c r="S4023" s="3"/>
      <c r="T4023" s="3" t="s">
        <v>4716</v>
      </c>
    </row>
    <row r="4024" spans="2:20">
      <c r="B4024" t="s">
        <v>12345</v>
      </c>
      <c r="C4024" t="s">
        <v>18514</v>
      </c>
      <c r="E4024" t="s">
        <v>17553</v>
      </c>
      <c r="F4024" s="3">
        <v>0</v>
      </c>
      <c r="G4024" s="3">
        <v>0</v>
      </c>
      <c r="H4024" s="255">
        <v>40963</v>
      </c>
      <c r="I4024" s="270">
        <v>11</v>
      </c>
      <c r="J4024" s="3">
        <v>-1</v>
      </c>
      <c r="K4024" s="3" t="s">
        <v>4752</v>
      </c>
      <c r="L4024" s="3" t="s">
        <v>4726</v>
      </c>
      <c r="M4024" s="3" t="s">
        <v>5188</v>
      </c>
      <c r="N4024" s="3" t="s">
        <v>4718</v>
      </c>
      <c r="O4024" s="3" t="s">
        <v>4715</v>
      </c>
      <c r="P4024" s="3"/>
      <c r="Q4024" s="3"/>
      <c r="R4024" s="3"/>
      <c r="S4024" s="3"/>
      <c r="T4024" s="3" t="s">
        <v>4716</v>
      </c>
    </row>
    <row r="4025" spans="2:20">
      <c r="B4025" t="s">
        <v>12345</v>
      </c>
      <c r="C4025" t="s">
        <v>18515</v>
      </c>
      <c r="E4025" t="s">
        <v>14266</v>
      </c>
      <c r="F4025" s="3">
        <v>0</v>
      </c>
      <c r="G4025" s="3">
        <v>0</v>
      </c>
      <c r="H4025" s="255">
        <v>40963</v>
      </c>
      <c r="I4025" s="270">
        <v>11</v>
      </c>
      <c r="J4025" s="3">
        <v>-1</v>
      </c>
      <c r="K4025" s="3" t="s">
        <v>12343</v>
      </c>
      <c r="L4025" s="3" t="s">
        <v>5324</v>
      </c>
      <c r="M4025" s="3" t="s">
        <v>10965</v>
      </c>
      <c r="N4025" s="3" t="s">
        <v>4718</v>
      </c>
      <c r="O4025" s="3" t="s">
        <v>4715</v>
      </c>
      <c r="P4025" s="3"/>
      <c r="Q4025" s="3"/>
      <c r="R4025" s="3"/>
      <c r="S4025" s="3"/>
      <c r="T4025" s="3" t="s">
        <v>4716</v>
      </c>
    </row>
    <row r="4026" spans="2:20">
      <c r="B4026" t="s">
        <v>12345</v>
      </c>
      <c r="C4026" t="s">
        <v>18516</v>
      </c>
      <c r="E4026" t="s">
        <v>15899</v>
      </c>
      <c r="F4026" s="3">
        <v>2</v>
      </c>
      <c r="G4026" s="3">
        <v>4116.49</v>
      </c>
      <c r="H4026" s="255">
        <v>40959</v>
      </c>
      <c r="I4026" s="270">
        <v>11</v>
      </c>
      <c r="J4026" s="3">
        <v>-1</v>
      </c>
      <c r="K4026" s="3" t="s">
        <v>4752</v>
      </c>
      <c r="L4026" s="3" t="s">
        <v>4726</v>
      </c>
      <c r="M4026" s="3" t="s">
        <v>11774</v>
      </c>
      <c r="N4026" s="3" t="s">
        <v>4718</v>
      </c>
      <c r="O4026" s="3" t="s">
        <v>4715</v>
      </c>
      <c r="P4026" s="3"/>
      <c r="Q4026" s="3"/>
      <c r="R4026" s="3"/>
      <c r="S4026" s="3"/>
      <c r="T4026" s="3" t="s">
        <v>4716</v>
      </c>
    </row>
    <row r="4027" spans="2:20">
      <c r="B4027" t="s">
        <v>12345</v>
      </c>
      <c r="C4027" t="s">
        <v>18517</v>
      </c>
      <c r="E4027" t="s">
        <v>12947</v>
      </c>
      <c r="F4027" s="3">
        <v>0</v>
      </c>
      <c r="G4027" s="3">
        <v>0</v>
      </c>
      <c r="H4027" s="255">
        <v>40961</v>
      </c>
      <c r="I4027" s="270">
        <v>11</v>
      </c>
      <c r="J4027" s="3">
        <v>160069</v>
      </c>
      <c r="K4027" s="3" t="s">
        <v>4752</v>
      </c>
      <c r="L4027" s="3" t="s">
        <v>5197</v>
      </c>
      <c r="M4027" s="3" t="s">
        <v>18518</v>
      </c>
      <c r="N4027" s="3" t="s">
        <v>4718</v>
      </c>
      <c r="O4027" s="3" t="s">
        <v>4715</v>
      </c>
      <c r="P4027" s="3"/>
      <c r="Q4027" s="3"/>
      <c r="R4027" s="3"/>
      <c r="S4027" s="3"/>
      <c r="T4027" s="3" t="s">
        <v>4716</v>
      </c>
    </row>
    <row r="4028" spans="2:20">
      <c r="B4028" t="s">
        <v>12345</v>
      </c>
      <c r="C4028" t="s">
        <v>18519</v>
      </c>
      <c r="E4028" t="s">
        <v>18520</v>
      </c>
      <c r="F4028" s="3">
        <v>1</v>
      </c>
      <c r="G4028" s="3">
        <v>4897.24</v>
      </c>
      <c r="H4028" s="255">
        <v>40962</v>
      </c>
      <c r="I4028" s="270">
        <v>11</v>
      </c>
      <c r="J4028" s="3">
        <v>-1</v>
      </c>
      <c r="K4028" s="3" t="s">
        <v>4752</v>
      </c>
      <c r="L4028" s="3" t="s">
        <v>5197</v>
      </c>
      <c r="M4028" s="3" t="s">
        <v>14112</v>
      </c>
      <c r="N4028" s="3" t="s">
        <v>4718</v>
      </c>
      <c r="O4028" s="3" t="s">
        <v>4715</v>
      </c>
      <c r="P4028" s="3"/>
      <c r="Q4028" s="3"/>
      <c r="R4028" s="3"/>
      <c r="S4028" s="3"/>
      <c r="T4028" s="3" t="s">
        <v>4716</v>
      </c>
    </row>
    <row r="4029" spans="2:20">
      <c r="B4029" t="s">
        <v>12345</v>
      </c>
      <c r="C4029" t="s">
        <v>18521</v>
      </c>
      <c r="E4029" t="s">
        <v>15558</v>
      </c>
      <c r="F4029" s="3">
        <v>0</v>
      </c>
      <c r="G4029" s="3">
        <v>0</v>
      </c>
      <c r="H4029" s="255">
        <v>40966</v>
      </c>
      <c r="I4029" s="270">
        <v>11</v>
      </c>
      <c r="J4029" s="3">
        <v>-1</v>
      </c>
      <c r="K4029" s="3" t="s">
        <v>12343</v>
      </c>
      <c r="L4029" s="3" t="s">
        <v>4753</v>
      </c>
      <c r="M4029" s="3" t="s">
        <v>4753</v>
      </c>
      <c r="N4029" s="3" t="s">
        <v>4712</v>
      </c>
      <c r="O4029" s="3" t="s">
        <v>4715</v>
      </c>
      <c r="P4029" s="3"/>
      <c r="Q4029" s="3"/>
      <c r="R4029" s="3"/>
      <c r="S4029" s="3"/>
      <c r="T4029" s="3" t="s">
        <v>4716</v>
      </c>
    </row>
    <row r="4030" spans="2:20">
      <c r="B4030" t="s">
        <v>12345</v>
      </c>
      <c r="C4030" t="s">
        <v>18522</v>
      </c>
      <c r="E4030" t="s">
        <v>18079</v>
      </c>
      <c r="F4030" s="3">
        <v>1</v>
      </c>
      <c r="G4030" s="3">
        <v>1363.76</v>
      </c>
      <c r="H4030" s="255">
        <v>40939</v>
      </c>
      <c r="I4030" s="270">
        <v>11.083333333333334</v>
      </c>
      <c r="J4030" s="3">
        <v>-1</v>
      </c>
      <c r="K4030" s="3" t="s">
        <v>12343</v>
      </c>
      <c r="L4030" s="3" t="s">
        <v>4753</v>
      </c>
      <c r="M4030" s="3" t="s">
        <v>4753</v>
      </c>
      <c r="N4030" s="3" t="s">
        <v>4722</v>
      </c>
      <c r="O4030" s="3" t="s">
        <v>4715</v>
      </c>
      <c r="P4030" s="3"/>
      <c r="Q4030" s="3"/>
      <c r="R4030" s="3"/>
      <c r="S4030" s="3"/>
      <c r="T4030" s="3" t="s">
        <v>4716</v>
      </c>
    </row>
    <row r="4031" spans="2:20">
      <c r="B4031" t="s">
        <v>12345</v>
      </c>
      <c r="C4031" t="s">
        <v>18523</v>
      </c>
      <c r="E4031" t="s">
        <v>16236</v>
      </c>
      <c r="F4031" s="3">
        <v>1</v>
      </c>
      <c r="G4031" s="3">
        <v>1363.76</v>
      </c>
      <c r="H4031" s="255">
        <v>40939</v>
      </c>
      <c r="I4031" s="270">
        <v>11.083333333333334</v>
      </c>
      <c r="J4031" s="3">
        <v>-1</v>
      </c>
      <c r="K4031" s="3" t="s">
        <v>4752</v>
      </c>
      <c r="L4031" s="3" t="s">
        <v>4753</v>
      </c>
      <c r="M4031" s="3" t="s">
        <v>4753</v>
      </c>
      <c r="N4031" s="3" t="s">
        <v>4722</v>
      </c>
      <c r="O4031" s="3" t="s">
        <v>4715</v>
      </c>
      <c r="P4031" s="3"/>
      <c r="Q4031" s="3"/>
      <c r="R4031" s="3"/>
      <c r="S4031" s="3"/>
      <c r="T4031" s="3" t="s">
        <v>4716</v>
      </c>
    </row>
    <row r="4032" spans="2:20">
      <c r="B4032" t="s">
        <v>12345</v>
      </c>
      <c r="C4032" t="s">
        <v>18524</v>
      </c>
      <c r="E4032" t="s">
        <v>15134</v>
      </c>
      <c r="F4032" s="3">
        <v>2</v>
      </c>
      <c r="G4032" s="3">
        <v>9120.23</v>
      </c>
      <c r="H4032" s="255">
        <v>40917</v>
      </c>
      <c r="I4032" s="270">
        <v>11.083333333333334</v>
      </c>
      <c r="J4032" s="3">
        <v>-1</v>
      </c>
      <c r="K4032" s="3" t="s">
        <v>4752</v>
      </c>
      <c r="L4032" s="3" t="s">
        <v>4753</v>
      </c>
      <c r="M4032" s="3" t="s">
        <v>4753</v>
      </c>
      <c r="N4032" s="3" t="s">
        <v>4712</v>
      </c>
      <c r="O4032" s="3" t="s">
        <v>4715</v>
      </c>
      <c r="P4032" s="3"/>
      <c r="Q4032" s="3"/>
      <c r="R4032" s="3"/>
      <c r="S4032" s="3"/>
      <c r="T4032" s="3" t="s">
        <v>4716</v>
      </c>
    </row>
    <row r="4033" spans="2:20">
      <c r="B4033" t="s">
        <v>12345</v>
      </c>
      <c r="C4033" t="s">
        <v>18525</v>
      </c>
      <c r="E4033" t="s">
        <v>13404</v>
      </c>
      <c r="F4033" s="3">
        <v>0</v>
      </c>
      <c r="G4033" s="3">
        <v>0</v>
      </c>
      <c r="H4033" s="255">
        <v>40911</v>
      </c>
      <c r="I4033" s="270">
        <v>11.083333333333334</v>
      </c>
      <c r="J4033" s="3">
        <v>-1</v>
      </c>
      <c r="K4033" s="3" t="s">
        <v>12343</v>
      </c>
      <c r="L4033" s="3" t="s">
        <v>4726</v>
      </c>
      <c r="M4033" s="3" t="s">
        <v>6241</v>
      </c>
      <c r="N4033" s="3" t="s">
        <v>4722</v>
      </c>
      <c r="O4033" s="3" t="s">
        <v>4715</v>
      </c>
      <c r="P4033" s="3"/>
      <c r="Q4033" s="3"/>
      <c r="R4033" s="3"/>
      <c r="S4033" s="3"/>
      <c r="T4033" s="3" t="s">
        <v>4716</v>
      </c>
    </row>
    <row r="4034" spans="2:20">
      <c r="B4034" t="s">
        <v>12345</v>
      </c>
      <c r="C4034" t="s">
        <v>18526</v>
      </c>
      <c r="E4034" t="s">
        <v>15337</v>
      </c>
      <c r="F4034" s="3">
        <v>0</v>
      </c>
      <c r="G4034" s="3">
        <v>0</v>
      </c>
      <c r="H4034" s="255">
        <v>40910</v>
      </c>
      <c r="I4034" s="270">
        <v>11.083333333333334</v>
      </c>
      <c r="J4034" s="3">
        <v>-1</v>
      </c>
      <c r="K4034" s="3" t="s">
        <v>12343</v>
      </c>
      <c r="L4034" s="3" t="s">
        <v>4753</v>
      </c>
      <c r="M4034" s="3" t="s">
        <v>4753</v>
      </c>
      <c r="N4034" s="3" t="s">
        <v>4722</v>
      </c>
      <c r="O4034" s="3" t="s">
        <v>4715</v>
      </c>
      <c r="P4034" s="3"/>
      <c r="Q4034" s="3"/>
      <c r="R4034" s="3"/>
      <c r="S4034" s="3"/>
      <c r="T4034" s="3" t="s">
        <v>4716</v>
      </c>
    </row>
    <row r="4035" spans="2:20">
      <c r="B4035" t="s">
        <v>12345</v>
      </c>
      <c r="C4035" t="s">
        <v>18527</v>
      </c>
      <c r="E4035" t="s">
        <v>15909</v>
      </c>
      <c r="F4035" s="3">
        <v>0</v>
      </c>
      <c r="G4035" s="3">
        <v>0</v>
      </c>
      <c r="H4035" s="255">
        <v>40912</v>
      </c>
      <c r="I4035" s="270">
        <v>11.083333333333334</v>
      </c>
      <c r="J4035" s="3">
        <v>-1</v>
      </c>
      <c r="K4035" s="3" t="s">
        <v>12343</v>
      </c>
      <c r="L4035" s="3" t="s">
        <v>4726</v>
      </c>
      <c r="M4035" s="3" t="s">
        <v>10477</v>
      </c>
      <c r="N4035" s="3" t="s">
        <v>4712</v>
      </c>
      <c r="O4035" s="3" t="s">
        <v>4715</v>
      </c>
      <c r="P4035" s="3"/>
      <c r="Q4035" s="3"/>
      <c r="R4035" s="3"/>
      <c r="S4035" s="3"/>
      <c r="T4035" s="3" t="s">
        <v>4716</v>
      </c>
    </row>
    <row r="4036" spans="2:20">
      <c r="B4036" t="s">
        <v>12345</v>
      </c>
      <c r="C4036" t="s">
        <v>18528</v>
      </c>
      <c r="E4036" t="s">
        <v>12446</v>
      </c>
      <c r="F4036" s="3">
        <v>0</v>
      </c>
      <c r="G4036" s="3">
        <v>0</v>
      </c>
      <c r="H4036" s="255">
        <v>40938</v>
      </c>
      <c r="I4036" s="270">
        <v>11.083333333333334</v>
      </c>
      <c r="J4036" s="3">
        <v>98296</v>
      </c>
      <c r="K4036" s="3" t="s">
        <v>12343</v>
      </c>
      <c r="L4036" s="3" t="s">
        <v>5324</v>
      </c>
      <c r="M4036" s="3" t="s">
        <v>18529</v>
      </c>
      <c r="N4036" s="3" t="s">
        <v>4718</v>
      </c>
      <c r="O4036" s="3" t="s">
        <v>4715</v>
      </c>
      <c r="P4036" s="3"/>
      <c r="Q4036" s="3"/>
      <c r="R4036" s="3"/>
      <c r="S4036" s="3"/>
      <c r="T4036" s="3" t="s">
        <v>4716</v>
      </c>
    </row>
    <row r="4037" spans="2:20">
      <c r="B4037" t="s">
        <v>12345</v>
      </c>
      <c r="C4037" t="s">
        <v>18530</v>
      </c>
      <c r="E4037" t="s">
        <v>15959</v>
      </c>
      <c r="F4037" s="3">
        <v>0</v>
      </c>
      <c r="G4037" s="3">
        <v>0</v>
      </c>
      <c r="H4037" s="255">
        <v>40910</v>
      </c>
      <c r="I4037" s="270">
        <v>11.083333333333334</v>
      </c>
      <c r="J4037" s="3">
        <v>-1</v>
      </c>
      <c r="K4037" s="3" t="s">
        <v>12343</v>
      </c>
      <c r="L4037" s="3" t="s">
        <v>5197</v>
      </c>
      <c r="M4037" s="3" t="s">
        <v>18531</v>
      </c>
      <c r="N4037" s="3" t="s">
        <v>4718</v>
      </c>
      <c r="O4037" s="3" t="s">
        <v>4715</v>
      </c>
      <c r="P4037" s="3"/>
      <c r="Q4037" s="3"/>
      <c r="R4037" s="3"/>
      <c r="S4037" s="3"/>
      <c r="T4037" s="3" t="s">
        <v>4716</v>
      </c>
    </row>
    <row r="4038" spans="2:20">
      <c r="B4038" t="s">
        <v>12345</v>
      </c>
      <c r="C4038" t="s">
        <v>18532</v>
      </c>
      <c r="E4038" t="s">
        <v>17996</v>
      </c>
      <c r="F4038" s="3">
        <v>0</v>
      </c>
      <c r="G4038" s="3">
        <v>0</v>
      </c>
      <c r="H4038" s="255">
        <v>40910</v>
      </c>
      <c r="I4038" s="270">
        <v>11.083333333333334</v>
      </c>
      <c r="J4038" s="3">
        <v>-1</v>
      </c>
      <c r="K4038" s="3" t="s">
        <v>12343</v>
      </c>
      <c r="L4038" s="3" t="s">
        <v>4726</v>
      </c>
      <c r="M4038" s="3" t="s">
        <v>18503</v>
      </c>
      <c r="N4038" s="3" t="s">
        <v>4722</v>
      </c>
      <c r="O4038" s="3" t="s">
        <v>4715</v>
      </c>
      <c r="P4038" s="3"/>
      <c r="Q4038" s="3"/>
      <c r="R4038" s="3"/>
      <c r="S4038" s="3"/>
      <c r="T4038" s="3" t="s">
        <v>4716</v>
      </c>
    </row>
    <row r="4039" spans="2:20">
      <c r="B4039" t="s">
        <v>12345</v>
      </c>
      <c r="C4039" t="s">
        <v>18533</v>
      </c>
      <c r="E4039" t="s">
        <v>18092</v>
      </c>
      <c r="F4039" s="3">
        <v>1</v>
      </c>
      <c r="G4039" s="3">
        <v>4897.24</v>
      </c>
      <c r="H4039" s="255">
        <v>40912</v>
      </c>
      <c r="I4039" s="270">
        <v>11.083333333333334</v>
      </c>
      <c r="J4039" s="3">
        <v>-1</v>
      </c>
      <c r="K4039" s="3" t="s">
        <v>12343</v>
      </c>
      <c r="L4039" s="3" t="s">
        <v>4726</v>
      </c>
      <c r="M4039" s="3" t="s">
        <v>4994</v>
      </c>
      <c r="N4039" s="3" t="s">
        <v>4731</v>
      </c>
      <c r="O4039" s="3" t="s">
        <v>4715</v>
      </c>
      <c r="P4039" s="3"/>
      <c r="Q4039" s="3"/>
      <c r="R4039" s="3"/>
      <c r="S4039" s="3"/>
      <c r="T4039" s="3" t="s">
        <v>4716</v>
      </c>
    </row>
    <row r="4040" spans="2:20">
      <c r="B4040" t="s">
        <v>12345</v>
      </c>
      <c r="C4040" t="s">
        <v>18534</v>
      </c>
      <c r="E4040" t="s">
        <v>18520</v>
      </c>
      <c r="F4040" s="3">
        <v>0</v>
      </c>
      <c r="G4040" s="3">
        <v>0</v>
      </c>
      <c r="H4040" s="255">
        <v>40912</v>
      </c>
      <c r="I4040" s="270">
        <v>11.083333333333334</v>
      </c>
      <c r="J4040" s="3">
        <v>-1</v>
      </c>
      <c r="K4040" s="3" t="s">
        <v>12343</v>
      </c>
      <c r="L4040" s="3" t="s">
        <v>4726</v>
      </c>
      <c r="M4040" s="3" t="s">
        <v>4994</v>
      </c>
      <c r="N4040" s="3" t="s">
        <v>4718</v>
      </c>
      <c r="O4040" s="3" t="s">
        <v>4715</v>
      </c>
      <c r="P4040" s="3"/>
      <c r="Q4040" s="3"/>
      <c r="R4040" s="3"/>
      <c r="S4040" s="3"/>
      <c r="T4040" s="3" t="s">
        <v>4716</v>
      </c>
    </row>
    <row r="4041" spans="2:20">
      <c r="B4041" t="s">
        <v>12345</v>
      </c>
      <c r="C4041" t="s">
        <v>18535</v>
      </c>
      <c r="E4041" t="s">
        <v>16543</v>
      </c>
      <c r="F4041" s="3">
        <v>1</v>
      </c>
      <c r="G4041" s="3">
        <v>55.64</v>
      </c>
      <c r="H4041" s="255">
        <v>40934</v>
      </c>
      <c r="I4041" s="270">
        <v>11.083333333333334</v>
      </c>
      <c r="J4041" s="3">
        <v>-1</v>
      </c>
      <c r="K4041" s="3" t="s">
        <v>4752</v>
      </c>
      <c r="L4041" s="3" t="s">
        <v>5324</v>
      </c>
      <c r="M4041" s="3" t="s">
        <v>18370</v>
      </c>
      <c r="N4041" s="3" t="s">
        <v>4722</v>
      </c>
      <c r="O4041" s="3" t="s">
        <v>4715</v>
      </c>
      <c r="P4041" s="3"/>
      <c r="Q4041" s="3"/>
      <c r="R4041" s="3"/>
      <c r="S4041" s="3"/>
      <c r="T4041" s="3" t="s">
        <v>4716</v>
      </c>
    </row>
    <row r="4042" spans="2:20">
      <c r="B4042" t="s">
        <v>12345</v>
      </c>
      <c r="C4042" t="s">
        <v>18536</v>
      </c>
      <c r="E4042" t="s">
        <v>12800</v>
      </c>
      <c r="F4042" s="3">
        <v>0</v>
      </c>
      <c r="G4042" s="3">
        <v>0</v>
      </c>
      <c r="H4042" s="255">
        <v>40911</v>
      </c>
      <c r="I4042" s="270">
        <v>11.083333333333334</v>
      </c>
      <c r="J4042" s="3">
        <v>-1</v>
      </c>
      <c r="K4042" s="3" t="s">
        <v>12343</v>
      </c>
      <c r="L4042" s="3" t="s">
        <v>4726</v>
      </c>
      <c r="M4042" s="3" t="s">
        <v>12950</v>
      </c>
      <c r="N4042" s="3" t="s">
        <v>4722</v>
      </c>
      <c r="O4042" s="3" t="s">
        <v>4715</v>
      </c>
      <c r="P4042" s="3"/>
      <c r="Q4042" s="3"/>
      <c r="R4042" s="3"/>
      <c r="S4042" s="3"/>
      <c r="T4042" s="3" t="s">
        <v>4716</v>
      </c>
    </row>
    <row r="4043" spans="2:20">
      <c r="B4043" t="s">
        <v>12345</v>
      </c>
      <c r="C4043" t="s">
        <v>18537</v>
      </c>
      <c r="E4043" t="s">
        <v>15782</v>
      </c>
      <c r="F4043" s="3">
        <v>0</v>
      </c>
      <c r="G4043" s="3">
        <v>0</v>
      </c>
      <c r="H4043" s="255">
        <v>40914</v>
      </c>
      <c r="I4043" s="270">
        <v>11.083333333333334</v>
      </c>
      <c r="J4043" s="3">
        <v>-1</v>
      </c>
      <c r="K4043" s="3" t="s">
        <v>12343</v>
      </c>
      <c r="L4043" s="3" t="s">
        <v>5197</v>
      </c>
      <c r="M4043" s="3" t="s">
        <v>18538</v>
      </c>
      <c r="N4043" s="3" t="s">
        <v>4718</v>
      </c>
      <c r="O4043" s="3" t="s">
        <v>4715</v>
      </c>
      <c r="P4043" s="3"/>
      <c r="Q4043" s="3"/>
      <c r="R4043" s="3"/>
      <c r="S4043" s="3"/>
      <c r="T4043" s="3" t="s">
        <v>4716</v>
      </c>
    </row>
    <row r="4044" spans="2:20">
      <c r="B4044" t="s">
        <v>12345</v>
      </c>
      <c r="C4044" t="s">
        <v>18539</v>
      </c>
      <c r="E4044" t="s">
        <v>18540</v>
      </c>
      <c r="F4044" s="3">
        <v>0</v>
      </c>
      <c r="G4044" s="3">
        <v>0</v>
      </c>
      <c r="H4044" s="255">
        <v>40914</v>
      </c>
      <c r="I4044" s="270">
        <v>11.083333333333334</v>
      </c>
      <c r="J4044" s="3">
        <v>-1</v>
      </c>
      <c r="K4044" s="3" t="s">
        <v>12343</v>
      </c>
      <c r="L4044" s="3" t="s">
        <v>4726</v>
      </c>
      <c r="M4044" s="3" t="s">
        <v>11774</v>
      </c>
      <c r="N4044" s="3" t="s">
        <v>4722</v>
      </c>
      <c r="O4044" s="3" t="s">
        <v>4715</v>
      </c>
      <c r="P4044" s="3"/>
      <c r="Q4044" s="3"/>
      <c r="R4044" s="3"/>
      <c r="S4044" s="3"/>
      <c r="T4044" s="3" t="s">
        <v>4716</v>
      </c>
    </row>
    <row r="4045" spans="2:20">
      <c r="B4045" t="s">
        <v>12345</v>
      </c>
      <c r="C4045" t="s">
        <v>18541</v>
      </c>
      <c r="E4045" t="s">
        <v>14044</v>
      </c>
      <c r="F4045" s="3">
        <v>0</v>
      </c>
      <c r="G4045" s="3">
        <v>0</v>
      </c>
      <c r="H4045" s="255">
        <v>40935</v>
      </c>
      <c r="I4045" s="270">
        <v>11.083333333333334</v>
      </c>
      <c r="J4045" s="3">
        <v>-1</v>
      </c>
      <c r="K4045" s="3" t="s">
        <v>12343</v>
      </c>
      <c r="L4045" s="3" t="s">
        <v>4726</v>
      </c>
      <c r="M4045" s="3" t="s">
        <v>4994</v>
      </c>
      <c r="N4045" s="3" t="s">
        <v>4712</v>
      </c>
      <c r="O4045" s="3" t="s">
        <v>4715</v>
      </c>
      <c r="P4045" s="3"/>
      <c r="Q4045" s="3"/>
      <c r="R4045" s="3"/>
      <c r="S4045" s="3"/>
      <c r="T4045" s="3" t="s">
        <v>4716</v>
      </c>
    </row>
    <row r="4046" spans="2:20">
      <c r="B4046" t="s">
        <v>12345</v>
      </c>
      <c r="C4046" t="s">
        <v>18542</v>
      </c>
      <c r="E4046" t="s">
        <v>18543</v>
      </c>
      <c r="F4046" s="3">
        <v>0</v>
      </c>
      <c r="G4046" s="3">
        <v>0</v>
      </c>
      <c r="H4046" s="255">
        <v>40928</v>
      </c>
      <c r="I4046" s="270">
        <v>11.083333333333334</v>
      </c>
      <c r="J4046" s="3">
        <v>-1</v>
      </c>
      <c r="K4046" s="3" t="s">
        <v>12343</v>
      </c>
      <c r="L4046" s="3" t="s">
        <v>5324</v>
      </c>
      <c r="M4046" s="3" t="s">
        <v>18544</v>
      </c>
      <c r="N4046" s="3" t="s">
        <v>4722</v>
      </c>
      <c r="O4046" s="3" t="s">
        <v>4715</v>
      </c>
      <c r="P4046" s="3"/>
      <c r="Q4046" s="3"/>
      <c r="R4046" s="3"/>
      <c r="S4046" s="3"/>
      <c r="T4046" s="3" t="s">
        <v>4716</v>
      </c>
    </row>
    <row r="4047" spans="2:20">
      <c r="B4047" t="s">
        <v>12345</v>
      </c>
      <c r="C4047" t="s">
        <v>18545</v>
      </c>
      <c r="E4047" t="s">
        <v>14838</v>
      </c>
      <c r="F4047" s="3">
        <v>1</v>
      </c>
      <c r="G4047" s="3">
        <v>1363.76</v>
      </c>
      <c r="H4047" s="255">
        <v>40912</v>
      </c>
      <c r="I4047" s="270">
        <v>11.083333333333334</v>
      </c>
      <c r="J4047" s="3">
        <v>-1</v>
      </c>
      <c r="K4047" s="3" t="s">
        <v>12343</v>
      </c>
      <c r="L4047" s="3" t="s">
        <v>5324</v>
      </c>
      <c r="M4047" s="3" t="s">
        <v>13018</v>
      </c>
      <c r="N4047" s="3" t="s">
        <v>4722</v>
      </c>
      <c r="O4047" s="3" t="s">
        <v>4715</v>
      </c>
      <c r="P4047" s="3"/>
      <c r="Q4047" s="3"/>
      <c r="R4047" s="3"/>
      <c r="S4047" s="3"/>
      <c r="T4047" s="3" t="s">
        <v>4716</v>
      </c>
    </row>
    <row r="4048" spans="2:20">
      <c r="B4048" t="s">
        <v>12345</v>
      </c>
      <c r="C4048" t="s">
        <v>18546</v>
      </c>
      <c r="E4048" t="s">
        <v>15417</v>
      </c>
      <c r="F4048" s="3">
        <v>0</v>
      </c>
      <c r="G4048" s="3">
        <v>0</v>
      </c>
      <c r="H4048" s="255">
        <v>40939</v>
      </c>
      <c r="I4048" s="270">
        <v>11.083333333333334</v>
      </c>
      <c r="J4048" s="3">
        <v>-1</v>
      </c>
      <c r="K4048" s="3" t="s">
        <v>4752</v>
      </c>
      <c r="L4048" s="3" t="s">
        <v>4726</v>
      </c>
      <c r="M4048" s="3" t="s">
        <v>5228</v>
      </c>
      <c r="N4048" s="3" t="s">
        <v>4718</v>
      </c>
      <c r="O4048" s="3" t="s">
        <v>4715</v>
      </c>
      <c r="P4048" s="3"/>
      <c r="Q4048" s="3"/>
      <c r="R4048" s="3"/>
      <c r="S4048" s="3"/>
      <c r="T4048" s="3" t="s">
        <v>4716</v>
      </c>
    </row>
    <row r="4049" spans="2:20">
      <c r="B4049" t="s">
        <v>12345</v>
      </c>
      <c r="C4049" t="s">
        <v>18547</v>
      </c>
      <c r="E4049" t="s">
        <v>14396</v>
      </c>
      <c r="F4049" s="3">
        <v>0</v>
      </c>
      <c r="G4049" s="3">
        <v>0</v>
      </c>
      <c r="H4049" s="255">
        <v>40910</v>
      </c>
      <c r="I4049" s="270">
        <v>11.083333333333334</v>
      </c>
      <c r="J4049" s="3">
        <v>-1</v>
      </c>
      <c r="K4049" s="3" t="s">
        <v>12343</v>
      </c>
      <c r="L4049" s="3" t="s">
        <v>4726</v>
      </c>
      <c r="M4049" s="3" t="s">
        <v>4994</v>
      </c>
      <c r="N4049" s="3" t="s">
        <v>4722</v>
      </c>
      <c r="O4049" s="3" t="s">
        <v>4715</v>
      </c>
      <c r="P4049" s="3"/>
      <c r="Q4049" s="3"/>
      <c r="R4049" s="3"/>
      <c r="S4049" s="3"/>
      <c r="T4049" s="3" t="s">
        <v>4716</v>
      </c>
    </row>
    <row r="4050" spans="2:20">
      <c r="B4050" t="s">
        <v>12345</v>
      </c>
      <c r="C4050" t="s">
        <v>18548</v>
      </c>
      <c r="E4050" t="s">
        <v>16140</v>
      </c>
      <c r="F4050" s="3">
        <v>2</v>
      </c>
      <c r="G4050" s="3">
        <v>4116.49</v>
      </c>
      <c r="H4050" s="255">
        <v>40931</v>
      </c>
      <c r="I4050" s="270">
        <v>11.083333333333334</v>
      </c>
      <c r="J4050" s="3">
        <v>-1</v>
      </c>
      <c r="K4050" s="3" t="s">
        <v>4752</v>
      </c>
      <c r="L4050" s="3" t="s">
        <v>4753</v>
      </c>
      <c r="M4050" s="3" t="s">
        <v>4753</v>
      </c>
      <c r="N4050" s="3" t="s">
        <v>4722</v>
      </c>
      <c r="O4050" s="3" t="s">
        <v>4715</v>
      </c>
      <c r="P4050" s="3"/>
      <c r="Q4050" s="3"/>
      <c r="R4050" s="3"/>
      <c r="S4050" s="3"/>
      <c r="T4050" s="3" t="s">
        <v>4716</v>
      </c>
    </row>
    <row r="4051" spans="2:20">
      <c r="B4051" t="s">
        <v>12345</v>
      </c>
      <c r="C4051" t="s">
        <v>18549</v>
      </c>
      <c r="E4051" t="s">
        <v>14599</v>
      </c>
      <c r="F4051" s="3">
        <v>0</v>
      </c>
      <c r="G4051" s="3">
        <v>0</v>
      </c>
      <c r="H4051" s="255">
        <v>40939</v>
      </c>
      <c r="I4051" s="270">
        <v>11.083333333333334</v>
      </c>
      <c r="J4051" s="3">
        <v>-1</v>
      </c>
      <c r="K4051" s="3" t="s">
        <v>12343</v>
      </c>
      <c r="L4051" s="3" t="s">
        <v>4753</v>
      </c>
      <c r="M4051" s="3" t="s">
        <v>4753</v>
      </c>
      <c r="N4051" s="3" t="s">
        <v>4712</v>
      </c>
      <c r="O4051" s="3" t="s">
        <v>4715</v>
      </c>
      <c r="P4051" s="3"/>
      <c r="Q4051" s="3"/>
      <c r="R4051" s="3"/>
      <c r="S4051" s="3"/>
      <c r="T4051" s="3" t="s">
        <v>4716</v>
      </c>
    </row>
    <row r="4052" spans="2:20">
      <c r="B4052" t="s">
        <v>12345</v>
      </c>
      <c r="C4052" t="s">
        <v>18550</v>
      </c>
      <c r="E4052" t="s">
        <v>15215</v>
      </c>
      <c r="F4052" s="3">
        <v>2</v>
      </c>
      <c r="G4052" s="3">
        <v>5335.62</v>
      </c>
      <c r="H4052" s="255">
        <v>40907</v>
      </c>
      <c r="I4052" s="270">
        <v>11.166666666666666</v>
      </c>
      <c r="J4052" s="3">
        <v>-1</v>
      </c>
      <c r="K4052" s="3" t="s">
        <v>12343</v>
      </c>
      <c r="L4052" s="3" t="s">
        <v>4753</v>
      </c>
      <c r="M4052" s="3" t="s">
        <v>4753</v>
      </c>
      <c r="N4052" s="3" t="s">
        <v>4722</v>
      </c>
      <c r="O4052" s="3" t="s">
        <v>4715</v>
      </c>
      <c r="P4052" s="3"/>
      <c r="Q4052" s="3"/>
      <c r="R4052" s="3"/>
      <c r="S4052" s="3"/>
      <c r="T4052" s="3" t="s">
        <v>4716</v>
      </c>
    </row>
    <row r="4053" spans="2:20">
      <c r="B4053" t="s">
        <v>12345</v>
      </c>
      <c r="C4053" t="s">
        <v>18551</v>
      </c>
      <c r="E4053" t="s">
        <v>15297</v>
      </c>
      <c r="F4053" s="3">
        <v>0</v>
      </c>
      <c r="G4053" s="3">
        <v>0</v>
      </c>
      <c r="H4053" s="255">
        <v>40896</v>
      </c>
      <c r="I4053" s="270">
        <v>11.166666666666666</v>
      </c>
      <c r="J4053" s="3">
        <v>-1</v>
      </c>
      <c r="K4053" s="3" t="s">
        <v>12343</v>
      </c>
      <c r="L4053" s="3" t="s">
        <v>4726</v>
      </c>
      <c r="M4053" s="3" t="s">
        <v>11774</v>
      </c>
      <c r="N4053" s="3" t="s">
        <v>4722</v>
      </c>
      <c r="O4053" s="3" t="s">
        <v>4715</v>
      </c>
      <c r="P4053" s="3"/>
      <c r="Q4053" s="3"/>
      <c r="R4053" s="3"/>
      <c r="S4053" s="3"/>
      <c r="T4053" s="3" t="s">
        <v>4716</v>
      </c>
    </row>
    <row r="4054" spans="2:20">
      <c r="B4054" t="s">
        <v>12345</v>
      </c>
      <c r="C4054" t="s">
        <v>18552</v>
      </c>
      <c r="E4054" t="s">
        <v>13793</v>
      </c>
      <c r="F4054" s="3">
        <v>0</v>
      </c>
      <c r="G4054" s="3">
        <v>0</v>
      </c>
      <c r="H4054" s="255">
        <v>40885</v>
      </c>
      <c r="I4054" s="270">
        <v>11.166666666666666</v>
      </c>
      <c r="J4054" s="3">
        <v>-1</v>
      </c>
      <c r="K4054" s="3" t="s">
        <v>12343</v>
      </c>
      <c r="L4054" s="3" t="s">
        <v>4726</v>
      </c>
      <c r="M4054" s="3" t="s">
        <v>8841</v>
      </c>
      <c r="N4054" s="3" t="s">
        <v>4712</v>
      </c>
      <c r="O4054" s="3" t="s">
        <v>4715</v>
      </c>
      <c r="P4054" s="3"/>
      <c r="Q4054" s="3"/>
      <c r="R4054" s="3"/>
      <c r="S4054" s="3"/>
      <c r="T4054" s="3" t="s">
        <v>4716</v>
      </c>
    </row>
    <row r="4055" spans="2:20">
      <c r="B4055" t="s">
        <v>12345</v>
      </c>
      <c r="C4055" t="s">
        <v>18553</v>
      </c>
      <c r="E4055" t="s">
        <v>13733</v>
      </c>
      <c r="F4055" s="3">
        <v>0</v>
      </c>
      <c r="G4055" s="3">
        <v>0</v>
      </c>
      <c r="H4055" s="255">
        <v>40901</v>
      </c>
      <c r="I4055" s="270">
        <v>11.166666666666666</v>
      </c>
      <c r="J4055" s="3">
        <v>-1</v>
      </c>
      <c r="K4055" s="3" t="s">
        <v>12343</v>
      </c>
      <c r="L4055" s="3" t="s">
        <v>4726</v>
      </c>
      <c r="M4055" s="3" t="s">
        <v>5188</v>
      </c>
      <c r="N4055" s="3" t="s">
        <v>4722</v>
      </c>
      <c r="O4055" s="3" t="s">
        <v>4715</v>
      </c>
      <c r="P4055" s="3"/>
      <c r="Q4055" s="3"/>
      <c r="R4055" s="3"/>
      <c r="S4055" s="3"/>
      <c r="T4055" s="3" t="s">
        <v>4716</v>
      </c>
    </row>
    <row r="4056" spans="2:20">
      <c r="B4056" t="s">
        <v>12345</v>
      </c>
      <c r="C4056" t="s">
        <v>18554</v>
      </c>
      <c r="E4056" t="s">
        <v>14184</v>
      </c>
      <c r="F4056" s="3">
        <v>1</v>
      </c>
      <c r="G4056" s="3">
        <v>1363.76</v>
      </c>
      <c r="H4056" s="255">
        <v>40908</v>
      </c>
      <c r="I4056" s="270">
        <v>11.166666666666666</v>
      </c>
      <c r="J4056" s="3">
        <v>-1</v>
      </c>
      <c r="K4056" s="3" t="s">
        <v>12343</v>
      </c>
      <c r="L4056" s="3" t="s">
        <v>4726</v>
      </c>
      <c r="M4056" s="3" t="s">
        <v>11774</v>
      </c>
      <c r="N4056" s="3" t="s">
        <v>4731</v>
      </c>
      <c r="O4056" s="3" t="s">
        <v>4715</v>
      </c>
      <c r="P4056" s="3"/>
      <c r="Q4056" s="3"/>
      <c r="R4056" s="3"/>
      <c r="S4056" s="3"/>
      <c r="T4056" s="3" t="s">
        <v>4716</v>
      </c>
    </row>
    <row r="4057" spans="2:20">
      <c r="B4057" t="s">
        <v>12345</v>
      </c>
      <c r="C4057" t="s">
        <v>18555</v>
      </c>
      <c r="E4057" t="s">
        <v>13410</v>
      </c>
      <c r="F4057" s="3">
        <v>0</v>
      </c>
      <c r="G4057" s="3">
        <v>0</v>
      </c>
      <c r="H4057" s="255">
        <v>40898</v>
      </c>
      <c r="I4057" s="270">
        <v>11.166666666666666</v>
      </c>
      <c r="J4057" s="3">
        <v>-1</v>
      </c>
      <c r="K4057" s="3" t="s">
        <v>12343</v>
      </c>
      <c r="L4057" s="3" t="s">
        <v>4726</v>
      </c>
      <c r="M4057" s="3" t="s">
        <v>4994</v>
      </c>
      <c r="N4057" s="3" t="s">
        <v>4718</v>
      </c>
      <c r="O4057" s="3" t="s">
        <v>4715</v>
      </c>
      <c r="P4057" s="3"/>
      <c r="Q4057" s="3"/>
      <c r="R4057" s="3"/>
      <c r="S4057" s="3"/>
      <c r="T4057" s="3" t="s">
        <v>4716</v>
      </c>
    </row>
    <row r="4058" spans="2:20">
      <c r="B4058" t="s">
        <v>12345</v>
      </c>
      <c r="C4058" t="s">
        <v>18556</v>
      </c>
      <c r="E4058" t="s">
        <v>12929</v>
      </c>
      <c r="F4058" s="3">
        <v>0</v>
      </c>
      <c r="G4058" s="3">
        <v>0</v>
      </c>
      <c r="H4058" s="255">
        <v>40880</v>
      </c>
      <c r="I4058" s="270">
        <v>11.166666666666666</v>
      </c>
      <c r="J4058" s="3">
        <v>-1</v>
      </c>
      <c r="K4058" s="3" t="s">
        <v>12343</v>
      </c>
      <c r="L4058" s="3" t="s">
        <v>4726</v>
      </c>
      <c r="M4058" s="3" t="s">
        <v>18557</v>
      </c>
      <c r="N4058" s="3" t="s">
        <v>4731</v>
      </c>
      <c r="O4058" s="3" t="s">
        <v>4715</v>
      </c>
      <c r="P4058" s="3"/>
      <c r="Q4058" s="3"/>
      <c r="R4058" s="3"/>
      <c r="S4058" s="3"/>
      <c r="T4058" s="3" t="s">
        <v>4716</v>
      </c>
    </row>
    <row r="4059" spans="2:20">
      <c r="B4059" t="s">
        <v>12345</v>
      </c>
      <c r="C4059" t="s">
        <v>18558</v>
      </c>
      <c r="E4059" t="s">
        <v>18559</v>
      </c>
      <c r="F4059" s="3">
        <v>0</v>
      </c>
      <c r="G4059" s="3">
        <v>0</v>
      </c>
      <c r="H4059" s="255">
        <v>40906</v>
      </c>
      <c r="I4059" s="270">
        <v>11.166666666666666</v>
      </c>
      <c r="J4059" s="3">
        <v>-1</v>
      </c>
      <c r="K4059" s="3" t="s">
        <v>4752</v>
      </c>
      <c r="L4059" s="3" t="s">
        <v>4726</v>
      </c>
      <c r="M4059" s="3" t="s">
        <v>5188</v>
      </c>
      <c r="N4059" s="3" t="s">
        <v>4722</v>
      </c>
      <c r="O4059" s="3" t="s">
        <v>4715</v>
      </c>
      <c r="P4059" s="3"/>
      <c r="Q4059" s="3"/>
      <c r="R4059" s="3"/>
      <c r="S4059" s="3"/>
      <c r="T4059" s="3" t="s">
        <v>4716</v>
      </c>
    </row>
    <row r="4060" spans="2:20">
      <c r="B4060" t="s">
        <v>12345</v>
      </c>
      <c r="C4060" t="s">
        <v>18560</v>
      </c>
      <c r="E4060" t="s">
        <v>13613</v>
      </c>
      <c r="F4060" s="3">
        <v>0</v>
      </c>
      <c r="G4060" s="3">
        <v>0</v>
      </c>
      <c r="H4060" s="255">
        <v>40879</v>
      </c>
      <c r="I4060" s="270">
        <v>11.166666666666666</v>
      </c>
      <c r="J4060" s="3">
        <v>162720</v>
      </c>
      <c r="K4060" s="3" t="s">
        <v>12343</v>
      </c>
      <c r="L4060" s="3" t="s">
        <v>4726</v>
      </c>
      <c r="M4060" s="3" t="s">
        <v>4994</v>
      </c>
      <c r="N4060" s="3" t="s">
        <v>4722</v>
      </c>
      <c r="O4060" s="3" t="s">
        <v>4715</v>
      </c>
      <c r="P4060" s="3"/>
      <c r="Q4060" s="3"/>
      <c r="R4060" s="3"/>
      <c r="S4060" s="3"/>
      <c r="T4060" s="3" t="s">
        <v>4716</v>
      </c>
    </row>
    <row r="4061" spans="2:20">
      <c r="B4061" t="s">
        <v>12345</v>
      </c>
      <c r="C4061" t="s">
        <v>18561</v>
      </c>
      <c r="E4061" t="s">
        <v>15423</v>
      </c>
      <c r="F4061" s="3">
        <v>1</v>
      </c>
      <c r="G4061" s="3">
        <v>4897.24</v>
      </c>
      <c r="H4061" s="255">
        <v>40907</v>
      </c>
      <c r="I4061" s="270">
        <v>11.166666666666666</v>
      </c>
      <c r="J4061" s="3">
        <v>-1</v>
      </c>
      <c r="K4061" s="3" t="s">
        <v>4752</v>
      </c>
      <c r="L4061" s="3" t="s">
        <v>5324</v>
      </c>
      <c r="M4061" s="3" t="s">
        <v>18562</v>
      </c>
      <c r="N4061" s="3" t="s">
        <v>4718</v>
      </c>
      <c r="O4061" s="3" t="s">
        <v>4715</v>
      </c>
      <c r="P4061" s="3"/>
      <c r="Q4061" s="3"/>
      <c r="R4061" s="3"/>
      <c r="S4061" s="3"/>
      <c r="T4061" s="3" t="s">
        <v>4716</v>
      </c>
    </row>
    <row r="4062" spans="2:20">
      <c r="B4062" t="s">
        <v>12345</v>
      </c>
      <c r="C4062" t="s">
        <v>18563</v>
      </c>
      <c r="E4062" t="s">
        <v>16116</v>
      </c>
      <c r="F4062" s="3">
        <v>0</v>
      </c>
      <c r="G4062" s="3">
        <v>0</v>
      </c>
      <c r="H4062" s="255">
        <v>40906</v>
      </c>
      <c r="I4062" s="270">
        <v>11.166666666666666</v>
      </c>
      <c r="J4062" s="3">
        <v>-1</v>
      </c>
      <c r="K4062" s="3" t="s">
        <v>4752</v>
      </c>
      <c r="L4062" s="3" t="s">
        <v>4726</v>
      </c>
      <c r="M4062" s="3" t="s">
        <v>11774</v>
      </c>
      <c r="N4062" s="3" t="s">
        <v>4722</v>
      </c>
      <c r="O4062" s="3" t="s">
        <v>4715</v>
      </c>
      <c r="P4062" s="3"/>
      <c r="Q4062" s="3"/>
      <c r="R4062" s="3"/>
      <c r="S4062" s="3"/>
      <c r="T4062" s="3" t="s">
        <v>4716</v>
      </c>
    </row>
    <row r="4063" spans="2:20">
      <c r="B4063" t="s">
        <v>12345</v>
      </c>
      <c r="C4063" t="s">
        <v>18564</v>
      </c>
      <c r="E4063" t="s">
        <v>14339</v>
      </c>
      <c r="F4063" s="3">
        <v>0</v>
      </c>
      <c r="G4063" s="3">
        <v>0</v>
      </c>
      <c r="H4063" s="255">
        <v>40907</v>
      </c>
      <c r="I4063" s="270">
        <v>11.166666666666666</v>
      </c>
      <c r="J4063" s="3">
        <v>-1</v>
      </c>
      <c r="K4063" s="3" t="s">
        <v>12343</v>
      </c>
      <c r="L4063" s="3" t="s">
        <v>4726</v>
      </c>
      <c r="M4063" s="3" t="s">
        <v>4994</v>
      </c>
      <c r="N4063" s="3" t="s">
        <v>4722</v>
      </c>
      <c r="O4063" s="3" t="s">
        <v>4715</v>
      </c>
      <c r="P4063" s="3"/>
      <c r="Q4063" s="3"/>
      <c r="R4063" s="3"/>
      <c r="S4063" s="3"/>
      <c r="T4063" s="3" t="s">
        <v>4716</v>
      </c>
    </row>
    <row r="4064" spans="2:20">
      <c r="B4064" t="s">
        <v>12345</v>
      </c>
      <c r="C4064" t="s">
        <v>18565</v>
      </c>
      <c r="E4064" t="s">
        <v>13322</v>
      </c>
      <c r="F4064" s="3">
        <v>0</v>
      </c>
      <c r="G4064" s="3">
        <v>0</v>
      </c>
      <c r="H4064" s="255">
        <v>40896</v>
      </c>
      <c r="I4064" s="270">
        <v>11.166666666666666</v>
      </c>
      <c r="J4064" s="3">
        <v>-1</v>
      </c>
      <c r="K4064" s="3" t="s">
        <v>12343</v>
      </c>
      <c r="L4064" s="3" t="s">
        <v>5197</v>
      </c>
      <c r="M4064" s="3" t="s">
        <v>12599</v>
      </c>
      <c r="N4064" s="3" t="s">
        <v>4722</v>
      </c>
      <c r="O4064" s="3" t="s">
        <v>4715</v>
      </c>
      <c r="P4064" s="3"/>
      <c r="Q4064" s="3"/>
      <c r="R4064" s="3"/>
      <c r="S4064" s="3"/>
      <c r="T4064" s="3" t="s">
        <v>4716</v>
      </c>
    </row>
    <row r="4065" spans="2:20">
      <c r="B4065" t="s">
        <v>12345</v>
      </c>
      <c r="C4065" t="s">
        <v>18566</v>
      </c>
      <c r="E4065" t="s">
        <v>17703</v>
      </c>
      <c r="F4065" s="3">
        <v>0</v>
      </c>
      <c r="G4065" s="3">
        <v>0</v>
      </c>
      <c r="H4065" s="255">
        <v>40885</v>
      </c>
      <c r="I4065" s="270">
        <v>11.166666666666666</v>
      </c>
      <c r="J4065" s="3">
        <v>-1</v>
      </c>
      <c r="K4065" s="3" t="s">
        <v>12343</v>
      </c>
      <c r="L4065" s="3" t="s">
        <v>5197</v>
      </c>
      <c r="M4065" s="3" t="s">
        <v>13565</v>
      </c>
      <c r="N4065" s="3" t="s">
        <v>4722</v>
      </c>
      <c r="O4065" s="3" t="s">
        <v>4715</v>
      </c>
      <c r="P4065" s="3"/>
      <c r="Q4065" s="3"/>
      <c r="R4065" s="3"/>
      <c r="S4065" s="3"/>
      <c r="T4065" s="3" t="s">
        <v>4716</v>
      </c>
    </row>
    <row r="4066" spans="2:20">
      <c r="B4066" t="s">
        <v>12345</v>
      </c>
      <c r="C4066" t="s">
        <v>18567</v>
      </c>
      <c r="E4066" t="s">
        <v>16677</v>
      </c>
      <c r="F4066" s="3">
        <v>0</v>
      </c>
      <c r="G4066" s="3">
        <v>0</v>
      </c>
      <c r="H4066" s="255">
        <v>40907</v>
      </c>
      <c r="I4066" s="270">
        <v>11.166666666666666</v>
      </c>
      <c r="J4066" s="3">
        <v>-1</v>
      </c>
      <c r="K4066" s="3" t="s">
        <v>12343</v>
      </c>
      <c r="L4066" s="3" t="s">
        <v>4726</v>
      </c>
      <c r="M4066" s="3" t="s">
        <v>18568</v>
      </c>
      <c r="N4066" s="3" t="s">
        <v>4718</v>
      </c>
      <c r="O4066" s="3" t="s">
        <v>4715</v>
      </c>
      <c r="P4066" s="3"/>
      <c r="Q4066" s="3"/>
      <c r="R4066" s="3"/>
      <c r="S4066" s="3"/>
      <c r="T4066" s="3" t="s">
        <v>4716</v>
      </c>
    </row>
    <row r="4067" spans="2:20">
      <c r="B4067" t="s">
        <v>12345</v>
      </c>
      <c r="C4067" t="s">
        <v>18569</v>
      </c>
      <c r="E4067" t="s">
        <v>15980</v>
      </c>
      <c r="F4067" s="3">
        <v>0</v>
      </c>
      <c r="G4067" s="3">
        <v>0</v>
      </c>
      <c r="H4067" s="255">
        <v>40905</v>
      </c>
      <c r="I4067" s="270">
        <v>11.166666666666666</v>
      </c>
      <c r="J4067" s="3">
        <v>-1</v>
      </c>
      <c r="K4067" s="3" t="s">
        <v>12343</v>
      </c>
      <c r="L4067" s="3" t="s">
        <v>5197</v>
      </c>
      <c r="M4067" s="3" t="s">
        <v>12352</v>
      </c>
      <c r="N4067" s="3" t="s">
        <v>4718</v>
      </c>
      <c r="O4067" s="3" t="s">
        <v>4715</v>
      </c>
      <c r="P4067" s="3"/>
      <c r="Q4067" s="3"/>
      <c r="R4067" s="3"/>
      <c r="S4067" s="3"/>
      <c r="T4067" s="3" t="s">
        <v>4716</v>
      </c>
    </row>
    <row r="4068" spans="2:20">
      <c r="B4068" t="s">
        <v>12345</v>
      </c>
      <c r="C4068" t="s">
        <v>18570</v>
      </c>
      <c r="E4068" t="s">
        <v>18571</v>
      </c>
      <c r="F4068" s="3">
        <v>2</v>
      </c>
      <c r="G4068" s="3">
        <v>4116.49</v>
      </c>
      <c r="H4068" s="255">
        <v>40907</v>
      </c>
      <c r="I4068" s="270">
        <v>11.166666666666666</v>
      </c>
      <c r="J4068" s="3">
        <v>-1</v>
      </c>
      <c r="K4068" s="3" t="s">
        <v>4752</v>
      </c>
      <c r="L4068" s="3" t="s">
        <v>4726</v>
      </c>
      <c r="M4068" s="3" t="s">
        <v>11774</v>
      </c>
      <c r="N4068" s="3" t="s">
        <v>4712</v>
      </c>
      <c r="O4068" s="3" t="s">
        <v>4715</v>
      </c>
      <c r="P4068" s="3"/>
      <c r="Q4068" s="3"/>
      <c r="R4068" s="3"/>
      <c r="S4068" s="3"/>
      <c r="T4068" s="3" t="s">
        <v>4716</v>
      </c>
    </row>
    <row r="4069" spans="2:20">
      <c r="B4069" t="s">
        <v>12345</v>
      </c>
      <c r="C4069" t="s">
        <v>18572</v>
      </c>
      <c r="E4069" t="s">
        <v>14137</v>
      </c>
      <c r="F4069" s="3">
        <v>0</v>
      </c>
      <c r="G4069" s="3">
        <v>0</v>
      </c>
      <c r="H4069" s="255">
        <v>40891</v>
      </c>
      <c r="I4069" s="270">
        <v>11.166666666666666</v>
      </c>
      <c r="J4069" s="3">
        <v>-1</v>
      </c>
      <c r="K4069" s="3" t="s">
        <v>12343</v>
      </c>
      <c r="L4069" s="3" t="s">
        <v>4726</v>
      </c>
      <c r="M4069" s="3" t="s">
        <v>11774</v>
      </c>
      <c r="N4069" s="3" t="s">
        <v>4722</v>
      </c>
      <c r="O4069" s="3" t="s">
        <v>4715</v>
      </c>
      <c r="P4069" s="3"/>
      <c r="Q4069" s="3"/>
      <c r="R4069" s="3"/>
      <c r="S4069" s="3"/>
      <c r="T4069" s="3" t="s">
        <v>4716</v>
      </c>
    </row>
    <row r="4070" spans="2:20">
      <c r="B4070" t="s">
        <v>12345</v>
      </c>
      <c r="C4070" t="s">
        <v>18573</v>
      </c>
      <c r="E4070" t="s">
        <v>17311</v>
      </c>
      <c r="F4070" s="3">
        <v>1</v>
      </c>
      <c r="G4070" s="3">
        <v>1363.76</v>
      </c>
      <c r="H4070" s="255">
        <v>40896</v>
      </c>
      <c r="I4070" s="270">
        <v>11.166666666666666</v>
      </c>
      <c r="J4070" s="3">
        <v>-1</v>
      </c>
      <c r="K4070" s="3" t="s">
        <v>12343</v>
      </c>
      <c r="L4070" s="3" t="s">
        <v>4726</v>
      </c>
      <c r="M4070" s="3" t="s">
        <v>8157</v>
      </c>
      <c r="N4070" s="3" t="s">
        <v>4718</v>
      </c>
      <c r="O4070" s="3" t="s">
        <v>4715</v>
      </c>
      <c r="P4070" s="3"/>
      <c r="Q4070" s="3"/>
      <c r="R4070" s="3"/>
      <c r="S4070" s="3"/>
      <c r="T4070" s="3" t="s">
        <v>4716</v>
      </c>
    </row>
    <row r="4071" spans="2:20">
      <c r="B4071" t="s">
        <v>12345</v>
      </c>
      <c r="C4071" t="s">
        <v>18574</v>
      </c>
      <c r="E4071" t="s">
        <v>17268</v>
      </c>
      <c r="F4071" s="3">
        <v>0</v>
      </c>
      <c r="G4071" s="3">
        <v>0</v>
      </c>
      <c r="H4071" s="255">
        <v>40893</v>
      </c>
      <c r="I4071" s="270">
        <v>11.166666666666666</v>
      </c>
      <c r="J4071" s="3">
        <v>-1</v>
      </c>
      <c r="K4071" s="3" t="s">
        <v>4752</v>
      </c>
      <c r="L4071" s="3" t="s">
        <v>5324</v>
      </c>
      <c r="M4071" s="3" t="s">
        <v>13064</v>
      </c>
      <c r="N4071" s="3" t="s">
        <v>4722</v>
      </c>
      <c r="O4071" s="3" t="s">
        <v>4715</v>
      </c>
      <c r="P4071" s="3"/>
      <c r="Q4071" s="3"/>
      <c r="R4071" s="3"/>
      <c r="S4071" s="3"/>
      <c r="T4071" s="3" t="s">
        <v>4716</v>
      </c>
    </row>
    <row r="4072" spans="2:20">
      <c r="B4072" t="s">
        <v>12345</v>
      </c>
      <c r="C4072" t="s">
        <v>18575</v>
      </c>
      <c r="E4072" t="s">
        <v>16158</v>
      </c>
      <c r="F4072" s="3">
        <v>0</v>
      </c>
      <c r="G4072" s="3">
        <v>0</v>
      </c>
      <c r="H4072" s="255">
        <v>40905</v>
      </c>
      <c r="I4072" s="270">
        <v>11.166666666666666</v>
      </c>
      <c r="J4072" s="3">
        <v>-1</v>
      </c>
      <c r="K4072" s="3" t="s">
        <v>12343</v>
      </c>
      <c r="L4072" s="3" t="s">
        <v>4726</v>
      </c>
      <c r="M4072" s="3" t="s">
        <v>18576</v>
      </c>
      <c r="N4072" s="3" t="s">
        <v>4731</v>
      </c>
      <c r="O4072" s="3" t="s">
        <v>4715</v>
      </c>
      <c r="P4072" s="3"/>
      <c r="Q4072" s="3"/>
      <c r="R4072" s="3"/>
      <c r="S4072" s="3"/>
      <c r="T4072" s="3" t="s">
        <v>4716</v>
      </c>
    </row>
    <row r="4073" spans="2:20">
      <c r="B4073" t="s">
        <v>12345</v>
      </c>
      <c r="C4073" t="s">
        <v>18577</v>
      </c>
      <c r="E4073" t="s">
        <v>15412</v>
      </c>
      <c r="F4073" s="3">
        <v>0</v>
      </c>
      <c r="G4073" s="3">
        <v>0</v>
      </c>
      <c r="H4073" s="255">
        <v>40882</v>
      </c>
      <c r="I4073" s="270">
        <v>11.166666666666666</v>
      </c>
      <c r="J4073" s="3">
        <v>-1</v>
      </c>
      <c r="K4073" s="3" t="s">
        <v>12343</v>
      </c>
      <c r="L4073" s="3" t="s">
        <v>5197</v>
      </c>
      <c r="M4073" s="3" t="s">
        <v>12999</v>
      </c>
      <c r="N4073" s="3" t="s">
        <v>4722</v>
      </c>
      <c r="O4073" s="3" t="s">
        <v>4715</v>
      </c>
      <c r="P4073" s="3"/>
      <c r="Q4073" s="3"/>
      <c r="R4073" s="3"/>
      <c r="S4073" s="3"/>
      <c r="T4073" s="3" t="s">
        <v>4716</v>
      </c>
    </row>
    <row r="4074" spans="2:20">
      <c r="B4074" t="s">
        <v>12378</v>
      </c>
      <c r="C4074" t="s">
        <v>18578</v>
      </c>
      <c r="E4074" t="s">
        <v>12979</v>
      </c>
      <c r="F4074" s="3">
        <v>0</v>
      </c>
      <c r="G4074" s="3">
        <v>0</v>
      </c>
      <c r="H4074" s="255">
        <v>40899</v>
      </c>
      <c r="I4074" s="270">
        <v>11.166666666666666</v>
      </c>
      <c r="J4074" s="3">
        <v>100424</v>
      </c>
      <c r="K4074" s="3" t="s">
        <v>12343</v>
      </c>
      <c r="L4074" s="3" t="s">
        <v>4726</v>
      </c>
      <c r="M4074" s="3" t="s">
        <v>18579</v>
      </c>
      <c r="N4074" s="3" t="s">
        <v>4731</v>
      </c>
      <c r="O4074" s="3" t="s">
        <v>4715</v>
      </c>
      <c r="P4074" s="3"/>
      <c r="Q4074" s="3"/>
      <c r="R4074" s="3"/>
      <c r="S4074" s="3"/>
      <c r="T4074" s="3" t="s">
        <v>4716</v>
      </c>
    </row>
    <row r="4075" spans="2:20">
      <c r="B4075" t="s">
        <v>12345</v>
      </c>
      <c r="C4075" t="s">
        <v>18580</v>
      </c>
      <c r="E4075" t="s">
        <v>16286</v>
      </c>
      <c r="F4075" s="3">
        <v>2</v>
      </c>
      <c r="G4075" s="3">
        <v>4116.49</v>
      </c>
      <c r="H4075" s="255">
        <v>40907</v>
      </c>
      <c r="I4075" s="270">
        <v>11.166666666666666</v>
      </c>
      <c r="J4075" s="3">
        <v>-1</v>
      </c>
      <c r="K4075" s="3" t="s">
        <v>12343</v>
      </c>
      <c r="L4075" s="3" t="s">
        <v>5324</v>
      </c>
      <c r="M4075" s="3" t="s">
        <v>18581</v>
      </c>
      <c r="N4075" s="3" t="s">
        <v>4722</v>
      </c>
      <c r="O4075" s="3" t="s">
        <v>4715</v>
      </c>
      <c r="P4075" s="3"/>
      <c r="Q4075" s="3"/>
      <c r="R4075" s="3"/>
      <c r="S4075" s="3"/>
      <c r="T4075" s="3" t="s">
        <v>4716</v>
      </c>
    </row>
    <row r="4076" spans="2:20">
      <c r="B4076" t="s">
        <v>12345</v>
      </c>
      <c r="C4076" t="s">
        <v>18582</v>
      </c>
      <c r="E4076" t="s">
        <v>14782</v>
      </c>
      <c r="F4076" s="3">
        <v>0</v>
      </c>
      <c r="G4076" s="3">
        <v>0</v>
      </c>
      <c r="H4076" s="255">
        <v>40872</v>
      </c>
      <c r="I4076" s="270">
        <v>11.25</v>
      </c>
      <c r="J4076" s="3">
        <v>-1</v>
      </c>
      <c r="K4076" s="3" t="s">
        <v>12343</v>
      </c>
      <c r="L4076" s="3" t="s">
        <v>4753</v>
      </c>
      <c r="M4076" s="3" t="s">
        <v>4753</v>
      </c>
      <c r="N4076" s="3" t="s">
        <v>4722</v>
      </c>
      <c r="O4076" s="3" t="s">
        <v>4715</v>
      </c>
      <c r="P4076" s="3"/>
      <c r="Q4076" s="3"/>
      <c r="R4076" s="3"/>
      <c r="S4076" s="3"/>
      <c r="T4076" s="3" t="s">
        <v>4716</v>
      </c>
    </row>
    <row r="4077" spans="2:20">
      <c r="B4077" t="s">
        <v>12345</v>
      </c>
      <c r="C4077" t="s">
        <v>18583</v>
      </c>
      <c r="E4077" t="s">
        <v>18584</v>
      </c>
      <c r="F4077" s="3">
        <v>0</v>
      </c>
      <c r="G4077" s="3">
        <v>0</v>
      </c>
      <c r="H4077" s="255">
        <v>40851</v>
      </c>
      <c r="I4077" s="270">
        <v>11.25</v>
      </c>
      <c r="J4077" s="3">
        <v>-1</v>
      </c>
      <c r="K4077" s="3" t="s">
        <v>4752</v>
      </c>
      <c r="L4077" s="3" t="s">
        <v>4753</v>
      </c>
      <c r="M4077" s="3" t="s">
        <v>4753</v>
      </c>
      <c r="N4077" s="3" t="s">
        <v>4731</v>
      </c>
      <c r="O4077" s="3" t="s">
        <v>4715</v>
      </c>
      <c r="P4077" s="3"/>
      <c r="Q4077" s="3"/>
      <c r="R4077" s="3"/>
      <c r="S4077" s="3"/>
      <c r="T4077" s="3" t="s">
        <v>4716</v>
      </c>
    </row>
    <row r="4078" spans="2:20">
      <c r="B4078" t="s">
        <v>12345</v>
      </c>
      <c r="C4078" t="s">
        <v>18585</v>
      </c>
      <c r="E4078" t="s">
        <v>16171</v>
      </c>
      <c r="F4078" s="3">
        <v>0</v>
      </c>
      <c r="G4078" s="3">
        <v>0</v>
      </c>
      <c r="H4078" s="255">
        <v>40877</v>
      </c>
      <c r="I4078" s="270">
        <v>11.25</v>
      </c>
      <c r="J4078" s="3">
        <v>-1</v>
      </c>
      <c r="K4078" s="3" t="s">
        <v>4752</v>
      </c>
      <c r="L4078" s="3" t="s">
        <v>4726</v>
      </c>
      <c r="M4078" s="3" t="s">
        <v>5972</v>
      </c>
      <c r="N4078" s="3" t="s">
        <v>4722</v>
      </c>
      <c r="O4078" s="3" t="s">
        <v>4715</v>
      </c>
      <c r="P4078" s="3"/>
      <c r="Q4078" s="3"/>
      <c r="R4078" s="3"/>
      <c r="S4078" s="3"/>
      <c r="T4078" s="3" t="s">
        <v>4716</v>
      </c>
    </row>
    <row r="4079" spans="2:20">
      <c r="B4079" t="s">
        <v>12345</v>
      </c>
      <c r="C4079" t="s">
        <v>18586</v>
      </c>
      <c r="E4079" t="s">
        <v>18587</v>
      </c>
      <c r="F4079" s="3">
        <v>0</v>
      </c>
      <c r="G4079" s="3">
        <v>0</v>
      </c>
      <c r="H4079" s="255">
        <v>40864</v>
      </c>
      <c r="I4079" s="270">
        <v>11.25</v>
      </c>
      <c r="J4079" s="3">
        <v>42870</v>
      </c>
      <c r="K4079" s="3" t="s">
        <v>12343</v>
      </c>
      <c r="L4079" s="3" t="s">
        <v>4726</v>
      </c>
      <c r="M4079" s="3" t="s">
        <v>4994</v>
      </c>
      <c r="N4079" s="3" t="s">
        <v>4712</v>
      </c>
      <c r="O4079" s="3" t="s">
        <v>4715</v>
      </c>
      <c r="P4079" s="3"/>
      <c r="Q4079" s="3"/>
      <c r="R4079" s="3"/>
      <c r="S4079" s="3"/>
      <c r="T4079" s="3" t="s">
        <v>4716</v>
      </c>
    </row>
    <row r="4080" spans="2:20">
      <c r="B4080" t="s">
        <v>12345</v>
      </c>
      <c r="C4080" t="s">
        <v>18588</v>
      </c>
      <c r="E4080" t="s">
        <v>18589</v>
      </c>
      <c r="F4080" s="3">
        <v>0</v>
      </c>
      <c r="G4080" s="3">
        <v>0</v>
      </c>
      <c r="H4080" s="255">
        <v>40869</v>
      </c>
      <c r="I4080" s="270">
        <v>11.25</v>
      </c>
      <c r="J4080" s="3">
        <v>-1</v>
      </c>
      <c r="K4080" s="3" t="s">
        <v>12343</v>
      </c>
      <c r="L4080" s="3" t="s">
        <v>4726</v>
      </c>
      <c r="M4080" s="3" t="s">
        <v>11774</v>
      </c>
      <c r="N4080" s="3" t="s">
        <v>4722</v>
      </c>
      <c r="O4080" s="3" t="s">
        <v>4715</v>
      </c>
      <c r="P4080" s="3"/>
      <c r="Q4080" s="3"/>
      <c r="R4080" s="3"/>
      <c r="S4080" s="3"/>
      <c r="T4080" s="3" t="s">
        <v>4716</v>
      </c>
    </row>
    <row r="4081" spans="2:20">
      <c r="B4081" t="s">
        <v>12378</v>
      </c>
      <c r="C4081" t="s">
        <v>18590</v>
      </c>
      <c r="E4081" t="s">
        <v>12847</v>
      </c>
      <c r="F4081" s="3">
        <v>0</v>
      </c>
      <c r="G4081" s="3">
        <v>0</v>
      </c>
      <c r="H4081" s="255">
        <v>40863</v>
      </c>
      <c r="I4081" s="270">
        <v>11.25</v>
      </c>
      <c r="J4081" s="3">
        <v>193819</v>
      </c>
      <c r="K4081" s="3" t="s">
        <v>12343</v>
      </c>
      <c r="L4081" s="3" t="s">
        <v>5197</v>
      </c>
      <c r="M4081" s="3" t="s">
        <v>18591</v>
      </c>
      <c r="N4081" s="3" t="s">
        <v>4718</v>
      </c>
      <c r="O4081" s="3" t="s">
        <v>4715</v>
      </c>
      <c r="P4081" s="3"/>
      <c r="Q4081" s="3"/>
      <c r="R4081" s="3"/>
      <c r="S4081" s="3"/>
      <c r="T4081" s="3" t="s">
        <v>4716</v>
      </c>
    </row>
    <row r="4082" spans="2:20">
      <c r="B4082" t="s">
        <v>12345</v>
      </c>
      <c r="C4082" t="s">
        <v>18592</v>
      </c>
      <c r="E4082" t="s">
        <v>14620</v>
      </c>
      <c r="F4082" s="3">
        <v>0</v>
      </c>
      <c r="G4082" s="3">
        <v>0</v>
      </c>
      <c r="H4082" s="255">
        <v>40859</v>
      </c>
      <c r="I4082" s="270">
        <v>11.25</v>
      </c>
      <c r="J4082" s="3">
        <v>-1</v>
      </c>
      <c r="K4082" s="3" t="s">
        <v>12343</v>
      </c>
      <c r="L4082" s="3" t="s">
        <v>5324</v>
      </c>
      <c r="M4082" s="3" t="s">
        <v>13064</v>
      </c>
      <c r="N4082" s="3" t="s">
        <v>4769</v>
      </c>
      <c r="O4082" s="3" t="s">
        <v>4715</v>
      </c>
      <c r="P4082" s="3"/>
      <c r="Q4082" s="3"/>
      <c r="R4082" s="3"/>
      <c r="S4082" s="3"/>
      <c r="T4082" s="3" t="s">
        <v>4716</v>
      </c>
    </row>
    <row r="4083" spans="2:20">
      <c r="B4083" t="s">
        <v>12345</v>
      </c>
      <c r="C4083" t="s">
        <v>18593</v>
      </c>
      <c r="E4083" t="s">
        <v>13545</v>
      </c>
      <c r="F4083" s="3">
        <v>0</v>
      </c>
      <c r="G4083" s="3">
        <v>0</v>
      </c>
      <c r="H4083" s="255">
        <v>40859</v>
      </c>
      <c r="I4083" s="270">
        <v>11.25</v>
      </c>
      <c r="J4083" s="3">
        <v>131179</v>
      </c>
      <c r="K4083" s="3" t="s">
        <v>4752</v>
      </c>
      <c r="L4083" s="3" t="s">
        <v>4726</v>
      </c>
      <c r="M4083" s="3" t="s">
        <v>7955</v>
      </c>
      <c r="N4083" s="3" t="s">
        <v>4722</v>
      </c>
      <c r="O4083" s="3" t="s">
        <v>4715</v>
      </c>
      <c r="P4083" s="3"/>
      <c r="Q4083" s="3"/>
      <c r="R4083" s="3"/>
      <c r="S4083" s="3"/>
      <c r="T4083" s="3" t="s">
        <v>4716</v>
      </c>
    </row>
    <row r="4084" spans="2:20">
      <c r="B4084" t="s">
        <v>12345</v>
      </c>
      <c r="C4084" t="s">
        <v>18594</v>
      </c>
      <c r="E4084" t="s">
        <v>13868</v>
      </c>
      <c r="F4084" s="3">
        <v>1</v>
      </c>
      <c r="G4084" s="3">
        <v>1363.76</v>
      </c>
      <c r="H4084" s="255">
        <v>40850</v>
      </c>
      <c r="I4084" s="270">
        <v>11.25</v>
      </c>
      <c r="J4084" s="3">
        <v>-1</v>
      </c>
      <c r="K4084" s="3" t="s">
        <v>12343</v>
      </c>
      <c r="L4084" s="3" t="s">
        <v>5197</v>
      </c>
      <c r="M4084" s="3" t="s">
        <v>10405</v>
      </c>
      <c r="N4084" s="3" t="s">
        <v>4722</v>
      </c>
      <c r="O4084" s="3" t="s">
        <v>4715</v>
      </c>
      <c r="P4084" s="3"/>
      <c r="Q4084" s="3"/>
      <c r="R4084" s="3"/>
      <c r="S4084" s="3"/>
      <c r="T4084" s="3" t="s">
        <v>4716</v>
      </c>
    </row>
    <row r="4085" spans="2:20">
      <c r="B4085" t="s">
        <v>12345</v>
      </c>
      <c r="C4085" t="s">
        <v>18595</v>
      </c>
      <c r="E4085" t="s">
        <v>16349</v>
      </c>
      <c r="F4085" s="3">
        <v>1</v>
      </c>
      <c r="G4085" s="3">
        <v>1363.76</v>
      </c>
      <c r="H4085" s="255">
        <v>40869</v>
      </c>
      <c r="I4085" s="270">
        <v>11.25</v>
      </c>
      <c r="J4085" s="3">
        <v>-1</v>
      </c>
      <c r="K4085" s="3" t="s">
        <v>12343</v>
      </c>
      <c r="L4085" s="3" t="s">
        <v>4726</v>
      </c>
      <c r="M4085" s="3" t="s">
        <v>4994</v>
      </c>
      <c r="N4085" s="3" t="s">
        <v>4731</v>
      </c>
      <c r="O4085" s="3" t="s">
        <v>4715</v>
      </c>
      <c r="P4085" s="3"/>
      <c r="Q4085" s="3"/>
      <c r="R4085" s="3"/>
      <c r="S4085" s="3"/>
      <c r="T4085" s="3" t="s">
        <v>4716</v>
      </c>
    </row>
    <row r="4086" spans="2:20">
      <c r="B4086" t="s">
        <v>12345</v>
      </c>
      <c r="C4086" t="s">
        <v>18596</v>
      </c>
      <c r="E4086" t="s">
        <v>15878</v>
      </c>
      <c r="F4086" s="3">
        <v>0</v>
      </c>
      <c r="G4086" s="3">
        <v>0</v>
      </c>
      <c r="H4086" s="255">
        <v>40854</v>
      </c>
      <c r="I4086" s="270">
        <v>11.25</v>
      </c>
      <c r="J4086" s="3">
        <v>-1</v>
      </c>
      <c r="K4086" s="3" t="s">
        <v>4752</v>
      </c>
      <c r="L4086" s="3" t="s">
        <v>4726</v>
      </c>
      <c r="M4086" s="3" t="s">
        <v>4994</v>
      </c>
      <c r="N4086" s="3" t="s">
        <v>4712</v>
      </c>
      <c r="O4086" s="3" t="s">
        <v>4715</v>
      </c>
      <c r="P4086" s="3"/>
      <c r="Q4086" s="3"/>
      <c r="R4086" s="3"/>
      <c r="S4086" s="3"/>
      <c r="T4086" s="3" t="s">
        <v>4716</v>
      </c>
    </row>
    <row r="4087" spans="2:20">
      <c r="B4087" t="s">
        <v>12345</v>
      </c>
      <c r="C4087" t="s">
        <v>18597</v>
      </c>
      <c r="E4087" t="s">
        <v>12531</v>
      </c>
      <c r="F4087" s="3">
        <v>0</v>
      </c>
      <c r="G4087" s="3">
        <v>0</v>
      </c>
      <c r="H4087" s="255">
        <v>40870</v>
      </c>
      <c r="I4087" s="270">
        <v>11.25</v>
      </c>
      <c r="J4087" s="3">
        <v>131135</v>
      </c>
      <c r="K4087" s="3" t="s">
        <v>12343</v>
      </c>
      <c r="L4087" s="3" t="s">
        <v>4726</v>
      </c>
      <c r="M4087" s="3" t="s">
        <v>12473</v>
      </c>
      <c r="N4087" s="3" t="s">
        <v>4731</v>
      </c>
      <c r="O4087" s="3" t="s">
        <v>4715</v>
      </c>
      <c r="P4087" s="3"/>
      <c r="Q4087" s="3"/>
      <c r="R4087" s="3"/>
      <c r="S4087" s="3"/>
      <c r="T4087" s="3" t="s">
        <v>4716</v>
      </c>
    </row>
    <row r="4088" spans="2:20">
      <c r="B4088" t="s">
        <v>12345</v>
      </c>
      <c r="C4088" t="s">
        <v>18598</v>
      </c>
      <c r="E4088" t="s">
        <v>16903</v>
      </c>
      <c r="F4088" s="3">
        <v>0</v>
      </c>
      <c r="G4088" s="3">
        <v>0</v>
      </c>
      <c r="H4088" s="255">
        <v>40876</v>
      </c>
      <c r="I4088" s="270">
        <v>11.25</v>
      </c>
      <c r="J4088" s="3">
        <v>-1</v>
      </c>
      <c r="K4088" s="3" t="s">
        <v>12343</v>
      </c>
      <c r="L4088" s="3" t="s">
        <v>5324</v>
      </c>
      <c r="M4088" s="3" t="s">
        <v>11774</v>
      </c>
      <c r="N4088" s="3" t="s">
        <v>4722</v>
      </c>
      <c r="O4088" s="3" t="s">
        <v>4715</v>
      </c>
      <c r="P4088" s="3"/>
      <c r="Q4088" s="3"/>
      <c r="R4088" s="3"/>
      <c r="S4088" s="3"/>
      <c r="T4088" s="3" t="s">
        <v>4716</v>
      </c>
    </row>
    <row r="4089" spans="2:20">
      <c r="B4089" t="s">
        <v>12345</v>
      </c>
      <c r="C4089" t="s">
        <v>18599</v>
      </c>
      <c r="E4089" t="s">
        <v>16446</v>
      </c>
      <c r="F4089" s="3">
        <v>0</v>
      </c>
      <c r="G4089" s="3">
        <v>0</v>
      </c>
      <c r="H4089" s="255">
        <v>40869</v>
      </c>
      <c r="I4089" s="270">
        <v>11.25</v>
      </c>
      <c r="J4089" s="3">
        <v>-1</v>
      </c>
      <c r="K4089" s="3" t="s">
        <v>12343</v>
      </c>
      <c r="L4089" s="3" t="s">
        <v>4726</v>
      </c>
      <c r="M4089" s="3" t="s">
        <v>11774</v>
      </c>
      <c r="N4089" s="3" t="s">
        <v>4712</v>
      </c>
      <c r="O4089" s="3" t="s">
        <v>4715</v>
      </c>
      <c r="P4089" s="3"/>
      <c r="Q4089" s="3"/>
      <c r="R4089" s="3"/>
      <c r="S4089" s="3"/>
      <c r="T4089" s="3" t="s">
        <v>4716</v>
      </c>
    </row>
    <row r="4090" spans="2:20">
      <c r="B4090" t="s">
        <v>12345</v>
      </c>
      <c r="C4090" t="s">
        <v>18600</v>
      </c>
      <c r="E4090" t="s">
        <v>15884</v>
      </c>
      <c r="F4090" s="3">
        <v>0</v>
      </c>
      <c r="G4090" s="3">
        <v>0</v>
      </c>
      <c r="H4090" s="255">
        <v>40877</v>
      </c>
      <c r="I4090" s="270">
        <v>11.25</v>
      </c>
      <c r="J4090" s="3">
        <v>-1</v>
      </c>
      <c r="K4090" s="3" t="s">
        <v>12343</v>
      </c>
      <c r="L4090" s="3" t="s">
        <v>4726</v>
      </c>
      <c r="M4090" s="3" t="s">
        <v>5188</v>
      </c>
      <c r="N4090" s="3" t="s">
        <v>4731</v>
      </c>
      <c r="O4090" s="3" t="s">
        <v>4715</v>
      </c>
      <c r="P4090" s="3"/>
      <c r="Q4090" s="3"/>
      <c r="R4090" s="3"/>
      <c r="S4090" s="3"/>
      <c r="T4090" s="3" t="s">
        <v>4716</v>
      </c>
    </row>
    <row r="4091" spans="2:20">
      <c r="B4091" t="s">
        <v>12345</v>
      </c>
      <c r="C4091" t="s">
        <v>18601</v>
      </c>
      <c r="E4091" t="s">
        <v>15513</v>
      </c>
      <c r="F4091" s="3">
        <v>0</v>
      </c>
      <c r="G4091" s="3">
        <v>0</v>
      </c>
      <c r="H4091" s="255">
        <v>40873</v>
      </c>
      <c r="I4091" s="270">
        <v>11.25</v>
      </c>
      <c r="J4091" s="3">
        <v>-1</v>
      </c>
      <c r="K4091" s="3" t="s">
        <v>12343</v>
      </c>
      <c r="L4091" s="3" t="s">
        <v>4726</v>
      </c>
      <c r="M4091" s="3" t="s">
        <v>15479</v>
      </c>
      <c r="N4091" s="3" t="s">
        <v>4718</v>
      </c>
      <c r="O4091" s="3" t="s">
        <v>4715</v>
      </c>
      <c r="P4091" s="3"/>
      <c r="Q4091" s="3"/>
      <c r="R4091" s="3"/>
      <c r="S4091" s="3"/>
      <c r="T4091" s="3" t="s">
        <v>4716</v>
      </c>
    </row>
    <row r="4092" spans="2:20">
      <c r="B4092" t="s">
        <v>12345</v>
      </c>
      <c r="C4092" t="s">
        <v>18602</v>
      </c>
      <c r="E4092" t="s">
        <v>17019</v>
      </c>
      <c r="F4092" s="3">
        <v>0</v>
      </c>
      <c r="G4092" s="3">
        <v>0</v>
      </c>
      <c r="H4092" s="255">
        <v>40877</v>
      </c>
      <c r="I4092" s="270">
        <v>11.25</v>
      </c>
      <c r="J4092" s="3">
        <v>-1</v>
      </c>
      <c r="K4092" s="3" t="s">
        <v>4752</v>
      </c>
      <c r="L4092" s="3" t="s">
        <v>4726</v>
      </c>
      <c r="M4092" s="3" t="s">
        <v>5188</v>
      </c>
      <c r="N4092" s="3" t="s">
        <v>4731</v>
      </c>
      <c r="O4092" s="3" t="s">
        <v>4715</v>
      </c>
      <c r="P4092" s="3"/>
      <c r="Q4092" s="3"/>
      <c r="R4092" s="3"/>
      <c r="S4092" s="3"/>
      <c r="T4092" s="3" t="s">
        <v>4716</v>
      </c>
    </row>
    <row r="4093" spans="2:20">
      <c r="B4093" t="s">
        <v>12345</v>
      </c>
      <c r="C4093" t="s">
        <v>18603</v>
      </c>
      <c r="E4093" t="s">
        <v>13855</v>
      </c>
      <c r="F4093" s="3">
        <v>0</v>
      </c>
      <c r="G4093" s="3">
        <v>0</v>
      </c>
      <c r="H4093" s="255">
        <v>40854</v>
      </c>
      <c r="I4093" s="270">
        <v>11.25</v>
      </c>
      <c r="J4093" s="3">
        <v>-1</v>
      </c>
      <c r="K4093" s="3" t="s">
        <v>4752</v>
      </c>
      <c r="L4093" s="3" t="s">
        <v>4726</v>
      </c>
      <c r="M4093" s="3" t="s">
        <v>5972</v>
      </c>
      <c r="N4093" s="3" t="s">
        <v>4712</v>
      </c>
      <c r="O4093" s="3" t="s">
        <v>4715</v>
      </c>
      <c r="P4093" s="3"/>
      <c r="Q4093" s="3"/>
      <c r="R4093" s="3"/>
      <c r="S4093" s="3"/>
      <c r="T4093" s="3" t="s">
        <v>4716</v>
      </c>
    </row>
    <row r="4094" spans="2:20">
      <c r="B4094" t="s">
        <v>12345</v>
      </c>
      <c r="C4094" t="s">
        <v>18604</v>
      </c>
      <c r="E4094" t="s">
        <v>16551</v>
      </c>
      <c r="F4094" s="3">
        <v>0</v>
      </c>
      <c r="G4094" s="3">
        <v>0</v>
      </c>
      <c r="H4094" s="255">
        <v>40852</v>
      </c>
      <c r="I4094" s="270">
        <v>11.25</v>
      </c>
      <c r="J4094" s="3">
        <v>175827</v>
      </c>
      <c r="K4094" s="3" t="s">
        <v>12343</v>
      </c>
      <c r="L4094" s="3" t="s">
        <v>4726</v>
      </c>
      <c r="M4094" s="3" t="s">
        <v>4994</v>
      </c>
      <c r="N4094" s="3" t="s">
        <v>4712</v>
      </c>
      <c r="O4094" s="3" t="s">
        <v>4715</v>
      </c>
      <c r="P4094" s="3"/>
      <c r="Q4094" s="3"/>
      <c r="R4094" s="3"/>
      <c r="S4094" s="3"/>
      <c r="T4094" s="3" t="s">
        <v>4716</v>
      </c>
    </row>
    <row r="4095" spans="2:20">
      <c r="B4095" t="s">
        <v>12345</v>
      </c>
      <c r="C4095" t="s">
        <v>18605</v>
      </c>
      <c r="E4095" t="s">
        <v>13628</v>
      </c>
      <c r="F4095" s="3">
        <v>0</v>
      </c>
      <c r="G4095" s="3">
        <v>0</v>
      </c>
      <c r="H4095" s="255">
        <v>40875</v>
      </c>
      <c r="I4095" s="270">
        <v>11.25</v>
      </c>
      <c r="J4095" s="3">
        <v>138905</v>
      </c>
      <c r="K4095" s="3" t="s">
        <v>4752</v>
      </c>
      <c r="L4095" s="3" t="s">
        <v>4726</v>
      </c>
      <c r="M4095" s="3" t="s">
        <v>5972</v>
      </c>
      <c r="N4095" s="3" t="s">
        <v>4718</v>
      </c>
      <c r="O4095" s="3" t="s">
        <v>4715</v>
      </c>
      <c r="P4095" s="3"/>
      <c r="Q4095" s="3"/>
      <c r="R4095" s="3"/>
      <c r="S4095" s="3"/>
      <c r="T4095" s="3" t="s">
        <v>4716</v>
      </c>
    </row>
    <row r="4096" spans="2:20">
      <c r="B4096" t="s">
        <v>12345</v>
      </c>
      <c r="C4096" t="s">
        <v>18606</v>
      </c>
      <c r="E4096" t="s">
        <v>14676</v>
      </c>
      <c r="F4096" s="3">
        <v>0</v>
      </c>
      <c r="G4096" s="3">
        <v>0</v>
      </c>
      <c r="H4096" s="255">
        <v>40877</v>
      </c>
      <c r="I4096" s="270">
        <v>11.25</v>
      </c>
      <c r="J4096" s="3">
        <v>-1</v>
      </c>
      <c r="K4096" s="3" t="s">
        <v>12343</v>
      </c>
      <c r="L4096" s="3" t="s">
        <v>4753</v>
      </c>
      <c r="M4096" s="3" t="s">
        <v>4753</v>
      </c>
      <c r="N4096" s="3" t="s">
        <v>4722</v>
      </c>
      <c r="O4096" s="3" t="s">
        <v>4715</v>
      </c>
      <c r="P4096" s="3"/>
      <c r="Q4096" s="3"/>
      <c r="R4096" s="3"/>
      <c r="S4096" s="3"/>
      <c r="T4096" s="3" t="s">
        <v>4716</v>
      </c>
    </row>
    <row r="4097" spans="2:20">
      <c r="B4097" t="s">
        <v>12345</v>
      </c>
      <c r="C4097" t="s">
        <v>18607</v>
      </c>
      <c r="E4097" t="s">
        <v>15238</v>
      </c>
      <c r="F4097" s="3">
        <v>0</v>
      </c>
      <c r="G4097" s="3">
        <v>0</v>
      </c>
      <c r="H4097" s="255">
        <v>40862</v>
      </c>
      <c r="I4097" s="270">
        <v>11.25</v>
      </c>
      <c r="J4097" s="3">
        <v>-1</v>
      </c>
      <c r="K4097" s="3" t="s">
        <v>4752</v>
      </c>
      <c r="L4097" s="3" t="s">
        <v>4753</v>
      </c>
      <c r="M4097" s="3" t="s">
        <v>4753</v>
      </c>
      <c r="N4097" s="3" t="s">
        <v>4722</v>
      </c>
      <c r="O4097" s="3" t="s">
        <v>4715</v>
      </c>
      <c r="P4097" s="3"/>
      <c r="Q4097" s="3"/>
      <c r="R4097" s="3"/>
      <c r="S4097" s="3"/>
      <c r="T4097" s="3" t="s">
        <v>4716</v>
      </c>
    </row>
    <row r="4098" spans="2:20">
      <c r="B4098" t="s">
        <v>12345</v>
      </c>
      <c r="C4098" t="s">
        <v>18608</v>
      </c>
      <c r="E4098" t="s">
        <v>14670</v>
      </c>
      <c r="F4098" s="3">
        <v>0</v>
      </c>
      <c r="G4098" s="3">
        <v>0</v>
      </c>
      <c r="H4098" s="255">
        <v>40847</v>
      </c>
      <c r="I4098" s="270">
        <v>11.333333333333334</v>
      </c>
      <c r="J4098" s="3">
        <v>-1</v>
      </c>
      <c r="K4098" s="3" t="s">
        <v>12343</v>
      </c>
      <c r="L4098" s="3" t="s">
        <v>4753</v>
      </c>
      <c r="M4098" s="3" t="s">
        <v>4753</v>
      </c>
      <c r="N4098" s="3" t="s">
        <v>4718</v>
      </c>
      <c r="O4098" s="3" t="s">
        <v>4715</v>
      </c>
      <c r="P4098" s="3"/>
      <c r="Q4098" s="3"/>
      <c r="R4098" s="3"/>
      <c r="S4098" s="3"/>
      <c r="T4098" s="3" t="s">
        <v>4716</v>
      </c>
    </row>
    <row r="4099" spans="2:20">
      <c r="B4099" t="s">
        <v>12345</v>
      </c>
      <c r="C4099" t="s">
        <v>18609</v>
      </c>
      <c r="E4099" t="s">
        <v>15365</v>
      </c>
      <c r="F4099" s="3">
        <v>0</v>
      </c>
      <c r="G4099" s="3">
        <v>0</v>
      </c>
      <c r="H4099" s="255">
        <v>40835</v>
      </c>
      <c r="I4099" s="270">
        <v>11.333333333333334</v>
      </c>
      <c r="J4099" s="3">
        <v>-1</v>
      </c>
      <c r="K4099" s="3" t="s">
        <v>4752</v>
      </c>
      <c r="L4099" s="3" t="s">
        <v>4753</v>
      </c>
      <c r="M4099" s="3" t="s">
        <v>4753</v>
      </c>
      <c r="N4099" s="3" t="s">
        <v>4731</v>
      </c>
      <c r="O4099" s="3" t="s">
        <v>4715</v>
      </c>
      <c r="P4099" s="3"/>
      <c r="Q4099" s="3"/>
      <c r="R4099" s="3"/>
      <c r="S4099" s="3"/>
      <c r="T4099" s="3" t="s">
        <v>4716</v>
      </c>
    </row>
    <row r="4100" spans="2:20">
      <c r="B4100" t="s">
        <v>12345</v>
      </c>
      <c r="C4100" t="s">
        <v>18610</v>
      </c>
      <c r="E4100" t="s">
        <v>17584</v>
      </c>
      <c r="F4100" s="3">
        <v>0</v>
      </c>
      <c r="G4100" s="3">
        <v>0</v>
      </c>
      <c r="H4100" s="255">
        <v>40828</v>
      </c>
      <c r="I4100" s="270">
        <v>11.333333333333334</v>
      </c>
      <c r="J4100" s="3">
        <v>-1</v>
      </c>
      <c r="K4100" s="3" t="s">
        <v>12343</v>
      </c>
      <c r="L4100" s="3" t="s">
        <v>5324</v>
      </c>
      <c r="M4100" s="3" t="s">
        <v>6241</v>
      </c>
      <c r="N4100" s="3" t="s">
        <v>4769</v>
      </c>
      <c r="O4100" s="3" t="s">
        <v>4715</v>
      </c>
      <c r="P4100" s="3"/>
      <c r="Q4100" s="3"/>
      <c r="R4100" s="3"/>
      <c r="S4100" s="3"/>
      <c r="T4100" s="3" t="s">
        <v>4716</v>
      </c>
    </row>
    <row r="4101" spans="2:20">
      <c r="B4101" t="s">
        <v>12345</v>
      </c>
      <c r="C4101" t="s">
        <v>18611</v>
      </c>
      <c r="E4101" t="s">
        <v>14968</v>
      </c>
      <c r="F4101" s="3">
        <v>0</v>
      </c>
      <c r="G4101" s="3">
        <v>0</v>
      </c>
      <c r="H4101" s="255">
        <v>40842</v>
      </c>
      <c r="I4101" s="270">
        <v>11.333333333333334</v>
      </c>
      <c r="J4101" s="3">
        <v>-1</v>
      </c>
      <c r="K4101" s="3" t="s">
        <v>4752</v>
      </c>
      <c r="L4101" s="3" t="s">
        <v>4726</v>
      </c>
      <c r="M4101" s="3" t="s">
        <v>18612</v>
      </c>
      <c r="N4101" s="3" t="s">
        <v>4722</v>
      </c>
      <c r="O4101" s="3" t="s">
        <v>4715</v>
      </c>
      <c r="P4101" s="3"/>
      <c r="Q4101" s="3"/>
      <c r="R4101" s="3"/>
      <c r="S4101" s="3"/>
      <c r="T4101" s="3" t="s">
        <v>4716</v>
      </c>
    </row>
    <row r="4102" spans="2:20">
      <c r="B4102" t="s">
        <v>12345</v>
      </c>
      <c r="C4102" t="s">
        <v>18613</v>
      </c>
      <c r="E4102" t="s">
        <v>17591</v>
      </c>
      <c r="F4102" s="3">
        <v>0</v>
      </c>
      <c r="G4102" s="3">
        <v>0</v>
      </c>
      <c r="H4102" s="255">
        <v>40835</v>
      </c>
      <c r="I4102" s="270">
        <v>11.333333333333334</v>
      </c>
      <c r="J4102" s="3">
        <v>-1</v>
      </c>
      <c r="K4102" s="3" t="s">
        <v>4752</v>
      </c>
      <c r="L4102" s="3" t="s">
        <v>4726</v>
      </c>
      <c r="M4102" s="3" t="s">
        <v>11774</v>
      </c>
      <c r="N4102" s="3" t="s">
        <v>4718</v>
      </c>
      <c r="O4102" s="3" t="s">
        <v>4715</v>
      </c>
      <c r="P4102" s="3"/>
      <c r="Q4102" s="3"/>
      <c r="R4102" s="3"/>
      <c r="S4102" s="3"/>
      <c r="T4102" s="3" t="s">
        <v>4716</v>
      </c>
    </row>
    <row r="4103" spans="2:20">
      <c r="B4103" t="s">
        <v>12345</v>
      </c>
      <c r="C4103" t="s">
        <v>18614</v>
      </c>
      <c r="E4103" t="s">
        <v>16427</v>
      </c>
      <c r="F4103" s="3">
        <v>0</v>
      </c>
      <c r="G4103" s="3">
        <v>0</v>
      </c>
      <c r="H4103" s="255">
        <v>40823</v>
      </c>
      <c r="I4103" s="270">
        <v>11.333333333333334</v>
      </c>
      <c r="J4103" s="3">
        <v>-1</v>
      </c>
      <c r="K4103" s="3" t="s">
        <v>4752</v>
      </c>
      <c r="L4103" s="3" t="s">
        <v>5324</v>
      </c>
      <c r="M4103" s="3" t="s">
        <v>14828</v>
      </c>
      <c r="N4103" s="3" t="s">
        <v>4718</v>
      </c>
      <c r="O4103" s="3" t="s">
        <v>4715</v>
      </c>
      <c r="P4103" s="3"/>
      <c r="Q4103" s="3"/>
      <c r="R4103" s="3"/>
      <c r="S4103" s="3"/>
      <c r="T4103" s="3" t="s">
        <v>4716</v>
      </c>
    </row>
    <row r="4104" spans="2:20">
      <c r="B4104" t="s">
        <v>12345</v>
      </c>
      <c r="C4104" t="s">
        <v>18615</v>
      </c>
      <c r="E4104" t="s">
        <v>16208</v>
      </c>
      <c r="F4104" s="3">
        <v>2</v>
      </c>
      <c r="G4104" s="3">
        <v>5335.62</v>
      </c>
      <c r="H4104" s="255">
        <v>40843</v>
      </c>
      <c r="I4104" s="270">
        <v>11.333333333333334</v>
      </c>
      <c r="J4104" s="3">
        <v>-1</v>
      </c>
      <c r="K4104" s="3" t="s">
        <v>4752</v>
      </c>
      <c r="L4104" s="3" t="s">
        <v>4726</v>
      </c>
      <c r="M4104" s="3" t="s">
        <v>11774</v>
      </c>
      <c r="N4104" s="3" t="s">
        <v>4722</v>
      </c>
      <c r="O4104" s="3" t="s">
        <v>4715</v>
      </c>
      <c r="P4104" s="3"/>
      <c r="Q4104" s="3"/>
      <c r="R4104" s="3"/>
      <c r="S4104" s="3"/>
      <c r="T4104" s="3" t="s">
        <v>4716</v>
      </c>
    </row>
    <row r="4105" spans="2:20">
      <c r="B4105" t="s">
        <v>12345</v>
      </c>
      <c r="C4105" t="s">
        <v>18616</v>
      </c>
      <c r="E4105" t="s">
        <v>14453</v>
      </c>
      <c r="F4105" s="3">
        <v>0</v>
      </c>
      <c r="G4105" s="3">
        <v>0</v>
      </c>
      <c r="H4105" s="255">
        <v>40835</v>
      </c>
      <c r="I4105" s="270">
        <v>11.333333333333334</v>
      </c>
      <c r="J4105" s="3">
        <v>-1</v>
      </c>
      <c r="K4105" s="3" t="s">
        <v>12343</v>
      </c>
      <c r="L4105" s="3" t="s">
        <v>4726</v>
      </c>
      <c r="M4105" s="3" t="s">
        <v>13866</v>
      </c>
      <c r="N4105" s="3" t="s">
        <v>4718</v>
      </c>
      <c r="O4105" s="3" t="s">
        <v>4715</v>
      </c>
      <c r="P4105" s="3"/>
      <c r="Q4105" s="3"/>
      <c r="R4105" s="3"/>
      <c r="S4105" s="3"/>
      <c r="T4105" s="3" t="s">
        <v>4716</v>
      </c>
    </row>
    <row r="4106" spans="2:20">
      <c r="B4106" t="s">
        <v>12345</v>
      </c>
      <c r="C4106" t="s">
        <v>18617</v>
      </c>
      <c r="E4106" t="s">
        <v>14134</v>
      </c>
      <c r="F4106" s="3">
        <v>0</v>
      </c>
      <c r="G4106" s="3">
        <v>0</v>
      </c>
      <c r="H4106" s="255">
        <v>40845</v>
      </c>
      <c r="I4106" s="270">
        <v>11.333333333333334</v>
      </c>
      <c r="J4106" s="3">
        <v>-1</v>
      </c>
      <c r="K4106" s="3" t="s">
        <v>12343</v>
      </c>
      <c r="L4106" s="3" t="s">
        <v>4726</v>
      </c>
      <c r="M4106" s="3" t="s">
        <v>7955</v>
      </c>
      <c r="N4106" s="3" t="s">
        <v>4712</v>
      </c>
      <c r="O4106" s="3" t="s">
        <v>4715</v>
      </c>
      <c r="P4106" s="3"/>
      <c r="Q4106" s="3"/>
      <c r="R4106" s="3"/>
      <c r="S4106" s="3"/>
      <c r="T4106" s="3" t="s">
        <v>4716</v>
      </c>
    </row>
    <row r="4107" spans="2:20">
      <c r="B4107" t="s">
        <v>12345</v>
      </c>
      <c r="C4107" t="s">
        <v>18618</v>
      </c>
      <c r="E4107" t="s">
        <v>17602</v>
      </c>
      <c r="F4107" s="3">
        <v>0</v>
      </c>
      <c r="G4107" s="3">
        <v>0</v>
      </c>
      <c r="H4107" s="255">
        <v>40834</v>
      </c>
      <c r="I4107" s="270">
        <v>11.333333333333334</v>
      </c>
      <c r="J4107" s="3">
        <v>136748</v>
      </c>
      <c r="K4107" s="3" t="s">
        <v>12343</v>
      </c>
      <c r="L4107" s="3" t="s">
        <v>4726</v>
      </c>
      <c r="M4107" s="3" t="s">
        <v>5228</v>
      </c>
      <c r="N4107" s="3" t="s">
        <v>4731</v>
      </c>
      <c r="O4107" s="3" t="s">
        <v>4715</v>
      </c>
      <c r="P4107" s="3"/>
      <c r="Q4107" s="3"/>
      <c r="R4107" s="3"/>
      <c r="S4107" s="3"/>
      <c r="T4107" s="3" t="s">
        <v>4716</v>
      </c>
    </row>
    <row r="4108" spans="2:20">
      <c r="B4108" t="s">
        <v>12345</v>
      </c>
      <c r="C4108" t="s">
        <v>18619</v>
      </c>
      <c r="E4108" t="s">
        <v>18445</v>
      </c>
      <c r="F4108" s="3">
        <v>0</v>
      </c>
      <c r="G4108" s="3">
        <v>0</v>
      </c>
      <c r="H4108" s="255">
        <v>40843</v>
      </c>
      <c r="I4108" s="270">
        <v>11.333333333333334</v>
      </c>
      <c r="J4108" s="3">
        <v>-1</v>
      </c>
      <c r="K4108" s="3" t="s">
        <v>4752</v>
      </c>
      <c r="L4108" s="3" t="s">
        <v>4726</v>
      </c>
      <c r="M4108" s="3" t="s">
        <v>4994</v>
      </c>
      <c r="N4108" s="3" t="s">
        <v>4722</v>
      </c>
      <c r="O4108" s="3" t="s">
        <v>4715</v>
      </c>
      <c r="P4108" s="3"/>
      <c r="Q4108" s="3"/>
      <c r="R4108" s="3"/>
      <c r="S4108" s="3"/>
      <c r="T4108" s="3" t="s">
        <v>4716</v>
      </c>
    </row>
    <row r="4109" spans="2:20">
      <c r="B4109" t="s">
        <v>12345</v>
      </c>
      <c r="C4109" t="s">
        <v>18620</v>
      </c>
      <c r="E4109" t="s">
        <v>16471</v>
      </c>
      <c r="F4109" s="3">
        <v>2</v>
      </c>
      <c r="G4109" s="3">
        <v>9555.7199999999993</v>
      </c>
      <c r="H4109" s="255">
        <v>40830</v>
      </c>
      <c r="I4109" s="270">
        <v>11.333333333333334</v>
      </c>
      <c r="J4109" s="3">
        <v>-1</v>
      </c>
      <c r="K4109" s="3" t="s">
        <v>12343</v>
      </c>
      <c r="L4109" s="3" t="s">
        <v>4726</v>
      </c>
      <c r="M4109" s="3" t="s">
        <v>7606</v>
      </c>
      <c r="N4109" s="3" t="s">
        <v>4769</v>
      </c>
      <c r="O4109" s="3" t="s">
        <v>4715</v>
      </c>
      <c r="P4109" s="3"/>
      <c r="Q4109" s="3"/>
      <c r="R4109" s="3"/>
      <c r="S4109" s="3"/>
      <c r="T4109" s="3" t="s">
        <v>4716</v>
      </c>
    </row>
    <row r="4110" spans="2:20">
      <c r="B4110" t="s">
        <v>12345</v>
      </c>
      <c r="C4110" t="s">
        <v>18621</v>
      </c>
      <c r="E4110" t="s">
        <v>15306</v>
      </c>
      <c r="F4110" s="3">
        <v>0</v>
      </c>
      <c r="G4110" s="3">
        <v>0</v>
      </c>
      <c r="H4110" s="255">
        <v>40845</v>
      </c>
      <c r="I4110" s="270">
        <v>11.333333333333334</v>
      </c>
      <c r="J4110" s="3">
        <v>-1</v>
      </c>
      <c r="K4110" s="3" t="s">
        <v>12343</v>
      </c>
      <c r="L4110" s="3" t="s">
        <v>4726</v>
      </c>
      <c r="M4110" s="3" t="s">
        <v>7955</v>
      </c>
      <c r="N4110" s="3" t="s">
        <v>4722</v>
      </c>
      <c r="O4110" s="3" t="s">
        <v>4715</v>
      </c>
      <c r="P4110" s="3"/>
      <c r="Q4110" s="3"/>
      <c r="R4110" s="3"/>
      <c r="S4110" s="3"/>
      <c r="T4110" s="3" t="s">
        <v>4716</v>
      </c>
    </row>
    <row r="4111" spans="2:20">
      <c r="B4111" t="s">
        <v>12345</v>
      </c>
      <c r="C4111" t="s">
        <v>18622</v>
      </c>
      <c r="E4111" t="s">
        <v>13646</v>
      </c>
      <c r="F4111" s="3">
        <v>0</v>
      </c>
      <c r="G4111" s="3">
        <v>0</v>
      </c>
      <c r="H4111" s="255">
        <v>40835</v>
      </c>
      <c r="I4111" s="270">
        <v>11.333333333333334</v>
      </c>
      <c r="J4111" s="3">
        <v>-1</v>
      </c>
      <c r="K4111" s="3" t="s">
        <v>12343</v>
      </c>
      <c r="L4111" s="3" t="s">
        <v>5324</v>
      </c>
      <c r="M4111" s="3" t="s">
        <v>18623</v>
      </c>
      <c r="N4111" s="3" t="s">
        <v>4712</v>
      </c>
      <c r="O4111" s="3" t="s">
        <v>4715</v>
      </c>
      <c r="P4111" s="3"/>
      <c r="Q4111" s="3"/>
      <c r="R4111" s="3"/>
      <c r="S4111" s="3"/>
      <c r="T4111" s="3" t="s">
        <v>4716</v>
      </c>
    </row>
    <row r="4112" spans="2:20">
      <c r="B4112" t="s">
        <v>12345</v>
      </c>
      <c r="C4112" t="s">
        <v>18624</v>
      </c>
      <c r="E4112" t="s">
        <v>14351</v>
      </c>
      <c r="F4112" s="3">
        <v>0</v>
      </c>
      <c r="G4112" s="3">
        <v>0</v>
      </c>
      <c r="H4112" s="255">
        <v>40847</v>
      </c>
      <c r="I4112" s="270">
        <v>11.333333333333334</v>
      </c>
      <c r="J4112" s="3">
        <v>159753</v>
      </c>
      <c r="K4112" s="3" t="s">
        <v>4752</v>
      </c>
      <c r="L4112" s="3" t="s">
        <v>4726</v>
      </c>
      <c r="M4112" s="3" t="s">
        <v>18625</v>
      </c>
      <c r="N4112" s="3" t="s">
        <v>4722</v>
      </c>
      <c r="O4112" s="3" t="s">
        <v>4715</v>
      </c>
      <c r="P4112" s="3"/>
      <c r="Q4112" s="3"/>
      <c r="R4112" s="3"/>
      <c r="S4112" s="3"/>
      <c r="T4112" s="3" t="s">
        <v>4716</v>
      </c>
    </row>
    <row r="4113" spans="2:20">
      <c r="B4113" t="s">
        <v>12345</v>
      </c>
      <c r="C4113" t="s">
        <v>18626</v>
      </c>
      <c r="E4113" t="s">
        <v>15936</v>
      </c>
      <c r="F4113" s="3">
        <v>0</v>
      </c>
      <c r="G4113" s="3">
        <v>0</v>
      </c>
      <c r="H4113" s="255">
        <v>40824</v>
      </c>
      <c r="I4113" s="270">
        <v>11.333333333333334</v>
      </c>
      <c r="J4113" s="3">
        <v>-1</v>
      </c>
      <c r="K4113" s="3" t="s">
        <v>12343</v>
      </c>
      <c r="L4113" s="3" t="s">
        <v>4753</v>
      </c>
      <c r="M4113" s="3" t="s">
        <v>4753</v>
      </c>
      <c r="N4113" s="3" t="s">
        <v>4712</v>
      </c>
      <c r="O4113" s="3" t="s">
        <v>4715</v>
      </c>
      <c r="P4113" s="3"/>
      <c r="Q4113" s="3"/>
      <c r="R4113" s="3"/>
      <c r="S4113" s="3"/>
      <c r="T4113" s="3" t="s">
        <v>4716</v>
      </c>
    </row>
    <row r="4114" spans="2:20">
      <c r="B4114" t="s">
        <v>12345</v>
      </c>
      <c r="C4114" t="s">
        <v>18627</v>
      </c>
      <c r="E4114" t="s">
        <v>18334</v>
      </c>
      <c r="F4114" s="3">
        <v>0</v>
      </c>
      <c r="G4114" s="3">
        <v>0</v>
      </c>
      <c r="H4114" s="255">
        <v>40844</v>
      </c>
      <c r="I4114" s="270">
        <v>11.333333333333334</v>
      </c>
      <c r="J4114" s="3">
        <v>-1</v>
      </c>
      <c r="K4114" s="3" t="s">
        <v>4752</v>
      </c>
      <c r="L4114" s="3" t="s">
        <v>4753</v>
      </c>
      <c r="M4114" s="3" t="s">
        <v>4753</v>
      </c>
      <c r="N4114" s="3" t="s">
        <v>4722</v>
      </c>
      <c r="O4114" s="3" t="s">
        <v>4715</v>
      </c>
      <c r="P4114" s="3"/>
      <c r="Q4114" s="3"/>
      <c r="R4114" s="3"/>
      <c r="S4114" s="3"/>
      <c r="T4114" s="3" t="s">
        <v>4716</v>
      </c>
    </row>
    <row r="4115" spans="2:20">
      <c r="B4115" t="s">
        <v>12345</v>
      </c>
      <c r="C4115" t="s">
        <v>18628</v>
      </c>
      <c r="E4115" t="s">
        <v>15331</v>
      </c>
      <c r="F4115" s="3">
        <v>0</v>
      </c>
      <c r="G4115" s="3">
        <v>0</v>
      </c>
      <c r="H4115" s="255">
        <v>40847</v>
      </c>
      <c r="I4115" s="270">
        <v>11.333333333333334</v>
      </c>
      <c r="J4115" s="3">
        <v>-1</v>
      </c>
      <c r="K4115" s="3" t="s">
        <v>12343</v>
      </c>
      <c r="L4115" s="3" t="s">
        <v>4753</v>
      </c>
      <c r="M4115" s="3" t="s">
        <v>4753</v>
      </c>
      <c r="N4115" s="3" t="s">
        <v>4722</v>
      </c>
      <c r="O4115" s="3" t="s">
        <v>4715</v>
      </c>
      <c r="P4115" s="3"/>
      <c r="Q4115" s="3"/>
      <c r="R4115" s="3"/>
      <c r="S4115" s="3"/>
      <c r="T4115" s="3" t="s">
        <v>4716</v>
      </c>
    </row>
    <row r="4116" spans="2:20">
      <c r="B4116" t="s">
        <v>12345</v>
      </c>
      <c r="C4116" t="s">
        <v>18629</v>
      </c>
      <c r="E4116" t="s">
        <v>15766</v>
      </c>
      <c r="F4116" s="3">
        <v>0</v>
      </c>
      <c r="G4116" s="3">
        <v>0</v>
      </c>
      <c r="H4116" s="255">
        <v>40799</v>
      </c>
      <c r="I4116" s="270">
        <v>11.416666666666666</v>
      </c>
      <c r="J4116" s="3">
        <v>-1</v>
      </c>
      <c r="K4116" s="3" t="s">
        <v>12343</v>
      </c>
      <c r="L4116" s="3" t="s">
        <v>4726</v>
      </c>
      <c r="M4116" s="3" t="s">
        <v>4994</v>
      </c>
      <c r="N4116" s="3" t="s">
        <v>4712</v>
      </c>
      <c r="O4116" s="3" t="s">
        <v>4715</v>
      </c>
      <c r="P4116" s="3"/>
      <c r="Q4116" s="3"/>
      <c r="R4116" s="3"/>
      <c r="S4116" s="3"/>
      <c r="T4116" s="3" t="s">
        <v>4716</v>
      </c>
    </row>
    <row r="4117" spans="2:20">
      <c r="B4117" t="s">
        <v>12345</v>
      </c>
      <c r="C4117" t="s">
        <v>18630</v>
      </c>
      <c r="E4117" t="s">
        <v>14901</v>
      </c>
      <c r="F4117" s="3">
        <v>0</v>
      </c>
      <c r="G4117" s="3">
        <v>0</v>
      </c>
      <c r="H4117" s="255">
        <v>40813</v>
      </c>
      <c r="I4117" s="270">
        <v>11.416666666666666</v>
      </c>
      <c r="J4117" s="3">
        <v>-1</v>
      </c>
      <c r="K4117" s="3" t="s">
        <v>4752</v>
      </c>
      <c r="L4117" s="3" t="s">
        <v>5324</v>
      </c>
      <c r="M4117" s="3" t="s">
        <v>15406</v>
      </c>
      <c r="N4117" s="3" t="s">
        <v>4718</v>
      </c>
      <c r="O4117" s="3" t="s">
        <v>4715</v>
      </c>
      <c r="P4117" s="3"/>
      <c r="Q4117" s="3"/>
      <c r="R4117" s="3"/>
      <c r="S4117" s="3"/>
      <c r="T4117" s="3" t="s">
        <v>4716</v>
      </c>
    </row>
    <row r="4118" spans="2:20">
      <c r="B4118" t="s">
        <v>12345</v>
      </c>
      <c r="C4118" t="s">
        <v>18631</v>
      </c>
      <c r="E4118" t="s">
        <v>15760</v>
      </c>
      <c r="F4118" s="3">
        <v>0</v>
      </c>
      <c r="G4118" s="3">
        <v>0</v>
      </c>
      <c r="H4118" s="255">
        <v>40809</v>
      </c>
      <c r="I4118" s="270">
        <v>11.416666666666666</v>
      </c>
      <c r="J4118" s="3">
        <v>-1</v>
      </c>
      <c r="K4118" s="3" t="s">
        <v>4752</v>
      </c>
      <c r="L4118" s="3" t="s">
        <v>4726</v>
      </c>
      <c r="M4118" s="3" t="s">
        <v>4994</v>
      </c>
      <c r="N4118" s="3" t="s">
        <v>4722</v>
      </c>
      <c r="O4118" s="3" t="s">
        <v>4715</v>
      </c>
      <c r="P4118" s="3"/>
      <c r="Q4118" s="3"/>
      <c r="R4118" s="3"/>
      <c r="S4118" s="3"/>
      <c r="T4118" s="3" t="s">
        <v>4716</v>
      </c>
    </row>
    <row r="4119" spans="2:20">
      <c r="B4119" t="s">
        <v>12345</v>
      </c>
      <c r="C4119" t="s">
        <v>18632</v>
      </c>
      <c r="E4119" t="s">
        <v>12853</v>
      </c>
      <c r="F4119" s="3">
        <v>0</v>
      </c>
      <c r="G4119" s="3">
        <v>0</v>
      </c>
      <c r="H4119" s="255">
        <v>40816</v>
      </c>
      <c r="I4119" s="270">
        <v>11.416666666666666</v>
      </c>
      <c r="J4119" s="3">
        <v>68110</v>
      </c>
      <c r="K4119" s="3" t="s">
        <v>12343</v>
      </c>
      <c r="L4119" s="3" t="s">
        <v>4726</v>
      </c>
      <c r="M4119" s="3" t="s">
        <v>18633</v>
      </c>
      <c r="N4119" s="3" t="s">
        <v>4712</v>
      </c>
      <c r="O4119" s="3" t="s">
        <v>4715</v>
      </c>
      <c r="P4119" s="3"/>
      <c r="Q4119" s="3"/>
      <c r="R4119" s="3"/>
      <c r="S4119" s="3"/>
      <c r="T4119" s="3" t="s">
        <v>4716</v>
      </c>
    </row>
    <row r="4120" spans="2:20">
      <c r="B4120" t="s">
        <v>12345</v>
      </c>
      <c r="C4120" t="s">
        <v>18634</v>
      </c>
      <c r="E4120" t="s">
        <v>16201</v>
      </c>
      <c r="F4120" s="3">
        <v>1</v>
      </c>
      <c r="G4120" s="3">
        <v>1363.76</v>
      </c>
      <c r="H4120" s="255">
        <v>40816</v>
      </c>
      <c r="I4120" s="270">
        <v>11.416666666666666</v>
      </c>
      <c r="J4120" s="3">
        <v>-1</v>
      </c>
      <c r="K4120" s="3" t="s">
        <v>12343</v>
      </c>
      <c r="L4120" s="3" t="s">
        <v>5197</v>
      </c>
      <c r="M4120" s="3" t="s">
        <v>17409</v>
      </c>
      <c r="N4120" s="3" t="s">
        <v>4769</v>
      </c>
      <c r="O4120" s="3" t="s">
        <v>4715</v>
      </c>
      <c r="P4120" s="3"/>
      <c r="Q4120" s="3"/>
      <c r="R4120" s="3"/>
      <c r="S4120" s="3"/>
      <c r="T4120" s="3" t="s">
        <v>4716</v>
      </c>
    </row>
    <row r="4121" spans="2:20">
      <c r="B4121" t="s">
        <v>12345</v>
      </c>
      <c r="C4121" t="s">
        <v>18635</v>
      </c>
      <c r="E4121" t="s">
        <v>17472</v>
      </c>
      <c r="F4121" s="3">
        <v>0</v>
      </c>
      <c r="G4121" s="3">
        <v>0</v>
      </c>
      <c r="H4121" s="255">
        <v>40816</v>
      </c>
      <c r="I4121" s="270">
        <v>11.416666666666666</v>
      </c>
      <c r="J4121" s="3">
        <v>-1</v>
      </c>
      <c r="K4121" s="3" t="s">
        <v>4752</v>
      </c>
      <c r="L4121" s="3" t="s">
        <v>4726</v>
      </c>
      <c r="M4121" s="3" t="s">
        <v>5188</v>
      </c>
      <c r="N4121" s="3" t="s">
        <v>4712</v>
      </c>
      <c r="O4121" s="3" t="s">
        <v>4715</v>
      </c>
      <c r="P4121" s="3"/>
      <c r="Q4121" s="3"/>
      <c r="R4121" s="3"/>
      <c r="S4121" s="3"/>
      <c r="T4121" s="3" t="s">
        <v>4716</v>
      </c>
    </row>
    <row r="4122" spans="2:20">
      <c r="B4122" t="s">
        <v>12345</v>
      </c>
      <c r="C4122" t="s">
        <v>18636</v>
      </c>
      <c r="E4122" t="s">
        <v>13484</v>
      </c>
      <c r="F4122" s="3">
        <v>0</v>
      </c>
      <c r="G4122" s="3">
        <v>0</v>
      </c>
      <c r="H4122" s="255">
        <v>40807</v>
      </c>
      <c r="I4122" s="270">
        <v>11.416666666666666</v>
      </c>
      <c r="J4122" s="3">
        <v>-1</v>
      </c>
      <c r="K4122" s="3" t="s">
        <v>12343</v>
      </c>
      <c r="L4122" s="3" t="s">
        <v>4726</v>
      </c>
      <c r="M4122" s="3" t="s">
        <v>11774</v>
      </c>
      <c r="N4122" s="3" t="s">
        <v>4718</v>
      </c>
      <c r="O4122" s="3" t="s">
        <v>4715</v>
      </c>
      <c r="P4122" s="3"/>
      <c r="Q4122" s="3"/>
      <c r="R4122" s="3"/>
      <c r="S4122" s="3"/>
      <c r="T4122" s="3" t="s">
        <v>4716</v>
      </c>
    </row>
    <row r="4123" spans="2:20">
      <c r="B4123" t="s">
        <v>12345</v>
      </c>
      <c r="C4123" t="s">
        <v>18637</v>
      </c>
      <c r="E4123" t="s">
        <v>17111</v>
      </c>
      <c r="F4123" s="3">
        <v>1</v>
      </c>
      <c r="G4123" s="3">
        <v>1363.76</v>
      </c>
      <c r="H4123" s="255">
        <v>40816</v>
      </c>
      <c r="I4123" s="270">
        <v>11.416666666666666</v>
      </c>
      <c r="J4123" s="3">
        <v>-1</v>
      </c>
      <c r="K4123" s="3" t="s">
        <v>12343</v>
      </c>
      <c r="L4123" s="3" t="s">
        <v>4753</v>
      </c>
      <c r="M4123" s="3" t="s">
        <v>4753</v>
      </c>
      <c r="N4123" s="3" t="s">
        <v>4722</v>
      </c>
      <c r="O4123" s="3" t="s">
        <v>4715</v>
      </c>
      <c r="P4123" s="3"/>
      <c r="Q4123" s="3"/>
      <c r="R4123" s="3"/>
      <c r="S4123" s="3"/>
      <c r="T4123" s="3" t="s">
        <v>4716</v>
      </c>
    </row>
    <row r="4124" spans="2:20">
      <c r="B4124" t="s">
        <v>12345</v>
      </c>
      <c r="C4124" t="s">
        <v>18638</v>
      </c>
      <c r="E4124" t="s">
        <v>14482</v>
      </c>
      <c r="F4124" s="3">
        <v>1</v>
      </c>
      <c r="G4124" s="3">
        <v>1363.76</v>
      </c>
      <c r="H4124" s="255">
        <v>40786</v>
      </c>
      <c r="I4124" s="270">
        <v>11.5</v>
      </c>
      <c r="J4124" s="3">
        <v>-1</v>
      </c>
      <c r="K4124" s="3" t="s">
        <v>4752</v>
      </c>
      <c r="L4124" s="3" t="s">
        <v>4753</v>
      </c>
      <c r="M4124" s="3" t="s">
        <v>4753</v>
      </c>
      <c r="N4124" s="3" t="s">
        <v>4722</v>
      </c>
      <c r="O4124" s="3" t="s">
        <v>4715</v>
      </c>
      <c r="P4124" s="3"/>
      <c r="Q4124" s="3"/>
      <c r="R4124" s="3"/>
      <c r="S4124" s="3"/>
      <c r="T4124" s="3" t="s">
        <v>4716</v>
      </c>
    </row>
    <row r="4125" spans="2:20">
      <c r="B4125" t="s">
        <v>12345</v>
      </c>
      <c r="C4125" t="s">
        <v>18639</v>
      </c>
      <c r="E4125" t="s">
        <v>17170</v>
      </c>
      <c r="F4125" s="3">
        <v>2</v>
      </c>
      <c r="G4125" s="3">
        <v>9555.7199999999993</v>
      </c>
      <c r="H4125" s="255">
        <v>40774</v>
      </c>
      <c r="I4125" s="270">
        <v>11.5</v>
      </c>
      <c r="J4125" s="3">
        <v>-1</v>
      </c>
      <c r="K4125" s="3" t="s">
        <v>4752</v>
      </c>
      <c r="L4125" s="3" t="s">
        <v>4753</v>
      </c>
      <c r="M4125" s="3" t="s">
        <v>4753</v>
      </c>
      <c r="N4125" s="3" t="s">
        <v>4718</v>
      </c>
      <c r="O4125" s="3" t="s">
        <v>4715</v>
      </c>
      <c r="P4125" s="3"/>
      <c r="Q4125" s="3"/>
      <c r="R4125" s="3"/>
      <c r="S4125" s="3"/>
      <c r="T4125" s="3" t="s">
        <v>4716</v>
      </c>
    </row>
    <row r="4126" spans="2:20">
      <c r="B4126" t="s">
        <v>12345</v>
      </c>
      <c r="C4126" t="s">
        <v>18640</v>
      </c>
      <c r="E4126" t="s">
        <v>13463</v>
      </c>
      <c r="F4126" s="3">
        <v>0</v>
      </c>
      <c r="G4126" s="3">
        <v>0</v>
      </c>
      <c r="H4126" s="255">
        <v>40773</v>
      </c>
      <c r="I4126" s="270">
        <v>11.5</v>
      </c>
      <c r="J4126" s="3">
        <v>110098</v>
      </c>
      <c r="K4126" s="3" t="s">
        <v>4752</v>
      </c>
      <c r="L4126" s="3" t="s">
        <v>4726</v>
      </c>
      <c r="M4126" s="3" t="s">
        <v>18641</v>
      </c>
      <c r="N4126" s="3" t="s">
        <v>4722</v>
      </c>
      <c r="O4126" s="3" t="s">
        <v>4715</v>
      </c>
      <c r="P4126" s="3"/>
      <c r="Q4126" s="3"/>
      <c r="R4126" s="3"/>
      <c r="S4126" s="3"/>
      <c r="T4126" s="3" t="s">
        <v>4716</v>
      </c>
    </row>
    <row r="4127" spans="2:20">
      <c r="B4127" t="s">
        <v>12345</v>
      </c>
      <c r="C4127" t="s">
        <v>18642</v>
      </c>
      <c r="E4127" t="s">
        <v>16720</v>
      </c>
      <c r="F4127" s="3">
        <v>0</v>
      </c>
      <c r="G4127" s="3">
        <v>0</v>
      </c>
      <c r="H4127" s="255">
        <v>40767</v>
      </c>
      <c r="I4127" s="270">
        <v>11.5</v>
      </c>
      <c r="J4127" s="3">
        <v>-1</v>
      </c>
      <c r="K4127" s="3" t="s">
        <v>12343</v>
      </c>
      <c r="L4127" s="3" t="s">
        <v>4726</v>
      </c>
      <c r="M4127" s="3" t="s">
        <v>6241</v>
      </c>
      <c r="N4127" s="3" t="s">
        <v>4722</v>
      </c>
      <c r="O4127" s="3" t="s">
        <v>4715</v>
      </c>
      <c r="P4127" s="3"/>
      <c r="Q4127" s="3"/>
      <c r="R4127" s="3"/>
      <c r="S4127" s="3"/>
      <c r="T4127" s="3" t="s">
        <v>4716</v>
      </c>
    </row>
    <row r="4128" spans="2:20">
      <c r="B4128" t="s">
        <v>12345</v>
      </c>
      <c r="C4128" t="s">
        <v>18643</v>
      </c>
      <c r="E4128" t="s">
        <v>13519</v>
      </c>
      <c r="F4128" s="3">
        <v>0</v>
      </c>
      <c r="G4128" s="3">
        <v>0</v>
      </c>
      <c r="H4128" s="255">
        <v>40764</v>
      </c>
      <c r="I4128" s="270">
        <v>11.5</v>
      </c>
      <c r="J4128" s="3">
        <v>-1</v>
      </c>
      <c r="K4128" s="3" t="s">
        <v>4752</v>
      </c>
      <c r="L4128" s="3" t="s">
        <v>4726</v>
      </c>
      <c r="M4128" s="3" t="s">
        <v>5739</v>
      </c>
      <c r="N4128" s="3" t="s">
        <v>4722</v>
      </c>
      <c r="O4128" s="3" t="s">
        <v>4715</v>
      </c>
      <c r="P4128" s="3"/>
      <c r="Q4128" s="3"/>
      <c r="R4128" s="3"/>
      <c r="S4128" s="3"/>
      <c r="T4128" s="3" t="s">
        <v>4716</v>
      </c>
    </row>
    <row r="4129" spans="2:20">
      <c r="B4129" t="s">
        <v>12345</v>
      </c>
      <c r="C4129" t="s">
        <v>18644</v>
      </c>
      <c r="E4129" t="s">
        <v>18645</v>
      </c>
      <c r="F4129" s="3">
        <v>0</v>
      </c>
      <c r="G4129" s="3">
        <v>0</v>
      </c>
      <c r="H4129" s="255">
        <v>40785</v>
      </c>
      <c r="I4129" s="270">
        <v>11.5</v>
      </c>
      <c r="J4129" s="3">
        <v>-1</v>
      </c>
      <c r="K4129" s="3" t="s">
        <v>12343</v>
      </c>
      <c r="L4129" s="3" t="s">
        <v>4726</v>
      </c>
      <c r="M4129" s="3" t="s">
        <v>11774</v>
      </c>
      <c r="N4129" s="3" t="s">
        <v>4722</v>
      </c>
      <c r="O4129" s="3" t="s">
        <v>4715</v>
      </c>
      <c r="P4129" s="3"/>
      <c r="Q4129" s="3"/>
      <c r="R4129" s="3"/>
      <c r="S4129" s="3"/>
      <c r="T4129" s="3" t="s">
        <v>4716</v>
      </c>
    </row>
    <row r="4130" spans="2:20">
      <c r="B4130" t="s">
        <v>12345</v>
      </c>
      <c r="C4130" t="s">
        <v>18646</v>
      </c>
      <c r="E4130" t="s">
        <v>18647</v>
      </c>
      <c r="F4130" s="3">
        <v>0</v>
      </c>
      <c r="G4130" s="3">
        <v>0</v>
      </c>
      <c r="H4130" s="255">
        <v>40773</v>
      </c>
      <c r="I4130" s="270">
        <v>11.5</v>
      </c>
      <c r="J4130" s="3">
        <v>-1</v>
      </c>
      <c r="K4130" s="3" t="s">
        <v>4752</v>
      </c>
      <c r="L4130" s="3" t="s">
        <v>4726</v>
      </c>
      <c r="M4130" s="3" t="s">
        <v>5972</v>
      </c>
      <c r="N4130" s="3" t="s">
        <v>4722</v>
      </c>
      <c r="O4130" s="3" t="s">
        <v>4715</v>
      </c>
      <c r="P4130" s="3"/>
      <c r="Q4130" s="3"/>
      <c r="R4130" s="3"/>
      <c r="S4130" s="3"/>
      <c r="T4130" s="3" t="s">
        <v>4716</v>
      </c>
    </row>
    <row r="4131" spans="2:20">
      <c r="B4131" t="s">
        <v>12345</v>
      </c>
      <c r="C4131" t="s">
        <v>18648</v>
      </c>
      <c r="E4131" t="s">
        <v>18257</v>
      </c>
      <c r="F4131" s="3">
        <v>0</v>
      </c>
      <c r="G4131" s="3">
        <v>0</v>
      </c>
      <c r="H4131" s="255">
        <v>40786</v>
      </c>
      <c r="I4131" s="270">
        <v>11.5</v>
      </c>
      <c r="J4131" s="3">
        <v>-1</v>
      </c>
      <c r="K4131" s="3" t="s">
        <v>4752</v>
      </c>
      <c r="L4131" s="3" t="s">
        <v>5324</v>
      </c>
      <c r="M4131" s="3" t="s">
        <v>15993</v>
      </c>
      <c r="N4131" s="3" t="s">
        <v>4722</v>
      </c>
      <c r="O4131" s="3" t="s">
        <v>4715</v>
      </c>
      <c r="P4131" s="3"/>
      <c r="Q4131" s="3"/>
      <c r="R4131" s="3"/>
      <c r="S4131" s="3"/>
      <c r="T4131" s="3" t="s">
        <v>4716</v>
      </c>
    </row>
    <row r="4132" spans="2:20">
      <c r="B4132" t="s">
        <v>12345</v>
      </c>
      <c r="C4132" t="s">
        <v>18649</v>
      </c>
      <c r="E4132" t="s">
        <v>13896</v>
      </c>
      <c r="F4132" s="3">
        <v>0</v>
      </c>
      <c r="G4132" s="3">
        <v>0</v>
      </c>
      <c r="H4132" s="255">
        <v>40784</v>
      </c>
      <c r="I4132" s="270">
        <v>11.5</v>
      </c>
      <c r="J4132" s="3">
        <v>-1</v>
      </c>
      <c r="K4132" s="3" t="s">
        <v>4752</v>
      </c>
      <c r="L4132" s="3" t="s">
        <v>4726</v>
      </c>
      <c r="M4132" s="3" t="s">
        <v>9909</v>
      </c>
      <c r="N4132" s="3" t="s">
        <v>4722</v>
      </c>
      <c r="O4132" s="3" t="s">
        <v>4715</v>
      </c>
      <c r="P4132" s="3"/>
      <c r="Q4132" s="3"/>
      <c r="R4132" s="3"/>
      <c r="S4132" s="3"/>
      <c r="T4132" s="3" t="s">
        <v>4716</v>
      </c>
    </row>
    <row r="4133" spans="2:20">
      <c r="B4133" t="s">
        <v>12345</v>
      </c>
      <c r="C4133" t="s">
        <v>552</v>
      </c>
      <c r="E4133" t="s">
        <v>13400</v>
      </c>
      <c r="F4133" s="3">
        <v>0</v>
      </c>
      <c r="G4133" s="3">
        <v>0</v>
      </c>
      <c r="H4133" s="255">
        <v>40786</v>
      </c>
      <c r="I4133" s="270">
        <v>11.5</v>
      </c>
      <c r="J4133" s="3">
        <v>97444</v>
      </c>
      <c r="K4133" s="3" t="s">
        <v>12343</v>
      </c>
      <c r="L4133" s="3" t="s">
        <v>5324</v>
      </c>
      <c r="M4133" s="3" t="s">
        <v>12737</v>
      </c>
      <c r="N4133" s="3" t="s">
        <v>4712</v>
      </c>
      <c r="O4133" s="3" t="s">
        <v>4715</v>
      </c>
      <c r="P4133" s="3"/>
      <c r="Q4133" s="3"/>
      <c r="R4133" s="3"/>
      <c r="S4133" s="3"/>
      <c r="T4133" s="3" t="s">
        <v>4716</v>
      </c>
    </row>
    <row r="4134" spans="2:20">
      <c r="B4134" t="s">
        <v>12345</v>
      </c>
      <c r="C4134" t="s">
        <v>18650</v>
      </c>
      <c r="E4134" t="s">
        <v>18651</v>
      </c>
      <c r="F4134" s="3">
        <v>0</v>
      </c>
      <c r="G4134" s="3">
        <v>0</v>
      </c>
      <c r="H4134" s="255">
        <v>40778</v>
      </c>
      <c r="I4134" s="270">
        <v>11.5</v>
      </c>
      <c r="J4134" s="3">
        <v>-1</v>
      </c>
      <c r="K4134" s="3" t="s">
        <v>12343</v>
      </c>
      <c r="L4134" s="3" t="s">
        <v>4726</v>
      </c>
      <c r="M4134" s="3" t="s">
        <v>7955</v>
      </c>
      <c r="N4134" s="3" t="s">
        <v>4718</v>
      </c>
      <c r="O4134" s="3" t="s">
        <v>4715</v>
      </c>
      <c r="P4134" s="3"/>
      <c r="Q4134" s="3"/>
      <c r="R4134" s="3"/>
      <c r="S4134" s="3"/>
      <c r="T4134" s="3" t="s">
        <v>4716</v>
      </c>
    </row>
    <row r="4135" spans="2:20">
      <c r="B4135" t="s">
        <v>12345</v>
      </c>
      <c r="C4135" t="s">
        <v>18652</v>
      </c>
      <c r="E4135" t="s">
        <v>18653</v>
      </c>
      <c r="F4135" s="3">
        <v>0</v>
      </c>
      <c r="G4135" s="3">
        <v>0</v>
      </c>
      <c r="H4135" s="255">
        <v>40786</v>
      </c>
      <c r="I4135" s="270">
        <v>11.5</v>
      </c>
      <c r="J4135" s="3">
        <v>-1</v>
      </c>
      <c r="K4135" s="3" t="s">
        <v>4752</v>
      </c>
      <c r="L4135" s="3" t="s">
        <v>4726</v>
      </c>
      <c r="M4135" s="3" t="s">
        <v>9909</v>
      </c>
      <c r="N4135" s="3" t="s">
        <v>4718</v>
      </c>
      <c r="O4135" s="3" t="s">
        <v>4715</v>
      </c>
      <c r="P4135" s="3"/>
      <c r="Q4135" s="3"/>
      <c r="R4135" s="3"/>
      <c r="S4135" s="3"/>
      <c r="T4135" s="3" t="s">
        <v>4716</v>
      </c>
    </row>
    <row r="4136" spans="2:20">
      <c r="B4136" t="s">
        <v>12345</v>
      </c>
      <c r="C4136" t="s">
        <v>18654</v>
      </c>
      <c r="E4136" t="s">
        <v>15703</v>
      </c>
      <c r="F4136" s="3">
        <v>0</v>
      </c>
      <c r="G4136" s="3">
        <v>0</v>
      </c>
      <c r="H4136" s="255">
        <v>40756</v>
      </c>
      <c r="I4136" s="270">
        <v>11.5</v>
      </c>
      <c r="J4136" s="3">
        <v>-1</v>
      </c>
      <c r="K4136" s="3" t="s">
        <v>4752</v>
      </c>
      <c r="L4136" s="3" t="s">
        <v>4753</v>
      </c>
      <c r="M4136" s="3" t="s">
        <v>4753</v>
      </c>
      <c r="N4136" s="3" t="s">
        <v>4722</v>
      </c>
      <c r="O4136" s="3" t="s">
        <v>4715</v>
      </c>
      <c r="P4136" s="3"/>
      <c r="Q4136" s="3"/>
      <c r="R4136" s="3"/>
      <c r="S4136" s="3"/>
      <c r="T4136" s="3" t="s">
        <v>4716</v>
      </c>
    </row>
    <row r="4137" spans="2:20">
      <c r="B4137" t="s">
        <v>12345</v>
      </c>
      <c r="C4137" t="s">
        <v>18655</v>
      </c>
      <c r="E4137" t="s">
        <v>18334</v>
      </c>
      <c r="F4137" s="3">
        <v>0</v>
      </c>
      <c r="G4137" s="3">
        <v>0</v>
      </c>
      <c r="H4137" s="255">
        <v>40784</v>
      </c>
      <c r="I4137" s="270">
        <v>11.5</v>
      </c>
      <c r="J4137" s="3">
        <v>-1</v>
      </c>
      <c r="K4137" s="3" t="s">
        <v>4752</v>
      </c>
      <c r="L4137" s="3" t="s">
        <v>4753</v>
      </c>
      <c r="M4137" s="3" t="s">
        <v>4753</v>
      </c>
      <c r="N4137" s="3" t="s">
        <v>4722</v>
      </c>
      <c r="O4137" s="3" t="s">
        <v>4715</v>
      </c>
      <c r="P4137" s="3"/>
      <c r="Q4137" s="3"/>
      <c r="R4137" s="3"/>
      <c r="S4137" s="3"/>
      <c r="T4137" s="3" t="s">
        <v>4716</v>
      </c>
    </row>
    <row r="4138" spans="2:20">
      <c r="B4138" t="s">
        <v>12345</v>
      </c>
      <c r="C4138" t="s">
        <v>18656</v>
      </c>
      <c r="E4138" t="s">
        <v>16320</v>
      </c>
      <c r="F4138" s="3">
        <v>0</v>
      </c>
      <c r="G4138" s="3">
        <v>0</v>
      </c>
      <c r="H4138" s="255">
        <v>40774</v>
      </c>
      <c r="I4138" s="270">
        <v>11.5</v>
      </c>
      <c r="J4138" s="3">
        <v>-1</v>
      </c>
      <c r="K4138" s="3" t="s">
        <v>4752</v>
      </c>
      <c r="L4138" s="3" t="s">
        <v>4753</v>
      </c>
      <c r="M4138" s="3" t="s">
        <v>4753</v>
      </c>
      <c r="N4138" s="3" t="s">
        <v>4718</v>
      </c>
      <c r="O4138" s="3" t="s">
        <v>4715</v>
      </c>
      <c r="P4138" s="3"/>
      <c r="Q4138" s="3"/>
      <c r="R4138" s="3"/>
      <c r="S4138" s="3"/>
      <c r="T4138" s="3" t="s">
        <v>4716</v>
      </c>
    </row>
    <row r="4139" spans="2:20">
      <c r="B4139" t="s">
        <v>12345</v>
      </c>
      <c r="C4139" t="s">
        <v>18657</v>
      </c>
      <c r="E4139" t="s">
        <v>16320</v>
      </c>
      <c r="F4139" s="3">
        <v>0</v>
      </c>
      <c r="G4139" s="3">
        <v>0</v>
      </c>
      <c r="H4139" s="255">
        <v>40737</v>
      </c>
      <c r="I4139" s="270">
        <v>11.583333333333334</v>
      </c>
      <c r="J4139" s="3">
        <v>-1</v>
      </c>
      <c r="K4139" s="3" t="s">
        <v>12343</v>
      </c>
      <c r="L4139" s="3" t="s">
        <v>4753</v>
      </c>
      <c r="M4139" s="3" t="s">
        <v>4753</v>
      </c>
      <c r="N4139" s="3" t="s">
        <v>4722</v>
      </c>
      <c r="O4139" s="3" t="s">
        <v>4715</v>
      </c>
      <c r="P4139" s="3"/>
      <c r="Q4139" s="3"/>
      <c r="R4139" s="3"/>
      <c r="S4139" s="3"/>
      <c r="T4139" s="3" t="s">
        <v>4716</v>
      </c>
    </row>
    <row r="4140" spans="2:20">
      <c r="B4140" t="s">
        <v>12345</v>
      </c>
      <c r="C4140" t="s">
        <v>18658</v>
      </c>
      <c r="E4140" t="s">
        <v>17311</v>
      </c>
      <c r="F4140" s="3">
        <v>0</v>
      </c>
      <c r="G4140" s="3">
        <v>0</v>
      </c>
      <c r="H4140" s="255">
        <v>40730</v>
      </c>
      <c r="I4140" s="270">
        <v>11.583333333333334</v>
      </c>
      <c r="J4140" s="3">
        <v>-1</v>
      </c>
      <c r="K4140" s="3" t="s">
        <v>12343</v>
      </c>
      <c r="L4140" s="3" t="s">
        <v>4726</v>
      </c>
      <c r="M4140" s="3" t="s">
        <v>5228</v>
      </c>
      <c r="N4140" s="3" t="s">
        <v>4731</v>
      </c>
      <c r="O4140" s="3" t="s">
        <v>4715</v>
      </c>
      <c r="P4140" s="3"/>
      <c r="Q4140" s="3"/>
      <c r="R4140" s="3"/>
      <c r="S4140" s="3"/>
      <c r="T4140" s="3" t="s">
        <v>4716</v>
      </c>
    </row>
    <row r="4141" spans="2:20">
      <c r="B4141" t="s">
        <v>12345</v>
      </c>
      <c r="C4141" t="s">
        <v>18659</v>
      </c>
      <c r="E4141" t="s">
        <v>14184</v>
      </c>
      <c r="F4141" s="3">
        <v>0</v>
      </c>
      <c r="G4141" s="3">
        <v>0</v>
      </c>
      <c r="H4141" s="255">
        <v>40746</v>
      </c>
      <c r="I4141" s="270">
        <v>11.583333333333334</v>
      </c>
      <c r="J4141" s="3">
        <v>-1</v>
      </c>
      <c r="K4141" s="3" t="s">
        <v>12343</v>
      </c>
      <c r="L4141" s="3" t="s">
        <v>4726</v>
      </c>
      <c r="M4141" s="3" t="s">
        <v>4994</v>
      </c>
      <c r="N4141" s="3" t="s">
        <v>4722</v>
      </c>
      <c r="O4141" s="3" t="s">
        <v>4715</v>
      </c>
      <c r="P4141" s="3"/>
      <c r="Q4141" s="3"/>
      <c r="R4141" s="3"/>
      <c r="S4141" s="3"/>
      <c r="T4141" s="3" t="s">
        <v>4716</v>
      </c>
    </row>
    <row r="4142" spans="2:20">
      <c r="B4142" t="s">
        <v>12345</v>
      </c>
      <c r="C4142" t="s">
        <v>18660</v>
      </c>
      <c r="E4142" t="s">
        <v>14339</v>
      </c>
      <c r="F4142" s="3">
        <v>1</v>
      </c>
      <c r="G4142" s="3">
        <v>1363.76</v>
      </c>
      <c r="H4142" s="255">
        <v>40739</v>
      </c>
      <c r="I4142" s="270">
        <v>11.583333333333334</v>
      </c>
      <c r="J4142" s="3">
        <v>-1</v>
      </c>
      <c r="K4142" s="3" t="s">
        <v>12343</v>
      </c>
      <c r="L4142" s="3" t="s">
        <v>4726</v>
      </c>
      <c r="M4142" s="3" t="s">
        <v>18661</v>
      </c>
      <c r="N4142" s="3" t="s">
        <v>4718</v>
      </c>
      <c r="O4142" s="3" t="s">
        <v>4715</v>
      </c>
      <c r="P4142" s="3"/>
      <c r="Q4142" s="3"/>
      <c r="R4142" s="3"/>
      <c r="S4142" s="3"/>
      <c r="T4142" s="3" t="s">
        <v>4716</v>
      </c>
    </row>
    <row r="4143" spans="2:20">
      <c r="B4143" t="s">
        <v>12345</v>
      </c>
      <c r="C4143" t="s">
        <v>18662</v>
      </c>
      <c r="E4143" t="s">
        <v>16025</v>
      </c>
      <c r="F4143" s="3">
        <v>0</v>
      </c>
      <c r="G4143" s="3">
        <v>0</v>
      </c>
      <c r="H4143" s="255">
        <v>40737</v>
      </c>
      <c r="I4143" s="270">
        <v>11.583333333333334</v>
      </c>
      <c r="J4143" s="3">
        <v>-1</v>
      </c>
      <c r="K4143" s="3" t="s">
        <v>4752</v>
      </c>
      <c r="L4143" s="3" t="s">
        <v>4726</v>
      </c>
      <c r="M4143" s="3" t="s">
        <v>15641</v>
      </c>
      <c r="N4143" s="3" t="s">
        <v>4731</v>
      </c>
      <c r="O4143" s="3" t="s">
        <v>4715</v>
      </c>
      <c r="P4143" s="3"/>
      <c r="Q4143" s="3"/>
      <c r="R4143" s="3"/>
      <c r="S4143" s="3"/>
      <c r="T4143" s="3" t="s">
        <v>4716</v>
      </c>
    </row>
    <row r="4144" spans="2:20">
      <c r="B4144" t="s">
        <v>12345</v>
      </c>
      <c r="C4144" t="s">
        <v>18663</v>
      </c>
      <c r="E4144" t="s">
        <v>15650</v>
      </c>
      <c r="F4144" s="3">
        <v>1</v>
      </c>
      <c r="G4144" s="3">
        <v>1363.76</v>
      </c>
      <c r="H4144" s="255">
        <v>40742</v>
      </c>
      <c r="I4144" s="270">
        <v>11.583333333333334</v>
      </c>
      <c r="J4144" s="3">
        <v>-1</v>
      </c>
      <c r="K4144" s="3" t="s">
        <v>12343</v>
      </c>
      <c r="L4144" s="3" t="s">
        <v>4726</v>
      </c>
      <c r="M4144" s="3" t="s">
        <v>4994</v>
      </c>
      <c r="N4144" s="3" t="s">
        <v>4722</v>
      </c>
      <c r="O4144" s="3" t="s">
        <v>4715</v>
      </c>
      <c r="P4144" s="3"/>
      <c r="Q4144" s="3"/>
      <c r="R4144" s="3"/>
      <c r="S4144" s="3"/>
      <c r="T4144" s="3" t="s">
        <v>4716</v>
      </c>
    </row>
    <row r="4145" spans="2:20">
      <c r="B4145" t="s">
        <v>12345</v>
      </c>
      <c r="C4145" t="s">
        <v>18664</v>
      </c>
      <c r="E4145" t="s">
        <v>12836</v>
      </c>
      <c r="F4145" s="3">
        <v>0</v>
      </c>
      <c r="G4145" s="3">
        <v>0</v>
      </c>
      <c r="H4145" s="255">
        <v>40745</v>
      </c>
      <c r="I4145" s="270">
        <v>11.583333333333334</v>
      </c>
      <c r="J4145" s="3">
        <v>116533</v>
      </c>
      <c r="K4145" s="3" t="s">
        <v>12343</v>
      </c>
      <c r="L4145" s="3" t="s">
        <v>4726</v>
      </c>
      <c r="M4145" s="3" t="s">
        <v>11935</v>
      </c>
      <c r="N4145" s="3" t="s">
        <v>4722</v>
      </c>
      <c r="O4145" s="3" t="s">
        <v>4715</v>
      </c>
      <c r="P4145" s="3"/>
      <c r="Q4145" s="3"/>
      <c r="R4145" s="3"/>
      <c r="S4145" s="3"/>
      <c r="T4145" s="3" t="s">
        <v>4716</v>
      </c>
    </row>
    <row r="4146" spans="2:20">
      <c r="B4146" t="s">
        <v>12345</v>
      </c>
      <c r="C4146" t="s">
        <v>18665</v>
      </c>
      <c r="E4146" t="s">
        <v>18666</v>
      </c>
      <c r="F4146" s="3">
        <v>0</v>
      </c>
      <c r="G4146" s="3">
        <v>0</v>
      </c>
      <c r="H4146" s="255">
        <v>40743</v>
      </c>
      <c r="I4146" s="270">
        <v>11.583333333333334</v>
      </c>
      <c r="J4146" s="3">
        <v>211601</v>
      </c>
      <c r="K4146" s="3" t="s">
        <v>4752</v>
      </c>
      <c r="L4146" s="3" t="s">
        <v>4726</v>
      </c>
      <c r="M4146" s="3" t="s">
        <v>12795</v>
      </c>
      <c r="N4146" s="3" t="s">
        <v>4712</v>
      </c>
      <c r="O4146" s="3" t="s">
        <v>4715</v>
      </c>
      <c r="P4146" s="3"/>
      <c r="Q4146" s="3"/>
      <c r="R4146" s="3"/>
      <c r="S4146" s="3"/>
      <c r="T4146" s="3" t="s">
        <v>4716</v>
      </c>
    </row>
    <row r="4147" spans="2:20">
      <c r="B4147" t="s">
        <v>12345</v>
      </c>
      <c r="C4147" t="s">
        <v>18667</v>
      </c>
      <c r="E4147" t="s">
        <v>14253</v>
      </c>
      <c r="F4147" s="3">
        <v>0</v>
      </c>
      <c r="G4147" s="3">
        <v>0</v>
      </c>
      <c r="H4147" s="255">
        <v>40742</v>
      </c>
      <c r="I4147" s="270">
        <v>11.583333333333334</v>
      </c>
      <c r="J4147" s="3">
        <v>159324</v>
      </c>
      <c r="K4147" s="3" t="s">
        <v>12343</v>
      </c>
      <c r="L4147" s="3" t="s">
        <v>4726</v>
      </c>
      <c r="M4147" s="3" t="s">
        <v>4994</v>
      </c>
      <c r="N4147" s="3" t="s">
        <v>4722</v>
      </c>
      <c r="O4147" s="3" t="s">
        <v>4715</v>
      </c>
      <c r="P4147" s="3"/>
      <c r="Q4147" s="3"/>
      <c r="R4147" s="3"/>
      <c r="S4147" s="3"/>
      <c r="T4147" s="3" t="s">
        <v>4716</v>
      </c>
    </row>
    <row r="4148" spans="2:20">
      <c r="B4148" t="s">
        <v>12345</v>
      </c>
      <c r="C4148" t="s">
        <v>18668</v>
      </c>
      <c r="E4148" t="s">
        <v>17170</v>
      </c>
      <c r="F4148" s="3">
        <v>0</v>
      </c>
      <c r="G4148" s="3">
        <v>0</v>
      </c>
      <c r="H4148" s="255">
        <v>40730</v>
      </c>
      <c r="I4148" s="270">
        <v>11.583333333333334</v>
      </c>
      <c r="J4148" s="3">
        <v>-1</v>
      </c>
      <c r="K4148" s="3" t="s">
        <v>4752</v>
      </c>
      <c r="L4148" s="3" t="s">
        <v>4753</v>
      </c>
      <c r="M4148" s="3" t="s">
        <v>4753</v>
      </c>
      <c r="N4148" s="3" t="s">
        <v>4722</v>
      </c>
      <c r="O4148" s="3" t="s">
        <v>4715</v>
      </c>
      <c r="P4148" s="3"/>
      <c r="Q4148" s="3"/>
      <c r="R4148" s="3"/>
      <c r="S4148" s="3"/>
      <c r="T4148" s="3" t="s">
        <v>4716</v>
      </c>
    </row>
    <row r="4149" spans="2:20">
      <c r="B4149" t="s">
        <v>12345</v>
      </c>
      <c r="C4149" t="s">
        <v>18669</v>
      </c>
      <c r="E4149" t="s">
        <v>15455</v>
      </c>
      <c r="F4149" s="3">
        <v>0</v>
      </c>
      <c r="G4149" s="3">
        <v>0</v>
      </c>
      <c r="H4149" s="255">
        <v>40744</v>
      </c>
      <c r="I4149" s="270">
        <v>11.583333333333334</v>
      </c>
      <c r="J4149" s="3">
        <v>-1</v>
      </c>
      <c r="K4149" s="3" t="s">
        <v>12343</v>
      </c>
      <c r="L4149" s="3" t="s">
        <v>4753</v>
      </c>
      <c r="M4149" s="3" t="s">
        <v>4753</v>
      </c>
      <c r="N4149" s="3" t="s">
        <v>4712</v>
      </c>
      <c r="O4149" s="3" t="s">
        <v>4715</v>
      </c>
      <c r="P4149" s="3"/>
      <c r="Q4149" s="3"/>
      <c r="R4149" s="3"/>
      <c r="S4149" s="3"/>
      <c r="T4149" s="3" t="s">
        <v>4716</v>
      </c>
    </row>
    <row r="4150" spans="2:20">
      <c r="B4150" t="s">
        <v>12345</v>
      </c>
      <c r="C4150" t="s">
        <v>18670</v>
      </c>
      <c r="E4150" t="s">
        <v>15100</v>
      </c>
      <c r="F4150" s="3">
        <v>0</v>
      </c>
      <c r="G4150" s="3">
        <v>0</v>
      </c>
      <c r="H4150" s="255">
        <v>40708</v>
      </c>
      <c r="I4150" s="270">
        <v>11.666666666666666</v>
      </c>
      <c r="J4150" s="3">
        <v>-1</v>
      </c>
      <c r="K4150" s="3" t="s">
        <v>4752</v>
      </c>
      <c r="L4150" s="3" t="s">
        <v>4753</v>
      </c>
      <c r="M4150" s="3" t="s">
        <v>4753</v>
      </c>
      <c r="N4150" s="3" t="s">
        <v>4731</v>
      </c>
      <c r="O4150" s="3" t="s">
        <v>4715</v>
      </c>
      <c r="P4150" s="3"/>
      <c r="Q4150" s="3"/>
      <c r="R4150" s="3"/>
      <c r="S4150" s="3"/>
      <c r="T4150" s="3" t="s">
        <v>4716</v>
      </c>
    </row>
    <row r="4151" spans="2:20">
      <c r="B4151" t="s">
        <v>12345</v>
      </c>
      <c r="C4151" t="s">
        <v>18671</v>
      </c>
      <c r="E4151" t="s">
        <v>16060</v>
      </c>
      <c r="F4151" s="3">
        <v>0</v>
      </c>
      <c r="G4151" s="3">
        <v>0</v>
      </c>
      <c r="H4151" s="255">
        <v>40700</v>
      </c>
      <c r="I4151" s="270">
        <v>11.666666666666666</v>
      </c>
      <c r="J4151" s="3">
        <v>-1</v>
      </c>
      <c r="K4151" s="3" t="s">
        <v>4752</v>
      </c>
      <c r="L4151" s="3" t="s">
        <v>4753</v>
      </c>
      <c r="M4151" s="3" t="s">
        <v>4753</v>
      </c>
      <c r="N4151" s="3" t="s">
        <v>4722</v>
      </c>
      <c r="O4151" s="3" t="s">
        <v>4715</v>
      </c>
      <c r="P4151" s="3"/>
      <c r="Q4151" s="3"/>
      <c r="R4151" s="3"/>
      <c r="S4151" s="3"/>
      <c r="T4151" s="3" t="s">
        <v>4716</v>
      </c>
    </row>
    <row r="4152" spans="2:20">
      <c r="B4152" t="s">
        <v>12345</v>
      </c>
      <c r="C4152" t="s">
        <v>18672</v>
      </c>
      <c r="E4152" t="s">
        <v>17127</v>
      </c>
      <c r="F4152" s="3">
        <v>0</v>
      </c>
      <c r="G4152" s="3">
        <v>0</v>
      </c>
      <c r="H4152" s="255">
        <v>40697</v>
      </c>
      <c r="I4152" s="270">
        <v>11.666666666666666</v>
      </c>
      <c r="J4152" s="3">
        <v>-1</v>
      </c>
      <c r="K4152" s="3" t="s">
        <v>12343</v>
      </c>
      <c r="L4152" s="3" t="s">
        <v>4726</v>
      </c>
      <c r="M4152" s="3" t="s">
        <v>4994</v>
      </c>
      <c r="N4152" s="3" t="s">
        <v>4712</v>
      </c>
      <c r="O4152" s="3" t="s">
        <v>4715</v>
      </c>
      <c r="P4152" s="3"/>
      <c r="Q4152" s="3"/>
      <c r="R4152" s="3"/>
      <c r="S4152" s="3"/>
      <c r="T4152" s="3" t="s">
        <v>4716</v>
      </c>
    </row>
    <row r="4153" spans="2:20">
      <c r="B4153" t="s">
        <v>12345</v>
      </c>
      <c r="C4153" t="s">
        <v>18673</v>
      </c>
      <c r="E4153" t="s">
        <v>15992</v>
      </c>
      <c r="F4153" s="3">
        <v>0</v>
      </c>
      <c r="G4153" s="3">
        <v>0</v>
      </c>
      <c r="H4153" s="255">
        <v>40714</v>
      </c>
      <c r="I4153" s="270">
        <v>11.666666666666666</v>
      </c>
      <c r="J4153" s="3">
        <v>-1</v>
      </c>
      <c r="K4153" s="3" t="s">
        <v>12343</v>
      </c>
      <c r="L4153" s="3" t="s">
        <v>4726</v>
      </c>
      <c r="M4153" s="3" t="s">
        <v>5228</v>
      </c>
      <c r="N4153" s="3" t="s">
        <v>4718</v>
      </c>
      <c r="O4153" s="3" t="s">
        <v>4715</v>
      </c>
      <c r="P4153" s="3"/>
      <c r="Q4153" s="3"/>
      <c r="R4153" s="3"/>
      <c r="S4153" s="3"/>
      <c r="T4153" s="3" t="s">
        <v>4716</v>
      </c>
    </row>
    <row r="4154" spans="2:20">
      <c r="B4154" t="s">
        <v>12345</v>
      </c>
      <c r="C4154" t="s">
        <v>18674</v>
      </c>
      <c r="E4154" t="s">
        <v>15901</v>
      </c>
      <c r="F4154" s="3">
        <v>0</v>
      </c>
      <c r="G4154" s="3">
        <v>0</v>
      </c>
      <c r="H4154" s="255">
        <v>40712</v>
      </c>
      <c r="I4154" s="270">
        <v>11.666666666666666</v>
      </c>
      <c r="J4154" s="3">
        <v>-1</v>
      </c>
      <c r="K4154" s="3" t="s">
        <v>4752</v>
      </c>
      <c r="L4154" s="3" t="s">
        <v>5197</v>
      </c>
      <c r="M4154" s="3" t="s">
        <v>18675</v>
      </c>
      <c r="N4154" s="3" t="s">
        <v>4718</v>
      </c>
      <c r="O4154" s="3" t="s">
        <v>4715</v>
      </c>
      <c r="P4154" s="3"/>
      <c r="Q4154" s="3"/>
      <c r="R4154" s="3"/>
      <c r="S4154" s="3"/>
      <c r="T4154" s="3" t="s">
        <v>4716</v>
      </c>
    </row>
    <row r="4155" spans="2:20">
      <c r="B4155" t="s">
        <v>12345</v>
      </c>
      <c r="C4155" t="s">
        <v>18676</v>
      </c>
      <c r="E4155" t="s">
        <v>14176</v>
      </c>
      <c r="F4155" s="3">
        <v>0</v>
      </c>
      <c r="G4155" s="3">
        <v>0</v>
      </c>
      <c r="H4155" s="255">
        <v>40715</v>
      </c>
      <c r="I4155" s="270">
        <v>11.666666666666666</v>
      </c>
      <c r="J4155" s="3">
        <v>-1</v>
      </c>
      <c r="K4155" s="3" t="s">
        <v>12343</v>
      </c>
      <c r="L4155" s="3" t="s">
        <v>4726</v>
      </c>
      <c r="M4155" s="3" t="s">
        <v>18677</v>
      </c>
      <c r="N4155" s="3" t="s">
        <v>4718</v>
      </c>
      <c r="O4155" s="3" t="s">
        <v>4715</v>
      </c>
      <c r="P4155" s="3"/>
      <c r="Q4155" s="3"/>
      <c r="R4155" s="3"/>
      <c r="S4155" s="3"/>
      <c r="T4155" s="3" t="s">
        <v>4716</v>
      </c>
    </row>
    <row r="4156" spans="2:20">
      <c r="B4156" t="s">
        <v>12345</v>
      </c>
      <c r="C4156" t="s">
        <v>18678</v>
      </c>
      <c r="E4156" t="s">
        <v>17194</v>
      </c>
      <c r="F4156" s="3">
        <v>0</v>
      </c>
      <c r="G4156" s="3">
        <v>0</v>
      </c>
      <c r="H4156" s="255">
        <v>40712</v>
      </c>
      <c r="I4156" s="270">
        <v>11.666666666666666</v>
      </c>
      <c r="J4156" s="3">
        <v>-1</v>
      </c>
      <c r="K4156" s="3" t="s">
        <v>4752</v>
      </c>
      <c r="L4156" s="3" t="s">
        <v>5324</v>
      </c>
      <c r="M4156" s="3" t="s">
        <v>18679</v>
      </c>
      <c r="N4156" s="3" t="s">
        <v>4718</v>
      </c>
      <c r="O4156" s="3" t="s">
        <v>4715</v>
      </c>
      <c r="P4156" s="3"/>
      <c r="Q4156" s="3"/>
      <c r="R4156" s="3"/>
      <c r="S4156" s="3"/>
      <c r="T4156" s="3" t="s">
        <v>4716</v>
      </c>
    </row>
    <row r="4157" spans="2:20">
      <c r="B4157" t="s">
        <v>12345</v>
      </c>
      <c r="C4157" t="s">
        <v>18680</v>
      </c>
      <c r="E4157" t="s">
        <v>18375</v>
      </c>
      <c r="F4157" s="3">
        <v>0</v>
      </c>
      <c r="G4157" s="3">
        <v>0</v>
      </c>
      <c r="H4157" s="255">
        <v>40702</v>
      </c>
      <c r="I4157" s="270">
        <v>11.666666666666666</v>
      </c>
      <c r="J4157" s="3">
        <v>175068</v>
      </c>
      <c r="K4157" s="3" t="s">
        <v>12343</v>
      </c>
      <c r="L4157" s="3" t="s">
        <v>5324</v>
      </c>
      <c r="M4157" s="3" t="s">
        <v>14112</v>
      </c>
      <c r="N4157" s="3" t="s">
        <v>4731</v>
      </c>
      <c r="O4157" s="3" t="s">
        <v>4715</v>
      </c>
      <c r="P4157" s="3"/>
      <c r="Q4157" s="3"/>
      <c r="R4157" s="3"/>
      <c r="S4157" s="3"/>
      <c r="T4157" s="3" t="s">
        <v>4716</v>
      </c>
    </row>
    <row r="4158" spans="2:20">
      <c r="B4158" t="s">
        <v>12345</v>
      </c>
      <c r="C4158" t="s">
        <v>18681</v>
      </c>
      <c r="E4158" t="s">
        <v>12809</v>
      </c>
      <c r="F4158" s="3">
        <v>0</v>
      </c>
      <c r="G4158" s="3">
        <v>0</v>
      </c>
      <c r="H4158" s="255">
        <v>40708</v>
      </c>
      <c r="I4158" s="270">
        <v>11.666666666666666</v>
      </c>
      <c r="J4158" s="3">
        <v>340457</v>
      </c>
      <c r="K4158" s="3" t="s">
        <v>12343</v>
      </c>
      <c r="L4158" s="3" t="s">
        <v>4726</v>
      </c>
      <c r="M4158" s="3" t="s">
        <v>18682</v>
      </c>
      <c r="N4158" s="3" t="s">
        <v>4722</v>
      </c>
      <c r="O4158" s="3" t="s">
        <v>4715</v>
      </c>
      <c r="P4158" s="3"/>
      <c r="Q4158" s="3"/>
      <c r="R4158" s="3"/>
      <c r="S4158" s="3"/>
      <c r="T4158" s="3" t="s">
        <v>4716</v>
      </c>
    </row>
    <row r="4159" spans="2:20">
      <c r="B4159" t="s">
        <v>12345</v>
      </c>
      <c r="C4159" t="s">
        <v>18683</v>
      </c>
      <c r="E4159" t="s">
        <v>16013</v>
      </c>
      <c r="F4159" s="3">
        <v>0</v>
      </c>
      <c r="G4159" s="3">
        <v>0</v>
      </c>
      <c r="H4159" s="255">
        <v>40723</v>
      </c>
      <c r="I4159" s="270">
        <v>11.666666666666666</v>
      </c>
      <c r="J4159" s="3">
        <v>-1</v>
      </c>
      <c r="K4159" s="3" t="s">
        <v>12343</v>
      </c>
      <c r="L4159" s="3" t="s">
        <v>4726</v>
      </c>
      <c r="M4159" s="3" t="s">
        <v>4994</v>
      </c>
      <c r="N4159" s="3" t="s">
        <v>4731</v>
      </c>
      <c r="O4159" s="3" t="s">
        <v>4715</v>
      </c>
      <c r="P4159" s="3"/>
      <c r="Q4159" s="3"/>
      <c r="R4159" s="3"/>
      <c r="S4159" s="3"/>
      <c r="T4159" s="3" t="s">
        <v>4716</v>
      </c>
    </row>
    <row r="4160" spans="2:20">
      <c r="B4160" t="s">
        <v>12345</v>
      </c>
      <c r="C4160" t="s">
        <v>18684</v>
      </c>
      <c r="E4160" t="s">
        <v>16171</v>
      </c>
      <c r="F4160" s="3">
        <v>0</v>
      </c>
      <c r="G4160" s="3">
        <v>0</v>
      </c>
      <c r="H4160" s="255">
        <v>40697</v>
      </c>
      <c r="I4160" s="270">
        <v>11.666666666666666</v>
      </c>
      <c r="J4160" s="3">
        <v>-1</v>
      </c>
      <c r="K4160" s="3" t="s">
        <v>12343</v>
      </c>
      <c r="L4160" s="3" t="s">
        <v>4726</v>
      </c>
      <c r="M4160" s="3" t="s">
        <v>18685</v>
      </c>
      <c r="N4160" s="3" t="s">
        <v>4722</v>
      </c>
      <c r="O4160" s="3" t="s">
        <v>4715</v>
      </c>
      <c r="P4160" s="3"/>
      <c r="Q4160" s="3"/>
      <c r="R4160" s="3"/>
      <c r="S4160" s="3"/>
      <c r="T4160" s="3" t="s">
        <v>4716</v>
      </c>
    </row>
    <row r="4161" spans="2:20">
      <c r="B4161" t="s">
        <v>12345</v>
      </c>
      <c r="C4161" t="s">
        <v>18686</v>
      </c>
      <c r="E4161" t="s">
        <v>13744</v>
      </c>
      <c r="F4161" s="3">
        <v>0</v>
      </c>
      <c r="G4161" s="3">
        <v>0</v>
      </c>
      <c r="H4161" s="255">
        <v>40719</v>
      </c>
      <c r="I4161" s="270">
        <v>11.666666666666666</v>
      </c>
      <c r="J4161" s="3">
        <v>-1</v>
      </c>
      <c r="K4161" s="3" t="s">
        <v>4752</v>
      </c>
      <c r="L4161" s="3" t="s">
        <v>4726</v>
      </c>
      <c r="M4161" s="3" t="s">
        <v>10477</v>
      </c>
      <c r="N4161" s="3" t="s">
        <v>4722</v>
      </c>
      <c r="O4161" s="3" t="s">
        <v>4715</v>
      </c>
      <c r="P4161" s="3"/>
      <c r="Q4161" s="3"/>
      <c r="R4161" s="3"/>
      <c r="S4161" s="3"/>
      <c r="T4161" s="3" t="s">
        <v>4716</v>
      </c>
    </row>
    <row r="4162" spans="2:20">
      <c r="B4162" t="s">
        <v>12345</v>
      </c>
      <c r="C4162" t="s">
        <v>18687</v>
      </c>
      <c r="E4162" t="s">
        <v>15161</v>
      </c>
      <c r="F4162" s="3">
        <v>0</v>
      </c>
      <c r="G4162" s="3">
        <v>0</v>
      </c>
      <c r="H4162" s="255">
        <v>40703</v>
      </c>
      <c r="I4162" s="270">
        <v>11.666666666666666</v>
      </c>
      <c r="J4162" s="3">
        <v>-1</v>
      </c>
      <c r="K4162" s="3" t="s">
        <v>4752</v>
      </c>
      <c r="L4162" s="3" t="s">
        <v>4726</v>
      </c>
      <c r="M4162" s="3" t="s">
        <v>4994</v>
      </c>
      <c r="N4162" s="3" t="s">
        <v>4731</v>
      </c>
      <c r="O4162" s="3" t="s">
        <v>4715</v>
      </c>
      <c r="P4162" s="3"/>
      <c r="Q4162" s="3"/>
      <c r="R4162" s="3"/>
      <c r="S4162" s="3"/>
      <c r="T4162" s="3" t="s">
        <v>4716</v>
      </c>
    </row>
    <row r="4163" spans="2:20">
      <c r="B4163" t="s">
        <v>12345</v>
      </c>
      <c r="C4163" t="s">
        <v>18688</v>
      </c>
      <c r="E4163" t="s">
        <v>13036</v>
      </c>
      <c r="F4163" s="3">
        <v>0</v>
      </c>
      <c r="G4163" s="3">
        <v>0</v>
      </c>
      <c r="H4163" s="255">
        <v>40714</v>
      </c>
      <c r="I4163" s="270">
        <v>11.666666666666666</v>
      </c>
      <c r="J4163" s="3">
        <v>124570</v>
      </c>
      <c r="K4163" s="3" t="s">
        <v>4752</v>
      </c>
      <c r="L4163" s="3" t="s">
        <v>4726</v>
      </c>
      <c r="M4163" s="3" t="s">
        <v>5228</v>
      </c>
      <c r="N4163" s="3" t="s">
        <v>4722</v>
      </c>
      <c r="O4163" s="3" t="s">
        <v>4715</v>
      </c>
      <c r="P4163" s="3"/>
      <c r="Q4163" s="3"/>
      <c r="R4163" s="3"/>
      <c r="S4163" s="3"/>
      <c r="T4163" s="3" t="s">
        <v>4716</v>
      </c>
    </row>
    <row r="4164" spans="2:20">
      <c r="B4164" t="s">
        <v>12345</v>
      </c>
      <c r="C4164" t="s">
        <v>18689</v>
      </c>
      <c r="E4164" t="s">
        <v>15804</v>
      </c>
      <c r="F4164" s="3">
        <v>0</v>
      </c>
      <c r="G4164" s="3">
        <v>0</v>
      </c>
      <c r="H4164" s="255">
        <v>40711</v>
      </c>
      <c r="I4164" s="270">
        <v>11.666666666666666</v>
      </c>
      <c r="J4164" s="3">
        <v>-1</v>
      </c>
      <c r="K4164" s="3" t="s">
        <v>4752</v>
      </c>
      <c r="L4164" s="3" t="s">
        <v>4753</v>
      </c>
      <c r="M4164" s="3" t="s">
        <v>4753</v>
      </c>
      <c r="N4164" s="3" t="s">
        <v>4722</v>
      </c>
      <c r="O4164" s="3" t="s">
        <v>4715</v>
      </c>
      <c r="P4164" s="3"/>
      <c r="Q4164" s="3"/>
      <c r="R4164" s="3"/>
      <c r="S4164" s="3"/>
      <c r="T4164" s="3" t="s">
        <v>4716</v>
      </c>
    </row>
    <row r="4165" spans="2:20">
      <c r="B4165" t="s">
        <v>12378</v>
      </c>
      <c r="C4165" t="s">
        <v>18690</v>
      </c>
      <c r="E4165" t="s">
        <v>15644</v>
      </c>
      <c r="F4165" s="3">
        <v>0</v>
      </c>
      <c r="G4165" s="3">
        <v>0</v>
      </c>
      <c r="H4165" s="255">
        <v>40714</v>
      </c>
      <c r="I4165" s="270">
        <v>11.666666666666666</v>
      </c>
      <c r="J4165" s="3">
        <v>-1</v>
      </c>
      <c r="K4165" s="3" t="s">
        <v>12343</v>
      </c>
      <c r="L4165" s="3" t="s">
        <v>4753</v>
      </c>
      <c r="M4165" s="3" t="s">
        <v>4753</v>
      </c>
      <c r="N4165" s="3" t="s">
        <v>4722</v>
      </c>
      <c r="O4165" s="3" t="s">
        <v>4715</v>
      </c>
      <c r="P4165" s="3"/>
      <c r="Q4165" s="3"/>
      <c r="R4165" s="3"/>
      <c r="S4165" s="3"/>
      <c r="T4165" s="3" t="s">
        <v>4716</v>
      </c>
    </row>
    <row r="4166" spans="2:20">
      <c r="B4166" t="s">
        <v>12345</v>
      </c>
      <c r="C4166" t="s">
        <v>18691</v>
      </c>
      <c r="E4166" t="s">
        <v>18692</v>
      </c>
      <c r="F4166" s="3">
        <v>2</v>
      </c>
      <c r="G4166" s="3">
        <v>4116.49</v>
      </c>
      <c r="H4166" s="255">
        <v>40721</v>
      </c>
      <c r="I4166" s="270">
        <v>11.666666666666666</v>
      </c>
      <c r="J4166" s="3">
        <v>-1</v>
      </c>
      <c r="K4166" s="3" t="s">
        <v>4752</v>
      </c>
      <c r="L4166" s="3" t="s">
        <v>4753</v>
      </c>
      <c r="M4166" s="3" t="s">
        <v>4753</v>
      </c>
      <c r="N4166" s="3" t="s">
        <v>4722</v>
      </c>
      <c r="O4166" s="3" t="s">
        <v>4715</v>
      </c>
      <c r="P4166" s="3"/>
      <c r="Q4166" s="3"/>
      <c r="R4166" s="3"/>
      <c r="S4166" s="3"/>
      <c r="T4166" s="3" t="s">
        <v>4716</v>
      </c>
    </row>
    <row r="4167" spans="2:20">
      <c r="B4167" t="s">
        <v>12345</v>
      </c>
      <c r="C4167" t="s">
        <v>18693</v>
      </c>
      <c r="E4167" t="s">
        <v>17570</v>
      </c>
      <c r="F4167" s="3">
        <v>1</v>
      </c>
      <c r="G4167" s="3">
        <v>1363.76</v>
      </c>
      <c r="H4167" s="255">
        <v>40691</v>
      </c>
      <c r="I4167" s="270">
        <v>11.75</v>
      </c>
      <c r="J4167" s="3">
        <v>-1</v>
      </c>
      <c r="K4167" s="3" t="s">
        <v>12343</v>
      </c>
      <c r="L4167" s="3" t="s">
        <v>4753</v>
      </c>
      <c r="M4167" s="3" t="s">
        <v>4753</v>
      </c>
      <c r="N4167" s="3" t="s">
        <v>4722</v>
      </c>
      <c r="O4167" s="3" t="s">
        <v>4715</v>
      </c>
      <c r="P4167" s="3"/>
      <c r="Q4167" s="3"/>
      <c r="R4167" s="3"/>
      <c r="S4167" s="3"/>
      <c r="T4167" s="3" t="s">
        <v>4716</v>
      </c>
    </row>
    <row r="4168" spans="2:20">
      <c r="B4168" t="s">
        <v>12345</v>
      </c>
      <c r="C4168" t="s">
        <v>18694</v>
      </c>
      <c r="E4168" t="s">
        <v>15873</v>
      </c>
      <c r="F4168" s="3">
        <v>0</v>
      </c>
      <c r="G4168" s="3">
        <v>0</v>
      </c>
      <c r="H4168" s="255">
        <v>40674</v>
      </c>
      <c r="I4168" s="270">
        <v>11.75</v>
      </c>
      <c r="J4168" s="3">
        <v>-1</v>
      </c>
      <c r="K4168" s="3" t="s">
        <v>4752</v>
      </c>
      <c r="L4168" s="3" t="s">
        <v>4726</v>
      </c>
      <c r="M4168" s="3" t="s">
        <v>5188</v>
      </c>
      <c r="N4168" s="3" t="s">
        <v>4712</v>
      </c>
      <c r="O4168" s="3" t="s">
        <v>4715</v>
      </c>
      <c r="P4168" s="3"/>
      <c r="Q4168" s="3"/>
      <c r="R4168" s="3"/>
      <c r="S4168" s="3"/>
      <c r="T4168" s="3" t="s">
        <v>4716</v>
      </c>
    </row>
    <row r="4169" spans="2:20">
      <c r="B4169" t="s">
        <v>12345</v>
      </c>
      <c r="C4169" t="s">
        <v>18695</v>
      </c>
      <c r="E4169" t="s">
        <v>13191</v>
      </c>
      <c r="F4169" s="3">
        <v>0</v>
      </c>
      <c r="G4169" s="3">
        <v>0</v>
      </c>
      <c r="H4169" s="255">
        <v>40676</v>
      </c>
      <c r="I4169" s="270">
        <v>11.75</v>
      </c>
      <c r="J4169" s="3">
        <v>-1</v>
      </c>
      <c r="K4169" s="3" t="s">
        <v>4752</v>
      </c>
      <c r="L4169" s="3" t="s">
        <v>4726</v>
      </c>
      <c r="M4169" s="3" t="s">
        <v>18696</v>
      </c>
      <c r="N4169" s="3" t="s">
        <v>4722</v>
      </c>
      <c r="O4169" s="3" t="s">
        <v>4715</v>
      </c>
      <c r="P4169" s="3"/>
      <c r="Q4169" s="3"/>
      <c r="R4169" s="3"/>
      <c r="S4169" s="3"/>
      <c r="T4169" s="3" t="s">
        <v>4716</v>
      </c>
    </row>
    <row r="4170" spans="2:20">
      <c r="B4170" t="s">
        <v>12345</v>
      </c>
      <c r="C4170" t="s">
        <v>18697</v>
      </c>
      <c r="E4170" t="s">
        <v>15888</v>
      </c>
      <c r="F4170" s="3">
        <v>0</v>
      </c>
      <c r="G4170" s="3">
        <v>0</v>
      </c>
      <c r="H4170" s="255">
        <v>40668</v>
      </c>
      <c r="I4170" s="270">
        <v>11.75</v>
      </c>
      <c r="J4170" s="3">
        <v>-1</v>
      </c>
      <c r="K4170" s="3" t="s">
        <v>4752</v>
      </c>
      <c r="L4170" s="3" t="s">
        <v>5197</v>
      </c>
      <c r="M4170" s="3" t="s">
        <v>15783</v>
      </c>
      <c r="N4170" s="3" t="s">
        <v>4722</v>
      </c>
      <c r="O4170" s="3" t="s">
        <v>4715</v>
      </c>
      <c r="P4170" s="3"/>
      <c r="Q4170" s="3"/>
      <c r="R4170" s="3"/>
      <c r="S4170" s="3"/>
      <c r="T4170" s="3" t="s">
        <v>4716</v>
      </c>
    </row>
    <row r="4171" spans="2:20">
      <c r="B4171" t="s">
        <v>12345</v>
      </c>
      <c r="C4171" t="s">
        <v>18698</v>
      </c>
      <c r="E4171" t="s">
        <v>17328</v>
      </c>
      <c r="F4171" s="3">
        <v>0</v>
      </c>
      <c r="G4171" s="3">
        <v>0</v>
      </c>
      <c r="H4171" s="255">
        <v>40674</v>
      </c>
      <c r="I4171" s="270">
        <v>11.75</v>
      </c>
      <c r="J4171" s="3">
        <v>-1</v>
      </c>
      <c r="K4171" s="3" t="s">
        <v>12343</v>
      </c>
      <c r="L4171" s="3" t="s">
        <v>5197</v>
      </c>
      <c r="M4171" s="3" t="s">
        <v>18699</v>
      </c>
      <c r="N4171" s="3" t="s">
        <v>4722</v>
      </c>
      <c r="O4171" s="3" t="s">
        <v>4715</v>
      </c>
      <c r="P4171" s="3"/>
      <c r="Q4171" s="3"/>
      <c r="R4171" s="3"/>
      <c r="S4171" s="3"/>
      <c r="T4171" s="3" t="s">
        <v>4716</v>
      </c>
    </row>
    <row r="4172" spans="2:20">
      <c r="B4172" t="s">
        <v>12345</v>
      </c>
      <c r="C4172" t="s">
        <v>18700</v>
      </c>
      <c r="E4172" t="s">
        <v>14111</v>
      </c>
      <c r="F4172" s="3">
        <v>0</v>
      </c>
      <c r="G4172" s="3">
        <v>0</v>
      </c>
      <c r="H4172" s="255">
        <v>40694</v>
      </c>
      <c r="I4172" s="270">
        <v>11.75</v>
      </c>
      <c r="J4172" s="3">
        <v>-1</v>
      </c>
      <c r="K4172" s="3" t="s">
        <v>4752</v>
      </c>
      <c r="L4172" s="3" t="s">
        <v>4726</v>
      </c>
      <c r="M4172" s="3" t="s">
        <v>5972</v>
      </c>
      <c r="N4172" s="3" t="s">
        <v>4722</v>
      </c>
      <c r="O4172" s="3" t="s">
        <v>4715</v>
      </c>
      <c r="P4172" s="3"/>
      <c r="Q4172" s="3"/>
      <c r="R4172" s="3"/>
      <c r="S4172" s="3"/>
      <c r="T4172" s="3" t="s">
        <v>4716</v>
      </c>
    </row>
    <row r="4173" spans="2:20">
      <c r="B4173" t="s">
        <v>12345</v>
      </c>
      <c r="C4173" t="s">
        <v>18701</v>
      </c>
      <c r="E4173" t="s">
        <v>18702</v>
      </c>
      <c r="F4173" s="3">
        <v>0</v>
      </c>
      <c r="G4173" s="3">
        <v>0</v>
      </c>
      <c r="H4173" s="255">
        <v>40690</v>
      </c>
      <c r="I4173" s="270">
        <v>11.75</v>
      </c>
      <c r="J4173" s="3">
        <v>-1</v>
      </c>
      <c r="K4173" s="3" t="s">
        <v>12343</v>
      </c>
      <c r="L4173" s="3" t="s">
        <v>5324</v>
      </c>
      <c r="M4173" s="3" t="s">
        <v>13150</v>
      </c>
      <c r="N4173" s="3" t="s">
        <v>4769</v>
      </c>
      <c r="O4173" s="3" t="s">
        <v>4715</v>
      </c>
      <c r="P4173" s="3"/>
      <c r="Q4173" s="3"/>
      <c r="R4173" s="3"/>
      <c r="S4173" s="3"/>
      <c r="T4173" s="3" t="s">
        <v>4716</v>
      </c>
    </row>
    <row r="4174" spans="2:20">
      <c r="B4174" t="s">
        <v>12345</v>
      </c>
      <c r="C4174" t="s">
        <v>18703</v>
      </c>
      <c r="E4174" t="s">
        <v>12904</v>
      </c>
      <c r="F4174" s="3">
        <v>0</v>
      </c>
      <c r="G4174" s="3">
        <v>0</v>
      </c>
      <c r="H4174" s="255">
        <v>40676</v>
      </c>
      <c r="I4174" s="270">
        <v>11.75</v>
      </c>
      <c r="J4174" s="3">
        <v>139652</v>
      </c>
      <c r="K4174" s="3" t="s">
        <v>12343</v>
      </c>
      <c r="L4174" s="3" t="s">
        <v>5324</v>
      </c>
      <c r="M4174" s="3" t="s">
        <v>18704</v>
      </c>
      <c r="N4174" s="3" t="s">
        <v>4722</v>
      </c>
      <c r="O4174" s="3" t="s">
        <v>4715</v>
      </c>
      <c r="P4174" s="3"/>
      <c r="Q4174" s="3"/>
      <c r="R4174" s="3"/>
      <c r="S4174" s="3"/>
      <c r="T4174" s="3" t="s">
        <v>4716</v>
      </c>
    </row>
    <row r="4175" spans="2:20">
      <c r="B4175" t="s">
        <v>12345</v>
      </c>
      <c r="C4175" t="s">
        <v>18705</v>
      </c>
      <c r="E4175" t="s">
        <v>15166</v>
      </c>
      <c r="F4175" s="3">
        <v>0</v>
      </c>
      <c r="G4175" s="3">
        <v>0</v>
      </c>
      <c r="H4175" s="255">
        <v>40694</v>
      </c>
      <c r="I4175" s="270">
        <v>11.75</v>
      </c>
      <c r="J4175" s="3">
        <v>-1</v>
      </c>
      <c r="K4175" s="3" t="s">
        <v>4752</v>
      </c>
      <c r="L4175" s="3" t="s">
        <v>4726</v>
      </c>
      <c r="M4175" s="3" t="s">
        <v>5972</v>
      </c>
      <c r="N4175" s="3" t="s">
        <v>4722</v>
      </c>
      <c r="O4175" s="3" t="s">
        <v>4715</v>
      </c>
      <c r="P4175" s="3"/>
      <c r="Q4175" s="3"/>
      <c r="R4175" s="3"/>
      <c r="S4175" s="3"/>
      <c r="T4175" s="3" t="s">
        <v>4716</v>
      </c>
    </row>
    <row r="4176" spans="2:20">
      <c r="B4176" t="s">
        <v>12345</v>
      </c>
      <c r="C4176" t="s">
        <v>18706</v>
      </c>
      <c r="E4176" t="s">
        <v>15297</v>
      </c>
      <c r="F4176" s="3">
        <v>0</v>
      </c>
      <c r="G4176" s="3">
        <v>0</v>
      </c>
      <c r="H4176" s="255">
        <v>40679</v>
      </c>
      <c r="I4176" s="270">
        <v>11.75</v>
      </c>
      <c r="J4176" s="3">
        <v>-1</v>
      </c>
      <c r="K4176" s="3" t="s">
        <v>4752</v>
      </c>
      <c r="L4176" s="3" t="s">
        <v>4726</v>
      </c>
      <c r="M4176" s="3" t="s">
        <v>4994</v>
      </c>
      <c r="N4176" s="3" t="s">
        <v>4722</v>
      </c>
      <c r="O4176" s="3" t="s">
        <v>4715</v>
      </c>
      <c r="P4176" s="3"/>
      <c r="Q4176" s="3"/>
      <c r="R4176" s="3"/>
      <c r="S4176" s="3"/>
      <c r="T4176" s="3" t="s">
        <v>4716</v>
      </c>
    </row>
    <row r="4177" spans="2:20">
      <c r="B4177" t="s">
        <v>12345</v>
      </c>
      <c r="C4177" t="s">
        <v>18707</v>
      </c>
      <c r="E4177" t="s">
        <v>13630</v>
      </c>
      <c r="F4177" s="3">
        <v>0</v>
      </c>
      <c r="G4177" s="3">
        <v>0</v>
      </c>
      <c r="H4177" s="255">
        <v>40694</v>
      </c>
      <c r="I4177" s="270">
        <v>11.75</v>
      </c>
      <c r="J4177" s="3">
        <v>-1</v>
      </c>
      <c r="K4177" s="3" t="s">
        <v>4752</v>
      </c>
      <c r="L4177" s="3" t="s">
        <v>4726</v>
      </c>
      <c r="M4177" s="3" t="s">
        <v>7955</v>
      </c>
      <c r="N4177" s="3" t="s">
        <v>4722</v>
      </c>
      <c r="O4177" s="3" t="s">
        <v>4715</v>
      </c>
      <c r="P4177" s="3"/>
      <c r="Q4177" s="3"/>
      <c r="R4177" s="3"/>
      <c r="S4177" s="3"/>
      <c r="T4177" s="3" t="s">
        <v>4716</v>
      </c>
    </row>
    <row r="4178" spans="2:20">
      <c r="B4178" t="s">
        <v>12345</v>
      </c>
      <c r="C4178" t="s">
        <v>18708</v>
      </c>
      <c r="E4178" t="s">
        <v>13417</v>
      </c>
      <c r="F4178" s="3">
        <v>0</v>
      </c>
      <c r="G4178" s="3">
        <v>0</v>
      </c>
      <c r="H4178" s="255">
        <v>40672</v>
      </c>
      <c r="I4178" s="270">
        <v>11.75</v>
      </c>
      <c r="J4178" s="3">
        <v>-1</v>
      </c>
      <c r="K4178" s="3" t="s">
        <v>12343</v>
      </c>
      <c r="L4178" s="3" t="s">
        <v>5324</v>
      </c>
      <c r="M4178" s="3" t="s">
        <v>18709</v>
      </c>
      <c r="N4178" s="3" t="s">
        <v>4712</v>
      </c>
      <c r="O4178" s="3" t="s">
        <v>4715</v>
      </c>
      <c r="P4178" s="3"/>
      <c r="Q4178" s="3"/>
      <c r="R4178" s="3"/>
      <c r="S4178" s="3"/>
      <c r="T4178" s="3" t="s">
        <v>4716</v>
      </c>
    </row>
    <row r="4179" spans="2:20">
      <c r="B4179" t="s">
        <v>12345</v>
      </c>
      <c r="C4179" t="s">
        <v>18710</v>
      </c>
      <c r="E4179" t="s">
        <v>18711</v>
      </c>
      <c r="F4179" s="3">
        <v>0</v>
      </c>
      <c r="G4179" s="3">
        <v>0</v>
      </c>
      <c r="H4179" s="255">
        <v>40668</v>
      </c>
      <c r="I4179" s="270">
        <v>11.75</v>
      </c>
      <c r="J4179" s="3">
        <v>-1</v>
      </c>
      <c r="K4179" s="3" t="s">
        <v>4752</v>
      </c>
      <c r="L4179" s="3" t="s">
        <v>4753</v>
      </c>
      <c r="M4179" s="3" t="s">
        <v>4753</v>
      </c>
      <c r="N4179" s="3" t="s">
        <v>4718</v>
      </c>
      <c r="O4179" s="3" t="s">
        <v>4715</v>
      </c>
      <c r="P4179" s="3"/>
      <c r="Q4179" s="3"/>
      <c r="R4179" s="3"/>
      <c r="S4179" s="3"/>
      <c r="T4179" s="3" t="s">
        <v>4716</v>
      </c>
    </row>
    <row r="4180" spans="2:20">
      <c r="B4180" t="s">
        <v>12345</v>
      </c>
      <c r="C4180" t="s">
        <v>18712</v>
      </c>
      <c r="E4180" t="s">
        <v>15826</v>
      </c>
      <c r="F4180" s="3">
        <v>0</v>
      </c>
      <c r="G4180" s="3">
        <v>0</v>
      </c>
      <c r="H4180" s="255">
        <v>40694</v>
      </c>
      <c r="I4180" s="270">
        <v>11.75</v>
      </c>
      <c r="J4180" s="3">
        <v>-1</v>
      </c>
      <c r="K4180" s="3" t="s">
        <v>12343</v>
      </c>
      <c r="L4180" s="3" t="s">
        <v>4753</v>
      </c>
      <c r="M4180" s="3" t="s">
        <v>4753</v>
      </c>
      <c r="N4180" s="3" t="s">
        <v>4712</v>
      </c>
      <c r="O4180" s="3" t="s">
        <v>4715</v>
      </c>
      <c r="P4180" s="3"/>
      <c r="Q4180" s="3"/>
      <c r="R4180" s="3"/>
      <c r="S4180" s="3"/>
      <c r="T4180" s="3" t="s">
        <v>4716</v>
      </c>
    </row>
    <row r="4181" spans="2:20">
      <c r="B4181" t="s">
        <v>12345</v>
      </c>
      <c r="C4181" t="s">
        <v>18713</v>
      </c>
      <c r="E4181" t="s">
        <v>18692</v>
      </c>
      <c r="F4181" s="3">
        <v>0</v>
      </c>
      <c r="G4181" s="3">
        <v>0</v>
      </c>
      <c r="H4181" s="255">
        <v>40666</v>
      </c>
      <c r="I4181" s="270">
        <v>11.75</v>
      </c>
      <c r="J4181" s="3">
        <v>-1</v>
      </c>
      <c r="K4181" s="3" t="s">
        <v>12343</v>
      </c>
      <c r="L4181" s="3" t="s">
        <v>4753</v>
      </c>
      <c r="M4181" s="3" t="s">
        <v>4753</v>
      </c>
      <c r="N4181" s="3" t="s">
        <v>4722</v>
      </c>
      <c r="O4181" s="3" t="s">
        <v>4715</v>
      </c>
      <c r="P4181" s="3"/>
      <c r="Q4181" s="3"/>
      <c r="R4181" s="3"/>
      <c r="S4181" s="3"/>
      <c r="T4181" s="3" t="s">
        <v>4716</v>
      </c>
    </row>
    <row r="4182" spans="2:20">
      <c r="B4182" t="s">
        <v>12345</v>
      </c>
      <c r="C4182" t="s">
        <v>18714</v>
      </c>
      <c r="E4182" t="s">
        <v>14170</v>
      </c>
      <c r="F4182" s="3">
        <v>0</v>
      </c>
      <c r="G4182" s="3">
        <v>0</v>
      </c>
      <c r="H4182" s="255">
        <v>40637</v>
      </c>
      <c r="I4182" s="270">
        <v>11.833333333333334</v>
      </c>
      <c r="J4182" s="3">
        <v>-1</v>
      </c>
      <c r="K4182" s="3" t="s">
        <v>12343</v>
      </c>
      <c r="L4182" s="3" t="s">
        <v>4753</v>
      </c>
      <c r="M4182" s="3" t="s">
        <v>4753</v>
      </c>
      <c r="N4182" s="3" t="s">
        <v>4712</v>
      </c>
      <c r="O4182" s="3" t="s">
        <v>4715</v>
      </c>
      <c r="P4182" s="3"/>
      <c r="Q4182" s="3"/>
      <c r="R4182" s="3"/>
      <c r="S4182" s="3"/>
      <c r="T4182" s="3" t="s">
        <v>4716</v>
      </c>
    </row>
    <row r="4183" spans="2:20">
      <c r="B4183" t="s">
        <v>12345</v>
      </c>
      <c r="C4183" t="s">
        <v>18715</v>
      </c>
      <c r="E4183" t="s">
        <v>16484</v>
      </c>
      <c r="F4183" s="3">
        <v>0</v>
      </c>
      <c r="G4183" s="3">
        <v>0</v>
      </c>
      <c r="H4183" s="255">
        <v>40640</v>
      </c>
      <c r="I4183" s="270">
        <v>11.833333333333334</v>
      </c>
      <c r="J4183" s="3">
        <v>-1</v>
      </c>
      <c r="K4183" s="3" t="s">
        <v>12343</v>
      </c>
      <c r="L4183" s="3" t="s">
        <v>4753</v>
      </c>
      <c r="M4183" s="3" t="s">
        <v>4753</v>
      </c>
      <c r="N4183" s="3" t="s">
        <v>4731</v>
      </c>
      <c r="O4183" s="3" t="s">
        <v>4715</v>
      </c>
      <c r="P4183" s="3"/>
      <c r="Q4183" s="3"/>
      <c r="R4183" s="3"/>
      <c r="S4183" s="3"/>
      <c r="T4183" s="3" t="s">
        <v>4716</v>
      </c>
    </row>
    <row r="4184" spans="2:20">
      <c r="B4184" t="s">
        <v>12345</v>
      </c>
      <c r="C4184" t="s">
        <v>18716</v>
      </c>
      <c r="E4184" t="s">
        <v>18717</v>
      </c>
      <c r="F4184" s="3">
        <v>0</v>
      </c>
      <c r="G4184" s="3">
        <v>0</v>
      </c>
      <c r="H4184" s="255">
        <v>40649</v>
      </c>
      <c r="I4184" s="270">
        <v>11.833333333333334</v>
      </c>
      <c r="J4184" s="3">
        <v>-1</v>
      </c>
      <c r="K4184" s="3" t="s">
        <v>4752</v>
      </c>
      <c r="L4184" s="3" t="s">
        <v>4726</v>
      </c>
      <c r="M4184" s="3" t="s">
        <v>4994</v>
      </c>
      <c r="N4184" s="3" t="s">
        <v>4712</v>
      </c>
      <c r="O4184" s="3" t="s">
        <v>4715</v>
      </c>
      <c r="P4184" s="3"/>
      <c r="Q4184" s="3"/>
      <c r="R4184" s="3"/>
      <c r="S4184" s="3"/>
      <c r="T4184" s="3" t="s">
        <v>4716</v>
      </c>
    </row>
    <row r="4185" spans="2:20">
      <c r="B4185" t="s">
        <v>12345</v>
      </c>
      <c r="C4185" t="s">
        <v>18718</v>
      </c>
      <c r="E4185" t="s">
        <v>13733</v>
      </c>
      <c r="F4185" s="3">
        <v>0</v>
      </c>
      <c r="G4185" s="3">
        <v>0</v>
      </c>
      <c r="H4185" s="255">
        <v>40662</v>
      </c>
      <c r="I4185" s="270">
        <v>11.833333333333334</v>
      </c>
      <c r="J4185" s="3">
        <v>-1</v>
      </c>
      <c r="K4185" s="3" t="s">
        <v>4752</v>
      </c>
      <c r="L4185" s="3" t="s">
        <v>5197</v>
      </c>
      <c r="M4185" s="3" t="s">
        <v>13466</v>
      </c>
      <c r="N4185" s="3" t="s">
        <v>4722</v>
      </c>
      <c r="O4185" s="3" t="s">
        <v>4715</v>
      </c>
      <c r="P4185" s="3"/>
      <c r="Q4185" s="3"/>
      <c r="R4185" s="3"/>
      <c r="S4185" s="3"/>
      <c r="T4185" s="3" t="s">
        <v>4716</v>
      </c>
    </row>
    <row r="4186" spans="2:20">
      <c r="B4186" t="s">
        <v>12345</v>
      </c>
      <c r="C4186" t="s">
        <v>18719</v>
      </c>
      <c r="E4186" t="s">
        <v>13913</v>
      </c>
      <c r="F4186" s="3">
        <v>0</v>
      </c>
      <c r="G4186" s="3">
        <v>0</v>
      </c>
      <c r="H4186" s="255">
        <v>40662</v>
      </c>
      <c r="I4186" s="270">
        <v>11.833333333333334</v>
      </c>
      <c r="J4186" s="3">
        <v>-1</v>
      </c>
      <c r="K4186" s="3" t="s">
        <v>4752</v>
      </c>
      <c r="L4186" s="3" t="s">
        <v>5324</v>
      </c>
      <c r="M4186" s="3" t="s">
        <v>13731</v>
      </c>
      <c r="N4186" s="3" t="s">
        <v>4731</v>
      </c>
      <c r="O4186" s="3" t="s">
        <v>4715</v>
      </c>
      <c r="P4186" s="3"/>
      <c r="Q4186" s="3"/>
      <c r="R4186" s="3"/>
      <c r="S4186" s="3"/>
      <c r="T4186" s="3" t="s">
        <v>4716</v>
      </c>
    </row>
    <row r="4187" spans="2:20">
      <c r="B4187" t="s">
        <v>12345</v>
      </c>
      <c r="C4187" t="s">
        <v>18720</v>
      </c>
      <c r="E4187" t="s">
        <v>16567</v>
      </c>
      <c r="F4187" s="3">
        <v>0</v>
      </c>
      <c r="G4187" s="3">
        <v>0</v>
      </c>
      <c r="H4187" s="255">
        <v>40662</v>
      </c>
      <c r="I4187" s="270">
        <v>11.833333333333334</v>
      </c>
      <c r="J4187" s="3">
        <v>-1</v>
      </c>
      <c r="K4187" s="3" t="s">
        <v>12343</v>
      </c>
      <c r="L4187" s="3" t="s">
        <v>5197</v>
      </c>
      <c r="M4187" s="3" t="s">
        <v>18721</v>
      </c>
      <c r="N4187" s="3" t="s">
        <v>4722</v>
      </c>
      <c r="O4187" s="3" t="s">
        <v>4715</v>
      </c>
      <c r="P4187" s="3"/>
      <c r="Q4187" s="3"/>
      <c r="R4187" s="3"/>
      <c r="S4187" s="3"/>
      <c r="T4187" s="3" t="s">
        <v>4716</v>
      </c>
    </row>
    <row r="4188" spans="2:20">
      <c r="B4188" t="s">
        <v>12345</v>
      </c>
      <c r="C4188" t="s">
        <v>18722</v>
      </c>
      <c r="E4188" t="s">
        <v>18723</v>
      </c>
      <c r="F4188" s="3">
        <v>1</v>
      </c>
      <c r="G4188" s="3">
        <v>3188.21</v>
      </c>
      <c r="H4188" s="255">
        <v>40653</v>
      </c>
      <c r="I4188" s="270">
        <v>11.833333333333334</v>
      </c>
      <c r="J4188" s="3">
        <v>-1</v>
      </c>
      <c r="K4188" s="3" t="s">
        <v>4752</v>
      </c>
      <c r="L4188" s="3" t="s">
        <v>4726</v>
      </c>
      <c r="M4188" s="3" t="s">
        <v>11774</v>
      </c>
      <c r="N4188" s="3" t="s">
        <v>4722</v>
      </c>
      <c r="O4188" s="3" t="s">
        <v>4715</v>
      </c>
      <c r="P4188" s="3"/>
      <c r="Q4188" s="3"/>
      <c r="R4188" s="3"/>
      <c r="S4188" s="3"/>
      <c r="T4188" s="3" t="s">
        <v>4716</v>
      </c>
    </row>
    <row r="4189" spans="2:20">
      <c r="B4189" t="s">
        <v>12345</v>
      </c>
      <c r="C4189" t="s">
        <v>18724</v>
      </c>
      <c r="E4189" t="s">
        <v>18725</v>
      </c>
      <c r="F4189" s="3">
        <v>1</v>
      </c>
      <c r="G4189" s="3">
        <v>1363.76</v>
      </c>
      <c r="H4189" s="255">
        <v>40645</v>
      </c>
      <c r="I4189" s="270">
        <v>11.833333333333334</v>
      </c>
      <c r="J4189" s="3">
        <v>-1</v>
      </c>
      <c r="K4189" s="3" t="s">
        <v>12343</v>
      </c>
      <c r="L4189" s="3" t="s">
        <v>4726</v>
      </c>
      <c r="M4189" s="3" t="s">
        <v>5972</v>
      </c>
      <c r="N4189" s="3" t="s">
        <v>4712</v>
      </c>
      <c r="O4189" s="3" t="s">
        <v>4715</v>
      </c>
      <c r="P4189" s="3"/>
      <c r="Q4189" s="3"/>
      <c r="R4189" s="3"/>
      <c r="S4189" s="3"/>
      <c r="T4189" s="3" t="s">
        <v>4716</v>
      </c>
    </row>
    <row r="4190" spans="2:20">
      <c r="B4190" t="s">
        <v>12345</v>
      </c>
      <c r="C4190" t="s">
        <v>18726</v>
      </c>
      <c r="E4190" t="s">
        <v>18727</v>
      </c>
      <c r="F4190" s="3">
        <v>0</v>
      </c>
      <c r="G4190" s="3">
        <v>0</v>
      </c>
      <c r="H4190" s="255">
        <v>40648</v>
      </c>
      <c r="I4190" s="270">
        <v>11.833333333333334</v>
      </c>
      <c r="J4190" s="3">
        <v>-1</v>
      </c>
      <c r="K4190" s="3" t="s">
        <v>4752</v>
      </c>
      <c r="L4190" s="3" t="s">
        <v>4753</v>
      </c>
      <c r="M4190" s="3" t="s">
        <v>4753</v>
      </c>
      <c r="N4190" s="3" t="s">
        <v>4722</v>
      </c>
      <c r="O4190" s="3" t="s">
        <v>4715</v>
      </c>
      <c r="P4190" s="3"/>
      <c r="Q4190" s="3"/>
      <c r="R4190" s="3"/>
      <c r="S4190" s="3"/>
      <c r="T4190" s="3" t="s">
        <v>4716</v>
      </c>
    </row>
    <row r="4191" spans="2:20">
      <c r="B4191" t="s">
        <v>12345</v>
      </c>
      <c r="C4191" t="s">
        <v>18728</v>
      </c>
      <c r="E4191" t="s">
        <v>16907</v>
      </c>
      <c r="F4191" s="3">
        <v>0</v>
      </c>
      <c r="G4191" s="3">
        <v>0</v>
      </c>
      <c r="H4191" s="255">
        <v>40658</v>
      </c>
      <c r="I4191" s="270">
        <v>11.833333333333334</v>
      </c>
      <c r="J4191" s="3">
        <v>-1</v>
      </c>
      <c r="K4191" s="3" t="s">
        <v>12343</v>
      </c>
      <c r="L4191" s="3" t="s">
        <v>4753</v>
      </c>
      <c r="M4191" s="3" t="s">
        <v>4753</v>
      </c>
      <c r="N4191" s="3" t="s">
        <v>4722</v>
      </c>
      <c r="O4191" s="3" t="s">
        <v>4715</v>
      </c>
      <c r="P4191" s="3"/>
      <c r="Q4191" s="3"/>
      <c r="R4191" s="3"/>
      <c r="S4191" s="3"/>
      <c r="T4191" s="3" t="s">
        <v>4716</v>
      </c>
    </row>
    <row r="4192" spans="2:20">
      <c r="B4192" t="s">
        <v>12345</v>
      </c>
      <c r="C4192" t="s">
        <v>18729</v>
      </c>
      <c r="E4192" t="s">
        <v>14170</v>
      </c>
      <c r="F4192" s="3">
        <v>0</v>
      </c>
      <c r="G4192" s="3">
        <v>0</v>
      </c>
      <c r="H4192" s="255">
        <v>40625</v>
      </c>
      <c r="I4192" s="270">
        <v>11.916666666666666</v>
      </c>
      <c r="J4192" s="3">
        <v>-1</v>
      </c>
      <c r="K4192" s="3" t="s">
        <v>4752</v>
      </c>
      <c r="L4192" s="3" t="s">
        <v>4753</v>
      </c>
      <c r="M4192" s="3" t="s">
        <v>4753</v>
      </c>
      <c r="N4192" s="3" t="s">
        <v>4722</v>
      </c>
      <c r="O4192" s="3" t="s">
        <v>4715</v>
      </c>
      <c r="P4192" s="3"/>
      <c r="Q4192" s="3"/>
      <c r="R4192" s="3"/>
      <c r="S4192" s="3"/>
      <c r="T4192" s="3" t="s">
        <v>4716</v>
      </c>
    </row>
    <row r="4193" spans="2:20">
      <c r="B4193" t="s">
        <v>12345</v>
      </c>
      <c r="C4193" t="s">
        <v>18730</v>
      </c>
      <c r="E4193" t="s">
        <v>18497</v>
      </c>
      <c r="F4193" s="3">
        <v>2</v>
      </c>
      <c r="G4193" s="3">
        <v>4116.49</v>
      </c>
      <c r="H4193" s="255">
        <v>40614</v>
      </c>
      <c r="I4193" s="270">
        <v>11.916666666666666</v>
      </c>
      <c r="J4193" s="3">
        <v>-1</v>
      </c>
      <c r="K4193" s="3" t="s">
        <v>12343</v>
      </c>
      <c r="L4193" s="3" t="s">
        <v>5324</v>
      </c>
      <c r="M4193" s="3" t="s">
        <v>5545</v>
      </c>
      <c r="N4193" s="3" t="s">
        <v>4718</v>
      </c>
      <c r="O4193" s="3" t="s">
        <v>4715</v>
      </c>
      <c r="P4193" s="3"/>
      <c r="Q4193" s="3"/>
      <c r="R4193" s="3"/>
      <c r="S4193" s="3"/>
      <c r="T4193" s="3" t="s">
        <v>4716</v>
      </c>
    </row>
    <row r="4194" spans="2:20">
      <c r="B4194" t="s">
        <v>12345</v>
      </c>
      <c r="C4194" t="s">
        <v>18731</v>
      </c>
      <c r="E4194" t="s">
        <v>15899</v>
      </c>
      <c r="F4194" s="3">
        <v>0</v>
      </c>
      <c r="G4194" s="3">
        <v>0</v>
      </c>
      <c r="H4194" s="255">
        <v>40605</v>
      </c>
      <c r="I4194" s="270">
        <v>11.916666666666666</v>
      </c>
      <c r="J4194" s="3">
        <v>-1</v>
      </c>
      <c r="K4194" s="3" t="s">
        <v>4752</v>
      </c>
      <c r="L4194" s="3" t="s">
        <v>4726</v>
      </c>
      <c r="M4194" s="3" t="s">
        <v>4994</v>
      </c>
      <c r="N4194" s="3" t="s">
        <v>4731</v>
      </c>
      <c r="O4194" s="3" t="s">
        <v>4715</v>
      </c>
      <c r="P4194" s="3"/>
      <c r="Q4194" s="3"/>
      <c r="R4194" s="3"/>
      <c r="S4194" s="3"/>
      <c r="T4194" s="3" t="s">
        <v>4716</v>
      </c>
    </row>
    <row r="4195" spans="2:20">
      <c r="B4195" t="s">
        <v>12345</v>
      </c>
      <c r="C4195" t="s">
        <v>3563</v>
      </c>
      <c r="E4195" t="s">
        <v>12461</v>
      </c>
      <c r="F4195" s="3">
        <v>0</v>
      </c>
      <c r="G4195" s="3">
        <v>0</v>
      </c>
      <c r="H4195" s="255">
        <v>40633</v>
      </c>
      <c r="I4195" s="270">
        <v>11.916666666666666</v>
      </c>
      <c r="J4195" s="3">
        <v>126867</v>
      </c>
      <c r="K4195" s="3" t="s">
        <v>12343</v>
      </c>
      <c r="L4195" s="3" t="s">
        <v>4726</v>
      </c>
      <c r="M4195" s="3" t="s">
        <v>18732</v>
      </c>
      <c r="N4195" s="3" t="s">
        <v>4722</v>
      </c>
      <c r="O4195" s="3" t="s">
        <v>4715</v>
      </c>
      <c r="P4195" s="3"/>
      <c r="Q4195" s="3"/>
      <c r="R4195" s="3"/>
      <c r="S4195" s="3"/>
      <c r="T4195" s="3" t="s">
        <v>4716</v>
      </c>
    </row>
    <row r="4196" spans="2:20">
      <c r="B4196" t="s">
        <v>12345</v>
      </c>
      <c r="C4196" t="s">
        <v>18733</v>
      </c>
      <c r="E4196" t="s">
        <v>14231</v>
      </c>
      <c r="F4196" s="3">
        <v>0</v>
      </c>
      <c r="G4196" s="3">
        <v>0</v>
      </c>
      <c r="H4196" s="255">
        <v>40625</v>
      </c>
      <c r="I4196" s="270">
        <v>11.916666666666666</v>
      </c>
      <c r="J4196" s="3">
        <v>-1</v>
      </c>
      <c r="K4196" s="3" t="s">
        <v>12343</v>
      </c>
      <c r="L4196" s="3" t="s">
        <v>5197</v>
      </c>
      <c r="M4196" s="3" t="s">
        <v>12352</v>
      </c>
      <c r="N4196" s="3" t="s">
        <v>4722</v>
      </c>
      <c r="O4196" s="3" t="s">
        <v>4715</v>
      </c>
      <c r="P4196" s="3"/>
      <c r="Q4196" s="3"/>
      <c r="R4196" s="3"/>
      <c r="S4196" s="3"/>
      <c r="T4196" s="3" t="s">
        <v>4716</v>
      </c>
    </row>
    <row r="4197" spans="2:20">
      <c r="B4197" t="s">
        <v>12345</v>
      </c>
      <c r="C4197" t="s">
        <v>18734</v>
      </c>
      <c r="E4197" t="s">
        <v>18445</v>
      </c>
      <c r="F4197" s="3">
        <v>0</v>
      </c>
      <c r="G4197" s="3">
        <v>0</v>
      </c>
      <c r="H4197" s="255">
        <v>40611</v>
      </c>
      <c r="I4197" s="270">
        <v>11.916666666666666</v>
      </c>
      <c r="J4197" s="3">
        <v>-1</v>
      </c>
      <c r="K4197" s="3" t="s">
        <v>12343</v>
      </c>
      <c r="L4197" s="3" t="s">
        <v>4726</v>
      </c>
      <c r="M4197" s="3" t="s">
        <v>15479</v>
      </c>
      <c r="N4197" s="3" t="s">
        <v>4722</v>
      </c>
      <c r="O4197" s="3" t="s">
        <v>4715</v>
      </c>
      <c r="P4197" s="3"/>
      <c r="Q4197" s="3"/>
      <c r="R4197" s="3"/>
      <c r="S4197" s="3"/>
      <c r="T4197" s="3" t="s">
        <v>4716</v>
      </c>
    </row>
    <row r="4198" spans="2:20">
      <c r="B4198" t="s">
        <v>12345</v>
      </c>
      <c r="C4198" t="s">
        <v>18735</v>
      </c>
      <c r="E4198" t="s">
        <v>15640</v>
      </c>
      <c r="F4198" s="3">
        <v>0</v>
      </c>
      <c r="G4198" s="3">
        <v>0</v>
      </c>
      <c r="H4198" s="255">
        <v>40620</v>
      </c>
      <c r="I4198" s="270">
        <v>11.916666666666666</v>
      </c>
      <c r="J4198" s="3">
        <v>-1</v>
      </c>
      <c r="K4198" s="3" t="s">
        <v>12343</v>
      </c>
      <c r="L4198" s="3" t="s">
        <v>4726</v>
      </c>
      <c r="M4198" s="3" t="s">
        <v>18736</v>
      </c>
      <c r="N4198" s="3" t="s">
        <v>4712</v>
      </c>
      <c r="O4198" s="3" t="s">
        <v>4715</v>
      </c>
      <c r="P4198" s="3"/>
      <c r="Q4198" s="3"/>
      <c r="R4198" s="3"/>
      <c r="S4198" s="3"/>
      <c r="T4198" s="3" t="s">
        <v>4716</v>
      </c>
    </row>
    <row r="4199" spans="2:20">
      <c r="B4199" t="s">
        <v>12345</v>
      </c>
      <c r="C4199" t="s">
        <v>18737</v>
      </c>
      <c r="E4199" t="s">
        <v>18738</v>
      </c>
      <c r="F4199" s="3">
        <v>2</v>
      </c>
      <c r="G4199" s="3">
        <v>1311.73</v>
      </c>
      <c r="H4199" s="255">
        <v>40611</v>
      </c>
      <c r="I4199" s="270">
        <v>11.916666666666666</v>
      </c>
      <c r="J4199" s="3">
        <v>-1</v>
      </c>
      <c r="K4199" s="3" t="s">
        <v>4752</v>
      </c>
      <c r="L4199" s="3" t="s">
        <v>4753</v>
      </c>
      <c r="M4199" s="3" t="s">
        <v>4753</v>
      </c>
      <c r="N4199" s="3" t="s">
        <v>4722</v>
      </c>
      <c r="O4199" s="3" t="s">
        <v>4715</v>
      </c>
      <c r="P4199" s="3"/>
      <c r="Q4199" s="3"/>
      <c r="R4199" s="3"/>
      <c r="S4199" s="3"/>
      <c r="T4199" s="3" t="s">
        <v>4716</v>
      </c>
    </row>
    <row r="4200" spans="2:20">
      <c r="B4200" t="s">
        <v>12345</v>
      </c>
      <c r="C4200" t="s">
        <v>18739</v>
      </c>
      <c r="E4200" t="s">
        <v>16835</v>
      </c>
      <c r="F4200" s="3">
        <v>1</v>
      </c>
      <c r="G4200" s="3">
        <v>4897.24</v>
      </c>
      <c r="H4200" s="255">
        <v>40633</v>
      </c>
      <c r="I4200" s="270">
        <v>11.916666666666666</v>
      </c>
      <c r="J4200" s="3">
        <v>-1</v>
      </c>
      <c r="K4200" s="3" t="s">
        <v>4752</v>
      </c>
      <c r="L4200" s="3" t="s">
        <v>4753</v>
      </c>
      <c r="M4200" s="3" t="s">
        <v>4753</v>
      </c>
      <c r="N4200" s="3" t="s">
        <v>4718</v>
      </c>
      <c r="O4200" s="3" t="s">
        <v>4715</v>
      </c>
      <c r="P4200" s="3"/>
      <c r="Q4200" s="3"/>
      <c r="R4200" s="3"/>
      <c r="S4200" s="3"/>
      <c r="T4200" s="3" t="s">
        <v>4716</v>
      </c>
    </row>
    <row r="4201" spans="2:20">
      <c r="B4201" t="s">
        <v>12345</v>
      </c>
      <c r="C4201" t="s">
        <v>18740</v>
      </c>
      <c r="E4201" t="s">
        <v>15100</v>
      </c>
      <c r="F4201" s="3">
        <v>0</v>
      </c>
      <c r="G4201" s="3">
        <v>0</v>
      </c>
      <c r="H4201" s="255">
        <v>40614</v>
      </c>
      <c r="I4201" s="270">
        <v>11.916666666666666</v>
      </c>
      <c r="J4201" s="3">
        <v>-1</v>
      </c>
      <c r="K4201" s="3" t="s">
        <v>12343</v>
      </c>
      <c r="L4201" s="3" t="s">
        <v>4753</v>
      </c>
      <c r="M4201" s="3" t="s">
        <v>4753</v>
      </c>
      <c r="N4201" s="3" t="s">
        <v>4712</v>
      </c>
      <c r="O4201" s="3" t="s">
        <v>4715</v>
      </c>
      <c r="P4201" s="3"/>
      <c r="Q4201" s="3"/>
      <c r="R4201" s="3"/>
      <c r="S4201" s="3"/>
      <c r="T4201" s="3" t="s">
        <v>4716</v>
      </c>
    </row>
    <row r="4202" spans="2:20">
      <c r="B4202" t="s">
        <v>12345</v>
      </c>
      <c r="C4202" t="s">
        <v>18741</v>
      </c>
      <c r="E4202" t="s">
        <v>14869</v>
      </c>
      <c r="F4202" s="3">
        <v>0</v>
      </c>
      <c r="G4202" s="3">
        <v>0</v>
      </c>
      <c r="H4202" s="255">
        <v>40586</v>
      </c>
      <c r="I4202" s="270">
        <v>12</v>
      </c>
      <c r="J4202" s="3">
        <v>-1</v>
      </c>
      <c r="K4202" s="3" t="s">
        <v>4752</v>
      </c>
      <c r="L4202" s="3" t="s">
        <v>4753</v>
      </c>
      <c r="M4202" s="3" t="s">
        <v>4753</v>
      </c>
      <c r="N4202" s="3" t="s">
        <v>4722</v>
      </c>
      <c r="O4202" s="3" t="s">
        <v>4715</v>
      </c>
      <c r="P4202" s="3"/>
      <c r="Q4202" s="3"/>
      <c r="R4202" s="3"/>
      <c r="S4202" s="3"/>
      <c r="T4202" s="3" t="s">
        <v>4716</v>
      </c>
    </row>
    <row r="4203" spans="2:20">
      <c r="B4203" t="s">
        <v>12345</v>
      </c>
      <c r="C4203" t="s">
        <v>18742</v>
      </c>
      <c r="E4203" t="s">
        <v>13023</v>
      </c>
      <c r="F4203" s="3">
        <v>0</v>
      </c>
      <c r="G4203" s="3">
        <v>0</v>
      </c>
      <c r="H4203" s="255">
        <v>40598</v>
      </c>
      <c r="I4203" s="270">
        <v>12</v>
      </c>
      <c r="J4203" s="3">
        <v>-1</v>
      </c>
      <c r="K4203" s="3" t="s">
        <v>12343</v>
      </c>
      <c r="L4203" s="3" t="s">
        <v>5197</v>
      </c>
      <c r="M4203" s="3" t="s">
        <v>18743</v>
      </c>
      <c r="N4203" s="3" t="s">
        <v>4712</v>
      </c>
      <c r="O4203" s="3" t="s">
        <v>4715</v>
      </c>
      <c r="P4203" s="3"/>
      <c r="Q4203" s="3"/>
      <c r="R4203" s="3"/>
      <c r="S4203" s="3"/>
      <c r="T4203" s="3" t="s">
        <v>4716</v>
      </c>
    </row>
    <row r="4204" spans="2:20">
      <c r="B4204" t="s">
        <v>12345</v>
      </c>
      <c r="C4204" t="s">
        <v>18744</v>
      </c>
      <c r="E4204" t="s">
        <v>16536</v>
      </c>
      <c r="F4204" s="3">
        <v>1</v>
      </c>
      <c r="G4204" s="3">
        <v>4304.3900000000003</v>
      </c>
      <c r="H4204" s="255">
        <v>40602</v>
      </c>
      <c r="I4204" s="270">
        <v>12</v>
      </c>
      <c r="J4204" s="3">
        <v>-1</v>
      </c>
      <c r="K4204" s="3" t="s">
        <v>4752</v>
      </c>
      <c r="L4204" s="3" t="s">
        <v>4726</v>
      </c>
      <c r="M4204" s="3" t="s">
        <v>15479</v>
      </c>
      <c r="N4204" s="3" t="s">
        <v>4722</v>
      </c>
      <c r="O4204" s="3" t="s">
        <v>4715</v>
      </c>
      <c r="P4204" s="3"/>
      <c r="Q4204" s="3"/>
      <c r="R4204" s="3"/>
      <c r="S4204" s="3"/>
      <c r="T4204" s="3" t="s">
        <v>4716</v>
      </c>
    </row>
    <row r="4205" spans="2:20">
      <c r="B4205" t="s">
        <v>12345</v>
      </c>
      <c r="C4205" t="s">
        <v>18745</v>
      </c>
      <c r="E4205" t="s">
        <v>16645</v>
      </c>
      <c r="F4205" s="3">
        <v>0</v>
      </c>
      <c r="G4205" s="3">
        <v>0</v>
      </c>
      <c r="H4205" s="255">
        <v>40578</v>
      </c>
      <c r="I4205" s="270">
        <v>12</v>
      </c>
      <c r="J4205" s="3">
        <v>-1</v>
      </c>
      <c r="K4205" s="3" t="s">
        <v>4752</v>
      </c>
      <c r="L4205" s="3" t="s">
        <v>4726</v>
      </c>
      <c r="M4205" s="3" t="s">
        <v>5228</v>
      </c>
      <c r="N4205" s="3" t="s">
        <v>4731</v>
      </c>
      <c r="O4205" s="3" t="s">
        <v>4715</v>
      </c>
      <c r="P4205" s="3"/>
      <c r="Q4205" s="3"/>
      <c r="R4205" s="3"/>
      <c r="S4205" s="3"/>
      <c r="T4205" s="3" t="s">
        <v>4716</v>
      </c>
    </row>
    <row r="4206" spans="2:20">
      <c r="B4206" t="s">
        <v>12345</v>
      </c>
      <c r="C4206" t="s">
        <v>18746</v>
      </c>
      <c r="E4206" t="s">
        <v>13397</v>
      </c>
      <c r="F4206" s="3">
        <v>0</v>
      </c>
      <c r="G4206" s="3">
        <v>0</v>
      </c>
      <c r="H4206" s="255">
        <v>40602</v>
      </c>
      <c r="I4206" s="270">
        <v>12</v>
      </c>
      <c r="J4206" s="3">
        <v>-1</v>
      </c>
      <c r="K4206" s="3" t="s">
        <v>12343</v>
      </c>
      <c r="L4206" s="3" t="s">
        <v>4726</v>
      </c>
      <c r="M4206" s="3" t="s">
        <v>18747</v>
      </c>
      <c r="N4206" s="3" t="s">
        <v>4718</v>
      </c>
      <c r="O4206" s="3" t="s">
        <v>4715</v>
      </c>
      <c r="P4206" s="3"/>
      <c r="Q4206" s="3"/>
      <c r="R4206" s="3"/>
      <c r="S4206" s="3"/>
      <c r="T4206" s="3" t="s">
        <v>4716</v>
      </c>
    </row>
    <row r="4207" spans="2:20">
      <c r="B4207" t="s">
        <v>12345</v>
      </c>
      <c r="C4207" t="s">
        <v>18748</v>
      </c>
      <c r="E4207" t="s">
        <v>13027</v>
      </c>
      <c r="F4207" s="3">
        <v>0</v>
      </c>
      <c r="G4207" s="3">
        <v>0</v>
      </c>
      <c r="H4207" s="255">
        <v>40602</v>
      </c>
      <c r="I4207" s="270">
        <v>12</v>
      </c>
      <c r="J4207" s="3">
        <v>134356</v>
      </c>
      <c r="K4207" s="3" t="s">
        <v>4752</v>
      </c>
      <c r="L4207" s="3" t="s">
        <v>4726</v>
      </c>
      <c r="M4207" s="3" t="s">
        <v>12473</v>
      </c>
      <c r="N4207" s="3" t="s">
        <v>4712</v>
      </c>
      <c r="O4207" s="3" t="s">
        <v>4715</v>
      </c>
      <c r="P4207" s="3"/>
      <c r="Q4207" s="3"/>
      <c r="R4207" s="3"/>
      <c r="S4207" s="3"/>
      <c r="T4207" s="3" t="s">
        <v>4716</v>
      </c>
    </row>
    <row r="4208" spans="2:20">
      <c r="B4208" t="s">
        <v>12345</v>
      </c>
      <c r="C4208" t="s">
        <v>18749</v>
      </c>
      <c r="E4208" t="s">
        <v>15403</v>
      </c>
      <c r="F4208" s="3">
        <v>0</v>
      </c>
      <c r="G4208" s="3">
        <v>0</v>
      </c>
      <c r="H4208" s="255">
        <v>40592</v>
      </c>
      <c r="I4208" s="270">
        <v>12</v>
      </c>
      <c r="J4208" s="3">
        <v>-1</v>
      </c>
      <c r="K4208" s="3" t="s">
        <v>12343</v>
      </c>
      <c r="L4208" s="3" t="s">
        <v>5197</v>
      </c>
      <c r="M4208" s="3" t="s">
        <v>18750</v>
      </c>
      <c r="N4208" s="3" t="s">
        <v>4722</v>
      </c>
      <c r="O4208" s="3" t="s">
        <v>4715</v>
      </c>
      <c r="P4208" s="3"/>
      <c r="Q4208" s="3"/>
      <c r="R4208" s="3"/>
      <c r="S4208" s="3"/>
      <c r="T4208" s="3" t="s">
        <v>4716</v>
      </c>
    </row>
    <row r="4209" spans="2:20">
      <c r="B4209" t="s">
        <v>12345</v>
      </c>
      <c r="C4209" t="s">
        <v>18751</v>
      </c>
      <c r="E4209" t="s">
        <v>17780</v>
      </c>
      <c r="F4209" s="3">
        <v>2</v>
      </c>
      <c r="G4209" s="3">
        <v>4116.49</v>
      </c>
      <c r="H4209" s="255">
        <v>40582</v>
      </c>
      <c r="I4209" s="270">
        <v>12</v>
      </c>
      <c r="J4209" s="3">
        <v>-1</v>
      </c>
      <c r="K4209" s="3" t="s">
        <v>4752</v>
      </c>
      <c r="L4209" s="3" t="s">
        <v>5197</v>
      </c>
      <c r="M4209" s="3" t="s">
        <v>13150</v>
      </c>
      <c r="N4209" s="3" t="s">
        <v>4722</v>
      </c>
      <c r="O4209" s="3" t="s">
        <v>4715</v>
      </c>
      <c r="P4209" s="3"/>
      <c r="Q4209" s="3"/>
      <c r="R4209" s="3"/>
      <c r="S4209" s="3"/>
      <c r="T4209" s="3" t="s">
        <v>4716</v>
      </c>
    </row>
    <row r="4210" spans="2:20">
      <c r="B4210" t="s">
        <v>12345</v>
      </c>
      <c r="C4210" t="s">
        <v>18752</v>
      </c>
      <c r="E4210" t="s">
        <v>16022</v>
      </c>
      <c r="F4210" s="3">
        <v>0</v>
      </c>
      <c r="G4210" s="3">
        <v>0</v>
      </c>
      <c r="H4210" s="255">
        <v>40597</v>
      </c>
      <c r="I4210" s="270">
        <v>12</v>
      </c>
      <c r="J4210" s="3">
        <v>-1</v>
      </c>
      <c r="K4210" s="3" t="s">
        <v>4752</v>
      </c>
      <c r="L4210" s="3" t="s">
        <v>4726</v>
      </c>
      <c r="M4210" s="3" t="s">
        <v>8841</v>
      </c>
      <c r="N4210" s="3" t="s">
        <v>4712</v>
      </c>
      <c r="O4210" s="3" t="s">
        <v>4715</v>
      </c>
      <c r="P4210" s="3"/>
      <c r="Q4210" s="3"/>
      <c r="R4210" s="3"/>
      <c r="S4210" s="3"/>
      <c r="T4210" s="3" t="s">
        <v>4716</v>
      </c>
    </row>
    <row r="4211" spans="2:20">
      <c r="B4211" t="s">
        <v>12345</v>
      </c>
      <c r="C4211" t="s">
        <v>18753</v>
      </c>
      <c r="E4211" t="s">
        <v>18754</v>
      </c>
      <c r="F4211" s="3">
        <v>0</v>
      </c>
      <c r="G4211" s="3">
        <v>0</v>
      </c>
      <c r="H4211" s="255">
        <v>40579</v>
      </c>
      <c r="I4211" s="270">
        <v>12</v>
      </c>
      <c r="J4211" s="3">
        <v>-1</v>
      </c>
      <c r="K4211" s="3" t="s">
        <v>4752</v>
      </c>
      <c r="L4211" s="3" t="s">
        <v>4753</v>
      </c>
      <c r="M4211" s="3" t="s">
        <v>4753</v>
      </c>
      <c r="N4211" s="3" t="s">
        <v>4731</v>
      </c>
      <c r="O4211" s="3" t="s">
        <v>4715</v>
      </c>
      <c r="P4211" s="3"/>
      <c r="Q4211" s="3"/>
      <c r="R4211" s="3"/>
      <c r="S4211" s="3"/>
      <c r="T4211" s="3" t="s">
        <v>4716</v>
      </c>
    </row>
    <row r="4212" spans="2:20">
      <c r="B4212" t="s">
        <v>12345</v>
      </c>
      <c r="C4212" t="s">
        <v>18755</v>
      </c>
      <c r="E4212" t="s">
        <v>18754</v>
      </c>
      <c r="F4212" s="3">
        <v>0</v>
      </c>
      <c r="G4212" s="3">
        <v>0</v>
      </c>
      <c r="H4212" s="255">
        <v>40546</v>
      </c>
      <c r="I4212" s="270">
        <v>12.083333333333334</v>
      </c>
      <c r="J4212" s="3">
        <v>-1</v>
      </c>
      <c r="K4212" s="3" t="s">
        <v>12343</v>
      </c>
      <c r="L4212" s="3" t="s">
        <v>4753</v>
      </c>
      <c r="M4212" s="3" t="s">
        <v>4753</v>
      </c>
      <c r="N4212" s="3" t="s">
        <v>4718</v>
      </c>
      <c r="O4212" s="3" t="s">
        <v>4715</v>
      </c>
      <c r="P4212" s="3"/>
      <c r="Q4212" s="3"/>
      <c r="R4212" s="3"/>
      <c r="S4212" s="3"/>
      <c r="T4212" s="3" t="s">
        <v>4716</v>
      </c>
    </row>
    <row r="4213" spans="2:20">
      <c r="B4213" t="s">
        <v>12378</v>
      </c>
      <c r="C4213" t="s">
        <v>18756</v>
      </c>
      <c r="E4213" t="s">
        <v>13010</v>
      </c>
      <c r="F4213" s="3">
        <v>0</v>
      </c>
      <c r="G4213" s="3">
        <v>0</v>
      </c>
      <c r="H4213" s="255">
        <v>40569</v>
      </c>
      <c r="I4213" s="270">
        <v>12.083333333333334</v>
      </c>
      <c r="J4213" s="3">
        <v>-1</v>
      </c>
      <c r="K4213" s="3" t="s">
        <v>12343</v>
      </c>
      <c r="L4213" s="3" t="s">
        <v>5324</v>
      </c>
      <c r="M4213" s="3" t="s">
        <v>18757</v>
      </c>
      <c r="N4213" s="3" t="s">
        <v>4712</v>
      </c>
      <c r="O4213" s="3" t="s">
        <v>4715</v>
      </c>
      <c r="P4213" s="3"/>
      <c r="Q4213" s="3"/>
      <c r="R4213" s="3"/>
      <c r="S4213" s="3"/>
      <c r="T4213" s="3" t="s">
        <v>4716</v>
      </c>
    </row>
    <row r="4214" spans="2:20">
      <c r="B4214" t="s">
        <v>12345</v>
      </c>
      <c r="C4214" t="s">
        <v>18758</v>
      </c>
      <c r="E4214" t="s">
        <v>18759</v>
      </c>
      <c r="F4214" s="3">
        <v>0</v>
      </c>
      <c r="G4214" s="3">
        <v>0</v>
      </c>
      <c r="H4214" s="255">
        <v>40574</v>
      </c>
      <c r="I4214" s="270">
        <v>12.083333333333334</v>
      </c>
      <c r="J4214" s="3">
        <v>-1</v>
      </c>
      <c r="K4214" s="3" t="s">
        <v>4752</v>
      </c>
      <c r="L4214" s="3" t="s">
        <v>4726</v>
      </c>
      <c r="M4214" s="3" t="s">
        <v>9993</v>
      </c>
      <c r="N4214" s="3" t="s">
        <v>4722</v>
      </c>
      <c r="O4214" s="3" t="s">
        <v>4715</v>
      </c>
      <c r="P4214" s="3"/>
      <c r="Q4214" s="3"/>
      <c r="R4214" s="3"/>
      <c r="S4214" s="3"/>
      <c r="T4214" s="3" t="s">
        <v>4716</v>
      </c>
    </row>
    <row r="4215" spans="2:20">
      <c r="B4215" t="s">
        <v>12345</v>
      </c>
      <c r="C4215" t="s">
        <v>18760</v>
      </c>
      <c r="E4215" t="s">
        <v>13305</v>
      </c>
      <c r="F4215" s="3">
        <v>0</v>
      </c>
      <c r="G4215" s="3">
        <v>0</v>
      </c>
      <c r="H4215" s="255">
        <v>40569</v>
      </c>
      <c r="I4215" s="270">
        <v>12.083333333333334</v>
      </c>
      <c r="J4215" s="3">
        <v>-1</v>
      </c>
      <c r="K4215" s="3" t="s">
        <v>12343</v>
      </c>
      <c r="L4215" s="3" t="s">
        <v>4726</v>
      </c>
      <c r="M4215" s="3" t="s">
        <v>5972</v>
      </c>
      <c r="N4215" s="3" t="s">
        <v>4722</v>
      </c>
      <c r="O4215" s="3" t="s">
        <v>4715</v>
      </c>
      <c r="P4215" s="3"/>
      <c r="Q4215" s="3"/>
      <c r="R4215" s="3"/>
      <c r="S4215" s="3"/>
      <c r="T4215" s="3" t="s">
        <v>4716</v>
      </c>
    </row>
    <row r="4216" spans="2:20">
      <c r="B4216" t="s">
        <v>12345</v>
      </c>
      <c r="C4216" t="s">
        <v>18761</v>
      </c>
      <c r="E4216" t="s">
        <v>15876</v>
      </c>
      <c r="F4216" s="3">
        <v>0</v>
      </c>
      <c r="G4216" s="3">
        <v>0</v>
      </c>
      <c r="H4216" s="255">
        <v>40547</v>
      </c>
      <c r="I4216" s="270">
        <v>12.083333333333334</v>
      </c>
      <c r="J4216" s="3">
        <v>-1</v>
      </c>
      <c r="K4216" s="3" t="s">
        <v>12343</v>
      </c>
      <c r="L4216" s="3" t="s">
        <v>5324</v>
      </c>
      <c r="M4216" s="3" t="s">
        <v>18762</v>
      </c>
      <c r="N4216" s="3" t="s">
        <v>4722</v>
      </c>
      <c r="O4216" s="3" t="s">
        <v>4715</v>
      </c>
      <c r="P4216" s="3"/>
      <c r="Q4216" s="3"/>
      <c r="R4216" s="3"/>
      <c r="S4216" s="3"/>
      <c r="T4216" s="3" t="s">
        <v>4716</v>
      </c>
    </row>
    <row r="4217" spans="2:20">
      <c r="B4217" t="s">
        <v>12345</v>
      </c>
      <c r="C4217" t="s">
        <v>18763</v>
      </c>
      <c r="E4217" t="s">
        <v>17710</v>
      </c>
      <c r="F4217" s="3">
        <v>0</v>
      </c>
      <c r="G4217" s="3">
        <v>0</v>
      </c>
      <c r="H4217" s="255">
        <v>40556</v>
      </c>
      <c r="I4217" s="270">
        <v>12.083333333333334</v>
      </c>
      <c r="J4217" s="3">
        <v>-1</v>
      </c>
      <c r="K4217" s="3" t="s">
        <v>12343</v>
      </c>
      <c r="L4217" s="3" t="s">
        <v>4726</v>
      </c>
      <c r="M4217" s="3" t="s">
        <v>7955</v>
      </c>
      <c r="N4217" s="3" t="s">
        <v>4722</v>
      </c>
      <c r="O4217" s="3" t="s">
        <v>4715</v>
      </c>
      <c r="P4217" s="3"/>
      <c r="Q4217" s="3"/>
      <c r="R4217" s="3"/>
      <c r="S4217" s="3"/>
      <c r="T4217" s="3" t="s">
        <v>4716</v>
      </c>
    </row>
    <row r="4218" spans="2:20">
      <c r="B4218" t="s">
        <v>12345</v>
      </c>
      <c r="C4218" t="s">
        <v>18764</v>
      </c>
      <c r="E4218" t="s">
        <v>16208</v>
      </c>
      <c r="F4218" s="3">
        <v>0</v>
      </c>
      <c r="G4218" s="3">
        <v>0</v>
      </c>
      <c r="H4218" s="255">
        <v>40549</v>
      </c>
      <c r="I4218" s="270">
        <v>12.083333333333334</v>
      </c>
      <c r="J4218" s="3">
        <v>-1</v>
      </c>
      <c r="K4218" s="3" t="s">
        <v>12343</v>
      </c>
      <c r="L4218" s="3" t="s">
        <v>4726</v>
      </c>
      <c r="M4218" s="3" t="s">
        <v>4994</v>
      </c>
      <c r="N4218" s="3" t="s">
        <v>4722</v>
      </c>
      <c r="O4218" s="3" t="s">
        <v>4715</v>
      </c>
      <c r="P4218" s="3"/>
      <c r="Q4218" s="3"/>
      <c r="R4218" s="3"/>
      <c r="S4218" s="3"/>
      <c r="T4218" s="3" t="s">
        <v>4716</v>
      </c>
    </row>
    <row r="4219" spans="2:20">
      <c r="B4219" t="s">
        <v>12345</v>
      </c>
      <c r="C4219" t="s">
        <v>18765</v>
      </c>
      <c r="E4219" t="s">
        <v>15899</v>
      </c>
      <c r="F4219" s="3">
        <v>1</v>
      </c>
      <c r="G4219" s="3">
        <v>1951.46</v>
      </c>
      <c r="H4219" s="255">
        <v>40546</v>
      </c>
      <c r="I4219" s="270">
        <v>12.083333333333334</v>
      </c>
      <c r="J4219" s="3">
        <v>-1</v>
      </c>
      <c r="K4219" s="3" t="s">
        <v>4752</v>
      </c>
      <c r="L4219" s="3" t="s">
        <v>4726</v>
      </c>
      <c r="M4219" s="3" t="s">
        <v>15641</v>
      </c>
      <c r="N4219" s="3" t="s">
        <v>4718</v>
      </c>
      <c r="O4219" s="3" t="s">
        <v>4715</v>
      </c>
      <c r="P4219" s="3"/>
      <c r="Q4219" s="3"/>
      <c r="R4219" s="3"/>
      <c r="S4219" s="3"/>
      <c r="T4219" s="3" t="s">
        <v>4716</v>
      </c>
    </row>
    <row r="4220" spans="2:20">
      <c r="B4220" t="s">
        <v>12345</v>
      </c>
      <c r="C4220" t="s">
        <v>18766</v>
      </c>
      <c r="E4220" t="s">
        <v>16361</v>
      </c>
      <c r="F4220" s="3">
        <v>0</v>
      </c>
      <c r="G4220" s="3">
        <v>0</v>
      </c>
      <c r="H4220" s="255">
        <v>40571</v>
      </c>
      <c r="I4220" s="270">
        <v>12.083333333333334</v>
      </c>
      <c r="J4220" s="3">
        <v>-1</v>
      </c>
      <c r="K4220" s="3" t="s">
        <v>12343</v>
      </c>
      <c r="L4220" s="3" t="s">
        <v>5324</v>
      </c>
      <c r="M4220" s="3" t="s">
        <v>18370</v>
      </c>
      <c r="N4220" s="3" t="s">
        <v>4718</v>
      </c>
      <c r="O4220" s="3" t="s">
        <v>4715</v>
      </c>
      <c r="P4220" s="3"/>
      <c r="Q4220" s="3"/>
      <c r="R4220" s="3"/>
      <c r="S4220" s="3"/>
      <c r="T4220" s="3" t="s">
        <v>4716</v>
      </c>
    </row>
    <row r="4221" spans="2:20">
      <c r="B4221" t="s">
        <v>12345</v>
      </c>
      <c r="C4221" t="s">
        <v>18767</v>
      </c>
      <c r="E4221" t="s">
        <v>15447</v>
      </c>
      <c r="F4221" s="3">
        <v>0</v>
      </c>
      <c r="G4221" s="3">
        <v>0</v>
      </c>
      <c r="H4221" s="255">
        <v>40546</v>
      </c>
      <c r="I4221" s="270">
        <v>12.083333333333334</v>
      </c>
      <c r="J4221" s="3">
        <v>-1</v>
      </c>
      <c r="K4221" s="3" t="s">
        <v>4752</v>
      </c>
      <c r="L4221" s="3" t="s">
        <v>5324</v>
      </c>
      <c r="M4221" s="3" t="s">
        <v>6241</v>
      </c>
      <c r="N4221" s="3" t="s">
        <v>4731</v>
      </c>
      <c r="O4221" s="3" t="s">
        <v>4715</v>
      </c>
      <c r="P4221" s="3"/>
      <c r="Q4221" s="3"/>
      <c r="R4221" s="3"/>
      <c r="S4221" s="3"/>
      <c r="T4221" s="3" t="s">
        <v>4716</v>
      </c>
    </row>
    <row r="4222" spans="2:20">
      <c r="B4222" t="s">
        <v>12345</v>
      </c>
      <c r="C4222" t="s">
        <v>18768</v>
      </c>
      <c r="E4222" t="s">
        <v>14860</v>
      </c>
      <c r="F4222" s="3">
        <v>1</v>
      </c>
      <c r="G4222" s="3">
        <v>438.38</v>
      </c>
      <c r="H4222" s="255">
        <v>40565</v>
      </c>
      <c r="I4222" s="270">
        <v>12.083333333333334</v>
      </c>
      <c r="J4222" s="3">
        <v>-1</v>
      </c>
      <c r="K4222" s="3" t="s">
        <v>4752</v>
      </c>
      <c r="L4222" s="3" t="s">
        <v>5324</v>
      </c>
      <c r="M4222" s="3" t="s">
        <v>6241</v>
      </c>
      <c r="N4222" s="3" t="s">
        <v>4718</v>
      </c>
      <c r="O4222" s="3" t="s">
        <v>4715</v>
      </c>
      <c r="P4222" s="3"/>
      <c r="Q4222" s="3"/>
      <c r="R4222" s="3"/>
      <c r="S4222" s="3"/>
      <c r="T4222" s="3" t="s">
        <v>4716</v>
      </c>
    </row>
    <row r="4223" spans="2:20">
      <c r="B4223" t="s">
        <v>12345</v>
      </c>
      <c r="C4223" t="s">
        <v>18769</v>
      </c>
      <c r="E4223" t="s">
        <v>17951</v>
      </c>
      <c r="F4223" s="3">
        <v>2</v>
      </c>
      <c r="G4223" s="3">
        <v>4116.49</v>
      </c>
      <c r="H4223" s="255">
        <v>40571</v>
      </c>
      <c r="I4223" s="270">
        <v>12.083333333333334</v>
      </c>
      <c r="J4223" s="3">
        <v>-1</v>
      </c>
      <c r="K4223" s="3" t="s">
        <v>4752</v>
      </c>
      <c r="L4223" s="3" t="s">
        <v>5324</v>
      </c>
      <c r="M4223" s="3" t="s">
        <v>16026</v>
      </c>
      <c r="N4223" s="3" t="s">
        <v>4722</v>
      </c>
      <c r="O4223" s="3" t="s">
        <v>4715</v>
      </c>
      <c r="P4223" s="3"/>
      <c r="Q4223" s="3"/>
      <c r="R4223" s="3"/>
      <c r="S4223" s="3"/>
      <c r="T4223" s="3" t="s">
        <v>4716</v>
      </c>
    </row>
    <row r="4224" spans="2:20">
      <c r="B4224" t="s">
        <v>12345</v>
      </c>
      <c r="C4224" t="s">
        <v>18770</v>
      </c>
      <c r="E4224" t="s">
        <v>18771</v>
      </c>
      <c r="F4224" s="3">
        <v>0</v>
      </c>
      <c r="G4224" s="3">
        <v>0</v>
      </c>
      <c r="H4224" s="255">
        <v>40572</v>
      </c>
      <c r="I4224" s="270">
        <v>12.083333333333334</v>
      </c>
      <c r="J4224" s="3">
        <v>-1</v>
      </c>
      <c r="K4224" s="3" t="s">
        <v>4752</v>
      </c>
      <c r="L4224" s="3" t="s">
        <v>4726</v>
      </c>
      <c r="M4224" s="3" t="s">
        <v>14285</v>
      </c>
      <c r="N4224" s="3" t="s">
        <v>4722</v>
      </c>
      <c r="O4224" s="3" t="s">
        <v>4715</v>
      </c>
      <c r="P4224" s="3"/>
      <c r="Q4224" s="3"/>
      <c r="R4224" s="3"/>
      <c r="S4224" s="3"/>
      <c r="T4224" s="3" t="s">
        <v>4716</v>
      </c>
    </row>
    <row r="4225" spans="2:20">
      <c r="B4225" t="s">
        <v>12345</v>
      </c>
      <c r="C4225" t="s">
        <v>18772</v>
      </c>
      <c r="E4225" t="s">
        <v>15589</v>
      </c>
      <c r="F4225" s="3">
        <v>0</v>
      </c>
      <c r="G4225" s="3">
        <v>0</v>
      </c>
      <c r="H4225" s="255">
        <v>40546</v>
      </c>
      <c r="I4225" s="270">
        <v>12.083333333333334</v>
      </c>
      <c r="J4225" s="3">
        <v>-1</v>
      </c>
      <c r="K4225" s="3" t="s">
        <v>4752</v>
      </c>
      <c r="L4225" s="3" t="s">
        <v>4726</v>
      </c>
      <c r="M4225" s="3" t="s">
        <v>5188</v>
      </c>
      <c r="N4225" s="3" t="s">
        <v>4712</v>
      </c>
      <c r="O4225" s="3" t="s">
        <v>4715</v>
      </c>
      <c r="P4225" s="3"/>
      <c r="Q4225" s="3"/>
      <c r="R4225" s="3"/>
      <c r="S4225" s="3"/>
      <c r="T4225" s="3" t="s">
        <v>4716</v>
      </c>
    </row>
    <row r="4226" spans="2:20">
      <c r="B4226" t="s">
        <v>12345</v>
      </c>
      <c r="C4226" t="s">
        <v>18773</v>
      </c>
      <c r="E4226" t="s">
        <v>13032</v>
      </c>
      <c r="F4226" s="3">
        <v>1</v>
      </c>
      <c r="G4226" s="3">
        <v>1951.46</v>
      </c>
      <c r="H4226" s="255">
        <v>40548</v>
      </c>
      <c r="I4226" s="270">
        <v>12.083333333333334</v>
      </c>
      <c r="J4226" s="3">
        <v>-1</v>
      </c>
      <c r="K4226" s="3" t="s">
        <v>12343</v>
      </c>
      <c r="L4226" s="3" t="s">
        <v>4726</v>
      </c>
      <c r="M4226" s="3" t="s">
        <v>6241</v>
      </c>
      <c r="N4226" s="3" t="s">
        <v>4718</v>
      </c>
      <c r="O4226" s="3" t="s">
        <v>4715</v>
      </c>
      <c r="P4226" s="3"/>
      <c r="Q4226" s="3"/>
      <c r="R4226" s="3"/>
      <c r="S4226" s="3"/>
      <c r="T4226" s="3" t="s">
        <v>4716</v>
      </c>
    </row>
    <row r="4227" spans="2:20">
      <c r="B4227" t="s">
        <v>12345</v>
      </c>
      <c r="C4227" t="s">
        <v>18774</v>
      </c>
      <c r="E4227" t="s">
        <v>13227</v>
      </c>
      <c r="F4227" s="3">
        <v>0</v>
      </c>
      <c r="G4227" s="3">
        <v>0</v>
      </c>
      <c r="H4227" s="255">
        <v>40553</v>
      </c>
      <c r="I4227" s="270">
        <v>12.083333333333334</v>
      </c>
      <c r="J4227" s="3">
        <v>135045</v>
      </c>
      <c r="K4227" s="3" t="s">
        <v>4752</v>
      </c>
      <c r="L4227" s="3" t="s">
        <v>4726</v>
      </c>
      <c r="M4227" s="3" t="s">
        <v>5972</v>
      </c>
      <c r="N4227" s="3" t="s">
        <v>4718</v>
      </c>
      <c r="O4227" s="3" t="s">
        <v>4715</v>
      </c>
      <c r="P4227" s="3"/>
      <c r="Q4227" s="3"/>
      <c r="R4227" s="3"/>
      <c r="S4227" s="3"/>
      <c r="T4227" s="3" t="s">
        <v>4716</v>
      </c>
    </row>
    <row r="4228" spans="2:20">
      <c r="B4228" t="s">
        <v>12345</v>
      </c>
      <c r="C4228" t="s">
        <v>18775</v>
      </c>
      <c r="E4228" t="s">
        <v>15977</v>
      </c>
      <c r="F4228" s="3">
        <v>1</v>
      </c>
      <c r="G4228" s="3">
        <v>2752.72</v>
      </c>
      <c r="H4228" s="255">
        <v>40574</v>
      </c>
      <c r="I4228" s="270">
        <v>12.083333333333334</v>
      </c>
      <c r="J4228" s="3">
        <v>-1</v>
      </c>
      <c r="K4228" s="3" t="s">
        <v>4752</v>
      </c>
      <c r="L4228" s="3" t="s">
        <v>4726</v>
      </c>
      <c r="M4228" s="3" t="s">
        <v>11774</v>
      </c>
      <c r="N4228" s="3" t="s">
        <v>4718</v>
      </c>
      <c r="O4228" s="3" t="s">
        <v>4715</v>
      </c>
      <c r="P4228" s="3"/>
      <c r="Q4228" s="3"/>
      <c r="R4228" s="3"/>
      <c r="S4228" s="3"/>
      <c r="T4228" s="3" t="s">
        <v>4716</v>
      </c>
    </row>
    <row r="4229" spans="2:20">
      <c r="B4229" t="s">
        <v>12345</v>
      </c>
      <c r="C4229" t="s">
        <v>18776</v>
      </c>
      <c r="E4229" t="s">
        <v>16013</v>
      </c>
      <c r="F4229" s="3">
        <v>0</v>
      </c>
      <c r="G4229" s="3">
        <v>0</v>
      </c>
      <c r="H4229" s="255">
        <v>40560</v>
      </c>
      <c r="I4229" s="270">
        <v>12.083333333333334</v>
      </c>
      <c r="J4229" s="3">
        <v>-1</v>
      </c>
      <c r="K4229" s="3" t="s">
        <v>12343</v>
      </c>
      <c r="L4229" s="3" t="s">
        <v>4726</v>
      </c>
      <c r="M4229" s="3" t="s">
        <v>8157</v>
      </c>
      <c r="N4229" s="3" t="s">
        <v>4712</v>
      </c>
      <c r="O4229" s="3" t="s">
        <v>4715</v>
      </c>
      <c r="P4229" s="3"/>
      <c r="Q4229" s="3"/>
      <c r="R4229" s="3"/>
      <c r="S4229" s="3"/>
      <c r="T4229" s="3" t="s">
        <v>4716</v>
      </c>
    </row>
    <row r="4230" spans="2:20">
      <c r="B4230" t="s">
        <v>12345</v>
      </c>
      <c r="C4230" t="s">
        <v>18777</v>
      </c>
      <c r="E4230" t="s">
        <v>15513</v>
      </c>
      <c r="F4230" s="3">
        <v>0</v>
      </c>
      <c r="G4230" s="3">
        <v>0</v>
      </c>
      <c r="H4230" s="255">
        <v>40546</v>
      </c>
      <c r="I4230" s="270">
        <v>12.083333333333334</v>
      </c>
      <c r="J4230" s="3">
        <v>-1</v>
      </c>
      <c r="K4230" s="3" t="s">
        <v>12343</v>
      </c>
      <c r="L4230" s="3" t="s">
        <v>5324</v>
      </c>
      <c r="M4230" s="3" t="s">
        <v>18778</v>
      </c>
      <c r="N4230" s="3" t="s">
        <v>4722</v>
      </c>
      <c r="O4230" s="3" t="s">
        <v>4715</v>
      </c>
      <c r="P4230" s="3"/>
      <c r="Q4230" s="3"/>
      <c r="R4230" s="3"/>
      <c r="S4230" s="3"/>
      <c r="T4230" s="3" t="s">
        <v>4716</v>
      </c>
    </row>
    <row r="4231" spans="2:20">
      <c r="B4231" t="s">
        <v>12345</v>
      </c>
      <c r="C4231" t="s">
        <v>18779</v>
      </c>
      <c r="E4231" t="s">
        <v>14540</v>
      </c>
      <c r="F4231" s="3">
        <v>0</v>
      </c>
      <c r="G4231" s="3">
        <v>0</v>
      </c>
      <c r="H4231" s="255">
        <v>40574</v>
      </c>
      <c r="I4231" s="270">
        <v>12.083333333333334</v>
      </c>
      <c r="J4231" s="3">
        <v>-1</v>
      </c>
      <c r="K4231" s="3" t="s">
        <v>4752</v>
      </c>
      <c r="L4231" s="3" t="s">
        <v>5324</v>
      </c>
      <c r="M4231" s="3" t="s">
        <v>14068</v>
      </c>
      <c r="N4231" s="3" t="s">
        <v>4722</v>
      </c>
      <c r="O4231" s="3" t="s">
        <v>4715</v>
      </c>
      <c r="P4231" s="3"/>
      <c r="Q4231" s="3"/>
      <c r="R4231" s="3"/>
      <c r="S4231" s="3"/>
      <c r="T4231" s="3" t="s">
        <v>4716</v>
      </c>
    </row>
    <row r="4232" spans="2:20">
      <c r="B4232" t="s">
        <v>12345</v>
      </c>
      <c r="C4232" t="s">
        <v>18780</v>
      </c>
      <c r="E4232" t="s">
        <v>13023</v>
      </c>
      <c r="F4232" s="3">
        <v>0</v>
      </c>
      <c r="G4232" s="3">
        <v>0</v>
      </c>
      <c r="H4232" s="255">
        <v>40571</v>
      </c>
      <c r="I4232" s="270">
        <v>12.083333333333334</v>
      </c>
      <c r="J4232" s="3">
        <v>-1</v>
      </c>
      <c r="K4232" s="3" t="s">
        <v>4752</v>
      </c>
      <c r="L4232" s="3" t="s">
        <v>5324</v>
      </c>
      <c r="M4232" s="3" t="s">
        <v>18781</v>
      </c>
      <c r="N4232" s="3" t="s">
        <v>4712</v>
      </c>
      <c r="O4232" s="3" t="s">
        <v>4715</v>
      </c>
      <c r="P4232" s="3"/>
      <c r="Q4232" s="3"/>
      <c r="R4232" s="3"/>
      <c r="S4232" s="3"/>
      <c r="T4232" s="3" t="s">
        <v>4716</v>
      </c>
    </row>
    <row r="4233" spans="2:20">
      <c r="B4233" t="s">
        <v>12345</v>
      </c>
      <c r="C4233" t="s">
        <v>18782</v>
      </c>
      <c r="E4233" t="s">
        <v>15257</v>
      </c>
      <c r="F4233" s="3">
        <v>0</v>
      </c>
      <c r="G4233" s="3">
        <v>0</v>
      </c>
      <c r="H4233" s="255">
        <v>40574</v>
      </c>
      <c r="I4233" s="270">
        <v>12.083333333333334</v>
      </c>
      <c r="J4233" s="3">
        <v>-1</v>
      </c>
      <c r="K4233" s="3" t="s">
        <v>4752</v>
      </c>
      <c r="L4233" s="3" t="s">
        <v>4726</v>
      </c>
      <c r="M4233" s="3" t="s">
        <v>5972</v>
      </c>
      <c r="N4233" s="3" t="s">
        <v>4722</v>
      </c>
      <c r="O4233" s="3" t="s">
        <v>4715</v>
      </c>
      <c r="P4233" s="3"/>
      <c r="Q4233" s="3"/>
      <c r="R4233" s="3"/>
      <c r="S4233" s="3"/>
      <c r="T4233" s="3" t="s">
        <v>4716</v>
      </c>
    </row>
    <row r="4234" spans="2:20">
      <c r="B4234" t="s">
        <v>12345</v>
      </c>
      <c r="C4234" t="s">
        <v>18783</v>
      </c>
      <c r="E4234" t="s">
        <v>16460</v>
      </c>
      <c r="F4234" s="3">
        <v>0</v>
      </c>
      <c r="G4234" s="3">
        <v>0</v>
      </c>
      <c r="H4234" s="255">
        <v>40546</v>
      </c>
      <c r="I4234" s="270">
        <v>12.083333333333334</v>
      </c>
      <c r="J4234" s="3">
        <v>-1</v>
      </c>
      <c r="K4234" s="3" t="s">
        <v>4752</v>
      </c>
      <c r="L4234" s="3" t="s">
        <v>4726</v>
      </c>
      <c r="M4234" s="3" t="s">
        <v>5972</v>
      </c>
      <c r="N4234" s="3" t="s">
        <v>4712</v>
      </c>
      <c r="O4234" s="3" t="s">
        <v>4715</v>
      </c>
      <c r="P4234" s="3"/>
      <c r="Q4234" s="3"/>
      <c r="R4234" s="3"/>
      <c r="S4234" s="3"/>
      <c r="T4234" s="3" t="s">
        <v>4716</v>
      </c>
    </row>
    <row r="4235" spans="2:20">
      <c r="B4235" t="s">
        <v>12345</v>
      </c>
      <c r="C4235" t="s">
        <v>18784</v>
      </c>
      <c r="E4235" t="s">
        <v>14496</v>
      </c>
      <c r="F4235" s="3">
        <v>0</v>
      </c>
      <c r="G4235" s="3">
        <v>0</v>
      </c>
      <c r="H4235" s="255">
        <v>40546</v>
      </c>
      <c r="I4235" s="270">
        <v>12.083333333333334</v>
      </c>
      <c r="J4235" s="3">
        <v>-1</v>
      </c>
      <c r="K4235" s="3" t="s">
        <v>12343</v>
      </c>
      <c r="L4235" s="3" t="s">
        <v>4753</v>
      </c>
      <c r="M4235" s="3" t="s">
        <v>4753</v>
      </c>
      <c r="N4235" s="3" t="s">
        <v>4718</v>
      </c>
      <c r="O4235" s="3" t="s">
        <v>4715</v>
      </c>
      <c r="P4235" s="3"/>
      <c r="Q4235" s="3"/>
      <c r="R4235" s="3"/>
      <c r="S4235" s="3"/>
      <c r="T4235" s="3" t="s">
        <v>4716</v>
      </c>
    </row>
    <row r="4236" spans="2:20">
      <c r="B4236" t="s">
        <v>12345</v>
      </c>
      <c r="C4236" t="s">
        <v>18785</v>
      </c>
      <c r="E4236" t="s">
        <v>18754</v>
      </c>
      <c r="F4236" s="3">
        <v>0</v>
      </c>
      <c r="G4236" s="3">
        <v>0</v>
      </c>
      <c r="H4236" s="255">
        <v>40546</v>
      </c>
      <c r="I4236" s="270">
        <v>12.083333333333334</v>
      </c>
      <c r="J4236" s="3">
        <v>-1</v>
      </c>
      <c r="K4236" s="3" t="s">
        <v>12343</v>
      </c>
      <c r="L4236" s="3" t="s">
        <v>4753</v>
      </c>
      <c r="M4236" s="3" t="s">
        <v>4753</v>
      </c>
      <c r="N4236" s="3" t="s">
        <v>4722</v>
      </c>
      <c r="O4236" s="3" t="s">
        <v>4715</v>
      </c>
      <c r="P4236" s="3"/>
      <c r="Q4236" s="3"/>
      <c r="R4236" s="3"/>
      <c r="S4236" s="3"/>
      <c r="T4236" s="3" t="s">
        <v>4716</v>
      </c>
    </row>
    <row r="4237" spans="2:20">
      <c r="B4237" t="s">
        <v>12345</v>
      </c>
      <c r="C4237" t="s">
        <v>18786</v>
      </c>
      <c r="E4237" t="s">
        <v>15061</v>
      </c>
      <c r="F4237" s="3">
        <v>0</v>
      </c>
      <c r="G4237" s="3">
        <v>0</v>
      </c>
      <c r="H4237" s="255">
        <v>40546</v>
      </c>
      <c r="I4237" s="270">
        <v>12.083333333333334</v>
      </c>
      <c r="J4237" s="3">
        <v>-1</v>
      </c>
      <c r="K4237" s="3" t="s">
        <v>12343</v>
      </c>
      <c r="L4237" s="3" t="s">
        <v>4753</v>
      </c>
      <c r="M4237" s="3" t="s">
        <v>4753</v>
      </c>
      <c r="N4237" s="3" t="s">
        <v>4718</v>
      </c>
      <c r="O4237" s="3" t="s">
        <v>4715</v>
      </c>
      <c r="P4237" s="3"/>
      <c r="Q4237" s="3"/>
      <c r="R4237" s="3"/>
      <c r="S4237" s="3"/>
      <c r="T4237" s="3" t="s">
        <v>4716</v>
      </c>
    </row>
    <row r="4238" spans="2:20">
      <c r="B4238" t="s">
        <v>12345</v>
      </c>
      <c r="C4238" t="s">
        <v>18787</v>
      </c>
      <c r="E4238" t="s">
        <v>16652</v>
      </c>
      <c r="F4238" s="3">
        <v>0</v>
      </c>
      <c r="G4238" s="3">
        <v>0</v>
      </c>
      <c r="H4238" s="255">
        <v>40556</v>
      </c>
      <c r="I4238" s="270">
        <v>12.083333333333334</v>
      </c>
      <c r="J4238" s="3">
        <v>-1</v>
      </c>
      <c r="K4238" s="3" t="s">
        <v>12343</v>
      </c>
      <c r="L4238" s="3" t="s">
        <v>4753</v>
      </c>
      <c r="M4238" s="3" t="s">
        <v>4753</v>
      </c>
      <c r="N4238" s="3" t="s">
        <v>4731</v>
      </c>
      <c r="O4238" s="3" t="s">
        <v>4715</v>
      </c>
      <c r="P4238" s="3"/>
      <c r="Q4238" s="3"/>
      <c r="R4238" s="3"/>
      <c r="S4238" s="3"/>
      <c r="T4238" s="3" t="s">
        <v>4716</v>
      </c>
    </row>
    <row r="4239" spans="2:20">
      <c r="B4239" t="s">
        <v>12345</v>
      </c>
      <c r="C4239" t="s">
        <v>18788</v>
      </c>
      <c r="E4239" t="s">
        <v>17051</v>
      </c>
      <c r="F4239" s="3">
        <v>0</v>
      </c>
      <c r="G4239" s="3">
        <v>0</v>
      </c>
      <c r="H4239" s="255">
        <v>40542</v>
      </c>
      <c r="I4239" s="270">
        <v>12.166666666666666</v>
      </c>
      <c r="J4239" s="3">
        <v>-1</v>
      </c>
      <c r="K4239" s="3" t="s">
        <v>12343</v>
      </c>
      <c r="L4239" s="3" t="s">
        <v>4753</v>
      </c>
      <c r="M4239" s="3" t="s">
        <v>4753</v>
      </c>
      <c r="N4239" s="3" t="s">
        <v>4722</v>
      </c>
      <c r="O4239" s="3" t="s">
        <v>4715</v>
      </c>
      <c r="P4239" s="3"/>
      <c r="Q4239" s="3"/>
      <c r="R4239" s="3"/>
      <c r="S4239" s="3"/>
      <c r="T4239" s="3" t="s">
        <v>4716</v>
      </c>
    </row>
    <row r="4240" spans="2:20">
      <c r="B4240" t="s">
        <v>12345</v>
      </c>
      <c r="C4240" t="s">
        <v>18789</v>
      </c>
      <c r="E4240" t="s">
        <v>13853</v>
      </c>
      <c r="F4240" s="3">
        <v>0</v>
      </c>
      <c r="G4240" s="3">
        <v>0</v>
      </c>
      <c r="H4240" s="255">
        <v>40542</v>
      </c>
      <c r="I4240" s="270">
        <v>12.166666666666666</v>
      </c>
      <c r="J4240" s="3">
        <v>-1</v>
      </c>
      <c r="K4240" s="3" t="s">
        <v>4752</v>
      </c>
      <c r="L4240" s="3" t="s">
        <v>4726</v>
      </c>
      <c r="M4240" s="3" t="s">
        <v>5188</v>
      </c>
      <c r="N4240" s="3" t="s">
        <v>4722</v>
      </c>
      <c r="O4240" s="3" t="s">
        <v>4715</v>
      </c>
      <c r="P4240" s="3"/>
      <c r="Q4240" s="3"/>
      <c r="R4240" s="3"/>
      <c r="S4240" s="3"/>
      <c r="T4240" s="3" t="s">
        <v>4716</v>
      </c>
    </row>
    <row r="4241" spans="2:20">
      <c r="B4241" t="s">
        <v>12345</v>
      </c>
      <c r="C4241" t="s">
        <v>18790</v>
      </c>
      <c r="E4241" t="s">
        <v>12446</v>
      </c>
      <c r="F4241" s="3">
        <v>0</v>
      </c>
      <c r="G4241" s="3">
        <v>0</v>
      </c>
      <c r="H4241" s="255">
        <v>40521</v>
      </c>
      <c r="I4241" s="270">
        <v>12.166666666666666</v>
      </c>
      <c r="J4241" s="3">
        <v>-1</v>
      </c>
      <c r="K4241" s="3" t="s">
        <v>4752</v>
      </c>
      <c r="L4241" s="3" t="s">
        <v>5324</v>
      </c>
      <c r="M4241" s="3" t="s">
        <v>5228</v>
      </c>
      <c r="N4241" s="3" t="s">
        <v>4718</v>
      </c>
      <c r="O4241" s="3" t="s">
        <v>4715</v>
      </c>
      <c r="P4241" s="3"/>
      <c r="Q4241" s="3"/>
      <c r="R4241" s="3"/>
      <c r="S4241" s="3"/>
      <c r="T4241" s="3" t="s">
        <v>4716</v>
      </c>
    </row>
    <row r="4242" spans="2:20">
      <c r="B4242" t="s">
        <v>12345</v>
      </c>
      <c r="C4242" t="s">
        <v>3372</v>
      </c>
      <c r="E4242" t="s">
        <v>14228</v>
      </c>
      <c r="F4242" s="3">
        <v>0</v>
      </c>
      <c r="G4242" s="3">
        <v>0</v>
      </c>
      <c r="H4242" s="255">
        <v>40520</v>
      </c>
      <c r="I4242" s="270">
        <v>12.166666666666666</v>
      </c>
      <c r="J4242" s="3">
        <v>242510</v>
      </c>
      <c r="K4242" s="3" t="s">
        <v>4752</v>
      </c>
      <c r="L4242" s="3" t="s">
        <v>4726</v>
      </c>
      <c r="M4242" s="3" t="s">
        <v>18791</v>
      </c>
      <c r="N4242" s="3" t="s">
        <v>4722</v>
      </c>
      <c r="O4242" s="3" t="s">
        <v>4715</v>
      </c>
      <c r="P4242" s="3"/>
      <c r="Q4242" s="3"/>
      <c r="R4242" s="3"/>
      <c r="S4242" s="3"/>
      <c r="T4242" s="3" t="s">
        <v>4716</v>
      </c>
    </row>
    <row r="4243" spans="2:20">
      <c r="B4243" t="s">
        <v>12345</v>
      </c>
      <c r="C4243" t="s">
        <v>18792</v>
      </c>
      <c r="E4243" t="s">
        <v>18727</v>
      </c>
      <c r="F4243" s="3">
        <v>0</v>
      </c>
      <c r="G4243" s="3">
        <v>0</v>
      </c>
      <c r="H4243" s="255">
        <v>40522</v>
      </c>
      <c r="I4243" s="270">
        <v>12.166666666666666</v>
      </c>
      <c r="J4243" s="3">
        <v>-1</v>
      </c>
      <c r="K4243" s="3" t="s">
        <v>4752</v>
      </c>
      <c r="L4243" s="3" t="s">
        <v>5197</v>
      </c>
      <c r="M4243" s="3" t="s">
        <v>14112</v>
      </c>
      <c r="N4243" s="3" t="s">
        <v>4722</v>
      </c>
      <c r="O4243" s="3" t="s">
        <v>4715</v>
      </c>
      <c r="P4243" s="3"/>
      <c r="Q4243" s="3"/>
      <c r="R4243" s="3"/>
      <c r="S4243" s="3"/>
      <c r="T4243" s="3" t="s">
        <v>4716</v>
      </c>
    </row>
    <row r="4244" spans="2:20">
      <c r="B4244" t="s">
        <v>12345</v>
      </c>
      <c r="C4244" t="s">
        <v>18793</v>
      </c>
      <c r="E4244" t="s">
        <v>18794</v>
      </c>
      <c r="F4244" s="3">
        <v>0</v>
      </c>
      <c r="G4244" s="3">
        <v>0</v>
      </c>
      <c r="H4244" s="255">
        <v>40535</v>
      </c>
      <c r="I4244" s="270">
        <v>12.166666666666666</v>
      </c>
      <c r="J4244" s="3">
        <v>-1</v>
      </c>
      <c r="K4244" s="3" t="s">
        <v>4752</v>
      </c>
      <c r="L4244" s="3" t="s">
        <v>4726</v>
      </c>
      <c r="M4244" s="3" t="s">
        <v>11774</v>
      </c>
      <c r="N4244" s="3" t="s">
        <v>4712</v>
      </c>
      <c r="O4244" s="3" t="s">
        <v>4715</v>
      </c>
      <c r="P4244" s="3"/>
      <c r="Q4244" s="3"/>
      <c r="R4244" s="3"/>
      <c r="S4244" s="3"/>
      <c r="T4244" s="3" t="s">
        <v>4716</v>
      </c>
    </row>
    <row r="4245" spans="2:20">
      <c r="B4245" t="s">
        <v>12345</v>
      </c>
      <c r="C4245" t="s">
        <v>18795</v>
      </c>
      <c r="E4245" t="s">
        <v>17441</v>
      </c>
      <c r="F4245" s="3">
        <v>0</v>
      </c>
      <c r="G4245" s="3">
        <v>0</v>
      </c>
      <c r="H4245" s="255">
        <v>40542</v>
      </c>
      <c r="I4245" s="270">
        <v>12.166666666666666</v>
      </c>
      <c r="J4245" s="3">
        <v>-1</v>
      </c>
      <c r="K4245" s="3" t="s">
        <v>4752</v>
      </c>
      <c r="L4245" s="3" t="s">
        <v>4726</v>
      </c>
      <c r="M4245" s="3" t="s">
        <v>7955</v>
      </c>
      <c r="N4245" s="3" t="s">
        <v>4722</v>
      </c>
      <c r="O4245" s="3" t="s">
        <v>4715</v>
      </c>
      <c r="P4245" s="3"/>
      <c r="Q4245" s="3"/>
      <c r="R4245" s="3"/>
      <c r="S4245" s="3"/>
      <c r="T4245" s="3" t="s">
        <v>4716</v>
      </c>
    </row>
    <row r="4246" spans="2:20">
      <c r="B4246" t="s">
        <v>12345</v>
      </c>
      <c r="C4246" t="s">
        <v>18796</v>
      </c>
      <c r="E4246" t="s">
        <v>18797</v>
      </c>
      <c r="F4246" s="3">
        <v>0</v>
      </c>
      <c r="G4246" s="3">
        <v>0</v>
      </c>
      <c r="H4246" s="255">
        <v>40542</v>
      </c>
      <c r="I4246" s="270">
        <v>12.166666666666666</v>
      </c>
      <c r="J4246" s="3">
        <v>-1</v>
      </c>
      <c r="K4246" s="3" t="s">
        <v>12343</v>
      </c>
      <c r="L4246" s="3" t="s">
        <v>4726</v>
      </c>
      <c r="M4246" s="3" t="s">
        <v>5188</v>
      </c>
      <c r="N4246" s="3" t="s">
        <v>4718</v>
      </c>
      <c r="O4246" s="3" t="s">
        <v>4715</v>
      </c>
      <c r="P4246" s="3"/>
      <c r="Q4246" s="3"/>
      <c r="R4246" s="3"/>
      <c r="S4246" s="3"/>
      <c r="T4246" s="3" t="s">
        <v>4716</v>
      </c>
    </row>
    <row r="4247" spans="2:20">
      <c r="B4247" t="s">
        <v>12345</v>
      </c>
      <c r="C4247" t="s">
        <v>18798</v>
      </c>
      <c r="E4247" t="s">
        <v>18799</v>
      </c>
      <c r="F4247" s="3">
        <v>0</v>
      </c>
      <c r="G4247" s="3">
        <v>0</v>
      </c>
      <c r="H4247" s="255">
        <v>40542</v>
      </c>
      <c r="I4247" s="270">
        <v>12.166666666666666</v>
      </c>
      <c r="J4247" s="3">
        <v>-1</v>
      </c>
      <c r="K4247" s="3" t="s">
        <v>4752</v>
      </c>
      <c r="L4247" s="3" t="s">
        <v>4726</v>
      </c>
      <c r="M4247" s="3" t="s">
        <v>9909</v>
      </c>
      <c r="N4247" s="3" t="s">
        <v>4722</v>
      </c>
      <c r="O4247" s="3" t="s">
        <v>4715</v>
      </c>
      <c r="P4247" s="3"/>
      <c r="Q4247" s="3"/>
      <c r="R4247" s="3"/>
      <c r="S4247" s="3"/>
      <c r="T4247" s="3" t="s">
        <v>4716</v>
      </c>
    </row>
    <row r="4248" spans="2:20">
      <c r="B4248" t="s">
        <v>12345</v>
      </c>
      <c r="C4248" t="s">
        <v>18800</v>
      </c>
      <c r="E4248" t="s">
        <v>16855</v>
      </c>
      <c r="F4248" s="3">
        <v>0</v>
      </c>
      <c r="G4248" s="3">
        <v>0</v>
      </c>
      <c r="H4248" s="255">
        <v>40543</v>
      </c>
      <c r="I4248" s="270">
        <v>12.166666666666666</v>
      </c>
      <c r="J4248" s="3">
        <v>-1</v>
      </c>
      <c r="K4248" s="3" t="s">
        <v>4752</v>
      </c>
      <c r="L4248" s="3" t="s">
        <v>5324</v>
      </c>
      <c r="M4248" s="3" t="s">
        <v>13504</v>
      </c>
      <c r="N4248" s="3" t="s">
        <v>4722</v>
      </c>
      <c r="O4248" s="3" t="s">
        <v>4715</v>
      </c>
      <c r="P4248" s="3"/>
      <c r="Q4248" s="3"/>
      <c r="R4248" s="3"/>
      <c r="S4248" s="3"/>
      <c r="T4248" s="3" t="s">
        <v>4716</v>
      </c>
    </row>
    <row r="4249" spans="2:20">
      <c r="B4249" t="s">
        <v>12345</v>
      </c>
      <c r="C4249" t="s">
        <v>18801</v>
      </c>
      <c r="E4249" t="s">
        <v>15726</v>
      </c>
      <c r="F4249" s="3">
        <v>2</v>
      </c>
      <c r="G4249" s="3">
        <v>9555.7199999999993</v>
      </c>
      <c r="H4249" s="255">
        <v>40528</v>
      </c>
      <c r="I4249" s="270">
        <v>12.166666666666666</v>
      </c>
      <c r="J4249" s="3">
        <v>-1</v>
      </c>
      <c r="K4249" s="3" t="s">
        <v>4752</v>
      </c>
      <c r="L4249" s="3" t="s">
        <v>5197</v>
      </c>
      <c r="M4249" s="3" t="s">
        <v>13150</v>
      </c>
      <c r="N4249" s="3" t="s">
        <v>4718</v>
      </c>
      <c r="O4249" s="3" t="s">
        <v>4715</v>
      </c>
      <c r="P4249" s="3"/>
      <c r="Q4249" s="3"/>
      <c r="R4249" s="3"/>
      <c r="S4249" s="3"/>
      <c r="T4249" s="3" t="s">
        <v>4716</v>
      </c>
    </row>
    <row r="4250" spans="2:20">
      <c r="B4250" t="s">
        <v>12345</v>
      </c>
      <c r="C4250" t="s">
        <v>18802</v>
      </c>
      <c r="E4250" t="s">
        <v>14633</v>
      </c>
      <c r="F4250" s="3">
        <v>0</v>
      </c>
      <c r="G4250" s="3">
        <v>0</v>
      </c>
      <c r="H4250" s="255">
        <v>40528</v>
      </c>
      <c r="I4250" s="270">
        <v>12.166666666666666</v>
      </c>
      <c r="J4250" s="3">
        <v>-1</v>
      </c>
      <c r="K4250" s="3" t="s">
        <v>4752</v>
      </c>
      <c r="L4250" s="3" t="s">
        <v>4726</v>
      </c>
      <c r="M4250" s="3" t="s">
        <v>4994</v>
      </c>
      <c r="N4250" s="3" t="s">
        <v>4722</v>
      </c>
      <c r="O4250" s="3" t="s">
        <v>4715</v>
      </c>
      <c r="P4250" s="3"/>
      <c r="Q4250" s="3"/>
      <c r="R4250" s="3"/>
      <c r="S4250" s="3"/>
      <c r="T4250" s="3" t="s">
        <v>4716</v>
      </c>
    </row>
    <row r="4251" spans="2:20">
      <c r="B4251" t="s">
        <v>12345</v>
      </c>
      <c r="C4251" t="s">
        <v>18803</v>
      </c>
      <c r="E4251" t="s">
        <v>14813</v>
      </c>
      <c r="F4251" s="3">
        <v>0</v>
      </c>
      <c r="G4251" s="3">
        <v>0</v>
      </c>
      <c r="H4251" s="255">
        <v>40542</v>
      </c>
      <c r="I4251" s="270">
        <v>12.166666666666666</v>
      </c>
      <c r="J4251" s="3">
        <v>-1</v>
      </c>
      <c r="K4251" s="3" t="s">
        <v>4752</v>
      </c>
      <c r="L4251" s="3" t="s">
        <v>4726</v>
      </c>
      <c r="M4251" s="3" t="s">
        <v>13558</v>
      </c>
      <c r="N4251" s="3" t="s">
        <v>4718</v>
      </c>
      <c r="O4251" s="3" t="s">
        <v>4715</v>
      </c>
      <c r="P4251" s="3"/>
      <c r="Q4251" s="3"/>
      <c r="R4251" s="3"/>
      <c r="S4251" s="3"/>
      <c r="T4251" s="3" t="s">
        <v>4716</v>
      </c>
    </row>
    <row r="4252" spans="2:20">
      <c r="B4252" t="s">
        <v>12345</v>
      </c>
      <c r="C4252" t="s">
        <v>18804</v>
      </c>
      <c r="E4252" t="s">
        <v>17202</v>
      </c>
      <c r="F4252" s="3">
        <v>1</v>
      </c>
      <c r="G4252" s="3">
        <v>389.49</v>
      </c>
      <c r="H4252" s="255">
        <v>40525</v>
      </c>
      <c r="I4252" s="270">
        <v>12.166666666666666</v>
      </c>
      <c r="J4252" s="3">
        <v>-1</v>
      </c>
      <c r="K4252" s="3" t="s">
        <v>4752</v>
      </c>
      <c r="L4252" s="3" t="s">
        <v>4753</v>
      </c>
      <c r="M4252" s="3" t="s">
        <v>4753</v>
      </c>
      <c r="N4252" s="3" t="s">
        <v>4722</v>
      </c>
      <c r="O4252" s="3" t="s">
        <v>4715</v>
      </c>
      <c r="P4252" s="3"/>
      <c r="Q4252" s="3"/>
      <c r="R4252" s="3"/>
      <c r="S4252" s="3"/>
      <c r="T4252" s="3" t="s">
        <v>4716</v>
      </c>
    </row>
    <row r="4253" spans="2:20">
      <c r="B4253" t="s">
        <v>12345</v>
      </c>
      <c r="C4253" t="s">
        <v>18805</v>
      </c>
      <c r="E4253" t="s">
        <v>16739</v>
      </c>
      <c r="F4253" s="3">
        <v>1</v>
      </c>
      <c r="G4253" s="3">
        <v>1951.46</v>
      </c>
      <c r="H4253" s="255">
        <v>40525</v>
      </c>
      <c r="I4253" s="270">
        <v>12.166666666666666</v>
      </c>
      <c r="J4253" s="3">
        <v>-1</v>
      </c>
      <c r="K4253" s="3" t="s">
        <v>12343</v>
      </c>
      <c r="L4253" s="3" t="s">
        <v>4753</v>
      </c>
      <c r="M4253" s="3" t="s">
        <v>4753</v>
      </c>
      <c r="N4253" s="3" t="s">
        <v>4731</v>
      </c>
      <c r="O4253" s="3" t="s">
        <v>4715</v>
      </c>
      <c r="P4253" s="3"/>
      <c r="Q4253" s="3"/>
      <c r="R4253" s="3"/>
      <c r="S4253" s="3"/>
      <c r="T4253" s="3" t="s">
        <v>4716</v>
      </c>
    </row>
    <row r="4254" spans="2:20">
      <c r="B4254" t="s">
        <v>12345</v>
      </c>
      <c r="C4254" t="s">
        <v>18806</v>
      </c>
      <c r="E4254" t="s">
        <v>15045</v>
      </c>
      <c r="F4254" s="3">
        <v>0</v>
      </c>
      <c r="G4254" s="3">
        <v>0</v>
      </c>
      <c r="H4254" s="255">
        <v>40527</v>
      </c>
      <c r="I4254" s="270">
        <v>12.166666666666666</v>
      </c>
      <c r="J4254" s="3">
        <v>-1</v>
      </c>
      <c r="K4254" s="3" t="s">
        <v>12343</v>
      </c>
      <c r="L4254" s="3" t="s">
        <v>4753</v>
      </c>
      <c r="M4254" s="3" t="s">
        <v>4753</v>
      </c>
      <c r="N4254" s="3" t="s">
        <v>4712</v>
      </c>
      <c r="O4254" s="3" t="s">
        <v>4715</v>
      </c>
      <c r="P4254" s="3"/>
      <c r="Q4254" s="3"/>
      <c r="R4254" s="3"/>
      <c r="S4254" s="3"/>
      <c r="T4254" s="3" t="s">
        <v>4716</v>
      </c>
    </row>
    <row r="4255" spans="2:20">
      <c r="B4255" t="s">
        <v>12345</v>
      </c>
      <c r="C4255" t="s">
        <v>18807</v>
      </c>
      <c r="E4255" t="s">
        <v>16234</v>
      </c>
      <c r="F4255" s="3">
        <v>0</v>
      </c>
      <c r="G4255" s="3">
        <v>0</v>
      </c>
      <c r="H4255" s="255">
        <v>40536</v>
      </c>
      <c r="I4255" s="270">
        <v>12.166666666666666</v>
      </c>
      <c r="J4255" s="3">
        <v>-1</v>
      </c>
      <c r="K4255" s="3" t="s">
        <v>4752</v>
      </c>
      <c r="L4255" s="3" t="s">
        <v>4753</v>
      </c>
      <c r="M4255" s="3" t="s">
        <v>4753</v>
      </c>
      <c r="N4255" s="3" t="s">
        <v>4722</v>
      </c>
      <c r="O4255" s="3" t="s">
        <v>4715</v>
      </c>
      <c r="P4255" s="3"/>
      <c r="Q4255" s="3"/>
      <c r="R4255" s="3"/>
      <c r="S4255" s="3"/>
      <c r="T4255" s="3" t="s">
        <v>4716</v>
      </c>
    </row>
    <row r="4256" spans="2:20">
      <c r="B4256" t="s">
        <v>12345</v>
      </c>
      <c r="C4256" t="s">
        <v>18808</v>
      </c>
      <c r="E4256" t="s">
        <v>15679</v>
      </c>
      <c r="F4256" s="3">
        <v>1</v>
      </c>
      <c r="G4256" s="3">
        <v>3188.21</v>
      </c>
      <c r="H4256" s="255">
        <v>40532</v>
      </c>
      <c r="I4256" s="270">
        <v>12.166666666666666</v>
      </c>
      <c r="J4256" s="3">
        <v>-1</v>
      </c>
      <c r="K4256" s="3" t="s">
        <v>4752</v>
      </c>
      <c r="L4256" s="3" t="s">
        <v>4753</v>
      </c>
      <c r="M4256" s="3" t="s">
        <v>4753</v>
      </c>
      <c r="N4256" s="3" t="s">
        <v>4712</v>
      </c>
      <c r="O4256" s="3" t="s">
        <v>4715</v>
      </c>
      <c r="P4256" s="3"/>
      <c r="Q4256" s="3"/>
      <c r="R4256" s="3"/>
      <c r="S4256" s="3"/>
      <c r="T4256" s="3" t="s">
        <v>4716</v>
      </c>
    </row>
    <row r="4257" spans="2:20">
      <c r="B4257" t="s">
        <v>12345</v>
      </c>
      <c r="C4257" t="s">
        <v>18809</v>
      </c>
      <c r="E4257" t="s">
        <v>16674</v>
      </c>
      <c r="F4257" s="3">
        <v>0</v>
      </c>
      <c r="G4257" s="3">
        <v>0</v>
      </c>
      <c r="H4257" s="255">
        <v>40491</v>
      </c>
      <c r="I4257" s="270">
        <v>12.25</v>
      </c>
      <c r="J4257" s="3">
        <v>-1</v>
      </c>
      <c r="K4257" s="3" t="s">
        <v>12343</v>
      </c>
      <c r="L4257" s="3" t="s">
        <v>4753</v>
      </c>
      <c r="M4257" s="3" t="s">
        <v>4753</v>
      </c>
      <c r="N4257" s="3" t="s">
        <v>4718</v>
      </c>
      <c r="O4257" s="3" t="s">
        <v>4715</v>
      </c>
      <c r="P4257" s="3"/>
      <c r="Q4257" s="3"/>
      <c r="R4257" s="3"/>
      <c r="S4257" s="3"/>
      <c r="T4257" s="3" t="s">
        <v>4716</v>
      </c>
    </row>
    <row r="4258" spans="2:20">
      <c r="B4258" t="s">
        <v>12345</v>
      </c>
      <c r="C4258" t="s">
        <v>18810</v>
      </c>
      <c r="E4258" t="s">
        <v>15061</v>
      </c>
      <c r="F4258" s="3">
        <v>0</v>
      </c>
      <c r="G4258" s="3">
        <v>0</v>
      </c>
      <c r="H4258" s="255">
        <v>40501</v>
      </c>
      <c r="I4258" s="270">
        <v>12.25</v>
      </c>
      <c r="J4258" s="3">
        <v>-1</v>
      </c>
      <c r="K4258" s="3" t="s">
        <v>4752</v>
      </c>
      <c r="L4258" s="3" t="s">
        <v>4753</v>
      </c>
      <c r="M4258" s="3" t="s">
        <v>4753</v>
      </c>
      <c r="N4258" s="3" t="s">
        <v>4722</v>
      </c>
      <c r="O4258" s="3" t="s">
        <v>4715</v>
      </c>
      <c r="P4258" s="3"/>
      <c r="Q4258" s="3"/>
      <c r="R4258" s="3"/>
      <c r="S4258" s="3"/>
      <c r="T4258" s="3" t="s">
        <v>4716</v>
      </c>
    </row>
    <row r="4259" spans="2:20">
      <c r="B4259" t="s">
        <v>12345</v>
      </c>
      <c r="C4259" t="s">
        <v>18811</v>
      </c>
      <c r="E4259" t="s">
        <v>16881</v>
      </c>
      <c r="F4259" s="3">
        <v>0</v>
      </c>
      <c r="G4259" s="3">
        <v>0</v>
      </c>
      <c r="H4259" s="255">
        <v>40512</v>
      </c>
      <c r="I4259" s="270">
        <v>12.25</v>
      </c>
      <c r="J4259" s="3">
        <v>-1</v>
      </c>
      <c r="K4259" s="3" t="s">
        <v>12343</v>
      </c>
      <c r="L4259" s="3" t="s">
        <v>4726</v>
      </c>
      <c r="M4259" s="3" t="s">
        <v>11774</v>
      </c>
      <c r="N4259" s="3" t="s">
        <v>4722</v>
      </c>
      <c r="O4259" s="3" t="s">
        <v>4715</v>
      </c>
      <c r="P4259" s="3"/>
      <c r="Q4259" s="3"/>
      <c r="R4259" s="3"/>
      <c r="S4259" s="3"/>
      <c r="T4259" s="3" t="s">
        <v>4716</v>
      </c>
    </row>
    <row r="4260" spans="2:20">
      <c r="B4260" t="s">
        <v>12345</v>
      </c>
      <c r="C4260" t="s">
        <v>18812</v>
      </c>
      <c r="E4260" t="s">
        <v>13643</v>
      </c>
      <c r="F4260" s="3">
        <v>0</v>
      </c>
      <c r="G4260" s="3">
        <v>0</v>
      </c>
      <c r="H4260" s="255">
        <v>40502</v>
      </c>
      <c r="I4260" s="270">
        <v>12.25</v>
      </c>
      <c r="J4260" s="3">
        <v>321701</v>
      </c>
      <c r="K4260" s="3" t="s">
        <v>12343</v>
      </c>
      <c r="L4260" s="3" t="s">
        <v>4726</v>
      </c>
      <c r="M4260" s="3" t="s">
        <v>12795</v>
      </c>
      <c r="N4260" s="3" t="s">
        <v>4718</v>
      </c>
      <c r="O4260" s="3" t="s">
        <v>4715</v>
      </c>
      <c r="P4260" s="3"/>
      <c r="Q4260" s="3"/>
      <c r="R4260" s="3"/>
      <c r="S4260" s="3"/>
      <c r="T4260" s="3" t="s">
        <v>4716</v>
      </c>
    </row>
    <row r="4261" spans="2:20">
      <c r="B4261" t="s">
        <v>12345</v>
      </c>
      <c r="C4261" t="s">
        <v>18813</v>
      </c>
      <c r="E4261" t="s">
        <v>13023</v>
      </c>
      <c r="F4261" s="3">
        <v>0</v>
      </c>
      <c r="G4261" s="3">
        <v>0</v>
      </c>
      <c r="H4261" s="255">
        <v>40494</v>
      </c>
      <c r="I4261" s="270">
        <v>12.25</v>
      </c>
      <c r="J4261" s="3">
        <v>-1</v>
      </c>
      <c r="K4261" s="3" t="s">
        <v>12343</v>
      </c>
      <c r="L4261" s="3" t="s">
        <v>5197</v>
      </c>
      <c r="M4261" s="3" t="s">
        <v>16951</v>
      </c>
      <c r="N4261" s="3" t="s">
        <v>4722</v>
      </c>
      <c r="O4261" s="3" t="s">
        <v>4715</v>
      </c>
      <c r="P4261" s="3"/>
      <c r="Q4261" s="3"/>
      <c r="R4261" s="3"/>
      <c r="S4261" s="3"/>
      <c r="T4261" s="3" t="s">
        <v>4716</v>
      </c>
    </row>
    <row r="4262" spans="2:20">
      <c r="B4262" t="s">
        <v>12345</v>
      </c>
      <c r="C4262" t="s">
        <v>18814</v>
      </c>
      <c r="E4262" t="s">
        <v>18543</v>
      </c>
      <c r="F4262" s="3">
        <v>0</v>
      </c>
      <c r="G4262" s="3">
        <v>0</v>
      </c>
      <c r="H4262" s="255">
        <v>40484</v>
      </c>
      <c r="I4262" s="270">
        <v>12.25</v>
      </c>
      <c r="J4262" s="3">
        <v>-1</v>
      </c>
      <c r="K4262" s="3" t="s">
        <v>12343</v>
      </c>
      <c r="L4262" s="3" t="s">
        <v>4726</v>
      </c>
      <c r="M4262" s="3" t="s">
        <v>4994</v>
      </c>
      <c r="N4262" s="3" t="s">
        <v>4722</v>
      </c>
      <c r="O4262" s="3" t="s">
        <v>4715</v>
      </c>
      <c r="P4262" s="3"/>
      <c r="Q4262" s="3"/>
      <c r="R4262" s="3"/>
      <c r="S4262" s="3"/>
      <c r="T4262" s="3" t="s">
        <v>4716</v>
      </c>
    </row>
    <row r="4263" spans="2:20">
      <c r="B4263" t="s">
        <v>12345</v>
      </c>
      <c r="C4263" t="s">
        <v>18815</v>
      </c>
      <c r="E4263" t="s">
        <v>18816</v>
      </c>
      <c r="F4263" s="3">
        <v>1</v>
      </c>
      <c r="G4263" s="3">
        <v>2752.72</v>
      </c>
      <c r="H4263" s="255">
        <v>40509</v>
      </c>
      <c r="I4263" s="270">
        <v>12.25</v>
      </c>
      <c r="J4263" s="3">
        <v>217636</v>
      </c>
      <c r="K4263" s="3" t="s">
        <v>12343</v>
      </c>
      <c r="L4263" s="3" t="s">
        <v>4726</v>
      </c>
      <c r="M4263" s="3" t="s">
        <v>5972</v>
      </c>
      <c r="N4263" s="3" t="s">
        <v>4718</v>
      </c>
      <c r="O4263" s="3" t="s">
        <v>4715</v>
      </c>
      <c r="P4263" s="3"/>
      <c r="Q4263" s="3"/>
      <c r="R4263" s="3"/>
      <c r="S4263" s="3"/>
      <c r="T4263" s="3" t="s">
        <v>4716</v>
      </c>
    </row>
    <row r="4264" spans="2:20">
      <c r="B4264" t="s">
        <v>12345</v>
      </c>
      <c r="C4264" t="s">
        <v>18817</v>
      </c>
      <c r="E4264" t="s">
        <v>17798</v>
      </c>
      <c r="F4264" s="3">
        <v>0</v>
      </c>
      <c r="G4264" s="3">
        <v>0</v>
      </c>
      <c r="H4264" s="255">
        <v>40512</v>
      </c>
      <c r="I4264" s="270">
        <v>12.25</v>
      </c>
      <c r="J4264" s="3">
        <v>-1</v>
      </c>
      <c r="K4264" s="3" t="s">
        <v>12343</v>
      </c>
      <c r="L4264" s="3" t="s">
        <v>4726</v>
      </c>
      <c r="M4264" s="3" t="s">
        <v>11774</v>
      </c>
      <c r="N4264" s="3" t="s">
        <v>4769</v>
      </c>
      <c r="O4264" s="3" t="s">
        <v>4715</v>
      </c>
      <c r="P4264" s="3"/>
      <c r="Q4264" s="3"/>
      <c r="R4264" s="3"/>
      <c r="S4264" s="3"/>
      <c r="T4264" s="3" t="s">
        <v>4716</v>
      </c>
    </row>
    <row r="4265" spans="2:20">
      <c r="B4265" t="s">
        <v>12345</v>
      </c>
      <c r="C4265" t="s">
        <v>18818</v>
      </c>
      <c r="E4265" t="s">
        <v>18819</v>
      </c>
      <c r="F4265" s="3">
        <v>1</v>
      </c>
      <c r="G4265" s="3">
        <v>4897.24</v>
      </c>
      <c r="H4265" s="255">
        <v>40506</v>
      </c>
      <c r="I4265" s="270">
        <v>12.25</v>
      </c>
      <c r="J4265" s="3">
        <v>-1</v>
      </c>
      <c r="K4265" s="3" t="s">
        <v>4752</v>
      </c>
      <c r="L4265" s="3" t="s">
        <v>5197</v>
      </c>
      <c r="M4265" s="3" t="s">
        <v>18820</v>
      </c>
      <c r="N4265" s="3" t="s">
        <v>4722</v>
      </c>
      <c r="O4265" s="3" t="s">
        <v>4715</v>
      </c>
      <c r="P4265" s="3"/>
      <c r="Q4265" s="3"/>
      <c r="R4265" s="3"/>
      <c r="S4265" s="3"/>
      <c r="T4265" s="3" t="s">
        <v>4716</v>
      </c>
    </row>
    <row r="4266" spans="2:20">
      <c r="B4266" t="s">
        <v>12345</v>
      </c>
      <c r="C4266" t="s">
        <v>18821</v>
      </c>
      <c r="E4266" t="s">
        <v>13232</v>
      </c>
      <c r="F4266" s="3">
        <v>0</v>
      </c>
      <c r="G4266" s="3">
        <v>0</v>
      </c>
      <c r="H4266" s="255">
        <v>40512</v>
      </c>
      <c r="I4266" s="270">
        <v>12.25</v>
      </c>
      <c r="J4266" s="3">
        <v>-1</v>
      </c>
      <c r="K4266" s="3" t="s">
        <v>12343</v>
      </c>
      <c r="L4266" s="3" t="s">
        <v>4726</v>
      </c>
      <c r="M4266" s="3" t="s">
        <v>8841</v>
      </c>
      <c r="N4266" s="3" t="s">
        <v>4722</v>
      </c>
      <c r="O4266" s="3" t="s">
        <v>4715</v>
      </c>
      <c r="P4266" s="3"/>
      <c r="Q4266" s="3"/>
      <c r="R4266" s="3"/>
      <c r="S4266" s="3"/>
      <c r="T4266" s="3" t="s">
        <v>4716</v>
      </c>
    </row>
    <row r="4267" spans="2:20">
      <c r="B4267" t="s">
        <v>12345</v>
      </c>
      <c r="C4267" t="s">
        <v>18822</v>
      </c>
      <c r="E4267" t="s">
        <v>15272</v>
      </c>
      <c r="F4267" s="3">
        <v>0</v>
      </c>
      <c r="G4267" s="3">
        <v>0</v>
      </c>
      <c r="H4267" s="255">
        <v>40507</v>
      </c>
      <c r="I4267" s="270">
        <v>12.25</v>
      </c>
      <c r="J4267" s="3">
        <v>-1</v>
      </c>
      <c r="K4267" s="3" t="s">
        <v>12343</v>
      </c>
      <c r="L4267" s="3" t="s">
        <v>5324</v>
      </c>
      <c r="M4267" s="3" t="s">
        <v>15153</v>
      </c>
      <c r="N4267" s="3" t="s">
        <v>4718</v>
      </c>
      <c r="O4267" s="3" t="s">
        <v>4715</v>
      </c>
      <c r="P4267" s="3"/>
      <c r="Q4267" s="3"/>
      <c r="R4267" s="3"/>
      <c r="S4267" s="3"/>
      <c r="T4267" s="3" t="s">
        <v>4716</v>
      </c>
    </row>
    <row r="4268" spans="2:20">
      <c r="B4268" t="s">
        <v>12345</v>
      </c>
      <c r="C4268" t="s">
        <v>18823</v>
      </c>
      <c r="E4268" t="s">
        <v>17081</v>
      </c>
      <c r="F4268" s="3">
        <v>0</v>
      </c>
      <c r="G4268" s="3">
        <v>0</v>
      </c>
      <c r="H4268" s="255">
        <v>40493</v>
      </c>
      <c r="I4268" s="270">
        <v>12.25</v>
      </c>
      <c r="J4268" s="3">
        <v>-1</v>
      </c>
      <c r="K4268" s="3" t="s">
        <v>12343</v>
      </c>
      <c r="L4268" s="3" t="s">
        <v>4726</v>
      </c>
      <c r="M4268" s="3" t="s">
        <v>4994</v>
      </c>
      <c r="N4268" s="3" t="s">
        <v>4731</v>
      </c>
      <c r="O4268" s="3" t="s">
        <v>4715</v>
      </c>
      <c r="P4268" s="3"/>
      <c r="Q4268" s="3"/>
      <c r="R4268" s="3"/>
      <c r="S4268" s="3"/>
      <c r="T4268" s="3" t="s">
        <v>4716</v>
      </c>
    </row>
    <row r="4269" spans="2:20">
      <c r="B4269" t="s">
        <v>12345</v>
      </c>
      <c r="C4269" t="s">
        <v>18824</v>
      </c>
      <c r="E4269" t="s">
        <v>16020</v>
      </c>
      <c r="F4269" s="3">
        <v>0</v>
      </c>
      <c r="G4269" s="3">
        <v>0</v>
      </c>
      <c r="H4269" s="255">
        <v>40501</v>
      </c>
      <c r="I4269" s="270">
        <v>12.25</v>
      </c>
      <c r="J4269" s="3">
        <v>178127</v>
      </c>
      <c r="K4269" s="3" t="s">
        <v>12343</v>
      </c>
      <c r="L4269" s="3" t="s">
        <v>4726</v>
      </c>
      <c r="M4269" s="3" t="s">
        <v>11825</v>
      </c>
      <c r="N4269" s="3" t="s">
        <v>4731</v>
      </c>
      <c r="O4269" s="3" t="s">
        <v>4715</v>
      </c>
      <c r="P4269" s="3"/>
      <c r="Q4269" s="3"/>
      <c r="R4269" s="3"/>
      <c r="S4269" s="3"/>
      <c r="T4269" s="3" t="s">
        <v>4716</v>
      </c>
    </row>
    <row r="4270" spans="2:20">
      <c r="B4270" t="s">
        <v>12345</v>
      </c>
      <c r="C4270" t="s">
        <v>18825</v>
      </c>
      <c r="E4270" t="s">
        <v>16715</v>
      </c>
      <c r="F4270" s="3">
        <v>0</v>
      </c>
      <c r="G4270" s="3">
        <v>0</v>
      </c>
      <c r="H4270" s="255">
        <v>40507</v>
      </c>
      <c r="I4270" s="270">
        <v>12.25</v>
      </c>
      <c r="J4270" s="3">
        <v>-1</v>
      </c>
      <c r="K4270" s="3" t="s">
        <v>4752</v>
      </c>
      <c r="L4270" s="3" t="s">
        <v>5324</v>
      </c>
      <c r="M4270" s="3" t="s">
        <v>18498</v>
      </c>
      <c r="N4270" s="3" t="s">
        <v>4722</v>
      </c>
      <c r="O4270" s="3" t="s">
        <v>4715</v>
      </c>
      <c r="P4270" s="3"/>
      <c r="Q4270" s="3"/>
      <c r="R4270" s="3"/>
      <c r="S4270" s="3"/>
      <c r="T4270" s="3" t="s">
        <v>4716</v>
      </c>
    </row>
    <row r="4271" spans="2:20">
      <c r="B4271" t="s">
        <v>12345</v>
      </c>
      <c r="C4271" t="s">
        <v>18826</v>
      </c>
      <c r="E4271" t="s">
        <v>13121</v>
      </c>
      <c r="F4271" s="3">
        <v>0</v>
      </c>
      <c r="G4271" s="3">
        <v>0</v>
      </c>
      <c r="H4271" s="255">
        <v>40504</v>
      </c>
      <c r="I4271" s="270">
        <v>12.25</v>
      </c>
      <c r="J4271" s="3">
        <v>-1</v>
      </c>
      <c r="K4271" s="3" t="s">
        <v>4752</v>
      </c>
      <c r="L4271" s="3" t="s">
        <v>4726</v>
      </c>
      <c r="M4271" s="3" t="s">
        <v>7955</v>
      </c>
      <c r="N4271" s="3" t="s">
        <v>4731</v>
      </c>
      <c r="O4271" s="3" t="s">
        <v>4715</v>
      </c>
      <c r="P4271" s="3"/>
      <c r="Q4271" s="3"/>
      <c r="R4271" s="3"/>
      <c r="S4271" s="3"/>
      <c r="T4271" s="3" t="s">
        <v>4716</v>
      </c>
    </row>
    <row r="4272" spans="2:20">
      <c r="B4272" t="s">
        <v>12345</v>
      </c>
      <c r="C4272" t="s">
        <v>18827</v>
      </c>
      <c r="E4272" t="s">
        <v>18828</v>
      </c>
      <c r="F4272" s="3">
        <v>0</v>
      </c>
      <c r="G4272" s="3">
        <v>0</v>
      </c>
      <c r="H4272" s="255">
        <v>40494</v>
      </c>
      <c r="I4272" s="270">
        <v>12.25</v>
      </c>
      <c r="J4272" s="3">
        <v>252858</v>
      </c>
      <c r="K4272" s="3" t="s">
        <v>4752</v>
      </c>
      <c r="L4272" s="3" t="s">
        <v>4726</v>
      </c>
      <c r="M4272" s="3" t="s">
        <v>7955</v>
      </c>
      <c r="N4272" s="3" t="s">
        <v>4712</v>
      </c>
      <c r="O4272" s="3" t="s">
        <v>4715</v>
      </c>
      <c r="P4272" s="3"/>
      <c r="Q4272" s="3"/>
      <c r="R4272" s="3"/>
      <c r="S4272" s="3"/>
      <c r="T4272" s="3" t="s">
        <v>4716</v>
      </c>
    </row>
    <row r="4273" spans="2:20">
      <c r="B4273" t="s">
        <v>12345</v>
      </c>
      <c r="C4273" t="s">
        <v>18829</v>
      </c>
      <c r="E4273" t="s">
        <v>13700</v>
      </c>
      <c r="F4273" s="3">
        <v>0</v>
      </c>
      <c r="G4273" s="3">
        <v>0</v>
      </c>
      <c r="H4273" s="255">
        <v>40483</v>
      </c>
      <c r="I4273" s="270">
        <v>12.25</v>
      </c>
      <c r="J4273" s="3">
        <v>-1</v>
      </c>
      <c r="K4273" s="3" t="s">
        <v>4752</v>
      </c>
      <c r="L4273" s="3" t="s">
        <v>4726</v>
      </c>
      <c r="M4273" s="3" t="s">
        <v>4994</v>
      </c>
      <c r="N4273" s="3" t="s">
        <v>4718</v>
      </c>
      <c r="O4273" s="3" t="s">
        <v>4715</v>
      </c>
      <c r="P4273" s="3"/>
      <c r="Q4273" s="3"/>
      <c r="R4273" s="3"/>
      <c r="S4273" s="3"/>
      <c r="T4273" s="3" t="s">
        <v>4716</v>
      </c>
    </row>
    <row r="4274" spans="2:20">
      <c r="B4274" t="s">
        <v>12345</v>
      </c>
      <c r="C4274" t="s">
        <v>18830</v>
      </c>
      <c r="E4274" t="s">
        <v>13020</v>
      </c>
      <c r="F4274" s="3">
        <v>0</v>
      </c>
      <c r="G4274" s="3">
        <v>0</v>
      </c>
      <c r="H4274" s="255">
        <v>40511</v>
      </c>
      <c r="I4274" s="270">
        <v>12.25</v>
      </c>
      <c r="J4274" s="3">
        <v>-1</v>
      </c>
      <c r="K4274" s="3" t="s">
        <v>4752</v>
      </c>
      <c r="L4274" s="3" t="s">
        <v>4726</v>
      </c>
      <c r="M4274" s="3" t="s">
        <v>4994</v>
      </c>
      <c r="N4274" s="3" t="s">
        <v>4722</v>
      </c>
      <c r="O4274" s="3" t="s">
        <v>4715</v>
      </c>
      <c r="P4274" s="3"/>
      <c r="Q4274" s="3"/>
      <c r="R4274" s="3"/>
      <c r="S4274" s="3"/>
      <c r="T4274" s="3" t="s">
        <v>4716</v>
      </c>
    </row>
    <row r="4275" spans="2:20">
      <c r="B4275" t="s">
        <v>12345</v>
      </c>
      <c r="C4275" t="s">
        <v>18831</v>
      </c>
      <c r="E4275" t="s">
        <v>12907</v>
      </c>
      <c r="F4275" s="3">
        <v>0</v>
      </c>
      <c r="G4275" s="3">
        <v>0</v>
      </c>
      <c r="H4275" s="255">
        <v>40511</v>
      </c>
      <c r="I4275" s="270">
        <v>12.25</v>
      </c>
      <c r="J4275" s="3">
        <v>277417</v>
      </c>
      <c r="K4275" s="3" t="s">
        <v>4752</v>
      </c>
      <c r="L4275" s="3" t="s">
        <v>5324</v>
      </c>
      <c r="M4275" s="3" t="s">
        <v>18832</v>
      </c>
      <c r="N4275" s="3" t="s">
        <v>4769</v>
      </c>
      <c r="O4275" s="3" t="s">
        <v>4715</v>
      </c>
      <c r="P4275" s="3"/>
      <c r="Q4275" s="3"/>
      <c r="R4275" s="3"/>
      <c r="S4275" s="3"/>
      <c r="T4275" s="3" t="s">
        <v>4716</v>
      </c>
    </row>
    <row r="4276" spans="2:20">
      <c r="B4276" t="s">
        <v>12345</v>
      </c>
      <c r="C4276" t="s">
        <v>18833</v>
      </c>
      <c r="E4276" t="s">
        <v>12771</v>
      </c>
      <c r="F4276" s="3">
        <v>0</v>
      </c>
      <c r="G4276" s="3">
        <v>0</v>
      </c>
      <c r="H4276" s="255">
        <v>40512</v>
      </c>
      <c r="I4276" s="270">
        <v>12.25</v>
      </c>
      <c r="J4276" s="3">
        <v>219527</v>
      </c>
      <c r="K4276" s="3" t="s">
        <v>4752</v>
      </c>
      <c r="L4276" s="3" t="s">
        <v>4726</v>
      </c>
      <c r="M4276" s="3" t="s">
        <v>13129</v>
      </c>
      <c r="N4276" s="3" t="s">
        <v>4722</v>
      </c>
      <c r="O4276" s="3" t="s">
        <v>4715</v>
      </c>
      <c r="P4276" s="3"/>
      <c r="Q4276" s="3"/>
      <c r="R4276" s="3"/>
      <c r="S4276" s="3"/>
      <c r="T4276" s="3" t="s">
        <v>4716</v>
      </c>
    </row>
    <row r="4277" spans="2:20">
      <c r="B4277" t="s">
        <v>12345</v>
      </c>
      <c r="C4277" t="s">
        <v>18834</v>
      </c>
      <c r="E4277" t="s">
        <v>15505</v>
      </c>
      <c r="F4277" s="3">
        <v>0</v>
      </c>
      <c r="G4277" s="3">
        <v>0</v>
      </c>
      <c r="H4277" s="255">
        <v>40512</v>
      </c>
      <c r="I4277" s="270">
        <v>12.25</v>
      </c>
      <c r="J4277" s="3">
        <v>-1</v>
      </c>
      <c r="K4277" s="3" t="s">
        <v>12343</v>
      </c>
      <c r="L4277" s="3" t="s">
        <v>4726</v>
      </c>
      <c r="M4277" s="3" t="s">
        <v>13558</v>
      </c>
      <c r="N4277" s="3" t="s">
        <v>4712</v>
      </c>
      <c r="O4277" s="3" t="s">
        <v>4715</v>
      </c>
      <c r="P4277" s="3"/>
      <c r="Q4277" s="3"/>
      <c r="R4277" s="3"/>
      <c r="S4277" s="3"/>
      <c r="T4277" s="3" t="s">
        <v>4716</v>
      </c>
    </row>
    <row r="4278" spans="2:20">
      <c r="B4278" t="s">
        <v>12345</v>
      </c>
      <c r="C4278" t="s">
        <v>18835</v>
      </c>
      <c r="E4278" t="s">
        <v>15612</v>
      </c>
      <c r="F4278" s="3">
        <v>0</v>
      </c>
      <c r="G4278" s="3">
        <v>0</v>
      </c>
      <c r="H4278" s="255">
        <v>40487</v>
      </c>
      <c r="I4278" s="270">
        <v>12.25</v>
      </c>
      <c r="J4278" s="3">
        <v>-1</v>
      </c>
      <c r="K4278" s="3" t="s">
        <v>12343</v>
      </c>
      <c r="L4278" s="3" t="s">
        <v>5324</v>
      </c>
      <c r="M4278" s="3" t="s">
        <v>13064</v>
      </c>
      <c r="N4278" s="3" t="s">
        <v>4722</v>
      </c>
      <c r="O4278" s="3" t="s">
        <v>4715</v>
      </c>
      <c r="P4278" s="3"/>
      <c r="Q4278" s="3"/>
      <c r="R4278" s="3"/>
      <c r="S4278" s="3"/>
      <c r="T4278" s="3" t="s">
        <v>4716</v>
      </c>
    </row>
    <row r="4279" spans="2:20">
      <c r="B4279" t="s">
        <v>12345</v>
      </c>
      <c r="C4279" t="s">
        <v>18836</v>
      </c>
      <c r="E4279" t="s">
        <v>18837</v>
      </c>
      <c r="F4279" s="3">
        <v>0</v>
      </c>
      <c r="G4279" s="3">
        <v>0</v>
      </c>
      <c r="H4279" s="255">
        <v>40492</v>
      </c>
      <c r="I4279" s="270">
        <v>12.25</v>
      </c>
      <c r="J4279" s="3">
        <v>-1</v>
      </c>
      <c r="K4279" s="3" t="s">
        <v>12343</v>
      </c>
      <c r="L4279" s="3" t="s">
        <v>4753</v>
      </c>
      <c r="M4279" s="3" t="s">
        <v>4753</v>
      </c>
      <c r="N4279" s="3" t="s">
        <v>4722</v>
      </c>
      <c r="O4279" s="3" t="s">
        <v>4715</v>
      </c>
      <c r="P4279" s="3"/>
      <c r="Q4279" s="3"/>
      <c r="R4279" s="3"/>
      <c r="S4279" s="3"/>
      <c r="T4279" s="3" t="s">
        <v>4716</v>
      </c>
    </row>
    <row r="4280" spans="2:20">
      <c r="B4280" t="s">
        <v>12345</v>
      </c>
      <c r="C4280" t="s">
        <v>18838</v>
      </c>
      <c r="E4280" t="s">
        <v>18839</v>
      </c>
      <c r="F4280" s="3">
        <v>0</v>
      </c>
      <c r="G4280" s="3">
        <v>0</v>
      </c>
      <c r="H4280" s="255">
        <v>40480</v>
      </c>
      <c r="I4280" s="270">
        <v>12.333333333333334</v>
      </c>
      <c r="J4280" s="3">
        <v>-1</v>
      </c>
      <c r="K4280" s="3" t="s">
        <v>4752</v>
      </c>
      <c r="L4280" s="3" t="s">
        <v>4753</v>
      </c>
      <c r="M4280" s="3" t="s">
        <v>4753</v>
      </c>
      <c r="N4280" s="3" t="s">
        <v>4722</v>
      </c>
      <c r="O4280" s="3" t="s">
        <v>4715</v>
      </c>
      <c r="P4280" s="3"/>
      <c r="Q4280" s="3"/>
      <c r="R4280" s="3"/>
      <c r="S4280" s="3"/>
      <c r="T4280" s="3" t="s">
        <v>4716</v>
      </c>
    </row>
    <row r="4281" spans="2:20">
      <c r="B4281" t="s">
        <v>12345</v>
      </c>
      <c r="C4281" t="s">
        <v>18840</v>
      </c>
      <c r="E4281" t="s">
        <v>18841</v>
      </c>
      <c r="F4281" s="3">
        <v>0</v>
      </c>
      <c r="G4281" s="3">
        <v>0</v>
      </c>
      <c r="H4281" s="255">
        <v>40470</v>
      </c>
      <c r="I4281" s="270">
        <v>12.333333333333334</v>
      </c>
      <c r="J4281" s="3">
        <v>-1</v>
      </c>
      <c r="K4281" s="3" t="s">
        <v>12343</v>
      </c>
      <c r="L4281" s="3" t="s">
        <v>4753</v>
      </c>
      <c r="M4281" s="3" t="s">
        <v>4753</v>
      </c>
      <c r="N4281" s="3" t="s">
        <v>4718</v>
      </c>
      <c r="O4281" s="3" t="s">
        <v>4715</v>
      </c>
      <c r="P4281" s="3"/>
      <c r="Q4281" s="3"/>
      <c r="R4281" s="3"/>
      <c r="S4281" s="3"/>
      <c r="T4281" s="3" t="s">
        <v>4716</v>
      </c>
    </row>
    <row r="4282" spans="2:20">
      <c r="B4282" t="s">
        <v>12345</v>
      </c>
      <c r="C4282" t="s">
        <v>18842</v>
      </c>
      <c r="E4282" t="s">
        <v>18843</v>
      </c>
      <c r="F4282" s="3">
        <v>0</v>
      </c>
      <c r="G4282" s="3">
        <v>0</v>
      </c>
      <c r="H4282" s="255">
        <v>40478</v>
      </c>
      <c r="I4282" s="270">
        <v>12.333333333333334</v>
      </c>
      <c r="J4282" s="3">
        <v>-1</v>
      </c>
      <c r="K4282" s="3" t="s">
        <v>4752</v>
      </c>
      <c r="L4282" s="3" t="s">
        <v>5197</v>
      </c>
      <c r="M4282" s="3" t="s">
        <v>13150</v>
      </c>
      <c r="N4282" s="3" t="s">
        <v>4722</v>
      </c>
      <c r="O4282" s="3" t="s">
        <v>4715</v>
      </c>
      <c r="P4282" s="3"/>
      <c r="Q4282" s="3"/>
      <c r="R4282" s="3"/>
      <c r="S4282" s="3"/>
      <c r="T4282" s="3" t="s">
        <v>4716</v>
      </c>
    </row>
    <row r="4283" spans="2:20">
      <c r="B4283" t="s">
        <v>12345</v>
      </c>
      <c r="C4283" t="s">
        <v>18844</v>
      </c>
      <c r="E4283" t="s">
        <v>16524</v>
      </c>
      <c r="F4283" s="3">
        <v>0</v>
      </c>
      <c r="G4283" s="3">
        <v>0</v>
      </c>
      <c r="H4283" s="255">
        <v>40464</v>
      </c>
      <c r="I4283" s="270">
        <v>12.333333333333334</v>
      </c>
      <c r="J4283" s="3">
        <v>-1</v>
      </c>
      <c r="K4283" s="3" t="s">
        <v>12343</v>
      </c>
      <c r="L4283" s="3" t="s">
        <v>4726</v>
      </c>
      <c r="M4283" s="3" t="s">
        <v>5188</v>
      </c>
      <c r="N4283" s="3" t="s">
        <v>4712</v>
      </c>
      <c r="O4283" s="3" t="s">
        <v>4715</v>
      </c>
      <c r="P4283" s="3"/>
      <c r="Q4283" s="3"/>
      <c r="R4283" s="3"/>
      <c r="S4283" s="3"/>
      <c r="T4283" s="3" t="s">
        <v>4716</v>
      </c>
    </row>
    <row r="4284" spans="2:20">
      <c r="B4284" t="s">
        <v>12345</v>
      </c>
      <c r="C4284" t="s">
        <v>18845</v>
      </c>
      <c r="E4284" t="s">
        <v>15752</v>
      </c>
      <c r="F4284" s="3">
        <v>0</v>
      </c>
      <c r="G4284" s="3">
        <v>0</v>
      </c>
      <c r="H4284" s="255">
        <v>40464</v>
      </c>
      <c r="I4284" s="270">
        <v>12.333333333333334</v>
      </c>
      <c r="J4284" s="3">
        <v>-1</v>
      </c>
      <c r="K4284" s="3" t="s">
        <v>4752</v>
      </c>
      <c r="L4284" s="3" t="s">
        <v>4726</v>
      </c>
      <c r="M4284" s="3" t="s">
        <v>4994</v>
      </c>
      <c r="N4284" s="3" t="s">
        <v>4731</v>
      </c>
      <c r="O4284" s="3" t="s">
        <v>4715</v>
      </c>
      <c r="P4284" s="3"/>
      <c r="Q4284" s="3"/>
      <c r="R4284" s="3"/>
      <c r="S4284" s="3"/>
      <c r="T4284" s="3" t="s">
        <v>4716</v>
      </c>
    </row>
    <row r="4285" spans="2:20">
      <c r="B4285" t="s">
        <v>12345</v>
      </c>
      <c r="C4285" t="s">
        <v>18846</v>
      </c>
      <c r="E4285" t="s">
        <v>14455</v>
      </c>
      <c r="F4285" s="3">
        <v>0</v>
      </c>
      <c r="G4285" s="3">
        <v>0</v>
      </c>
      <c r="H4285" s="255">
        <v>40469</v>
      </c>
      <c r="I4285" s="270">
        <v>12.333333333333334</v>
      </c>
      <c r="J4285" s="3">
        <v>91988</v>
      </c>
      <c r="K4285" s="3" t="s">
        <v>4752</v>
      </c>
      <c r="L4285" s="3" t="s">
        <v>4726</v>
      </c>
      <c r="M4285" s="3" t="s">
        <v>13099</v>
      </c>
      <c r="N4285" s="3" t="s">
        <v>4722</v>
      </c>
      <c r="O4285" s="3" t="s">
        <v>4715</v>
      </c>
      <c r="P4285" s="3"/>
      <c r="Q4285" s="3"/>
      <c r="R4285" s="3"/>
      <c r="S4285" s="3"/>
      <c r="T4285" s="3" t="s">
        <v>4716</v>
      </c>
    </row>
    <row r="4286" spans="2:20">
      <c r="B4286" t="s">
        <v>12345</v>
      </c>
      <c r="C4286" t="s">
        <v>18847</v>
      </c>
      <c r="E4286" t="s">
        <v>13148</v>
      </c>
      <c r="F4286" s="3">
        <v>0</v>
      </c>
      <c r="G4286" s="3">
        <v>0</v>
      </c>
      <c r="H4286" s="255">
        <v>40471</v>
      </c>
      <c r="I4286" s="270">
        <v>12.333333333333334</v>
      </c>
      <c r="J4286" s="3">
        <v>40355</v>
      </c>
      <c r="K4286" s="3" t="s">
        <v>12343</v>
      </c>
      <c r="L4286" s="3" t="s">
        <v>4726</v>
      </c>
      <c r="M4286" s="3" t="s">
        <v>9949</v>
      </c>
      <c r="N4286" s="3" t="s">
        <v>4712</v>
      </c>
      <c r="O4286" s="3" t="s">
        <v>4715</v>
      </c>
      <c r="P4286" s="3"/>
      <c r="Q4286" s="3"/>
      <c r="R4286" s="3"/>
      <c r="S4286" s="3"/>
      <c r="T4286" s="3" t="s">
        <v>4716</v>
      </c>
    </row>
    <row r="4287" spans="2:20">
      <c r="B4287" t="s">
        <v>12345</v>
      </c>
      <c r="C4287" t="s">
        <v>18848</v>
      </c>
      <c r="E4287" t="s">
        <v>15009</v>
      </c>
      <c r="F4287" s="3">
        <v>0</v>
      </c>
      <c r="G4287" s="3">
        <v>0</v>
      </c>
      <c r="H4287" s="255">
        <v>40458</v>
      </c>
      <c r="I4287" s="270">
        <v>12.333333333333334</v>
      </c>
      <c r="J4287" s="3">
        <v>-1</v>
      </c>
      <c r="K4287" s="3" t="s">
        <v>12343</v>
      </c>
      <c r="L4287" s="3" t="s">
        <v>4726</v>
      </c>
      <c r="M4287" s="3" t="s">
        <v>5228</v>
      </c>
      <c r="N4287" s="3" t="s">
        <v>4722</v>
      </c>
      <c r="O4287" s="3" t="s">
        <v>4715</v>
      </c>
      <c r="P4287" s="3"/>
      <c r="Q4287" s="3"/>
      <c r="R4287" s="3"/>
      <c r="S4287" s="3"/>
      <c r="T4287" s="3" t="s">
        <v>4716</v>
      </c>
    </row>
    <row r="4288" spans="2:20">
      <c r="B4288" t="s">
        <v>12345</v>
      </c>
      <c r="C4288" t="s">
        <v>18849</v>
      </c>
      <c r="E4288" t="s">
        <v>13309</v>
      </c>
      <c r="F4288" s="3">
        <v>0</v>
      </c>
      <c r="G4288" s="3">
        <v>0</v>
      </c>
      <c r="H4288" s="255">
        <v>40473</v>
      </c>
      <c r="I4288" s="270">
        <v>12.333333333333334</v>
      </c>
      <c r="J4288" s="3">
        <v>-1</v>
      </c>
      <c r="K4288" s="3" t="s">
        <v>12343</v>
      </c>
      <c r="L4288" s="3" t="s">
        <v>4726</v>
      </c>
      <c r="M4288" s="3" t="s">
        <v>8157</v>
      </c>
      <c r="N4288" s="3" t="s">
        <v>4731</v>
      </c>
      <c r="O4288" s="3" t="s">
        <v>4715</v>
      </c>
      <c r="P4288" s="3"/>
      <c r="Q4288" s="3"/>
      <c r="R4288" s="3"/>
      <c r="S4288" s="3"/>
      <c r="T4288" s="3" t="s">
        <v>4716</v>
      </c>
    </row>
    <row r="4289" spans="2:20">
      <c r="B4289" t="s">
        <v>12345</v>
      </c>
      <c r="C4289" t="s">
        <v>18850</v>
      </c>
      <c r="E4289" t="s">
        <v>17538</v>
      </c>
      <c r="F4289" s="3">
        <v>0</v>
      </c>
      <c r="G4289" s="3">
        <v>0</v>
      </c>
      <c r="H4289" s="255">
        <v>40472</v>
      </c>
      <c r="I4289" s="270">
        <v>12.333333333333334</v>
      </c>
      <c r="J4289" s="3">
        <v>-1</v>
      </c>
      <c r="K4289" s="3" t="s">
        <v>4752</v>
      </c>
      <c r="L4289" s="3" t="s">
        <v>4753</v>
      </c>
      <c r="M4289" s="3" t="s">
        <v>4753</v>
      </c>
      <c r="N4289" s="3" t="s">
        <v>4722</v>
      </c>
      <c r="O4289" s="3" t="s">
        <v>4715</v>
      </c>
      <c r="P4289" s="3"/>
      <c r="Q4289" s="3"/>
      <c r="R4289" s="3"/>
      <c r="S4289" s="3"/>
      <c r="T4289" s="3" t="s">
        <v>4716</v>
      </c>
    </row>
    <row r="4290" spans="2:20">
      <c r="B4290" t="s">
        <v>12345</v>
      </c>
      <c r="C4290" t="s">
        <v>18851</v>
      </c>
      <c r="E4290" t="s">
        <v>15233</v>
      </c>
      <c r="F4290" s="3">
        <v>0</v>
      </c>
      <c r="G4290" s="3">
        <v>0</v>
      </c>
      <c r="H4290" s="255">
        <v>40430</v>
      </c>
      <c r="I4290" s="270">
        <v>12.416666666666666</v>
      </c>
      <c r="J4290" s="3">
        <v>-1</v>
      </c>
      <c r="K4290" s="3" t="s">
        <v>4752</v>
      </c>
      <c r="L4290" s="3" t="s">
        <v>4726</v>
      </c>
      <c r="M4290" s="3" t="s">
        <v>18852</v>
      </c>
      <c r="N4290" s="3" t="s">
        <v>4722</v>
      </c>
      <c r="O4290" s="3" t="s">
        <v>4715</v>
      </c>
      <c r="P4290" s="3"/>
      <c r="Q4290" s="3"/>
      <c r="R4290" s="3"/>
      <c r="S4290" s="3"/>
      <c r="T4290" s="3" t="s">
        <v>4716</v>
      </c>
    </row>
    <row r="4291" spans="2:20">
      <c r="B4291" t="s">
        <v>12345</v>
      </c>
      <c r="C4291" t="s">
        <v>18853</v>
      </c>
      <c r="E4291" t="s">
        <v>13365</v>
      </c>
      <c r="F4291" s="3">
        <v>0</v>
      </c>
      <c r="G4291" s="3">
        <v>0</v>
      </c>
      <c r="H4291" s="255">
        <v>40428</v>
      </c>
      <c r="I4291" s="270">
        <v>12.416666666666666</v>
      </c>
      <c r="J4291" s="3">
        <v>153944</v>
      </c>
      <c r="K4291" s="3" t="s">
        <v>12343</v>
      </c>
      <c r="L4291" s="3" t="s">
        <v>4726</v>
      </c>
      <c r="M4291" s="3" t="s">
        <v>18854</v>
      </c>
      <c r="N4291" s="3" t="s">
        <v>4712</v>
      </c>
      <c r="O4291" s="3" t="s">
        <v>4715</v>
      </c>
      <c r="P4291" s="3"/>
      <c r="Q4291" s="3"/>
      <c r="R4291" s="3"/>
      <c r="S4291" s="3"/>
      <c r="T4291" s="3" t="s">
        <v>4716</v>
      </c>
    </row>
    <row r="4292" spans="2:20">
      <c r="B4292" t="s">
        <v>12345</v>
      </c>
      <c r="C4292" t="s">
        <v>18855</v>
      </c>
      <c r="E4292" t="s">
        <v>13328</v>
      </c>
      <c r="F4292" s="3">
        <v>1</v>
      </c>
      <c r="G4292" s="3">
        <v>0</v>
      </c>
      <c r="H4292" s="255">
        <v>40427</v>
      </c>
      <c r="I4292" s="270">
        <v>12.416666666666666</v>
      </c>
      <c r="J4292" s="3">
        <v>-1</v>
      </c>
      <c r="K4292" s="3" t="s">
        <v>12343</v>
      </c>
      <c r="L4292" s="3" t="s">
        <v>4726</v>
      </c>
      <c r="M4292" s="3" t="s">
        <v>4994</v>
      </c>
      <c r="N4292" s="3" t="s">
        <v>4722</v>
      </c>
      <c r="O4292" s="3" t="s">
        <v>4715</v>
      </c>
      <c r="P4292" s="3"/>
      <c r="Q4292" s="3"/>
      <c r="R4292" s="3"/>
      <c r="S4292" s="3"/>
      <c r="T4292" s="3" t="s">
        <v>4716</v>
      </c>
    </row>
    <row r="4293" spans="2:20">
      <c r="B4293" t="s">
        <v>12345</v>
      </c>
      <c r="C4293" t="s">
        <v>18856</v>
      </c>
      <c r="E4293" t="s">
        <v>12470</v>
      </c>
      <c r="F4293" s="3">
        <v>0</v>
      </c>
      <c r="G4293" s="3">
        <v>0</v>
      </c>
      <c r="H4293" s="255">
        <v>40448</v>
      </c>
      <c r="I4293" s="270">
        <v>12.416666666666666</v>
      </c>
      <c r="J4293" s="3">
        <v>163601</v>
      </c>
      <c r="K4293" s="3" t="s">
        <v>12343</v>
      </c>
      <c r="L4293" s="3" t="s">
        <v>5324</v>
      </c>
      <c r="M4293" s="3" t="s">
        <v>18857</v>
      </c>
      <c r="N4293" s="3" t="s">
        <v>4718</v>
      </c>
      <c r="O4293" s="3" t="s">
        <v>4715</v>
      </c>
      <c r="P4293" s="3"/>
      <c r="Q4293" s="3"/>
      <c r="R4293" s="3"/>
      <c r="S4293" s="3"/>
      <c r="T4293" s="3" t="s">
        <v>4716</v>
      </c>
    </row>
    <row r="4294" spans="2:20">
      <c r="B4294" t="s">
        <v>12345</v>
      </c>
      <c r="C4294" t="s">
        <v>18858</v>
      </c>
      <c r="E4294" t="s">
        <v>18859</v>
      </c>
      <c r="F4294" s="3">
        <v>0</v>
      </c>
      <c r="G4294" s="3">
        <v>0</v>
      </c>
      <c r="H4294" s="255">
        <v>40443</v>
      </c>
      <c r="I4294" s="270">
        <v>12.416666666666666</v>
      </c>
      <c r="J4294" s="3">
        <v>-1</v>
      </c>
      <c r="K4294" s="3" t="s">
        <v>12343</v>
      </c>
      <c r="L4294" s="3" t="s">
        <v>4726</v>
      </c>
      <c r="M4294" s="3" t="s">
        <v>11825</v>
      </c>
      <c r="N4294" s="3" t="s">
        <v>4712</v>
      </c>
      <c r="O4294" s="3" t="s">
        <v>4715</v>
      </c>
      <c r="P4294" s="3"/>
      <c r="Q4294" s="3"/>
      <c r="R4294" s="3"/>
      <c r="S4294" s="3"/>
      <c r="T4294" s="3" t="s">
        <v>4716</v>
      </c>
    </row>
    <row r="4295" spans="2:20">
      <c r="B4295" t="s">
        <v>12345</v>
      </c>
      <c r="C4295" t="s">
        <v>18860</v>
      </c>
      <c r="E4295" t="s">
        <v>14351</v>
      </c>
      <c r="F4295" s="3">
        <v>0</v>
      </c>
      <c r="G4295" s="3">
        <v>0</v>
      </c>
      <c r="H4295" s="255">
        <v>40445</v>
      </c>
      <c r="I4295" s="270">
        <v>12.416666666666666</v>
      </c>
      <c r="J4295" s="3">
        <v>141105</v>
      </c>
      <c r="K4295" s="3" t="s">
        <v>4752</v>
      </c>
      <c r="L4295" s="3" t="s">
        <v>4726</v>
      </c>
      <c r="M4295" s="3" t="s">
        <v>18625</v>
      </c>
      <c r="N4295" s="3" t="s">
        <v>4712</v>
      </c>
      <c r="O4295" s="3" t="s">
        <v>4715</v>
      </c>
      <c r="P4295" s="3"/>
      <c r="Q4295" s="3"/>
      <c r="R4295" s="3"/>
      <c r="S4295" s="3"/>
      <c r="T4295" s="3" t="s">
        <v>4716</v>
      </c>
    </row>
    <row r="4296" spans="2:20">
      <c r="B4296" t="s">
        <v>12345</v>
      </c>
      <c r="C4296" t="s">
        <v>18861</v>
      </c>
      <c r="E4296" t="s">
        <v>14939</v>
      </c>
      <c r="F4296" s="3">
        <v>0</v>
      </c>
      <c r="G4296" s="3">
        <v>0</v>
      </c>
      <c r="H4296" s="255">
        <v>40442</v>
      </c>
      <c r="I4296" s="270">
        <v>12.416666666666666</v>
      </c>
      <c r="J4296" s="3">
        <v>-1</v>
      </c>
      <c r="K4296" s="3" t="s">
        <v>4752</v>
      </c>
      <c r="L4296" s="3" t="s">
        <v>4753</v>
      </c>
      <c r="M4296" s="3" t="s">
        <v>4753</v>
      </c>
      <c r="N4296" s="3" t="s">
        <v>4712</v>
      </c>
      <c r="O4296" s="3" t="s">
        <v>4715</v>
      </c>
      <c r="P4296" s="3"/>
      <c r="Q4296" s="3"/>
      <c r="R4296" s="3"/>
      <c r="S4296" s="3"/>
      <c r="T4296" s="3" t="s">
        <v>4716</v>
      </c>
    </row>
    <row r="4297" spans="2:20">
      <c r="B4297" t="s">
        <v>12345</v>
      </c>
      <c r="C4297" t="s">
        <v>18862</v>
      </c>
      <c r="E4297" t="s">
        <v>15231</v>
      </c>
      <c r="F4297" s="3">
        <v>1</v>
      </c>
      <c r="G4297" s="3">
        <v>1951.46</v>
      </c>
      <c r="H4297" s="255">
        <v>40445</v>
      </c>
      <c r="I4297" s="270">
        <v>12.416666666666666</v>
      </c>
      <c r="J4297" s="3">
        <v>-1</v>
      </c>
      <c r="K4297" s="3" t="s">
        <v>4752</v>
      </c>
      <c r="L4297" s="3" t="s">
        <v>4753</v>
      </c>
      <c r="M4297" s="3" t="s">
        <v>4753</v>
      </c>
      <c r="N4297" s="3" t="s">
        <v>4722</v>
      </c>
      <c r="O4297" s="3" t="s">
        <v>4715</v>
      </c>
      <c r="P4297" s="3"/>
      <c r="Q4297" s="3"/>
      <c r="R4297" s="3"/>
      <c r="S4297" s="3"/>
      <c r="T4297" s="3" t="s">
        <v>4716</v>
      </c>
    </row>
    <row r="4298" spans="2:20">
      <c r="B4298" t="s">
        <v>12345</v>
      </c>
      <c r="C4298" t="s">
        <v>18863</v>
      </c>
      <c r="E4298" t="s">
        <v>15941</v>
      </c>
      <c r="F4298" s="3">
        <v>0</v>
      </c>
      <c r="G4298" s="3">
        <v>0</v>
      </c>
      <c r="H4298" s="255">
        <v>40407</v>
      </c>
      <c r="I4298" s="270">
        <v>12.5</v>
      </c>
      <c r="J4298" s="3">
        <v>-1</v>
      </c>
      <c r="K4298" s="3" t="s">
        <v>4752</v>
      </c>
      <c r="L4298" s="3" t="s">
        <v>4753</v>
      </c>
      <c r="M4298" s="3" t="s">
        <v>4753</v>
      </c>
      <c r="N4298" s="3" t="s">
        <v>4712</v>
      </c>
      <c r="O4298" s="3" t="s">
        <v>4715</v>
      </c>
      <c r="P4298" s="3"/>
      <c r="Q4298" s="3"/>
      <c r="R4298" s="3"/>
      <c r="S4298" s="3"/>
      <c r="T4298" s="3" t="s">
        <v>4716</v>
      </c>
    </row>
    <row r="4299" spans="2:20">
      <c r="B4299" t="s">
        <v>12345</v>
      </c>
      <c r="C4299" t="s">
        <v>18864</v>
      </c>
      <c r="E4299" t="s">
        <v>14778</v>
      </c>
      <c r="F4299" s="3">
        <v>0</v>
      </c>
      <c r="G4299" s="3">
        <v>0</v>
      </c>
      <c r="H4299" s="255">
        <v>40401</v>
      </c>
      <c r="I4299" s="270">
        <v>12.5</v>
      </c>
      <c r="J4299" s="3">
        <v>-1</v>
      </c>
      <c r="K4299" s="3" t="s">
        <v>12343</v>
      </c>
      <c r="L4299" s="3" t="s">
        <v>4753</v>
      </c>
      <c r="M4299" s="3" t="s">
        <v>4753</v>
      </c>
      <c r="N4299" s="3" t="s">
        <v>4722</v>
      </c>
      <c r="O4299" s="3" t="s">
        <v>4715</v>
      </c>
      <c r="P4299" s="3"/>
      <c r="Q4299" s="3"/>
      <c r="R4299" s="3"/>
      <c r="S4299" s="3"/>
      <c r="T4299" s="3" t="s">
        <v>4716</v>
      </c>
    </row>
    <row r="4300" spans="2:20">
      <c r="B4300" t="s">
        <v>12345</v>
      </c>
      <c r="C4300" t="s">
        <v>18865</v>
      </c>
      <c r="E4300" t="s">
        <v>17030</v>
      </c>
      <c r="F4300" s="3">
        <v>0</v>
      </c>
      <c r="G4300" s="3">
        <v>0</v>
      </c>
      <c r="H4300" s="255">
        <v>40411</v>
      </c>
      <c r="I4300" s="270">
        <v>12.5</v>
      </c>
      <c r="J4300" s="3">
        <v>-1</v>
      </c>
      <c r="K4300" s="3" t="s">
        <v>4752</v>
      </c>
      <c r="L4300" s="3" t="s">
        <v>4726</v>
      </c>
      <c r="M4300" s="3" t="s">
        <v>5972</v>
      </c>
      <c r="N4300" s="3" t="s">
        <v>4718</v>
      </c>
      <c r="O4300" s="3" t="s">
        <v>4715</v>
      </c>
      <c r="P4300" s="3"/>
      <c r="Q4300" s="3"/>
      <c r="R4300" s="3"/>
      <c r="S4300" s="3"/>
      <c r="T4300" s="3" t="s">
        <v>4716</v>
      </c>
    </row>
    <row r="4301" spans="2:20">
      <c r="B4301" t="s">
        <v>12345</v>
      </c>
      <c r="C4301" t="s">
        <v>18866</v>
      </c>
      <c r="E4301" t="s">
        <v>18867</v>
      </c>
      <c r="F4301" s="3">
        <v>0</v>
      </c>
      <c r="G4301" s="3">
        <v>0</v>
      </c>
      <c r="H4301" s="255">
        <v>40403</v>
      </c>
      <c r="I4301" s="270">
        <v>12.5</v>
      </c>
      <c r="J4301" s="3">
        <v>-1</v>
      </c>
      <c r="K4301" s="3" t="s">
        <v>4752</v>
      </c>
      <c r="L4301" s="3" t="s">
        <v>5197</v>
      </c>
      <c r="M4301" s="3" t="s">
        <v>13614</v>
      </c>
      <c r="N4301" s="3" t="s">
        <v>4722</v>
      </c>
      <c r="O4301" s="3" t="s">
        <v>4715</v>
      </c>
      <c r="P4301" s="3"/>
      <c r="Q4301" s="3"/>
      <c r="R4301" s="3"/>
      <c r="S4301" s="3"/>
      <c r="T4301" s="3" t="s">
        <v>4716</v>
      </c>
    </row>
    <row r="4302" spans="2:20">
      <c r="B4302" t="s">
        <v>12345</v>
      </c>
      <c r="C4302" t="s">
        <v>18868</v>
      </c>
      <c r="E4302" t="s">
        <v>18869</v>
      </c>
      <c r="F4302" s="3">
        <v>1</v>
      </c>
      <c r="G4302" s="3">
        <v>2752.72</v>
      </c>
      <c r="H4302" s="255">
        <v>40418</v>
      </c>
      <c r="I4302" s="270">
        <v>12.5</v>
      </c>
      <c r="J4302" s="3">
        <v>-1</v>
      </c>
      <c r="K4302" s="3" t="s">
        <v>12343</v>
      </c>
      <c r="L4302" s="3" t="s">
        <v>4726</v>
      </c>
      <c r="M4302" s="3" t="s">
        <v>15479</v>
      </c>
      <c r="N4302" s="3" t="s">
        <v>4712</v>
      </c>
      <c r="O4302" s="3" t="s">
        <v>4715</v>
      </c>
      <c r="P4302" s="3"/>
      <c r="Q4302" s="3"/>
      <c r="R4302" s="3"/>
      <c r="S4302" s="3"/>
      <c r="T4302" s="3" t="s">
        <v>4716</v>
      </c>
    </row>
    <row r="4303" spans="2:20">
      <c r="B4303" t="s">
        <v>12345</v>
      </c>
      <c r="C4303" t="s">
        <v>18870</v>
      </c>
      <c r="E4303" t="s">
        <v>17951</v>
      </c>
      <c r="F4303" s="3">
        <v>0</v>
      </c>
      <c r="G4303" s="3">
        <v>0</v>
      </c>
      <c r="H4303" s="255">
        <v>40420</v>
      </c>
      <c r="I4303" s="270">
        <v>12.5</v>
      </c>
      <c r="J4303" s="3">
        <v>-1</v>
      </c>
      <c r="K4303" s="3" t="s">
        <v>4752</v>
      </c>
      <c r="L4303" s="3" t="s">
        <v>5324</v>
      </c>
      <c r="M4303" s="3" t="s">
        <v>17523</v>
      </c>
      <c r="N4303" s="3" t="s">
        <v>4718</v>
      </c>
      <c r="O4303" s="3" t="s">
        <v>4715</v>
      </c>
      <c r="P4303" s="3"/>
      <c r="Q4303" s="3"/>
      <c r="R4303" s="3"/>
      <c r="S4303" s="3"/>
      <c r="T4303" s="3" t="s">
        <v>4716</v>
      </c>
    </row>
    <row r="4304" spans="2:20">
      <c r="B4304" t="s">
        <v>12345</v>
      </c>
      <c r="C4304" t="s">
        <v>18871</v>
      </c>
      <c r="E4304" t="s">
        <v>18872</v>
      </c>
      <c r="F4304" s="3">
        <v>0</v>
      </c>
      <c r="G4304" s="3">
        <v>0</v>
      </c>
      <c r="H4304" s="255">
        <v>40401</v>
      </c>
      <c r="I4304" s="270">
        <v>12.5</v>
      </c>
      <c r="J4304" s="3">
        <v>-1</v>
      </c>
      <c r="K4304" s="3" t="s">
        <v>4752</v>
      </c>
      <c r="L4304" s="3" t="s">
        <v>5197</v>
      </c>
      <c r="M4304" s="3" t="s">
        <v>12970</v>
      </c>
      <c r="N4304" s="3" t="s">
        <v>4769</v>
      </c>
      <c r="O4304" s="3" t="s">
        <v>4715</v>
      </c>
      <c r="P4304" s="3"/>
      <c r="Q4304" s="3"/>
      <c r="R4304" s="3"/>
      <c r="S4304" s="3"/>
      <c r="T4304" s="3" t="s">
        <v>4716</v>
      </c>
    </row>
    <row r="4305" spans="2:20">
      <c r="B4305" t="s">
        <v>12345</v>
      </c>
      <c r="C4305" t="s">
        <v>18873</v>
      </c>
      <c r="E4305" t="s">
        <v>13320</v>
      </c>
      <c r="F4305" s="3">
        <v>0</v>
      </c>
      <c r="G4305" s="3">
        <v>0</v>
      </c>
      <c r="H4305" s="255">
        <v>40421</v>
      </c>
      <c r="I4305" s="270">
        <v>12.5</v>
      </c>
      <c r="J4305" s="3">
        <v>162526</v>
      </c>
      <c r="K4305" s="3" t="s">
        <v>12343</v>
      </c>
      <c r="L4305" s="3" t="s">
        <v>4726</v>
      </c>
      <c r="M4305" s="3" t="s">
        <v>13755</v>
      </c>
      <c r="N4305" s="3" t="s">
        <v>4722</v>
      </c>
      <c r="O4305" s="3" t="s">
        <v>4715</v>
      </c>
      <c r="P4305" s="3"/>
      <c r="Q4305" s="3"/>
      <c r="R4305" s="3"/>
      <c r="S4305" s="3"/>
      <c r="T4305" s="3" t="s">
        <v>4716</v>
      </c>
    </row>
    <row r="4306" spans="2:20">
      <c r="B4306" t="s">
        <v>12345</v>
      </c>
      <c r="C4306" t="s">
        <v>18874</v>
      </c>
      <c r="E4306" t="s">
        <v>15400</v>
      </c>
      <c r="F4306" s="3">
        <v>0</v>
      </c>
      <c r="G4306" s="3">
        <v>0</v>
      </c>
      <c r="H4306" s="255">
        <v>40392</v>
      </c>
      <c r="I4306" s="270">
        <v>12.5</v>
      </c>
      <c r="J4306" s="3">
        <v>-1</v>
      </c>
      <c r="K4306" s="3" t="s">
        <v>4752</v>
      </c>
      <c r="L4306" s="3" t="s">
        <v>4726</v>
      </c>
      <c r="M4306" s="3" t="s">
        <v>4994</v>
      </c>
      <c r="N4306" s="3" t="s">
        <v>4722</v>
      </c>
      <c r="O4306" s="3" t="s">
        <v>4715</v>
      </c>
      <c r="P4306" s="3"/>
      <c r="Q4306" s="3"/>
      <c r="R4306" s="3"/>
      <c r="S4306" s="3"/>
      <c r="T4306" s="3" t="s">
        <v>4716</v>
      </c>
    </row>
    <row r="4307" spans="2:20">
      <c r="B4307" t="s">
        <v>12345</v>
      </c>
      <c r="C4307" t="s">
        <v>18875</v>
      </c>
      <c r="E4307" t="s">
        <v>14178</v>
      </c>
      <c r="F4307" s="3">
        <v>0</v>
      </c>
      <c r="G4307" s="3">
        <v>0</v>
      </c>
      <c r="H4307" s="255">
        <v>40421</v>
      </c>
      <c r="I4307" s="270">
        <v>12.5</v>
      </c>
      <c r="J4307" s="3">
        <v>-1</v>
      </c>
      <c r="K4307" s="3" t="s">
        <v>4752</v>
      </c>
      <c r="L4307" s="3" t="s">
        <v>4726</v>
      </c>
      <c r="M4307" s="3" t="s">
        <v>4994</v>
      </c>
      <c r="N4307" s="3" t="s">
        <v>4718</v>
      </c>
      <c r="O4307" s="3" t="s">
        <v>4715</v>
      </c>
      <c r="P4307" s="3"/>
      <c r="Q4307" s="3"/>
      <c r="R4307" s="3"/>
      <c r="S4307" s="3"/>
      <c r="T4307" s="3" t="s">
        <v>4716</v>
      </c>
    </row>
    <row r="4308" spans="2:20">
      <c r="B4308" t="s">
        <v>12345</v>
      </c>
      <c r="C4308" t="s">
        <v>18876</v>
      </c>
      <c r="E4308" t="s">
        <v>17395</v>
      </c>
      <c r="F4308" s="3">
        <v>1</v>
      </c>
      <c r="G4308" s="3">
        <v>4304.3900000000003</v>
      </c>
      <c r="H4308" s="255">
        <v>40409</v>
      </c>
      <c r="I4308" s="270">
        <v>12.5</v>
      </c>
      <c r="J4308" s="3">
        <v>-1</v>
      </c>
      <c r="K4308" s="3" t="s">
        <v>4752</v>
      </c>
      <c r="L4308" s="3" t="s">
        <v>4753</v>
      </c>
      <c r="M4308" s="3" t="s">
        <v>4753</v>
      </c>
      <c r="N4308" s="3" t="s">
        <v>4731</v>
      </c>
      <c r="O4308" s="3" t="s">
        <v>4715</v>
      </c>
      <c r="P4308" s="3"/>
      <c r="Q4308" s="3"/>
      <c r="R4308" s="3"/>
      <c r="S4308" s="3"/>
      <c r="T4308" s="3" t="s">
        <v>4716</v>
      </c>
    </row>
    <row r="4309" spans="2:20">
      <c r="B4309" t="s">
        <v>12345</v>
      </c>
      <c r="C4309" t="s">
        <v>18877</v>
      </c>
      <c r="E4309" t="s">
        <v>15339</v>
      </c>
      <c r="F4309" s="3">
        <v>0</v>
      </c>
      <c r="G4309" s="3">
        <v>0</v>
      </c>
      <c r="H4309" s="255">
        <v>40396</v>
      </c>
      <c r="I4309" s="270">
        <v>12.5</v>
      </c>
      <c r="J4309" s="3">
        <v>-1</v>
      </c>
      <c r="K4309" s="3" t="s">
        <v>12343</v>
      </c>
      <c r="L4309" s="3" t="s">
        <v>4753</v>
      </c>
      <c r="M4309" s="3" t="s">
        <v>4753</v>
      </c>
      <c r="N4309" s="3" t="s">
        <v>4722</v>
      </c>
      <c r="O4309" s="3" t="s">
        <v>4715</v>
      </c>
      <c r="P4309" s="3"/>
      <c r="Q4309" s="3"/>
      <c r="R4309" s="3"/>
      <c r="S4309" s="3"/>
      <c r="T4309" s="3" t="s">
        <v>4716</v>
      </c>
    </row>
    <row r="4310" spans="2:20">
      <c r="B4310" t="s">
        <v>12345</v>
      </c>
      <c r="C4310" t="s">
        <v>18878</v>
      </c>
      <c r="E4310" t="s">
        <v>16826</v>
      </c>
      <c r="F4310" s="3">
        <v>0</v>
      </c>
      <c r="G4310" s="3">
        <v>0</v>
      </c>
      <c r="H4310" s="255">
        <v>40390</v>
      </c>
      <c r="I4310" s="270">
        <v>12.583333333333334</v>
      </c>
      <c r="J4310" s="3">
        <v>-1</v>
      </c>
      <c r="K4310" s="3" t="s">
        <v>12343</v>
      </c>
      <c r="L4310" s="3" t="s">
        <v>4753</v>
      </c>
      <c r="M4310" s="3" t="s">
        <v>4753</v>
      </c>
      <c r="N4310" s="3" t="s">
        <v>4722</v>
      </c>
      <c r="O4310" s="3" t="s">
        <v>4715</v>
      </c>
      <c r="P4310" s="3"/>
      <c r="Q4310" s="3"/>
      <c r="R4310" s="3"/>
      <c r="S4310" s="3"/>
      <c r="T4310" s="3" t="s">
        <v>4716</v>
      </c>
    </row>
    <row r="4311" spans="2:20">
      <c r="B4311" t="s">
        <v>12345</v>
      </c>
      <c r="C4311" t="s">
        <v>18879</v>
      </c>
      <c r="E4311" t="s">
        <v>16798</v>
      </c>
      <c r="F4311" s="3">
        <v>0</v>
      </c>
      <c r="G4311" s="3">
        <v>0</v>
      </c>
      <c r="H4311" s="255">
        <v>40367</v>
      </c>
      <c r="I4311" s="270">
        <v>12.583333333333334</v>
      </c>
      <c r="J4311" s="3">
        <v>-1</v>
      </c>
      <c r="K4311" s="3" t="s">
        <v>12343</v>
      </c>
      <c r="L4311" s="3" t="s">
        <v>4726</v>
      </c>
      <c r="M4311" s="3" t="s">
        <v>15479</v>
      </c>
      <c r="N4311" s="3" t="s">
        <v>4722</v>
      </c>
      <c r="O4311" s="3" t="s">
        <v>4715</v>
      </c>
      <c r="P4311" s="3"/>
      <c r="Q4311" s="3"/>
      <c r="R4311" s="3"/>
      <c r="S4311" s="3"/>
      <c r="T4311" s="3" t="s">
        <v>4716</v>
      </c>
    </row>
    <row r="4312" spans="2:20">
      <c r="B4312" t="s">
        <v>12345</v>
      </c>
      <c r="C4312" t="s">
        <v>18880</v>
      </c>
      <c r="E4312" t="s">
        <v>18881</v>
      </c>
      <c r="F4312" s="3">
        <v>0</v>
      </c>
      <c r="G4312" s="3">
        <v>0</v>
      </c>
      <c r="H4312" s="255">
        <v>40379</v>
      </c>
      <c r="I4312" s="270">
        <v>12.583333333333334</v>
      </c>
      <c r="J4312" s="3">
        <v>270256</v>
      </c>
      <c r="K4312" s="3" t="s">
        <v>12343</v>
      </c>
      <c r="L4312" s="3" t="s">
        <v>4726</v>
      </c>
      <c r="M4312" s="3" t="s">
        <v>13539</v>
      </c>
      <c r="N4312" s="3" t="s">
        <v>4722</v>
      </c>
      <c r="O4312" s="3" t="s">
        <v>4715</v>
      </c>
      <c r="P4312" s="3"/>
      <c r="Q4312" s="3"/>
      <c r="R4312" s="3"/>
      <c r="S4312" s="3"/>
      <c r="T4312" s="3" t="s">
        <v>4716</v>
      </c>
    </row>
    <row r="4313" spans="2:20">
      <c r="B4313" t="s">
        <v>12345</v>
      </c>
      <c r="C4313" t="s">
        <v>18882</v>
      </c>
      <c r="E4313" t="s">
        <v>13210</v>
      </c>
      <c r="F4313" s="3">
        <v>0</v>
      </c>
      <c r="G4313" s="3">
        <v>0</v>
      </c>
      <c r="H4313" s="255">
        <v>40389</v>
      </c>
      <c r="I4313" s="270">
        <v>12.583333333333334</v>
      </c>
      <c r="J4313" s="3">
        <v>-1</v>
      </c>
      <c r="K4313" s="3" t="s">
        <v>4752</v>
      </c>
      <c r="L4313" s="3" t="s">
        <v>4726</v>
      </c>
      <c r="M4313" s="3" t="s">
        <v>11774</v>
      </c>
      <c r="N4313" s="3" t="s">
        <v>4722</v>
      </c>
      <c r="O4313" s="3" t="s">
        <v>4715</v>
      </c>
      <c r="P4313" s="3"/>
      <c r="Q4313" s="3"/>
      <c r="R4313" s="3"/>
      <c r="S4313" s="3"/>
      <c r="T4313" s="3" t="s">
        <v>4716</v>
      </c>
    </row>
    <row r="4314" spans="2:20">
      <c r="B4314" t="s">
        <v>12345</v>
      </c>
      <c r="C4314" t="s">
        <v>18883</v>
      </c>
      <c r="E4314" t="s">
        <v>17192</v>
      </c>
      <c r="F4314" s="3">
        <v>2</v>
      </c>
      <c r="G4314" s="3">
        <v>9197.7999999999993</v>
      </c>
      <c r="H4314" s="255">
        <v>40365</v>
      </c>
      <c r="I4314" s="270">
        <v>12.583333333333334</v>
      </c>
      <c r="J4314" s="3">
        <v>-1</v>
      </c>
      <c r="K4314" s="3" t="s">
        <v>12343</v>
      </c>
      <c r="L4314" s="3" t="s">
        <v>4726</v>
      </c>
      <c r="M4314" s="3" t="s">
        <v>8841</v>
      </c>
      <c r="N4314" s="3" t="s">
        <v>4718</v>
      </c>
      <c r="O4314" s="3" t="s">
        <v>4715</v>
      </c>
      <c r="P4314" s="3"/>
      <c r="Q4314" s="3"/>
      <c r="R4314" s="3"/>
      <c r="S4314" s="3"/>
      <c r="T4314" s="3" t="s">
        <v>4716</v>
      </c>
    </row>
    <row r="4315" spans="2:20">
      <c r="B4315" t="s">
        <v>12345</v>
      </c>
      <c r="C4315" t="s">
        <v>18884</v>
      </c>
      <c r="E4315" t="s">
        <v>12647</v>
      </c>
      <c r="F4315" s="3">
        <v>1</v>
      </c>
      <c r="G4315" s="3">
        <v>1951.46</v>
      </c>
      <c r="H4315" s="255">
        <v>40380</v>
      </c>
      <c r="I4315" s="270">
        <v>12.583333333333334</v>
      </c>
      <c r="J4315" s="3">
        <v>253386</v>
      </c>
      <c r="K4315" s="3" t="s">
        <v>4752</v>
      </c>
      <c r="L4315" s="3" t="s">
        <v>5324</v>
      </c>
      <c r="M4315" s="3" t="s">
        <v>14458</v>
      </c>
      <c r="N4315" s="3" t="s">
        <v>4718</v>
      </c>
      <c r="O4315" s="3" t="s">
        <v>4715</v>
      </c>
      <c r="P4315" s="3"/>
      <c r="Q4315" s="3"/>
      <c r="R4315" s="3"/>
      <c r="S4315" s="3"/>
      <c r="T4315" s="3" t="s">
        <v>4716</v>
      </c>
    </row>
    <row r="4316" spans="2:20">
      <c r="B4316" t="s">
        <v>12345</v>
      </c>
      <c r="C4316" t="s">
        <v>18885</v>
      </c>
      <c r="E4316" t="s">
        <v>14108</v>
      </c>
      <c r="F4316" s="3">
        <v>0</v>
      </c>
      <c r="G4316" s="3">
        <v>0</v>
      </c>
      <c r="H4316" s="255">
        <v>40372</v>
      </c>
      <c r="I4316" s="270">
        <v>12.583333333333334</v>
      </c>
      <c r="J4316" s="3">
        <v>-1</v>
      </c>
      <c r="K4316" s="3" t="s">
        <v>12343</v>
      </c>
      <c r="L4316" s="3" t="s">
        <v>5197</v>
      </c>
      <c r="M4316" s="3" t="s">
        <v>18886</v>
      </c>
      <c r="N4316" s="3" t="s">
        <v>4722</v>
      </c>
      <c r="O4316" s="3" t="s">
        <v>4715</v>
      </c>
      <c r="P4316" s="3"/>
      <c r="Q4316" s="3"/>
      <c r="R4316" s="3"/>
      <c r="S4316" s="3"/>
      <c r="T4316" s="3" t="s">
        <v>4716</v>
      </c>
    </row>
    <row r="4317" spans="2:20">
      <c r="B4317" t="s">
        <v>12345</v>
      </c>
      <c r="C4317" t="s">
        <v>18887</v>
      </c>
      <c r="E4317" t="s">
        <v>14723</v>
      </c>
      <c r="F4317" s="3">
        <v>0</v>
      </c>
      <c r="G4317" s="3">
        <v>0</v>
      </c>
      <c r="H4317" s="255">
        <v>40364</v>
      </c>
      <c r="I4317" s="270">
        <v>12.583333333333334</v>
      </c>
      <c r="J4317" s="3">
        <v>-1</v>
      </c>
      <c r="K4317" s="3" t="s">
        <v>4752</v>
      </c>
      <c r="L4317" s="3" t="s">
        <v>4726</v>
      </c>
      <c r="M4317" s="3" t="s">
        <v>10081</v>
      </c>
      <c r="N4317" s="3" t="s">
        <v>4718</v>
      </c>
      <c r="O4317" s="3" t="s">
        <v>4715</v>
      </c>
      <c r="P4317" s="3"/>
      <c r="Q4317" s="3"/>
      <c r="R4317" s="3"/>
      <c r="S4317" s="3"/>
      <c r="T4317" s="3" t="s">
        <v>4716</v>
      </c>
    </row>
    <row r="4318" spans="2:20">
      <c r="B4318" t="s">
        <v>12345</v>
      </c>
      <c r="C4318" t="s">
        <v>18888</v>
      </c>
      <c r="E4318" t="s">
        <v>15899</v>
      </c>
      <c r="F4318" s="3">
        <v>0</v>
      </c>
      <c r="G4318" s="3">
        <v>0</v>
      </c>
      <c r="H4318" s="255">
        <v>40365</v>
      </c>
      <c r="I4318" s="270">
        <v>12.583333333333334</v>
      </c>
      <c r="J4318" s="3">
        <v>-1</v>
      </c>
      <c r="K4318" s="3" t="s">
        <v>4752</v>
      </c>
      <c r="L4318" s="3" t="s">
        <v>4726</v>
      </c>
      <c r="M4318" s="3" t="s">
        <v>11774</v>
      </c>
      <c r="N4318" s="3" t="s">
        <v>4718</v>
      </c>
      <c r="O4318" s="3" t="s">
        <v>4715</v>
      </c>
      <c r="P4318" s="3"/>
      <c r="Q4318" s="3"/>
      <c r="R4318" s="3"/>
      <c r="S4318" s="3"/>
      <c r="T4318" s="3" t="s">
        <v>4716</v>
      </c>
    </row>
    <row r="4319" spans="2:20">
      <c r="B4319" t="s">
        <v>12345</v>
      </c>
      <c r="C4319" t="s">
        <v>18889</v>
      </c>
      <c r="E4319" t="s">
        <v>17489</v>
      </c>
      <c r="F4319" s="3">
        <v>0</v>
      </c>
      <c r="G4319" s="3">
        <v>0</v>
      </c>
      <c r="H4319" s="255">
        <v>40378</v>
      </c>
      <c r="I4319" s="270">
        <v>12.583333333333334</v>
      </c>
      <c r="J4319" s="3">
        <v>-1</v>
      </c>
      <c r="K4319" s="3" t="s">
        <v>12343</v>
      </c>
      <c r="L4319" s="3" t="s">
        <v>5324</v>
      </c>
      <c r="M4319" s="3" t="s">
        <v>5545</v>
      </c>
      <c r="N4319" s="3" t="s">
        <v>4718</v>
      </c>
      <c r="O4319" s="3" t="s">
        <v>4715</v>
      </c>
      <c r="P4319" s="3"/>
      <c r="Q4319" s="3"/>
      <c r="R4319" s="3"/>
      <c r="S4319" s="3"/>
      <c r="T4319" s="3" t="s">
        <v>4716</v>
      </c>
    </row>
    <row r="4320" spans="2:20">
      <c r="B4320" t="s">
        <v>12345</v>
      </c>
      <c r="C4320" t="s">
        <v>18890</v>
      </c>
      <c r="E4320" t="s">
        <v>14536</v>
      </c>
      <c r="F4320" s="3">
        <v>0</v>
      </c>
      <c r="G4320" s="3">
        <v>0</v>
      </c>
      <c r="H4320" s="255">
        <v>40373</v>
      </c>
      <c r="I4320" s="270">
        <v>12.583333333333334</v>
      </c>
      <c r="J4320" s="3">
        <v>-1</v>
      </c>
      <c r="K4320" s="3" t="s">
        <v>4752</v>
      </c>
      <c r="L4320" s="3" t="s">
        <v>4726</v>
      </c>
      <c r="M4320" s="3" t="s">
        <v>4994</v>
      </c>
      <c r="N4320" s="3" t="s">
        <v>4712</v>
      </c>
      <c r="O4320" s="3" t="s">
        <v>4715</v>
      </c>
      <c r="P4320" s="3"/>
      <c r="Q4320" s="3"/>
      <c r="R4320" s="3"/>
      <c r="S4320" s="3"/>
      <c r="T4320" s="3" t="s">
        <v>4716</v>
      </c>
    </row>
    <row r="4321" spans="2:20">
      <c r="B4321" t="s">
        <v>12345</v>
      </c>
      <c r="C4321" t="s">
        <v>18891</v>
      </c>
      <c r="E4321" t="s">
        <v>13675</v>
      </c>
      <c r="F4321" s="3">
        <v>0</v>
      </c>
      <c r="G4321" s="3">
        <v>0</v>
      </c>
      <c r="H4321" s="255">
        <v>40387</v>
      </c>
      <c r="I4321" s="270">
        <v>12.583333333333334</v>
      </c>
      <c r="J4321" s="3">
        <v>-1</v>
      </c>
      <c r="K4321" s="3" t="s">
        <v>12343</v>
      </c>
      <c r="L4321" s="3" t="s">
        <v>4726</v>
      </c>
      <c r="M4321" s="3" t="s">
        <v>9909</v>
      </c>
      <c r="N4321" s="3" t="s">
        <v>4718</v>
      </c>
      <c r="O4321" s="3" t="s">
        <v>4715</v>
      </c>
      <c r="P4321" s="3"/>
      <c r="Q4321" s="3"/>
      <c r="R4321" s="3"/>
      <c r="S4321" s="3"/>
      <c r="T4321" s="3" t="s">
        <v>4716</v>
      </c>
    </row>
    <row r="4322" spans="2:20">
      <c r="B4322" t="s">
        <v>12345</v>
      </c>
      <c r="C4322" t="s">
        <v>18892</v>
      </c>
      <c r="E4322" t="s">
        <v>17108</v>
      </c>
      <c r="F4322" s="3">
        <v>0</v>
      </c>
      <c r="G4322" s="3">
        <v>0</v>
      </c>
      <c r="H4322" s="255">
        <v>40385</v>
      </c>
      <c r="I4322" s="270">
        <v>12.583333333333334</v>
      </c>
      <c r="J4322" s="3">
        <v>-1</v>
      </c>
      <c r="K4322" s="3" t="s">
        <v>12343</v>
      </c>
      <c r="L4322" s="3" t="s">
        <v>4753</v>
      </c>
      <c r="M4322" s="3" t="s">
        <v>4753</v>
      </c>
      <c r="N4322" s="3" t="s">
        <v>4718</v>
      </c>
      <c r="O4322" s="3" t="s">
        <v>4715</v>
      </c>
      <c r="P4322" s="3"/>
      <c r="Q4322" s="3"/>
      <c r="R4322" s="3"/>
      <c r="S4322" s="3"/>
      <c r="T4322" s="3" t="s">
        <v>4716</v>
      </c>
    </row>
    <row r="4323" spans="2:20">
      <c r="B4323" t="s">
        <v>12345</v>
      </c>
      <c r="C4323" t="s">
        <v>18893</v>
      </c>
      <c r="E4323" t="s">
        <v>16837</v>
      </c>
      <c r="F4323" s="3">
        <v>0</v>
      </c>
      <c r="G4323" s="3">
        <v>0</v>
      </c>
      <c r="H4323" s="255">
        <v>40390</v>
      </c>
      <c r="I4323" s="270">
        <v>12.583333333333334</v>
      </c>
      <c r="J4323" s="3">
        <v>-1</v>
      </c>
      <c r="K4323" s="3" t="s">
        <v>12343</v>
      </c>
      <c r="L4323" s="3" t="s">
        <v>5197</v>
      </c>
      <c r="M4323" s="3" t="s">
        <v>16346</v>
      </c>
      <c r="N4323" s="3" t="s">
        <v>4718</v>
      </c>
      <c r="O4323" s="3" t="s">
        <v>4715</v>
      </c>
      <c r="P4323" s="3"/>
      <c r="Q4323" s="3"/>
      <c r="R4323" s="3"/>
      <c r="S4323" s="3"/>
      <c r="T4323" s="3" t="s">
        <v>4716</v>
      </c>
    </row>
    <row r="4324" spans="2:20">
      <c r="B4324" t="s">
        <v>12345</v>
      </c>
      <c r="C4324" t="s">
        <v>18894</v>
      </c>
      <c r="E4324" t="s">
        <v>16502</v>
      </c>
      <c r="F4324" s="3">
        <v>0</v>
      </c>
      <c r="G4324" s="3">
        <v>0</v>
      </c>
      <c r="H4324" s="255">
        <v>40334</v>
      </c>
      <c r="I4324" s="270">
        <v>12.666666666666666</v>
      </c>
      <c r="J4324" s="3">
        <v>-1</v>
      </c>
      <c r="K4324" s="3" t="s">
        <v>12343</v>
      </c>
      <c r="L4324" s="3" t="s">
        <v>4753</v>
      </c>
      <c r="M4324" s="3" t="s">
        <v>4753</v>
      </c>
      <c r="N4324" s="3" t="s">
        <v>4722</v>
      </c>
      <c r="O4324" s="3" t="s">
        <v>4715</v>
      </c>
      <c r="P4324" s="3"/>
      <c r="Q4324" s="3"/>
      <c r="R4324" s="3"/>
      <c r="S4324" s="3"/>
      <c r="T4324" s="3" t="s">
        <v>4716</v>
      </c>
    </row>
    <row r="4325" spans="2:20">
      <c r="B4325" t="s">
        <v>12345</v>
      </c>
      <c r="C4325" t="s">
        <v>18895</v>
      </c>
      <c r="E4325" t="s">
        <v>17161</v>
      </c>
      <c r="F4325" s="3">
        <v>0</v>
      </c>
      <c r="G4325" s="3">
        <v>0</v>
      </c>
      <c r="H4325" s="255">
        <v>40359</v>
      </c>
      <c r="I4325" s="270">
        <v>12.666666666666666</v>
      </c>
      <c r="J4325" s="3">
        <v>-1</v>
      </c>
      <c r="K4325" s="3" t="s">
        <v>12343</v>
      </c>
      <c r="L4325" s="3" t="s">
        <v>4753</v>
      </c>
      <c r="M4325" s="3" t="s">
        <v>4753</v>
      </c>
      <c r="N4325" s="3" t="s">
        <v>4718</v>
      </c>
      <c r="O4325" s="3" t="s">
        <v>4715</v>
      </c>
      <c r="P4325" s="3"/>
      <c r="Q4325" s="3"/>
      <c r="R4325" s="3"/>
      <c r="S4325" s="3"/>
      <c r="T4325" s="3" t="s">
        <v>4716</v>
      </c>
    </row>
    <row r="4326" spans="2:20">
      <c r="B4326" t="s">
        <v>12345</v>
      </c>
      <c r="C4326" t="s">
        <v>18896</v>
      </c>
      <c r="E4326" t="s">
        <v>15782</v>
      </c>
      <c r="F4326" s="3">
        <v>0</v>
      </c>
      <c r="G4326" s="3">
        <v>0</v>
      </c>
      <c r="H4326" s="255">
        <v>40358</v>
      </c>
      <c r="I4326" s="270">
        <v>12.666666666666666</v>
      </c>
      <c r="J4326" s="3">
        <v>-1</v>
      </c>
      <c r="K4326" s="3" t="s">
        <v>12343</v>
      </c>
      <c r="L4326" s="3" t="s">
        <v>5197</v>
      </c>
      <c r="M4326" s="3" t="s">
        <v>12872</v>
      </c>
      <c r="N4326" s="3" t="s">
        <v>4718</v>
      </c>
      <c r="O4326" s="3" t="s">
        <v>4715</v>
      </c>
      <c r="P4326" s="3"/>
      <c r="Q4326" s="3"/>
      <c r="R4326" s="3"/>
      <c r="S4326" s="3"/>
      <c r="T4326" s="3" t="s">
        <v>4716</v>
      </c>
    </row>
    <row r="4327" spans="2:20">
      <c r="B4327" t="s">
        <v>12345</v>
      </c>
      <c r="C4327" t="s">
        <v>18897</v>
      </c>
      <c r="E4327" t="s">
        <v>13827</v>
      </c>
      <c r="F4327" s="3">
        <v>0</v>
      </c>
      <c r="G4327" s="3">
        <v>0</v>
      </c>
      <c r="H4327" s="255">
        <v>40354</v>
      </c>
      <c r="I4327" s="270">
        <v>12.666666666666666</v>
      </c>
      <c r="J4327" s="3">
        <v>-1</v>
      </c>
      <c r="K4327" s="3" t="s">
        <v>12343</v>
      </c>
      <c r="L4327" s="3" t="s">
        <v>4726</v>
      </c>
      <c r="M4327" s="3" t="s">
        <v>18898</v>
      </c>
      <c r="N4327" s="3" t="s">
        <v>4722</v>
      </c>
      <c r="O4327" s="3" t="s">
        <v>4715</v>
      </c>
      <c r="P4327" s="3"/>
      <c r="Q4327" s="3"/>
      <c r="R4327" s="3"/>
      <c r="S4327" s="3"/>
      <c r="T4327" s="3" t="s">
        <v>4716</v>
      </c>
    </row>
    <row r="4328" spans="2:20">
      <c r="B4328" t="s">
        <v>12345</v>
      </c>
      <c r="C4328" t="s">
        <v>18899</v>
      </c>
      <c r="E4328" t="s">
        <v>14611</v>
      </c>
      <c r="F4328" s="3">
        <v>0</v>
      </c>
      <c r="G4328" s="3">
        <v>0</v>
      </c>
      <c r="H4328" s="255">
        <v>40358</v>
      </c>
      <c r="I4328" s="270">
        <v>12.666666666666666</v>
      </c>
      <c r="J4328" s="3">
        <v>-1</v>
      </c>
      <c r="K4328" s="3" t="s">
        <v>12343</v>
      </c>
      <c r="L4328" s="3" t="s">
        <v>4726</v>
      </c>
      <c r="M4328" s="3" t="s">
        <v>4994</v>
      </c>
      <c r="N4328" s="3" t="s">
        <v>4722</v>
      </c>
      <c r="O4328" s="3" t="s">
        <v>4715</v>
      </c>
      <c r="P4328" s="3"/>
      <c r="Q4328" s="3"/>
      <c r="R4328" s="3"/>
      <c r="S4328" s="3"/>
      <c r="T4328" s="3" t="s">
        <v>4716</v>
      </c>
    </row>
    <row r="4329" spans="2:20">
      <c r="B4329" t="s">
        <v>12345</v>
      </c>
      <c r="C4329" t="s">
        <v>18900</v>
      </c>
      <c r="E4329" t="s">
        <v>13677</v>
      </c>
      <c r="F4329" s="3">
        <v>0</v>
      </c>
      <c r="G4329" s="3">
        <v>0</v>
      </c>
      <c r="H4329" s="255">
        <v>40331</v>
      </c>
      <c r="I4329" s="270">
        <v>12.666666666666666</v>
      </c>
      <c r="J4329" s="3">
        <v>-1</v>
      </c>
      <c r="K4329" s="3" t="s">
        <v>12343</v>
      </c>
      <c r="L4329" s="3" t="s">
        <v>4726</v>
      </c>
      <c r="M4329" s="3" t="s">
        <v>4994</v>
      </c>
      <c r="N4329" s="3" t="s">
        <v>4722</v>
      </c>
      <c r="O4329" s="3" t="s">
        <v>4715</v>
      </c>
      <c r="P4329" s="3"/>
      <c r="Q4329" s="3"/>
      <c r="R4329" s="3"/>
      <c r="S4329" s="3"/>
      <c r="T4329" s="3" t="s">
        <v>4716</v>
      </c>
    </row>
    <row r="4330" spans="2:20">
      <c r="B4330" t="s">
        <v>12345</v>
      </c>
      <c r="C4330" t="s">
        <v>18901</v>
      </c>
      <c r="E4330" t="s">
        <v>12567</v>
      </c>
      <c r="F4330" s="3">
        <v>0</v>
      </c>
      <c r="G4330" s="3">
        <v>0</v>
      </c>
      <c r="H4330" s="255">
        <v>40341</v>
      </c>
      <c r="I4330" s="270">
        <v>12.666666666666666</v>
      </c>
      <c r="J4330" s="3">
        <v>110457</v>
      </c>
      <c r="K4330" s="3" t="s">
        <v>4752</v>
      </c>
      <c r="L4330" s="3" t="s">
        <v>4726</v>
      </c>
      <c r="M4330" s="3" t="s">
        <v>5228</v>
      </c>
      <c r="N4330" s="3" t="s">
        <v>4731</v>
      </c>
      <c r="O4330" s="3" t="s">
        <v>4715</v>
      </c>
      <c r="P4330" s="3"/>
      <c r="Q4330" s="3"/>
      <c r="R4330" s="3"/>
      <c r="S4330" s="3"/>
      <c r="T4330" s="3" t="s">
        <v>4716</v>
      </c>
    </row>
    <row r="4331" spans="2:20">
      <c r="B4331" t="s">
        <v>12345</v>
      </c>
      <c r="C4331" t="s">
        <v>18902</v>
      </c>
      <c r="E4331" t="s">
        <v>16208</v>
      </c>
      <c r="F4331" s="3">
        <v>2</v>
      </c>
      <c r="G4331" s="3">
        <v>9555.7199999999993</v>
      </c>
      <c r="H4331" s="255">
        <v>40352</v>
      </c>
      <c r="I4331" s="270">
        <v>12.666666666666666</v>
      </c>
      <c r="J4331" s="3">
        <v>-1</v>
      </c>
      <c r="K4331" s="3" t="s">
        <v>12343</v>
      </c>
      <c r="L4331" s="3" t="s">
        <v>5197</v>
      </c>
      <c r="M4331" s="3" t="s">
        <v>13565</v>
      </c>
      <c r="N4331" s="3" t="s">
        <v>4722</v>
      </c>
      <c r="O4331" s="3" t="s">
        <v>4715</v>
      </c>
      <c r="P4331" s="3"/>
      <c r="Q4331" s="3"/>
      <c r="R4331" s="3"/>
      <c r="S4331" s="3"/>
      <c r="T4331" s="3" t="s">
        <v>4716</v>
      </c>
    </row>
    <row r="4332" spans="2:20">
      <c r="B4332" t="s">
        <v>12345</v>
      </c>
      <c r="C4332" t="s">
        <v>18903</v>
      </c>
      <c r="E4332" t="s">
        <v>12422</v>
      </c>
      <c r="F4332" s="3">
        <v>0</v>
      </c>
      <c r="G4332" s="3">
        <v>0</v>
      </c>
      <c r="H4332" s="255">
        <v>40359</v>
      </c>
      <c r="I4332" s="270">
        <v>12.666666666666666</v>
      </c>
      <c r="J4332" s="3">
        <v>114177</v>
      </c>
      <c r="K4332" s="3" t="s">
        <v>12343</v>
      </c>
      <c r="L4332" s="3" t="s">
        <v>4726</v>
      </c>
      <c r="M4332" s="3" t="s">
        <v>18904</v>
      </c>
      <c r="N4332" s="3" t="s">
        <v>4718</v>
      </c>
      <c r="O4332" s="3" t="s">
        <v>4715</v>
      </c>
      <c r="P4332" s="3"/>
      <c r="Q4332" s="3"/>
      <c r="R4332" s="3"/>
      <c r="S4332" s="3"/>
      <c r="T4332" s="3" t="s">
        <v>4716</v>
      </c>
    </row>
    <row r="4333" spans="2:20">
      <c r="B4333" t="s">
        <v>12345</v>
      </c>
      <c r="C4333" t="s">
        <v>18905</v>
      </c>
      <c r="E4333" t="s">
        <v>16677</v>
      </c>
      <c r="F4333" s="3">
        <v>0</v>
      </c>
      <c r="G4333" s="3">
        <v>0</v>
      </c>
      <c r="H4333" s="255">
        <v>40330</v>
      </c>
      <c r="I4333" s="270">
        <v>12.666666666666666</v>
      </c>
      <c r="J4333" s="3">
        <v>-1</v>
      </c>
      <c r="K4333" s="3" t="s">
        <v>12343</v>
      </c>
      <c r="L4333" s="3" t="s">
        <v>4726</v>
      </c>
      <c r="M4333" s="3" t="s">
        <v>5228</v>
      </c>
      <c r="N4333" s="3" t="s">
        <v>4722</v>
      </c>
      <c r="O4333" s="3" t="s">
        <v>4715</v>
      </c>
      <c r="P4333" s="3"/>
      <c r="Q4333" s="3"/>
      <c r="R4333" s="3"/>
      <c r="S4333" s="3"/>
      <c r="T4333" s="3" t="s">
        <v>4716</v>
      </c>
    </row>
    <row r="4334" spans="2:20">
      <c r="B4334" t="s">
        <v>12345</v>
      </c>
      <c r="C4334" t="s">
        <v>18906</v>
      </c>
      <c r="E4334" t="s">
        <v>12679</v>
      </c>
      <c r="F4334" s="3">
        <v>0</v>
      </c>
      <c r="G4334" s="3">
        <v>0</v>
      </c>
      <c r="H4334" s="255">
        <v>40352</v>
      </c>
      <c r="I4334" s="270">
        <v>12.666666666666666</v>
      </c>
      <c r="J4334" s="3">
        <v>152478</v>
      </c>
      <c r="K4334" s="3" t="s">
        <v>12343</v>
      </c>
      <c r="L4334" s="3" t="s">
        <v>5197</v>
      </c>
      <c r="M4334" s="3" t="s">
        <v>17124</v>
      </c>
      <c r="N4334" s="3" t="s">
        <v>4722</v>
      </c>
      <c r="O4334" s="3" t="s">
        <v>4715</v>
      </c>
      <c r="P4334" s="3"/>
      <c r="Q4334" s="3"/>
      <c r="R4334" s="3"/>
      <c r="S4334" s="3"/>
      <c r="T4334" s="3" t="s">
        <v>4716</v>
      </c>
    </row>
    <row r="4335" spans="2:20">
      <c r="B4335" t="s">
        <v>12345</v>
      </c>
      <c r="C4335" t="s">
        <v>18907</v>
      </c>
      <c r="E4335" t="s">
        <v>13702</v>
      </c>
      <c r="F4335" s="3">
        <v>0</v>
      </c>
      <c r="G4335" s="3">
        <v>0</v>
      </c>
      <c r="H4335" s="255">
        <v>40330</v>
      </c>
      <c r="I4335" s="270">
        <v>12.666666666666666</v>
      </c>
      <c r="J4335" s="3">
        <v>-1</v>
      </c>
      <c r="K4335" s="3" t="s">
        <v>12343</v>
      </c>
      <c r="L4335" s="3" t="s">
        <v>5324</v>
      </c>
      <c r="M4335" s="3" t="s">
        <v>14368</v>
      </c>
      <c r="N4335" s="3" t="s">
        <v>4712</v>
      </c>
      <c r="O4335" s="3" t="s">
        <v>4715</v>
      </c>
      <c r="P4335" s="3"/>
      <c r="Q4335" s="3"/>
      <c r="R4335" s="3"/>
      <c r="S4335" s="3"/>
      <c r="T4335" s="3" t="s">
        <v>4716</v>
      </c>
    </row>
    <row r="4336" spans="2:20">
      <c r="B4336" t="s">
        <v>12345</v>
      </c>
      <c r="C4336" t="s">
        <v>18908</v>
      </c>
      <c r="E4336" t="s">
        <v>15513</v>
      </c>
      <c r="F4336" s="3">
        <v>1</v>
      </c>
      <c r="G4336" s="3">
        <v>3188.21</v>
      </c>
      <c r="H4336" s="255">
        <v>40359</v>
      </c>
      <c r="I4336" s="270">
        <v>12.666666666666666</v>
      </c>
      <c r="J4336" s="3">
        <v>-1</v>
      </c>
      <c r="K4336" s="3" t="s">
        <v>4752</v>
      </c>
      <c r="L4336" s="3" t="s">
        <v>4726</v>
      </c>
      <c r="M4336" s="3" t="s">
        <v>4994</v>
      </c>
      <c r="N4336" s="3" t="s">
        <v>4722</v>
      </c>
      <c r="O4336" s="3" t="s">
        <v>4715</v>
      </c>
      <c r="P4336" s="3"/>
      <c r="Q4336" s="3"/>
      <c r="R4336" s="3"/>
      <c r="S4336" s="3"/>
      <c r="T4336" s="3" t="s">
        <v>4716</v>
      </c>
    </row>
    <row r="4337" spans="2:20">
      <c r="B4337" t="s">
        <v>12345</v>
      </c>
      <c r="C4337" t="s">
        <v>18909</v>
      </c>
      <c r="E4337" t="s">
        <v>16641</v>
      </c>
      <c r="F4337" s="3">
        <v>0</v>
      </c>
      <c r="G4337" s="3">
        <v>0</v>
      </c>
      <c r="H4337" s="255">
        <v>40352</v>
      </c>
      <c r="I4337" s="270">
        <v>12.666666666666666</v>
      </c>
      <c r="J4337" s="3">
        <v>-1</v>
      </c>
      <c r="K4337" s="3" t="s">
        <v>4752</v>
      </c>
      <c r="L4337" s="3" t="s">
        <v>5324</v>
      </c>
      <c r="M4337" s="3" t="s">
        <v>14656</v>
      </c>
      <c r="N4337" s="3" t="s">
        <v>4718</v>
      </c>
      <c r="O4337" s="3" t="s">
        <v>4715</v>
      </c>
      <c r="P4337" s="3"/>
      <c r="Q4337" s="3"/>
      <c r="R4337" s="3"/>
      <c r="S4337" s="3"/>
      <c r="T4337" s="3" t="s">
        <v>4716</v>
      </c>
    </row>
    <row r="4338" spans="2:20">
      <c r="B4338" t="s">
        <v>12345</v>
      </c>
      <c r="C4338" t="s">
        <v>18910</v>
      </c>
      <c r="E4338" t="s">
        <v>16877</v>
      </c>
      <c r="F4338" s="3">
        <v>1</v>
      </c>
      <c r="G4338" s="3">
        <v>4304.3900000000003</v>
      </c>
      <c r="H4338" s="255">
        <v>40333</v>
      </c>
      <c r="I4338" s="270">
        <v>12.666666666666666</v>
      </c>
      <c r="J4338" s="3">
        <v>-1</v>
      </c>
      <c r="K4338" s="3" t="s">
        <v>4752</v>
      </c>
      <c r="L4338" s="3" t="s">
        <v>5324</v>
      </c>
      <c r="M4338" s="3" t="s">
        <v>18911</v>
      </c>
      <c r="N4338" s="3" t="s">
        <v>4722</v>
      </c>
      <c r="O4338" s="3" t="s">
        <v>4715</v>
      </c>
      <c r="P4338" s="3"/>
      <c r="Q4338" s="3"/>
      <c r="R4338" s="3"/>
      <c r="S4338" s="3"/>
      <c r="T4338" s="3" t="s">
        <v>4716</v>
      </c>
    </row>
    <row r="4339" spans="2:20">
      <c r="B4339" t="s">
        <v>12345</v>
      </c>
      <c r="C4339" t="s">
        <v>18912</v>
      </c>
      <c r="E4339" t="s">
        <v>16527</v>
      </c>
      <c r="F4339" s="3">
        <v>0</v>
      </c>
      <c r="G4339" s="3">
        <v>0</v>
      </c>
      <c r="H4339" s="255">
        <v>40330</v>
      </c>
      <c r="I4339" s="270">
        <v>12.666666666666666</v>
      </c>
      <c r="J4339" s="3">
        <v>-1</v>
      </c>
      <c r="K4339" s="3" t="s">
        <v>12343</v>
      </c>
      <c r="L4339" s="3" t="s">
        <v>4726</v>
      </c>
      <c r="M4339" s="3" t="s">
        <v>5188</v>
      </c>
      <c r="N4339" s="3" t="s">
        <v>4718</v>
      </c>
      <c r="O4339" s="3" t="s">
        <v>4715</v>
      </c>
      <c r="P4339" s="3"/>
      <c r="Q4339" s="3"/>
      <c r="R4339" s="3"/>
      <c r="S4339" s="3"/>
      <c r="T4339" s="3" t="s">
        <v>4716</v>
      </c>
    </row>
    <row r="4340" spans="2:20">
      <c r="B4340" t="s">
        <v>12345</v>
      </c>
      <c r="C4340" t="s">
        <v>18913</v>
      </c>
      <c r="E4340" t="s">
        <v>16983</v>
      </c>
      <c r="F4340" s="3">
        <v>1</v>
      </c>
      <c r="G4340" s="3">
        <v>1951.46</v>
      </c>
      <c r="H4340" s="255">
        <v>40354</v>
      </c>
      <c r="I4340" s="270">
        <v>12.666666666666666</v>
      </c>
      <c r="J4340" s="3">
        <v>-1</v>
      </c>
      <c r="K4340" s="3" t="s">
        <v>12343</v>
      </c>
      <c r="L4340" s="3" t="s">
        <v>5197</v>
      </c>
      <c r="M4340" s="3" t="s">
        <v>12599</v>
      </c>
      <c r="N4340" s="3" t="s">
        <v>4731</v>
      </c>
      <c r="O4340" s="3" t="s">
        <v>4715</v>
      </c>
      <c r="P4340" s="3"/>
      <c r="Q4340" s="3"/>
      <c r="R4340" s="3"/>
      <c r="S4340" s="3"/>
      <c r="T4340" s="3" t="s">
        <v>4716</v>
      </c>
    </row>
    <row r="4341" spans="2:20">
      <c r="B4341" t="s">
        <v>12345</v>
      </c>
      <c r="C4341" t="s">
        <v>18914</v>
      </c>
      <c r="E4341" t="s">
        <v>13259</v>
      </c>
      <c r="F4341" s="3">
        <v>0</v>
      </c>
      <c r="G4341" s="3">
        <v>0</v>
      </c>
      <c r="H4341" s="255">
        <v>40313</v>
      </c>
      <c r="I4341" s="270">
        <v>12.75</v>
      </c>
      <c r="J4341" s="3">
        <v>-1</v>
      </c>
      <c r="K4341" s="3" t="s">
        <v>4752</v>
      </c>
      <c r="L4341" s="3" t="s">
        <v>5324</v>
      </c>
      <c r="M4341" s="3" t="s">
        <v>13268</v>
      </c>
      <c r="N4341" s="3" t="s">
        <v>4722</v>
      </c>
      <c r="O4341" s="3" t="s">
        <v>4715</v>
      </c>
      <c r="P4341" s="3"/>
      <c r="Q4341" s="3"/>
      <c r="R4341" s="3"/>
      <c r="S4341" s="3"/>
      <c r="T4341" s="3" t="s">
        <v>4716</v>
      </c>
    </row>
    <row r="4342" spans="2:20">
      <c r="B4342" t="s">
        <v>12345</v>
      </c>
      <c r="C4342" t="s">
        <v>18915</v>
      </c>
      <c r="E4342" t="s">
        <v>18916</v>
      </c>
      <c r="F4342" s="3">
        <v>0</v>
      </c>
      <c r="G4342" s="3">
        <v>0</v>
      </c>
      <c r="H4342" s="255">
        <v>40313</v>
      </c>
      <c r="I4342" s="270">
        <v>12.75</v>
      </c>
      <c r="J4342" s="3">
        <v>-1</v>
      </c>
      <c r="K4342" s="3" t="s">
        <v>4752</v>
      </c>
      <c r="L4342" s="3" t="s">
        <v>5197</v>
      </c>
      <c r="M4342" s="3" t="s">
        <v>18917</v>
      </c>
      <c r="N4342" s="3" t="s">
        <v>4722</v>
      </c>
      <c r="O4342" s="3" t="s">
        <v>4715</v>
      </c>
      <c r="P4342" s="3"/>
      <c r="Q4342" s="3"/>
      <c r="R4342" s="3"/>
      <c r="S4342" s="3"/>
      <c r="T4342" s="3" t="s">
        <v>4716</v>
      </c>
    </row>
    <row r="4343" spans="2:20">
      <c r="B4343" t="s">
        <v>12345</v>
      </c>
      <c r="C4343" t="s">
        <v>18918</v>
      </c>
      <c r="E4343" t="s">
        <v>15257</v>
      </c>
      <c r="F4343" s="3">
        <v>0</v>
      </c>
      <c r="G4343" s="3">
        <v>0</v>
      </c>
      <c r="H4343" s="255">
        <v>40327</v>
      </c>
      <c r="I4343" s="270">
        <v>12.75</v>
      </c>
      <c r="J4343" s="3">
        <v>-1</v>
      </c>
      <c r="K4343" s="3" t="s">
        <v>12343</v>
      </c>
      <c r="L4343" s="3" t="s">
        <v>5197</v>
      </c>
      <c r="M4343" s="3" t="s">
        <v>18919</v>
      </c>
      <c r="N4343" s="3" t="s">
        <v>4722</v>
      </c>
      <c r="O4343" s="3" t="s">
        <v>4715</v>
      </c>
      <c r="P4343" s="3"/>
      <c r="Q4343" s="3"/>
      <c r="R4343" s="3"/>
      <c r="S4343" s="3"/>
      <c r="T4343" s="3" t="s">
        <v>4716</v>
      </c>
    </row>
    <row r="4344" spans="2:20">
      <c r="B4344" t="s">
        <v>12345</v>
      </c>
      <c r="C4344" t="s">
        <v>18920</v>
      </c>
      <c r="E4344" t="s">
        <v>13708</v>
      </c>
      <c r="F4344" s="3">
        <v>0</v>
      </c>
      <c r="G4344" s="3">
        <v>0</v>
      </c>
      <c r="H4344" s="255">
        <v>40329</v>
      </c>
      <c r="I4344" s="270">
        <v>12.75</v>
      </c>
      <c r="J4344" s="3">
        <v>-1</v>
      </c>
      <c r="K4344" s="3" t="s">
        <v>4752</v>
      </c>
      <c r="L4344" s="3" t="s">
        <v>4726</v>
      </c>
      <c r="M4344" s="3" t="s">
        <v>13558</v>
      </c>
      <c r="N4344" s="3" t="s">
        <v>4712</v>
      </c>
      <c r="O4344" s="3" t="s">
        <v>4715</v>
      </c>
      <c r="P4344" s="3"/>
      <c r="Q4344" s="3"/>
      <c r="R4344" s="3"/>
      <c r="S4344" s="3"/>
      <c r="T4344" s="3" t="s">
        <v>4716</v>
      </c>
    </row>
    <row r="4345" spans="2:20">
      <c r="B4345" t="s">
        <v>12345</v>
      </c>
      <c r="C4345" t="s">
        <v>18921</v>
      </c>
      <c r="E4345" t="s">
        <v>16660</v>
      </c>
      <c r="F4345" s="3">
        <v>0</v>
      </c>
      <c r="G4345" s="3">
        <v>0</v>
      </c>
      <c r="H4345" s="255">
        <v>40325</v>
      </c>
      <c r="I4345" s="270">
        <v>12.75</v>
      </c>
      <c r="J4345" s="3">
        <v>-1</v>
      </c>
      <c r="K4345" s="3" t="s">
        <v>12343</v>
      </c>
      <c r="L4345" s="3" t="s">
        <v>5197</v>
      </c>
      <c r="M4345" s="3" t="s">
        <v>12599</v>
      </c>
      <c r="N4345" s="3" t="s">
        <v>4722</v>
      </c>
      <c r="O4345" s="3" t="s">
        <v>4715</v>
      </c>
      <c r="P4345" s="3"/>
      <c r="Q4345" s="3"/>
      <c r="R4345" s="3"/>
      <c r="S4345" s="3"/>
      <c r="T4345" s="3" t="s">
        <v>4716</v>
      </c>
    </row>
    <row r="4346" spans="2:20">
      <c r="B4346" t="s">
        <v>12345</v>
      </c>
      <c r="C4346" t="s">
        <v>18922</v>
      </c>
      <c r="E4346" t="s">
        <v>12889</v>
      </c>
      <c r="F4346" s="3">
        <v>0</v>
      </c>
      <c r="G4346" s="3">
        <v>0</v>
      </c>
      <c r="H4346" s="255">
        <v>40323</v>
      </c>
      <c r="I4346" s="270">
        <v>12.75</v>
      </c>
      <c r="J4346" s="3">
        <v>191101</v>
      </c>
      <c r="K4346" s="3" t="s">
        <v>12343</v>
      </c>
      <c r="L4346" s="3" t="s">
        <v>4726</v>
      </c>
      <c r="M4346" s="3" t="s">
        <v>18923</v>
      </c>
      <c r="N4346" s="3" t="s">
        <v>4722</v>
      </c>
      <c r="O4346" s="3" t="s">
        <v>4715</v>
      </c>
      <c r="P4346" s="3"/>
      <c r="Q4346" s="3"/>
      <c r="R4346" s="3"/>
      <c r="S4346" s="3"/>
      <c r="T4346" s="3" t="s">
        <v>4716</v>
      </c>
    </row>
    <row r="4347" spans="2:20">
      <c r="B4347" t="s">
        <v>12345</v>
      </c>
      <c r="C4347" t="s">
        <v>18924</v>
      </c>
      <c r="E4347" t="s">
        <v>14927</v>
      </c>
      <c r="F4347" s="3">
        <v>1</v>
      </c>
      <c r="G4347" s="3">
        <v>14554.12</v>
      </c>
      <c r="H4347" s="255">
        <v>40329</v>
      </c>
      <c r="I4347" s="270">
        <v>12.75</v>
      </c>
      <c r="J4347" s="3">
        <v>-1</v>
      </c>
      <c r="K4347" s="3" t="s">
        <v>4752</v>
      </c>
      <c r="L4347" s="3" t="s">
        <v>4753</v>
      </c>
      <c r="M4347" s="3" t="s">
        <v>4753</v>
      </c>
      <c r="N4347" s="3" t="s">
        <v>4722</v>
      </c>
      <c r="O4347" s="3" t="s">
        <v>4715</v>
      </c>
      <c r="P4347" s="3"/>
      <c r="Q4347" s="3"/>
      <c r="R4347" s="3"/>
      <c r="S4347" s="3"/>
      <c r="T4347" s="3" t="s">
        <v>4716</v>
      </c>
    </row>
    <row r="4348" spans="2:20">
      <c r="B4348" t="s">
        <v>12345</v>
      </c>
      <c r="C4348" t="s">
        <v>18925</v>
      </c>
      <c r="E4348" t="s">
        <v>17724</v>
      </c>
      <c r="F4348" s="3">
        <v>1</v>
      </c>
      <c r="G4348" s="3">
        <v>14554.12</v>
      </c>
      <c r="H4348" s="255">
        <v>40313</v>
      </c>
      <c r="I4348" s="270">
        <v>12.75</v>
      </c>
      <c r="J4348" s="3">
        <v>-1</v>
      </c>
      <c r="K4348" s="3" t="s">
        <v>4752</v>
      </c>
      <c r="L4348" s="3" t="s">
        <v>4753</v>
      </c>
      <c r="M4348" s="3" t="s">
        <v>4753</v>
      </c>
      <c r="N4348" s="3" t="s">
        <v>4722</v>
      </c>
      <c r="O4348" s="3" t="s">
        <v>4715</v>
      </c>
      <c r="P4348" s="3"/>
      <c r="Q4348" s="3"/>
      <c r="R4348" s="3"/>
      <c r="S4348" s="3"/>
      <c r="T4348" s="3" t="s">
        <v>4716</v>
      </c>
    </row>
    <row r="4349" spans="2:20">
      <c r="B4349" t="s">
        <v>12345</v>
      </c>
      <c r="C4349" t="s">
        <v>18926</v>
      </c>
      <c r="E4349" t="s">
        <v>16142</v>
      </c>
      <c r="F4349" s="3">
        <v>0</v>
      </c>
      <c r="G4349" s="3">
        <v>0</v>
      </c>
      <c r="H4349" s="255">
        <v>40325</v>
      </c>
      <c r="I4349" s="270">
        <v>12.75</v>
      </c>
      <c r="J4349" s="3">
        <v>-1</v>
      </c>
      <c r="K4349" s="3" t="s">
        <v>12343</v>
      </c>
      <c r="L4349" s="3" t="s">
        <v>4753</v>
      </c>
      <c r="M4349" s="3" t="s">
        <v>4753</v>
      </c>
      <c r="N4349" s="3" t="s">
        <v>4731</v>
      </c>
      <c r="O4349" s="3" t="s">
        <v>4715</v>
      </c>
      <c r="P4349" s="3"/>
      <c r="Q4349" s="3"/>
      <c r="R4349" s="3"/>
      <c r="S4349" s="3"/>
      <c r="T4349" s="3" t="s">
        <v>4716</v>
      </c>
    </row>
    <row r="4350" spans="2:20">
      <c r="B4350" t="s">
        <v>12345</v>
      </c>
      <c r="C4350" t="s">
        <v>18927</v>
      </c>
      <c r="E4350" t="s">
        <v>14681</v>
      </c>
      <c r="F4350" s="3">
        <v>0</v>
      </c>
      <c r="G4350" s="3">
        <v>0</v>
      </c>
      <c r="H4350" s="255">
        <v>40319</v>
      </c>
      <c r="I4350" s="270">
        <v>12.75</v>
      </c>
      <c r="J4350" s="3">
        <v>-1</v>
      </c>
      <c r="K4350" s="3" t="s">
        <v>4752</v>
      </c>
      <c r="L4350" s="3" t="s">
        <v>4753</v>
      </c>
      <c r="M4350" s="3" t="s">
        <v>4753</v>
      </c>
      <c r="N4350" s="3" t="s">
        <v>4722</v>
      </c>
      <c r="O4350" s="3" t="s">
        <v>4715</v>
      </c>
      <c r="P4350" s="3"/>
      <c r="Q4350" s="3"/>
      <c r="R4350" s="3"/>
      <c r="S4350" s="3"/>
      <c r="T4350" s="3" t="s">
        <v>4716</v>
      </c>
    </row>
    <row r="4351" spans="2:20">
      <c r="B4351" t="s">
        <v>12345</v>
      </c>
      <c r="C4351" t="s">
        <v>18928</v>
      </c>
      <c r="E4351" t="s">
        <v>17499</v>
      </c>
      <c r="F4351" s="3">
        <v>1</v>
      </c>
      <c r="G4351" s="3">
        <v>389.49</v>
      </c>
      <c r="H4351" s="255">
        <v>40329</v>
      </c>
      <c r="I4351" s="270">
        <v>12.75</v>
      </c>
      <c r="J4351" s="3">
        <v>-1</v>
      </c>
      <c r="K4351" s="3" t="s">
        <v>12343</v>
      </c>
      <c r="L4351" s="3" t="s">
        <v>4753</v>
      </c>
      <c r="M4351" s="3" t="s">
        <v>4753</v>
      </c>
      <c r="N4351" s="3" t="s">
        <v>4718</v>
      </c>
      <c r="O4351" s="3" t="s">
        <v>4715</v>
      </c>
      <c r="P4351" s="3"/>
      <c r="Q4351" s="3"/>
      <c r="R4351" s="3"/>
      <c r="S4351" s="3"/>
      <c r="T4351" s="3" t="s">
        <v>4716</v>
      </c>
    </row>
    <row r="4352" spans="2:20">
      <c r="B4352" t="s">
        <v>12345</v>
      </c>
      <c r="C4352" t="s">
        <v>18929</v>
      </c>
      <c r="E4352" t="s">
        <v>16524</v>
      </c>
      <c r="F4352" s="3">
        <v>0</v>
      </c>
      <c r="G4352" s="3">
        <v>0</v>
      </c>
      <c r="H4352" s="255">
        <v>40294</v>
      </c>
      <c r="I4352" s="270">
        <v>12.833333333333334</v>
      </c>
      <c r="J4352" s="3">
        <v>-1</v>
      </c>
      <c r="K4352" s="3" t="s">
        <v>12343</v>
      </c>
      <c r="L4352" s="3" t="s">
        <v>4726</v>
      </c>
      <c r="M4352" s="3" t="s">
        <v>14218</v>
      </c>
      <c r="N4352" s="3" t="s">
        <v>4722</v>
      </c>
      <c r="O4352" s="3" t="s">
        <v>4715</v>
      </c>
      <c r="P4352" s="3"/>
      <c r="Q4352" s="3"/>
      <c r="R4352" s="3"/>
      <c r="S4352" s="3"/>
      <c r="T4352" s="3" t="s">
        <v>4716</v>
      </c>
    </row>
    <row r="4353" spans="2:20">
      <c r="B4353" t="s">
        <v>12345</v>
      </c>
      <c r="C4353" t="s">
        <v>18930</v>
      </c>
      <c r="E4353" t="s">
        <v>18931</v>
      </c>
      <c r="F4353" s="3">
        <v>0</v>
      </c>
      <c r="G4353" s="3">
        <v>0</v>
      </c>
      <c r="H4353" s="255">
        <v>40285</v>
      </c>
      <c r="I4353" s="270">
        <v>12.833333333333334</v>
      </c>
      <c r="J4353" s="3">
        <v>-1</v>
      </c>
      <c r="K4353" s="3" t="s">
        <v>12343</v>
      </c>
      <c r="L4353" s="3" t="s">
        <v>5324</v>
      </c>
      <c r="M4353" s="3" t="s">
        <v>17309</v>
      </c>
      <c r="N4353" s="3" t="s">
        <v>4722</v>
      </c>
      <c r="O4353" s="3" t="s">
        <v>4715</v>
      </c>
      <c r="P4353" s="3"/>
      <c r="Q4353" s="3"/>
      <c r="R4353" s="3"/>
      <c r="S4353" s="3"/>
      <c r="T4353" s="3" t="s">
        <v>4716</v>
      </c>
    </row>
    <row r="4354" spans="2:20">
      <c r="B4354" t="s">
        <v>12345</v>
      </c>
      <c r="C4354" t="s">
        <v>18932</v>
      </c>
      <c r="E4354" t="s">
        <v>16955</v>
      </c>
      <c r="F4354" s="3">
        <v>0</v>
      </c>
      <c r="G4354" s="3">
        <v>0</v>
      </c>
      <c r="H4354" s="255">
        <v>40296</v>
      </c>
      <c r="I4354" s="270">
        <v>12.833333333333334</v>
      </c>
      <c r="J4354" s="3">
        <v>-1</v>
      </c>
      <c r="K4354" s="3" t="s">
        <v>12343</v>
      </c>
      <c r="L4354" s="3" t="s">
        <v>4726</v>
      </c>
      <c r="M4354" s="3" t="s">
        <v>5972</v>
      </c>
      <c r="N4354" s="3" t="s">
        <v>4722</v>
      </c>
      <c r="O4354" s="3" t="s">
        <v>4715</v>
      </c>
      <c r="P4354" s="3"/>
      <c r="Q4354" s="3"/>
      <c r="R4354" s="3"/>
      <c r="S4354" s="3"/>
      <c r="T4354" s="3" t="s">
        <v>4716</v>
      </c>
    </row>
    <row r="4355" spans="2:20">
      <c r="B4355" t="s">
        <v>12345</v>
      </c>
      <c r="C4355" t="s">
        <v>18933</v>
      </c>
      <c r="E4355" t="s">
        <v>12637</v>
      </c>
      <c r="F4355" s="3">
        <v>0</v>
      </c>
      <c r="G4355" s="3">
        <v>0</v>
      </c>
      <c r="H4355" s="255">
        <v>40298</v>
      </c>
      <c r="I4355" s="270">
        <v>12.833333333333334</v>
      </c>
      <c r="J4355" s="3">
        <v>272185</v>
      </c>
      <c r="K4355" s="3" t="s">
        <v>12343</v>
      </c>
      <c r="L4355" s="3" t="s">
        <v>4726</v>
      </c>
      <c r="M4355" s="3" t="s">
        <v>12710</v>
      </c>
      <c r="N4355" s="3" t="s">
        <v>4712</v>
      </c>
      <c r="O4355" s="3" t="s">
        <v>4715</v>
      </c>
      <c r="P4355" s="3"/>
      <c r="Q4355" s="3"/>
      <c r="R4355" s="3"/>
      <c r="S4355" s="3"/>
      <c r="T4355" s="3" t="s">
        <v>4716</v>
      </c>
    </row>
    <row r="4356" spans="2:20">
      <c r="B4356" t="s">
        <v>12345</v>
      </c>
      <c r="C4356" t="s">
        <v>18934</v>
      </c>
      <c r="E4356" t="s">
        <v>16286</v>
      </c>
      <c r="F4356" s="3">
        <v>0</v>
      </c>
      <c r="G4356" s="3">
        <v>0</v>
      </c>
      <c r="H4356" s="255">
        <v>40290</v>
      </c>
      <c r="I4356" s="270">
        <v>12.833333333333334</v>
      </c>
      <c r="J4356" s="3">
        <v>-1</v>
      </c>
      <c r="K4356" s="3" t="s">
        <v>4752</v>
      </c>
      <c r="L4356" s="3" t="s">
        <v>5197</v>
      </c>
      <c r="M4356" s="3" t="s">
        <v>12350</v>
      </c>
      <c r="N4356" s="3" t="s">
        <v>4718</v>
      </c>
      <c r="O4356" s="3" t="s">
        <v>4715</v>
      </c>
      <c r="P4356" s="3"/>
      <c r="Q4356" s="3"/>
      <c r="R4356" s="3"/>
      <c r="S4356" s="3"/>
      <c r="T4356" s="3" t="s">
        <v>4716</v>
      </c>
    </row>
    <row r="4357" spans="2:20">
      <c r="B4357" t="s">
        <v>12345</v>
      </c>
      <c r="C4357" t="s">
        <v>18935</v>
      </c>
      <c r="E4357" t="s">
        <v>14108</v>
      </c>
      <c r="F4357" s="3">
        <v>0</v>
      </c>
      <c r="G4357" s="3">
        <v>0</v>
      </c>
      <c r="H4357" s="255">
        <v>40289</v>
      </c>
      <c r="I4357" s="270">
        <v>12.833333333333334</v>
      </c>
      <c r="J4357" s="3">
        <v>-1</v>
      </c>
      <c r="K4357" s="3" t="s">
        <v>12343</v>
      </c>
      <c r="L4357" s="3" t="s">
        <v>4726</v>
      </c>
      <c r="M4357" s="3" t="s">
        <v>10081</v>
      </c>
      <c r="N4357" s="3" t="s">
        <v>4712</v>
      </c>
      <c r="O4357" s="3" t="s">
        <v>4715</v>
      </c>
      <c r="P4357" s="3"/>
      <c r="Q4357" s="3"/>
      <c r="R4357" s="3"/>
      <c r="S4357" s="3"/>
      <c r="T4357" s="3" t="s">
        <v>4716</v>
      </c>
    </row>
    <row r="4358" spans="2:20">
      <c r="B4358" t="s">
        <v>12345</v>
      </c>
      <c r="C4358" t="s">
        <v>18936</v>
      </c>
      <c r="E4358" t="s">
        <v>12540</v>
      </c>
      <c r="F4358" s="3">
        <v>0</v>
      </c>
      <c r="G4358" s="3">
        <v>0</v>
      </c>
      <c r="H4358" s="255">
        <v>40297</v>
      </c>
      <c r="I4358" s="270">
        <v>12.833333333333334</v>
      </c>
      <c r="J4358" s="3">
        <v>153022</v>
      </c>
      <c r="K4358" s="3" t="s">
        <v>12343</v>
      </c>
      <c r="L4358" s="3" t="s">
        <v>4726</v>
      </c>
      <c r="M4358" s="3" t="s">
        <v>12473</v>
      </c>
      <c r="N4358" s="3" t="s">
        <v>4722</v>
      </c>
      <c r="O4358" s="3" t="s">
        <v>4715</v>
      </c>
      <c r="P4358" s="3"/>
      <c r="Q4358" s="3"/>
      <c r="R4358" s="3"/>
      <c r="S4358" s="3"/>
      <c r="T4358" s="3" t="s">
        <v>4716</v>
      </c>
    </row>
    <row r="4359" spans="2:20">
      <c r="B4359" t="s">
        <v>12345</v>
      </c>
      <c r="C4359" t="s">
        <v>18937</v>
      </c>
      <c r="E4359" t="s">
        <v>15891</v>
      </c>
      <c r="F4359" s="3">
        <v>0</v>
      </c>
      <c r="G4359" s="3">
        <v>0</v>
      </c>
      <c r="H4359" s="255">
        <v>40288</v>
      </c>
      <c r="I4359" s="270">
        <v>12.833333333333334</v>
      </c>
      <c r="J4359" s="3">
        <v>-1</v>
      </c>
      <c r="K4359" s="3" t="s">
        <v>12343</v>
      </c>
      <c r="L4359" s="3" t="s">
        <v>4726</v>
      </c>
      <c r="M4359" s="3" t="s">
        <v>11774</v>
      </c>
      <c r="N4359" s="3" t="s">
        <v>4722</v>
      </c>
      <c r="O4359" s="3" t="s">
        <v>4715</v>
      </c>
      <c r="P4359" s="3"/>
      <c r="Q4359" s="3"/>
      <c r="R4359" s="3"/>
      <c r="S4359" s="3"/>
      <c r="T4359" s="3" t="s">
        <v>4716</v>
      </c>
    </row>
    <row r="4360" spans="2:20">
      <c r="B4360" t="s">
        <v>12345</v>
      </c>
      <c r="C4360" t="s">
        <v>18938</v>
      </c>
      <c r="E4360" t="s">
        <v>14266</v>
      </c>
      <c r="F4360" s="3">
        <v>0</v>
      </c>
      <c r="G4360" s="3">
        <v>0</v>
      </c>
      <c r="H4360" s="255">
        <v>40297</v>
      </c>
      <c r="I4360" s="270">
        <v>12.833333333333334</v>
      </c>
      <c r="J4360" s="3">
        <v>-1</v>
      </c>
      <c r="K4360" s="3" t="s">
        <v>12343</v>
      </c>
      <c r="L4360" s="3" t="s">
        <v>4726</v>
      </c>
      <c r="M4360" s="3" t="s">
        <v>9909</v>
      </c>
      <c r="N4360" s="3" t="s">
        <v>4712</v>
      </c>
      <c r="O4360" s="3" t="s">
        <v>4715</v>
      </c>
      <c r="P4360" s="3"/>
      <c r="Q4360" s="3"/>
      <c r="R4360" s="3"/>
      <c r="S4360" s="3"/>
      <c r="T4360" s="3" t="s">
        <v>4716</v>
      </c>
    </row>
    <row r="4361" spans="2:20">
      <c r="B4361" t="s">
        <v>12345</v>
      </c>
      <c r="C4361" t="s">
        <v>18939</v>
      </c>
      <c r="E4361" t="s">
        <v>16868</v>
      </c>
      <c r="F4361" s="3">
        <v>0</v>
      </c>
      <c r="G4361" s="3">
        <v>0</v>
      </c>
      <c r="H4361" s="255">
        <v>40281</v>
      </c>
      <c r="I4361" s="270">
        <v>12.833333333333334</v>
      </c>
      <c r="J4361" s="3">
        <v>-1</v>
      </c>
      <c r="K4361" s="3" t="s">
        <v>12343</v>
      </c>
      <c r="L4361" s="3" t="s">
        <v>5324</v>
      </c>
      <c r="M4361" s="3" t="s">
        <v>18544</v>
      </c>
      <c r="N4361" s="3" t="s">
        <v>4722</v>
      </c>
      <c r="O4361" s="3" t="s">
        <v>4715</v>
      </c>
      <c r="P4361" s="3"/>
      <c r="Q4361" s="3"/>
      <c r="R4361" s="3"/>
      <c r="S4361" s="3"/>
      <c r="T4361" s="3" t="s">
        <v>4716</v>
      </c>
    </row>
    <row r="4362" spans="2:20">
      <c r="B4362" t="s">
        <v>12345</v>
      </c>
      <c r="C4362" t="s">
        <v>18940</v>
      </c>
      <c r="E4362" t="s">
        <v>15339</v>
      </c>
      <c r="F4362" s="3">
        <v>0</v>
      </c>
      <c r="G4362" s="3">
        <v>0</v>
      </c>
      <c r="H4362" s="255">
        <v>40294</v>
      </c>
      <c r="I4362" s="270">
        <v>12.833333333333334</v>
      </c>
      <c r="J4362" s="3">
        <v>-1</v>
      </c>
      <c r="K4362" s="3" t="s">
        <v>4752</v>
      </c>
      <c r="L4362" s="3" t="s">
        <v>4753</v>
      </c>
      <c r="M4362" s="3" t="s">
        <v>4753</v>
      </c>
      <c r="N4362" s="3" t="s">
        <v>4722</v>
      </c>
      <c r="O4362" s="3" t="s">
        <v>4715</v>
      </c>
      <c r="P4362" s="3"/>
      <c r="Q4362" s="3"/>
      <c r="R4362" s="3"/>
      <c r="S4362" s="3"/>
      <c r="T4362" s="3" t="s">
        <v>4716</v>
      </c>
    </row>
    <row r="4363" spans="2:20">
      <c r="B4363" t="s">
        <v>12345</v>
      </c>
      <c r="C4363" t="s">
        <v>18941</v>
      </c>
      <c r="E4363" t="s">
        <v>14937</v>
      </c>
      <c r="F4363" s="3">
        <v>0</v>
      </c>
      <c r="G4363" s="3">
        <v>0</v>
      </c>
      <c r="H4363" s="255">
        <v>40297</v>
      </c>
      <c r="I4363" s="270">
        <v>12.833333333333334</v>
      </c>
      <c r="J4363" s="3">
        <v>-1</v>
      </c>
      <c r="K4363" s="3" t="s">
        <v>12343</v>
      </c>
      <c r="L4363" s="3" t="s">
        <v>4753</v>
      </c>
      <c r="M4363" s="3" t="s">
        <v>4753</v>
      </c>
      <c r="N4363" s="3" t="s">
        <v>4731</v>
      </c>
      <c r="O4363" s="3" t="s">
        <v>4715</v>
      </c>
      <c r="P4363" s="3"/>
      <c r="Q4363" s="3"/>
      <c r="R4363" s="3"/>
      <c r="S4363" s="3"/>
      <c r="T4363" s="3" t="s">
        <v>4716</v>
      </c>
    </row>
    <row r="4364" spans="2:20">
      <c r="B4364" t="s">
        <v>12345</v>
      </c>
      <c r="C4364" t="s">
        <v>18942</v>
      </c>
      <c r="E4364" t="s">
        <v>16574</v>
      </c>
      <c r="F4364" s="3">
        <v>0</v>
      </c>
      <c r="G4364" s="3">
        <v>0</v>
      </c>
      <c r="H4364" s="255">
        <v>40298</v>
      </c>
      <c r="I4364" s="270">
        <v>12.833333333333334</v>
      </c>
      <c r="J4364" s="3">
        <v>-1</v>
      </c>
      <c r="K4364" s="3" t="s">
        <v>12343</v>
      </c>
      <c r="L4364" s="3" t="s">
        <v>4753</v>
      </c>
      <c r="M4364" s="3" t="s">
        <v>4753</v>
      </c>
      <c r="N4364" s="3" t="s">
        <v>4722</v>
      </c>
      <c r="O4364" s="3" t="s">
        <v>4715</v>
      </c>
      <c r="P4364" s="3"/>
      <c r="Q4364" s="3"/>
      <c r="R4364" s="3"/>
      <c r="S4364" s="3"/>
      <c r="T4364" s="3" t="s">
        <v>4716</v>
      </c>
    </row>
    <row r="4365" spans="2:20">
      <c r="B4365" t="s">
        <v>12345</v>
      </c>
      <c r="C4365" t="s">
        <v>18943</v>
      </c>
      <c r="E4365" t="s">
        <v>17311</v>
      </c>
      <c r="F4365" s="3">
        <v>0</v>
      </c>
      <c r="G4365" s="3">
        <v>0</v>
      </c>
      <c r="H4365" s="255">
        <v>40268</v>
      </c>
      <c r="I4365" s="270">
        <v>12.916666666666666</v>
      </c>
      <c r="J4365" s="3">
        <v>-1</v>
      </c>
      <c r="K4365" s="3" t="s">
        <v>4752</v>
      </c>
      <c r="L4365" s="3" t="s">
        <v>4726</v>
      </c>
      <c r="M4365" s="3" t="s">
        <v>11774</v>
      </c>
      <c r="N4365" s="3" t="s">
        <v>4769</v>
      </c>
      <c r="O4365" s="3" t="s">
        <v>4715</v>
      </c>
      <c r="P4365" s="3"/>
      <c r="Q4365" s="3"/>
      <c r="R4365" s="3"/>
      <c r="S4365" s="3"/>
      <c r="T4365" s="3" t="s">
        <v>4716</v>
      </c>
    </row>
    <row r="4366" spans="2:20">
      <c r="B4366" t="s">
        <v>12345</v>
      </c>
      <c r="C4366" t="s">
        <v>18944</v>
      </c>
      <c r="E4366" t="s">
        <v>18945</v>
      </c>
      <c r="F4366" s="3">
        <v>0</v>
      </c>
      <c r="G4366" s="3">
        <v>0</v>
      </c>
      <c r="H4366" s="255">
        <v>40238</v>
      </c>
      <c r="I4366" s="270">
        <v>12.916666666666666</v>
      </c>
      <c r="J4366" s="3">
        <v>-1</v>
      </c>
      <c r="K4366" s="3" t="s">
        <v>4752</v>
      </c>
      <c r="L4366" s="3" t="s">
        <v>4726</v>
      </c>
      <c r="M4366" s="3" t="s">
        <v>15641</v>
      </c>
      <c r="N4366" s="3" t="s">
        <v>4718</v>
      </c>
      <c r="O4366" s="3" t="s">
        <v>4715</v>
      </c>
      <c r="P4366" s="3"/>
      <c r="Q4366" s="3"/>
      <c r="R4366" s="3"/>
      <c r="S4366" s="3"/>
      <c r="T4366" s="3" t="s">
        <v>4716</v>
      </c>
    </row>
    <row r="4367" spans="2:20">
      <c r="B4367" t="s">
        <v>12345</v>
      </c>
      <c r="C4367" t="s">
        <v>18946</v>
      </c>
      <c r="E4367" t="s">
        <v>15899</v>
      </c>
      <c r="F4367" s="3">
        <v>0</v>
      </c>
      <c r="G4367" s="3">
        <v>0</v>
      </c>
      <c r="H4367" s="255">
        <v>40264</v>
      </c>
      <c r="I4367" s="270">
        <v>12.916666666666666</v>
      </c>
      <c r="J4367" s="3">
        <v>-1</v>
      </c>
      <c r="K4367" s="3" t="s">
        <v>4752</v>
      </c>
      <c r="L4367" s="3" t="s">
        <v>4726</v>
      </c>
      <c r="M4367" s="3" t="s">
        <v>4994</v>
      </c>
      <c r="N4367" s="3" t="s">
        <v>4722</v>
      </c>
      <c r="O4367" s="3" t="s">
        <v>4715</v>
      </c>
      <c r="P4367" s="3"/>
      <c r="Q4367" s="3"/>
      <c r="R4367" s="3"/>
      <c r="S4367" s="3"/>
      <c r="T4367" s="3" t="s">
        <v>4716</v>
      </c>
    </row>
    <row r="4368" spans="2:20">
      <c r="B4368" t="s">
        <v>12345</v>
      </c>
      <c r="C4368" t="s">
        <v>18947</v>
      </c>
      <c r="E4368" t="s">
        <v>14832</v>
      </c>
      <c r="F4368" s="3">
        <v>0</v>
      </c>
      <c r="G4368" s="3">
        <v>0</v>
      </c>
      <c r="H4368" s="255">
        <v>40247</v>
      </c>
      <c r="I4368" s="270">
        <v>12.916666666666666</v>
      </c>
      <c r="J4368" s="3">
        <v>-1</v>
      </c>
      <c r="K4368" s="3" t="s">
        <v>4752</v>
      </c>
      <c r="L4368" s="3" t="s">
        <v>4726</v>
      </c>
      <c r="M4368" s="3" t="s">
        <v>11774</v>
      </c>
      <c r="N4368" s="3" t="s">
        <v>4718</v>
      </c>
      <c r="O4368" s="3" t="s">
        <v>4715</v>
      </c>
      <c r="P4368" s="3"/>
      <c r="Q4368" s="3"/>
      <c r="R4368" s="3"/>
      <c r="S4368" s="3"/>
      <c r="T4368" s="3" t="s">
        <v>4716</v>
      </c>
    </row>
    <row r="4369" spans="2:20">
      <c r="B4369" t="s">
        <v>12345</v>
      </c>
      <c r="C4369" t="s">
        <v>18948</v>
      </c>
      <c r="E4369" t="s">
        <v>14974</v>
      </c>
      <c r="F4369" s="3">
        <v>0</v>
      </c>
      <c r="G4369" s="3">
        <v>0</v>
      </c>
      <c r="H4369" s="255">
        <v>40256</v>
      </c>
      <c r="I4369" s="270">
        <v>12.916666666666666</v>
      </c>
      <c r="J4369" s="3">
        <v>-1</v>
      </c>
      <c r="K4369" s="3" t="s">
        <v>12343</v>
      </c>
      <c r="L4369" s="3" t="s">
        <v>4726</v>
      </c>
      <c r="M4369" s="3" t="s">
        <v>4994</v>
      </c>
      <c r="N4369" s="3" t="s">
        <v>4769</v>
      </c>
      <c r="O4369" s="3" t="s">
        <v>4715</v>
      </c>
      <c r="P4369" s="3"/>
      <c r="Q4369" s="3"/>
      <c r="R4369" s="3"/>
      <c r="S4369" s="3"/>
      <c r="T4369" s="3" t="s">
        <v>4716</v>
      </c>
    </row>
    <row r="4370" spans="2:20">
      <c r="B4370" t="s">
        <v>12345</v>
      </c>
      <c r="C4370" t="s">
        <v>18949</v>
      </c>
      <c r="E4370" t="s">
        <v>13503</v>
      </c>
      <c r="F4370" s="3">
        <v>0</v>
      </c>
      <c r="G4370" s="3">
        <v>0</v>
      </c>
      <c r="H4370" s="255">
        <v>40266</v>
      </c>
      <c r="I4370" s="270">
        <v>12.916666666666666</v>
      </c>
      <c r="J4370" s="3">
        <v>-1</v>
      </c>
      <c r="K4370" s="3" t="s">
        <v>12343</v>
      </c>
      <c r="L4370" s="3" t="s">
        <v>4726</v>
      </c>
      <c r="M4370" s="3" t="s">
        <v>5188</v>
      </c>
      <c r="N4370" s="3" t="s">
        <v>4718</v>
      </c>
      <c r="O4370" s="3" t="s">
        <v>4715</v>
      </c>
      <c r="P4370" s="3"/>
      <c r="Q4370" s="3"/>
      <c r="R4370" s="3"/>
      <c r="S4370" s="3"/>
      <c r="T4370" s="3" t="s">
        <v>4716</v>
      </c>
    </row>
    <row r="4371" spans="2:20">
      <c r="B4371" t="s">
        <v>12345</v>
      </c>
      <c r="C4371" t="s">
        <v>18950</v>
      </c>
      <c r="E4371" t="s">
        <v>18951</v>
      </c>
      <c r="F4371" s="3">
        <v>0</v>
      </c>
      <c r="G4371" s="3">
        <v>0</v>
      </c>
      <c r="H4371" s="255">
        <v>40256</v>
      </c>
      <c r="I4371" s="270">
        <v>12.916666666666666</v>
      </c>
      <c r="J4371" s="3">
        <v>-1</v>
      </c>
      <c r="K4371" s="3" t="s">
        <v>12343</v>
      </c>
      <c r="L4371" s="3" t="s">
        <v>5197</v>
      </c>
      <c r="M4371" s="3" t="s">
        <v>18952</v>
      </c>
      <c r="N4371" s="3" t="s">
        <v>4722</v>
      </c>
      <c r="O4371" s="3" t="s">
        <v>4715</v>
      </c>
      <c r="P4371" s="3"/>
      <c r="Q4371" s="3"/>
      <c r="R4371" s="3"/>
      <c r="S4371" s="3"/>
      <c r="T4371" s="3" t="s">
        <v>4716</v>
      </c>
    </row>
    <row r="4372" spans="2:20">
      <c r="B4372" t="s">
        <v>12345</v>
      </c>
      <c r="C4372" t="s">
        <v>18953</v>
      </c>
      <c r="E4372" t="s">
        <v>13608</v>
      </c>
      <c r="F4372" s="3">
        <v>0</v>
      </c>
      <c r="G4372" s="3">
        <v>0</v>
      </c>
      <c r="H4372" s="255">
        <v>40268</v>
      </c>
      <c r="I4372" s="270">
        <v>12.916666666666666</v>
      </c>
      <c r="J4372" s="3">
        <v>-1</v>
      </c>
      <c r="K4372" s="3" t="s">
        <v>4752</v>
      </c>
      <c r="L4372" s="3" t="s">
        <v>4726</v>
      </c>
      <c r="M4372" s="3" t="s">
        <v>11774</v>
      </c>
      <c r="N4372" s="3" t="s">
        <v>4731</v>
      </c>
      <c r="O4372" s="3" t="s">
        <v>4715</v>
      </c>
      <c r="P4372" s="3"/>
      <c r="Q4372" s="3"/>
      <c r="R4372" s="3"/>
      <c r="S4372" s="3"/>
      <c r="T4372" s="3" t="s">
        <v>4716</v>
      </c>
    </row>
    <row r="4373" spans="2:20">
      <c r="B4373" t="s">
        <v>12345</v>
      </c>
      <c r="C4373" t="s">
        <v>18954</v>
      </c>
      <c r="E4373" t="s">
        <v>13817</v>
      </c>
      <c r="F4373" s="3">
        <v>0</v>
      </c>
      <c r="G4373" s="3">
        <v>0</v>
      </c>
      <c r="H4373" s="255">
        <v>40262</v>
      </c>
      <c r="I4373" s="270">
        <v>12.916666666666666</v>
      </c>
      <c r="J4373" s="3">
        <v>-1</v>
      </c>
      <c r="K4373" s="3" t="s">
        <v>12343</v>
      </c>
      <c r="L4373" s="3" t="s">
        <v>4726</v>
      </c>
      <c r="M4373" s="3" t="s">
        <v>4994</v>
      </c>
      <c r="N4373" s="3" t="s">
        <v>4712</v>
      </c>
      <c r="O4373" s="3" t="s">
        <v>4715</v>
      </c>
      <c r="P4373" s="3"/>
      <c r="Q4373" s="3"/>
      <c r="R4373" s="3"/>
      <c r="S4373" s="3"/>
      <c r="T4373" s="3" t="s">
        <v>4716</v>
      </c>
    </row>
    <row r="4374" spans="2:20">
      <c r="B4374" t="s">
        <v>12345</v>
      </c>
      <c r="C4374" t="s">
        <v>18955</v>
      </c>
      <c r="E4374" t="s">
        <v>12734</v>
      </c>
      <c r="F4374" s="3">
        <v>0</v>
      </c>
      <c r="G4374" s="3">
        <v>0</v>
      </c>
      <c r="H4374" s="255">
        <v>40254</v>
      </c>
      <c r="I4374" s="270">
        <v>12.916666666666666</v>
      </c>
      <c r="J4374" s="3">
        <v>116416</v>
      </c>
      <c r="K4374" s="3" t="s">
        <v>12343</v>
      </c>
      <c r="L4374" s="3" t="s">
        <v>4726</v>
      </c>
      <c r="M4374" s="3" t="s">
        <v>12710</v>
      </c>
      <c r="N4374" s="3" t="s">
        <v>4712</v>
      </c>
      <c r="O4374" s="3" t="s">
        <v>4715</v>
      </c>
      <c r="P4374" s="3"/>
      <c r="Q4374" s="3"/>
      <c r="R4374" s="3"/>
      <c r="S4374" s="3"/>
      <c r="T4374" s="3" t="s">
        <v>4716</v>
      </c>
    </row>
    <row r="4375" spans="2:20">
      <c r="B4375" t="s">
        <v>12345</v>
      </c>
      <c r="C4375" t="s">
        <v>18956</v>
      </c>
      <c r="E4375" t="s">
        <v>17920</v>
      </c>
      <c r="F4375" s="3">
        <v>0</v>
      </c>
      <c r="G4375" s="3">
        <v>0</v>
      </c>
      <c r="H4375" s="255">
        <v>40240</v>
      </c>
      <c r="I4375" s="270">
        <v>12.916666666666666</v>
      </c>
      <c r="J4375" s="3">
        <v>-1</v>
      </c>
      <c r="K4375" s="3" t="s">
        <v>12343</v>
      </c>
      <c r="L4375" s="3" t="s">
        <v>4753</v>
      </c>
      <c r="M4375" s="3" t="s">
        <v>4753</v>
      </c>
      <c r="N4375" s="3" t="s">
        <v>4712</v>
      </c>
      <c r="O4375" s="3" t="s">
        <v>4715</v>
      </c>
      <c r="P4375" s="3"/>
      <c r="Q4375" s="3"/>
      <c r="R4375" s="3"/>
      <c r="S4375" s="3"/>
      <c r="T4375" s="3" t="s">
        <v>4716</v>
      </c>
    </row>
    <row r="4376" spans="2:20">
      <c r="B4376" t="s">
        <v>12345</v>
      </c>
      <c r="C4376" t="s">
        <v>18957</v>
      </c>
      <c r="E4376" t="s">
        <v>14772</v>
      </c>
      <c r="F4376" s="3">
        <v>1</v>
      </c>
      <c r="G4376" s="3">
        <v>4897.24</v>
      </c>
      <c r="H4376" s="255">
        <v>40233</v>
      </c>
      <c r="I4376" s="270">
        <v>13</v>
      </c>
      <c r="J4376" s="3">
        <v>-1</v>
      </c>
      <c r="K4376" s="3" t="s">
        <v>12343</v>
      </c>
      <c r="L4376" s="3" t="s">
        <v>4726</v>
      </c>
      <c r="M4376" s="3" t="s">
        <v>5188</v>
      </c>
      <c r="N4376" s="3" t="s">
        <v>4718</v>
      </c>
      <c r="O4376" s="3" t="s">
        <v>4715</v>
      </c>
      <c r="P4376" s="3"/>
      <c r="Q4376" s="3"/>
      <c r="R4376" s="3"/>
      <c r="S4376" s="3"/>
      <c r="T4376" s="3" t="s">
        <v>4716</v>
      </c>
    </row>
    <row r="4377" spans="2:20">
      <c r="B4377" t="s">
        <v>12345</v>
      </c>
      <c r="C4377" t="s">
        <v>18958</v>
      </c>
      <c r="E4377" t="s">
        <v>15621</v>
      </c>
      <c r="F4377" s="3">
        <v>1</v>
      </c>
      <c r="G4377" s="3">
        <v>392.45</v>
      </c>
      <c r="H4377" s="255">
        <v>40224</v>
      </c>
      <c r="I4377" s="270">
        <v>13</v>
      </c>
      <c r="J4377" s="3">
        <v>-1</v>
      </c>
      <c r="K4377" s="3" t="s">
        <v>4752</v>
      </c>
      <c r="L4377" s="3" t="s">
        <v>5324</v>
      </c>
      <c r="M4377" s="3" t="s">
        <v>14799</v>
      </c>
      <c r="N4377" s="3" t="s">
        <v>4718</v>
      </c>
      <c r="O4377" s="3" t="s">
        <v>4715</v>
      </c>
      <c r="P4377" s="3"/>
      <c r="Q4377" s="3"/>
      <c r="R4377" s="3"/>
      <c r="S4377" s="3"/>
      <c r="T4377" s="3" t="s">
        <v>4716</v>
      </c>
    </row>
    <row r="4378" spans="2:20">
      <c r="B4378" t="s">
        <v>12345</v>
      </c>
      <c r="C4378" t="s">
        <v>18959</v>
      </c>
      <c r="E4378" t="s">
        <v>18960</v>
      </c>
      <c r="F4378" s="3">
        <v>0</v>
      </c>
      <c r="G4378" s="3">
        <v>0</v>
      </c>
      <c r="H4378" s="255">
        <v>40236</v>
      </c>
      <c r="I4378" s="270">
        <v>13</v>
      </c>
      <c r="J4378" s="3">
        <v>-1</v>
      </c>
      <c r="K4378" s="3" t="s">
        <v>4752</v>
      </c>
      <c r="L4378" s="3" t="s">
        <v>4753</v>
      </c>
      <c r="M4378" s="3" t="s">
        <v>4753</v>
      </c>
      <c r="N4378" s="3" t="s">
        <v>4722</v>
      </c>
      <c r="O4378" s="3" t="s">
        <v>4715</v>
      </c>
      <c r="P4378" s="3"/>
      <c r="Q4378" s="3"/>
      <c r="R4378" s="3"/>
      <c r="S4378" s="3"/>
      <c r="T4378" s="3" t="s">
        <v>4716</v>
      </c>
    </row>
    <row r="4379" spans="2:20">
      <c r="B4379" t="s">
        <v>12345</v>
      </c>
      <c r="C4379" t="s">
        <v>18961</v>
      </c>
      <c r="E4379" t="s">
        <v>16837</v>
      </c>
      <c r="F4379" s="3">
        <v>0</v>
      </c>
      <c r="G4379" s="3">
        <v>0</v>
      </c>
      <c r="H4379" s="255">
        <v>40224</v>
      </c>
      <c r="I4379" s="270">
        <v>13</v>
      </c>
      <c r="J4379" s="3">
        <v>-1</v>
      </c>
      <c r="K4379" s="3" t="s">
        <v>4752</v>
      </c>
      <c r="L4379" s="3" t="s">
        <v>4753</v>
      </c>
      <c r="M4379" s="3" t="s">
        <v>4753</v>
      </c>
      <c r="N4379" s="3" t="s">
        <v>4731</v>
      </c>
      <c r="O4379" s="3" t="s">
        <v>4715</v>
      </c>
      <c r="P4379" s="3"/>
      <c r="Q4379" s="3"/>
      <c r="R4379" s="3"/>
      <c r="S4379" s="3"/>
      <c r="T4379" s="3" t="s">
        <v>4716</v>
      </c>
    </row>
    <row r="4380" spans="2:20">
      <c r="B4380" t="s">
        <v>12345</v>
      </c>
      <c r="C4380" t="s">
        <v>18962</v>
      </c>
      <c r="E4380" t="s">
        <v>14442</v>
      </c>
      <c r="F4380" s="3">
        <v>0</v>
      </c>
      <c r="G4380" s="3">
        <v>0</v>
      </c>
      <c r="H4380" s="255">
        <v>40196</v>
      </c>
      <c r="I4380" s="270">
        <v>13.083333333333334</v>
      </c>
      <c r="J4380" s="3">
        <v>180559</v>
      </c>
      <c r="K4380" s="3" t="s">
        <v>12343</v>
      </c>
      <c r="L4380" s="3" t="s">
        <v>4726</v>
      </c>
      <c r="M4380" s="3" t="s">
        <v>13773</v>
      </c>
      <c r="N4380" s="3" t="s">
        <v>4722</v>
      </c>
      <c r="O4380" s="3" t="s">
        <v>4715</v>
      </c>
      <c r="P4380" s="3"/>
      <c r="Q4380" s="3"/>
      <c r="R4380" s="3"/>
      <c r="S4380" s="3"/>
      <c r="T4380" s="3" t="s">
        <v>4716</v>
      </c>
    </row>
    <row r="4381" spans="2:20">
      <c r="B4381" t="s">
        <v>12345</v>
      </c>
      <c r="C4381" t="s">
        <v>18963</v>
      </c>
      <c r="E4381" t="s">
        <v>12560</v>
      </c>
      <c r="F4381" s="3">
        <v>0</v>
      </c>
      <c r="G4381" s="3">
        <v>0</v>
      </c>
      <c r="H4381" s="255">
        <v>40208</v>
      </c>
      <c r="I4381" s="270">
        <v>13.083333333333334</v>
      </c>
      <c r="J4381" s="3">
        <v>170505</v>
      </c>
      <c r="K4381" s="3" t="s">
        <v>12343</v>
      </c>
      <c r="L4381" s="3" t="s">
        <v>5324</v>
      </c>
      <c r="M4381" s="3" t="s">
        <v>18964</v>
      </c>
      <c r="N4381" s="3" t="s">
        <v>4731</v>
      </c>
      <c r="O4381" s="3" t="s">
        <v>4715</v>
      </c>
      <c r="P4381" s="3"/>
      <c r="Q4381" s="3"/>
      <c r="R4381" s="3"/>
      <c r="S4381" s="3"/>
      <c r="T4381" s="3" t="s">
        <v>4716</v>
      </c>
    </row>
    <row r="4382" spans="2:20">
      <c r="B4382" t="s">
        <v>12345</v>
      </c>
      <c r="C4382" t="s">
        <v>18965</v>
      </c>
      <c r="E4382" t="s">
        <v>17328</v>
      </c>
      <c r="F4382" s="3">
        <v>0</v>
      </c>
      <c r="G4382" s="3">
        <v>0</v>
      </c>
      <c r="H4382" s="255">
        <v>40192</v>
      </c>
      <c r="I4382" s="270">
        <v>13.083333333333334</v>
      </c>
      <c r="J4382" s="3">
        <v>-1</v>
      </c>
      <c r="K4382" s="3" t="s">
        <v>4752</v>
      </c>
      <c r="L4382" s="3" t="s">
        <v>5324</v>
      </c>
      <c r="M4382" s="3" t="s">
        <v>12599</v>
      </c>
      <c r="N4382" s="3" t="s">
        <v>4718</v>
      </c>
      <c r="O4382" s="3" t="s">
        <v>4715</v>
      </c>
      <c r="P4382" s="3"/>
      <c r="Q4382" s="3"/>
      <c r="R4382" s="3"/>
      <c r="S4382" s="3"/>
      <c r="T4382" s="3" t="s">
        <v>4716</v>
      </c>
    </row>
    <row r="4383" spans="2:20">
      <c r="B4383" t="s">
        <v>12345</v>
      </c>
      <c r="C4383" t="s">
        <v>2913</v>
      </c>
      <c r="E4383" t="s">
        <v>16219</v>
      </c>
      <c r="F4383" s="3">
        <v>2</v>
      </c>
      <c r="G4383" s="3">
        <v>5286.74</v>
      </c>
      <c r="H4383" s="255">
        <v>40199</v>
      </c>
      <c r="I4383" s="270">
        <v>13.083333333333334</v>
      </c>
      <c r="J4383" s="3">
        <v>-1</v>
      </c>
      <c r="K4383" s="3" t="s">
        <v>4752</v>
      </c>
      <c r="L4383" s="3" t="s">
        <v>4726</v>
      </c>
      <c r="M4383" s="3" t="s">
        <v>18966</v>
      </c>
      <c r="N4383" s="3" t="s">
        <v>4722</v>
      </c>
      <c r="O4383" s="3" t="s">
        <v>4715</v>
      </c>
      <c r="P4383" s="3"/>
      <c r="Q4383" s="3"/>
      <c r="R4383" s="3"/>
      <c r="S4383" s="3"/>
      <c r="T4383" s="3" t="s">
        <v>4716</v>
      </c>
    </row>
    <row r="4384" spans="2:20">
      <c r="B4384" t="s">
        <v>12345</v>
      </c>
      <c r="C4384" t="s">
        <v>18967</v>
      </c>
      <c r="E4384" t="s">
        <v>15792</v>
      </c>
      <c r="F4384" s="3">
        <v>0</v>
      </c>
      <c r="G4384" s="3">
        <v>0</v>
      </c>
      <c r="H4384" s="255">
        <v>40208</v>
      </c>
      <c r="I4384" s="270">
        <v>13.083333333333334</v>
      </c>
      <c r="J4384" s="3">
        <v>-1</v>
      </c>
      <c r="K4384" s="3" t="s">
        <v>12343</v>
      </c>
      <c r="L4384" s="3" t="s">
        <v>4726</v>
      </c>
      <c r="M4384" s="3" t="s">
        <v>7955</v>
      </c>
      <c r="N4384" s="3" t="s">
        <v>4722</v>
      </c>
      <c r="O4384" s="3" t="s">
        <v>4715</v>
      </c>
      <c r="P4384" s="3"/>
      <c r="Q4384" s="3"/>
      <c r="R4384" s="3"/>
      <c r="S4384" s="3"/>
      <c r="T4384" s="3" t="s">
        <v>4716</v>
      </c>
    </row>
    <row r="4385" spans="2:20">
      <c r="B4385" t="s">
        <v>12345</v>
      </c>
      <c r="C4385" t="s">
        <v>18968</v>
      </c>
      <c r="E4385" t="s">
        <v>13535</v>
      </c>
      <c r="F4385" s="3">
        <v>0</v>
      </c>
      <c r="G4385" s="3">
        <v>0</v>
      </c>
      <c r="H4385" s="255">
        <v>40200</v>
      </c>
      <c r="I4385" s="270">
        <v>13.083333333333334</v>
      </c>
      <c r="J4385" s="3">
        <v>-1</v>
      </c>
      <c r="K4385" s="3" t="s">
        <v>4752</v>
      </c>
      <c r="L4385" s="3" t="s">
        <v>4726</v>
      </c>
      <c r="M4385" s="3" t="s">
        <v>11774</v>
      </c>
      <c r="N4385" s="3" t="s">
        <v>4731</v>
      </c>
      <c r="O4385" s="3" t="s">
        <v>4715</v>
      </c>
      <c r="P4385" s="3"/>
      <c r="Q4385" s="3"/>
      <c r="R4385" s="3"/>
      <c r="S4385" s="3"/>
      <c r="T4385" s="3" t="s">
        <v>4716</v>
      </c>
    </row>
    <row r="4386" spans="2:20">
      <c r="B4386" t="s">
        <v>12345</v>
      </c>
      <c r="C4386" t="s">
        <v>18969</v>
      </c>
      <c r="E4386" t="s">
        <v>17119</v>
      </c>
      <c r="F4386" s="3">
        <v>0</v>
      </c>
      <c r="G4386" s="3">
        <v>0</v>
      </c>
      <c r="H4386" s="255">
        <v>40208</v>
      </c>
      <c r="I4386" s="270">
        <v>13.083333333333334</v>
      </c>
      <c r="J4386" s="3">
        <v>-1</v>
      </c>
      <c r="K4386" s="3" t="s">
        <v>12343</v>
      </c>
      <c r="L4386" s="3" t="s">
        <v>5324</v>
      </c>
      <c r="M4386" s="3" t="s">
        <v>11774</v>
      </c>
      <c r="N4386" s="3" t="s">
        <v>4722</v>
      </c>
      <c r="O4386" s="3" t="s">
        <v>4715</v>
      </c>
      <c r="P4386" s="3"/>
      <c r="Q4386" s="3"/>
      <c r="R4386" s="3"/>
      <c r="S4386" s="3"/>
      <c r="T4386" s="3" t="s">
        <v>4716</v>
      </c>
    </row>
    <row r="4387" spans="2:20">
      <c r="B4387" t="s">
        <v>12345</v>
      </c>
      <c r="C4387" t="s">
        <v>18970</v>
      </c>
      <c r="E4387" t="s">
        <v>18971</v>
      </c>
      <c r="F4387" s="3">
        <v>0</v>
      </c>
      <c r="G4387" s="3">
        <v>0</v>
      </c>
      <c r="H4387" s="255">
        <v>40200</v>
      </c>
      <c r="I4387" s="270">
        <v>13.083333333333334</v>
      </c>
      <c r="J4387" s="3">
        <v>-1</v>
      </c>
      <c r="K4387" s="3" t="s">
        <v>12343</v>
      </c>
      <c r="L4387" s="3" t="s">
        <v>4726</v>
      </c>
      <c r="M4387" s="3" t="s">
        <v>4994</v>
      </c>
      <c r="N4387" s="3" t="s">
        <v>4722</v>
      </c>
      <c r="O4387" s="3" t="s">
        <v>4715</v>
      </c>
      <c r="P4387" s="3"/>
      <c r="Q4387" s="3"/>
      <c r="R4387" s="3"/>
      <c r="S4387" s="3"/>
      <c r="T4387" s="3" t="s">
        <v>4716</v>
      </c>
    </row>
    <row r="4388" spans="2:20">
      <c r="B4388" t="s">
        <v>12345</v>
      </c>
      <c r="C4388" t="s">
        <v>18972</v>
      </c>
      <c r="E4388" t="s">
        <v>13298</v>
      </c>
      <c r="F4388" s="3">
        <v>0</v>
      </c>
      <c r="G4388" s="3">
        <v>0</v>
      </c>
      <c r="H4388" s="255">
        <v>40205</v>
      </c>
      <c r="I4388" s="270">
        <v>13.083333333333334</v>
      </c>
      <c r="J4388" s="3">
        <v>-1</v>
      </c>
      <c r="K4388" s="3" t="s">
        <v>4752</v>
      </c>
      <c r="L4388" s="3" t="s">
        <v>4726</v>
      </c>
      <c r="M4388" s="3" t="s">
        <v>5972</v>
      </c>
      <c r="N4388" s="3" t="s">
        <v>4718</v>
      </c>
      <c r="O4388" s="3" t="s">
        <v>4715</v>
      </c>
      <c r="P4388" s="3"/>
      <c r="Q4388" s="3"/>
      <c r="R4388" s="3"/>
      <c r="S4388" s="3"/>
      <c r="T4388" s="3" t="s">
        <v>4716</v>
      </c>
    </row>
    <row r="4389" spans="2:20">
      <c r="B4389" t="s">
        <v>12345</v>
      </c>
      <c r="C4389" t="s">
        <v>18973</v>
      </c>
      <c r="E4389" t="s">
        <v>12979</v>
      </c>
      <c r="F4389" s="3">
        <v>0</v>
      </c>
      <c r="G4389" s="3">
        <v>0</v>
      </c>
      <c r="H4389" s="255">
        <v>40182</v>
      </c>
      <c r="I4389" s="270">
        <v>13.083333333333334</v>
      </c>
      <c r="J4389" s="3">
        <v>151795</v>
      </c>
      <c r="K4389" s="3" t="s">
        <v>12343</v>
      </c>
      <c r="L4389" s="3" t="s">
        <v>4726</v>
      </c>
      <c r="M4389" s="3" t="s">
        <v>12473</v>
      </c>
      <c r="N4389" s="3" t="s">
        <v>4722</v>
      </c>
      <c r="O4389" s="3" t="s">
        <v>4715</v>
      </c>
      <c r="P4389" s="3"/>
      <c r="Q4389" s="3"/>
      <c r="R4389" s="3"/>
      <c r="S4389" s="3"/>
      <c r="T4389" s="3" t="s">
        <v>4716</v>
      </c>
    </row>
    <row r="4390" spans="2:20">
      <c r="B4390" t="s">
        <v>12345</v>
      </c>
      <c r="C4390" t="s">
        <v>18974</v>
      </c>
      <c r="E4390" t="s">
        <v>14224</v>
      </c>
      <c r="F4390" s="3">
        <v>0</v>
      </c>
      <c r="G4390" s="3">
        <v>0</v>
      </c>
      <c r="H4390" s="255">
        <v>40200</v>
      </c>
      <c r="I4390" s="270">
        <v>13.083333333333334</v>
      </c>
      <c r="J4390" s="3">
        <v>-1</v>
      </c>
      <c r="K4390" s="3" t="s">
        <v>12343</v>
      </c>
      <c r="L4390" s="3" t="s">
        <v>4726</v>
      </c>
      <c r="M4390" s="3" t="s">
        <v>7955</v>
      </c>
      <c r="N4390" s="3" t="s">
        <v>4722</v>
      </c>
      <c r="O4390" s="3" t="s">
        <v>4715</v>
      </c>
      <c r="P4390" s="3"/>
      <c r="Q4390" s="3"/>
      <c r="R4390" s="3"/>
      <c r="S4390" s="3"/>
      <c r="T4390" s="3" t="s">
        <v>4716</v>
      </c>
    </row>
    <row r="4391" spans="2:20">
      <c r="B4391" t="s">
        <v>12345</v>
      </c>
      <c r="C4391" t="s">
        <v>18975</v>
      </c>
      <c r="E4391" t="s">
        <v>16654</v>
      </c>
      <c r="F4391" s="3">
        <v>0</v>
      </c>
      <c r="G4391" s="3">
        <v>0</v>
      </c>
      <c r="H4391" s="255">
        <v>40180</v>
      </c>
      <c r="I4391" s="270">
        <v>13.083333333333334</v>
      </c>
      <c r="J4391" s="3">
        <v>-1</v>
      </c>
      <c r="K4391" s="3" t="s">
        <v>12343</v>
      </c>
      <c r="L4391" s="3" t="s">
        <v>4753</v>
      </c>
      <c r="M4391" s="3" t="s">
        <v>4753</v>
      </c>
      <c r="N4391" s="3" t="s">
        <v>4712</v>
      </c>
      <c r="O4391" s="3" t="s">
        <v>4715</v>
      </c>
      <c r="P4391" s="3"/>
      <c r="Q4391" s="3"/>
      <c r="R4391" s="3"/>
      <c r="S4391" s="3"/>
      <c r="T4391" s="3" t="s">
        <v>4716</v>
      </c>
    </row>
    <row r="4392" spans="2:20">
      <c r="B4392" t="s">
        <v>12345</v>
      </c>
      <c r="C4392" t="s">
        <v>18976</v>
      </c>
      <c r="E4392" t="s">
        <v>15032</v>
      </c>
      <c r="F4392" s="3">
        <v>1</v>
      </c>
      <c r="G4392" s="3">
        <v>389.49</v>
      </c>
      <c r="H4392" s="255">
        <v>40169</v>
      </c>
      <c r="I4392" s="270">
        <v>13.166666666666666</v>
      </c>
      <c r="J4392" s="3">
        <v>-1</v>
      </c>
      <c r="K4392" s="3" t="s">
        <v>12343</v>
      </c>
      <c r="L4392" s="3" t="s">
        <v>4753</v>
      </c>
      <c r="M4392" s="3" t="s">
        <v>4753</v>
      </c>
      <c r="N4392" s="3" t="s">
        <v>4731</v>
      </c>
      <c r="O4392" s="3" t="s">
        <v>4715</v>
      </c>
      <c r="P4392" s="3"/>
      <c r="Q4392" s="3"/>
      <c r="R4392" s="3"/>
      <c r="S4392" s="3"/>
      <c r="T4392" s="3" t="s">
        <v>4716</v>
      </c>
    </row>
    <row r="4393" spans="2:20">
      <c r="B4393" t="s">
        <v>12345</v>
      </c>
      <c r="C4393" t="s">
        <v>18977</v>
      </c>
      <c r="E4393" t="s">
        <v>15134</v>
      </c>
      <c r="F4393" s="3">
        <v>0</v>
      </c>
      <c r="G4393" s="3">
        <v>0</v>
      </c>
      <c r="H4393" s="255">
        <v>40166</v>
      </c>
      <c r="I4393" s="270">
        <v>13.166666666666666</v>
      </c>
      <c r="J4393" s="3">
        <v>-1</v>
      </c>
      <c r="K4393" s="3" t="s">
        <v>4752</v>
      </c>
      <c r="L4393" s="3" t="s">
        <v>4753</v>
      </c>
      <c r="M4393" s="3" t="s">
        <v>4753</v>
      </c>
      <c r="N4393" s="3" t="s">
        <v>4712</v>
      </c>
      <c r="O4393" s="3" t="s">
        <v>4715</v>
      </c>
      <c r="P4393" s="3"/>
      <c r="Q4393" s="3"/>
      <c r="R4393" s="3"/>
      <c r="S4393" s="3"/>
      <c r="T4393" s="3" t="s">
        <v>4716</v>
      </c>
    </row>
    <row r="4394" spans="2:20">
      <c r="B4394" t="s">
        <v>12345</v>
      </c>
      <c r="C4394" t="s">
        <v>18978</v>
      </c>
      <c r="E4394" t="s">
        <v>18359</v>
      </c>
      <c r="F4394" s="3">
        <v>1</v>
      </c>
      <c r="G4394" s="3">
        <v>4304.3900000000003</v>
      </c>
      <c r="H4394" s="255">
        <v>40169</v>
      </c>
      <c r="I4394" s="270">
        <v>13.166666666666666</v>
      </c>
      <c r="J4394" s="3">
        <v>-1</v>
      </c>
      <c r="K4394" s="3" t="s">
        <v>12343</v>
      </c>
      <c r="L4394" s="3" t="s">
        <v>5324</v>
      </c>
      <c r="M4394" s="3" t="s">
        <v>18979</v>
      </c>
      <c r="N4394" s="3" t="s">
        <v>4722</v>
      </c>
      <c r="O4394" s="3" t="s">
        <v>4715</v>
      </c>
      <c r="P4394" s="3"/>
      <c r="Q4394" s="3"/>
      <c r="R4394" s="3"/>
      <c r="S4394" s="3"/>
      <c r="T4394" s="3" t="s">
        <v>4716</v>
      </c>
    </row>
    <row r="4395" spans="2:20">
      <c r="B4395" t="s">
        <v>12345</v>
      </c>
      <c r="C4395" t="s">
        <v>18980</v>
      </c>
      <c r="E4395" t="s">
        <v>18799</v>
      </c>
      <c r="F4395" s="3">
        <v>0</v>
      </c>
      <c r="G4395" s="3">
        <v>0</v>
      </c>
      <c r="H4395" s="255">
        <v>40171</v>
      </c>
      <c r="I4395" s="270">
        <v>13.166666666666666</v>
      </c>
      <c r="J4395" s="3">
        <v>97014</v>
      </c>
      <c r="K4395" s="3" t="s">
        <v>4752</v>
      </c>
      <c r="L4395" s="3" t="s">
        <v>5324</v>
      </c>
      <c r="M4395" s="3" t="s">
        <v>18370</v>
      </c>
      <c r="N4395" s="3" t="s">
        <v>4712</v>
      </c>
      <c r="O4395" s="3" t="s">
        <v>4715</v>
      </c>
      <c r="P4395" s="3"/>
      <c r="Q4395" s="3"/>
      <c r="R4395" s="3"/>
      <c r="S4395" s="3"/>
      <c r="T4395" s="3" t="s">
        <v>4716</v>
      </c>
    </row>
    <row r="4396" spans="2:20">
      <c r="B4396" t="s">
        <v>12345</v>
      </c>
      <c r="C4396" t="s">
        <v>18981</v>
      </c>
      <c r="E4396" t="s">
        <v>13384</v>
      </c>
      <c r="F4396" s="3">
        <v>0</v>
      </c>
      <c r="G4396" s="3">
        <v>0</v>
      </c>
      <c r="H4396" s="255">
        <v>40159</v>
      </c>
      <c r="I4396" s="270">
        <v>13.166666666666666</v>
      </c>
      <c r="J4396" s="3">
        <v>-1</v>
      </c>
      <c r="K4396" s="3" t="s">
        <v>4752</v>
      </c>
      <c r="L4396" s="3" t="s">
        <v>4726</v>
      </c>
      <c r="M4396" s="3" t="s">
        <v>4994</v>
      </c>
      <c r="N4396" s="3" t="s">
        <v>4731</v>
      </c>
      <c r="O4396" s="3" t="s">
        <v>4715</v>
      </c>
      <c r="P4396" s="3"/>
      <c r="Q4396" s="3"/>
      <c r="R4396" s="3"/>
      <c r="S4396" s="3"/>
      <c r="T4396" s="3" t="s">
        <v>4716</v>
      </c>
    </row>
    <row r="4397" spans="2:20">
      <c r="B4397" t="s">
        <v>12345</v>
      </c>
      <c r="C4397" t="s">
        <v>18982</v>
      </c>
      <c r="E4397" t="s">
        <v>15389</v>
      </c>
      <c r="F4397" s="3">
        <v>0</v>
      </c>
      <c r="G4397" s="3">
        <v>0</v>
      </c>
      <c r="H4397" s="255">
        <v>40169</v>
      </c>
      <c r="I4397" s="270">
        <v>13.166666666666666</v>
      </c>
      <c r="J4397" s="3">
        <v>-1</v>
      </c>
      <c r="K4397" s="3" t="s">
        <v>12343</v>
      </c>
      <c r="L4397" s="3" t="s">
        <v>5197</v>
      </c>
      <c r="M4397" s="3" t="s">
        <v>18983</v>
      </c>
      <c r="N4397" s="3" t="s">
        <v>4722</v>
      </c>
      <c r="O4397" s="3" t="s">
        <v>4715</v>
      </c>
      <c r="P4397" s="3"/>
      <c r="Q4397" s="3"/>
      <c r="R4397" s="3"/>
      <c r="S4397" s="3"/>
      <c r="T4397" s="3" t="s">
        <v>4716</v>
      </c>
    </row>
    <row r="4398" spans="2:20">
      <c r="B4398" t="s">
        <v>12345</v>
      </c>
      <c r="C4398" t="s">
        <v>18984</v>
      </c>
      <c r="E4398" t="s">
        <v>18985</v>
      </c>
      <c r="F4398" s="3">
        <v>0</v>
      </c>
      <c r="G4398" s="3">
        <v>0</v>
      </c>
      <c r="H4398" s="255">
        <v>40178</v>
      </c>
      <c r="I4398" s="270">
        <v>13.166666666666666</v>
      </c>
      <c r="J4398" s="3">
        <v>-1</v>
      </c>
      <c r="K4398" s="3" t="s">
        <v>4752</v>
      </c>
      <c r="L4398" s="3" t="s">
        <v>5197</v>
      </c>
      <c r="M4398" s="3" t="s">
        <v>18986</v>
      </c>
      <c r="N4398" s="3" t="s">
        <v>4731</v>
      </c>
      <c r="O4398" s="3" t="s">
        <v>4715</v>
      </c>
      <c r="P4398" s="3"/>
      <c r="Q4398" s="3"/>
      <c r="R4398" s="3"/>
      <c r="S4398" s="3"/>
      <c r="T4398" s="3" t="s">
        <v>4716</v>
      </c>
    </row>
    <row r="4399" spans="2:20">
      <c r="B4399" t="s">
        <v>12345</v>
      </c>
      <c r="C4399" t="s">
        <v>18987</v>
      </c>
      <c r="E4399" t="s">
        <v>16435</v>
      </c>
      <c r="F4399" s="3">
        <v>1</v>
      </c>
      <c r="G4399" s="3">
        <v>1374.56</v>
      </c>
      <c r="H4399" s="255">
        <v>40163</v>
      </c>
      <c r="I4399" s="270">
        <v>13.166666666666666</v>
      </c>
      <c r="J4399" s="3">
        <v>-1</v>
      </c>
      <c r="K4399" s="3" t="s">
        <v>4752</v>
      </c>
      <c r="L4399" s="3" t="s">
        <v>5324</v>
      </c>
      <c r="M4399" s="3" t="s">
        <v>18498</v>
      </c>
      <c r="N4399" s="3" t="s">
        <v>4769</v>
      </c>
      <c r="O4399" s="3" t="s">
        <v>4715</v>
      </c>
      <c r="P4399" s="3"/>
      <c r="Q4399" s="3"/>
      <c r="R4399" s="3"/>
      <c r="S4399" s="3"/>
      <c r="T4399" s="3" t="s">
        <v>4716</v>
      </c>
    </row>
    <row r="4400" spans="2:20">
      <c r="B4400" t="s">
        <v>12345</v>
      </c>
      <c r="C4400" t="s">
        <v>18988</v>
      </c>
      <c r="E4400" t="s">
        <v>16963</v>
      </c>
      <c r="F4400" s="3">
        <v>1</v>
      </c>
      <c r="G4400" s="3">
        <v>4897.24</v>
      </c>
      <c r="H4400" s="255">
        <v>40150</v>
      </c>
      <c r="I4400" s="270">
        <v>13.166666666666666</v>
      </c>
      <c r="J4400" s="3">
        <v>-1</v>
      </c>
      <c r="K4400" s="3" t="s">
        <v>4752</v>
      </c>
      <c r="L4400" s="3" t="s">
        <v>5324</v>
      </c>
      <c r="M4400" s="3" t="s">
        <v>18989</v>
      </c>
      <c r="N4400" s="3" t="s">
        <v>4718</v>
      </c>
      <c r="O4400" s="3" t="s">
        <v>4715</v>
      </c>
      <c r="P4400" s="3"/>
      <c r="Q4400" s="3"/>
      <c r="R4400" s="3"/>
      <c r="S4400" s="3"/>
      <c r="T4400" s="3" t="s">
        <v>4716</v>
      </c>
    </row>
    <row r="4401" spans="2:20">
      <c r="B4401" t="s">
        <v>12345</v>
      </c>
      <c r="C4401" t="s">
        <v>18990</v>
      </c>
      <c r="E4401" t="s">
        <v>12596</v>
      </c>
      <c r="F4401" s="3">
        <v>0</v>
      </c>
      <c r="G4401" s="3">
        <v>0</v>
      </c>
      <c r="H4401" s="255">
        <v>40156</v>
      </c>
      <c r="I4401" s="270">
        <v>13.166666666666666</v>
      </c>
      <c r="J4401" s="3">
        <v>282054</v>
      </c>
      <c r="K4401" s="3" t="s">
        <v>12343</v>
      </c>
      <c r="L4401" s="3" t="s">
        <v>4726</v>
      </c>
      <c r="M4401" s="3" t="s">
        <v>12710</v>
      </c>
      <c r="N4401" s="3" t="s">
        <v>4718</v>
      </c>
      <c r="O4401" s="3" t="s">
        <v>4715</v>
      </c>
      <c r="P4401" s="3"/>
      <c r="Q4401" s="3"/>
      <c r="R4401" s="3"/>
      <c r="S4401" s="3"/>
      <c r="T4401" s="3" t="s">
        <v>4716</v>
      </c>
    </row>
    <row r="4402" spans="2:20">
      <c r="B4402" t="s">
        <v>12345</v>
      </c>
      <c r="C4402" t="s">
        <v>18991</v>
      </c>
      <c r="E4402" t="s">
        <v>18992</v>
      </c>
      <c r="F4402" s="3">
        <v>0</v>
      </c>
      <c r="G4402" s="3">
        <v>0</v>
      </c>
      <c r="H4402" s="255">
        <v>40161</v>
      </c>
      <c r="I4402" s="270">
        <v>13.166666666666666</v>
      </c>
      <c r="J4402" s="3">
        <v>242105</v>
      </c>
      <c r="K4402" s="3" t="s">
        <v>4752</v>
      </c>
      <c r="L4402" s="3" t="s">
        <v>4726</v>
      </c>
      <c r="M4402" s="3" t="s">
        <v>7955</v>
      </c>
      <c r="N4402" s="3" t="s">
        <v>4722</v>
      </c>
      <c r="O4402" s="3" t="s">
        <v>4715</v>
      </c>
      <c r="P4402" s="3"/>
      <c r="Q4402" s="3"/>
      <c r="R4402" s="3"/>
      <c r="S4402" s="3"/>
      <c r="T4402" s="3" t="s">
        <v>4716</v>
      </c>
    </row>
    <row r="4403" spans="2:20">
      <c r="B4403" t="s">
        <v>12345</v>
      </c>
      <c r="C4403" t="s">
        <v>18993</v>
      </c>
      <c r="E4403" t="s">
        <v>18994</v>
      </c>
      <c r="F4403" s="3">
        <v>1</v>
      </c>
      <c r="G4403" s="3">
        <v>4897.24</v>
      </c>
      <c r="H4403" s="255">
        <v>40135</v>
      </c>
      <c r="I4403" s="270">
        <v>13.25</v>
      </c>
      <c r="J4403" s="3">
        <v>-1</v>
      </c>
      <c r="K4403" s="3" t="s">
        <v>4752</v>
      </c>
      <c r="L4403" s="3" t="s">
        <v>4726</v>
      </c>
      <c r="M4403" s="3" t="s">
        <v>11774</v>
      </c>
      <c r="N4403" s="3" t="s">
        <v>4718</v>
      </c>
      <c r="O4403" s="3" t="s">
        <v>4715</v>
      </c>
      <c r="P4403" s="3"/>
      <c r="Q4403" s="3"/>
      <c r="R4403" s="3"/>
      <c r="S4403" s="3"/>
      <c r="T4403" s="3" t="s">
        <v>4716</v>
      </c>
    </row>
    <row r="4404" spans="2:20">
      <c r="B4404" t="s">
        <v>12345</v>
      </c>
      <c r="C4404" t="s">
        <v>18995</v>
      </c>
      <c r="E4404" t="s">
        <v>15246</v>
      </c>
      <c r="F4404" s="3">
        <v>1</v>
      </c>
      <c r="G4404" s="3">
        <v>2752.72</v>
      </c>
      <c r="H4404" s="255">
        <v>40142</v>
      </c>
      <c r="I4404" s="270">
        <v>13.25</v>
      </c>
      <c r="J4404" s="3">
        <v>-1</v>
      </c>
      <c r="K4404" s="3" t="s">
        <v>4752</v>
      </c>
      <c r="L4404" s="3" t="s">
        <v>5324</v>
      </c>
      <c r="M4404" s="3" t="s">
        <v>15066</v>
      </c>
      <c r="N4404" s="3" t="s">
        <v>4722</v>
      </c>
      <c r="O4404" s="3" t="s">
        <v>4715</v>
      </c>
      <c r="P4404" s="3"/>
      <c r="Q4404" s="3"/>
      <c r="R4404" s="3"/>
      <c r="S4404" s="3"/>
      <c r="T4404" s="3" t="s">
        <v>4716</v>
      </c>
    </row>
    <row r="4405" spans="2:20">
      <c r="B4405" t="s">
        <v>12345</v>
      </c>
      <c r="C4405" t="s">
        <v>18996</v>
      </c>
      <c r="E4405" t="s">
        <v>16873</v>
      </c>
      <c r="F4405" s="3">
        <v>0</v>
      </c>
      <c r="G4405" s="3">
        <v>0</v>
      </c>
      <c r="H4405" s="255">
        <v>40138</v>
      </c>
      <c r="I4405" s="270">
        <v>13.25</v>
      </c>
      <c r="J4405" s="3">
        <v>325653</v>
      </c>
      <c r="K4405" s="3" t="s">
        <v>12343</v>
      </c>
      <c r="L4405" s="3" t="s">
        <v>5324</v>
      </c>
      <c r="M4405" s="3" t="s">
        <v>18997</v>
      </c>
      <c r="N4405" s="3" t="s">
        <v>4722</v>
      </c>
      <c r="O4405" s="3" t="s">
        <v>4715</v>
      </c>
      <c r="P4405" s="3"/>
      <c r="Q4405" s="3"/>
      <c r="R4405" s="3"/>
      <c r="S4405" s="3"/>
      <c r="T4405" s="3" t="s">
        <v>4716</v>
      </c>
    </row>
    <row r="4406" spans="2:20">
      <c r="B4406" t="s">
        <v>12378</v>
      </c>
      <c r="C4406" t="s">
        <v>18998</v>
      </c>
      <c r="E4406" t="s">
        <v>15252</v>
      </c>
      <c r="F4406" s="3">
        <v>0</v>
      </c>
      <c r="G4406" s="3">
        <v>0</v>
      </c>
      <c r="H4406" s="255">
        <v>40144</v>
      </c>
      <c r="I4406" s="270">
        <v>13.25</v>
      </c>
      <c r="J4406" s="3">
        <v>196371</v>
      </c>
      <c r="K4406" s="3" t="s">
        <v>4752</v>
      </c>
      <c r="L4406" s="3" t="s">
        <v>4726</v>
      </c>
      <c r="M4406" s="3" t="s">
        <v>18999</v>
      </c>
      <c r="N4406" s="3" t="s">
        <v>4722</v>
      </c>
      <c r="O4406" s="3" t="s">
        <v>4715</v>
      </c>
      <c r="P4406" s="3"/>
      <c r="Q4406" s="3"/>
      <c r="R4406" s="3"/>
      <c r="S4406" s="3"/>
      <c r="T4406" s="3" t="s">
        <v>4716</v>
      </c>
    </row>
    <row r="4407" spans="2:20">
      <c r="B4407" t="s">
        <v>12345</v>
      </c>
      <c r="C4407" t="s">
        <v>19000</v>
      </c>
      <c r="E4407" t="s">
        <v>15257</v>
      </c>
      <c r="F4407" s="3">
        <v>1</v>
      </c>
      <c r="G4407" s="3">
        <v>1374.56</v>
      </c>
      <c r="H4407" s="255">
        <v>40127</v>
      </c>
      <c r="I4407" s="270">
        <v>13.25</v>
      </c>
      <c r="J4407" s="3">
        <v>-1</v>
      </c>
      <c r="K4407" s="3" t="s">
        <v>12343</v>
      </c>
      <c r="L4407" s="3" t="s">
        <v>5324</v>
      </c>
      <c r="M4407" s="3" t="s">
        <v>19001</v>
      </c>
      <c r="N4407" s="3" t="s">
        <v>4722</v>
      </c>
      <c r="O4407" s="3" t="s">
        <v>4715</v>
      </c>
      <c r="P4407" s="3"/>
      <c r="Q4407" s="3"/>
      <c r="R4407" s="3"/>
      <c r="S4407" s="3"/>
      <c r="T4407" s="3" t="s">
        <v>4716</v>
      </c>
    </row>
    <row r="4408" spans="2:20">
      <c r="B4408" t="s">
        <v>12345</v>
      </c>
      <c r="C4408" t="s">
        <v>19002</v>
      </c>
      <c r="E4408" t="s">
        <v>17161</v>
      </c>
      <c r="F4408" s="3">
        <v>0</v>
      </c>
      <c r="G4408" s="3">
        <v>0</v>
      </c>
      <c r="H4408" s="255">
        <v>40128</v>
      </c>
      <c r="I4408" s="270">
        <v>13.25</v>
      </c>
      <c r="J4408" s="3">
        <v>-1</v>
      </c>
      <c r="K4408" s="3" t="s">
        <v>4752</v>
      </c>
      <c r="L4408" s="3" t="s">
        <v>5324</v>
      </c>
      <c r="M4408" s="3" t="s">
        <v>18145</v>
      </c>
      <c r="N4408" s="3" t="s">
        <v>4722</v>
      </c>
      <c r="O4408" s="3" t="s">
        <v>4715</v>
      </c>
      <c r="P4408" s="3"/>
      <c r="Q4408" s="3"/>
      <c r="R4408" s="3"/>
      <c r="S4408" s="3"/>
      <c r="T4408" s="3" t="s">
        <v>4716</v>
      </c>
    </row>
    <row r="4409" spans="2:20">
      <c r="B4409" t="s">
        <v>12345</v>
      </c>
      <c r="C4409" t="s">
        <v>19003</v>
      </c>
      <c r="E4409" t="s">
        <v>14676</v>
      </c>
      <c r="F4409" s="3">
        <v>0</v>
      </c>
      <c r="G4409" s="3">
        <v>0</v>
      </c>
      <c r="H4409" s="255">
        <v>40143</v>
      </c>
      <c r="I4409" s="270">
        <v>13.25</v>
      </c>
      <c r="J4409" s="3">
        <v>-1</v>
      </c>
      <c r="K4409" s="3" t="s">
        <v>4752</v>
      </c>
      <c r="L4409" s="3" t="s">
        <v>4753</v>
      </c>
      <c r="M4409" s="3" t="s">
        <v>4753</v>
      </c>
      <c r="N4409" s="3" t="s">
        <v>4722</v>
      </c>
      <c r="O4409" s="3" t="s">
        <v>4715</v>
      </c>
      <c r="P4409" s="3"/>
      <c r="Q4409" s="3"/>
      <c r="R4409" s="3"/>
      <c r="S4409" s="3"/>
      <c r="T4409" s="3" t="s">
        <v>4716</v>
      </c>
    </row>
    <row r="4410" spans="2:20">
      <c r="B4410" t="s">
        <v>12345</v>
      </c>
      <c r="C4410" t="s">
        <v>19004</v>
      </c>
      <c r="E4410" t="s">
        <v>15061</v>
      </c>
      <c r="F4410" s="3">
        <v>1</v>
      </c>
      <c r="G4410" s="3">
        <v>1951.46</v>
      </c>
      <c r="H4410" s="255">
        <v>40147</v>
      </c>
      <c r="I4410" s="270">
        <v>13.25</v>
      </c>
      <c r="J4410" s="3">
        <v>-1</v>
      </c>
      <c r="K4410" s="3" t="s">
        <v>4752</v>
      </c>
      <c r="L4410" s="3" t="s">
        <v>4753</v>
      </c>
      <c r="M4410" s="3" t="s">
        <v>4753</v>
      </c>
      <c r="N4410" s="3" t="s">
        <v>4722</v>
      </c>
      <c r="O4410" s="3" t="s">
        <v>4715</v>
      </c>
      <c r="P4410" s="3"/>
      <c r="Q4410" s="3"/>
      <c r="R4410" s="3"/>
      <c r="S4410" s="3"/>
      <c r="T4410" s="3" t="s">
        <v>4716</v>
      </c>
    </row>
    <row r="4411" spans="2:20">
      <c r="B4411" t="s">
        <v>12345</v>
      </c>
      <c r="C4411" t="s">
        <v>19005</v>
      </c>
      <c r="E4411" t="s">
        <v>15100</v>
      </c>
      <c r="F4411" s="3">
        <v>0</v>
      </c>
      <c r="G4411" s="3">
        <v>0</v>
      </c>
      <c r="H4411" s="255">
        <v>40138</v>
      </c>
      <c r="I4411" s="270">
        <v>13.25</v>
      </c>
      <c r="J4411" s="3">
        <v>-1</v>
      </c>
      <c r="K4411" s="3" t="s">
        <v>12343</v>
      </c>
      <c r="L4411" s="3" t="s">
        <v>4753</v>
      </c>
      <c r="M4411" s="3" t="s">
        <v>4753</v>
      </c>
      <c r="N4411" s="3" t="s">
        <v>4718</v>
      </c>
      <c r="O4411" s="3" t="s">
        <v>4715</v>
      </c>
      <c r="P4411" s="3"/>
      <c r="Q4411" s="3"/>
      <c r="R4411" s="3"/>
      <c r="S4411" s="3"/>
      <c r="T4411" s="3" t="s">
        <v>4716</v>
      </c>
    </row>
    <row r="4412" spans="2:20">
      <c r="B4412" t="s">
        <v>12345</v>
      </c>
      <c r="C4412" t="s">
        <v>19006</v>
      </c>
      <c r="E4412" t="s">
        <v>15132</v>
      </c>
      <c r="F4412" s="3">
        <v>0</v>
      </c>
      <c r="G4412" s="3">
        <v>0</v>
      </c>
      <c r="H4412" s="255">
        <v>40147</v>
      </c>
      <c r="I4412" s="270">
        <v>13.25</v>
      </c>
      <c r="J4412" s="3">
        <v>-1</v>
      </c>
      <c r="K4412" s="3" t="s">
        <v>12343</v>
      </c>
      <c r="L4412" s="3" t="s">
        <v>4753</v>
      </c>
      <c r="M4412" s="3" t="s">
        <v>4753</v>
      </c>
      <c r="N4412" s="3" t="s">
        <v>4712</v>
      </c>
      <c r="O4412" s="3" t="s">
        <v>4715</v>
      </c>
      <c r="P4412" s="3"/>
      <c r="Q4412" s="3"/>
      <c r="R4412" s="3"/>
      <c r="S4412" s="3"/>
      <c r="T4412" s="3" t="s">
        <v>4716</v>
      </c>
    </row>
    <row r="4413" spans="2:20">
      <c r="B4413" t="s">
        <v>12345</v>
      </c>
      <c r="C4413" t="s">
        <v>19007</v>
      </c>
      <c r="E4413" t="s">
        <v>17170</v>
      </c>
      <c r="F4413" s="3">
        <v>4</v>
      </c>
      <c r="G4413" s="3">
        <v>10987.73</v>
      </c>
      <c r="H4413" s="255">
        <v>40116</v>
      </c>
      <c r="I4413" s="270">
        <v>13.333333333333334</v>
      </c>
      <c r="J4413" s="3">
        <v>-1</v>
      </c>
      <c r="K4413" s="3" t="s">
        <v>4752</v>
      </c>
      <c r="L4413" s="3" t="s">
        <v>4753</v>
      </c>
      <c r="M4413" s="3" t="s">
        <v>4753</v>
      </c>
      <c r="N4413" s="3" t="s">
        <v>4722</v>
      </c>
      <c r="O4413" s="3" t="s">
        <v>4715</v>
      </c>
      <c r="P4413" s="3"/>
      <c r="Q4413" s="3"/>
      <c r="R4413" s="3"/>
      <c r="S4413" s="3"/>
      <c r="T4413" s="3" t="s">
        <v>4716</v>
      </c>
    </row>
    <row r="4414" spans="2:20">
      <c r="B4414" t="s">
        <v>12345</v>
      </c>
      <c r="C4414" t="s">
        <v>19008</v>
      </c>
      <c r="E4414" t="s">
        <v>16955</v>
      </c>
      <c r="F4414" s="3">
        <v>0</v>
      </c>
      <c r="G4414" s="3">
        <v>0</v>
      </c>
      <c r="H4414" s="255">
        <v>40115</v>
      </c>
      <c r="I4414" s="270">
        <v>13.333333333333334</v>
      </c>
      <c r="J4414" s="3">
        <v>-1</v>
      </c>
      <c r="K4414" s="3" t="s">
        <v>4752</v>
      </c>
      <c r="L4414" s="3" t="s">
        <v>5324</v>
      </c>
      <c r="M4414" s="3" t="s">
        <v>11774</v>
      </c>
      <c r="N4414" s="3" t="s">
        <v>4722</v>
      </c>
      <c r="O4414" s="3" t="s">
        <v>4715</v>
      </c>
      <c r="P4414" s="3"/>
      <c r="Q4414" s="3"/>
      <c r="R4414" s="3"/>
      <c r="S4414" s="3"/>
      <c r="T4414" s="3" t="s">
        <v>4716</v>
      </c>
    </row>
    <row r="4415" spans="2:20">
      <c r="B4415" t="s">
        <v>12345</v>
      </c>
      <c r="C4415" t="s">
        <v>19009</v>
      </c>
      <c r="E4415" t="s">
        <v>17294</v>
      </c>
      <c r="F4415" s="3">
        <v>0</v>
      </c>
      <c r="G4415" s="3">
        <v>0</v>
      </c>
      <c r="H4415" s="255">
        <v>40093</v>
      </c>
      <c r="I4415" s="270">
        <v>13.333333333333334</v>
      </c>
      <c r="J4415" s="3">
        <v>-1</v>
      </c>
      <c r="K4415" s="3" t="s">
        <v>12343</v>
      </c>
      <c r="L4415" s="3" t="s">
        <v>5324</v>
      </c>
      <c r="M4415" s="3" t="s">
        <v>8234</v>
      </c>
      <c r="N4415" s="3" t="s">
        <v>4718</v>
      </c>
      <c r="O4415" s="3" t="s">
        <v>4715</v>
      </c>
      <c r="P4415" s="3"/>
      <c r="Q4415" s="3"/>
      <c r="R4415" s="3"/>
      <c r="S4415" s="3"/>
      <c r="T4415" s="3" t="s">
        <v>4716</v>
      </c>
    </row>
    <row r="4416" spans="2:20">
      <c r="B4416" t="s">
        <v>12345</v>
      </c>
      <c r="C4416" t="s">
        <v>19010</v>
      </c>
      <c r="E4416" t="s">
        <v>15478</v>
      </c>
      <c r="F4416" s="3">
        <v>0</v>
      </c>
      <c r="G4416" s="3">
        <v>0</v>
      </c>
      <c r="H4416" s="255">
        <v>40108</v>
      </c>
      <c r="I4416" s="270">
        <v>13.333333333333334</v>
      </c>
      <c r="J4416" s="3">
        <v>-1</v>
      </c>
      <c r="K4416" s="3" t="s">
        <v>4752</v>
      </c>
      <c r="L4416" s="3" t="s">
        <v>5197</v>
      </c>
      <c r="M4416" s="3" t="s">
        <v>19011</v>
      </c>
      <c r="N4416" s="3" t="s">
        <v>4722</v>
      </c>
      <c r="O4416" s="3" t="s">
        <v>4715</v>
      </c>
      <c r="P4416" s="3"/>
      <c r="Q4416" s="3"/>
      <c r="R4416" s="3"/>
      <c r="S4416" s="3"/>
      <c r="T4416" s="3" t="s">
        <v>4716</v>
      </c>
    </row>
    <row r="4417" spans="2:20">
      <c r="B4417" t="s">
        <v>12345</v>
      </c>
      <c r="C4417" t="s">
        <v>19012</v>
      </c>
      <c r="E4417" t="s">
        <v>16776</v>
      </c>
      <c r="F4417" s="3">
        <v>0</v>
      </c>
      <c r="G4417" s="3">
        <v>0</v>
      </c>
      <c r="H4417" s="255">
        <v>40103</v>
      </c>
      <c r="I4417" s="270">
        <v>13.333333333333334</v>
      </c>
      <c r="J4417" s="3">
        <v>-1</v>
      </c>
      <c r="K4417" s="3" t="s">
        <v>12343</v>
      </c>
      <c r="L4417" s="3" t="s">
        <v>5197</v>
      </c>
      <c r="M4417" s="3" t="s">
        <v>12352</v>
      </c>
      <c r="N4417" s="3" t="s">
        <v>4731</v>
      </c>
      <c r="O4417" s="3" t="s">
        <v>4715</v>
      </c>
      <c r="P4417" s="3"/>
      <c r="Q4417" s="3"/>
      <c r="R4417" s="3"/>
      <c r="S4417" s="3"/>
      <c r="T4417" s="3" t="s">
        <v>4716</v>
      </c>
    </row>
    <row r="4418" spans="2:20">
      <c r="B4418" t="s">
        <v>12345</v>
      </c>
      <c r="C4418" t="s">
        <v>19013</v>
      </c>
      <c r="E4418" t="s">
        <v>13932</v>
      </c>
      <c r="F4418" s="3">
        <v>0</v>
      </c>
      <c r="G4418" s="3">
        <v>0</v>
      </c>
      <c r="H4418" s="255">
        <v>40101</v>
      </c>
      <c r="I4418" s="270">
        <v>13.333333333333334</v>
      </c>
      <c r="J4418" s="3">
        <v>-1</v>
      </c>
      <c r="K4418" s="3" t="s">
        <v>4752</v>
      </c>
      <c r="L4418" s="3" t="s">
        <v>5197</v>
      </c>
      <c r="M4418" s="3" t="s">
        <v>19014</v>
      </c>
      <c r="N4418" s="3" t="s">
        <v>4722</v>
      </c>
      <c r="O4418" s="3" t="s">
        <v>4715</v>
      </c>
      <c r="P4418" s="3"/>
      <c r="Q4418" s="3"/>
      <c r="R4418" s="3"/>
      <c r="S4418" s="3"/>
      <c r="T4418" s="3" t="s">
        <v>4716</v>
      </c>
    </row>
    <row r="4419" spans="2:20">
      <c r="B4419" t="s">
        <v>12345</v>
      </c>
      <c r="C4419" t="s">
        <v>19015</v>
      </c>
      <c r="E4419" t="s">
        <v>18725</v>
      </c>
      <c r="F4419" s="3">
        <v>0</v>
      </c>
      <c r="G4419" s="3">
        <v>0</v>
      </c>
      <c r="H4419" s="255">
        <v>40117</v>
      </c>
      <c r="I4419" s="270">
        <v>13.333333333333334</v>
      </c>
      <c r="J4419" s="3">
        <v>-1</v>
      </c>
      <c r="K4419" s="3" t="s">
        <v>12343</v>
      </c>
      <c r="L4419" s="3" t="s">
        <v>4726</v>
      </c>
      <c r="M4419" s="3" t="s">
        <v>5228</v>
      </c>
      <c r="N4419" s="3" t="s">
        <v>4712</v>
      </c>
      <c r="O4419" s="3" t="s">
        <v>4715</v>
      </c>
      <c r="P4419" s="3"/>
      <c r="Q4419" s="3"/>
      <c r="R4419" s="3"/>
      <c r="S4419" s="3"/>
      <c r="T4419" s="3" t="s">
        <v>4716</v>
      </c>
    </row>
    <row r="4420" spans="2:20">
      <c r="B4420" t="s">
        <v>12345</v>
      </c>
      <c r="C4420" t="s">
        <v>19016</v>
      </c>
      <c r="E4420" t="s">
        <v>14556</v>
      </c>
      <c r="F4420" s="3">
        <v>0</v>
      </c>
      <c r="G4420" s="3">
        <v>0</v>
      </c>
      <c r="H4420" s="255">
        <v>40112</v>
      </c>
      <c r="I4420" s="270">
        <v>13.333333333333334</v>
      </c>
      <c r="J4420" s="3">
        <v>-1</v>
      </c>
      <c r="K4420" s="3" t="s">
        <v>12343</v>
      </c>
      <c r="L4420" s="3" t="s">
        <v>4726</v>
      </c>
      <c r="M4420" s="3" t="s">
        <v>5188</v>
      </c>
      <c r="N4420" s="3" t="s">
        <v>4718</v>
      </c>
      <c r="O4420" s="3" t="s">
        <v>4715</v>
      </c>
      <c r="P4420" s="3"/>
      <c r="Q4420" s="3"/>
      <c r="R4420" s="3"/>
      <c r="S4420" s="3"/>
      <c r="T4420" s="3" t="s">
        <v>4716</v>
      </c>
    </row>
    <row r="4421" spans="2:20">
      <c r="B4421" t="s">
        <v>12345</v>
      </c>
      <c r="C4421" t="s">
        <v>19017</v>
      </c>
      <c r="E4421" t="s">
        <v>16270</v>
      </c>
      <c r="F4421" s="3">
        <v>0</v>
      </c>
      <c r="G4421" s="3">
        <v>0</v>
      </c>
      <c r="H4421" s="255">
        <v>40112</v>
      </c>
      <c r="I4421" s="270">
        <v>13.333333333333334</v>
      </c>
      <c r="J4421" s="3">
        <v>-1</v>
      </c>
      <c r="K4421" s="3" t="s">
        <v>4752</v>
      </c>
      <c r="L4421" s="3" t="s">
        <v>5197</v>
      </c>
      <c r="M4421" s="3" t="s">
        <v>19018</v>
      </c>
      <c r="N4421" s="3" t="s">
        <v>4722</v>
      </c>
      <c r="O4421" s="3" t="s">
        <v>4715</v>
      </c>
      <c r="P4421" s="3"/>
      <c r="Q4421" s="3"/>
      <c r="R4421" s="3"/>
      <c r="S4421" s="3"/>
      <c r="T4421" s="3" t="s">
        <v>4716</v>
      </c>
    </row>
    <row r="4422" spans="2:20">
      <c r="B4422" t="s">
        <v>12345</v>
      </c>
      <c r="C4422" t="s">
        <v>19019</v>
      </c>
      <c r="E4422" t="s">
        <v>16824</v>
      </c>
      <c r="F4422" s="3">
        <v>0</v>
      </c>
      <c r="G4422" s="3">
        <v>0</v>
      </c>
      <c r="H4422" s="255">
        <v>40092</v>
      </c>
      <c r="I4422" s="270">
        <v>13.333333333333334</v>
      </c>
      <c r="J4422" s="3">
        <v>-1</v>
      </c>
      <c r="K4422" s="3" t="s">
        <v>12343</v>
      </c>
      <c r="L4422" s="3" t="s">
        <v>4753</v>
      </c>
      <c r="M4422" s="3" t="s">
        <v>4753</v>
      </c>
      <c r="N4422" s="3" t="s">
        <v>4718</v>
      </c>
      <c r="O4422" s="3" t="s">
        <v>4715</v>
      </c>
      <c r="P4422" s="3"/>
      <c r="Q4422" s="3"/>
      <c r="R4422" s="3"/>
      <c r="S4422" s="3"/>
      <c r="T4422" s="3" t="s">
        <v>4716</v>
      </c>
    </row>
    <row r="4423" spans="2:20">
      <c r="B4423" t="s">
        <v>12345</v>
      </c>
      <c r="C4423" t="s">
        <v>19020</v>
      </c>
      <c r="E4423" t="s">
        <v>15686</v>
      </c>
      <c r="F4423" s="3">
        <v>0</v>
      </c>
      <c r="G4423" s="3">
        <v>0</v>
      </c>
      <c r="H4423" s="255">
        <v>40112</v>
      </c>
      <c r="I4423" s="270">
        <v>13.333333333333334</v>
      </c>
      <c r="J4423" s="3">
        <v>-1</v>
      </c>
      <c r="K4423" s="3" t="s">
        <v>12343</v>
      </c>
      <c r="L4423" s="3" t="s">
        <v>4753</v>
      </c>
      <c r="M4423" s="3" t="s">
        <v>4753</v>
      </c>
      <c r="N4423" s="3" t="s">
        <v>4718</v>
      </c>
      <c r="O4423" s="3" t="s">
        <v>4715</v>
      </c>
      <c r="P4423" s="3"/>
      <c r="Q4423" s="3"/>
      <c r="R4423" s="3"/>
      <c r="S4423" s="3"/>
      <c r="T4423" s="3" t="s">
        <v>4716</v>
      </c>
    </row>
    <row r="4424" spans="2:20">
      <c r="B4424" t="s">
        <v>12345</v>
      </c>
      <c r="C4424" t="s">
        <v>19021</v>
      </c>
      <c r="E4424" t="s">
        <v>16484</v>
      </c>
      <c r="F4424" s="3">
        <v>0</v>
      </c>
      <c r="G4424" s="3">
        <v>0</v>
      </c>
      <c r="H4424" s="255">
        <v>40102</v>
      </c>
      <c r="I4424" s="270">
        <v>13.333333333333334</v>
      </c>
      <c r="J4424" s="3">
        <v>-1</v>
      </c>
      <c r="K4424" s="3" t="s">
        <v>12343</v>
      </c>
      <c r="L4424" s="3" t="s">
        <v>4753</v>
      </c>
      <c r="M4424" s="3" t="s">
        <v>4753</v>
      </c>
      <c r="N4424" s="3" t="s">
        <v>4718</v>
      </c>
      <c r="O4424" s="3" t="s">
        <v>4715</v>
      </c>
      <c r="P4424" s="3"/>
      <c r="Q4424" s="3"/>
      <c r="R4424" s="3"/>
      <c r="S4424" s="3"/>
      <c r="T4424" s="3" t="s">
        <v>4716</v>
      </c>
    </row>
    <row r="4425" spans="2:20">
      <c r="B4425" t="s">
        <v>12345</v>
      </c>
      <c r="C4425" t="s">
        <v>19022</v>
      </c>
      <c r="E4425" t="s">
        <v>13038</v>
      </c>
      <c r="F4425" s="3">
        <v>0</v>
      </c>
      <c r="G4425" s="3">
        <v>0</v>
      </c>
      <c r="H4425" s="255">
        <v>40117</v>
      </c>
      <c r="I4425" s="270">
        <v>13.333333333333334</v>
      </c>
      <c r="J4425" s="3">
        <v>117084</v>
      </c>
      <c r="K4425" s="3" t="s">
        <v>12343</v>
      </c>
      <c r="L4425" s="3" t="s">
        <v>4726</v>
      </c>
      <c r="M4425" s="3" t="s">
        <v>5228</v>
      </c>
      <c r="N4425" s="3" t="s">
        <v>4731</v>
      </c>
      <c r="O4425" s="3" t="s">
        <v>4715</v>
      </c>
      <c r="P4425" s="3"/>
      <c r="Q4425" s="3"/>
      <c r="R4425" s="3"/>
      <c r="S4425" s="3"/>
      <c r="T4425" s="3" t="s">
        <v>4716</v>
      </c>
    </row>
    <row r="4426" spans="2:20">
      <c r="B4426" t="s">
        <v>12345</v>
      </c>
      <c r="C4426" t="s">
        <v>19023</v>
      </c>
      <c r="E4426" t="s">
        <v>16020</v>
      </c>
      <c r="F4426" s="3">
        <v>0</v>
      </c>
      <c r="G4426" s="3">
        <v>0</v>
      </c>
      <c r="H4426" s="255">
        <v>40114</v>
      </c>
      <c r="I4426" s="270">
        <v>13.333333333333334</v>
      </c>
      <c r="J4426" s="3">
        <v>193693</v>
      </c>
      <c r="K4426" s="3" t="s">
        <v>12343</v>
      </c>
      <c r="L4426" s="3" t="s">
        <v>4726</v>
      </c>
      <c r="M4426" s="3" t="s">
        <v>4994</v>
      </c>
      <c r="N4426" s="3" t="s">
        <v>4712</v>
      </c>
      <c r="O4426" s="3" t="s">
        <v>4715</v>
      </c>
      <c r="P4426" s="3"/>
      <c r="Q4426" s="3"/>
      <c r="R4426" s="3"/>
      <c r="S4426" s="3"/>
      <c r="T4426" s="3" t="s">
        <v>4716</v>
      </c>
    </row>
    <row r="4427" spans="2:20">
      <c r="B4427" t="s">
        <v>12345</v>
      </c>
      <c r="C4427" t="s">
        <v>19024</v>
      </c>
      <c r="E4427" t="s">
        <v>18960</v>
      </c>
      <c r="F4427" s="3">
        <v>0</v>
      </c>
      <c r="G4427" s="3">
        <v>0</v>
      </c>
      <c r="H4427" s="255">
        <v>40059</v>
      </c>
      <c r="I4427" s="270">
        <v>13.416666666666666</v>
      </c>
      <c r="J4427" s="3">
        <v>-1</v>
      </c>
      <c r="K4427" s="3" t="s">
        <v>4752</v>
      </c>
      <c r="L4427" s="3" t="s">
        <v>4753</v>
      </c>
      <c r="M4427" s="3" t="s">
        <v>4753</v>
      </c>
      <c r="N4427" s="3" t="s">
        <v>4712</v>
      </c>
      <c r="O4427" s="3" t="s">
        <v>4715</v>
      </c>
      <c r="P4427" s="3"/>
      <c r="Q4427" s="3"/>
      <c r="R4427" s="3"/>
      <c r="S4427" s="3"/>
      <c r="T4427" s="3" t="s">
        <v>4716</v>
      </c>
    </row>
    <row r="4428" spans="2:20">
      <c r="B4428" t="s">
        <v>12345</v>
      </c>
      <c r="C4428" t="s">
        <v>19025</v>
      </c>
      <c r="E4428" t="s">
        <v>16747</v>
      </c>
      <c r="F4428" s="3">
        <v>0</v>
      </c>
      <c r="G4428" s="3">
        <v>0</v>
      </c>
      <c r="H4428" s="255">
        <v>40078</v>
      </c>
      <c r="I4428" s="270">
        <v>13.416666666666666</v>
      </c>
      <c r="J4428" s="3">
        <v>-1</v>
      </c>
      <c r="K4428" s="3" t="s">
        <v>4752</v>
      </c>
      <c r="L4428" s="3" t="s">
        <v>4753</v>
      </c>
      <c r="M4428" s="3" t="s">
        <v>4753</v>
      </c>
      <c r="N4428" s="3" t="s">
        <v>4718</v>
      </c>
      <c r="O4428" s="3" t="s">
        <v>4715</v>
      </c>
      <c r="P4428" s="3"/>
      <c r="Q4428" s="3"/>
      <c r="R4428" s="3"/>
      <c r="S4428" s="3"/>
      <c r="T4428" s="3" t="s">
        <v>4716</v>
      </c>
    </row>
    <row r="4429" spans="2:20">
      <c r="B4429" t="s">
        <v>12345</v>
      </c>
      <c r="C4429" t="s">
        <v>19026</v>
      </c>
      <c r="E4429" t="s">
        <v>14574</v>
      </c>
      <c r="F4429" s="3">
        <v>0</v>
      </c>
      <c r="G4429" s="3">
        <v>0</v>
      </c>
      <c r="H4429" s="255">
        <v>40085</v>
      </c>
      <c r="I4429" s="270">
        <v>13.416666666666666</v>
      </c>
      <c r="J4429" s="3">
        <v>-1</v>
      </c>
      <c r="K4429" s="3" t="s">
        <v>12343</v>
      </c>
      <c r="L4429" s="3" t="s">
        <v>4753</v>
      </c>
      <c r="M4429" s="3" t="s">
        <v>4753</v>
      </c>
      <c r="N4429" s="3" t="s">
        <v>4712</v>
      </c>
      <c r="O4429" s="3" t="s">
        <v>4715</v>
      </c>
      <c r="P4429" s="3"/>
      <c r="Q4429" s="3"/>
      <c r="R4429" s="3"/>
      <c r="S4429" s="3"/>
      <c r="T4429" s="3" t="s">
        <v>4716</v>
      </c>
    </row>
    <row r="4430" spans="2:20">
      <c r="B4430" t="s">
        <v>12345</v>
      </c>
      <c r="C4430" t="s">
        <v>19027</v>
      </c>
      <c r="E4430" t="s">
        <v>15009</v>
      </c>
      <c r="F4430" s="3">
        <v>0</v>
      </c>
      <c r="G4430" s="3">
        <v>0</v>
      </c>
      <c r="H4430" s="255">
        <v>40060</v>
      </c>
      <c r="I4430" s="270">
        <v>13.416666666666666</v>
      </c>
      <c r="J4430" s="3">
        <v>-1</v>
      </c>
      <c r="K4430" s="3" t="s">
        <v>12343</v>
      </c>
      <c r="L4430" s="3" t="s">
        <v>5324</v>
      </c>
      <c r="M4430" s="3" t="s">
        <v>13624</v>
      </c>
      <c r="N4430" s="3" t="s">
        <v>4722</v>
      </c>
      <c r="O4430" s="3" t="s">
        <v>4715</v>
      </c>
      <c r="P4430" s="3"/>
      <c r="Q4430" s="3"/>
      <c r="R4430" s="3"/>
      <c r="S4430" s="3"/>
      <c r="T4430" s="3" t="s">
        <v>4716</v>
      </c>
    </row>
    <row r="4431" spans="2:20">
      <c r="B4431" t="s">
        <v>12345</v>
      </c>
      <c r="C4431" t="s">
        <v>19028</v>
      </c>
      <c r="E4431" t="s">
        <v>13315</v>
      </c>
      <c r="F4431" s="3">
        <v>0</v>
      </c>
      <c r="G4431" s="3">
        <v>0</v>
      </c>
      <c r="H4431" s="255">
        <v>40075</v>
      </c>
      <c r="I4431" s="270">
        <v>13.416666666666666</v>
      </c>
      <c r="J4431" s="3">
        <v>-1</v>
      </c>
      <c r="K4431" s="3" t="s">
        <v>12343</v>
      </c>
      <c r="L4431" s="3" t="s">
        <v>5324</v>
      </c>
      <c r="M4431" s="3" t="s">
        <v>19029</v>
      </c>
      <c r="N4431" s="3" t="s">
        <v>4718</v>
      </c>
      <c r="O4431" s="3" t="s">
        <v>4715</v>
      </c>
      <c r="P4431" s="3"/>
      <c r="Q4431" s="3"/>
      <c r="R4431" s="3"/>
      <c r="S4431" s="3"/>
      <c r="T4431" s="3" t="s">
        <v>4716</v>
      </c>
    </row>
    <row r="4432" spans="2:20">
      <c r="B4432" t="s">
        <v>12345</v>
      </c>
      <c r="C4432" t="s">
        <v>19030</v>
      </c>
      <c r="E4432" t="s">
        <v>17954</v>
      </c>
      <c r="F4432" s="3">
        <v>0</v>
      </c>
      <c r="G4432" s="3">
        <v>0</v>
      </c>
      <c r="H4432" s="255">
        <v>40082</v>
      </c>
      <c r="I4432" s="270">
        <v>13.416666666666666</v>
      </c>
      <c r="J4432" s="3">
        <v>-1</v>
      </c>
      <c r="K4432" s="3" t="s">
        <v>4752</v>
      </c>
      <c r="L4432" s="3" t="s">
        <v>4726</v>
      </c>
      <c r="M4432" s="3" t="s">
        <v>4994</v>
      </c>
      <c r="N4432" s="3" t="s">
        <v>4718</v>
      </c>
      <c r="O4432" s="3" t="s">
        <v>4715</v>
      </c>
      <c r="P4432" s="3"/>
      <c r="Q4432" s="3"/>
      <c r="R4432" s="3"/>
      <c r="S4432" s="3"/>
      <c r="T4432" s="3" t="s">
        <v>4716</v>
      </c>
    </row>
    <row r="4433" spans="2:20">
      <c r="B4433" t="s">
        <v>12345</v>
      </c>
      <c r="C4433" t="s">
        <v>19031</v>
      </c>
      <c r="E4433" t="s">
        <v>12624</v>
      </c>
      <c r="F4433" s="3">
        <v>0</v>
      </c>
      <c r="G4433" s="3">
        <v>0</v>
      </c>
      <c r="H4433" s="255">
        <v>40086</v>
      </c>
      <c r="I4433" s="270">
        <v>13.416666666666666</v>
      </c>
      <c r="J4433" s="3">
        <v>472316</v>
      </c>
      <c r="K4433" s="3" t="s">
        <v>12343</v>
      </c>
      <c r="L4433" s="3" t="s">
        <v>4726</v>
      </c>
      <c r="M4433" s="3" t="s">
        <v>5972</v>
      </c>
      <c r="N4433" s="3" t="s">
        <v>4712</v>
      </c>
      <c r="O4433" s="3" t="s">
        <v>4715</v>
      </c>
      <c r="P4433" s="3"/>
      <c r="Q4433" s="3"/>
      <c r="R4433" s="3"/>
      <c r="S4433" s="3"/>
      <c r="T4433" s="3" t="s">
        <v>4716</v>
      </c>
    </row>
    <row r="4434" spans="2:20">
      <c r="B4434" t="s">
        <v>12345</v>
      </c>
      <c r="C4434" t="s">
        <v>19032</v>
      </c>
      <c r="E4434" t="s">
        <v>14325</v>
      </c>
      <c r="F4434" s="3">
        <v>0</v>
      </c>
      <c r="G4434" s="3">
        <v>0</v>
      </c>
      <c r="H4434" s="255">
        <v>40061</v>
      </c>
      <c r="I4434" s="270">
        <v>13.416666666666666</v>
      </c>
      <c r="J4434" s="3">
        <v>-1</v>
      </c>
      <c r="K4434" s="3" t="s">
        <v>4752</v>
      </c>
      <c r="L4434" s="3" t="s">
        <v>4726</v>
      </c>
      <c r="M4434" s="3" t="s">
        <v>15610</v>
      </c>
      <c r="N4434" s="3" t="s">
        <v>4718</v>
      </c>
      <c r="O4434" s="3" t="s">
        <v>4715</v>
      </c>
      <c r="P4434" s="3"/>
      <c r="Q4434" s="3"/>
      <c r="R4434" s="3"/>
      <c r="S4434" s="3"/>
      <c r="T4434" s="3" t="s">
        <v>4716</v>
      </c>
    </row>
    <row r="4435" spans="2:20">
      <c r="B4435" t="s">
        <v>12345</v>
      </c>
      <c r="C4435" t="s">
        <v>19033</v>
      </c>
      <c r="E4435" t="s">
        <v>17703</v>
      </c>
      <c r="F4435" s="3">
        <v>1</v>
      </c>
      <c r="G4435" s="3">
        <v>1951.46</v>
      </c>
      <c r="H4435" s="255">
        <v>40086</v>
      </c>
      <c r="I4435" s="270">
        <v>13.416666666666666</v>
      </c>
      <c r="J4435" s="3">
        <v>-1</v>
      </c>
      <c r="K4435" s="3" t="s">
        <v>4752</v>
      </c>
      <c r="L4435" s="3" t="s">
        <v>4726</v>
      </c>
      <c r="M4435" s="3" t="s">
        <v>5228</v>
      </c>
      <c r="N4435" s="3" t="s">
        <v>4712</v>
      </c>
      <c r="O4435" s="3" t="s">
        <v>4715</v>
      </c>
      <c r="P4435" s="3"/>
      <c r="Q4435" s="3"/>
      <c r="R4435" s="3"/>
      <c r="S4435" s="3"/>
      <c r="T4435" s="3" t="s">
        <v>4716</v>
      </c>
    </row>
    <row r="4436" spans="2:20">
      <c r="B4436" t="s">
        <v>12345</v>
      </c>
      <c r="C4436" t="s">
        <v>19034</v>
      </c>
      <c r="E4436" t="s">
        <v>13591</v>
      </c>
      <c r="F4436" s="3">
        <v>0</v>
      </c>
      <c r="G4436" s="3">
        <v>0</v>
      </c>
      <c r="H4436" s="255">
        <v>40049</v>
      </c>
      <c r="I4436" s="270">
        <v>13.5</v>
      </c>
      <c r="J4436" s="3">
        <v>-1</v>
      </c>
      <c r="K4436" s="3" t="s">
        <v>12343</v>
      </c>
      <c r="L4436" s="3" t="s">
        <v>4726</v>
      </c>
      <c r="M4436" s="3" t="s">
        <v>5188</v>
      </c>
      <c r="N4436" s="3" t="s">
        <v>4718</v>
      </c>
      <c r="O4436" s="3" t="s">
        <v>4715</v>
      </c>
      <c r="P4436" s="3"/>
      <c r="Q4436" s="3"/>
      <c r="R4436" s="3"/>
      <c r="S4436" s="3"/>
      <c r="T4436" s="3" t="s">
        <v>4716</v>
      </c>
    </row>
    <row r="4437" spans="2:20">
      <c r="B4437" t="s">
        <v>12345</v>
      </c>
      <c r="C4437" t="s">
        <v>19035</v>
      </c>
      <c r="E4437" t="s">
        <v>19036</v>
      </c>
      <c r="F4437" s="3">
        <v>0</v>
      </c>
      <c r="G4437" s="3">
        <v>0</v>
      </c>
      <c r="H4437" s="255">
        <v>40046</v>
      </c>
      <c r="I4437" s="270">
        <v>13.5</v>
      </c>
      <c r="J4437" s="3">
        <v>-1</v>
      </c>
      <c r="K4437" s="3" t="s">
        <v>4752</v>
      </c>
      <c r="L4437" s="3" t="s">
        <v>5197</v>
      </c>
      <c r="M4437" s="3" t="s">
        <v>19037</v>
      </c>
      <c r="N4437" s="3" t="s">
        <v>4722</v>
      </c>
      <c r="O4437" s="3" t="s">
        <v>4715</v>
      </c>
      <c r="P4437" s="3"/>
      <c r="Q4437" s="3"/>
      <c r="R4437" s="3"/>
      <c r="S4437" s="3"/>
      <c r="T4437" s="3" t="s">
        <v>4716</v>
      </c>
    </row>
    <row r="4438" spans="2:20">
      <c r="B4438" t="s">
        <v>12345</v>
      </c>
      <c r="C4438" t="s">
        <v>19038</v>
      </c>
      <c r="E4438" t="s">
        <v>12677</v>
      </c>
      <c r="F4438" s="3">
        <v>0</v>
      </c>
      <c r="G4438" s="3">
        <v>0</v>
      </c>
      <c r="H4438" s="255">
        <v>40044</v>
      </c>
      <c r="I4438" s="270">
        <v>13.5</v>
      </c>
      <c r="J4438" s="3">
        <v>251266</v>
      </c>
      <c r="K4438" s="3" t="s">
        <v>4752</v>
      </c>
      <c r="L4438" s="3" t="s">
        <v>4726</v>
      </c>
      <c r="M4438" s="3" t="s">
        <v>13099</v>
      </c>
      <c r="N4438" s="3" t="s">
        <v>4712</v>
      </c>
      <c r="O4438" s="3" t="s">
        <v>4715</v>
      </c>
      <c r="P4438" s="3"/>
      <c r="Q4438" s="3"/>
      <c r="R4438" s="3"/>
      <c r="S4438" s="3"/>
      <c r="T4438" s="3" t="s">
        <v>4716</v>
      </c>
    </row>
    <row r="4439" spans="2:20">
      <c r="B4439" t="s">
        <v>12345</v>
      </c>
      <c r="C4439" t="s">
        <v>19039</v>
      </c>
      <c r="E4439" t="s">
        <v>15631</v>
      </c>
      <c r="F4439" s="3">
        <v>0</v>
      </c>
      <c r="G4439" s="3">
        <v>0</v>
      </c>
      <c r="H4439" s="255">
        <v>40056</v>
      </c>
      <c r="I4439" s="270">
        <v>13.5</v>
      </c>
      <c r="J4439" s="3">
        <v>-1</v>
      </c>
      <c r="K4439" s="3" t="s">
        <v>12343</v>
      </c>
      <c r="L4439" s="3" t="s">
        <v>5324</v>
      </c>
      <c r="M4439" s="3" t="s">
        <v>11774</v>
      </c>
      <c r="N4439" s="3" t="s">
        <v>4712</v>
      </c>
      <c r="O4439" s="3" t="s">
        <v>4715</v>
      </c>
      <c r="P4439" s="3"/>
      <c r="Q4439" s="3"/>
      <c r="R4439" s="3"/>
      <c r="S4439" s="3"/>
      <c r="T4439" s="3" t="s">
        <v>4716</v>
      </c>
    </row>
    <row r="4440" spans="2:20">
      <c r="B4440" t="s">
        <v>12345</v>
      </c>
      <c r="C4440" t="s">
        <v>19040</v>
      </c>
      <c r="E4440" t="s">
        <v>15106</v>
      </c>
      <c r="F4440" s="3">
        <v>0</v>
      </c>
      <c r="G4440" s="3">
        <v>0</v>
      </c>
      <c r="H4440" s="255">
        <v>40031</v>
      </c>
      <c r="I4440" s="270">
        <v>13.5</v>
      </c>
      <c r="J4440" s="3">
        <v>-1</v>
      </c>
      <c r="K4440" s="3" t="s">
        <v>4752</v>
      </c>
      <c r="L4440" s="3" t="s">
        <v>4726</v>
      </c>
      <c r="M4440" s="3" t="s">
        <v>4994</v>
      </c>
      <c r="N4440" s="3" t="s">
        <v>4722</v>
      </c>
      <c r="O4440" s="3" t="s">
        <v>4715</v>
      </c>
      <c r="P4440" s="3"/>
      <c r="Q4440" s="3"/>
      <c r="R4440" s="3"/>
      <c r="S4440" s="3"/>
      <c r="T4440" s="3" t="s">
        <v>4716</v>
      </c>
    </row>
    <row r="4441" spans="2:20">
      <c r="B4441" t="s">
        <v>12345</v>
      </c>
      <c r="C4441" t="s">
        <v>19041</v>
      </c>
      <c r="E4441" t="s">
        <v>13158</v>
      </c>
      <c r="F4441" s="3">
        <v>1</v>
      </c>
      <c r="G4441" s="3">
        <v>1374.56</v>
      </c>
      <c r="H4441" s="255">
        <v>40040</v>
      </c>
      <c r="I4441" s="270">
        <v>13.5</v>
      </c>
      <c r="J4441" s="3">
        <v>-1</v>
      </c>
      <c r="K4441" s="3" t="s">
        <v>4752</v>
      </c>
      <c r="L4441" s="3" t="s">
        <v>5197</v>
      </c>
      <c r="M4441" s="3" t="s">
        <v>17934</v>
      </c>
      <c r="N4441" s="3" t="s">
        <v>4722</v>
      </c>
      <c r="O4441" s="3" t="s">
        <v>4715</v>
      </c>
      <c r="P4441" s="3"/>
      <c r="Q4441" s="3"/>
      <c r="R4441" s="3"/>
      <c r="S4441" s="3"/>
      <c r="T4441" s="3" t="s">
        <v>4716</v>
      </c>
    </row>
    <row r="4442" spans="2:20">
      <c r="B4442" t="s">
        <v>12345</v>
      </c>
      <c r="C4442" t="s">
        <v>19042</v>
      </c>
      <c r="E4442" t="s">
        <v>16185</v>
      </c>
      <c r="F4442" s="3">
        <v>0</v>
      </c>
      <c r="G4442" s="3">
        <v>0</v>
      </c>
      <c r="H4442" s="255">
        <v>40056</v>
      </c>
      <c r="I4442" s="270">
        <v>13.5</v>
      </c>
      <c r="J4442" s="3">
        <v>-1</v>
      </c>
      <c r="K4442" s="3" t="s">
        <v>4752</v>
      </c>
      <c r="L4442" s="3" t="s">
        <v>4726</v>
      </c>
      <c r="M4442" s="3" t="s">
        <v>15479</v>
      </c>
      <c r="N4442" s="3" t="s">
        <v>4718</v>
      </c>
      <c r="O4442" s="3" t="s">
        <v>4715</v>
      </c>
      <c r="P4442" s="3"/>
      <c r="Q4442" s="3"/>
      <c r="R4442" s="3"/>
      <c r="S4442" s="3"/>
      <c r="T4442" s="3" t="s">
        <v>4716</v>
      </c>
    </row>
    <row r="4443" spans="2:20">
      <c r="B4443" t="s">
        <v>12345</v>
      </c>
      <c r="C4443" t="s">
        <v>19043</v>
      </c>
      <c r="E4443" t="s">
        <v>18343</v>
      </c>
      <c r="F4443" s="3">
        <v>0</v>
      </c>
      <c r="G4443" s="3">
        <v>0</v>
      </c>
      <c r="H4443" s="255">
        <v>40037</v>
      </c>
      <c r="I4443" s="270">
        <v>13.5</v>
      </c>
      <c r="J4443" s="3">
        <v>-1</v>
      </c>
      <c r="K4443" s="3" t="s">
        <v>4752</v>
      </c>
      <c r="L4443" s="3" t="s">
        <v>4753</v>
      </c>
      <c r="M4443" s="3" t="s">
        <v>4753</v>
      </c>
      <c r="N4443" s="3" t="s">
        <v>4718</v>
      </c>
      <c r="O4443" s="3" t="s">
        <v>4715</v>
      </c>
      <c r="P4443" s="3"/>
      <c r="Q4443" s="3"/>
      <c r="R4443" s="3"/>
      <c r="S4443" s="3"/>
      <c r="T4443" s="3" t="s">
        <v>4716</v>
      </c>
    </row>
    <row r="4444" spans="2:20">
      <c r="B4444" t="s">
        <v>12345</v>
      </c>
      <c r="C4444" t="s">
        <v>19044</v>
      </c>
      <c r="E4444" t="s">
        <v>16750</v>
      </c>
      <c r="F4444" s="3">
        <v>0</v>
      </c>
      <c r="G4444" s="3">
        <v>0</v>
      </c>
      <c r="H4444" s="255">
        <v>40056</v>
      </c>
      <c r="I4444" s="270">
        <v>13.5</v>
      </c>
      <c r="J4444" s="3">
        <v>-1</v>
      </c>
      <c r="K4444" s="3" t="s">
        <v>12343</v>
      </c>
      <c r="L4444" s="3" t="s">
        <v>4753</v>
      </c>
      <c r="M4444" s="3" t="s">
        <v>4753</v>
      </c>
      <c r="N4444" s="3" t="s">
        <v>4712</v>
      </c>
      <c r="O4444" s="3" t="s">
        <v>4715</v>
      </c>
      <c r="P4444" s="3"/>
      <c r="Q4444" s="3"/>
      <c r="R4444" s="3"/>
      <c r="S4444" s="3"/>
      <c r="T4444" s="3" t="s">
        <v>4716</v>
      </c>
    </row>
    <row r="4445" spans="2:20">
      <c r="B4445" t="s">
        <v>12378</v>
      </c>
      <c r="C4445" t="s">
        <v>19045</v>
      </c>
      <c r="E4445" t="s">
        <v>12966</v>
      </c>
      <c r="F4445" s="3">
        <v>0</v>
      </c>
      <c r="G4445" s="3">
        <v>0</v>
      </c>
      <c r="H4445" s="255">
        <v>40004</v>
      </c>
      <c r="I4445" s="270">
        <v>13.583333333333334</v>
      </c>
      <c r="J4445" s="3">
        <v>-1</v>
      </c>
      <c r="K4445" s="3" t="s">
        <v>4752</v>
      </c>
      <c r="L4445" s="3" t="s">
        <v>4726</v>
      </c>
      <c r="M4445" s="3" t="s">
        <v>8841</v>
      </c>
      <c r="N4445" s="3" t="s">
        <v>4718</v>
      </c>
      <c r="O4445" s="3" t="s">
        <v>4715</v>
      </c>
      <c r="P4445" s="3"/>
      <c r="Q4445" s="3"/>
      <c r="R4445" s="3"/>
      <c r="S4445" s="3"/>
      <c r="T4445" s="3" t="s">
        <v>4716</v>
      </c>
    </row>
    <row r="4446" spans="2:20">
      <c r="B4446" t="s">
        <v>12345</v>
      </c>
      <c r="C4446" t="s">
        <v>19046</v>
      </c>
      <c r="E4446" t="s">
        <v>12434</v>
      </c>
      <c r="F4446" s="3">
        <v>0</v>
      </c>
      <c r="G4446" s="3">
        <v>0</v>
      </c>
      <c r="H4446" s="255">
        <v>40007</v>
      </c>
      <c r="I4446" s="270">
        <v>13.583333333333334</v>
      </c>
      <c r="J4446" s="3">
        <v>177430</v>
      </c>
      <c r="K4446" s="3" t="s">
        <v>12343</v>
      </c>
      <c r="L4446" s="3" t="s">
        <v>4726</v>
      </c>
      <c r="M4446" s="3" t="s">
        <v>19047</v>
      </c>
      <c r="N4446" s="3" t="s">
        <v>4731</v>
      </c>
      <c r="O4446" s="3" t="s">
        <v>4715</v>
      </c>
      <c r="P4446" s="3"/>
      <c r="Q4446" s="3"/>
      <c r="R4446" s="3"/>
      <c r="S4446" s="3"/>
      <c r="T4446" s="3" t="s">
        <v>4716</v>
      </c>
    </row>
    <row r="4447" spans="2:20">
      <c r="B4447" t="s">
        <v>12345</v>
      </c>
      <c r="C4447" t="s">
        <v>19048</v>
      </c>
      <c r="E4447" t="s">
        <v>16743</v>
      </c>
      <c r="F4447" s="3">
        <v>1</v>
      </c>
      <c r="G4447" s="3">
        <v>4304.3900000000003</v>
      </c>
      <c r="H4447" s="255">
        <v>40024</v>
      </c>
      <c r="I4447" s="270">
        <v>13.583333333333334</v>
      </c>
      <c r="J4447" s="3">
        <v>-1</v>
      </c>
      <c r="K4447" s="3" t="s">
        <v>4752</v>
      </c>
      <c r="L4447" s="3" t="s">
        <v>4753</v>
      </c>
      <c r="M4447" s="3" t="s">
        <v>4753</v>
      </c>
      <c r="N4447" s="3" t="s">
        <v>4722</v>
      </c>
      <c r="O4447" s="3" t="s">
        <v>4715</v>
      </c>
      <c r="P4447" s="3"/>
      <c r="Q4447" s="3"/>
      <c r="R4447" s="3"/>
      <c r="S4447" s="3"/>
      <c r="T4447" s="3" t="s">
        <v>4716</v>
      </c>
    </row>
    <row r="4448" spans="2:20">
      <c r="B4448" t="s">
        <v>12345</v>
      </c>
      <c r="C4448" t="s">
        <v>19049</v>
      </c>
      <c r="E4448" t="s">
        <v>15110</v>
      </c>
      <c r="F4448" s="3">
        <v>0</v>
      </c>
      <c r="G4448" s="3">
        <v>0</v>
      </c>
      <c r="H4448" s="255">
        <v>40023</v>
      </c>
      <c r="I4448" s="270">
        <v>13.583333333333334</v>
      </c>
      <c r="J4448" s="3">
        <v>-1</v>
      </c>
      <c r="K4448" s="3" t="s">
        <v>4752</v>
      </c>
      <c r="L4448" s="3" t="s">
        <v>4726</v>
      </c>
      <c r="M4448" s="3" t="s">
        <v>4994</v>
      </c>
      <c r="N4448" s="3" t="s">
        <v>4722</v>
      </c>
      <c r="O4448" s="3" t="s">
        <v>4715</v>
      </c>
      <c r="P4448" s="3"/>
      <c r="Q4448" s="3"/>
      <c r="R4448" s="3"/>
      <c r="S4448" s="3"/>
      <c r="T4448" s="3" t="s">
        <v>4716</v>
      </c>
    </row>
    <row r="4449" spans="2:20">
      <c r="B4449" t="s">
        <v>12345</v>
      </c>
      <c r="C4449" t="s">
        <v>19050</v>
      </c>
      <c r="E4449" t="s">
        <v>16877</v>
      </c>
      <c r="F4449" s="3">
        <v>2</v>
      </c>
      <c r="G4449" s="3">
        <v>4693.88</v>
      </c>
      <c r="H4449" s="255">
        <v>40012</v>
      </c>
      <c r="I4449" s="270">
        <v>13.583333333333334</v>
      </c>
      <c r="J4449" s="3">
        <v>-1</v>
      </c>
      <c r="K4449" s="3" t="s">
        <v>12343</v>
      </c>
      <c r="L4449" s="3" t="s">
        <v>5197</v>
      </c>
      <c r="M4449" s="3" t="s">
        <v>10405</v>
      </c>
      <c r="N4449" s="3" t="s">
        <v>4722</v>
      </c>
      <c r="O4449" s="3" t="s">
        <v>4715</v>
      </c>
      <c r="P4449" s="3"/>
      <c r="Q4449" s="3"/>
      <c r="R4449" s="3"/>
      <c r="S4449" s="3"/>
      <c r="T4449" s="3" t="s">
        <v>4716</v>
      </c>
    </row>
    <row r="4450" spans="2:20">
      <c r="B4450" t="s">
        <v>12345</v>
      </c>
      <c r="C4450" t="s">
        <v>19051</v>
      </c>
      <c r="E4450" t="s">
        <v>13969</v>
      </c>
      <c r="F4450" s="3">
        <v>0</v>
      </c>
      <c r="G4450" s="3">
        <v>0</v>
      </c>
      <c r="H4450" s="255">
        <v>40014</v>
      </c>
      <c r="I4450" s="270">
        <v>13.583333333333334</v>
      </c>
      <c r="J4450" s="3">
        <v>-1</v>
      </c>
      <c r="K4450" s="3" t="s">
        <v>4752</v>
      </c>
      <c r="L4450" s="3" t="s">
        <v>4726</v>
      </c>
      <c r="M4450" s="3" t="s">
        <v>19052</v>
      </c>
      <c r="N4450" s="3" t="s">
        <v>4722</v>
      </c>
      <c r="O4450" s="3" t="s">
        <v>4715</v>
      </c>
      <c r="P4450" s="3"/>
      <c r="Q4450" s="3"/>
      <c r="R4450" s="3"/>
      <c r="S4450" s="3"/>
      <c r="T4450" s="3" t="s">
        <v>4716</v>
      </c>
    </row>
    <row r="4451" spans="2:20">
      <c r="B4451" t="s">
        <v>12345</v>
      </c>
      <c r="C4451" t="s">
        <v>19053</v>
      </c>
      <c r="E4451" t="s">
        <v>14862</v>
      </c>
      <c r="F4451" s="3">
        <v>1</v>
      </c>
      <c r="G4451" s="3">
        <v>389.49</v>
      </c>
      <c r="H4451" s="255">
        <v>40004</v>
      </c>
      <c r="I4451" s="270">
        <v>13.583333333333334</v>
      </c>
      <c r="J4451" s="3">
        <v>-1</v>
      </c>
      <c r="K4451" s="3" t="s">
        <v>4752</v>
      </c>
      <c r="L4451" s="3" t="s">
        <v>4753</v>
      </c>
      <c r="M4451" s="3" t="s">
        <v>4753</v>
      </c>
      <c r="N4451" s="3" t="s">
        <v>4769</v>
      </c>
      <c r="O4451" s="3" t="s">
        <v>4715</v>
      </c>
      <c r="P4451" s="3"/>
      <c r="Q4451" s="3"/>
      <c r="R4451" s="3"/>
      <c r="S4451" s="3"/>
      <c r="T4451" s="3" t="s">
        <v>4716</v>
      </c>
    </row>
    <row r="4452" spans="2:20">
      <c r="B4452" t="s">
        <v>12378</v>
      </c>
      <c r="C4452" t="s">
        <v>19054</v>
      </c>
      <c r="E4452" t="s">
        <v>19055</v>
      </c>
      <c r="F4452" s="3">
        <v>0</v>
      </c>
      <c r="G4452" s="3">
        <v>0</v>
      </c>
      <c r="H4452" s="255">
        <v>40009</v>
      </c>
      <c r="I4452" s="270">
        <v>13.583333333333334</v>
      </c>
      <c r="J4452" s="3">
        <v>-1</v>
      </c>
      <c r="K4452" s="3" t="s">
        <v>12343</v>
      </c>
      <c r="L4452" s="3" t="s">
        <v>4753</v>
      </c>
      <c r="M4452" s="3" t="s">
        <v>4753</v>
      </c>
      <c r="N4452" s="3" t="s">
        <v>4718</v>
      </c>
      <c r="O4452" s="3" t="s">
        <v>4715</v>
      </c>
      <c r="P4452" s="3"/>
      <c r="Q4452" s="3"/>
      <c r="R4452" s="3"/>
      <c r="S4452" s="3"/>
      <c r="T4452" s="3" t="s">
        <v>4716</v>
      </c>
    </row>
    <row r="4453" spans="2:20">
      <c r="B4453" t="s">
        <v>12345</v>
      </c>
      <c r="C4453" t="s">
        <v>19056</v>
      </c>
      <c r="E4453" t="s">
        <v>17155</v>
      </c>
      <c r="F4453" s="3">
        <v>0</v>
      </c>
      <c r="G4453" s="3">
        <v>0</v>
      </c>
      <c r="H4453" s="255">
        <v>39969</v>
      </c>
      <c r="I4453" s="270">
        <v>13.666666666666666</v>
      </c>
      <c r="J4453" s="3">
        <v>-1</v>
      </c>
      <c r="K4453" s="3" t="s">
        <v>4752</v>
      </c>
      <c r="L4453" s="3" t="s">
        <v>4753</v>
      </c>
      <c r="M4453" s="3" t="s">
        <v>4753</v>
      </c>
      <c r="N4453" s="3" t="s">
        <v>4722</v>
      </c>
      <c r="O4453" s="3" t="s">
        <v>4715</v>
      </c>
      <c r="P4453" s="3"/>
      <c r="Q4453" s="3"/>
      <c r="R4453" s="3"/>
      <c r="S4453" s="3"/>
      <c r="T4453" s="3" t="s">
        <v>4716</v>
      </c>
    </row>
    <row r="4454" spans="2:20">
      <c r="B4454" t="s">
        <v>12345</v>
      </c>
      <c r="C4454" t="s">
        <v>19057</v>
      </c>
      <c r="E4454" t="s">
        <v>15930</v>
      </c>
      <c r="F4454" s="3">
        <v>0</v>
      </c>
      <c r="G4454" s="3">
        <v>0</v>
      </c>
      <c r="H4454" s="255">
        <v>39990</v>
      </c>
      <c r="I4454" s="270">
        <v>13.666666666666666</v>
      </c>
      <c r="J4454" s="3">
        <v>-1</v>
      </c>
      <c r="K4454" s="3" t="s">
        <v>12343</v>
      </c>
      <c r="L4454" s="3" t="s">
        <v>4753</v>
      </c>
      <c r="M4454" s="3" t="s">
        <v>4753</v>
      </c>
      <c r="N4454" s="3" t="s">
        <v>4731</v>
      </c>
      <c r="O4454" s="3" t="s">
        <v>4715</v>
      </c>
      <c r="P4454" s="3"/>
      <c r="Q4454" s="3"/>
      <c r="R4454" s="3"/>
      <c r="S4454" s="3"/>
      <c r="T4454" s="3" t="s">
        <v>4716</v>
      </c>
    </row>
    <row r="4455" spans="2:20">
      <c r="B4455" t="s">
        <v>12345</v>
      </c>
      <c r="C4455" t="s">
        <v>19058</v>
      </c>
      <c r="E4455" t="s">
        <v>14827</v>
      </c>
      <c r="F4455" s="3">
        <v>0</v>
      </c>
      <c r="G4455" s="3">
        <v>0</v>
      </c>
      <c r="H4455" s="255">
        <v>39965</v>
      </c>
      <c r="I4455" s="270">
        <v>13.666666666666666</v>
      </c>
      <c r="J4455" s="3">
        <v>-1</v>
      </c>
      <c r="K4455" s="3" t="s">
        <v>4752</v>
      </c>
      <c r="L4455" s="3" t="s">
        <v>4726</v>
      </c>
      <c r="M4455" s="3" t="s">
        <v>5972</v>
      </c>
      <c r="N4455" s="3" t="s">
        <v>4722</v>
      </c>
      <c r="O4455" s="3" t="s">
        <v>4715</v>
      </c>
      <c r="P4455" s="3"/>
      <c r="Q4455" s="3"/>
      <c r="R4455" s="3"/>
      <c r="S4455" s="3"/>
      <c r="T4455" s="3" t="s">
        <v>4716</v>
      </c>
    </row>
    <row r="4456" spans="2:20">
      <c r="B4456" t="s">
        <v>12345</v>
      </c>
      <c r="C4456" t="s">
        <v>19059</v>
      </c>
      <c r="E4456" t="s">
        <v>17638</v>
      </c>
      <c r="F4456" s="3">
        <v>1</v>
      </c>
      <c r="G4456" s="3">
        <v>2752.72</v>
      </c>
      <c r="H4456" s="255">
        <v>39968</v>
      </c>
      <c r="I4456" s="270">
        <v>13.666666666666666</v>
      </c>
      <c r="J4456" s="3">
        <v>-1</v>
      </c>
      <c r="K4456" s="3" t="s">
        <v>4752</v>
      </c>
      <c r="L4456" s="3" t="s">
        <v>4726</v>
      </c>
      <c r="M4456" s="3" t="s">
        <v>11774</v>
      </c>
      <c r="N4456" s="3" t="s">
        <v>4718</v>
      </c>
      <c r="O4456" s="3" t="s">
        <v>4715</v>
      </c>
      <c r="P4456" s="3"/>
      <c r="Q4456" s="3"/>
      <c r="R4456" s="3"/>
      <c r="S4456" s="3"/>
      <c r="T4456" s="3" t="s">
        <v>4716</v>
      </c>
    </row>
    <row r="4457" spans="2:20">
      <c r="B4457" t="s">
        <v>12345</v>
      </c>
      <c r="C4457" t="s">
        <v>19060</v>
      </c>
      <c r="E4457" t="s">
        <v>16724</v>
      </c>
      <c r="F4457" s="3">
        <v>0</v>
      </c>
      <c r="G4457" s="3">
        <v>0</v>
      </c>
      <c r="H4457" s="255">
        <v>39965</v>
      </c>
      <c r="I4457" s="270">
        <v>13.666666666666666</v>
      </c>
      <c r="J4457" s="3">
        <v>-1</v>
      </c>
      <c r="K4457" s="3" t="s">
        <v>4752</v>
      </c>
      <c r="L4457" s="3" t="s">
        <v>4726</v>
      </c>
      <c r="M4457" s="3" t="s">
        <v>7955</v>
      </c>
      <c r="N4457" s="3" t="s">
        <v>4722</v>
      </c>
      <c r="O4457" s="3" t="s">
        <v>4715</v>
      </c>
      <c r="P4457" s="3"/>
      <c r="Q4457" s="3"/>
      <c r="R4457" s="3"/>
      <c r="S4457" s="3"/>
      <c r="T4457" s="3" t="s">
        <v>4716</v>
      </c>
    </row>
    <row r="4458" spans="2:20">
      <c r="B4458" t="s">
        <v>12345</v>
      </c>
      <c r="C4458" t="s">
        <v>19061</v>
      </c>
      <c r="E4458" t="s">
        <v>17178</v>
      </c>
      <c r="F4458" s="3">
        <v>0</v>
      </c>
      <c r="G4458" s="3">
        <v>0</v>
      </c>
      <c r="H4458" s="255">
        <v>39966</v>
      </c>
      <c r="I4458" s="270">
        <v>13.666666666666666</v>
      </c>
      <c r="J4458" s="3">
        <v>-1</v>
      </c>
      <c r="K4458" s="3" t="s">
        <v>4752</v>
      </c>
      <c r="L4458" s="3" t="s">
        <v>4726</v>
      </c>
      <c r="M4458" s="3" t="s">
        <v>5228</v>
      </c>
      <c r="N4458" s="3" t="s">
        <v>4731</v>
      </c>
      <c r="O4458" s="3" t="s">
        <v>4715</v>
      </c>
      <c r="P4458" s="3"/>
      <c r="Q4458" s="3"/>
      <c r="R4458" s="3"/>
      <c r="S4458" s="3"/>
      <c r="T4458" s="3" t="s">
        <v>4716</v>
      </c>
    </row>
    <row r="4459" spans="2:20">
      <c r="B4459" t="s">
        <v>12345</v>
      </c>
      <c r="C4459" t="s">
        <v>19062</v>
      </c>
      <c r="E4459" t="s">
        <v>15246</v>
      </c>
      <c r="F4459" s="3">
        <v>0</v>
      </c>
      <c r="G4459" s="3">
        <v>0</v>
      </c>
      <c r="H4459" s="255">
        <v>39965</v>
      </c>
      <c r="I4459" s="270">
        <v>13.666666666666666</v>
      </c>
      <c r="J4459" s="3">
        <v>-1</v>
      </c>
      <c r="K4459" s="3" t="s">
        <v>4752</v>
      </c>
      <c r="L4459" s="3" t="s">
        <v>4726</v>
      </c>
      <c r="M4459" s="3" t="s">
        <v>15479</v>
      </c>
      <c r="N4459" s="3" t="s">
        <v>4722</v>
      </c>
      <c r="O4459" s="3" t="s">
        <v>4715</v>
      </c>
      <c r="P4459" s="3"/>
      <c r="Q4459" s="3"/>
      <c r="R4459" s="3"/>
      <c r="S4459" s="3"/>
      <c r="T4459" s="3" t="s">
        <v>4716</v>
      </c>
    </row>
    <row r="4460" spans="2:20">
      <c r="B4460" t="s">
        <v>12345</v>
      </c>
      <c r="C4460" t="s">
        <v>19063</v>
      </c>
      <c r="E4460" t="s">
        <v>15909</v>
      </c>
      <c r="F4460" s="3">
        <v>0</v>
      </c>
      <c r="G4460" s="3">
        <v>0</v>
      </c>
      <c r="H4460" s="255">
        <v>39993</v>
      </c>
      <c r="I4460" s="270">
        <v>13.666666666666666</v>
      </c>
      <c r="J4460" s="3">
        <v>-1</v>
      </c>
      <c r="K4460" s="3" t="s">
        <v>12343</v>
      </c>
      <c r="L4460" s="3" t="s">
        <v>4726</v>
      </c>
      <c r="M4460" s="3" t="s">
        <v>5889</v>
      </c>
      <c r="N4460" s="3" t="s">
        <v>4731</v>
      </c>
      <c r="O4460" s="3" t="s">
        <v>4715</v>
      </c>
      <c r="P4460" s="3"/>
      <c r="Q4460" s="3"/>
      <c r="R4460" s="3"/>
      <c r="S4460" s="3"/>
      <c r="T4460" s="3" t="s">
        <v>4716</v>
      </c>
    </row>
    <row r="4461" spans="2:20">
      <c r="B4461" t="s">
        <v>12345</v>
      </c>
      <c r="C4461" t="s">
        <v>19064</v>
      </c>
      <c r="E4461" t="s">
        <v>13036</v>
      </c>
      <c r="F4461" s="3">
        <v>0</v>
      </c>
      <c r="G4461" s="3">
        <v>0</v>
      </c>
      <c r="H4461" s="255">
        <v>39994</v>
      </c>
      <c r="I4461" s="270">
        <v>13.666666666666666</v>
      </c>
      <c r="J4461" s="3">
        <v>221801</v>
      </c>
      <c r="K4461" s="3" t="s">
        <v>12343</v>
      </c>
      <c r="L4461" s="3" t="s">
        <v>4726</v>
      </c>
      <c r="M4461" s="3" t="s">
        <v>5228</v>
      </c>
      <c r="N4461" s="3" t="s">
        <v>4731</v>
      </c>
      <c r="O4461" s="3" t="s">
        <v>4715</v>
      </c>
      <c r="P4461" s="3"/>
      <c r="Q4461" s="3"/>
      <c r="R4461" s="3"/>
      <c r="S4461" s="3"/>
      <c r="T4461" s="3" t="s">
        <v>4716</v>
      </c>
    </row>
    <row r="4462" spans="2:20">
      <c r="B4462" t="s">
        <v>12345</v>
      </c>
      <c r="C4462" t="s">
        <v>19065</v>
      </c>
      <c r="E4462" t="s">
        <v>12769</v>
      </c>
      <c r="F4462" s="3">
        <v>0</v>
      </c>
      <c r="G4462" s="3">
        <v>0</v>
      </c>
      <c r="H4462" s="255">
        <v>39994</v>
      </c>
      <c r="I4462" s="270">
        <v>13.666666666666666</v>
      </c>
      <c r="J4462" s="3">
        <v>-1</v>
      </c>
      <c r="K4462" s="3" t="s">
        <v>4752</v>
      </c>
      <c r="L4462" s="3" t="s">
        <v>4726</v>
      </c>
      <c r="M4462" s="3" t="s">
        <v>5972</v>
      </c>
      <c r="N4462" s="3" t="s">
        <v>4722</v>
      </c>
      <c r="O4462" s="3" t="s">
        <v>4715</v>
      </c>
      <c r="P4462" s="3"/>
      <c r="Q4462" s="3"/>
      <c r="R4462" s="3"/>
      <c r="S4462" s="3"/>
      <c r="T4462" s="3" t="s">
        <v>4716</v>
      </c>
    </row>
    <row r="4463" spans="2:20">
      <c r="B4463" t="s">
        <v>12345</v>
      </c>
      <c r="C4463" t="s">
        <v>19066</v>
      </c>
      <c r="E4463" t="s">
        <v>14264</v>
      </c>
      <c r="F4463" s="3">
        <v>0</v>
      </c>
      <c r="G4463" s="3">
        <v>0</v>
      </c>
      <c r="H4463" s="255">
        <v>39989</v>
      </c>
      <c r="I4463" s="270">
        <v>13.666666666666666</v>
      </c>
      <c r="J4463" s="3">
        <v>-1</v>
      </c>
      <c r="K4463" s="3" t="s">
        <v>4752</v>
      </c>
      <c r="L4463" s="3" t="s">
        <v>5197</v>
      </c>
      <c r="M4463" s="3" t="s">
        <v>12706</v>
      </c>
      <c r="N4463" s="3" t="s">
        <v>4722</v>
      </c>
      <c r="O4463" s="3" t="s">
        <v>4715</v>
      </c>
      <c r="P4463" s="3"/>
      <c r="Q4463" s="3"/>
      <c r="R4463" s="3"/>
      <c r="S4463" s="3"/>
      <c r="T4463" s="3" t="s">
        <v>4716</v>
      </c>
    </row>
    <row r="4464" spans="2:20">
      <c r="B4464" t="s">
        <v>12345</v>
      </c>
      <c r="C4464" t="s">
        <v>19067</v>
      </c>
      <c r="E4464" t="s">
        <v>19068</v>
      </c>
      <c r="F4464" s="3">
        <v>1</v>
      </c>
      <c r="G4464" s="3">
        <v>2752.72</v>
      </c>
      <c r="H4464" s="255">
        <v>39979</v>
      </c>
      <c r="I4464" s="270">
        <v>13.666666666666666</v>
      </c>
      <c r="J4464" s="3">
        <v>-1</v>
      </c>
      <c r="K4464" s="3" t="s">
        <v>12343</v>
      </c>
      <c r="L4464" s="3" t="s">
        <v>4726</v>
      </c>
      <c r="M4464" s="3" t="s">
        <v>5972</v>
      </c>
      <c r="N4464" s="3" t="s">
        <v>4722</v>
      </c>
      <c r="O4464" s="3" t="s">
        <v>4715</v>
      </c>
      <c r="P4464" s="3"/>
      <c r="Q4464" s="3"/>
      <c r="R4464" s="3"/>
      <c r="S4464" s="3"/>
      <c r="T4464" s="3" t="s">
        <v>4716</v>
      </c>
    </row>
    <row r="4465" spans="2:20">
      <c r="B4465" t="s">
        <v>12345</v>
      </c>
      <c r="C4465" t="s">
        <v>19069</v>
      </c>
      <c r="E4465" t="s">
        <v>18331</v>
      </c>
      <c r="F4465" s="3">
        <v>0</v>
      </c>
      <c r="G4465" s="3">
        <v>0</v>
      </c>
      <c r="H4465" s="255">
        <v>39987</v>
      </c>
      <c r="I4465" s="270">
        <v>13.666666666666666</v>
      </c>
      <c r="J4465" s="3">
        <v>238657</v>
      </c>
      <c r="K4465" s="3" t="s">
        <v>12343</v>
      </c>
      <c r="L4465" s="3" t="s">
        <v>4726</v>
      </c>
      <c r="M4465" s="3" t="s">
        <v>19070</v>
      </c>
      <c r="N4465" s="3" t="s">
        <v>4718</v>
      </c>
      <c r="O4465" s="3" t="s">
        <v>4715</v>
      </c>
      <c r="P4465" s="3"/>
      <c r="Q4465" s="3"/>
      <c r="R4465" s="3"/>
      <c r="S4465" s="3"/>
      <c r="T4465" s="3" t="s">
        <v>4716</v>
      </c>
    </row>
    <row r="4466" spans="2:20">
      <c r="B4466" t="s">
        <v>12345</v>
      </c>
      <c r="C4466" t="s">
        <v>19071</v>
      </c>
      <c r="E4466" t="s">
        <v>18692</v>
      </c>
      <c r="F4466" s="3">
        <v>2</v>
      </c>
      <c r="G4466" s="3">
        <v>5286.74</v>
      </c>
      <c r="H4466" s="255">
        <v>39973</v>
      </c>
      <c r="I4466" s="270">
        <v>13.666666666666666</v>
      </c>
      <c r="J4466" s="3">
        <v>-1</v>
      </c>
      <c r="K4466" s="3" t="s">
        <v>4752</v>
      </c>
      <c r="L4466" s="3" t="s">
        <v>4753</v>
      </c>
      <c r="M4466" s="3" t="s">
        <v>4753</v>
      </c>
      <c r="N4466" s="3" t="s">
        <v>4718</v>
      </c>
      <c r="O4466" s="3" t="s">
        <v>4715</v>
      </c>
      <c r="P4466" s="3"/>
      <c r="Q4466" s="3"/>
      <c r="R4466" s="3"/>
      <c r="S4466" s="3"/>
      <c r="T4466" s="3" t="s">
        <v>4716</v>
      </c>
    </row>
    <row r="4467" spans="2:20">
      <c r="B4467" t="s">
        <v>12345</v>
      </c>
      <c r="C4467" t="s">
        <v>19072</v>
      </c>
      <c r="E4467" t="s">
        <v>15606</v>
      </c>
      <c r="F4467" s="3">
        <v>0</v>
      </c>
      <c r="G4467" s="3">
        <v>0</v>
      </c>
      <c r="H4467" s="255">
        <v>39994</v>
      </c>
      <c r="I4467" s="270">
        <v>13.666666666666666</v>
      </c>
      <c r="J4467" s="3">
        <v>-1</v>
      </c>
      <c r="K4467" s="3" t="s">
        <v>4752</v>
      </c>
      <c r="L4467" s="3" t="s">
        <v>4753</v>
      </c>
      <c r="M4467" s="3" t="s">
        <v>4753</v>
      </c>
      <c r="N4467" s="3" t="s">
        <v>4722</v>
      </c>
      <c r="O4467" s="3" t="s">
        <v>4715</v>
      </c>
      <c r="P4467" s="3"/>
      <c r="Q4467" s="3"/>
      <c r="R4467" s="3"/>
      <c r="S4467" s="3"/>
      <c r="T4467" s="3" t="s">
        <v>4716</v>
      </c>
    </row>
    <row r="4468" spans="2:20">
      <c r="B4468" t="s">
        <v>12345</v>
      </c>
      <c r="C4468" t="s">
        <v>19073</v>
      </c>
      <c r="E4468" t="s">
        <v>19074</v>
      </c>
      <c r="F4468" s="3">
        <v>0</v>
      </c>
      <c r="G4468" s="3">
        <v>0</v>
      </c>
      <c r="H4468" s="255">
        <v>39984</v>
      </c>
      <c r="I4468" s="270">
        <v>13.666666666666666</v>
      </c>
      <c r="J4468" s="3">
        <v>-1</v>
      </c>
      <c r="K4468" s="3" t="s">
        <v>4752</v>
      </c>
      <c r="L4468" s="3" t="s">
        <v>4753</v>
      </c>
      <c r="M4468" s="3" t="s">
        <v>4753</v>
      </c>
      <c r="N4468" s="3" t="s">
        <v>4718</v>
      </c>
      <c r="O4468" s="3" t="s">
        <v>4715</v>
      </c>
      <c r="P4468" s="3"/>
      <c r="Q4468" s="3"/>
      <c r="R4468" s="3"/>
      <c r="S4468" s="3"/>
      <c r="T4468" s="3" t="s">
        <v>4716</v>
      </c>
    </row>
    <row r="4469" spans="2:20">
      <c r="B4469" t="s">
        <v>12345</v>
      </c>
      <c r="C4469" t="s">
        <v>19075</v>
      </c>
      <c r="E4469" t="s">
        <v>17989</v>
      </c>
      <c r="F4469" s="3">
        <v>0</v>
      </c>
      <c r="G4469" s="3">
        <v>0</v>
      </c>
      <c r="H4469" s="255">
        <v>39968</v>
      </c>
      <c r="I4469" s="270">
        <v>13.666666666666666</v>
      </c>
      <c r="J4469" s="3">
        <v>-1</v>
      </c>
      <c r="K4469" s="3" t="s">
        <v>4752</v>
      </c>
      <c r="L4469" s="3" t="s">
        <v>4753</v>
      </c>
      <c r="M4469" s="3" t="s">
        <v>4753</v>
      </c>
      <c r="N4469" s="3" t="s">
        <v>4722</v>
      </c>
      <c r="O4469" s="3" t="s">
        <v>4715</v>
      </c>
      <c r="P4469" s="3"/>
      <c r="Q4469" s="3"/>
      <c r="R4469" s="3"/>
      <c r="S4469" s="3"/>
      <c r="T4469" s="3" t="s">
        <v>4716</v>
      </c>
    </row>
    <row r="4470" spans="2:20">
      <c r="B4470" t="s">
        <v>12345</v>
      </c>
      <c r="C4470" t="s">
        <v>19076</v>
      </c>
      <c r="E4470" t="s">
        <v>16492</v>
      </c>
      <c r="F4470" s="3">
        <v>0</v>
      </c>
      <c r="G4470" s="3">
        <v>0</v>
      </c>
      <c r="H4470" s="255">
        <v>39972</v>
      </c>
      <c r="I4470" s="270">
        <v>13.666666666666666</v>
      </c>
      <c r="J4470" s="3">
        <v>-1</v>
      </c>
      <c r="K4470" s="3" t="s">
        <v>12343</v>
      </c>
      <c r="L4470" s="3" t="s">
        <v>4753</v>
      </c>
      <c r="M4470" s="3" t="s">
        <v>4753</v>
      </c>
      <c r="N4470" s="3" t="s">
        <v>4712</v>
      </c>
      <c r="O4470" s="3" t="s">
        <v>4715</v>
      </c>
      <c r="P4470" s="3"/>
      <c r="Q4470" s="3"/>
      <c r="R4470" s="3"/>
      <c r="S4470" s="3"/>
      <c r="T4470" s="3" t="s">
        <v>4716</v>
      </c>
    </row>
    <row r="4471" spans="2:20">
      <c r="B4471" t="s">
        <v>12345</v>
      </c>
      <c r="C4471" t="s">
        <v>19077</v>
      </c>
      <c r="E4471" t="s">
        <v>16614</v>
      </c>
      <c r="F4471" s="3">
        <v>0</v>
      </c>
      <c r="G4471" s="3">
        <v>0</v>
      </c>
      <c r="H4471" s="255">
        <v>39982</v>
      </c>
      <c r="I4471" s="270">
        <v>13.666666666666666</v>
      </c>
      <c r="J4471" s="3">
        <v>-1</v>
      </c>
      <c r="K4471" s="3" t="s">
        <v>12343</v>
      </c>
      <c r="L4471" s="3" t="s">
        <v>4753</v>
      </c>
      <c r="M4471" s="3" t="s">
        <v>4753</v>
      </c>
      <c r="N4471" s="3" t="s">
        <v>4731</v>
      </c>
      <c r="O4471" s="3" t="s">
        <v>4715</v>
      </c>
      <c r="P4471" s="3"/>
      <c r="Q4471" s="3"/>
      <c r="R4471" s="3"/>
      <c r="S4471" s="3"/>
      <c r="T4471" s="3" t="s">
        <v>4716</v>
      </c>
    </row>
    <row r="4472" spans="2:20">
      <c r="B4472" t="s">
        <v>12345</v>
      </c>
      <c r="C4472" t="s">
        <v>19078</v>
      </c>
      <c r="E4472" t="s">
        <v>17726</v>
      </c>
      <c r="F4472" s="3">
        <v>0</v>
      </c>
      <c r="G4472" s="3">
        <v>0</v>
      </c>
      <c r="H4472" s="255">
        <v>39938</v>
      </c>
      <c r="I4472" s="270">
        <v>13.75</v>
      </c>
      <c r="J4472" s="3">
        <v>-1</v>
      </c>
      <c r="K4472" s="3" t="s">
        <v>4752</v>
      </c>
      <c r="L4472" s="3" t="s">
        <v>4753</v>
      </c>
      <c r="M4472" s="3" t="s">
        <v>4753</v>
      </c>
      <c r="N4472" s="3" t="s">
        <v>4731</v>
      </c>
      <c r="O4472" s="3" t="s">
        <v>4715</v>
      </c>
      <c r="P4472" s="3"/>
      <c r="Q4472" s="3"/>
      <c r="R4472" s="3"/>
      <c r="S4472" s="3"/>
      <c r="T4472" s="3" t="s">
        <v>4716</v>
      </c>
    </row>
    <row r="4473" spans="2:20">
      <c r="B4473" t="s">
        <v>12345</v>
      </c>
      <c r="C4473" t="s">
        <v>19079</v>
      </c>
      <c r="E4473" t="s">
        <v>15450</v>
      </c>
      <c r="F4473" s="3">
        <v>0</v>
      </c>
      <c r="G4473" s="3">
        <v>0</v>
      </c>
      <c r="H4473" s="255">
        <v>39961</v>
      </c>
      <c r="I4473" s="270">
        <v>13.75</v>
      </c>
      <c r="J4473" s="3">
        <v>-1</v>
      </c>
      <c r="K4473" s="3" t="s">
        <v>12343</v>
      </c>
      <c r="L4473" s="3" t="s">
        <v>4753</v>
      </c>
      <c r="M4473" s="3" t="s">
        <v>4753</v>
      </c>
      <c r="N4473" s="3" t="s">
        <v>4718</v>
      </c>
      <c r="O4473" s="3" t="s">
        <v>4715</v>
      </c>
      <c r="P4473" s="3"/>
      <c r="Q4473" s="3"/>
      <c r="R4473" s="3"/>
      <c r="S4473" s="3"/>
      <c r="T4473" s="3" t="s">
        <v>4716</v>
      </c>
    </row>
    <row r="4474" spans="2:20">
      <c r="B4474" t="s">
        <v>12345</v>
      </c>
      <c r="C4474" t="s">
        <v>19080</v>
      </c>
      <c r="E4474" t="s">
        <v>13850</v>
      </c>
      <c r="F4474" s="3">
        <v>0</v>
      </c>
      <c r="G4474" s="3">
        <v>0</v>
      </c>
      <c r="H4474" s="255">
        <v>39953</v>
      </c>
      <c r="I4474" s="270">
        <v>13.75</v>
      </c>
      <c r="J4474" s="3">
        <v>-1</v>
      </c>
      <c r="K4474" s="3" t="s">
        <v>12343</v>
      </c>
      <c r="L4474" s="3" t="s">
        <v>5324</v>
      </c>
      <c r="M4474" s="3" t="s">
        <v>15298</v>
      </c>
      <c r="N4474" s="3" t="s">
        <v>4722</v>
      </c>
      <c r="O4474" s="3" t="s">
        <v>4715</v>
      </c>
      <c r="P4474" s="3"/>
      <c r="Q4474" s="3"/>
      <c r="R4474" s="3"/>
      <c r="S4474" s="3"/>
      <c r="T4474" s="3" t="s">
        <v>4716</v>
      </c>
    </row>
    <row r="4475" spans="2:20">
      <c r="B4475" t="s">
        <v>12345</v>
      </c>
      <c r="C4475" t="s">
        <v>19081</v>
      </c>
      <c r="E4475" t="s">
        <v>16421</v>
      </c>
      <c r="F4475" s="3">
        <v>0</v>
      </c>
      <c r="G4475" s="3">
        <v>0</v>
      </c>
      <c r="H4475" s="255">
        <v>39963</v>
      </c>
      <c r="I4475" s="270">
        <v>13.75</v>
      </c>
      <c r="J4475" s="3">
        <v>145279</v>
      </c>
      <c r="K4475" s="3" t="s">
        <v>4752</v>
      </c>
      <c r="L4475" s="3" t="s">
        <v>4726</v>
      </c>
      <c r="M4475" s="3" t="s">
        <v>5972</v>
      </c>
      <c r="N4475" s="3" t="s">
        <v>4731</v>
      </c>
      <c r="O4475" s="3" t="s">
        <v>4715</v>
      </c>
      <c r="P4475" s="3"/>
      <c r="Q4475" s="3"/>
      <c r="R4475" s="3"/>
      <c r="S4475" s="3"/>
      <c r="T4475" s="3" t="s">
        <v>4716</v>
      </c>
    </row>
    <row r="4476" spans="2:20">
      <c r="B4476" t="s">
        <v>12345</v>
      </c>
      <c r="C4476" t="s">
        <v>19082</v>
      </c>
      <c r="E4476" t="s">
        <v>14014</v>
      </c>
      <c r="F4476" s="3">
        <v>0</v>
      </c>
      <c r="G4476" s="3">
        <v>0</v>
      </c>
      <c r="H4476" s="255">
        <v>39961</v>
      </c>
      <c r="I4476" s="270">
        <v>13.75</v>
      </c>
      <c r="J4476" s="3">
        <v>-1</v>
      </c>
      <c r="K4476" s="3" t="s">
        <v>12343</v>
      </c>
      <c r="L4476" s="3" t="s">
        <v>5197</v>
      </c>
      <c r="M4476" s="3" t="s">
        <v>19083</v>
      </c>
      <c r="N4476" s="3" t="s">
        <v>4722</v>
      </c>
      <c r="O4476" s="3" t="s">
        <v>4715</v>
      </c>
      <c r="P4476" s="3"/>
      <c r="Q4476" s="3"/>
      <c r="R4476" s="3"/>
      <c r="S4476" s="3"/>
      <c r="T4476" s="3" t="s">
        <v>4716</v>
      </c>
    </row>
    <row r="4477" spans="2:20">
      <c r="B4477" t="s">
        <v>12345</v>
      </c>
      <c r="C4477" t="s">
        <v>19084</v>
      </c>
      <c r="E4477" t="s">
        <v>19085</v>
      </c>
      <c r="F4477" s="3">
        <v>0</v>
      </c>
      <c r="G4477" s="3">
        <v>0</v>
      </c>
      <c r="H4477" s="255">
        <v>39951</v>
      </c>
      <c r="I4477" s="270">
        <v>13.75</v>
      </c>
      <c r="J4477" s="3">
        <v>-1</v>
      </c>
      <c r="K4477" s="3" t="s">
        <v>12343</v>
      </c>
      <c r="L4477" s="3" t="s">
        <v>5197</v>
      </c>
      <c r="M4477" s="3" t="s">
        <v>12352</v>
      </c>
      <c r="N4477" s="3" t="s">
        <v>4712</v>
      </c>
      <c r="O4477" s="3" t="s">
        <v>4715</v>
      </c>
      <c r="P4477" s="3"/>
      <c r="Q4477" s="3"/>
      <c r="R4477" s="3"/>
      <c r="S4477" s="3"/>
      <c r="T4477" s="3" t="s">
        <v>4716</v>
      </c>
    </row>
    <row r="4478" spans="2:20">
      <c r="B4478" t="s">
        <v>12345</v>
      </c>
      <c r="C4478" t="s">
        <v>19086</v>
      </c>
      <c r="E4478" t="s">
        <v>19087</v>
      </c>
      <c r="F4478" s="3">
        <v>0</v>
      </c>
      <c r="G4478" s="3">
        <v>0</v>
      </c>
      <c r="H4478" s="255">
        <v>39961</v>
      </c>
      <c r="I4478" s="270">
        <v>13.75</v>
      </c>
      <c r="J4478" s="3">
        <v>-1</v>
      </c>
      <c r="K4478" s="3" t="s">
        <v>12343</v>
      </c>
      <c r="L4478" s="3" t="s">
        <v>4726</v>
      </c>
      <c r="M4478" s="3" t="s">
        <v>16442</v>
      </c>
      <c r="N4478" s="3" t="s">
        <v>4731</v>
      </c>
      <c r="O4478" s="3" t="s">
        <v>4715</v>
      </c>
      <c r="P4478" s="3"/>
      <c r="Q4478" s="3"/>
      <c r="R4478" s="3"/>
      <c r="S4478" s="3"/>
      <c r="T4478" s="3" t="s">
        <v>4716</v>
      </c>
    </row>
    <row r="4479" spans="2:20">
      <c r="B4479" t="s">
        <v>12345</v>
      </c>
      <c r="C4479" t="s">
        <v>19088</v>
      </c>
      <c r="E4479" t="s">
        <v>14955</v>
      </c>
      <c r="F4479" s="3">
        <v>0</v>
      </c>
      <c r="G4479" s="3">
        <v>0</v>
      </c>
      <c r="H4479" s="255">
        <v>39952</v>
      </c>
      <c r="I4479" s="270">
        <v>13.75</v>
      </c>
      <c r="J4479" s="3">
        <v>-1</v>
      </c>
      <c r="K4479" s="3" t="s">
        <v>4752</v>
      </c>
      <c r="L4479" s="3" t="s">
        <v>4753</v>
      </c>
      <c r="M4479" s="3" t="s">
        <v>4753</v>
      </c>
      <c r="N4479" s="3" t="s">
        <v>4712</v>
      </c>
      <c r="O4479" s="3" t="s">
        <v>4715</v>
      </c>
      <c r="P4479" s="3"/>
      <c r="Q4479" s="3"/>
      <c r="R4479" s="3"/>
      <c r="S4479" s="3"/>
      <c r="T4479" s="3" t="s">
        <v>4716</v>
      </c>
    </row>
    <row r="4480" spans="2:20">
      <c r="B4480" t="s">
        <v>12345</v>
      </c>
      <c r="C4480" t="s">
        <v>19089</v>
      </c>
      <c r="E4480" t="s">
        <v>15233</v>
      </c>
      <c r="F4480" s="3">
        <v>0</v>
      </c>
      <c r="G4480" s="3">
        <v>0</v>
      </c>
      <c r="H4480" s="255">
        <v>39933</v>
      </c>
      <c r="I4480" s="270">
        <v>13.833333333333334</v>
      </c>
      <c r="J4480" s="3">
        <v>-1</v>
      </c>
      <c r="K4480" s="3" t="s">
        <v>4752</v>
      </c>
      <c r="L4480" s="3" t="s">
        <v>4753</v>
      </c>
      <c r="M4480" s="3" t="s">
        <v>4753</v>
      </c>
      <c r="N4480" s="3" t="s">
        <v>4722</v>
      </c>
      <c r="O4480" s="3" t="s">
        <v>4715</v>
      </c>
      <c r="P4480" s="3"/>
      <c r="Q4480" s="3"/>
      <c r="R4480" s="3"/>
      <c r="S4480" s="3"/>
      <c r="T4480" s="3" t="s">
        <v>4716</v>
      </c>
    </row>
    <row r="4481" spans="2:20">
      <c r="B4481" t="s">
        <v>12345</v>
      </c>
      <c r="C4481" t="s">
        <v>19090</v>
      </c>
      <c r="E4481" t="s">
        <v>16365</v>
      </c>
      <c r="F4481" s="3">
        <v>1</v>
      </c>
      <c r="G4481" s="3">
        <v>2752.72</v>
      </c>
      <c r="H4481" s="255">
        <v>39933</v>
      </c>
      <c r="I4481" s="270">
        <v>13.833333333333334</v>
      </c>
      <c r="J4481" s="3">
        <v>-1</v>
      </c>
      <c r="K4481" s="3" t="s">
        <v>12343</v>
      </c>
      <c r="L4481" s="3" t="s">
        <v>5197</v>
      </c>
      <c r="M4481" s="3" t="s">
        <v>17719</v>
      </c>
      <c r="N4481" s="3" t="s">
        <v>4712</v>
      </c>
      <c r="O4481" s="3" t="s">
        <v>4715</v>
      </c>
      <c r="P4481" s="3"/>
      <c r="Q4481" s="3"/>
      <c r="R4481" s="3"/>
      <c r="S4481" s="3"/>
      <c r="T4481" s="3" t="s">
        <v>4716</v>
      </c>
    </row>
    <row r="4482" spans="2:20">
      <c r="B4482" t="s">
        <v>12345</v>
      </c>
      <c r="C4482" t="s">
        <v>19091</v>
      </c>
      <c r="E4482" t="s">
        <v>15181</v>
      </c>
      <c r="F4482" s="3">
        <v>0</v>
      </c>
      <c r="G4482" s="3">
        <v>0</v>
      </c>
      <c r="H4482" s="255">
        <v>39933</v>
      </c>
      <c r="I4482" s="270">
        <v>13.833333333333334</v>
      </c>
      <c r="J4482" s="3">
        <v>231509</v>
      </c>
      <c r="K4482" s="3" t="s">
        <v>12343</v>
      </c>
      <c r="L4482" s="3" t="s">
        <v>5197</v>
      </c>
      <c r="M4482" s="3" t="s">
        <v>19092</v>
      </c>
      <c r="N4482" s="3" t="s">
        <v>4712</v>
      </c>
      <c r="O4482" s="3" t="s">
        <v>4715</v>
      </c>
      <c r="P4482" s="3"/>
      <c r="Q4482" s="3"/>
      <c r="R4482" s="3"/>
      <c r="S4482" s="3"/>
      <c r="T4482" s="3" t="s">
        <v>4716</v>
      </c>
    </row>
    <row r="4483" spans="2:20">
      <c r="B4483" t="s">
        <v>12345</v>
      </c>
      <c r="C4483" t="s">
        <v>19093</v>
      </c>
      <c r="E4483" t="s">
        <v>13048</v>
      </c>
      <c r="F4483" s="3">
        <v>0</v>
      </c>
      <c r="G4483" s="3">
        <v>0</v>
      </c>
      <c r="H4483" s="255">
        <v>39933</v>
      </c>
      <c r="I4483" s="270">
        <v>13.833333333333334</v>
      </c>
      <c r="J4483" s="3">
        <v>-1</v>
      </c>
      <c r="K4483" s="3" t="s">
        <v>4752</v>
      </c>
      <c r="L4483" s="3" t="s">
        <v>5197</v>
      </c>
      <c r="M4483" s="3" t="s">
        <v>18448</v>
      </c>
      <c r="N4483" s="3" t="s">
        <v>4722</v>
      </c>
      <c r="O4483" s="3" t="s">
        <v>4715</v>
      </c>
      <c r="P4483" s="3"/>
      <c r="Q4483" s="3"/>
      <c r="R4483" s="3"/>
      <c r="S4483" s="3"/>
      <c r="T4483" s="3" t="s">
        <v>4716</v>
      </c>
    </row>
    <row r="4484" spans="2:20">
      <c r="B4484" t="s">
        <v>12345</v>
      </c>
      <c r="C4484" t="s">
        <v>19094</v>
      </c>
      <c r="E4484" t="s">
        <v>15022</v>
      </c>
      <c r="F4484" s="3">
        <v>0</v>
      </c>
      <c r="G4484" s="3">
        <v>0</v>
      </c>
      <c r="H4484" s="255">
        <v>39930</v>
      </c>
      <c r="I4484" s="270">
        <v>13.833333333333334</v>
      </c>
      <c r="J4484" s="3">
        <v>-1</v>
      </c>
      <c r="K4484" s="3" t="s">
        <v>12343</v>
      </c>
      <c r="L4484" s="3" t="s">
        <v>5324</v>
      </c>
      <c r="M4484" s="3" t="s">
        <v>19095</v>
      </c>
      <c r="N4484" s="3" t="s">
        <v>4718</v>
      </c>
      <c r="O4484" s="3" t="s">
        <v>4715</v>
      </c>
      <c r="P4484" s="3"/>
      <c r="Q4484" s="3"/>
      <c r="R4484" s="3"/>
      <c r="S4484" s="3"/>
      <c r="T4484" s="3" t="s">
        <v>4716</v>
      </c>
    </row>
    <row r="4485" spans="2:20">
      <c r="B4485" t="s">
        <v>12345</v>
      </c>
      <c r="C4485" t="s">
        <v>19096</v>
      </c>
      <c r="E4485" t="s">
        <v>16669</v>
      </c>
      <c r="F4485" s="3">
        <v>0</v>
      </c>
      <c r="G4485" s="3">
        <v>0</v>
      </c>
      <c r="H4485" s="255">
        <v>39903</v>
      </c>
      <c r="I4485" s="270">
        <v>13.916666666666666</v>
      </c>
      <c r="J4485" s="3">
        <v>-1</v>
      </c>
      <c r="K4485" s="3" t="s">
        <v>4752</v>
      </c>
      <c r="L4485" s="3" t="s">
        <v>4753</v>
      </c>
      <c r="M4485" s="3" t="s">
        <v>4753</v>
      </c>
      <c r="N4485" s="3" t="s">
        <v>4712</v>
      </c>
      <c r="O4485" s="3" t="s">
        <v>4715</v>
      </c>
      <c r="P4485" s="3"/>
      <c r="Q4485" s="3"/>
      <c r="R4485" s="3"/>
      <c r="S4485" s="3"/>
      <c r="T4485" s="3" t="s">
        <v>4716</v>
      </c>
    </row>
    <row r="4486" spans="2:20">
      <c r="B4486" t="s">
        <v>12345</v>
      </c>
      <c r="C4486" t="s">
        <v>19097</v>
      </c>
      <c r="E4486" t="s">
        <v>15681</v>
      </c>
      <c r="F4486" s="3">
        <v>1</v>
      </c>
      <c r="G4486" s="3">
        <v>2255.5</v>
      </c>
      <c r="H4486" s="255">
        <v>39892</v>
      </c>
      <c r="I4486" s="270">
        <v>13.916666666666666</v>
      </c>
      <c r="J4486" s="3">
        <v>-1</v>
      </c>
      <c r="K4486" s="3" t="s">
        <v>12343</v>
      </c>
      <c r="L4486" s="3" t="s">
        <v>4753</v>
      </c>
      <c r="M4486" s="3" t="s">
        <v>4753</v>
      </c>
      <c r="N4486" s="3" t="s">
        <v>4722</v>
      </c>
      <c r="O4486" s="3" t="s">
        <v>4715</v>
      </c>
      <c r="P4486" s="3"/>
      <c r="Q4486" s="3"/>
      <c r="R4486" s="3"/>
      <c r="S4486" s="3"/>
      <c r="T4486" s="3" t="s">
        <v>4716</v>
      </c>
    </row>
    <row r="4487" spans="2:20">
      <c r="B4487" t="s">
        <v>12378</v>
      </c>
      <c r="C4487" t="s">
        <v>19098</v>
      </c>
      <c r="E4487" t="s">
        <v>18079</v>
      </c>
      <c r="F4487" s="3">
        <v>0</v>
      </c>
      <c r="G4487" s="3">
        <v>0</v>
      </c>
      <c r="H4487" s="255">
        <v>39903</v>
      </c>
      <c r="I4487" s="270">
        <v>13.916666666666666</v>
      </c>
      <c r="J4487" s="3">
        <v>-1</v>
      </c>
      <c r="K4487" s="3" t="s">
        <v>4752</v>
      </c>
      <c r="L4487" s="3" t="s">
        <v>4753</v>
      </c>
      <c r="M4487" s="3" t="s">
        <v>4753</v>
      </c>
      <c r="N4487" s="3" t="s">
        <v>4722</v>
      </c>
      <c r="O4487" s="3" t="s">
        <v>4715</v>
      </c>
      <c r="P4487" s="3"/>
      <c r="Q4487" s="3"/>
      <c r="R4487" s="3"/>
      <c r="S4487" s="3"/>
      <c r="T4487" s="3" t="s">
        <v>4716</v>
      </c>
    </row>
    <row r="4488" spans="2:20">
      <c r="B4488" t="s">
        <v>12345</v>
      </c>
      <c r="C4488" t="s">
        <v>19099</v>
      </c>
      <c r="E4488" t="s">
        <v>12998</v>
      </c>
      <c r="F4488" s="3">
        <v>0</v>
      </c>
      <c r="G4488" s="3">
        <v>0</v>
      </c>
      <c r="H4488" s="255">
        <v>39896</v>
      </c>
      <c r="I4488" s="270">
        <v>13.916666666666666</v>
      </c>
      <c r="J4488" s="3">
        <v>-1</v>
      </c>
      <c r="K4488" s="3" t="s">
        <v>4752</v>
      </c>
      <c r="L4488" s="3" t="s">
        <v>5324</v>
      </c>
      <c r="M4488" s="3" t="s">
        <v>12772</v>
      </c>
      <c r="N4488" s="3" t="s">
        <v>4722</v>
      </c>
      <c r="O4488" s="3" t="s">
        <v>4715</v>
      </c>
      <c r="P4488" s="3"/>
      <c r="Q4488" s="3"/>
      <c r="R4488" s="3"/>
      <c r="S4488" s="3"/>
      <c r="T4488" s="3" t="s">
        <v>4716</v>
      </c>
    </row>
    <row r="4489" spans="2:20">
      <c r="B4489" t="s">
        <v>12345</v>
      </c>
      <c r="C4489" t="s">
        <v>19100</v>
      </c>
      <c r="E4489" t="s">
        <v>16138</v>
      </c>
      <c r="F4489" s="3">
        <v>0</v>
      </c>
      <c r="G4489" s="3">
        <v>0</v>
      </c>
      <c r="H4489" s="255">
        <v>39902</v>
      </c>
      <c r="I4489" s="270">
        <v>13.916666666666666</v>
      </c>
      <c r="J4489" s="3">
        <v>-1</v>
      </c>
      <c r="K4489" s="3" t="s">
        <v>12343</v>
      </c>
      <c r="L4489" s="3" t="s">
        <v>4753</v>
      </c>
      <c r="M4489" s="3" t="s">
        <v>4753</v>
      </c>
      <c r="N4489" s="3" t="s">
        <v>4722</v>
      </c>
      <c r="O4489" s="3" t="s">
        <v>4715</v>
      </c>
      <c r="P4489" s="3"/>
      <c r="Q4489" s="3"/>
      <c r="R4489" s="3"/>
      <c r="S4489" s="3"/>
      <c r="T4489" s="3" t="s">
        <v>4716</v>
      </c>
    </row>
    <row r="4490" spans="2:20">
      <c r="B4490" t="s">
        <v>12345</v>
      </c>
      <c r="C4490" t="s">
        <v>19101</v>
      </c>
      <c r="E4490" t="s">
        <v>14067</v>
      </c>
      <c r="F4490" s="3">
        <v>0</v>
      </c>
      <c r="G4490" s="3">
        <v>0</v>
      </c>
      <c r="H4490" s="255">
        <v>39874</v>
      </c>
      <c r="I4490" s="270">
        <v>13.916666666666666</v>
      </c>
      <c r="J4490" s="3">
        <v>-1</v>
      </c>
      <c r="K4490" s="3" t="s">
        <v>4752</v>
      </c>
      <c r="L4490" s="3" t="s">
        <v>5324</v>
      </c>
      <c r="M4490" s="3" t="s">
        <v>15749</v>
      </c>
      <c r="N4490" s="3" t="s">
        <v>4722</v>
      </c>
      <c r="O4490" s="3" t="s">
        <v>4715</v>
      </c>
      <c r="P4490" s="3"/>
      <c r="Q4490" s="3"/>
      <c r="R4490" s="3"/>
      <c r="S4490" s="3"/>
      <c r="T4490" s="3" t="s">
        <v>4716</v>
      </c>
    </row>
    <row r="4491" spans="2:20">
      <c r="B4491" t="s">
        <v>12345</v>
      </c>
      <c r="C4491" t="s">
        <v>19102</v>
      </c>
      <c r="E4491" t="s">
        <v>14116</v>
      </c>
      <c r="F4491" s="3">
        <v>0</v>
      </c>
      <c r="G4491" s="3">
        <v>0</v>
      </c>
      <c r="H4491" s="255">
        <v>39897</v>
      </c>
      <c r="I4491" s="270">
        <v>13.916666666666666</v>
      </c>
      <c r="J4491" s="3">
        <v>-1</v>
      </c>
      <c r="K4491" s="3" t="s">
        <v>4752</v>
      </c>
      <c r="L4491" s="3" t="s">
        <v>5197</v>
      </c>
      <c r="M4491" s="3" t="s">
        <v>13565</v>
      </c>
      <c r="N4491" s="3" t="s">
        <v>4722</v>
      </c>
      <c r="O4491" s="3" t="s">
        <v>4715</v>
      </c>
      <c r="P4491" s="3"/>
      <c r="Q4491" s="3"/>
      <c r="R4491" s="3"/>
      <c r="S4491" s="3"/>
      <c r="T4491" s="3" t="s">
        <v>4716</v>
      </c>
    </row>
    <row r="4492" spans="2:20">
      <c r="B4492" t="s">
        <v>12345</v>
      </c>
      <c r="C4492" t="s">
        <v>19103</v>
      </c>
      <c r="E4492" t="s">
        <v>13628</v>
      </c>
      <c r="F4492" s="3">
        <v>0</v>
      </c>
      <c r="G4492" s="3">
        <v>0</v>
      </c>
      <c r="H4492" s="255">
        <v>39899</v>
      </c>
      <c r="I4492" s="270">
        <v>13.916666666666666</v>
      </c>
      <c r="J4492" s="3">
        <v>106977</v>
      </c>
      <c r="K4492" s="3" t="s">
        <v>4752</v>
      </c>
      <c r="L4492" s="3" t="s">
        <v>4726</v>
      </c>
      <c r="M4492" s="3" t="s">
        <v>4994</v>
      </c>
      <c r="N4492" s="3" t="s">
        <v>4712</v>
      </c>
      <c r="O4492" s="3" t="s">
        <v>4715</v>
      </c>
      <c r="P4492" s="3"/>
      <c r="Q4492" s="3"/>
      <c r="R4492" s="3"/>
      <c r="S4492" s="3"/>
      <c r="T4492" s="3" t="s">
        <v>4716</v>
      </c>
    </row>
    <row r="4493" spans="2:20">
      <c r="B4493" t="s">
        <v>12345</v>
      </c>
      <c r="C4493" t="s">
        <v>19104</v>
      </c>
      <c r="E4493" t="s">
        <v>13819</v>
      </c>
      <c r="F4493" s="3">
        <v>0</v>
      </c>
      <c r="G4493" s="3">
        <v>0</v>
      </c>
      <c r="H4493" s="255">
        <v>39902</v>
      </c>
      <c r="I4493" s="270">
        <v>13.916666666666666</v>
      </c>
      <c r="J4493" s="3">
        <v>159943</v>
      </c>
      <c r="K4493" s="3" t="s">
        <v>4752</v>
      </c>
      <c r="L4493" s="3" t="s">
        <v>4726</v>
      </c>
      <c r="M4493" s="3" t="s">
        <v>5972</v>
      </c>
      <c r="N4493" s="3" t="s">
        <v>4718</v>
      </c>
      <c r="O4493" s="3" t="s">
        <v>4715</v>
      </c>
      <c r="P4493" s="3"/>
      <c r="Q4493" s="3"/>
      <c r="R4493" s="3"/>
      <c r="S4493" s="3"/>
      <c r="T4493" s="3" t="s">
        <v>4716</v>
      </c>
    </row>
    <row r="4494" spans="2:20">
      <c r="B4494" t="s">
        <v>12345</v>
      </c>
      <c r="C4494" t="s">
        <v>19105</v>
      </c>
      <c r="E4494" t="s">
        <v>19106</v>
      </c>
      <c r="F4494" s="3">
        <v>4</v>
      </c>
      <c r="G4494" s="3">
        <v>10025.67</v>
      </c>
      <c r="H4494" s="255">
        <v>39892</v>
      </c>
      <c r="I4494" s="270">
        <v>13.916666666666666</v>
      </c>
      <c r="J4494" s="3">
        <v>-1</v>
      </c>
      <c r="K4494" s="3" t="s">
        <v>4752</v>
      </c>
      <c r="L4494" s="3" t="s">
        <v>4753</v>
      </c>
      <c r="M4494" s="3" t="s">
        <v>4753</v>
      </c>
      <c r="N4494" s="3" t="s">
        <v>4718</v>
      </c>
      <c r="O4494" s="3" t="s">
        <v>4715</v>
      </c>
      <c r="P4494" s="3"/>
      <c r="Q4494" s="3"/>
      <c r="R4494" s="3"/>
      <c r="S4494" s="3"/>
      <c r="T4494" s="3" t="s">
        <v>4716</v>
      </c>
    </row>
    <row r="4495" spans="2:20">
      <c r="B4495" t="s">
        <v>12345</v>
      </c>
      <c r="C4495" t="s">
        <v>19107</v>
      </c>
      <c r="E4495" t="s">
        <v>14422</v>
      </c>
      <c r="F4495" s="3">
        <v>0</v>
      </c>
      <c r="G4495" s="3">
        <v>0</v>
      </c>
      <c r="H4495" s="255">
        <v>39896</v>
      </c>
      <c r="I4495" s="270">
        <v>13.916666666666666</v>
      </c>
      <c r="J4495" s="3">
        <v>-1</v>
      </c>
      <c r="K4495" s="3" t="s">
        <v>4752</v>
      </c>
      <c r="L4495" s="3" t="s">
        <v>4753</v>
      </c>
      <c r="M4495" s="3" t="s">
        <v>4753</v>
      </c>
      <c r="N4495" s="3" t="s">
        <v>4722</v>
      </c>
      <c r="O4495" s="3" t="s">
        <v>4715</v>
      </c>
      <c r="P4495" s="3"/>
      <c r="Q4495" s="3"/>
      <c r="R4495" s="3"/>
      <c r="S4495" s="3"/>
      <c r="T4495" s="3" t="s">
        <v>4716</v>
      </c>
    </row>
    <row r="4496" spans="2:20">
      <c r="B4496" t="s">
        <v>12345</v>
      </c>
      <c r="C4496" t="s">
        <v>19108</v>
      </c>
      <c r="E4496" t="s">
        <v>17579</v>
      </c>
      <c r="F4496" s="3">
        <v>3</v>
      </c>
      <c r="G4496" s="3">
        <v>4979.3100000000004</v>
      </c>
      <c r="H4496" s="255">
        <v>39884</v>
      </c>
      <c r="I4496" s="270">
        <v>13.916666666666666</v>
      </c>
      <c r="J4496" s="3">
        <v>-1</v>
      </c>
      <c r="K4496" s="3" t="s">
        <v>4752</v>
      </c>
      <c r="L4496" s="3" t="s">
        <v>4753</v>
      </c>
      <c r="M4496" s="3" t="s">
        <v>4753</v>
      </c>
      <c r="N4496" s="3" t="s">
        <v>4722</v>
      </c>
      <c r="O4496" s="3" t="s">
        <v>4715</v>
      </c>
      <c r="P4496" s="3"/>
      <c r="Q4496" s="3"/>
      <c r="R4496" s="3"/>
      <c r="S4496" s="3"/>
      <c r="T4496" s="3" t="s">
        <v>4716</v>
      </c>
    </row>
    <row r="4497" spans="2:20">
      <c r="B4497" t="s">
        <v>12345</v>
      </c>
      <c r="C4497" t="s">
        <v>19109</v>
      </c>
      <c r="E4497" t="s">
        <v>14858</v>
      </c>
      <c r="F4497" s="3">
        <v>0</v>
      </c>
      <c r="G4497" s="3">
        <v>0</v>
      </c>
      <c r="H4497" s="255">
        <v>39861</v>
      </c>
      <c r="I4497" s="270">
        <v>14</v>
      </c>
      <c r="J4497" s="3">
        <v>-1</v>
      </c>
      <c r="K4497" s="3" t="s">
        <v>4752</v>
      </c>
      <c r="L4497" s="3" t="s">
        <v>4753</v>
      </c>
      <c r="M4497" s="3" t="s">
        <v>4753</v>
      </c>
      <c r="N4497" s="3" t="s">
        <v>4722</v>
      </c>
      <c r="O4497" s="3" t="s">
        <v>4715</v>
      </c>
      <c r="P4497" s="3"/>
      <c r="Q4497" s="3"/>
      <c r="R4497" s="3"/>
      <c r="S4497" s="3"/>
      <c r="T4497" s="3" t="s">
        <v>4716</v>
      </c>
    </row>
    <row r="4498" spans="2:20">
      <c r="B4498" t="s">
        <v>12345</v>
      </c>
      <c r="C4498" t="s">
        <v>19110</v>
      </c>
      <c r="E4498" t="s">
        <v>15455</v>
      </c>
      <c r="F4498" s="3">
        <v>0</v>
      </c>
      <c r="G4498" s="3">
        <v>0</v>
      </c>
      <c r="H4498" s="255">
        <v>39872</v>
      </c>
      <c r="I4498" s="270">
        <v>14</v>
      </c>
      <c r="J4498" s="3">
        <v>-1</v>
      </c>
      <c r="K4498" s="3" t="s">
        <v>4752</v>
      </c>
      <c r="L4498" s="3" t="s">
        <v>4753</v>
      </c>
      <c r="M4498" s="3" t="s">
        <v>4753</v>
      </c>
      <c r="N4498" s="3" t="s">
        <v>4722</v>
      </c>
      <c r="O4498" s="3" t="s">
        <v>4715</v>
      </c>
      <c r="P4498" s="3"/>
      <c r="Q4498" s="3"/>
      <c r="R4498" s="3"/>
      <c r="S4498" s="3"/>
      <c r="T4498" s="3" t="s">
        <v>4716</v>
      </c>
    </row>
    <row r="4499" spans="2:20">
      <c r="B4499" t="s">
        <v>12345</v>
      </c>
      <c r="C4499" t="s">
        <v>19111</v>
      </c>
      <c r="E4499" t="s">
        <v>13862</v>
      </c>
      <c r="F4499" s="3">
        <v>0</v>
      </c>
      <c r="G4499" s="3">
        <v>0</v>
      </c>
      <c r="H4499" s="255">
        <v>39872</v>
      </c>
      <c r="I4499" s="270">
        <v>14</v>
      </c>
      <c r="J4499" s="3">
        <v>-1</v>
      </c>
      <c r="K4499" s="3" t="s">
        <v>12343</v>
      </c>
      <c r="L4499" s="3" t="s">
        <v>4726</v>
      </c>
      <c r="M4499" s="3" t="s">
        <v>4994</v>
      </c>
      <c r="N4499" s="3" t="s">
        <v>4722</v>
      </c>
      <c r="O4499" s="3" t="s">
        <v>4715</v>
      </c>
      <c r="P4499" s="3"/>
      <c r="Q4499" s="3"/>
      <c r="R4499" s="3"/>
      <c r="S4499" s="3"/>
      <c r="T4499" s="3" t="s">
        <v>4716</v>
      </c>
    </row>
    <row r="4500" spans="2:20">
      <c r="B4500" t="s">
        <v>12345</v>
      </c>
      <c r="C4500" t="s">
        <v>19112</v>
      </c>
      <c r="E4500" t="s">
        <v>12543</v>
      </c>
      <c r="F4500" s="3">
        <v>0</v>
      </c>
      <c r="G4500" s="3">
        <v>0</v>
      </c>
      <c r="H4500" s="255">
        <v>39860</v>
      </c>
      <c r="I4500" s="270">
        <v>14</v>
      </c>
      <c r="J4500" s="3">
        <v>173253</v>
      </c>
      <c r="K4500" s="3" t="s">
        <v>12343</v>
      </c>
      <c r="L4500" s="3" t="s">
        <v>5197</v>
      </c>
      <c r="M4500" s="3" t="s">
        <v>17647</v>
      </c>
      <c r="N4500" s="3" t="s">
        <v>4731</v>
      </c>
      <c r="O4500" s="3" t="s">
        <v>4715</v>
      </c>
      <c r="P4500" s="3"/>
      <c r="Q4500" s="3"/>
      <c r="R4500" s="3"/>
      <c r="S4500" s="3"/>
      <c r="T4500" s="3" t="s">
        <v>4716</v>
      </c>
    </row>
    <row r="4501" spans="2:20">
      <c r="B4501" t="s">
        <v>12345</v>
      </c>
      <c r="C4501" t="s">
        <v>19113</v>
      </c>
      <c r="E4501" t="s">
        <v>19114</v>
      </c>
      <c r="F4501" s="3">
        <v>0</v>
      </c>
      <c r="G4501" s="3">
        <v>0</v>
      </c>
      <c r="H4501" s="255">
        <v>39871</v>
      </c>
      <c r="I4501" s="270">
        <v>14</v>
      </c>
      <c r="J4501" s="3">
        <v>186824</v>
      </c>
      <c r="K4501" s="3" t="s">
        <v>4752</v>
      </c>
      <c r="L4501" s="3" t="s">
        <v>4726</v>
      </c>
      <c r="M4501" s="3" t="s">
        <v>19115</v>
      </c>
      <c r="N4501" s="3" t="s">
        <v>4722</v>
      </c>
      <c r="O4501" s="3" t="s">
        <v>4715</v>
      </c>
      <c r="P4501" s="3"/>
      <c r="Q4501" s="3"/>
      <c r="R4501" s="3"/>
      <c r="S4501" s="3"/>
      <c r="T4501" s="3" t="s">
        <v>4716</v>
      </c>
    </row>
    <row r="4502" spans="2:20">
      <c r="B4502" t="s">
        <v>12345</v>
      </c>
      <c r="C4502" t="s">
        <v>19116</v>
      </c>
      <c r="E4502" t="s">
        <v>17030</v>
      </c>
      <c r="F4502" s="3">
        <v>0</v>
      </c>
      <c r="G4502" s="3">
        <v>0</v>
      </c>
      <c r="H4502" s="255">
        <v>39864</v>
      </c>
      <c r="I4502" s="270">
        <v>14</v>
      </c>
      <c r="J4502" s="3">
        <v>-1</v>
      </c>
      <c r="K4502" s="3" t="s">
        <v>4752</v>
      </c>
      <c r="L4502" s="3" t="s">
        <v>4726</v>
      </c>
      <c r="M4502" s="3" t="s">
        <v>4994</v>
      </c>
      <c r="N4502" s="3" t="s">
        <v>4718</v>
      </c>
      <c r="O4502" s="3" t="s">
        <v>4715</v>
      </c>
      <c r="P4502" s="3"/>
      <c r="Q4502" s="3"/>
      <c r="R4502" s="3"/>
      <c r="S4502" s="3"/>
      <c r="T4502" s="3" t="s">
        <v>4716</v>
      </c>
    </row>
    <row r="4503" spans="2:20">
      <c r="B4503" t="s">
        <v>12345</v>
      </c>
      <c r="C4503" t="s">
        <v>19117</v>
      </c>
      <c r="E4503" t="s">
        <v>16286</v>
      </c>
      <c r="F4503" s="3">
        <v>1</v>
      </c>
      <c r="G4503" s="3">
        <v>1951.46</v>
      </c>
      <c r="H4503" s="255">
        <v>39871</v>
      </c>
      <c r="I4503" s="270">
        <v>14</v>
      </c>
      <c r="J4503" s="3">
        <v>-1</v>
      </c>
      <c r="K4503" s="3" t="s">
        <v>4752</v>
      </c>
      <c r="L4503" s="3" t="s">
        <v>5197</v>
      </c>
      <c r="M4503" s="3" t="s">
        <v>15530</v>
      </c>
      <c r="N4503" s="3" t="s">
        <v>4722</v>
      </c>
      <c r="O4503" s="3" t="s">
        <v>4715</v>
      </c>
      <c r="P4503" s="3"/>
      <c r="Q4503" s="3"/>
      <c r="R4503" s="3"/>
      <c r="S4503" s="3"/>
      <c r="T4503" s="3" t="s">
        <v>4716</v>
      </c>
    </row>
    <row r="4504" spans="2:20">
      <c r="B4504" t="s">
        <v>12345</v>
      </c>
      <c r="C4504" t="s">
        <v>19118</v>
      </c>
      <c r="E4504" t="s">
        <v>16484</v>
      </c>
      <c r="F4504" s="3">
        <v>1</v>
      </c>
      <c r="G4504" s="3">
        <v>4897.24</v>
      </c>
      <c r="H4504" s="255">
        <v>39860</v>
      </c>
      <c r="I4504" s="270">
        <v>14</v>
      </c>
      <c r="J4504" s="3">
        <v>-1</v>
      </c>
      <c r="K4504" s="3" t="s">
        <v>12343</v>
      </c>
      <c r="L4504" s="3" t="s">
        <v>4753</v>
      </c>
      <c r="M4504" s="3" t="s">
        <v>4753</v>
      </c>
      <c r="N4504" s="3" t="s">
        <v>4722</v>
      </c>
      <c r="O4504" s="3" t="s">
        <v>4715</v>
      </c>
      <c r="P4504" s="3"/>
      <c r="Q4504" s="3"/>
      <c r="R4504" s="3"/>
      <c r="S4504" s="3"/>
      <c r="T4504" s="3" t="s">
        <v>4716</v>
      </c>
    </row>
    <row r="4505" spans="2:20">
      <c r="B4505" t="s">
        <v>12345</v>
      </c>
      <c r="C4505" t="s">
        <v>19119</v>
      </c>
      <c r="E4505" t="s">
        <v>19068</v>
      </c>
      <c r="F4505" s="3">
        <v>0</v>
      </c>
      <c r="G4505" s="3">
        <v>0</v>
      </c>
      <c r="H4505" s="255">
        <v>39827</v>
      </c>
      <c r="I4505" s="270">
        <v>14.083333333333334</v>
      </c>
      <c r="J4505" s="3">
        <v>-1</v>
      </c>
      <c r="K4505" s="3" t="s">
        <v>4752</v>
      </c>
      <c r="L4505" s="3" t="s">
        <v>5197</v>
      </c>
      <c r="M4505" s="3" t="s">
        <v>12706</v>
      </c>
      <c r="N4505" s="3" t="s">
        <v>4722</v>
      </c>
      <c r="O4505" s="3" t="s">
        <v>4715</v>
      </c>
      <c r="P4505" s="3"/>
      <c r="Q4505" s="3"/>
      <c r="R4505" s="3"/>
      <c r="S4505" s="3"/>
      <c r="T4505" s="3" t="s">
        <v>4716</v>
      </c>
    </row>
    <row r="4506" spans="2:20">
      <c r="B4506" t="s">
        <v>12345</v>
      </c>
      <c r="C4506" t="s">
        <v>19120</v>
      </c>
      <c r="E4506" t="s">
        <v>18006</v>
      </c>
      <c r="F4506" s="3">
        <v>0</v>
      </c>
      <c r="G4506" s="3">
        <v>0</v>
      </c>
      <c r="H4506" s="255">
        <v>39815</v>
      </c>
      <c r="I4506" s="270">
        <v>14.083333333333334</v>
      </c>
      <c r="J4506" s="3">
        <v>-1</v>
      </c>
      <c r="K4506" s="3" t="s">
        <v>12343</v>
      </c>
      <c r="L4506" s="3" t="s">
        <v>4726</v>
      </c>
      <c r="M4506" s="3" t="s">
        <v>10458</v>
      </c>
      <c r="N4506" s="3" t="s">
        <v>4722</v>
      </c>
      <c r="O4506" s="3" t="s">
        <v>4715</v>
      </c>
      <c r="P4506" s="3"/>
      <c r="Q4506" s="3"/>
      <c r="R4506" s="3"/>
      <c r="S4506" s="3"/>
      <c r="T4506" s="3" t="s">
        <v>4716</v>
      </c>
    </row>
    <row r="4507" spans="2:20">
      <c r="B4507" t="s">
        <v>12345</v>
      </c>
      <c r="C4507" t="s">
        <v>19121</v>
      </c>
      <c r="E4507" t="s">
        <v>17468</v>
      </c>
      <c r="F4507" s="3">
        <v>0</v>
      </c>
      <c r="G4507" s="3">
        <v>0</v>
      </c>
      <c r="H4507" s="255">
        <v>39837</v>
      </c>
      <c r="I4507" s="270">
        <v>14.083333333333334</v>
      </c>
      <c r="J4507" s="3">
        <v>-1</v>
      </c>
      <c r="K4507" s="3" t="s">
        <v>12343</v>
      </c>
      <c r="L4507" s="3" t="s">
        <v>4726</v>
      </c>
      <c r="M4507" s="3" t="s">
        <v>11774</v>
      </c>
      <c r="N4507" s="3" t="s">
        <v>4722</v>
      </c>
      <c r="O4507" s="3" t="s">
        <v>4715</v>
      </c>
      <c r="P4507" s="3"/>
      <c r="Q4507" s="3"/>
      <c r="R4507" s="3"/>
      <c r="S4507" s="3"/>
      <c r="T4507" s="3" t="s">
        <v>4716</v>
      </c>
    </row>
    <row r="4508" spans="2:20">
      <c r="B4508" t="s">
        <v>12345</v>
      </c>
      <c r="C4508" t="s">
        <v>19122</v>
      </c>
      <c r="E4508" t="s">
        <v>19087</v>
      </c>
      <c r="F4508" s="3">
        <v>0</v>
      </c>
      <c r="G4508" s="3">
        <v>0</v>
      </c>
      <c r="H4508" s="255">
        <v>39829</v>
      </c>
      <c r="I4508" s="270">
        <v>14.083333333333334</v>
      </c>
      <c r="J4508" s="3">
        <v>-1</v>
      </c>
      <c r="K4508" s="3" t="s">
        <v>4752</v>
      </c>
      <c r="L4508" s="3" t="s">
        <v>4726</v>
      </c>
      <c r="M4508" s="3" t="s">
        <v>7955</v>
      </c>
      <c r="N4508" s="3" t="s">
        <v>4718</v>
      </c>
      <c r="O4508" s="3" t="s">
        <v>4715</v>
      </c>
      <c r="P4508" s="3"/>
      <c r="Q4508" s="3"/>
      <c r="R4508" s="3"/>
      <c r="S4508" s="3"/>
      <c r="T4508" s="3" t="s">
        <v>4716</v>
      </c>
    </row>
    <row r="4509" spans="2:20">
      <c r="B4509" t="s">
        <v>12345</v>
      </c>
      <c r="C4509" t="s">
        <v>19123</v>
      </c>
      <c r="E4509" t="s">
        <v>15507</v>
      </c>
      <c r="F4509" s="3">
        <v>1</v>
      </c>
      <c r="G4509" s="3">
        <v>4897.24</v>
      </c>
      <c r="H4509" s="255">
        <v>39815</v>
      </c>
      <c r="I4509" s="270">
        <v>14.083333333333334</v>
      </c>
      <c r="J4509" s="3">
        <v>-1</v>
      </c>
      <c r="K4509" s="3" t="s">
        <v>4752</v>
      </c>
      <c r="L4509" s="3" t="s">
        <v>4726</v>
      </c>
      <c r="M4509" s="3" t="s">
        <v>11774</v>
      </c>
      <c r="N4509" s="3" t="s">
        <v>4769</v>
      </c>
      <c r="O4509" s="3" t="s">
        <v>4715</v>
      </c>
      <c r="P4509" s="3"/>
      <c r="Q4509" s="3"/>
      <c r="R4509" s="3"/>
      <c r="S4509" s="3"/>
      <c r="T4509" s="3" t="s">
        <v>4716</v>
      </c>
    </row>
    <row r="4510" spans="2:20">
      <c r="B4510" t="s">
        <v>12345</v>
      </c>
      <c r="C4510" t="s">
        <v>19124</v>
      </c>
      <c r="E4510" t="s">
        <v>15526</v>
      </c>
      <c r="F4510" s="3">
        <v>0</v>
      </c>
      <c r="G4510" s="3">
        <v>0</v>
      </c>
      <c r="H4510" s="255">
        <v>39842</v>
      </c>
      <c r="I4510" s="270">
        <v>14.083333333333334</v>
      </c>
      <c r="J4510" s="3">
        <v>-1</v>
      </c>
      <c r="K4510" s="3" t="s">
        <v>4752</v>
      </c>
      <c r="L4510" s="3" t="s">
        <v>4753</v>
      </c>
      <c r="M4510" s="3" t="s">
        <v>4753</v>
      </c>
      <c r="N4510" s="3" t="s">
        <v>4731</v>
      </c>
      <c r="O4510" s="3" t="s">
        <v>4715</v>
      </c>
      <c r="P4510" s="3"/>
      <c r="Q4510" s="3"/>
      <c r="R4510" s="3"/>
      <c r="S4510" s="3"/>
      <c r="T4510" s="3" t="s">
        <v>4716</v>
      </c>
    </row>
    <row r="4511" spans="2:20">
      <c r="B4511" t="s">
        <v>12345</v>
      </c>
      <c r="C4511" t="s">
        <v>19125</v>
      </c>
      <c r="E4511" t="s">
        <v>15715</v>
      </c>
      <c r="F4511" s="3">
        <v>0</v>
      </c>
      <c r="G4511" s="3">
        <v>0</v>
      </c>
      <c r="H4511" s="255">
        <v>39844</v>
      </c>
      <c r="I4511" s="270">
        <v>14.083333333333334</v>
      </c>
      <c r="J4511" s="3">
        <v>-1</v>
      </c>
      <c r="K4511" s="3" t="s">
        <v>12343</v>
      </c>
      <c r="L4511" s="3" t="s">
        <v>4753</v>
      </c>
      <c r="M4511" s="3" t="s">
        <v>4753</v>
      </c>
      <c r="N4511" s="3" t="s">
        <v>4718</v>
      </c>
      <c r="O4511" s="3" t="s">
        <v>4715</v>
      </c>
      <c r="P4511" s="3"/>
      <c r="Q4511" s="3"/>
      <c r="R4511" s="3"/>
      <c r="S4511" s="3"/>
      <c r="T4511" s="3" t="s">
        <v>4716</v>
      </c>
    </row>
    <row r="4512" spans="2:20">
      <c r="B4512" t="s">
        <v>12345</v>
      </c>
      <c r="C4512" t="s">
        <v>19126</v>
      </c>
      <c r="E4512" t="s">
        <v>15952</v>
      </c>
      <c r="F4512" s="3">
        <v>0</v>
      </c>
      <c r="G4512" s="3">
        <v>0</v>
      </c>
      <c r="H4512" s="255">
        <v>39844</v>
      </c>
      <c r="I4512" s="270">
        <v>14.083333333333334</v>
      </c>
      <c r="J4512" s="3">
        <v>-1</v>
      </c>
      <c r="K4512" s="3" t="s">
        <v>4752</v>
      </c>
      <c r="L4512" s="3" t="s">
        <v>4753</v>
      </c>
      <c r="M4512" s="3" t="s">
        <v>4753</v>
      </c>
      <c r="N4512" s="3" t="s">
        <v>4722</v>
      </c>
      <c r="O4512" s="3" t="s">
        <v>4715</v>
      </c>
      <c r="P4512" s="3"/>
      <c r="Q4512" s="3"/>
      <c r="R4512" s="3"/>
      <c r="S4512" s="3"/>
      <c r="T4512" s="3" t="s">
        <v>4716</v>
      </c>
    </row>
    <row r="4513" spans="2:20">
      <c r="B4513" t="s">
        <v>12345</v>
      </c>
      <c r="C4513" t="s">
        <v>19127</v>
      </c>
      <c r="E4513" t="s">
        <v>12608</v>
      </c>
      <c r="F4513" s="3">
        <v>0</v>
      </c>
      <c r="G4513" s="3">
        <v>0</v>
      </c>
      <c r="H4513" s="255">
        <v>39839</v>
      </c>
      <c r="I4513" s="270">
        <v>14.083333333333334</v>
      </c>
      <c r="J4513" s="3">
        <v>137369</v>
      </c>
      <c r="K4513" s="3" t="s">
        <v>4752</v>
      </c>
      <c r="L4513" s="3" t="s">
        <v>5197</v>
      </c>
      <c r="M4513" s="3" t="s">
        <v>19128</v>
      </c>
      <c r="N4513" s="3" t="s">
        <v>4722</v>
      </c>
      <c r="O4513" s="3" t="s">
        <v>4715</v>
      </c>
      <c r="P4513" s="3"/>
      <c r="Q4513" s="3"/>
      <c r="R4513" s="3"/>
      <c r="S4513" s="3"/>
      <c r="T4513" s="3" t="s">
        <v>4716</v>
      </c>
    </row>
    <row r="4514" spans="2:20">
      <c r="B4514" t="s">
        <v>12345</v>
      </c>
      <c r="C4514" t="s">
        <v>19129</v>
      </c>
      <c r="E4514" t="s">
        <v>16556</v>
      </c>
      <c r="F4514" s="3">
        <v>0</v>
      </c>
      <c r="G4514" s="3">
        <v>0</v>
      </c>
      <c r="H4514" s="255">
        <v>39836</v>
      </c>
      <c r="I4514" s="270">
        <v>14.083333333333334</v>
      </c>
      <c r="J4514" s="3">
        <v>-1</v>
      </c>
      <c r="K4514" s="3" t="s">
        <v>4752</v>
      </c>
      <c r="L4514" s="3" t="s">
        <v>4753</v>
      </c>
      <c r="M4514" s="3" t="s">
        <v>4753</v>
      </c>
      <c r="N4514" s="3" t="s">
        <v>4722</v>
      </c>
      <c r="O4514" s="3" t="s">
        <v>4715</v>
      </c>
      <c r="P4514" s="3"/>
      <c r="Q4514" s="3"/>
      <c r="R4514" s="3"/>
      <c r="S4514" s="3"/>
      <c r="T4514" s="3" t="s">
        <v>4716</v>
      </c>
    </row>
    <row r="4515" spans="2:20">
      <c r="B4515" t="s">
        <v>12345</v>
      </c>
      <c r="C4515" t="s">
        <v>19130</v>
      </c>
      <c r="E4515" t="s">
        <v>15705</v>
      </c>
      <c r="F4515" s="3">
        <v>0</v>
      </c>
      <c r="G4515" s="3">
        <v>0</v>
      </c>
      <c r="H4515" s="255">
        <v>39835</v>
      </c>
      <c r="I4515" s="270">
        <v>14.083333333333334</v>
      </c>
      <c r="J4515" s="3">
        <v>-1</v>
      </c>
      <c r="K4515" s="3" t="s">
        <v>4752</v>
      </c>
      <c r="L4515" s="3" t="s">
        <v>4753</v>
      </c>
      <c r="M4515" s="3" t="s">
        <v>4753</v>
      </c>
      <c r="N4515" s="3" t="s">
        <v>4718</v>
      </c>
      <c r="O4515" s="3" t="s">
        <v>4715</v>
      </c>
      <c r="P4515" s="3"/>
      <c r="Q4515" s="3"/>
      <c r="R4515" s="3"/>
      <c r="S4515" s="3"/>
      <c r="T4515" s="3" t="s">
        <v>4716</v>
      </c>
    </row>
    <row r="4516" spans="2:20">
      <c r="B4516" t="s">
        <v>12345</v>
      </c>
      <c r="C4516" t="s">
        <v>19131</v>
      </c>
      <c r="E4516" t="s">
        <v>15045</v>
      </c>
      <c r="F4516" s="3">
        <v>0</v>
      </c>
      <c r="G4516" s="3">
        <v>0</v>
      </c>
      <c r="H4516" s="255">
        <v>39783</v>
      </c>
      <c r="I4516" s="270">
        <v>14.166666666666666</v>
      </c>
      <c r="J4516" s="3">
        <v>-1</v>
      </c>
      <c r="K4516" s="3" t="s">
        <v>4752</v>
      </c>
      <c r="L4516" s="3" t="s">
        <v>4753</v>
      </c>
      <c r="M4516" s="3" t="s">
        <v>4753</v>
      </c>
      <c r="N4516" s="3" t="s">
        <v>4712</v>
      </c>
      <c r="O4516" s="3" t="s">
        <v>4715</v>
      </c>
      <c r="P4516" s="3"/>
      <c r="Q4516" s="3"/>
      <c r="R4516" s="3"/>
      <c r="S4516" s="3"/>
      <c r="T4516" s="3" t="s">
        <v>4716</v>
      </c>
    </row>
    <row r="4517" spans="2:20">
      <c r="B4517" t="s">
        <v>12345</v>
      </c>
      <c r="C4517" t="s">
        <v>19132</v>
      </c>
      <c r="E4517" t="s">
        <v>14256</v>
      </c>
      <c r="F4517" s="3">
        <v>0</v>
      </c>
      <c r="G4517" s="3">
        <v>0</v>
      </c>
      <c r="H4517" s="255">
        <v>39783</v>
      </c>
      <c r="I4517" s="270">
        <v>14.166666666666666</v>
      </c>
      <c r="J4517" s="3">
        <v>-1</v>
      </c>
      <c r="K4517" s="3" t="s">
        <v>4752</v>
      </c>
      <c r="L4517" s="3" t="s">
        <v>5324</v>
      </c>
      <c r="M4517" s="3" t="s">
        <v>17339</v>
      </c>
      <c r="N4517" s="3" t="s">
        <v>4722</v>
      </c>
      <c r="O4517" s="3" t="s">
        <v>4715</v>
      </c>
      <c r="P4517" s="3"/>
      <c r="Q4517" s="3"/>
      <c r="R4517" s="3"/>
      <c r="S4517" s="3"/>
      <c r="T4517" s="3" t="s">
        <v>4716</v>
      </c>
    </row>
    <row r="4518" spans="2:20">
      <c r="B4518" t="s">
        <v>12345</v>
      </c>
      <c r="C4518" t="s">
        <v>19133</v>
      </c>
      <c r="E4518" t="s">
        <v>13797</v>
      </c>
      <c r="F4518" s="3">
        <v>0</v>
      </c>
      <c r="G4518" s="3">
        <v>0</v>
      </c>
      <c r="H4518" s="255">
        <v>39801</v>
      </c>
      <c r="I4518" s="270">
        <v>14.166666666666666</v>
      </c>
      <c r="J4518" s="3">
        <v>-1</v>
      </c>
      <c r="K4518" s="3" t="s">
        <v>12343</v>
      </c>
      <c r="L4518" s="3" t="s">
        <v>4726</v>
      </c>
      <c r="M4518" s="3" t="s">
        <v>7955</v>
      </c>
      <c r="N4518" s="3" t="s">
        <v>4722</v>
      </c>
      <c r="O4518" s="3" t="s">
        <v>4715</v>
      </c>
      <c r="P4518" s="3"/>
      <c r="Q4518" s="3"/>
      <c r="R4518" s="3"/>
      <c r="S4518" s="3"/>
      <c r="T4518" s="3" t="s">
        <v>4716</v>
      </c>
    </row>
    <row r="4519" spans="2:20">
      <c r="B4519" t="s">
        <v>12345</v>
      </c>
      <c r="C4519" t="s">
        <v>19134</v>
      </c>
      <c r="E4519" t="s">
        <v>19135</v>
      </c>
      <c r="F4519" s="3">
        <v>0</v>
      </c>
      <c r="G4519" s="3">
        <v>0</v>
      </c>
      <c r="H4519" s="255">
        <v>39812</v>
      </c>
      <c r="I4519" s="270">
        <v>14.166666666666666</v>
      </c>
      <c r="J4519" s="3">
        <v>-1</v>
      </c>
      <c r="K4519" s="3" t="s">
        <v>4752</v>
      </c>
      <c r="L4519" s="3" t="s">
        <v>5197</v>
      </c>
      <c r="M4519" s="3" t="s">
        <v>7678</v>
      </c>
      <c r="N4519" s="3" t="s">
        <v>4722</v>
      </c>
      <c r="O4519" s="3" t="s">
        <v>4715</v>
      </c>
      <c r="P4519" s="3"/>
      <c r="Q4519" s="3"/>
      <c r="R4519" s="3"/>
      <c r="S4519" s="3"/>
      <c r="T4519" s="3" t="s">
        <v>4716</v>
      </c>
    </row>
    <row r="4520" spans="2:20">
      <c r="B4520" t="s">
        <v>12345</v>
      </c>
      <c r="C4520" t="s">
        <v>19136</v>
      </c>
      <c r="E4520" t="s">
        <v>14046</v>
      </c>
      <c r="F4520" s="3">
        <v>0</v>
      </c>
      <c r="G4520" s="3">
        <v>0</v>
      </c>
      <c r="H4520" s="255">
        <v>39806</v>
      </c>
      <c r="I4520" s="270">
        <v>14.166666666666666</v>
      </c>
      <c r="J4520" s="3">
        <v>-1</v>
      </c>
      <c r="K4520" s="3" t="s">
        <v>12343</v>
      </c>
      <c r="L4520" s="3" t="s">
        <v>4726</v>
      </c>
      <c r="M4520" s="3" t="s">
        <v>19137</v>
      </c>
      <c r="N4520" s="3" t="s">
        <v>4722</v>
      </c>
      <c r="O4520" s="3" t="s">
        <v>4715</v>
      </c>
      <c r="P4520" s="3"/>
      <c r="Q4520" s="3"/>
      <c r="R4520" s="3"/>
      <c r="S4520" s="3"/>
      <c r="T4520" s="3" t="s">
        <v>4716</v>
      </c>
    </row>
    <row r="4521" spans="2:20">
      <c r="B4521" t="s">
        <v>12345</v>
      </c>
      <c r="C4521" t="s">
        <v>19138</v>
      </c>
      <c r="E4521" t="s">
        <v>18355</v>
      </c>
      <c r="F4521" s="3">
        <v>0</v>
      </c>
      <c r="G4521" s="3">
        <v>0</v>
      </c>
      <c r="H4521" s="255">
        <v>39783</v>
      </c>
      <c r="I4521" s="270">
        <v>14.166666666666666</v>
      </c>
      <c r="J4521" s="3">
        <v>286785</v>
      </c>
      <c r="K4521" s="3" t="s">
        <v>12343</v>
      </c>
      <c r="L4521" s="3" t="s">
        <v>5197</v>
      </c>
      <c r="M4521" s="3" t="s">
        <v>13150</v>
      </c>
      <c r="N4521" s="3" t="s">
        <v>4718</v>
      </c>
      <c r="O4521" s="3" t="s">
        <v>4715</v>
      </c>
      <c r="P4521" s="3"/>
      <c r="Q4521" s="3"/>
      <c r="R4521" s="3"/>
      <c r="S4521" s="3"/>
      <c r="T4521" s="3" t="s">
        <v>4716</v>
      </c>
    </row>
    <row r="4522" spans="2:20">
      <c r="B4522" t="s">
        <v>12345</v>
      </c>
      <c r="C4522" t="s">
        <v>19139</v>
      </c>
      <c r="E4522" t="s">
        <v>19140</v>
      </c>
      <c r="F4522" s="3">
        <v>0</v>
      </c>
      <c r="G4522" s="3">
        <v>0</v>
      </c>
      <c r="H4522" s="255">
        <v>39783</v>
      </c>
      <c r="I4522" s="270">
        <v>14.166666666666666</v>
      </c>
      <c r="J4522" s="3">
        <v>-1</v>
      </c>
      <c r="K4522" s="3" t="s">
        <v>4752</v>
      </c>
      <c r="L4522" s="3" t="s">
        <v>5197</v>
      </c>
      <c r="M4522" s="3" t="s">
        <v>19141</v>
      </c>
      <c r="N4522" s="3" t="s">
        <v>4718</v>
      </c>
      <c r="O4522" s="3" t="s">
        <v>4715</v>
      </c>
      <c r="P4522" s="3"/>
      <c r="Q4522" s="3"/>
      <c r="R4522" s="3"/>
      <c r="S4522" s="3"/>
      <c r="T4522" s="3" t="s">
        <v>4716</v>
      </c>
    </row>
    <row r="4523" spans="2:20">
      <c r="B4523" t="s">
        <v>12345</v>
      </c>
      <c r="C4523" t="s">
        <v>19142</v>
      </c>
      <c r="E4523" t="s">
        <v>18828</v>
      </c>
      <c r="F4523" s="3">
        <v>0</v>
      </c>
      <c r="G4523" s="3">
        <v>0</v>
      </c>
      <c r="H4523" s="255">
        <v>39798</v>
      </c>
      <c r="I4523" s="270">
        <v>14.166666666666666</v>
      </c>
      <c r="J4523" s="3">
        <v>194535</v>
      </c>
      <c r="K4523" s="3" t="s">
        <v>4752</v>
      </c>
      <c r="L4523" s="3" t="s">
        <v>5324</v>
      </c>
      <c r="M4523" s="3" t="s">
        <v>15153</v>
      </c>
      <c r="N4523" s="3" t="s">
        <v>4718</v>
      </c>
      <c r="O4523" s="3" t="s">
        <v>4715</v>
      </c>
      <c r="P4523" s="3"/>
      <c r="Q4523" s="3"/>
      <c r="R4523" s="3"/>
      <c r="S4523" s="3"/>
      <c r="T4523" s="3" t="s">
        <v>4716</v>
      </c>
    </row>
    <row r="4524" spans="2:20">
      <c r="B4524" t="s">
        <v>12345</v>
      </c>
      <c r="C4524" t="s">
        <v>19143</v>
      </c>
      <c r="E4524" t="s">
        <v>17587</v>
      </c>
      <c r="F4524" s="3">
        <v>1</v>
      </c>
      <c r="G4524" s="3">
        <v>2334.3200000000002</v>
      </c>
      <c r="H4524" s="255">
        <v>39809</v>
      </c>
      <c r="I4524" s="270">
        <v>14.166666666666666</v>
      </c>
      <c r="J4524" s="3">
        <v>-1</v>
      </c>
      <c r="K4524" s="3" t="s">
        <v>4752</v>
      </c>
      <c r="L4524" s="3" t="s">
        <v>4726</v>
      </c>
      <c r="M4524" s="3" t="s">
        <v>5188</v>
      </c>
      <c r="N4524" s="3" t="s">
        <v>4722</v>
      </c>
      <c r="O4524" s="3" t="s">
        <v>4715</v>
      </c>
      <c r="P4524" s="3"/>
      <c r="Q4524" s="3"/>
      <c r="R4524" s="3"/>
      <c r="S4524" s="3"/>
      <c r="T4524" s="3" t="s">
        <v>4716</v>
      </c>
    </row>
    <row r="4525" spans="2:20">
      <c r="B4525" t="s">
        <v>12345</v>
      </c>
      <c r="C4525" t="s">
        <v>19144</v>
      </c>
      <c r="E4525" t="s">
        <v>13027</v>
      </c>
      <c r="F4525" s="3">
        <v>0</v>
      </c>
      <c r="G4525" s="3">
        <v>0</v>
      </c>
      <c r="H4525" s="255">
        <v>39805</v>
      </c>
      <c r="I4525" s="270">
        <v>14.166666666666666</v>
      </c>
      <c r="J4525" s="3">
        <v>94870</v>
      </c>
      <c r="K4525" s="3" t="s">
        <v>12343</v>
      </c>
      <c r="L4525" s="3" t="s">
        <v>4726</v>
      </c>
      <c r="M4525" s="3" t="s">
        <v>12348</v>
      </c>
      <c r="N4525" s="3" t="s">
        <v>4731</v>
      </c>
      <c r="O4525" s="3" t="s">
        <v>4715</v>
      </c>
      <c r="P4525" s="3"/>
      <c r="Q4525" s="3"/>
      <c r="R4525" s="3"/>
      <c r="S4525" s="3"/>
      <c r="T4525" s="3" t="s">
        <v>4716</v>
      </c>
    </row>
    <row r="4526" spans="2:20">
      <c r="B4526" t="s">
        <v>12345</v>
      </c>
      <c r="C4526" t="s">
        <v>19145</v>
      </c>
      <c r="E4526" t="s">
        <v>18723</v>
      </c>
      <c r="F4526" s="3">
        <v>0</v>
      </c>
      <c r="G4526" s="3">
        <v>0</v>
      </c>
      <c r="H4526" s="255">
        <v>39804</v>
      </c>
      <c r="I4526" s="270">
        <v>14.166666666666666</v>
      </c>
      <c r="J4526" s="3">
        <v>-1</v>
      </c>
      <c r="K4526" s="3" t="s">
        <v>12343</v>
      </c>
      <c r="L4526" s="3" t="s">
        <v>4726</v>
      </c>
      <c r="M4526" s="3" t="s">
        <v>4994</v>
      </c>
      <c r="N4526" s="3" t="s">
        <v>4718</v>
      </c>
      <c r="O4526" s="3" t="s">
        <v>4715</v>
      </c>
      <c r="P4526" s="3"/>
      <c r="Q4526" s="3"/>
      <c r="R4526" s="3"/>
      <c r="S4526" s="3"/>
      <c r="T4526" s="3" t="s">
        <v>4716</v>
      </c>
    </row>
    <row r="4527" spans="2:20">
      <c r="B4527" t="s">
        <v>12345</v>
      </c>
      <c r="C4527" t="s">
        <v>19146</v>
      </c>
      <c r="E4527" t="s">
        <v>15286</v>
      </c>
      <c r="F4527" s="3">
        <v>0</v>
      </c>
      <c r="G4527" s="3">
        <v>0</v>
      </c>
      <c r="H4527" s="255">
        <v>39812</v>
      </c>
      <c r="I4527" s="270">
        <v>14.166666666666666</v>
      </c>
      <c r="J4527" s="3">
        <v>-1</v>
      </c>
      <c r="K4527" s="3" t="s">
        <v>12343</v>
      </c>
      <c r="L4527" s="3" t="s">
        <v>4726</v>
      </c>
      <c r="M4527" s="3" t="s">
        <v>4994</v>
      </c>
      <c r="N4527" s="3" t="s">
        <v>4712</v>
      </c>
      <c r="O4527" s="3" t="s">
        <v>4715</v>
      </c>
      <c r="P4527" s="3"/>
      <c r="Q4527" s="3"/>
      <c r="R4527" s="3"/>
      <c r="S4527" s="3"/>
      <c r="T4527" s="3" t="s">
        <v>4716</v>
      </c>
    </row>
    <row r="4528" spans="2:20">
      <c r="B4528" t="s">
        <v>12345</v>
      </c>
      <c r="C4528" t="s">
        <v>19147</v>
      </c>
      <c r="E4528" t="s">
        <v>12698</v>
      </c>
      <c r="F4528" s="3">
        <v>0</v>
      </c>
      <c r="G4528" s="3">
        <v>0</v>
      </c>
      <c r="H4528" s="255">
        <v>39813</v>
      </c>
      <c r="I4528" s="270">
        <v>14.166666666666666</v>
      </c>
      <c r="J4528" s="3">
        <v>248118</v>
      </c>
      <c r="K4528" s="3" t="s">
        <v>12343</v>
      </c>
      <c r="L4528" s="3" t="s">
        <v>4726</v>
      </c>
      <c r="M4528" s="3" t="s">
        <v>5228</v>
      </c>
      <c r="N4528" s="3" t="s">
        <v>4722</v>
      </c>
      <c r="O4528" s="3" t="s">
        <v>4715</v>
      </c>
      <c r="P4528" s="3"/>
      <c r="Q4528" s="3"/>
      <c r="R4528" s="3"/>
      <c r="S4528" s="3"/>
      <c r="T4528" s="3" t="s">
        <v>4716</v>
      </c>
    </row>
    <row r="4529" spans="2:20">
      <c r="B4529" t="s">
        <v>12345</v>
      </c>
      <c r="C4529" t="s">
        <v>19148</v>
      </c>
      <c r="E4529" t="s">
        <v>19149</v>
      </c>
      <c r="F4529" s="3">
        <v>0</v>
      </c>
      <c r="G4529" s="3">
        <v>0</v>
      </c>
      <c r="H4529" s="255">
        <v>39804</v>
      </c>
      <c r="I4529" s="270">
        <v>14.166666666666666</v>
      </c>
      <c r="J4529" s="3">
        <v>-1</v>
      </c>
      <c r="K4529" s="3" t="s">
        <v>12343</v>
      </c>
      <c r="L4529" s="3" t="s">
        <v>4726</v>
      </c>
      <c r="M4529" s="3" t="s">
        <v>15641</v>
      </c>
      <c r="N4529" s="3" t="s">
        <v>4718</v>
      </c>
      <c r="O4529" s="3" t="s">
        <v>4715</v>
      </c>
      <c r="P4529" s="3"/>
      <c r="Q4529" s="3"/>
      <c r="R4529" s="3"/>
      <c r="S4529" s="3"/>
      <c r="T4529" s="3" t="s">
        <v>4716</v>
      </c>
    </row>
    <row r="4530" spans="2:20">
      <c r="B4530" t="s">
        <v>12345</v>
      </c>
      <c r="C4530" t="s">
        <v>19150</v>
      </c>
      <c r="E4530" t="s">
        <v>16225</v>
      </c>
      <c r="F4530" s="3">
        <v>1</v>
      </c>
      <c r="G4530" s="3">
        <v>11597.16</v>
      </c>
      <c r="H4530" s="255">
        <v>39812</v>
      </c>
      <c r="I4530" s="270">
        <v>14.166666666666666</v>
      </c>
      <c r="J4530" s="3">
        <v>-1</v>
      </c>
      <c r="K4530" s="3" t="s">
        <v>4752</v>
      </c>
      <c r="L4530" s="3" t="s">
        <v>4726</v>
      </c>
      <c r="M4530" s="3" t="s">
        <v>5188</v>
      </c>
      <c r="N4530" s="3" t="s">
        <v>4718</v>
      </c>
      <c r="O4530" s="3" t="s">
        <v>4715</v>
      </c>
      <c r="P4530" s="3"/>
      <c r="Q4530" s="3"/>
      <c r="R4530" s="3"/>
      <c r="S4530" s="3"/>
      <c r="T4530" s="3" t="s">
        <v>4716</v>
      </c>
    </row>
    <row r="4531" spans="2:20">
      <c r="B4531" t="s">
        <v>12345</v>
      </c>
      <c r="C4531" t="s">
        <v>19151</v>
      </c>
      <c r="E4531" t="s">
        <v>15045</v>
      </c>
      <c r="F4531" s="3">
        <v>0</v>
      </c>
      <c r="G4531" s="3">
        <v>0</v>
      </c>
      <c r="H4531" s="255">
        <v>39783</v>
      </c>
      <c r="I4531" s="270">
        <v>14.166666666666666</v>
      </c>
      <c r="J4531" s="3">
        <v>-1</v>
      </c>
      <c r="K4531" s="3" t="s">
        <v>4752</v>
      </c>
      <c r="L4531" s="3" t="s">
        <v>4753</v>
      </c>
      <c r="M4531" s="3" t="s">
        <v>4753</v>
      </c>
      <c r="N4531" s="3" t="s">
        <v>4718</v>
      </c>
      <c r="O4531" s="3" t="s">
        <v>4715</v>
      </c>
      <c r="P4531" s="3"/>
      <c r="Q4531" s="3"/>
      <c r="R4531" s="3"/>
      <c r="S4531" s="3"/>
      <c r="T4531" s="3" t="s">
        <v>4716</v>
      </c>
    </row>
    <row r="4532" spans="2:20">
      <c r="B4532" t="s">
        <v>12345</v>
      </c>
      <c r="C4532" t="s">
        <v>19152</v>
      </c>
      <c r="E4532" t="s">
        <v>15147</v>
      </c>
      <c r="F4532" s="3">
        <v>0</v>
      </c>
      <c r="G4532" s="3">
        <v>0</v>
      </c>
      <c r="H4532" s="255">
        <v>39811</v>
      </c>
      <c r="I4532" s="270">
        <v>14.166666666666666</v>
      </c>
      <c r="J4532" s="3">
        <v>-1</v>
      </c>
      <c r="K4532" s="3" t="s">
        <v>4752</v>
      </c>
      <c r="L4532" s="3" t="s">
        <v>4753</v>
      </c>
      <c r="M4532" s="3" t="s">
        <v>4753</v>
      </c>
      <c r="N4532" s="3" t="s">
        <v>4712</v>
      </c>
      <c r="O4532" s="3" t="s">
        <v>4715</v>
      </c>
      <c r="P4532" s="3"/>
      <c r="Q4532" s="3"/>
      <c r="R4532" s="3"/>
      <c r="S4532" s="3"/>
      <c r="T4532" s="3" t="s">
        <v>4716</v>
      </c>
    </row>
    <row r="4533" spans="2:20">
      <c r="B4533" t="s">
        <v>12345</v>
      </c>
      <c r="C4533" t="s">
        <v>19153</v>
      </c>
      <c r="E4533" t="s">
        <v>14862</v>
      </c>
      <c r="F4533" s="3">
        <v>0</v>
      </c>
      <c r="G4533" s="3">
        <v>0</v>
      </c>
      <c r="H4533" s="255">
        <v>39753</v>
      </c>
      <c r="I4533" s="270">
        <v>14.25</v>
      </c>
      <c r="J4533" s="3">
        <v>-1</v>
      </c>
      <c r="K4533" s="3" t="s">
        <v>12343</v>
      </c>
      <c r="L4533" s="3" t="s">
        <v>4753</v>
      </c>
      <c r="M4533" s="3" t="s">
        <v>4753</v>
      </c>
      <c r="N4533" s="3" t="s">
        <v>4712</v>
      </c>
      <c r="O4533" s="3" t="s">
        <v>4715</v>
      </c>
      <c r="P4533" s="3"/>
      <c r="Q4533" s="3"/>
      <c r="R4533" s="3"/>
      <c r="S4533" s="3"/>
      <c r="T4533" s="3" t="s">
        <v>4716</v>
      </c>
    </row>
    <row r="4534" spans="2:20">
      <c r="B4534" t="s">
        <v>12345</v>
      </c>
      <c r="C4534" t="s">
        <v>19154</v>
      </c>
      <c r="E4534" t="s">
        <v>14519</v>
      </c>
      <c r="F4534" s="3">
        <v>0</v>
      </c>
      <c r="G4534" s="3">
        <v>0</v>
      </c>
      <c r="H4534" s="255">
        <v>39777</v>
      </c>
      <c r="I4534" s="270">
        <v>14.25</v>
      </c>
      <c r="J4534" s="3">
        <v>-1</v>
      </c>
      <c r="K4534" s="3" t="s">
        <v>4752</v>
      </c>
      <c r="L4534" s="3" t="s">
        <v>5197</v>
      </c>
      <c r="M4534" s="3" t="s">
        <v>13034</v>
      </c>
      <c r="N4534" s="3" t="s">
        <v>4718</v>
      </c>
      <c r="O4534" s="3" t="s">
        <v>4715</v>
      </c>
      <c r="P4534" s="3"/>
      <c r="Q4534" s="3"/>
      <c r="R4534" s="3"/>
      <c r="S4534" s="3"/>
      <c r="T4534" s="3" t="s">
        <v>4716</v>
      </c>
    </row>
    <row r="4535" spans="2:20">
      <c r="B4535" t="s">
        <v>12345</v>
      </c>
      <c r="C4535" t="s">
        <v>19155</v>
      </c>
      <c r="E4535" t="s">
        <v>12819</v>
      </c>
      <c r="F4535" s="3">
        <v>0</v>
      </c>
      <c r="G4535" s="3">
        <v>0</v>
      </c>
      <c r="H4535" s="255">
        <v>39776</v>
      </c>
      <c r="I4535" s="270">
        <v>14.25</v>
      </c>
      <c r="J4535" s="3">
        <v>-1</v>
      </c>
      <c r="K4535" s="3" t="s">
        <v>12343</v>
      </c>
      <c r="L4535" s="3" t="s">
        <v>5324</v>
      </c>
      <c r="M4535" s="3" t="s">
        <v>19156</v>
      </c>
      <c r="N4535" s="3" t="s">
        <v>4712</v>
      </c>
      <c r="O4535" s="3" t="s">
        <v>4715</v>
      </c>
      <c r="P4535" s="3"/>
      <c r="Q4535" s="3"/>
      <c r="R4535" s="3"/>
      <c r="S4535" s="3"/>
      <c r="T4535" s="3" t="s">
        <v>4716</v>
      </c>
    </row>
    <row r="4536" spans="2:20">
      <c r="B4536" t="s">
        <v>12345</v>
      </c>
      <c r="C4536" t="s">
        <v>19157</v>
      </c>
      <c r="E4536" t="s">
        <v>15507</v>
      </c>
      <c r="F4536" s="3">
        <v>0</v>
      </c>
      <c r="G4536" s="3">
        <v>0</v>
      </c>
      <c r="H4536" s="255">
        <v>39766</v>
      </c>
      <c r="I4536" s="270">
        <v>14.25</v>
      </c>
      <c r="J4536" s="3">
        <v>-1</v>
      </c>
      <c r="K4536" s="3" t="s">
        <v>4752</v>
      </c>
      <c r="L4536" s="3" t="s">
        <v>4726</v>
      </c>
      <c r="M4536" s="3" t="s">
        <v>4994</v>
      </c>
      <c r="N4536" s="3" t="s">
        <v>4722</v>
      </c>
      <c r="O4536" s="3" t="s">
        <v>4715</v>
      </c>
      <c r="P4536" s="3"/>
      <c r="Q4536" s="3"/>
      <c r="R4536" s="3"/>
      <c r="S4536" s="3"/>
      <c r="T4536" s="3" t="s">
        <v>4716</v>
      </c>
    </row>
    <row r="4537" spans="2:20">
      <c r="B4537" t="s">
        <v>12345</v>
      </c>
      <c r="C4537" t="s">
        <v>19158</v>
      </c>
      <c r="E4537" t="s">
        <v>18255</v>
      </c>
      <c r="F4537" s="3">
        <v>0</v>
      </c>
      <c r="G4537" s="3">
        <v>0</v>
      </c>
      <c r="H4537" s="255">
        <v>39770</v>
      </c>
      <c r="I4537" s="270">
        <v>14.25</v>
      </c>
      <c r="J4537" s="3">
        <v>-1</v>
      </c>
      <c r="K4537" s="3" t="s">
        <v>4752</v>
      </c>
      <c r="L4537" s="3" t="s">
        <v>4726</v>
      </c>
      <c r="M4537" s="3" t="s">
        <v>11774</v>
      </c>
      <c r="N4537" s="3" t="s">
        <v>4722</v>
      </c>
      <c r="O4537" s="3" t="s">
        <v>4715</v>
      </c>
      <c r="P4537" s="3"/>
      <c r="Q4537" s="3"/>
      <c r="R4537" s="3"/>
      <c r="S4537" s="3"/>
      <c r="T4537" s="3" t="s">
        <v>4716</v>
      </c>
    </row>
    <row r="4538" spans="2:20">
      <c r="B4538" t="s">
        <v>12345</v>
      </c>
      <c r="C4538" t="s">
        <v>19159</v>
      </c>
      <c r="E4538" t="s">
        <v>15365</v>
      </c>
      <c r="F4538" s="3">
        <v>3</v>
      </c>
      <c r="G4538" s="3">
        <v>5128.43</v>
      </c>
      <c r="H4538" s="255">
        <v>39777</v>
      </c>
      <c r="I4538" s="270">
        <v>14.25</v>
      </c>
      <c r="J4538" s="3">
        <v>-1</v>
      </c>
      <c r="K4538" s="3" t="s">
        <v>4752</v>
      </c>
      <c r="L4538" s="3" t="s">
        <v>4753</v>
      </c>
      <c r="M4538" s="3" t="s">
        <v>4753</v>
      </c>
      <c r="N4538" s="3" t="s">
        <v>4722</v>
      </c>
      <c r="O4538" s="3" t="s">
        <v>4715</v>
      </c>
      <c r="P4538" s="3"/>
      <c r="Q4538" s="3"/>
      <c r="R4538" s="3"/>
      <c r="S4538" s="3"/>
      <c r="T4538" s="3" t="s">
        <v>4716</v>
      </c>
    </row>
    <row r="4539" spans="2:20">
      <c r="B4539" t="s">
        <v>12345</v>
      </c>
      <c r="C4539" t="s">
        <v>19160</v>
      </c>
      <c r="E4539" t="s">
        <v>14410</v>
      </c>
      <c r="F4539" s="3">
        <v>0</v>
      </c>
      <c r="G4539" s="3">
        <v>0</v>
      </c>
      <c r="H4539" s="255">
        <v>39776</v>
      </c>
      <c r="I4539" s="270">
        <v>14.25</v>
      </c>
      <c r="J4539" s="3">
        <v>-1</v>
      </c>
      <c r="K4539" s="3" t="s">
        <v>4752</v>
      </c>
      <c r="L4539" s="3" t="s">
        <v>4753</v>
      </c>
      <c r="M4539" s="3" t="s">
        <v>4753</v>
      </c>
      <c r="N4539" s="3" t="s">
        <v>4722</v>
      </c>
      <c r="O4539" s="3" t="s">
        <v>4715</v>
      </c>
      <c r="P4539" s="3"/>
      <c r="Q4539" s="3"/>
      <c r="R4539" s="3"/>
      <c r="S4539" s="3"/>
      <c r="T4539" s="3" t="s">
        <v>4716</v>
      </c>
    </row>
    <row r="4540" spans="2:20">
      <c r="B4540" t="s">
        <v>12345</v>
      </c>
      <c r="C4540" t="s">
        <v>19161</v>
      </c>
      <c r="E4540" t="s">
        <v>14830</v>
      </c>
      <c r="F4540" s="3">
        <v>0</v>
      </c>
      <c r="G4540" s="3">
        <v>0</v>
      </c>
      <c r="H4540" s="255">
        <v>39748</v>
      </c>
      <c r="I4540" s="270">
        <v>14.333333333333334</v>
      </c>
      <c r="J4540" s="3">
        <v>-1</v>
      </c>
      <c r="K4540" s="3" t="s">
        <v>12343</v>
      </c>
      <c r="L4540" s="3" t="s">
        <v>4753</v>
      </c>
      <c r="M4540" s="3" t="s">
        <v>4753</v>
      </c>
      <c r="N4540" s="3" t="s">
        <v>4722</v>
      </c>
      <c r="O4540" s="3" t="s">
        <v>4715</v>
      </c>
      <c r="P4540" s="3"/>
      <c r="Q4540" s="3"/>
      <c r="R4540" s="3"/>
      <c r="S4540" s="3"/>
      <c r="T4540" s="3" t="s">
        <v>4716</v>
      </c>
    </row>
    <row r="4541" spans="2:20">
      <c r="B4541" t="s">
        <v>12345</v>
      </c>
      <c r="C4541" t="s">
        <v>19162</v>
      </c>
      <c r="E4541" t="s">
        <v>14420</v>
      </c>
      <c r="F4541" s="3">
        <v>0</v>
      </c>
      <c r="G4541" s="3">
        <v>0</v>
      </c>
      <c r="H4541" s="255">
        <v>39734</v>
      </c>
      <c r="I4541" s="270">
        <v>14.333333333333334</v>
      </c>
      <c r="J4541" s="3">
        <v>-1</v>
      </c>
      <c r="K4541" s="3" t="s">
        <v>12343</v>
      </c>
      <c r="L4541" s="3" t="s">
        <v>4753</v>
      </c>
      <c r="M4541" s="3" t="s">
        <v>4753</v>
      </c>
      <c r="N4541" s="3" t="s">
        <v>4722</v>
      </c>
      <c r="O4541" s="3" t="s">
        <v>4715</v>
      </c>
      <c r="P4541" s="3"/>
      <c r="Q4541" s="3"/>
      <c r="R4541" s="3"/>
      <c r="S4541" s="3"/>
      <c r="T4541" s="3" t="s">
        <v>4716</v>
      </c>
    </row>
    <row r="4542" spans="2:20">
      <c r="B4542" t="s">
        <v>12345</v>
      </c>
      <c r="C4542" t="s">
        <v>19163</v>
      </c>
      <c r="E4542" t="s">
        <v>15349</v>
      </c>
      <c r="F4542" s="3">
        <v>0</v>
      </c>
      <c r="G4542" s="3">
        <v>0</v>
      </c>
      <c r="H4542" s="255">
        <v>39752</v>
      </c>
      <c r="I4542" s="270">
        <v>14.333333333333334</v>
      </c>
      <c r="J4542" s="3">
        <v>-1</v>
      </c>
      <c r="K4542" s="3" t="s">
        <v>4752</v>
      </c>
      <c r="L4542" s="3" t="s">
        <v>4753</v>
      </c>
      <c r="M4542" s="3" t="s">
        <v>4753</v>
      </c>
      <c r="N4542" s="3" t="s">
        <v>4722</v>
      </c>
      <c r="O4542" s="3" t="s">
        <v>4715</v>
      </c>
      <c r="P4542" s="3"/>
      <c r="Q4542" s="3"/>
      <c r="R4542" s="3"/>
      <c r="S4542" s="3"/>
      <c r="T4542" s="3" t="s">
        <v>4716</v>
      </c>
    </row>
    <row r="4543" spans="2:20">
      <c r="B4543" t="s">
        <v>12345</v>
      </c>
      <c r="C4543" t="s">
        <v>19164</v>
      </c>
      <c r="E4543" t="s">
        <v>16069</v>
      </c>
      <c r="F4543" s="3">
        <v>0</v>
      </c>
      <c r="G4543" s="3">
        <v>0</v>
      </c>
      <c r="H4543" s="255">
        <v>39736</v>
      </c>
      <c r="I4543" s="270">
        <v>14.333333333333334</v>
      </c>
      <c r="J4543" s="3">
        <v>-1</v>
      </c>
      <c r="K4543" s="3" t="s">
        <v>4752</v>
      </c>
      <c r="L4543" s="3" t="s">
        <v>4753</v>
      </c>
      <c r="M4543" s="3" t="s">
        <v>4753</v>
      </c>
      <c r="N4543" s="3" t="s">
        <v>4718</v>
      </c>
      <c r="O4543" s="3" t="s">
        <v>4715</v>
      </c>
      <c r="P4543" s="3"/>
      <c r="Q4543" s="3"/>
      <c r="R4543" s="3"/>
      <c r="S4543" s="3"/>
      <c r="T4543" s="3" t="s">
        <v>4716</v>
      </c>
    </row>
    <row r="4544" spans="2:20">
      <c r="B4544" t="s">
        <v>12345</v>
      </c>
      <c r="C4544" t="s">
        <v>19165</v>
      </c>
      <c r="E4544" t="s">
        <v>13158</v>
      </c>
      <c r="F4544" s="3">
        <v>0</v>
      </c>
      <c r="G4544" s="3">
        <v>0</v>
      </c>
      <c r="H4544" s="255">
        <v>39752</v>
      </c>
      <c r="I4544" s="270">
        <v>14.333333333333334</v>
      </c>
      <c r="J4544" s="3">
        <v>-1</v>
      </c>
      <c r="K4544" s="3" t="s">
        <v>4752</v>
      </c>
      <c r="L4544" s="3" t="s">
        <v>4726</v>
      </c>
      <c r="M4544" s="3" t="s">
        <v>5188</v>
      </c>
      <c r="N4544" s="3" t="s">
        <v>4731</v>
      </c>
      <c r="O4544" s="3" t="s">
        <v>4715</v>
      </c>
      <c r="P4544" s="3"/>
      <c r="Q4544" s="3"/>
      <c r="R4544" s="3"/>
      <c r="S4544" s="3"/>
      <c r="T4544" s="3" t="s">
        <v>4716</v>
      </c>
    </row>
    <row r="4545" spans="2:20">
      <c r="B4545" t="s">
        <v>12345</v>
      </c>
      <c r="C4545" t="s">
        <v>19166</v>
      </c>
      <c r="E4545" t="s">
        <v>15203</v>
      </c>
      <c r="F4545" s="3">
        <v>0</v>
      </c>
      <c r="G4545" s="3">
        <v>0</v>
      </c>
      <c r="H4545" s="255">
        <v>39749</v>
      </c>
      <c r="I4545" s="270">
        <v>14.333333333333334</v>
      </c>
      <c r="J4545" s="3">
        <v>-1</v>
      </c>
      <c r="K4545" s="3" t="s">
        <v>4752</v>
      </c>
      <c r="L4545" s="3" t="s">
        <v>4726</v>
      </c>
      <c r="M4545" s="3" t="s">
        <v>7955</v>
      </c>
      <c r="N4545" s="3" t="s">
        <v>4718</v>
      </c>
      <c r="O4545" s="3" t="s">
        <v>4715</v>
      </c>
      <c r="P4545" s="3"/>
      <c r="Q4545" s="3"/>
      <c r="R4545" s="3"/>
      <c r="S4545" s="3"/>
      <c r="T4545" s="3" t="s">
        <v>4716</v>
      </c>
    </row>
    <row r="4546" spans="2:20">
      <c r="B4546" t="s">
        <v>12345</v>
      </c>
      <c r="C4546" t="s">
        <v>19167</v>
      </c>
      <c r="E4546" t="s">
        <v>13281</v>
      </c>
      <c r="F4546" s="3">
        <v>0</v>
      </c>
      <c r="G4546" s="3">
        <v>0</v>
      </c>
      <c r="H4546" s="255">
        <v>39729</v>
      </c>
      <c r="I4546" s="270">
        <v>14.333333333333334</v>
      </c>
      <c r="J4546" s="3">
        <v>-1</v>
      </c>
      <c r="K4546" s="3" t="s">
        <v>12343</v>
      </c>
      <c r="L4546" s="3" t="s">
        <v>4726</v>
      </c>
      <c r="M4546" s="3" t="s">
        <v>8157</v>
      </c>
      <c r="N4546" s="3" t="s">
        <v>4718</v>
      </c>
      <c r="O4546" s="3" t="s">
        <v>4715</v>
      </c>
      <c r="P4546" s="3"/>
      <c r="Q4546" s="3"/>
      <c r="R4546" s="3"/>
      <c r="S4546" s="3"/>
      <c r="T4546" s="3" t="s">
        <v>4716</v>
      </c>
    </row>
    <row r="4547" spans="2:20">
      <c r="B4547" t="s">
        <v>12345</v>
      </c>
      <c r="C4547" t="s">
        <v>19168</v>
      </c>
      <c r="E4547" t="s">
        <v>17089</v>
      </c>
      <c r="F4547" s="3">
        <v>0</v>
      </c>
      <c r="G4547" s="3">
        <v>0</v>
      </c>
      <c r="H4547" s="255">
        <v>39750</v>
      </c>
      <c r="I4547" s="270">
        <v>14.333333333333334</v>
      </c>
      <c r="J4547" s="3">
        <v>-1</v>
      </c>
      <c r="K4547" s="3" t="s">
        <v>4752</v>
      </c>
      <c r="L4547" s="3" t="s">
        <v>4726</v>
      </c>
      <c r="M4547" s="3" t="s">
        <v>4994</v>
      </c>
      <c r="N4547" s="3" t="s">
        <v>4722</v>
      </c>
      <c r="O4547" s="3" t="s">
        <v>4715</v>
      </c>
      <c r="P4547" s="3"/>
      <c r="Q4547" s="3"/>
      <c r="R4547" s="3"/>
      <c r="S4547" s="3"/>
      <c r="T4547" s="3" t="s">
        <v>4716</v>
      </c>
    </row>
    <row r="4548" spans="2:20">
      <c r="B4548" t="s">
        <v>12345</v>
      </c>
      <c r="C4548" t="s">
        <v>19169</v>
      </c>
      <c r="E4548" t="s">
        <v>17636</v>
      </c>
      <c r="F4548" s="3">
        <v>0</v>
      </c>
      <c r="G4548" s="3">
        <v>0</v>
      </c>
      <c r="H4548" s="255">
        <v>39737</v>
      </c>
      <c r="I4548" s="270">
        <v>14.333333333333334</v>
      </c>
      <c r="J4548" s="3">
        <v>-1</v>
      </c>
      <c r="K4548" s="3" t="s">
        <v>4752</v>
      </c>
      <c r="L4548" s="3" t="s">
        <v>5197</v>
      </c>
      <c r="M4548" s="3" t="s">
        <v>19170</v>
      </c>
      <c r="N4548" s="3" t="s">
        <v>4722</v>
      </c>
      <c r="O4548" s="3" t="s">
        <v>4715</v>
      </c>
      <c r="P4548" s="3"/>
      <c r="Q4548" s="3"/>
      <c r="R4548" s="3"/>
      <c r="S4548" s="3"/>
      <c r="T4548" s="3" t="s">
        <v>4716</v>
      </c>
    </row>
    <row r="4549" spans="2:20">
      <c r="B4549" t="s">
        <v>12345</v>
      </c>
      <c r="C4549" t="s">
        <v>19171</v>
      </c>
      <c r="E4549" t="s">
        <v>12972</v>
      </c>
      <c r="F4549" s="3">
        <v>0</v>
      </c>
      <c r="G4549" s="3">
        <v>0</v>
      </c>
      <c r="H4549" s="255">
        <v>39727</v>
      </c>
      <c r="I4549" s="270">
        <v>14.333333333333334</v>
      </c>
      <c r="J4549" s="3">
        <v>-1</v>
      </c>
      <c r="K4549" s="3" t="s">
        <v>12343</v>
      </c>
      <c r="L4549" s="3" t="s">
        <v>4726</v>
      </c>
      <c r="M4549" s="3" t="s">
        <v>8841</v>
      </c>
      <c r="N4549" s="3" t="s">
        <v>4731</v>
      </c>
      <c r="O4549" s="3" t="s">
        <v>4715</v>
      </c>
      <c r="P4549" s="3"/>
      <c r="Q4549" s="3"/>
      <c r="R4549" s="3"/>
      <c r="S4549" s="3"/>
      <c r="T4549" s="3" t="s">
        <v>4716</v>
      </c>
    </row>
    <row r="4550" spans="2:20">
      <c r="B4550" t="s">
        <v>12345</v>
      </c>
      <c r="C4550" t="s">
        <v>19172</v>
      </c>
      <c r="E4550" t="s">
        <v>13500</v>
      </c>
      <c r="F4550" s="3">
        <v>0</v>
      </c>
      <c r="G4550" s="3">
        <v>0</v>
      </c>
      <c r="H4550" s="255">
        <v>39748</v>
      </c>
      <c r="I4550" s="270">
        <v>14.333333333333334</v>
      </c>
      <c r="J4550" s="3">
        <v>230297</v>
      </c>
      <c r="K4550" s="3" t="s">
        <v>4752</v>
      </c>
      <c r="L4550" s="3" t="s">
        <v>5197</v>
      </c>
      <c r="M4550" s="3" t="s">
        <v>19173</v>
      </c>
      <c r="N4550" s="3" t="s">
        <v>4712</v>
      </c>
      <c r="O4550" s="3" t="s">
        <v>4715</v>
      </c>
      <c r="P4550" s="3"/>
      <c r="Q4550" s="3"/>
      <c r="R4550" s="3"/>
      <c r="S4550" s="3"/>
      <c r="T4550" s="3" t="s">
        <v>4716</v>
      </c>
    </row>
    <row r="4551" spans="2:20">
      <c r="B4551" t="s">
        <v>12345</v>
      </c>
      <c r="C4551" t="s">
        <v>19174</v>
      </c>
      <c r="E4551" t="s">
        <v>15599</v>
      </c>
      <c r="F4551" s="3">
        <v>0</v>
      </c>
      <c r="G4551" s="3">
        <v>0</v>
      </c>
      <c r="H4551" s="255">
        <v>39750</v>
      </c>
      <c r="I4551" s="270">
        <v>14.333333333333334</v>
      </c>
      <c r="J4551" s="3">
        <v>-1</v>
      </c>
      <c r="K4551" s="3" t="s">
        <v>4752</v>
      </c>
      <c r="L4551" s="3" t="s">
        <v>4753</v>
      </c>
      <c r="M4551" s="3" t="s">
        <v>4753</v>
      </c>
      <c r="N4551" s="3" t="s">
        <v>4712</v>
      </c>
      <c r="O4551" s="3" t="s">
        <v>4715</v>
      </c>
      <c r="P4551" s="3"/>
      <c r="Q4551" s="3"/>
      <c r="R4551" s="3"/>
      <c r="S4551" s="3"/>
      <c r="T4551" s="3" t="s">
        <v>4716</v>
      </c>
    </row>
    <row r="4552" spans="2:20">
      <c r="B4552" t="s">
        <v>12345</v>
      </c>
      <c r="C4552" t="s">
        <v>19175</v>
      </c>
      <c r="E4552" t="s">
        <v>16045</v>
      </c>
      <c r="F4552" s="3">
        <v>0</v>
      </c>
      <c r="G4552" s="3">
        <v>0</v>
      </c>
      <c r="H4552" s="255">
        <v>39716</v>
      </c>
      <c r="I4552" s="270">
        <v>14.416666666666666</v>
      </c>
      <c r="J4552" s="3">
        <v>-1</v>
      </c>
      <c r="K4552" s="3" t="s">
        <v>12343</v>
      </c>
      <c r="L4552" s="3" t="s">
        <v>4753</v>
      </c>
      <c r="M4552" s="3" t="s">
        <v>4753</v>
      </c>
      <c r="N4552" s="3" t="s">
        <v>4712</v>
      </c>
      <c r="O4552" s="3" t="s">
        <v>4715</v>
      </c>
      <c r="P4552" s="3"/>
      <c r="Q4552" s="3"/>
      <c r="R4552" s="3"/>
      <c r="S4552" s="3"/>
      <c r="T4552" s="3" t="s">
        <v>4716</v>
      </c>
    </row>
    <row r="4553" spans="2:20">
      <c r="B4553" t="s">
        <v>12345</v>
      </c>
      <c r="C4553" t="s">
        <v>19176</v>
      </c>
      <c r="E4553" t="s">
        <v>16776</v>
      </c>
      <c r="F4553" s="3">
        <v>0</v>
      </c>
      <c r="G4553" s="3">
        <v>0</v>
      </c>
      <c r="H4553" s="255">
        <v>39721</v>
      </c>
      <c r="I4553" s="270">
        <v>14.416666666666666</v>
      </c>
      <c r="J4553" s="3">
        <v>-1</v>
      </c>
      <c r="K4553" s="3" t="s">
        <v>12343</v>
      </c>
      <c r="L4553" s="3" t="s">
        <v>4726</v>
      </c>
      <c r="M4553" s="3" t="s">
        <v>11774</v>
      </c>
      <c r="N4553" s="3" t="s">
        <v>4718</v>
      </c>
      <c r="O4553" s="3" t="s">
        <v>4715</v>
      </c>
      <c r="P4553" s="3"/>
      <c r="Q4553" s="3"/>
      <c r="R4553" s="3"/>
      <c r="S4553" s="3"/>
      <c r="T4553" s="3" t="s">
        <v>4716</v>
      </c>
    </row>
    <row r="4554" spans="2:20">
      <c r="B4554" t="s">
        <v>12345</v>
      </c>
      <c r="C4554" t="s">
        <v>19177</v>
      </c>
      <c r="E4554" t="s">
        <v>16349</v>
      </c>
      <c r="F4554" s="3">
        <v>0</v>
      </c>
      <c r="G4554" s="3">
        <v>0</v>
      </c>
      <c r="H4554" s="255">
        <v>39711</v>
      </c>
      <c r="I4554" s="270">
        <v>14.416666666666666</v>
      </c>
      <c r="J4554" s="3">
        <v>-1</v>
      </c>
      <c r="K4554" s="3" t="s">
        <v>4752</v>
      </c>
      <c r="L4554" s="3" t="s">
        <v>4726</v>
      </c>
      <c r="M4554" s="3" t="s">
        <v>19178</v>
      </c>
      <c r="N4554" s="3" t="s">
        <v>4712</v>
      </c>
      <c r="O4554" s="3" t="s">
        <v>4715</v>
      </c>
      <c r="P4554" s="3"/>
      <c r="Q4554" s="3"/>
      <c r="R4554" s="3"/>
      <c r="S4554" s="3"/>
      <c r="T4554" s="3" t="s">
        <v>4716</v>
      </c>
    </row>
    <row r="4555" spans="2:20">
      <c r="B4555" t="s">
        <v>12345</v>
      </c>
      <c r="C4555" t="s">
        <v>19179</v>
      </c>
      <c r="E4555" t="s">
        <v>12871</v>
      </c>
      <c r="F4555" s="3">
        <v>0</v>
      </c>
      <c r="G4555" s="3">
        <v>0</v>
      </c>
      <c r="H4555" s="255">
        <v>39717</v>
      </c>
      <c r="I4555" s="270">
        <v>14.416666666666666</v>
      </c>
      <c r="J4555" s="3">
        <v>-1</v>
      </c>
      <c r="K4555" s="3" t="s">
        <v>12343</v>
      </c>
      <c r="L4555" s="3" t="s">
        <v>4726</v>
      </c>
      <c r="M4555" s="3" t="s">
        <v>11011</v>
      </c>
      <c r="N4555" s="3" t="s">
        <v>4722</v>
      </c>
      <c r="O4555" s="3" t="s">
        <v>4715</v>
      </c>
      <c r="P4555" s="3"/>
      <c r="Q4555" s="3"/>
      <c r="R4555" s="3"/>
      <c r="S4555" s="3"/>
      <c r="T4555" s="3" t="s">
        <v>4716</v>
      </c>
    </row>
    <row r="4556" spans="2:20">
      <c r="B4556" t="s">
        <v>12345</v>
      </c>
      <c r="C4556" t="s">
        <v>19180</v>
      </c>
      <c r="E4556" t="s">
        <v>17980</v>
      </c>
      <c r="F4556" s="3">
        <v>0</v>
      </c>
      <c r="G4556" s="3">
        <v>0</v>
      </c>
      <c r="H4556" s="255">
        <v>39709</v>
      </c>
      <c r="I4556" s="270">
        <v>14.416666666666666</v>
      </c>
      <c r="J4556" s="3">
        <v>-1</v>
      </c>
      <c r="K4556" s="3" t="s">
        <v>4752</v>
      </c>
      <c r="L4556" s="3" t="s">
        <v>4726</v>
      </c>
      <c r="M4556" s="3" t="s">
        <v>5972</v>
      </c>
      <c r="N4556" s="3" t="s">
        <v>4718</v>
      </c>
      <c r="O4556" s="3" t="s">
        <v>4715</v>
      </c>
      <c r="P4556" s="3"/>
      <c r="Q4556" s="3"/>
      <c r="R4556" s="3"/>
      <c r="S4556" s="3"/>
      <c r="T4556" s="3" t="s">
        <v>4716</v>
      </c>
    </row>
    <row r="4557" spans="2:20">
      <c r="B4557" t="s">
        <v>12345</v>
      </c>
      <c r="C4557" t="s">
        <v>19181</v>
      </c>
      <c r="E4557" t="s">
        <v>14304</v>
      </c>
      <c r="F4557" s="3">
        <v>0</v>
      </c>
      <c r="G4557" s="3">
        <v>0</v>
      </c>
      <c r="H4557" s="255">
        <v>39692</v>
      </c>
      <c r="I4557" s="270">
        <v>14.416666666666666</v>
      </c>
      <c r="J4557" s="3">
        <v>-1</v>
      </c>
      <c r="K4557" s="3" t="s">
        <v>4752</v>
      </c>
      <c r="L4557" s="3" t="s">
        <v>4726</v>
      </c>
      <c r="M4557" s="3" t="s">
        <v>8841</v>
      </c>
      <c r="N4557" s="3" t="s">
        <v>4722</v>
      </c>
      <c r="O4557" s="3" t="s">
        <v>4715</v>
      </c>
      <c r="P4557" s="3"/>
      <c r="Q4557" s="3"/>
      <c r="R4557" s="3"/>
      <c r="S4557" s="3"/>
      <c r="T4557" s="3" t="s">
        <v>4716</v>
      </c>
    </row>
    <row r="4558" spans="2:20">
      <c r="B4558" t="s">
        <v>12345</v>
      </c>
      <c r="C4558" t="s">
        <v>19182</v>
      </c>
      <c r="E4558" t="s">
        <v>18867</v>
      </c>
      <c r="F4558" s="3">
        <v>0</v>
      </c>
      <c r="G4558" s="3">
        <v>0</v>
      </c>
      <c r="H4558" s="255">
        <v>39711</v>
      </c>
      <c r="I4558" s="270">
        <v>14.416666666666666</v>
      </c>
      <c r="J4558" s="3">
        <v>-1</v>
      </c>
      <c r="K4558" s="3" t="s">
        <v>12343</v>
      </c>
      <c r="L4558" s="3" t="s">
        <v>4726</v>
      </c>
      <c r="M4558" s="3" t="s">
        <v>14088</v>
      </c>
      <c r="N4558" s="3" t="s">
        <v>4712</v>
      </c>
      <c r="O4558" s="3" t="s">
        <v>4715</v>
      </c>
      <c r="P4558" s="3"/>
      <c r="Q4558" s="3"/>
      <c r="R4558" s="3"/>
      <c r="S4558" s="3"/>
      <c r="T4558" s="3" t="s">
        <v>4716</v>
      </c>
    </row>
    <row r="4559" spans="2:20">
      <c r="B4559" t="s">
        <v>12345</v>
      </c>
      <c r="C4559" t="s">
        <v>19183</v>
      </c>
      <c r="E4559" t="s">
        <v>19184</v>
      </c>
      <c r="F4559" s="3">
        <v>0</v>
      </c>
      <c r="G4559" s="3">
        <v>0</v>
      </c>
      <c r="H4559" s="255">
        <v>39693</v>
      </c>
      <c r="I4559" s="270">
        <v>14.416666666666666</v>
      </c>
      <c r="J4559" s="3">
        <v>-1</v>
      </c>
      <c r="K4559" s="3" t="s">
        <v>12343</v>
      </c>
      <c r="L4559" s="3" t="s">
        <v>4726</v>
      </c>
      <c r="M4559" s="3" t="s">
        <v>19185</v>
      </c>
      <c r="N4559" s="3" t="s">
        <v>4712</v>
      </c>
      <c r="O4559" s="3" t="s">
        <v>4715</v>
      </c>
      <c r="P4559" s="3"/>
      <c r="Q4559" s="3"/>
      <c r="R4559" s="3"/>
      <c r="S4559" s="3"/>
      <c r="T4559" s="3" t="s">
        <v>4716</v>
      </c>
    </row>
    <row r="4560" spans="2:20">
      <c r="B4560" t="s">
        <v>12345</v>
      </c>
      <c r="C4560" t="s">
        <v>19186</v>
      </c>
      <c r="E4560" t="s">
        <v>19187</v>
      </c>
      <c r="F4560" s="3">
        <v>0</v>
      </c>
      <c r="G4560" s="3">
        <v>0</v>
      </c>
      <c r="H4560" s="255">
        <v>39693</v>
      </c>
      <c r="I4560" s="270">
        <v>14.416666666666666</v>
      </c>
      <c r="J4560" s="3">
        <v>-1</v>
      </c>
      <c r="K4560" s="3" t="s">
        <v>4752</v>
      </c>
      <c r="L4560" s="3" t="s">
        <v>4753</v>
      </c>
      <c r="M4560" s="3" t="s">
        <v>4753</v>
      </c>
      <c r="N4560" s="3" t="s">
        <v>4718</v>
      </c>
      <c r="O4560" s="3" t="s">
        <v>4715</v>
      </c>
      <c r="P4560" s="3"/>
      <c r="Q4560" s="3"/>
      <c r="R4560" s="3"/>
      <c r="S4560" s="3"/>
      <c r="T4560" s="3" t="s">
        <v>4716</v>
      </c>
    </row>
    <row r="4561" spans="2:20">
      <c r="B4561" t="s">
        <v>12345</v>
      </c>
      <c r="C4561" t="s">
        <v>19188</v>
      </c>
      <c r="E4561" t="s">
        <v>14168</v>
      </c>
      <c r="F4561" s="3">
        <v>0</v>
      </c>
      <c r="G4561" s="3">
        <v>0</v>
      </c>
      <c r="H4561" s="255">
        <v>39690</v>
      </c>
      <c r="I4561" s="270">
        <v>14.5</v>
      </c>
      <c r="J4561" s="3">
        <v>-1</v>
      </c>
      <c r="K4561" s="3" t="s">
        <v>4752</v>
      </c>
      <c r="L4561" s="3" t="s">
        <v>4726</v>
      </c>
      <c r="M4561" s="3" t="s">
        <v>4994</v>
      </c>
      <c r="N4561" s="3" t="s">
        <v>4718</v>
      </c>
      <c r="O4561" s="3" t="s">
        <v>4715</v>
      </c>
      <c r="P4561" s="3"/>
      <c r="Q4561" s="3"/>
      <c r="R4561" s="3"/>
      <c r="S4561" s="3"/>
      <c r="T4561" s="3" t="s">
        <v>4716</v>
      </c>
    </row>
    <row r="4562" spans="2:20">
      <c r="B4562" t="s">
        <v>12345</v>
      </c>
      <c r="C4562" t="s">
        <v>19189</v>
      </c>
      <c r="E4562" t="s">
        <v>16536</v>
      </c>
      <c r="F4562" s="3">
        <v>0</v>
      </c>
      <c r="G4562" s="3">
        <v>0</v>
      </c>
      <c r="H4562" s="255">
        <v>39676</v>
      </c>
      <c r="I4562" s="270">
        <v>14.5</v>
      </c>
      <c r="J4562" s="3">
        <v>-1</v>
      </c>
      <c r="K4562" s="3" t="s">
        <v>4752</v>
      </c>
      <c r="L4562" s="3" t="s">
        <v>4726</v>
      </c>
      <c r="M4562" s="3" t="s">
        <v>11774</v>
      </c>
      <c r="N4562" s="3" t="s">
        <v>4722</v>
      </c>
      <c r="O4562" s="3" t="s">
        <v>4715</v>
      </c>
      <c r="P4562" s="3"/>
      <c r="Q4562" s="3"/>
      <c r="R4562" s="3"/>
      <c r="S4562" s="3"/>
      <c r="T4562" s="3" t="s">
        <v>4716</v>
      </c>
    </row>
    <row r="4563" spans="2:20">
      <c r="B4563" t="s">
        <v>12345</v>
      </c>
      <c r="C4563" t="s">
        <v>19190</v>
      </c>
      <c r="E4563" t="s">
        <v>14046</v>
      </c>
      <c r="F4563" s="3">
        <v>0</v>
      </c>
      <c r="G4563" s="3">
        <v>0</v>
      </c>
      <c r="H4563" s="255">
        <v>39690</v>
      </c>
      <c r="I4563" s="270">
        <v>14.5</v>
      </c>
      <c r="J4563" s="3">
        <v>-1</v>
      </c>
      <c r="K4563" s="3" t="s">
        <v>4752</v>
      </c>
      <c r="L4563" s="3" t="s">
        <v>4726</v>
      </c>
      <c r="M4563" s="3" t="s">
        <v>5889</v>
      </c>
      <c r="N4563" s="3" t="s">
        <v>4722</v>
      </c>
      <c r="O4563" s="3" t="s">
        <v>4715</v>
      </c>
      <c r="P4563" s="3"/>
      <c r="Q4563" s="3"/>
      <c r="R4563" s="3"/>
      <c r="S4563" s="3"/>
      <c r="T4563" s="3" t="s">
        <v>4716</v>
      </c>
    </row>
    <row r="4564" spans="2:20">
      <c r="B4564" t="s">
        <v>12345</v>
      </c>
      <c r="C4564" t="s">
        <v>19191</v>
      </c>
      <c r="E4564" t="s">
        <v>15246</v>
      </c>
      <c r="F4564" s="3">
        <v>1</v>
      </c>
      <c r="G4564" s="3">
        <v>2752.72</v>
      </c>
      <c r="H4564" s="255">
        <v>39682</v>
      </c>
      <c r="I4564" s="270">
        <v>14.5</v>
      </c>
      <c r="J4564" s="3">
        <v>-1</v>
      </c>
      <c r="K4564" s="3" t="s">
        <v>4752</v>
      </c>
      <c r="L4564" s="3" t="s">
        <v>4726</v>
      </c>
      <c r="M4564" s="3" t="s">
        <v>11774</v>
      </c>
      <c r="N4564" s="3" t="s">
        <v>4731</v>
      </c>
      <c r="O4564" s="3" t="s">
        <v>4715</v>
      </c>
      <c r="P4564" s="3"/>
      <c r="Q4564" s="3"/>
      <c r="R4564" s="3"/>
      <c r="S4564" s="3"/>
      <c r="T4564" s="3" t="s">
        <v>4716</v>
      </c>
    </row>
    <row r="4565" spans="2:20">
      <c r="B4565" t="s">
        <v>12345</v>
      </c>
      <c r="C4565" t="s">
        <v>19192</v>
      </c>
      <c r="E4565" t="s">
        <v>16262</v>
      </c>
      <c r="F4565" s="3">
        <v>0</v>
      </c>
      <c r="G4565" s="3">
        <v>0</v>
      </c>
      <c r="H4565" s="255">
        <v>39668</v>
      </c>
      <c r="I4565" s="270">
        <v>14.5</v>
      </c>
      <c r="J4565" s="3">
        <v>157910</v>
      </c>
      <c r="K4565" s="3" t="s">
        <v>4752</v>
      </c>
      <c r="L4565" s="3" t="s">
        <v>4726</v>
      </c>
      <c r="M4565" s="3" t="s">
        <v>12795</v>
      </c>
      <c r="N4565" s="3" t="s">
        <v>4722</v>
      </c>
      <c r="O4565" s="3" t="s">
        <v>4715</v>
      </c>
      <c r="P4565" s="3"/>
      <c r="Q4565" s="3"/>
      <c r="R4565" s="3"/>
      <c r="S4565" s="3"/>
      <c r="T4565" s="3" t="s">
        <v>4716</v>
      </c>
    </row>
    <row r="4566" spans="2:20">
      <c r="B4566" t="s">
        <v>12345</v>
      </c>
      <c r="C4566" t="s">
        <v>19193</v>
      </c>
      <c r="E4566" t="s">
        <v>13955</v>
      </c>
      <c r="F4566" s="3">
        <v>0</v>
      </c>
      <c r="G4566" s="3">
        <v>0</v>
      </c>
      <c r="H4566" s="255">
        <v>39681</v>
      </c>
      <c r="I4566" s="270">
        <v>14.5</v>
      </c>
      <c r="J4566" s="3">
        <v>-1</v>
      </c>
      <c r="K4566" s="3" t="s">
        <v>12343</v>
      </c>
      <c r="L4566" s="3" t="s">
        <v>5197</v>
      </c>
      <c r="M4566" s="3" t="s">
        <v>19194</v>
      </c>
      <c r="N4566" s="3" t="s">
        <v>4712</v>
      </c>
      <c r="O4566" s="3" t="s">
        <v>4715</v>
      </c>
      <c r="P4566" s="3"/>
      <c r="Q4566" s="3"/>
      <c r="R4566" s="3"/>
      <c r="S4566" s="3"/>
      <c r="T4566" s="3" t="s">
        <v>4716</v>
      </c>
    </row>
    <row r="4567" spans="2:20">
      <c r="B4567" t="s">
        <v>12345</v>
      </c>
      <c r="C4567" t="s">
        <v>19195</v>
      </c>
      <c r="E4567" t="s">
        <v>14782</v>
      </c>
      <c r="F4567" s="3">
        <v>0</v>
      </c>
      <c r="G4567" s="3">
        <v>0</v>
      </c>
      <c r="H4567" s="255">
        <v>39683</v>
      </c>
      <c r="I4567" s="270">
        <v>14.5</v>
      </c>
      <c r="J4567" s="3">
        <v>-1</v>
      </c>
      <c r="K4567" s="3" t="s">
        <v>4752</v>
      </c>
      <c r="L4567" s="3" t="s">
        <v>5197</v>
      </c>
      <c r="M4567" s="3" t="s">
        <v>19196</v>
      </c>
      <c r="N4567" s="3" t="s">
        <v>4712</v>
      </c>
      <c r="O4567" s="3" t="s">
        <v>4715</v>
      </c>
      <c r="P4567" s="3"/>
      <c r="Q4567" s="3"/>
      <c r="R4567" s="3"/>
      <c r="S4567" s="3"/>
      <c r="T4567" s="3" t="s">
        <v>4716</v>
      </c>
    </row>
    <row r="4568" spans="2:20">
      <c r="B4568" t="s">
        <v>12345</v>
      </c>
      <c r="C4568" t="s">
        <v>19197</v>
      </c>
      <c r="E4568" t="s">
        <v>14231</v>
      </c>
      <c r="F4568" s="3">
        <v>0</v>
      </c>
      <c r="G4568" s="3">
        <v>0</v>
      </c>
      <c r="H4568" s="255">
        <v>39660</v>
      </c>
      <c r="I4568" s="270">
        <v>14.583333333333334</v>
      </c>
      <c r="J4568" s="3">
        <v>-1</v>
      </c>
      <c r="K4568" s="3" t="s">
        <v>12343</v>
      </c>
      <c r="L4568" s="3" t="s">
        <v>4753</v>
      </c>
      <c r="M4568" s="3" t="s">
        <v>4753</v>
      </c>
      <c r="N4568" s="3" t="s">
        <v>4722</v>
      </c>
      <c r="O4568" s="3" t="s">
        <v>4715</v>
      </c>
      <c r="P4568" s="3"/>
      <c r="Q4568" s="3"/>
      <c r="R4568" s="3"/>
      <c r="S4568" s="3"/>
      <c r="T4568" s="3" t="s">
        <v>4716</v>
      </c>
    </row>
    <row r="4569" spans="2:20">
      <c r="B4569" t="s">
        <v>12345</v>
      </c>
      <c r="C4569" t="s">
        <v>19198</v>
      </c>
      <c r="E4569" t="s">
        <v>19199</v>
      </c>
      <c r="F4569" s="3">
        <v>0</v>
      </c>
      <c r="G4569" s="3">
        <v>0</v>
      </c>
      <c r="H4569" s="255">
        <v>39655</v>
      </c>
      <c r="I4569" s="270">
        <v>14.583333333333334</v>
      </c>
      <c r="J4569" s="3">
        <v>-1</v>
      </c>
      <c r="K4569" s="3" t="s">
        <v>4752</v>
      </c>
      <c r="L4569" s="3" t="s">
        <v>4726</v>
      </c>
      <c r="M4569" s="3" t="s">
        <v>14285</v>
      </c>
      <c r="N4569" s="3" t="s">
        <v>4722</v>
      </c>
      <c r="O4569" s="3" t="s">
        <v>4715</v>
      </c>
      <c r="P4569" s="3"/>
      <c r="Q4569" s="3"/>
      <c r="R4569" s="3"/>
      <c r="S4569" s="3"/>
      <c r="T4569" s="3" t="s">
        <v>4716</v>
      </c>
    </row>
    <row r="4570" spans="2:20">
      <c r="B4570" t="s">
        <v>12345</v>
      </c>
      <c r="C4570" t="s">
        <v>19200</v>
      </c>
      <c r="E4570" t="s">
        <v>14917</v>
      </c>
      <c r="F4570" s="3">
        <v>0</v>
      </c>
      <c r="G4570" s="3">
        <v>0</v>
      </c>
      <c r="H4570" s="255">
        <v>39654</v>
      </c>
      <c r="I4570" s="270">
        <v>14.583333333333334</v>
      </c>
      <c r="J4570" s="3">
        <v>-1</v>
      </c>
      <c r="K4570" s="3" t="s">
        <v>4752</v>
      </c>
      <c r="L4570" s="3" t="s">
        <v>4753</v>
      </c>
      <c r="M4570" s="3" t="s">
        <v>4753</v>
      </c>
      <c r="N4570" s="3" t="s">
        <v>4722</v>
      </c>
      <c r="O4570" s="3" t="s">
        <v>4715</v>
      </c>
      <c r="P4570" s="3"/>
      <c r="Q4570" s="3"/>
      <c r="R4570" s="3"/>
      <c r="S4570" s="3"/>
      <c r="T4570" s="3" t="s">
        <v>4716</v>
      </c>
    </row>
    <row r="4571" spans="2:20">
      <c r="B4571" t="s">
        <v>12345</v>
      </c>
      <c r="C4571" t="s">
        <v>19201</v>
      </c>
      <c r="E4571" t="s">
        <v>14448</v>
      </c>
      <c r="F4571" s="3">
        <v>0</v>
      </c>
      <c r="G4571" s="3">
        <v>0</v>
      </c>
      <c r="H4571" s="255">
        <v>39660</v>
      </c>
      <c r="I4571" s="270">
        <v>14.583333333333334</v>
      </c>
      <c r="J4571" s="3">
        <v>-1</v>
      </c>
      <c r="K4571" s="3" t="s">
        <v>12343</v>
      </c>
      <c r="L4571" s="3" t="s">
        <v>5324</v>
      </c>
      <c r="M4571" s="3" t="s">
        <v>13268</v>
      </c>
      <c r="N4571" s="3" t="s">
        <v>4712</v>
      </c>
      <c r="O4571" s="3" t="s">
        <v>4715</v>
      </c>
      <c r="P4571" s="3"/>
      <c r="Q4571" s="3"/>
      <c r="R4571" s="3"/>
      <c r="S4571" s="3"/>
      <c r="T4571" s="3" t="s">
        <v>4716</v>
      </c>
    </row>
    <row r="4572" spans="2:20">
      <c r="B4572" t="s">
        <v>12345</v>
      </c>
      <c r="C4572" t="s">
        <v>19202</v>
      </c>
      <c r="E4572" t="s">
        <v>14426</v>
      </c>
      <c r="F4572" s="3">
        <v>0</v>
      </c>
      <c r="G4572" s="3">
        <v>0</v>
      </c>
      <c r="H4572" s="255">
        <v>39660</v>
      </c>
      <c r="I4572" s="270">
        <v>14.583333333333334</v>
      </c>
      <c r="J4572" s="3">
        <v>-1</v>
      </c>
      <c r="K4572" s="3" t="s">
        <v>12343</v>
      </c>
      <c r="L4572" s="3" t="s">
        <v>5324</v>
      </c>
      <c r="M4572" s="3" t="s">
        <v>13624</v>
      </c>
      <c r="N4572" s="3" t="s">
        <v>4722</v>
      </c>
      <c r="O4572" s="3" t="s">
        <v>4715</v>
      </c>
      <c r="P4572" s="3"/>
      <c r="Q4572" s="3"/>
      <c r="R4572" s="3"/>
      <c r="S4572" s="3"/>
      <c r="T4572" s="3" t="s">
        <v>4716</v>
      </c>
    </row>
    <row r="4573" spans="2:20">
      <c r="B4573" t="s">
        <v>12345</v>
      </c>
      <c r="C4573" t="s">
        <v>19203</v>
      </c>
      <c r="E4573" t="s">
        <v>13281</v>
      </c>
      <c r="F4573" s="3">
        <v>0</v>
      </c>
      <c r="G4573" s="3">
        <v>0</v>
      </c>
      <c r="H4573" s="255">
        <v>39660</v>
      </c>
      <c r="I4573" s="270">
        <v>14.583333333333334</v>
      </c>
      <c r="J4573" s="3">
        <v>-1</v>
      </c>
      <c r="K4573" s="3" t="s">
        <v>12343</v>
      </c>
      <c r="L4573" s="3" t="s">
        <v>4726</v>
      </c>
      <c r="M4573" s="3" t="s">
        <v>11774</v>
      </c>
      <c r="N4573" s="3" t="s">
        <v>4712</v>
      </c>
      <c r="O4573" s="3" t="s">
        <v>4715</v>
      </c>
      <c r="P4573" s="3"/>
      <c r="Q4573" s="3"/>
      <c r="R4573" s="3"/>
      <c r="S4573" s="3"/>
      <c r="T4573" s="3" t="s">
        <v>4716</v>
      </c>
    </row>
    <row r="4574" spans="2:20">
      <c r="B4574" t="s">
        <v>12345</v>
      </c>
      <c r="C4574" t="s">
        <v>19204</v>
      </c>
      <c r="E4574" t="s">
        <v>16032</v>
      </c>
      <c r="F4574" s="3">
        <v>0</v>
      </c>
      <c r="G4574" s="3">
        <v>0</v>
      </c>
      <c r="H4574" s="255">
        <v>39660</v>
      </c>
      <c r="I4574" s="270">
        <v>14.583333333333334</v>
      </c>
      <c r="J4574" s="3">
        <v>110308</v>
      </c>
      <c r="K4574" s="3" t="s">
        <v>12343</v>
      </c>
      <c r="L4574" s="3" t="s">
        <v>4726</v>
      </c>
      <c r="M4574" s="3" t="s">
        <v>11825</v>
      </c>
      <c r="N4574" s="3" t="s">
        <v>4722</v>
      </c>
      <c r="O4574" s="3" t="s">
        <v>4715</v>
      </c>
      <c r="P4574" s="3"/>
      <c r="Q4574" s="3"/>
      <c r="R4574" s="3"/>
      <c r="S4574" s="3"/>
      <c r="T4574" s="3" t="s">
        <v>4716</v>
      </c>
    </row>
    <row r="4575" spans="2:20">
      <c r="B4575" t="s">
        <v>12345</v>
      </c>
      <c r="C4575" t="s">
        <v>19205</v>
      </c>
      <c r="E4575" t="s">
        <v>12605</v>
      </c>
      <c r="F4575" s="3">
        <v>0</v>
      </c>
      <c r="G4575" s="3">
        <v>0</v>
      </c>
      <c r="H4575" s="255">
        <v>39660</v>
      </c>
      <c r="I4575" s="270">
        <v>14.583333333333334</v>
      </c>
      <c r="J4575" s="3">
        <v>203751</v>
      </c>
      <c r="K4575" s="3" t="s">
        <v>4752</v>
      </c>
      <c r="L4575" s="3" t="s">
        <v>4726</v>
      </c>
      <c r="M4575" s="3" t="s">
        <v>19206</v>
      </c>
      <c r="N4575" s="3" t="s">
        <v>4722</v>
      </c>
      <c r="O4575" s="3" t="s">
        <v>4715</v>
      </c>
      <c r="P4575" s="3"/>
      <c r="Q4575" s="3"/>
      <c r="R4575" s="3"/>
      <c r="S4575" s="3"/>
      <c r="T4575" s="3" t="s">
        <v>4716</v>
      </c>
    </row>
    <row r="4576" spans="2:20">
      <c r="B4576" t="s">
        <v>12345</v>
      </c>
      <c r="C4576" t="s">
        <v>19207</v>
      </c>
      <c r="E4576" t="s">
        <v>13962</v>
      </c>
      <c r="F4576" s="3">
        <v>0</v>
      </c>
      <c r="G4576" s="3">
        <v>0</v>
      </c>
      <c r="H4576" s="255">
        <v>39660</v>
      </c>
      <c r="I4576" s="270">
        <v>14.583333333333334</v>
      </c>
      <c r="J4576" s="3">
        <v>-1</v>
      </c>
      <c r="K4576" s="3" t="s">
        <v>12343</v>
      </c>
      <c r="L4576" s="3" t="s">
        <v>4726</v>
      </c>
      <c r="M4576" s="3" t="s">
        <v>4994</v>
      </c>
      <c r="N4576" s="3" t="s">
        <v>4731</v>
      </c>
      <c r="O4576" s="3" t="s">
        <v>4715</v>
      </c>
      <c r="P4576" s="3"/>
      <c r="Q4576" s="3"/>
      <c r="R4576" s="3"/>
      <c r="S4576" s="3"/>
      <c r="T4576" s="3" t="s">
        <v>4716</v>
      </c>
    </row>
    <row r="4577" spans="2:20">
      <c r="B4577" t="s">
        <v>12345</v>
      </c>
      <c r="C4577" t="s">
        <v>19208</v>
      </c>
      <c r="E4577" t="s">
        <v>16025</v>
      </c>
      <c r="F4577" s="3">
        <v>0</v>
      </c>
      <c r="G4577" s="3">
        <v>0</v>
      </c>
      <c r="H4577" s="255">
        <v>39660</v>
      </c>
      <c r="I4577" s="270">
        <v>14.583333333333334</v>
      </c>
      <c r="J4577" s="3">
        <v>-1</v>
      </c>
      <c r="K4577" s="3" t="s">
        <v>12343</v>
      </c>
      <c r="L4577" s="3" t="s">
        <v>4726</v>
      </c>
      <c r="M4577" s="3" t="s">
        <v>11774</v>
      </c>
      <c r="N4577" s="3" t="s">
        <v>4722</v>
      </c>
      <c r="O4577" s="3" t="s">
        <v>4715</v>
      </c>
      <c r="P4577" s="3"/>
      <c r="Q4577" s="3"/>
      <c r="R4577" s="3"/>
      <c r="S4577" s="3"/>
      <c r="T4577" s="3" t="s">
        <v>4716</v>
      </c>
    </row>
    <row r="4578" spans="2:20">
      <c r="B4578" t="s">
        <v>12345</v>
      </c>
      <c r="C4578" t="s">
        <v>19209</v>
      </c>
      <c r="E4578" t="s">
        <v>15380</v>
      </c>
      <c r="F4578" s="3">
        <v>0</v>
      </c>
      <c r="G4578" s="3">
        <v>0</v>
      </c>
      <c r="H4578" s="255">
        <v>39654</v>
      </c>
      <c r="I4578" s="270">
        <v>14.583333333333334</v>
      </c>
      <c r="J4578" s="3">
        <v>-1</v>
      </c>
      <c r="K4578" s="3" t="s">
        <v>4752</v>
      </c>
      <c r="L4578" s="3" t="s">
        <v>4726</v>
      </c>
      <c r="M4578" s="3" t="s">
        <v>19210</v>
      </c>
      <c r="N4578" s="3" t="s">
        <v>4722</v>
      </c>
      <c r="O4578" s="3" t="s">
        <v>4715</v>
      </c>
      <c r="P4578" s="3"/>
      <c r="Q4578" s="3"/>
      <c r="R4578" s="3"/>
      <c r="S4578" s="3"/>
      <c r="T4578" s="3" t="s">
        <v>4716</v>
      </c>
    </row>
    <row r="4579" spans="2:20">
      <c r="B4579" t="s">
        <v>12345</v>
      </c>
      <c r="C4579" t="s">
        <v>19211</v>
      </c>
      <c r="E4579" t="s">
        <v>19212</v>
      </c>
      <c r="F4579" s="3">
        <v>0</v>
      </c>
      <c r="G4579" s="3">
        <v>0</v>
      </c>
      <c r="H4579" s="255">
        <v>39660</v>
      </c>
      <c r="I4579" s="270">
        <v>14.583333333333334</v>
      </c>
      <c r="J4579" s="3">
        <v>-1</v>
      </c>
      <c r="K4579" s="3" t="s">
        <v>12343</v>
      </c>
      <c r="L4579" s="3" t="s">
        <v>4726</v>
      </c>
      <c r="M4579" s="3" t="s">
        <v>4994</v>
      </c>
      <c r="N4579" s="3" t="s">
        <v>4722</v>
      </c>
      <c r="O4579" s="3" t="s">
        <v>4715</v>
      </c>
      <c r="P4579" s="3"/>
      <c r="Q4579" s="3"/>
      <c r="R4579" s="3"/>
      <c r="S4579" s="3"/>
      <c r="T4579" s="3" t="s">
        <v>4716</v>
      </c>
    </row>
    <row r="4580" spans="2:20">
      <c r="B4580" t="s">
        <v>12345</v>
      </c>
      <c r="C4580" t="s">
        <v>19213</v>
      </c>
      <c r="E4580" t="s">
        <v>12679</v>
      </c>
      <c r="F4580" s="3">
        <v>0</v>
      </c>
      <c r="G4580" s="3">
        <v>0</v>
      </c>
      <c r="H4580" s="255">
        <v>39653</v>
      </c>
      <c r="I4580" s="270">
        <v>14.583333333333334</v>
      </c>
      <c r="J4580" s="3">
        <v>106925</v>
      </c>
      <c r="K4580" s="3" t="s">
        <v>12343</v>
      </c>
      <c r="L4580" s="3" t="s">
        <v>4726</v>
      </c>
      <c r="M4580" s="3" t="s">
        <v>19214</v>
      </c>
      <c r="N4580" s="3" t="s">
        <v>4722</v>
      </c>
      <c r="O4580" s="3" t="s">
        <v>4715</v>
      </c>
      <c r="P4580" s="3"/>
      <c r="Q4580" s="3"/>
      <c r="R4580" s="3"/>
      <c r="S4580" s="3"/>
      <c r="T4580" s="3" t="s">
        <v>4716</v>
      </c>
    </row>
    <row r="4581" spans="2:20">
      <c r="B4581" t="s">
        <v>12345</v>
      </c>
      <c r="C4581" t="s">
        <v>19215</v>
      </c>
      <c r="E4581" t="s">
        <v>12767</v>
      </c>
      <c r="F4581" s="3">
        <v>1</v>
      </c>
      <c r="G4581" s="3">
        <v>438.38</v>
      </c>
      <c r="H4581" s="255">
        <v>39654</v>
      </c>
      <c r="I4581" s="270">
        <v>14.583333333333334</v>
      </c>
      <c r="J4581" s="3">
        <v>-1</v>
      </c>
      <c r="K4581" s="3" t="s">
        <v>12343</v>
      </c>
      <c r="L4581" s="3" t="s">
        <v>4726</v>
      </c>
      <c r="M4581" s="3" t="s">
        <v>5889</v>
      </c>
      <c r="N4581" s="3" t="s">
        <v>4718</v>
      </c>
      <c r="O4581" s="3" t="s">
        <v>4715</v>
      </c>
      <c r="P4581" s="3"/>
      <c r="Q4581" s="3"/>
      <c r="R4581" s="3"/>
      <c r="S4581" s="3"/>
      <c r="T4581" s="3" t="s">
        <v>4716</v>
      </c>
    </row>
    <row r="4582" spans="2:20">
      <c r="B4582" t="s">
        <v>12345</v>
      </c>
      <c r="C4582" t="s">
        <v>19216</v>
      </c>
      <c r="E4582" t="s">
        <v>13896</v>
      </c>
      <c r="F4582" s="3">
        <v>0</v>
      </c>
      <c r="G4582" s="3">
        <v>0</v>
      </c>
      <c r="H4582" s="255">
        <v>39645</v>
      </c>
      <c r="I4582" s="270">
        <v>14.583333333333334</v>
      </c>
      <c r="J4582" s="3">
        <v>-1</v>
      </c>
      <c r="K4582" s="3" t="s">
        <v>4752</v>
      </c>
      <c r="L4582" s="3" t="s">
        <v>4726</v>
      </c>
      <c r="M4582" s="3" t="s">
        <v>5739</v>
      </c>
      <c r="N4582" s="3" t="s">
        <v>4718</v>
      </c>
      <c r="O4582" s="3" t="s">
        <v>4715</v>
      </c>
      <c r="P4582" s="3"/>
      <c r="Q4582" s="3"/>
      <c r="R4582" s="3"/>
      <c r="S4582" s="3"/>
      <c r="T4582" s="3" t="s">
        <v>4716</v>
      </c>
    </row>
    <row r="4583" spans="2:20">
      <c r="B4583" t="s">
        <v>12345</v>
      </c>
      <c r="C4583" t="s">
        <v>19217</v>
      </c>
      <c r="E4583" t="s">
        <v>15179</v>
      </c>
      <c r="F4583" s="3">
        <v>1</v>
      </c>
      <c r="G4583" s="3">
        <v>4300.55</v>
      </c>
      <c r="H4583" s="255">
        <v>39651</v>
      </c>
      <c r="I4583" s="270">
        <v>14.583333333333334</v>
      </c>
      <c r="J4583" s="3">
        <v>-1</v>
      </c>
      <c r="K4583" s="3" t="s">
        <v>4752</v>
      </c>
      <c r="L4583" s="3" t="s">
        <v>5324</v>
      </c>
      <c r="M4583" s="3" t="s">
        <v>19218</v>
      </c>
      <c r="N4583" s="3" t="s">
        <v>4722</v>
      </c>
      <c r="O4583" s="3" t="s">
        <v>4715</v>
      </c>
      <c r="P4583" s="3"/>
      <c r="Q4583" s="3"/>
      <c r="R4583" s="3"/>
      <c r="S4583" s="3"/>
      <c r="T4583" s="3" t="s">
        <v>4716</v>
      </c>
    </row>
    <row r="4584" spans="2:20">
      <c r="B4584" t="s">
        <v>12345</v>
      </c>
      <c r="C4584" t="s">
        <v>19219</v>
      </c>
      <c r="E4584" t="s">
        <v>16572</v>
      </c>
      <c r="F4584" s="3">
        <v>0</v>
      </c>
      <c r="G4584" s="3">
        <v>0</v>
      </c>
      <c r="H4584" s="255">
        <v>39652</v>
      </c>
      <c r="I4584" s="270">
        <v>14.583333333333334</v>
      </c>
      <c r="J4584" s="3">
        <v>-1</v>
      </c>
      <c r="K4584" s="3" t="s">
        <v>12343</v>
      </c>
      <c r="L4584" s="3" t="s">
        <v>4753</v>
      </c>
      <c r="M4584" s="3" t="s">
        <v>4753</v>
      </c>
      <c r="N4584" s="3" t="s">
        <v>4712</v>
      </c>
      <c r="O4584" s="3" t="s">
        <v>4715</v>
      </c>
      <c r="P4584" s="3"/>
      <c r="Q4584" s="3"/>
      <c r="R4584" s="3"/>
      <c r="S4584" s="3"/>
      <c r="T4584" s="3" t="s">
        <v>4716</v>
      </c>
    </row>
    <row r="4585" spans="2:20">
      <c r="B4585" t="s">
        <v>12345</v>
      </c>
      <c r="C4585" t="s">
        <v>19220</v>
      </c>
      <c r="E4585" t="s">
        <v>17965</v>
      </c>
      <c r="F4585" s="3">
        <v>0</v>
      </c>
      <c r="G4585" s="3">
        <v>0</v>
      </c>
      <c r="H4585" s="255">
        <v>39660</v>
      </c>
      <c r="I4585" s="270">
        <v>14.583333333333334</v>
      </c>
      <c r="J4585" s="3">
        <v>-1</v>
      </c>
      <c r="K4585" s="3" t="s">
        <v>12343</v>
      </c>
      <c r="L4585" s="3" t="s">
        <v>4753</v>
      </c>
      <c r="M4585" s="3" t="s">
        <v>4753</v>
      </c>
      <c r="N4585" s="3" t="s">
        <v>4722</v>
      </c>
      <c r="O4585" s="3" t="s">
        <v>4715</v>
      </c>
      <c r="P4585" s="3"/>
      <c r="Q4585" s="3"/>
      <c r="R4585" s="3"/>
      <c r="S4585" s="3"/>
      <c r="T4585" s="3" t="s">
        <v>4716</v>
      </c>
    </row>
    <row r="4586" spans="2:20">
      <c r="B4586" t="s">
        <v>12345</v>
      </c>
      <c r="C4586" t="s">
        <v>19221</v>
      </c>
      <c r="E4586" t="s">
        <v>14503</v>
      </c>
      <c r="F4586" s="3">
        <v>0</v>
      </c>
      <c r="G4586" s="3">
        <v>0</v>
      </c>
      <c r="H4586" s="255">
        <v>39629</v>
      </c>
      <c r="I4586" s="270">
        <v>14.666666666666666</v>
      </c>
      <c r="J4586" s="3">
        <v>-1</v>
      </c>
      <c r="K4586" s="3" t="s">
        <v>4752</v>
      </c>
      <c r="L4586" s="3" t="s">
        <v>5324</v>
      </c>
      <c r="M4586" s="3" t="s">
        <v>7109</v>
      </c>
      <c r="N4586" s="3" t="s">
        <v>4712</v>
      </c>
      <c r="O4586" s="3" t="s">
        <v>4715</v>
      </c>
      <c r="P4586" s="3"/>
      <c r="Q4586" s="3"/>
      <c r="R4586" s="3"/>
      <c r="S4586" s="3"/>
      <c r="T4586" s="3" t="s">
        <v>4716</v>
      </c>
    </row>
    <row r="4587" spans="2:20">
      <c r="B4587" t="s">
        <v>12345</v>
      </c>
      <c r="C4587" t="s">
        <v>19222</v>
      </c>
      <c r="E4587" t="s">
        <v>16435</v>
      </c>
      <c r="F4587" s="3">
        <v>0</v>
      </c>
      <c r="G4587" s="3">
        <v>0</v>
      </c>
      <c r="H4587" s="255">
        <v>39629</v>
      </c>
      <c r="I4587" s="270">
        <v>14.666666666666666</v>
      </c>
      <c r="J4587" s="3">
        <v>-1</v>
      </c>
      <c r="K4587" s="3" t="s">
        <v>12343</v>
      </c>
      <c r="L4587" s="3" t="s">
        <v>4726</v>
      </c>
      <c r="M4587" s="3" t="s">
        <v>4994</v>
      </c>
      <c r="N4587" s="3" t="s">
        <v>4722</v>
      </c>
      <c r="O4587" s="3" t="s">
        <v>4715</v>
      </c>
      <c r="P4587" s="3"/>
      <c r="Q4587" s="3"/>
      <c r="R4587" s="3"/>
      <c r="S4587" s="3"/>
      <c r="T4587" s="3" t="s">
        <v>4716</v>
      </c>
    </row>
    <row r="4588" spans="2:20">
      <c r="B4588" t="s">
        <v>12345</v>
      </c>
      <c r="C4588" t="s">
        <v>19223</v>
      </c>
      <c r="E4588" t="s">
        <v>13677</v>
      </c>
      <c r="F4588" s="3">
        <v>0</v>
      </c>
      <c r="G4588" s="3">
        <v>0</v>
      </c>
      <c r="H4588" s="255">
        <v>39629</v>
      </c>
      <c r="I4588" s="270">
        <v>14.666666666666666</v>
      </c>
      <c r="J4588" s="3">
        <v>-1</v>
      </c>
      <c r="K4588" s="3" t="s">
        <v>12343</v>
      </c>
      <c r="L4588" s="3" t="s">
        <v>5197</v>
      </c>
      <c r="M4588" s="3" t="s">
        <v>19224</v>
      </c>
      <c r="N4588" s="3" t="s">
        <v>4722</v>
      </c>
      <c r="O4588" s="3" t="s">
        <v>4715</v>
      </c>
      <c r="P4588" s="3"/>
      <c r="Q4588" s="3"/>
      <c r="R4588" s="3"/>
      <c r="S4588" s="3"/>
      <c r="T4588" s="3" t="s">
        <v>4716</v>
      </c>
    </row>
    <row r="4589" spans="2:20">
      <c r="B4589" t="s">
        <v>12345</v>
      </c>
      <c r="C4589" t="s">
        <v>19225</v>
      </c>
      <c r="E4589" t="s">
        <v>15077</v>
      </c>
      <c r="F4589" s="3">
        <v>0</v>
      </c>
      <c r="G4589" s="3">
        <v>0</v>
      </c>
      <c r="H4589" s="255">
        <v>39601</v>
      </c>
      <c r="I4589" s="270">
        <v>14.666666666666666</v>
      </c>
      <c r="J4589" s="3">
        <v>-1</v>
      </c>
      <c r="K4589" s="3" t="s">
        <v>12343</v>
      </c>
      <c r="L4589" s="3" t="s">
        <v>5197</v>
      </c>
      <c r="M4589" s="3" t="s">
        <v>19083</v>
      </c>
      <c r="N4589" s="3" t="s">
        <v>4722</v>
      </c>
      <c r="O4589" s="3" t="s">
        <v>4715</v>
      </c>
      <c r="P4589" s="3"/>
      <c r="Q4589" s="3"/>
      <c r="R4589" s="3"/>
      <c r="S4589" s="3"/>
      <c r="T4589" s="3" t="s">
        <v>4716</v>
      </c>
    </row>
    <row r="4590" spans="2:20">
      <c r="B4590" t="s">
        <v>12345</v>
      </c>
      <c r="C4590" t="s">
        <v>19226</v>
      </c>
      <c r="E4590" t="s">
        <v>16073</v>
      </c>
      <c r="F4590" s="3">
        <v>0</v>
      </c>
      <c r="G4590" s="3">
        <v>0</v>
      </c>
      <c r="H4590" s="255">
        <v>39604</v>
      </c>
      <c r="I4590" s="270">
        <v>14.666666666666666</v>
      </c>
      <c r="J4590" s="3">
        <v>-1</v>
      </c>
      <c r="K4590" s="3" t="s">
        <v>4752</v>
      </c>
      <c r="L4590" s="3" t="s">
        <v>4726</v>
      </c>
      <c r="M4590" s="3" t="s">
        <v>15479</v>
      </c>
      <c r="N4590" s="3" t="s">
        <v>4712</v>
      </c>
      <c r="O4590" s="3" t="s">
        <v>4715</v>
      </c>
      <c r="P4590" s="3"/>
      <c r="Q4590" s="3"/>
      <c r="R4590" s="3"/>
      <c r="S4590" s="3"/>
      <c r="T4590" s="3" t="s">
        <v>4716</v>
      </c>
    </row>
    <row r="4591" spans="2:20">
      <c r="B4591" t="s">
        <v>12345</v>
      </c>
      <c r="C4591" t="s">
        <v>19227</v>
      </c>
      <c r="E4591" t="s">
        <v>14348</v>
      </c>
      <c r="F4591" s="3">
        <v>0</v>
      </c>
      <c r="G4591" s="3">
        <v>0</v>
      </c>
      <c r="H4591" s="255">
        <v>39601</v>
      </c>
      <c r="I4591" s="270">
        <v>14.666666666666666</v>
      </c>
      <c r="J4591" s="3">
        <v>-1</v>
      </c>
      <c r="K4591" s="3" t="s">
        <v>12343</v>
      </c>
      <c r="L4591" s="3" t="s">
        <v>4726</v>
      </c>
      <c r="M4591" s="3" t="s">
        <v>4994</v>
      </c>
      <c r="N4591" s="3" t="s">
        <v>4718</v>
      </c>
      <c r="O4591" s="3" t="s">
        <v>4715</v>
      </c>
      <c r="P4591" s="3"/>
      <c r="Q4591" s="3"/>
      <c r="R4591" s="3"/>
      <c r="S4591" s="3"/>
      <c r="T4591" s="3" t="s">
        <v>4716</v>
      </c>
    </row>
    <row r="4592" spans="2:20">
      <c r="B4592" t="s">
        <v>12345</v>
      </c>
      <c r="C4592" t="s">
        <v>19228</v>
      </c>
      <c r="E4592" t="s">
        <v>16380</v>
      </c>
      <c r="F4592" s="3">
        <v>0</v>
      </c>
      <c r="G4592" s="3">
        <v>0</v>
      </c>
      <c r="H4592" s="255">
        <v>39622</v>
      </c>
      <c r="I4592" s="270">
        <v>14.666666666666666</v>
      </c>
      <c r="J4592" s="3">
        <v>-1</v>
      </c>
      <c r="K4592" s="3" t="s">
        <v>12343</v>
      </c>
      <c r="L4592" s="3" t="s">
        <v>4726</v>
      </c>
      <c r="M4592" s="3" t="s">
        <v>5972</v>
      </c>
      <c r="N4592" s="3" t="s">
        <v>4722</v>
      </c>
      <c r="O4592" s="3" t="s">
        <v>4715</v>
      </c>
      <c r="P4592" s="3"/>
      <c r="Q4592" s="3"/>
      <c r="R4592" s="3"/>
      <c r="S4592" s="3"/>
      <c r="T4592" s="3" t="s">
        <v>4716</v>
      </c>
    </row>
    <row r="4593" spans="2:20">
      <c r="B4593" t="s">
        <v>12345</v>
      </c>
      <c r="C4593" t="s">
        <v>19229</v>
      </c>
      <c r="E4593" t="s">
        <v>13977</v>
      </c>
      <c r="F4593" s="3">
        <v>0</v>
      </c>
      <c r="G4593" s="3">
        <v>0</v>
      </c>
      <c r="H4593" s="255">
        <v>39626</v>
      </c>
      <c r="I4593" s="270">
        <v>14.666666666666666</v>
      </c>
      <c r="J4593" s="3">
        <v>-1</v>
      </c>
      <c r="K4593" s="3" t="s">
        <v>12343</v>
      </c>
      <c r="L4593" s="3" t="s">
        <v>4726</v>
      </c>
      <c r="M4593" s="3" t="s">
        <v>5889</v>
      </c>
      <c r="N4593" s="3" t="s">
        <v>4722</v>
      </c>
      <c r="O4593" s="3" t="s">
        <v>4715</v>
      </c>
      <c r="P4593" s="3"/>
      <c r="Q4593" s="3"/>
      <c r="R4593" s="3"/>
      <c r="S4593" s="3"/>
      <c r="T4593" s="3" t="s">
        <v>4716</v>
      </c>
    </row>
    <row r="4594" spans="2:20">
      <c r="B4594" t="s">
        <v>12345</v>
      </c>
      <c r="C4594" t="s">
        <v>19230</v>
      </c>
      <c r="E4594" t="s">
        <v>15984</v>
      </c>
      <c r="F4594" s="3">
        <v>0</v>
      </c>
      <c r="G4594" s="3">
        <v>0</v>
      </c>
      <c r="H4594" s="255">
        <v>39601</v>
      </c>
      <c r="I4594" s="270">
        <v>14.666666666666666</v>
      </c>
      <c r="J4594" s="3">
        <v>-1</v>
      </c>
      <c r="K4594" s="3" t="s">
        <v>4752</v>
      </c>
      <c r="L4594" s="3" t="s">
        <v>5197</v>
      </c>
      <c r="M4594" s="3" t="s">
        <v>12970</v>
      </c>
      <c r="N4594" s="3" t="s">
        <v>4731</v>
      </c>
      <c r="O4594" s="3" t="s">
        <v>4715</v>
      </c>
      <c r="P4594" s="3"/>
      <c r="Q4594" s="3"/>
      <c r="R4594" s="3"/>
      <c r="S4594" s="3"/>
      <c r="T4594" s="3" t="s">
        <v>4716</v>
      </c>
    </row>
    <row r="4595" spans="2:20">
      <c r="B4595" t="s">
        <v>12345</v>
      </c>
      <c r="C4595" t="s">
        <v>19231</v>
      </c>
      <c r="E4595" t="s">
        <v>15306</v>
      </c>
      <c r="F4595" s="3">
        <v>0</v>
      </c>
      <c r="G4595" s="3">
        <v>0</v>
      </c>
      <c r="H4595" s="255">
        <v>39622</v>
      </c>
      <c r="I4595" s="270">
        <v>14.666666666666666</v>
      </c>
      <c r="J4595" s="3">
        <v>-1</v>
      </c>
      <c r="K4595" s="3" t="s">
        <v>12343</v>
      </c>
      <c r="L4595" s="3" t="s">
        <v>5324</v>
      </c>
      <c r="M4595" s="3" t="s">
        <v>13064</v>
      </c>
      <c r="N4595" s="3" t="s">
        <v>4722</v>
      </c>
      <c r="O4595" s="3" t="s">
        <v>4715</v>
      </c>
      <c r="P4595" s="3"/>
      <c r="Q4595" s="3"/>
      <c r="R4595" s="3"/>
      <c r="S4595" s="3"/>
      <c r="T4595" s="3" t="s">
        <v>4716</v>
      </c>
    </row>
    <row r="4596" spans="2:20">
      <c r="B4596" t="s">
        <v>12345</v>
      </c>
      <c r="C4596" t="s">
        <v>19232</v>
      </c>
      <c r="E4596" t="s">
        <v>16389</v>
      </c>
      <c r="F4596" s="3">
        <v>1</v>
      </c>
      <c r="G4596" s="3">
        <v>222.57</v>
      </c>
      <c r="H4596" s="255">
        <v>39629</v>
      </c>
      <c r="I4596" s="270">
        <v>14.666666666666666</v>
      </c>
      <c r="J4596" s="3">
        <v>-1</v>
      </c>
      <c r="K4596" s="3" t="s">
        <v>4752</v>
      </c>
      <c r="L4596" s="3" t="s">
        <v>4753</v>
      </c>
      <c r="M4596" s="3" t="s">
        <v>4753</v>
      </c>
      <c r="N4596" s="3" t="s">
        <v>4722</v>
      </c>
      <c r="O4596" s="3" t="s">
        <v>4715</v>
      </c>
      <c r="P4596" s="3"/>
      <c r="Q4596" s="3"/>
      <c r="R4596" s="3"/>
      <c r="S4596" s="3"/>
      <c r="T4596" s="3" t="s">
        <v>4716</v>
      </c>
    </row>
    <row r="4597" spans="2:20">
      <c r="B4597" t="s">
        <v>12345</v>
      </c>
      <c r="C4597" t="s">
        <v>19233</v>
      </c>
      <c r="E4597" t="s">
        <v>14420</v>
      </c>
      <c r="F4597" s="3">
        <v>0</v>
      </c>
      <c r="G4597" s="3">
        <v>0</v>
      </c>
      <c r="H4597" s="255">
        <v>39599</v>
      </c>
      <c r="I4597" s="270">
        <v>14.75</v>
      </c>
      <c r="J4597" s="3">
        <v>-1</v>
      </c>
      <c r="K4597" s="3" t="s">
        <v>4752</v>
      </c>
      <c r="L4597" s="3" t="s">
        <v>4753</v>
      </c>
      <c r="M4597" s="3" t="s">
        <v>4753</v>
      </c>
      <c r="N4597" s="3" t="s">
        <v>4712</v>
      </c>
      <c r="O4597" s="3" t="s">
        <v>4715</v>
      </c>
      <c r="P4597" s="3"/>
      <c r="Q4597" s="3"/>
      <c r="R4597" s="3"/>
      <c r="S4597" s="3"/>
      <c r="T4597" s="3" t="s">
        <v>4716</v>
      </c>
    </row>
    <row r="4598" spans="2:20">
      <c r="B4598" t="s">
        <v>12345</v>
      </c>
      <c r="C4598" t="s">
        <v>19234</v>
      </c>
      <c r="E4598" t="s">
        <v>15030</v>
      </c>
      <c r="F4598" s="3">
        <v>0</v>
      </c>
      <c r="G4598" s="3">
        <v>0</v>
      </c>
      <c r="H4598" s="255">
        <v>39588</v>
      </c>
      <c r="I4598" s="270">
        <v>14.75</v>
      </c>
      <c r="J4598" s="3">
        <v>-1</v>
      </c>
      <c r="K4598" s="3" t="s">
        <v>4752</v>
      </c>
      <c r="L4598" s="3" t="s">
        <v>4753</v>
      </c>
      <c r="M4598" s="3" t="s">
        <v>4753</v>
      </c>
      <c r="N4598" s="3" t="s">
        <v>4718</v>
      </c>
      <c r="O4598" s="3" t="s">
        <v>4715</v>
      </c>
      <c r="P4598" s="3"/>
      <c r="Q4598" s="3"/>
      <c r="R4598" s="3"/>
      <c r="S4598" s="3"/>
      <c r="T4598" s="3" t="s">
        <v>4716</v>
      </c>
    </row>
    <row r="4599" spans="2:20">
      <c r="B4599" t="s">
        <v>12345</v>
      </c>
      <c r="C4599" t="s">
        <v>19235</v>
      </c>
      <c r="E4599" t="s">
        <v>19236</v>
      </c>
      <c r="F4599" s="3">
        <v>1</v>
      </c>
      <c r="G4599" s="3">
        <v>4304.3900000000003</v>
      </c>
      <c r="H4599" s="255">
        <v>39596</v>
      </c>
      <c r="I4599" s="270">
        <v>14.75</v>
      </c>
      <c r="J4599" s="3">
        <v>-1</v>
      </c>
      <c r="K4599" s="3" t="s">
        <v>4752</v>
      </c>
      <c r="L4599" s="3" t="s">
        <v>4753</v>
      </c>
      <c r="M4599" s="3" t="s">
        <v>4753</v>
      </c>
      <c r="N4599" s="3" t="s">
        <v>4722</v>
      </c>
      <c r="O4599" s="3" t="s">
        <v>4715</v>
      </c>
      <c r="P4599" s="3"/>
      <c r="Q4599" s="3"/>
      <c r="R4599" s="3"/>
      <c r="S4599" s="3"/>
      <c r="T4599" s="3" t="s">
        <v>4716</v>
      </c>
    </row>
    <row r="4600" spans="2:20">
      <c r="B4600" t="s">
        <v>12345</v>
      </c>
      <c r="C4600" t="s">
        <v>19237</v>
      </c>
      <c r="E4600" t="s">
        <v>16835</v>
      </c>
      <c r="F4600" s="3">
        <v>0</v>
      </c>
      <c r="G4600" s="3">
        <v>0</v>
      </c>
      <c r="H4600" s="255">
        <v>39582</v>
      </c>
      <c r="I4600" s="270">
        <v>14.75</v>
      </c>
      <c r="J4600" s="3">
        <v>-1</v>
      </c>
      <c r="K4600" s="3" t="s">
        <v>4752</v>
      </c>
      <c r="L4600" s="3" t="s">
        <v>4753</v>
      </c>
      <c r="M4600" s="3" t="s">
        <v>4753</v>
      </c>
      <c r="N4600" s="3" t="s">
        <v>4731</v>
      </c>
      <c r="O4600" s="3" t="s">
        <v>4715</v>
      </c>
      <c r="P4600" s="3"/>
      <c r="Q4600" s="3"/>
      <c r="R4600" s="3"/>
      <c r="S4600" s="3"/>
      <c r="T4600" s="3" t="s">
        <v>4716</v>
      </c>
    </row>
    <row r="4601" spans="2:20">
      <c r="B4601" t="s">
        <v>12345</v>
      </c>
      <c r="C4601" t="s">
        <v>19238</v>
      </c>
      <c r="E4601" t="s">
        <v>15599</v>
      </c>
      <c r="F4601" s="3">
        <v>0</v>
      </c>
      <c r="G4601" s="3">
        <v>0</v>
      </c>
      <c r="H4601" s="255">
        <v>39580</v>
      </c>
      <c r="I4601" s="270">
        <v>14.75</v>
      </c>
      <c r="J4601" s="3">
        <v>-1</v>
      </c>
      <c r="K4601" s="3" t="s">
        <v>4752</v>
      </c>
      <c r="L4601" s="3" t="s">
        <v>4753</v>
      </c>
      <c r="M4601" s="3" t="s">
        <v>4753</v>
      </c>
      <c r="N4601" s="3" t="s">
        <v>4722</v>
      </c>
      <c r="O4601" s="3" t="s">
        <v>4715</v>
      </c>
      <c r="P4601" s="3"/>
      <c r="Q4601" s="3"/>
      <c r="R4601" s="3"/>
      <c r="S4601" s="3"/>
      <c r="T4601" s="3" t="s">
        <v>4716</v>
      </c>
    </row>
    <row r="4602" spans="2:20">
      <c r="B4602" t="s">
        <v>12345</v>
      </c>
      <c r="C4602" t="s">
        <v>19239</v>
      </c>
      <c r="E4602" t="s">
        <v>15481</v>
      </c>
      <c r="F4602" s="3">
        <v>1</v>
      </c>
      <c r="G4602" s="3">
        <v>2974.63</v>
      </c>
      <c r="H4602" s="255">
        <v>39598</v>
      </c>
      <c r="I4602" s="270">
        <v>14.75</v>
      </c>
      <c r="J4602" s="3">
        <v>-1</v>
      </c>
      <c r="K4602" s="3" t="s">
        <v>12343</v>
      </c>
      <c r="L4602" s="3" t="s">
        <v>4726</v>
      </c>
      <c r="M4602" s="3" t="s">
        <v>10081</v>
      </c>
      <c r="N4602" s="3" t="s">
        <v>4722</v>
      </c>
      <c r="O4602" s="3" t="s">
        <v>4715</v>
      </c>
      <c r="P4602" s="3"/>
      <c r="Q4602" s="3"/>
      <c r="R4602" s="3"/>
      <c r="S4602" s="3"/>
      <c r="T4602" s="3" t="s">
        <v>4716</v>
      </c>
    </row>
    <row r="4603" spans="2:20">
      <c r="B4603" t="s">
        <v>12345</v>
      </c>
      <c r="C4603" t="s">
        <v>19240</v>
      </c>
      <c r="E4603" t="s">
        <v>19241</v>
      </c>
      <c r="F4603" s="3">
        <v>0</v>
      </c>
      <c r="G4603" s="3">
        <v>0</v>
      </c>
      <c r="H4603" s="255">
        <v>39583</v>
      </c>
      <c r="I4603" s="270">
        <v>14.75</v>
      </c>
      <c r="J4603" s="3">
        <v>-1</v>
      </c>
      <c r="K4603" s="3" t="s">
        <v>4752</v>
      </c>
      <c r="L4603" s="3" t="s">
        <v>4726</v>
      </c>
      <c r="M4603" s="3" t="s">
        <v>8841</v>
      </c>
      <c r="N4603" s="3" t="s">
        <v>4712</v>
      </c>
      <c r="O4603" s="3" t="s">
        <v>4715</v>
      </c>
      <c r="P4603" s="3"/>
      <c r="Q4603" s="3"/>
      <c r="R4603" s="3"/>
      <c r="S4603" s="3"/>
      <c r="T4603" s="3" t="s">
        <v>4716</v>
      </c>
    </row>
    <row r="4604" spans="2:20">
      <c r="B4604" t="s">
        <v>12345</v>
      </c>
      <c r="C4604" t="s">
        <v>19242</v>
      </c>
      <c r="E4604" t="s">
        <v>18248</v>
      </c>
      <c r="F4604" s="3">
        <v>0</v>
      </c>
      <c r="G4604" s="3">
        <v>0</v>
      </c>
      <c r="H4604" s="255">
        <v>39596</v>
      </c>
      <c r="I4604" s="270">
        <v>14.75</v>
      </c>
      <c r="J4604" s="3">
        <v>-1</v>
      </c>
      <c r="K4604" s="3" t="s">
        <v>4752</v>
      </c>
      <c r="L4604" s="3" t="s">
        <v>5324</v>
      </c>
      <c r="M4604" s="3" t="s">
        <v>19243</v>
      </c>
      <c r="N4604" s="3" t="s">
        <v>4731</v>
      </c>
      <c r="O4604" s="3" t="s">
        <v>4715</v>
      </c>
      <c r="P4604" s="3"/>
      <c r="Q4604" s="3"/>
      <c r="R4604" s="3"/>
      <c r="S4604" s="3"/>
      <c r="T4604" s="3" t="s">
        <v>4716</v>
      </c>
    </row>
    <row r="4605" spans="2:20">
      <c r="B4605" t="s">
        <v>12345</v>
      </c>
      <c r="C4605" t="s">
        <v>19244</v>
      </c>
      <c r="E4605" t="s">
        <v>16421</v>
      </c>
      <c r="F4605" s="3">
        <v>0</v>
      </c>
      <c r="G4605" s="3">
        <v>0</v>
      </c>
      <c r="H4605" s="255">
        <v>39577</v>
      </c>
      <c r="I4605" s="270">
        <v>14.75</v>
      </c>
      <c r="J4605" s="3">
        <v>219966</v>
      </c>
      <c r="K4605" s="3" t="s">
        <v>12343</v>
      </c>
      <c r="L4605" s="3" t="s">
        <v>4726</v>
      </c>
      <c r="M4605" s="3" t="s">
        <v>4994</v>
      </c>
      <c r="N4605" s="3" t="s">
        <v>4718</v>
      </c>
      <c r="O4605" s="3" t="s">
        <v>4715</v>
      </c>
      <c r="P4605" s="3"/>
      <c r="Q4605" s="3"/>
      <c r="R4605" s="3"/>
      <c r="S4605" s="3"/>
      <c r="T4605" s="3" t="s">
        <v>4716</v>
      </c>
    </row>
    <row r="4606" spans="2:20">
      <c r="B4606" t="s">
        <v>12345</v>
      </c>
      <c r="C4606" t="s">
        <v>19245</v>
      </c>
      <c r="E4606" t="s">
        <v>17899</v>
      </c>
      <c r="F4606" s="3">
        <v>0</v>
      </c>
      <c r="G4606" s="3">
        <v>0</v>
      </c>
      <c r="H4606" s="255">
        <v>39590</v>
      </c>
      <c r="I4606" s="270">
        <v>14.75</v>
      </c>
      <c r="J4606" s="3">
        <v>-1</v>
      </c>
      <c r="K4606" s="3" t="s">
        <v>12343</v>
      </c>
      <c r="L4606" s="3" t="s">
        <v>4726</v>
      </c>
      <c r="M4606" s="3" t="s">
        <v>14285</v>
      </c>
      <c r="N4606" s="3" t="s">
        <v>4718</v>
      </c>
      <c r="O4606" s="3" t="s">
        <v>4715</v>
      </c>
      <c r="P4606" s="3"/>
      <c r="Q4606" s="3"/>
      <c r="R4606" s="3"/>
      <c r="S4606" s="3"/>
      <c r="T4606" s="3" t="s">
        <v>4716</v>
      </c>
    </row>
    <row r="4607" spans="2:20">
      <c r="B4607" t="s">
        <v>12345</v>
      </c>
      <c r="C4607" t="s">
        <v>19246</v>
      </c>
      <c r="E4607" t="s">
        <v>16089</v>
      </c>
      <c r="F4607" s="3">
        <v>1</v>
      </c>
      <c r="G4607" s="3">
        <v>1152.83</v>
      </c>
      <c r="H4607" s="255">
        <v>39581</v>
      </c>
      <c r="I4607" s="270">
        <v>14.75</v>
      </c>
      <c r="J4607" s="3">
        <v>-1</v>
      </c>
      <c r="K4607" s="3" t="s">
        <v>4752</v>
      </c>
      <c r="L4607" s="3" t="s">
        <v>4726</v>
      </c>
      <c r="M4607" s="3" t="s">
        <v>4994</v>
      </c>
      <c r="N4607" s="3" t="s">
        <v>4722</v>
      </c>
      <c r="O4607" s="3" t="s">
        <v>4715</v>
      </c>
      <c r="P4607" s="3"/>
      <c r="Q4607" s="3"/>
      <c r="R4607" s="3"/>
      <c r="S4607" s="3"/>
      <c r="T4607" s="3" t="s">
        <v>4716</v>
      </c>
    </row>
    <row r="4608" spans="2:20">
      <c r="B4608" t="s">
        <v>12345</v>
      </c>
      <c r="C4608" t="s">
        <v>19247</v>
      </c>
      <c r="E4608" t="s">
        <v>16935</v>
      </c>
      <c r="F4608" s="3">
        <v>0</v>
      </c>
      <c r="G4608" s="3">
        <v>0</v>
      </c>
      <c r="H4608" s="255">
        <v>39597</v>
      </c>
      <c r="I4608" s="270">
        <v>14.75</v>
      </c>
      <c r="J4608" s="3">
        <v>-1</v>
      </c>
      <c r="K4608" s="3" t="s">
        <v>4752</v>
      </c>
      <c r="L4608" s="3" t="s">
        <v>4726</v>
      </c>
      <c r="M4608" s="3" t="s">
        <v>19248</v>
      </c>
      <c r="N4608" s="3" t="s">
        <v>4722</v>
      </c>
      <c r="O4608" s="3" t="s">
        <v>4715</v>
      </c>
      <c r="P4608" s="3"/>
      <c r="Q4608" s="3"/>
      <c r="R4608" s="3"/>
      <c r="S4608" s="3"/>
      <c r="T4608" s="3" t="s">
        <v>4716</v>
      </c>
    </row>
    <row r="4609" spans="2:20">
      <c r="B4609" t="s">
        <v>12345</v>
      </c>
      <c r="C4609" t="s">
        <v>19249</v>
      </c>
      <c r="E4609" t="s">
        <v>14172</v>
      </c>
      <c r="F4609" s="3">
        <v>0</v>
      </c>
      <c r="G4609" s="3">
        <v>0</v>
      </c>
      <c r="H4609" s="255">
        <v>39596</v>
      </c>
      <c r="I4609" s="270">
        <v>14.75</v>
      </c>
      <c r="J4609" s="3">
        <v>-1</v>
      </c>
      <c r="K4609" s="3" t="s">
        <v>4752</v>
      </c>
      <c r="L4609" s="3" t="s">
        <v>4726</v>
      </c>
      <c r="M4609" s="3" t="s">
        <v>13866</v>
      </c>
      <c r="N4609" s="3" t="s">
        <v>4718</v>
      </c>
      <c r="O4609" s="3" t="s">
        <v>4715</v>
      </c>
      <c r="P4609" s="3"/>
      <c r="Q4609" s="3"/>
      <c r="R4609" s="3"/>
      <c r="S4609" s="3"/>
      <c r="T4609" s="3" t="s">
        <v>4716</v>
      </c>
    </row>
    <row r="4610" spans="2:20">
      <c r="B4610" t="s">
        <v>12345</v>
      </c>
      <c r="C4610" t="s">
        <v>19250</v>
      </c>
      <c r="E4610" t="s">
        <v>17217</v>
      </c>
      <c r="F4610" s="3">
        <v>0</v>
      </c>
      <c r="G4610" s="3">
        <v>0</v>
      </c>
      <c r="H4610" s="255">
        <v>39585</v>
      </c>
      <c r="I4610" s="270">
        <v>14.75</v>
      </c>
      <c r="J4610" s="3">
        <v>-1</v>
      </c>
      <c r="K4610" s="3" t="s">
        <v>4752</v>
      </c>
      <c r="L4610" s="3" t="s">
        <v>4726</v>
      </c>
      <c r="M4610" s="3" t="s">
        <v>15479</v>
      </c>
      <c r="N4610" s="3" t="s">
        <v>4722</v>
      </c>
      <c r="O4610" s="3" t="s">
        <v>4715</v>
      </c>
      <c r="P4610" s="3"/>
      <c r="Q4610" s="3"/>
      <c r="R4610" s="3"/>
      <c r="S4610" s="3"/>
      <c r="T4610" s="3" t="s">
        <v>4716</v>
      </c>
    </row>
    <row r="4611" spans="2:20">
      <c r="B4611" t="s">
        <v>12345</v>
      </c>
      <c r="C4611" t="s">
        <v>19251</v>
      </c>
      <c r="E4611" t="s">
        <v>13256</v>
      </c>
      <c r="F4611" s="3">
        <v>0</v>
      </c>
      <c r="G4611" s="3">
        <v>0</v>
      </c>
      <c r="H4611" s="255">
        <v>39596</v>
      </c>
      <c r="I4611" s="270">
        <v>14.75</v>
      </c>
      <c r="J4611" s="3">
        <v>268733</v>
      </c>
      <c r="K4611" s="3" t="s">
        <v>4752</v>
      </c>
      <c r="L4611" s="3" t="s">
        <v>5324</v>
      </c>
      <c r="M4611" s="3" t="s">
        <v>13268</v>
      </c>
      <c r="N4611" s="3" t="s">
        <v>4722</v>
      </c>
      <c r="O4611" s="3" t="s">
        <v>4715</v>
      </c>
      <c r="P4611" s="3"/>
      <c r="Q4611" s="3"/>
      <c r="R4611" s="3"/>
      <c r="S4611" s="3"/>
      <c r="T4611" s="3" t="s">
        <v>4716</v>
      </c>
    </row>
    <row r="4612" spans="2:20">
      <c r="B4612" t="s">
        <v>12345</v>
      </c>
      <c r="C4612" t="s">
        <v>19252</v>
      </c>
      <c r="E4612" t="s">
        <v>16881</v>
      </c>
      <c r="F4612" s="3">
        <v>2</v>
      </c>
      <c r="G4612" s="3">
        <v>7623.6</v>
      </c>
      <c r="H4612" s="255">
        <v>39597</v>
      </c>
      <c r="I4612" s="270">
        <v>14.75</v>
      </c>
      <c r="J4612" s="3">
        <v>-1</v>
      </c>
      <c r="K4612" s="3" t="s">
        <v>4752</v>
      </c>
      <c r="L4612" s="3" t="s">
        <v>4726</v>
      </c>
      <c r="M4612" s="3" t="s">
        <v>4994</v>
      </c>
      <c r="N4612" s="3" t="s">
        <v>4722</v>
      </c>
      <c r="O4612" s="3" t="s">
        <v>4715</v>
      </c>
      <c r="P4612" s="3"/>
      <c r="Q4612" s="3"/>
      <c r="R4612" s="3"/>
      <c r="S4612" s="3"/>
      <c r="T4612" s="3" t="s">
        <v>4716</v>
      </c>
    </row>
    <row r="4613" spans="2:20">
      <c r="B4613" t="s">
        <v>12345</v>
      </c>
      <c r="C4613" t="s">
        <v>19253</v>
      </c>
      <c r="E4613" t="s">
        <v>15114</v>
      </c>
      <c r="F4613" s="3">
        <v>0</v>
      </c>
      <c r="G4613" s="3">
        <v>0</v>
      </c>
      <c r="H4613" s="255">
        <v>39578</v>
      </c>
      <c r="I4613" s="270">
        <v>14.75</v>
      </c>
      <c r="J4613" s="3">
        <v>-1</v>
      </c>
      <c r="K4613" s="3" t="s">
        <v>12343</v>
      </c>
      <c r="L4613" s="3" t="s">
        <v>4753</v>
      </c>
      <c r="M4613" s="3" t="s">
        <v>4753</v>
      </c>
      <c r="N4613" s="3" t="s">
        <v>4722</v>
      </c>
      <c r="O4613" s="3" t="s">
        <v>4715</v>
      </c>
      <c r="P4613" s="3"/>
      <c r="Q4613" s="3"/>
      <c r="R4613" s="3"/>
      <c r="S4613" s="3"/>
      <c r="T4613" s="3" t="s">
        <v>4716</v>
      </c>
    </row>
    <row r="4614" spans="2:20">
      <c r="B4614" t="s">
        <v>12345</v>
      </c>
      <c r="C4614" t="s">
        <v>19254</v>
      </c>
      <c r="E4614" t="s">
        <v>19255</v>
      </c>
      <c r="F4614" s="3">
        <v>1</v>
      </c>
      <c r="G4614" s="3">
        <v>3568.29</v>
      </c>
      <c r="H4614" s="255">
        <v>39559</v>
      </c>
      <c r="I4614" s="270">
        <v>14.833333333333334</v>
      </c>
      <c r="J4614" s="3">
        <v>-1</v>
      </c>
      <c r="K4614" s="3" t="s">
        <v>4752</v>
      </c>
      <c r="L4614" s="3" t="s">
        <v>4753</v>
      </c>
      <c r="M4614" s="3" t="s">
        <v>4753</v>
      </c>
      <c r="N4614" s="3" t="s">
        <v>4722</v>
      </c>
      <c r="O4614" s="3" t="s">
        <v>4715</v>
      </c>
      <c r="P4614" s="3"/>
      <c r="Q4614" s="3"/>
      <c r="R4614" s="3"/>
      <c r="S4614" s="3"/>
      <c r="T4614" s="3" t="s">
        <v>4716</v>
      </c>
    </row>
    <row r="4615" spans="2:20">
      <c r="B4615" t="s">
        <v>12345</v>
      </c>
      <c r="C4615" t="s">
        <v>19256</v>
      </c>
      <c r="E4615" t="s">
        <v>15667</v>
      </c>
      <c r="F4615" s="3">
        <v>0</v>
      </c>
      <c r="G4615" s="3">
        <v>0</v>
      </c>
      <c r="H4615" s="255">
        <v>39540</v>
      </c>
      <c r="I4615" s="270">
        <v>14.833333333333334</v>
      </c>
      <c r="J4615" s="3">
        <v>457271</v>
      </c>
      <c r="K4615" s="3" t="s">
        <v>4752</v>
      </c>
      <c r="L4615" s="3" t="s">
        <v>4726</v>
      </c>
      <c r="M4615" s="3" t="s">
        <v>19257</v>
      </c>
      <c r="N4615" s="3" t="s">
        <v>4718</v>
      </c>
      <c r="O4615" s="3" t="s">
        <v>4715</v>
      </c>
      <c r="P4615" s="3"/>
      <c r="Q4615" s="3"/>
      <c r="R4615" s="3"/>
      <c r="S4615" s="3"/>
      <c r="T4615" s="3" t="s">
        <v>4716</v>
      </c>
    </row>
    <row r="4616" spans="2:20">
      <c r="B4616" t="s">
        <v>12345</v>
      </c>
      <c r="C4616" t="s">
        <v>19258</v>
      </c>
      <c r="E4616" t="s">
        <v>17234</v>
      </c>
      <c r="F4616" s="3">
        <v>0</v>
      </c>
      <c r="G4616" s="3">
        <v>0</v>
      </c>
      <c r="H4616" s="255">
        <v>39566</v>
      </c>
      <c r="I4616" s="270">
        <v>14.833333333333334</v>
      </c>
      <c r="J4616" s="3">
        <v>-1</v>
      </c>
      <c r="K4616" s="3" t="s">
        <v>12343</v>
      </c>
      <c r="L4616" s="3" t="s">
        <v>4726</v>
      </c>
      <c r="M4616" s="3" t="s">
        <v>7955</v>
      </c>
      <c r="N4616" s="3" t="s">
        <v>4718</v>
      </c>
      <c r="O4616" s="3" t="s">
        <v>4715</v>
      </c>
      <c r="P4616" s="3"/>
      <c r="Q4616" s="3"/>
      <c r="R4616" s="3"/>
      <c r="S4616" s="3"/>
      <c r="T4616" s="3" t="s">
        <v>4716</v>
      </c>
    </row>
    <row r="4617" spans="2:20">
      <c r="B4617" t="s">
        <v>12345</v>
      </c>
      <c r="C4617" t="s">
        <v>19259</v>
      </c>
      <c r="E4617" t="s">
        <v>16109</v>
      </c>
      <c r="F4617" s="3">
        <v>0</v>
      </c>
      <c r="G4617" s="3">
        <v>0</v>
      </c>
      <c r="H4617" s="255">
        <v>39563</v>
      </c>
      <c r="I4617" s="270">
        <v>14.833333333333334</v>
      </c>
      <c r="J4617" s="3">
        <v>-1</v>
      </c>
      <c r="K4617" s="3" t="s">
        <v>12343</v>
      </c>
      <c r="L4617" s="3" t="s">
        <v>5324</v>
      </c>
      <c r="M4617" s="3" t="s">
        <v>7123</v>
      </c>
      <c r="N4617" s="3" t="s">
        <v>4718</v>
      </c>
      <c r="O4617" s="3" t="s">
        <v>4715</v>
      </c>
      <c r="P4617" s="3"/>
      <c r="Q4617" s="3"/>
      <c r="R4617" s="3"/>
      <c r="S4617" s="3"/>
      <c r="T4617" s="3" t="s">
        <v>4716</v>
      </c>
    </row>
    <row r="4618" spans="2:20">
      <c r="B4618" t="s">
        <v>12345</v>
      </c>
      <c r="C4618" t="s">
        <v>19260</v>
      </c>
      <c r="E4618" t="s">
        <v>13281</v>
      </c>
      <c r="F4618" s="3">
        <v>1</v>
      </c>
      <c r="G4618" s="3">
        <v>389.49</v>
      </c>
      <c r="H4618" s="255">
        <v>39568</v>
      </c>
      <c r="I4618" s="270">
        <v>14.833333333333334</v>
      </c>
      <c r="J4618" s="3">
        <v>-1</v>
      </c>
      <c r="K4618" s="3" t="s">
        <v>4752</v>
      </c>
      <c r="L4618" s="3" t="s">
        <v>5324</v>
      </c>
      <c r="M4618" s="3" t="s">
        <v>16125</v>
      </c>
      <c r="N4618" s="3" t="s">
        <v>4731</v>
      </c>
      <c r="O4618" s="3" t="s">
        <v>4715</v>
      </c>
      <c r="P4618" s="3"/>
      <c r="Q4618" s="3"/>
      <c r="R4618" s="3"/>
      <c r="S4618" s="3"/>
      <c r="T4618" s="3" t="s">
        <v>4716</v>
      </c>
    </row>
    <row r="4619" spans="2:20">
      <c r="B4619" t="s">
        <v>12345</v>
      </c>
      <c r="C4619" t="s">
        <v>19261</v>
      </c>
      <c r="E4619" t="s">
        <v>16203</v>
      </c>
      <c r="F4619" s="3">
        <v>0</v>
      </c>
      <c r="G4619" s="3">
        <v>0</v>
      </c>
      <c r="H4619" s="255">
        <v>39555</v>
      </c>
      <c r="I4619" s="270">
        <v>14.833333333333334</v>
      </c>
      <c r="J4619" s="3">
        <v>-1</v>
      </c>
      <c r="K4619" s="3" t="s">
        <v>12343</v>
      </c>
      <c r="L4619" s="3" t="s">
        <v>4726</v>
      </c>
      <c r="M4619" s="3" t="s">
        <v>11774</v>
      </c>
      <c r="N4619" s="3" t="s">
        <v>4718</v>
      </c>
      <c r="O4619" s="3" t="s">
        <v>4715</v>
      </c>
      <c r="P4619" s="3"/>
      <c r="Q4619" s="3"/>
      <c r="R4619" s="3"/>
      <c r="S4619" s="3"/>
      <c r="T4619" s="3" t="s">
        <v>4716</v>
      </c>
    </row>
    <row r="4620" spans="2:20">
      <c r="B4620" t="s">
        <v>12345</v>
      </c>
      <c r="C4620" t="s">
        <v>19262</v>
      </c>
      <c r="E4620" t="s">
        <v>14968</v>
      </c>
      <c r="F4620" s="3">
        <v>1</v>
      </c>
      <c r="G4620" s="3">
        <v>989.11</v>
      </c>
      <c r="H4620" s="255">
        <v>39556</v>
      </c>
      <c r="I4620" s="270">
        <v>14.833333333333334</v>
      </c>
      <c r="J4620" s="3">
        <v>-1</v>
      </c>
      <c r="K4620" s="3" t="s">
        <v>12343</v>
      </c>
      <c r="L4620" s="3" t="s">
        <v>5324</v>
      </c>
      <c r="M4620" s="3" t="s">
        <v>5545</v>
      </c>
      <c r="N4620" s="3" t="s">
        <v>4718</v>
      </c>
      <c r="O4620" s="3" t="s">
        <v>4715</v>
      </c>
      <c r="P4620" s="3"/>
      <c r="Q4620" s="3"/>
      <c r="R4620" s="3"/>
      <c r="S4620" s="3"/>
      <c r="T4620" s="3" t="s">
        <v>4716</v>
      </c>
    </row>
    <row r="4621" spans="2:20">
      <c r="B4621" t="s">
        <v>12345</v>
      </c>
      <c r="C4621" t="s">
        <v>19263</v>
      </c>
      <c r="E4621" t="s">
        <v>16375</v>
      </c>
      <c r="F4621" s="3">
        <v>0</v>
      </c>
      <c r="G4621" s="3">
        <v>0</v>
      </c>
      <c r="H4621" s="255">
        <v>39568</v>
      </c>
      <c r="I4621" s="270">
        <v>14.833333333333334</v>
      </c>
      <c r="J4621" s="3">
        <v>-1</v>
      </c>
      <c r="K4621" s="3" t="s">
        <v>4752</v>
      </c>
      <c r="L4621" s="3" t="s">
        <v>4726</v>
      </c>
      <c r="M4621" s="3" t="s">
        <v>4994</v>
      </c>
      <c r="N4621" s="3" t="s">
        <v>4731</v>
      </c>
      <c r="O4621" s="3" t="s">
        <v>4715</v>
      </c>
      <c r="P4621" s="3"/>
      <c r="Q4621" s="3"/>
      <c r="R4621" s="3"/>
      <c r="S4621" s="3"/>
      <c r="T4621" s="3" t="s">
        <v>4716</v>
      </c>
    </row>
    <row r="4622" spans="2:20">
      <c r="B4622" t="s">
        <v>12345</v>
      </c>
      <c r="C4622" t="s">
        <v>19264</v>
      </c>
      <c r="E4622" t="s">
        <v>15495</v>
      </c>
      <c r="F4622" s="3">
        <v>0</v>
      </c>
      <c r="G4622" s="3">
        <v>0</v>
      </c>
      <c r="H4622" s="255">
        <v>39564</v>
      </c>
      <c r="I4622" s="270">
        <v>14.833333333333334</v>
      </c>
      <c r="J4622" s="3">
        <v>-1</v>
      </c>
      <c r="K4622" s="3" t="s">
        <v>4752</v>
      </c>
      <c r="L4622" s="3" t="s">
        <v>4726</v>
      </c>
      <c r="M4622" s="3" t="s">
        <v>4994</v>
      </c>
      <c r="N4622" s="3" t="s">
        <v>4722</v>
      </c>
      <c r="O4622" s="3" t="s">
        <v>4715</v>
      </c>
      <c r="P4622" s="3"/>
      <c r="Q4622" s="3"/>
      <c r="R4622" s="3"/>
      <c r="S4622" s="3"/>
      <c r="T4622" s="3" t="s">
        <v>4716</v>
      </c>
    </row>
    <row r="4623" spans="2:20">
      <c r="B4623" t="s">
        <v>12345</v>
      </c>
      <c r="C4623" t="s">
        <v>19265</v>
      </c>
      <c r="E4623" t="s">
        <v>12605</v>
      </c>
      <c r="F4623" s="3">
        <v>0</v>
      </c>
      <c r="G4623" s="3">
        <v>0</v>
      </c>
      <c r="H4623" s="255">
        <v>39556</v>
      </c>
      <c r="I4623" s="270">
        <v>14.833333333333334</v>
      </c>
      <c r="J4623" s="3">
        <v>121770</v>
      </c>
      <c r="K4623" s="3" t="s">
        <v>4752</v>
      </c>
      <c r="L4623" s="3" t="s">
        <v>4726</v>
      </c>
      <c r="M4623" s="3" t="s">
        <v>19266</v>
      </c>
      <c r="N4623" s="3" t="s">
        <v>4722</v>
      </c>
      <c r="O4623" s="3" t="s">
        <v>4715</v>
      </c>
      <c r="P4623" s="3"/>
      <c r="Q4623" s="3"/>
      <c r="R4623" s="3"/>
      <c r="S4623" s="3"/>
      <c r="T4623" s="3" t="s">
        <v>4716</v>
      </c>
    </row>
    <row r="4624" spans="2:20">
      <c r="B4624" t="s">
        <v>12345</v>
      </c>
      <c r="C4624" t="s">
        <v>19267</v>
      </c>
      <c r="E4624" t="s">
        <v>15001</v>
      </c>
      <c r="F4624" s="3">
        <v>0</v>
      </c>
      <c r="G4624" s="3">
        <v>0</v>
      </c>
      <c r="H4624" s="255">
        <v>39562</v>
      </c>
      <c r="I4624" s="270">
        <v>14.833333333333334</v>
      </c>
      <c r="J4624" s="3">
        <v>-1</v>
      </c>
      <c r="K4624" s="3" t="s">
        <v>4752</v>
      </c>
      <c r="L4624" s="3" t="s">
        <v>4726</v>
      </c>
      <c r="M4624" s="3" t="s">
        <v>7955</v>
      </c>
      <c r="N4624" s="3" t="s">
        <v>4722</v>
      </c>
      <c r="O4624" s="3" t="s">
        <v>4715</v>
      </c>
      <c r="P4624" s="3"/>
      <c r="Q4624" s="3"/>
      <c r="R4624" s="3"/>
      <c r="S4624" s="3"/>
      <c r="T4624" s="3" t="s">
        <v>4716</v>
      </c>
    </row>
    <row r="4625" spans="2:20">
      <c r="B4625" t="s">
        <v>12345</v>
      </c>
      <c r="C4625" t="s">
        <v>19268</v>
      </c>
      <c r="E4625" t="s">
        <v>16672</v>
      </c>
      <c r="F4625" s="3">
        <v>0</v>
      </c>
      <c r="G4625" s="3">
        <v>0</v>
      </c>
      <c r="H4625" s="255">
        <v>39563</v>
      </c>
      <c r="I4625" s="270">
        <v>14.833333333333334</v>
      </c>
      <c r="J4625" s="3">
        <v>-1</v>
      </c>
      <c r="K4625" s="3" t="s">
        <v>12343</v>
      </c>
      <c r="L4625" s="3" t="s">
        <v>4753</v>
      </c>
      <c r="M4625" s="3" t="s">
        <v>4753</v>
      </c>
      <c r="N4625" s="3" t="s">
        <v>4712</v>
      </c>
      <c r="O4625" s="3" t="s">
        <v>4715</v>
      </c>
      <c r="P4625" s="3"/>
      <c r="Q4625" s="3"/>
      <c r="R4625" s="3"/>
      <c r="S4625" s="3"/>
      <c r="T4625" s="3" t="s">
        <v>4716</v>
      </c>
    </row>
    <row r="4626" spans="2:20">
      <c r="B4626" t="s">
        <v>12345</v>
      </c>
      <c r="C4626" t="s">
        <v>19269</v>
      </c>
      <c r="E4626" t="s">
        <v>15231</v>
      </c>
      <c r="F4626" s="3">
        <v>0</v>
      </c>
      <c r="G4626" s="3">
        <v>0</v>
      </c>
      <c r="H4626" s="255">
        <v>39538</v>
      </c>
      <c r="I4626" s="270">
        <v>14.916666666666666</v>
      </c>
      <c r="J4626" s="3">
        <v>-1</v>
      </c>
      <c r="K4626" s="3" t="s">
        <v>12343</v>
      </c>
      <c r="L4626" s="3" t="s">
        <v>4753</v>
      </c>
      <c r="M4626" s="3" t="s">
        <v>4753</v>
      </c>
      <c r="N4626" s="3" t="s">
        <v>4712</v>
      </c>
      <c r="O4626" s="3" t="s">
        <v>4715</v>
      </c>
      <c r="P4626" s="3"/>
      <c r="Q4626" s="3"/>
      <c r="R4626" s="3"/>
      <c r="S4626" s="3"/>
      <c r="T4626" s="3" t="s">
        <v>4716</v>
      </c>
    </row>
    <row r="4627" spans="2:20">
      <c r="B4627" t="s">
        <v>12345</v>
      </c>
      <c r="C4627" t="s">
        <v>19270</v>
      </c>
      <c r="E4627" t="s">
        <v>14253</v>
      </c>
      <c r="F4627" s="3">
        <v>0</v>
      </c>
      <c r="G4627" s="3">
        <v>0</v>
      </c>
      <c r="H4627" s="255">
        <v>39522</v>
      </c>
      <c r="I4627" s="270">
        <v>14.916666666666666</v>
      </c>
      <c r="J4627" s="3">
        <v>232097</v>
      </c>
      <c r="K4627" s="3" t="s">
        <v>12343</v>
      </c>
      <c r="L4627" s="3" t="s">
        <v>4726</v>
      </c>
      <c r="M4627" s="3" t="s">
        <v>13129</v>
      </c>
      <c r="N4627" s="3" t="s">
        <v>4712</v>
      </c>
      <c r="O4627" s="3" t="s">
        <v>4715</v>
      </c>
      <c r="P4627" s="3"/>
      <c r="Q4627" s="3"/>
      <c r="R4627" s="3"/>
      <c r="S4627" s="3"/>
      <c r="T4627" s="3" t="s">
        <v>4716</v>
      </c>
    </row>
    <row r="4628" spans="2:20">
      <c r="B4628" t="s">
        <v>12378</v>
      </c>
      <c r="C4628" t="s">
        <v>19271</v>
      </c>
      <c r="E4628" t="s">
        <v>16453</v>
      </c>
      <c r="F4628" s="3">
        <v>0</v>
      </c>
      <c r="G4628" s="3">
        <v>0</v>
      </c>
      <c r="H4628" s="255">
        <v>39514</v>
      </c>
      <c r="I4628" s="270">
        <v>14.916666666666666</v>
      </c>
      <c r="J4628" s="3">
        <v>112590</v>
      </c>
      <c r="K4628" s="3" t="s">
        <v>12343</v>
      </c>
      <c r="L4628" s="3" t="s">
        <v>4726</v>
      </c>
      <c r="M4628" s="3" t="s">
        <v>19272</v>
      </c>
      <c r="N4628" s="3" t="s">
        <v>4722</v>
      </c>
      <c r="O4628" s="3" t="s">
        <v>4715</v>
      </c>
      <c r="P4628" s="3"/>
      <c r="Q4628" s="3"/>
      <c r="R4628" s="3"/>
      <c r="S4628" s="3"/>
      <c r="T4628" s="3" t="s">
        <v>4716</v>
      </c>
    </row>
    <row r="4629" spans="2:20">
      <c r="B4629" t="s">
        <v>12345</v>
      </c>
      <c r="C4629" t="s">
        <v>19273</v>
      </c>
      <c r="E4629" t="s">
        <v>16795</v>
      </c>
      <c r="F4629" s="3">
        <v>0</v>
      </c>
      <c r="G4629" s="3">
        <v>0</v>
      </c>
      <c r="H4629" s="255">
        <v>39512</v>
      </c>
      <c r="I4629" s="270">
        <v>14.916666666666666</v>
      </c>
      <c r="J4629" s="3">
        <v>-1</v>
      </c>
      <c r="K4629" s="3" t="s">
        <v>4752</v>
      </c>
      <c r="L4629" s="3" t="s">
        <v>5324</v>
      </c>
      <c r="M4629" s="3" t="s">
        <v>11774</v>
      </c>
      <c r="N4629" s="3" t="s">
        <v>4718</v>
      </c>
      <c r="O4629" s="3" t="s">
        <v>4715</v>
      </c>
      <c r="P4629" s="3"/>
      <c r="Q4629" s="3"/>
      <c r="R4629" s="3"/>
      <c r="S4629" s="3"/>
      <c r="T4629" s="3" t="s">
        <v>4716</v>
      </c>
    </row>
    <row r="4630" spans="2:20">
      <c r="B4630" t="s">
        <v>12345</v>
      </c>
      <c r="C4630" t="s">
        <v>19274</v>
      </c>
      <c r="E4630" t="s">
        <v>12809</v>
      </c>
      <c r="F4630" s="3">
        <v>0</v>
      </c>
      <c r="G4630" s="3">
        <v>0</v>
      </c>
      <c r="H4630" s="255">
        <v>39518</v>
      </c>
      <c r="I4630" s="270">
        <v>14.916666666666666</v>
      </c>
      <c r="J4630" s="3">
        <v>271972</v>
      </c>
      <c r="K4630" s="3" t="s">
        <v>4752</v>
      </c>
      <c r="L4630" s="3" t="s">
        <v>4726</v>
      </c>
      <c r="M4630" s="3" t="s">
        <v>11935</v>
      </c>
      <c r="N4630" s="3" t="s">
        <v>4722</v>
      </c>
      <c r="O4630" s="3" t="s">
        <v>4715</v>
      </c>
      <c r="P4630" s="3"/>
      <c r="Q4630" s="3"/>
      <c r="R4630" s="3"/>
      <c r="S4630" s="3"/>
      <c r="T4630" s="3" t="s">
        <v>4716</v>
      </c>
    </row>
    <row r="4631" spans="2:20">
      <c r="B4631" t="s">
        <v>12345</v>
      </c>
      <c r="C4631" t="s">
        <v>19275</v>
      </c>
      <c r="E4631" t="s">
        <v>14343</v>
      </c>
      <c r="F4631" s="3">
        <v>0</v>
      </c>
      <c r="G4631" s="3">
        <v>0</v>
      </c>
      <c r="H4631" s="255">
        <v>39532</v>
      </c>
      <c r="I4631" s="270">
        <v>14.916666666666666</v>
      </c>
      <c r="J4631" s="3">
        <v>-1</v>
      </c>
      <c r="K4631" s="3" t="s">
        <v>4752</v>
      </c>
      <c r="L4631" s="3" t="s">
        <v>4726</v>
      </c>
      <c r="M4631" s="3" t="s">
        <v>11774</v>
      </c>
      <c r="N4631" s="3" t="s">
        <v>4722</v>
      </c>
      <c r="O4631" s="3" t="s">
        <v>4715</v>
      </c>
      <c r="P4631" s="3"/>
      <c r="Q4631" s="3"/>
      <c r="R4631" s="3"/>
      <c r="S4631" s="3"/>
      <c r="T4631" s="3" t="s">
        <v>4716</v>
      </c>
    </row>
    <row r="4632" spans="2:20">
      <c r="B4632" t="s">
        <v>12345</v>
      </c>
      <c r="C4632" t="s">
        <v>19276</v>
      </c>
      <c r="E4632" t="s">
        <v>19277</v>
      </c>
      <c r="F4632" s="3">
        <v>1</v>
      </c>
      <c r="G4632" s="3">
        <v>4304.3900000000003</v>
      </c>
      <c r="H4632" s="255">
        <v>39525</v>
      </c>
      <c r="I4632" s="270">
        <v>14.916666666666666</v>
      </c>
      <c r="J4632" s="3">
        <v>-1</v>
      </c>
      <c r="K4632" s="3" t="s">
        <v>12343</v>
      </c>
      <c r="L4632" s="3" t="s">
        <v>5197</v>
      </c>
      <c r="M4632" s="3" t="s">
        <v>12352</v>
      </c>
      <c r="N4632" s="3" t="s">
        <v>4718</v>
      </c>
      <c r="O4632" s="3" t="s">
        <v>4715</v>
      </c>
      <c r="P4632" s="3"/>
      <c r="Q4632" s="3"/>
      <c r="R4632" s="3"/>
      <c r="S4632" s="3"/>
      <c r="T4632" s="3" t="s">
        <v>4716</v>
      </c>
    </row>
    <row r="4633" spans="2:20">
      <c r="B4633" t="s">
        <v>12345</v>
      </c>
      <c r="C4633" t="s">
        <v>19278</v>
      </c>
      <c r="E4633" t="s">
        <v>14231</v>
      </c>
      <c r="F4633" s="3">
        <v>0</v>
      </c>
      <c r="G4633" s="3">
        <v>0</v>
      </c>
      <c r="H4633" s="255">
        <v>39529</v>
      </c>
      <c r="I4633" s="270">
        <v>14.916666666666666</v>
      </c>
      <c r="J4633" s="3">
        <v>-1</v>
      </c>
      <c r="K4633" s="3" t="s">
        <v>12343</v>
      </c>
      <c r="L4633" s="3" t="s">
        <v>4753</v>
      </c>
      <c r="M4633" s="3" t="s">
        <v>4753</v>
      </c>
      <c r="N4633" s="3" t="s">
        <v>4712</v>
      </c>
      <c r="O4633" s="3" t="s">
        <v>4715</v>
      </c>
      <c r="P4633" s="3"/>
      <c r="Q4633" s="3"/>
      <c r="R4633" s="3"/>
      <c r="S4633" s="3"/>
      <c r="T4633" s="3" t="s">
        <v>4716</v>
      </c>
    </row>
    <row r="4634" spans="2:20">
      <c r="B4634" t="s">
        <v>12345</v>
      </c>
      <c r="C4634" t="s">
        <v>19279</v>
      </c>
      <c r="E4634" t="s">
        <v>15215</v>
      </c>
      <c r="F4634" s="3">
        <v>0</v>
      </c>
      <c r="G4634" s="3">
        <v>0</v>
      </c>
      <c r="H4634" s="255">
        <v>39529</v>
      </c>
      <c r="I4634" s="270">
        <v>14.916666666666666</v>
      </c>
      <c r="J4634" s="3">
        <v>-1</v>
      </c>
      <c r="K4634" s="3" t="s">
        <v>12343</v>
      </c>
      <c r="L4634" s="3" t="s">
        <v>4753</v>
      </c>
      <c r="M4634" s="3" t="s">
        <v>4753</v>
      </c>
      <c r="N4634" s="3" t="s">
        <v>4712</v>
      </c>
      <c r="O4634" s="3" t="s">
        <v>4715</v>
      </c>
      <c r="P4634" s="3"/>
      <c r="Q4634" s="3"/>
      <c r="R4634" s="3"/>
      <c r="S4634" s="3"/>
      <c r="T4634" s="3" t="s">
        <v>4716</v>
      </c>
    </row>
    <row r="4635" spans="2:20">
      <c r="B4635" t="s">
        <v>12345</v>
      </c>
      <c r="C4635" t="s">
        <v>19280</v>
      </c>
      <c r="E4635" t="s">
        <v>19281</v>
      </c>
      <c r="F4635" s="3">
        <v>0</v>
      </c>
      <c r="G4635" s="3">
        <v>0</v>
      </c>
      <c r="H4635" s="255">
        <v>39503</v>
      </c>
      <c r="I4635" s="270">
        <v>15</v>
      </c>
      <c r="J4635" s="3">
        <v>-1</v>
      </c>
      <c r="K4635" s="3" t="s">
        <v>4752</v>
      </c>
      <c r="L4635" s="3" t="s">
        <v>4753</v>
      </c>
      <c r="M4635" s="3" t="s">
        <v>4753</v>
      </c>
      <c r="N4635" s="3" t="s">
        <v>4722</v>
      </c>
      <c r="O4635" s="3" t="s">
        <v>4715</v>
      </c>
      <c r="P4635" s="3"/>
      <c r="Q4635" s="3"/>
      <c r="R4635" s="3"/>
      <c r="S4635" s="3"/>
      <c r="T4635" s="3" t="s">
        <v>4716</v>
      </c>
    </row>
    <row r="4636" spans="2:20">
      <c r="B4636" t="s">
        <v>12345</v>
      </c>
      <c r="C4636" t="s">
        <v>19282</v>
      </c>
      <c r="E4636" t="s">
        <v>14968</v>
      </c>
      <c r="F4636" s="3">
        <v>0</v>
      </c>
      <c r="G4636" s="3">
        <v>0</v>
      </c>
      <c r="H4636" s="255">
        <v>39499</v>
      </c>
      <c r="I4636" s="270">
        <v>15</v>
      </c>
      <c r="J4636" s="3">
        <v>-1</v>
      </c>
      <c r="K4636" s="3" t="s">
        <v>12343</v>
      </c>
      <c r="L4636" s="3" t="s">
        <v>4726</v>
      </c>
      <c r="M4636" s="3" t="s">
        <v>9993</v>
      </c>
      <c r="N4636" s="3" t="s">
        <v>4712</v>
      </c>
      <c r="O4636" s="3" t="s">
        <v>4715</v>
      </c>
      <c r="P4636" s="3"/>
      <c r="Q4636" s="3"/>
      <c r="R4636" s="3"/>
      <c r="S4636" s="3"/>
      <c r="T4636" s="3" t="s">
        <v>4716</v>
      </c>
    </row>
    <row r="4637" spans="2:20">
      <c r="B4637" t="s">
        <v>12345</v>
      </c>
      <c r="C4637" t="s">
        <v>19283</v>
      </c>
      <c r="E4637" t="s">
        <v>13053</v>
      </c>
      <c r="F4637" s="3">
        <v>0</v>
      </c>
      <c r="G4637" s="3">
        <v>0</v>
      </c>
      <c r="H4637" s="255">
        <v>39500</v>
      </c>
      <c r="I4637" s="270">
        <v>15</v>
      </c>
      <c r="J4637" s="3">
        <v>-1</v>
      </c>
      <c r="K4637" s="3" t="s">
        <v>4752</v>
      </c>
      <c r="L4637" s="3" t="s">
        <v>4726</v>
      </c>
      <c r="M4637" s="3" t="s">
        <v>5188</v>
      </c>
      <c r="N4637" s="3" t="s">
        <v>4731</v>
      </c>
      <c r="O4637" s="3" t="s">
        <v>4715</v>
      </c>
      <c r="P4637" s="3"/>
      <c r="Q4637" s="3"/>
      <c r="R4637" s="3"/>
      <c r="S4637" s="3"/>
      <c r="T4637" s="3" t="s">
        <v>4716</v>
      </c>
    </row>
    <row r="4638" spans="2:20">
      <c r="B4638" t="s">
        <v>12345</v>
      </c>
      <c r="C4638" t="s">
        <v>19284</v>
      </c>
      <c r="E4638" t="s">
        <v>16635</v>
      </c>
      <c r="F4638" s="3">
        <v>0</v>
      </c>
      <c r="G4638" s="3">
        <v>0</v>
      </c>
      <c r="H4638" s="255">
        <v>39494</v>
      </c>
      <c r="I4638" s="270">
        <v>15</v>
      </c>
      <c r="J4638" s="3">
        <v>-1</v>
      </c>
      <c r="K4638" s="3" t="s">
        <v>4752</v>
      </c>
      <c r="L4638" s="3" t="s">
        <v>5197</v>
      </c>
      <c r="M4638" s="3" t="s">
        <v>19285</v>
      </c>
      <c r="N4638" s="3" t="s">
        <v>4718</v>
      </c>
      <c r="O4638" s="3" t="s">
        <v>4715</v>
      </c>
      <c r="P4638" s="3"/>
      <c r="Q4638" s="3"/>
      <c r="R4638" s="3"/>
      <c r="S4638" s="3"/>
      <c r="T4638" s="3" t="s">
        <v>4716</v>
      </c>
    </row>
    <row r="4639" spans="2:20">
      <c r="B4639" t="s">
        <v>12345</v>
      </c>
      <c r="C4639" t="s">
        <v>19286</v>
      </c>
      <c r="E4639" t="s">
        <v>19287</v>
      </c>
      <c r="F4639" s="3">
        <v>0</v>
      </c>
      <c r="G4639" s="3">
        <v>0</v>
      </c>
      <c r="H4639" s="255">
        <v>39504</v>
      </c>
      <c r="I4639" s="270">
        <v>15</v>
      </c>
      <c r="J4639" s="3">
        <v>-1</v>
      </c>
      <c r="K4639" s="3" t="s">
        <v>4752</v>
      </c>
      <c r="L4639" s="3" t="s">
        <v>4726</v>
      </c>
      <c r="M4639" s="3" t="s">
        <v>5188</v>
      </c>
      <c r="N4639" s="3" t="s">
        <v>4712</v>
      </c>
      <c r="O4639" s="3" t="s">
        <v>4715</v>
      </c>
      <c r="P4639" s="3"/>
      <c r="Q4639" s="3"/>
      <c r="R4639" s="3"/>
      <c r="S4639" s="3"/>
      <c r="T4639" s="3" t="s">
        <v>4716</v>
      </c>
    </row>
    <row r="4640" spans="2:20">
      <c r="B4640" t="s">
        <v>12345</v>
      </c>
      <c r="C4640" t="s">
        <v>19288</v>
      </c>
      <c r="E4640" t="s">
        <v>18064</v>
      </c>
      <c r="F4640" s="3">
        <v>0</v>
      </c>
      <c r="G4640" s="3">
        <v>0</v>
      </c>
      <c r="H4640" s="255">
        <v>39498</v>
      </c>
      <c r="I4640" s="270">
        <v>15</v>
      </c>
      <c r="J4640" s="3">
        <v>-1</v>
      </c>
      <c r="K4640" s="3" t="s">
        <v>4752</v>
      </c>
      <c r="L4640" s="3" t="s">
        <v>5324</v>
      </c>
      <c r="M4640" s="3" t="s">
        <v>13064</v>
      </c>
      <c r="N4640" s="3" t="s">
        <v>4722</v>
      </c>
      <c r="O4640" s="3" t="s">
        <v>4715</v>
      </c>
      <c r="P4640" s="3"/>
      <c r="Q4640" s="3"/>
      <c r="R4640" s="3"/>
      <c r="S4640" s="3"/>
      <c r="T4640" s="3" t="s">
        <v>4716</v>
      </c>
    </row>
    <row r="4641" spans="2:20">
      <c r="B4641" t="s">
        <v>12345</v>
      </c>
      <c r="C4641" t="s">
        <v>19289</v>
      </c>
      <c r="E4641" t="s">
        <v>18073</v>
      </c>
      <c r="F4641" s="3">
        <v>0</v>
      </c>
      <c r="G4641" s="3">
        <v>0</v>
      </c>
      <c r="H4641" s="255">
        <v>39506</v>
      </c>
      <c r="I4641" s="270">
        <v>15</v>
      </c>
      <c r="J4641" s="3">
        <v>-1</v>
      </c>
      <c r="K4641" s="3" t="s">
        <v>12343</v>
      </c>
      <c r="L4641" s="3" t="s">
        <v>4726</v>
      </c>
      <c r="M4641" s="3" t="s">
        <v>13558</v>
      </c>
      <c r="N4641" s="3" t="s">
        <v>4718</v>
      </c>
      <c r="O4641" s="3" t="s">
        <v>4715</v>
      </c>
      <c r="P4641" s="3"/>
      <c r="Q4641" s="3"/>
      <c r="R4641" s="3"/>
      <c r="S4641" s="3"/>
      <c r="T4641" s="3" t="s">
        <v>4716</v>
      </c>
    </row>
    <row r="4642" spans="2:20">
      <c r="B4642" t="s">
        <v>12345</v>
      </c>
      <c r="C4642" t="s">
        <v>19290</v>
      </c>
      <c r="E4642" t="s">
        <v>14706</v>
      </c>
      <c r="F4642" s="3">
        <v>0</v>
      </c>
      <c r="G4642" s="3">
        <v>0</v>
      </c>
      <c r="H4642" s="255">
        <v>39490</v>
      </c>
      <c r="I4642" s="270">
        <v>15</v>
      </c>
      <c r="J4642" s="3">
        <v>121183</v>
      </c>
      <c r="K4642" s="3" t="s">
        <v>12343</v>
      </c>
      <c r="L4642" s="3" t="s">
        <v>4726</v>
      </c>
      <c r="M4642" s="3" t="s">
        <v>4994</v>
      </c>
      <c r="N4642" s="3" t="s">
        <v>4712</v>
      </c>
      <c r="O4642" s="3" t="s">
        <v>4715</v>
      </c>
      <c r="P4642" s="3"/>
      <c r="Q4642" s="3"/>
      <c r="R4642" s="3"/>
      <c r="S4642" s="3"/>
      <c r="T4642" s="3" t="s">
        <v>4716</v>
      </c>
    </row>
    <row r="4643" spans="2:20">
      <c r="B4643" t="s">
        <v>12345</v>
      </c>
      <c r="C4643" t="s">
        <v>19291</v>
      </c>
      <c r="E4643" t="s">
        <v>16567</v>
      </c>
      <c r="F4643" s="3">
        <v>0</v>
      </c>
      <c r="G4643" s="3">
        <v>0</v>
      </c>
      <c r="H4643" s="255">
        <v>39485</v>
      </c>
      <c r="I4643" s="270">
        <v>15</v>
      </c>
      <c r="J4643" s="3">
        <v>-1</v>
      </c>
      <c r="K4643" s="3" t="s">
        <v>4752</v>
      </c>
      <c r="L4643" s="3" t="s">
        <v>4753</v>
      </c>
      <c r="M4643" s="3" t="s">
        <v>4753</v>
      </c>
      <c r="N4643" s="3" t="s">
        <v>4731</v>
      </c>
      <c r="O4643" s="3" t="s">
        <v>4715</v>
      </c>
      <c r="P4643" s="3"/>
      <c r="Q4643" s="3"/>
      <c r="R4643" s="3"/>
      <c r="S4643" s="3"/>
      <c r="T4643" s="3" t="s">
        <v>4716</v>
      </c>
    </row>
    <row r="4644" spans="2:20">
      <c r="B4644" t="s">
        <v>12345</v>
      </c>
      <c r="C4644" t="s">
        <v>19292</v>
      </c>
      <c r="E4644" t="s">
        <v>15132</v>
      </c>
      <c r="F4644" s="3">
        <v>0</v>
      </c>
      <c r="G4644" s="3">
        <v>0</v>
      </c>
      <c r="H4644" s="255">
        <v>39504</v>
      </c>
      <c r="I4644" s="270">
        <v>15</v>
      </c>
      <c r="J4644" s="3">
        <v>-1</v>
      </c>
      <c r="K4644" s="3" t="s">
        <v>12343</v>
      </c>
      <c r="L4644" s="3" t="s">
        <v>4753</v>
      </c>
      <c r="M4644" s="3" t="s">
        <v>4753</v>
      </c>
      <c r="N4644" s="3" t="s">
        <v>4722</v>
      </c>
      <c r="O4644" s="3" t="s">
        <v>4715</v>
      </c>
      <c r="P4644" s="3"/>
      <c r="Q4644" s="3"/>
      <c r="R4644" s="3"/>
      <c r="S4644" s="3"/>
      <c r="T4644" s="3" t="s">
        <v>4716</v>
      </c>
    </row>
    <row r="4645" spans="2:20">
      <c r="B4645" t="s">
        <v>12345</v>
      </c>
      <c r="C4645" t="s">
        <v>19293</v>
      </c>
      <c r="E4645" t="s">
        <v>15337</v>
      </c>
      <c r="F4645" s="3">
        <v>0</v>
      </c>
      <c r="G4645" s="3">
        <v>0</v>
      </c>
      <c r="H4645" s="255">
        <v>39501</v>
      </c>
      <c r="I4645" s="270">
        <v>15</v>
      </c>
      <c r="J4645" s="3">
        <v>-1</v>
      </c>
      <c r="K4645" s="3" t="s">
        <v>12343</v>
      </c>
      <c r="L4645" s="3" t="s">
        <v>4753</v>
      </c>
      <c r="M4645" s="3" t="s">
        <v>4753</v>
      </c>
      <c r="N4645" s="3" t="s">
        <v>4722</v>
      </c>
      <c r="O4645" s="3" t="s">
        <v>4715</v>
      </c>
      <c r="P4645" s="3"/>
      <c r="Q4645" s="3"/>
      <c r="R4645" s="3"/>
      <c r="S4645" s="3"/>
      <c r="T4645" s="3" t="s">
        <v>4716</v>
      </c>
    </row>
    <row r="4646" spans="2:20">
      <c r="B4646" t="s">
        <v>12345</v>
      </c>
      <c r="C4646" t="s">
        <v>19294</v>
      </c>
      <c r="E4646" t="s">
        <v>15051</v>
      </c>
      <c r="F4646" s="3">
        <v>1</v>
      </c>
      <c r="G4646" s="3">
        <v>4304.3900000000003</v>
      </c>
      <c r="H4646" s="255">
        <v>39478</v>
      </c>
      <c r="I4646" s="270">
        <v>15.083333333333334</v>
      </c>
      <c r="J4646" s="3">
        <v>-1</v>
      </c>
      <c r="K4646" s="3" t="s">
        <v>4752</v>
      </c>
      <c r="L4646" s="3" t="s">
        <v>4753</v>
      </c>
      <c r="M4646" s="3" t="s">
        <v>4753</v>
      </c>
      <c r="N4646" s="3" t="s">
        <v>4722</v>
      </c>
      <c r="O4646" s="3" t="s">
        <v>4715</v>
      </c>
      <c r="P4646" s="3"/>
      <c r="Q4646" s="3"/>
      <c r="R4646" s="3"/>
      <c r="S4646" s="3"/>
      <c r="T4646" s="3" t="s">
        <v>4716</v>
      </c>
    </row>
    <row r="4647" spans="2:20">
      <c r="B4647" t="s">
        <v>12378</v>
      </c>
      <c r="C4647" t="s">
        <v>19295</v>
      </c>
      <c r="E4647" t="s">
        <v>16206</v>
      </c>
      <c r="F4647" s="3">
        <v>0</v>
      </c>
      <c r="G4647" s="3">
        <v>0</v>
      </c>
      <c r="H4647" s="255">
        <v>39478</v>
      </c>
      <c r="I4647" s="270">
        <v>15.083333333333334</v>
      </c>
      <c r="J4647" s="3">
        <v>150635</v>
      </c>
      <c r="K4647" s="3" t="s">
        <v>4752</v>
      </c>
      <c r="L4647" s="3" t="s">
        <v>4726</v>
      </c>
      <c r="M4647" s="3" t="s">
        <v>19296</v>
      </c>
      <c r="N4647" s="3" t="s">
        <v>4731</v>
      </c>
      <c r="O4647" s="3" t="s">
        <v>4715</v>
      </c>
      <c r="P4647" s="3"/>
      <c r="Q4647" s="3"/>
      <c r="R4647" s="3"/>
      <c r="S4647" s="3"/>
      <c r="T4647" s="3" t="s">
        <v>4716</v>
      </c>
    </row>
    <row r="4648" spans="2:20">
      <c r="B4648" t="s">
        <v>12345</v>
      </c>
      <c r="C4648" t="s">
        <v>19297</v>
      </c>
      <c r="E4648" t="s">
        <v>14804</v>
      </c>
      <c r="F4648" s="3">
        <v>0</v>
      </c>
      <c r="G4648" s="3">
        <v>0</v>
      </c>
      <c r="H4648" s="255">
        <v>39461</v>
      </c>
      <c r="I4648" s="270">
        <v>15.083333333333334</v>
      </c>
      <c r="J4648" s="3">
        <v>305698</v>
      </c>
      <c r="K4648" s="3" t="s">
        <v>4752</v>
      </c>
      <c r="L4648" s="3" t="s">
        <v>5324</v>
      </c>
      <c r="M4648" s="3" t="s">
        <v>19298</v>
      </c>
      <c r="N4648" s="3" t="s">
        <v>4718</v>
      </c>
      <c r="O4648" s="3" t="s">
        <v>4715</v>
      </c>
      <c r="P4648" s="3"/>
      <c r="Q4648" s="3"/>
      <c r="R4648" s="3"/>
      <c r="S4648" s="3"/>
      <c r="T4648" s="3" t="s">
        <v>4716</v>
      </c>
    </row>
    <row r="4649" spans="2:20">
      <c r="B4649" t="s">
        <v>12345</v>
      </c>
      <c r="C4649" t="s">
        <v>19299</v>
      </c>
      <c r="E4649" t="s">
        <v>15842</v>
      </c>
      <c r="F4649" s="3">
        <v>0</v>
      </c>
      <c r="G4649" s="3">
        <v>0</v>
      </c>
      <c r="H4649" s="255">
        <v>39449</v>
      </c>
      <c r="I4649" s="270">
        <v>15.083333333333334</v>
      </c>
      <c r="J4649" s="3">
        <v>-1</v>
      </c>
      <c r="K4649" s="3" t="s">
        <v>12343</v>
      </c>
      <c r="L4649" s="3" t="s">
        <v>5197</v>
      </c>
      <c r="M4649" s="3" t="s">
        <v>12352</v>
      </c>
      <c r="N4649" s="3" t="s">
        <v>4722</v>
      </c>
      <c r="O4649" s="3" t="s">
        <v>4715</v>
      </c>
      <c r="P4649" s="3"/>
      <c r="Q4649" s="3"/>
      <c r="R4649" s="3"/>
      <c r="S4649" s="3"/>
      <c r="T4649" s="3" t="s">
        <v>4716</v>
      </c>
    </row>
    <row r="4650" spans="2:20">
      <c r="B4650" t="s">
        <v>12345</v>
      </c>
      <c r="C4650" t="s">
        <v>19300</v>
      </c>
      <c r="E4650" t="s">
        <v>13439</v>
      </c>
      <c r="F4650" s="3">
        <v>0</v>
      </c>
      <c r="G4650" s="3">
        <v>0</v>
      </c>
      <c r="H4650" s="255">
        <v>39478</v>
      </c>
      <c r="I4650" s="270">
        <v>15.083333333333334</v>
      </c>
      <c r="J4650" s="3">
        <v>-1</v>
      </c>
      <c r="K4650" s="3" t="s">
        <v>12343</v>
      </c>
      <c r="L4650" s="3" t="s">
        <v>4726</v>
      </c>
      <c r="M4650" s="3" t="s">
        <v>11774</v>
      </c>
      <c r="N4650" s="3" t="s">
        <v>4718</v>
      </c>
      <c r="O4650" s="3" t="s">
        <v>4715</v>
      </c>
      <c r="P4650" s="3"/>
      <c r="Q4650" s="3"/>
      <c r="R4650" s="3"/>
      <c r="S4650" s="3"/>
      <c r="T4650" s="3" t="s">
        <v>4716</v>
      </c>
    </row>
    <row r="4651" spans="2:20">
      <c r="B4651" t="s">
        <v>12345</v>
      </c>
      <c r="C4651" t="s">
        <v>19301</v>
      </c>
      <c r="E4651" t="s">
        <v>13535</v>
      </c>
      <c r="F4651" s="3">
        <v>0</v>
      </c>
      <c r="G4651" s="3">
        <v>0</v>
      </c>
      <c r="H4651" s="255">
        <v>39457</v>
      </c>
      <c r="I4651" s="270">
        <v>15.083333333333334</v>
      </c>
      <c r="J4651" s="3">
        <v>-1</v>
      </c>
      <c r="K4651" s="3" t="s">
        <v>12343</v>
      </c>
      <c r="L4651" s="3" t="s">
        <v>4726</v>
      </c>
      <c r="M4651" s="3" t="s">
        <v>13558</v>
      </c>
      <c r="N4651" s="3" t="s">
        <v>4731</v>
      </c>
      <c r="O4651" s="3" t="s">
        <v>4715</v>
      </c>
      <c r="P4651" s="3"/>
      <c r="Q4651" s="3"/>
      <c r="R4651" s="3"/>
      <c r="S4651" s="3"/>
      <c r="T4651" s="3" t="s">
        <v>4716</v>
      </c>
    </row>
    <row r="4652" spans="2:20">
      <c r="B4652" t="s">
        <v>12345</v>
      </c>
      <c r="C4652" t="s">
        <v>19302</v>
      </c>
      <c r="E4652" t="s">
        <v>18231</v>
      </c>
      <c r="F4652" s="3">
        <v>0</v>
      </c>
      <c r="G4652" s="3">
        <v>0</v>
      </c>
      <c r="H4652" s="255">
        <v>39449</v>
      </c>
      <c r="I4652" s="270">
        <v>15.083333333333334</v>
      </c>
      <c r="J4652" s="3">
        <v>-1</v>
      </c>
      <c r="K4652" s="3" t="s">
        <v>4752</v>
      </c>
      <c r="L4652" s="3" t="s">
        <v>4726</v>
      </c>
      <c r="M4652" s="3" t="s">
        <v>5972</v>
      </c>
      <c r="N4652" s="3" t="s">
        <v>4722</v>
      </c>
      <c r="O4652" s="3" t="s">
        <v>4715</v>
      </c>
      <c r="P4652" s="3"/>
      <c r="Q4652" s="3"/>
      <c r="R4652" s="3"/>
      <c r="S4652" s="3"/>
      <c r="T4652" s="3" t="s">
        <v>4716</v>
      </c>
    </row>
    <row r="4653" spans="2:20">
      <c r="B4653" t="s">
        <v>12345</v>
      </c>
      <c r="C4653" t="s">
        <v>19303</v>
      </c>
      <c r="E4653" t="s">
        <v>16933</v>
      </c>
      <c r="F4653" s="3">
        <v>3</v>
      </c>
      <c r="G4653" s="3">
        <v>9862.1299999999992</v>
      </c>
      <c r="H4653" s="255">
        <v>39472</v>
      </c>
      <c r="I4653" s="270">
        <v>15.083333333333334</v>
      </c>
      <c r="J4653" s="3">
        <v>-1</v>
      </c>
      <c r="K4653" s="3" t="s">
        <v>12343</v>
      </c>
      <c r="L4653" s="3" t="s">
        <v>5197</v>
      </c>
      <c r="M4653" s="3" t="s">
        <v>12599</v>
      </c>
      <c r="N4653" s="3" t="s">
        <v>4712</v>
      </c>
      <c r="O4653" s="3" t="s">
        <v>4715</v>
      </c>
      <c r="P4653" s="3"/>
      <c r="Q4653" s="3"/>
      <c r="R4653" s="3"/>
      <c r="S4653" s="3"/>
      <c r="T4653" s="3" t="s">
        <v>4716</v>
      </c>
    </row>
    <row r="4654" spans="2:20">
      <c r="B4654" t="s">
        <v>12345</v>
      </c>
      <c r="C4654" t="s">
        <v>19304</v>
      </c>
      <c r="E4654" t="s">
        <v>12844</v>
      </c>
      <c r="F4654" s="3">
        <v>0</v>
      </c>
      <c r="G4654" s="3">
        <v>0</v>
      </c>
      <c r="H4654" s="255">
        <v>39465</v>
      </c>
      <c r="I4654" s="270">
        <v>15.083333333333334</v>
      </c>
      <c r="J4654" s="3">
        <v>-1</v>
      </c>
      <c r="K4654" s="3" t="s">
        <v>4752</v>
      </c>
      <c r="L4654" s="3" t="s">
        <v>4726</v>
      </c>
      <c r="M4654" s="3" t="s">
        <v>19305</v>
      </c>
      <c r="N4654" s="3" t="s">
        <v>4718</v>
      </c>
      <c r="O4654" s="3" t="s">
        <v>4715</v>
      </c>
      <c r="P4654" s="3"/>
      <c r="Q4654" s="3"/>
      <c r="R4654" s="3"/>
      <c r="S4654" s="3"/>
      <c r="T4654" s="3" t="s">
        <v>4716</v>
      </c>
    </row>
    <row r="4655" spans="2:20">
      <c r="B4655" t="s">
        <v>12345</v>
      </c>
      <c r="C4655" t="s">
        <v>19306</v>
      </c>
      <c r="E4655" t="s">
        <v>13524</v>
      </c>
      <c r="F4655" s="3">
        <v>0</v>
      </c>
      <c r="G4655" s="3">
        <v>0</v>
      </c>
      <c r="H4655" s="255">
        <v>39449</v>
      </c>
      <c r="I4655" s="270">
        <v>15.083333333333334</v>
      </c>
      <c r="J4655" s="3">
        <v>-1</v>
      </c>
      <c r="K4655" s="3" t="s">
        <v>12343</v>
      </c>
      <c r="L4655" s="3" t="s">
        <v>4726</v>
      </c>
      <c r="M4655" s="3" t="s">
        <v>11774</v>
      </c>
      <c r="N4655" s="3" t="s">
        <v>4712</v>
      </c>
      <c r="O4655" s="3" t="s">
        <v>4715</v>
      </c>
      <c r="P4655" s="3"/>
      <c r="Q4655" s="3"/>
      <c r="R4655" s="3"/>
      <c r="S4655" s="3"/>
      <c r="T4655" s="3" t="s">
        <v>4716</v>
      </c>
    </row>
    <row r="4656" spans="2:20">
      <c r="B4656" t="s">
        <v>12345</v>
      </c>
      <c r="C4656" t="s">
        <v>19307</v>
      </c>
      <c r="E4656" t="s">
        <v>19212</v>
      </c>
      <c r="F4656" s="3">
        <v>1</v>
      </c>
      <c r="G4656" s="3">
        <v>2974.63</v>
      </c>
      <c r="H4656" s="255">
        <v>39477</v>
      </c>
      <c r="I4656" s="270">
        <v>15.083333333333334</v>
      </c>
      <c r="J4656" s="3">
        <v>-1</v>
      </c>
      <c r="K4656" s="3" t="s">
        <v>12343</v>
      </c>
      <c r="L4656" s="3" t="s">
        <v>5324</v>
      </c>
      <c r="M4656" s="3" t="s">
        <v>17523</v>
      </c>
      <c r="N4656" s="3" t="s">
        <v>4718</v>
      </c>
      <c r="O4656" s="3" t="s">
        <v>4715</v>
      </c>
      <c r="P4656" s="3"/>
      <c r="Q4656" s="3"/>
      <c r="R4656" s="3"/>
      <c r="S4656" s="3"/>
      <c r="T4656" s="3" t="s">
        <v>4716</v>
      </c>
    </row>
    <row r="4657" spans="2:20">
      <c r="B4657" t="s">
        <v>12345</v>
      </c>
      <c r="C4657" t="s">
        <v>19308</v>
      </c>
      <c r="E4657" t="s">
        <v>18819</v>
      </c>
      <c r="F4657" s="3">
        <v>0</v>
      </c>
      <c r="G4657" s="3">
        <v>0</v>
      </c>
      <c r="H4657" s="255">
        <v>39471</v>
      </c>
      <c r="I4657" s="270">
        <v>15.083333333333334</v>
      </c>
      <c r="J4657" s="3">
        <v>-1</v>
      </c>
      <c r="K4657" s="3" t="s">
        <v>12343</v>
      </c>
      <c r="L4657" s="3" t="s">
        <v>4726</v>
      </c>
      <c r="M4657" s="3" t="s">
        <v>5228</v>
      </c>
      <c r="N4657" s="3" t="s">
        <v>4731</v>
      </c>
      <c r="O4657" s="3" t="s">
        <v>4715</v>
      </c>
      <c r="P4657" s="3"/>
      <c r="Q4657" s="3"/>
      <c r="R4657" s="3"/>
      <c r="S4657" s="3"/>
      <c r="T4657" s="3" t="s">
        <v>4716</v>
      </c>
    </row>
    <row r="4658" spans="2:20">
      <c r="B4658" t="s">
        <v>12345</v>
      </c>
      <c r="C4658" t="s">
        <v>19309</v>
      </c>
      <c r="E4658" t="s">
        <v>16929</v>
      </c>
      <c r="F4658" s="3">
        <v>0</v>
      </c>
      <c r="G4658" s="3">
        <v>0</v>
      </c>
      <c r="H4658" s="255">
        <v>39478</v>
      </c>
      <c r="I4658" s="270">
        <v>15.083333333333334</v>
      </c>
      <c r="J4658" s="3">
        <v>-1</v>
      </c>
      <c r="K4658" s="3" t="s">
        <v>12343</v>
      </c>
      <c r="L4658" s="3" t="s">
        <v>4726</v>
      </c>
      <c r="M4658" s="3" t="s">
        <v>15479</v>
      </c>
      <c r="N4658" s="3" t="s">
        <v>4712</v>
      </c>
      <c r="O4658" s="3" t="s">
        <v>4715</v>
      </c>
      <c r="P4658" s="3"/>
      <c r="Q4658" s="3"/>
      <c r="R4658" s="3"/>
      <c r="S4658" s="3"/>
      <c r="T4658" s="3" t="s">
        <v>4716</v>
      </c>
    </row>
    <row r="4659" spans="2:20">
      <c r="B4659" t="s">
        <v>12345</v>
      </c>
      <c r="C4659" t="s">
        <v>19310</v>
      </c>
      <c r="E4659" t="s">
        <v>15717</v>
      </c>
      <c r="F4659" s="3">
        <v>0</v>
      </c>
      <c r="G4659" s="3">
        <v>0</v>
      </c>
      <c r="H4659" s="255">
        <v>39476</v>
      </c>
      <c r="I4659" s="270">
        <v>15.083333333333334</v>
      </c>
      <c r="J4659" s="3">
        <v>-1</v>
      </c>
      <c r="K4659" s="3" t="s">
        <v>4752</v>
      </c>
      <c r="L4659" s="3" t="s">
        <v>5324</v>
      </c>
      <c r="M4659" s="3" t="s">
        <v>19311</v>
      </c>
      <c r="N4659" s="3" t="s">
        <v>4718</v>
      </c>
      <c r="O4659" s="3" t="s">
        <v>4715</v>
      </c>
      <c r="P4659" s="3"/>
      <c r="Q4659" s="3"/>
      <c r="R4659" s="3"/>
      <c r="S4659" s="3"/>
      <c r="T4659" s="3" t="s">
        <v>4716</v>
      </c>
    </row>
    <row r="4660" spans="2:20">
      <c r="B4660" t="s">
        <v>12345</v>
      </c>
      <c r="C4660" t="s">
        <v>19312</v>
      </c>
      <c r="E4660" t="s">
        <v>16471</v>
      </c>
      <c r="F4660" s="3">
        <v>0</v>
      </c>
      <c r="G4660" s="3">
        <v>0</v>
      </c>
      <c r="H4660" s="255">
        <v>39449</v>
      </c>
      <c r="I4660" s="270">
        <v>15.083333333333334</v>
      </c>
      <c r="J4660" s="3">
        <v>-1</v>
      </c>
      <c r="K4660" s="3" t="s">
        <v>12343</v>
      </c>
      <c r="L4660" s="3" t="s">
        <v>5197</v>
      </c>
      <c r="M4660" s="3" t="s">
        <v>12352</v>
      </c>
      <c r="N4660" s="3" t="s">
        <v>4731</v>
      </c>
      <c r="O4660" s="3" t="s">
        <v>4715</v>
      </c>
      <c r="P4660" s="3"/>
      <c r="Q4660" s="3"/>
      <c r="R4660" s="3"/>
      <c r="S4660" s="3"/>
      <c r="T4660" s="3" t="s">
        <v>4716</v>
      </c>
    </row>
    <row r="4661" spans="2:20">
      <c r="B4661" t="s">
        <v>12345</v>
      </c>
      <c r="C4661" t="s">
        <v>19313</v>
      </c>
      <c r="E4661" t="s">
        <v>17133</v>
      </c>
      <c r="F4661" s="3">
        <v>0</v>
      </c>
      <c r="G4661" s="3">
        <v>0</v>
      </c>
      <c r="H4661" s="255">
        <v>39455</v>
      </c>
      <c r="I4661" s="270">
        <v>15.083333333333334</v>
      </c>
      <c r="J4661" s="3">
        <v>-1</v>
      </c>
      <c r="K4661" s="3" t="s">
        <v>12343</v>
      </c>
      <c r="L4661" s="3" t="s">
        <v>4726</v>
      </c>
      <c r="M4661" s="3" t="s">
        <v>5228</v>
      </c>
      <c r="N4661" s="3" t="s">
        <v>4712</v>
      </c>
      <c r="O4661" s="3" t="s">
        <v>4715</v>
      </c>
      <c r="P4661" s="3"/>
      <c r="Q4661" s="3"/>
      <c r="R4661" s="3"/>
      <c r="S4661" s="3"/>
      <c r="T4661" s="3" t="s">
        <v>4716</v>
      </c>
    </row>
    <row r="4662" spans="2:20">
      <c r="B4662" t="s">
        <v>12345</v>
      </c>
      <c r="C4662" t="s">
        <v>19314</v>
      </c>
      <c r="E4662" t="s">
        <v>18540</v>
      </c>
      <c r="F4662" s="3">
        <v>0</v>
      </c>
      <c r="G4662" s="3">
        <v>0</v>
      </c>
      <c r="H4662" s="255">
        <v>39449</v>
      </c>
      <c r="I4662" s="270">
        <v>15.083333333333334</v>
      </c>
      <c r="J4662" s="3">
        <v>-1</v>
      </c>
      <c r="K4662" s="3" t="s">
        <v>12343</v>
      </c>
      <c r="L4662" s="3" t="s">
        <v>5324</v>
      </c>
      <c r="M4662" s="3" t="s">
        <v>5545</v>
      </c>
      <c r="N4662" s="3" t="s">
        <v>4731</v>
      </c>
      <c r="O4662" s="3" t="s">
        <v>4715</v>
      </c>
      <c r="P4662" s="3"/>
      <c r="Q4662" s="3"/>
      <c r="R4662" s="3"/>
      <c r="S4662" s="3"/>
      <c r="T4662" s="3" t="s">
        <v>4716</v>
      </c>
    </row>
    <row r="4663" spans="2:20">
      <c r="B4663" t="s">
        <v>12345</v>
      </c>
      <c r="C4663" t="s">
        <v>19315</v>
      </c>
      <c r="E4663" t="s">
        <v>12698</v>
      </c>
      <c r="F4663" s="3">
        <v>0</v>
      </c>
      <c r="G4663" s="3">
        <v>0</v>
      </c>
      <c r="H4663" s="255">
        <v>39449</v>
      </c>
      <c r="I4663" s="270">
        <v>15.083333333333334</v>
      </c>
      <c r="J4663" s="3">
        <v>111998</v>
      </c>
      <c r="K4663" s="3" t="s">
        <v>4752</v>
      </c>
      <c r="L4663" s="3" t="s">
        <v>4726</v>
      </c>
      <c r="M4663" s="3" t="s">
        <v>5972</v>
      </c>
      <c r="N4663" s="3" t="s">
        <v>4722</v>
      </c>
      <c r="O4663" s="3" t="s">
        <v>4715</v>
      </c>
      <c r="P4663" s="3"/>
      <c r="Q4663" s="3"/>
      <c r="R4663" s="3"/>
      <c r="S4663" s="3"/>
      <c r="T4663" s="3" t="s">
        <v>4716</v>
      </c>
    </row>
    <row r="4664" spans="2:20">
      <c r="B4664" t="s">
        <v>12345</v>
      </c>
      <c r="C4664" t="s">
        <v>19316</v>
      </c>
      <c r="E4664" t="s">
        <v>15568</v>
      </c>
      <c r="F4664" s="3">
        <v>1</v>
      </c>
      <c r="G4664" s="3">
        <v>2806.56</v>
      </c>
      <c r="H4664" s="255">
        <v>39473</v>
      </c>
      <c r="I4664" s="270">
        <v>15.083333333333334</v>
      </c>
      <c r="J4664" s="3">
        <v>-1</v>
      </c>
      <c r="K4664" s="3" t="s">
        <v>12343</v>
      </c>
      <c r="L4664" s="3" t="s">
        <v>4753</v>
      </c>
      <c r="M4664" s="3" t="s">
        <v>4753</v>
      </c>
      <c r="N4664" s="3" t="s">
        <v>4722</v>
      </c>
      <c r="O4664" s="3" t="s">
        <v>4715</v>
      </c>
      <c r="P4664" s="3"/>
      <c r="Q4664" s="3"/>
      <c r="R4664" s="3"/>
      <c r="S4664" s="3"/>
      <c r="T4664" s="3" t="s">
        <v>4716</v>
      </c>
    </row>
    <row r="4665" spans="2:20">
      <c r="B4665" t="s">
        <v>12345</v>
      </c>
      <c r="C4665" t="s">
        <v>19317</v>
      </c>
      <c r="E4665" t="s">
        <v>16556</v>
      </c>
      <c r="F4665" s="3">
        <v>0</v>
      </c>
      <c r="G4665" s="3">
        <v>0</v>
      </c>
      <c r="H4665" s="255">
        <v>39477</v>
      </c>
      <c r="I4665" s="270">
        <v>15.083333333333334</v>
      </c>
      <c r="J4665" s="3">
        <v>-1</v>
      </c>
      <c r="K4665" s="3" t="s">
        <v>12343</v>
      </c>
      <c r="L4665" s="3" t="s">
        <v>4753</v>
      </c>
      <c r="M4665" s="3" t="s">
        <v>4753</v>
      </c>
      <c r="N4665" s="3" t="s">
        <v>4712</v>
      </c>
      <c r="O4665" s="3" t="s">
        <v>4715</v>
      </c>
      <c r="P4665" s="3"/>
      <c r="Q4665" s="3"/>
      <c r="R4665" s="3"/>
      <c r="S4665" s="3"/>
      <c r="T4665" s="3" t="s">
        <v>4716</v>
      </c>
    </row>
    <row r="4666" spans="2:20">
      <c r="B4666" t="s">
        <v>12345</v>
      </c>
      <c r="C4666" t="s">
        <v>19318</v>
      </c>
      <c r="E4666" t="s">
        <v>15030</v>
      </c>
      <c r="F4666" s="3">
        <v>0</v>
      </c>
      <c r="G4666" s="3">
        <v>0</v>
      </c>
      <c r="H4666" s="255">
        <v>39476</v>
      </c>
      <c r="I4666" s="270">
        <v>15.083333333333334</v>
      </c>
      <c r="J4666" s="3">
        <v>-1</v>
      </c>
      <c r="K4666" s="3" t="s">
        <v>4752</v>
      </c>
      <c r="L4666" s="3" t="s">
        <v>4753</v>
      </c>
      <c r="M4666" s="3" t="s">
        <v>4753</v>
      </c>
      <c r="N4666" s="3" t="s">
        <v>4722</v>
      </c>
      <c r="O4666" s="3" t="s">
        <v>4715</v>
      </c>
      <c r="P4666" s="3"/>
      <c r="Q4666" s="3"/>
      <c r="R4666" s="3"/>
      <c r="S4666" s="3"/>
      <c r="T4666" s="3" t="s">
        <v>4716</v>
      </c>
    </row>
    <row r="4667" spans="2:20">
      <c r="B4667" t="s">
        <v>12345</v>
      </c>
      <c r="C4667" t="s">
        <v>19319</v>
      </c>
      <c r="E4667" t="s">
        <v>16401</v>
      </c>
      <c r="F4667" s="3">
        <v>0</v>
      </c>
      <c r="G4667" s="3">
        <v>0</v>
      </c>
      <c r="H4667" s="255">
        <v>39445</v>
      </c>
      <c r="I4667" s="270">
        <v>15.166666666666666</v>
      </c>
      <c r="J4667" s="3">
        <v>-1</v>
      </c>
      <c r="K4667" s="3" t="s">
        <v>12343</v>
      </c>
      <c r="L4667" s="3" t="s">
        <v>4753</v>
      </c>
      <c r="M4667" s="3" t="s">
        <v>4753</v>
      </c>
      <c r="N4667" s="3" t="s">
        <v>4712</v>
      </c>
      <c r="O4667" s="3" t="s">
        <v>4715</v>
      </c>
      <c r="P4667" s="3"/>
      <c r="Q4667" s="3"/>
      <c r="R4667" s="3"/>
      <c r="S4667" s="3"/>
      <c r="T4667" s="3" t="s">
        <v>4716</v>
      </c>
    </row>
    <row r="4668" spans="2:20">
      <c r="B4668" t="s">
        <v>12345</v>
      </c>
      <c r="C4668" t="s">
        <v>19320</v>
      </c>
      <c r="E4668" t="s">
        <v>14937</v>
      </c>
      <c r="F4668" s="3">
        <v>0</v>
      </c>
      <c r="G4668" s="3">
        <v>0</v>
      </c>
      <c r="H4668" s="255">
        <v>39431</v>
      </c>
      <c r="I4668" s="270">
        <v>15.166666666666666</v>
      </c>
      <c r="J4668" s="3">
        <v>-1</v>
      </c>
      <c r="K4668" s="3" t="s">
        <v>12343</v>
      </c>
      <c r="L4668" s="3" t="s">
        <v>4753</v>
      </c>
      <c r="M4668" s="3" t="s">
        <v>4753</v>
      </c>
      <c r="N4668" s="3" t="s">
        <v>4718</v>
      </c>
      <c r="O4668" s="3" t="s">
        <v>4715</v>
      </c>
      <c r="P4668" s="3"/>
      <c r="Q4668" s="3"/>
      <c r="R4668" s="3"/>
      <c r="S4668" s="3"/>
      <c r="T4668" s="3" t="s">
        <v>4716</v>
      </c>
    </row>
    <row r="4669" spans="2:20">
      <c r="B4669" t="s">
        <v>12345</v>
      </c>
      <c r="C4669" t="s">
        <v>19321</v>
      </c>
      <c r="E4669" t="s">
        <v>13143</v>
      </c>
      <c r="F4669" s="3">
        <v>0</v>
      </c>
      <c r="G4669" s="3">
        <v>0</v>
      </c>
      <c r="H4669" s="255">
        <v>39435</v>
      </c>
      <c r="I4669" s="270">
        <v>15.166666666666666</v>
      </c>
      <c r="J4669" s="3">
        <v>-1</v>
      </c>
      <c r="K4669" s="3" t="s">
        <v>12343</v>
      </c>
      <c r="L4669" s="3" t="s">
        <v>4726</v>
      </c>
      <c r="M4669" s="3" t="s">
        <v>11774</v>
      </c>
      <c r="N4669" s="3" t="s">
        <v>4712</v>
      </c>
      <c r="O4669" s="3" t="s">
        <v>4715</v>
      </c>
      <c r="P4669" s="3"/>
      <c r="Q4669" s="3"/>
      <c r="R4669" s="3"/>
      <c r="S4669" s="3"/>
      <c r="T4669" s="3" t="s">
        <v>4716</v>
      </c>
    </row>
    <row r="4670" spans="2:20">
      <c r="B4670" t="s">
        <v>12345</v>
      </c>
      <c r="C4670" t="s">
        <v>19322</v>
      </c>
      <c r="E4670" t="s">
        <v>13799</v>
      </c>
      <c r="F4670" s="3">
        <v>0</v>
      </c>
      <c r="G4670" s="3">
        <v>0</v>
      </c>
      <c r="H4670" s="255">
        <v>39436</v>
      </c>
      <c r="I4670" s="270">
        <v>15.166666666666666</v>
      </c>
      <c r="J4670" s="3">
        <v>-1</v>
      </c>
      <c r="K4670" s="3" t="s">
        <v>12343</v>
      </c>
      <c r="L4670" s="3" t="s">
        <v>4726</v>
      </c>
      <c r="M4670" s="3" t="s">
        <v>5972</v>
      </c>
      <c r="N4670" s="3" t="s">
        <v>4731</v>
      </c>
      <c r="O4670" s="3" t="s">
        <v>4715</v>
      </c>
      <c r="P4670" s="3"/>
      <c r="Q4670" s="3"/>
      <c r="R4670" s="3"/>
      <c r="S4670" s="3"/>
      <c r="T4670" s="3" t="s">
        <v>4716</v>
      </c>
    </row>
    <row r="4671" spans="2:20">
      <c r="B4671" t="s">
        <v>12345</v>
      </c>
      <c r="C4671" t="s">
        <v>19323</v>
      </c>
      <c r="E4671" t="s">
        <v>12853</v>
      </c>
      <c r="F4671" s="3">
        <v>0</v>
      </c>
      <c r="G4671" s="3">
        <v>0</v>
      </c>
      <c r="H4671" s="255">
        <v>39437</v>
      </c>
      <c r="I4671" s="270">
        <v>15.166666666666666</v>
      </c>
      <c r="J4671" s="3">
        <v>222305</v>
      </c>
      <c r="K4671" s="3" t="s">
        <v>12343</v>
      </c>
      <c r="L4671" s="3" t="s">
        <v>4726</v>
      </c>
      <c r="M4671" s="3" t="s">
        <v>19324</v>
      </c>
      <c r="N4671" s="3" t="s">
        <v>4722</v>
      </c>
      <c r="O4671" s="3" t="s">
        <v>4715</v>
      </c>
      <c r="P4671" s="3"/>
      <c r="Q4671" s="3"/>
      <c r="R4671" s="3"/>
      <c r="S4671" s="3"/>
      <c r="T4671" s="3" t="s">
        <v>4716</v>
      </c>
    </row>
    <row r="4672" spans="2:20">
      <c r="B4672" t="s">
        <v>12345</v>
      </c>
      <c r="C4672" t="s">
        <v>19325</v>
      </c>
      <c r="E4672" t="s">
        <v>17270</v>
      </c>
      <c r="F4672" s="3">
        <v>0</v>
      </c>
      <c r="G4672" s="3">
        <v>0</v>
      </c>
      <c r="H4672" s="255">
        <v>39444</v>
      </c>
      <c r="I4672" s="270">
        <v>15.166666666666666</v>
      </c>
      <c r="J4672" s="3">
        <v>-1</v>
      </c>
      <c r="K4672" s="3" t="s">
        <v>4752</v>
      </c>
      <c r="L4672" s="3" t="s">
        <v>4726</v>
      </c>
      <c r="M4672" s="3" t="s">
        <v>4994</v>
      </c>
      <c r="N4672" s="3" t="s">
        <v>4718</v>
      </c>
      <c r="O4672" s="3" t="s">
        <v>4715</v>
      </c>
      <c r="P4672" s="3"/>
      <c r="Q4672" s="3"/>
      <c r="R4672" s="3"/>
      <c r="S4672" s="3"/>
      <c r="T4672" s="3" t="s">
        <v>4716</v>
      </c>
    </row>
    <row r="4673" spans="2:20">
      <c r="B4673" t="s">
        <v>12345</v>
      </c>
      <c r="C4673" t="s">
        <v>19326</v>
      </c>
      <c r="E4673" t="s">
        <v>13417</v>
      </c>
      <c r="F4673" s="3">
        <v>0</v>
      </c>
      <c r="G4673" s="3">
        <v>0</v>
      </c>
      <c r="H4673" s="255">
        <v>39436</v>
      </c>
      <c r="I4673" s="270">
        <v>15.166666666666666</v>
      </c>
      <c r="J4673" s="3">
        <v>-1</v>
      </c>
      <c r="K4673" s="3" t="s">
        <v>4752</v>
      </c>
      <c r="L4673" s="3" t="s">
        <v>5197</v>
      </c>
      <c r="M4673" s="3" t="s">
        <v>6539</v>
      </c>
      <c r="N4673" s="3" t="s">
        <v>4718</v>
      </c>
      <c r="O4673" s="3" t="s">
        <v>4715</v>
      </c>
      <c r="P4673" s="3"/>
      <c r="Q4673" s="3"/>
      <c r="R4673" s="3"/>
      <c r="S4673" s="3"/>
      <c r="T4673" s="3" t="s">
        <v>4716</v>
      </c>
    </row>
    <row r="4674" spans="2:20">
      <c r="B4674" t="s">
        <v>12345</v>
      </c>
      <c r="C4674" t="s">
        <v>19327</v>
      </c>
      <c r="E4674" t="s">
        <v>19328</v>
      </c>
      <c r="F4674" s="3">
        <v>0</v>
      </c>
      <c r="G4674" s="3">
        <v>0</v>
      </c>
      <c r="H4674" s="255">
        <v>39426</v>
      </c>
      <c r="I4674" s="270">
        <v>15.166666666666666</v>
      </c>
      <c r="J4674" s="3">
        <v>-1</v>
      </c>
      <c r="K4674" s="3" t="s">
        <v>4752</v>
      </c>
      <c r="L4674" s="3" t="s">
        <v>5324</v>
      </c>
      <c r="M4674" s="3" t="s">
        <v>10076</v>
      </c>
      <c r="N4674" s="3" t="s">
        <v>4722</v>
      </c>
      <c r="O4674" s="3" t="s">
        <v>4715</v>
      </c>
      <c r="P4674" s="3"/>
      <c r="Q4674" s="3"/>
      <c r="R4674" s="3"/>
      <c r="S4674" s="3"/>
      <c r="T4674" s="3" t="s">
        <v>4716</v>
      </c>
    </row>
    <row r="4675" spans="2:20">
      <c r="B4675" t="s">
        <v>12345</v>
      </c>
      <c r="C4675" t="s">
        <v>19329</v>
      </c>
      <c r="E4675" t="s">
        <v>17432</v>
      </c>
      <c r="F4675" s="3">
        <v>0</v>
      </c>
      <c r="G4675" s="3">
        <v>0</v>
      </c>
      <c r="H4675" s="255">
        <v>39447</v>
      </c>
      <c r="I4675" s="270">
        <v>15.166666666666666</v>
      </c>
      <c r="J4675" s="3">
        <v>-1</v>
      </c>
      <c r="K4675" s="3" t="s">
        <v>4752</v>
      </c>
      <c r="L4675" s="3" t="s">
        <v>4726</v>
      </c>
      <c r="M4675" s="3" t="s">
        <v>11774</v>
      </c>
      <c r="N4675" s="3" t="s">
        <v>4722</v>
      </c>
      <c r="O4675" s="3" t="s">
        <v>4715</v>
      </c>
      <c r="P4675" s="3"/>
      <c r="Q4675" s="3"/>
      <c r="R4675" s="3"/>
      <c r="S4675" s="3"/>
      <c r="T4675" s="3" t="s">
        <v>4716</v>
      </c>
    </row>
    <row r="4676" spans="2:20">
      <c r="B4676" t="s">
        <v>12345</v>
      </c>
      <c r="C4676" t="s">
        <v>19330</v>
      </c>
      <c r="E4676" t="s">
        <v>18702</v>
      </c>
      <c r="F4676" s="3">
        <v>1</v>
      </c>
      <c r="G4676" s="3">
        <v>4304.3900000000003</v>
      </c>
      <c r="H4676" s="255">
        <v>39436</v>
      </c>
      <c r="I4676" s="270">
        <v>15.166666666666666</v>
      </c>
      <c r="J4676" s="3">
        <v>-1</v>
      </c>
      <c r="K4676" s="3" t="s">
        <v>4752</v>
      </c>
      <c r="L4676" s="3" t="s">
        <v>4726</v>
      </c>
      <c r="M4676" s="3" t="s">
        <v>11774</v>
      </c>
      <c r="N4676" s="3" t="s">
        <v>4722</v>
      </c>
      <c r="O4676" s="3" t="s">
        <v>4715</v>
      </c>
      <c r="P4676" s="3"/>
      <c r="Q4676" s="3"/>
      <c r="R4676" s="3"/>
      <c r="S4676" s="3"/>
      <c r="T4676" s="3" t="s">
        <v>4716</v>
      </c>
    </row>
    <row r="4677" spans="2:20">
      <c r="B4677" t="s">
        <v>12345</v>
      </c>
      <c r="C4677" t="s">
        <v>19331</v>
      </c>
      <c r="E4677" t="s">
        <v>14455</v>
      </c>
      <c r="F4677" s="3">
        <v>0</v>
      </c>
      <c r="G4677" s="3">
        <v>0</v>
      </c>
      <c r="H4677" s="255">
        <v>39424</v>
      </c>
      <c r="I4677" s="270">
        <v>15.166666666666666</v>
      </c>
      <c r="J4677" s="3">
        <v>204689</v>
      </c>
      <c r="K4677" s="3" t="s">
        <v>4752</v>
      </c>
      <c r="L4677" s="3" t="s">
        <v>4726</v>
      </c>
      <c r="M4677" s="3" t="s">
        <v>19332</v>
      </c>
      <c r="N4677" s="3" t="s">
        <v>4731</v>
      </c>
      <c r="O4677" s="3" t="s">
        <v>4715</v>
      </c>
      <c r="P4677" s="3"/>
      <c r="Q4677" s="3"/>
      <c r="R4677" s="3"/>
      <c r="S4677" s="3"/>
      <c r="T4677" s="3" t="s">
        <v>4716</v>
      </c>
    </row>
    <row r="4678" spans="2:20">
      <c r="B4678" t="s">
        <v>12345</v>
      </c>
      <c r="C4678" t="s">
        <v>19333</v>
      </c>
      <c r="E4678" t="s">
        <v>19334</v>
      </c>
      <c r="F4678" s="3">
        <v>0</v>
      </c>
      <c r="G4678" s="3">
        <v>0</v>
      </c>
      <c r="H4678" s="255">
        <v>39434</v>
      </c>
      <c r="I4678" s="270">
        <v>15.166666666666666</v>
      </c>
      <c r="J4678" s="3">
        <v>-1</v>
      </c>
      <c r="K4678" s="3" t="s">
        <v>4752</v>
      </c>
      <c r="L4678" s="3" t="s">
        <v>4726</v>
      </c>
      <c r="M4678" s="3" t="s">
        <v>4994</v>
      </c>
      <c r="N4678" s="3" t="s">
        <v>4718</v>
      </c>
      <c r="O4678" s="3" t="s">
        <v>4715</v>
      </c>
      <c r="P4678" s="3"/>
      <c r="Q4678" s="3"/>
      <c r="R4678" s="3"/>
      <c r="S4678" s="3"/>
      <c r="T4678" s="3" t="s">
        <v>4716</v>
      </c>
    </row>
    <row r="4679" spans="2:20">
      <c r="B4679" t="s">
        <v>12345</v>
      </c>
      <c r="C4679" t="s">
        <v>19335</v>
      </c>
      <c r="E4679" t="s">
        <v>14523</v>
      </c>
      <c r="F4679" s="3">
        <v>0</v>
      </c>
      <c r="G4679" s="3">
        <v>0</v>
      </c>
      <c r="H4679" s="255">
        <v>39435</v>
      </c>
      <c r="I4679" s="270">
        <v>15.166666666666666</v>
      </c>
      <c r="J4679" s="3">
        <v>-1</v>
      </c>
      <c r="K4679" s="3" t="s">
        <v>12343</v>
      </c>
      <c r="L4679" s="3" t="s">
        <v>5197</v>
      </c>
      <c r="M4679" s="3" t="s">
        <v>19336</v>
      </c>
      <c r="N4679" s="3" t="s">
        <v>4718</v>
      </c>
      <c r="O4679" s="3" t="s">
        <v>4715</v>
      </c>
      <c r="P4679" s="3"/>
      <c r="Q4679" s="3"/>
      <c r="R4679" s="3"/>
      <c r="S4679" s="3"/>
      <c r="T4679" s="3" t="s">
        <v>4716</v>
      </c>
    </row>
    <row r="4680" spans="2:20">
      <c r="B4680" t="s">
        <v>12345</v>
      </c>
      <c r="C4680" t="s">
        <v>19337</v>
      </c>
      <c r="E4680" t="s">
        <v>15896</v>
      </c>
      <c r="F4680" s="3">
        <v>0</v>
      </c>
      <c r="G4680" s="3">
        <v>0</v>
      </c>
      <c r="H4680" s="255">
        <v>39443</v>
      </c>
      <c r="I4680" s="270">
        <v>15.166666666666666</v>
      </c>
      <c r="J4680" s="3">
        <v>285246</v>
      </c>
      <c r="K4680" s="3" t="s">
        <v>12343</v>
      </c>
      <c r="L4680" s="3" t="s">
        <v>5197</v>
      </c>
      <c r="M4680" s="3" t="s">
        <v>10405</v>
      </c>
      <c r="N4680" s="3" t="s">
        <v>4712</v>
      </c>
      <c r="O4680" s="3" t="s">
        <v>4715</v>
      </c>
      <c r="P4680" s="3"/>
      <c r="Q4680" s="3"/>
      <c r="R4680" s="3"/>
      <c r="S4680" s="3"/>
      <c r="T4680" s="3" t="s">
        <v>4716</v>
      </c>
    </row>
    <row r="4681" spans="2:20">
      <c r="B4681" t="s">
        <v>12345</v>
      </c>
      <c r="C4681" t="s">
        <v>19338</v>
      </c>
      <c r="E4681" t="s">
        <v>18916</v>
      </c>
      <c r="F4681" s="3">
        <v>0</v>
      </c>
      <c r="G4681" s="3">
        <v>0</v>
      </c>
      <c r="H4681" s="255">
        <v>39443</v>
      </c>
      <c r="I4681" s="270">
        <v>15.166666666666666</v>
      </c>
      <c r="J4681" s="3">
        <v>-1</v>
      </c>
      <c r="K4681" s="3" t="s">
        <v>12343</v>
      </c>
      <c r="L4681" s="3" t="s">
        <v>5197</v>
      </c>
      <c r="M4681" s="3" t="s">
        <v>19339</v>
      </c>
      <c r="N4681" s="3" t="s">
        <v>4712</v>
      </c>
      <c r="O4681" s="3" t="s">
        <v>4715</v>
      </c>
      <c r="P4681" s="3"/>
      <c r="Q4681" s="3"/>
      <c r="R4681" s="3"/>
      <c r="S4681" s="3"/>
      <c r="T4681" s="3" t="s">
        <v>4716</v>
      </c>
    </row>
    <row r="4682" spans="2:20">
      <c r="B4682" t="s">
        <v>12345</v>
      </c>
      <c r="C4682" t="s">
        <v>19340</v>
      </c>
      <c r="E4682" t="s">
        <v>19341</v>
      </c>
      <c r="F4682" s="3">
        <v>1</v>
      </c>
      <c r="G4682" s="3">
        <v>4304.3900000000003</v>
      </c>
      <c r="H4682" s="255">
        <v>39445</v>
      </c>
      <c r="I4682" s="270">
        <v>15.166666666666666</v>
      </c>
      <c r="J4682" s="3">
        <v>-1</v>
      </c>
      <c r="K4682" s="3" t="s">
        <v>4752</v>
      </c>
      <c r="L4682" s="3" t="s">
        <v>5324</v>
      </c>
      <c r="M4682" s="3" t="s">
        <v>19342</v>
      </c>
      <c r="N4682" s="3" t="s">
        <v>4731</v>
      </c>
      <c r="O4682" s="3" t="s">
        <v>4715</v>
      </c>
      <c r="P4682" s="3"/>
      <c r="Q4682" s="3"/>
      <c r="R4682" s="3"/>
      <c r="S4682" s="3"/>
      <c r="T4682" s="3" t="s">
        <v>4716</v>
      </c>
    </row>
    <row r="4683" spans="2:20">
      <c r="B4683" t="s">
        <v>12345</v>
      </c>
      <c r="C4683" t="s">
        <v>19343</v>
      </c>
      <c r="E4683" t="s">
        <v>17538</v>
      </c>
      <c r="F4683" s="3">
        <v>0</v>
      </c>
      <c r="G4683" s="3">
        <v>0</v>
      </c>
      <c r="H4683" s="255">
        <v>39437</v>
      </c>
      <c r="I4683" s="270">
        <v>15.166666666666666</v>
      </c>
      <c r="J4683" s="3">
        <v>-1</v>
      </c>
      <c r="K4683" s="3" t="s">
        <v>12343</v>
      </c>
      <c r="L4683" s="3" t="s">
        <v>4753</v>
      </c>
      <c r="M4683" s="3" t="s">
        <v>4753</v>
      </c>
      <c r="N4683" s="3" t="s">
        <v>4712</v>
      </c>
      <c r="O4683" s="3" t="s">
        <v>4715</v>
      </c>
      <c r="P4683" s="3"/>
      <c r="Q4683" s="3"/>
      <c r="R4683" s="3"/>
      <c r="S4683" s="3"/>
      <c r="T4683" s="3" t="s">
        <v>4716</v>
      </c>
    </row>
    <row r="4684" spans="2:20">
      <c r="B4684" t="s">
        <v>12345</v>
      </c>
      <c r="C4684" t="s">
        <v>19344</v>
      </c>
      <c r="E4684" t="s">
        <v>16743</v>
      </c>
      <c r="F4684" s="3">
        <v>0</v>
      </c>
      <c r="G4684" s="3">
        <v>0</v>
      </c>
      <c r="H4684" s="255">
        <v>39430</v>
      </c>
      <c r="I4684" s="270">
        <v>15.166666666666666</v>
      </c>
      <c r="J4684" s="3">
        <v>-1</v>
      </c>
      <c r="K4684" s="3" t="s">
        <v>12343</v>
      </c>
      <c r="L4684" s="3" t="s">
        <v>4753</v>
      </c>
      <c r="M4684" s="3" t="s">
        <v>4753</v>
      </c>
      <c r="N4684" s="3" t="s">
        <v>4722</v>
      </c>
      <c r="O4684" s="3" t="s">
        <v>4715</v>
      </c>
      <c r="P4684" s="3"/>
      <c r="Q4684" s="3"/>
      <c r="R4684" s="3"/>
      <c r="S4684" s="3"/>
      <c r="T4684" s="3" t="s">
        <v>4716</v>
      </c>
    </row>
    <row r="4685" spans="2:20">
      <c r="B4685" t="s">
        <v>12345</v>
      </c>
      <c r="C4685" t="s">
        <v>19345</v>
      </c>
      <c r="E4685" t="s">
        <v>15930</v>
      </c>
      <c r="F4685" s="3">
        <v>1</v>
      </c>
      <c r="G4685" s="3">
        <v>438.38</v>
      </c>
      <c r="H4685" s="255">
        <v>39445</v>
      </c>
      <c r="I4685" s="270">
        <v>15.166666666666666</v>
      </c>
      <c r="J4685" s="3">
        <v>-1</v>
      </c>
      <c r="K4685" s="3" t="s">
        <v>4752</v>
      </c>
      <c r="L4685" s="3" t="s">
        <v>4753</v>
      </c>
      <c r="M4685" s="3" t="s">
        <v>4753</v>
      </c>
      <c r="N4685" s="3" t="s">
        <v>4722</v>
      </c>
      <c r="O4685" s="3" t="s">
        <v>4715</v>
      </c>
      <c r="P4685" s="3"/>
      <c r="Q4685" s="3"/>
      <c r="R4685" s="3"/>
      <c r="S4685" s="3"/>
      <c r="T4685" s="3" t="s">
        <v>4716</v>
      </c>
    </row>
    <row r="4686" spans="2:20">
      <c r="B4686" t="s">
        <v>12345</v>
      </c>
      <c r="C4686" t="s">
        <v>19346</v>
      </c>
      <c r="E4686" t="s">
        <v>18171</v>
      </c>
      <c r="F4686" s="3">
        <v>0</v>
      </c>
      <c r="G4686" s="3">
        <v>0</v>
      </c>
      <c r="H4686" s="255">
        <v>39426</v>
      </c>
      <c r="I4686" s="270">
        <v>15.166666666666666</v>
      </c>
      <c r="J4686" s="3">
        <v>-1</v>
      </c>
      <c r="K4686" s="3" t="s">
        <v>12343</v>
      </c>
      <c r="L4686" s="3" t="s">
        <v>4753</v>
      </c>
      <c r="M4686" s="3" t="s">
        <v>4753</v>
      </c>
      <c r="N4686" s="3" t="s">
        <v>4722</v>
      </c>
      <c r="O4686" s="3" t="s">
        <v>4715</v>
      </c>
      <c r="P4686" s="3"/>
      <c r="Q4686" s="3"/>
      <c r="R4686" s="3"/>
      <c r="S4686" s="3"/>
      <c r="T4686" s="3" t="s">
        <v>4716</v>
      </c>
    </row>
    <row r="4687" spans="2:20">
      <c r="B4687" t="s">
        <v>12345</v>
      </c>
      <c r="C4687" t="s">
        <v>19347</v>
      </c>
      <c r="E4687" t="s">
        <v>15233</v>
      </c>
      <c r="F4687" s="3">
        <v>0</v>
      </c>
      <c r="G4687" s="3">
        <v>0</v>
      </c>
      <c r="H4687" s="255">
        <v>39393</v>
      </c>
      <c r="I4687" s="270">
        <v>15.25</v>
      </c>
      <c r="J4687" s="3">
        <v>-1</v>
      </c>
      <c r="K4687" s="3" t="s">
        <v>12343</v>
      </c>
      <c r="L4687" s="3" t="s">
        <v>4753</v>
      </c>
      <c r="M4687" s="3" t="s">
        <v>4753</v>
      </c>
      <c r="N4687" s="3" t="s">
        <v>4722</v>
      </c>
      <c r="O4687" s="3" t="s">
        <v>4715</v>
      </c>
      <c r="P4687" s="3"/>
      <c r="Q4687" s="3"/>
      <c r="R4687" s="3"/>
      <c r="S4687" s="3"/>
      <c r="T4687" s="3" t="s">
        <v>4716</v>
      </c>
    </row>
    <row r="4688" spans="2:20">
      <c r="B4688" t="s">
        <v>12345</v>
      </c>
      <c r="C4688" t="s">
        <v>19348</v>
      </c>
      <c r="E4688" t="s">
        <v>16041</v>
      </c>
      <c r="F4688" s="3">
        <v>0</v>
      </c>
      <c r="G4688" s="3">
        <v>0</v>
      </c>
      <c r="H4688" s="255">
        <v>39415</v>
      </c>
      <c r="I4688" s="270">
        <v>15.25</v>
      </c>
      <c r="J4688" s="3">
        <v>-1</v>
      </c>
      <c r="K4688" s="3" t="s">
        <v>4752</v>
      </c>
      <c r="L4688" s="3" t="s">
        <v>4753</v>
      </c>
      <c r="M4688" s="3" t="s">
        <v>4753</v>
      </c>
      <c r="N4688" s="3" t="s">
        <v>4712</v>
      </c>
      <c r="O4688" s="3" t="s">
        <v>4715</v>
      </c>
      <c r="P4688" s="3"/>
      <c r="Q4688" s="3"/>
      <c r="R4688" s="3"/>
      <c r="S4688" s="3"/>
      <c r="T4688" s="3" t="s">
        <v>4716</v>
      </c>
    </row>
    <row r="4689" spans="2:20">
      <c r="B4689" t="s">
        <v>12345</v>
      </c>
      <c r="C4689" t="s">
        <v>19349</v>
      </c>
      <c r="E4689" t="s">
        <v>13351</v>
      </c>
      <c r="F4689" s="3">
        <v>0</v>
      </c>
      <c r="G4689" s="3">
        <v>0</v>
      </c>
      <c r="H4689" s="255">
        <v>39400</v>
      </c>
      <c r="I4689" s="270">
        <v>15.25</v>
      </c>
      <c r="J4689" s="3">
        <v>-1</v>
      </c>
      <c r="K4689" s="3" t="s">
        <v>4752</v>
      </c>
      <c r="L4689" s="3" t="s">
        <v>4726</v>
      </c>
      <c r="M4689" s="3" t="s">
        <v>4994</v>
      </c>
      <c r="N4689" s="3" t="s">
        <v>4731</v>
      </c>
      <c r="O4689" s="3" t="s">
        <v>4715</v>
      </c>
      <c r="P4689" s="3"/>
      <c r="Q4689" s="3"/>
      <c r="R4689" s="3"/>
      <c r="S4689" s="3"/>
      <c r="T4689" s="3" t="s">
        <v>4716</v>
      </c>
    </row>
    <row r="4690" spans="2:20">
      <c r="B4690" t="s">
        <v>12345</v>
      </c>
      <c r="C4690" t="s">
        <v>19350</v>
      </c>
      <c r="E4690" t="s">
        <v>12929</v>
      </c>
      <c r="F4690" s="3">
        <v>0</v>
      </c>
      <c r="G4690" s="3">
        <v>0</v>
      </c>
      <c r="H4690" s="255">
        <v>39416</v>
      </c>
      <c r="I4690" s="270">
        <v>15.25</v>
      </c>
      <c r="J4690" s="3">
        <v>-1</v>
      </c>
      <c r="K4690" s="3" t="s">
        <v>4752</v>
      </c>
      <c r="L4690" s="3" t="s">
        <v>4726</v>
      </c>
      <c r="M4690" s="3" t="s">
        <v>19351</v>
      </c>
      <c r="N4690" s="3" t="s">
        <v>4712</v>
      </c>
      <c r="O4690" s="3" t="s">
        <v>4715</v>
      </c>
      <c r="P4690" s="3"/>
      <c r="Q4690" s="3"/>
      <c r="R4690" s="3"/>
      <c r="S4690" s="3"/>
      <c r="T4690" s="3" t="s">
        <v>4716</v>
      </c>
    </row>
    <row r="4691" spans="2:20">
      <c r="B4691" t="s">
        <v>12345</v>
      </c>
      <c r="C4691" t="s">
        <v>19352</v>
      </c>
      <c r="E4691" t="s">
        <v>16985</v>
      </c>
      <c r="F4691" s="3">
        <v>0</v>
      </c>
      <c r="G4691" s="3">
        <v>0</v>
      </c>
      <c r="H4691" s="255">
        <v>39401</v>
      </c>
      <c r="I4691" s="270">
        <v>15.25</v>
      </c>
      <c r="J4691" s="3">
        <v>-1</v>
      </c>
      <c r="K4691" s="3" t="s">
        <v>4752</v>
      </c>
      <c r="L4691" s="3" t="s">
        <v>4726</v>
      </c>
      <c r="M4691" s="3" t="s">
        <v>19353</v>
      </c>
      <c r="N4691" s="3" t="s">
        <v>4722</v>
      </c>
      <c r="O4691" s="3" t="s">
        <v>4715</v>
      </c>
      <c r="P4691" s="3"/>
      <c r="Q4691" s="3"/>
      <c r="R4691" s="3"/>
      <c r="S4691" s="3"/>
      <c r="T4691" s="3" t="s">
        <v>4716</v>
      </c>
    </row>
    <row r="4692" spans="2:20">
      <c r="B4692" t="s">
        <v>12345</v>
      </c>
      <c r="C4692" t="s">
        <v>19354</v>
      </c>
      <c r="E4692" t="s">
        <v>13285</v>
      </c>
      <c r="F4692" s="3">
        <v>0</v>
      </c>
      <c r="G4692" s="3">
        <v>0</v>
      </c>
      <c r="H4692" s="255">
        <v>39410</v>
      </c>
      <c r="I4692" s="270">
        <v>15.25</v>
      </c>
      <c r="J4692" s="3">
        <v>-1</v>
      </c>
      <c r="K4692" s="3" t="s">
        <v>12343</v>
      </c>
      <c r="L4692" s="3" t="s">
        <v>5197</v>
      </c>
      <c r="M4692" s="3" t="s">
        <v>19355</v>
      </c>
      <c r="N4692" s="3" t="s">
        <v>4722</v>
      </c>
      <c r="O4692" s="3" t="s">
        <v>4715</v>
      </c>
      <c r="P4692" s="3"/>
      <c r="Q4692" s="3"/>
      <c r="R4692" s="3"/>
      <c r="S4692" s="3"/>
      <c r="T4692" s="3" t="s">
        <v>4716</v>
      </c>
    </row>
    <row r="4693" spans="2:20">
      <c r="B4693" t="s">
        <v>12345</v>
      </c>
      <c r="C4693" t="s">
        <v>19356</v>
      </c>
      <c r="E4693" t="s">
        <v>13932</v>
      </c>
      <c r="F4693" s="3">
        <v>0</v>
      </c>
      <c r="G4693" s="3">
        <v>0</v>
      </c>
      <c r="H4693" s="255">
        <v>39416</v>
      </c>
      <c r="I4693" s="270">
        <v>15.25</v>
      </c>
      <c r="J4693" s="3">
        <v>-1</v>
      </c>
      <c r="K4693" s="3" t="s">
        <v>12343</v>
      </c>
      <c r="L4693" s="3" t="s">
        <v>4726</v>
      </c>
      <c r="M4693" s="3" t="s">
        <v>4994</v>
      </c>
      <c r="N4693" s="3" t="s">
        <v>4722</v>
      </c>
      <c r="O4693" s="3" t="s">
        <v>4715</v>
      </c>
      <c r="P4693" s="3"/>
      <c r="Q4693" s="3"/>
      <c r="R4693" s="3"/>
      <c r="S4693" s="3"/>
      <c r="T4693" s="3" t="s">
        <v>4716</v>
      </c>
    </row>
    <row r="4694" spans="2:20">
      <c r="B4694" t="s">
        <v>12345</v>
      </c>
      <c r="C4694" t="s">
        <v>19357</v>
      </c>
      <c r="E4694" t="s">
        <v>14532</v>
      </c>
      <c r="F4694" s="3">
        <v>0</v>
      </c>
      <c r="G4694" s="3">
        <v>0</v>
      </c>
      <c r="H4694" s="255">
        <v>39414</v>
      </c>
      <c r="I4694" s="270">
        <v>15.25</v>
      </c>
      <c r="J4694" s="3">
        <v>-1</v>
      </c>
      <c r="K4694" s="3" t="s">
        <v>4752</v>
      </c>
      <c r="L4694" s="3" t="s">
        <v>4726</v>
      </c>
      <c r="M4694" s="3" t="s">
        <v>11774</v>
      </c>
      <c r="N4694" s="3" t="s">
        <v>4712</v>
      </c>
      <c r="O4694" s="3" t="s">
        <v>4715</v>
      </c>
      <c r="P4694" s="3"/>
      <c r="Q4694" s="3"/>
      <c r="R4694" s="3"/>
      <c r="S4694" s="3"/>
      <c r="T4694" s="3" t="s">
        <v>4716</v>
      </c>
    </row>
    <row r="4695" spans="2:20">
      <c r="B4695" t="s">
        <v>12345</v>
      </c>
      <c r="C4695" t="s">
        <v>19358</v>
      </c>
      <c r="E4695" t="s">
        <v>13128</v>
      </c>
      <c r="F4695" s="3">
        <v>0</v>
      </c>
      <c r="G4695" s="3">
        <v>0</v>
      </c>
      <c r="H4695" s="255">
        <v>39403</v>
      </c>
      <c r="I4695" s="270">
        <v>15.25</v>
      </c>
      <c r="J4695" s="3">
        <v>210263</v>
      </c>
      <c r="K4695" s="3" t="s">
        <v>4752</v>
      </c>
      <c r="L4695" s="3" t="s">
        <v>4726</v>
      </c>
      <c r="M4695" s="3" t="s">
        <v>4994</v>
      </c>
      <c r="N4695" s="3" t="s">
        <v>4731</v>
      </c>
      <c r="O4695" s="3" t="s">
        <v>4715</v>
      </c>
      <c r="P4695" s="3"/>
      <c r="Q4695" s="3"/>
      <c r="R4695" s="3"/>
      <c r="S4695" s="3"/>
      <c r="T4695" s="3" t="s">
        <v>4716</v>
      </c>
    </row>
    <row r="4696" spans="2:20">
      <c r="B4696" t="s">
        <v>12345</v>
      </c>
      <c r="C4696" t="s">
        <v>19359</v>
      </c>
      <c r="E4696" t="s">
        <v>16868</v>
      </c>
      <c r="F4696" s="3">
        <v>0</v>
      </c>
      <c r="G4696" s="3">
        <v>0</v>
      </c>
      <c r="H4696" s="255">
        <v>39415</v>
      </c>
      <c r="I4696" s="270">
        <v>15.25</v>
      </c>
      <c r="J4696" s="3">
        <v>-1</v>
      </c>
      <c r="K4696" s="3" t="s">
        <v>4752</v>
      </c>
      <c r="L4696" s="3" t="s">
        <v>4726</v>
      </c>
      <c r="M4696" s="3" t="s">
        <v>4994</v>
      </c>
      <c r="N4696" s="3" t="s">
        <v>4718</v>
      </c>
      <c r="O4696" s="3" t="s">
        <v>4715</v>
      </c>
      <c r="P4696" s="3"/>
      <c r="Q4696" s="3"/>
      <c r="R4696" s="3"/>
      <c r="S4696" s="3"/>
      <c r="T4696" s="3" t="s">
        <v>4716</v>
      </c>
    </row>
    <row r="4697" spans="2:20">
      <c r="B4697" t="s">
        <v>12345</v>
      </c>
      <c r="C4697" t="s">
        <v>19360</v>
      </c>
      <c r="E4697" t="s">
        <v>19087</v>
      </c>
      <c r="F4697" s="3">
        <v>0</v>
      </c>
      <c r="G4697" s="3">
        <v>0</v>
      </c>
      <c r="H4697" s="255">
        <v>39413</v>
      </c>
      <c r="I4697" s="270">
        <v>15.25</v>
      </c>
      <c r="J4697" s="3">
        <v>-1</v>
      </c>
      <c r="K4697" s="3" t="s">
        <v>12343</v>
      </c>
      <c r="L4697" s="3" t="s">
        <v>4726</v>
      </c>
      <c r="M4697" s="3" t="s">
        <v>5889</v>
      </c>
      <c r="N4697" s="3" t="s">
        <v>4712</v>
      </c>
      <c r="O4697" s="3" t="s">
        <v>4715</v>
      </c>
      <c r="P4697" s="3"/>
      <c r="Q4697" s="3"/>
      <c r="R4697" s="3"/>
      <c r="S4697" s="3"/>
      <c r="T4697" s="3" t="s">
        <v>4716</v>
      </c>
    </row>
    <row r="4698" spans="2:20">
      <c r="B4698" t="s">
        <v>12345</v>
      </c>
      <c r="C4698" t="s">
        <v>19361</v>
      </c>
      <c r="E4698" t="s">
        <v>16705</v>
      </c>
      <c r="F4698" s="3">
        <v>1</v>
      </c>
      <c r="G4698" s="3">
        <v>4300.55</v>
      </c>
      <c r="H4698" s="255">
        <v>39412</v>
      </c>
      <c r="I4698" s="270">
        <v>15.25</v>
      </c>
      <c r="J4698" s="3">
        <v>-1</v>
      </c>
      <c r="K4698" s="3" t="s">
        <v>12343</v>
      </c>
      <c r="L4698" s="3" t="s">
        <v>4726</v>
      </c>
      <c r="M4698" s="3" t="s">
        <v>5972</v>
      </c>
      <c r="N4698" s="3" t="s">
        <v>4718</v>
      </c>
      <c r="O4698" s="3" t="s">
        <v>4715</v>
      </c>
      <c r="P4698" s="3"/>
      <c r="Q4698" s="3"/>
      <c r="R4698" s="3"/>
      <c r="S4698" s="3"/>
      <c r="T4698" s="3" t="s">
        <v>4716</v>
      </c>
    </row>
    <row r="4699" spans="2:20">
      <c r="B4699" t="s">
        <v>12345</v>
      </c>
      <c r="C4699" t="s">
        <v>19362</v>
      </c>
      <c r="E4699" t="s">
        <v>15959</v>
      </c>
      <c r="F4699" s="3">
        <v>0</v>
      </c>
      <c r="G4699" s="3">
        <v>0</v>
      </c>
      <c r="H4699" s="255">
        <v>39406</v>
      </c>
      <c r="I4699" s="270">
        <v>15.25</v>
      </c>
      <c r="J4699" s="3">
        <v>-1</v>
      </c>
      <c r="K4699" s="3" t="s">
        <v>12343</v>
      </c>
      <c r="L4699" s="3" t="s">
        <v>4726</v>
      </c>
      <c r="M4699" s="3" t="s">
        <v>4994</v>
      </c>
      <c r="N4699" s="3" t="s">
        <v>4718</v>
      </c>
      <c r="O4699" s="3" t="s">
        <v>4715</v>
      </c>
      <c r="P4699" s="3"/>
      <c r="Q4699" s="3"/>
      <c r="R4699" s="3"/>
      <c r="S4699" s="3"/>
      <c r="T4699" s="3" t="s">
        <v>4716</v>
      </c>
    </row>
    <row r="4700" spans="2:20">
      <c r="B4700" t="s">
        <v>12345</v>
      </c>
      <c r="C4700" t="s">
        <v>19363</v>
      </c>
      <c r="E4700" t="s">
        <v>17829</v>
      </c>
      <c r="F4700" s="3">
        <v>1</v>
      </c>
      <c r="G4700" s="3">
        <v>1951.46</v>
      </c>
      <c r="H4700" s="255">
        <v>39414</v>
      </c>
      <c r="I4700" s="270">
        <v>15.25</v>
      </c>
      <c r="J4700" s="3">
        <v>-1</v>
      </c>
      <c r="K4700" s="3" t="s">
        <v>4752</v>
      </c>
      <c r="L4700" s="3" t="s">
        <v>4726</v>
      </c>
      <c r="M4700" s="3" t="s">
        <v>11774</v>
      </c>
      <c r="N4700" s="3" t="s">
        <v>4712</v>
      </c>
      <c r="O4700" s="3" t="s">
        <v>4715</v>
      </c>
      <c r="P4700" s="3"/>
      <c r="Q4700" s="3"/>
      <c r="R4700" s="3"/>
      <c r="S4700" s="3"/>
      <c r="T4700" s="3" t="s">
        <v>4716</v>
      </c>
    </row>
    <row r="4701" spans="2:20">
      <c r="B4701" t="s">
        <v>12345</v>
      </c>
      <c r="C4701" t="s">
        <v>19364</v>
      </c>
      <c r="E4701" t="s">
        <v>14532</v>
      </c>
      <c r="F4701" s="3">
        <v>0</v>
      </c>
      <c r="G4701" s="3">
        <v>0</v>
      </c>
      <c r="H4701" s="255">
        <v>39416</v>
      </c>
      <c r="I4701" s="270">
        <v>15.25</v>
      </c>
      <c r="J4701" s="3">
        <v>-1</v>
      </c>
      <c r="K4701" s="3" t="s">
        <v>4752</v>
      </c>
      <c r="L4701" s="3" t="s">
        <v>4726</v>
      </c>
      <c r="M4701" s="3" t="s">
        <v>8157</v>
      </c>
      <c r="N4701" s="3" t="s">
        <v>4712</v>
      </c>
      <c r="O4701" s="3" t="s">
        <v>4715</v>
      </c>
      <c r="P4701" s="3"/>
      <c r="Q4701" s="3"/>
      <c r="R4701" s="3"/>
      <c r="S4701" s="3"/>
      <c r="T4701" s="3" t="s">
        <v>4716</v>
      </c>
    </row>
    <row r="4702" spans="2:20">
      <c r="B4702" t="s">
        <v>12345</v>
      </c>
      <c r="C4702" t="s">
        <v>19365</v>
      </c>
      <c r="E4702" t="s">
        <v>17486</v>
      </c>
      <c r="F4702" s="3">
        <v>1</v>
      </c>
      <c r="G4702" s="3">
        <v>2974.63</v>
      </c>
      <c r="H4702" s="255">
        <v>39409</v>
      </c>
      <c r="I4702" s="270">
        <v>15.25</v>
      </c>
      <c r="J4702" s="3">
        <v>-1</v>
      </c>
      <c r="K4702" s="3" t="s">
        <v>4752</v>
      </c>
      <c r="L4702" s="3" t="s">
        <v>4726</v>
      </c>
      <c r="M4702" s="3" t="s">
        <v>4994</v>
      </c>
      <c r="N4702" s="3" t="s">
        <v>4712</v>
      </c>
      <c r="O4702" s="3" t="s">
        <v>4715</v>
      </c>
      <c r="P4702" s="3"/>
      <c r="Q4702" s="3"/>
      <c r="R4702" s="3"/>
      <c r="S4702" s="3"/>
      <c r="T4702" s="3" t="s">
        <v>4716</v>
      </c>
    </row>
    <row r="4703" spans="2:20">
      <c r="B4703" t="s">
        <v>12345</v>
      </c>
      <c r="C4703" t="s">
        <v>19366</v>
      </c>
      <c r="E4703" t="s">
        <v>15945</v>
      </c>
      <c r="F4703" s="3">
        <v>0</v>
      </c>
      <c r="G4703" s="3">
        <v>0</v>
      </c>
      <c r="H4703" s="255">
        <v>39413</v>
      </c>
      <c r="I4703" s="270">
        <v>15.25</v>
      </c>
      <c r="J4703" s="3">
        <v>-1</v>
      </c>
      <c r="K4703" s="3" t="s">
        <v>12343</v>
      </c>
      <c r="L4703" s="3" t="s">
        <v>4753</v>
      </c>
      <c r="M4703" s="3" t="s">
        <v>4753</v>
      </c>
      <c r="N4703" s="3" t="s">
        <v>4722</v>
      </c>
      <c r="O4703" s="3" t="s">
        <v>4715</v>
      </c>
      <c r="P4703" s="3"/>
      <c r="Q4703" s="3"/>
      <c r="R4703" s="3"/>
      <c r="S4703" s="3"/>
      <c r="T4703" s="3" t="s">
        <v>4716</v>
      </c>
    </row>
    <row r="4704" spans="2:20">
      <c r="B4704" t="s">
        <v>12345</v>
      </c>
      <c r="C4704" t="s">
        <v>19367</v>
      </c>
      <c r="E4704" t="s">
        <v>15319</v>
      </c>
      <c r="F4704" s="3">
        <v>1</v>
      </c>
      <c r="G4704" s="3">
        <v>2974.63</v>
      </c>
      <c r="H4704" s="255">
        <v>39401</v>
      </c>
      <c r="I4704" s="270">
        <v>15.25</v>
      </c>
      <c r="J4704" s="3">
        <v>-1</v>
      </c>
      <c r="K4704" s="3" t="s">
        <v>12343</v>
      </c>
      <c r="L4704" s="3" t="s">
        <v>4753</v>
      </c>
      <c r="M4704" s="3" t="s">
        <v>4753</v>
      </c>
      <c r="N4704" s="3" t="s">
        <v>4722</v>
      </c>
      <c r="O4704" s="3" t="s">
        <v>4715</v>
      </c>
      <c r="P4704" s="3"/>
      <c r="Q4704" s="3"/>
      <c r="R4704" s="3"/>
      <c r="S4704" s="3"/>
      <c r="T4704" s="3" t="s">
        <v>4716</v>
      </c>
    </row>
    <row r="4705" spans="2:20">
      <c r="B4705" t="s">
        <v>12345</v>
      </c>
      <c r="C4705" t="s">
        <v>19368</v>
      </c>
      <c r="E4705" t="s">
        <v>17102</v>
      </c>
      <c r="F4705" s="3">
        <v>1</v>
      </c>
      <c r="G4705" s="3">
        <v>2806.56</v>
      </c>
      <c r="H4705" s="255">
        <v>39416</v>
      </c>
      <c r="I4705" s="270">
        <v>15.25</v>
      </c>
      <c r="J4705" s="3">
        <v>-1</v>
      </c>
      <c r="K4705" s="3" t="s">
        <v>4752</v>
      </c>
      <c r="L4705" s="3" t="s">
        <v>4753</v>
      </c>
      <c r="M4705" s="3" t="s">
        <v>4753</v>
      </c>
      <c r="N4705" s="3" t="s">
        <v>4712</v>
      </c>
      <c r="O4705" s="3" t="s">
        <v>4715</v>
      </c>
      <c r="P4705" s="3"/>
      <c r="Q4705" s="3"/>
      <c r="R4705" s="3"/>
      <c r="S4705" s="3"/>
      <c r="T4705" s="3" t="s">
        <v>4716</v>
      </c>
    </row>
    <row r="4706" spans="2:20">
      <c r="B4706" t="s">
        <v>12345</v>
      </c>
      <c r="C4706" t="s">
        <v>19369</v>
      </c>
      <c r="E4706" t="s">
        <v>16315</v>
      </c>
      <c r="F4706" s="3">
        <v>0</v>
      </c>
      <c r="G4706" s="3">
        <v>0</v>
      </c>
      <c r="H4706" s="255">
        <v>39414</v>
      </c>
      <c r="I4706" s="270">
        <v>15.25</v>
      </c>
      <c r="J4706" s="3">
        <v>-1</v>
      </c>
      <c r="K4706" s="3" t="s">
        <v>4752</v>
      </c>
      <c r="L4706" s="3" t="s">
        <v>4753</v>
      </c>
      <c r="M4706" s="3" t="s">
        <v>4753</v>
      </c>
      <c r="N4706" s="3" t="s">
        <v>4731</v>
      </c>
      <c r="O4706" s="3" t="s">
        <v>4715</v>
      </c>
      <c r="P4706" s="3"/>
      <c r="Q4706" s="3"/>
      <c r="R4706" s="3"/>
      <c r="S4706" s="3"/>
      <c r="T4706" s="3" t="s">
        <v>4716</v>
      </c>
    </row>
    <row r="4707" spans="2:20">
      <c r="B4707" t="s">
        <v>12345</v>
      </c>
      <c r="C4707" t="s">
        <v>19370</v>
      </c>
      <c r="E4707" t="s">
        <v>15686</v>
      </c>
      <c r="F4707" s="3">
        <v>0</v>
      </c>
      <c r="G4707" s="3">
        <v>0</v>
      </c>
      <c r="H4707" s="255">
        <v>39386</v>
      </c>
      <c r="I4707" s="270">
        <v>15.333333333333334</v>
      </c>
      <c r="J4707" s="3">
        <v>-1</v>
      </c>
      <c r="K4707" s="3" t="s">
        <v>4752</v>
      </c>
      <c r="L4707" s="3" t="s">
        <v>4753</v>
      </c>
      <c r="M4707" s="3" t="s">
        <v>4753</v>
      </c>
      <c r="N4707" s="3" t="s">
        <v>4722</v>
      </c>
      <c r="O4707" s="3" t="s">
        <v>4715</v>
      </c>
      <c r="P4707" s="3"/>
      <c r="Q4707" s="3"/>
      <c r="R4707" s="3"/>
      <c r="S4707" s="3"/>
      <c r="T4707" s="3" t="s">
        <v>4716</v>
      </c>
    </row>
    <row r="4708" spans="2:20">
      <c r="B4708" t="s">
        <v>12345</v>
      </c>
      <c r="C4708" t="s">
        <v>19371</v>
      </c>
      <c r="E4708" t="s">
        <v>18985</v>
      </c>
      <c r="F4708" s="3">
        <v>0</v>
      </c>
      <c r="G4708" s="3">
        <v>0</v>
      </c>
      <c r="H4708" s="255">
        <v>39367</v>
      </c>
      <c r="I4708" s="270">
        <v>15.333333333333334</v>
      </c>
      <c r="J4708" s="3">
        <v>206831</v>
      </c>
      <c r="K4708" s="3" t="s">
        <v>12343</v>
      </c>
      <c r="L4708" s="3" t="s">
        <v>4726</v>
      </c>
      <c r="M4708" s="3" t="s">
        <v>19372</v>
      </c>
      <c r="N4708" s="3" t="s">
        <v>4722</v>
      </c>
      <c r="O4708" s="3" t="s">
        <v>4715</v>
      </c>
      <c r="P4708" s="3"/>
      <c r="Q4708" s="3"/>
      <c r="R4708" s="3"/>
      <c r="S4708" s="3"/>
      <c r="T4708" s="3" t="s">
        <v>4716</v>
      </c>
    </row>
    <row r="4709" spans="2:20">
      <c r="B4709" t="s">
        <v>12345</v>
      </c>
      <c r="C4709" t="s">
        <v>19373</v>
      </c>
      <c r="E4709" t="s">
        <v>16471</v>
      </c>
      <c r="F4709" s="3">
        <v>0</v>
      </c>
      <c r="G4709" s="3">
        <v>0</v>
      </c>
      <c r="H4709" s="255">
        <v>39380</v>
      </c>
      <c r="I4709" s="270">
        <v>15.333333333333334</v>
      </c>
      <c r="J4709" s="3">
        <v>-1</v>
      </c>
      <c r="K4709" s="3" t="s">
        <v>4752</v>
      </c>
      <c r="L4709" s="3" t="s">
        <v>4726</v>
      </c>
      <c r="M4709" s="3" t="s">
        <v>11774</v>
      </c>
      <c r="N4709" s="3" t="s">
        <v>4712</v>
      </c>
      <c r="O4709" s="3" t="s">
        <v>4715</v>
      </c>
      <c r="P4709" s="3"/>
      <c r="Q4709" s="3"/>
      <c r="R4709" s="3"/>
      <c r="S4709" s="3"/>
      <c r="T4709" s="3" t="s">
        <v>4716</v>
      </c>
    </row>
    <row r="4710" spans="2:20">
      <c r="B4710" t="s">
        <v>12345</v>
      </c>
      <c r="C4710" t="s">
        <v>19374</v>
      </c>
      <c r="E4710" t="s">
        <v>13708</v>
      </c>
      <c r="F4710" s="3">
        <v>0</v>
      </c>
      <c r="G4710" s="3">
        <v>0</v>
      </c>
      <c r="H4710" s="255">
        <v>39356</v>
      </c>
      <c r="I4710" s="270">
        <v>15.333333333333334</v>
      </c>
      <c r="J4710" s="3">
        <v>-1</v>
      </c>
      <c r="K4710" s="3" t="s">
        <v>12343</v>
      </c>
      <c r="L4710" s="3" t="s">
        <v>4726</v>
      </c>
      <c r="M4710" s="3" t="s">
        <v>4994</v>
      </c>
      <c r="N4710" s="3" t="s">
        <v>4718</v>
      </c>
      <c r="O4710" s="3" t="s">
        <v>4715</v>
      </c>
      <c r="P4710" s="3"/>
      <c r="Q4710" s="3"/>
      <c r="R4710" s="3"/>
      <c r="S4710" s="3"/>
      <c r="T4710" s="3" t="s">
        <v>4716</v>
      </c>
    </row>
    <row r="4711" spans="2:20">
      <c r="B4711" t="s">
        <v>12345</v>
      </c>
      <c r="C4711" t="s">
        <v>19375</v>
      </c>
      <c r="E4711" t="s">
        <v>12516</v>
      </c>
      <c r="F4711" s="3">
        <v>0</v>
      </c>
      <c r="G4711" s="3">
        <v>0</v>
      </c>
      <c r="H4711" s="255">
        <v>39356</v>
      </c>
      <c r="I4711" s="270">
        <v>15.333333333333334</v>
      </c>
      <c r="J4711" s="3">
        <v>187527</v>
      </c>
      <c r="K4711" s="3" t="s">
        <v>4752</v>
      </c>
      <c r="L4711" s="3" t="s">
        <v>4726</v>
      </c>
      <c r="M4711" s="3" t="s">
        <v>5228</v>
      </c>
      <c r="N4711" s="3" t="s">
        <v>4718</v>
      </c>
      <c r="O4711" s="3" t="s">
        <v>4715</v>
      </c>
      <c r="P4711" s="3"/>
      <c r="Q4711" s="3"/>
      <c r="R4711" s="3"/>
      <c r="S4711" s="3"/>
      <c r="T4711" s="3" t="s">
        <v>4716</v>
      </c>
    </row>
    <row r="4712" spans="2:20">
      <c r="B4712" t="s">
        <v>12345</v>
      </c>
      <c r="C4712" t="s">
        <v>19376</v>
      </c>
      <c r="E4712" t="s">
        <v>17430</v>
      </c>
      <c r="F4712" s="3">
        <v>1</v>
      </c>
      <c r="G4712" s="3">
        <v>4300.55</v>
      </c>
      <c r="H4712" s="255">
        <v>39384</v>
      </c>
      <c r="I4712" s="270">
        <v>15.333333333333334</v>
      </c>
      <c r="J4712" s="3">
        <v>-1</v>
      </c>
      <c r="K4712" s="3" t="s">
        <v>4752</v>
      </c>
      <c r="L4712" s="3" t="s">
        <v>4726</v>
      </c>
      <c r="M4712" s="3" t="s">
        <v>15479</v>
      </c>
      <c r="N4712" s="3" t="s">
        <v>4718</v>
      </c>
      <c r="O4712" s="3" t="s">
        <v>4715</v>
      </c>
      <c r="P4712" s="3"/>
      <c r="Q4712" s="3"/>
      <c r="R4712" s="3"/>
      <c r="S4712" s="3"/>
      <c r="T4712" s="3" t="s">
        <v>4716</v>
      </c>
    </row>
    <row r="4713" spans="2:20">
      <c r="B4713" t="s">
        <v>12345</v>
      </c>
      <c r="C4713" t="s">
        <v>19377</v>
      </c>
      <c r="E4713" t="s">
        <v>18738</v>
      </c>
      <c r="F4713" s="3">
        <v>1</v>
      </c>
      <c r="G4713" s="3">
        <v>3568.29</v>
      </c>
      <c r="H4713" s="255">
        <v>39371</v>
      </c>
      <c r="I4713" s="270">
        <v>15.333333333333334</v>
      </c>
      <c r="J4713" s="3">
        <v>-1</v>
      </c>
      <c r="K4713" s="3" t="s">
        <v>4752</v>
      </c>
      <c r="L4713" s="3" t="s">
        <v>4726</v>
      </c>
      <c r="M4713" s="3" t="s">
        <v>5188</v>
      </c>
      <c r="N4713" s="3" t="s">
        <v>4722</v>
      </c>
      <c r="O4713" s="3" t="s">
        <v>4715</v>
      </c>
      <c r="P4713" s="3"/>
      <c r="Q4713" s="3"/>
      <c r="R4713" s="3"/>
      <c r="S4713" s="3"/>
      <c r="T4713" s="3" t="s">
        <v>4716</v>
      </c>
    </row>
    <row r="4714" spans="2:20">
      <c r="B4714" t="s">
        <v>12345</v>
      </c>
      <c r="C4714" t="s">
        <v>19378</v>
      </c>
      <c r="E4714" t="s">
        <v>16109</v>
      </c>
      <c r="F4714" s="3">
        <v>1</v>
      </c>
      <c r="G4714" s="3">
        <v>11597.16</v>
      </c>
      <c r="H4714" s="255">
        <v>39386</v>
      </c>
      <c r="I4714" s="270">
        <v>15.333333333333334</v>
      </c>
      <c r="J4714" s="3">
        <v>-1</v>
      </c>
      <c r="K4714" s="3" t="s">
        <v>4752</v>
      </c>
      <c r="L4714" s="3" t="s">
        <v>5324</v>
      </c>
      <c r="M4714" s="3" t="s">
        <v>12706</v>
      </c>
      <c r="N4714" s="3" t="s">
        <v>4722</v>
      </c>
      <c r="O4714" s="3" t="s">
        <v>4715</v>
      </c>
      <c r="P4714" s="3"/>
      <c r="Q4714" s="3"/>
      <c r="R4714" s="3"/>
      <c r="S4714" s="3"/>
      <c r="T4714" s="3" t="s">
        <v>4716</v>
      </c>
    </row>
    <row r="4715" spans="2:20">
      <c r="B4715" t="s">
        <v>12345</v>
      </c>
      <c r="C4715" t="s">
        <v>19379</v>
      </c>
      <c r="E4715" t="s">
        <v>13229</v>
      </c>
      <c r="F4715" s="3">
        <v>0</v>
      </c>
      <c r="G4715" s="3">
        <v>0</v>
      </c>
      <c r="H4715" s="255">
        <v>39373</v>
      </c>
      <c r="I4715" s="270">
        <v>15.333333333333334</v>
      </c>
      <c r="J4715" s="3">
        <v>-1</v>
      </c>
      <c r="K4715" s="3" t="s">
        <v>12343</v>
      </c>
      <c r="L4715" s="3" t="s">
        <v>4726</v>
      </c>
      <c r="M4715" s="3" t="s">
        <v>8841</v>
      </c>
      <c r="N4715" s="3" t="s">
        <v>4718</v>
      </c>
      <c r="O4715" s="3" t="s">
        <v>4715</v>
      </c>
      <c r="P4715" s="3"/>
      <c r="Q4715" s="3"/>
      <c r="R4715" s="3"/>
      <c r="S4715" s="3"/>
      <c r="T4715" s="3" t="s">
        <v>4716</v>
      </c>
    </row>
    <row r="4716" spans="2:20">
      <c r="B4716" t="s">
        <v>12345</v>
      </c>
      <c r="C4716" t="s">
        <v>19380</v>
      </c>
      <c r="E4716" t="s">
        <v>16361</v>
      </c>
      <c r="F4716" s="3">
        <v>0</v>
      </c>
      <c r="G4716" s="3">
        <v>0</v>
      </c>
      <c r="H4716" s="255">
        <v>39377</v>
      </c>
      <c r="I4716" s="270">
        <v>15.333333333333334</v>
      </c>
      <c r="J4716" s="3">
        <v>-1</v>
      </c>
      <c r="K4716" s="3" t="s">
        <v>12343</v>
      </c>
      <c r="L4716" s="3" t="s">
        <v>4726</v>
      </c>
      <c r="M4716" s="3" t="s">
        <v>15479</v>
      </c>
      <c r="N4716" s="3" t="s">
        <v>4712</v>
      </c>
      <c r="O4716" s="3" t="s">
        <v>4715</v>
      </c>
      <c r="P4716" s="3"/>
      <c r="Q4716" s="3"/>
      <c r="R4716" s="3"/>
      <c r="S4716" s="3"/>
      <c r="T4716" s="3" t="s">
        <v>4716</v>
      </c>
    </row>
    <row r="4717" spans="2:20">
      <c r="B4717" t="s">
        <v>12345</v>
      </c>
      <c r="C4717" t="s">
        <v>19381</v>
      </c>
      <c r="E4717" t="s">
        <v>18571</v>
      </c>
      <c r="F4717" s="3">
        <v>0</v>
      </c>
      <c r="G4717" s="3">
        <v>0</v>
      </c>
      <c r="H4717" s="255">
        <v>39364</v>
      </c>
      <c r="I4717" s="270">
        <v>15.333333333333334</v>
      </c>
      <c r="J4717" s="3">
        <v>-1</v>
      </c>
      <c r="K4717" s="3" t="s">
        <v>4752</v>
      </c>
      <c r="L4717" s="3" t="s">
        <v>4726</v>
      </c>
      <c r="M4717" s="3" t="s">
        <v>19382</v>
      </c>
      <c r="N4717" s="3" t="s">
        <v>4722</v>
      </c>
      <c r="O4717" s="3" t="s">
        <v>4715</v>
      </c>
      <c r="P4717" s="3"/>
      <c r="Q4717" s="3"/>
      <c r="R4717" s="3"/>
      <c r="S4717" s="3"/>
      <c r="T4717" s="3" t="s">
        <v>4716</v>
      </c>
    </row>
    <row r="4718" spans="2:20">
      <c r="B4718" t="s">
        <v>12345</v>
      </c>
      <c r="C4718" t="s">
        <v>19383</v>
      </c>
      <c r="E4718" t="s">
        <v>16547</v>
      </c>
      <c r="F4718" s="3">
        <v>0</v>
      </c>
      <c r="G4718" s="3">
        <v>0</v>
      </c>
      <c r="H4718" s="255">
        <v>39382</v>
      </c>
      <c r="I4718" s="270">
        <v>15.333333333333334</v>
      </c>
      <c r="J4718" s="3">
        <v>216448</v>
      </c>
      <c r="K4718" s="3" t="s">
        <v>4752</v>
      </c>
      <c r="L4718" s="3" t="s">
        <v>4726</v>
      </c>
      <c r="M4718" s="3" t="s">
        <v>5228</v>
      </c>
      <c r="N4718" s="3" t="s">
        <v>4718</v>
      </c>
      <c r="O4718" s="3" t="s">
        <v>4715</v>
      </c>
      <c r="P4718" s="3"/>
      <c r="Q4718" s="3"/>
      <c r="R4718" s="3"/>
      <c r="S4718" s="3"/>
      <c r="T4718" s="3" t="s">
        <v>4716</v>
      </c>
    </row>
    <row r="4719" spans="2:20">
      <c r="B4719" t="s">
        <v>12345</v>
      </c>
      <c r="C4719" t="s">
        <v>19384</v>
      </c>
      <c r="E4719" t="s">
        <v>19385</v>
      </c>
      <c r="F4719" s="3">
        <v>0</v>
      </c>
      <c r="G4719" s="3">
        <v>0</v>
      </c>
      <c r="H4719" s="255">
        <v>39372</v>
      </c>
      <c r="I4719" s="270">
        <v>15.333333333333334</v>
      </c>
      <c r="J4719" s="3">
        <v>-1</v>
      </c>
      <c r="K4719" s="3" t="s">
        <v>4752</v>
      </c>
      <c r="L4719" s="3" t="s">
        <v>5197</v>
      </c>
      <c r="M4719" s="3" t="s">
        <v>14820</v>
      </c>
      <c r="N4719" s="3" t="s">
        <v>4722</v>
      </c>
      <c r="O4719" s="3" t="s">
        <v>4715</v>
      </c>
      <c r="P4719" s="3"/>
      <c r="Q4719" s="3"/>
      <c r="R4719" s="3"/>
      <c r="S4719" s="3"/>
      <c r="T4719" s="3" t="s">
        <v>4716</v>
      </c>
    </row>
    <row r="4720" spans="2:20">
      <c r="B4720" t="s">
        <v>12345</v>
      </c>
      <c r="C4720" t="s">
        <v>19386</v>
      </c>
      <c r="E4720" t="s">
        <v>18497</v>
      </c>
      <c r="F4720" s="3">
        <v>0</v>
      </c>
      <c r="G4720" s="3">
        <v>0</v>
      </c>
      <c r="H4720" s="255">
        <v>39368</v>
      </c>
      <c r="I4720" s="270">
        <v>15.333333333333334</v>
      </c>
      <c r="J4720" s="3">
        <v>-1</v>
      </c>
      <c r="K4720" s="3" t="s">
        <v>12343</v>
      </c>
      <c r="L4720" s="3" t="s">
        <v>5324</v>
      </c>
      <c r="M4720" s="3" t="s">
        <v>15023</v>
      </c>
      <c r="N4720" s="3" t="s">
        <v>4731</v>
      </c>
      <c r="O4720" s="3" t="s">
        <v>4715</v>
      </c>
      <c r="P4720" s="3"/>
      <c r="Q4720" s="3"/>
      <c r="R4720" s="3"/>
      <c r="S4720" s="3"/>
      <c r="T4720" s="3" t="s">
        <v>4716</v>
      </c>
    </row>
    <row r="4721" spans="2:20">
      <c r="B4721" t="s">
        <v>12345</v>
      </c>
      <c r="C4721" t="s">
        <v>19387</v>
      </c>
      <c r="E4721" t="s">
        <v>19388</v>
      </c>
      <c r="F4721" s="3">
        <v>0</v>
      </c>
      <c r="G4721" s="3">
        <v>0</v>
      </c>
      <c r="H4721" s="255">
        <v>39380</v>
      </c>
      <c r="I4721" s="270">
        <v>15.333333333333334</v>
      </c>
      <c r="J4721" s="3">
        <v>-1</v>
      </c>
      <c r="K4721" s="3" t="s">
        <v>4752</v>
      </c>
      <c r="L4721" s="3" t="s">
        <v>4753</v>
      </c>
      <c r="M4721" s="3" t="s">
        <v>4753</v>
      </c>
      <c r="N4721" s="3" t="s">
        <v>4731</v>
      </c>
      <c r="O4721" s="3" t="s">
        <v>4715</v>
      </c>
      <c r="P4721" s="3"/>
      <c r="Q4721" s="3"/>
      <c r="R4721" s="3"/>
      <c r="S4721" s="3"/>
      <c r="T4721" s="3" t="s">
        <v>4716</v>
      </c>
    </row>
    <row r="4722" spans="2:20">
      <c r="B4722" t="s">
        <v>12345</v>
      </c>
      <c r="C4722" t="s">
        <v>19389</v>
      </c>
      <c r="E4722" t="s">
        <v>15147</v>
      </c>
      <c r="F4722" s="3">
        <v>0</v>
      </c>
      <c r="G4722" s="3">
        <v>0</v>
      </c>
      <c r="H4722" s="255">
        <v>39372</v>
      </c>
      <c r="I4722" s="270">
        <v>15.333333333333334</v>
      </c>
      <c r="J4722" s="3">
        <v>-1</v>
      </c>
      <c r="K4722" s="3" t="s">
        <v>4752</v>
      </c>
      <c r="L4722" s="3" t="s">
        <v>4753</v>
      </c>
      <c r="M4722" s="3" t="s">
        <v>4753</v>
      </c>
      <c r="N4722" s="3" t="s">
        <v>4722</v>
      </c>
      <c r="O4722" s="3" t="s">
        <v>4715</v>
      </c>
      <c r="P4722" s="3"/>
      <c r="Q4722" s="3"/>
      <c r="R4722" s="3"/>
      <c r="S4722" s="3"/>
      <c r="T4722" s="3" t="s">
        <v>4716</v>
      </c>
    </row>
    <row r="4723" spans="2:20">
      <c r="B4723" t="s">
        <v>12345</v>
      </c>
      <c r="C4723" t="s">
        <v>19390</v>
      </c>
      <c r="E4723" t="s">
        <v>15705</v>
      </c>
      <c r="F4723" s="3">
        <v>0</v>
      </c>
      <c r="G4723" s="3">
        <v>0</v>
      </c>
      <c r="H4723" s="255">
        <v>39385</v>
      </c>
      <c r="I4723" s="270">
        <v>15.333333333333334</v>
      </c>
      <c r="J4723" s="3">
        <v>-1</v>
      </c>
      <c r="K4723" s="3" t="s">
        <v>4752</v>
      </c>
      <c r="L4723" s="3" t="s">
        <v>4753</v>
      </c>
      <c r="M4723" s="3" t="s">
        <v>4753</v>
      </c>
      <c r="N4723" s="3" t="s">
        <v>4722</v>
      </c>
      <c r="O4723" s="3" t="s">
        <v>4715</v>
      </c>
      <c r="P4723" s="3"/>
      <c r="Q4723" s="3"/>
      <c r="R4723" s="3"/>
      <c r="S4723" s="3"/>
      <c r="T4723" s="3" t="s">
        <v>4716</v>
      </c>
    </row>
    <row r="4724" spans="2:20">
      <c r="B4724" t="s">
        <v>12345</v>
      </c>
      <c r="C4724" t="s">
        <v>19391</v>
      </c>
      <c r="E4724" t="s">
        <v>14351</v>
      </c>
      <c r="F4724" s="3">
        <v>0</v>
      </c>
      <c r="G4724" s="3">
        <v>0</v>
      </c>
      <c r="H4724" s="255">
        <v>39352</v>
      </c>
      <c r="I4724" s="270">
        <v>15.416666666666666</v>
      </c>
      <c r="J4724" s="3">
        <v>171802</v>
      </c>
      <c r="K4724" s="3" t="s">
        <v>12343</v>
      </c>
      <c r="L4724" s="3" t="s">
        <v>5197</v>
      </c>
      <c r="M4724" s="3" t="s">
        <v>19392</v>
      </c>
      <c r="N4724" s="3" t="s">
        <v>4722</v>
      </c>
      <c r="O4724" s="3" t="s">
        <v>4715</v>
      </c>
      <c r="P4724" s="3"/>
      <c r="Q4724" s="3"/>
      <c r="R4724" s="3"/>
      <c r="S4724" s="3"/>
      <c r="T4724" s="3" t="s">
        <v>4716</v>
      </c>
    </row>
    <row r="4725" spans="2:20">
      <c r="B4725" t="s">
        <v>12345</v>
      </c>
      <c r="C4725" t="s">
        <v>19393</v>
      </c>
      <c r="E4725" t="s">
        <v>13351</v>
      </c>
      <c r="F4725" s="3">
        <v>0</v>
      </c>
      <c r="G4725" s="3">
        <v>0</v>
      </c>
      <c r="H4725" s="255">
        <v>39343</v>
      </c>
      <c r="I4725" s="270">
        <v>15.416666666666666</v>
      </c>
      <c r="J4725" s="3">
        <v>-1</v>
      </c>
      <c r="K4725" s="3" t="s">
        <v>12343</v>
      </c>
      <c r="L4725" s="3" t="s">
        <v>5324</v>
      </c>
      <c r="M4725" s="3" t="s">
        <v>10965</v>
      </c>
      <c r="N4725" s="3" t="s">
        <v>4722</v>
      </c>
      <c r="O4725" s="3" t="s">
        <v>4715</v>
      </c>
      <c r="P4725" s="3"/>
      <c r="Q4725" s="3"/>
      <c r="R4725" s="3"/>
      <c r="S4725" s="3"/>
      <c r="T4725" s="3" t="s">
        <v>4716</v>
      </c>
    </row>
    <row r="4726" spans="2:20">
      <c r="B4726" t="s">
        <v>12345</v>
      </c>
      <c r="C4726" t="s">
        <v>19394</v>
      </c>
      <c r="E4726" t="s">
        <v>16700</v>
      </c>
      <c r="F4726" s="3">
        <v>0</v>
      </c>
      <c r="G4726" s="3">
        <v>0</v>
      </c>
      <c r="H4726" s="255">
        <v>39351</v>
      </c>
      <c r="I4726" s="270">
        <v>15.416666666666666</v>
      </c>
      <c r="J4726" s="3">
        <v>-1</v>
      </c>
      <c r="K4726" s="3" t="s">
        <v>12343</v>
      </c>
      <c r="L4726" s="3" t="s">
        <v>4726</v>
      </c>
      <c r="M4726" s="3" t="s">
        <v>5972</v>
      </c>
      <c r="N4726" s="3" t="s">
        <v>4722</v>
      </c>
      <c r="O4726" s="3" t="s">
        <v>4715</v>
      </c>
      <c r="P4726" s="3"/>
      <c r="Q4726" s="3"/>
      <c r="R4726" s="3"/>
      <c r="S4726" s="3"/>
      <c r="T4726" s="3" t="s">
        <v>4716</v>
      </c>
    </row>
    <row r="4727" spans="2:20">
      <c r="B4727" t="s">
        <v>12345</v>
      </c>
      <c r="C4727" t="s">
        <v>19395</v>
      </c>
      <c r="E4727" t="s">
        <v>16203</v>
      </c>
      <c r="F4727" s="3">
        <v>0</v>
      </c>
      <c r="G4727" s="3">
        <v>0</v>
      </c>
      <c r="H4727" s="255">
        <v>39352</v>
      </c>
      <c r="I4727" s="270">
        <v>15.416666666666666</v>
      </c>
      <c r="J4727" s="3">
        <v>-1</v>
      </c>
      <c r="K4727" s="3" t="s">
        <v>4752</v>
      </c>
      <c r="L4727" s="3" t="s">
        <v>4726</v>
      </c>
      <c r="M4727" s="3" t="s">
        <v>19396</v>
      </c>
      <c r="N4727" s="3" t="s">
        <v>4718</v>
      </c>
      <c r="O4727" s="3" t="s">
        <v>4715</v>
      </c>
      <c r="P4727" s="3"/>
      <c r="Q4727" s="3"/>
      <c r="R4727" s="3"/>
      <c r="S4727" s="3"/>
      <c r="T4727" s="3" t="s">
        <v>4716</v>
      </c>
    </row>
    <row r="4728" spans="2:20">
      <c r="B4728" t="s">
        <v>12345</v>
      </c>
      <c r="C4728" t="s">
        <v>19397</v>
      </c>
      <c r="E4728" t="s">
        <v>12564</v>
      </c>
      <c r="F4728" s="3">
        <v>0</v>
      </c>
      <c r="G4728" s="3">
        <v>0</v>
      </c>
      <c r="H4728" s="255">
        <v>39347</v>
      </c>
      <c r="I4728" s="270">
        <v>15.416666666666666</v>
      </c>
      <c r="J4728" s="3">
        <v>170082</v>
      </c>
      <c r="K4728" s="3" t="s">
        <v>12343</v>
      </c>
      <c r="L4728" s="3" t="s">
        <v>5324</v>
      </c>
      <c r="M4728" s="3" t="s">
        <v>12737</v>
      </c>
      <c r="N4728" s="3" t="s">
        <v>4722</v>
      </c>
      <c r="O4728" s="3" t="s">
        <v>4715</v>
      </c>
      <c r="P4728" s="3"/>
      <c r="Q4728" s="3"/>
      <c r="R4728" s="3"/>
      <c r="S4728" s="3"/>
      <c r="T4728" s="3" t="s">
        <v>4716</v>
      </c>
    </row>
    <row r="4729" spans="2:20">
      <c r="B4729" t="s">
        <v>12345</v>
      </c>
      <c r="C4729" t="s">
        <v>19398</v>
      </c>
      <c r="E4729" t="s">
        <v>13292</v>
      </c>
      <c r="F4729" s="3">
        <v>1</v>
      </c>
      <c r="G4729" s="3">
        <v>4439.54</v>
      </c>
      <c r="H4729" s="255">
        <v>39352</v>
      </c>
      <c r="I4729" s="270">
        <v>15.416666666666666</v>
      </c>
      <c r="J4729" s="3">
        <v>220635</v>
      </c>
      <c r="K4729" s="3" t="s">
        <v>12343</v>
      </c>
      <c r="L4729" s="3" t="s">
        <v>5197</v>
      </c>
      <c r="M4729" s="3" t="s">
        <v>19399</v>
      </c>
      <c r="N4729" s="3" t="s">
        <v>4718</v>
      </c>
      <c r="O4729" s="3" t="s">
        <v>4715</v>
      </c>
      <c r="P4729" s="3"/>
      <c r="Q4729" s="3"/>
      <c r="R4729" s="3"/>
      <c r="S4729" s="3"/>
      <c r="T4729" s="3" t="s">
        <v>4716</v>
      </c>
    </row>
    <row r="4730" spans="2:20">
      <c r="B4730" t="s">
        <v>12345</v>
      </c>
      <c r="C4730" t="s">
        <v>19400</v>
      </c>
      <c r="E4730" t="s">
        <v>16654</v>
      </c>
      <c r="F4730" s="3">
        <v>0</v>
      </c>
      <c r="G4730" s="3">
        <v>0</v>
      </c>
      <c r="H4730" s="255">
        <v>39350</v>
      </c>
      <c r="I4730" s="270">
        <v>15.416666666666666</v>
      </c>
      <c r="J4730" s="3">
        <v>-1</v>
      </c>
      <c r="K4730" s="3" t="s">
        <v>12343</v>
      </c>
      <c r="L4730" s="3" t="s">
        <v>4753</v>
      </c>
      <c r="M4730" s="3" t="s">
        <v>4753</v>
      </c>
      <c r="N4730" s="3" t="s">
        <v>4712</v>
      </c>
      <c r="O4730" s="3" t="s">
        <v>4715</v>
      </c>
      <c r="P4730" s="3"/>
      <c r="Q4730" s="3"/>
      <c r="R4730" s="3"/>
      <c r="S4730" s="3"/>
      <c r="T4730" s="3" t="s">
        <v>4716</v>
      </c>
    </row>
    <row r="4731" spans="2:20">
      <c r="B4731" t="s">
        <v>12345</v>
      </c>
      <c r="C4731" t="s">
        <v>19401</v>
      </c>
      <c r="E4731" t="s">
        <v>16654</v>
      </c>
      <c r="F4731" s="3">
        <v>0</v>
      </c>
      <c r="G4731" s="3">
        <v>0</v>
      </c>
      <c r="H4731" s="255">
        <v>39325</v>
      </c>
      <c r="I4731" s="270">
        <v>15.5</v>
      </c>
      <c r="J4731" s="3">
        <v>-1</v>
      </c>
      <c r="K4731" s="3" t="s">
        <v>12343</v>
      </c>
      <c r="L4731" s="3" t="s">
        <v>4753</v>
      </c>
      <c r="M4731" s="3" t="s">
        <v>4753</v>
      </c>
      <c r="N4731" s="3" t="s">
        <v>4722</v>
      </c>
      <c r="O4731" s="3" t="s">
        <v>4715</v>
      </c>
      <c r="P4731" s="3"/>
      <c r="Q4731" s="3"/>
      <c r="R4731" s="3"/>
      <c r="S4731" s="3"/>
      <c r="T4731" s="3" t="s">
        <v>4716</v>
      </c>
    </row>
    <row r="4732" spans="2:20">
      <c r="B4732" t="s">
        <v>12345</v>
      </c>
      <c r="C4732" t="s">
        <v>19402</v>
      </c>
      <c r="E4732" t="s">
        <v>16558</v>
      </c>
      <c r="F4732" s="3">
        <v>2</v>
      </c>
      <c r="G4732" s="3">
        <v>4829.03</v>
      </c>
      <c r="H4732" s="255">
        <v>39325</v>
      </c>
      <c r="I4732" s="270">
        <v>15.5</v>
      </c>
      <c r="J4732" s="3">
        <v>-1</v>
      </c>
      <c r="K4732" s="3" t="s">
        <v>12343</v>
      </c>
      <c r="L4732" s="3" t="s">
        <v>4753</v>
      </c>
      <c r="M4732" s="3" t="s">
        <v>4753</v>
      </c>
      <c r="N4732" s="3" t="s">
        <v>4722</v>
      </c>
      <c r="O4732" s="3" t="s">
        <v>4715</v>
      </c>
      <c r="P4732" s="3"/>
      <c r="Q4732" s="3"/>
      <c r="R4732" s="3"/>
      <c r="S4732" s="3"/>
      <c r="T4732" s="3" t="s">
        <v>4716</v>
      </c>
    </row>
    <row r="4733" spans="2:20">
      <c r="B4733" t="s">
        <v>12345</v>
      </c>
      <c r="C4733" t="s">
        <v>19403</v>
      </c>
      <c r="E4733" t="s">
        <v>15331</v>
      </c>
      <c r="F4733" s="3">
        <v>0</v>
      </c>
      <c r="G4733" s="3">
        <v>0</v>
      </c>
      <c r="H4733" s="255">
        <v>39325</v>
      </c>
      <c r="I4733" s="270">
        <v>15.5</v>
      </c>
      <c r="J4733" s="3">
        <v>-1</v>
      </c>
      <c r="K4733" s="3" t="s">
        <v>12343</v>
      </c>
      <c r="L4733" s="3" t="s">
        <v>4753</v>
      </c>
      <c r="M4733" s="3" t="s">
        <v>4753</v>
      </c>
      <c r="N4733" s="3" t="s">
        <v>4712</v>
      </c>
      <c r="O4733" s="3" t="s">
        <v>4715</v>
      </c>
      <c r="P4733" s="3"/>
      <c r="Q4733" s="3"/>
      <c r="R4733" s="3"/>
      <c r="S4733" s="3"/>
      <c r="T4733" s="3" t="s">
        <v>4716</v>
      </c>
    </row>
    <row r="4734" spans="2:20">
      <c r="B4734" t="s">
        <v>12345</v>
      </c>
      <c r="C4734" t="s">
        <v>19404</v>
      </c>
      <c r="E4734" t="s">
        <v>13048</v>
      </c>
      <c r="F4734" s="3">
        <v>0</v>
      </c>
      <c r="G4734" s="3">
        <v>0</v>
      </c>
      <c r="H4734" s="255">
        <v>39310</v>
      </c>
      <c r="I4734" s="270">
        <v>15.5</v>
      </c>
      <c r="J4734" s="3">
        <v>-1</v>
      </c>
      <c r="K4734" s="3" t="s">
        <v>4752</v>
      </c>
      <c r="L4734" s="3" t="s">
        <v>4726</v>
      </c>
      <c r="M4734" s="3" t="s">
        <v>10076</v>
      </c>
      <c r="N4734" s="3" t="s">
        <v>4731</v>
      </c>
      <c r="O4734" s="3" t="s">
        <v>4715</v>
      </c>
      <c r="P4734" s="3"/>
      <c r="Q4734" s="3"/>
      <c r="R4734" s="3"/>
      <c r="S4734" s="3"/>
      <c r="T4734" s="3" t="s">
        <v>4716</v>
      </c>
    </row>
    <row r="4735" spans="2:20">
      <c r="B4735" t="s">
        <v>12345</v>
      </c>
      <c r="C4735" t="s">
        <v>19405</v>
      </c>
      <c r="E4735" t="s">
        <v>17489</v>
      </c>
      <c r="F4735" s="3">
        <v>1</v>
      </c>
      <c r="G4735" s="3">
        <v>4304.3900000000003</v>
      </c>
      <c r="H4735" s="255">
        <v>39321</v>
      </c>
      <c r="I4735" s="270">
        <v>15.5</v>
      </c>
      <c r="J4735" s="3">
        <v>-1</v>
      </c>
      <c r="K4735" s="3" t="s">
        <v>12343</v>
      </c>
      <c r="L4735" s="3" t="s">
        <v>5197</v>
      </c>
      <c r="M4735" s="3" t="s">
        <v>12352</v>
      </c>
      <c r="N4735" s="3" t="s">
        <v>4712</v>
      </c>
      <c r="O4735" s="3" t="s">
        <v>4715</v>
      </c>
      <c r="P4735" s="3"/>
      <c r="Q4735" s="3"/>
      <c r="R4735" s="3"/>
      <c r="S4735" s="3"/>
      <c r="T4735" s="3" t="s">
        <v>4716</v>
      </c>
    </row>
    <row r="4736" spans="2:20">
      <c r="B4736" t="s">
        <v>12345</v>
      </c>
      <c r="C4736" t="s">
        <v>19406</v>
      </c>
      <c r="E4736" t="s">
        <v>15481</v>
      </c>
      <c r="F4736" s="3">
        <v>2</v>
      </c>
      <c r="G4736" s="3">
        <v>4693.88</v>
      </c>
      <c r="H4736" s="255">
        <v>39324</v>
      </c>
      <c r="I4736" s="270">
        <v>15.5</v>
      </c>
      <c r="J4736" s="3">
        <v>-1</v>
      </c>
      <c r="K4736" s="3" t="s">
        <v>4752</v>
      </c>
      <c r="L4736" s="3" t="s">
        <v>4726</v>
      </c>
      <c r="M4736" s="3" t="s">
        <v>4994</v>
      </c>
      <c r="N4736" s="3" t="s">
        <v>4722</v>
      </c>
      <c r="O4736" s="3" t="s">
        <v>4715</v>
      </c>
      <c r="P4736" s="3"/>
      <c r="Q4736" s="3"/>
      <c r="R4736" s="3"/>
      <c r="S4736" s="3"/>
      <c r="T4736" s="3" t="s">
        <v>4716</v>
      </c>
    </row>
    <row r="4737" spans="2:20">
      <c r="B4737" t="s">
        <v>12345</v>
      </c>
      <c r="C4737" t="s">
        <v>19407</v>
      </c>
      <c r="E4737" t="s">
        <v>16700</v>
      </c>
      <c r="F4737" s="3">
        <v>0</v>
      </c>
      <c r="G4737" s="3">
        <v>0</v>
      </c>
      <c r="H4737" s="255">
        <v>39325</v>
      </c>
      <c r="I4737" s="270">
        <v>15.5</v>
      </c>
      <c r="J4737" s="3">
        <v>-1</v>
      </c>
      <c r="K4737" s="3" t="s">
        <v>4752</v>
      </c>
      <c r="L4737" s="3" t="s">
        <v>4726</v>
      </c>
      <c r="M4737" s="3" t="s">
        <v>5228</v>
      </c>
      <c r="N4737" s="3" t="s">
        <v>4731</v>
      </c>
      <c r="O4737" s="3" t="s">
        <v>4715</v>
      </c>
      <c r="P4737" s="3"/>
      <c r="Q4737" s="3"/>
      <c r="R4737" s="3"/>
      <c r="S4737" s="3"/>
      <c r="T4737" s="3" t="s">
        <v>4716</v>
      </c>
    </row>
    <row r="4738" spans="2:20">
      <c r="B4738" t="s">
        <v>12345</v>
      </c>
      <c r="C4738" t="s">
        <v>19408</v>
      </c>
      <c r="E4738" t="s">
        <v>19409</v>
      </c>
      <c r="F4738" s="3">
        <v>1</v>
      </c>
      <c r="G4738" s="3">
        <v>1951.46</v>
      </c>
      <c r="H4738" s="255">
        <v>39321</v>
      </c>
      <c r="I4738" s="270">
        <v>15.5</v>
      </c>
      <c r="J4738" s="3">
        <v>-1</v>
      </c>
      <c r="K4738" s="3" t="s">
        <v>12343</v>
      </c>
      <c r="L4738" s="3" t="s">
        <v>5324</v>
      </c>
      <c r="M4738" s="3" t="s">
        <v>16947</v>
      </c>
      <c r="N4738" s="3" t="s">
        <v>4769</v>
      </c>
      <c r="O4738" s="3" t="s">
        <v>4715</v>
      </c>
      <c r="P4738" s="3"/>
      <c r="Q4738" s="3"/>
      <c r="R4738" s="3"/>
      <c r="S4738" s="3"/>
      <c r="T4738" s="3" t="s">
        <v>4716</v>
      </c>
    </row>
    <row r="4739" spans="2:20">
      <c r="B4739" t="s">
        <v>12345</v>
      </c>
      <c r="C4739" t="s">
        <v>19410</v>
      </c>
      <c r="E4739" t="s">
        <v>16022</v>
      </c>
      <c r="F4739" s="3">
        <v>0</v>
      </c>
      <c r="G4739" s="3">
        <v>0</v>
      </c>
      <c r="H4739" s="255">
        <v>39311</v>
      </c>
      <c r="I4739" s="270">
        <v>15.5</v>
      </c>
      <c r="J4739" s="3">
        <v>-1</v>
      </c>
      <c r="K4739" s="3" t="s">
        <v>4752</v>
      </c>
      <c r="L4739" s="3" t="s">
        <v>5324</v>
      </c>
      <c r="M4739" s="3" t="s">
        <v>19411</v>
      </c>
      <c r="N4739" s="3" t="s">
        <v>4731</v>
      </c>
      <c r="O4739" s="3" t="s">
        <v>4715</v>
      </c>
      <c r="P4739" s="3"/>
      <c r="Q4739" s="3"/>
      <c r="R4739" s="3"/>
      <c r="S4739" s="3"/>
      <c r="T4739" s="3" t="s">
        <v>4716</v>
      </c>
    </row>
    <row r="4740" spans="2:20">
      <c r="B4740" t="s">
        <v>12345</v>
      </c>
      <c r="C4740" t="s">
        <v>19412</v>
      </c>
      <c r="E4740" t="s">
        <v>16798</v>
      </c>
      <c r="F4740" s="3">
        <v>0</v>
      </c>
      <c r="G4740" s="3">
        <v>0</v>
      </c>
      <c r="H4740" s="255">
        <v>39302</v>
      </c>
      <c r="I4740" s="270">
        <v>15.5</v>
      </c>
      <c r="J4740" s="3">
        <v>-1</v>
      </c>
      <c r="K4740" s="3" t="s">
        <v>4752</v>
      </c>
      <c r="L4740" s="3" t="s">
        <v>5324</v>
      </c>
      <c r="M4740" s="3" t="s">
        <v>18911</v>
      </c>
      <c r="N4740" s="3" t="s">
        <v>4722</v>
      </c>
      <c r="O4740" s="3" t="s">
        <v>4715</v>
      </c>
      <c r="P4740" s="3"/>
      <c r="Q4740" s="3"/>
      <c r="R4740" s="3"/>
      <c r="S4740" s="3"/>
      <c r="T4740" s="3" t="s">
        <v>4716</v>
      </c>
    </row>
    <row r="4741" spans="2:20">
      <c r="B4741" t="s">
        <v>12345</v>
      </c>
      <c r="C4741" t="s">
        <v>19413</v>
      </c>
      <c r="E4741" t="s">
        <v>14301</v>
      </c>
      <c r="F4741" s="3">
        <v>0</v>
      </c>
      <c r="G4741" s="3">
        <v>0</v>
      </c>
      <c r="H4741" s="255">
        <v>39323</v>
      </c>
      <c r="I4741" s="270">
        <v>15.5</v>
      </c>
      <c r="J4741" s="3">
        <v>-1</v>
      </c>
      <c r="K4741" s="3" t="s">
        <v>4752</v>
      </c>
      <c r="L4741" s="3" t="s">
        <v>4726</v>
      </c>
      <c r="M4741" s="3" t="s">
        <v>5972</v>
      </c>
      <c r="N4741" s="3" t="s">
        <v>4769</v>
      </c>
      <c r="O4741" s="3" t="s">
        <v>4715</v>
      </c>
      <c r="P4741" s="3"/>
      <c r="Q4741" s="3"/>
      <c r="R4741" s="3"/>
      <c r="S4741" s="3"/>
      <c r="T4741" s="3" t="s">
        <v>4716</v>
      </c>
    </row>
    <row r="4742" spans="2:20">
      <c r="B4742" t="s">
        <v>12345</v>
      </c>
      <c r="C4742" t="s">
        <v>19414</v>
      </c>
      <c r="E4742" t="s">
        <v>17351</v>
      </c>
      <c r="F4742" s="3">
        <v>0</v>
      </c>
      <c r="G4742" s="3">
        <v>0</v>
      </c>
      <c r="H4742" s="255">
        <v>39319</v>
      </c>
      <c r="I4742" s="270">
        <v>15.5</v>
      </c>
      <c r="J4742" s="3">
        <v>-1</v>
      </c>
      <c r="K4742" s="3" t="s">
        <v>12343</v>
      </c>
      <c r="L4742" s="3" t="s">
        <v>4753</v>
      </c>
      <c r="M4742" s="3" t="s">
        <v>4753</v>
      </c>
      <c r="N4742" s="3" t="s">
        <v>4722</v>
      </c>
      <c r="O4742" s="3" t="s">
        <v>4715</v>
      </c>
      <c r="P4742" s="3"/>
      <c r="Q4742" s="3"/>
      <c r="R4742" s="3"/>
      <c r="S4742" s="3"/>
      <c r="T4742" s="3" t="s">
        <v>4716</v>
      </c>
    </row>
    <row r="4743" spans="2:20">
      <c r="B4743" t="s">
        <v>12345</v>
      </c>
      <c r="C4743" t="s">
        <v>19415</v>
      </c>
      <c r="E4743" t="s">
        <v>15032</v>
      </c>
      <c r="F4743" s="3">
        <v>0</v>
      </c>
      <c r="G4743" s="3">
        <v>0</v>
      </c>
      <c r="H4743" s="255">
        <v>39324</v>
      </c>
      <c r="I4743" s="270">
        <v>15.5</v>
      </c>
      <c r="J4743" s="3">
        <v>-1</v>
      </c>
      <c r="K4743" s="3" t="s">
        <v>12343</v>
      </c>
      <c r="L4743" s="3" t="s">
        <v>4753</v>
      </c>
      <c r="M4743" s="3" t="s">
        <v>4753</v>
      </c>
      <c r="N4743" s="3" t="s">
        <v>4718</v>
      </c>
      <c r="O4743" s="3" t="s">
        <v>4715</v>
      </c>
      <c r="P4743" s="3"/>
      <c r="Q4743" s="3"/>
      <c r="R4743" s="3"/>
      <c r="S4743" s="3"/>
      <c r="T4743" s="3" t="s">
        <v>4716</v>
      </c>
    </row>
    <row r="4744" spans="2:20">
      <c r="B4744" t="s">
        <v>12345</v>
      </c>
      <c r="C4744" t="s">
        <v>19416</v>
      </c>
      <c r="E4744" t="s">
        <v>18248</v>
      </c>
      <c r="F4744" s="3">
        <v>0</v>
      </c>
      <c r="G4744" s="3">
        <v>0</v>
      </c>
      <c r="H4744" s="255">
        <v>39290</v>
      </c>
      <c r="I4744" s="270">
        <v>15.583333333333334</v>
      </c>
      <c r="J4744" s="3">
        <v>-1</v>
      </c>
      <c r="K4744" s="3" t="s">
        <v>12343</v>
      </c>
      <c r="L4744" s="3" t="s">
        <v>4726</v>
      </c>
      <c r="M4744" s="3" t="s">
        <v>11774</v>
      </c>
      <c r="N4744" s="3" t="s">
        <v>4722</v>
      </c>
      <c r="O4744" s="3" t="s">
        <v>4715</v>
      </c>
      <c r="P4744" s="3"/>
      <c r="Q4744" s="3"/>
      <c r="R4744" s="3"/>
      <c r="S4744" s="3"/>
      <c r="T4744" s="3" t="s">
        <v>4716</v>
      </c>
    </row>
    <row r="4745" spans="2:20">
      <c r="B4745" t="s">
        <v>12345</v>
      </c>
      <c r="C4745" t="s">
        <v>19417</v>
      </c>
      <c r="E4745" t="s">
        <v>16572</v>
      </c>
      <c r="F4745" s="3">
        <v>1</v>
      </c>
      <c r="G4745" s="3">
        <v>4304.3900000000003</v>
      </c>
      <c r="H4745" s="255">
        <v>39281</v>
      </c>
      <c r="I4745" s="270">
        <v>15.583333333333334</v>
      </c>
      <c r="J4745" s="3">
        <v>-1</v>
      </c>
      <c r="K4745" s="3" t="s">
        <v>4752</v>
      </c>
      <c r="L4745" s="3" t="s">
        <v>4726</v>
      </c>
      <c r="M4745" s="3" t="s">
        <v>19418</v>
      </c>
      <c r="N4745" s="3" t="s">
        <v>4718</v>
      </c>
      <c r="O4745" s="3" t="s">
        <v>4715</v>
      </c>
      <c r="P4745" s="3"/>
      <c r="Q4745" s="3"/>
      <c r="R4745" s="3"/>
      <c r="S4745" s="3"/>
      <c r="T4745" s="3" t="s">
        <v>4716</v>
      </c>
    </row>
    <row r="4746" spans="2:20">
      <c r="B4746" t="s">
        <v>12345</v>
      </c>
      <c r="C4746" t="s">
        <v>19419</v>
      </c>
      <c r="E4746" t="s">
        <v>16543</v>
      </c>
      <c r="F4746" s="3">
        <v>0</v>
      </c>
      <c r="G4746" s="3">
        <v>0</v>
      </c>
      <c r="H4746" s="255">
        <v>39281</v>
      </c>
      <c r="I4746" s="270">
        <v>15.583333333333334</v>
      </c>
      <c r="J4746" s="3">
        <v>-1</v>
      </c>
      <c r="K4746" s="3" t="s">
        <v>4752</v>
      </c>
      <c r="L4746" s="3" t="s">
        <v>4726</v>
      </c>
      <c r="M4746" s="3" t="s">
        <v>11774</v>
      </c>
      <c r="N4746" s="3" t="s">
        <v>4712</v>
      </c>
      <c r="O4746" s="3" t="s">
        <v>4715</v>
      </c>
      <c r="P4746" s="3"/>
      <c r="Q4746" s="3"/>
      <c r="R4746" s="3"/>
      <c r="S4746" s="3"/>
      <c r="T4746" s="3" t="s">
        <v>4716</v>
      </c>
    </row>
    <row r="4747" spans="2:20">
      <c r="B4747" t="s">
        <v>12345</v>
      </c>
      <c r="C4747" t="s">
        <v>19420</v>
      </c>
      <c r="E4747" t="s">
        <v>15537</v>
      </c>
      <c r="F4747" s="3">
        <v>0</v>
      </c>
      <c r="G4747" s="3">
        <v>0</v>
      </c>
      <c r="H4747" s="255">
        <v>39292</v>
      </c>
      <c r="I4747" s="270">
        <v>15.583333333333334</v>
      </c>
      <c r="J4747" s="3">
        <v>-1</v>
      </c>
      <c r="K4747" s="3" t="s">
        <v>12343</v>
      </c>
      <c r="L4747" s="3" t="s">
        <v>4726</v>
      </c>
      <c r="M4747" s="3" t="s">
        <v>11774</v>
      </c>
      <c r="N4747" s="3" t="s">
        <v>4722</v>
      </c>
      <c r="O4747" s="3" t="s">
        <v>4715</v>
      </c>
      <c r="P4747" s="3"/>
      <c r="Q4747" s="3"/>
      <c r="R4747" s="3"/>
      <c r="S4747" s="3"/>
      <c r="T4747" s="3" t="s">
        <v>4716</v>
      </c>
    </row>
    <row r="4748" spans="2:20">
      <c r="B4748" t="s">
        <v>12345</v>
      </c>
      <c r="C4748" t="s">
        <v>19421</v>
      </c>
      <c r="E4748" t="s">
        <v>13636</v>
      </c>
      <c r="F4748" s="3">
        <v>0</v>
      </c>
      <c r="G4748" s="3">
        <v>0</v>
      </c>
      <c r="H4748" s="255">
        <v>39265</v>
      </c>
      <c r="I4748" s="270">
        <v>15.583333333333334</v>
      </c>
      <c r="J4748" s="3">
        <v>-1</v>
      </c>
      <c r="K4748" s="3" t="s">
        <v>12343</v>
      </c>
      <c r="L4748" s="3" t="s">
        <v>5197</v>
      </c>
      <c r="M4748" s="3" t="s">
        <v>19422</v>
      </c>
      <c r="N4748" s="3" t="s">
        <v>4731</v>
      </c>
      <c r="O4748" s="3" t="s">
        <v>4715</v>
      </c>
      <c r="P4748" s="3"/>
      <c r="Q4748" s="3"/>
      <c r="R4748" s="3"/>
      <c r="S4748" s="3"/>
      <c r="T4748" s="3" t="s">
        <v>4716</v>
      </c>
    </row>
    <row r="4749" spans="2:20">
      <c r="B4749" t="s">
        <v>12345</v>
      </c>
      <c r="C4749" t="s">
        <v>19423</v>
      </c>
      <c r="E4749" t="s">
        <v>16212</v>
      </c>
      <c r="F4749" s="3">
        <v>1</v>
      </c>
      <c r="G4749" s="3">
        <v>989.11</v>
      </c>
      <c r="H4749" s="255">
        <v>39294</v>
      </c>
      <c r="I4749" s="270">
        <v>15.583333333333334</v>
      </c>
      <c r="J4749" s="3">
        <v>-1</v>
      </c>
      <c r="K4749" s="3" t="s">
        <v>4752</v>
      </c>
      <c r="L4749" s="3" t="s">
        <v>5324</v>
      </c>
      <c r="M4749" s="3" t="s">
        <v>5545</v>
      </c>
      <c r="N4749" s="3" t="s">
        <v>4722</v>
      </c>
      <c r="O4749" s="3" t="s">
        <v>4715</v>
      </c>
      <c r="P4749" s="3"/>
      <c r="Q4749" s="3"/>
      <c r="R4749" s="3"/>
      <c r="S4749" s="3"/>
      <c r="T4749" s="3" t="s">
        <v>4716</v>
      </c>
    </row>
    <row r="4750" spans="2:20">
      <c r="B4750" t="s">
        <v>12345</v>
      </c>
      <c r="C4750" t="s">
        <v>19424</v>
      </c>
      <c r="E4750" t="s">
        <v>13239</v>
      </c>
      <c r="F4750" s="3">
        <v>0</v>
      </c>
      <c r="G4750" s="3">
        <v>0</v>
      </c>
      <c r="H4750" s="255">
        <v>39287</v>
      </c>
      <c r="I4750" s="270">
        <v>15.583333333333334</v>
      </c>
      <c r="J4750" s="3">
        <v>-1</v>
      </c>
      <c r="K4750" s="3" t="s">
        <v>12343</v>
      </c>
      <c r="L4750" s="3" t="s">
        <v>4726</v>
      </c>
      <c r="M4750" s="3" t="s">
        <v>12996</v>
      </c>
      <c r="N4750" s="3" t="s">
        <v>4722</v>
      </c>
      <c r="O4750" s="3" t="s">
        <v>4715</v>
      </c>
      <c r="P4750" s="3"/>
      <c r="Q4750" s="3"/>
      <c r="R4750" s="3"/>
      <c r="S4750" s="3"/>
      <c r="T4750" s="3" t="s">
        <v>4716</v>
      </c>
    </row>
    <row r="4751" spans="2:20">
      <c r="B4751" t="s">
        <v>12345</v>
      </c>
      <c r="C4751" t="s">
        <v>19425</v>
      </c>
      <c r="E4751" t="s">
        <v>15878</v>
      </c>
      <c r="F4751" s="3">
        <v>1</v>
      </c>
      <c r="G4751" s="3">
        <v>2806.56</v>
      </c>
      <c r="H4751" s="255">
        <v>39287</v>
      </c>
      <c r="I4751" s="270">
        <v>15.583333333333334</v>
      </c>
      <c r="J4751" s="3">
        <v>-1</v>
      </c>
      <c r="K4751" s="3" t="s">
        <v>12343</v>
      </c>
      <c r="L4751" s="3" t="s">
        <v>4726</v>
      </c>
      <c r="M4751" s="3" t="s">
        <v>15479</v>
      </c>
      <c r="N4751" s="3" t="s">
        <v>4718</v>
      </c>
      <c r="O4751" s="3" t="s">
        <v>4715</v>
      </c>
      <c r="P4751" s="3"/>
      <c r="Q4751" s="3"/>
      <c r="R4751" s="3"/>
      <c r="S4751" s="3"/>
      <c r="T4751" s="3" t="s">
        <v>4716</v>
      </c>
    </row>
    <row r="4752" spans="2:20">
      <c r="B4752" t="s">
        <v>12345</v>
      </c>
      <c r="C4752" t="s">
        <v>19426</v>
      </c>
      <c r="E4752" t="s">
        <v>13412</v>
      </c>
      <c r="F4752" s="3">
        <v>0</v>
      </c>
      <c r="G4752" s="3">
        <v>0</v>
      </c>
      <c r="H4752" s="255">
        <v>39290</v>
      </c>
      <c r="I4752" s="270">
        <v>15.583333333333334</v>
      </c>
      <c r="J4752" s="3">
        <v>130721</v>
      </c>
      <c r="K4752" s="3" t="s">
        <v>12343</v>
      </c>
      <c r="L4752" s="3" t="s">
        <v>4726</v>
      </c>
      <c r="M4752" s="3" t="s">
        <v>5228</v>
      </c>
      <c r="N4752" s="3" t="s">
        <v>4712</v>
      </c>
      <c r="O4752" s="3" t="s">
        <v>4715</v>
      </c>
      <c r="P4752" s="3"/>
      <c r="Q4752" s="3"/>
      <c r="R4752" s="3"/>
      <c r="S4752" s="3"/>
      <c r="T4752" s="3" t="s">
        <v>4716</v>
      </c>
    </row>
    <row r="4753" spans="2:20">
      <c r="B4753" t="s">
        <v>12378</v>
      </c>
      <c r="C4753" t="s">
        <v>19427</v>
      </c>
      <c r="E4753" t="s">
        <v>13361</v>
      </c>
      <c r="F4753" s="3">
        <v>0</v>
      </c>
      <c r="G4753" s="3">
        <v>0</v>
      </c>
      <c r="H4753" s="255">
        <v>39283</v>
      </c>
      <c r="I4753" s="270">
        <v>15.583333333333334</v>
      </c>
      <c r="J4753" s="3">
        <v>235164</v>
      </c>
      <c r="K4753" s="3" t="s">
        <v>4752</v>
      </c>
      <c r="L4753" s="3" t="s">
        <v>4726</v>
      </c>
      <c r="M4753" s="3" t="s">
        <v>19428</v>
      </c>
      <c r="N4753" s="3" t="s">
        <v>4718</v>
      </c>
      <c r="O4753" s="3" t="s">
        <v>4715</v>
      </c>
      <c r="P4753" s="3"/>
      <c r="Q4753" s="3"/>
      <c r="R4753" s="3"/>
      <c r="S4753" s="3"/>
      <c r="T4753" s="3" t="s">
        <v>4716</v>
      </c>
    </row>
    <row r="4754" spans="2:20">
      <c r="B4754" t="s">
        <v>12345</v>
      </c>
      <c r="C4754" t="s">
        <v>19429</v>
      </c>
      <c r="E4754" t="s">
        <v>13256</v>
      </c>
      <c r="F4754" s="3">
        <v>1</v>
      </c>
      <c r="G4754" s="3">
        <v>4300.55</v>
      </c>
      <c r="H4754" s="255">
        <v>39292</v>
      </c>
      <c r="I4754" s="270">
        <v>15.583333333333334</v>
      </c>
      <c r="J4754" s="3">
        <v>-1</v>
      </c>
      <c r="K4754" s="3" t="s">
        <v>12343</v>
      </c>
      <c r="L4754" s="3" t="s">
        <v>4726</v>
      </c>
      <c r="M4754" s="3" t="s">
        <v>5739</v>
      </c>
      <c r="N4754" s="3" t="s">
        <v>4718</v>
      </c>
      <c r="O4754" s="3" t="s">
        <v>4715</v>
      </c>
      <c r="P4754" s="3"/>
      <c r="Q4754" s="3"/>
      <c r="R4754" s="3"/>
      <c r="S4754" s="3"/>
      <c r="T4754" s="3" t="s">
        <v>4716</v>
      </c>
    </row>
    <row r="4755" spans="2:20">
      <c r="B4755" t="s">
        <v>12345</v>
      </c>
      <c r="C4755" t="s">
        <v>19430</v>
      </c>
      <c r="E4755" t="s">
        <v>14523</v>
      </c>
      <c r="F4755" s="3">
        <v>0</v>
      </c>
      <c r="G4755" s="3">
        <v>0</v>
      </c>
      <c r="H4755" s="255">
        <v>39289</v>
      </c>
      <c r="I4755" s="270">
        <v>15.583333333333334</v>
      </c>
      <c r="J4755" s="3">
        <v>-1</v>
      </c>
      <c r="K4755" s="3" t="s">
        <v>12343</v>
      </c>
      <c r="L4755" s="3" t="s">
        <v>4726</v>
      </c>
      <c r="M4755" s="3" t="s">
        <v>5972</v>
      </c>
      <c r="N4755" s="3" t="s">
        <v>4722</v>
      </c>
      <c r="O4755" s="3" t="s">
        <v>4715</v>
      </c>
      <c r="P4755" s="3"/>
      <c r="Q4755" s="3"/>
      <c r="R4755" s="3"/>
      <c r="S4755" s="3"/>
      <c r="T4755" s="3" t="s">
        <v>4716</v>
      </c>
    </row>
    <row r="4756" spans="2:20">
      <c r="B4756" t="s">
        <v>12345</v>
      </c>
      <c r="C4756" t="s">
        <v>19431</v>
      </c>
      <c r="E4756" t="s">
        <v>16317</v>
      </c>
      <c r="F4756" s="3">
        <v>0</v>
      </c>
      <c r="G4756" s="3">
        <v>0</v>
      </c>
      <c r="H4756" s="255">
        <v>39294</v>
      </c>
      <c r="I4756" s="270">
        <v>15.583333333333334</v>
      </c>
      <c r="J4756" s="3">
        <v>-1</v>
      </c>
      <c r="K4756" s="3" t="s">
        <v>12343</v>
      </c>
      <c r="L4756" s="3" t="s">
        <v>4753</v>
      </c>
      <c r="M4756" s="3" t="s">
        <v>4753</v>
      </c>
      <c r="N4756" s="3" t="s">
        <v>4731</v>
      </c>
      <c r="O4756" s="3" t="s">
        <v>4715</v>
      </c>
      <c r="P4756" s="3"/>
      <c r="Q4756" s="3"/>
      <c r="R4756" s="3"/>
      <c r="S4756" s="3"/>
      <c r="T4756" s="3" t="s">
        <v>4716</v>
      </c>
    </row>
    <row r="4757" spans="2:20">
      <c r="B4757" t="s">
        <v>12345</v>
      </c>
      <c r="C4757" t="s">
        <v>19432</v>
      </c>
      <c r="E4757" t="s">
        <v>16054</v>
      </c>
      <c r="F4757" s="3">
        <v>0</v>
      </c>
      <c r="G4757" s="3">
        <v>0</v>
      </c>
      <c r="H4757" s="255">
        <v>39294</v>
      </c>
      <c r="I4757" s="270">
        <v>15.583333333333334</v>
      </c>
      <c r="J4757" s="3">
        <v>-1</v>
      </c>
      <c r="K4757" s="3" t="s">
        <v>12343</v>
      </c>
      <c r="L4757" s="3" t="s">
        <v>4753</v>
      </c>
      <c r="M4757" s="3" t="s">
        <v>4753</v>
      </c>
      <c r="N4757" s="3" t="s">
        <v>4722</v>
      </c>
      <c r="O4757" s="3" t="s">
        <v>4715</v>
      </c>
      <c r="P4757" s="3"/>
      <c r="Q4757" s="3"/>
      <c r="R4757" s="3"/>
      <c r="S4757" s="3"/>
      <c r="T4757" s="3" t="s">
        <v>4716</v>
      </c>
    </row>
    <row r="4758" spans="2:20">
      <c r="B4758" t="s">
        <v>12345</v>
      </c>
      <c r="C4758" t="s">
        <v>19433</v>
      </c>
      <c r="E4758" t="s">
        <v>15362</v>
      </c>
      <c r="F4758" s="3">
        <v>0</v>
      </c>
      <c r="G4758" s="3">
        <v>0</v>
      </c>
      <c r="H4758" s="255">
        <v>39288</v>
      </c>
      <c r="I4758" s="270">
        <v>15.583333333333334</v>
      </c>
      <c r="J4758" s="3">
        <v>-1</v>
      </c>
      <c r="K4758" s="3" t="s">
        <v>4752</v>
      </c>
      <c r="L4758" s="3" t="s">
        <v>4753</v>
      </c>
      <c r="M4758" s="3" t="s">
        <v>4753</v>
      </c>
      <c r="N4758" s="3" t="s">
        <v>4718</v>
      </c>
      <c r="O4758" s="3" t="s">
        <v>4715</v>
      </c>
      <c r="P4758" s="3"/>
      <c r="Q4758" s="3"/>
      <c r="R4758" s="3"/>
      <c r="S4758" s="3"/>
      <c r="T4758" s="3" t="s">
        <v>4716</v>
      </c>
    </row>
    <row r="4759" spans="2:20">
      <c r="B4759" t="s">
        <v>12345</v>
      </c>
      <c r="C4759" t="s">
        <v>19434</v>
      </c>
      <c r="E4759" t="s">
        <v>17660</v>
      </c>
      <c r="F4759" s="3">
        <v>0</v>
      </c>
      <c r="G4759" s="3">
        <v>0</v>
      </c>
      <c r="H4759" s="255">
        <v>39265</v>
      </c>
      <c r="I4759" s="270">
        <v>15.583333333333334</v>
      </c>
      <c r="J4759" s="3">
        <v>-1</v>
      </c>
      <c r="K4759" s="3" t="s">
        <v>12343</v>
      </c>
      <c r="L4759" s="3" t="s">
        <v>4753</v>
      </c>
      <c r="M4759" s="3" t="s">
        <v>4753</v>
      </c>
      <c r="N4759" s="3" t="s">
        <v>4722</v>
      </c>
      <c r="O4759" s="3" t="s">
        <v>4715</v>
      </c>
      <c r="P4759" s="3"/>
      <c r="Q4759" s="3"/>
      <c r="R4759" s="3"/>
      <c r="S4759" s="3"/>
      <c r="T4759" s="3" t="s">
        <v>4716</v>
      </c>
    </row>
    <row r="4760" spans="2:20">
      <c r="B4760" t="s">
        <v>12345</v>
      </c>
      <c r="C4760" t="s">
        <v>19435</v>
      </c>
      <c r="E4760" t="s">
        <v>19281</v>
      </c>
      <c r="F4760" s="3">
        <v>1</v>
      </c>
      <c r="G4760" s="3">
        <v>1152.83</v>
      </c>
      <c r="H4760" s="255">
        <v>39293</v>
      </c>
      <c r="I4760" s="270">
        <v>15.583333333333334</v>
      </c>
      <c r="J4760" s="3">
        <v>-1</v>
      </c>
      <c r="K4760" s="3" t="s">
        <v>12343</v>
      </c>
      <c r="L4760" s="3" t="s">
        <v>4753</v>
      </c>
      <c r="M4760" s="3" t="s">
        <v>4753</v>
      </c>
      <c r="N4760" s="3" t="s">
        <v>4718</v>
      </c>
      <c r="O4760" s="3" t="s">
        <v>4715</v>
      </c>
      <c r="P4760" s="3"/>
      <c r="Q4760" s="3"/>
      <c r="R4760" s="3"/>
      <c r="S4760" s="3"/>
      <c r="T4760" s="3" t="s">
        <v>4716</v>
      </c>
    </row>
    <row r="4761" spans="2:20">
      <c r="B4761" t="s">
        <v>12345</v>
      </c>
      <c r="C4761" t="s">
        <v>19436</v>
      </c>
      <c r="E4761" t="s">
        <v>14168</v>
      </c>
      <c r="F4761" s="3">
        <v>0</v>
      </c>
      <c r="G4761" s="3">
        <v>0</v>
      </c>
      <c r="H4761" s="255">
        <v>39246</v>
      </c>
      <c r="I4761" s="270">
        <v>15.666666666666666</v>
      </c>
      <c r="J4761" s="3">
        <v>-1</v>
      </c>
      <c r="K4761" s="3" t="s">
        <v>4752</v>
      </c>
      <c r="L4761" s="3" t="s">
        <v>4753</v>
      </c>
      <c r="M4761" s="3" t="s">
        <v>4753</v>
      </c>
      <c r="N4761" s="3" t="s">
        <v>4718</v>
      </c>
      <c r="O4761" s="3" t="s">
        <v>4715</v>
      </c>
      <c r="P4761" s="3"/>
      <c r="Q4761" s="3"/>
      <c r="R4761" s="3"/>
      <c r="S4761" s="3"/>
      <c r="T4761" s="3" t="s">
        <v>4716</v>
      </c>
    </row>
    <row r="4762" spans="2:20">
      <c r="B4762" t="s">
        <v>12345</v>
      </c>
      <c r="C4762" t="s">
        <v>19437</v>
      </c>
      <c r="E4762" t="s">
        <v>16660</v>
      </c>
      <c r="F4762" s="3">
        <v>0</v>
      </c>
      <c r="G4762" s="3">
        <v>0</v>
      </c>
      <c r="H4762" s="255">
        <v>39263</v>
      </c>
      <c r="I4762" s="270">
        <v>15.666666666666666</v>
      </c>
      <c r="J4762" s="3">
        <v>-1</v>
      </c>
      <c r="K4762" s="3" t="s">
        <v>12343</v>
      </c>
      <c r="L4762" s="3" t="s">
        <v>4753</v>
      </c>
      <c r="M4762" s="3" t="s">
        <v>4753</v>
      </c>
      <c r="N4762" s="3" t="s">
        <v>4722</v>
      </c>
      <c r="O4762" s="3" t="s">
        <v>4715</v>
      </c>
      <c r="P4762" s="3"/>
      <c r="Q4762" s="3"/>
      <c r="R4762" s="3"/>
      <c r="S4762" s="3"/>
      <c r="T4762" s="3" t="s">
        <v>4716</v>
      </c>
    </row>
    <row r="4763" spans="2:20">
      <c r="B4763" t="s">
        <v>12345</v>
      </c>
      <c r="C4763" t="s">
        <v>19438</v>
      </c>
      <c r="E4763" t="s">
        <v>12468</v>
      </c>
      <c r="F4763" s="3">
        <v>0</v>
      </c>
      <c r="G4763" s="3">
        <v>0</v>
      </c>
      <c r="H4763" s="255">
        <v>39245</v>
      </c>
      <c r="I4763" s="270">
        <v>15.666666666666666</v>
      </c>
      <c r="J4763" s="3">
        <v>151316</v>
      </c>
      <c r="K4763" s="3" t="s">
        <v>4752</v>
      </c>
      <c r="L4763" s="3" t="s">
        <v>5324</v>
      </c>
      <c r="M4763" s="3" t="s">
        <v>14750</v>
      </c>
      <c r="N4763" s="3" t="s">
        <v>4718</v>
      </c>
      <c r="O4763" s="3" t="s">
        <v>4715</v>
      </c>
      <c r="P4763" s="3"/>
      <c r="Q4763" s="3"/>
      <c r="R4763" s="3"/>
      <c r="S4763" s="3"/>
      <c r="T4763" s="3" t="s">
        <v>4716</v>
      </c>
    </row>
    <row r="4764" spans="2:20">
      <c r="B4764" t="s">
        <v>12345</v>
      </c>
      <c r="C4764" t="s">
        <v>19439</v>
      </c>
      <c r="E4764" t="s">
        <v>19440</v>
      </c>
      <c r="F4764" s="3">
        <v>2</v>
      </c>
      <c r="G4764" s="3">
        <v>8740.09</v>
      </c>
      <c r="H4764" s="255">
        <v>39260</v>
      </c>
      <c r="I4764" s="270">
        <v>15.666666666666666</v>
      </c>
      <c r="J4764" s="3">
        <v>-1</v>
      </c>
      <c r="K4764" s="3" t="s">
        <v>4752</v>
      </c>
      <c r="L4764" s="3" t="s">
        <v>4726</v>
      </c>
      <c r="M4764" s="3" t="s">
        <v>4994</v>
      </c>
      <c r="N4764" s="3" t="s">
        <v>4722</v>
      </c>
      <c r="O4764" s="3" t="s">
        <v>4715</v>
      </c>
      <c r="P4764" s="3"/>
      <c r="Q4764" s="3"/>
      <c r="R4764" s="3"/>
      <c r="S4764" s="3"/>
      <c r="T4764" s="3" t="s">
        <v>4716</v>
      </c>
    </row>
    <row r="4765" spans="2:20">
      <c r="B4765" t="s">
        <v>12345</v>
      </c>
      <c r="C4765" t="s">
        <v>19441</v>
      </c>
      <c r="E4765" t="s">
        <v>15108</v>
      </c>
      <c r="F4765" s="3">
        <v>0</v>
      </c>
      <c r="G4765" s="3">
        <v>0</v>
      </c>
      <c r="H4765" s="255">
        <v>39259</v>
      </c>
      <c r="I4765" s="270">
        <v>15.666666666666666</v>
      </c>
      <c r="J4765" s="3">
        <v>-1</v>
      </c>
      <c r="K4765" s="3" t="s">
        <v>4752</v>
      </c>
      <c r="L4765" s="3" t="s">
        <v>5324</v>
      </c>
      <c r="M4765" s="3" t="s">
        <v>11774</v>
      </c>
      <c r="N4765" s="3" t="s">
        <v>4718</v>
      </c>
      <c r="O4765" s="3" t="s">
        <v>4715</v>
      </c>
      <c r="P4765" s="3"/>
      <c r="Q4765" s="3"/>
      <c r="R4765" s="3"/>
      <c r="S4765" s="3"/>
      <c r="T4765" s="3" t="s">
        <v>4716</v>
      </c>
    </row>
    <row r="4766" spans="2:20">
      <c r="B4766" t="s">
        <v>12345</v>
      </c>
      <c r="C4766" t="s">
        <v>19442</v>
      </c>
      <c r="E4766" t="s">
        <v>15918</v>
      </c>
      <c r="F4766" s="3">
        <v>1</v>
      </c>
      <c r="G4766" s="3">
        <v>4304.3900000000003</v>
      </c>
      <c r="H4766" s="255">
        <v>39259</v>
      </c>
      <c r="I4766" s="270">
        <v>15.666666666666666</v>
      </c>
      <c r="J4766" s="3">
        <v>-1</v>
      </c>
      <c r="K4766" s="3" t="s">
        <v>4752</v>
      </c>
      <c r="L4766" s="3" t="s">
        <v>4726</v>
      </c>
      <c r="M4766" s="3" t="s">
        <v>15479</v>
      </c>
      <c r="N4766" s="3" t="s">
        <v>4731</v>
      </c>
      <c r="O4766" s="3" t="s">
        <v>4715</v>
      </c>
      <c r="P4766" s="3"/>
      <c r="Q4766" s="3"/>
      <c r="R4766" s="3"/>
      <c r="S4766" s="3"/>
      <c r="T4766" s="3" t="s">
        <v>4716</v>
      </c>
    </row>
    <row r="4767" spans="2:20">
      <c r="B4767" t="s">
        <v>12345</v>
      </c>
      <c r="C4767" t="s">
        <v>19443</v>
      </c>
      <c r="E4767" t="s">
        <v>13158</v>
      </c>
      <c r="F4767" s="3">
        <v>0</v>
      </c>
      <c r="G4767" s="3">
        <v>0</v>
      </c>
      <c r="H4767" s="255">
        <v>39254</v>
      </c>
      <c r="I4767" s="270">
        <v>15.666666666666666</v>
      </c>
      <c r="J4767" s="3">
        <v>-1</v>
      </c>
      <c r="K4767" s="3" t="s">
        <v>12343</v>
      </c>
      <c r="L4767" s="3" t="s">
        <v>4726</v>
      </c>
      <c r="M4767" s="3" t="s">
        <v>5889</v>
      </c>
      <c r="N4767" s="3" t="s">
        <v>4712</v>
      </c>
      <c r="O4767" s="3" t="s">
        <v>4715</v>
      </c>
      <c r="P4767" s="3"/>
      <c r="Q4767" s="3"/>
      <c r="R4767" s="3"/>
      <c r="S4767" s="3"/>
      <c r="T4767" s="3" t="s">
        <v>4716</v>
      </c>
    </row>
    <row r="4768" spans="2:20">
      <c r="B4768" t="s">
        <v>12345</v>
      </c>
      <c r="C4768" t="s">
        <v>19444</v>
      </c>
      <c r="E4768" t="s">
        <v>14359</v>
      </c>
      <c r="F4768" s="3">
        <v>0</v>
      </c>
      <c r="G4768" s="3">
        <v>0</v>
      </c>
      <c r="H4768" s="255">
        <v>39259</v>
      </c>
      <c r="I4768" s="270">
        <v>15.666666666666666</v>
      </c>
      <c r="J4768" s="3">
        <v>-1</v>
      </c>
      <c r="K4768" s="3" t="s">
        <v>4752</v>
      </c>
      <c r="L4768" s="3" t="s">
        <v>4726</v>
      </c>
      <c r="M4768" s="3" t="s">
        <v>10081</v>
      </c>
      <c r="N4768" s="3" t="s">
        <v>4769</v>
      </c>
      <c r="O4768" s="3" t="s">
        <v>4715</v>
      </c>
      <c r="P4768" s="3"/>
      <c r="Q4768" s="3"/>
      <c r="R4768" s="3"/>
      <c r="S4768" s="3"/>
      <c r="T4768" s="3" t="s">
        <v>4716</v>
      </c>
    </row>
    <row r="4769" spans="2:20">
      <c r="B4769" t="s">
        <v>12345</v>
      </c>
      <c r="C4769" t="s">
        <v>19445</v>
      </c>
      <c r="E4769" t="s">
        <v>16222</v>
      </c>
      <c r="F4769" s="3">
        <v>0</v>
      </c>
      <c r="G4769" s="3">
        <v>0</v>
      </c>
      <c r="H4769" s="255">
        <v>39242</v>
      </c>
      <c r="I4769" s="270">
        <v>15.666666666666666</v>
      </c>
      <c r="J4769" s="3">
        <v>-1</v>
      </c>
      <c r="K4769" s="3" t="s">
        <v>4752</v>
      </c>
      <c r="L4769" s="3" t="s">
        <v>4753</v>
      </c>
      <c r="M4769" s="3" t="s">
        <v>4753</v>
      </c>
      <c r="N4769" s="3" t="s">
        <v>4731</v>
      </c>
      <c r="O4769" s="3" t="s">
        <v>4715</v>
      </c>
      <c r="P4769" s="3"/>
      <c r="Q4769" s="3"/>
      <c r="R4769" s="3"/>
      <c r="S4769" s="3"/>
      <c r="T4769" s="3" t="s">
        <v>4716</v>
      </c>
    </row>
    <row r="4770" spans="2:20">
      <c r="B4770" t="s">
        <v>12345</v>
      </c>
      <c r="C4770" t="s">
        <v>19446</v>
      </c>
      <c r="E4770" t="s">
        <v>16063</v>
      </c>
      <c r="F4770" s="3">
        <v>0</v>
      </c>
      <c r="G4770" s="3">
        <v>0</v>
      </c>
      <c r="H4770" s="255">
        <v>39248</v>
      </c>
      <c r="I4770" s="270">
        <v>15.666666666666666</v>
      </c>
      <c r="J4770" s="3">
        <v>-1</v>
      </c>
      <c r="K4770" s="3" t="s">
        <v>4752</v>
      </c>
      <c r="L4770" s="3" t="s">
        <v>4753</v>
      </c>
      <c r="M4770" s="3" t="s">
        <v>4753</v>
      </c>
      <c r="N4770" s="3" t="s">
        <v>4722</v>
      </c>
      <c r="O4770" s="3" t="s">
        <v>4715</v>
      </c>
      <c r="P4770" s="3"/>
      <c r="Q4770" s="3"/>
      <c r="R4770" s="3"/>
      <c r="S4770" s="3"/>
      <c r="T4770" s="3" t="s">
        <v>4716</v>
      </c>
    </row>
    <row r="4771" spans="2:20">
      <c r="B4771" t="s">
        <v>12345</v>
      </c>
      <c r="C4771" t="s">
        <v>19447</v>
      </c>
      <c r="E4771" t="s">
        <v>19448</v>
      </c>
      <c r="F4771" s="3">
        <v>0</v>
      </c>
      <c r="G4771" s="3">
        <v>0</v>
      </c>
      <c r="H4771" s="255">
        <v>39240</v>
      </c>
      <c r="I4771" s="270">
        <v>15.666666666666666</v>
      </c>
      <c r="J4771" s="3">
        <v>-1</v>
      </c>
      <c r="K4771" s="3" t="s">
        <v>4752</v>
      </c>
      <c r="L4771" s="3" t="s">
        <v>4753</v>
      </c>
      <c r="M4771" s="3" t="s">
        <v>4753</v>
      </c>
      <c r="N4771" s="3" t="s">
        <v>4722</v>
      </c>
      <c r="O4771" s="3" t="s">
        <v>4715</v>
      </c>
      <c r="P4771" s="3"/>
      <c r="Q4771" s="3"/>
      <c r="R4771" s="3"/>
      <c r="S4771" s="3"/>
      <c r="T4771" s="3" t="s">
        <v>4716</v>
      </c>
    </row>
    <row r="4772" spans="2:20">
      <c r="B4772" t="s">
        <v>12345</v>
      </c>
      <c r="C4772" t="s">
        <v>19449</v>
      </c>
      <c r="E4772" t="s">
        <v>14172</v>
      </c>
      <c r="F4772" s="3">
        <v>1</v>
      </c>
      <c r="G4772" s="3">
        <v>2806.56</v>
      </c>
      <c r="H4772" s="255">
        <v>39233</v>
      </c>
      <c r="I4772" s="270">
        <v>15.75</v>
      </c>
      <c r="J4772" s="3">
        <v>-1</v>
      </c>
      <c r="K4772" s="3" t="s">
        <v>12343</v>
      </c>
      <c r="L4772" s="3" t="s">
        <v>4753</v>
      </c>
      <c r="M4772" s="3" t="s">
        <v>4753</v>
      </c>
      <c r="N4772" s="3" t="s">
        <v>4712</v>
      </c>
      <c r="O4772" s="3" t="s">
        <v>4715</v>
      </c>
      <c r="P4772" s="3"/>
      <c r="Q4772" s="3"/>
      <c r="R4772" s="3"/>
      <c r="S4772" s="3"/>
      <c r="T4772" s="3" t="s">
        <v>4716</v>
      </c>
    </row>
    <row r="4773" spans="2:20">
      <c r="B4773" t="s">
        <v>12345</v>
      </c>
      <c r="C4773" t="s">
        <v>19450</v>
      </c>
      <c r="E4773" t="s">
        <v>14114</v>
      </c>
      <c r="F4773" s="3">
        <v>0</v>
      </c>
      <c r="G4773" s="3">
        <v>0</v>
      </c>
      <c r="H4773" s="255">
        <v>39223</v>
      </c>
      <c r="I4773" s="270">
        <v>15.75</v>
      </c>
      <c r="J4773" s="3">
        <v>-1</v>
      </c>
      <c r="K4773" s="3" t="s">
        <v>12343</v>
      </c>
      <c r="L4773" s="3" t="s">
        <v>4726</v>
      </c>
      <c r="M4773" s="3" t="s">
        <v>4994</v>
      </c>
      <c r="N4773" s="3" t="s">
        <v>4718</v>
      </c>
      <c r="O4773" s="3" t="s">
        <v>4715</v>
      </c>
      <c r="P4773" s="3"/>
      <c r="Q4773" s="3"/>
      <c r="R4773" s="3"/>
      <c r="S4773" s="3"/>
      <c r="T4773" s="3" t="s">
        <v>4716</v>
      </c>
    </row>
    <row r="4774" spans="2:20">
      <c r="B4774" t="s">
        <v>12345</v>
      </c>
      <c r="C4774" t="s">
        <v>19451</v>
      </c>
      <c r="E4774" t="s">
        <v>16196</v>
      </c>
      <c r="F4774" s="3">
        <v>0</v>
      </c>
      <c r="G4774" s="3">
        <v>0</v>
      </c>
      <c r="H4774" s="255">
        <v>39220</v>
      </c>
      <c r="I4774" s="270">
        <v>15.75</v>
      </c>
      <c r="J4774" s="3">
        <v>-1</v>
      </c>
      <c r="K4774" s="3" t="s">
        <v>4752</v>
      </c>
      <c r="L4774" s="3" t="s">
        <v>4726</v>
      </c>
      <c r="M4774" s="3" t="s">
        <v>13558</v>
      </c>
      <c r="N4774" s="3" t="s">
        <v>4722</v>
      </c>
      <c r="O4774" s="3" t="s">
        <v>4715</v>
      </c>
      <c r="P4774" s="3"/>
      <c r="Q4774" s="3"/>
      <c r="R4774" s="3"/>
      <c r="S4774" s="3"/>
      <c r="T4774" s="3" t="s">
        <v>4716</v>
      </c>
    </row>
    <row r="4775" spans="2:20">
      <c r="B4775" t="s">
        <v>12345</v>
      </c>
      <c r="C4775" t="s">
        <v>19452</v>
      </c>
      <c r="E4775" t="s">
        <v>19453</v>
      </c>
      <c r="F4775" s="3">
        <v>0</v>
      </c>
      <c r="G4775" s="3">
        <v>0</v>
      </c>
      <c r="H4775" s="255">
        <v>39224</v>
      </c>
      <c r="I4775" s="270">
        <v>15.75</v>
      </c>
      <c r="J4775" s="3">
        <v>-1</v>
      </c>
      <c r="K4775" s="3" t="s">
        <v>4752</v>
      </c>
      <c r="L4775" s="3" t="s">
        <v>4726</v>
      </c>
      <c r="M4775" s="3" t="s">
        <v>4994</v>
      </c>
      <c r="N4775" s="3" t="s">
        <v>4718</v>
      </c>
      <c r="O4775" s="3" t="s">
        <v>4715</v>
      </c>
      <c r="P4775" s="3"/>
      <c r="Q4775" s="3"/>
      <c r="R4775" s="3"/>
      <c r="S4775" s="3"/>
      <c r="T4775" s="3" t="s">
        <v>4716</v>
      </c>
    </row>
    <row r="4776" spans="2:20">
      <c r="B4776" t="s">
        <v>12345</v>
      </c>
      <c r="C4776" t="s">
        <v>19454</v>
      </c>
      <c r="E4776" t="s">
        <v>15992</v>
      </c>
      <c r="F4776" s="3">
        <v>1</v>
      </c>
      <c r="G4776" s="3">
        <v>4304.3900000000003</v>
      </c>
      <c r="H4776" s="255">
        <v>39221</v>
      </c>
      <c r="I4776" s="270">
        <v>15.75</v>
      </c>
      <c r="J4776" s="3">
        <v>-1</v>
      </c>
      <c r="K4776" s="3" t="s">
        <v>4752</v>
      </c>
      <c r="L4776" s="3" t="s">
        <v>4726</v>
      </c>
      <c r="M4776" s="3" t="s">
        <v>11774</v>
      </c>
      <c r="N4776" s="3" t="s">
        <v>4718</v>
      </c>
      <c r="O4776" s="3" t="s">
        <v>4715</v>
      </c>
      <c r="P4776" s="3"/>
      <c r="Q4776" s="3"/>
      <c r="R4776" s="3"/>
      <c r="S4776" s="3"/>
      <c r="T4776" s="3" t="s">
        <v>4716</v>
      </c>
    </row>
    <row r="4777" spans="2:20">
      <c r="B4777" t="s">
        <v>12345</v>
      </c>
      <c r="C4777" t="s">
        <v>19455</v>
      </c>
      <c r="E4777" t="s">
        <v>12904</v>
      </c>
      <c r="F4777" s="3">
        <v>0</v>
      </c>
      <c r="G4777" s="3">
        <v>0</v>
      </c>
      <c r="H4777" s="255">
        <v>39233</v>
      </c>
      <c r="I4777" s="270">
        <v>15.75</v>
      </c>
      <c r="J4777" s="3">
        <v>-1</v>
      </c>
      <c r="K4777" s="3" t="s">
        <v>12343</v>
      </c>
      <c r="L4777" s="3" t="s">
        <v>4726</v>
      </c>
      <c r="M4777" s="3" t="s">
        <v>19456</v>
      </c>
      <c r="N4777" s="3" t="s">
        <v>4722</v>
      </c>
      <c r="O4777" s="3" t="s">
        <v>4715</v>
      </c>
      <c r="P4777" s="3"/>
      <c r="Q4777" s="3"/>
      <c r="R4777" s="3"/>
      <c r="S4777" s="3"/>
      <c r="T4777" s="3" t="s">
        <v>4716</v>
      </c>
    </row>
    <row r="4778" spans="2:20">
      <c r="B4778" t="s">
        <v>12345</v>
      </c>
      <c r="C4778" t="s">
        <v>19457</v>
      </c>
      <c r="E4778" t="s">
        <v>17323</v>
      </c>
      <c r="F4778" s="3">
        <v>2</v>
      </c>
      <c r="G4778" s="3">
        <v>4738.93</v>
      </c>
      <c r="H4778" s="255">
        <v>39232</v>
      </c>
      <c r="I4778" s="270">
        <v>15.75</v>
      </c>
      <c r="J4778" s="3">
        <v>-1</v>
      </c>
      <c r="K4778" s="3" t="s">
        <v>4752</v>
      </c>
      <c r="L4778" s="3" t="s">
        <v>5324</v>
      </c>
      <c r="M4778" s="3" t="s">
        <v>5545</v>
      </c>
      <c r="N4778" s="3" t="s">
        <v>4718</v>
      </c>
      <c r="O4778" s="3" t="s">
        <v>4715</v>
      </c>
      <c r="P4778" s="3"/>
      <c r="Q4778" s="3"/>
      <c r="R4778" s="3"/>
      <c r="S4778" s="3"/>
      <c r="T4778" s="3" t="s">
        <v>4716</v>
      </c>
    </row>
    <row r="4779" spans="2:20">
      <c r="B4779" t="s">
        <v>12345</v>
      </c>
      <c r="C4779" t="s">
        <v>19458</v>
      </c>
      <c r="E4779" t="s">
        <v>13168</v>
      </c>
      <c r="F4779" s="3">
        <v>0</v>
      </c>
      <c r="G4779" s="3">
        <v>0</v>
      </c>
      <c r="H4779" s="255">
        <v>39233</v>
      </c>
      <c r="I4779" s="270">
        <v>15.75</v>
      </c>
      <c r="J4779" s="3">
        <v>-1</v>
      </c>
      <c r="K4779" s="3" t="s">
        <v>4752</v>
      </c>
      <c r="L4779" s="3" t="s">
        <v>4726</v>
      </c>
      <c r="M4779" s="3" t="s">
        <v>19459</v>
      </c>
      <c r="N4779" s="3" t="s">
        <v>4722</v>
      </c>
      <c r="O4779" s="3" t="s">
        <v>4715</v>
      </c>
      <c r="P4779" s="3"/>
      <c r="Q4779" s="3"/>
      <c r="R4779" s="3"/>
      <c r="S4779" s="3"/>
      <c r="T4779" s="3" t="s">
        <v>4716</v>
      </c>
    </row>
    <row r="4780" spans="2:20">
      <c r="B4780" t="s">
        <v>12345</v>
      </c>
      <c r="C4780" t="s">
        <v>19460</v>
      </c>
      <c r="E4780" t="s">
        <v>16206</v>
      </c>
      <c r="F4780" s="3">
        <v>0</v>
      </c>
      <c r="G4780" s="3">
        <v>0</v>
      </c>
      <c r="H4780" s="255">
        <v>39223</v>
      </c>
      <c r="I4780" s="270">
        <v>15.75</v>
      </c>
      <c r="J4780" s="3">
        <v>202869</v>
      </c>
      <c r="K4780" s="3" t="s">
        <v>4752</v>
      </c>
      <c r="L4780" s="3" t="s">
        <v>4726</v>
      </c>
      <c r="M4780" s="3" t="s">
        <v>19461</v>
      </c>
      <c r="N4780" s="3" t="s">
        <v>4731</v>
      </c>
      <c r="O4780" s="3" t="s">
        <v>4715</v>
      </c>
      <c r="P4780" s="3"/>
      <c r="Q4780" s="3"/>
      <c r="R4780" s="3"/>
      <c r="S4780" s="3"/>
      <c r="T4780" s="3" t="s">
        <v>4716</v>
      </c>
    </row>
    <row r="4781" spans="2:20">
      <c r="B4781" t="s">
        <v>12345</v>
      </c>
      <c r="C4781" t="s">
        <v>19462</v>
      </c>
      <c r="E4781" t="s">
        <v>18040</v>
      </c>
      <c r="F4781" s="3">
        <v>0</v>
      </c>
      <c r="G4781" s="3">
        <v>0</v>
      </c>
      <c r="H4781" s="255">
        <v>39233</v>
      </c>
      <c r="I4781" s="270">
        <v>15.75</v>
      </c>
      <c r="J4781" s="3">
        <v>157883</v>
      </c>
      <c r="K4781" s="3" t="s">
        <v>12343</v>
      </c>
      <c r="L4781" s="3" t="s">
        <v>5324</v>
      </c>
      <c r="M4781" s="3" t="s">
        <v>19463</v>
      </c>
      <c r="N4781" s="3" t="s">
        <v>4722</v>
      </c>
      <c r="O4781" s="3" t="s">
        <v>4715</v>
      </c>
      <c r="P4781" s="3"/>
      <c r="Q4781" s="3"/>
      <c r="R4781" s="3"/>
      <c r="S4781" s="3"/>
      <c r="T4781" s="3" t="s">
        <v>4716</v>
      </c>
    </row>
    <row r="4782" spans="2:20">
      <c r="B4782" t="s">
        <v>12345</v>
      </c>
      <c r="C4782" t="s">
        <v>19464</v>
      </c>
      <c r="E4782" t="s">
        <v>15653</v>
      </c>
      <c r="F4782" s="3">
        <v>0</v>
      </c>
      <c r="G4782" s="3">
        <v>0</v>
      </c>
      <c r="H4782" s="255">
        <v>39223</v>
      </c>
      <c r="I4782" s="270">
        <v>15.75</v>
      </c>
      <c r="J4782" s="3">
        <v>-1</v>
      </c>
      <c r="K4782" s="3" t="s">
        <v>4752</v>
      </c>
      <c r="L4782" s="3" t="s">
        <v>4753</v>
      </c>
      <c r="M4782" s="3" t="s">
        <v>4753</v>
      </c>
      <c r="N4782" s="3" t="s">
        <v>4722</v>
      </c>
      <c r="O4782" s="3" t="s">
        <v>4715</v>
      </c>
      <c r="P4782" s="3"/>
      <c r="Q4782" s="3"/>
      <c r="R4782" s="3"/>
      <c r="S4782" s="3"/>
      <c r="T4782" s="3" t="s">
        <v>4716</v>
      </c>
    </row>
    <row r="4783" spans="2:20">
      <c r="B4783" t="s">
        <v>12345</v>
      </c>
      <c r="C4783" t="s">
        <v>19465</v>
      </c>
      <c r="E4783" t="s">
        <v>14416</v>
      </c>
      <c r="F4783" s="3">
        <v>0</v>
      </c>
      <c r="G4783" s="3">
        <v>0</v>
      </c>
      <c r="H4783" s="255">
        <v>39218</v>
      </c>
      <c r="I4783" s="270">
        <v>15.75</v>
      </c>
      <c r="J4783" s="3">
        <v>-1</v>
      </c>
      <c r="K4783" s="3" t="s">
        <v>12343</v>
      </c>
      <c r="L4783" s="3" t="s">
        <v>4753</v>
      </c>
      <c r="M4783" s="3" t="s">
        <v>4753</v>
      </c>
      <c r="N4783" s="3" t="s">
        <v>4718</v>
      </c>
      <c r="O4783" s="3" t="s">
        <v>4715</v>
      </c>
      <c r="P4783" s="3"/>
      <c r="Q4783" s="3"/>
      <c r="R4783" s="3"/>
      <c r="S4783" s="3"/>
      <c r="T4783" s="3" t="s">
        <v>4716</v>
      </c>
    </row>
    <row r="4784" spans="2:20">
      <c r="B4784" t="s">
        <v>12345</v>
      </c>
      <c r="C4784" t="s">
        <v>19466</v>
      </c>
      <c r="E4784" t="s">
        <v>18269</v>
      </c>
      <c r="F4784" s="3">
        <v>0</v>
      </c>
      <c r="G4784" s="3">
        <v>0</v>
      </c>
      <c r="H4784" s="255">
        <v>39216</v>
      </c>
      <c r="I4784" s="270">
        <v>15.75</v>
      </c>
      <c r="J4784" s="3">
        <v>-1</v>
      </c>
      <c r="K4784" s="3" t="s">
        <v>12343</v>
      </c>
      <c r="L4784" s="3" t="s">
        <v>4753</v>
      </c>
      <c r="M4784" s="3" t="s">
        <v>4753</v>
      </c>
      <c r="N4784" s="3" t="s">
        <v>4712</v>
      </c>
      <c r="O4784" s="3" t="s">
        <v>4715</v>
      </c>
      <c r="P4784" s="3"/>
      <c r="Q4784" s="3"/>
      <c r="R4784" s="3"/>
      <c r="S4784" s="3"/>
      <c r="T4784" s="3" t="s">
        <v>4716</v>
      </c>
    </row>
    <row r="4785" spans="2:20">
      <c r="B4785" t="s">
        <v>12345</v>
      </c>
      <c r="C4785" t="s">
        <v>19467</v>
      </c>
      <c r="E4785" t="s">
        <v>18343</v>
      </c>
      <c r="F4785" s="3">
        <v>1</v>
      </c>
      <c r="G4785" s="3">
        <v>1374.56</v>
      </c>
      <c r="H4785" s="255">
        <v>39202</v>
      </c>
      <c r="I4785" s="270">
        <v>15.833333333333334</v>
      </c>
      <c r="J4785" s="3">
        <v>-1</v>
      </c>
      <c r="K4785" s="3" t="s">
        <v>12343</v>
      </c>
      <c r="L4785" s="3" t="s">
        <v>4753</v>
      </c>
      <c r="M4785" s="3" t="s">
        <v>4753</v>
      </c>
      <c r="N4785" s="3" t="s">
        <v>4718</v>
      </c>
      <c r="O4785" s="3" t="s">
        <v>4715</v>
      </c>
      <c r="P4785" s="3"/>
      <c r="Q4785" s="3"/>
      <c r="R4785" s="3"/>
      <c r="S4785" s="3"/>
      <c r="T4785" s="3" t="s">
        <v>4716</v>
      </c>
    </row>
    <row r="4786" spans="2:20">
      <c r="B4786" t="s">
        <v>12345</v>
      </c>
      <c r="C4786" t="s">
        <v>19468</v>
      </c>
      <c r="E4786" t="s">
        <v>16677</v>
      </c>
      <c r="F4786" s="3">
        <v>1</v>
      </c>
      <c r="G4786" s="3">
        <v>989.11</v>
      </c>
      <c r="H4786" s="255">
        <v>39188</v>
      </c>
      <c r="I4786" s="270">
        <v>15.833333333333334</v>
      </c>
      <c r="J4786" s="3">
        <v>-1</v>
      </c>
      <c r="K4786" s="3" t="s">
        <v>4752</v>
      </c>
      <c r="L4786" s="3" t="s">
        <v>4726</v>
      </c>
      <c r="M4786" s="3" t="s">
        <v>19469</v>
      </c>
      <c r="N4786" s="3" t="s">
        <v>4722</v>
      </c>
      <c r="O4786" s="3" t="s">
        <v>4715</v>
      </c>
      <c r="P4786" s="3"/>
      <c r="Q4786" s="3"/>
      <c r="R4786" s="3"/>
      <c r="S4786" s="3"/>
      <c r="T4786" s="3" t="s">
        <v>4716</v>
      </c>
    </row>
    <row r="4787" spans="2:20">
      <c r="B4787" t="s">
        <v>12345</v>
      </c>
      <c r="C4787" t="s">
        <v>19470</v>
      </c>
      <c r="E4787" t="s">
        <v>16718</v>
      </c>
      <c r="F4787" s="3">
        <v>0</v>
      </c>
      <c r="G4787" s="3">
        <v>0</v>
      </c>
      <c r="H4787" s="255">
        <v>39202</v>
      </c>
      <c r="I4787" s="270">
        <v>15.833333333333334</v>
      </c>
      <c r="J4787" s="3">
        <v>-1</v>
      </c>
      <c r="K4787" s="3" t="s">
        <v>4752</v>
      </c>
      <c r="L4787" s="3" t="s">
        <v>5197</v>
      </c>
      <c r="M4787" s="3" t="s">
        <v>19471</v>
      </c>
      <c r="N4787" s="3" t="s">
        <v>4718</v>
      </c>
      <c r="O4787" s="3" t="s">
        <v>4715</v>
      </c>
      <c r="P4787" s="3"/>
      <c r="Q4787" s="3"/>
      <c r="R4787" s="3"/>
      <c r="S4787" s="3"/>
      <c r="T4787" s="3" t="s">
        <v>4716</v>
      </c>
    </row>
    <row r="4788" spans="2:20">
      <c r="B4788" t="s">
        <v>12345</v>
      </c>
      <c r="C4788" t="s">
        <v>19472</v>
      </c>
      <c r="E4788" t="s">
        <v>19473</v>
      </c>
      <c r="F4788" s="3">
        <v>0</v>
      </c>
      <c r="G4788" s="3">
        <v>0</v>
      </c>
      <c r="H4788" s="255">
        <v>39199</v>
      </c>
      <c r="I4788" s="270">
        <v>15.833333333333334</v>
      </c>
      <c r="J4788" s="3">
        <v>-1</v>
      </c>
      <c r="K4788" s="3" t="s">
        <v>12343</v>
      </c>
      <c r="L4788" s="3" t="s">
        <v>4726</v>
      </c>
      <c r="M4788" s="3" t="s">
        <v>4994</v>
      </c>
      <c r="N4788" s="3" t="s">
        <v>4722</v>
      </c>
      <c r="O4788" s="3" t="s">
        <v>4715</v>
      </c>
      <c r="P4788" s="3"/>
      <c r="Q4788" s="3"/>
      <c r="R4788" s="3"/>
      <c r="S4788" s="3"/>
      <c r="T4788" s="3" t="s">
        <v>4716</v>
      </c>
    </row>
    <row r="4789" spans="2:20">
      <c r="B4789" t="s">
        <v>12345</v>
      </c>
      <c r="C4789" t="s">
        <v>19474</v>
      </c>
      <c r="E4789" t="s">
        <v>14723</v>
      </c>
      <c r="F4789" s="3">
        <v>0</v>
      </c>
      <c r="G4789" s="3">
        <v>0</v>
      </c>
      <c r="H4789" s="255">
        <v>39202</v>
      </c>
      <c r="I4789" s="270">
        <v>15.833333333333334</v>
      </c>
      <c r="J4789" s="3">
        <v>-1</v>
      </c>
      <c r="K4789" s="3" t="s">
        <v>4752</v>
      </c>
      <c r="L4789" s="3" t="s">
        <v>4726</v>
      </c>
      <c r="M4789" s="3" t="s">
        <v>4994</v>
      </c>
      <c r="N4789" s="3" t="s">
        <v>4722</v>
      </c>
      <c r="O4789" s="3" t="s">
        <v>4715</v>
      </c>
      <c r="P4789" s="3"/>
      <c r="Q4789" s="3"/>
      <c r="R4789" s="3"/>
      <c r="S4789" s="3"/>
      <c r="T4789" s="3" t="s">
        <v>4716</v>
      </c>
    </row>
    <row r="4790" spans="2:20">
      <c r="B4790" t="s">
        <v>12345</v>
      </c>
      <c r="C4790" t="s">
        <v>19475</v>
      </c>
      <c r="E4790" t="s">
        <v>17696</v>
      </c>
      <c r="F4790" s="3">
        <v>0</v>
      </c>
      <c r="G4790" s="3">
        <v>0</v>
      </c>
      <c r="H4790" s="255">
        <v>39191</v>
      </c>
      <c r="I4790" s="270">
        <v>15.833333333333334</v>
      </c>
      <c r="J4790" s="3">
        <v>-1</v>
      </c>
      <c r="K4790" s="3" t="s">
        <v>4752</v>
      </c>
      <c r="L4790" s="3" t="s">
        <v>4726</v>
      </c>
      <c r="M4790" s="3" t="s">
        <v>5188</v>
      </c>
      <c r="N4790" s="3" t="s">
        <v>4722</v>
      </c>
      <c r="O4790" s="3" t="s">
        <v>4715</v>
      </c>
      <c r="P4790" s="3"/>
      <c r="Q4790" s="3"/>
      <c r="R4790" s="3"/>
      <c r="S4790" s="3"/>
      <c r="T4790" s="3" t="s">
        <v>4716</v>
      </c>
    </row>
    <row r="4791" spans="2:20">
      <c r="B4791" t="s">
        <v>12345</v>
      </c>
      <c r="C4791" t="s">
        <v>19476</v>
      </c>
      <c r="E4791" t="s">
        <v>15017</v>
      </c>
      <c r="F4791" s="3">
        <v>0</v>
      </c>
      <c r="G4791" s="3">
        <v>0</v>
      </c>
      <c r="H4791" s="255">
        <v>39193</v>
      </c>
      <c r="I4791" s="270">
        <v>15.833333333333334</v>
      </c>
      <c r="J4791" s="3">
        <v>-1</v>
      </c>
      <c r="K4791" s="3" t="s">
        <v>12343</v>
      </c>
      <c r="L4791" s="3" t="s">
        <v>4726</v>
      </c>
      <c r="M4791" s="3" t="s">
        <v>13558</v>
      </c>
      <c r="N4791" s="3" t="s">
        <v>4712</v>
      </c>
      <c r="O4791" s="3" t="s">
        <v>4715</v>
      </c>
      <c r="P4791" s="3"/>
      <c r="Q4791" s="3"/>
      <c r="R4791" s="3"/>
      <c r="S4791" s="3"/>
      <c r="T4791" s="3" t="s">
        <v>4716</v>
      </c>
    </row>
    <row r="4792" spans="2:20">
      <c r="B4792" t="s">
        <v>12345</v>
      </c>
      <c r="C4792" t="s">
        <v>19477</v>
      </c>
      <c r="E4792" t="s">
        <v>15057</v>
      </c>
      <c r="F4792" s="3">
        <v>0</v>
      </c>
      <c r="G4792" s="3">
        <v>0</v>
      </c>
      <c r="H4792" s="255">
        <v>39188</v>
      </c>
      <c r="I4792" s="270">
        <v>15.833333333333334</v>
      </c>
      <c r="J4792" s="3">
        <v>-1</v>
      </c>
      <c r="K4792" s="3" t="s">
        <v>4752</v>
      </c>
      <c r="L4792" s="3" t="s">
        <v>4753</v>
      </c>
      <c r="M4792" s="3" t="s">
        <v>4753</v>
      </c>
      <c r="N4792" s="3" t="s">
        <v>4722</v>
      </c>
      <c r="O4792" s="3" t="s">
        <v>4715</v>
      </c>
      <c r="P4792" s="3"/>
      <c r="Q4792" s="3"/>
      <c r="R4792" s="3"/>
      <c r="S4792" s="3"/>
      <c r="T4792" s="3" t="s">
        <v>4716</v>
      </c>
    </row>
    <row r="4793" spans="2:20">
      <c r="B4793" t="s">
        <v>12345</v>
      </c>
      <c r="C4793" t="s">
        <v>19478</v>
      </c>
      <c r="E4793" t="s">
        <v>16829</v>
      </c>
      <c r="F4793" s="3">
        <v>0</v>
      </c>
      <c r="G4793" s="3">
        <v>0</v>
      </c>
      <c r="H4793" s="255">
        <v>39174</v>
      </c>
      <c r="I4793" s="270">
        <v>15.833333333333334</v>
      </c>
      <c r="J4793" s="3">
        <v>-1</v>
      </c>
      <c r="K4793" s="3" t="s">
        <v>4752</v>
      </c>
      <c r="L4793" s="3" t="s">
        <v>4753</v>
      </c>
      <c r="M4793" s="3" t="s">
        <v>4753</v>
      </c>
      <c r="N4793" s="3" t="s">
        <v>4712</v>
      </c>
      <c r="O4793" s="3" t="s">
        <v>4715</v>
      </c>
      <c r="P4793" s="3"/>
      <c r="Q4793" s="3"/>
      <c r="R4793" s="3"/>
      <c r="S4793" s="3"/>
      <c r="T4793" s="3" t="s">
        <v>4716</v>
      </c>
    </row>
    <row r="4794" spans="2:20">
      <c r="B4794" t="s">
        <v>12345</v>
      </c>
      <c r="C4794" t="s">
        <v>19479</v>
      </c>
      <c r="E4794" t="s">
        <v>19480</v>
      </c>
      <c r="F4794" s="3">
        <v>0</v>
      </c>
      <c r="G4794" s="3">
        <v>0</v>
      </c>
      <c r="H4794" s="255">
        <v>39185</v>
      </c>
      <c r="I4794" s="270">
        <v>15.833333333333334</v>
      </c>
      <c r="J4794" s="3">
        <v>-1</v>
      </c>
      <c r="K4794" s="3" t="s">
        <v>12343</v>
      </c>
      <c r="L4794" s="3" t="s">
        <v>4753</v>
      </c>
      <c r="M4794" s="3" t="s">
        <v>4753</v>
      </c>
      <c r="N4794" s="3" t="s">
        <v>4731</v>
      </c>
      <c r="O4794" s="3" t="s">
        <v>4715</v>
      </c>
      <c r="P4794" s="3"/>
      <c r="Q4794" s="3"/>
      <c r="R4794" s="3"/>
      <c r="S4794" s="3"/>
      <c r="T4794" s="3" t="s">
        <v>4716</v>
      </c>
    </row>
    <row r="4795" spans="2:20">
      <c r="B4795" t="s">
        <v>12345</v>
      </c>
      <c r="C4795" t="s">
        <v>19481</v>
      </c>
      <c r="E4795" t="s">
        <v>17421</v>
      </c>
      <c r="F4795" s="3">
        <v>0</v>
      </c>
      <c r="G4795" s="3">
        <v>0</v>
      </c>
      <c r="H4795" s="255">
        <v>39168</v>
      </c>
      <c r="I4795" s="270">
        <v>15.916666666666666</v>
      </c>
      <c r="J4795" s="3">
        <v>-1</v>
      </c>
      <c r="K4795" s="3" t="s">
        <v>4752</v>
      </c>
      <c r="L4795" s="3" t="s">
        <v>4726</v>
      </c>
      <c r="M4795" s="3" t="s">
        <v>5972</v>
      </c>
      <c r="N4795" s="3" t="s">
        <v>4769</v>
      </c>
      <c r="O4795" s="3" t="s">
        <v>4715</v>
      </c>
      <c r="P4795" s="3"/>
      <c r="Q4795" s="3"/>
      <c r="R4795" s="3"/>
      <c r="S4795" s="3"/>
      <c r="T4795" s="3" t="s">
        <v>4716</v>
      </c>
    </row>
    <row r="4796" spans="2:20">
      <c r="B4796" t="s">
        <v>12345</v>
      </c>
      <c r="C4796" t="s">
        <v>19482</v>
      </c>
      <c r="E4796" t="s">
        <v>18331</v>
      </c>
      <c r="F4796" s="3">
        <v>0</v>
      </c>
      <c r="G4796" s="3">
        <v>0</v>
      </c>
      <c r="H4796" s="255">
        <v>39168</v>
      </c>
      <c r="I4796" s="270">
        <v>15.916666666666666</v>
      </c>
      <c r="J4796" s="3">
        <v>225818</v>
      </c>
      <c r="K4796" s="3" t="s">
        <v>12343</v>
      </c>
      <c r="L4796" s="3" t="s">
        <v>4726</v>
      </c>
      <c r="M4796" s="3" t="s">
        <v>19483</v>
      </c>
      <c r="N4796" s="3" t="s">
        <v>4718</v>
      </c>
      <c r="O4796" s="3" t="s">
        <v>4715</v>
      </c>
      <c r="P4796" s="3"/>
      <c r="Q4796" s="3"/>
      <c r="R4796" s="3"/>
      <c r="S4796" s="3"/>
      <c r="T4796" s="3" t="s">
        <v>4716</v>
      </c>
    </row>
    <row r="4797" spans="2:20">
      <c r="B4797" t="s">
        <v>12345</v>
      </c>
      <c r="C4797" t="s">
        <v>19484</v>
      </c>
      <c r="E4797" t="s">
        <v>15372</v>
      </c>
      <c r="F4797" s="3">
        <v>0</v>
      </c>
      <c r="G4797" s="3">
        <v>0</v>
      </c>
      <c r="H4797" s="255">
        <v>39156</v>
      </c>
      <c r="I4797" s="270">
        <v>15.916666666666666</v>
      </c>
      <c r="J4797" s="3">
        <v>-1</v>
      </c>
      <c r="K4797" s="3" t="s">
        <v>4752</v>
      </c>
      <c r="L4797" s="3" t="s">
        <v>5197</v>
      </c>
      <c r="M4797" s="3" t="s">
        <v>19485</v>
      </c>
      <c r="N4797" s="3" t="s">
        <v>4712</v>
      </c>
      <c r="O4797" s="3" t="s">
        <v>4715</v>
      </c>
      <c r="P4797" s="3"/>
      <c r="Q4797" s="3"/>
      <c r="R4797" s="3"/>
      <c r="S4797" s="3"/>
      <c r="T4797" s="3" t="s">
        <v>4716</v>
      </c>
    </row>
    <row r="4798" spans="2:20">
      <c r="B4798" t="s">
        <v>12345</v>
      </c>
      <c r="C4798" t="s">
        <v>19486</v>
      </c>
      <c r="E4798" t="s">
        <v>14901</v>
      </c>
      <c r="F4798" s="3">
        <v>0</v>
      </c>
      <c r="G4798" s="3">
        <v>0</v>
      </c>
      <c r="H4798" s="255">
        <v>39163</v>
      </c>
      <c r="I4798" s="270">
        <v>15.916666666666666</v>
      </c>
      <c r="J4798" s="3">
        <v>-1</v>
      </c>
      <c r="K4798" s="3" t="s">
        <v>4752</v>
      </c>
      <c r="L4798" s="3" t="s">
        <v>5197</v>
      </c>
      <c r="M4798" s="3" t="s">
        <v>13673</v>
      </c>
      <c r="N4798" s="3" t="s">
        <v>4722</v>
      </c>
      <c r="O4798" s="3" t="s">
        <v>4715</v>
      </c>
      <c r="P4798" s="3"/>
      <c r="Q4798" s="3"/>
      <c r="R4798" s="3"/>
      <c r="S4798" s="3"/>
      <c r="T4798" s="3" t="s">
        <v>4716</v>
      </c>
    </row>
    <row r="4799" spans="2:20">
      <c r="B4799" t="s">
        <v>12345</v>
      </c>
      <c r="C4799" t="s">
        <v>19487</v>
      </c>
      <c r="E4799" t="s">
        <v>15507</v>
      </c>
      <c r="F4799" s="3">
        <v>0</v>
      </c>
      <c r="G4799" s="3">
        <v>0</v>
      </c>
      <c r="H4799" s="255">
        <v>39171</v>
      </c>
      <c r="I4799" s="270">
        <v>15.916666666666666</v>
      </c>
      <c r="J4799" s="3">
        <v>-1</v>
      </c>
      <c r="K4799" s="3" t="s">
        <v>4752</v>
      </c>
      <c r="L4799" s="3" t="s">
        <v>4726</v>
      </c>
      <c r="M4799" s="3" t="s">
        <v>15479</v>
      </c>
      <c r="N4799" s="3" t="s">
        <v>4769</v>
      </c>
      <c r="O4799" s="3" t="s">
        <v>4715</v>
      </c>
      <c r="P4799" s="3"/>
      <c r="Q4799" s="3"/>
      <c r="R4799" s="3"/>
      <c r="S4799" s="3"/>
      <c r="T4799" s="3" t="s">
        <v>4716</v>
      </c>
    </row>
    <row r="4800" spans="2:20">
      <c r="B4800" t="s">
        <v>12345</v>
      </c>
      <c r="C4800" t="s">
        <v>19488</v>
      </c>
      <c r="E4800" t="s">
        <v>15304</v>
      </c>
      <c r="F4800" s="3">
        <v>0</v>
      </c>
      <c r="G4800" s="3">
        <v>0</v>
      </c>
      <c r="H4800" s="255">
        <v>39170</v>
      </c>
      <c r="I4800" s="270">
        <v>15.916666666666666</v>
      </c>
      <c r="J4800" s="3">
        <v>-1</v>
      </c>
      <c r="K4800" s="3" t="s">
        <v>4752</v>
      </c>
      <c r="L4800" s="3" t="s">
        <v>5197</v>
      </c>
      <c r="M4800" s="3" t="s">
        <v>19489</v>
      </c>
      <c r="N4800" s="3" t="s">
        <v>4712</v>
      </c>
      <c r="O4800" s="3" t="s">
        <v>4715</v>
      </c>
      <c r="P4800" s="3"/>
      <c r="Q4800" s="3"/>
      <c r="R4800" s="3"/>
      <c r="S4800" s="3"/>
      <c r="T4800" s="3" t="s">
        <v>4716</v>
      </c>
    </row>
    <row r="4801" spans="2:20">
      <c r="B4801" t="s">
        <v>12345</v>
      </c>
      <c r="C4801" t="s">
        <v>19490</v>
      </c>
      <c r="E4801" t="s">
        <v>17785</v>
      </c>
      <c r="F4801" s="3">
        <v>0</v>
      </c>
      <c r="G4801" s="3">
        <v>0</v>
      </c>
      <c r="H4801" s="255">
        <v>39163</v>
      </c>
      <c r="I4801" s="270">
        <v>15.916666666666666</v>
      </c>
      <c r="J4801" s="3">
        <v>-1</v>
      </c>
      <c r="K4801" s="3" t="s">
        <v>4752</v>
      </c>
      <c r="L4801" s="3" t="s">
        <v>4726</v>
      </c>
      <c r="M4801" s="3" t="s">
        <v>5972</v>
      </c>
      <c r="N4801" s="3" t="s">
        <v>4712</v>
      </c>
      <c r="O4801" s="3" t="s">
        <v>4715</v>
      </c>
      <c r="P4801" s="3"/>
      <c r="Q4801" s="3"/>
      <c r="R4801" s="3"/>
      <c r="S4801" s="3"/>
      <c r="T4801" s="3" t="s">
        <v>4716</v>
      </c>
    </row>
    <row r="4802" spans="2:20">
      <c r="B4802" t="s">
        <v>12345</v>
      </c>
      <c r="C4802" t="s">
        <v>19491</v>
      </c>
      <c r="E4802" t="s">
        <v>19492</v>
      </c>
      <c r="F4802" s="3">
        <v>0</v>
      </c>
      <c r="G4802" s="3">
        <v>0</v>
      </c>
      <c r="H4802" s="255">
        <v>39148</v>
      </c>
      <c r="I4802" s="270">
        <v>15.916666666666666</v>
      </c>
      <c r="J4802" s="3">
        <v>-1</v>
      </c>
      <c r="K4802" s="3" t="s">
        <v>4752</v>
      </c>
      <c r="L4802" s="3" t="s">
        <v>4726</v>
      </c>
      <c r="M4802" s="3" t="s">
        <v>10477</v>
      </c>
      <c r="N4802" s="3" t="s">
        <v>4722</v>
      </c>
      <c r="O4802" s="3" t="s">
        <v>4715</v>
      </c>
      <c r="P4802" s="3"/>
      <c r="Q4802" s="3"/>
      <c r="R4802" s="3"/>
      <c r="S4802" s="3"/>
      <c r="T4802" s="3" t="s">
        <v>4716</v>
      </c>
    </row>
    <row r="4803" spans="2:20">
      <c r="B4803" t="s">
        <v>12345</v>
      </c>
      <c r="C4803" t="s">
        <v>19493</v>
      </c>
      <c r="E4803" t="s">
        <v>19494</v>
      </c>
      <c r="F4803" s="3">
        <v>0</v>
      </c>
      <c r="G4803" s="3">
        <v>0</v>
      </c>
      <c r="H4803" s="255">
        <v>39172</v>
      </c>
      <c r="I4803" s="270">
        <v>15.916666666666666</v>
      </c>
      <c r="J4803" s="3">
        <v>-1</v>
      </c>
      <c r="K4803" s="3" t="s">
        <v>4752</v>
      </c>
      <c r="L4803" s="3" t="s">
        <v>5324</v>
      </c>
      <c r="M4803" s="3" t="s">
        <v>5545</v>
      </c>
      <c r="N4803" s="3" t="s">
        <v>4731</v>
      </c>
      <c r="O4803" s="3" t="s">
        <v>4715</v>
      </c>
      <c r="P4803" s="3"/>
      <c r="Q4803" s="3"/>
      <c r="R4803" s="3"/>
      <c r="S4803" s="3"/>
      <c r="T4803" s="3" t="s">
        <v>4716</v>
      </c>
    </row>
    <row r="4804" spans="2:20">
      <c r="B4804" t="s">
        <v>12345</v>
      </c>
      <c r="C4804" t="s">
        <v>19495</v>
      </c>
      <c r="E4804" t="s">
        <v>12828</v>
      </c>
      <c r="F4804" s="3">
        <v>0</v>
      </c>
      <c r="G4804" s="3">
        <v>0</v>
      </c>
      <c r="H4804" s="255">
        <v>39172</v>
      </c>
      <c r="I4804" s="270">
        <v>15.916666666666666</v>
      </c>
      <c r="J4804" s="3">
        <v>429673</v>
      </c>
      <c r="K4804" s="3" t="s">
        <v>12343</v>
      </c>
      <c r="L4804" s="3" t="s">
        <v>4726</v>
      </c>
      <c r="M4804" s="3" t="s">
        <v>7955</v>
      </c>
      <c r="N4804" s="3" t="s">
        <v>4718</v>
      </c>
      <c r="O4804" s="3" t="s">
        <v>4715</v>
      </c>
      <c r="P4804" s="3"/>
      <c r="Q4804" s="3"/>
      <c r="R4804" s="3"/>
      <c r="S4804" s="3"/>
      <c r="T4804" s="3" t="s">
        <v>4716</v>
      </c>
    </row>
    <row r="4805" spans="2:20">
      <c r="B4805" t="s">
        <v>12345</v>
      </c>
      <c r="C4805" t="s">
        <v>19496</v>
      </c>
      <c r="E4805" t="s">
        <v>16502</v>
      </c>
      <c r="F4805" s="3">
        <v>0</v>
      </c>
      <c r="G4805" s="3">
        <v>0</v>
      </c>
      <c r="H4805" s="255">
        <v>39156</v>
      </c>
      <c r="I4805" s="270">
        <v>15.916666666666666</v>
      </c>
      <c r="J4805" s="3">
        <v>-1</v>
      </c>
      <c r="K4805" s="3" t="s">
        <v>12343</v>
      </c>
      <c r="L4805" s="3" t="s">
        <v>4753</v>
      </c>
      <c r="M4805" s="3" t="s">
        <v>4753</v>
      </c>
      <c r="N4805" s="3" t="s">
        <v>4722</v>
      </c>
      <c r="O4805" s="3" t="s">
        <v>4715</v>
      </c>
      <c r="P4805" s="3"/>
      <c r="Q4805" s="3"/>
      <c r="R4805" s="3"/>
      <c r="S4805" s="3"/>
      <c r="T4805" s="3" t="s">
        <v>4716</v>
      </c>
    </row>
    <row r="4806" spans="2:20">
      <c r="B4806" t="s">
        <v>12345</v>
      </c>
      <c r="C4806" t="s">
        <v>19497</v>
      </c>
      <c r="E4806" t="s">
        <v>16313</v>
      </c>
      <c r="F4806" s="3">
        <v>0</v>
      </c>
      <c r="G4806" s="3">
        <v>0</v>
      </c>
      <c r="H4806" s="255">
        <v>39168</v>
      </c>
      <c r="I4806" s="270">
        <v>15.916666666666666</v>
      </c>
      <c r="J4806" s="3">
        <v>-1</v>
      </c>
      <c r="K4806" s="3" t="s">
        <v>4752</v>
      </c>
      <c r="L4806" s="3" t="s">
        <v>4753</v>
      </c>
      <c r="M4806" s="3" t="s">
        <v>4753</v>
      </c>
      <c r="N4806" s="3" t="s">
        <v>4718</v>
      </c>
      <c r="O4806" s="3" t="s">
        <v>4715</v>
      </c>
      <c r="P4806" s="3"/>
      <c r="Q4806" s="3"/>
      <c r="R4806" s="3"/>
      <c r="S4806" s="3"/>
      <c r="T4806" s="3" t="s">
        <v>4716</v>
      </c>
    </row>
    <row r="4807" spans="2:20">
      <c r="B4807" t="s">
        <v>12345</v>
      </c>
      <c r="C4807" t="s">
        <v>19498</v>
      </c>
      <c r="E4807" t="s">
        <v>13484</v>
      </c>
      <c r="F4807" s="3">
        <v>0</v>
      </c>
      <c r="G4807" s="3">
        <v>0</v>
      </c>
      <c r="H4807" s="255">
        <v>39141</v>
      </c>
      <c r="I4807" s="270">
        <v>16</v>
      </c>
      <c r="J4807" s="3">
        <v>-1</v>
      </c>
      <c r="K4807" s="3" t="s">
        <v>12343</v>
      </c>
      <c r="L4807" s="3" t="s">
        <v>5197</v>
      </c>
      <c r="M4807" s="3" t="s">
        <v>19499</v>
      </c>
      <c r="N4807" s="3" t="s">
        <v>4731</v>
      </c>
      <c r="O4807" s="3" t="s">
        <v>4715</v>
      </c>
      <c r="P4807" s="3"/>
      <c r="Q4807" s="3"/>
      <c r="R4807" s="3"/>
      <c r="S4807" s="3"/>
      <c r="T4807" s="3" t="s">
        <v>4716</v>
      </c>
    </row>
    <row r="4808" spans="2:20">
      <c r="B4808" t="s">
        <v>12345</v>
      </c>
      <c r="C4808" t="s">
        <v>19500</v>
      </c>
      <c r="E4808" t="s">
        <v>13143</v>
      </c>
      <c r="F4808" s="3">
        <v>0</v>
      </c>
      <c r="G4808" s="3">
        <v>0</v>
      </c>
      <c r="H4808" s="255">
        <v>39127</v>
      </c>
      <c r="I4808" s="270">
        <v>16</v>
      </c>
      <c r="J4808" s="3">
        <v>204331</v>
      </c>
      <c r="K4808" s="3" t="s">
        <v>12343</v>
      </c>
      <c r="L4808" s="3" t="s">
        <v>4726</v>
      </c>
      <c r="M4808" s="3" t="s">
        <v>4994</v>
      </c>
      <c r="N4808" s="3" t="s">
        <v>4712</v>
      </c>
      <c r="O4808" s="3" t="s">
        <v>4715</v>
      </c>
      <c r="P4808" s="3"/>
      <c r="Q4808" s="3"/>
      <c r="R4808" s="3"/>
      <c r="S4808" s="3"/>
      <c r="T4808" s="3" t="s">
        <v>4716</v>
      </c>
    </row>
    <row r="4809" spans="2:20">
      <c r="B4809" t="s">
        <v>12345</v>
      </c>
      <c r="C4809" t="s">
        <v>19501</v>
      </c>
      <c r="E4809" t="s">
        <v>13850</v>
      </c>
      <c r="F4809" s="3">
        <v>0</v>
      </c>
      <c r="G4809" s="3">
        <v>0</v>
      </c>
      <c r="H4809" s="255">
        <v>39122</v>
      </c>
      <c r="I4809" s="270">
        <v>16</v>
      </c>
      <c r="J4809" s="3">
        <v>-1</v>
      </c>
      <c r="K4809" s="3" t="s">
        <v>12343</v>
      </c>
      <c r="L4809" s="3" t="s">
        <v>4726</v>
      </c>
      <c r="M4809" s="3" t="s">
        <v>14088</v>
      </c>
      <c r="N4809" s="3" t="s">
        <v>4712</v>
      </c>
      <c r="O4809" s="3" t="s">
        <v>4715</v>
      </c>
      <c r="P4809" s="3"/>
      <c r="Q4809" s="3"/>
      <c r="R4809" s="3"/>
      <c r="S4809" s="3"/>
      <c r="T4809" s="3" t="s">
        <v>4716</v>
      </c>
    </row>
    <row r="4810" spans="2:20">
      <c r="B4810" t="s">
        <v>12345</v>
      </c>
      <c r="C4810" t="s">
        <v>19502</v>
      </c>
      <c r="E4810" t="s">
        <v>14276</v>
      </c>
      <c r="F4810" s="3">
        <v>0</v>
      </c>
      <c r="G4810" s="3">
        <v>0</v>
      </c>
      <c r="H4810" s="255">
        <v>39116</v>
      </c>
      <c r="I4810" s="270">
        <v>16</v>
      </c>
      <c r="J4810" s="3">
        <v>-1</v>
      </c>
      <c r="K4810" s="3" t="s">
        <v>4752</v>
      </c>
      <c r="L4810" s="3" t="s">
        <v>4726</v>
      </c>
      <c r="M4810" s="3" t="s">
        <v>4994</v>
      </c>
      <c r="N4810" s="3" t="s">
        <v>4722</v>
      </c>
      <c r="O4810" s="3" t="s">
        <v>4715</v>
      </c>
      <c r="P4810" s="3"/>
      <c r="Q4810" s="3"/>
      <c r="R4810" s="3"/>
      <c r="S4810" s="3"/>
      <c r="T4810" s="3" t="s">
        <v>4716</v>
      </c>
    </row>
    <row r="4811" spans="2:20">
      <c r="B4811" t="s">
        <v>12345</v>
      </c>
      <c r="C4811" t="s">
        <v>19503</v>
      </c>
      <c r="E4811" t="s">
        <v>12762</v>
      </c>
      <c r="F4811" s="3">
        <v>0</v>
      </c>
      <c r="G4811" s="3">
        <v>0</v>
      </c>
      <c r="H4811" s="255">
        <v>39137</v>
      </c>
      <c r="I4811" s="270">
        <v>16</v>
      </c>
      <c r="J4811" s="3">
        <v>72817</v>
      </c>
      <c r="K4811" s="3" t="s">
        <v>12343</v>
      </c>
      <c r="L4811" s="3" t="s">
        <v>4726</v>
      </c>
      <c r="M4811" s="3" t="s">
        <v>12795</v>
      </c>
      <c r="N4811" s="3" t="s">
        <v>4731</v>
      </c>
      <c r="O4811" s="3" t="s">
        <v>4715</v>
      </c>
      <c r="P4811" s="3"/>
      <c r="Q4811" s="3"/>
      <c r="R4811" s="3"/>
      <c r="S4811" s="3"/>
      <c r="T4811" s="3" t="s">
        <v>4716</v>
      </c>
    </row>
    <row r="4812" spans="2:20">
      <c r="B4812" t="s">
        <v>12345</v>
      </c>
      <c r="C4812" t="s">
        <v>19504</v>
      </c>
      <c r="E4812" t="s">
        <v>14838</v>
      </c>
      <c r="F4812" s="3">
        <v>0</v>
      </c>
      <c r="G4812" s="3">
        <v>0</v>
      </c>
      <c r="H4812" s="255">
        <v>39141</v>
      </c>
      <c r="I4812" s="270">
        <v>16</v>
      </c>
      <c r="J4812" s="3">
        <v>-1</v>
      </c>
      <c r="K4812" s="3" t="s">
        <v>4752</v>
      </c>
      <c r="L4812" s="3" t="s">
        <v>4726</v>
      </c>
      <c r="M4812" s="3" t="s">
        <v>4994</v>
      </c>
      <c r="N4812" s="3" t="s">
        <v>4731</v>
      </c>
      <c r="O4812" s="3" t="s">
        <v>4715</v>
      </c>
      <c r="P4812" s="3"/>
      <c r="Q4812" s="3"/>
      <c r="R4812" s="3"/>
      <c r="S4812" s="3"/>
      <c r="T4812" s="3" t="s">
        <v>4716</v>
      </c>
    </row>
    <row r="4813" spans="2:20">
      <c r="B4813" t="s">
        <v>12345</v>
      </c>
      <c r="C4813" t="s">
        <v>19505</v>
      </c>
      <c r="E4813" t="s">
        <v>19506</v>
      </c>
      <c r="F4813" s="3">
        <v>2</v>
      </c>
      <c r="G4813" s="3">
        <v>8740.09</v>
      </c>
      <c r="H4813" s="255">
        <v>39129</v>
      </c>
      <c r="I4813" s="270">
        <v>16</v>
      </c>
      <c r="J4813" s="3">
        <v>-1</v>
      </c>
      <c r="K4813" s="3" t="s">
        <v>4752</v>
      </c>
      <c r="L4813" s="3" t="s">
        <v>5197</v>
      </c>
      <c r="M4813" s="3" t="s">
        <v>12599</v>
      </c>
      <c r="N4813" s="3" t="s">
        <v>4722</v>
      </c>
      <c r="O4813" s="3" t="s">
        <v>4715</v>
      </c>
      <c r="P4813" s="3"/>
      <c r="Q4813" s="3"/>
      <c r="R4813" s="3"/>
      <c r="S4813" s="3"/>
      <c r="T4813" s="3" t="s">
        <v>4716</v>
      </c>
    </row>
    <row r="4814" spans="2:20">
      <c r="B4814" t="s">
        <v>12345</v>
      </c>
      <c r="C4814" t="s">
        <v>19507</v>
      </c>
      <c r="E4814" t="s">
        <v>12949</v>
      </c>
      <c r="F4814" s="3">
        <v>0</v>
      </c>
      <c r="G4814" s="3">
        <v>0</v>
      </c>
      <c r="H4814" s="255">
        <v>39141</v>
      </c>
      <c r="I4814" s="270">
        <v>16</v>
      </c>
      <c r="J4814" s="3">
        <v>-1</v>
      </c>
      <c r="K4814" s="3" t="s">
        <v>12343</v>
      </c>
      <c r="L4814" s="3" t="s">
        <v>4726</v>
      </c>
      <c r="M4814" s="3" t="s">
        <v>19508</v>
      </c>
      <c r="N4814" s="3" t="s">
        <v>4718</v>
      </c>
      <c r="O4814" s="3" t="s">
        <v>4715</v>
      </c>
      <c r="P4814" s="3"/>
      <c r="Q4814" s="3"/>
      <c r="R4814" s="3"/>
      <c r="S4814" s="3"/>
      <c r="T4814" s="3" t="s">
        <v>4716</v>
      </c>
    </row>
    <row r="4815" spans="2:20">
      <c r="B4815" t="s">
        <v>12345</v>
      </c>
      <c r="C4815" t="s">
        <v>19509</v>
      </c>
      <c r="E4815" t="s">
        <v>16234</v>
      </c>
      <c r="F4815" s="3">
        <v>0</v>
      </c>
      <c r="G4815" s="3">
        <v>0</v>
      </c>
      <c r="H4815" s="255">
        <v>39141</v>
      </c>
      <c r="I4815" s="270">
        <v>16</v>
      </c>
      <c r="J4815" s="3">
        <v>-1</v>
      </c>
      <c r="K4815" s="3" t="s">
        <v>4752</v>
      </c>
      <c r="L4815" s="3" t="s">
        <v>4753</v>
      </c>
      <c r="M4815" s="3" t="s">
        <v>4753</v>
      </c>
      <c r="N4815" s="3" t="s">
        <v>4722</v>
      </c>
      <c r="O4815" s="3" t="s">
        <v>4715</v>
      </c>
      <c r="P4815" s="3"/>
      <c r="Q4815" s="3"/>
      <c r="R4815" s="3"/>
      <c r="S4815" s="3"/>
      <c r="T4815" s="3" t="s">
        <v>4716</v>
      </c>
    </row>
    <row r="4816" spans="2:20">
      <c r="B4816" t="s">
        <v>12345</v>
      </c>
      <c r="C4816" t="s">
        <v>19510</v>
      </c>
      <c r="E4816" t="s">
        <v>15468</v>
      </c>
      <c r="F4816" s="3">
        <v>0</v>
      </c>
      <c r="G4816" s="3">
        <v>0</v>
      </c>
      <c r="H4816" s="255">
        <v>39084</v>
      </c>
      <c r="I4816" s="270">
        <v>16.083333333333332</v>
      </c>
      <c r="J4816" s="3">
        <v>-1</v>
      </c>
      <c r="K4816" s="3" t="s">
        <v>4752</v>
      </c>
      <c r="L4816" s="3" t="s">
        <v>4753</v>
      </c>
      <c r="M4816" s="3" t="s">
        <v>4753</v>
      </c>
      <c r="N4816" s="3" t="s">
        <v>4718</v>
      </c>
      <c r="O4816" s="3" t="s">
        <v>4715</v>
      </c>
      <c r="P4816" s="3"/>
      <c r="Q4816" s="3"/>
      <c r="R4816" s="3"/>
      <c r="S4816" s="3"/>
      <c r="T4816" s="3" t="s">
        <v>4716</v>
      </c>
    </row>
    <row r="4817" spans="2:20">
      <c r="B4817" t="s">
        <v>12345</v>
      </c>
      <c r="C4817" t="s">
        <v>19511</v>
      </c>
      <c r="E4817" t="s">
        <v>16835</v>
      </c>
      <c r="F4817" s="3">
        <v>0</v>
      </c>
      <c r="G4817" s="3">
        <v>0</v>
      </c>
      <c r="H4817" s="255">
        <v>39107</v>
      </c>
      <c r="I4817" s="270">
        <v>16.083333333333332</v>
      </c>
      <c r="J4817" s="3">
        <v>-1</v>
      </c>
      <c r="K4817" s="3" t="s">
        <v>4752</v>
      </c>
      <c r="L4817" s="3" t="s">
        <v>4753</v>
      </c>
      <c r="M4817" s="3" t="s">
        <v>4753</v>
      </c>
      <c r="N4817" s="3" t="s">
        <v>4722</v>
      </c>
      <c r="O4817" s="3" t="s">
        <v>4715</v>
      </c>
      <c r="P4817" s="3"/>
      <c r="Q4817" s="3"/>
      <c r="R4817" s="3"/>
      <c r="S4817" s="3"/>
      <c r="T4817" s="3" t="s">
        <v>4716</v>
      </c>
    </row>
    <row r="4818" spans="2:20">
      <c r="B4818" t="s">
        <v>12345</v>
      </c>
      <c r="C4818" t="s">
        <v>19512</v>
      </c>
      <c r="E4818" t="s">
        <v>13191</v>
      </c>
      <c r="F4818" s="3">
        <v>0</v>
      </c>
      <c r="G4818" s="3">
        <v>0</v>
      </c>
      <c r="H4818" s="255">
        <v>39105</v>
      </c>
      <c r="I4818" s="270">
        <v>16.083333333333332</v>
      </c>
      <c r="J4818" s="3">
        <v>-1</v>
      </c>
      <c r="K4818" s="3" t="s">
        <v>4752</v>
      </c>
      <c r="L4818" s="3" t="s">
        <v>5197</v>
      </c>
      <c r="M4818" s="3" t="s">
        <v>13614</v>
      </c>
      <c r="N4818" s="3" t="s">
        <v>4712</v>
      </c>
      <c r="O4818" s="3" t="s">
        <v>4715</v>
      </c>
      <c r="P4818" s="3"/>
      <c r="Q4818" s="3"/>
      <c r="R4818" s="3"/>
      <c r="S4818" s="3"/>
      <c r="T4818" s="3" t="s">
        <v>4716</v>
      </c>
    </row>
    <row r="4819" spans="2:20">
      <c r="B4819" t="s">
        <v>12345</v>
      </c>
      <c r="C4819" t="s">
        <v>19513</v>
      </c>
      <c r="E4819" t="s">
        <v>15221</v>
      </c>
      <c r="F4819" s="3">
        <v>1</v>
      </c>
      <c r="G4819" s="3">
        <v>3319.22</v>
      </c>
      <c r="H4819" s="255">
        <v>39104</v>
      </c>
      <c r="I4819" s="270">
        <v>16.083333333333332</v>
      </c>
      <c r="J4819" s="3">
        <v>-1</v>
      </c>
      <c r="K4819" s="3" t="s">
        <v>12343</v>
      </c>
      <c r="L4819" s="3" t="s">
        <v>4726</v>
      </c>
      <c r="M4819" s="3" t="s">
        <v>4994</v>
      </c>
      <c r="N4819" s="3" t="s">
        <v>4731</v>
      </c>
      <c r="O4819" s="3" t="s">
        <v>4715</v>
      </c>
      <c r="P4819" s="3"/>
      <c r="Q4819" s="3"/>
      <c r="R4819" s="3"/>
      <c r="S4819" s="3"/>
      <c r="T4819" s="3" t="s">
        <v>4716</v>
      </c>
    </row>
    <row r="4820" spans="2:20">
      <c r="B4820" t="s">
        <v>12345</v>
      </c>
      <c r="C4820" t="s">
        <v>19514</v>
      </c>
      <c r="E4820" t="s">
        <v>15106</v>
      </c>
      <c r="F4820" s="3">
        <v>0</v>
      </c>
      <c r="G4820" s="3">
        <v>0</v>
      </c>
      <c r="H4820" s="255">
        <v>39087</v>
      </c>
      <c r="I4820" s="270">
        <v>16.083333333333332</v>
      </c>
      <c r="J4820" s="3">
        <v>-1</v>
      </c>
      <c r="K4820" s="3" t="s">
        <v>4752</v>
      </c>
      <c r="L4820" s="3" t="s">
        <v>5197</v>
      </c>
      <c r="M4820" s="3" t="s">
        <v>12363</v>
      </c>
      <c r="N4820" s="3" t="s">
        <v>4722</v>
      </c>
      <c r="O4820" s="3" t="s">
        <v>4715</v>
      </c>
      <c r="P4820" s="3"/>
      <c r="Q4820" s="3"/>
      <c r="R4820" s="3"/>
      <c r="S4820" s="3"/>
      <c r="T4820" s="3" t="s">
        <v>4716</v>
      </c>
    </row>
    <row r="4821" spans="2:20">
      <c r="B4821" t="s">
        <v>12345</v>
      </c>
      <c r="C4821" t="s">
        <v>19515</v>
      </c>
      <c r="E4821" t="s">
        <v>15896</v>
      </c>
      <c r="F4821" s="3">
        <v>0</v>
      </c>
      <c r="G4821" s="3">
        <v>0</v>
      </c>
      <c r="H4821" s="255">
        <v>39084</v>
      </c>
      <c r="I4821" s="270">
        <v>16.083333333333332</v>
      </c>
      <c r="J4821" s="3">
        <v>174017</v>
      </c>
      <c r="K4821" s="3" t="s">
        <v>4752</v>
      </c>
      <c r="L4821" s="3" t="s">
        <v>4726</v>
      </c>
      <c r="M4821" s="3" t="s">
        <v>5228</v>
      </c>
      <c r="N4821" s="3" t="s">
        <v>4722</v>
      </c>
      <c r="O4821" s="3" t="s">
        <v>4715</v>
      </c>
      <c r="P4821" s="3"/>
      <c r="Q4821" s="3"/>
      <c r="R4821" s="3"/>
      <c r="S4821" s="3"/>
      <c r="T4821" s="3" t="s">
        <v>4716</v>
      </c>
    </row>
    <row r="4822" spans="2:20">
      <c r="B4822" t="s">
        <v>12345</v>
      </c>
      <c r="C4822" t="s">
        <v>19516</v>
      </c>
      <c r="E4822" t="s">
        <v>12949</v>
      </c>
      <c r="F4822" s="3">
        <v>0</v>
      </c>
      <c r="G4822" s="3">
        <v>0</v>
      </c>
      <c r="H4822" s="255">
        <v>39108</v>
      </c>
      <c r="I4822" s="270">
        <v>16.083333333333332</v>
      </c>
      <c r="J4822" s="3">
        <v>-1</v>
      </c>
      <c r="K4822" s="3" t="s">
        <v>4752</v>
      </c>
      <c r="L4822" s="3" t="s">
        <v>5324</v>
      </c>
      <c r="M4822" s="3" t="s">
        <v>10076</v>
      </c>
      <c r="N4822" s="3" t="s">
        <v>4722</v>
      </c>
      <c r="O4822" s="3" t="s">
        <v>4715</v>
      </c>
      <c r="P4822" s="3"/>
      <c r="Q4822" s="3"/>
      <c r="R4822" s="3"/>
      <c r="S4822" s="3"/>
      <c r="T4822" s="3" t="s">
        <v>4716</v>
      </c>
    </row>
    <row r="4823" spans="2:20">
      <c r="B4823" t="s">
        <v>12345</v>
      </c>
      <c r="C4823" t="s">
        <v>19517</v>
      </c>
      <c r="E4823" t="s">
        <v>17217</v>
      </c>
      <c r="F4823" s="3">
        <v>0</v>
      </c>
      <c r="G4823" s="3">
        <v>0</v>
      </c>
      <c r="H4823" s="255">
        <v>39113</v>
      </c>
      <c r="I4823" s="270">
        <v>16.083333333333332</v>
      </c>
      <c r="J4823" s="3">
        <v>-1</v>
      </c>
      <c r="K4823" s="3" t="s">
        <v>4752</v>
      </c>
      <c r="L4823" s="3" t="s">
        <v>4726</v>
      </c>
      <c r="M4823" s="3" t="s">
        <v>11774</v>
      </c>
      <c r="N4823" s="3" t="s">
        <v>4731</v>
      </c>
      <c r="O4823" s="3" t="s">
        <v>4715</v>
      </c>
      <c r="P4823" s="3"/>
      <c r="Q4823" s="3"/>
      <c r="R4823" s="3"/>
      <c r="S4823" s="3"/>
      <c r="T4823" s="3" t="s">
        <v>4716</v>
      </c>
    </row>
    <row r="4824" spans="2:20">
      <c r="B4824" t="s">
        <v>12345</v>
      </c>
      <c r="C4824" t="s">
        <v>19518</v>
      </c>
      <c r="E4824" t="s">
        <v>16630</v>
      </c>
      <c r="F4824" s="3">
        <v>1</v>
      </c>
      <c r="G4824" s="3">
        <v>989.11</v>
      </c>
      <c r="H4824" s="255">
        <v>39084</v>
      </c>
      <c r="I4824" s="270">
        <v>16.083333333333332</v>
      </c>
      <c r="J4824" s="3">
        <v>-1</v>
      </c>
      <c r="K4824" s="3" t="s">
        <v>4752</v>
      </c>
      <c r="L4824" s="3" t="s">
        <v>5324</v>
      </c>
      <c r="M4824" s="3" t="s">
        <v>16282</v>
      </c>
      <c r="N4824" s="3" t="s">
        <v>4718</v>
      </c>
      <c r="O4824" s="3" t="s">
        <v>4715</v>
      </c>
      <c r="P4824" s="3"/>
      <c r="Q4824" s="3"/>
      <c r="R4824" s="3"/>
      <c r="S4824" s="3"/>
      <c r="T4824" s="3" t="s">
        <v>4716</v>
      </c>
    </row>
    <row r="4825" spans="2:20">
      <c r="B4825" t="s">
        <v>12345</v>
      </c>
      <c r="C4825" t="s">
        <v>19519</v>
      </c>
      <c r="E4825" t="s">
        <v>15551</v>
      </c>
      <c r="F4825" s="3">
        <v>0</v>
      </c>
      <c r="G4825" s="3">
        <v>0</v>
      </c>
      <c r="H4825" s="255">
        <v>39099</v>
      </c>
      <c r="I4825" s="270">
        <v>16.083333333333332</v>
      </c>
      <c r="J4825" s="3">
        <v>-1</v>
      </c>
      <c r="K4825" s="3" t="s">
        <v>4752</v>
      </c>
      <c r="L4825" s="3" t="s">
        <v>5324</v>
      </c>
      <c r="M4825" s="3" t="s">
        <v>7123</v>
      </c>
      <c r="N4825" s="3" t="s">
        <v>4731</v>
      </c>
      <c r="O4825" s="3" t="s">
        <v>4715</v>
      </c>
      <c r="P4825" s="3"/>
      <c r="Q4825" s="3"/>
      <c r="R4825" s="3"/>
      <c r="S4825" s="3"/>
      <c r="T4825" s="3" t="s">
        <v>4716</v>
      </c>
    </row>
    <row r="4826" spans="2:20">
      <c r="B4826" t="s">
        <v>12345</v>
      </c>
      <c r="C4826" t="s">
        <v>19520</v>
      </c>
      <c r="E4826" t="s">
        <v>18218</v>
      </c>
      <c r="F4826" s="3">
        <v>0</v>
      </c>
      <c r="G4826" s="3">
        <v>0</v>
      </c>
      <c r="H4826" s="255">
        <v>39104</v>
      </c>
      <c r="I4826" s="270">
        <v>16.083333333333332</v>
      </c>
      <c r="J4826" s="3">
        <v>-1</v>
      </c>
      <c r="K4826" s="3" t="s">
        <v>4752</v>
      </c>
      <c r="L4826" s="3" t="s">
        <v>4726</v>
      </c>
      <c r="M4826" s="3" t="s">
        <v>4994</v>
      </c>
      <c r="N4826" s="3" t="s">
        <v>4718</v>
      </c>
      <c r="O4826" s="3" t="s">
        <v>4715</v>
      </c>
      <c r="P4826" s="3"/>
      <c r="Q4826" s="3"/>
      <c r="R4826" s="3"/>
      <c r="S4826" s="3"/>
      <c r="T4826" s="3" t="s">
        <v>4716</v>
      </c>
    </row>
    <row r="4827" spans="2:20">
      <c r="B4827" t="s">
        <v>12345</v>
      </c>
      <c r="C4827" t="s">
        <v>19521</v>
      </c>
      <c r="E4827" t="s">
        <v>13290</v>
      </c>
      <c r="F4827" s="3">
        <v>0</v>
      </c>
      <c r="G4827" s="3">
        <v>0</v>
      </c>
      <c r="H4827" s="255">
        <v>39097</v>
      </c>
      <c r="I4827" s="270">
        <v>16.083333333333332</v>
      </c>
      <c r="J4827" s="3">
        <v>198038</v>
      </c>
      <c r="K4827" s="3" t="s">
        <v>12343</v>
      </c>
      <c r="L4827" s="3" t="s">
        <v>4726</v>
      </c>
      <c r="M4827" s="3" t="s">
        <v>12473</v>
      </c>
      <c r="N4827" s="3" t="s">
        <v>4712</v>
      </c>
      <c r="O4827" s="3" t="s">
        <v>4715</v>
      </c>
      <c r="P4827" s="3"/>
      <c r="Q4827" s="3"/>
      <c r="R4827" s="3"/>
      <c r="S4827" s="3"/>
      <c r="T4827" s="3" t="s">
        <v>4716</v>
      </c>
    </row>
    <row r="4828" spans="2:20">
      <c r="B4828" t="s">
        <v>12345</v>
      </c>
      <c r="C4828" t="s">
        <v>19522</v>
      </c>
      <c r="E4828" t="s">
        <v>14755</v>
      </c>
      <c r="F4828" s="3">
        <v>0</v>
      </c>
      <c r="G4828" s="3">
        <v>0</v>
      </c>
      <c r="H4828" s="255">
        <v>39098</v>
      </c>
      <c r="I4828" s="270">
        <v>16.083333333333332</v>
      </c>
      <c r="J4828" s="3">
        <v>-1</v>
      </c>
      <c r="K4828" s="3" t="s">
        <v>12343</v>
      </c>
      <c r="L4828" s="3" t="s">
        <v>4726</v>
      </c>
      <c r="M4828" s="3" t="s">
        <v>11774</v>
      </c>
      <c r="N4828" s="3" t="s">
        <v>4722</v>
      </c>
      <c r="O4828" s="3" t="s">
        <v>4715</v>
      </c>
      <c r="P4828" s="3"/>
      <c r="Q4828" s="3"/>
      <c r="R4828" s="3"/>
      <c r="S4828" s="3"/>
      <c r="T4828" s="3" t="s">
        <v>4716</v>
      </c>
    </row>
    <row r="4829" spans="2:20">
      <c r="B4829" t="s">
        <v>12345</v>
      </c>
      <c r="C4829" t="s">
        <v>19523</v>
      </c>
      <c r="E4829" t="s">
        <v>18711</v>
      </c>
      <c r="F4829" s="3">
        <v>1</v>
      </c>
      <c r="G4829" s="3">
        <v>1951.46</v>
      </c>
      <c r="H4829" s="255">
        <v>39101</v>
      </c>
      <c r="I4829" s="270">
        <v>16.083333333333332</v>
      </c>
      <c r="J4829" s="3">
        <v>-1</v>
      </c>
      <c r="K4829" s="3" t="s">
        <v>12343</v>
      </c>
      <c r="L4829" s="3" t="s">
        <v>4753</v>
      </c>
      <c r="M4829" s="3" t="s">
        <v>4753</v>
      </c>
      <c r="N4829" s="3" t="s">
        <v>4718</v>
      </c>
      <c r="O4829" s="3" t="s">
        <v>4715</v>
      </c>
      <c r="P4829" s="3"/>
      <c r="Q4829" s="3"/>
      <c r="R4829" s="3"/>
      <c r="S4829" s="3"/>
      <c r="T4829" s="3" t="s">
        <v>4716</v>
      </c>
    </row>
    <row r="4830" spans="2:20">
      <c r="B4830" t="s">
        <v>12345</v>
      </c>
      <c r="C4830" t="s">
        <v>19524</v>
      </c>
      <c r="E4830" t="s">
        <v>14595</v>
      </c>
      <c r="F4830" s="3">
        <v>0</v>
      </c>
      <c r="G4830" s="3">
        <v>0</v>
      </c>
      <c r="H4830" s="255">
        <v>39069</v>
      </c>
      <c r="I4830" s="270">
        <v>16.166666666666668</v>
      </c>
      <c r="J4830" s="3">
        <v>-1</v>
      </c>
      <c r="K4830" s="3" t="s">
        <v>4752</v>
      </c>
      <c r="L4830" s="3" t="s">
        <v>4753</v>
      </c>
      <c r="M4830" s="3" t="s">
        <v>4753</v>
      </c>
      <c r="N4830" s="3" t="s">
        <v>4722</v>
      </c>
      <c r="O4830" s="3" t="s">
        <v>4715</v>
      </c>
      <c r="P4830" s="3"/>
      <c r="Q4830" s="3"/>
      <c r="R4830" s="3"/>
      <c r="S4830" s="3"/>
      <c r="T4830" s="3" t="s">
        <v>4716</v>
      </c>
    </row>
    <row r="4831" spans="2:20">
      <c r="B4831" t="s">
        <v>12345</v>
      </c>
      <c r="C4831" t="s">
        <v>19525</v>
      </c>
      <c r="E4831" t="s">
        <v>17260</v>
      </c>
      <c r="F4831" s="3">
        <v>0</v>
      </c>
      <c r="G4831" s="3">
        <v>0</v>
      </c>
      <c r="H4831" s="255">
        <v>39079</v>
      </c>
      <c r="I4831" s="270">
        <v>16.166666666666668</v>
      </c>
      <c r="J4831" s="3">
        <v>-1</v>
      </c>
      <c r="K4831" s="3" t="s">
        <v>12343</v>
      </c>
      <c r="L4831" s="3" t="s">
        <v>4726</v>
      </c>
      <c r="M4831" s="3" t="s">
        <v>5228</v>
      </c>
      <c r="N4831" s="3" t="s">
        <v>4712</v>
      </c>
      <c r="O4831" s="3" t="s">
        <v>4715</v>
      </c>
      <c r="P4831" s="3"/>
      <c r="Q4831" s="3"/>
      <c r="R4831" s="3"/>
      <c r="S4831" s="3"/>
      <c r="T4831" s="3" t="s">
        <v>4716</v>
      </c>
    </row>
    <row r="4832" spans="2:20">
      <c r="B4832" t="s">
        <v>12345</v>
      </c>
      <c r="C4832" t="s">
        <v>19526</v>
      </c>
      <c r="E4832" t="s">
        <v>13526</v>
      </c>
      <c r="F4832" s="3">
        <v>0</v>
      </c>
      <c r="G4832" s="3">
        <v>0</v>
      </c>
      <c r="H4832" s="255">
        <v>39064</v>
      </c>
      <c r="I4832" s="270">
        <v>16.166666666666668</v>
      </c>
      <c r="J4832" s="3">
        <v>251449</v>
      </c>
      <c r="K4832" s="3" t="s">
        <v>4752</v>
      </c>
      <c r="L4832" s="3" t="s">
        <v>4726</v>
      </c>
      <c r="M4832" s="3" t="s">
        <v>5228</v>
      </c>
      <c r="N4832" s="3" t="s">
        <v>4722</v>
      </c>
      <c r="O4832" s="3" t="s">
        <v>4715</v>
      </c>
      <c r="P4832" s="3"/>
      <c r="Q4832" s="3"/>
      <c r="R4832" s="3"/>
      <c r="S4832" s="3"/>
      <c r="T4832" s="3" t="s">
        <v>4716</v>
      </c>
    </row>
    <row r="4833" spans="2:20">
      <c r="B4833" t="s">
        <v>12345</v>
      </c>
      <c r="C4833" t="s">
        <v>19527</v>
      </c>
      <c r="E4833" t="s">
        <v>18971</v>
      </c>
      <c r="F4833" s="3">
        <v>0</v>
      </c>
      <c r="G4833" s="3">
        <v>0</v>
      </c>
      <c r="H4833" s="255">
        <v>39080</v>
      </c>
      <c r="I4833" s="270">
        <v>16.166666666666668</v>
      </c>
      <c r="J4833" s="3">
        <v>-1</v>
      </c>
      <c r="K4833" s="3" t="s">
        <v>4752</v>
      </c>
      <c r="L4833" s="3" t="s">
        <v>4726</v>
      </c>
      <c r="M4833" s="3" t="s">
        <v>5188</v>
      </c>
      <c r="N4833" s="3" t="s">
        <v>4718</v>
      </c>
      <c r="O4833" s="3" t="s">
        <v>4715</v>
      </c>
      <c r="P4833" s="3"/>
      <c r="Q4833" s="3"/>
      <c r="R4833" s="3"/>
      <c r="S4833" s="3"/>
      <c r="T4833" s="3" t="s">
        <v>4716</v>
      </c>
    </row>
    <row r="4834" spans="2:20">
      <c r="B4834" t="s">
        <v>12345</v>
      </c>
      <c r="C4834" t="s">
        <v>19528</v>
      </c>
      <c r="E4834" t="s">
        <v>14556</v>
      </c>
      <c r="F4834" s="3">
        <v>0</v>
      </c>
      <c r="G4834" s="3">
        <v>0</v>
      </c>
      <c r="H4834" s="255">
        <v>39081</v>
      </c>
      <c r="I4834" s="270">
        <v>16.166666666666668</v>
      </c>
      <c r="J4834" s="3">
        <v>-1</v>
      </c>
      <c r="K4834" s="3" t="s">
        <v>12343</v>
      </c>
      <c r="L4834" s="3" t="s">
        <v>5324</v>
      </c>
      <c r="M4834" s="3" t="s">
        <v>7123</v>
      </c>
      <c r="N4834" s="3" t="s">
        <v>4731</v>
      </c>
      <c r="O4834" s="3" t="s">
        <v>4715</v>
      </c>
      <c r="P4834" s="3"/>
      <c r="Q4834" s="3"/>
      <c r="R4834" s="3"/>
      <c r="S4834" s="3"/>
      <c r="T4834" s="3" t="s">
        <v>4716</v>
      </c>
    </row>
    <row r="4835" spans="2:20">
      <c r="B4835" t="s">
        <v>12345</v>
      </c>
      <c r="C4835" t="s">
        <v>19529</v>
      </c>
      <c r="E4835" t="s">
        <v>16621</v>
      </c>
      <c r="F4835" s="3">
        <v>0</v>
      </c>
      <c r="G4835" s="3">
        <v>0</v>
      </c>
      <c r="H4835" s="255">
        <v>39057</v>
      </c>
      <c r="I4835" s="270">
        <v>16.166666666666668</v>
      </c>
      <c r="J4835" s="3">
        <v>145886</v>
      </c>
      <c r="K4835" s="3" t="s">
        <v>12343</v>
      </c>
      <c r="L4835" s="3" t="s">
        <v>4726</v>
      </c>
      <c r="M4835" s="3" t="s">
        <v>5972</v>
      </c>
      <c r="N4835" s="3" t="s">
        <v>4712</v>
      </c>
      <c r="O4835" s="3" t="s">
        <v>4715</v>
      </c>
      <c r="P4835" s="3"/>
      <c r="Q4835" s="3"/>
      <c r="R4835" s="3"/>
      <c r="S4835" s="3"/>
      <c r="T4835" s="3" t="s">
        <v>4716</v>
      </c>
    </row>
    <row r="4836" spans="2:20">
      <c r="B4836" t="s">
        <v>12345</v>
      </c>
      <c r="C4836" t="s">
        <v>19530</v>
      </c>
      <c r="E4836" t="s">
        <v>13140</v>
      </c>
      <c r="F4836" s="3">
        <v>0</v>
      </c>
      <c r="G4836" s="3">
        <v>0</v>
      </c>
      <c r="H4836" s="255">
        <v>39069</v>
      </c>
      <c r="I4836" s="270">
        <v>16.166666666666668</v>
      </c>
      <c r="J4836" s="3">
        <v>-1</v>
      </c>
      <c r="K4836" s="3" t="s">
        <v>4752</v>
      </c>
      <c r="L4836" s="3" t="s">
        <v>4726</v>
      </c>
      <c r="M4836" s="3" t="s">
        <v>19531</v>
      </c>
      <c r="N4836" s="3" t="s">
        <v>4722</v>
      </c>
      <c r="O4836" s="3" t="s">
        <v>4715</v>
      </c>
      <c r="P4836" s="3"/>
      <c r="Q4836" s="3"/>
      <c r="R4836" s="3"/>
      <c r="S4836" s="3"/>
      <c r="T4836" s="3" t="s">
        <v>4716</v>
      </c>
    </row>
    <row r="4837" spans="2:20">
      <c r="B4837" t="s">
        <v>12345</v>
      </c>
      <c r="C4837" t="s">
        <v>19532</v>
      </c>
      <c r="E4837" t="s">
        <v>12979</v>
      </c>
      <c r="F4837" s="3">
        <v>0</v>
      </c>
      <c r="G4837" s="3">
        <v>0</v>
      </c>
      <c r="H4837" s="255">
        <v>39071</v>
      </c>
      <c r="I4837" s="270">
        <v>16.166666666666668</v>
      </c>
      <c r="J4837" s="3">
        <v>95075</v>
      </c>
      <c r="K4837" s="3" t="s">
        <v>12343</v>
      </c>
      <c r="L4837" s="3" t="s">
        <v>5197</v>
      </c>
      <c r="M4837" s="3" t="s">
        <v>19533</v>
      </c>
      <c r="N4837" s="3" t="s">
        <v>4712</v>
      </c>
      <c r="O4837" s="3" t="s">
        <v>4715</v>
      </c>
      <c r="P4837" s="3"/>
      <c r="Q4837" s="3"/>
      <c r="R4837" s="3"/>
      <c r="S4837" s="3"/>
      <c r="T4837" s="3" t="s">
        <v>4716</v>
      </c>
    </row>
    <row r="4838" spans="2:20">
      <c r="B4838" t="s">
        <v>12345</v>
      </c>
      <c r="C4838" t="s">
        <v>19534</v>
      </c>
      <c r="E4838" t="s">
        <v>12506</v>
      </c>
      <c r="F4838" s="3">
        <v>1</v>
      </c>
      <c r="G4838" s="3">
        <v>4300.55</v>
      </c>
      <c r="H4838" s="255">
        <v>39065</v>
      </c>
      <c r="I4838" s="270">
        <v>16.166666666666668</v>
      </c>
      <c r="J4838" s="3">
        <v>160144</v>
      </c>
      <c r="K4838" s="3" t="s">
        <v>12343</v>
      </c>
      <c r="L4838" s="3" t="s">
        <v>4726</v>
      </c>
      <c r="M4838" s="3" t="s">
        <v>5972</v>
      </c>
      <c r="N4838" s="3" t="s">
        <v>4718</v>
      </c>
      <c r="O4838" s="3" t="s">
        <v>4715</v>
      </c>
      <c r="P4838" s="3"/>
      <c r="Q4838" s="3"/>
      <c r="R4838" s="3"/>
      <c r="S4838" s="3"/>
      <c r="T4838" s="3" t="s">
        <v>4716</v>
      </c>
    </row>
    <row r="4839" spans="2:20">
      <c r="B4839" t="s">
        <v>12345</v>
      </c>
      <c r="C4839" t="s">
        <v>19535</v>
      </c>
      <c r="E4839" t="s">
        <v>14031</v>
      </c>
      <c r="F4839" s="3">
        <v>0</v>
      </c>
      <c r="G4839" s="3">
        <v>0</v>
      </c>
      <c r="H4839" s="255">
        <v>39079</v>
      </c>
      <c r="I4839" s="270">
        <v>16.166666666666668</v>
      </c>
      <c r="J4839" s="3">
        <v>-1</v>
      </c>
      <c r="K4839" s="3" t="s">
        <v>12343</v>
      </c>
      <c r="L4839" s="3" t="s">
        <v>4726</v>
      </c>
      <c r="M4839" s="3" t="s">
        <v>4994</v>
      </c>
      <c r="N4839" s="3" t="s">
        <v>4712</v>
      </c>
      <c r="O4839" s="3" t="s">
        <v>4715</v>
      </c>
      <c r="P4839" s="3"/>
      <c r="Q4839" s="3"/>
      <c r="R4839" s="3"/>
      <c r="S4839" s="3"/>
      <c r="T4839" s="3" t="s">
        <v>4716</v>
      </c>
    </row>
    <row r="4840" spans="2:20">
      <c r="B4840" t="s">
        <v>12345</v>
      </c>
      <c r="C4840" t="s">
        <v>19536</v>
      </c>
      <c r="E4840" t="s">
        <v>19537</v>
      </c>
      <c r="F4840" s="3">
        <v>0</v>
      </c>
      <c r="G4840" s="3">
        <v>0</v>
      </c>
      <c r="H4840" s="255">
        <v>39080</v>
      </c>
      <c r="I4840" s="270">
        <v>16.166666666666668</v>
      </c>
      <c r="J4840" s="3">
        <v>-1</v>
      </c>
      <c r="K4840" s="3" t="s">
        <v>4752</v>
      </c>
      <c r="L4840" s="3" t="s">
        <v>4753</v>
      </c>
      <c r="M4840" s="3" t="s">
        <v>4753</v>
      </c>
      <c r="N4840" s="3" t="s">
        <v>4722</v>
      </c>
      <c r="O4840" s="3" t="s">
        <v>4715</v>
      </c>
      <c r="P4840" s="3"/>
      <c r="Q4840" s="3"/>
      <c r="R4840" s="3"/>
      <c r="S4840" s="3"/>
      <c r="T4840" s="3" t="s">
        <v>4716</v>
      </c>
    </row>
    <row r="4841" spans="2:20">
      <c r="B4841" t="s">
        <v>12345</v>
      </c>
      <c r="C4841" t="s">
        <v>19538</v>
      </c>
      <c r="E4841" t="s">
        <v>15816</v>
      </c>
      <c r="F4841" s="3">
        <v>1</v>
      </c>
      <c r="G4841" s="3">
        <v>4300.55</v>
      </c>
      <c r="H4841" s="255">
        <v>39055</v>
      </c>
      <c r="I4841" s="270">
        <v>16.166666666666668</v>
      </c>
      <c r="J4841" s="3">
        <v>-1</v>
      </c>
      <c r="K4841" s="3" t="s">
        <v>4752</v>
      </c>
      <c r="L4841" s="3" t="s">
        <v>4753</v>
      </c>
      <c r="M4841" s="3" t="s">
        <v>4753</v>
      </c>
      <c r="N4841" s="3" t="s">
        <v>4722</v>
      </c>
      <c r="O4841" s="3" t="s">
        <v>4715</v>
      </c>
      <c r="P4841" s="3"/>
      <c r="Q4841" s="3"/>
      <c r="R4841" s="3"/>
      <c r="S4841" s="3"/>
      <c r="T4841" s="3" t="s">
        <v>4716</v>
      </c>
    </row>
    <row r="4842" spans="2:20">
      <c r="B4842" t="s">
        <v>12345</v>
      </c>
      <c r="C4842" t="s">
        <v>19539</v>
      </c>
      <c r="E4842" t="s">
        <v>15764</v>
      </c>
      <c r="F4842" s="3">
        <v>0</v>
      </c>
      <c r="G4842" s="3">
        <v>0</v>
      </c>
      <c r="H4842" s="255">
        <v>39051</v>
      </c>
      <c r="I4842" s="270">
        <v>16.25</v>
      </c>
      <c r="J4842" s="3">
        <v>-1</v>
      </c>
      <c r="K4842" s="3" t="s">
        <v>12343</v>
      </c>
      <c r="L4842" s="3" t="s">
        <v>5197</v>
      </c>
      <c r="M4842" s="3" t="s">
        <v>12352</v>
      </c>
      <c r="N4842" s="3" t="s">
        <v>4712</v>
      </c>
      <c r="O4842" s="3" t="s">
        <v>4715</v>
      </c>
      <c r="P4842" s="3"/>
      <c r="Q4842" s="3"/>
      <c r="R4842" s="3"/>
      <c r="S4842" s="3"/>
      <c r="T4842" s="3" t="s">
        <v>4716</v>
      </c>
    </row>
    <row r="4843" spans="2:20">
      <c r="B4843" t="s">
        <v>12345</v>
      </c>
      <c r="C4843" t="s">
        <v>19540</v>
      </c>
      <c r="E4843" t="s">
        <v>17301</v>
      </c>
      <c r="F4843" s="3">
        <v>1</v>
      </c>
      <c r="G4843" s="3">
        <v>4300.55</v>
      </c>
      <c r="H4843" s="255">
        <v>39050</v>
      </c>
      <c r="I4843" s="270">
        <v>16.25</v>
      </c>
      <c r="J4843" s="3">
        <v>-1</v>
      </c>
      <c r="K4843" s="3" t="s">
        <v>4752</v>
      </c>
      <c r="L4843" s="3" t="s">
        <v>4726</v>
      </c>
      <c r="M4843" s="3" t="s">
        <v>6504</v>
      </c>
      <c r="N4843" s="3" t="s">
        <v>4712</v>
      </c>
      <c r="O4843" s="3" t="s">
        <v>4715</v>
      </c>
      <c r="P4843" s="3"/>
      <c r="Q4843" s="3"/>
      <c r="R4843" s="3"/>
      <c r="S4843" s="3"/>
      <c r="T4843" s="3" t="s">
        <v>4716</v>
      </c>
    </row>
    <row r="4844" spans="2:20">
      <c r="B4844" t="s">
        <v>12345</v>
      </c>
      <c r="C4844" t="s">
        <v>19541</v>
      </c>
      <c r="E4844" t="s">
        <v>13322</v>
      </c>
      <c r="F4844" s="3">
        <v>0</v>
      </c>
      <c r="G4844" s="3">
        <v>0</v>
      </c>
      <c r="H4844" s="255">
        <v>39050</v>
      </c>
      <c r="I4844" s="270">
        <v>16.25</v>
      </c>
      <c r="J4844" s="3">
        <v>-1</v>
      </c>
      <c r="K4844" s="3" t="s">
        <v>12343</v>
      </c>
      <c r="L4844" s="3" t="s">
        <v>4726</v>
      </c>
      <c r="M4844" s="3" t="s">
        <v>11774</v>
      </c>
      <c r="N4844" s="3" t="s">
        <v>4722</v>
      </c>
      <c r="O4844" s="3" t="s">
        <v>4715</v>
      </c>
      <c r="P4844" s="3"/>
      <c r="Q4844" s="3"/>
      <c r="R4844" s="3"/>
      <c r="S4844" s="3"/>
      <c r="T4844" s="3" t="s">
        <v>4716</v>
      </c>
    </row>
    <row r="4845" spans="2:20">
      <c r="B4845" t="s">
        <v>12345</v>
      </c>
      <c r="C4845" t="s">
        <v>19542</v>
      </c>
      <c r="E4845" t="s">
        <v>18994</v>
      </c>
      <c r="F4845" s="3">
        <v>0</v>
      </c>
      <c r="G4845" s="3">
        <v>0</v>
      </c>
      <c r="H4845" s="255">
        <v>39050</v>
      </c>
      <c r="I4845" s="270">
        <v>16.25</v>
      </c>
      <c r="J4845" s="3">
        <v>-1</v>
      </c>
      <c r="K4845" s="3" t="s">
        <v>12343</v>
      </c>
      <c r="L4845" s="3" t="s">
        <v>5197</v>
      </c>
      <c r="M4845" s="3" t="s">
        <v>19543</v>
      </c>
      <c r="N4845" s="3" t="s">
        <v>4722</v>
      </c>
      <c r="O4845" s="3" t="s">
        <v>4715</v>
      </c>
      <c r="P4845" s="3"/>
      <c r="Q4845" s="3"/>
      <c r="R4845" s="3"/>
      <c r="S4845" s="3"/>
      <c r="T4845" s="3" t="s">
        <v>4716</v>
      </c>
    </row>
    <row r="4846" spans="2:20">
      <c r="B4846" t="s">
        <v>12345</v>
      </c>
      <c r="C4846" t="s">
        <v>19544</v>
      </c>
      <c r="E4846" t="s">
        <v>14523</v>
      </c>
      <c r="F4846" s="3">
        <v>0</v>
      </c>
      <c r="G4846" s="3">
        <v>0</v>
      </c>
      <c r="H4846" s="255">
        <v>39050</v>
      </c>
      <c r="I4846" s="270">
        <v>16.25</v>
      </c>
      <c r="J4846" s="3">
        <v>-1</v>
      </c>
      <c r="K4846" s="3" t="s">
        <v>12343</v>
      </c>
      <c r="L4846" s="3" t="s">
        <v>5197</v>
      </c>
      <c r="M4846" s="3" t="s">
        <v>9192</v>
      </c>
      <c r="N4846" s="3" t="s">
        <v>4718</v>
      </c>
      <c r="O4846" s="3" t="s">
        <v>4715</v>
      </c>
      <c r="P4846" s="3"/>
      <c r="Q4846" s="3"/>
      <c r="R4846" s="3"/>
      <c r="S4846" s="3"/>
      <c r="T4846" s="3" t="s">
        <v>4716</v>
      </c>
    </row>
    <row r="4847" spans="2:20">
      <c r="B4847" t="s">
        <v>12345</v>
      </c>
      <c r="C4847" t="s">
        <v>19545</v>
      </c>
      <c r="E4847" t="s">
        <v>12582</v>
      </c>
      <c r="F4847" s="3">
        <v>0</v>
      </c>
      <c r="G4847" s="3">
        <v>0</v>
      </c>
      <c r="H4847" s="255">
        <v>39051</v>
      </c>
      <c r="I4847" s="270">
        <v>16.25</v>
      </c>
      <c r="J4847" s="3">
        <v>133508</v>
      </c>
      <c r="K4847" s="3" t="s">
        <v>12343</v>
      </c>
      <c r="L4847" s="3" t="s">
        <v>5197</v>
      </c>
      <c r="M4847" s="3" t="s">
        <v>19546</v>
      </c>
      <c r="N4847" s="3" t="s">
        <v>4712</v>
      </c>
      <c r="O4847" s="3" t="s">
        <v>4715</v>
      </c>
      <c r="P4847" s="3"/>
      <c r="Q4847" s="3"/>
      <c r="R4847" s="3"/>
      <c r="S4847" s="3"/>
      <c r="T4847" s="3" t="s">
        <v>4716</v>
      </c>
    </row>
    <row r="4848" spans="2:20">
      <c r="B4848" t="s">
        <v>12345</v>
      </c>
      <c r="C4848" t="s">
        <v>19547</v>
      </c>
      <c r="E4848" t="s">
        <v>13058</v>
      </c>
      <c r="F4848" s="3">
        <v>1</v>
      </c>
      <c r="G4848" s="3">
        <v>2974.63</v>
      </c>
      <c r="H4848" s="255">
        <v>39035</v>
      </c>
      <c r="I4848" s="270">
        <v>16.25</v>
      </c>
      <c r="J4848" s="3">
        <v>150074</v>
      </c>
      <c r="K4848" s="3" t="s">
        <v>12343</v>
      </c>
      <c r="L4848" s="3" t="s">
        <v>4726</v>
      </c>
      <c r="M4848" s="3" t="s">
        <v>12795</v>
      </c>
      <c r="N4848" s="3" t="s">
        <v>4731</v>
      </c>
      <c r="O4848" s="3" t="s">
        <v>4715</v>
      </c>
      <c r="P4848" s="3"/>
      <c r="Q4848" s="3"/>
      <c r="R4848" s="3"/>
      <c r="S4848" s="3"/>
      <c r="T4848" s="3" t="s">
        <v>4716</v>
      </c>
    </row>
    <row r="4849" spans="2:20">
      <c r="B4849" t="s">
        <v>12345</v>
      </c>
      <c r="C4849" t="s">
        <v>19548</v>
      </c>
      <c r="E4849" t="s">
        <v>12853</v>
      </c>
      <c r="F4849" s="3">
        <v>0</v>
      </c>
      <c r="G4849" s="3">
        <v>0</v>
      </c>
      <c r="H4849" s="255">
        <v>39037</v>
      </c>
      <c r="I4849" s="270">
        <v>16.25</v>
      </c>
      <c r="J4849" s="3">
        <v>233968</v>
      </c>
      <c r="K4849" s="3" t="s">
        <v>12343</v>
      </c>
      <c r="L4849" s="3" t="s">
        <v>4726</v>
      </c>
      <c r="M4849" s="3" t="s">
        <v>5972</v>
      </c>
      <c r="N4849" s="3" t="s">
        <v>4722</v>
      </c>
      <c r="O4849" s="3" t="s">
        <v>4715</v>
      </c>
      <c r="P4849" s="3"/>
      <c r="Q4849" s="3"/>
      <c r="R4849" s="3"/>
      <c r="S4849" s="3"/>
      <c r="T4849" s="3" t="s">
        <v>4716</v>
      </c>
    </row>
    <row r="4850" spans="2:20">
      <c r="B4850" t="s">
        <v>12345</v>
      </c>
      <c r="C4850" t="s">
        <v>19549</v>
      </c>
      <c r="E4850" t="s">
        <v>16829</v>
      </c>
      <c r="F4850" s="3">
        <v>0</v>
      </c>
      <c r="G4850" s="3">
        <v>0</v>
      </c>
      <c r="H4850" s="255">
        <v>39051</v>
      </c>
      <c r="I4850" s="270">
        <v>16.25</v>
      </c>
      <c r="J4850" s="3">
        <v>-1</v>
      </c>
      <c r="K4850" s="3" t="s">
        <v>12343</v>
      </c>
      <c r="L4850" s="3" t="s">
        <v>4753</v>
      </c>
      <c r="M4850" s="3" t="s">
        <v>4753</v>
      </c>
      <c r="N4850" s="3" t="s">
        <v>4712</v>
      </c>
      <c r="O4850" s="3" t="s">
        <v>4715</v>
      </c>
      <c r="P4850" s="3"/>
      <c r="Q4850" s="3"/>
      <c r="R4850" s="3"/>
      <c r="S4850" s="3"/>
      <c r="T4850" s="3" t="s">
        <v>4716</v>
      </c>
    </row>
    <row r="4851" spans="2:20">
      <c r="B4851" t="s">
        <v>12345</v>
      </c>
      <c r="C4851" t="s">
        <v>19550</v>
      </c>
      <c r="E4851" t="s">
        <v>16516</v>
      </c>
      <c r="F4851" s="3">
        <v>0</v>
      </c>
      <c r="G4851" s="3">
        <v>0</v>
      </c>
      <c r="H4851" s="255">
        <v>39035</v>
      </c>
      <c r="I4851" s="270">
        <v>16.25</v>
      </c>
      <c r="J4851" s="3">
        <v>-1</v>
      </c>
      <c r="K4851" s="3" t="s">
        <v>4752</v>
      </c>
      <c r="L4851" s="3" t="s">
        <v>4753</v>
      </c>
      <c r="M4851" s="3" t="s">
        <v>4753</v>
      </c>
      <c r="N4851" s="3" t="s">
        <v>4722</v>
      </c>
      <c r="O4851" s="3" t="s">
        <v>4715</v>
      </c>
      <c r="P4851" s="3"/>
      <c r="Q4851" s="3"/>
      <c r="R4851" s="3"/>
      <c r="S4851" s="3"/>
      <c r="T4851" s="3" t="s">
        <v>4716</v>
      </c>
    </row>
    <row r="4852" spans="2:20">
      <c r="B4852" t="s">
        <v>12345</v>
      </c>
      <c r="C4852" t="s">
        <v>19551</v>
      </c>
      <c r="E4852" t="s">
        <v>16492</v>
      </c>
      <c r="F4852" s="3">
        <v>0</v>
      </c>
      <c r="G4852" s="3">
        <v>0</v>
      </c>
      <c r="H4852" s="255">
        <v>39050</v>
      </c>
      <c r="I4852" s="270">
        <v>16.25</v>
      </c>
      <c r="J4852" s="3">
        <v>-1</v>
      </c>
      <c r="K4852" s="3" t="s">
        <v>12343</v>
      </c>
      <c r="L4852" s="3" t="s">
        <v>4753</v>
      </c>
      <c r="M4852" s="3" t="s">
        <v>4753</v>
      </c>
      <c r="N4852" s="3" t="s">
        <v>4718</v>
      </c>
      <c r="O4852" s="3" t="s">
        <v>4715</v>
      </c>
      <c r="P4852" s="3"/>
      <c r="Q4852" s="3"/>
      <c r="R4852" s="3"/>
      <c r="S4852" s="3"/>
      <c r="T4852" s="3" t="s">
        <v>4716</v>
      </c>
    </row>
    <row r="4853" spans="2:20">
      <c r="B4853" t="s">
        <v>12345</v>
      </c>
      <c r="C4853" t="s">
        <v>19552</v>
      </c>
      <c r="E4853" t="s">
        <v>15677</v>
      </c>
      <c r="F4853" s="3">
        <v>1</v>
      </c>
      <c r="G4853" s="3">
        <v>1374.56</v>
      </c>
      <c r="H4853" s="255">
        <v>39035</v>
      </c>
      <c r="I4853" s="270">
        <v>16.25</v>
      </c>
      <c r="J4853" s="3">
        <v>-1</v>
      </c>
      <c r="K4853" s="3" t="s">
        <v>4752</v>
      </c>
      <c r="L4853" s="3" t="s">
        <v>4753</v>
      </c>
      <c r="M4853" s="3" t="s">
        <v>4753</v>
      </c>
      <c r="N4853" s="3" t="s">
        <v>4769</v>
      </c>
      <c r="O4853" s="3" t="s">
        <v>4715</v>
      </c>
      <c r="P4853" s="3"/>
      <c r="Q4853" s="3"/>
      <c r="R4853" s="3"/>
      <c r="S4853" s="3"/>
      <c r="T4853" s="3" t="s">
        <v>4716</v>
      </c>
    </row>
    <row r="4854" spans="2:20">
      <c r="B4854" t="s">
        <v>12345</v>
      </c>
      <c r="C4854" t="s">
        <v>19553</v>
      </c>
      <c r="E4854" t="s">
        <v>19554</v>
      </c>
      <c r="F4854" s="3">
        <v>0</v>
      </c>
      <c r="G4854" s="3">
        <v>0</v>
      </c>
      <c r="H4854" s="255">
        <v>39008</v>
      </c>
      <c r="I4854" s="270">
        <v>16.333333333333332</v>
      </c>
      <c r="J4854" s="3">
        <v>-1</v>
      </c>
      <c r="K4854" s="3" t="s">
        <v>12343</v>
      </c>
      <c r="L4854" s="3" t="s">
        <v>4753</v>
      </c>
      <c r="M4854" s="3" t="s">
        <v>4753</v>
      </c>
      <c r="N4854" s="3" t="s">
        <v>4712</v>
      </c>
      <c r="O4854" s="3" t="s">
        <v>4715</v>
      </c>
      <c r="P4854" s="3"/>
      <c r="Q4854" s="3"/>
      <c r="R4854" s="3"/>
      <c r="S4854" s="3"/>
      <c r="T4854" s="3" t="s">
        <v>4716</v>
      </c>
    </row>
    <row r="4855" spans="2:20">
      <c r="B4855" t="s">
        <v>12345</v>
      </c>
      <c r="C4855" t="s">
        <v>19555</v>
      </c>
      <c r="E4855" t="s">
        <v>16547</v>
      </c>
      <c r="F4855" s="3">
        <v>1</v>
      </c>
      <c r="G4855" s="3">
        <v>4300.55</v>
      </c>
      <c r="H4855" s="255">
        <v>39002</v>
      </c>
      <c r="I4855" s="270">
        <v>16.333333333333332</v>
      </c>
      <c r="J4855" s="3">
        <v>268959</v>
      </c>
      <c r="K4855" s="3" t="s">
        <v>12343</v>
      </c>
      <c r="L4855" s="3" t="s">
        <v>4726</v>
      </c>
      <c r="M4855" s="3" t="s">
        <v>5972</v>
      </c>
      <c r="N4855" s="3" t="s">
        <v>4731</v>
      </c>
      <c r="O4855" s="3" t="s">
        <v>4715</v>
      </c>
      <c r="P4855" s="3"/>
      <c r="Q4855" s="3"/>
      <c r="R4855" s="3"/>
      <c r="S4855" s="3"/>
      <c r="T4855" s="3" t="s">
        <v>4716</v>
      </c>
    </row>
    <row r="4856" spans="2:20">
      <c r="B4856" t="s">
        <v>12345</v>
      </c>
      <c r="C4856" t="s">
        <v>19556</v>
      </c>
      <c r="E4856" t="s">
        <v>14354</v>
      </c>
      <c r="F4856" s="3">
        <v>0</v>
      </c>
      <c r="G4856" s="3">
        <v>0</v>
      </c>
      <c r="H4856" s="255">
        <v>39001</v>
      </c>
      <c r="I4856" s="270">
        <v>16.333333333333332</v>
      </c>
      <c r="J4856" s="3">
        <v>-1</v>
      </c>
      <c r="K4856" s="3" t="s">
        <v>12343</v>
      </c>
      <c r="L4856" s="3" t="s">
        <v>4726</v>
      </c>
      <c r="M4856" s="3" t="s">
        <v>5972</v>
      </c>
      <c r="N4856" s="3" t="s">
        <v>4722</v>
      </c>
      <c r="O4856" s="3" t="s">
        <v>4715</v>
      </c>
      <c r="P4856" s="3"/>
      <c r="Q4856" s="3"/>
      <c r="R4856" s="3"/>
      <c r="S4856" s="3"/>
      <c r="T4856" s="3" t="s">
        <v>4716</v>
      </c>
    </row>
    <row r="4857" spans="2:20">
      <c r="B4857" t="s">
        <v>12345</v>
      </c>
      <c r="C4857" t="s">
        <v>19557</v>
      </c>
      <c r="E4857" t="s">
        <v>19558</v>
      </c>
      <c r="F4857" s="3">
        <v>0</v>
      </c>
      <c r="G4857" s="3">
        <v>0</v>
      </c>
      <c r="H4857" s="255">
        <v>38996</v>
      </c>
      <c r="I4857" s="270">
        <v>16.333333333333332</v>
      </c>
      <c r="J4857" s="3">
        <v>-1</v>
      </c>
      <c r="K4857" s="3" t="s">
        <v>4752</v>
      </c>
      <c r="L4857" s="3" t="s">
        <v>5197</v>
      </c>
      <c r="M4857" s="3" t="s">
        <v>18487</v>
      </c>
      <c r="N4857" s="3" t="s">
        <v>4722</v>
      </c>
      <c r="O4857" s="3" t="s">
        <v>4715</v>
      </c>
      <c r="P4857" s="3"/>
      <c r="Q4857" s="3"/>
      <c r="R4857" s="3"/>
      <c r="S4857" s="3"/>
      <c r="T4857" s="3" t="s">
        <v>4716</v>
      </c>
    </row>
    <row r="4858" spans="2:20">
      <c r="B4858" t="s">
        <v>12345</v>
      </c>
      <c r="C4858" t="s">
        <v>19559</v>
      </c>
      <c r="E4858" t="s">
        <v>18226</v>
      </c>
      <c r="F4858" s="3">
        <v>1</v>
      </c>
      <c r="G4858" s="3">
        <v>4304.3900000000003</v>
      </c>
      <c r="H4858" s="255">
        <v>39009</v>
      </c>
      <c r="I4858" s="270">
        <v>16.333333333333332</v>
      </c>
      <c r="J4858" s="3">
        <v>-1</v>
      </c>
      <c r="K4858" s="3" t="s">
        <v>4752</v>
      </c>
      <c r="L4858" s="3" t="s">
        <v>5324</v>
      </c>
      <c r="M4858" s="3" t="s">
        <v>10076</v>
      </c>
      <c r="N4858" s="3" t="s">
        <v>4712</v>
      </c>
      <c r="O4858" s="3" t="s">
        <v>4715</v>
      </c>
      <c r="P4858" s="3"/>
      <c r="Q4858" s="3"/>
      <c r="R4858" s="3"/>
      <c r="S4858" s="3"/>
      <c r="T4858" s="3" t="s">
        <v>4716</v>
      </c>
    </row>
    <row r="4859" spans="2:20">
      <c r="B4859" t="s">
        <v>12345</v>
      </c>
      <c r="C4859" t="s">
        <v>19560</v>
      </c>
      <c r="E4859" t="s">
        <v>17785</v>
      </c>
      <c r="F4859" s="3">
        <v>0</v>
      </c>
      <c r="G4859" s="3">
        <v>0</v>
      </c>
      <c r="H4859" s="255">
        <v>39003</v>
      </c>
      <c r="I4859" s="270">
        <v>16.333333333333332</v>
      </c>
      <c r="J4859" s="3">
        <v>-1</v>
      </c>
      <c r="K4859" s="3" t="s">
        <v>4752</v>
      </c>
      <c r="L4859" s="3" t="s">
        <v>4726</v>
      </c>
      <c r="M4859" s="3" t="s">
        <v>16713</v>
      </c>
      <c r="N4859" s="3" t="s">
        <v>4718</v>
      </c>
      <c r="O4859" s="3" t="s">
        <v>4715</v>
      </c>
      <c r="P4859" s="3"/>
      <c r="Q4859" s="3"/>
      <c r="R4859" s="3"/>
      <c r="S4859" s="3"/>
      <c r="T4859" s="3" t="s">
        <v>4716</v>
      </c>
    </row>
    <row r="4860" spans="2:20">
      <c r="B4860" t="s">
        <v>12345</v>
      </c>
      <c r="C4860" t="s">
        <v>19561</v>
      </c>
      <c r="E4860" t="s">
        <v>15799</v>
      </c>
      <c r="F4860" s="3">
        <v>0</v>
      </c>
      <c r="G4860" s="3">
        <v>0</v>
      </c>
      <c r="H4860" s="255">
        <v>38994</v>
      </c>
      <c r="I4860" s="270">
        <v>16.333333333333332</v>
      </c>
      <c r="J4860" s="3">
        <v>-1</v>
      </c>
      <c r="K4860" s="3" t="s">
        <v>4752</v>
      </c>
      <c r="L4860" s="3" t="s">
        <v>4753</v>
      </c>
      <c r="M4860" s="3" t="s">
        <v>4753</v>
      </c>
      <c r="N4860" s="3" t="s">
        <v>4712</v>
      </c>
      <c r="O4860" s="3" t="s">
        <v>4715</v>
      </c>
      <c r="P4860" s="3"/>
      <c r="Q4860" s="3"/>
      <c r="R4860" s="3"/>
      <c r="S4860" s="3"/>
      <c r="T4860" s="3" t="s">
        <v>4716</v>
      </c>
    </row>
    <row r="4861" spans="2:20">
      <c r="B4861" t="s">
        <v>12345</v>
      </c>
      <c r="C4861" t="s">
        <v>19562</v>
      </c>
      <c r="E4861" t="s">
        <v>16750</v>
      </c>
      <c r="F4861" s="3">
        <v>0</v>
      </c>
      <c r="G4861" s="3">
        <v>0</v>
      </c>
      <c r="H4861" s="255">
        <v>39018</v>
      </c>
      <c r="I4861" s="270">
        <v>16.333333333333332</v>
      </c>
      <c r="J4861" s="3">
        <v>-1</v>
      </c>
      <c r="K4861" s="3" t="s">
        <v>4752</v>
      </c>
      <c r="L4861" s="3" t="s">
        <v>4753</v>
      </c>
      <c r="M4861" s="3" t="s">
        <v>4753</v>
      </c>
      <c r="N4861" s="3" t="s">
        <v>4718</v>
      </c>
      <c r="O4861" s="3" t="s">
        <v>4715</v>
      </c>
      <c r="P4861" s="3"/>
      <c r="Q4861" s="3"/>
      <c r="R4861" s="3"/>
      <c r="S4861" s="3"/>
      <c r="T4861" s="3" t="s">
        <v>4716</v>
      </c>
    </row>
    <row r="4862" spans="2:20">
      <c r="B4862" t="s">
        <v>12345</v>
      </c>
      <c r="C4862" t="s">
        <v>19563</v>
      </c>
      <c r="E4862" t="s">
        <v>16674</v>
      </c>
      <c r="F4862" s="3">
        <v>0</v>
      </c>
      <c r="G4862" s="3">
        <v>0</v>
      </c>
      <c r="H4862" s="255">
        <v>39001</v>
      </c>
      <c r="I4862" s="270">
        <v>16.333333333333332</v>
      </c>
      <c r="J4862" s="3">
        <v>-1</v>
      </c>
      <c r="K4862" s="3" t="s">
        <v>12343</v>
      </c>
      <c r="L4862" s="3" t="s">
        <v>4753</v>
      </c>
      <c r="M4862" s="3" t="s">
        <v>4753</v>
      </c>
      <c r="N4862" s="3" t="s">
        <v>4731</v>
      </c>
      <c r="O4862" s="3" t="s">
        <v>4715</v>
      </c>
      <c r="P4862" s="3"/>
      <c r="Q4862" s="3"/>
      <c r="R4862" s="3"/>
      <c r="S4862" s="3"/>
      <c r="T4862" s="3" t="s">
        <v>4716</v>
      </c>
    </row>
    <row r="4863" spans="2:20">
      <c r="B4863" t="s">
        <v>12345</v>
      </c>
      <c r="C4863" t="s">
        <v>19564</v>
      </c>
      <c r="E4863" t="s">
        <v>18754</v>
      </c>
      <c r="F4863" s="3">
        <v>1</v>
      </c>
      <c r="G4863" s="3">
        <v>1374.56</v>
      </c>
      <c r="H4863" s="255">
        <v>38971</v>
      </c>
      <c r="I4863" s="270">
        <v>16.416666666666668</v>
      </c>
      <c r="J4863" s="3">
        <v>-1</v>
      </c>
      <c r="K4863" s="3" t="s">
        <v>12343</v>
      </c>
      <c r="L4863" s="3" t="s">
        <v>4753</v>
      </c>
      <c r="M4863" s="3" t="s">
        <v>4753</v>
      </c>
      <c r="N4863" s="3" t="s">
        <v>4712</v>
      </c>
      <c r="O4863" s="3" t="s">
        <v>4715</v>
      </c>
      <c r="P4863" s="3"/>
      <c r="Q4863" s="3"/>
      <c r="R4863" s="3"/>
      <c r="S4863" s="3"/>
      <c r="T4863" s="3" t="s">
        <v>4716</v>
      </c>
    </row>
    <row r="4864" spans="2:20">
      <c r="B4864" t="s">
        <v>12345</v>
      </c>
      <c r="C4864" t="s">
        <v>19565</v>
      </c>
      <c r="E4864" t="s">
        <v>16128</v>
      </c>
      <c r="F4864" s="3">
        <v>0</v>
      </c>
      <c r="G4864" s="3">
        <v>0</v>
      </c>
      <c r="H4864" s="255">
        <v>38978</v>
      </c>
      <c r="I4864" s="270">
        <v>16.416666666666668</v>
      </c>
      <c r="J4864" s="3">
        <v>-1</v>
      </c>
      <c r="K4864" s="3" t="s">
        <v>4752</v>
      </c>
      <c r="L4864" s="3" t="s">
        <v>4753</v>
      </c>
      <c r="M4864" s="3" t="s">
        <v>4753</v>
      </c>
      <c r="N4864" s="3" t="s">
        <v>4731</v>
      </c>
      <c r="O4864" s="3" t="s">
        <v>4715</v>
      </c>
      <c r="P4864" s="3"/>
      <c r="Q4864" s="3"/>
      <c r="R4864" s="3"/>
      <c r="S4864" s="3"/>
      <c r="T4864" s="3" t="s">
        <v>4716</v>
      </c>
    </row>
    <row r="4865" spans="2:20">
      <c r="B4865" t="s">
        <v>12345</v>
      </c>
      <c r="C4865" t="s">
        <v>19566</v>
      </c>
      <c r="E4865" t="s">
        <v>16551</v>
      </c>
      <c r="F4865" s="3">
        <v>0</v>
      </c>
      <c r="G4865" s="3">
        <v>0</v>
      </c>
      <c r="H4865" s="255">
        <v>38978</v>
      </c>
      <c r="I4865" s="270">
        <v>16.416666666666668</v>
      </c>
      <c r="J4865" s="3">
        <v>221129</v>
      </c>
      <c r="K4865" s="3" t="s">
        <v>4752</v>
      </c>
      <c r="L4865" s="3" t="s">
        <v>4726</v>
      </c>
      <c r="M4865" s="3" t="s">
        <v>19567</v>
      </c>
      <c r="N4865" s="3" t="s">
        <v>4718</v>
      </c>
      <c r="O4865" s="3" t="s">
        <v>4715</v>
      </c>
      <c r="P4865" s="3"/>
      <c r="Q4865" s="3"/>
      <c r="R4865" s="3"/>
      <c r="S4865" s="3"/>
      <c r="T4865" s="3" t="s">
        <v>4716</v>
      </c>
    </row>
    <row r="4866" spans="2:20">
      <c r="B4866" t="s">
        <v>12345</v>
      </c>
      <c r="C4866" t="s">
        <v>19568</v>
      </c>
      <c r="E4866" t="s">
        <v>17591</v>
      </c>
      <c r="F4866" s="3">
        <v>1</v>
      </c>
      <c r="G4866" s="3">
        <v>389.49</v>
      </c>
      <c r="H4866" s="255">
        <v>38989</v>
      </c>
      <c r="I4866" s="270">
        <v>16.416666666666668</v>
      </c>
      <c r="J4866" s="3">
        <v>-1</v>
      </c>
      <c r="K4866" s="3" t="s">
        <v>12343</v>
      </c>
      <c r="L4866" s="3" t="s">
        <v>4726</v>
      </c>
      <c r="M4866" s="3" t="s">
        <v>4994</v>
      </c>
      <c r="N4866" s="3" t="s">
        <v>4718</v>
      </c>
      <c r="O4866" s="3" t="s">
        <v>4715</v>
      </c>
      <c r="P4866" s="3"/>
      <c r="Q4866" s="3"/>
      <c r="R4866" s="3"/>
      <c r="S4866" s="3"/>
      <c r="T4866" s="3" t="s">
        <v>4716</v>
      </c>
    </row>
    <row r="4867" spans="2:20">
      <c r="B4867" t="s">
        <v>12345</v>
      </c>
      <c r="C4867" t="s">
        <v>19569</v>
      </c>
      <c r="E4867" t="s">
        <v>16013</v>
      </c>
      <c r="F4867" s="3">
        <v>0</v>
      </c>
      <c r="G4867" s="3">
        <v>0</v>
      </c>
      <c r="H4867" s="255">
        <v>38969</v>
      </c>
      <c r="I4867" s="270">
        <v>16.416666666666668</v>
      </c>
      <c r="J4867" s="3">
        <v>-1</v>
      </c>
      <c r="K4867" s="3" t="s">
        <v>12343</v>
      </c>
      <c r="L4867" s="3" t="s">
        <v>5324</v>
      </c>
      <c r="M4867" s="3" t="s">
        <v>11774</v>
      </c>
      <c r="N4867" s="3" t="s">
        <v>4722</v>
      </c>
      <c r="O4867" s="3" t="s">
        <v>4715</v>
      </c>
      <c r="P4867" s="3"/>
      <c r="Q4867" s="3"/>
      <c r="R4867" s="3"/>
      <c r="S4867" s="3"/>
      <c r="T4867" s="3" t="s">
        <v>4716</v>
      </c>
    </row>
    <row r="4868" spans="2:20">
      <c r="B4868" t="s">
        <v>12345</v>
      </c>
      <c r="C4868" t="s">
        <v>19570</v>
      </c>
      <c r="E4868" t="s">
        <v>16025</v>
      </c>
      <c r="F4868" s="3">
        <v>1</v>
      </c>
      <c r="G4868" s="3">
        <v>4304.3900000000003</v>
      </c>
      <c r="H4868" s="255">
        <v>38972</v>
      </c>
      <c r="I4868" s="270">
        <v>16.416666666666668</v>
      </c>
      <c r="J4868" s="3">
        <v>-1</v>
      </c>
      <c r="K4868" s="3" t="s">
        <v>4752</v>
      </c>
      <c r="L4868" s="3" t="s">
        <v>4726</v>
      </c>
      <c r="M4868" s="3" t="s">
        <v>4994</v>
      </c>
      <c r="N4868" s="3" t="s">
        <v>4769</v>
      </c>
      <c r="O4868" s="3" t="s">
        <v>4715</v>
      </c>
      <c r="P4868" s="3"/>
      <c r="Q4868" s="3"/>
      <c r="R4868" s="3"/>
      <c r="S4868" s="3"/>
      <c r="T4868" s="3" t="s">
        <v>4716</v>
      </c>
    </row>
    <row r="4869" spans="2:20">
      <c r="B4869" t="s">
        <v>12345</v>
      </c>
      <c r="C4869" t="s">
        <v>19571</v>
      </c>
      <c r="E4869" t="s">
        <v>15891</v>
      </c>
      <c r="F4869" s="3">
        <v>1</v>
      </c>
      <c r="G4869" s="3">
        <v>4300.55</v>
      </c>
      <c r="H4869" s="255">
        <v>38978</v>
      </c>
      <c r="I4869" s="270">
        <v>16.416666666666668</v>
      </c>
      <c r="J4869" s="3">
        <v>-1</v>
      </c>
      <c r="K4869" s="3" t="s">
        <v>4752</v>
      </c>
      <c r="L4869" s="3" t="s">
        <v>5324</v>
      </c>
      <c r="M4869" s="3" t="s">
        <v>5545</v>
      </c>
      <c r="N4869" s="3" t="s">
        <v>4712</v>
      </c>
      <c r="O4869" s="3" t="s">
        <v>4715</v>
      </c>
      <c r="P4869" s="3"/>
      <c r="Q4869" s="3"/>
      <c r="R4869" s="3"/>
      <c r="S4869" s="3"/>
      <c r="T4869" s="3" t="s">
        <v>4716</v>
      </c>
    </row>
    <row r="4870" spans="2:20">
      <c r="B4870" t="s">
        <v>12345</v>
      </c>
      <c r="C4870" t="s">
        <v>19572</v>
      </c>
      <c r="E4870" t="s">
        <v>12696</v>
      </c>
      <c r="F4870" s="3">
        <v>0</v>
      </c>
      <c r="G4870" s="3">
        <v>0</v>
      </c>
      <c r="H4870" s="255">
        <v>38985</v>
      </c>
      <c r="I4870" s="270">
        <v>16.416666666666668</v>
      </c>
      <c r="J4870" s="3">
        <v>172399</v>
      </c>
      <c r="K4870" s="3" t="s">
        <v>12343</v>
      </c>
      <c r="L4870" s="3" t="s">
        <v>5197</v>
      </c>
      <c r="M4870" s="3" t="s">
        <v>19573</v>
      </c>
      <c r="N4870" s="3" t="s">
        <v>4722</v>
      </c>
      <c r="O4870" s="3" t="s">
        <v>4715</v>
      </c>
      <c r="P4870" s="3"/>
      <c r="Q4870" s="3"/>
      <c r="R4870" s="3"/>
      <c r="S4870" s="3"/>
      <c r="T4870" s="3" t="s">
        <v>4716</v>
      </c>
    </row>
    <row r="4871" spans="2:20">
      <c r="B4871" t="s">
        <v>12345</v>
      </c>
      <c r="C4871" t="s">
        <v>19574</v>
      </c>
      <c r="E4871" t="s">
        <v>16460</v>
      </c>
      <c r="F4871" s="3">
        <v>0</v>
      </c>
      <c r="G4871" s="3">
        <v>0</v>
      </c>
      <c r="H4871" s="255">
        <v>38969</v>
      </c>
      <c r="I4871" s="270">
        <v>16.416666666666668</v>
      </c>
      <c r="J4871" s="3">
        <v>-1</v>
      </c>
      <c r="K4871" s="3" t="s">
        <v>12343</v>
      </c>
      <c r="L4871" s="3" t="s">
        <v>4726</v>
      </c>
      <c r="M4871" s="3" t="s">
        <v>7955</v>
      </c>
      <c r="N4871" s="3" t="s">
        <v>4722</v>
      </c>
      <c r="O4871" s="3" t="s">
        <v>4715</v>
      </c>
      <c r="P4871" s="3"/>
      <c r="Q4871" s="3"/>
      <c r="R4871" s="3"/>
      <c r="S4871" s="3"/>
      <c r="T4871" s="3" t="s">
        <v>4716</v>
      </c>
    </row>
    <row r="4872" spans="2:20">
      <c r="B4872" t="s">
        <v>12345</v>
      </c>
      <c r="C4872" t="s">
        <v>19575</v>
      </c>
      <c r="E4872" t="s">
        <v>13754</v>
      </c>
      <c r="F4872" s="3">
        <v>0</v>
      </c>
      <c r="G4872" s="3">
        <v>0</v>
      </c>
      <c r="H4872" s="255">
        <v>38969</v>
      </c>
      <c r="I4872" s="270">
        <v>16.416666666666668</v>
      </c>
      <c r="J4872" s="3">
        <v>141415</v>
      </c>
      <c r="K4872" s="3" t="s">
        <v>12343</v>
      </c>
      <c r="L4872" s="3" t="s">
        <v>5197</v>
      </c>
      <c r="M4872" s="3" t="s">
        <v>19576</v>
      </c>
      <c r="N4872" s="3" t="s">
        <v>4731</v>
      </c>
      <c r="O4872" s="3" t="s">
        <v>4715</v>
      </c>
      <c r="P4872" s="3"/>
      <c r="Q4872" s="3"/>
      <c r="R4872" s="3"/>
      <c r="S4872" s="3"/>
      <c r="T4872" s="3" t="s">
        <v>4716</v>
      </c>
    </row>
    <row r="4873" spans="2:20">
      <c r="B4873" t="s">
        <v>12345</v>
      </c>
      <c r="C4873" t="s">
        <v>19577</v>
      </c>
      <c r="E4873" t="s">
        <v>18135</v>
      </c>
      <c r="F4873" s="3">
        <v>0</v>
      </c>
      <c r="G4873" s="3">
        <v>0</v>
      </c>
      <c r="H4873" s="255">
        <v>38985</v>
      </c>
      <c r="I4873" s="270">
        <v>16.416666666666668</v>
      </c>
      <c r="J4873" s="3">
        <v>-1</v>
      </c>
      <c r="K4873" s="3" t="s">
        <v>4752</v>
      </c>
      <c r="L4873" s="3" t="s">
        <v>4753</v>
      </c>
      <c r="M4873" s="3" t="s">
        <v>4753</v>
      </c>
      <c r="N4873" s="3" t="s">
        <v>4718</v>
      </c>
      <c r="O4873" s="3" t="s">
        <v>4715</v>
      </c>
      <c r="P4873" s="3"/>
      <c r="Q4873" s="3"/>
      <c r="R4873" s="3"/>
      <c r="S4873" s="3"/>
      <c r="T4873" s="3" t="s">
        <v>4716</v>
      </c>
    </row>
    <row r="4874" spans="2:20">
      <c r="B4874" t="s">
        <v>12345</v>
      </c>
      <c r="C4874" t="s">
        <v>19578</v>
      </c>
      <c r="E4874" t="s">
        <v>13165</v>
      </c>
      <c r="F4874" s="3">
        <v>0</v>
      </c>
      <c r="G4874" s="3">
        <v>0</v>
      </c>
      <c r="H4874" s="255">
        <v>38959</v>
      </c>
      <c r="I4874" s="270">
        <v>16.5</v>
      </c>
      <c r="J4874" s="3">
        <v>123002</v>
      </c>
      <c r="K4874" s="3" t="s">
        <v>4752</v>
      </c>
      <c r="L4874" s="3" t="s">
        <v>4726</v>
      </c>
      <c r="M4874" s="3" t="s">
        <v>12710</v>
      </c>
      <c r="N4874" s="3" t="s">
        <v>4712</v>
      </c>
      <c r="O4874" s="3" t="s">
        <v>4715</v>
      </c>
      <c r="P4874" s="3"/>
      <c r="Q4874" s="3"/>
      <c r="R4874" s="3"/>
      <c r="S4874" s="3"/>
      <c r="T4874" s="3" t="s">
        <v>4716</v>
      </c>
    </row>
    <row r="4875" spans="2:20">
      <c r="B4875" t="s">
        <v>12345</v>
      </c>
      <c r="C4875" t="s">
        <v>19579</v>
      </c>
      <c r="E4875" t="s">
        <v>12871</v>
      </c>
      <c r="F4875" s="3">
        <v>0</v>
      </c>
      <c r="G4875" s="3">
        <v>0</v>
      </c>
      <c r="H4875" s="255">
        <v>38958</v>
      </c>
      <c r="I4875" s="270">
        <v>16.5</v>
      </c>
      <c r="J4875" s="3">
        <v>-1</v>
      </c>
      <c r="K4875" s="3" t="s">
        <v>12343</v>
      </c>
      <c r="L4875" s="3" t="s">
        <v>4726</v>
      </c>
      <c r="M4875" s="3" t="s">
        <v>19580</v>
      </c>
      <c r="N4875" s="3" t="s">
        <v>4722</v>
      </c>
      <c r="O4875" s="3" t="s">
        <v>4715</v>
      </c>
      <c r="P4875" s="3"/>
      <c r="Q4875" s="3"/>
      <c r="R4875" s="3"/>
      <c r="S4875" s="3"/>
      <c r="T4875" s="3" t="s">
        <v>4716</v>
      </c>
    </row>
    <row r="4876" spans="2:20">
      <c r="B4876" t="s">
        <v>12378</v>
      </c>
      <c r="C4876" t="s">
        <v>19581</v>
      </c>
      <c r="E4876" t="s">
        <v>17806</v>
      </c>
      <c r="F4876" s="3">
        <v>0</v>
      </c>
      <c r="G4876" s="3">
        <v>0</v>
      </c>
      <c r="H4876" s="255">
        <v>38953</v>
      </c>
      <c r="I4876" s="270">
        <v>16.5</v>
      </c>
      <c r="J4876" s="3">
        <v>204442</v>
      </c>
      <c r="K4876" s="3" t="s">
        <v>4752</v>
      </c>
      <c r="L4876" s="3" t="s">
        <v>5324</v>
      </c>
      <c r="M4876" s="3" t="s">
        <v>19582</v>
      </c>
      <c r="N4876" s="3" t="s">
        <v>4722</v>
      </c>
      <c r="O4876" s="3" t="s">
        <v>4715</v>
      </c>
      <c r="P4876" s="3"/>
      <c r="Q4876" s="3"/>
      <c r="R4876" s="3"/>
      <c r="S4876" s="3"/>
      <c r="T4876" s="3" t="s">
        <v>4716</v>
      </c>
    </row>
    <row r="4877" spans="2:20">
      <c r="B4877" t="s">
        <v>12345</v>
      </c>
      <c r="C4877" t="s">
        <v>19583</v>
      </c>
      <c r="E4877" t="s">
        <v>14222</v>
      </c>
      <c r="F4877" s="3">
        <v>0</v>
      </c>
      <c r="G4877" s="3">
        <v>0</v>
      </c>
      <c r="H4877" s="255">
        <v>38959</v>
      </c>
      <c r="I4877" s="270">
        <v>16.5</v>
      </c>
      <c r="J4877" s="3">
        <v>-1</v>
      </c>
      <c r="K4877" s="3" t="s">
        <v>12343</v>
      </c>
      <c r="L4877" s="3" t="s">
        <v>5324</v>
      </c>
      <c r="M4877" s="3" t="s">
        <v>11774</v>
      </c>
      <c r="N4877" s="3" t="s">
        <v>4722</v>
      </c>
      <c r="O4877" s="3" t="s">
        <v>4715</v>
      </c>
      <c r="P4877" s="3"/>
      <c r="Q4877" s="3"/>
      <c r="R4877" s="3"/>
      <c r="S4877" s="3"/>
      <c r="T4877" s="3" t="s">
        <v>4716</v>
      </c>
    </row>
    <row r="4878" spans="2:20">
      <c r="B4878" t="s">
        <v>12345</v>
      </c>
      <c r="C4878" t="s">
        <v>19584</v>
      </c>
      <c r="E4878" t="s">
        <v>16406</v>
      </c>
      <c r="F4878" s="3">
        <v>1</v>
      </c>
      <c r="G4878" s="3">
        <v>2806.56</v>
      </c>
      <c r="H4878" s="255">
        <v>38959</v>
      </c>
      <c r="I4878" s="270">
        <v>16.5</v>
      </c>
      <c r="J4878" s="3">
        <v>-1</v>
      </c>
      <c r="K4878" s="3" t="s">
        <v>4752</v>
      </c>
      <c r="L4878" s="3" t="s">
        <v>5197</v>
      </c>
      <c r="M4878" s="3" t="s">
        <v>12599</v>
      </c>
      <c r="N4878" s="3" t="s">
        <v>4722</v>
      </c>
      <c r="O4878" s="3" t="s">
        <v>4715</v>
      </c>
      <c r="P4878" s="3"/>
      <c r="Q4878" s="3"/>
      <c r="R4878" s="3"/>
      <c r="S4878" s="3"/>
      <c r="T4878" s="3" t="s">
        <v>4716</v>
      </c>
    </row>
    <row r="4879" spans="2:20">
      <c r="B4879" t="s">
        <v>12345</v>
      </c>
      <c r="C4879" t="s">
        <v>19585</v>
      </c>
      <c r="E4879" t="s">
        <v>12540</v>
      </c>
      <c r="F4879" s="3">
        <v>0</v>
      </c>
      <c r="G4879" s="3">
        <v>0</v>
      </c>
      <c r="H4879" s="255">
        <v>38937</v>
      </c>
      <c r="I4879" s="270">
        <v>16.5</v>
      </c>
      <c r="J4879" s="3">
        <v>68682</v>
      </c>
      <c r="K4879" s="3" t="s">
        <v>12343</v>
      </c>
      <c r="L4879" s="3" t="s">
        <v>4726</v>
      </c>
      <c r="M4879" s="3" t="s">
        <v>19586</v>
      </c>
      <c r="N4879" s="3" t="s">
        <v>4731</v>
      </c>
      <c r="O4879" s="3" t="s">
        <v>4715</v>
      </c>
      <c r="P4879" s="3"/>
      <c r="Q4879" s="3"/>
      <c r="R4879" s="3"/>
      <c r="S4879" s="3"/>
      <c r="T4879" s="3" t="s">
        <v>4716</v>
      </c>
    </row>
    <row r="4880" spans="2:20">
      <c r="B4880" t="s">
        <v>12345</v>
      </c>
      <c r="C4880" t="s">
        <v>19587</v>
      </c>
      <c r="E4880" t="s">
        <v>19588</v>
      </c>
      <c r="F4880" s="3">
        <v>0</v>
      </c>
      <c r="G4880" s="3">
        <v>0</v>
      </c>
      <c r="H4880" s="255">
        <v>38958</v>
      </c>
      <c r="I4880" s="270">
        <v>16.5</v>
      </c>
      <c r="J4880" s="3">
        <v>-1</v>
      </c>
      <c r="K4880" s="3" t="s">
        <v>12343</v>
      </c>
      <c r="L4880" s="3" t="s">
        <v>4753</v>
      </c>
      <c r="M4880" s="3" t="s">
        <v>4753</v>
      </c>
      <c r="N4880" s="3" t="s">
        <v>4722</v>
      </c>
      <c r="O4880" s="3" t="s">
        <v>4715</v>
      </c>
      <c r="P4880" s="3"/>
      <c r="Q4880" s="3"/>
      <c r="R4880" s="3"/>
      <c r="S4880" s="3"/>
      <c r="T4880" s="3" t="s">
        <v>4716</v>
      </c>
    </row>
    <row r="4881" spans="2:20">
      <c r="B4881" t="s">
        <v>12345</v>
      </c>
      <c r="C4881" t="s">
        <v>19589</v>
      </c>
      <c r="E4881" t="s">
        <v>16069</v>
      </c>
      <c r="F4881" s="3">
        <v>0</v>
      </c>
      <c r="G4881" s="3">
        <v>0</v>
      </c>
      <c r="H4881" s="255">
        <v>38944</v>
      </c>
      <c r="I4881" s="270">
        <v>16.5</v>
      </c>
      <c r="J4881" s="3">
        <v>-1</v>
      </c>
      <c r="K4881" s="3" t="s">
        <v>12343</v>
      </c>
      <c r="L4881" s="3" t="s">
        <v>4753</v>
      </c>
      <c r="M4881" s="3" t="s">
        <v>4753</v>
      </c>
      <c r="N4881" s="3" t="s">
        <v>4722</v>
      </c>
      <c r="O4881" s="3" t="s">
        <v>4715</v>
      </c>
      <c r="P4881" s="3"/>
      <c r="Q4881" s="3"/>
      <c r="R4881" s="3"/>
      <c r="S4881" s="3"/>
      <c r="T4881" s="3" t="s">
        <v>4716</v>
      </c>
    </row>
    <row r="4882" spans="2:20">
      <c r="B4882" t="s">
        <v>12345</v>
      </c>
      <c r="C4882" t="s">
        <v>19590</v>
      </c>
      <c r="E4882" t="s">
        <v>16822</v>
      </c>
      <c r="F4882" s="3">
        <v>2</v>
      </c>
      <c r="G4882" s="3">
        <v>4690.05</v>
      </c>
      <c r="H4882" s="255">
        <v>38936</v>
      </c>
      <c r="I4882" s="270">
        <v>16.5</v>
      </c>
      <c r="J4882" s="3">
        <v>-1</v>
      </c>
      <c r="K4882" s="3" t="s">
        <v>4752</v>
      </c>
      <c r="L4882" s="3" t="s">
        <v>4753</v>
      </c>
      <c r="M4882" s="3" t="s">
        <v>4753</v>
      </c>
      <c r="N4882" s="3" t="s">
        <v>4722</v>
      </c>
      <c r="O4882" s="3" t="s">
        <v>4715</v>
      </c>
      <c r="P4882" s="3"/>
      <c r="Q4882" s="3"/>
      <c r="R4882" s="3"/>
      <c r="S4882" s="3"/>
      <c r="T4882" s="3" t="s">
        <v>4716</v>
      </c>
    </row>
    <row r="4883" spans="2:20">
      <c r="B4883" t="s">
        <v>12345</v>
      </c>
      <c r="C4883" t="s">
        <v>19591</v>
      </c>
      <c r="E4883" t="s">
        <v>17106</v>
      </c>
      <c r="F4883" s="3">
        <v>0</v>
      </c>
      <c r="G4883" s="3">
        <v>0</v>
      </c>
      <c r="H4883" s="255">
        <v>38937</v>
      </c>
      <c r="I4883" s="270">
        <v>16.5</v>
      </c>
      <c r="J4883" s="3">
        <v>-1</v>
      </c>
      <c r="K4883" s="3" t="s">
        <v>4752</v>
      </c>
      <c r="L4883" s="3" t="s">
        <v>4753</v>
      </c>
      <c r="M4883" s="3" t="s">
        <v>4753</v>
      </c>
      <c r="N4883" s="3" t="s">
        <v>4722</v>
      </c>
      <c r="O4883" s="3" t="s">
        <v>4715</v>
      </c>
      <c r="P4883" s="3"/>
      <c r="Q4883" s="3"/>
      <c r="R4883" s="3"/>
      <c r="S4883" s="3"/>
      <c r="T4883" s="3" t="s">
        <v>4716</v>
      </c>
    </row>
    <row r="4884" spans="2:20">
      <c r="B4884" t="s">
        <v>12345</v>
      </c>
      <c r="C4884" t="s">
        <v>19592</v>
      </c>
      <c r="E4884" t="s">
        <v>15061</v>
      </c>
      <c r="F4884" s="3">
        <v>0</v>
      </c>
      <c r="G4884" s="3">
        <v>0</v>
      </c>
      <c r="H4884" s="255">
        <v>38950</v>
      </c>
      <c r="I4884" s="270">
        <v>16.5</v>
      </c>
      <c r="J4884" s="3">
        <v>-1</v>
      </c>
      <c r="K4884" s="3" t="s">
        <v>4752</v>
      </c>
      <c r="L4884" s="3" t="s">
        <v>4753</v>
      </c>
      <c r="M4884" s="3" t="s">
        <v>4753</v>
      </c>
      <c r="N4884" s="3" t="s">
        <v>4722</v>
      </c>
      <c r="O4884" s="3" t="s">
        <v>4715</v>
      </c>
      <c r="P4884" s="3"/>
      <c r="Q4884" s="3"/>
      <c r="R4884" s="3"/>
      <c r="S4884" s="3"/>
      <c r="T4884" s="3" t="s">
        <v>4716</v>
      </c>
    </row>
    <row r="4885" spans="2:20">
      <c r="B4885" t="s">
        <v>12345</v>
      </c>
      <c r="C4885" t="s">
        <v>19593</v>
      </c>
      <c r="E4885" t="s">
        <v>19594</v>
      </c>
      <c r="F4885" s="3">
        <v>1</v>
      </c>
      <c r="G4885" s="3">
        <v>1374.56</v>
      </c>
      <c r="H4885" s="255">
        <v>38929</v>
      </c>
      <c r="I4885" s="270">
        <v>16.583333333333332</v>
      </c>
      <c r="J4885" s="3">
        <v>-1</v>
      </c>
      <c r="K4885" s="3" t="s">
        <v>4752</v>
      </c>
      <c r="L4885" s="3" t="s">
        <v>4753</v>
      </c>
      <c r="M4885" s="3" t="s">
        <v>4753</v>
      </c>
      <c r="N4885" s="3" t="s">
        <v>4731</v>
      </c>
      <c r="O4885" s="3" t="s">
        <v>4715</v>
      </c>
      <c r="P4885" s="3"/>
      <c r="Q4885" s="3"/>
      <c r="R4885" s="3"/>
      <c r="S4885" s="3"/>
      <c r="T4885" s="3" t="s">
        <v>4716</v>
      </c>
    </row>
    <row r="4886" spans="2:20">
      <c r="B4886" t="s">
        <v>12345</v>
      </c>
      <c r="C4886" t="s">
        <v>19595</v>
      </c>
      <c r="E4886" t="s">
        <v>15715</v>
      </c>
      <c r="F4886" s="3">
        <v>4</v>
      </c>
      <c r="G4886" s="3">
        <v>8103.05</v>
      </c>
      <c r="H4886" s="255">
        <v>38920</v>
      </c>
      <c r="I4886" s="270">
        <v>16.583333333333332</v>
      </c>
      <c r="J4886" s="3">
        <v>-1</v>
      </c>
      <c r="K4886" s="3" t="s">
        <v>4752</v>
      </c>
      <c r="L4886" s="3" t="s">
        <v>4753</v>
      </c>
      <c r="M4886" s="3" t="s">
        <v>4753</v>
      </c>
      <c r="N4886" s="3" t="s">
        <v>4722</v>
      </c>
      <c r="O4886" s="3" t="s">
        <v>4715</v>
      </c>
      <c r="P4886" s="3"/>
      <c r="Q4886" s="3"/>
      <c r="R4886" s="3"/>
      <c r="S4886" s="3"/>
      <c r="T4886" s="3" t="s">
        <v>4716</v>
      </c>
    </row>
    <row r="4887" spans="2:20">
      <c r="B4887" t="s">
        <v>12345</v>
      </c>
      <c r="C4887" t="s">
        <v>19596</v>
      </c>
      <c r="E4887" t="s">
        <v>13227</v>
      </c>
      <c r="F4887" s="3">
        <v>0</v>
      </c>
      <c r="G4887" s="3">
        <v>0</v>
      </c>
      <c r="H4887" s="255">
        <v>38902</v>
      </c>
      <c r="I4887" s="270">
        <v>16.583333333333332</v>
      </c>
      <c r="J4887" s="3">
        <v>330370</v>
      </c>
      <c r="K4887" s="3" t="s">
        <v>4752</v>
      </c>
      <c r="L4887" s="3" t="s">
        <v>4726</v>
      </c>
      <c r="M4887" s="3" t="s">
        <v>19597</v>
      </c>
      <c r="N4887" s="3" t="s">
        <v>4718</v>
      </c>
      <c r="O4887" s="3" t="s">
        <v>4715</v>
      </c>
      <c r="P4887" s="3"/>
      <c r="Q4887" s="3"/>
      <c r="R4887" s="3"/>
      <c r="S4887" s="3"/>
      <c r="T4887" s="3" t="s">
        <v>4716</v>
      </c>
    </row>
    <row r="4888" spans="2:20">
      <c r="B4888" t="s">
        <v>12345</v>
      </c>
      <c r="C4888" t="s">
        <v>19598</v>
      </c>
      <c r="E4888" t="s">
        <v>16116</v>
      </c>
      <c r="F4888" s="3">
        <v>0</v>
      </c>
      <c r="G4888" s="3">
        <v>0</v>
      </c>
      <c r="H4888" s="255">
        <v>38929</v>
      </c>
      <c r="I4888" s="270">
        <v>16.583333333333332</v>
      </c>
      <c r="J4888" s="3">
        <v>-1</v>
      </c>
      <c r="K4888" s="3" t="s">
        <v>4752</v>
      </c>
      <c r="L4888" s="3" t="s">
        <v>4726</v>
      </c>
      <c r="M4888" s="3" t="s">
        <v>5972</v>
      </c>
      <c r="N4888" s="3" t="s">
        <v>4722</v>
      </c>
      <c r="O4888" s="3" t="s">
        <v>4715</v>
      </c>
      <c r="P4888" s="3"/>
      <c r="Q4888" s="3"/>
      <c r="R4888" s="3"/>
      <c r="S4888" s="3"/>
      <c r="T4888" s="3" t="s">
        <v>4716</v>
      </c>
    </row>
    <row r="4889" spans="2:20">
      <c r="B4889" t="s">
        <v>12345</v>
      </c>
      <c r="C4889" t="s">
        <v>19599</v>
      </c>
      <c r="E4889" t="s">
        <v>14521</v>
      </c>
      <c r="F4889" s="3">
        <v>0</v>
      </c>
      <c r="G4889" s="3">
        <v>0</v>
      </c>
      <c r="H4889" s="255">
        <v>38923</v>
      </c>
      <c r="I4889" s="270">
        <v>16.583333333333332</v>
      </c>
      <c r="J4889" s="3">
        <v>214661</v>
      </c>
      <c r="K4889" s="3" t="s">
        <v>4752</v>
      </c>
      <c r="L4889" s="3" t="s">
        <v>4726</v>
      </c>
      <c r="M4889" s="3" t="s">
        <v>19600</v>
      </c>
      <c r="N4889" s="3" t="s">
        <v>4712</v>
      </c>
      <c r="O4889" s="3" t="s">
        <v>4715</v>
      </c>
      <c r="P4889" s="3"/>
      <c r="Q4889" s="3"/>
      <c r="R4889" s="3"/>
      <c r="S4889" s="3"/>
      <c r="T4889" s="3" t="s">
        <v>4716</v>
      </c>
    </row>
    <row r="4890" spans="2:20">
      <c r="B4890" t="s">
        <v>12345</v>
      </c>
      <c r="C4890" t="s">
        <v>19601</v>
      </c>
      <c r="E4890" t="s">
        <v>17344</v>
      </c>
      <c r="F4890" s="3">
        <v>3</v>
      </c>
      <c r="G4890" s="3">
        <v>5128.43</v>
      </c>
      <c r="H4890" s="255">
        <v>38929</v>
      </c>
      <c r="I4890" s="270">
        <v>16.583333333333332</v>
      </c>
      <c r="J4890" s="3">
        <v>-1</v>
      </c>
      <c r="K4890" s="3" t="s">
        <v>4752</v>
      </c>
      <c r="L4890" s="3" t="s">
        <v>4726</v>
      </c>
      <c r="M4890" s="3" t="s">
        <v>15641</v>
      </c>
      <c r="N4890" s="3" t="s">
        <v>4718</v>
      </c>
      <c r="O4890" s="3" t="s">
        <v>4715</v>
      </c>
      <c r="P4890" s="3"/>
      <c r="Q4890" s="3"/>
      <c r="R4890" s="3"/>
      <c r="S4890" s="3"/>
      <c r="T4890" s="3" t="s">
        <v>4716</v>
      </c>
    </row>
    <row r="4891" spans="2:20">
      <c r="B4891" t="s">
        <v>12345</v>
      </c>
      <c r="C4891" t="s">
        <v>19602</v>
      </c>
      <c r="E4891" t="s">
        <v>15631</v>
      </c>
      <c r="F4891" s="3">
        <v>0</v>
      </c>
      <c r="G4891" s="3">
        <v>0</v>
      </c>
      <c r="H4891" s="255">
        <v>38911</v>
      </c>
      <c r="I4891" s="270">
        <v>16.583333333333332</v>
      </c>
      <c r="J4891" s="3">
        <v>-1</v>
      </c>
      <c r="K4891" s="3" t="s">
        <v>12343</v>
      </c>
      <c r="L4891" s="3" t="s">
        <v>5324</v>
      </c>
      <c r="M4891" s="3" t="s">
        <v>15066</v>
      </c>
      <c r="N4891" s="3" t="s">
        <v>4712</v>
      </c>
      <c r="O4891" s="3" t="s">
        <v>4715</v>
      </c>
      <c r="P4891" s="3"/>
      <c r="Q4891" s="3"/>
      <c r="R4891" s="3"/>
      <c r="S4891" s="3"/>
      <c r="T4891" s="3" t="s">
        <v>4716</v>
      </c>
    </row>
    <row r="4892" spans="2:20">
      <c r="B4892" t="s">
        <v>12345</v>
      </c>
      <c r="C4892" t="s">
        <v>19603</v>
      </c>
      <c r="E4892" t="s">
        <v>18794</v>
      </c>
      <c r="F4892" s="3">
        <v>0</v>
      </c>
      <c r="G4892" s="3">
        <v>0</v>
      </c>
      <c r="H4892" s="255">
        <v>38918</v>
      </c>
      <c r="I4892" s="270">
        <v>16.583333333333332</v>
      </c>
      <c r="J4892" s="3">
        <v>-1</v>
      </c>
      <c r="K4892" s="3" t="s">
        <v>4752</v>
      </c>
      <c r="L4892" s="3" t="s">
        <v>4726</v>
      </c>
      <c r="M4892" s="3" t="s">
        <v>4994</v>
      </c>
      <c r="N4892" s="3" t="s">
        <v>4769</v>
      </c>
      <c r="O4892" s="3" t="s">
        <v>4715</v>
      </c>
      <c r="P4892" s="3"/>
      <c r="Q4892" s="3"/>
      <c r="R4892" s="3"/>
      <c r="S4892" s="3"/>
      <c r="T4892" s="3" t="s">
        <v>4716</v>
      </c>
    </row>
    <row r="4893" spans="2:20">
      <c r="B4893" t="s">
        <v>12345</v>
      </c>
      <c r="C4893" t="s">
        <v>19604</v>
      </c>
      <c r="E4893" t="s">
        <v>14578</v>
      </c>
      <c r="F4893" s="3">
        <v>0</v>
      </c>
      <c r="G4893" s="3">
        <v>0</v>
      </c>
      <c r="H4893" s="255">
        <v>38918</v>
      </c>
      <c r="I4893" s="270">
        <v>16.583333333333332</v>
      </c>
      <c r="J4893" s="3">
        <v>-1</v>
      </c>
      <c r="K4893" s="3" t="s">
        <v>4752</v>
      </c>
      <c r="L4893" s="3" t="s">
        <v>4753</v>
      </c>
      <c r="M4893" s="3" t="s">
        <v>4753</v>
      </c>
      <c r="N4893" s="3" t="s">
        <v>4722</v>
      </c>
      <c r="O4893" s="3" t="s">
        <v>4715</v>
      </c>
      <c r="P4893" s="3"/>
      <c r="Q4893" s="3"/>
      <c r="R4893" s="3"/>
      <c r="S4893" s="3"/>
      <c r="T4893" s="3" t="s">
        <v>4716</v>
      </c>
    </row>
    <row r="4894" spans="2:20">
      <c r="B4894" t="s">
        <v>12345</v>
      </c>
      <c r="C4894" t="s">
        <v>19605</v>
      </c>
      <c r="E4894" t="s">
        <v>19606</v>
      </c>
      <c r="F4894" s="3">
        <v>0</v>
      </c>
      <c r="G4894" s="3">
        <v>0</v>
      </c>
      <c r="H4894" s="255">
        <v>38919</v>
      </c>
      <c r="I4894" s="270">
        <v>16.583333333333332</v>
      </c>
      <c r="J4894" s="3">
        <v>-1</v>
      </c>
      <c r="K4894" s="3" t="s">
        <v>4752</v>
      </c>
      <c r="L4894" s="3" t="s">
        <v>4753</v>
      </c>
      <c r="M4894" s="3" t="s">
        <v>4753</v>
      </c>
      <c r="N4894" s="3" t="s">
        <v>4731</v>
      </c>
      <c r="O4894" s="3" t="s">
        <v>4715</v>
      </c>
      <c r="P4894" s="3"/>
      <c r="Q4894" s="3"/>
      <c r="R4894" s="3"/>
      <c r="S4894" s="3"/>
      <c r="T4894" s="3" t="s">
        <v>4716</v>
      </c>
    </row>
    <row r="4895" spans="2:20">
      <c r="B4895" t="s">
        <v>12345</v>
      </c>
      <c r="C4895" t="s">
        <v>19607</v>
      </c>
      <c r="E4895" t="s">
        <v>15568</v>
      </c>
      <c r="F4895" s="3">
        <v>0</v>
      </c>
      <c r="G4895" s="3">
        <v>0</v>
      </c>
      <c r="H4895" s="255">
        <v>38929</v>
      </c>
      <c r="I4895" s="270">
        <v>16.583333333333332</v>
      </c>
      <c r="J4895" s="3">
        <v>-1</v>
      </c>
      <c r="K4895" s="3" t="s">
        <v>4752</v>
      </c>
      <c r="L4895" s="3" t="s">
        <v>4753</v>
      </c>
      <c r="M4895" s="3" t="s">
        <v>4753</v>
      </c>
      <c r="N4895" s="3" t="s">
        <v>4722</v>
      </c>
      <c r="O4895" s="3" t="s">
        <v>4715</v>
      </c>
      <c r="P4895" s="3"/>
      <c r="Q4895" s="3"/>
      <c r="R4895" s="3"/>
      <c r="S4895" s="3"/>
      <c r="T4895" s="3" t="s">
        <v>4716</v>
      </c>
    </row>
    <row r="4896" spans="2:20">
      <c r="B4896" t="s">
        <v>12345</v>
      </c>
      <c r="C4896" t="s">
        <v>19608</v>
      </c>
      <c r="E4896" t="s">
        <v>17356</v>
      </c>
      <c r="F4896" s="3">
        <v>0</v>
      </c>
      <c r="G4896" s="3">
        <v>0</v>
      </c>
      <c r="H4896" s="255">
        <v>38892</v>
      </c>
      <c r="I4896" s="270">
        <v>16.666666666666668</v>
      </c>
      <c r="J4896" s="3">
        <v>-1</v>
      </c>
      <c r="K4896" s="3" t="s">
        <v>12343</v>
      </c>
      <c r="L4896" s="3" t="s">
        <v>4753</v>
      </c>
      <c r="M4896" s="3" t="s">
        <v>4753</v>
      </c>
      <c r="N4896" s="3" t="s">
        <v>4731</v>
      </c>
      <c r="O4896" s="3" t="s">
        <v>4715</v>
      </c>
      <c r="P4896" s="3"/>
      <c r="Q4896" s="3"/>
      <c r="R4896" s="3"/>
      <c r="S4896" s="3"/>
      <c r="T4896" s="3" t="s">
        <v>4716</v>
      </c>
    </row>
    <row r="4897" spans="2:20">
      <c r="B4897" t="s">
        <v>12345</v>
      </c>
      <c r="C4897" t="s">
        <v>19609</v>
      </c>
      <c r="E4897" t="s">
        <v>18236</v>
      </c>
      <c r="F4897" s="3">
        <v>0</v>
      </c>
      <c r="G4897" s="3">
        <v>0</v>
      </c>
      <c r="H4897" s="255">
        <v>38898</v>
      </c>
      <c r="I4897" s="270">
        <v>16.666666666666668</v>
      </c>
      <c r="J4897" s="3">
        <v>-1</v>
      </c>
      <c r="K4897" s="3" t="s">
        <v>4752</v>
      </c>
      <c r="L4897" s="3" t="s">
        <v>4753</v>
      </c>
      <c r="M4897" s="3" t="s">
        <v>4753</v>
      </c>
      <c r="N4897" s="3" t="s">
        <v>4722</v>
      </c>
      <c r="O4897" s="3" t="s">
        <v>4715</v>
      </c>
      <c r="P4897" s="3"/>
      <c r="Q4897" s="3"/>
      <c r="R4897" s="3"/>
      <c r="S4897" s="3"/>
      <c r="T4897" s="3" t="s">
        <v>4716</v>
      </c>
    </row>
    <row r="4898" spans="2:20">
      <c r="B4898" t="s">
        <v>12345</v>
      </c>
      <c r="C4898" t="s">
        <v>19610</v>
      </c>
      <c r="E4898" t="s">
        <v>18540</v>
      </c>
      <c r="F4898" s="3">
        <v>1</v>
      </c>
      <c r="G4898" s="3">
        <v>14554.12</v>
      </c>
      <c r="H4898" s="255">
        <v>38897</v>
      </c>
      <c r="I4898" s="270">
        <v>16.666666666666668</v>
      </c>
      <c r="J4898" s="3">
        <v>-1</v>
      </c>
      <c r="K4898" s="3" t="s">
        <v>4752</v>
      </c>
      <c r="L4898" s="3" t="s">
        <v>5197</v>
      </c>
      <c r="M4898" s="3" t="s">
        <v>12352</v>
      </c>
      <c r="N4898" s="3" t="s">
        <v>4722</v>
      </c>
      <c r="O4898" s="3" t="s">
        <v>4715</v>
      </c>
      <c r="P4898" s="3"/>
      <c r="Q4898" s="3"/>
      <c r="R4898" s="3"/>
      <c r="S4898" s="3"/>
      <c r="T4898" s="3" t="s">
        <v>4716</v>
      </c>
    </row>
    <row r="4899" spans="2:20">
      <c r="B4899" t="s">
        <v>12345</v>
      </c>
      <c r="C4899" t="s">
        <v>19611</v>
      </c>
      <c r="E4899" t="s">
        <v>15878</v>
      </c>
      <c r="F4899" s="3">
        <v>1</v>
      </c>
      <c r="G4899" s="3">
        <v>4300.55</v>
      </c>
      <c r="H4899" s="255">
        <v>38877</v>
      </c>
      <c r="I4899" s="270">
        <v>16.666666666666668</v>
      </c>
      <c r="J4899" s="3">
        <v>-1</v>
      </c>
      <c r="K4899" s="3" t="s">
        <v>4752</v>
      </c>
      <c r="L4899" s="3" t="s">
        <v>5324</v>
      </c>
      <c r="M4899" s="3" t="s">
        <v>15406</v>
      </c>
      <c r="N4899" s="3" t="s">
        <v>4722</v>
      </c>
      <c r="O4899" s="3" t="s">
        <v>4715</v>
      </c>
      <c r="P4899" s="3"/>
      <c r="Q4899" s="3"/>
      <c r="R4899" s="3"/>
      <c r="S4899" s="3"/>
      <c r="T4899" s="3" t="s">
        <v>4716</v>
      </c>
    </row>
    <row r="4900" spans="2:20">
      <c r="B4900" t="s">
        <v>12345</v>
      </c>
      <c r="C4900" t="s">
        <v>19612</v>
      </c>
      <c r="E4900" t="s">
        <v>13780</v>
      </c>
      <c r="F4900" s="3">
        <v>0</v>
      </c>
      <c r="G4900" s="3">
        <v>0</v>
      </c>
      <c r="H4900" s="255">
        <v>38892</v>
      </c>
      <c r="I4900" s="270">
        <v>16.666666666666668</v>
      </c>
      <c r="J4900" s="3">
        <v>-1</v>
      </c>
      <c r="K4900" s="3" t="s">
        <v>4752</v>
      </c>
      <c r="L4900" s="3" t="s">
        <v>4726</v>
      </c>
      <c r="M4900" s="3" t="s">
        <v>4994</v>
      </c>
      <c r="N4900" s="3" t="s">
        <v>4722</v>
      </c>
      <c r="O4900" s="3" t="s">
        <v>4715</v>
      </c>
      <c r="P4900" s="3"/>
      <c r="Q4900" s="3"/>
      <c r="R4900" s="3"/>
      <c r="S4900" s="3"/>
      <c r="T4900" s="3" t="s">
        <v>4716</v>
      </c>
    </row>
    <row r="4901" spans="2:20">
      <c r="B4901" t="s">
        <v>12345</v>
      </c>
      <c r="C4901" t="s">
        <v>19613</v>
      </c>
      <c r="E4901" t="s">
        <v>14816</v>
      </c>
      <c r="F4901" s="3">
        <v>0</v>
      </c>
      <c r="G4901" s="3">
        <v>0</v>
      </c>
      <c r="H4901" s="255">
        <v>38898</v>
      </c>
      <c r="I4901" s="270">
        <v>16.666666666666668</v>
      </c>
      <c r="J4901" s="3">
        <v>-1</v>
      </c>
      <c r="K4901" s="3" t="s">
        <v>12343</v>
      </c>
      <c r="L4901" s="3" t="s">
        <v>4726</v>
      </c>
      <c r="M4901" s="3" t="s">
        <v>8841</v>
      </c>
      <c r="N4901" s="3" t="s">
        <v>4712</v>
      </c>
      <c r="O4901" s="3" t="s">
        <v>4715</v>
      </c>
      <c r="P4901" s="3"/>
      <c r="Q4901" s="3"/>
      <c r="R4901" s="3"/>
      <c r="S4901" s="3"/>
      <c r="T4901" s="3" t="s">
        <v>4716</v>
      </c>
    </row>
    <row r="4902" spans="2:20">
      <c r="B4902" t="s">
        <v>12345</v>
      </c>
      <c r="C4902" t="s">
        <v>19614</v>
      </c>
      <c r="E4902" t="s">
        <v>17351</v>
      </c>
      <c r="F4902" s="3">
        <v>0</v>
      </c>
      <c r="G4902" s="3">
        <v>0</v>
      </c>
      <c r="H4902" s="255">
        <v>38880</v>
      </c>
      <c r="I4902" s="270">
        <v>16.666666666666668</v>
      </c>
      <c r="J4902" s="3">
        <v>-1</v>
      </c>
      <c r="K4902" s="3" t="s">
        <v>12343</v>
      </c>
      <c r="L4902" s="3" t="s">
        <v>4726</v>
      </c>
      <c r="M4902" s="3" t="s">
        <v>19615</v>
      </c>
      <c r="N4902" s="3" t="s">
        <v>4718</v>
      </c>
      <c r="O4902" s="3" t="s">
        <v>4715</v>
      </c>
      <c r="P4902" s="3"/>
      <c r="Q4902" s="3"/>
      <c r="R4902" s="3"/>
      <c r="S4902" s="3"/>
      <c r="T4902" s="3" t="s">
        <v>4716</v>
      </c>
    </row>
    <row r="4903" spans="2:20">
      <c r="B4903" t="s">
        <v>12345</v>
      </c>
      <c r="C4903" t="s">
        <v>19616</v>
      </c>
      <c r="E4903" t="s">
        <v>17178</v>
      </c>
      <c r="F4903" s="3">
        <v>0</v>
      </c>
      <c r="G4903" s="3">
        <v>0</v>
      </c>
      <c r="H4903" s="255">
        <v>38888</v>
      </c>
      <c r="I4903" s="270">
        <v>16.666666666666668</v>
      </c>
      <c r="J4903" s="3">
        <v>-1</v>
      </c>
      <c r="K4903" s="3" t="s">
        <v>12343</v>
      </c>
      <c r="L4903" s="3" t="s">
        <v>5197</v>
      </c>
      <c r="M4903" s="3" t="s">
        <v>13773</v>
      </c>
      <c r="N4903" s="3" t="s">
        <v>4712</v>
      </c>
      <c r="O4903" s="3" t="s">
        <v>4715</v>
      </c>
      <c r="P4903" s="3"/>
      <c r="Q4903" s="3"/>
      <c r="R4903" s="3"/>
      <c r="S4903" s="3"/>
      <c r="T4903" s="3" t="s">
        <v>4716</v>
      </c>
    </row>
    <row r="4904" spans="2:20">
      <c r="B4904" t="s">
        <v>12345</v>
      </c>
      <c r="C4904" t="s">
        <v>19617</v>
      </c>
      <c r="E4904" t="s">
        <v>16771</v>
      </c>
      <c r="F4904" s="3">
        <v>0</v>
      </c>
      <c r="G4904" s="3">
        <v>0</v>
      </c>
      <c r="H4904" s="255">
        <v>38874</v>
      </c>
      <c r="I4904" s="270">
        <v>16.666666666666668</v>
      </c>
      <c r="J4904" s="3">
        <v>-1</v>
      </c>
      <c r="K4904" s="3" t="s">
        <v>12343</v>
      </c>
      <c r="L4904" s="3" t="s">
        <v>5324</v>
      </c>
      <c r="M4904" s="3" t="s">
        <v>18544</v>
      </c>
      <c r="N4904" s="3" t="s">
        <v>4712</v>
      </c>
      <c r="O4904" s="3" t="s">
        <v>4715</v>
      </c>
      <c r="P4904" s="3"/>
      <c r="Q4904" s="3"/>
      <c r="R4904" s="3"/>
      <c r="S4904" s="3"/>
      <c r="T4904" s="3" t="s">
        <v>4716</v>
      </c>
    </row>
    <row r="4905" spans="2:20">
      <c r="B4905" t="s">
        <v>12345</v>
      </c>
      <c r="C4905" t="s">
        <v>19618</v>
      </c>
      <c r="E4905" t="s">
        <v>12705</v>
      </c>
      <c r="F4905" s="3">
        <v>0</v>
      </c>
      <c r="G4905" s="3">
        <v>0</v>
      </c>
      <c r="H4905" s="255">
        <v>38873</v>
      </c>
      <c r="I4905" s="270">
        <v>16.666666666666668</v>
      </c>
      <c r="J4905" s="3">
        <v>121608</v>
      </c>
      <c r="K4905" s="3" t="s">
        <v>12343</v>
      </c>
      <c r="L4905" s="3" t="s">
        <v>4726</v>
      </c>
      <c r="M4905" s="3" t="s">
        <v>4994</v>
      </c>
      <c r="N4905" s="3" t="s">
        <v>4722</v>
      </c>
      <c r="O4905" s="3" t="s">
        <v>4715</v>
      </c>
      <c r="P4905" s="3"/>
      <c r="Q4905" s="3"/>
      <c r="R4905" s="3"/>
      <c r="S4905" s="3"/>
      <c r="T4905" s="3" t="s">
        <v>4716</v>
      </c>
    </row>
    <row r="4906" spans="2:20">
      <c r="B4906" t="s">
        <v>12345</v>
      </c>
      <c r="C4906" t="s">
        <v>19619</v>
      </c>
      <c r="E4906" t="s">
        <v>18171</v>
      </c>
      <c r="F4906" s="3">
        <v>0</v>
      </c>
      <c r="G4906" s="3">
        <v>0</v>
      </c>
      <c r="H4906" s="255">
        <v>38882</v>
      </c>
      <c r="I4906" s="270">
        <v>16.666666666666668</v>
      </c>
      <c r="J4906" s="3">
        <v>-1</v>
      </c>
      <c r="K4906" s="3" t="s">
        <v>4752</v>
      </c>
      <c r="L4906" s="3" t="s">
        <v>4753</v>
      </c>
      <c r="M4906" s="3" t="s">
        <v>4753</v>
      </c>
      <c r="N4906" s="3" t="s">
        <v>4769</v>
      </c>
      <c r="O4906" s="3" t="s">
        <v>4715</v>
      </c>
      <c r="P4906" s="3"/>
      <c r="Q4906" s="3"/>
      <c r="R4906" s="3"/>
      <c r="S4906" s="3"/>
      <c r="T4906" s="3" t="s">
        <v>4716</v>
      </c>
    </row>
    <row r="4907" spans="2:20">
      <c r="B4907" t="s">
        <v>12345</v>
      </c>
      <c r="C4907" t="s">
        <v>19620</v>
      </c>
      <c r="E4907" t="s">
        <v>16818</v>
      </c>
      <c r="F4907" s="3">
        <v>0</v>
      </c>
      <c r="G4907" s="3">
        <v>0</v>
      </c>
      <c r="H4907" s="255">
        <v>38876</v>
      </c>
      <c r="I4907" s="270">
        <v>16.666666666666668</v>
      </c>
      <c r="J4907" s="3">
        <v>-1</v>
      </c>
      <c r="K4907" s="3" t="s">
        <v>4752</v>
      </c>
      <c r="L4907" s="3" t="s">
        <v>4753</v>
      </c>
      <c r="M4907" s="3" t="s">
        <v>4753</v>
      </c>
      <c r="N4907" s="3" t="s">
        <v>4712</v>
      </c>
      <c r="O4907" s="3" t="s">
        <v>4715</v>
      </c>
      <c r="P4907" s="3"/>
      <c r="Q4907" s="3"/>
      <c r="R4907" s="3"/>
      <c r="S4907" s="3"/>
      <c r="T4907" s="3" t="s">
        <v>4716</v>
      </c>
    </row>
    <row r="4908" spans="2:20">
      <c r="B4908" t="s">
        <v>12345</v>
      </c>
      <c r="C4908" t="s">
        <v>19621</v>
      </c>
      <c r="E4908" t="s">
        <v>16495</v>
      </c>
      <c r="F4908" s="3">
        <v>1</v>
      </c>
      <c r="G4908" s="3">
        <v>1374.56</v>
      </c>
      <c r="H4908" s="255">
        <v>38895</v>
      </c>
      <c r="I4908" s="270">
        <v>16.666666666666668</v>
      </c>
      <c r="J4908" s="3">
        <v>-1</v>
      </c>
      <c r="K4908" s="3" t="s">
        <v>4752</v>
      </c>
      <c r="L4908" s="3" t="s">
        <v>4753</v>
      </c>
      <c r="M4908" s="3" t="s">
        <v>4753</v>
      </c>
      <c r="N4908" s="3" t="s">
        <v>4722</v>
      </c>
      <c r="O4908" s="3" t="s">
        <v>4715</v>
      </c>
      <c r="P4908" s="3"/>
      <c r="Q4908" s="3"/>
      <c r="R4908" s="3"/>
      <c r="S4908" s="3"/>
      <c r="T4908" s="3" t="s">
        <v>4716</v>
      </c>
    </row>
    <row r="4909" spans="2:20">
      <c r="B4909" t="s">
        <v>12345</v>
      </c>
      <c r="C4909" t="s">
        <v>19622</v>
      </c>
      <c r="E4909" t="s">
        <v>15686</v>
      </c>
      <c r="F4909" s="3">
        <v>0</v>
      </c>
      <c r="G4909" s="3">
        <v>0</v>
      </c>
      <c r="H4909" s="255">
        <v>38862</v>
      </c>
      <c r="I4909" s="270">
        <v>16.75</v>
      </c>
      <c r="J4909" s="3">
        <v>-1</v>
      </c>
      <c r="K4909" s="3" t="s">
        <v>12343</v>
      </c>
      <c r="L4909" s="3" t="s">
        <v>4753</v>
      </c>
      <c r="M4909" s="3" t="s">
        <v>4753</v>
      </c>
      <c r="N4909" s="3" t="s">
        <v>4731</v>
      </c>
      <c r="O4909" s="3" t="s">
        <v>4715</v>
      </c>
      <c r="P4909" s="3"/>
      <c r="Q4909" s="3"/>
      <c r="R4909" s="3"/>
      <c r="S4909" s="3"/>
      <c r="T4909" s="3" t="s">
        <v>4716</v>
      </c>
    </row>
    <row r="4910" spans="2:20">
      <c r="B4910" t="s">
        <v>12345</v>
      </c>
      <c r="C4910" t="s">
        <v>19623</v>
      </c>
      <c r="E4910" t="s">
        <v>15293</v>
      </c>
      <c r="F4910" s="3">
        <v>0</v>
      </c>
      <c r="G4910" s="3">
        <v>0</v>
      </c>
      <c r="H4910" s="255">
        <v>38857</v>
      </c>
      <c r="I4910" s="270">
        <v>16.75</v>
      </c>
      <c r="J4910" s="3">
        <v>-1</v>
      </c>
      <c r="K4910" s="3" t="s">
        <v>4752</v>
      </c>
      <c r="L4910" s="3" t="s">
        <v>5324</v>
      </c>
      <c r="M4910" s="3" t="s">
        <v>13529</v>
      </c>
      <c r="N4910" s="3" t="s">
        <v>4722</v>
      </c>
      <c r="O4910" s="3" t="s">
        <v>4715</v>
      </c>
      <c r="P4910" s="3"/>
      <c r="Q4910" s="3"/>
      <c r="R4910" s="3"/>
      <c r="S4910" s="3"/>
      <c r="T4910" s="3" t="s">
        <v>4716</v>
      </c>
    </row>
    <row r="4911" spans="2:20">
      <c r="B4911" t="s">
        <v>12345</v>
      </c>
      <c r="C4911" t="s">
        <v>19624</v>
      </c>
      <c r="E4911" t="s">
        <v>15532</v>
      </c>
      <c r="F4911" s="3">
        <v>1</v>
      </c>
      <c r="G4911" s="3">
        <v>4300.55</v>
      </c>
      <c r="H4911" s="255">
        <v>38862</v>
      </c>
      <c r="I4911" s="270">
        <v>16.75</v>
      </c>
      <c r="J4911" s="3">
        <v>-1</v>
      </c>
      <c r="K4911" s="3" t="s">
        <v>12343</v>
      </c>
      <c r="L4911" s="3" t="s">
        <v>5197</v>
      </c>
      <c r="M4911" s="3" t="s">
        <v>19625</v>
      </c>
      <c r="N4911" s="3" t="s">
        <v>4712</v>
      </c>
      <c r="O4911" s="3" t="s">
        <v>4715</v>
      </c>
      <c r="P4911" s="3"/>
      <c r="Q4911" s="3"/>
      <c r="R4911" s="3"/>
      <c r="S4911" s="3"/>
      <c r="T4911" s="3" t="s">
        <v>4716</v>
      </c>
    </row>
    <row r="4912" spans="2:20">
      <c r="B4912" t="s">
        <v>12345</v>
      </c>
      <c r="C4912" t="s">
        <v>19626</v>
      </c>
      <c r="E4912" t="s">
        <v>17178</v>
      </c>
      <c r="F4912" s="3">
        <v>0</v>
      </c>
      <c r="G4912" s="3">
        <v>0</v>
      </c>
      <c r="H4912" s="255">
        <v>38864</v>
      </c>
      <c r="I4912" s="270">
        <v>16.75</v>
      </c>
      <c r="J4912" s="3">
        <v>-1</v>
      </c>
      <c r="K4912" s="3" t="s">
        <v>4752</v>
      </c>
      <c r="L4912" s="3" t="s">
        <v>4726</v>
      </c>
      <c r="M4912" s="3" t="s">
        <v>5188</v>
      </c>
      <c r="N4912" s="3" t="s">
        <v>4718</v>
      </c>
      <c r="O4912" s="3" t="s">
        <v>4715</v>
      </c>
      <c r="P4912" s="3"/>
      <c r="Q4912" s="3"/>
      <c r="R4912" s="3"/>
      <c r="S4912" s="3"/>
      <c r="T4912" s="3" t="s">
        <v>4716</v>
      </c>
    </row>
    <row r="4913" spans="2:20">
      <c r="B4913" t="s">
        <v>12345</v>
      </c>
      <c r="C4913" t="s">
        <v>19627</v>
      </c>
      <c r="E4913" t="s">
        <v>13819</v>
      </c>
      <c r="F4913" s="3">
        <v>0</v>
      </c>
      <c r="G4913" s="3">
        <v>0</v>
      </c>
      <c r="H4913" s="255">
        <v>38867</v>
      </c>
      <c r="I4913" s="270">
        <v>16.75</v>
      </c>
      <c r="J4913" s="3">
        <v>131277</v>
      </c>
      <c r="K4913" s="3" t="s">
        <v>12343</v>
      </c>
      <c r="L4913" s="3" t="s">
        <v>4726</v>
      </c>
      <c r="M4913" s="3" t="s">
        <v>12795</v>
      </c>
      <c r="N4913" s="3" t="s">
        <v>4712</v>
      </c>
      <c r="O4913" s="3" t="s">
        <v>4715</v>
      </c>
      <c r="P4913" s="3"/>
      <c r="Q4913" s="3"/>
      <c r="R4913" s="3"/>
      <c r="S4913" s="3"/>
      <c r="T4913" s="3" t="s">
        <v>4716</v>
      </c>
    </row>
    <row r="4914" spans="2:20">
      <c r="B4914" t="s">
        <v>12345</v>
      </c>
      <c r="C4914" t="s">
        <v>19628</v>
      </c>
      <c r="E4914" t="s">
        <v>14830</v>
      </c>
      <c r="F4914" s="3">
        <v>0</v>
      </c>
      <c r="G4914" s="3">
        <v>0</v>
      </c>
      <c r="H4914" s="255">
        <v>38839</v>
      </c>
      <c r="I4914" s="270">
        <v>16.75</v>
      </c>
      <c r="J4914" s="3">
        <v>-1</v>
      </c>
      <c r="K4914" s="3" t="s">
        <v>4752</v>
      </c>
      <c r="L4914" s="3" t="s">
        <v>5324</v>
      </c>
      <c r="M4914" s="3" t="s">
        <v>8234</v>
      </c>
      <c r="N4914" s="3" t="s">
        <v>4718</v>
      </c>
      <c r="O4914" s="3" t="s">
        <v>4715</v>
      </c>
      <c r="P4914" s="3"/>
      <c r="Q4914" s="3"/>
      <c r="R4914" s="3"/>
      <c r="S4914" s="3"/>
      <c r="T4914" s="3" t="s">
        <v>4716</v>
      </c>
    </row>
    <row r="4915" spans="2:20">
      <c r="B4915" t="s">
        <v>12345</v>
      </c>
      <c r="C4915" t="s">
        <v>19629</v>
      </c>
      <c r="E4915" t="s">
        <v>15372</v>
      </c>
      <c r="F4915" s="3">
        <v>0</v>
      </c>
      <c r="G4915" s="3">
        <v>0</v>
      </c>
      <c r="H4915" s="255">
        <v>38845</v>
      </c>
      <c r="I4915" s="270">
        <v>16.75</v>
      </c>
      <c r="J4915" s="3">
        <v>-1</v>
      </c>
      <c r="K4915" s="3" t="s">
        <v>4752</v>
      </c>
      <c r="L4915" s="3" t="s">
        <v>5324</v>
      </c>
      <c r="M4915" s="3" t="s">
        <v>5545</v>
      </c>
      <c r="N4915" s="3" t="s">
        <v>4722</v>
      </c>
      <c r="O4915" s="3" t="s">
        <v>4715</v>
      </c>
      <c r="P4915" s="3"/>
      <c r="Q4915" s="3"/>
      <c r="R4915" s="3"/>
      <c r="S4915" s="3"/>
      <c r="T4915" s="3" t="s">
        <v>4716</v>
      </c>
    </row>
    <row r="4916" spans="2:20">
      <c r="B4916" t="s">
        <v>12345</v>
      </c>
      <c r="C4916" t="s">
        <v>19630</v>
      </c>
      <c r="E4916" t="s">
        <v>17081</v>
      </c>
      <c r="F4916" s="3">
        <v>1</v>
      </c>
      <c r="G4916" s="3">
        <v>4300.55</v>
      </c>
      <c r="H4916" s="255">
        <v>38843</v>
      </c>
      <c r="I4916" s="270">
        <v>16.75</v>
      </c>
      <c r="J4916" s="3">
        <v>-1</v>
      </c>
      <c r="K4916" s="3" t="s">
        <v>12343</v>
      </c>
      <c r="L4916" s="3" t="s">
        <v>5324</v>
      </c>
      <c r="M4916" s="3" t="s">
        <v>6241</v>
      </c>
      <c r="N4916" s="3" t="s">
        <v>4718</v>
      </c>
      <c r="O4916" s="3" t="s">
        <v>4715</v>
      </c>
      <c r="P4916" s="3"/>
      <c r="Q4916" s="3"/>
      <c r="R4916" s="3"/>
      <c r="S4916" s="3"/>
      <c r="T4916" s="3" t="s">
        <v>4716</v>
      </c>
    </row>
    <row r="4917" spans="2:20">
      <c r="B4917" t="s">
        <v>12345</v>
      </c>
      <c r="C4917" t="s">
        <v>19631</v>
      </c>
      <c r="E4917" t="s">
        <v>15151</v>
      </c>
      <c r="F4917" s="3">
        <v>0</v>
      </c>
      <c r="G4917" s="3">
        <v>0</v>
      </c>
      <c r="H4917" s="255">
        <v>38866</v>
      </c>
      <c r="I4917" s="270">
        <v>16.75</v>
      </c>
      <c r="J4917" s="3">
        <v>-1</v>
      </c>
      <c r="K4917" s="3" t="s">
        <v>4752</v>
      </c>
      <c r="L4917" s="3" t="s">
        <v>4753</v>
      </c>
      <c r="M4917" s="3" t="s">
        <v>4753</v>
      </c>
      <c r="N4917" s="3" t="s">
        <v>4722</v>
      </c>
      <c r="O4917" s="3" t="s">
        <v>4715</v>
      </c>
      <c r="P4917" s="3"/>
      <c r="Q4917" s="3"/>
      <c r="R4917" s="3"/>
      <c r="S4917" s="3"/>
      <c r="T4917" s="3" t="s">
        <v>4716</v>
      </c>
    </row>
    <row r="4918" spans="2:20">
      <c r="B4918" t="s">
        <v>12345</v>
      </c>
      <c r="C4918" t="s">
        <v>19632</v>
      </c>
      <c r="E4918" t="s">
        <v>14676</v>
      </c>
      <c r="F4918" s="3">
        <v>0</v>
      </c>
      <c r="G4918" s="3">
        <v>0</v>
      </c>
      <c r="H4918" s="255">
        <v>38843</v>
      </c>
      <c r="I4918" s="270">
        <v>16.75</v>
      </c>
      <c r="J4918" s="3">
        <v>-1</v>
      </c>
      <c r="K4918" s="3" t="s">
        <v>4752</v>
      </c>
      <c r="L4918" s="3" t="s">
        <v>4753</v>
      </c>
      <c r="M4918" s="3" t="s">
        <v>4753</v>
      </c>
      <c r="N4918" s="3" t="s">
        <v>4718</v>
      </c>
      <c r="O4918" s="3" t="s">
        <v>4715</v>
      </c>
      <c r="P4918" s="3"/>
      <c r="Q4918" s="3"/>
      <c r="R4918" s="3"/>
      <c r="S4918" s="3"/>
      <c r="T4918" s="3" t="s">
        <v>4716</v>
      </c>
    </row>
    <row r="4919" spans="2:20">
      <c r="B4919" t="s">
        <v>12378</v>
      </c>
      <c r="C4919" t="s">
        <v>19633</v>
      </c>
      <c r="E4919" t="s">
        <v>15447</v>
      </c>
      <c r="F4919" s="3">
        <v>0</v>
      </c>
      <c r="G4919" s="3">
        <v>0</v>
      </c>
      <c r="H4919" s="255">
        <v>38818</v>
      </c>
      <c r="I4919" s="270">
        <v>16.833333333333332</v>
      </c>
      <c r="J4919" s="3">
        <v>-1</v>
      </c>
      <c r="K4919" s="3" t="s">
        <v>4752</v>
      </c>
      <c r="L4919" s="3" t="s">
        <v>5197</v>
      </c>
      <c r="M4919" s="3" t="s">
        <v>18309</v>
      </c>
      <c r="N4919" s="3" t="s">
        <v>4722</v>
      </c>
      <c r="O4919" s="3" t="s">
        <v>4715</v>
      </c>
      <c r="P4919" s="3"/>
      <c r="Q4919" s="3"/>
      <c r="R4919" s="3"/>
      <c r="S4919" s="3"/>
      <c r="T4919" s="3" t="s">
        <v>4716</v>
      </c>
    </row>
    <row r="4920" spans="2:20">
      <c r="B4920" t="s">
        <v>12345</v>
      </c>
      <c r="C4920" t="s">
        <v>19634</v>
      </c>
      <c r="E4920" t="s">
        <v>16700</v>
      </c>
      <c r="F4920" s="3">
        <v>0</v>
      </c>
      <c r="G4920" s="3">
        <v>0</v>
      </c>
      <c r="H4920" s="255">
        <v>38815</v>
      </c>
      <c r="I4920" s="270">
        <v>16.833333333333332</v>
      </c>
      <c r="J4920" s="3">
        <v>-1</v>
      </c>
      <c r="K4920" s="3" t="s">
        <v>4752</v>
      </c>
      <c r="L4920" s="3" t="s">
        <v>4726</v>
      </c>
      <c r="M4920" s="3" t="s">
        <v>12950</v>
      </c>
      <c r="N4920" s="3" t="s">
        <v>4722</v>
      </c>
      <c r="O4920" s="3" t="s">
        <v>4715</v>
      </c>
      <c r="P4920" s="3"/>
      <c r="Q4920" s="3"/>
      <c r="R4920" s="3"/>
      <c r="S4920" s="3"/>
      <c r="T4920" s="3" t="s">
        <v>4716</v>
      </c>
    </row>
    <row r="4921" spans="2:20">
      <c r="B4921" t="s">
        <v>12345</v>
      </c>
      <c r="C4921" t="s">
        <v>19635</v>
      </c>
      <c r="E4921" t="s">
        <v>14224</v>
      </c>
      <c r="F4921" s="3">
        <v>0</v>
      </c>
      <c r="G4921" s="3">
        <v>0</v>
      </c>
      <c r="H4921" s="255">
        <v>38829</v>
      </c>
      <c r="I4921" s="270">
        <v>16.833333333333332</v>
      </c>
      <c r="J4921" s="3">
        <v>-1</v>
      </c>
      <c r="K4921" s="3" t="s">
        <v>12343</v>
      </c>
      <c r="L4921" s="3" t="s">
        <v>5324</v>
      </c>
      <c r="M4921" s="3" t="s">
        <v>14799</v>
      </c>
      <c r="N4921" s="3" t="s">
        <v>4712</v>
      </c>
      <c r="O4921" s="3" t="s">
        <v>4715</v>
      </c>
      <c r="P4921" s="3"/>
      <c r="Q4921" s="3"/>
      <c r="R4921" s="3"/>
      <c r="S4921" s="3"/>
      <c r="T4921" s="3" t="s">
        <v>4716</v>
      </c>
    </row>
    <row r="4922" spans="2:20">
      <c r="B4922" t="s">
        <v>12345</v>
      </c>
      <c r="C4922" t="s">
        <v>19636</v>
      </c>
      <c r="E4922" t="s">
        <v>15965</v>
      </c>
      <c r="F4922" s="3">
        <v>0</v>
      </c>
      <c r="G4922" s="3">
        <v>0</v>
      </c>
      <c r="H4922" s="255">
        <v>38812</v>
      </c>
      <c r="I4922" s="270">
        <v>16.833333333333332</v>
      </c>
      <c r="J4922" s="3">
        <v>-1</v>
      </c>
      <c r="K4922" s="3" t="s">
        <v>4752</v>
      </c>
      <c r="L4922" s="3" t="s">
        <v>4726</v>
      </c>
      <c r="M4922" s="3" t="s">
        <v>11774</v>
      </c>
      <c r="N4922" s="3" t="s">
        <v>4722</v>
      </c>
      <c r="O4922" s="3" t="s">
        <v>4715</v>
      </c>
      <c r="P4922" s="3"/>
      <c r="Q4922" s="3"/>
      <c r="R4922" s="3"/>
      <c r="S4922" s="3"/>
      <c r="T4922" s="3" t="s">
        <v>4716</v>
      </c>
    </row>
    <row r="4923" spans="2:20">
      <c r="B4923" t="s">
        <v>12345</v>
      </c>
      <c r="C4923" t="s">
        <v>19637</v>
      </c>
      <c r="E4923" t="s">
        <v>13896</v>
      </c>
      <c r="F4923" s="3">
        <v>0</v>
      </c>
      <c r="G4923" s="3">
        <v>0</v>
      </c>
      <c r="H4923" s="255">
        <v>38836</v>
      </c>
      <c r="I4923" s="270">
        <v>16.833333333333332</v>
      </c>
      <c r="J4923" s="3">
        <v>-1</v>
      </c>
      <c r="K4923" s="3" t="s">
        <v>12343</v>
      </c>
      <c r="L4923" s="3" t="s">
        <v>4726</v>
      </c>
      <c r="M4923" s="3" t="s">
        <v>19638</v>
      </c>
      <c r="N4923" s="3" t="s">
        <v>4722</v>
      </c>
      <c r="O4923" s="3" t="s">
        <v>4715</v>
      </c>
      <c r="P4923" s="3"/>
      <c r="Q4923" s="3"/>
      <c r="R4923" s="3"/>
      <c r="S4923" s="3"/>
      <c r="T4923" s="3" t="s">
        <v>4716</v>
      </c>
    </row>
    <row r="4924" spans="2:20">
      <c r="B4924" t="s">
        <v>12345</v>
      </c>
      <c r="C4924" t="s">
        <v>19639</v>
      </c>
      <c r="E4924" t="s">
        <v>15108</v>
      </c>
      <c r="F4924" s="3">
        <v>0</v>
      </c>
      <c r="G4924" s="3">
        <v>0</v>
      </c>
      <c r="H4924" s="255">
        <v>38827</v>
      </c>
      <c r="I4924" s="270">
        <v>16.833333333333332</v>
      </c>
      <c r="J4924" s="3">
        <v>-1</v>
      </c>
      <c r="K4924" s="3" t="s">
        <v>4752</v>
      </c>
      <c r="L4924" s="3" t="s">
        <v>4726</v>
      </c>
      <c r="M4924" s="3" t="s">
        <v>13558</v>
      </c>
      <c r="N4924" s="3" t="s">
        <v>4722</v>
      </c>
      <c r="O4924" s="3" t="s">
        <v>4715</v>
      </c>
      <c r="P4924" s="3"/>
      <c r="Q4924" s="3"/>
      <c r="R4924" s="3"/>
      <c r="S4924" s="3"/>
      <c r="T4924" s="3" t="s">
        <v>4716</v>
      </c>
    </row>
    <row r="4925" spans="2:20">
      <c r="B4925" t="s">
        <v>12345</v>
      </c>
      <c r="C4925" t="s">
        <v>19640</v>
      </c>
      <c r="E4925" t="s">
        <v>15505</v>
      </c>
      <c r="F4925" s="3">
        <v>0</v>
      </c>
      <c r="G4925" s="3">
        <v>0</v>
      </c>
      <c r="H4925" s="255">
        <v>38835</v>
      </c>
      <c r="I4925" s="270">
        <v>16.833333333333332</v>
      </c>
      <c r="J4925" s="3">
        <v>-1</v>
      </c>
      <c r="K4925" s="3" t="s">
        <v>12343</v>
      </c>
      <c r="L4925" s="3" t="s">
        <v>5324</v>
      </c>
      <c r="M4925" s="3" t="s">
        <v>19641</v>
      </c>
      <c r="N4925" s="3" t="s">
        <v>4718</v>
      </c>
      <c r="O4925" s="3" t="s">
        <v>4715</v>
      </c>
      <c r="P4925" s="3"/>
      <c r="Q4925" s="3"/>
      <c r="R4925" s="3"/>
      <c r="S4925" s="3"/>
      <c r="T4925" s="3" t="s">
        <v>4716</v>
      </c>
    </row>
    <row r="4926" spans="2:20">
      <c r="B4926" t="s">
        <v>12345</v>
      </c>
      <c r="C4926" t="s">
        <v>19642</v>
      </c>
      <c r="E4926" t="s">
        <v>17111</v>
      </c>
      <c r="F4926" s="3">
        <v>0</v>
      </c>
      <c r="G4926" s="3">
        <v>0</v>
      </c>
      <c r="H4926" s="255">
        <v>38813</v>
      </c>
      <c r="I4926" s="270">
        <v>16.833333333333332</v>
      </c>
      <c r="J4926" s="3">
        <v>-1</v>
      </c>
      <c r="K4926" s="3" t="s">
        <v>12343</v>
      </c>
      <c r="L4926" s="3" t="s">
        <v>4753</v>
      </c>
      <c r="M4926" s="3" t="s">
        <v>4753</v>
      </c>
      <c r="N4926" s="3" t="s">
        <v>4722</v>
      </c>
      <c r="O4926" s="3" t="s">
        <v>4715</v>
      </c>
      <c r="P4926" s="3"/>
      <c r="Q4926" s="3"/>
      <c r="R4926" s="3"/>
      <c r="S4926" s="3"/>
      <c r="T4926" s="3" t="s">
        <v>4716</v>
      </c>
    </row>
    <row r="4927" spans="2:20">
      <c r="B4927" t="s">
        <v>12345</v>
      </c>
      <c r="C4927" t="s">
        <v>19643</v>
      </c>
      <c r="E4927" t="s">
        <v>15343</v>
      </c>
      <c r="F4927" s="3">
        <v>0</v>
      </c>
      <c r="G4927" s="3">
        <v>0</v>
      </c>
      <c r="H4927" s="255">
        <v>38804</v>
      </c>
      <c r="I4927" s="270">
        <v>16.916666666666668</v>
      </c>
      <c r="J4927" s="3">
        <v>-1</v>
      </c>
      <c r="K4927" s="3" t="s">
        <v>12343</v>
      </c>
      <c r="L4927" s="3" t="s">
        <v>4753</v>
      </c>
      <c r="M4927" s="3" t="s">
        <v>4753</v>
      </c>
      <c r="N4927" s="3" t="s">
        <v>4722</v>
      </c>
      <c r="O4927" s="3" t="s">
        <v>4715</v>
      </c>
      <c r="P4927" s="3"/>
      <c r="Q4927" s="3"/>
      <c r="R4927" s="3"/>
      <c r="S4927" s="3"/>
      <c r="T4927" s="3" t="s">
        <v>4716</v>
      </c>
    </row>
    <row r="4928" spans="2:20">
      <c r="B4928" t="s">
        <v>12345</v>
      </c>
      <c r="C4928" t="s">
        <v>19644</v>
      </c>
      <c r="E4928" t="s">
        <v>15936</v>
      </c>
      <c r="F4928" s="3">
        <v>0</v>
      </c>
      <c r="G4928" s="3">
        <v>0</v>
      </c>
      <c r="H4928" s="255">
        <v>38804</v>
      </c>
      <c r="I4928" s="270">
        <v>16.916666666666668</v>
      </c>
      <c r="J4928" s="3">
        <v>-1</v>
      </c>
      <c r="K4928" s="3" t="s">
        <v>4752</v>
      </c>
      <c r="L4928" s="3" t="s">
        <v>4753</v>
      </c>
      <c r="M4928" s="3" t="s">
        <v>4753</v>
      </c>
      <c r="N4928" s="3" t="s">
        <v>4722</v>
      </c>
      <c r="O4928" s="3" t="s">
        <v>4715</v>
      </c>
      <c r="P4928" s="3"/>
      <c r="Q4928" s="3"/>
      <c r="R4928" s="3"/>
      <c r="S4928" s="3"/>
      <c r="T4928" s="3" t="s">
        <v>4716</v>
      </c>
    </row>
    <row r="4929" spans="2:20">
      <c r="B4929" t="s">
        <v>12345</v>
      </c>
      <c r="C4929" t="s">
        <v>19645</v>
      </c>
      <c r="E4929" t="s">
        <v>16841</v>
      </c>
      <c r="F4929" s="3">
        <v>0</v>
      </c>
      <c r="G4929" s="3">
        <v>0</v>
      </c>
      <c r="H4929" s="255">
        <v>38784</v>
      </c>
      <c r="I4929" s="270">
        <v>16.916666666666668</v>
      </c>
      <c r="J4929" s="3">
        <v>-1</v>
      </c>
      <c r="K4929" s="3" t="s">
        <v>12343</v>
      </c>
      <c r="L4929" s="3" t="s">
        <v>4726</v>
      </c>
      <c r="M4929" s="3" t="s">
        <v>5188</v>
      </c>
      <c r="N4929" s="3" t="s">
        <v>4718</v>
      </c>
      <c r="O4929" s="3" t="s">
        <v>4715</v>
      </c>
      <c r="P4929" s="3"/>
      <c r="Q4929" s="3"/>
      <c r="R4929" s="3"/>
      <c r="S4929" s="3"/>
      <c r="T4929" s="3" t="s">
        <v>4716</v>
      </c>
    </row>
    <row r="4930" spans="2:20">
      <c r="B4930" t="s">
        <v>12345</v>
      </c>
      <c r="C4930" t="s">
        <v>19646</v>
      </c>
      <c r="E4930" t="s">
        <v>17270</v>
      </c>
      <c r="F4930" s="3">
        <v>2</v>
      </c>
      <c r="G4930" s="3">
        <v>3957.78</v>
      </c>
      <c r="H4930" s="255">
        <v>38798</v>
      </c>
      <c r="I4930" s="270">
        <v>16.916666666666668</v>
      </c>
      <c r="J4930" s="3">
        <v>-1</v>
      </c>
      <c r="K4930" s="3" t="s">
        <v>4752</v>
      </c>
      <c r="L4930" s="3" t="s">
        <v>5197</v>
      </c>
      <c r="M4930" s="3" t="s">
        <v>12352</v>
      </c>
      <c r="N4930" s="3" t="s">
        <v>4769</v>
      </c>
      <c r="O4930" s="3" t="s">
        <v>4715</v>
      </c>
      <c r="P4930" s="3"/>
      <c r="Q4930" s="3"/>
      <c r="R4930" s="3"/>
      <c r="S4930" s="3"/>
      <c r="T4930" s="3" t="s">
        <v>4716</v>
      </c>
    </row>
    <row r="4931" spans="2:20">
      <c r="B4931" t="s">
        <v>12345</v>
      </c>
      <c r="C4931" t="s">
        <v>19647</v>
      </c>
      <c r="E4931" t="s">
        <v>19648</v>
      </c>
      <c r="F4931" s="3">
        <v>0</v>
      </c>
      <c r="G4931" s="3">
        <v>0</v>
      </c>
      <c r="H4931" s="255">
        <v>38803</v>
      </c>
      <c r="I4931" s="270">
        <v>16.916666666666668</v>
      </c>
      <c r="J4931" s="3">
        <v>181164</v>
      </c>
      <c r="K4931" s="3" t="s">
        <v>4752</v>
      </c>
      <c r="L4931" s="3" t="s">
        <v>5324</v>
      </c>
      <c r="M4931" s="3" t="s">
        <v>10290</v>
      </c>
      <c r="N4931" s="3" t="s">
        <v>4712</v>
      </c>
      <c r="O4931" s="3" t="s">
        <v>4715</v>
      </c>
      <c r="P4931" s="3"/>
      <c r="Q4931" s="3"/>
      <c r="R4931" s="3"/>
      <c r="S4931" s="3"/>
      <c r="T4931" s="3" t="s">
        <v>4716</v>
      </c>
    </row>
    <row r="4932" spans="2:20">
      <c r="B4932" t="s">
        <v>12345</v>
      </c>
      <c r="C4932" t="s">
        <v>19649</v>
      </c>
      <c r="E4932" t="s">
        <v>13793</v>
      </c>
      <c r="F4932" s="3">
        <v>0</v>
      </c>
      <c r="G4932" s="3">
        <v>0</v>
      </c>
      <c r="H4932" s="255">
        <v>38796</v>
      </c>
      <c r="I4932" s="270">
        <v>16.916666666666668</v>
      </c>
      <c r="J4932" s="3">
        <v>-1</v>
      </c>
      <c r="K4932" s="3" t="s">
        <v>12343</v>
      </c>
      <c r="L4932" s="3" t="s">
        <v>4726</v>
      </c>
      <c r="M4932" s="3" t="s">
        <v>11774</v>
      </c>
      <c r="N4932" s="3" t="s">
        <v>4712</v>
      </c>
      <c r="O4932" s="3" t="s">
        <v>4715</v>
      </c>
      <c r="P4932" s="3"/>
      <c r="Q4932" s="3"/>
      <c r="R4932" s="3"/>
      <c r="S4932" s="3"/>
      <c r="T4932" s="3" t="s">
        <v>4716</v>
      </c>
    </row>
    <row r="4933" spans="2:20">
      <c r="B4933" t="s">
        <v>12345</v>
      </c>
      <c r="C4933" t="s">
        <v>19650</v>
      </c>
      <c r="E4933" t="s">
        <v>15867</v>
      </c>
      <c r="F4933" s="3">
        <v>1</v>
      </c>
      <c r="G4933" s="3">
        <v>3568.29</v>
      </c>
      <c r="H4933" s="255">
        <v>38786</v>
      </c>
      <c r="I4933" s="270">
        <v>16.916666666666668</v>
      </c>
      <c r="J4933" s="3">
        <v>-1</v>
      </c>
      <c r="K4933" s="3" t="s">
        <v>4752</v>
      </c>
      <c r="L4933" s="3" t="s">
        <v>5324</v>
      </c>
      <c r="M4933" s="3" t="s">
        <v>19651</v>
      </c>
      <c r="N4933" s="3" t="s">
        <v>4722</v>
      </c>
      <c r="O4933" s="3" t="s">
        <v>4715</v>
      </c>
      <c r="P4933" s="3"/>
      <c r="Q4933" s="3"/>
      <c r="R4933" s="3"/>
      <c r="S4933" s="3"/>
      <c r="T4933" s="3" t="s">
        <v>4716</v>
      </c>
    </row>
    <row r="4934" spans="2:20">
      <c r="B4934" t="s">
        <v>12345</v>
      </c>
      <c r="C4934" t="s">
        <v>19652</v>
      </c>
      <c r="E4934" t="s">
        <v>19653</v>
      </c>
      <c r="F4934" s="3">
        <v>0</v>
      </c>
      <c r="G4934" s="3">
        <v>0</v>
      </c>
      <c r="H4934" s="255">
        <v>38798</v>
      </c>
      <c r="I4934" s="270">
        <v>16.916666666666668</v>
      </c>
      <c r="J4934" s="3">
        <v>-1</v>
      </c>
      <c r="K4934" s="3" t="s">
        <v>4752</v>
      </c>
      <c r="L4934" s="3" t="s">
        <v>4726</v>
      </c>
      <c r="M4934" s="3" t="s">
        <v>5188</v>
      </c>
      <c r="N4934" s="3" t="s">
        <v>4722</v>
      </c>
      <c r="O4934" s="3" t="s">
        <v>4715</v>
      </c>
      <c r="P4934" s="3"/>
      <c r="Q4934" s="3"/>
      <c r="R4934" s="3"/>
      <c r="S4934" s="3"/>
      <c r="T4934" s="3" t="s">
        <v>4716</v>
      </c>
    </row>
    <row r="4935" spans="2:20">
      <c r="B4935" t="s">
        <v>12345</v>
      </c>
      <c r="C4935" t="s">
        <v>19654</v>
      </c>
      <c r="E4935" t="s">
        <v>19140</v>
      </c>
      <c r="F4935" s="3">
        <v>1</v>
      </c>
      <c r="G4935" s="3">
        <v>4300.55</v>
      </c>
      <c r="H4935" s="255">
        <v>38807</v>
      </c>
      <c r="I4935" s="270">
        <v>16.916666666666668</v>
      </c>
      <c r="J4935" s="3">
        <v>-1</v>
      </c>
      <c r="K4935" s="3" t="s">
        <v>12343</v>
      </c>
      <c r="L4935" s="3" t="s">
        <v>4726</v>
      </c>
      <c r="M4935" s="3" t="s">
        <v>5228</v>
      </c>
      <c r="N4935" s="3" t="s">
        <v>4731</v>
      </c>
      <c r="O4935" s="3" t="s">
        <v>4715</v>
      </c>
      <c r="P4935" s="3"/>
      <c r="Q4935" s="3"/>
      <c r="R4935" s="3"/>
      <c r="S4935" s="3"/>
      <c r="T4935" s="3" t="s">
        <v>4716</v>
      </c>
    </row>
    <row r="4936" spans="2:20">
      <c r="B4936" t="s">
        <v>12345</v>
      </c>
      <c r="C4936" t="s">
        <v>19655</v>
      </c>
      <c r="E4936" t="s">
        <v>14709</v>
      </c>
      <c r="F4936" s="3">
        <v>0</v>
      </c>
      <c r="G4936" s="3">
        <v>0</v>
      </c>
      <c r="H4936" s="255">
        <v>38807</v>
      </c>
      <c r="I4936" s="270">
        <v>16.916666666666668</v>
      </c>
      <c r="J4936" s="3">
        <v>-1</v>
      </c>
      <c r="K4936" s="3" t="s">
        <v>4752</v>
      </c>
      <c r="L4936" s="3" t="s">
        <v>4726</v>
      </c>
      <c r="M4936" s="3" t="s">
        <v>4994</v>
      </c>
      <c r="N4936" s="3" t="s">
        <v>4712</v>
      </c>
      <c r="O4936" s="3" t="s">
        <v>4715</v>
      </c>
      <c r="P4936" s="3"/>
      <c r="Q4936" s="3"/>
      <c r="R4936" s="3"/>
      <c r="S4936" s="3"/>
      <c r="T4936" s="3" t="s">
        <v>4716</v>
      </c>
    </row>
    <row r="4937" spans="2:20">
      <c r="B4937" t="s">
        <v>12345</v>
      </c>
      <c r="C4937" t="s">
        <v>19656</v>
      </c>
      <c r="E4937" t="s">
        <v>13431</v>
      </c>
      <c r="F4937" s="3">
        <v>0</v>
      </c>
      <c r="G4937" s="3">
        <v>0</v>
      </c>
      <c r="H4937" s="255">
        <v>38807</v>
      </c>
      <c r="I4937" s="270">
        <v>16.916666666666668</v>
      </c>
      <c r="J4937" s="3">
        <v>-1</v>
      </c>
      <c r="K4937" s="3" t="s">
        <v>4752</v>
      </c>
      <c r="L4937" s="3" t="s">
        <v>4726</v>
      </c>
      <c r="M4937" s="3" t="s">
        <v>4994</v>
      </c>
      <c r="N4937" s="3" t="s">
        <v>4712</v>
      </c>
      <c r="O4937" s="3" t="s">
        <v>4715</v>
      </c>
      <c r="P4937" s="3"/>
      <c r="Q4937" s="3"/>
      <c r="R4937" s="3"/>
      <c r="S4937" s="3"/>
      <c r="T4937" s="3" t="s">
        <v>4716</v>
      </c>
    </row>
    <row r="4938" spans="2:20">
      <c r="B4938" t="s">
        <v>12378</v>
      </c>
      <c r="C4938" t="s">
        <v>19657</v>
      </c>
      <c r="E4938" t="s">
        <v>14422</v>
      </c>
      <c r="F4938" s="3">
        <v>1</v>
      </c>
      <c r="G4938" s="3">
        <v>2974.63</v>
      </c>
      <c r="H4938" s="255">
        <v>38806</v>
      </c>
      <c r="I4938" s="270">
        <v>16.916666666666668</v>
      </c>
      <c r="J4938" s="3">
        <v>-1</v>
      </c>
      <c r="K4938" s="3" t="s">
        <v>4752</v>
      </c>
      <c r="L4938" s="3" t="s">
        <v>4753</v>
      </c>
      <c r="M4938" s="3" t="s">
        <v>4753</v>
      </c>
      <c r="N4938" s="3" t="s">
        <v>4731</v>
      </c>
      <c r="O4938" s="3" t="s">
        <v>4715</v>
      </c>
      <c r="P4938" s="3"/>
      <c r="Q4938" s="3"/>
      <c r="R4938" s="3"/>
      <c r="S4938" s="3"/>
      <c r="T4938" s="3" t="s">
        <v>4716</v>
      </c>
    </row>
    <row r="4939" spans="2:20">
      <c r="B4939" t="s">
        <v>12345</v>
      </c>
      <c r="C4939" t="s">
        <v>19658</v>
      </c>
      <c r="E4939" t="s">
        <v>13073</v>
      </c>
      <c r="F4939" s="3">
        <v>0</v>
      </c>
      <c r="G4939" s="3">
        <v>0</v>
      </c>
      <c r="H4939" s="255">
        <v>38770</v>
      </c>
      <c r="I4939" s="270">
        <v>17</v>
      </c>
      <c r="J4939" s="3">
        <v>-1</v>
      </c>
      <c r="K4939" s="3" t="s">
        <v>4752</v>
      </c>
      <c r="L4939" s="3" t="s">
        <v>4726</v>
      </c>
      <c r="M4939" s="3" t="s">
        <v>5972</v>
      </c>
      <c r="N4939" s="3" t="s">
        <v>4722</v>
      </c>
      <c r="O4939" s="3" t="s">
        <v>4715</v>
      </c>
      <c r="P4939" s="3"/>
      <c r="Q4939" s="3"/>
      <c r="R4939" s="3"/>
      <c r="S4939" s="3"/>
      <c r="T4939" s="3" t="s">
        <v>4716</v>
      </c>
    </row>
    <row r="4940" spans="2:20">
      <c r="B4940" t="s">
        <v>12345</v>
      </c>
      <c r="C4940" t="s">
        <v>19659</v>
      </c>
      <c r="E4940" t="s">
        <v>13667</v>
      </c>
      <c r="F4940" s="3">
        <v>0</v>
      </c>
      <c r="G4940" s="3">
        <v>0</v>
      </c>
      <c r="H4940" s="255">
        <v>38766</v>
      </c>
      <c r="I4940" s="270">
        <v>17</v>
      </c>
      <c r="J4940" s="3">
        <v>-1</v>
      </c>
      <c r="K4940" s="3" t="s">
        <v>12343</v>
      </c>
      <c r="L4940" s="3" t="s">
        <v>4726</v>
      </c>
      <c r="M4940" s="3" t="s">
        <v>19660</v>
      </c>
      <c r="N4940" s="3" t="s">
        <v>4712</v>
      </c>
      <c r="O4940" s="3" t="s">
        <v>4715</v>
      </c>
      <c r="P4940" s="3"/>
      <c r="Q4940" s="3"/>
      <c r="R4940" s="3"/>
      <c r="S4940" s="3"/>
      <c r="T4940" s="3" t="s">
        <v>4716</v>
      </c>
    </row>
    <row r="4941" spans="2:20">
      <c r="B4941" t="s">
        <v>12345</v>
      </c>
      <c r="C4941" t="s">
        <v>19661</v>
      </c>
      <c r="E4941" t="s">
        <v>16705</v>
      </c>
      <c r="F4941" s="3">
        <v>0</v>
      </c>
      <c r="G4941" s="3">
        <v>0</v>
      </c>
      <c r="H4941" s="255">
        <v>38749</v>
      </c>
      <c r="I4941" s="270">
        <v>17</v>
      </c>
      <c r="J4941" s="3">
        <v>-1</v>
      </c>
      <c r="K4941" s="3" t="s">
        <v>4752</v>
      </c>
      <c r="L4941" s="3" t="s">
        <v>5197</v>
      </c>
      <c r="M4941" s="3" t="s">
        <v>19662</v>
      </c>
      <c r="N4941" s="3" t="s">
        <v>4722</v>
      </c>
      <c r="O4941" s="3" t="s">
        <v>4715</v>
      </c>
      <c r="P4941" s="3"/>
      <c r="Q4941" s="3"/>
      <c r="R4941" s="3"/>
      <c r="S4941" s="3"/>
      <c r="T4941" s="3" t="s">
        <v>4716</v>
      </c>
    </row>
    <row r="4942" spans="2:20">
      <c r="B4942" t="s">
        <v>12345</v>
      </c>
      <c r="C4942" t="s">
        <v>19663</v>
      </c>
      <c r="E4942" t="s">
        <v>18092</v>
      </c>
      <c r="F4942" s="3">
        <v>0</v>
      </c>
      <c r="G4942" s="3">
        <v>0</v>
      </c>
      <c r="H4942" s="255">
        <v>38775</v>
      </c>
      <c r="I4942" s="270">
        <v>17</v>
      </c>
      <c r="J4942" s="3">
        <v>-1</v>
      </c>
      <c r="K4942" s="3" t="s">
        <v>4752</v>
      </c>
      <c r="L4942" s="3" t="s">
        <v>5324</v>
      </c>
      <c r="M4942" s="3" t="s">
        <v>6241</v>
      </c>
      <c r="N4942" s="3" t="s">
        <v>4722</v>
      </c>
      <c r="O4942" s="3" t="s">
        <v>4715</v>
      </c>
      <c r="P4942" s="3"/>
      <c r="Q4942" s="3"/>
      <c r="R4942" s="3"/>
      <c r="S4942" s="3"/>
      <c r="T4942" s="3" t="s">
        <v>4716</v>
      </c>
    </row>
    <row r="4943" spans="2:20">
      <c r="B4943" t="s">
        <v>12345</v>
      </c>
      <c r="C4943" t="s">
        <v>19664</v>
      </c>
      <c r="E4943" t="s">
        <v>17602</v>
      </c>
      <c r="F4943" s="3">
        <v>0</v>
      </c>
      <c r="G4943" s="3">
        <v>0</v>
      </c>
      <c r="H4943" s="255">
        <v>38776</v>
      </c>
      <c r="I4943" s="270">
        <v>17</v>
      </c>
      <c r="J4943" s="3">
        <v>120459</v>
      </c>
      <c r="K4943" s="3" t="s">
        <v>12343</v>
      </c>
      <c r="L4943" s="3" t="s">
        <v>4726</v>
      </c>
      <c r="M4943" s="3" t="s">
        <v>19665</v>
      </c>
      <c r="N4943" s="3" t="s">
        <v>4718</v>
      </c>
      <c r="O4943" s="3" t="s">
        <v>4715</v>
      </c>
      <c r="P4943" s="3"/>
      <c r="Q4943" s="3"/>
      <c r="R4943" s="3"/>
      <c r="S4943" s="3"/>
      <c r="T4943" s="3" t="s">
        <v>4716</v>
      </c>
    </row>
    <row r="4944" spans="2:20">
      <c r="B4944" t="s">
        <v>12345</v>
      </c>
      <c r="C4944" t="s">
        <v>19666</v>
      </c>
      <c r="E4944" t="s">
        <v>17323</v>
      </c>
      <c r="F4944" s="3">
        <v>1</v>
      </c>
      <c r="G4944" s="3">
        <v>14554.12</v>
      </c>
      <c r="H4944" s="255">
        <v>38773</v>
      </c>
      <c r="I4944" s="270">
        <v>17</v>
      </c>
      <c r="J4944" s="3">
        <v>-1</v>
      </c>
      <c r="K4944" s="3" t="s">
        <v>12343</v>
      </c>
      <c r="L4944" s="3" t="s">
        <v>5324</v>
      </c>
      <c r="M4944" s="3" t="s">
        <v>19667</v>
      </c>
      <c r="N4944" s="3" t="s">
        <v>4722</v>
      </c>
      <c r="O4944" s="3" t="s">
        <v>4715</v>
      </c>
      <c r="P4944" s="3"/>
      <c r="Q4944" s="3"/>
      <c r="R4944" s="3"/>
      <c r="S4944" s="3"/>
      <c r="T4944" s="3" t="s">
        <v>4716</v>
      </c>
    </row>
    <row r="4945" spans="2:20">
      <c r="B4945" t="s">
        <v>12345</v>
      </c>
      <c r="C4945" t="s">
        <v>19668</v>
      </c>
      <c r="E4945" t="s">
        <v>14706</v>
      </c>
      <c r="F4945" s="3">
        <v>0</v>
      </c>
      <c r="G4945" s="3">
        <v>0</v>
      </c>
      <c r="H4945" s="255">
        <v>38761</v>
      </c>
      <c r="I4945" s="270">
        <v>17</v>
      </c>
      <c r="J4945" s="3">
        <v>248909</v>
      </c>
      <c r="K4945" s="3" t="s">
        <v>4752</v>
      </c>
      <c r="L4945" s="3" t="s">
        <v>4726</v>
      </c>
      <c r="M4945" s="3" t="s">
        <v>4994</v>
      </c>
      <c r="N4945" s="3" t="s">
        <v>4722</v>
      </c>
      <c r="O4945" s="3" t="s">
        <v>4715</v>
      </c>
      <c r="P4945" s="3"/>
      <c r="Q4945" s="3"/>
      <c r="R4945" s="3"/>
      <c r="S4945" s="3"/>
      <c r="T4945" s="3" t="s">
        <v>4716</v>
      </c>
    </row>
    <row r="4946" spans="2:20">
      <c r="B4946" t="s">
        <v>12345</v>
      </c>
      <c r="C4946" t="s">
        <v>19669</v>
      </c>
      <c r="E4946" t="s">
        <v>16128</v>
      </c>
      <c r="F4946" s="3">
        <v>0</v>
      </c>
      <c r="G4946" s="3">
        <v>0</v>
      </c>
      <c r="H4946" s="255">
        <v>38737</v>
      </c>
      <c r="I4946" s="270">
        <v>17.083333333333332</v>
      </c>
      <c r="J4946" s="3">
        <v>-1</v>
      </c>
      <c r="K4946" s="3" t="s">
        <v>4752</v>
      </c>
      <c r="L4946" s="3" t="s">
        <v>4753</v>
      </c>
      <c r="M4946" s="3" t="s">
        <v>4753</v>
      </c>
      <c r="N4946" s="3" t="s">
        <v>4718</v>
      </c>
      <c r="O4946" s="3" t="s">
        <v>4715</v>
      </c>
      <c r="P4946" s="3"/>
      <c r="Q4946" s="3"/>
      <c r="R4946" s="3"/>
      <c r="S4946" s="3"/>
      <c r="T4946" s="3" t="s">
        <v>4716</v>
      </c>
    </row>
    <row r="4947" spans="2:20">
      <c r="B4947" t="s">
        <v>12345</v>
      </c>
      <c r="C4947" t="s">
        <v>19670</v>
      </c>
      <c r="E4947" t="s">
        <v>14329</v>
      </c>
      <c r="F4947" s="3">
        <v>0</v>
      </c>
      <c r="G4947" s="3">
        <v>0</v>
      </c>
      <c r="H4947" s="255">
        <v>38729</v>
      </c>
      <c r="I4947" s="270">
        <v>17.083333333333332</v>
      </c>
      <c r="J4947" s="3">
        <v>-1</v>
      </c>
      <c r="K4947" s="3" t="s">
        <v>4752</v>
      </c>
      <c r="L4947" s="3" t="s">
        <v>4753</v>
      </c>
      <c r="M4947" s="3" t="s">
        <v>4753</v>
      </c>
      <c r="N4947" s="3" t="s">
        <v>4722</v>
      </c>
      <c r="O4947" s="3" t="s">
        <v>4715</v>
      </c>
      <c r="P4947" s="3"/>
      <c r="Q4947" s="3"/>
      <c r="R4947" s="3"/>
      <c r="S4947" s="3"/>
      <c r="T4947" s="3" t="s">
        <v>4716</v>
      </c>
    </row>
    <row r="4948" spans="2:20">
      <c r="B4948" t="s">
        <v>12345</v>
      </c>
      <c r="C4948" t="s">
        <v>19671</v>
      </c>
      <c r="E4948" t="s">
        <v>17336</v>
      </c>
      <c r="F4948" s="3">
        <v>0</v>
      </c>
      <c r="G4948" s="3">
        <v>0</v>
      </c>
      <c r="H4948" s="255">
        <v>38719</v>
      </c>
      <c r="I4948" s="270">
        <v>17.083333333333332</v>
      </c>
      <c r="J4948" s="3">
        <v>-1</v>
      </c>
      <c r="K4948" s="3" t="s">
        <v>4752</v>
      </c>
      <c r="L4948" s="3" t="s">
        <v>5324</v>
      </c>
      <c r="M4948" s="3" t="s">
        <v>13624</v>
      </c>
      <c r="N4948" s="3" t="s">
        <v>4722</v>
      </c>
      <c r="O4948" s="3" t="s">
        <v>4715</v>
      </c>
      <c r="P4948" s="3"/>
      <c r="Q4948" s="3"/>
      <c r="R4948" s="3"/>
      <c r="S4948" s="3"/>
      <c r="T4948" s="3" t="s">
        <v>4716</v>
      </c>
    </row>
    <row r="4949" spans="2:20">
      <c r="B4949" t="s">
        <v>12345</v>
      </c>
      <c r="C4949" t="s">
        <v>19672</v>
      </c>
      <c r="E4949" t="s">
        <v>12895</v>
      </c>
      <c r="F4949" s="3">
        <v>0</v>
      </c>
      <c r="G4949" s="3">
        <v>0</v>
      </c>
      <c r="H4949" s="255">
        <v>38742</v>
      </c>
      <c r="I4949" s="270">
        <v>17.083333333333332</v>
      </c>
      <c r="J4949" s="3">
        <v>-1</v>
      </c>
      <c r="K4949" s="3" t="s">
        <v>4752</v>
      </c>
      <c r="L4949" s="3" t="s">
        <v>5324</v>
      </c>
      <c r="M4949" s="3" t="s">
        <v>13731</v>
      </c>
      <c r="N4949" s="3" t="s">
        <v>4718</v>
      </c>
      <c r="O4949" s="3" t="s">
        <v>4715</v>
      </c>
      <c r="P4949" s="3"/>
      <c r="Q4949" s="3"/>
      <c r="R4949" s="3"/>
      <c r="S4949" s="3"/>
      <c r="T4949" s="3" t="s">
        <v>4716</v>
      </c>
    </row>
    <row r="4950" spans="2:20">
      <c r="B4950" t="s">
        <v>12345</v>
      </c>
      <c r="C4950" t="s">
        <v>19673</v>
      </c>
      <c r="E4950" t="s">
        <v>13685</v>
      </c>
      <c r="F4950" s="3">
        <v>0</v>
      </c>
      <c r="G4950" s="3">
        <v>0</v>
      </c>
      <c r="H4950" s="255">
        <v>38748</v>
      </c>
      <c r="I4950" s="270">
        <v>17.083333333333332</v>
      </c>
      <c r="J4950" s="3">
        <v>-1</v>
      </c>
      <c r="K4950" s="3" t="s">
        <v>4752</v>
      </c>
      <c r="L4950" s="3" t="s">
        <v>4726</v>
      </c>
      <c r="M4950" s="3" t="s">
        <v>5972</v>
      </c>
      <c r="N4950" s="3" t="s">
        <v>4722</v>
      </c>
      <c r="O4950" s="3" t="s">
        <v>4715</v>
      </c>
      <c r="P4950" s="3"/>
      <c r="Q4950" s="3"/>
      <c r="R4950" s="3"/>
      <c r="S4950" s="3"/>
      <c r="T4950" s="3" t="s">
        <v>4716</v>
      </c>
    </row>
    <row r="4951" spans="2:20">
      <c r="B4951" t="s">
        <v>12345</v>
      </c>
      <c r="C4951" t="s">
        <v>19674</v>
      </c>
      <c r="E4951" t="s">
        <v>15901</v>
      </c>
      <c r="F4951" s="3">
        <v>0</v>
      </c>
      <c r="G4951" s="3">
        <v>0</v>
      </c>
      <c r="H4951" s="255">
        <v>38728</v>
      </c>
      <c r="I4951" s="270">
        <v>17.083333333333332</v>
      </c>
      <c r="J4951" s="3">
        <v>-1</v>
      </c>
      <c r="K4951" s="3" t="s">
        <v>4752</v>
      </c>
      <c r="L4951" s="3" t="s">
        <v>4726</v>
      </c>
      <c r="M4951" s="3" t="s">
        <v>4994</v>
      </c>
      <c r="N4951" s="3" t="s">
        <v>4718</v>
      </c>
      <c r="O4951" s="3" t="s">
        <v>4715</v>
      </c>
      <c r="P4951" s="3"/>
      <c r="Q4951" s="3"/>
      <c r="R4951" s="3"/>
      <c r="S4951" s="3"/>
      <c r="T4951" s="3" t="s">
        <v>4716</v>
      </c>
    </row>
    <row r="4952" spans="2:20">
      <c r="B4952" t="s">
        <v>12345</v>
      </c>
      <c r="C4952" t="s">
        <v>19675</v>
      </c>
      <c r="E4952" t="s">
        <v>14838</v>
      </c>
      <c r="F4952" s="3">
        <v>0</v>
      </c>
      <c r="G4952" s="3">
        <v>0</v>
      </c>
      <c r="H4952" s="255">
        <v>38743</v>
      </c>
      <c r="I4952" s="270">
        <v>17.083333333333332</v>
      </c>
      <c r="J4952" s="3">
        <v>-1</v>
      </c>
      <c r="K4952" s="3" t="s">
        <v>4752</v>
      </c>
      <c r="L4952" s="3" t="s">
        <v>4726</v>
      </c>
      <c r="M4952" s="3" t="s">
        <v>7955</v>
      </c>
      <c r="N4952" s="3" t="s">
        <v>4722</v>
      </c>
      <c r="O4952" s="3" t="s">
        <v>4715</v>
      </c>
      <c r="P4952" s="3"/>
      <c r="Q4952" s="3"/>
      <c r="R4952" s="3"/>
      <c r="S4952" s="3"/>
      <c r="T4952" s="3" t="s">
        <v>4716</v>
      </c>
    </row>
    <row r="4953" spans="2:20">
      <c r="B4953" t="s">
        <v>12345</v>
      </c>
      <c r="C4953" t="s">
        <v>19676</v>
      </c>
      <c r="E4953" t="s">
        <v>13862</v>
      </c>
      <c r="F4953" s="3">
        <v>0</v>
      </c>
      <c r="G4953" s="3">
        <v>0</v>
      </c>
      <c r="H4953" s="255">
        <v>38720</v>
      </c>
      <c r="I4953" s="270">
        <v>17.083333333333332</v>
      </c>
      <c r="J4953" s="3">
        <v>-1</v>
      </c>
      <c r="K4953" s="3" t="s">
        <v>4752</v>
      </c>
      <c r="L4953" s="3" t="s">
        <v>5324</v>
      </c>
      <c r="M4953" s="3" t="s">
        <v>13230</v>
      </c>
      <c r="N4953" s="3" t="s">
        <v>4722</v>
      </c>
      <c r="O4953" s="3" t="s">
        <v>4715</v>
      </c>
      <c r="P4953" s="3"/>
      <c r="Q4953" s="3"/>
      <c r="R4953" s="3"/>
      <c r="S4953" s="3"/>
      <c r="T4953" s="3" t="s">
        <v>4716</v>
      </c>
    </row>
    <row r="4954" spans="2:20">
      <c r="B4954" t="s">
        <v>12345</v>
      </c>
      <c r="C4954" t="s">
        <v>19677</v>
      </c>
      <c r="E4954" t="s">
        <v>18559</v>
      </c>
      <c r="F4954" s="3">
        <v>0</v>
      </c>
      <c r="G4954" s="3">
        <v>0</v>
      </c>
      <c r="H4954" s="255">
        <v>38720</v>
      </c>
      <c r="I4954" s="270">
        <v>17.083333333333332</v>
      </c>
      <c r="J4954" s="3">
        <v>-1</v>
      </c>
      <c r="K4954" s="3" t="s">
        <v>4752</v>
      </c>
      <c r="L4954" s="3" t="s">
        <v>4726</v>
      </c>
      <c r="M4954" s="3" t="s">
        <v>10477</v>
      </c>
      <c r="N4954" s="3" t="s">
        <v>4712</v>
      </c>
      <c r="O4954" s="3" t="s">
        <v>4715</v>
      </c>
      <c r="P4954" s="3"/>
      <c r="Q4954" s="3"/>
      <c r="R4954" s="3"/>
      <c r="S4954" s="3"/>
      <c r="T4954" s="3" t="s">
        <v>4716</v>
      </c>
    </row>
    <row r="4955" spans="2:20">
      <c r="B4955" t="s">
        <v>12345</v>
      </c>
      <c r="C4955" t="s">
        <v>19678</v>
      </c>
      <c r="E4955" t="s">
        <v>13608</v>
      </c>
      <c r="F4955" s="3">
        <v>1</v>
      </c>
      <c r="G4955" s="3">
        <v>389.49</v>
      </c>
      <c r="H4955" s="255">
        <v>38720</v>
      </c>
      <c r="I4955" s="270">
        <v>17.083333333333332</v>
      </c>
      <c r="J4955" s="3">
        <v>-1</v>
      </c>
      <c r="K4955" s="3" t="s">
        <v>4752</v>
      </c>
      <c r="L4955" s="3" t="s">
        <v>4726</v>
      </c>
      <c r="M4955" s="3" t="s">
        <v>13558</v>
      </c>
      <c r="N4955" s="3" t="s">
        <v>4722</v>
      </c>
      <c r="O4955" s="3" t="s">
        <v>4715</v>
      </c>
      <c r="P4955" s="3"/>
      <c r="Q4955" s="3"/>
      <c r="R4955" s="3"/>
      <c r="S4955" s="3"/>
      <c r="T4955" s="3" t="s">
        <v>4716</v>
      </c>
    </row>
    <row r="4956" spans="2:20">
      <c r="B4956" t="s">
        <v>12345</v>
      </c>
      <c r="C4956" t="s">
        <v>19679</v>
      </c>
      <c r="E4956" t="s">
        <v>14534</v>
      </c>
      <c r="F4956" s="3">
        <v>0</v>
      </c>
      <c r="G4956" s="3">
        <v>0</v>
      </c>
      <c r="H4956" s="255">
        <v>38730</v>
      </c>
      <c r="I4956" s="270">
        <v>17.083333333333332</v>
      </c>
      <c r="J4956" s="3">
        <v>-1</v>
      </c>
      <c r="K4956" s="3" t="s">
        <v>4752</v>
      </c>
      <c r="L4956" s="3" t="s">
        <v>4726</v>
      </c>
      <c r="M4956" s="3" t="s">
        <v>7955</v>
      </c>
      <c r="N4956" s="3" t="s">
        <v>4731</v>
      </c>
      <c r="O4956" s="3" t="s">
        <v>4715</v>
      </c>
      <c r="P4956" s="3"/>
      <c r="Q4956" s="3"/>
      <c r="R4956" s="3"/>
      <c r="S4956" s="3"/>
      <c r="T4956" s="3" t="s">
        <v>4716</v>
      </c>
    </row>
    <row r="4957" spans="2:20">
      <c r="B4957" t="s">
        <v>12345</v>
      </c>
      <c r="C4957" t="s">
        <v>19680</v>
      </c>
      <c r="E4957" t="s">
        <v>17102</v>
      </c>
      <c r="F4957" s="3">
        <v>0</v>
      </c>
      <c r="G4957" s="3">
        <v>0</v>
      </c>
      <c r="H4957" s="255">
        <v>38720</v>
      </c>
      <c r="I4957" s="270">
        <v>17.083333333333332</v>
      </c>
      <c r="J4957" s="3">
        <v>-1</v>
      </c>
      <c r="K4957" s="3" t="s">
        <v>4752</v>
      </c>
      <c r="L4957" s="3" t="s">
        <v>4753</v>
      </c>
      <c r="M4957" s="3" t="s">
        <v>4753</v>
      </c>
      <c r="N4957" s="3" t="s">
        <v>4722</v>
      </c>
      <c r="O4957" s="3" t="s">
        <v>4715</v>
      </c>
      <c r="P4957" s="3"/>
      <c r="Q4957" s="3"/>
      <c r="R4957" s="3"/>
      <c r="S4957" s="3"/>
      <c r="T4957" s="3" t="s">
        <v>4716</v>
      </c>
    </row>
    <row r="4958" spans="2:20">
      <c r="B4958" t="s">
        <v>12345</v>
      </c>
      <c r="C4958" t="s">
        <v>19681</v>
      </c>
      <c r="E4958" t="s">
        <v>14676</v>
      </c>
      <c r="F4958" s="3">
        <v>2</v>
      </c>
      <c r="G4958" s="3">
        <v>4690.05</v>
      </c>
      <c r="H4958" s="255">
        <v>38742</v>
      </c>
      <c r="I4958" s="270">
        <v>17.083333333333332</v>
      </c>
      <c r="J4958" s="3">
        <v>-1</v>
      </c>
      <c r="K4958" s="3" t="s">
        <v>4752</v>
      </c>
      <c r="L4958" s="3" t="s">
        <v>4753</v>
      </c>
      <c r="M4958" s="3" t="s">
        <v>4753</v>
      </c>
      <c r="N4958" s="3" t="s">
        <v>4722</v>
      </c>
      <c r="O4958" s="3" t="s">
        <v>4715</v>
      </c>
      <c r="P4958" s="3"/>
      <c r="Q4958" s="3"/>
      <c r="R4958" s="3"/>
      <c r="S4958" s="3"/>
      <c r="T4958" s="3" t="s">
        <v>4716</v>
      </c>
    </row>
    <row r="4959" spans="2:20">
      <c r="B4959" t="s">
        <v>12345</v>
      </c>
      <c r="C4959" t="s">
        <v>19682</v>
      </c>
      <c r="E4959" t="s">
        <v>14848</v>
      </c>
      <c r="F4959" s="3">
        <v>0</v>
      </c>
      <c r="G4959" s="3">
        <v>0</v>
      </c>
      <c r="H4959" s="255">
        <v>38742</v>
      </c>
      <c r="I4959" s="270">
        <v>17.083333333333332</v>
      </c>
      <c r="J4959" s="3">
        <v>-1</v>
      </c>
      <c r="K4959" s="3" t="s">
        <v>4752</v>
      </c>
      <c r="L4959" s="3" t="s">
        <v>4753</v>
      </c>
      <c r="M4959" s="3" t="s">
        <v>4753</v>
      </c>
      <c r="N4959" s="3" t="s">
        <v>4718</v>
      </c>
      <c r="O4959" s="3" t="s">
        <v>4715</v>
      </c>
      <c r="P4959" s="3"/>
      <c r="Q4959" s="3"/>
      <c r="R4959" s="3"/>
      <c r="S4959" s="3"/>
      <c r="T4959" s="3" t="s">
        <v>4716</v>
      </c>
    </row>
    <row r="4960" spans="2:20">
      <c r="B4960" t="s">
        <v>12345</v>
      </c>
      <c r="C4960" t="s">
        <v>19683</v>
      </c>
      <c r="E4960" t="s">
        <v>15151</v>
      </c>
      <c r="F4960" s="3">
        <v>0</v>
      </c>
      <c r="G4960" s="3">
        <v>0</v>
      </c>
      <c r="H4960" s="255">
        <v>38716</v>
      </c>
      <c r="I4960" s="270">
        <v>17.166666666666668</v>
      </c>
      <c r="J4960" s="3">
        <v>-1</v>
      </c>
      <c r="K4960" s="3" t="s">
        <v>4752</v>
      </c>
      <c r="L4960" s="3" t="s">
        <v>4753</v>
      </c>
      <c r="M4960" s="3" t="s">
        <v>4753</v>
      </c>
      <c r="N4960" s="3" t="s">
        <v>4722</v>
      </c>
      <c r="O4960" s="3" t="s">
        <v>4715</v>
      </c>
      <c r="P4960" s="3"/>
      <c r="Q4960" s="3"/>
      <c r="R4960" s="3"/>
      <c r="S4960" s="3"/>
      <c r="T4960" s="3" t="s">
        <v>4716</v>
      </c>
    </row>
    <row r="4961" spans="2:20">
      <c r="B4961" t="s">
        <v>12345</v>
      </c>
      <c r="C4961" t="s">
        <v>19684</v>
      </c>
      <c r="E4961" t="s">
        <v>15106</v>
      </c>
      <c r="F4961" s="3">
        <v>0</v>
      </c>
      <c r="G4961" s="3">
        <v>0</v>
      </c>
      <c r="H4961" s="255">
        <v>38702</v>
      </c>
      <c r="I4961" s="270">
        <v>17.166666666666668</v>
      </c>
      <c r="J4961" s="3">
        <v>-1</v>
      </c>
      <c r="K4961" s="3" t="s">
        <v>4752</v>
      </c>
      <c r="L4961" s="3" t="s">
        <v>4726</v>
      </c>
      <c r="M4961" s="3" t="s">
        <v>19685</v>
      </c>
      <c r="N4961" s="3" t="s">
        <v>4722</v>
      </c>
      <c r="O4961" s="3" t="s">
        <v>4715</v>
      </c>
      <c r="P4961" s="3"/>
      <c r="Q4961" s="3"/>
      <c r="R4961" s="3"/>
      <c r="S4961" s="3"/>
      <c r="T4961" s="3" t="s">
        <v>4716</v>
      </c>
    </row>
    <row r="4962" spans="2:20">
      <c r="B4962" t="s">
        <v>12345</v>
      </c>
      <c r="C4962" t="s">
        <v>19686</v>
      </c>
      <c r="E4962" t="s">
        <v>15992</v>
      </c>
      <c r="F4962" s="3">
        <v>0</v>
      </c>
      <c r="G4962" s="3">
        <v>0</v>
      </c>
      <c r="H4962" s="255">
        <v>38703</v>
      </c>
      <c r="I4962" s="270">
        <v>17.166666666666668</v>
      </c>
      <c r="J4962" s="3">
        <v>-1</v>
      </c>
      <c r="K4962" s="3" t="s">
        <v>4752</v>
      </c>
      <c r="L4962" s="3" t="s">
        <v>5197</v>
      </c>
      <c r="M4962" s="3" t="s">
        <v>12363</v>
      </c>
      <c r="N4962" s="3" t="s">
        <v>4712</v>
      </c>
      <c r="O4962" s="3" t="s">
        <v>4715</v>
      </c>
      <c r="P4962" s="3"/>
      <c r="Q4962" s="3"/>
      <c r="R4962" s="3"/>
      <c r="S4962" s="3"/>
      <c r="T4962" s="3" t="s">
        <v>4716</v>
      </c>
    </row>
    <row r="4963" spans="2:20">
      <c r="B4963" t="s">
        <v>12345</v>
      </c>
      <c r="C4963" t="s">
        <v>19687</v>
      </c>
      <c r="E4963" t="s">
        <v>19277</v>
      </c>
      <c r="F4963" s="3">
        <v>0</v>
      </c>
      <c r="G4963" s="3">
        <v>0</v>
      </c>
      <c r="H4963" s="255">
        <v>38712</v>
      </c>
      <c r="I4963" s="270">
        <v>17.166666666666668</v>
      </c>
      <c r="J4963" s="3">
        <v>-1</v>
      </c>
      <c r="K4963" s="3" t="s">
        <v>4752</v>
      </c>
      <c r="L4963" s="3" t="s">
        <v>4726</v>
      </c>
      <c r="M4963" s="3" t="s">
        <v>11774</v>
      </c>
      <c r="N4963" s="3" t="s">
        <v>4712</v>
      </c>
      <c r="O4963" s="3" t="s">
        <v>4715</v>
      </c>
      <c r="P4963" s="3"/>
      <c r="Q4963" s="3"/>
      <c r="R4963" s="3"/>
      <c r="S4963" s="3"/>
      <c r="T4963" s="3" t="s">
        <v>4716</v>
      </c>
    </row>
    <row r="4964" spans="2:20">
      <c r="B4964" t="s">
        <v>12345</v>
      </c>
      <c r="C4964" t="s">
        <v>19688</v>
      </c>
      <c r="E4964" t="s">
        <v>14354</v>
      </c>
      <c r="F4964" s="3">
        <v>0</v>
      </c>
      <c r="G4964" s="3">
        <v>0</v>
      </c>
      <c r="H4964" s="255">
        <v>38682</v>
      </c>
      <c r="I4964" s="270">
        <v>17.25</v>
      </c>
      <c r="J4964" s="3">
        <v>-1</v>
      </c>
      <c r="K4964" s="3" t="s">
        <v>4752</v>
      </c>
      <c r="L4964" s="3" t="s">
        <v>4726</v>
      </c>
      <c r="M4964" s="3" t="s">
        <v>7955</v>
      </c>
      <c r="N4964" s="3" t="s">
        <v>4722</v>
      </c>
      <c r="O4964" s="3" t="s">
        <v>4715</v>
      </c>
      <c r="P4964" s="3"/>
      <c r="Q4964" s="3"/>
      <c r="R4964" s="3"/>
      <c r="S4964" s="3"/>
      <c r="T4964" s="3" t="s">
        <v>4716</v>
      </c>
    </row>
    <row r="4965" spans="2:20">
      <c r="B4965" t="s">
        <v>12345</v>
      </c>
      <c r="C4965" t="s">
        <v>19689</v>
      </c>
      <c r="E4965" t="s">
        <v>14426</v>
      </c>
      <c r="F4965" s="3">
        <v>0</v>
      </c>
      <c r="G4965" s="3">
        <v>0</v>
      </c>
      <c r="H4965" s="255">
        <v>38686</v>
      </c>
      <c r="I4965" s="270">
        <v>17.25</v>
      </c>
      <c r="J4965" s="3">
        <v>-1</v>
      </c>
      <c r="K4965" s="3" t="s">
        <v>4752</v>
      </c>
      <c r="L4965" s="3" t="s">
        <v>5324</v>
      </c>
      <c r="M4965" s="3" t="s">
        <v>14691</v>
      </c>
      <c r="N4965" s="3" t="s">
        <v>4718</v>
      </c>
      <c r="O4965" s="3" t="s">
        <v>4715</v>
      </c>
      <c r="P4965" s="3"/>
      <c r="Q4965" s="3"/>
      <c r="R4965" s="3"/>
      <c r="S4965" s="3"/>
      <c r="T4965" s="3" t="s">
        <v>4716</v>
      </c>
    </row>
    <row r="4966" spans="2:20">
      <c r="B4966" t="s">
        <v>12345</v>
      </c>
      <c r="C4966" t="s">
        <v>19690</v>
      </c>
      <c r="E4966" t="s">
        <v>17798</v>
      </c>
      <c r="F4966" s="3">
        <v>0</v>
      </c>
      <c r="G4966" s="3">
        <v>0</v>
      </c>
      <c r="H4966" s="255">
        <v>38674</v>
      </c>
      <c r="I4966" s="270">
        <v>17.25</v>
      </c>
      <c r="J4966" s="3">
        <v>-1</v>
      </c>
      <c r="K4966" s="3" t="s">
        <v>4752</v>
      </c>
      <c r="L4966" s="3" t="s">
        <v>5197</v>
      </c>
      <c r="M4966" s="3" t="s">
        <v>12352</v>
      </c>
      <c r="N4966" s="3" t="s">
        <v>4718</v>
      </c>
      <c r="O4966" s="3" t="s">
        <v>4715</v>
      </c>
      <c r="P4966" s="3"/>
      <c r="Q4966" s="3"/>
      <c r="R4966" s="3"/>
      <c r="S4966" s="3"/>
      <c r="T4966" s="3" t="s">
        <v>4716</v>
      </c>
    </row>
    <row r="4967" spans="2:20">
      <c r="B4967" t="s">
        <v>12345</v>
      </c>
      <c r="C4967" t="s">
        <v>19691</v>
      </c>
      <c r="E4967" t="s">
        <v>17264</v>
      </c>
      <c r="F4967" s="3">
        <v>0</v>
      </c>
      <c r="G4967" s="3">
        <v>0</v>
      </c>
      <c r="H4967" s="255">
        <v>38671</v>
      </c>
      <c r="I4967" s="270">
        <v>17.25</v>
      </c>
      <c r="J4967" s="3">
        <v>-1</v>
      </c>
      <c r="K4967" s="3" t="s">
        <v>4752</v>
      </c>
      <c r="L4967" s="3" t="s">
        <v>5197</v>
      </c>
      <c r="M4967" s="3" t="s">
        <v>17066</v>
      </c>
      <c r="N4967" s="3" t="s">
        <v>4722</v>
      </c>
      <c r="O4967" s="3" t="s">
        <v>4715</v>
      </c>
      <c r="P4967" s="3"/>
      <c r="Q4967" s="3"/>
      <c r="R4967" s="3"/>
      <c r="S4967" s="3"/>
      <c r="T4967" s="3" t="s">
        <v>4716</v>
      </c>
    </row>
    <row r="4968" spans="2:20">
      <c r="B4968" t="s">
        <v>12345</v>
      </c>
      <c r="C4968" t="s">
        <v>19692</v>
      </c>
      <c r="E4968" t="s">
        <v>16212</v>
      </c>
      <c r="F4968" s="3">
        <v>0</v>
      </c>
      <c r="G4968" s="3">
        <v>0</v>
      </c>
      <c r="H4968" s="255">
        <v>38686</v>
      </c>
      <c r="I4968" s="270">
        <v>17.25</v>
      </c>
      <c r="J4968" s="3">
        <v>-1</v>
      </c>
      <c r="K4968" s="3" t="s">
        <v>4752</v>
      </c>
      <c r="L4968" s="3" t="s">
        <v>4726</v>
      </c>
      <c r="M4968" s="3" t="s">
        <v>15479</v>
      </c>
      <c r="N4968" s="3" t="s">
        <v>4722</v>
      </c>
      <c r="O4968" s="3" t="s">
        <v>4715</v>
      </c>
      <c r="P4968" s="3"/>
      <c r="Q4968" s="3"/>
      <c r="R4968" s="3"/>
      <c r="S4968" s="3"/>
      <c r="T4968" s="3" t="s">
        <v>4716</v>
      </c>
    </row>
    <row r="4969" spans="2:20">
      <c r="B4969" t="s">
        <v>12345</v>
      </c>
      <c r="C4969" t="s">
        <v>19693</v>
      </c>
      <c r="E4969" t="s">
        <v>16896</v>
      </c>
      <c r="F4969" s="3">
        <v>0</v>
      </c>
      <c r="G4969" s="3">
        <v>0</v>
      </c>
      <c r="H4969" s="255">
        <v>38680</v>
      </c>
      <c r="I4969" s="270">
        <v>17.25</v>
      </c>
      <c r="J4969" s="3">
        <v>-1</v>
      </c>
      <c r="K4969" s="3" t="s">
        <v>4752</v>
      </c>
      <c r="L4969" s="3" t="s">
        <v>4726</v>
      </c>
      <c r="M4969" s="3" t="s">
        <v>11774</v>
      </c>
      <c r="N4969" s="3" t="s">
        <v>4718</v>
      </c>
      <c r="O4969" s="3" t="s">
        <v>4715</v>
      </c>
      <c r="P4969" s="3"/>
      <c r="Q4969" s="3"/>
      <c r="R4969" s="3"/>
      <c r="S4969" s="3"/>
      <c r="T4969" s="3" t="s">
        <v>4716</v>
      </c>
    </row>
    <row r="4970" spans="2:20">
      <c r="B4970" t="s">
        <v>12345</v>
      </c>
      <c r="C4970" t="s">
        <v>19694</v>
      </c>
      <c r="E4970" t="s">
        <v>14018</v>
      </c>
      <c r="F4970" s="3">
        <v>0</v>
      </c>
      <c r="G4970" s="3">
        <v>0</v>
      </c>
      <c r="H4970" s="255">
        <v>38685</v>
      </c>
      <c r="I4970" s="270">
        <v>17.25</v>
      </c>
      <c r="J4970" s="3">
        <v>-1</v>
      </c>
      <c r="K4970" s="3" t="s">
        <v>4752</v>
      </c>
      <c r="L4970" s="3" t="s">
        <v>4726</v>
      </c>
      <c r="M4970" s="3" t="s">
        <v>14285</v>
      </c>
      <c r="N4970" s="3" t="s">
        <v>4731</v>
      </c>
      <c r="O4970" s="3" t="s">
        <v>4715</v>
      </c>
      <c r="P4970" s="3"/>
      <c r="Q4970" s="3"/>
      <c r="R4970" s="3"/>
      <c r="S4970" s="3"/>
      <c r="T4970" s="3" t="s">
        <v>4716</v>
      </c>
    </row>
    <row r="4971" spans="2:20">
      <c r="B4971" t="s">
        <v>12345</v>
      </c>
      <c r="C4971" t="s">
        <v>19695</v>
      </c>
      <c r="E4971" t="s">
        <v>16401</v>
      </c>
      <c r="F4971" s="3">
        <v>1</v>
      </c>
      <c r="G4971" s="3">
        <v>1374.56</v>
      </c>
      <c r="H4971" s="255">
        <v>38681</v>
      </c>
      <c r="I4971" s="270">
        <v>17.25</v>
      </c>
      <c r="J4971" s="3">
        <v>-1</v>
      </c>
      <c r="K4971" s="3" t="s">
        <v>4752</v>
      </c>
      <c r="L4971" s="3" t="s">
        <v>4753</v>
      </c>
      <c r="M4971" s="3" t="s">
        <v>4753</v>
      </c>
      <c r="N4971" s="3" t="s">
        <v>4722</v>
      </c>
      <c r="O4971" s="3" t="s">
        <v>4715</v>
      </c>
      <c r="P4971" s="3"/>
      <c r="Q4971" s="3"/>
      <c r="R4971" s="3"/>
      <c r="S4971" s="3"/>
      <c r="T4971" s="3" t="s">
        <v>4716</v>
      </c>
    </row>
    <row r="4972" spans="2:20">
      <c r="B4972" t="s">
        <v>12345</v>
      </c>
      <c r="C4972" t="s">
        <v>19696</v>
      </c>
      <c r="E4972" t="s">
        <v>15468</v>
      </c>
      <c r="F4972" s="3">
        <v>5</v>
      </c>
      <c r="G4972" s="3">
        <v>10474.19</v>
      </c>
      <c r="H4972" s="255">
        <v>38646</v>
      </c>
      <c r="I4972" s="270">
        <v>17.333333333333332</v>
      </c>
      <c r="J4972" s="3">
        <v>-1</v>
      </c>
      <c r="K4972" s="3" t="s">
        <v>4752</v>
      </c>
      <c r="L4972" s="3" t="s">
        <v>4753</v>
      </c>
      <c r="M4972" s="3" t="s">
        <v>4753</v>
      </c>
      <c r="N4972" s="3" t="s">
        <v>4718</v>
      </c>
      <c r="O4972" s="3" t="s">
        <v>4715</v>
      </c>
      <c r="P4972" s="3"/>
      <c r="Q4972" s="3"/>
      <c r="R4972" s="3"/>
      <c r="S4972" s="3"/>
      <c r="T4972" s="3" t="s">
        <v>4716</v>
      </c>
    </row>
    <row r="4973" spans="2:20">
      <c r="B4973" t="s">
        <v>12345</v>
      </c>
      <c r="C4973" t="s">
        <v>19697</v>
      </c>
      <c r="E4973" t="s">
        <v>15566</v>
      </c>
      <c r="F4973" s="3">
        <v>1</v>
      </c>
      <c r="G4973" s="3">
        <v>1951.46</v>
      </c>
      <c r="H4973" s="255">
        <v>38638</v>
      </c>
      <c r="I4973" s="270">
        <v>17.333333333333332</v>
      </c>
      <c r="J4973" s="3">
        <v>-1</v>
      </c>
      <c r="K4973" s="3" t="s">
        <v>4752</v>
      </c>
      <c r="L4973" s="3" t="s">
        <v>4753</v>
      </c>
      <c r="M4973" s="3" t="s">
        <v>4753</v>
      </c>
      <c r="N4973" s="3" t="s">
        <v>4712</v>
      </c>
      <c r="O4973" s="3" t="s">
        <v>4715</v>
      </c>
      <c r="P4973" s="3"/>
      <c r="Q4973" s="3"/>
      <c r="R4973" s="3"/>
      <c r="S4973" s="3"/>
      <c r="T4973" s="3" t="s">
        <v>4716</v>
      </c>
    </row>
    <row r="4974" spans="2:20">
      <c r="B4974" t="s">
        <v>12345</v>
      </c>
      <c r="C4974" t="s">
        <v>19698</v>
      </c>
      <c r="E4974" t="s">
        <v>15073</v>
      </c>
      <c r="F4974" s="3">
        <v>0</v>
      </c>
      <c r="G4974" s="3">
        <v>0</v>
      </c>
      <c r="H4974" s="255">
        <v>38601</v>
      </c>
      <c r="I4974" s="270">
        <v>17.416666666666668</v>
      </c>
      <c r="J4974" s="3">
        <v>-1</v>
      </c>
      <c r="K4974" s="3" t="s">
        <v>4752</v>
      </c>
      <c r="L4974" s="3" t="s">
        <v>4726</v>
      </c>
      <c r="M4974" s="3" t="s">
        <v>5889</v>
      </c>
      <c r="N4974" s="3" t="s">
        <v>4722</v>
      </c>
      <c r="O4974" s="3" t="s">
        <v>4715</v>
      </c>
      <c r="P4974" s="3"/>
      <c r="Q4974" s="3"/>
      <c r="R4974" s="3"/>
      <c r="S4974" s="3"/>
      <c r="T4974" s="3" t="s">
        <v>4716</v>
      </c>
    </row>
    <row r="4975" spans="2:20">
      <c r="B4975" t="s">
        <v>12345</v>
      </c>
      <c r="C4975" t="s">
        <v>19699</v>
      </c>
      <c r="E4975" t="s">
        <v>18559</v>
      </c>
      <c r="F4975" s="3">
        <v>0</v>
      </c>
      <c r="G4975" s="3">
        <v>0</v>
      </c>
      <c r="H4975" s="255">
        <v>38574</v>
      </c>
      <c r="I4975" s="270">
        <v>17.5</v>
      </c>
      <c r="J4975" s="3">
        <v>-1</v>
      </c>
      <c r="K4975" s="3" t="s">
        <v>4752</v>
      </c>
      <c r="L4975" s="3" t="s">
        <v>4726</v>
      </c>
      <c r="M4975" s="3" t="s">
        <v>5972</v>
      </c>
      <c r="N4975" s="3" t="s">
        <v>4769</v>
      </c>
      <c r="O4975" s="3" t="s">
        <v>4715</v>
      </c>
      <c r="P4975" s="3"/>
      <c r="Q4975" s="3"/>
      <c r="R4975" s="3"/>
      <c r="S4975" s="3"/>
      <c r="T4975" s="3" t="s">
        <v>4716</v>
      </c>
    </row>
    <row r="4976" spans="2:20">
      <c r="B4976" t="s">
        <v>12345</v>
      </c>
      <c r="C4976" t="s">
        <v>19700</v>
      </c>
      <c r="E4976" t="s">
        <v>15647</v>
      </c>
      <c r="F4976" s="3">
        <v>1</v>
      </c>
      <c r="G4976" s="3">
        <v>1951.46</v>
      </c>
      <c r="H4976" s="255">
        <v>38595</v>
      </c>
      <c r="I4976" s="270">
        <v>17.5</v>
      </c>
      <c r="J4976" s="3">
        <v>-1</v>
      </c>
      <c r="K4976" s="3" t="s">
        <v>4752</v>
      </c>
      <c r="L4976" s="3" t="s">
        <v>4726</v>
      </c>
      <c r="M4976" s="3" t="s">
        <v>4994</v>
      </c>
      <c r="N4976" s="3" t="s">
        <v>4722</v>
      </c>
      <c r="O4976" s="3" t="s">
        <v>4715</v>
      </c>
      <c r="P4976" s="3"/>
      <c r="Q4976" s="3"/>
      <c r="R4976" s="3"/>
      <c r="S4976" s="3"/>
      <c r="T4976" s="3" t="s">
        <v>4716</v>
      </c>
    </row>
    <row r="4977" spans="2:20">
      <c r="B4977" t="s">
        <v>12345</v>
      </c>
      <c r="C4977" t="s">
        <v>19701</v>
      </c>
      <c r="E4977" t="s">
        <v>19594</v>
      </c>
      <c r="F4977" s="3">
        <v>0</v>
      </c>
      <c r="G4977" s="3">
        <v>0</v>
      </c>
      <c r="H4977" s="255">
        <v>38540</v>
      </c>
      <c r="I4977" s="270">
        <v>17.583333333333332</v>
      </c>
      <c r="J4977" s="3">
        <v>-1</v>
      </c>
      <c r="K4977" s="3" t="s">
        <v>4752</v>
      </c>
      <c r="L4977" s="3" t="s">
        <v>4753</v>
      </c>
      <c r="M4977" s="3" t="s">
        <v>4753</v>
      </c>
      <c r="N4977" s="3" t="s">
        <v>4769</v>
      </c>
      <c r="O4977" s="3" t="s">
        <v>4715</v>
      </c>
      <c r="P4977" s="3"/>
      <c r="Q4977" s="3"/>
      <c r="R4977" s="3"/>
      <c r="S4977" s="3"/>
      <c r="T4977" s="3" t="s">
        <v>4716</v>
      </c>
    </row>
    <row r="4978" spans="2:20">
      <c r="B4978" t="s">
        <v>12345</v>
      </c>
      <c r="C4978" t="s">
        <v>19702</v>
      </c>
      <c r="E4978" t="s">
        <v>15842</v>
      </c>
      <c r="F4978" s="3">
        <v>0</v>
      </c>
      <c r="G4978" s="3">
        <v>0</v>
      </c>
      <c r="H4978" s="255">
        <v>38560</v>
      </c>
      <c r="I4978" s="270">
        <v>17.583333333333332</v>
      </c>
      <c r="J4978" s="3">
        <v>-1</v>
      </c>
      <c r="K4978" s="3" t="s">
        <v>4752</v>
      </c>
      <c r="L4978" s="3" t="s">
        <v>4726</v>
      </c>
      <c r="M4978" s="3" t="s">
        <v>11774</v>
      </c>
      <c r="N4978" s="3" t="s">
        <v>4712</v>
      </c>
      <c r="O4978" s="3" t="s">
        <v>4715</v>
      </c>
      <c r="P4978" s="3"/>
      <c r="Q4978" s="3"/>
      <c r="R4978" s="3"/>
      <c r="S4978" s="3"/>
      <c r="T4978" s="3" t="s">
        <v>4716</v>
      </c>
    </row>
    <row r="4979" spans="2:20">
      <c r="B4979" t="s">
        <v>12345</v>
      </c>
      <c r="C4979" t="s">
        <v>19703</v>
      </c>
      <c r="E4979" t="s">
        <v>19704</v>
      </c>
      <c r="F4979" s="3">
        <v>0</v>
      </c>
      <c r="G4979" s="3">
        <v>0</v>
      </c>
      <c r="H4979" s="255">
        <v>38509</v>
      </c>
      <c r="I4979" s="270">
        <v>17.666666666666668</v>
      </c>
      <c r="J4979" s="3">
        <v>-1</v>
      </c>
      <c r="K4979" s="3" t="s">
        <v>4752</v>
      </c>
      <c r="L4979" s="3" t="s">
        <v>4753</v>
      </c>
      <c r="M4979" s="3" t="s">
        <v>4753</v>
      </c>
      <c r="N4979" s="3" t="s">
        <v>4712</v>
      </c>
      <c r="O4979" s="3" t="s">
        <v>4715</v>
      </c>
      <c r="P4979" s="3"/>
      <c r="Q4979" s="3"/>
      <c r="R4979" s="3"/>
      <c r="S4979" s="3"/>
      <c r="T4979" s="3" t="s">
        <v>4716</v>
      </c>
    </row>
    <row r="4980" spans="2:20">
      <c r="B4980" t="s">
        <v>12345</v>
      </c>
      <c r="C4980" t="s">
        <v>19705</v>
      </c>
      <c r="E4980" t="s">
        <v>13865</v>
      </c>
      <c r="F4980" s="3">
        <v>0</v>
      </c>
      <c r="G4980" s="3">
        <v>0</v>
      </c>
      <c r="H4980" s="255">
        <v>38528</v>
      </c>
      <c r="I4980" s="270">
        <v>17.666666666666668</v>
      </c>
      <c r="J4980" s="3">
        <v>-1</v>
      </c>
      <c r="K4980" s="3" t="s">
        <v>4752</v>
      </c>
      <c r="L4980" s="3" t="s">
        <v>4726</v>
      </c>
      <c r="M4980" s="3" t="s">
        <v>4994</v>
      </c>
      <c r="N4980" s="3" t="s">
        <v>4718</v>
      </c>
      <c r="O4980" s="3" t="s">
        <v>4715</v>
      </c>
      <c r="P4980" s="3"/>
      <c r="Q4980" s="3"/>
      <c r="R4980" s="3"/>
      <c r="S4980" s="3"/>
      <c r="T4980" s="3" t="s">
        <v>4716</v>
      </c>
    </row>
    <row r="4981" spans="2:20">
      <c r="B4981" t="s">
        <v>12345</v>
      </c>
      <c r="C4981" t="s">
        <v>19706</v>
      </c>
      <c r="E4981" t="s">
        <v>15922</v>
      </c>
      <c r="F4981" s="3">
        <v>1</v>
      </c>
      <c r="G4981" s="3">
        <v>989.11</v>
      </c>
      <c r="H4981" s="255">
        <v>38532</v>
      </c>
      <c r="I4981" s="270">
        <v>17.666666666666668</v>
      </c>
      <c r="J4981" s="3">
        <v>-1</v>
      </c>
      <c r="K4981" s="3" t="s">
        <v>4752</v>
      </c>
      <c r="L4981" s="3" t="s">
        <v>4726</v>
      </c>
      <c r="M4981" s="3" t="s">
        <v>4994</v>
      </c>
      <c r="N4981" s="3" t="s">
        <v>4722</v>
      </c>
      <c r="O4981" s="3" t="s">
        <v>4715</v>
      </c>
      <c r="P4981" s="3"/>
      <c r="Q4981" s="3"/>
      <c r="R4981" s="3"/>
      <c r="S4981" s="3"/>
      <c r="T4981" s="3" t="s">
        <v>4716</v>
      </c>
    </row>
    <row r="4982" spans="2:20">
      <c r="B4982" t="s">
        <v>12345</v>
      </c>
      <c r="C4982" t="s">
        <v>19707</v>
      </c>
      <c r="E4982" t="s">
        <v>16389</v>
      </c>
      <c r="F4982" s="3">
        <v>0</v>
      </c>
      <c r="G4982" s="3">
        <v>0</v>
      </c>
      <c r="H4982" s="255">
        <v>38532</v>
      </c>
      <c r="I4982" s="270">
        <v>17.666666666666668</v>
      </c>
      <c r="J4982" s="3">
        <v>-1</v>
      </c>
      <c r="K4982" s="3" t="s">
        <v>4752</v>
      </c>
      <c r="L4982" s="3" t="s">
        <v>4753</v>
      </c>
      <c r="M4982" s="3" t="s">
        <v>4753</v>
      </c>
      <c r="N4982" s="3" t="s">
        <v>4712</v>
      </c>
      <c r="O4982" s="3" t="s">
        <v>4715</v>
      </c>
      <c r="P4982" s="3"/>
      <c r="Q4982" s="3"/>
      <c r="R4982" s="3"/>
      <c r="S4982" s="3"/>
      <c r="T4982" s="3" t="s">
        <v>4716</v>
      </c>
    </row>
    <row r="4983" spans="2:20">
      <c r="B4983" t="s">
        <v>12345</v>
      </c>
      <c r="C4983" t="s">
        <v>19708</v>
      </c>
      <c r="E4983" t="s">
        <v>15329</v>
      </c>
      <c r="F4983" s="3">
        <v>0</v>
      </c>
      <c r="G4983" s="3">
        <v>0</v>
      </c>
      <c r="H4983" s="255">
        <v>38524</v>
      </c>
      <c r="I4983" s="270">
        <v>17.666666666666668</v>
      </c>
      <c r="J4983" s="3">
        <v>-1</v>
      </c>
      <c r="K4983" s="3" t="s">
        <v>4752</v>
      </c>
      <c r="L4983" s="3" t="s">
        <v>4753</v>
      </c>
      <c r="M4983" s="3" t="s">
        <v>4753</v>
      </c>
      <c r="N4983" s="3" t="s">
        <v>4712</v>
      </c>
      <c r="O4983" s="3" t="s">
        <v>4715</v>
      </c>
      <c r="P4983" s="3"/>
      <c r="Q4983" s="3"/>
      <c r="R4983" s="3"/>
      <c r="S4983" s="3"/>
      <c r="T4983" s="3" t="s">
        <v>4716</v>
      </c>
    </row>
    <row r="4984" spans="2:20">
      <c r="B4984" t="s">
        <v>12345</v>
      </c>
      <c r="C4984" t="s">
        <v>19709</v>
      </c>
      <c r="E4984" t="s">
        <v>15233</v>
      </c>
      <c r="F4984" s="3">
        <v>0</v>
      </c>
      <c r="G4984" s="3">
        <v>0</v>
      </c>
      <c r="H4984" s="255">
        <v>38485</v>
      </c>
      <c r="I4984" s="270">
        <v>17.75</v>
      </c>
      <c r="J4984" s="3">
        <v>-1</v>
      </c>
      <c r="K4984" s="3" t="s">
        <v>4752</v>
      </c>
      <c r="L4984" s="3" t="s">
        <v>4753</v>
      </c>
      <c r="M4984" s="3" t="s">
        <v>4753</v>
      </c>
      <c r="N4984" s="3" t="s">
        <v>4722</v>
      </c>
      <c r="O4984" s="3" t="s">
        <v>4715</v>
      </c>
      <c r="P4984" s="3"/>
      <c r="Q4984" s="3"/>
      <c r="R4984" s="3"/>
      <c r="S4984" s="3"/>
      <c r="T4984" s="3" t="s">
        <v>4716</v>
      </c>
    </row>
    <row r="4985" spans="2:20">
      <c r="B4985" t="s">
        <v>12345</v>
      </c>
      <c r="C4985" t="s">
        <v>19710</v>
      </c>
      <c r="E4985" t="s">
        <v>13825</v>
      </c>
      <c r="F4985" s="3">
        <v>0</v>
      </c>
      <c r="G4985" s="3">
        <v>0</v>
      </c>
      <c r="H4985" s="255">
        <v>38498</v>
      </c>
      <c r="I4985" s="270">
        <v>17.75</v>
      </c>
      <c r="J4985" s="3">
        <v>-1</v>
      </c>
      <c r="K4985" s="3" t="s">
        <v>4752</v>
      </c>
      <c r="L4985" s="3" t="s">
        <v>4726</v>
      </c>
      <c r="M4985" s="3" t="s">
        <v>4994</v>
      </c>
      <c r="N4985" s="3" t="s">
        <v>4722</v>
      </c>
      <c r="O4985" s="3" t="s">
        <v>4715</v>
      </c>
      <c r="P4985" s="3"/>
      <c r="Q4985" s="3"/>
      <c r="R4985" s="3"/>
      <c r="S4985" s="3"/>
      <c r="T4985" s="3" t="s">
        <v>4716</v>
      </c>
    </row>
    <row r="4986" spans="2:20">
      <c r="B4986" t="s">
        <v>12345</v>
      </c>
      <c r="C4986" t="s">
        <v>19711</v>
      </c>
      <c r="E4986" t="s">
        <v>19140</v>
      </c>
      <c r="F4986" s="3">
        <v>0</v>
      </c>
      <c r="G4986" s="3">
        <v>0</v>
      </c>
      <c r="H4986" s="255">
        <v>38499</v>
      </c>
      <c r="I4986" s="270">
        <v>17.75</v>
      </c>
      <c r="J4986" s="3">
        <v>-1</v>
      </c>
      <c r="K4986" s="3" t="s">
        <v>4752</v>
      </c>
      <c r="L4986" s="3" t="s">
        <v>5197</v>
      </c>
      <c r="M4986" s="3" t="s">
        <v>19712</v>
      </c>
      <c r="N4986" s="3" t="s">
        <v>4718</v>
      </c>
      <c r="O4986" s="3" t="s">
        <v>4715</v>
      </c>
      <c r="P4986" s="3"/>
      <c r="Q4986" s="3"/>
      <c r="R4986" s="3"/>
      <c r="S4986" s="3"/>
      <c r="T4986" s="3" t="s">
        <v>4716</v>
      </c>
    </row>
    <row r="4987" spans="2:20">
      <c r="B4987" t="s">
        <v>12345</v>
      </c>
      <c r="C4987" t="s">
        <v>19713</v>
      </c>
      <c r="E4987" t="s">
        <v>18018</v>
      </c>
      <c r="F4987" s="3">
        <v>0</v>
      </c>
      <c r="G4987" s="3">
        <v>0</v>
      </c>
      <c r="H4987" s="255">
        <v>38496</v>
      </c>
      <c r="I4987" s="270">
        <v>17.75</v>
      </c>
      <c r="J4987" s="3">
        <v>-1</v>
      </c>
      <c r="K4987" s="3" t="s">
        <v>4752</v>
      </c>
      <c r="L4987" s="3" t="s">
        <v>4726</v>
      </c>
      <c r="M4987" s="3" t="s">
        <v>4994</v>
      </c>
      <c r="N4987" s="3" t="s">
        <v>4769</v>
      </c>
      <c r="O4987" s="3" t="s">
        <v>4715</v>
      </c>
      <c r="P4987" s="3"/>
      <c r="Q4987" s="3"/>
      <c r="R4987" s="3"/>
      <c r="S4987" s="3"/>
      <c r="T4987" s="3" t="s">
        <v>4716</v>
      </c>
    </row>
    <row r="4988" spans="2:20">
      <c r="B4988" t="s">
        <v>12345</v>
      </c>
      <c r="C4988" t="s">
        <v>19714</v>
      </c>
      <c r="E4988" t="s">
        <v>13270</v>
      </c>
      <c r="F4988" s="3">
        <v>0</v>
      </c>
      <c r="G4988" s="3">
        <v>0</v>
      </c>
      <c r="H4988" s="255">
        <v>38499</v>
      </c>
      <c r="I4988" s="270">
        <v>17.75</v>
      </c>
      <c r="J4988" s="3">
        <v>-1</v>
      </c>
      <c r="K4988" s="3" t="s">
        <v>4752</v>
      </c>
      <c r="L4988" s="3" t="s">
        <v>5197</v>
      </c>
      <c r="M4988" s="3" t="s">
        <v>12599</v>
      </c>
      <c r="N4988" s="3" t="s">
        <v>4722</v>
      </c>
      <c r="O4988" s="3" t="s">
        <v>4715</v>
      </c>
      <c r="P4988" s="3"/>
      <c r="Q4988" s="3"/>
      <c r="R4988" s="3"/>
      <c r="S4988" s="3"/>
      <c r="T4988" s="3" t="s">
        <v>4716</v>
      </c>
    </row>
    <row r="4989" spans="2:20">
      <c r="B4989" t="s">
        <v>12345</v>
      </c>
      <c r="C4989" t="s">
        <v>19715</v>
      </c>
      <c r="E4989" t="s">
        <v>15899</v>
      </c>
      <c r="F4989" s="3">
        <v>0</v>
      </c>
      <c r="G4989" s="3">
        <v>0</v>
      </c>
      <c r="H4989" s="255">
        <v>38464</v>
      </c>
      <c r="I4989" s="270">
        <v>17.833333333333332</v>
      </c>
      <c r="J4989" s="3">
        <v>-1</v>
      </c>
      <c r="K4989" s="3" t="s">
        <v>4752</v>
      </c>
      <c r="L4989" s="3" t="s">
        <v>4726</v>
      </c>
      <c r="M4989" s="3" t="s">
        <v>15479</v>
      </c>
      <c r="N4989" s="3" t="s">
        <v>4712</v>
      </c>
      <c r="O4989" s="3" t="s">
        <v>4715</v>
      </c>
      <c r="P4989" s="3"/>
      <c r="Q4989" s="3"/>
      <c r="R4989" s="3"/>
      <c r="S4989" s="3"/>
      <c r="T4989" s="3" t="s">
        <v>4716</v>
      </c>
    </row>
    <row r="4990" spans="2:20">
      <c r="B4990" t="s">
        <v>12345</v>
      </c>
      <c r="C4990" t="s">
        <v>19716</v>
      </c>
      <c r="E4990" t="s">
        <v>19717</v>
      </c>
      <c r="F4990" s="3">
        <v>0</v>
      </c>
      <c r="G4990" s="3">
        <v>0</v>
      </c>
      <c r="H4990" s="255">
        <v>38442</v>
      </c>
      <c r="I4990" s="270">
        <v>17.916666666666668</v>
      </c>
      <c r="J4990" s="3">
        <v>-1</v>
      </c>
      <c r="K4990" s="3" t="s">
        <v>4752</v>
      </c>
      <c r="L4990" s="3" t="s">
        <v>4753</v>
      </c>
      <c r="M4990" s="3" t="s">
        <v>4753</v>
      </c>
      <c r="N4990" s="3" t="s">
        <v>4722</v>
      </c>
      <c r="O4990" s="3" t="s">
        <v>4715</v>
      </c>
      <c r="P4990" s="3"/>
      <c r="Q4990" s="3"/>
      <c r="R4990" s="3"/>
      <c r="S4990" s="3"/>
      <c r="T4990" s="3" t="s">
        <v>4716</v>
      </c>
    </row>
    <row r="4991" spans="2:20">
      <c r="B4991" t="s">
        <v>12345</v>
      </c>
      <c r="C4991" t="s">
        <v>19718</v>
      </c>
      <c r="E4991" t="s">
        <v>17489</v>
      </c>
      <c r="F4991" s="3">
        <v>0</v>
      </c>
      <c r="G4991" s="3">
        <v>0</v>
      </c>
      <c r="H4991" s="255">
        <v>38422</v>
      </c>
      <c r="I4991" s="270">
        <v>17.916666666666668</v>
      </c>
      <c r="J4991" s="3">
        <v>-1</v>
      </c>
      <c r="K4991" s="3" t="s">
        <v>4752</v>
      </c>
      <c r="L4991" s="3" t="s">
        <v>4726</v>
      </c>
      <c r="M4991" s="3" t="s">
        <v>11774</v>
      </c>
      <c r="N4991" s="3" t="s">
        <v>4731</v>
      </c>
      <c r="O4991" s="3" t="s">
        <v>4715</v>
      </c>
      <c r="P4991" s="3"/>
      <c r="Q4991" s="3"/>
      <c r="R4991" s="3"/>
      <c r="S4991" s="3"/>
      <c r="T4991" s="3" t="s">
        <v>4716</v>
      </c>
    </row>
    <row r="4992" spans="2:20">
      <c r="B4992" t="s">
        <v>12345</v>
      </c>
      <c r="C4992" t="s">
        <v>19719</v>
      </c>
      <c r="E4992" t="s">
        <v>17767</v>
      </c>
      <c r="F4992" s="3">
        <v>0</v>
      </c>
      <c r="G4992" s="3">
        <v>0</v>
      </c>
      <c r="H4992" s="255">
        <v>38428</v>
      </c>
      <c r="I4992" s="270">
        <v>17.916666666666668</v>
      </c>
      <c r="J4992" s="3">
        <v>-1</v>
      </c>
      <c r="K4992" s="3" t="s">
        <v>4752</v>
      </c>
      <c r="L4992" s="3" t="s">
        <v>4726</v>
      </c>
      <c r="M4992" s="3" t="s">
        <v>5188</v>
      </c>
      <c r="N4992" s="3" t="s">
        <v>4718</v>
      </c>
      <c r="O4992" s="3" t="s">
        <v>4715</v>
      </c>
      <c r="P4992" s="3"/>
      <c r="Q4992" s="3"/>
      <c r="R4992" s="3"/>
      <c r="S4992" s="3"/>
      <c r="T4992" s="3" t="s">
        <v>4716</v>
      </c>
    </row>
    <row r="4993" spans="2:20">
      <c r="B4993" t="s">
        <v>12345</v>
      </c>
      <c r="C4993" t="s">
        <v>19720</v>
      </c>
      <c r="E4993" t="s">
        <v>15988</v>
      </c>
      <c r="F4993" s="3">
        <v>0</v>
      </c>
      <c r="G4993" s="3">
        <v>0</v>
      </c>
      <c r="H4993" s="255">
        <v>38411</v>
      </c>
      <c r="I4993" s="270">
        <v>18</v>
      </c>
      <c r="J4993" s="3">
        <v>-1</v>
      </c>
      <c r="K4993" s="3" t="s">
        <v>4752</v>
      </c>
      <c r="L4993" s="3" t="s">
        <v>5324</v>
      </c>
      <c r="M4993" s="3" t="s">
        <v>13230</v>
      </c>
      <c r="N4993" s="3" t="s">
        <v>4718</v>
      </c>
      <c r="O4993" s="3" t="s">
        <v>4715</v>
      </c>
      <c r="P4993" s="3"/>
      <c r="Q4993" s="3"/>
      <c r="R4993" s="3"/>
      <c r="S4993" s="3"/>
      <c r="T4993" s="3" t="s">
        <v>4716</v>
      </c>
    </row>
    <row r="4994" spans="2:20">
      <c r="B4994" t="s">
        <v>12345</v>
      </c>
      <c r="C4994" t="s">
        <v>19721</v>
      </c>
      <c r="E4994" t="s">
        <v>14231</v>
      </c>
      <c r="F4994" s="3">
        <v>0</v>
      </c>
      <c r="G4994" s="3">
        <v>0</v>
      </c>
      <c r="H4994" s="255">
        <v>38408</v>
      </c>
      <c r="I4994" s="270">
        <v>18</v>
      </c>
      <c r="J4994" s="3">
        <v>-1</v>
      </c>
      <c r="K4994" s="3" t="s">
        <v>4752</v>
      </c>
      <c r="L4994" s="3" t="s">
        <v>4753</v>
      </c>
      <c r="M4994" s="3" t="s">
        <v>4753</v>
      </c>
      <c r="N4994" s="3" t="s">
        <v>4722</v>
      </c>
      <c r="O4994" s="3" t="s">
        <v>4715</v>
      </c>
      <c r="P4994" s="3"/>
      <c r="Q4994" s="3"/>
      <c r="R4994" s="3"/>
      <c r="S4994" s="3"/>
      <c r="T4994" s="3" t="s">
        <v>4716</v>
      </c>
    </row>
    <row r="4995" spans="2:20">
      <c r="B4995" t="s">
        <v>12345</v>
      </c>
      <c r="C4995" t="s">
        <v>19722</v>
      </c>
      <c r="E4995" t="s">
        <v>14270</v>
      </c>
      <c r="F4995" s="3">
        <v>1</v>
      </c>
      <c r="G4995" s="3">
        <v>3770.73</v>
      </c>
      <c r="H4995" s="255">
        <v>38380</v>
      </c>
      <c r="I4995" s="270">
        <v>18.083333333333332</v>
      </c>
      <c r="J4995" s="3">
        <v>-1</v>
      </c>
      <c r="K4995" s="3" t="s">
        <v>4752</v>
      </c>
      <c r="L4995" s="3" t="s">
        <v>4726</v>
      </c>
      <c r="M4995" s="3" t="s">
        <v>19723</v>
      </c>
      <c r="N4995" s="3" t="s">
        <v>4722</v>
      </c>
      <c r="O4995" s="3" t="s">
        <v>4715</v>
      </c>
      <c r="P4995" s="3"/>
      <c r="Q4995" s="3"/>
      <c r="R4995" s="3"/>
      <c r="S4995" s="3"/>
      <c r="T4995" s="3" t="s">
        <v>4716</v>
      </c>
    </row>
    <row r="4996" spans="2:20">
      <c r="B4996" t="s">
        <v>12345</v>
      </c>
      <c r="C4996" t="s">
        <v>19724</v>
      </c>
      <c r="E4996" t="s">
        <v>12734</v>
      </c>
      <c r="F4996" s="3">
        <v>0</v>
      </c>
      <c r="G4996" s="3">
        <v>0</v>
      </c>
      <c r="H4996" s="255">
        <v>38369</v>
      </c>
      <c r="I4996" s="270">
        <v>18.083333333333332</v>
      </c>
      <c r="J4996" s="3">
        <v>182091</v>
      </c>
      <c r="K4996" s="3" t="s">
        <v>4752</v>
      </c>
      <c r="L4996" s="3" t="s">
        <v>4726</v>
      </c>
      <c r="M4996" s="3" t="s">
        <v>5228</v>
      </c>
      <c r="N4996" s="3" t="s">
        <v>4722</v>
      </c>
      <c r="O4996" s="3" t="s">
        <v>4715</v>
      </c>
      <c r="P4996" s="3"/>
      <c r="Q4996" s="3"/>
      <c r="R4996" s="3"/>
      <c r="S4996" s="3"/>
      <c r="T4996" s="3" t="s">
        <v>4716</v>
      </c>
    </row>
    <row r="4997" spans="2:20">
      <c r="B4997" t="s">
        <v>12345</v>
      </c>
      <c r="C4997" t="s">
        <v>19725</v>
      </c>
      <c r="E4997" t="s">
        <v>17441</v>
      </c>
      <c r="F4997" s="3">
        <v>0</v>
      </c>
      <c r="G4997" s="3">
        <v>0</v>
      </c>
      <c r="H4997" s="255">
        <v>38383</v>
      </c>
      <c r="I4997" s="270">
        <v>18.083333333333332</v>
      </c>
      <c r="J4997" s="3">
        <v>-1</v>
      </c>
      <c r="K4997" s="3" t="s">
        <v>4752</v>
      </c>
      <c r="L4997" s="3" t="s">
        <v>4726</v>
      </c>
      <c r="M4997" s="3" t="s">
        <v>4994</v>
      </c>
      <c r="N4997" s="3" t="s">
        <v>4712</v>
      </c>
      <c r="O4997" s="3" t="s">
        <v>4715</v>
      </c>
      <c r="P4997" s="3"/>
      <c r="Q4997" s="3"/>
      <c r="R4997" s="3"/>
      <c r="S4997" s="3"/>
      <c r="T4997" s="3" t="s">
        <v>4716</v>
      </c>
    </row>
    <row r="4998" spans="2:20">
      <c r="B4998" t="s">
        <v>12345</v>
      </c>
      <c r="C4998" t="s">
        <v>19726</v>
      </c>
      <c r="E4998" t="s">
        <v>17294</v>
      </c>
      <c r="F4998" s="3">
        <v>0</v>
      </c>
      <c r="G4998" s="3">
        <v>0</v>
      </c>
      <c r="H4998" s="255">
        <v>38338</v>
      </c>
      <c r="I4998" s="270">
        <v>18.166666666666668</v>
      </c>
      <c r="J4998" s="3">
        <v>-1</v>
      </c>
      <c r="K4998" s="3" t="s">
        <v>4752</v>
      </c>
      <c r="L4998" s="3" t="s">
        <v>5324</v>
      </c>
      <c r="M4998" s="3" t="s">
        <v>19727</v>
      </c>
      <c r="N4998" s="3" t="s">
        <v>4731</v>
      </c>
      <c r="O4998" s="3" t="s">
        <v>4715</v>
      </c>
      <c r="P4998" s="3"/>
      <c r="Q4998" s="3"/>
      <c r="R4998" s="3"/>
      <c r="S4998" s="3"/>
      <c r="T4998" s="3" t="s">
        <v>4716</v>
      </c>
    </row>
    <row r="4999" spans="2:20">
      <c r="B4999" t="s">
        <v>12345</v>
      </c>
      <c r="C4999" t="s">
        <v>19728</v>
      </c>
      <c r="E4999" t="s">
        <v>19729</v>
      </c>
      <c r="F4999" s="3">
        <v>0</v>
      </c>
      <c r="G4999" s="3">
        <v>0</v>
      </c>
      <c r="H4999" s="255">
        <v>38351</v>
      </c>
      <c r="I4999" s="270">
        <v>18.166666666666668</v>
      </c>
      <c r="J4999" s="3">
        <v>-1</v>
      </c>
      <c r="K4999" s="3" t="s">
        <v>4752</v>
      </c>
      <c r="L4999" s="3" t="s">
        <v>4726</v>
      </c>
      <c r="M4999" s="3" t="s">
        <v>4994</v>
      </c>
      <c r="N4999" s="3" t="s">
        <v>4722</v>
      </c>
      <c r="O4999" s="3" t="s">
        <v>4715</v>
      </c>
      <c r="P4999" s="3"/>
      <c r="Q4999" s="3"/>
      <c r="R4999" s="3"/>
      <c r="S4999" s="3"/>
      <c r="T4999" s="3" t="s">
        <v>4716</v>
      </c>
    </row>
    <row r="5000" spans="2:20">
      <c r="B5000" t="s">
        <v>12345</v>
      </c>
      <c r="C5000" t="s">
        <v>19730</v>
      </c>
      <c r="E5000" t="s">
        <v>15764</v>
      </c>
      <c r="F5000" s="3">
        <v>1</v>
      </c>
      <c r="G5000" s="3">
        <v>1071.6400000000001</v>
      </c>
      <c r="H5000" s="255">
        <v>38338</v>
      </c>
      <c r="I5000" s="270">
        <v>18.166666666666668</v>
      </c>
      <c r="J5000" s="3">
        <v>-1</v>
      </c>
      <c r="K5000" s="3" t="s">
        <v>4752</v>
      </c>
      <c r="L5000" s="3" t="s">
        <v>4726</v>
      </c>
      <c r="M5000" s="3" t="s">
        <v>7955</v>
      </c>
      <c r="N5000" s="3" t="s">
        <v>4722</v>
      </c>
      <c r="O5000" s="3" t="s">
        <v>4715</v>
      </c>
      <c r="P5000" s="3"/>
      <c r="Q5000" s="3"/>
      <c r="R5000" s="3"/>
      <c r="S5000" s="3"/>
      <c r="T5000" s="3" t="s">
        <v>4716</v>
      </c>
    </row>
    <row r="5001" spans="2:20">
      <c r="B5001" t="s">
        <v>12345</v>
      </c>
      <c r="C5001" t="s">
        <v>19731</v>
      </c>
      <c r="E5001" t="s">
        <v>16446</v>
      </c>
      <c r="F5001" s="3">
        <v>0</v>
      </c>
      <c r="G5001" s="3">
        <v>0</v>
      </c>
      <c r="H5001" s="255">
        <v>38320</v>
      </c>
      <c r="I5001" s="270">
        <v>18.25</v>
      </c>
      <c r="J5001" s="3">
        <v>-1</v>
      </c>
      <c r="K5001" s="3" t="s">
        <v>4752</v>
      </c>
      <c r="L5001" s="3" t="s">
        <v>4726</v>
      </c>
      <c r="M5001" s="3" t="s">
        <v>4994</v>
      </c>
      <c r="N5001" s="3" t="s">
        <v>4712</v>
      </c>
      <c r="O5001" s="3" t="s">
        <v>4715</v>
      </c>
      <c r="P5001" s="3"/>
      <c r="Q5001" s="3"/>
      <c r="R5001" s="3"/>
      <c r="S5001" s="3"/>
      <c r="T5001" s="3" t="s">
        <v>4716</v>
      </c>
    </row>
    <row r="5002" spans="2:20">
      <c r="B5002" t="s">
        <v>12345</v>
      </c>
      <c r="C5002" t="s">
        <v>19732</v>
      </c>
      <c r="E5002" t="s">
        <v>17829</v>
      </c>
      <c r="F5002" s="3">
        <v>1</v>
      </c>
      <c r="G5002" s="3">
        <v>989.11</v>
      </c>
      <c r="H5002" s="255">
        <v>38292</v>
      </c>
      <c r="I5002" s="270">
        <v>18.25</v>
      </c>
      <c r="J5002" s="3">
        <v>-1</v>
      </c>
      <c r="K5002" s="3" t="s">
        <v>4752</v>
      </c>
      <c r="L5002" s="3" t="s">
        <v>5324</v>
      </c>
      <c r="M5002" s="3" t="s">
        <v>5545</v>
      </c>
      <c r="N5002" s="3" t="s">
        <v>4722</v>
      </c>
      <c r="O5002" s="3" t="s">
        <v>4715</v>
      </c>
      <c r="P5002" s="3"/>
      <c r="Q5002" s="3"/>
      <c r="R5002" s="3"/>
      <c r="S5002" s="3"/>
      <c r="T5002" s="3" t="s">
        <v>4716</v>
      </c>
    </row>
    <row r="5003" spans="2:20">
      <c r="B5003" t="s">
        <v>12345</v>
      </c>
      <c r="C5003" t="s">
        <v>19733</v>
      </c>
      <c r="E5003" t="s">
        <v>15568</v>
      </c>
      <c r="F5003" s="3">
        <v>2</v>
      </c>
      <c r="G5003" s="3">
        <v>1549.29</v>
      </c>
      <c r="H5003" s="255">
        <v>38321</v>
      </c>
      <c r="I5003" s="270">
        <v>18.25</v>
      </c>
      <c r="J5003" s="3">
        <v>-1</v>
      </c>
      <c r="K5003" s="3" t="s">
        <v>4752</v>
      </c>
      <c r="L5003" s="3" t="s">
        <v>4753</v>
      </c>
      <c r="M5003" s="3" t="s">
        <v>4753</v>
      </c>
      <c r="N5003" s="3" t="s">
        <v>4722</v>
      </c>
      <c r="O5003" s="3" t="s">
        <v>4715</v>
      </c>
      <c r="P5003" s="3"/>
      <c r="Q5003" s="3"/>
      <c r="R5003" s="3"/>
      <c r="S5003" s="3"/>
      <c r="T5003" s="3" t="s">
        <v>4716</v>
      </c>
    </row>
    <row r="5004" spans="2:20">
      <c r="B5004" t="s">
        <v>12345</v>
      </c>
      <c r="C5004" t="s">
        <v>19734</v>
      </c>
      <c r="E5004" t="s">
        <v>19735</v>
      </c>
      <c r="F5004" s="3">
        <v>1</v>
      </c>
      <c r="G5004" s="3">
        <v>989.11</v>
      </c>
      <c r="H5004" s="255">
        <v>38288</v>
      </c>
      <c r="I5004" s="270">
        <v>18.333333333333332</v>
      </c>
      <c r="J5004" s="3">
        <v>-1</v>
      </c>
      <c r="K5004" s="3" t="s">
        <v>4752</v>
      </c>
      <c r="L5004" s="3" t="s">
        <v>4726</v>
      </c>
      <c r="M5004" s="3" t="s">
        <v>5188</v>
      </c>
      <c r="N5004" s="3" t="s">
        <v>4722</v>
      </c>
      <c r="O5004" s="3" t="s">
        <v>4715</v>
      </c>
      <c r="P5004" s="3"/>
      <c r="Q5004" s="3"/>
      <c r="R5004" s="3"/>
      <c r="S5004" s="3"/>
      <c r="T5004" s="3" t="s">
        <v>4716</v>
      </c>
    </row>
    <row r="5005" spans="2:20">
      <c r="B5005" t="s">
        <v>12345</v>
      </c>
      <c r="C5005" t="s">
        <v>19736</v>
      </c>
      <c r="E5005" t="s">
        <v>13387</v>
      </c>
      <c r="F5005" s="3">
        <v>0</v>
      </c>
      <c r="G5005" s="3">
        <v>0</v>
      </c>
      <c r="H5005" s="255">
        <v>38289</v>
      </c>
      <c r="I5005" s="270">
        <v>18.333333333333332</v>
      </c>
      <c r="J5005" s="3">
        <v>-1</v>
      </c>
      <c r="K5005" s="3" t="s">
        <v>4752</v>
      </c>
      <c r="L5005" s="3" t="s">
        <v>4726</v>
      </c>
      <c r="M5005" s="3" t="s">
        <v>8841</v>
      </c>
      <c r="N5005" s="3" t="s">
        <v>4722</v>
      </c>
      <c r="O5005" s="3" t="s">
        <v>4715</v>
      </c>
      <c r="P5005" s="3"/>
      <c r="Q5005" s="3"/>
      <c r="R5005" s="3"/>
      <c r="S5005" s="3"/>
      <c r="T5005" s="3" t="s">
        <v>4716</v>
      </c>
    </row>
    <row r="5006" spans="2:20">
      <c r="B5006" t="s">
        <v>12345</v>
      </c>
      <c r="C5006" t="s">
        <v>19737</v>
      </c>
      <c r="E5006" t="s">
        <v>19738</v>
      </c>
      <c r="F5006" s="3">
        <v>1</v>
      </c>
      <c r="G5006" s="3">
        <v>1951.46</v>
      </c>
      <c r="H5006" s="255">
        <v>38274</v>
      </c>
      <c r="I5006" s="270">
        <v>18.333333333333332</v>
      </c>
      <c r="J5006" s="3">
        <v>-1</v>
      </c>
      <c r="K5006" s="3" t="s">
        <v>4752</v>
      </c>
      <c r="L5006" s="3" t="s">
        <v>5324</v>
      </c>
      <c r="M5006" s="3" t="s">
        <v>5545</v>
      </c>
      <c r="N5006" s="3" t="s">
        <v>4722</v>
      </c>
      <c r="O5006" s="3" t="s">
        <v>4715</v>
      </c>
      <c r="P5006" s="3"/>
      <c r="Q5006" s="3"/>
      <c r="R5006" s="3"/>
      <c r="S5006" s="3"/>
      <c r="T5006" s="3" t="s">
        <v>4716</v>
      </c>
    </row>
    <row r="5007" spans="2:20">
      <c r="B5007" t="s">
        <v>12345</v>
      </c>
      <c r="C5007" t="s">
        <v>19739</v>
      </c>
      <c r="E5007" t="s">
        <v>15693</v>
      </c>
      <c r="F5007" s="3">
        <v>0</v>
      </c>
      <c r="G5007" s="3">
        <v>0</v>
      </c>
      <c r="H5007" s="255">
        <v>38268</v>
      </c>
      <c r="I5007" s="270">
        <v>18.333333333333332</v>
      </c>
      <c r="J5007" s="3">
        <v>-1</v>
      </c>
      <c r="K5007" s="3" t="s">
        <v>4752</v>
      </c>
      <c r="L5007" s="3" t="s">
        <v>4753</v>
      </c>
      <c r="M5007" s="3" t="s">
        <v>4753</v>
      </c>
      <c r="N5007" s="3" t="s">
        <v>4722</v>
      </c>
      <c r="O5007" s="3" t="s">
        <v>4715</v>
      </c>
      <c r="P5007" s="3"/>
      <c r="Q5007" s="3"/>
      <c r="R5007" s="3"/>
      <c r="S5007" s="3"/>
      <c r="T5007" s="3" t="s">
        <v>4716</v>
      </c>
    </row>
    <row r="5008" spans="2:20">
      <c r="B5008" t="s">
        <v>12345</v>
      </c>
      <c r="C5008" t="s">
        <v>19740</v>
      </c>
      <c r="E5008" t="s">
        <v>19741</v>
      </c>
      <c r="F5008" s="3">
        <v>3</v>
      </c>
      <c r="G5008" s="3">
        <v>5320.02</v>
      </c>
      <c r="H5008" s="255">
        <v>38260</v>
      </c>
      <c r="I5008" s="270">
        <v>18.416666666666668</v>
      </c>
      <c r="J5008" s="3">
        <v>-1</v>
      </c>
      <c r="K5008" s="3" t="s">
        <v>4752</v>
      </c>
      <c r="L5008" s="3" t="s">
        <v>4753</v>
      </c>
      <c r="M5008" s="3" t="s">
        <v>4753</v>
      </c>
      <c r="N5008" s="3" t="s">
        <v>4722</v>
      </c>
      <c r="O5008" s="3" t="s">
        <v>4715</v>
      </c>
      <c r="P5008" s="3"/>
      <c r="Q5008" s="3"/>
      <c r="R5008" s="3"/>
      <c r="S5008" s="3"/>
      <c r="T5008" s="3" t="s">
        <v>4716</v>
      </c>
    </row>
    <row r="5009" spans="2:20">
      <c r="B5009" t="s">
        <v>12345</v>
      </c>
      <c r="C5009" t="s">
        <v>19742</v>
      </c>
      <c r="E5009" t="s">
        <v>13537</v>
      </c>
      <c r="F5009" s="3">
        <v>0</v>
      </c>
      <c r="G5009" s="3">
        <v>0</v>
      </c>
      <c r="H5009" s="255">
        <v>38230</v>
      </c>
      <c r="I5009" s="270">
        <v>18.5</v>
      </c>
      <c r="J5009" s="3">
        <v>-1</v>
      </c>
      <c r="K5009" s="3" t="s">
        <v>4752</v>
      </c>
      <c r="L5009" s="3" t="s">
        <v>4726</v>
      </c>
      <c r="M5009" s="3" t="s">
        <v>4994</v>
      </c>
      <c r="N5009" s="3" t="s">
        <v>4722</v>
      </c>
      <c r="O5009" s="3" t="s">
        <v>4715</v>
      </c>
      <c r="P5009" s="3"/>
      <c r="Q5009" s="3"/>
      <c r="R5009" s="3"/>
      <c r="S5009" s="3"/>
      <c r="T5009" s="3" t="s">
        <v>4716</v>
      </c>
    </row>
    <row r="5010" spans="2:20">
      <c r="B5010" t="s">
        <v>12345</v>
      </c>
      <c r="C5010" t="s">
        <v>19743</v>
      </c>
      <c r="E5010" t="s">
        <v>17708</v>
      </c>
      <c r="F5010" s="3">
        <v>0</v>
      </c>
      <c r="G5010" s="3">
        <v>0</v>
      </c>
      <c r="H5010" s="255">
        <v>38229</v>
      </c>
      <c r="I5010" s="270">
        <v>18.5</v>
      </c>
      <c r="J5010" s="3">
        <v>-1</v>
      </c>
      <c r="K5010" s="3" t="s">
        <v>4752</v>
      </c>
      <c r="L5010" s="3" t="s">
        <v>5324</v>
      </c>
      <c r="M5010" s="3" t="s">
        <v>19744</v>
      </c>
      <c r="N5010" s="3" t="s">
        <v>4722</v>
      </c>
      <c r="O5010" s="3" t="s">
        <v>4715</v>
      </c>
      <c r="P5010" s="3"/>
      <c r="Q5010" s="3"/>
      <c r="R5010" s="3"/>
      <c r="S5010" s="3"/>
      <c r="T5010" s="3" t="s">
        <v>4716</v>
      </c>
    </row>
    <row r="5011" spans="2:20">
      <c r="B5011" t="s">
        <v>12345</v>
      </c>
      <c r="C5011" t="s">
        <v>19745</v>
      </c>
      <c r="E5011" t="s">
        <v>12605</v>
      </c>
      <c r="F5011" s="3">
        <v>0</v>
      </c>
      <c r="G5011" s="3">
        <v>0</v>
      </c>
      <c r="H5011" s="255">
        <v>38201</v>
      </c>
      <c r="I5011" s="270">
        <v>18.5</v>
      </c>
      <c r="J5011" s="3">
        <v>259435</v>
      </c>
      <c r="K5011" s="3" t="s">
        <v>4752</v>
      </c>
      <c r="L5011" s="3" t="s">
        <v>4726</v>
      </c>
      <c r="M5011" s="3" t="s">
        <v>19746</v>
      </c>
      <c r="N5011" s="3" t="s">
        <v>4718</v>
      </c>
      <c r="O5011" s="3" t="s">
        <v>4715</v>
      </c>
      <c r="P5011" s="3"/>
      <c r="Q5011" s="3"/>
      <c r="R5011" s="3"/>
      <c r="S5011" s="3"/>
      <c r="T5011" s="3" t="s">
        <v>4716</v>
      </c>
    </row>
    <row r="5012" spans="2:20">
      <c r="B5012" t="s">
        <v>12345</v>
      </c>
      <c r="C5012" t="s">
        <v>19747</v>
      </c>
      <c r="E5012" t="s">
        <v>16581</v>
      </c>
      <c r="F5012" s="3">
        <v>0</v>
      </c>
      <c r="G5012" s="3">
        <v>0</v>
      </c>
      <c r="H5012" s="255">
        <v>38230</v>
      </c>
      <c r="I5012" s="270">
        <v>18.5</v>
      </c>
      <c r="J5012" s="3">
        <v>-1</v>
      </c>
      <c r="K5012" s="3" t="s">
        <v>4752</v>
      </c>
      <c r="L5012" s="3" t="s">
        <v>4753</v>
      </c>
      <c r="M5012" s="3" t="s">
        <v>4753</v>
      </c>
      <c r="N5012" s="3" t="s">
        <v>4712</v>
      </c>
      <c r="O5012" s="3" t="s">
        <v>4715</v>
      </c>
      <c r="P5012" s="3"/>
      <c r="Q5012" s="3"/>
      <c r="R5012" s="3"/>
      <c r="S5012" s="3"/>
      <c r="T5012" s="3" t="s">
        <v>4716</v>
      </c>
    </row>
    <row r="5013" spans="2:20">
      <c r="B5013" t="s">
        <v>12345</v>
      </c>
      <c r="C5013" t="s">
        <v>19748</v>
      </c>
      <c r="E5013" t="s">
        <v>16720</v>
      </c>
      <c r="F5013" s="3">
        <v>0</v>
      </c>
      <c r="G5013" s="3">
        <v>0</v>
      </c>
      <c r="H5013" s="255">
        <v>38195</v>
      </c>
      <c r="I5013" s="270">
        <v>18.583333333333332</v>
      </c>
      <c r="J5013" s="3">
        <v>-1</v>
      </c>
      <c r="K5013" s="3" t="s">
        <v>4752</v>
      </c>
      <c r="L5013" s="3" t="s">
        <v>4726</v>
      </c>
      <c r="M5013" s="3" t="s">
        <v>11774</v>
      </c>
      <c r="N5013" s="3" t="s">
        <v>4712</v>
      </c>
      <c r="O5013" s="3" t="s">
        <v>4715</v>
      </c>
      <c r="P5013" s="3"/>
      <c r="Q5013" s="3"/>
      <c r="R5013" s="3"/>
      <c r="S5013" s="3"/>
      <c r="T5013" s="3" t="s">
        <v>4716</v>
      </c>
    </row>
    <row r="5014" spans="2:20">
      <c r="B5014" t="s">
        <v>12345</v>
      </c>
      <c r="C5014" t="s">
        <v>19749</v>
      </c>
      <c r="E5014" t="s">
        <v>14253</v>
      </c>
      <c r="F5014" s="3">
        <v>0</v>
      </c>
      <c r="G5014" s="3">
        <v>0</v>
      </c>
      <c r="H5014" s="255">
        <v>38189</v>
      </c>
      <c r="I5014" s="270">
        <v>18.583333333333332</v>
      </c>
      <c r="J5014" s="3">
        <v>148446</v>
      </c>
      <c r="K5014" s="3" t="s">
        <v>4752</v>
      </c>
      <c r="L5014" s="3" t="s">
        <v>4726</v>
      </c>
      <c r="M5014" s="3" t="s">
        <v>19750</v>
      </c>
      <c r="N5014" s="3" t="s">
        <v>4722</v>
      </c>
      <c r="O5014" s="3" t="s">
        <v>4715</v>
      </c>
      <c r="P5014" s="3"/>
      <c r="Q5014" s="3"/>
      <c r="R5014" s="3"/>
      <c r="S5014" s="3"/>
      <c r="T5014" s="3" t="s">
        <v>4716</v>
      </c>
    </row>
    <row r="5015" spans="2:20">
      <c r="B5015" t="s">
        <v>12345</v>
      </c>
      <c r="C5015" t="s">
        <v>19751</v>
      </c>
      <c r="E5015" t="s">
        <v>17102</v>
      </c>
      <c r="F5015" s="3">
        <v>0</v>
      </c>
      <c r="G5015" s="3">
        <v>0</v>
      </c>
      <c r="H5015" s="255">
        <v>38168</v>
      </c>
      <c r="I5015" s="270">
        <v>18.666666666666668</v>
      </c>
      <c r="J5015" s="3">
        <v>-1</v>
      </c>
      <c r="K5015" s="3" t="s">
        <v>4752</v>
      </c>
      <c r="L5015" s="3" t="s">
        <v>4753</v>
      </c>
      <c r="M5015" s="3" t="s">
        <v>4753</v>
      </c>
      <c r="N5015" s="3" t="s">
        <v>4722</v>
      </c>
      <c r="O5015" s="3" t="s">
        <v>4715</v>
      </c>
      <c r="P5015" s="3"/>
      <c r="Q5015" s="3"/>
      <c r="R5015" s="3"/>
      <c r="S5015" s="3"/>
      <c r="T5015" s="3" t="s">
        <v>4716</v>
      </c>
    </row>
    <row r="5016" spans="2:20">
      <c r="B5016" t="s">
        <v>12345</v>
      </c>
      <c r="C5016" t="s">
        <v>19752</v>
      </c>
      <c r="E5016" t="s">
        <v>16818</v>
      </c>
      <c r="F5016" s="3">
        <v>0</v>
      </c>
      <c r="G5016" s="3">
        <v>0</v>
      </c>
      <c r="H5016" s="255">
        <v>38159</v>
      </c>
      <c r="I5016" s="270">
        <v>18.666666666666668</v>
      </c>
      <c r="J5016" s="3">
        <v>-1</v>
      </c>
      <c r="K5016" s="3" t="s">
        <v>4752</v>
      </c>
      <c r="L5016" s="3" t="s">
        <v>4753</v>
      </c>
      <c r="M5016" s="3" t="s">
        <v>4753</v>
      </c>
      <c r="N5016" s="3" t="s">
        <v>4769</v>
      </c>
      <c r="O5016" s="3" t="s">
        <v>4715</v>
      </c>
      <c r="P5016" s="3"/>
      <c r="Q5016" s="3"/>
      <c r="R5016" s="3"/>
      <c r="S5016" s="3"/>
      <c r="T5016" s="3" t="s">
        <v>4716</v>
      </c>
    </row>
    <row r="5017" spans="2:20">
      <c r="B5017" t="s">
        <v>12345</v>
      </c>
      <c r="C5017" t="s">
        <v>19753</v>
      </c>
      <c r="E5017" t="s">
        <v>14351</v>
      </c>
      <c r="F5017" s="3">
        <v>0</v>
      </c>
      <c r="G5017" s="3">
        <v>0</v>
      </c>
      <c r="H5017" s="255">
        <v>38153</v>
      </c>
      <c r="I5017" s="270">
        <v>18.666666666666668</v>
      </c>
      <c r="J5017" s="3">
        <v>562359</v>
      </c>
      <c r="K5017" s="3" t="s">
        <v>4752</v>
      </c>
      <c r="L5017" s="3" t="s">
        <v>4726</v>
      </c>
      <c r="M5017" s="3" t="s">
        <v>18625</v>
      </c>
      <c r="N5017" s="3" t="s">
        <v>4722</v>
      </c>
      <c r="O5017" s="3" t="s">
        <v>4715</v>
      </c>
      <c r="P5017" s="3"/>
      <c r="Q5017" s="3"/>
      <c r="R5017" s="3"/>
      <c r="S5017" s="3"/>
      <c r="T5017" s="3" t="s">
        <v>4716</v>
      </c>
    </row>
    <row r="5018" spans="2:20">
      <c r="B5018" t="s">
        <v>12345</v>
      </c>
      <c r="C5018" t="s">
        <v>19754</v>
      </c>
      <c r="E5018" t="s">
        <v>18334</v>
      </c>
      <c r="F5018" s="3">
        <v>0</v>
      </c>
      <c r="G5018" s="3">
        <v>0</v>
      </c>
      <c r="H5018" s="255">
        <v>38146</v>
      </c>
      <c r="I5018" s="270">
        <v>18.666666666666668</v>
      </c>
      <c r="J5018" s="3">
        <v>-1</v>
      </c>
      <c r="K5018" s="3" t="s">
        <v>4752</v>
      </c>
      <c r="L5018" s="3" t="s">
        <v>4753</v>
      </c>
      <c r="M5018" s="3" t="s">
        <v>4753</v>
      </c>
      <c r="N5018" s="3" t="s">
        <v>4718</v>
      </c>
      <c r="O5018" s="3" t="s">
        <v>4715</v>
      </c>
      <c r="P5018" s="3"/>
      <c r="Q5018" s="3"/>
      <c r="R5018" s="3"/>
      <c r="S5018" s="3"/>
      <c r="T5018" s="3" t="s">
        <v>4716</v>
      </c>
    </row>
    <row r="5019" spans="2:20">
      <c r="B5019" t="s">
        <v>12345</v>
      </c>
      <c r="C5019" t="s">
        <v>19755</v>
      </c>
      <c r="E5019" t="s">
        <v>16060</v>
      </c>
      <c r="F5019" s="3">
        <v>0</v>
      </c>
      <c r="G5019" s="3">
        <v>0</v>
      </c>
      <c r="H5019" s="255">
        <v>38148</v>
      </c>
      <c r="I5019" s="270">
        <v>18.666666666666668</v>
      </c>
      <c r="J5019" s="3">
        <v>-1</v>
      </c>
      <c r="K5019" s="3" t="s">
        <v>4752</v>
      </c>
      <c r="L5019" s="3" t="s">
        <v>4753</v>
      </c>
      <c r="M5019" s="3" t="s">
        <v>4753</v>
      </c>
      <c r="N5019" s="3" t="s">
        <v>4722</v>
      </c>
      <c r="O5019" s="3" t="s">
        <v>4715</v>
      </c>
      <c r="P5019" s="3"/>
      <c r="Q5019" s="3"/>
      <c r="R5019" s="3"/>
      <c r="S5019" s="3"/>
      <c r="T5019" s="3" t="s">
        <v>4716</v>
      </c>
    </row>
    <row r="5020" spans="2:20">
      <c r="B5020" t="s">
        <v>12345</v>
      </c>
      <c r="C5020" t="s">
        <v>19756</v>
      </c>
      <c r="E5020" t="s">
        <v>14272</v>
      </c>
      <c r="F5020" s="3">
        <v>0</v>
      </c>
      <c r="G5020" s="3">
        <v>0</v>
      </c>
      <c r="H5020" s="255">
        <v>38098</v>
      </c>
      <c r="I5020" s="270">
        <v>18.833333333333332</v>
      </c>
      <c r="J5020" s="3">
        <v>-1</v>
      </c>
      <c r="K5020" s="3" t="s">
        <v>4752</v>
      </c>
      <c r="L5020" s="3" t="s">
        <v>5197</v>
      </c>
      <c r="M5020" s="3" t="s">
        <v>19757</v>
      </c>
      <c r="N5020" s="3" t="s">
        <v>4731</v>
      </c>
      <c r="O5020" s="3" t="s">
        <v>4715</v>
      </c>
      <c r="P5020" s="3"/>
      <c r="Q5020" s="3"/>
      <c r="R5020" s="3"/>
      <c r="S5020" s="3"/>
      <c r="T5020" s="3" t="s">
        <v>4716</v>
      </c>
    </row>
    <row r="5021" spans="2:20">
      <c r="B5021" t="s">
        <v>12345</v>
      </c>
      <c r="C5021" t="s">
        <v>19758</v>
      </c>
      <c r="E5021" t="s">
        <v>17019</v>
      </c>
      <c r="F5021" s="3">
        <v>0</v>
      </c>
      <c r="G5021" s="3">
        <v>0</v>
      </c>
      <c r="H5021" s="255">
        <v>38097</v>
      </c>
      <c r="I5021" s="270">
        <v>18.833333333333332</v>
      </c>
      <c r="J5021" s="3">
        <v>-1</v>
      </c>
      <c r="K5021" s="3" t="s">
        <v>4752</v>
      </c>
      <c r="L5021" s="3" t="s">
        <v>4726</v>
      </c>
      <c r="M5021" s="3" t="s">
        <v>17266</v>
      </c>
      <c r="N5021" s="3" t="s">
        <v>4722</v>
      </c>
      <c r="O5021" s="3" t="s">
        <v>4715</v>
      </c>
      <c r="P5021" s="3"/>
      <c r="Q5021" s="3"/>
      <c r="R5021" s="3"/>
      <c r="S5021" s="3"/>
      <c r="T5021" s="3" t="s">
        <v>4716</v>
      </c>
    </row>
    <row r="5022" spans="2:20">
      <c r="B5022" t="s">
        <v>12345</v>
      </c>
      <c r="C5022" t="s">
        <v>19759</v>
      </c>
      <c r="E5022" t="s">
        <v>19760</v>
      </c>
      <c r="F5022" s="3">
        <v>0</v>
      </c>
      <c r="G5022" s="3">
        <v>0</v>
      </c>
      <c r="H5022" s="255">
        <v>38107</v>
      </c>
      <c r="I5022" s="270">
        <v>18.833333333333332</v>
      </c>
      <c r="J5022" s="3">
        <v>-1</v>
      </c>
      <c r="K5022" s="3" t="s">
        <v>4752</v>
      </c>
      <c r="L5022" s="3" t="s">
        <v>4726</v>
      </c>
      <c r="M5022" s="3" t="s">
        <v>4994</v>
      </c>
      <c r="N5022" s="3" t="s">
        <v>4722</v>
      </c>
      <c r="O5022" s="3" t="s">
        <v>4715</v>
      </c>
      <c r="P5022" s="3"/>
      <c r="Q5022" s="3"/>
      <c r="R5022" s="3"/>
      <c r="S5022" s="3"/>
      <c r="T5022" s="3" t="s">
        <v>4716</v>
      </c>
    </row>
    <row r="5023" spans="2:20">
      <c r="B5023" t="s">
        <v>12345</v>
      </c>
      <c r="C5023" t="s">
        <v>19761</v>
      </c>
      <c r="E5023" t="s">
        <v>16194</v>
      </c>
      <c r="F5023" s="3">
        <v>1</v>
      </c>
      <c r="G5023" s="3">
        <v>989.11</v>
      </c>
      <c r="H5023" s="255">
        <v>38107</v>
      </c>
      <c r="I5023" s="270">
        <v>18.833333333333332</v>
      </c>
      <c r="J5023" s="3">
        <v>-1</v>
      </c>
      <c r="K5023" s="3" t="s">
        <v>4752</v>
      </c>
      <c r="L5023" s="3" t="s">
        <v>5197</v>
      </c>
      <c r="M5023" s="3" t="s">
        <v>4994</v>
      </c>
      <c r="N5023" s="3" t="s">
        <v>4722</v>
      </c>
      <c r="O5023" s="3" t="s">
        <v>4715</v>
      </c>
      <c r="P5023" s="3"/>
      <c r="Q5023" s="3"/>
      <c r="R5023" s="3"/>
      <c r="S5023" s="3"/>
      <c r="T5023" s="3" t="s">
        <v>4716</v>
      </c>
    </row>
    <row r="5024" spans="2:20">
      <c r="B5024" t="s">
        <v>12345</v>
      </c>
      <c r="C5024" t="s">
        <v>19762</v>
      </c>
      <c r="E5024" t="s">
        <v>17028</v>
      </c>
      <c r="F5024" s="3">
        <v>0</v>
      </c>
      <c r="G5024" s="3">
        <v>0</v>
      </c>
      <c r="H5024" s="255">
        <v>38056</v>
      </c>
      <c r="I5024" s="270">
        <v>18.916666666666668</v>
      </c>
      <c r="J5024" s="3">
        <v>-1</v>
      </c>
      <c r="K5024" s="3" t="s">
        <v>4752</v>
      </c>
      <c r="L5024" s="3" t="s">
        <v>5197</v>
      </c>
      <c r="M5024" s="3" t="s">
        <v>12363</v>
      </c>
      <c r="N5024" s="3" t="s">
        <v>4722</v>
      </c>
      <c r="O5024" s="3" t="s">
        <v>4715</v>
      </c>
      <c r="P5024" s="3"/>
      <c r="Q5024" s="3"/>
      <c r="R5024" s="3"/>
      <c r="S5024" s="3"/>
      <c r="T5024" s="3" t="s">
        <v>4716</v>
      </c>
    </row>
    <row r="5025" spans="2:20">
      <c r="B5025" t="s">
        <v>12345</v>
      </c>
      <c r="C5025" t="s">
        <v>19763</v>
      </c>
      <c r="E5025" t="s">
        <v>17792</v>
      </c>
      <c r="F5025" s="3">
        <v>2</v>
      </c>
      <c r="G5025" s="3">
        <v>3724.03</v>
      </c>
      <c r="H5025" s="255">
        <v>38075</v>
      </c>
      <c r="I5025" s="270">
        <v>18.916666666666668</v>
      </c>
      <c r="J5025" s="3">
        <v>-1</v>
      </c>
      <c r="K5025" s="3" t="s">
        <v>4752</v>
      </c>
      <c r="L5025" s="3" t="s">
        <v>4726</v>
      </c>
      <c r="M5025" s="3" t="s">
        <v>11774</v>
      </c>
      <c r="N5025" s="3" t="s">
        <v>4718</v>
      </c>
      <c r="O5025" s="3" t="s">
        <v>4715</v>
      </c>
      <c r="P5025" s="3"/>
      <c r="Q5025" s="3"/>
      <c r="R5025" s="3"/>
      <c r="S5025" s="3"/>
      <c r="T5025" s="3" t="s">
        <v>4716</v>
      </c>
    </row>
    <row r="5026" spans="2:20">
      <c r="B5026" t="s">
        <v>12345</v>
      </c>
      <c r="C5026" t="s">
        <v>19764</v>
      </c>
      <c r="E5026" t="s">
        <v>12828</v>
      </c>
      <c r="F5026" s="3">
        <v>1</v>
      </c>
      <c r="G5026" s="3">
        <v>1152.83</v>
      </c>
      <c r="H5026" s="255">
        <v>38065</v>
      </c>
      <c r="I5026" s="270">
        <v>18.916666666666668</v>
      </c>
      <c r="J5026" s="3">
        <v>117345</v>
      </c>
      <c r="K5026" s="3" t="s">
        <v>4752</v>
      </c>
      <c r="L5026" s="3" t="s">
        <v>4726</v>
      </c>
      <c r="M5026" s="3" t="s">
        <v>5972</v>
      </c>
      <c r="N5026" s="3" t="s">
        <v>4722</v>
      </c>
      <c r="O5026" s="3" t="s">
        <v>4715</v>
      </c>
      <c r="P5026" s="3"/>
      <c r="Q5026" s="3"/>
      <c r="R5026" s="3"/>
      <c r="S5026" s="3"/>
      <c r="T5026" s="3" t="s">
        <v>4716</v>
      </c>
    </row>
    <row r="5027" spans="2:20">
      <c r="B5027" t="s">
        <v>12345</v>
      </c>
      <c r="C5027" t="s">
        <v>19765</v>
      </c>
      <c r="E5027" t="s">
        <v>19766</v>
      </c>
      <c r="F5027" s="3">
        <v>1</v>
      </c>
      <c r="G5027" s="3">
        <v>396.46</v>
      </c>
      <c r="H5027" s="255">
        <v>38077</v>
      </c>
      <c r="I5027" s="270">
        <v>18.916666666666668</v>
      </c>
      <c r="J5027" s="3">
        <v>-1</v>
      </c>
      <c r="K5027" s="3" t="s">
        <v>4752</v>
      </c>
      <c r="L5027" s="3" t="s">
        <v>5324</v>
      </c>
      <c r="M5027" s="3" t="s">
        <v>14656</v>
      </c>
      <c r="N5027" s="3" t="s">
        <v>4722</v>
      </c>
      <c r="O5027" s="3" t="s">
        <v>4715</v>
      </c>
      <c r="P5027" s="3"/>
      <c r="Q5027" s="3"/>
      <c r="R5027" s="3"/>
      <c r="S5027" s="3"/>
      <c r="T5027" s="3" t="s">
        <v>4716</v>
      </c>
    </row>
    <row r="5028" spans="2:20">
      <c r="B5028" t="s">
        <v>12345</v>
      </c>
      <c r="C5028" t="s">
        <v>19767</v>
      </c>
      <c r="E5028" t="s">
        <v>17562</v>
      </c>
      <c r="F5028" s="3">
        <v>0</v>
      </c>
      <c r="G5028" s="3">
        <v>0</v>
      </c>
      <c r="H5028" s="255">
        <v>38056</v>
      </c>
      <c r="I5028" s="270">
        <v>18.916666666666668</v>
      </c>
      <c r="J5028" s="3">
        <v>100996</v>
      </c>
      <c r="K5028" s="3" t="s">
        <v>4752</v>
      </c>
      <c r="L5028" s="3" t="s">
        <v>4726</v>
      </c>
      <c r="M5028" s="3" t="s">
        <v>7955</v>
      </c>
      <c r="N5028" s="3" t="s">
        <v>4718</v>
      </c>
      <c r="O5028" s="3" t="s">
        <v>4715</v>
      </c>
      <c r="P5028" s="3"/>
      <c r="Q5028" s="3"/>
      <c r="R5028" s="3"/>
      <c r="S5028" s="3"/>
      <c r="T5028" s="3" t="s">
        <v>4716</v>
      </c>
    </row>
    <row r="5029" spans="2:20">
      <c r="B5029" t="s">
        <v>12345</v>
      </c>
      <c r="C5029" t="s">
        <v>19768</v>
      </c>
      <c r="E5029" t="s">
        <v>15147</v>
      </c>
      <c r="F5029" s="3">
        <v>0</v>
      </c>
      <c r="G5029" s="3">
        <v>0</v>
      </c>
      <c r="H5029" s="255">
        <v>38077</v>
      </c>
      <c r="I5029" s="270">
        <v>18.916666666666668</v>
      </c>
      <c r="J5029" s="3">
        <v>-1</v>
      </c>
      <c r="K5029" s="3" t="s">
        <v>4752</v>
      </c>
      <c r="L5029" s="3" t="s">
        <v>4753</v>
      </c>
      <c r="M5029" s="3" t="s">
        <v>4753</v>
      </c>
      <c r="N5029" s="3" t="s">
        <v>4718</v>
      </c>
      <c r="O5029" s="3" t="s">
        <v>4715</v>
      </c>
      <c r="P5029" s="3"/>
      <c r="Q5029" s="3"/>
      <c r="R5029" s="3"/>
      <c r="S5029" s="3"/>
      <c r="T5029" s="3" t="s">
        <v>4716</v>
      </c>
    </row>
    <row r="5030" spans="2:20">
      <c r="B5030" t="s">
        <v>12345</v>
      </c>
      <c r="C5030" t="s">
        <v>19769</v>
      </c>
      <c r="E5030" t="s">
        <v>15045</v>
      </c>
      <c r="F5030" s="3">
        <v>0</v>
      </c>
      <c r="G5030" s="3">
        <v>0</v>
      </c>
      <c r="H5030" s="255">
        <v>38041</v>
      </c>
      <c r="I5030" s="270">
        <v>19</v>
      </c>
      <c r="J5030" s="3">
        <v>-1</v>
      </c>
      <c r="K5030" s="3" t="s">
        <v>4752</v>
      </c>
      <c r="L5030" s="3" t="s">
        <v>4753</v>
      </c>
      <c r="M5030" s="3" t="s">
        <v>4753</v>
      </c>
      <c r="N5030" s="3" t="s">
        <v>4731</v>
      </c>
      <c r="O5030" s="3" t="s">
        <v>4715</v>
      </c>
      <c r="P5030" s="3"/>
      <c r="Q5030" s="3"/>
      <c r="R5030" s="3"/>
      <c r="S5030" s="3"/>
      <c r="T5030" s="3" t="s">
        <v>4716</v>
      </c>
    </row>
    <row r="5031" spans="2:20">
      <c r="B5031" t="s">
        <v>12345</v>
      </c>
      <c r="C5031" t="s">
        <v>19770</v>
      </c>
      <c r="E5031" t="s">
        <v>18828</v>
      </c>
      <c r="F5031" s="3">
        <v>0</v>
      </c>
      <c r="G5031" s="3">
        <v>0</v>
      </c>
      <c r="H5031" s="255">
        <v>38036</v>
      </c>
      <c r="I5031" s="270">
        <v>19</v>
      </c>
      <c r="J5031" s="3">
        <v>155161</v>
      </c>
      <c r="K5031" s="3" t="s">
        <v>4752</v>
      </c>
      <c r="L5031" s="3" t="s">
        <v>5324</v>
      </c>
      <c r="M5031" s="3" t="s">
        <v>19771</v>
      </c>
      <c r="N5031" s="3" t="s">
        <v>4722</v>
      </c>
      <c r="O5031" s="3" t="s">
        <v>4715</v>
      </c>
      <c r="P5031" s="3"/>
      <c r="Q5031" s="3"/>
      <c r="R5031" s="3"/>
      <c r="S5031" s="3"/>
      <c r="T5031" s="3" t="s">
        <v>4716</v>
      </c>
    </row>
    <row r="5032" spans="2:20">
      <c r="B5032" t="s">
        <v>12345</v>
      </c>
      <c r="C5032" t="s">
        <v>19772</v>
      </c>
      <c r="E5032" t="s">
        <v>15246</v>
      </c>
      <c r="F5032" s="3">
        <v>0</v>
      </c>
      <c r="G5032" s="3">
        <v>0</v>
      </c>
      <c r="H5032" s="255">
        <v>38009</v>
      </c>
      <c r="I5032" s="270">
        <v>19.083333333333332</v>
      </c>
      <c r="J5032" s="3">
        <v>-1</v>
      </c>
      <c r="K5032" s="3" t="s">
        <v>4752</v>
      </c>
      <c r="L5032" s="3" t="s">
        <v>4726</v>
      </c>
      <c r="M5032" s="3" t="s">
        <v>4994</v>
      </c>
      <c r="N5032" s="3" t="s">
        <v>4712</v>
      </c>
      <c r="O5032" s="3" t="s">
        <v>4715</v>
      </c>
      <c r="P5032" s="3"/>
      <c r="Q5032" s="3"/>
      <c r="R5032" s="3"/>
      <c r="S5032" s="3"/>
      <c r="T5032" s="3" t="s">
        <v>4716</v>
      </c>
    </row>
    <row r="5033" spans="2:20">
      <c r="B5033" t="s">
        <v>12345</v>
      </c>
      <c r="C5033" t="s">
        <v>19773</v>
      </c>
      <c r="E5033" t="s">
        <v>16109</v>
      </c>
      <c r="F5033" s="3">
        <v>2</v>
      </c>
      <c r="G5033" s="3">
        <v>6042.26</v>
      </c>
      <c r="H5033" s="255">
        <v>37988</v>
      </c>
      <c r="I5033" s="270">
        <v>19.083333333333332</v>
      </c>
      <c r="J5033" s="3">
        <v>-1</v>
      </c>
      <c r="K5033" s="3" t="s">
        <v>4752</v>
      </c>
      <c r="L5033" s="3" t="s">
        <v>5324</v>
      </c>
      <c r="M5033" s="3" t="s">
        <v>16110</v>
      </c>
      <c r="N5033" s="3" t="s">
        <v>4718</v>
      </c>
      <c r="O5033" s="3" t="s">
        <v>4715</v>
      </c>
      <c r="P5033" s="3"/>
      <c r="Q5033" s="3"/>
      <c r="R5033" s="3"/>
      <c r="S5033" s="3"/>
      <c r="T5033" s="3" t="s">
        <v>4716</v>
      </c>
    </row>
    <row r="5034" spans="2:20">
      <c r="B5034" t="s">
        <v>12345</v>
      </c>
      <c r="C5034" t="s">
        <v>19774</v>
      </c>
      <c r="E5034" t="s">
        <v>15974</v>
      </c>
      <c r="F5034" s="3">
        <v>0</v>
      </c>
      <c r="G5034" s="3">
        <v>0</v>
      </c>
      <c r="H5034" s="255">
        <v>38017</v>
      </c>
      <c r="I5034" s="270">
        <v>19.083333333333332</v>
      </c>
      <c r="J5034" s="3">
        <v>-1</v>
      </c>
      <c r="K5034" s="3" t="s">
        <v>4752</v>
      </c>
      <c r="L5034" s="3" t="s">
        <v>4726</v>
      </c>
      <c r="M5034" s="3" t="s">
        <v>7955</v>
      </c>
      <c r="N5034" s="3" t="s">
        <v>4718</v>
      </c>
      <c r="O5034" s="3" t="s">
        <v>4715</v>
      </c>
      <c r="P5034" s="3"/>
      <c r="Q5034" s="3"/>
      <c r="R5034" s="3"/>
      <c r="S5034" s="3"/>
      <c r="T5034" s="3" t="s">
        <v>4716</v>
      </c>
    </row>
    <row r="5035" spans="2:20">
      <c r="B5035" t="s">
        <v>12345</v>
      </c>
      <c r="C5035" t="s">
        <v>19775</v>
      </c>
      <c r="E5035" t="s">
        <v>18960</v>
      </c>
      <c r="F5035" s="3">
        <v>0</v>
      </c>
      <c r="G5035" s="3">
        <v>0</v>
      </c>
      <c r="H5035" s="255">
        <v>37956</v>
      </c>
      <c r="I5035" s="270">
        <v>19.166666666666668</v>
      </c>
      <c r="J5035" s="3">
        <v>-1</v>
      </c>
      <c r="K5035" s="3" t="s">
        <v>4752</v>
      </c>
      <c r="L5035" s="3" t="s">
        <v>4753</v>
      </c>
      <c r="M5035" s="3" t="s">
        <v>4753</v>
      </c>
      <c r="N5035" s="3" t="s">
        <v>4712</v>
      </c>
      <c r="O5035" s="3" t="s">
        <v>4715</v>
      </c>
      <c r="P5035" s="3"/>
      <c r="Q5035" s="3"/>
      <c r="R5035" s="3"/>
      <c r="S5035" s="3"/>
      <c r="T5035" s="3" t="s">
        <v>4716</v>
      </c>
    </row>
    <row r="5036" spans="2:20">
      <c r="B5036" t="s">
        <v>12345</v>
      </c>
      <c r="C5036" t="s">
        <v>19776</v>
      </c>
      <c r="E5036" t="s">
        <v>16406</v>
      </c>
      <c r="F5036" s="3">
        <v>2</v>
      </c>
      <c r="G5036" s="3">
        <v>6042.26</v>
      </c>
      <c r="H5036" s="255">
        <v>37973</v>
      </c>
      <c r="I5036" s="270">
        <v>19.166666666666668</v>
      </c>
      <c r="J5036" s="3">
        <v>-1</v>
      </c>
      <c r="K5036" s="3" t="s">
        <v>4752</v>
      </c>
      <c r="L5036" s="3" t="s">
        <v>5324</v>
      </c>
      <c r="M5036" s="3" t="s">
        <v>6241</v>
      </c>
      <c r="N5036" s="3" t="s">
        <v>4722</v>
      </c>
      <c r="O5036" s="3" t="s">
        <v>4715</v>
      </c>
      <c r="P5036" s="3"/>
      <c r="Q5036" s="3"/>
      <c r="R5036" s="3"/>
      <c r="S5036" s="3"/>
      <c r="T5036" s="3" t="s">
        <v>4716</v>
      </c>
    </row>
    <row r="5037" spans="2:20">
      <c r="B5037" t="s">
        <v>12345</v>
      </c>
      <c r="C5037" t="s">
        <v>19777</v>
      </c>
      <c r="E5037" t="s">
        <v>14774</v>
      </c>
      <c r="F5037" s="3">
        <v>0</v>
      </c>
      <c r="G5037" s="3">
        <v>0</v>
      </c>
      <c r="H5037" s="255">
        <v>37984</v>
      </c>
      <c r="I5037" s="270">
        <v>19.166666666666668</v>
      </c>
      <c r="J5037" s="3">
        <v>-1</v>
      </c>
      <c r="K5037" s="3" t="s">
        <v>4752</v>
      </c>
      <c r="L5037" s="3" t="s">
        <v>4753</v>
      </c>
      <c r="M5037" s="3" t="s">
        <v>4753</v>
      </c>
      <c r="N5037" s="3" t="s">
        <v>4718</v>
      </c>
      <c r="O5037" s="3" t="s">
        <v>4715</v>
      </c>
      <c r="P5037" s="3"/>
      <c r="Q5037" s="3"/>
      <c r="R5037" s="3"/>
      <c r="S5037" s="3"/>
      <c r="T5037" s="3" t="s">
        <v>4716</v>
      </c>
    </row>
    <row r="5038" spans="2:20">
      <c r="B5038" t="s">
        <v>12345</v>
      </c>
      <c r="C5038" t="s">
        <v>19778</v>
      </c>
      <c r="E5038" t="s">
        <v>16038</v>
      </c>
      <c r="F5038" s="3">
        <v>1</v>
      </c>
      <c r="G5038" s="3">
        <v>1563.36</v>
      </c>
      <c r="H5038" s="255">
        <v>37721</v>
      </c>
      <c r="I5038" s="270">
        <v>19.833333333333332</v>
      </c>
      <c r="J5038" s="3">
        <v>-1</v>
      </c>
      <c r="K5038" s="3" t="s">
        <v>4752</v>
      </c>
      <c r="L5038" s="3" t="s">
        <v>4753</v>
      </c>
      <c r="M5038" s="3" t="s">
        <v>4753</v>
      </c>
      <c r="N5038" s="3" t="s">
        <v>4722</v>
      </c>
      <c r="O5038" s="3" t="s">
        <v>4715</v>
      </c>
      <c r="P5038" s="3"/>
      <c r="Q5038" s="3"/>
      <c r="R5038" s="3"/>
      <c r="S5038" s="3"/>
      <c r="T5038" s="3" t="s">
        <v>4716</v>
      </c>
    </row>
    <row r="5039" spans="2:20">
      <c r="B5039" t="s">
        <v>12345</v>
      </c>
      <c r="C5039" t="s">
        <v>19779</v>
      </c>
      <c r="E5039" t="s">
        <v>12356</v>
      </c>
      <c r="F5039" s="3">
        <v>0</v>
      </c>
      <c r="G5039" s="3">
        <v>0</v>
      </c>
      <c r="H5039" s="255">
        <v>37624</v>
      </c>
      <c r="I5039" s="270">
        <v>20.083333333333332</v>
      </c>
      <c r="J5039" s="3">
        <v>221479</v>
      </c>
      <c r="K5039" s="3" t="s">
        <v>4752</v>
      </c>
      <c r="L5039" s="3" t="s">
        <v>4726</v>
      </c>
      <c r="M5039" s="3" t="s">
        <v>5228</v>
      </c>
      <c r="N5039" s="3" t="s">
        <v>4722</v>
      </c>
      <c r="O5039" s="3" t="s">
        <v>4715</v>
      </c>
      <c r="P5039" s="3"/>
      <c r="Q5039" s="3"/>
      <c r="R5039" s="3"/>
      <c r="S5039" s="3"/>
      <c r="T5039" s="3" t="s">
        <v>4716</v>
      </c>
    </row>
    <row r="5040" spans="2:20">
      <c r="B5040" t="s">
        <v>12345</v>
      </c>
      <c r="C5040" t="s">
        <v>19780</v>
      </c>
      <c r="E5040" t="s">
        <v>19781</v>
      </c>
      <c r="F5040" s="3">
        <v>2</v>
      </c>
      <c r="G5040" s="3">
        <v>6042.26</v>
      </c>
      <c r="H5040" s="255">
        <v>37620</v>
      </c>
      <c r="I5040" s="270">
        <v>20.166666666666668</v>
      </c>
      <c r="J5040" s="3">
        <v>-1</v>
      </c>
      <c r="K5040" s="3" t="s">
        <v>4752</v>
      </c>
      <c r="L5040" s="3" t="s">
        <v>4726</v>
      </c>
      <c r="M5040" s="3" t="s">
        <v>11774</v>
      </c>
      <c r="N5040" s="3" t="s">
        <v>4722</v>
      </c>
      <c r="O5040" s="3" t="s">
        <v>4715</v>
      </c>
      <c r="P5040" s="3"/>
      <c r="Q5040" s="3"/>
      <c r="R5040" s="3"/>
      <c r="S5040" s="3"/>
      <c r="T5040" s="3" t="s">
        <v>4716</v>
      </c>
    </row>
    <row r="5041" spans="2:20">
      <c r="B5041" t="s">
        <v>12345</v>
      </c>
      <c r="C5041" t="s">
        <v>19782</v>
      </c>
      <c r="E5041" t="s">
        <v>17133</v>
      </c>
      <c r="F5041" s="3">
        <v>0</v>
      </c>
      <c r="G5041" s="3">
        <v>0</v>
      </c>
      <c r="H5041" s="255">
        <v>37560</v>
      </c>
      <c r="I5041" s="270">
        <v>20.333333333333332</v>
      </c>
      <c r="J5041" s="3">
        <v>-1</v>
      </c>
      <c r="K5041" s="3" t="s">
        <v>4752</v>
      </c>
      <c r="L5041" s="3" t="s">
        <v>4726</v>
      </c>
      <c r="M5041" s="3" t="s">
        <v>11774</v>
      </c>
      <c r="N5041" s="3" t="s">
        <v>4722</v>
      </c>
      <c r="O5041" s="3" t="s">
        <v>4715</v>
      </c>
      <c r="P5041" s="3"/>
      <c r="Q5041" s="3"/>
      <c r="R5041" s="3"/>
      <c r="S5041" s="3"/>
      <c r="T5041" s="3" t="s">
        <v>4716</v>
      </c>
    </row>
    <row r="5042" spans="2:20">
      <c r="B5042" t="s">
        <v>12345</v>
      </c>
      <c r="C5042" t="s">
        <v>19783</v>
      </c>
      <c r="E5042" t="s">
        <v>15532</v>
      </c>
      <c r="F5042" s="3">
        <v>0</v>
      </c>
      <c r="G5042" s="3">
        <v>0</v>
      </c>
      <c r="H5042" s="255">
        <v>37422</v>
      </c>
      <c r="I5042" s="270">
        <v>20.666666666666668</v>
      </c>
      <c r="J5042" s="3">
        <v>-1</v>
      </c>
      <c r="K5042" s="3" t="s">
        <v>4752</v>
      </c>
      <c r="L5042" s="3" t="s">
        <v>4726</v>
      </c>
      <c r="M5042" s="3" t="s">
        <v>5188</v>
      </c>
      <c r="N5042" s="3" t="s">
        <v>4712</v>
      </c>
      <c r="O5042" s="3" t="s">
        <v>4715</v>
      </c>
      <c r="P5042" s="3"/>
      <c r="Q5042" s="3"/>
      <c r="R5042" s="3"/>
      <c r="S5042" s="3"/>
      <c r="T5042" s="3" t="s">
        <v>4716</v>
      </c>
    </row>
  </sheetData>
  <sheetProtection sort="0"/>
  <mergeCells count="5">
    <mergeCell ref="C1:E1"/>
    <mergeCell ref="G1:H1"/>
    <mergeCell ref="C2:E2"/>
    <mergeCell ref="G2:H2"/>
    <mergeCell ref="A6:F7"/>
  </mergeCells>
  <pageMargins left="0.7" right="0.7" top="0.75" bottom="0.75" header="0.3" footer="0.3"/>
  <pageSetup orientation="portrait" r:id="rId1"/>
  <headerFooter>
    <oddHeader>&amp;L&amp;9&amp;K01+049Reporte de Servicio Toyota</oddHeader>
  </headerFooter>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59975-A48C-4F8D-89EF-8B3425A6236F}">
  <dimension ref="A1:P1794"/>
  <sheetViews>
    <sheetView showGridLines="0" topLeftCell="A862" workbookViewId="0">
      <selection activeCell="F31" sqref="F31"/>
    </sheetView>
  </sheetViews>
  <sheetFormatPr baseColWidth="10" defaultColWidth="8.7265625" defaultRowHeight="14.5"/>
  <cols>
    <col min="2" max="2" width="19.54296875" customWidth="1"/>
    <col min="3" max="3" width="21.54296875" customWidth="1"/>
    <col min="4" max="4" width="17.1796875" customWidth="1"/>
    <col min="5" max="5" width="15.81640625" customWidth="1"/>
    <col min="6" max="6" width="13" style="3" customWidth="1"/>
    <col min="7" max="7" width="15.453125" customWidth="1"/>
    <col min="8" max="8" width="13.81640625" style="272" customWidth="1"/>
    <col min="9" max="9" width="14.81640625" style="272" customWidth="1"/>
    <col min="10" max="10" width="34.453125" style="272" customWidth="1"/>
    <col min="11" max="12" width="33.81640625" style="272" customWidth="1"/>
    <col min="13" max="14" width="15.453125" customWidth="1"/>
    <col min="15" max="15" width="15.81640625" style="9" customWidth="1"/>
    <col min="16" max="16" width="25.54296875" customWidth="1"/>
  </cols>
  <sheetData>
    <row r="1" spans="1:16">
      <c r="B1" s="258" t="s">
        <v>4681</v>
      </c>
      <c r="C1" s="260" t="str">
        <f>'[3]Reporte KPIs'!E1</f>
        <v>57040</v>
      </c>
      <c r="D1" s="271" t="s">
        <v>4682</v>
      </c>
      <c r="E1" s="260" t="str">
        <f>'[3]Reporte KPIs'!L1</f>
        <v>Centro</v>
      </c>
      <c r="F1" s="271"/>
    </row>
    <row r="2" spans="1:16">
      <c r="B2" s="258" t="s">
        <v>4683</v>
      </c>
      <c r="C2" s="260" t="str">
        <f>'[3]Reporte KPIs'!E2</f>
        <v>Toyota Celaya</v>
      </c>
      <c r="D2" s="271" t="s">
        <v>4684</v>
      </c>
      <c r="E2" s="260" t="str">
        <f>'[3]Reporte KPIs'!L2</f>
        <v>Celaya</v>
      </c>
      <c r="F2" s="271"/>
    </row>
    <row r="4" spans="1:16" ht="15.5">
      <c r="A4" s="261" t="str">
        <f>'[3]Reporte KPIs'!B4</f>
        <v>Reporte de Servicio Marzo 2022 a Febrero 2023</v>
      </c>
      <c r="B4" s="261"/>
      <c r="C4" s="261"/>
      <c r="D4" s="261"/>
      <c r="E4" s="261"/>
      <c r="F4" s="261"/>
      <c r="G4" s="261"/>
      <c r="H4" s="261"/>
      <c r="I4" s="261"/>
      <c r="J4" s="261"/>
      <c r="K4" s="261"/>
      <c r="L4" s="261"/>
      <c r="M4" s="262"/>
      <c r="N4" s="262"/>
      <c r="O4" s="262"/>
      <c r="P4" s="245"/>
    </row>
    <row r="5" spans="1:16" ht="15.5">
      <c r="A5" s="264" t="s">
        <v>19784</v>
      </c>
      <c r="B5" s="264"/>
      <c r="C5" s="264"/>
      <c r="D5" s="264"/>
      <c r="E5" s="264"/>
      <c r="F5" s="264"/>
      <c r="G5" s="264"/>
      <c r="H5" s="264"/>
      <c r="I5" s="264"/>
      <c r="J5" s="264"/>
      <c r="K5" s="264"/>
      <c r="L5" s="264"/>
      <c r="M5" s="263"/>
      <c r="N5" s="263"/>
      <c r="O5" s="263"/>
      <c r="P5" s="247"/>
    </row>
    <row r="6" spans="1:16">
      <c r="B6" s="8" t="s">
        <v>19785</v>
      </c>
    </row>
    <row r="7" spans="1:16">
      <c r="H7" s="273">
        <f>SUM(Table_Campanias[Cant. Pendiente *])</f>
        <v>1100</v>
      </c>
      <c r="I7" s="274">
        <f>SUM(Table_Campanias[Monto Pendiente *])</f>
        <v>2250106.889999995</v>
      </c>
      <c r="J7" s="274"/>
      <c r="K7" s="274"/>
      <c r="L7" s="274"/>
      <c r="M7" s="9"/>
      <c r="O7"/>
    </row>
    <row r="8" spans="1:16" ht="43.5">
      <c r="B8" s="2" t="s">
        <v>4692</v>
      </c>
      <c r="C8" s="2" t="s">
        <v>19786</v>
      </c>
      <c r="D8" s="2" t="s">
        <v>19787</v>
      </c>
      <c r="E8" s="2" t="s">
        <v>4690</v>
      </c>
      <c r="F8" s="2" t="s">
        <v>19788</v>
      </c>
      <c r="G8" s="2" t="s">
        <v>4694</v>
      </c>
      <c r="H8" s="275" t="s">
        <v>19789</v>
      </c>
      <c r="I8" s="276" t="s">
        <v>19790</v>
      </c>
      <c r="J8" s="276" t="s">
        <v>4704</v>
      </c>
      <c r="K8" s="276" t="s">
        <v>4705</v>
      </c>
      <c r="L8" s="276" t="s">
        <v>4706</v>
      </c>
      <c r="O8"/>
    </row>
    <row r="9" spans="1:16">
      <c r="B9" t="s">
        <v>19791</v>
      </c>
      <c r="C9" s="3" t="s">
        <v>19792</v>
      </c>
      <c r="D9" s="3" t="s">
        <v>4708</v>
      </c>
      <c r="E9" s="3" t="s">
        <v>4708</v>
      </c>
      <c r="F9" s="3">
        <v>198</v>
      </c>
      <c r="G9" s="277">
        <v>44985</v>
      </c>
      <c r="H9" s="278">
        <v>1</v>
      </c>
      <c r="I9" s="278">
        <v>4300.55</v>
      </c>
      <c r="J9" s="278" t="s">
        <v>4753</v>
      </c>
      <c r="K9" s="278" t="s">
        <v>4753</v>
      </c>
      <c r="L9" s="278" t="s">
        <v>4715</v>
      </c>
      <c r="O9"/>
    </row>
    <row r="10" spans="1:16">
      <c r="B10" t="s">
        <v>11845</v>
      </c>
      <c r="C10" s="3" t="s">
        <v>19793</v>
      </c>
      <c r="D10" s="3" t="s">
        <v>4708</v>
      </c>
      <c r="E10" s="3" t="s">
        <v>4708</v>
      </c>
      <c r="F10" s="3">
        <v>191</v>
      </c>
      <c r="G10" s="277">
        <v>44973</v>
      </c>
      <c r="H10" s="278">
        <v>1</v>
      </c>
      <c r="I10" s="278">
        <v>4300.55</v>
      </c>
      <c r="J10" s="278" t="s">
        <v>4726</v>
      </c>
      <c r="K10" s="278" t="s">
        <v>5665</v>
      </c>
      <c r="L10" s="278" t="s">
        <v>4715</v>
      </c>
      <c r="O10"/>
    </row>
    <row r="11" spans="1:16">
      <c r="B11" t="s">
        <v>11124</v>
      </c>
      <c r="C11" s="3" t="s">
        <v>19793</v>
      </c>
      <c r="D11" s="3" t="s">
        <v>4708</v>
      </c>
      <c r="E11" s="3" t="s">
        <v>4708</v>
      </c>
      <c r="F11" s="3">
        <v>109</v>
      </c>
      <c r="G11" s="277">
        <v>44965</v>
      </c>
      <c r="H11" s="278">
        <v>1</v>
      </c>
      <c r="I11" s="278">
        <v>1363.76</v>
      </c>
      <c r="J11" s="278" t="s">
        <v>4753</v>
      </c>
      <c r="K11" s="278" t="s">
        <v>4753</v>
      </c>
      <c r="L11" s="278" t="s">
        <v>4715</v>
      </c>
      <c r="O11"/>
    </row>
    <row r="12" spans="1:16">
      <c r="B12" t="s">
        <v>9646</v>
      </c>
      <c r="C12" s="3" t="s">
        <v>19793</v>
      </c>
      <c r="D12" s="3" t="s">
        <v>4708</v>
      </c>
      <c r="E12" s="3" t="s">
        <v>4708</v>
      </c>
      <c r="F12" s="3">
        <v>68</v>
      </c>
      <c r="G12" s="277">
        <v>44960</v>
      </c>
      <c r="H12" s="278">
        <v>1</v>
      </c>
      <c r="I12" s="278">
        <v>333.85</v>
      </c>
      <c r="J12" s="278" t="s">
        <v>4713</v>
      </c>
      <c r="K12" s="278" t="s">
        <v>9647</v>
      </c>
      <c r="L12" s="278" t="s">
        <v>4715</v>
      </c>
      <c r="O12"/>
    </row>
    <row r="13" spans="1:16">
      <c r="B13" t="s">
        <v>11656</v>
      </c>
      <c r="C13" s="3" t="s">
        <v>19793</v>
      </c>
      <c r="D13" s="3" t="s">
        <v>4708</v>
      </c>
      <c r="E13" s="3" t="s">
        <v>4708</v>
      </c>
      <c r="F13" s="3">
        <v>151</v>
      </c>
      <c r="G13" s="277">
        <v>44956</v>
      </c>
      <c r="H13" s="278">
        <v>1</v>
      </c>
      <c r="I13" s="278">
        <v>6367.51</v>
      </c>
      <c r="J13" s="278" t="s">
        <v>4726</v>
      </c>
      <c r="K13" s="278" t="s">
        <v>11657</v>
      </c>
      <c r="L13" s="278" t="s">
        <v>4715</v>
      </c>
      <c r="O13"/>
    </row>
    <row r="14" spans="1:16">
      <c r="B14" t="s">
        <v>11911</v>
      </c>
      <c r="C14" s="3" t="s">
        <v>19793</v>
      </c>
      <c r="D14" s="3" t="s">
        <v>4708</v>
      </c>
      <c r="E14" s="3" t="s">
        <v>4708</v>
      </c>
      <c r="F14" s="3">
        <v>202</v>
      </c>
      <c r="G14" s="277">
        <v>44953</v>
      </c>
      <c r="H14" s="278">
        <v>1</v>
      </c>
      <c r="I14" s="278">
        <v>222.57</v>
      </c>
      <c r="J14" s="278" t="s">
        <v>4713</v>
      </c>
      <c r="K14" s="278" t="s">
        <v>11912</v>
      </c>
      <c r="L14" s="278" t="s">
        <v>4715</v>
      </c>
      <c r="O14"/>
    </row>
    <row r="15" spans="1:16">
      <c r="B15" t="s">
        <v>5184</v>
      </c>
      <c r="C15" s="3" t="s">
        <v>19793</v>
      </c>
      <c r="D15" s="3" t="s">
        <v>4708</v>
      </c>
      <c r="E15" s="3" t="s">
        <v>4708</v>
      </c>
      <c r="F15" s="3">
        <v>10</v>
      </c>
      <c r="G15" s="277">
        <v>44952</v>
      </c>
      <c r="H15" s="278">
        <v>1</v>
      </c>
      <c r="I15" s="278">
        <v>556.41999999999996</v>
      </c>
      <c r="J15" s="278" t="s">
        <v>4713</v>
      </c>
      <c r="K15" s="278" t="s">
        <v>5185</v>
      </c>
      <c r="L15" s="278" t="s">
        <v>4728</v>
      </c>
      <c r="O15"/>
    </row>
    <row r="16" spans="1:16">
      <c r="B16" t="s">
        <v>11655</v>
      </c>
      <c r="C16" s="3" t="s">
        <v>19793</v>
      </c>
      <c r="D16" s="3" t="s">
        <v>4708</v>
      </c>
      <c r="E16" s="3" t="s">
        <v>4708</v>
      </c>
      <c r="F16" s="3">
        <v>150</v>
      </c>
      <c r="G16" s="277">
        <v>44951</v>
      </c>
      <c r="H16" s="278">
        <v>3</v>
      </c>
      <c r="I16" s="278">
        <v>5725.12</v>
      </c>
      <c r="J16" s="278" t="s">
        <v>4753</v>
      </c>
      <c r="K16" s="278" t="s">
        <v>4753</v>
      </c>
      <c r="L16" s="278" t="s">
        <v>4715</v>
      </c>
      <c r="O16"/>
    </row>
    <row r="17" spans="2:15">
      <c r="B17" t="s">
        <v>9556</v>
      </c>
      <c r="C17" s="3" t="s">
        <v>19793</v>
      </c>
      <c r="D17" s="3" t="s">
        <v>4708</v>
      </c>
      <c r="E17" s="3" t="s">
        <v>4708</v>
      </c>
      <c r="F17" s="3">
        <v>66</v>
      </c>
      <c r="G17" s="277">
        <v>44949</v>
      </c>
      <c r="H17" s="278">
        <v>1</v>
      </c>
      <c r="I17" s="278">
        <v>556.41999999999996</v>
      </c>
      <c r="J17" s="278" t="s">
        <v>4753</v>
      </c>
      <c r="K17" s="278" t="s">
        <v>4753</v>
      </c>
      <c r="L17" s="278" t="s">
        <v>4715</v>
      </c>
      <c r="O17"/>
    </row>
    <row r="18" spans="2:15">
      <c r="B18" t="s">
        <v>7969</v>
      </c>
      <c r="C18" s="3" t="s">
        <v>19793</v>
      </c>
      <c r="D18" s="3" t="s">
        <v>4708</v>
      </c>
      <c r="E18" s="3" t="s">
        <v>4708</v>
      </c>
      <c r="F18" s="3">
        <v>42</v>
      </c>
      <c r="G18" s="277">
        <v>44946</v>
      </c>
      <c r="H18" s="278">
        <v>1</v>
      </c>
      <c r="I18" s="278">
        <v>3332.72</v>
      </c>
      <c r="J18" s="278" t="s">
        <v>4753</v>
      </c>
      <c r="K18" s="278" t="s">
        <v>4753</v>
      </c>
      <c r="L18" s="278" t="s">
        <v>4715</v>
      </c>
      <c r="O18"/>
    </row>
    <row r="19" spans="2:15">
      <c r="B19" t="s">
        <v>9379</v>
      </c>
      <c r="C19" s="3" t="s">
        <v>19793</v>
      </c>
      <c r="D19" s="3" t="s">
        <v>4708</v>
      </c>
      <c r="E19" s="3" t="s">
        <v>4708</v>
      </c>
      <c r="F19" s="3">
        <v>63</v>
      </c>
      <c r="G19" s="277">
        <v>44936</v>
      </c>
      <c r="H19" s="278">
        <v>1</v>
      </c>
      <c r="I19" s="278">
        <v>3332.72</v>
      </c>
      <c r="J19" s="278" t="s">
        <v>4753</v>
      </c>
      <c r="K19" s="278" t="s">
        <v>4753</v>
      </c>
      <c r="L19" s="278" t="s">
        <v>4715</v>
      </c>
      <c r="O19"/>
    </row>
    <row r="20" spans="2:15">
      <c r="B20" t="s">
        <v>8990</v>
      </c>
      <c r="C20" s="3" t="s">
        <v>19793</v>
      </c>
      <c r="D20" s="3" t="s">
        <v>4708</v>
      </c>
      <c r="E20" s="3" t="s">
        <v>4708</v>
      </c>
      <c r="F20" s="3">
        <v>57</v>
      </c>
      <c r="G20" s="277">
        <v>44936</v>
      </c>
      <c r="H20" s="278">
        <v>1</v>
      </c>
      <c r="I20" s="278">
        <v>222.57</v>
      </c>
      <c r="J20" s="278" t="s">
        <v>4713</v>
      </c>
      <c r="K20" s="278" t="s">
        <v>8991</v>
      </c>
      <c r="L20" s="278" t="s">
        <v>4715</v>
      </c>
      <c r="O20"/>
    </row>
    <row r="21" spans="2:15">
      <c r="B21" t="s">
        <v>950</v>
      </c>
      <c r="C21" s="3" t="s">
        <v>19793</v>
      </c>
      <c r="D21" s="3" t="s">
        <v>4708</v>
      </c>
      <c r="E21" s="3" t="s">
        <v>4708</v>
      </c>
      <c r="F21" s="3">
        <v>86</v>
      </c>
      <c r="G21" s="277">
        <v>44935</v>
      </c>
      <c r="H21" s="278">
        <v>1</v>
      </c>
      <c r="I21" s="278">
        <v>111.28</v>
      </c>
      <c r="J21" s="278" t="s">
        <v>4753</v>
      </c>
      <c r="K21" s="278" t="s">
        <v>4753</v>
      </c>
      <c r="L21" s="278" t="s">
        <v>4715</v>
      </c>
      <c r="O21"/>
    </row>
    <row r="22" spans="2:15">
      <c r="B22" t="s">
        <v>3702</v>
      </c>
      <c r="C22" s="3" t="s">
        <v>19793</v>
      </c>
      <c r="D22" s="3" t="s">
        <v>4708</v>
      </c>
      <c r="E22" s="3" t="s">
        <v>4708</v>
      </c>
      <c r="F22" s="3">
        <v>14</v>
      </c>
      <c r="G22" s="277">
        <v>44933</v>
      </c>
      <c r="H22" s="278">
        <v>1</v>
      </c>
      <c r="I22" s="278">
        <v>55.64</v>
      </c>
      <c r="J22" s="278" t="s">
        <v>4713</v>
      </c>
      <c r="K22" s="278" t="s">
        <v>5631</v>
      </c>
      <c r="L22" s="278" t="s">
        <v>4715</v>
      </c>
      <c r="O22"/>
    </row>
    <row r="23" spans="2:15">
      <c r="B23" t="s">
        <v>11790</v>
      </c>
      <c r="C23" s="3" t="s">
        <v>19793</v>
      </c>
      <c r="D23" s="3" t="s">
        <v>4708</v>
      </c>
      <c r="E23" s="3" t="s">
        <v>4708</v>
      </c>
      <c r="F23" s="3">
        <v>179</v>
      </c>
      <c r="G23" s="277">
        <v>44929</v>
      </c>
      <c r="H23" s="278">
        <v>1</v>
      </c>
      <c r="I23" s="278">
        <v>4300.55</v>
      </c>
      <c r="J23" s="278" t="s">
        <v>4753</v>
      </c>
      <c r="K23" s="278" t="s">
        <v>4753</v>
      </c>
      <c r="L23" s="278" t="s">
        <v>4715</v>
      </c>
      <c r="O23"/>
    </row>
    <row r="24" spans="2:15">
      <c r="B24" t="s">
        <v>5072</v>
      </c>
      <c r="C24" s="3" t="s">
        <v>19793</v>
      </c>
      <c r="D24" s="3" t="s">
        <v>4708</v>
      </c>
      <c r="E24" s="3" t="s">
        <v>4708</v>
      </c>
      <c r="F24" s="3">
        <v>9</v>
      </c>
      <c r="G24" s="277">
        <v>44925</v>
      </c>
      <c r="H24" s="278">
        <v>1</v>
      </c>
      <c r="I24" s="278">
        <v>556.41999999999996</v>
      </c>
      <c r="J24" s="278" t="s">
        <v>4713</v>
      </c>
      <c r="K24" s="278" t="s">
        <v>5073</v>
      </c>
      <c r="L24" s="278" t="s">
        <v>4715</v>
      </c>
      <c r="O24"/>
    </row>
    <row r="25" spans="2:15">
      <c r="B25" t="s">
        <v>7148</v>
      </c>
      <c r="C25" s="3" t="s">
        <v>19793</v>
      </c>
      <c r="D25" s="3" t="s">
        <v>4708</v>
      </c>
      <c r="E25" s="3" t="s">
        <v>4708</v>
      </c>
      <c r="F25" s="3">
        <v>30</v>
      </c>
      <c r="G25" s="277">
        <v>44924</v>
      </c>
      <c r="H25" s="278">
        <v>1</v>
      </c>
      <c r="I25" s="278">
        <v>389.49</v>
      </c>
      <c r="J25" s="278" t="s">
        <v>4713</v>
      </c>
      <c r="K25" s="278" t="s">
        <v>7149</v>
      </c>
      <c r="L25" s="278" t="s">
        <v>4715</v>
      </c>
      <c r="O25"/>
    </row>
    <row r="26" spans="2:15">
      <c r="B26" t="s">
        <v>7235</v>
      </c>
      <c r="C26" s="3" t="s">
        <v>19793</v>
      </c>
      <c r="D26" s="3" t="s">
        <v>4708</v>
      </c>
      <c r="E26" s="3" t="s">
        <v>4708</v>
      </c>
      <c r="F26" s="3">
        <v>31</v>
      </c>
      <c r="G26" s="277">
        <v>44924</v>
      </c>
      <c r="H26" s="278">
        <v>1</v>
      </c>
      <c r="I26" s="278">
        <v>389.49</v>
      </c>
      <c r="J26" s="278" t="s">
        <v>4713</v>
      </c>
      <c r="K26" s="278" t="s">
        <v>7236</v>
      </c>
      <c r="L26" s="278" t="s">
        <v>4715</v>
      </c>
      <c r="O26"/>
    </row>
    <row r="27" spans="2:15">
      <c r="B27" t="s">
        <v>2456</v>
      </c>
      <c r="C27" s="3" t="s">
        <v>19793</v>
      </c>
      <c r="D27" s="3" t="s">
        <v>4708</v>
      </c>
      <c r="E27" s="3" t="s">
        <v>4708</v>
      </c>
      <c r="F27" s="3">
        <v>23</v>
      </c>
      <c r="G27" s="277">
        <v>44924</v>
      </c>
      <c r="H27" s="278">
        <v>1</v>
      </c>
      <c r="I27" s="278">
        <v>389.49</v>
      </c>
      <c r="J27" s="278" t="s">
        <v>4713</v>
      </c>
      <c r="K27" s="278" t="s">
        <v>6551</v>
      </c>
      <c r="L27" s="278" t="s">
        <v>4715</v>
      </c>
      <c r="O27"/>
    </row>
    <row r="28" spans="2:15">
      <c r="B28" t="s">
        <v>10556</v>
      </c>
      <c r="C28" s="3" t="s">
        <v>19793</v>
      </c>
      <c r="D28" s="3" t="s">
        <v>4708</v>
      </c>
      <c r="E28" s="3" t="s">
        <v>4708</v>
      </c>
      <c r="F28" s="3">
        <v>87</v>
      </c>
      <c r="G28" s="277">
        <v>44917</v>
      </c>
      <c r="H28" s="278">
        <v>1</v>
      </c>
      <c r="I28" s="278">
        <v>556.41999999999996</v>
      </c>
      <c r="J28" s="278" t="s">
        <v>4726</v>
      </c>
      <c r="K28" s="278" t="s">
        <v>10557</v>
      </c>
      <c r="L28" s="278" t="s">
        <v>4715</v>
      </c>
      <c r="O28"/>
    </row>
    <row r="29" spans="2:15">
      <c r="B29" t="s">
        <v>6101</v>
      </c>
      <c r="C29" s="3" t="s">
        <v>19793</v>
      </c>
      <c r="D29" s="3" t="s">
        <v>4708</v>
      </c>
      <c r="E29" s="3" t="s">
        <v>4708</v>
      </c>
      <c r="F29" s="3">
        <v>18</v>
      </c>
      <c r="G29" s="277">
        <v>44917</v>
      </c>
      <c r="H29" s="278">
        <v>1</v>
      </c>
      <c r="I29" s="278">
        <v>389.49</v>
      </c>
      <c r="J29" s="278" t="s">
        <v>4713</v>
      </c>
      <c r="K29" s="278" t="s">
        <v>6102</v>
      </c>
      <c r="L29" s="278" t="s">
        <v>4715</v>
      </c>
      <c r="O29"/>
    </row>
    <row r="30" spans="2:15">
      <c r="B30" t="s">
        <v>19794</v>
      </c>
      <c r="C30" s="3" t="s">
        <v>19792</v>
      </c>
      <c r="D30" s="3" t="s">
        <v>4708</v>
      </c>
      <c r="E30" s="3" t="s">
        <v>4708</v>
      </c>
      <c r="F30" s="3">
        <v>87</v>
      </c>
      <c r="G30" s="277">
        <v>44916</v>
      </c>
      <c r="H30" s="278">
        <v>2</v>
      </c>
      <c r="I30" s="278">
        <v>278.20999999999998</v>
      </c>
      <c r="J30" s="278" t="s">
        <v>4753</v>
      </c>
      <c r="K30" s="278" t="s">
        <v>4753</v>
      </c>
      <c r="L30" s="278" t="s">
        <v>4715</v>
      </c>
      <c r="O30"/>
    </row>
    <row r="31" spans="2:15">
      <c r="B31" t="s">
        <v>10093</v>
      </c>
      <c r="C31" s="3" t="s">
        <v>19793</v>
      </c>
      <c r="D31" s="3" t="s">
        <v>4708</v>
      </c>
      <c r="E31" s="3" t="s">
        <v>4708</v>
      </c>
      <c r="F31" s="3">
        <v>75</v>
      </c>
      <c r="G31" s="277">
        <v>44905</v>
      </c>
      <c r="H31" s="278">
        <v>1</v>
      </c>
      <c r="I31" s="278">
        <v>361</v>
      </c>
      <c r="J31" s="278" t="s">
        <v>4713</v>
      </c>
      <c r="K31" s="278" t="s">
        <v>10094</v>
      </c>
      <c r="L31" s="278" t="s">
        <v>4715</v>
      </c>
      <c r="O31"/>
    </row>
    <row r="32" spans="2:15">
      <c r="B32" t="s">
        <v>10744</v>
      </c>
      <c r="C32" s="3" t="s">
        <v>19793</v>
      </c>
      <c r="D32" s="3" t="s">
        <v>4708</v>
      </c>
      <c r="E32" s="3" t="s">
        <v>4708</v>
      </c>
      <c r="F32" s="3">
        <v>93</v>
      </c>
      <c r="G32" s="277">
        <v>44903</v>
      </c>
      <c r="H32" s="278">
        <v>1</v>
      </c>
      <c r="I32" s="278">
        <v>3525.62</v>
      </c>
      <c r="J32" s="278" t="s">
        <v>4713</v>
      </c>
      <c r="K32" s="278" t="s">
        <v>10745</v>
      </c>
      <c r="L32" s="278" t="s">
        <v>4715</v>
      </c>
      <c r="O32"/>
    </row>
    <row r="33" spans="2:15">
      <c r="B33" t="s">
        <v>11663</v>
      </c>
      <c r="C33" s="3" t="s">
        <v>19793</v>
      </c>
      <c r="D33" s="3" t="s">
        <v>4708</v>
      </c>
      <c r="E33" s="3" t="s">
        <v>4708</v>
      </c>
      <c r="F33" s="3">
        <v>153</v>
      </c>
      <c r="G33" s="277">
        <v>44902</v>
      </c>
      <c r="H33" s="278">
        <v>1</v>
      </c>
      <c r="I33" s="278">
        <v>2752.72</v>
      </c>
      <c r="J33" s="278" t="s">
        <v>4713</v>
      </c>
      <c r="K33" s="278" t="s">
        <v>11664</v>
      </c>
      <c r="L33" s="278" t="s">
        <v>4715</v>
      </c>
      <c r="O33"/>
    </row>
    <row r="34" spans="2:15">
      <c r="B34" t="s">
        <v>5100</v>
      </c>
      <c r="C34" s="3" t="s">
        <v>19793</v>
      </c>
      <c r="D34" s="3" t="s">
        <v>4708</v>
      </c>
      <c r="E34" s="3" t="s">
        <v>4708</v>
      </c>
      <c r="F34" s="3">
        <v>9</v>
      </c>
      <c r="G34" s="277">
        <v>44902</v>
      </c>
      <c r="H34" s="278">
        <v>1</v>
      </c>
      <c r="I34" s="278">
        <v>556.41999999999996</v>
      </c>
      <c r="J34" s="278" t="s">
        <v>4713</v>
      </c>
      <c r="K34" s="278" t="s">
        <v>5101</v>
      </c>
      <c r="L34" s="278" t="s">
        <v>4728</v>
      </c>
      <c r="O34"/>
    </row>
    <row r="35" spans="2:15">
      <c r="B35" t="s">
        <v>5666</v>
      </c>
      <c r="C35" s="3" t="s">
        <v>19793</v>
      </c>
      <c r="D35" s="3" t="s">
        <v>4708</v>
      </c>
      <c r="E35" s="3" t="s">
        <v>4708</v>
      </c>
      <c r="F35" s="3">
        <v>14</v>
      </c>
      <c r="G35" s="277">
        <v>44895</v>
      </c>
      <c r="H35" s="278">
        <v>1</v>
      </c>
      <c r="I35" s="278">
        <v>55.64</v>
      </c>
      <c r="J35" s="278" t="s">
        <v>4713</v>
      </c>
      <c r="K35" s="278" t="s">
        <v>5667</v>
      </c>
      <c r="L35" s="278" t="s">
        <v>4715</v>
      </c>
      <c r="O35"/>
    </row>
    <row r="36" spans="2:15">
      <c r="B36" t="s">
        <v>19795</v>
      </c>
      <c r="C36" s="3" t="s">
        <v>19792</v>
      </c>
      <c r="D36" s="3" t="s">
        <v>4708</v>
      </c>
      <c r="E36" s="3" t="s">
        <v>4708</v>
      </c>
      <c r="F36" s="3">
        <v>194</v>
      </c>
      <c r="G36" s="277">
        <v>44895</v>
      </c>
      <c r="H36" s="278">
        <v>2</v>
      </c>
      <c r="I36" s="278">
        <v>8582.7099999999991</v>
      </c>
      <c r="J36" s="278" t="s">
        <v>4753</v>
      </c>
      <c r="K36" s="278" t="s">
        <v>4753</v>
      </c>
      <c r="L36" s="278" t="s">
        <v>4715</v>
      </c>
      <c r="O36"/>
    </row>
    <row r="37" spans="2:15">
      <c r="B37" t="s">
        <v>11792</v>
      </c>
      <c r="C37" s="3" t="s">
        <v>19793</v>
      </c>
      <c r="D37" s="3" t="s">
        <v>4708</v>
      </c>
      <c r="E37" s="3" t="s">
        <v>4708</v>
      </c>
      <c r="F37" s="3">
        <v>180</v>
      </c>
      <c r="G37" s="277">
        <v>44890</v>
      </c>
      <c r="H37" s="278">
        <v>1</v>
      </c>
      <c r="I37" s="278">
        <v>3568.29</v>
      </c>
      <c r="J37" s="278" t="s">
        <v>4753</v>
      </c>
      <c r="K37" s="278" t="s">
        <v>4753</v>
      </c>
      <c r="L37" s="278" t="s">
        <v>4715</v>
      </c>
      <c r="O37"/>
    </row>
    <row r="38" spans="2:15">
      <c r="B38" t="s">
        <v>10077</v>
      </c>
      <c r="C38" s="3" t="s">
        <v>19793</v>
      </c>
      <c r="D38" s="3" t="s">
        <v>4708</v>
      </c>
      <c r="E38" s="3" t="s">
        <v>4708</v>
      </c>
      <c r="F38" s="3">
        <v>75</v>
      </c>
      <c r="G38" s="277">
        <v>44879</v>
      </c>
      <c r="H38" s="278">
        <v>1</v>
      </c>
      <c r="I38" s="278">
        <v>361</v>
      </c>
      <c r="J38" s="278" t="s">
        <v>4713</v>
      </c>
      <c r="K38" s="278" t="s">
        <v>10078</v>
      </c>
      <c r="L38" s="278" t="s">
        <v>4715</v>
      </c>
      <c r="O38"/>
    </row>
    <row r="39" spans="2:15">
      <c r="B39" t="s">
        <v>9013</v>
      </c>
      <c r="C39" s="3" t="s">
        <v>19793</v>
      </c>
      <c r="D39" s="3" t="s">
        <v>4708</v>
      </c>
      <c r="E39" s="3" t="s">
        <v>4708</v>
      </c>
      <c r="F39" s="3">
        <v>57</v>
      </c>
      <c r="G39" s="277">
        <v>44874</v>
      </c>
      <c r="H39" s="278">
        <v>1</v>
      </c>
      <c r="I39" s="278">
        <v>333.85</v>
      </c>
      <c r="J39" s="278" t="s">
        <v>4713</v>
      </c>
      <c r="K39" s="278" t="s">
        <v>9014</v>
      </c>
      <c r="L39" s="278" t="s">
        <v>4715</v>
      </c>
      <c r="O39"/>
    </row>
    <row r="40" spans="2:15">
      <c r="B40" t="s">
        <v>8424</v>
      </c>
      <c r="C40" s="3" t="s">
        <v>19793</v>
      </c>
      <c r="D40" s="3" t="s">
        <v>4708</v>
      </c>
      <c r="E40" s="3" t="s">
        <v>4708</v>
      </c>
      <c r="F40" s="3">
        <v>48</v>
      </c>
      <c r="G40" s="277">
        <v>44865</v>
      </c>
      <c r="H40" s="278">
        <v>1</v>
      </c>
      <c r="I40" s="278">
        <v>4602.93</v>
      </c>
      <c r="J40" s="278" t="s">
        <v>4753</v>
      </c>
      <c r="K40" s="278" t="s">
        <v>4753</v>
      </c>
      <c r="L40" s="278" t="s">
        <v>4715</v>
      </c>
      <c r="O40"/>
    </row>
    <row r="41" spans="2:15">
      <c r="B41" t="s">
        <v>1527</v>
      </c>
      <c r="C41" s="3" t="s">
        <v>19793</v>
      </c>
      <c r="D41" s="3" t="s">
        <v>4708</v>
      </c>
      <c r="E41" s="3" t="s">
        <v>4708</v>
      </c>
      <c r="F41" s="3">
        <v>131</v>
      </c>
      <c r="G41" s="277">
        <v>44862</v>
      </c>
      <c r="H41" s="278">
        <v>2</v>
      </c>
      <c r="I41" s="278">
        <v>4116.49</v>
      </c>
      <c r="J41" s="278" t="s">
        <v>4753</v>
      </c>
      <c r="K41" s="278" t="s">
        <v>4753</v>
      </c>
      <c r="L41" s="278" t="s">
        <v>4715</v>
      </c>
      <c r="O41"/>
    </row>
    <row r="42" spans="2:15">
      <c r="B42" t="s">
        <v>2882</v>
      </c>
      <c r="C42" s="3" t="s">
        <v>19793</v>
      </c>
      <c r="D42" s="3" t="s">
        <v>4708</v>
      </c>
      <c r="E42" s="3" t="s">
        <v>4708</v>
      </c>
      <c r="F42" s="3">
        <v>42</v>
      </c>
      <c r="G42" s="277">
        <v>44854</v>
      </c>
      <c r="H42" s="278">
        <v>1</v>
      </c>
      <c r="I42" s="278">
        <v>389.49</v>
      </c>
      <c r="J42" s="278" t="s">
        <v>4713</v>
      </c>
      <c r="K42" s="278" t="s">
        <v>7926</v>
      </c>
      <c r="L42" s="278" t="s">
        <v>4715</v>
      </c>
      <c r="O42"/>
    </row>
    <row r="43" spans="2:15">
      <c r="B43" t="s">
        <v>8956</v>
      </c>
      <c r="C43" s="3" t="s">
        <v>19793</v>
      </c>
      <c r="D43" s="3" t="s">
        <v>4708</v>
      </c>
      <c r="E43" s="3" t="s">
        <v>4708</v>
      </c>
      <c r="F43" s="3">
        <v>56</v>
      </c>
      <c r="G43" s="277">
        <v>44849</v>
      </c>
      <c r="H43" s="278">
        <v>1</v>
      </c>
      <c r="I43" s="278">
        <v>333.85</v>
      </c>
      <c r="J43" s="278" t="s">
        <v>4753</v>
      </c>
      <c r="K43" s="278" t="s">
        <v>4753</v>
      </c>
      <c r="L43" s="278" t="s">
        <v>4715</v>
      </c>
      <c r="O43"/>
    </row>
    <row r="44" spans="2:15">
      <c r="B44" t="s">
        <v>8368</v>
      </c>
      <c r="C44" s="3" t="s">
        <v>19793</v>
      </c>
      <c r="D44" s="3" t="s">
        <v>4708</v>
      </c>
      <c r="E44" s="3" t="s">
        <v>4708</v>
      </c>
      <c r="F44" s="3">
        <v>47</v>
      </c>
      <c r="G44" s="277">
        <v>44846</v>
      </c>
      <c r="H44" s="278">
        <v>1</v>
      </c>
      <c r="I44" s="278">
        <v>4602.93</v>
      </c>
      <c r="J44" s="278" t="s">
        <v>4753</v>
      </c>
      <c r="K44" s="278" t="s">
        <v>4753</v>
      </c>
      <c r="L44" s="278" t="s">
        <v>4715</v>
      </c>
      <c r="O44"/>
    </row>
    <row r="45" spans="2:15">
      <c r="B45" t="s">
        <v>11931</v>
      </c>
      <c r="C45" s="3" t="s">
        <v>19793</v>
      </c>
      <c r="D45" s="3" t="s">
        <v>4708</v>
      </c>
      <c r="E45" s="3" t="s">
        <v>4708</v>
      </c>
      <c r="F45" s="3">
        <v>221</v>
      </c>
      <c r="G45" s="277">
        <v>44842</v>
      </c>
      <c r="H45" s="278">
        <v>1</v>
      </c>
      <c r="I45" s="278">
        <v>989.11</v>
      </c>
      <c r="J45" s="278" t="s">
        <v>4753</v>
      </c>
      <c r="K45" s="278" t="s">
        <v>4753</v>
      </c>
      <c r="L45" s="278" t="s">
        <v>4715</v>
      </c>
      <c r="O45"/>
    </row>
    <row r="46" spans="2:15">
      <c r="B46" t="s">
        <v>19796</v>
      </c>
      <c r="C46" s="3" t="s">
        <v>19792</v>
      </c>
      <c r="D46" s="3" t="s">
        <v>4708</v>
      </c>
      <c r="E46" s="3" t="s">
        <v>4708</v>
      </c>
      <c r="F46" s="3">
        <v>95</v>
      </c>
      <c r="G46" s="277">
        <v>44835</v>
      </c>
      <c r="H46" s="278">
        <v>1</v>
      </c>
      <c r="I46" s="278">
        <v>3525.62</v>
      </c>
      <c r="J46" s="278" t="s">
        <v>4753</v>
      </c>
      <c r="K46" s="278" t="s">
        <v>4753</v>
      </c>
      <c r="L46" s="278" t="s">
        <v>4715</v>
      </c>
      <c r="O46"/>
    </row>
    <row r="47" spans="2:15">
      <c r="B47" t="s">
        <v>19797</v>
      </c>
      <c r="C47" s="3" t="s">
        <v>19792</v>
      </c>
      <c r="D47" s="3" t="s">
        <v>4708</v>
      </c>
      <c r="E47" s="3" t="s">
        <v>4708</v>
      </c>
      <c r="F47" s="3">
        <v>191</v>
      </c>
      <c r="G47" s="277">
        <v>44818</v>
      </c>
      <c r="H47" s="278">
        <v>1</v>
      </c>
      <c r="I47" s="278">
        <v>222.57</v>
      </c>
      <c r="J47" s="278" t="s">
        <v>4753</v>
      </c>
      <c r="K47" s="278" t="s">
        <v>4753</v>
      </c>
      <c r="L47" s="278" t="s">
        <v>4715</v>
      </c>
      <c r="O47"/>
    </row>
    <row r="48" spans="2:15">
      <c r="B48" t="s">
        <v>538</v>
      </c>
      <c r="C48" s="3" t="s">
        <v>19793</v>
      </c>
      <c r="D48" s="3" t="s">
        <v>4708</v>
      </c>
      <c r="E48" s="3" t="s">
        <v>4708</v>
      </c>
      <c r="F48" s="3">
        <v>29</v>
      </c>
      <c r="G48" s="277">
        <v>44798</v>
      </c>
      <c r="H48" s="278">
        <v>1</v>
      </c>
      <c r="I48" s="278">
        <v>389.49</v>
      </c>
      <c r="J48" s="278" t="s">
        <v>4726</v>
      </c>
      <c r="K48" s="278" t="s">
        <v>7069</v>
      </c>
      <c r="L48" s="278" t="s">
        <v>4728</v>
      </c>
      <c r="O48"/>
    </row>
    <row r="49" spans="2:15">
      <c r="B49" t="s">
        <v>9655</v>
      </c>
      <c r="C49" s="3" t="s">
        <v>19793</v>
      </c>
      <c r="D49" s="3" t="s">
        <v>4708</v>
      </c>
      <c r="E49" s="3" t="s">
        <v>4708</v>
      </c>
      <c r="F49" s="3">
        <v>68</v>
      </c>
      <c r="G49" s="277">
        <v>44796</v>
      </c>
      <c r="H49" s="278">
        <v>1</v>
      </c>
      <c r="I49" s="278">
        <v>1363.76</v>
      </c>
      <c r="J49" s="278" t="s">
        <v>4753</v>
      </c>
      <c r="K49" s="278" t="s">
        <v>4753</v>
      </c>
      <c r="L49" s="278" t="s">
        <v>4715</v>
      </c>
      <c r="O49"/>
    </row>
    <row r="50" spans="2:15">
      <c r="B50" t="s">
        <v>8272</v>
      </c>
      <c r="C50" s="3" t="s">
        <v>19793</v>
      </c>
      <c r="D50" s="3" t="s">
        <v>4708</v>
      </c>
      <c r="E50" s="3" t="s">
        <v>4708</v>
      </c>
      <c r="F50" s="3">
        <v>46</v>
      </c>
      <c r="G50" s="277">
        <v>44796</v>
      </c>
      <c r="H50" s="278">
        <v>1</v>
      </c>
      <c r="I50" s="278">
        <v>3332.72</v>
      </c>
      <c r="J50" s="278" t="s">
        <v>4726</v>
      </c>
      <c r="K50" s="278" t="s">
        <v>8273</v>
      </c>
      <c r="L50" s="278" t="s">
        <v>4715</v>
      </c>
      <c r="O50"/>
    </row>
    <row r="51" spans="2:15">
      <c r="B51" t="s">
        <v>19798</v>
      </c>
      <c r="C51" s="3" t="s">
        <v>19792</v>
      </c>
      <c r="D51" s="3" t="s">
        <v>4708</v>
      </c>
      <c r="E51" s="3" t="s">
        <v>4708</v>
      </c>
      <c r="F51" s="3">
        <v>224</v>
      </c>
      <c r="G51" s="277">
        <v>44790</v>
      </c>
      <c r="H51" s="278">
        <v>1</v>
      </c>
      <c r="I51" s="278">
        <v>7593.6</v>
      </c>
      <c r="J51" s="278" t="s">
        <v>4753</v>
      </c>
      <c r="K51" s="278" t="s">
        <v>4753</v>
      </c>
      <c r="L51" s="278" t="s">
        <v>4715</v>
      </c>
      <c r="O51"/>
    </row>
    <row r="52" spans="2:15">
      <c r="B52" t="s">
        <v>19799</v>
      </c>
      <c r="C52" s="3" t="s">
        <v>19792</v>
      </c>
      <c r="D52" s="3" t="s">
        <v>4708</v>
      </c>
      <c r="E52" s="3" t="s">
        <v>4708</v>
      </c>
      <c r="F52" s="3">
        <v>213</v>
      </c>
      <c r="G52" s="277">
        <v>44770</v>
      </c>
      <c r="H52" s="278">
        <v>1</v>
      </c>
      <c r="I52" s="278">
        <v>989.11</v>
      </c>
      <c r="J52" s="278" t="s">
        <v>5324</v>
      </c>
      <c r="K52" s="278" t="s">
        <v>19800</v>
      </c>
      <c r="L52" s="278" t="s">
        <v>4715</v>
      </c>
      <c r="O52"/>
    </row>
    <row r="53" spans="2:15">
      <c r="B53" t="s">
        <v>11332</v>
      </c>
      <c r="C53" s="3" t="s">
        <v>19793</v>
      </c>
      <c r="D53" s="3" t="s">
        <v>4708</v>
      </c>
      <c r="E53" s="3" t="s">
        <v>4708</v>
      </c>
      <c r="F53" s="3">
        <v>121</v>
      </c>
      <c r="G53" s="277">
        <v>44768</v>
      </c>
      <c r="H53" s="278">
        <v>1</v>
      </c>
      <c r="I53" s="278">
        <v>4897.24</v>
      </c>
      <c r="J53" s="278" t="s">
        <v>4726</v>
      </c>
      <c r="K53" s="278" t="s">
        <v>11333</v>
      </c>
      <c r="L53" s="278" t="s">
        <v>4715</v>
      </c>
      <c r="O53"/>
    </row>
    <row r="54" spans="2:15">
      <c r="B54" t="s">
        <v>7385</v>
      </c>
      <c r="C54" s="3" t="s">
        <v>19793</v>
      </c>
      <c r="D54" s="3" t="s">
        <v>4708</v>
      </c>
      <c r="E54" s="3" t="s">
        <v>4708</v>
      </c>
      <c r="F54" s="3">
        <v>35</v>
      </c>
      <c r="G54" s="277">
        <v>44768</v>
      </c>
      <c r="H54" s="278">
        <v>1</v>
      </c>
      <c r="I54" s="278">
        <v>1218.06</v>
      </c>
      <c r="J54" s="278" t="s">
        <v>5324</v>
      </c>
      <c r="K54" s="278" t="s">
        <v>7386</v>
      </c>
      <c r="L54" s="278" t="s">
        <v>4715</v>
      </c>
      <c r="O54"/>
    </row>
    <row r="55" spans="2:15">
      <c r="B55" t="s">
        <v>9140</v>
      </c>
      <c r="C55" s="3" t="s">
        <v>19793</v>
      </c>
      <c r="D55" s="3" t="s">
        <v>4708</v>
      </c>
      <c r="E55" s="3" t="s">
        <v>4708</v>
      </c>
      <c r="F55" s="3">
        <v>59</v>
      </c>
      <c r="G55" s="277">
        <v>44765</v>
      </c>
      <c r="H55" s="278">
        <v>1</v>
      </c>
      <c r="I55" s="278">
        <v>716.32</v>
      </c>
      <c r="J55" s="278" t="s">
        <v>4726</v>
      </c>
      <c r="K55" s="278" t="s">
        <v>9141</v>
      </c>
      <c r="L55" s="278" t="s">
        <v>4715</v>
      </c>
      <c r="O55"/>
    </row>
    <row r="56" spans="2:15">
      <c r="B56" t="s">
        <v>19801</v>
      </c>
      <c r="C56" s="3" t="s">
        <v>19792</v>
      </c>
      <c r="D56" s="3" t="s">
        <v>4708</v>
      </c>
      <c r="E56" s="3" t="s">
        <v>4708</v>
      </c>
      <c r="F56" s="3">
        <v>202</v>
      </c>
      <c r="G56" s="277">
        <v>44761</v>
      </c>
      <c r="H56" s="278">
        <v>1</v>
      </c>
      <c r="I56" s="278">
        <v>4300.55</v>
      </c>
      <c r="J56" s="278" t="s">
        <v>4753</v>
      </c>
      <c r="K56" s="278" t="s">
        <v>4753</v>
      </c>
      <c r="L56" s="278" t="s">
        <v>4715</v>
      </c>
      <c r="O56"/>
    </row>
    <row r="57" spans="2:15">
      <c r="B57" t="s">
        <v>19802</v>
      </c>
      <c r="C57" s="3" t="s">
        <v>19792</v>
      </c>
      <c r="D57" s="3" t="s">
        <v>4708</v>
      </c>
      <c r="E57" s="3" t="s">
        <v>4708</v>
      </c>
      <c r="F57" s="3">
        <v>175</v>
      </c>
      <c r="G57" s="277">
        <v>44753</v>
      </c>
      <c r="H57" s="278">
        <v>1</v>
      </c>
      <c r="I57" s="278">
        <v>389.49</v>
      </c>
      <c r="J57" s="278" t="s">
        <v>5324</v>
      </c>
      <c r="K57" s="278" t="s">
        <v>19803</v>
      </c>
      <c r="L57" s="278" t="s">
        <v>4715</v>
      </c>
      <c r="O57"/>
    </row>
    <row r="58" spans="2:15">
      <c r="B58" t="s">
        <v>7727</v>
      </c>
      <c r="C58" s="3" t="s">
        <v>19793</v>
      </c>
      <c r="D58" s="3" t="s">
        <v>4708</v>
      </c>
      <c r="E58" s="3" t="s">
        <v>4708</v>
      </c>
      <c r="F58" s="3">
        <v>39</v>
      </c>
      <c r="G58" s="277">
        <v>44725</v>
      </c>
      <c r="H58" s="278">
        <v>1</v>
      </c>
      <c r="I58" s="278">
        <v>389.49</v>
      </c>
      <c r="J58" s="278" t="s">
        <v>5197</v>
      </c>
      <c r="K58" s="278" t="s">
        <v>7729</v>
      </c>
      <c r="L58" s="278" t="s">
        <v>4715</v>
      </c>
      <c r="O58"/>
    </row>
    <row r="59" spans="2:15">
      <c r="B59" t="s">
        <v>11693</v>
      </c>
      <c r="C59" s="3" t="s">
        <v>19793</v>
      </c>
      <c r="D59" s="3" t="s">
        <v>4708</v>
      </c>
      <c r="E59" s="3" t="s">
        <v>4708</v>
      </c>
      <c r="F59" s="3">
        <v>155</v>
      </c>
      <c r="G59" s="277">
        <v>44716</v>
      </c>
      <c r="H59" s="278">
        <v>1</v>
      </c>
      <c r="I59" s="278">
        <v>389.49</v>
      </c>
      <c r="J59" s="278" t="s">
        <v>5324</v>
      </c>
      <c r="K59" s="278" t="s">
        <v>11694</v>
      </c>
      <c r="L59" s="278" t="s">
        <v>4715</v>
      </c>
      <c r="O59"/>
    </row>
    <row r="60" spans="2:15">
      <c r="B60" t="s">
        <v>8570</v>
      </c>
      <c r="C60" s="3" t="s">
        <v>19793</v>
      </c>
      <c r="D60" s="3" t="s">
        <v>4708</v>
      </c>
      <c r="E60" s="3" t="s">
        <v>4708</v>
      </c>
      <c r="F60" s="3">
        <v>50</v>
      </c>
      <c r="G60" s="277">
        <v>44709</v>
      </c>
      <c r="H60" s="278">
        <v>1</v>
      </c>
      <c r="I60" s="278">
        <v>445.14</v>
      </c>
      <c r="J60" s="278" t="s">
        <v>4726</v>
      </c>
      <c r="K60" s="278" t="s">
        <v>8571</v>
      </c>
      <c r="L60" s="278" t="s">
        <v>4715</v>
      </c>
      <c r="O60"/>
    </row>
    <row r="61" spans="2:15">
      <c r="B61" t="s">
        <v>19804</v>
      </c>
      <c r="C61" s="3" t="s">
        <v>19792</v>
      </c>
      <c r="D61" s="3" t="s">
        <v>4708</v>
      </c>
      <c r="E61" s="3" t="s">
        <v>4708</v>
      </c>
      <c r="F61" s="3">
        <v>193</v>
      </c>
      <c r="G61" s="277">
        <v>44708</v>
      </c>
      <c r="H61" s="278">
        <v>1</v>
      </c>
      <c r="I61" s="278">
        <v>4300.55</v>
      </c>
      <c r="J61" s="278" t="s">
        <v>4753</v>
      </c>
      <c r="K61" s="278" t="s">
        <v>4753</v>
      </c>
      <c r="L61" s="278" t="s">
        <v>4715</v>
      </c>
      <c r="O61"/>
    </row>
    <row r="62" spans="2:15">
      <c r="B62" t="s">
        <v>1450</v>
      </c>
      <c r="C62" s="3" t="s">
        <v>19793</v>
      </c>
      <c r="D62" s="3" t="s">
        <v>4708</v>
      </c>
      <c r="E62" s="3" t="s">
        <v>4708</v>
      </c>
      <c r="F62" s="3">
        <v>38</v>
      </c>
      <c r="G62" s="277">
        <v>44702</v>
      </c>
      <c r="H62" s="278">
        <v>1</v>
      </c>
      <c r="I62" s="278">
        <v>389.49</v>
      </c>
      <c r="J62" s="278" t="s">
        <v>4726</v>
      </c>
      <c r="K62" s="278" t="s">
        <v>7635</v>
      </c>
      <c r="L62" s="278" t="s">
        <v>4715</v>
      </c>
      <c r="O62"/>
    </row>
    <row r="63" spans="2:15">
      <c r="B63" t="s">
        <v>9134</v>
      </c>
      <c r="C63" s="3" t="s">
        <v>19793</v>
      </c>
      <c r="D63" s="3" t="s">
        <v>4708</v>
      </c>
      <c r="E63" s="3" t="s">
        <v>4708</v>
      </c>
      <c r="F63" s="3">
        <v>59</v>
      </c>
      <c r="G63" s="277">
        <v>44700</v>
      </c>
      <c r="H63" s="278">
        <v>1</v>
      </c>
      <c r="I63" s="278">
        <v>716.32</v>
      </c>
      <c r="J63" s="278" t="s">
        <v>4726</v>
      </c>
      <c r="K63" s="278" t="s">
        <v>9135</v>
      </c>
      <c r="L63" s="278" t="s">
        <v>4728</v>
      </c>
      <c r="O63"/>
    </row>
    <row r="64" spans="2:15">
      <c r="B64" t="s">
        <v>9273</v>
      </c>
      <c r="C64" s="3" t="s">
        <v>19793</v>
      </c>
      <c r="D64" s="3" t="s">
        <v>4708</v>
      </c>
      <c r="E64" s="3" t="s">
        <v>4708</v>
      </c>
      <c r="F64" s="3">
        <v>61</v>
      </c>
      <c r="G64" s="277">
        <v>44699</v>
      </c>
      <c r="H64" s="278">
        <v>1</v>
      </c>
      <c r="I64" s="278">
        <v>222.57</v>
      </c>
      <c r="J64" s="278" t="s">
        <v>5324</v>
      </c>
      <c r="K64" s="278" t="s">
        <v>9274</v>
      </c>
      <c r="L64" s="278" t="s">
        <v>4715</v>
      </c>
      <c r="O64"/>
    </row>
    <row r="65" spans="2:15">
      <c r="B65" t="s">
        <v>2029</v>
      </c>
      <c r="C65" s="3" t="s">
        <v>19793</v>
      </c>
      <c r="D65" s="3" t="s">
        <v>4708</v>
      </c>
      <c r="E65" s="3" t="s">
        <v>4708</v>
      </c>
      <c r="F65" s="3">
        <v>35</v>
      </c>
      <c r="G65" s="277">
        <v>44679</v>
      </c>
      <c r="H65" s="278">
        <v>1</v>
      </c>
      <c r="I65" s="278">
        <v>389.49</v>
      </c>
      <c r="J65" s="278" t="s">
        <v>5324</v>
      </c>
      <c r="K65" s="278" t="s">
        <v>7420</v>
      </c>
      <c r="L65" s="278" t="s">
        <v>4715</v>
      </c>
      <c r="O65"/>
    </row>
    <row r="66" spans="2:15">
      <c r="B66" t="s">
        <v>10471</v>
      </c>
      <c r="C66" s="3" t="s">
        <v>19793</v>
      </c>
      <c r="D66" s="3" t="s">
        <v>4708</v>
      </c>
      <c r="E66" s="3" t="s">
        <v>4708</v>
      </c>
      <c r="F66" s="3">
        <v>84</v>
      </c>
      <c r="G66" s="277">
        <v>44665</v>
      </c>
      <c r="H66" s="278">
        <v>1</v>
      </c>
      <c r="I66" s="278">
        <v>389.49</v>
      </c>
      <c r="J66" s="278" t="s">
        <v>4726</v>
      </c>
      <c r="K66" s="278" t="s">
        <v>10472</v>
      </c>
      <c r="L66" s="278" t="s">
        <v>4715</v>
      </c>
      <c r="O66"/>
    </row>
    <row r="67" spans="2:15">
      <c r="B67" t="s">
        <v>9486</v>
      </c>
      <c r="C67" s="3" t="s">
        <v>19793</v>
      </c>
      <c r="D67" s="3" t="s">
        <v>4708</v>
      </c>
      <c r="E67" s="3" t="s">
        <v>4708</v>
      </c>
      <c r="F67" s="3">
        <v>65</v>
      </c>
      <c r="G67" s="277">
        <v>44660</v>
      </c>
      <c r="H67" s="278">
        <v>1</v>
      </c>
      <c r="I67" s="278">
        <v>716.32</v>
      </c>
      <c r="J67" s="278" t="s">
        <v>5197</v>
      </c>
      <c r="K67" s="278" t="s">
        <v>9488</v>
      </c>
      <c r="L67" s="278" t="s">
        <v>4715</v>
      </c>
      <c r="O67"/>
    </row>
    <row r="68" spans="2:15">
      <c r="B68" t="s">
        <v>7357</v>
      </c>
      <c r="C68" s="3" t="s">
        <v>19793</v>
      </c>
      <c r="D68" s="3" t="s">
        <v>4708</v>
      </c>
      <c r="E68" s="3" t="s">
        <v>4708</v>
      </c>
      <c r="F68" s="3">
        <v>34</v>
      </c>
      <c r="G68" s="277">
        <v>44656</v>
      </c>
      <c r="H68" s="278">
        <v>1</v>
      </c>
      <c r="I68" s="278">
        <v>389.49</v>
      </c>
      <c r="J68" s="278" t="s">
        <v>4726</v>
      </c>
      <c r="K68" s="278" t="s">
        <v>7358</v>
      </c>
      <c r="L68" s="278" t="s">
        <v>4715</v>
      </c>
      <c r="O68"/>
    </row>
    <row r="69" spans="2:15">
      <c r="B69" t="s">
        <v>8148</v>
      </c>
      <c r="C69" s="3" t="s">
        <v>19793</v>
      </c>
      <c r="D69" s="3" t="s">
        <v>4708</v>
      </c>
      <c r="E69" s="3" t="s">
        <v>4708</v>
      </c>
      <c r="F69" s="3">
        <v>44</v>
      </c>
      <c r="G69" s="277">
        <v>44655</v>
      </c>
      <c r="H69" s="278">
        <v>2</v>
      </c>
      <c r="I69" s="278">
        <v>5657.54</v>
      </c>
      <c r="J69" s="278" t="s">
        <v>4726</v>
      </c>
      <c r="K69" s="278" t="s">
        <v>8149</v>
      </c>
      <c r="L69" s="278" t="s">
        <v>4715</v>
      </c>
      <c r="O69"/>
    </row>
    <row r="70" spans="2:15">
      <c r="B70" t="s">
        <v>19805</v>
      </c>
      <c r="C70" s="3" t="s">
        <v>19792</v>
      </c>
      <c r="D70" s="3" t="s">
        <v>4708</v>
      </c>
      <c r="E70" s="3" t="s">
        <v>4708</v>
      </c>
      <c r="F70" s="3">
        <v>13</v>
      </c>
      <c r="G70" s="277">
        <v>44642</v>
      </c>
      <c r="H70" s="278">
        <v>1</v>
      </c>
      <c r="I70" s="278">
        <v>556.41999999999996</v>
      </c>
      <c r="J70" s="278" t="s">
        <v>4726</v>
      </c>
      <c r="K70" s="278" t="s">
        <v>19806</v>
      </c>
      <c r="L70" s="278" t="s">
        <v>4715</v>
      </c>
      <c r="O70"/>
    </row>
    <row r="71" spans="2:15">
      <c r="B71" t="s">
        <v>11687</v>
      </c>
      <c r="C71" s="3" t="s">
        <v>19793</v>
      </c>
      <c r="D71" s="3" t="s">
        <v>4708</v>
      </c>
      <c r="E71" s="3" t="s">
        <v>4708</v>
      </c>
      <c r="F71" s="3">
        <v>154</v>
      </c>
      <c r="G71" s="277">
        <v>44638</v>
      </c>
      <c r="H71" s="278">
        <v>2</v>
      </c>
      <c r="I71" s="278">
        <v>9197.7999999999993</v>
      </c>
      <c r="J71" s="278" t="s">
        <v>4726</v>
      </c>
      <c r="K71" s="278" t="s">
        <v>11688</v>
      </c>
      <c r="L71" s="278" t="s">
        <v>4715</v>
      </c>
      <c r="O71"/>
    </row>
    <row r="72" spans="2:15">
      <c r="B72" t="s">
        <v>19807</v>
      </c>
      <c r="C72" s="3" t="s">
        <v>19792</v>
      </c>
      <c r="D72" s="3" t="s">
        <v>4708</v>
      </c>
      <c r="E72" s="3" t="s">
        <v>4708</v>
      </c>
      <c r="F72" s="3">
        <v>11</v>
      </c>
      <c r="G72" s="277">
        <v>44631</v>
      </c>
      <c r="H72" s="278">
        <v>1</v>
      </c>
      <c r="I72" s="278">
        <v>556.41999999999996</v>
      </c>
      <c r="J72" s="278" t="s">
        <v>5324</v>
      </c>
      <c r="K72" s="278" t="s">
        <v>19808</v>
      </c>
      <c r="L72" s="278" t="s">
        <v>4715</v>
      </c>
      <c r="O72"/>
    </row>
    <row r="73" spans="2:15">
      <c r="B73" t="s">
        <v>11895</v>
      </c>
      <c r="C73" s="3" t="s">
        <v>19793</v>
      </c>
      <c r="D73" s="3" t="s">
        <v>4708</v>
      </c>
      <c r="E73" s="3" t="s">
        <v>4708</v>
      </c>
      <c r="F73" s="3">
        <v>199</v>
      </c>
      <c r="G73" s="277">
        <v>44630</v>
      </c>
      <c r="H73" s="278">
        <v>1</v>
      </c>
      <c r="I73" s="278">
        <v>4300.55</v>
      </c>
      <c r="J73" s="278" t="s">
        <v>4726</v>
      </c>
      <c r="K73" s="278" t="s">
        <v>11896</v>
      </c>
      <c r="L73" s="278" t="s">
        <v>4715</v>
      </c>
      <c r="O73"/>
    </row>
    <row r="74" spans="2:15">
      <c r="B74" t="s">
        <v>11788</v>
      </c>
      <c r="C74" s="3" t="s">
        <v>19793</v>
      </c>
      <c r="D74" s="3" t="s">
        <v>4708</v>
      </c>
      <c r="E74" s="3" t="s">
        <v>4708</v>
      </c>
      <c r="F74" s="3">
        <v>179</v>
      </c>
      <c r="G74" s="277">
        <v>44621</v>
      </c>
      <c r="H74" s="278">
        <v>1</v>
      </c>
      <c r="I74" s="278">
        <v>4300.55</v>
      </c>
      <c r="J74" s="278" t="s">
        <v>4726</v>
      </c>
      <c r="K74" s="278" t="s">
        <v>11789</v>
      </c>
      <c r="L74" s="278" t="s">
        <v>4715</v>
      </c>
      <c r="O74"/>
    </row>
    <row r="75" spans="2:15">
      <c r="B75" t="s">
        <v>13029</v>
      </c>
      <c r="C75" s="3" t="s">
        <v>19809</v>
      </c>
      <c r="D75" s="3" t="s">
        <v>4708</v>
      </c>
      <c r="E75" s="3" t="s">
        <v>4708</v>
      </c>
      <c r="F75" s="3">
        <v>40</v>
      </c>
      <c r="G75" s="277">
        <v>44613</v>
      </c>
      <c r="H75" s="278">
        <v>2</v>
      </c>
      <c r="I75" s="278">
        <v>5657.54</v>
      </c>
      <c r="J75" s="278" t="s">
        <v>5197</v>
      </c>
      <c r="K75" s="278" t="s">
        <v>13030</v>
      </c>
      <c r="L75" s="278" t="s">
        <v>4715</v>
      </c>
      <c r="O75"/>
    </row>
    <row r="76" spans="2:15">
      <c r="B76" t="s">
        <v>13035</v>
      </c>
      <c r="C76" s="3" t="s">
        <v>19809</v>
      </c>
      <c r="D76" s="3" t="s">
        <v>4708</v>
      </c>
      <c r="E76" s="3" t="s">
        <v>4708</v>
      </c>
      <c r="F76" s="3">
        <v>40</v>
      </c>
      <c r="G76" s="277">
        <v>44611</v>
      </c>
      <c r="H76" s="278">
        <v>1</v>
      </c>
      <c r="I76" s="278">
        <v>389.49</v>
      </c>
      <c r="J76" s="278" t="s">
        <v>5324</v>
      </c>
      <c r="K76" s="278" t="s">
        <v>12737</v>
      </c>
      <c r="L76" s="278" t="s">
        <v>4715</v>
      </c>
      <c r="O76"/>
    </row>
    <row r="77" spans="2:15">
      <c r="B77" t="s">
        <v>16721</v>
      </c>
      <c r="C77" s="3" t="s">
        <v>19809</v>
      </c>
      <c r="D77" s="3" t="s">
        <v>4708</v>
      </c>
      <c r="E77" s="3" t="s">
        <v>4708</v>
      </c>
      <c r="F77" s="3">
        <v>84</v>
      </c>
      <c r="G77" s="277">
        <v>44609</v>
      </c>
      <c r="H77" s="278">
        <v>1</v>
      </c>
      <c r="I77" s="278">
        <v>333.85</v>
      </c>
      <c r="J77" s="278" t="s">
        <v>4726</v>
      </c>
      <c r="K77" s="278" t="s">
        <v>5228</v>
      </c>
      <c r="L77" s="278" t="s">
        <v>4715</v>
      </c>
      <c r="O77"/>
    </row>
    <row r="78" spans="2:15">
      <c r="B78" t="s">
        <v>12736</v>
      </c>
      <c r="C78" s="3" t="s">
        <v>19809</v>
      </c>
      <c r="D78" s="3" t="s">
        <v>4708</v>
      </c>
      <c r="E78" s="3" t="s">
        <v>4708</v>
      </c>
      <c r="F78" s="3">
        <v>31</v>
      </c>
      <c r="G78" s="277">
        <v>44607</v>
      </c>
      <c r="H78" s="278">
        <v>1</v>
      </c>
      <c r="I78" s="278">
        <v>389.49</v>
      </c>
      <c r="J78" s="278" t="s">
        <v>5324</v>
      </c>
      <c r="K78" s="278" t="s">
        <v>12737</v>
      </c>
      <c r="L78" s="278" t="s">
        <v>4715</v>
      </c>
      <c r="O78"/>
    </row>
    <row r="79" spans="2:15">
      <c r="B79" t="s">
        <v>16696</v>
      </c>
      <c r="C79" s="3" t="s">
        <v>19809</v>
      </c>
      <c r="D79" s="3" t="s">
        <v>4708</v>
      </c>
      <c r="E79" s="3" t="s">
        <v>4708</v>
      </c>
      <c r="F79" s="3">
        <v>84</v>
      </c>
      <c r="G79" s="277">
        <v>44606</v>
      </c>
      <c r="H79" s="278">
        <v>1</v>
      </c>
      <c r="I79" s="278">
        <v>389.49</v>
      </c>
      <c r="J79" s="278" t="s">
        <v>5324</v>
      </c>
      <c r="K79" s="278" t="s">
        <v>16697</v>
      </c>
      <c r="L79" s="278" t="s">
        <v>4715</v>
      </c>
      <c r="O79"/>
    </row>
    <row r="80" spans="2:15">
      <c r="B80" t="s">
        <v>13236</v>
      </c>
      <c r="C80" s="3" t="s">
        <v>19809</v>
      </c>
      <c r="D80" s="3" t="s">
        <v>4708</v>
      </c>
      <c r="E80" s="3" t="s">
        <v>4708</v>
      </c>
      <c r="F80" s="3">
        <v>45</v>
      </c>
      <c r="G80" s="277">
        <v>44587</v>
      </c>
      <c r="H80" s="278">
        <v>1</v>
      </c>
      <c r="I80" s="278">
        <v>389.49</v>
      </c>
      <c r="J80" s="278" t="s">
        <v>5324</v>
      </c>
      <c r="K80" s="278" t="s">
        <v>13237</v>
      </c>
      <c r="L80" s="278" t="s">
        <v>4715</v>
      </c>
      <c r="O80"/>
    </row>
    <row r="81" spans="2:15">
      <c r="B81" t="s">
        <v>13568</v>
      </c>
      <c r="C81" s="3" t="s">
        <v>19809</v>
      </c>
      <c r="D81" s="3" t="s">
        <v>4708</v>
      </c>
      <c r="E81" s="3" t="s">
        <v>4708</v>
      </c>
      <c r="F81" s="3">
        <v>50</v>
      </c>
      <c r="G81" s="277">
        <v>44561</v>
      </c>
      <c r="H81" s="278">
        <v>1</v>
      </c>
      <c r="I81" s="278">
        <v>1317.57</v>
      </c>
      <c r="J81" s="278" t="s">
        <v>5324</v>
      </c>
      <c r="K81" s="278" t="s">
        <v>13570</v>
      </c>
      <c r="L81" s="278" t="s">
        <v>4715</v>
      </c>
      <c r="O81"/>
    </row>
    <row r="82" spans="2:15">
      <c r="B82" t="s">
        <v>18229</v>
      </c>
      <c r="C82" s="3" t="s">
        <v>19809</v>
      </c>
      <c r="D82" s="3" t="s">
        <v>4708</v>
      </c>
      <c r="E82" s="3" t="s">
        <v>4708</v>
      </c>
      <c r="F82" s="3">
        <v>121</v>
      </c>
      <c r="G82" s="277">
        <v>44557</v>
      </c>
      <c r="H82" s="278">
        <v>1</v>
      </c>
      <c r="I82" s="278">
        <v>1363.76</v>
      </c>
      <c r="J82" s="278" t="s">
        <v>4726</v>
      </c>
      <c r="K82" s="278" t="s">
        <v>11935</v>
      </c>
      <c r="L82" s="278" t="s">
        <v>4715</v>
      </c>
      <c r="O82"/>
    </row>
    <row r="83" spans="2:15">
      <c r="B83" t="s">
        <v>14441</v>
      </c>
      <c r="C83" s="3" t="s">
        <v>19809</v>
      </c>
      <c r="D83" s="3" t="s">
        <v>4708</v>
      </c>
      <c r="E83" s="3" t="s">
        <v>4708</v>
      </c>
      <c r="F83" s="3">
        <v>61</v>
      </c>
      <c r="G83" s="277">
        <v>44541</v>
      </c>
      <c r="H83" s="278">
        <v>2</v>
      </c>
      <c r="I83" s="278">
        <v>5657.54</v>
      </c>
      <c r="J83" s="278" t="s">
        <v>4726</v>
      </c>
      <c r="K83" s="278" t="s">
        <v>5972</v>
      </c>
      <c r="L83" s="278" t="s">
        <v>4715</v>
      </c>
      <c r="O83"/>
    </row>
    <row r="84" spans="2:15">
      <c r="B84" t="s">
        <v>3064</v>
      </c>
      <c r="C84" s="3" t="s">
        <v>19809</v>
      </c>
      <c r="D84" s="3" t="s">
        <v>4708</v>
      </c>
      <c r="E84" s="3" t="s">
        <v>4708</v>
      </c>
      <c r="F84" s="3">
        <v>50</v>
      </c>
      <c r="G84" s="277">
        <v>44534</v>
      </c>
      <c r="H84" s="278">
        <v>1</v>
      </c>
      <c r="I84" s="278">
        <v>2992.44</v>
      </c>
      <c r="J84" s="278" t="s">
        <v>5197</v>
      </c>
      <c r="K84" s="278" t="s">
        <v>12397</v>
      </c>
      <c r="L84" s="278" t="s">
        <v>4715</v>
      </c>
      <c r="O84"/>
    </row>
    <row r="85" spans="2:15">
      <c r="B85" t="s">
        <v>12984</v>
      </c>
      <c r="C85" s="3" t="s">
        <v>19809</v>
      </c>
      <c r="D85" s="3" t="s">
        <v>4708</v>
      </c>
      <c r="E85" s="3" t="s">
        <v>4708</v>
      </c>
      <c r="F85" s="3">
        <v>39</v>
      </c>
      <c r="G85" s="277">
        <v>44526</v>
      </c>
      <c r="H85" s="278">
        <v>1</v>
      </c>
      <c r="I85" s="278">
        <v>1218.06</v>
      </c>
      <c r="J85" s="278" t="s">
        <v>5197</v>
      </c>
      <c r="K85" s="278" t="s">
        <v>12985</v>
      </c>
      <c r="L85" s="278" t="s">
        <v>4715</v>
      </c>
      <c r="O85"/>
    </row>
    <row r="86" spans="2:15">
      <c r="B86" t="s">
        <v>3161</v>
      </c>
      <c r="C86" s="3" t="s">
        <v>19809</v>
      </c>
      <c r="D86" s="3" t="s">
        <v>4708</v>
      </c>
      <c r="E86" s="3" t="s">
        <v>4708</v>
      </c>
      <c r="F86" s="3">
        <v>64</v>
      </c>
      <c r="G86" s="277">
        <v>44524</v>
      </c>
      <c r="H86" s="278">
        <v>1</v>
      </c>
      <c r="I86" s="278">
        <v>333.85</v>
      </c>
      <c r="J86" s="278" t="s">
        <v>5197</v>
      </c>
      <c r="K86" s="278" t="s">
        <v>14695</v>
      </c>
      <c r="L86" s="278" t="s">
        <v>4715</v>
      </c>
      <c r="O86"/>
    </row>
    <row r="87" spans="2:15">
      <c r="B87" t="s">
        <v>13551</v>
      </c>
      <c r="C87" s="3" t="s">
        <v>19809</v>
      </c>
      <c r="D87" s="3" t="s">
        <v>4708</v>
      </c>
      <c r="E87" s="3" t="s">
        <v>4708</v>
      </c>
      <c r="F87" s="3">
        <v>50</v>
      </c>
      <c r="G87" s="277">
        <v>44513</v>
      </c>
      <c r="H87" s="278">
        <v>1</v>
      </c>
      <c r="I87" s="278">
        <v>333.85</v>
      </c>
      <c r="J87" s="278" t="s">
        <v>4726</v>
      </c>
      <c r="K87" s="278" t="s">
        <v>12551</v>
      </c>
      <c r="L87" s="278" t="s">
        <v>4715</v>
      </c>
      <c r="O87"/>
    </row>
    <row r="88" spans="2:15">
      <c r="B88" t="s">
        <v>19555</v>
      </c>
      <c r="C88" s="3" t="s">
        <v>19809</v>
      </c>
      <c r="D88" s="3" t="s">
        <v>4708</v>
      </c>
      <c r="E88" s="3" t="s">
        <v>4708</v>
      </c>
      <c r="F88" s="3">
        <v>196</v>
      </c>
      <c r="G88" s="277">
        <v>44492</v>
      </c>
      <c r="H88" s="278">
        <v>1</v>
      </c>
      <c r="I88" s="278">
        <v>4300.55</v>
      </c>
      <c r="J88" s="278" t="s">
        <v>4726</v>
      </c>
      <c r="K88" s="278" t="s">
        <v>5972</v>
      </c>
      <c r="L88" s="278" t="s">
        <v>4715</v>
      </c>
      <c r="O88"/>
    </row>
    <row r="89" spans="2:15">
      <c r="B89" t="s">
        <v>17098</v>
      </c>
      <c r="C89" s="3" t="s">
        <v>19809</v>
      </c>
      <c r="D89" s="3" t="s">
        <v>4708</v>
      </c>
      <c r="E89" s="3" t="s">
        <v>4708</v>
      </c>
      <c r="F89" s="3">
        <v>89</v>
      </c>
      <c r="G89" s="277">
        <v>44478</v>
      </c>
      <c r="H89" s="278">
        <v>1</v>
      </c>
      <c r="I89" s="278">
        <v>166.93</v>
      </c>
      <c r="J89" s="278" t="s">
        <v>4726</v>
      </c>
      <c r="K89" s="278" t="s">
        <v>7955</v>
      </c>
      <c r="L89" s="278" t="s">
        <v>4715</v>
      </c>
      <c r="O89"/>
    </row>
    <row r="90" spans="2:15">
      <c r="B90" t="s">
        <v>19764</v>
      </c>
      <c r="C90" s="3" t="s">
        <v>19809</v>
      </c>
      <c r="D90" s="3" t="s">
        <v>4708</v>
      </c>
      <c r="E90" s="3" t="s">
        <v>4708</v>
      </c>
      <c r="F90" s="3">
        <v>227</v>
      </c>
      <c r="G90" s="277">
        <v>44476</v>
      </c>
      <c r="H90" s="278">
        <v>1</v>
      </c>
      <c r="I90" s="278">
        <v>1152.83</v>
      </c>
      <c r="J90" s="278" t="s">
        <v>4726</v>
      </c>
      <c r="K90" s="278" t="s">
        <v>5972</v>
      </c>
      <c r="L90" s="278" t="s">
        <v>4715</v>
      </c>
      <c r="O90"/>
    </row>
    <row r="91" spans="2:15">
      <c r="B91" t="s">
        <v>19534</v>
      </c>
      <c r="C91" s="3" t="s">
        <v>19809</v>
      </c>
      <c r="D91" s="3" t="s">
        <v>4708</v>
      </c>
      <c r="E91" s="3" t="s">
        <v>4708</v>
      </c>
      <c r="F91" s="3">
        <v>194</v>
      </c>
      <c r="G91" s="277">
        <v>44474</v>
      </c>
      <c r="H91" s="278">
        <v>1</v>
      </c>
      <c r="I91" s="278">
        <v>4300.55</v>
      </c>
      <c r="J91" s="278" t="s">
        <v>4726</v>
      </c>
      <c r="K91" s="278" t="s">
        <v>5972</v>
      </c>
      <c r="L91" s="278" t="s">
        <v>4715</v>
      </c>
      <c r="O91"/>
    </row>
    <row r="92" spans="2:15">
      <c r="B92" t="s">
        <v>14025</v>
      </c>
      <c r="C92" s="3" t="s">
        <v>19809</v>
      </c>
      <c r="D92" s="3" t="s">
        <v>4708</v>
      </c>
      <c r="E92" s="3" t="s">
        <v>4708</v>
      </c>
      <c r="F92" s="3">
        <v>56</v>
      </c>
      <c r="G92" s="277">
        <v>44470</v>
      </c>
      <c r="H92" s="278">
        <v>2</v>
      </c>
      <c r="I92" s="278">
        <v>5657.54</v>
      </c>
      <c r="J92" s="278" t="s">
        <v>5197</v>
      </c>
      <c r="K92" s="278" t="s">
        <v>14026</v>
      </c>
      <c r="L92" s="278" t="s">
        <v>4715</v>
      </c>
      <c r="O92"/>
    </row>
    <row r="93" spans="2:15">
      <c r="B93" t="s">
        <v>13202</v>
      </c>
      <c r="C93" s="3" t="s">
        <v>19809</v>
      </c>
      <c r="D93" s="3" t="s">
        <v>4708</v>
      </c>
      <c r="E93" s="3" t="s">
        <v>4708</v>
      </c>
      <c r="F93" s="3">
        <v>44</v>
      </c>
      <c r="G93" s="277">
        <v>44469</v>
      </c>
      <c r="H93" s="278">
        <v>1</v>
      </c>
      <c r="I93" s="278">
        <v>3056.42</v>
      </c>
      <c r="J93" s="278" t="s">
        <v>5197</v>
      </c>
      <c r="K93" s="278" t="s">
        <v>13203</v>
      </c>
      <c r="L93" s="278" t="s">
        <v>4715</v>
      </c>
      <c r="O93"/>
    </row>
    <row r="94" spans="2:15">
      <c r="B94" t="s">
        <v>1053</v>
      </c>
      <c r="C94" s="3" t="s">
        <v>19809</v>
      </c>
      <c r="D94" s="3" t="s">
        <v>4708</v>
      </c>
      <c r="E94" s="3" t="s">
        <v>4708</v>
      </c>
      <c r="F94" s="3">
        <v>41</v>
      </c>
      <c r="G94" s="277">
        <v>44466</v>
      </c>
      <c r="H94" s="278">
        <v>1</v>
      </c>
      <c r="I94" s="278">
        <v>389.49</v>
      </c>
      <c r="J94" s="278" t="s">
        <v>5197</v>
      </c>
      <c r="K94" s="278" t="s">
        <v>13050</v>
      </c>
      <c r="L94" s="278" t="s">
        <v>4715</v>
      </c>
      <c r="O94"/>
    </row>
    <row r="95" spans="2:15">
      <c r="B95" t="s">
        <v>14751</v>
      </c>
      <c r="C95" s="3" t="s">
        <v>19809</v>
      </c>
      <c r="D95" s="3" t="s">
        <v>4708</v>
      </c>
      <c r="E95" s="3" t="s">
        <v>4708</v>
      </c>
      <c r="F95" s="3">
        <v>64</v>
      </c>
      <c r="G95" s="277">
        <v>44457</v>
      </c>
      <c r="H95" s="278">
        <v>1</v>
      </c>
      <c r="I95" s="278">
        <v>333.85</v>
      </c>
      <c r="J95" s="278" t="s">
        <v>5197</v>
      </c>
      <c r="K95" s="278" t="s">
        <v>14753</v>
      </c>
      <c r="L95" s="278" t="s">
        <v>4715</v>
      </c>
      <c r="O95"/>
    </row>
    <row r="96" spans="2:15">
      <c r="B96" t="s">
        <v>13561</v>
      </c>
      <c r="C96" s="3" t="s">
        <v>19809</v>
      </c>
      <c r="D96" s="3" t="s">
        <v>4708</v>
      </c>
      <c r="E96" s="3" t="s">
        <v>4708</v>
      </c>
      <c r="F96" s="3">
        <v>50</v>
      </c>
      <c r="G96" s="277">
        <v>44456</v>
      </c>
      <c r="H96" s="278">
        <v>1</v>
      </c>
      <c r="I96" s="278">
        <v>3332.72</v>
      </c>
      <c r="J96" s="278" t="s">
        <v>5197</v>
      </c>
      <c r="K96" s="278" t="s">
        <v>13444</v>
      </c>
      <c r="L96" s="278" t="s">
        <v>4715</v>
      </c>
      <c r="O96"/>
    </row>
    <row r="97" spans="2:15">
      <c r="B97" t="s">
        <v>14504</v>
      </c>
      <c r="C97" s="3" t="s">
        <v>19809</v>
      </c>
      <c r="D97" s="3" t="s">
        <v>4708</v>
      </c>
      <c r="E97" s="3" t="s">
        <v>4708</v>
      </c>
      <c r="F97" s="3">
        <v>62</v>
      </c>
      <c r="G97" s="277">
        <v>44449</v>
      </c>
      <c r="H97" s="278">
        <v>2</v>
      </c>
      <c r="I97" s="278">
        <v>3982.87</v>
      </c>
      <c r="J97" s="278" t="s">
        <v>4726</v>
      </c>
      <c r="K97" s="278" t="s">
        <v>14505</v>
      </c>
      <c r="L97" s="278" t="s">
        <v>4715</v>
      </c>
      <c r="O97"/>
    </row>
    <row r="98" spans="2:15">
      <c r="B98" t="s">
        <v>13525</v>
      </c>
      <c r="C98" s="3" t="s">
        <v>19809</v>
      </c>
      <c r="D98" s="3" t="s">
        <v>4708</v>
      </c>
      <c r="E98" s="3" t="s">
        <v>4708</v>
      </c>
      <c r="F98" s="3">
        <v>50</v>
      </c>
      <c r="G98" s="277">
        <v>44440</v>
      </c>
      <c r="H98" s="278">
        <v>1</v>
      </c>
      <c r="I98" s="278">
        <v>333.85</v>
      </c>
      <c r="J98" s="278" t="s">
        <v>5324</v>
      </c>
      <c r="K98" s="278" t="s">
        <v>13242</v>
      </c>
      <c r="L98" s="278" t="s">
        <v>4715</v>
      </c>
      <c r="O98"/>
    </row>
    <row r="99" spans="2:15">
      <c r="B99" t="s">
        <v>18884</v>
      </c>
      <c r="C99" s="3" t="s">
        <v>19809</v>
      </c>
      <c r="D99" s="3" t="s">
        <v>4708</v>
      </c>
      <c r="E99" s="3" t="s">
        <v>4708</v>
      </c>
      <c r="F99" s="3">
        <v>151</v>
      </c>
      <c r="G99" s="277">
        <v>44435</v>
      </c>
      <c r="H99" s="278">
        <v>1</v>
      </c>
      <c r="I99" s="278">
        <v>1951.46</v>
      </c>
      <c r="J99" s="278" t="s">
        <v>5324</v>
      </c>
      <c r="K99" s="278" t="s">
        <v>14458</v>
      </c>
      <c r="L99" s="278" t="s">
        <v>4715</v>
      </c>
      <c r="O99"/>
    </row>
    <row r="100" spans="2:15">
      <c r="B100" t="s">
        <v>19547</v>
      </c>
      <c r="C100" s="3" t="s">
        <v>19809</v>
      </c>
      <c r="D100" s="3" t="s">
        <v>4708</v>
      </c>
      <c r="E100" s="3" t="s">
        <v>4708</v>
      </c>
      <c r="F100" s="3">
        <v>195</v>
      </c>
      <c r="G100" s="277">
        <v>44433</v>
      </c>
      <c r="H100" s="278">
        <v>1</v>
      </c>
      <c r="I100" s="278">
        <v>2974.63</v>
      </c>
      <c r="J100" s="278" t="s">
        <v>4726</v>
      </c>
      <c r="K100" s="278" t="s">
        <v>12795</v>
      </c>
      <c r="L100" s="278" t="s">
        <v>4715</v>
      </c>
      <c r="O100"/>
    </row>
    <row r="101" spans="2:15">
      <c r="B101" t="s">
        <v>13468</v>
      </c>
      <c r="C101" s="3" t="s">
        <v>19809</v>
      </c>
      <c r="D101" s="3" t="s">
        <v>4708</v>
      </c>
      <c r="E101" s="3" t="s">
        <v>4708</v>
      </c>
      <c r="F101" s="3">
        <v>49</v>
      </c>
      <c r="G101" s="277">
        <v>44432</v>
      </c>
      <c r="H101" s="278">
        <v>1</v>
      </c>
      <c r="I101" s="278">
        <v>3332.72</v>
      </c>
      <c r="J101" s="278" t="s">
        <v>5197</v>
      </c>
      <c r="K101" s="278" t="s">
        <v>12350</v>
      </c>
      <c r="L101" s="278" t="s">
        <v>4715</v>
      </c>
      <c r="O101"/>
    </row>
    <row r="102" spans="2:15">
      <c r="B102" t="s">
        <v>12838</v>
      </c>
      <c r="C102" s="3" t="s">
        <v>19809</v>
      </c>
      <c r="D102" s="3" t="s">
        <v>4708</v>
      </c>
      <c r="E102" s="3" t="s">
        <v>4708</v>
      </c>
      <c r="F102" s="3">
        <v>35</v>
      </c>
      <c r="G102" s="277">
        <v>44428</v>
      </c>
      <c r="H102" s="278">
        <v>1</v>
      </c>
      <c r="I102" s="278">
        <v>389.49</v>
      </c>
      <c r="J102" s="278" t="s">
        <v>5197</v>
      </c>
      <c r="K102" s="278" t="s">
        <v>12840</v>
      </c>
      <c r="L102" s="278" t="s">
        <v>4715</v>
      </c>
      <c r="O102"/>
    </row>
    <row r="103" spans="2:15">
      <c r="B103" t="s">
        <v>18815</v>
      </c>
      <c r="C103" s="3" t="s">
        <v>19809</v>
      </c>
      <c r="D103" s="3" t="s">
        <v>4708</v>
      </c>
      <c r="E103" s="3" t="s">
        <v>4708</v>
      </c>
      <c r="F103" s="3">
        <v>147</v>
      </c>
      <c r="G103" s="277">
        <v>44421</v>
      </c>
      <c r="H103" s="278">
        <v>1</v>
      </c>
      <c r="I103" s="278">
        <v>2752.72</v>
      </c>
      <c r="J103" s="278" t="s">
        <v>4726</v>
      </c>
      <c r="K103" s="278" t="s">
        <v>5972</v>
      </c>
      <c r="L103" s="278" t="s">
        <v>4715</v>
      </c>
      <c r="O103"/>
    </row>
    <row r="104" spans="2:15">
      <c r="B104" t="s">
        <v>13917</v>
      </c>
      <c r="C104" s="3" t="s">
        <v>19809</v>
      </c>
      <c r="D104" s="3" t="s">
        <v>4708</v>
      </c>
      <c r="E104" s="3" t="s">
        <v>4708</v>
      </c>
      <c r="F104" s="3">
        <v>54</v>
      </c>
      <c r="G104" s="277">
        <v>44401</v>
      </c>
      <c r="H104" s="278">
        <v>1</v>
      </c>
      <c r="I104" s="278">
        <v>3332.72</v>
      </c>
      <c r="J104" s="278" t="s">
        <v>4726</v>
      </c>
      <c r="K104" s="278" t="s">
        <v>9949</v>
      </c>
      <c r="L104" s="278" t="s">
        <v>4715</v>
      </c>
      <c r="O104"/>
    </row>
    <row r="105" spans="2:15">
      <c r="B105" t="s">
        <v>18421</v>
      </c>
      <c r="C105" s="3" t="s">
        <v>19809</v>
      </c>
      <c r="D105" s="3" t="s">
        <v>4708</v>
      </c>
      <c r="E105" s="3" t="s">
        <v>4708</v>
      </c>
      <c r="F105" s="3">
        <v>128</v>
      </c>
      <c r="G105" s="277">
        <v>44400</v>
      </c>
      <c r="H105" s="278">
        <v>1</v>
      </c>
      <c r="I105" s="278">
        <v>1363.76</v>
      </c>
      <c r="J105" s="278" t="s">
        <v>4726</v>
      </c>
      <c r="K105" s="278" t="s">
        <v>18422</v>
      </c>
      <c r="L105" s="278" t="s">
        <v>4715</v>
      </c>
      <c r="O105"/>
    </row>
    <row r="106" spans="2:15">
      <c r="B106" t="s">
        <v>19398</v>
      </c>
      <c r="C106" s="3" t="s">
        <v>19809</v>
      </c>
      <c r="D106" s="3" t="s">
        <v>4708</v>
      </c>
      <c r="E106" s="3" t="s">
        <v>4708</v>
      </c>
      <c r="F106" s="3">
        <v>185</v>
      </c>
      <c r="G106" s="277">
        <v>44397</v>
      </c>
      <c r="H106" s="278">
        <v>1</v>
      </c>
      <c r="I106" s="278">
        <v>4439.54</v>
      </c>
      <c r="J106" s="278" t="s">
        <v>5197</v>
      </c>
      <c r="K106" s="278" t="s">
        <v>19399</v>
      </c>
      <c r="L106" s="278" t="s">
        <v>4715</v>
      </c>
      <c r="O106"/>
    </row>
    <row r="107" spans="2:15">
      <c r="B107" t="s">
        <v>13065</v>
      </c>
      <c r="C107" s="3" t="s">
        <v>19809</v>
      </c>
      <c r="D107" s="3" t="s">
        <v>4708</v>
      </c>
      <c r="E107" s="3" t="s">
        <v>4708</v>
      </c>
      <c r="F107" s="3">
        <v>41</v>
      </c>
      <c r="G107" s="277">
        <v>44382</v>
      </c>
      <c r="H107" s="278">
        <v>1</v>
      </c>
      <c r="I107" s="278">
        <v>389.49</v>
      </c>
      <c r="J107" s="278" t="s">
        <v>4726</v>
      </c>
      <c r="K107" s="278" t="s">
        <v>13067</v>
      </c>
      <c r="L107" s="278" t="s">
        <v>4715</v>
      </c>
      <c r="O107"/>
    </row>
    <row r="108" spans="2:15">
      <c r="B108" t="s">
        <v>14252</v>
      </c>
      <c r="C108" s="3" t="s">
        <v>19809</v>
      </c>
      <c r="D108" s="3" t="s">
        <v>4708</v>
      </c>
      <c r="E108" s="3" t="s">
        <v>4708</v>
      </c>
      <c r="F108" s="3">
        <v>59</v>
      </c>
      <c r="G108" s="277">
        <v>44366</v>
      </c>
      <c r="H108" s="278">
        <v>1</v>
      </c>
      <c r="I108" s="278">
        <v>333.85</v>
      </c>
      <c r="J108" s="278" t="s">
        <v>5324</v>
      </c>
      <c r="K108" s="278" t="s">
        <v>14254</v>
      </c>
      <c r="L108" s="278" t="s">
        <v>4715</v>
      </c>
      <c r="O108"/>
    </row>
    <row r="109" spans="2:15">
      <c r="B109" t="s">
        <v>12997</v>
      </c>
      <c r="C109" s="3" t="s">
        <v>19809</v>
      </c>
      <c r="D109" s="3" t="s">
        <v>4708</v>
      </c>
      <c r="E109" s="3" t="s">
        <v>4708</v>
      </c>
      <c r="F109" s="3">
        <v>39</v>
      </c>
      <c r="G109" s="277">
        <v>44354</v>
      </c>
      <c r="H109" s="278">
        <v>1</v>
      </c>
      <c r="I109" s="278">
        <v>389.49</v>
      </c>
      <c r="J109" s="278" t="s">
        <v>5197</v>
      </c>
      <c r="K109" s="278" t="s">
        <v>12999</v>
      </c>
      <c r="L109" s="278" t="s">
        <v>4715</v>
      </c>
      <c r="O109"/>
    </row>
    <row r="110" spans="2:15">
      <c r="B110" t="s">
        <v>14355</v>
      </c>
      <c r="C110" s="3" t="s">
        <v>19809</v>
      </c>
      <c r="D110" s="3" t="s">
        <v>4708</v>
      </c>
      <c r="E110" s="3" t="s">
        <v>4708</v>
      </c>
      <c r="F110" s="3">
        <v>60</v>
      </c>
      <c r="G110" s="277">
        <v>44351</v>
      </c>
      <c r="H110" s="278">
        <v>1</v>
      </c>
      <c r="I110" s="278">
        <v>716.32</v>
      </c>
      <c r="J110" s="278" t="s">
        <v>4726</v>
      </c>
      <c r="K110" s="278" t="s">
        <v>13185</v>
      </c>
      <c r="L110" s="278" t="s">
        <v>4715</v>
      </c>
      <c r="O110"/>
    </row>
    <row r="111" spans="2:15">
      <c r="B111" t="s">
        <v>14199</v>
      </c>
      <c r="C111" s="3" t="s">
        <v>19809</v>
      </c>
      <c r="D111" s="3" t="s">
        <v>4708</v>
      </c>
      <c r="E111" s="3" t="s">
        <v>4708</v>
      </c>
      <c r="F111" s="3">
        <v>58</v>
      </c>
      <c r="G111" s="277">
        <v>44349</v>
      </c>
      <c r="H111" s="278">
        <v>2</v>
      </c>
      <c r="I111" s="278">
        <v>5657.54</v>
      </c>
      <c r="J111" s="278" t="s">
        <v>5197</v>
      </c>
      <c r="K111" s="278" t="s">
        <v>14200</v>
      </c>
      <c r="L111" s="278" t="s">
        <v>4715</v>
      </c>
      <c r="O111"/>
    </row>
    <row r="112" spans="2:15">
      <c r="B112" t="s">
        <v>14128</v>
      </c>
      <c r="C112" s="3" t="s">
        <v>19809</v>
      </c>
      <c r="D112" s="3" t="s">
        <v>4708</v>
      </c>
      <c r="E112" s="3" t="s">
        <v>4708</v>
      </c>
      <c r="F112" s="3">
        <v>57</v>
      </c>
      <c r="G112" s="277">
        <v>44344</v>
      </c>
      <c r="H112" s="278">
        <v>1</v>
      </c>
      <c r="I112" s="278">
        <v>3245.09</v>
      </c>
      <c r="J112" s="278" t="s">
        <v>4726</v>
      </c>
      <c r="K112" s="278" t="s">
        <v>5972</v>
      </c>
      <c r="L112" s="278" t="s">
        <v>4715</v>
      </c>
      <c r="O112"/>
    </row>
    <row r="113" spans="2:15">
      <c r="B113" t="s">
        <v>14344</v>
      </c>
      <c r="C113" s="3" t="s">
        <v>19809</v>
      </c>
      <c r="D113" s="3" t="s">
        <v>4708</v>
      </c>
      <c r="E113" s="3" t="s">
        <v>4708</v>
      </c>
      <c r="F113" s="3">
        <v>60</v>
      </c>
      <c r="G113" s="277">
        <v>44300</v>
      </c>
      <c r="H113" s="278">
        <v>1</v>
      </c>
      <c r="I113" s="278">
        <v>716.32</v>
      </c>
      <c r="J113" s="278" t="s">
        <v>4726</v>
      </c>
      <c r="K113" s="278" t="s">
        <v>8841</v>
      </c>
      <c r="L113" s="278" t="s">
        <v>4715</v>
      </c>
      <c r="O113"/>
    </row>
    <row r="114" spans="2:15">
      <c r="B114" t="s">
        <v>13681</v>
      </c>
      <c r="C114" s="3" t="s">
        <v>19809</v>
      </c>
      <c r="D114" s="3" t="s">
        <v>4708</v>
      </c>
      <c r="E114" s="3" t="s">
        <v>4708</v>
      </c>
      <c r="F114" s="3">
        <v>51</v>
      </c>
      <c r="G114" s="277">
        <v>44299</v>
      </c>
      <c r="H114" s="278">
        <v>1</v>
      </c>
      <c r="I114" s="278">
        <v>2992.44</v>
      </c>
      <c r="J114" s="278" t="s">
        <v>4726</v>
      </c>
      <c r="K114" s="278" t="s">
        <v>13682</v>
      </c>
      <c r="L114" s="278" t="s">
        <v>4715</v>
      </c>
      <c r="O114"/>
    </row>
    <row r="115" spans="2:15">
      <c r="B115" t="s">
        <v>16457</v>
      </c>
      <c r="C115" s="3" t="s">
        <v>19809</v>
      </c>
      <c r="D115" s="3" t="s">
        <v>4708</v>
      </c>
      <c r="E115" s="3" t="s">
        <v>4708</v>
      </c>
      <c r="F115" s="3">
        <v>81</v>
      </c>
      <c r="G115" s="277">
        <v>44298</v>
      </c>
      <c r="H115" s="278">
        <v>1</v>
      </c>
      <c r="I115" s="278">
        <v>222.57</v>
      </c>
      <c r="J115" s="278" t="s">
        <v>4726</v>
      </c>
      <c r="K115" s="278" t="s">
        <v>5972</v>
      </c>
      <c r="L115" s="278" t="s">
        <v>4715</v>
      </c>
      <c r="O115"/>
    </row>
    <row r="116" spans="2:15">
      <c r="B116" t="s">
        <v>13447</v>
      </c>
      <c r="C116" s="3" t="s">
        <v>19809</v>
      </c>
      <c r="D116" s="3" t="s">
        <v>4708</v>
      </c>
      <c r="E116" s="3" t="s">
        <v>4708</v>
      </c>
      <c r="F116" s="3">
        <v>49</v>
      </c>
      <c r="G116" s="277">
        <v>44286</v>
      </c>
      <c r="H116" s="278">
        <v>1</v>
      </c>
      <c r="I116" s="278">
        <v>1218.06</v>
      </c>
      <c r="J116" s="278" t="s">
        <v>4726</v>
      </c>
      <c r="K116" s="278" t="s">
        <v>13448</v>
      </c>
      <c r="L116" s="278" t="s">
        <v>4715</v>
      </c>
      <c r="O116"/>
    </row>
    <row r="117" spans="2:15">
      <c r="B117" t="s">
        <v>13055</v>
      </c>
      <c r="C117" s="3" t="s">
        <v>19809</v>
      </c>
      <c r="D117" s="3" t="s">
        <v>4708</v>
      </c>
      <c r="E117" s="3" t="s">
        <v>4708</v>
      </c>
      <c r="F117" s="3">
        <v>41</v>
      </c>
      <c r="G117" s="277">
        <v>44281</v>
      </c>
      <c r="H117" s="278">
        <v>1</v>
      </c>
      <c r="I117" s="278">
        <v>389.49</v>
      </c>
      <c r="J117" s="278" t="s">
        <v>5197</v>
      </c>
      <c r="K117" s="278" t="s">
        <v>13056</v>
      </c>
      <c r="L117" s="278" t="s">
        <v>4715</v>
      </c>
      <c r="O117"/>
    </row>
    <row r="118" spans="2:15">
      <c r="B118" t="s">
        <v>13262</v>
      </c>
      <c r="C118" s="3" t="s">
        <v>19809</v>
      </c>
      <c r="D118" s="3" t="s">
        <v>4708</v>
      </c>
      <c r="E118" s="3" t="s">
        <v>4708</v>
      </c>
      <c r="F118" s="3">
        <v>46</v>
      </c>
      <c r="G118" s="277">
        <v>44275</v>
      </c>
      <c r="H118" s="278">
        <v>2</v>
      </c>
      <c r="I118" s="278">
        <v>5657.54</v>
      </c>
      <c r="J118" s="278" t="s">
        <v>4726</v>
      </c>
      <c r="K118" s="278" t="s">
        <v>11798</v>
      </c>
      <c r="L118" s="278" t="s">
        <v>4715</v>
      </c>
      <c r="O118"/>
    </row>
    <row r="119" spans="2:15">
      <c r="B119" t="s">
        <v>16328</v>
      </c>
      <c r="C119" s="3" t="s">
        <v>19809</v>
      </c>
      <c r="D119" s="3" t="s">
        <v>4708</v>
      </c>
      <c r="E119" s="3" t="s">
        <v>4708</v>
      </c>
      <c r="F119" s="3">
        <v>80</v>
      </c>
      <c r="G119" s="277">
        <v>44267</v>
      </c>
      <c r="H119" s="278">
        <v>1</v>
      </c>
      <c r="I119" s="278">
        <v>1363.76</v>
      </c>
      <c r="J119" s="278" t="s">
        <v>5324</v>
      </c>
      <c r="K119" s="278" t="s">
        <v>16329</v>
      </c>
      <c r="L119" s="278" t="s">
        <v>4715</v>
      </c>
      <c r="O119"/>
    </row>
    <row r="120" spans="2:15">
      <c r="B120" t="s">
        <v>13949</v>
      </c>
      <c r="C120" s="3" t="s">
        <v>19809</v>
      </c>
      <c r="D120" s="3" t="s">
        <v>4708</v>
      </c>
      <c r="E120" s="3" t="s">
        <v>4708</v>
      </c>
      <c r="F120" s="3">
        <v>55</v>
      </c>
      <c r="G120" s="277">
        <v>44267</v>
      </c>
      <c r="H120" s="278">
        <v>1</v>
      </c>
      <c r="I120" s="278">
        <v>3332.72</v>
      </c>
      <c r="J120" s="278" t="s">
        <v>5197</v>
      </c>
      <c r="K120" s="278" t="s">
        <v>13950</v>
      </c>
      <c r="L120" s="278" t="s">
        <v>4715</v>
      </c>
      <c r="O120"/>
    </row>
    <row r="121" spans="2:15">
      <c r="B121" t="s">
        <v>14506</v>
      </c>
      <c r="C121" s="3" t="s">
        <v>19809</v>
      </c>
      <c r="D121" s="3" t="s">
        <v>4708</v>
      </c>
      <c r="E121" s="3" t="s">
        <v>4708</v>
      </c>
      <c r="F121" s="3">
        <v>62</v>
      </c>
      <c r="G121" s="277">
        <v>44265</v>
      </c>
      <c r="H121" s="278">
        <v>1</v>
      </c>
      <c r="I121" s="278">
        <v>333.85</v>
      </c>
      <c r="J121" s="278" t="s">
        <v>5324</v>
      </c>
      <c r="K121" s="278" t="s">
        <v>14508</v>
      </c>
      <c r="L121" s="278" t="s">
        <v>4715</v>
      </c>
      <c r="O121"/>
    </row>
    <row r="122" spans="2:15">
      <c r="B122" t="s">
        <v>16691</v>
      </c>
      <c r="C122" s="3" t="s">
        <v>19809</v>
      </c>
      <c r="D122" s="3" t="s">
        <v>4708</v>
      </c>
      <c r="E122" s="3" t="s">
        <v>4708</v>
      </c>
      <c r="F122" s="3">
        <v>84</v>
      </c>
      <c r="G122" s="277">
        <v>44264</v>
      </c>
      <c r="H122" s="278">
        <v>1</v>
      </c>
      <c r="I122" s="278">
        <v>333.85</v>
      </c>
      <c r="J122" s="278" t="s">
        <v>5324</v>
      </c>
      <c r="K122" s="278" t="s">
        <v>16692</v>
      </c>
      <c r="L122" s="278" t="s">
        <v>4715</v>
      </c>
      <c r="O122"/>
    </row>
    <row r="123" spans="2:15">
      <c r="B123" t="s">
        <v>13090</v>
      </c>
      <c r="C123" s="3" t="s">
        <v>19809</v>
      </c>
      <c r="D123" s="3" t="s">
        <v>4708</v>
      </c>
      <c r="E123" s="3" t="s">
        <v>4708</v>
      </c>
      <c r="F123" s="3">
        <v>42</v>
      </c>
      <c r="G123" s="277">
        <v>44264</v>
      </c>
      <c r="H123" s="278">
        <v>1</v>
      </c>
      <c r="I123" s="278">
        <v>389.49</v>
      </c>
      <c r="J123" s="278" t="s">
        <v>5324</v>
      </c>
      <c r="K123" s="278" t="s">
        <v>13092</v>
      </c>
      <c r="L123" s="278" t="s">
        <v>4715</v>
      </c>
      <c r="O123"/>
    </row>
    <row r="124" spans="2:15">
      <c r="B124" t="s">
        <v>17821</v>
      </c>
      <c r="C124" s="3" t="s">
        <v>19809</v>
      </c>
      <c r="D124" s="3" t="s">
        <v>4708</v>
      </c>
      <c r="E124" s="3" t="s">
        <v>4708</v>
      </c>
      <c r="F124" s="3">
        <v>108</v>
      </c>
      <c r="G124" s="277">
        <v>44264</v>
      </c>
      <c r="H124" s="278">
        <v>1</v>
      </c>
      <c r="I124" s="278">
        <v>0</v>
      </c>
      <c r="J124" s="278" t="s">
        <v>5197</v>
      </c>
      <c r="K124" s="278" t="s">
        <v>7678</v>
      </c>
      <c r="L124" s="278" t="s">
        <v>4715</v>
      </c>
      <c r="O124"/>
    </row>
    <row r="125" spans="2:15">
      <c r="B125" t="s">
        <v>16166</v>
      </c>
      <c r="C125" s="3" t="s">
        <v>19809</v>
      </c>
      <c r="D125" s="3" t="s">
        <v>4708</v>
      </c>
      <c r="E125" s="3" t="s">
        <v>4708</v>
      </c>
      <c r="F125" s="3">
        <v>78</v>
      </c>
      <c r="G125" s="277">
        <v>44263</v>
      </c>
      <c r="H125" s="278">
        <v>1</v>
      </c>
      <c r="I125" s="278">
        <v>278.20999999999998</v>
      </c>
      <c r="J125" s="278" t="s">
        <v>4726</v>
      </c>
      <c r="K125" s="278" t="s">
        <v>11011</v>
      </c>
      <c r="L125" s="278" t="s">
        <v>4715</v>
      </c>
      <c r="O125"/>
    </row>
    <row r="126" spans="2:15">
      <c r="B126" t="s">
        <v>19217</v>
      </c>
      <c r="C126" s="3" t="s">
        <v>19809</v>
      </c>
      <c r="D126" s="3" t="s">
        <v>4708</v>
      </c>
      <c r="E126" s="3" t="s">
        <v>4708</v>
      </c>
      <c r="F126" s="3">
        <v>175</v>
      </c>
      <c r="G126" s="277">
        <v>44251</v>
      </c>
      <c r="H126" s="278">
        <v>1</v>
      </c>
      <c r="I126" s="278">
        <v>4300.55</v>
      </c>
      <c r="J126" s="278" t="s">
        <v>5324</v>
      </c>
      <c r="K126" s="278" t="s">
        <v>19218</v>
      </c>
      <c r="L126" s="278" t="s">
        <v>4715</v>
      </c>
      <c r="O126"/>
    </row>
    <row r="127" spans="2:15">
      <c r="B127" t="s">
        <v>13225</v>
      </c>
      <c r="C127" s="3" t="s">
        <v>19809</v>
      </c>
      <c r="D127" s="3" t="s">
        <v>4708</v>
      </c>
      <c r="E127" s="3" t="s">
        <v>4708</v>
      </c>
      <c r="F127" s="3">
        <v>45</v>
      </c>
      <c r="G127" s="277">
        <v>44246</v>
      </c>
      <c r="H127" s="278">
        <v>1</v>
      </c>
      <c r="I127" s="278">
        <v>333.85</v>
      </c>
      <c r="J127" s="278" t="s">
        <v>4726</v>
      </c>
      <c r="K127" s="278" t="s">
        <v>4994</v>
      </c>
      <c r="L127" s="278" t="s">
        <v>4715</v>
      </c>
      <c r="O127"/>
    </row>
    <row r="128" spans="2:15">
      <c r="B128" t="s">
        <v>19540</v>
      </c>
      <c r="C128" s="3" t="s">
        <v>19809</v>
      </c>
      <c r="D128" s="3" t="s">
        <v>4708</v>
      </c>
      <c r="E128" s="3" t="s">
        <v>4708</v>
      </c>
      <c r="F128" s="3">
        <v>195</v>
      </c>
      <c r="G128" s="277">
        <v>44242</v>
      </c>
      <c r="H128" s="278">
        <v>1</v>
      </c>
      <c r="I128" s="278">
        <v>4300.55</v>
      </c>
      <c r="J128" s="278" t="s">
        <v>4726</v>
      </c>
      <c r="K128" s="278" t="s">
        <v>6504</v>
      </c>
      <c r="L128" s="278" t="s">
        <v>4715</v>
      </c>
      <c r="O128"/>
    </row>
    <row r="129" spans="2:15">
      <c r="B129" t="s">
        <v>15832</v>
      </c>
      <c r="C129" s="3" t="s">
        <v>19809</v>
      </c>
      <c r="D129" s="3" t="s">
        <v>4708</v>
      </c>
      <c r="E129" s="3" t="s">
        <v>4708</v>
      </c>
      <c r="F129" s="3">
        <v>75</v>
      </c>
      <c r="G129" s="277">
        <v>44239</v>
      </c>
      <c r="H129" s="278">
        <v>1</v>
      </c>
      <c r="I129" s="278">
        <v>333.85</v>
      </c>
      <c r="J129" s="278" t="s">
        <v>5324</v>
      </c>
      <c r="K129" s="278" t="s">
        <v>15834</v>
      </c>
      <c r="L129" s="278" t="s">
        <v>4715</v>
      </c>
      <c r="O129"/>
    </row>
    <row r="130" spans="2:15">
      <c r="B130" t="s">
        <v>16412</v>
      </c>
      <c r="C130" s="3" t="s">
        <v>19809</v>
      </c>
      <c r="D130" s="3" t="s">
        <v>4708</v>
      </c>
      <c r="E130" s="3" t="s">
        <v>4708</v>
      </c>
      <c r="F130" s="3">
        <v>81</v>
      </c>
      <c r="G130" s="277">
        <v>44239</v>
      </c>
      <c r="H130" s="278">
        <v>1</v>
      </c>
      <c r="I130" s="278">
        <v>55.64</v>
      </c>
      <c r="J130" s="278" t="s">
        <v>5197</v>
      </c>
      <c r="K130" s="278" t="s">
        <v>16413</v>
      </c>
      <c r="L130" s="278" t="s">
        <v>4715</v>
      </c>
      <c r="O130"/>
    </row>
    <row r="131" spans="2:15">
      <c r="B131" t="s">
        <v>14019</v>
      </c>
      <c r="C131" s="3" t="s">
        <v>19809</v>
      </c>
      <c r="D131" s="3" t="s">
        <v>4708</v>
      </c>
      <c r="E131" s="3" t="s">
        <v>4708</v>
      </c>
      <c r="F131" s="3">
        <v>56</v>
      </c>
      <c r="G131" s="277">
        <v>44236</v>
      </c>
      <c r="H131" s="278">
        <v>1</v>
      </c>
      <c r="I131" s="278">
        <v>4602.93</v>
      </c>
      <c r="J131" s="278" t="s">
        <v>5324</v>
      </c>
      <c r="K131" s="278" t="s">
        <v>14021</v>
      </c>
      <c r="L131" s="278" t="s">
        <v>4715</v>
      </c>
      <c r="O131"/>
    </row>
    <row r="132" spans="2:15">
      <c r="B132" t="s">
        <v>16856</v>
      </c>
      <c r="C132" s="3" t="s">
        <v>19809</v>
      </c>
      <c r="D132" s="3" t="s">
        <v>4708</v>
      </c>
      <c r="E132" s="3" t="s">
        <v>4708</v>
      </c>
      <c r="F132" s="3">
        <v>86</v>
      </c>
      <c r="G132" s="277">
        <v>44236</v>
      </c>
      <c r="H132" s="278">
        <v>2</v>
      </c>
      <c r="I132" s="278">
        <v>278.20999999999998</v>
      </c>
      <c r="J132" s="278" t="s">
        <v>4726</v>
      </c>
      <c r="K132" s="278" t="s">
        <v>4994</v>
      </c>
      <c r="L132" s="278" t="s">
        <v>4715</v>
      </c>
      <c r="O132"/>
    </row>
    <row r="133" spans="2:15">
      <c r="B133" t="s">
        <v>17552</v>
      </c>
      <c r="C133" s="3" t="s">
        <v>19809</v>
      </c>
      <c r="D133" s="3" t="s">
        <v>4708</v>
      </c>
      <c r="E133" s="3" t="s">
        <v>4708</v>
      </c>
      <c r="F133" s="3">
        <v>100</v>
      </c>
      <c r="G133" s="277">
        <v>44217</v>
      </c>
      <c r="H133" s="278">
        <v>1</v>
      </c>
      <c r="I133" s="278">
        <v>1363.76</v>
      </c>
      <c r="J133" s="278" t="s">
        <v>5197</v>
      </c>
      <c r="K133" s="278" t="s">
        <v>17554</v>
      </c>
      <c r="L133" s="278" t="s">
        <v>4715</v>
      </c>
      <c r="O133"/>
    </row>
    <row r="134" spans="2:15">
      <c r="B134" t="s">
        <v>13618</v>
      </c>
      <c r="C134" s="3" t="s">
        <v>19809</v>
      </c>
      <c r="D134" s="3" t="s">
        <v>4708</v>
      </c>
      <c r="E134" s="3" t="s">
        <v>4708</v>
      </c>
      <c r="F134" s="3">
        <v>51</v>
      </c>
      <c r="G134" s="277">
        <v>44212</v>
      </c>
      <c r="H134" s="278">
        <v>1</v>
      </c>
      <c r="I134" s="278">
        <v>1317.57</v>
      </c>
      <c r="J134" s="278" t="s">
        <v>4726</v>
      </c>
      <c r="K134" s="278" t="s">
        <v>13619</v>
      </c>
      <c r="L134" s="278" t="s">
        <v>4715</v>
      </c>
      <c r="O134"/>
    </row>
    <row r="135" spans="2:15">
      <c r="B135" t="s">
        <v>13426</v>
      </c>
      <c r="C135" s="3" t="s">
        <v>19809</v>
      </c>
      <c r="D135" s="3" t="s">
        <v>4708</v>
      </c>
      <c r="E135" s="3" t="s">
        <v>4708</v>
      </c>
      <c r="F135" s="3">
        <v>49</v>
      </c>
      <c r="G135" s="277">
        <v>44212</v>
      </c>
      <c r="H135" s="278">
        <v>1</v>
      </c>
      <c r="I135" s="278">
        <v>3332.72</v>
      </c>
      <c r="J135" s="278" t="s">
        <v>5324</v>
      </c>
      <c r="K135" s="278" t="s">
        <v>13428</v>
      </c>
      <c r="L135" s="278" t="s">
        <v>4715</v>
      </c>
      <c r="O135"/>
    </row>
    <row r="136" spans="2:15">
      <c r="B136" t="s">
        <v>16259</v>
      </c>
      <c r="C136" s="3" t="s">
        <v>19809</v>
      </c>
      <c r="D136" s="3" t="s">
        <v>4708</v>
      </c>
      <c r="E136" s="3" t="s">
        <v>4708</v>
      </c>
      <c r="F136" s="3">
        <v>79</v>
      </c>
      <c r="G136" s="277">
        <v>44211</v>
      </c>
      <c r="H136" s="278">
        <v>1</v>
      </c>
      <c r="I136" s="278">
        <v>556.41999999999996</v>
      </c>
      <c r="J136" s="278" t="s">
        <v>4726</v>
      </c>
      <c r="K136" s="278" t="s">
        <v>16260</v>
      </c>
      <c r="L136" s="278" t="s">
        <v>4715</v>
      </c>
      <c r="O136"/>
    </row>
    <row r="137" spans="2:15">
      <c r="B137" t="s">
        <v>13826</v>
      </c>
      <c r="C137" s="3" t="s">
        <v>19809</v>
      </c>
      <c r="D137" s="3" t="s">
        <v>4708</v>
      </c>
      <c r="E137" s="3" t="s">
        <v>4708</v>
      </c>
      <c r="F137" s="3">
        <v>53</v>
      </c>
      <c r="G137" s="277">
        <v>44208</v>
      </c>
      <c r="H137" s="278">
        <v>1</v>
      </c>
      <c r="I137" s="278">
        <v>3332.72</v>
      </c>
      <c r="J137" s="278" t="s">
        <v>5197</v>
      </c>
      <c r="K137" s="278" t="s">
        <v>13101</v>
      </c>
      <c r="L137" s="278" t="s">
        <v>4715</v>
      </c>
      <c r="O137"/>
    </row>
    <row r="138" spans="2:15">
      <c r="B138" t="s">
        <v>13841</v>
      </c>
      <c r="C138" s="3" t="s">
        <v>19809</v>
      </c>
      <c r="D138" s="3" t="s">
        <v>4708</v>
      </c>
      <c r="E138" s="3" t="s">
        <v>4708</v>
      </c>
      <c r="F138" s="3">
        <v>54</v>
      </c>
      <c r="G138" s="277">
        <v>44202</v>
      </c>
      <c r="H138" s="278">
        <v>1</v>
      </c>
      <c r="I138" s="278">
        <v>3332.72</v>
      </c>
      <c r="J138" s="278" t="s">
        <v>5197</v>
      </c>
      <c r="K138" s="278" t="s">
        <v>13843</v>
      </c>
      <c r="L138" s="278" t="s">
        <v>4715</v>
      </c>
      <c r="O138"/>
    </row>
    <row r="139" spans="2:15">
      <c r="B139" t="s">
        <v>14628</v>
      </c>
      <c r="C139" s="3" t="s">
        <v>19809</v>
      </c>
      <c r="D139" s="3" t="s">
        <v>4708</v>
      </c>
      <c r="E139" s="3" t="s">
        <v>4708</v>
      </c>
      <c r="F139" s="3">
        <v>63</v>
      </c>
      <c r="G139" s="277">
        <v>44201</v>
      </c>
      <c r="H139" s="278">
        <v>1</v>
      </c>
      <c r="I139" s="278">
        <v>3332.72</v>
      </c>
      <c r="J139" s="278" t="s">
        <v>4726</v>
      </c>
      <c r="K139" s="278" t="s">
        <v>5188</v>
      </c>
      <c r="L139" s="278" t="s">
        <v>4715</v>
      </c>
      <c r="O139"/>
    </row>
    <row r="140" spans="2:15">
      <c r="B140" t="s">
        <v>14718</v>
      </c>
      <c r="C140" s="3" t="s">
        <v>19809</v>
      </c>
      <c r="D140" s="3" t="s">
        <v>4708</v>
      </c>
      <c r="E140" s="3" t="s">
        <v>4708</v>
      </c>
      <c r="F140" s="3">
        <v>64</v>
      </c>
      <c r="G140" s="277">
        <v>44195</v>
      </c>
      <c r="H140" s="278">
        <v>1</v>
      </c>
      <c r="I140" s="278">
        <v>716.32</v>
      </c>
      <c r="J140" s="278" t="s">
        <v>4726</v>
      </c>
      <c r="K140" s="278" t="s">
        <v>14719</v>
      </c>
      <c r="L140" s="278" t="s">
        <v>4715</v>
      </c>
      <c r="O140"/>
    </row>
    <row r="141" spans="2:15">
      <c r="B141" t="s">
        <v>19262</v>
      </c>
      <c r="C141" s="3" t="s">
        <v>19809</v>
      </c>
      <c r="D141" s="3" t="s">
        <v>4708</v>
      </c>
      <c r="E141" s="3" t="s">
        <v>4708</v>
      </c>
      <c r="F141" s="3">
        <v>178</v>
      </c>
      <c r="G141" s="277">
        <v>44191</v>
      </c>
      <c r="H141" s="278">
        <v>1</v>
      </c>
      <c r="I141" s="278">
        <v>989.11</v>
      </c>
      <c r="J141" s="278" t="s">
        <v>5324</v>
      </c>
      <c r="K141" s="278" t="s">
        <v>5545</v>
      </c>
      <c r="L141" s="278" t="s">
        <v>4715</v>
      </c>
      <c r="O141"/>
    </row>
    <row r="142" spans="2:15">
      <c r="B142" t="s">
        <v>19624</v>
      </c>
      <c r="C142" s="3" t="s">
        <v>19809</v>
      </c>
      <c r="D142" s="3" t="s">
        <v>4708</v>
      </c>
      <c r="E142" s="3" t="s">
        <v>4708</v>
      </c>
      <c r="F142" s="3">
        <v>201</v>
      </c>
      <c r="G142" s="277">
        <v>44186</v>
      </c>
      <c r="H142" s="278">
        <v>1</v>
      </c>
      <c r="I142" s="278">
        <v>4300.55</v>
      </c>
      <c r="J142" s="278" t="s">
        <v>5197</v>
      </c>
      <c r="K142" s="278" t="s">
        <v>19625</v>
      </c>
      <c r="L142" s="278" t="s">
        <v>4715</v>
      </c>
      <c r="O142"/>
    </row>
    <row r="143" spans="2:15">
      <c r="B143" t="s">
        <v>13130</v>
      </c>
      <c r="C143" s="3" t="s">
        <v>19809</v>
      </c>
      <c r="D143" s="3" t="s">
        <v>4708</v>
      </c>
      <c r="E143" s="3" t="s">
        <v>4708</v>
      </c>
      <c r="F143" s="3">
        <v>43</v>
      </c>
      <c r="G143" s="277">
        <v>44173</v>
      </c>
      <c r="H143" s="278">
        <v>2</v>
      </c>
      <c r="I143" s="278">
        <v>5657.54</v>
      </c>
      <c r="J143" s="278" t="s">
        <v>4726</v>
      </c>
      <c r="K143" s="278" t="s">
        <v>13132</v>
      </c>
      <c r="L143" s="278" t="s">
        <v>4715</v>
      </c>
      <c r="O143"/>
    </row>
    <row r="144" spans="2:15">
      <c r="B144" t="s">
        <v>13206</v>
      </c>
      <c r="C144" s="3" t="s">
        <v>19809</v>
      </c>
      <c r="D144" s="3" t="s">
        <v>4708</v>
      </c>
      <c r="E144" s="3" t="s">
        <v>4708</v>
      </c>
      <c r="F144" s="3">
        <v>44</v>
      </c>
      <c r="G144" s="277">
        <v>44169</v>
      </c>
      <c r="H144" s="278">
        <v>1</v>
      </c>
      <c r="I144" s="278">
        <v>3332.72</v>
      </c>
      <c r="J144" s="278" t="s">
        <v>4726</v>
      </c>
      <c r="K144" s="278" t="s">
        <v>4994</v>
      </c>
      <c r="L144" s="278" t="s">
        <v>4715</v>
      </c>
      <c r="O144"/>
    </row>
    <row r="145" spans="2:15">
      <c r="B145" t="s">
        <v>19810</v>
      </c>
      <c r="C145" s="3" t="s">
        <v>19809</v>
      </c>
      <c r="D145" s="3" t="s">
        <v>4708</v>
      </c>
      <c r="E145" s="3" t="s">
        <v>4708</v>
      </c>
      <c r="F145" s="3">
        <v>58</v>
      </c>
      <c r="G145" s="277">
        <v>44166</v>
      </c>
      <c r="H145" s="278">
        <v>1</v>
      </c>
      <c r="I145" s="278">
        <v>716.32</v>
      </c>
      <c r="J145" s="278" t="s">
        <v>4726</v>
      </c>
      <c r="K145" s="278" t="s">
        <v>4994</v>
      </c>
      <c r="L145" s="278" t="s">
        <v>4715</v>
      </c>
      <c r="O145"/>
    </row>
    <row r="146" spans="2:15">
      <c r="B146" t="s">
        <v>19811</v>
      </c>
      <c r="C146" s="3" t="s">
        <v>19809</v>
      </c>
      <c r="D146" s="3" t="s">
        <v>4708</v>
      </c>
      <c r="E146" s="3" t="s">
        <v>4708</v>
      </c>
      <c r="F146" s="3">
        <v>49</v>
      </c>
      <c r="G146" s="277">
        <v>44166</v>
      </c>
      <c r="H146" s="278">
        <v>2</v>
      </c>
      <c r="I146" s="278">
        <v>5657.54</v>
      </c>
      <c r="J146" s="278" t="s">
        <v>4726</v>
      </c>
      <c r="K146" s="278" t="s">
        <v>13122</v>
      </c>
      <c r="L146" s="278" t="s">
        <v>4715</v>
      </c>
      <c r="O146"/>
    </row>
    <row r="147" spans="2:15">
      <c r="B147" t="s">
        <v>13371</v>
      </c>
      <c r="C147" s="3" t="s">
        <v>19809</v>
      </c>
      <c r="D147" s="3" t="s">
        <v>4708</v>
      </c>
      <c r="E147" s="3" t="s">
        <v>4708</v>
      </c>
      <c r="F147" s="3">
        <v>48</v>
      </c>
      <c r="G147" s="277">
        <v>44161</v>
      </c>
      <c r="H147" s="278">
        <v>2</v>
      </c>
      <c r="I147" s="278">
        <v>5657.54</v>
      </c>
      <c r="J147" s="278" t="s">
        <v>4726</v>
      </c>
      <c r="K147" s="278" t="s">
        <v>13373</v>
      </c>
      <c r="L147" s="278" t="s">
        <v>4715</v>
      </c>
      <c r="O147"/>
    </row>
    <row r="148" spans="2:15">
      <c r="B148" t="s">
        <v>18855</v>
      </c>
      <c r="C148" s="3" t="s">
        <v>19809</v>
      </c>
      <c r="D148" s="3" t="s">
        <v>4708</v>
      </c>
      <c r="E148" s="3" t="s">
        <v>4708</v>
      </c>
      <c r="F148" s="3">
        <v>149</v>
      </c>
      <c r="G148" s="277">
        <v>44153</v>
      </c>
      <c r="H148" s="278">
        <v>1</v>
      </c>
      <c r="I148" s="278">
        <v>0</v>
      </c>
      <c r="J148" s="278" t="s">
        <v>4726</v>
      </c>
      <c r="K148" s="278" t="s">
        <v>4994</v>
      </c>
      <c r="L148" s="278" t="s">
        <v>4715</v>
      </c>
      <c r="O148"/>
    </row>
    <row r="149" spans="2:15">
      <c r="B149" t="s">
        <v>14740</v>
      </c>
      <c r="C149" s="3" t="s">
        <v>19809</v>
      </c>
      <c r="D149" s="3" t="s">
        <v>4708</v>
      </c>
      <c r="E149" s="3" t="s">
        <v>4708</v>
      </c>
      <c r="F149" s="3">
        <v>64</v>
      </c>
      <c r="G149" s="277">
        <v>44133</v>
      </c>
      <c r="H149" s="278">
        <v>2</v>
      </c>
      <c r="I149" s="278">
        <v>3649.02</v>
      </c>
      <c r="J149" s="278" t="s">
        <v>4726</v>
      </c>
      <c r="K149" s="278" t="s">
        <v>4994</v>
      </c>
      <c r="L149" s="278" t="s">
        <v>4715</v>
      </c>
      <c r="O149"/>
    </row>
    <row r="150" spans="2:15">
      <c r="B150" t="s">
        <v>16091</v>
      </c>
      <c r="C150" s="3" t="s">
        <v>19809</v>
      </c>
      <c r="D150" s="3" t="s">
        <v>4708</v>
      </c>
      <c r="E150" s="3" t="s">
        <v>4708</v>
      </c>
      <c r="F150" s="3">
        <v>77</v>
      </c>
      <c r="G150" s="277">
        <v>44117</v>
      </c>
      <c r="H150" s="278">
        <v>1</v>
      </c>
      <c r="I150" s="278">
        <v>333.85</v>
      </c>
      <c r="J150" s="278" t="s">
        <v>5324</v>
      </c>
      <c r="K150" s="278" t="s">
        <v>16092</v>
      </c>
      <c r="L150" s="278" t="s">
        <v>4715</v>
      </c>
      <c r="O150"/>
    </row>
    <row r="151" spans="2:15">
      <c r="B151" t="s">
        <v>13928</v>
      </c>
      <c r="C151" s="3" t="s">
        <v>19809</v>
      </c>
      <c r="D151" s="3" t="s">
        <v>4708</v>
      </c>
      <c r="E151" s="3" t="s">
        <v>4708</v>
      </c>
      <c r="F151" s="3">
        <v>55</v>
      </c>
      <c r="G151" s="277">
        <v>44111</v>
      </c>
      <c r="H151" s="278">
        <v>1</v>
      </c>
      <c r="I151" s="278">
        <v>3332.72</v>
      </c>
      <c r="J151" s="278" t="s">
        <v>5197</v>
      </c>
      <c r="K151" s="278" t="s">
        <v>13930</v>
      </c>
      <c r="L151" s="278" t="s">
        <v>4715</v>
      </c>
      <c r="O151"/>
    </row>
    <row r="152" spans="2:15">
      <c r="B152" t="s">
        <v>19215</v>
      </c>
      <c r="C152" s="3" t="s">
        <v>19809</v>
      </c>
      <c r="D152" s="3" t="s">
        <v>4708</v>
      </c>
      <c r="E152" s="3" t="s">
        <v>4708</v>
      </c>
      <c r="F152" s="3">
        <v>175</v>
      </c>
      <c r="G152" s="277">
        <v>44109</v>
      </c>
      <c r="H152" s="278">
        <v>1</v>
      </c>
      <c r="I152" s="278">
        <v>438.38</v>
      </c>
      <c r="J152" s="278" t="s">
        <v>4726</v>
      </c>
      <c r="K152" s="278" t="s">
        <v>5889</v>
      </c>
      <c r="L152" s="278" t="s">
        <v>4715</v>
      </c>
      <c r="O152"/>
    </row>
    <row r="153" spans="2:15">
      <c r="B153" t="s">
        <v>12843</v>
      </c>
      <c r="C153" s="3" t="s">
        <v>19809</v>
      </c>
      <c r="D153" s="3" t="s">
        <v>4708</v>
      </c>
      <c r="E153" s="3" t="s">
        <v>4708</v>
      </c>
      <c r="F153" s="3">
        <v>35</v>
      </c>
      <c r="G153" s="277">
        <v>44103</v>
      </c>
      <c r="H153" s="278">
        <v>1</v>
      </c>
      <c r="I153" s="278">
        <v>389.49</v>
      </c>
      <c r="J153" s="278" t="s">
        <v>5197</v>
      </c>
      <c r="K153" s="278" t="s">
        <v>10405</v>
      </c>
      <c r="L153" s="278" t="s">
        <v>4728</v>
      </c>
      <c r="O153"/>
    </row>
    <row r="154" spans="2:15">
      <c r="B154" t="s">
        <v>13912</v>
      </c>
      <c r="C154" s="3" t="s">
        <v>19809</v>
      </c>
      <c r="D154" s="3" t="s">
        <v>4708</v>
      </c>
      <c r="E154" s="3" t="s">
        <v>4708</v>
      </c>
      <c r="F154" s="3">
        <v>54</v>
      </c>
      <c r="G154" s="277">
        <v>44098</v>
      </c>
      <c r="H154" s="278">
        <v>1</v>
      </c>
      <c r="I154" s="278">
        <v>3332.72</v>
      </c>
      <c r="J154" s="278" t="s">
        <v>5324</v>
      </c>
      <c r="K154" s="278" t="s">
        <v>13914</v>
      </c>
      <c r="L154" s="278" t="s">
        <v>4715</v>
      </c>
      <c r="O154"/>
    </row>
    <row r="155" spans="2:15">
      <c r="B155" t="s">
        <v>19365</v>
      </c>
      <c r="C155" s="3" t="s">
        <v>19809</v>
      </c>
      <c r="D155" s="3" t="s">
        <v>4708</v>
      </c>
      <c r="E155" s="3" t="s">
        <v>4708</v>
      </c>
      <c r="F155" s="3">
        <v>183</v>
      </c>
      <c r="G155" s="277">
        <v>44093</v>
      </c>
      <c r="H155" s="278">
        <v>1</v>
      </c>
      <c r="I155" s="278">
        <v>2974.63</v>
      </c>
      <c r="J155" s="278" t="s">
        <v>4726</v>
      </c>
      <c r="K155" s="278" t="s">
        <v>4994</v>
      </c>
      <c r="L155" s="278" t="s">
        <v>4715</v>
      </c>
      <c r="O155"/>
    </row>
    <row r="156" spans="2:15">
      <c r="B156" t="s">
        <v>13647</v>
      </c>
      <c r="C156" s="3" t="s">
        <v>19809</v>
      </c>
      <c r="D156" s="3" t="s">
        <v>4708</v>
      </c>
      <c r="E156" s="3" t="s">
        <v>4708</v>
      </c>
      <c r="F156" s="3">
        <v>51</v>
      </c>
      <c r="G156" s="277">
        <v>44088</v>
      </c>
      <c r="H156" s="278">
        <v>1</v>
      </c>
      <c r="I156" s="278">
        <v>1317.57</v>
      </c>
      <c r="J156" s="278" t="s">
        <v>5197</v>
      </c>
      <c r="K156" s="278" t="s">
        <v>13649</v>
      </c>
      <c r="L156" s="278" t="s">
        <v>4715</v>
      </c>
      <c r="O156"/>
    </row>
    <row r="157" spans="2:15">
      <c r="B157" t="s">
        <v>13022</v>
      </c>
      <c r="C157" s="3" t="s">
        <v>19809</v>
      </c>
      <c r="D157" s="3" t="s">
        <v>4708</v>
      </c>
      <c r="E157" s="3" t="s">
        <v>4708</v>
      </c>
      <c r="F157" s="3">
        <v>40</v>
      </c>
      <c r="G157" s="277">
        <v>44085</v>
      </c>
      <c r="H157" s="278">
        <v>1</v>
      </c>
      <c r="I157" s="278">
        <v>3095.38</v>
      </c>
      <c r="J157" s="278" t="s">
        <v>4726</v>
      </c>
      <c r="K157" s="278" t="s">
        <v>5972</v>
      </c>
      <c r="L157" s="278" t="s">
        <v>4715</v>
      </c>
      <c r="O157"/>
    </row>
    <row r="158" spans="2:15">
      <c r="B158" t="s">
        <v>13208</v>
      </c>
      <c r="C158" s="3" t="s">
        <v>19809</v>
      </c>
      <c r="D158" s="3" t="s">
        <v>4708</v>
      </c>
      <c r="E158" s="3" t="s">
        <v>4708</v>
      </c>
      <c r="F158" s="3">
        <v>44</v>
      </c>
      <c r="G158" s="277">
        <v>44075</v>
      </c>
      <c r="H158" s="278">
        <v>1</v>
      </c>
      <c r="I158" s="278">
        <v>389.49</v>
      </c>
      <c r="J158" s="278" t="s">
        <v>4726</v>
      </c>
      <c r="K158" s="278" t="s">
        <v>10076</v>
      </c>
      <c r="L158" s="278" t="s">
        <v>4715</v>
      </c>
      <c r="O158"/>
    </row>
    <row r="159" spans="2:15">
      <c r="B159" t="s">
        <v>2406</v>
      </c>
      <c r="C159" s="3" t="s">
        <v>19809</v>
      </c>
      <c r="D159" s="3" t="s">
        <v>4708</v>
      </c>
      <c r="E159" s="3" t="s">
        <v>4708</v>
      </c>
      <c r="F159" s="3">
        <v>82</v>
      </c>
      <c r="G159" s="277">
        <v>44070</v>
      </c>
      <c r="H159" s="278">
        <v>1</v>
      </c>
      <c r="I159" s="278">
        <v>333.85</v>
      </c>
      <c r="J159" s="278" t="s">
        <v>4726</v>
      </c>
      <c r="K159" s="278" t="s">
        <v>5188</v>
      </c>
      <c r="L159" s="278" t="s">
        <v>4715</v>
      </c>
      <c r="O159"/>
    </row>
    <row r="160" spans="2:15">
      <c r="B160" t="s">
        <v>17171</v>
      </c>
      <c r="C160" s="3" t="s">
        <v>19809</v>
      </c>
      <c r="D160" s="3" t="s">
        <v>4708</v>
      </c>
      <c r="E160" s="3" t="s">
        <v>4708</v>
      </c>
      <c r="F160" s="3">
        <v>91</v>
      </c>
      <c r="G160" s="277">
        <v>44070</v>
      </c>
      <c r="H160" s="278">
        <v>1</v>
      </c>
      <c r="I160" s="278">
        <v>389.49</v>
      </c>
      <c r="J160" s="278" t="s">
        <v>5324</v>
      </c>
      <c r="K160" s="278" t="s">
        <v>14436</v>
      </c>
      <c r="L160" s="278" t="s">
        <v>4715</v>
      </c>
      <c r="O160"/>
    </row>
    <row r="161" spans="2:15">
      <c r="B161" t="s">
        <v>14269</v>
      </c>
      <c r="C161" s="3" t="s">
        <v>19809</v>
      </c>
      <c r="D161" s="3" t="s">
        <v>4708</v>
      </c>
      <c r="E161" s="3" t="s">
        <v>4708</v>
      </c>
      <c r="F161" s="3">
        <v>59</v>
      </c>
      <c r="G161" s="277">
        <v>44069</v>
      </c>
      <c r="H161" s="278">
        <v>2</v>
      </c>
      <c r="I161" s="278">
        <v>3708.75</v>
      </c>
      <c r="J161" s="278" t="s">
        <v>4726</v>
      </c>
      <c r="K161" s="278" t="s">
        <v>5972</v>
      </c>
      <c r="L161" s="278" t="s">
        <v>4715</v>
      </c>
      <c r="O161"/>
    </row>
    <row r="162" spans="2:15">
      <c r="B162" t="s">
        <v>19722</v>
      </c>
      <c r="C162" s="3" t="s">
        <v>19809</v>
      </c>
      <c r="D162" s="3" t="s">
        <v>4708</v>
      </c>
      <c r="E162" s="3" t="s">
        <v>4708</v>
      </c>
      <c r="F162" s="3">
        <v>217</v>
      </c>
      <c r="G162" s="277">
        <v>44069</v>
      </c>
      <c r="H162" s="278">
        <v>1</v>
      </c>
      <c r="I162" s="278">
        <v>3770.73</v>
      </c>
      <c r="J162" s="278" t="s">
        <v>4726</v>
      </c>
      <c r="K162" s="278" t="s">
        <v>19723</v>
      </c>
      <c r="L162" s="278" t="s">
        <v>4715</v>
      </c>
      <c r="O162"/>
    </row>
    <row r="163" spans="2:15">
      <c r="B163" t="s">
        <v>19143</v>
      </c>
      <c r="C163" s="3" t="s">
        <v>19809</v>
      </c>
      <c r="D163" s="3" t="s">
        <v>4708</v>
      </c>
      <c r="E163" s="3" t="s">
        <v>4708</v>
      </c>
      <c r="F163" s="3">
        <v>170</v>
      </c>
      <c r="G163" s="277">
        <v>44062</v>
      </c>
      <c r="H163" s="278">
        <v>1</v>
      </c>
      <c r="I163" s="278">
        <v>2334.3200000000002</v>
      </c>
      <c r="J163" s="278" t="s">
        <v>4726</v>
      </c>
      <c r="K163" s="278" t="s">
        <v>5188</v>
      </c>
      <c r="L163" s="278" t="s">
        <v>4715</v>
      </c>
      <c r="O163"/>
    </row>
    <row r="164" spans="2:15">
      <c r="B164" t="s">
        <v>12948</v>
      </c>
      <c r="C164" s="3" t="s">
        <v>19809</v>
      </c>
      <c r="D164" s="3" t="s">
        <v>4708</v>
      </c>
      <c r="E164" s="3" t="s">
        <v>4708</v>
      </c>
      <c r="F164" s="3">
        <v>38</v>
      </c>
      <c r="G164" s="277">
        <v>44061</v>
      </c>
      <c r="H164" s="278">
        <v>1</v>
      </c>
      <c r="I164" s="278">
        <v>3332.72</v>
      </c>
      <c r="J164" s="278" t="s">
        <v>4726</v>
      </c>
      <c r="K164" s="278" t="s">
        <v>12950</v>
      </c>
      <c r="L164" s="278" t="s">
        <v>4715</v>
      </c>
      <c r="O164"/>
    </row>
    <row r="165" spans="2:15">
      <c r="B165" t="s">
        <v>14467</v>
      </c>
      <c r="C165" s="3" t="s">
        <v>19809</v>
      </c>
      <c r="D165" s="3" t="s">
        <v>4708</v>
      </c>
      <c r="E165" s="3" t="s">
        <v>4708</v>
      </c>
      <c r="F165" s="3">
        <v>61</v>
      </c>
      <c r="G165" s="277">
        <v>44060</v>
      </c>
      <c r="H165" s="278">
        <v>1</v>
      </c>
      <c r="I165" s="278">
        <v>716.32</v>
      </c>
      <c r="J165" s="278" t="s">
        <v>5197</v>
      </c>
      <c r="K165" s="278" t="s">
        <v>14468</v>
      </c>
      <c r="L165" s="278" t="s">
        <v>4715</v>
      </c>
      <c r="O165"/>
    </row>
    <row r="166" spans="2:15">
      <c r="B166" t="s">
        <v>13856</v>
      </c>
      <c r="C166" s="3" t="s">
        <v>19809</v>
      </c>
      <c r="D166" s="3" t="s">
        <v>4708</v>
      </c>
      <c r="E166" s="3" t="s">
        <v>4708</v>
      </c>
      <c r="F166" s="3">
        <v>54</v>
      </c>
      <c r="G166" s="277">
        <v>44060</v>
      </c>
      <c r="H166" s="278">
        <v>2</v>
      </c>
      <c r="I166" s="278">
        <v>5657.54</v>
      </c>
      <c r="J166" s="278" t="s">
        <v>5324</v>
      </c>
      <c r="K166" s="278" t="s">
        <v>13858</v>
      </c>
      <c r="L166" s="278" t="s">
        <v>4715</v>
      </c>
      <c r="O166"/>
    </row>
    <row r="167" spans="2:15">
      <c r="B167" t="s">
        <v>19246</v>
      </c>
      <c r="C167" s="3" t="s">
        <v>19809</v>
      </c>
      <c r="D167" s="3" t="s">
        <v>4708</v>
      </c>
      <c r="E167" s="3" t="s">
        <v>4708</v>
      </c>
      <c r="F167" s="3">
        <v>177</v>
      </c>
      <c r="G167" s="277">
        <v>44057</v>
      </c>
      <c r="H167" s="278">
        <v>1</v>
      </c>
      <c r="I167" s="278">
        <v>1152.83</v>
      </c>
      <c r="J167" s="278" t="s">
        <v>4726</v>
      </c>
      <c r="K167" s="278" t="s">
        <v>4994</v>
      </c>
      <c r="L167" s="278" t="s">
        <v>4715</v>
      </c>
      <c r="O167"/>
    </row>
    <row r="168" spans="2:15">
      <c r="B168" t="s">
        <v>17029</v>
      </c>
      <c r="C168" s="3" t="s">
        <v>19809</v>
      </c>
      <c r="D168" s="3" t="s">
        <v>4708</v>
      </c>
      <c r="E168" s="3" t="s">
        <v>4708</v>
      </c>
      <c r="F168" s="3">
        <v>88</v>
      </c>
      <c r="G168" s="277">
        <v>44056</v>
      </c>
      <c r="H168" s="278">
        <v>1</v>
      </c>
      <c r="I168" s="278">
        <v>333.85</v>
      </c>
      <c r="J168" s="278" t="s">
        <v>5197</v>
      </c>
      <c r="K168" s="278" t="s">
        <v>17031</v>
      </c>
      <c r="L168" s="278" t="s">
        <v>4715</v>
      </c>
      <c r="O168"/>
    </row>
    <row r="169" spans="2:15">
      <c r="B169" t="s">
        <v>19812</v>
      </c>
      <c r="C169" s="3" t="s">
        <v>19809</v>
      </c>
      <c r="D169" s="3" t="s">
        <v>4708</v>
      </c>
      <c r="E169" s="3" t="s">
        <v>4708</v>
      </c>
      <c r="F169" s="3">
        <v>44</v>
      </c>
      <c r="G169" s="277">
        <v>44056</v>
      </c>
      <c r="H169" s="278">
        <v>2</v>
      </c>
      <c r="I169" s="278">
        <v>5657.54</v>
      </c>
      <c r="J169" s="278" t="s">
        <v>4726</v>
      </c>
      <c r="K169" s="278" t="s">
        <v>5972</v>
      </c>
      <c r="L169" s="278" t="s">
        <v>4715</v>
      </c>
      <c r="O169"/>
    </row>
    <row r="170" spans="2:15">
      <c r="B170" t="s">
        <v>17766</v>
      </c>
      <c r="C170" s="3" t="s">
        <v>19809</v>
      </c>
      <c r="D170" s="3" t="s">
        <v>4708</v>
      </c>
      <c r="E170" s="3" t="s">
        <v>4708</v>
      </c>
      <c r="F170" s="3">
        <v>106</v>
      </c>
      <c r="G170" s="277">
        <v>44054</v>
      </c>
      <c r="H170" s="278">
        <v>1</v>
      </c>
      <c r="I170" s="278">
        <v>389.49</v>
      </c>
      <c r="J170" s="278" t="s">
        <v>4726</v>
      </c>
      <c r="K170" s="278" t="s">
        <v>4994</v>
      </c>
      <c r="L170" s="278" t="s">
        <v>4715</v>
      </c>
      <c r="O170"/>
    </row>
    <row r="171" spans="2:15">
      <c r="B171" t="s">
        <v>13645</v>
      </c>
      <c r="C171" s="3" t="s">
        <v>19809</v>
      </c>
      <c r="D171" s="3" t="s">
        <v>4708</v>
      </c>
      <c r="E171" s="3" t="s">
        <v>4708</v>
      </c>
      <c r="F171" s="3">
        <v>51</v>
      </c>
      <c r="G171" s="277">
        <v>44050</v>
      </c>
      <c r="H171" s="278">
        <v>1</v>
      </c>
      <c r="I171" s="278">
        <v>3332.72</v>
      </c>
      <c r="J171" s="278" t="s">
        <v>4726</v>
      </c>
      <c r="K171" s="278" t="s">
        <v>4994</v>
      </c>
      <c r="L171" s="278" t="s">
        <v>4715</v>
      </c>
      <c r="O171"/>
    </row>
    <row r="172" spans="2:15">
      <c r="B172" t="s">
        <v>19813</v>
      </c>
      <c r="C172" s="3" t="s">
        <v>19809</v>
      </c>
      <c r="D172" s="3" t="s">
        <v>4708</v>
      </c>
      <c r="E172" s="3" t="s">
        <v>4708</v>
      </c>
      <c r="F172" s="3">
        <v>49</v>
      </c>
      <c r="G172" s="277">
        <v>44048</v>
      </c>
      <c r="H172" s="278">
        <v>1</v>
      </c>
      <c r="I172" s="278">
        <v>1218.06</v>
      </c>
      <c r="J172" s="278" t="s">
        <v>4753</v>
      </c>
      <c r="K172" s="278" t="s">
        <v>4753</v>
      </c>
      <c r="L172" s="278" t="s">
        <v>4715</v>
      </c>
      <c r="O172"/>
    </row>
    <row r="173" spans="2:15">
      <c r="B173" t="s">
        <v>13070</v>
      </c>
      <c r="C173" s="3" t="s">
        <v>19809</v>
      </c>
      <c r="D173" s="3" t="s">
        <v>4708</v>
      </c>
      <c r="E173" s="3" t="s">
        <v>4708</v>
      </c>
      <c r="F173" s="3">
        <v>41</v>
      </c>
      <c r="G173" s="277">
        <v>44047</v>
      </c>
      <c r="H173" s="278">
        <v>1</v>
      </c>
      <c r="I173" s="278">
        <v>3332.72</v>
      </c>
      <c r="J173" s="278" t="s">
        <v>5324</v>
      </c>
      <c r="K173" s="278" t="s">
        <v>13071</v>
      </c>
      <c r="L173" s="278" t="s">
        <v>4715</v>
      </c>
      <c r="O173"/>
    </row>
    <row r="174" spans="2:15">
      <c r="B174" t="s">
        <v>16447</v>
      </c>
      <c r="C174" s="3" t="s">
        <v>19809</v>
      </c>
      <c r="D174" s="3" t="s">
        <v>4708</v>
      </c>
      <c r="E174" s="3" t="s">
        <v>4708</v>
      </c>
      <c r="F174" s="3">
        <v>81</v>
      </c>
      <c r="G174" s="277">
        <v>44043</v>
      </c>
      <c r="H174" s="278">
        <v>2</v>
      </c>
      <c r="I174" s="278">
        <v>1920.18</v>
      </c>
      <c r="J174" s="278" t="s">
        <v>4726</v>
      </c>
      <c r="K174" s="278" t="s">
        <v>11825</v>
      </c>
      <c r="L174" s="278" t="s">
        <v>4715</v>
      </c>
      <c r="O174"/>
    </row>
    <row r="175" spans="2:15">
      <c r="B175" t="s">
        <v>13445</v>
      </c>
      <c r="C175" s="3" t="s">
        <v>19809</v>
      </c>
      <c r="D175" s="3" t="s">
        <v>4708</v>
      </c>
      <c r="E175" s="3" t="s">
        <v>4708</v>
      </c>
      <c r="F175" s="3">
        <v>49</v>
      </c>
      <c r="G175" s="277">
        <v>44041</v>
      </c>
      <c r="H175" s="278">
        <v>1</v>
      </c>
      <c r="I175" s="278">
        <v>3332.72</v>
      </c>
      <c r="J175" s="278" t="s">
        <v>4726</v>
      </c>
      <c r="K175" s="278" t="s">
        <v>4994</v>
      </c>
      <c r="L175" s="278" t="s">
        <v>4715</v>
      </c>
      <c r="O175"/>
    </row>
    <row r="176" spans="2:15">
      <c r="B176" t="s">
        <v>13738</v>
      </c>
      <c r="C176" s="3" t="s">
        <v>19809</v>
      </c>
      <c r="D176" s="3" t="s">
        <v>4708</v>
      </c>
      <c r="E176" s="3" t="s">
        <v>4708</v>
      </c>
      <c r="F176" s="3">
        <v>52</v>
      </c>
      <c r="G176" s="277">
        <v>44036</v>
      </c>
      <c r="H176" s="278">
        <v>1</v>
      </c>
      <c r="I176" s="278">
        <v>3332.72</v>
      </c>
      <c r="J176" s="278" t="s">
        <v>5324</v>
      </c>
      <c r="K176" s="278" t="s">
        <v>13740</v>
      </c>
      <c r="L176" s="278" t="s">
        <v>4715</v>
      </c>
      <c r="O176"/>
    </row>
    <row r="177" spans="2:15">
      <c r="B177" t="s">
        <v>19814</v>
      </c>
      <c r="C177" s="3" t="s">
        <v>19809</v>
      </c>
      <c r="D177" s="3" t="s">
        <v>4708</v>
      </c>
      <c r="E177" s="3" t="s">
        <v>4708</v>
      </c>
      <c r="F177" s="3">
        <v>61</v>
      </c>
      <c r="G177" s="277">
        <v>44034</v>
      </c>
      <c r="H177" s="278">
        <v>1</v>
      </c>
      <c r="I177" s="278">
        <v>3332.72</v>
      </c>
      <c r="J177" s="278" t="s">
        <v>4753</v>
      </c>
      <c r="K177" s="278" t="s">
        <v>4753</v>
      </c>
      <c r="L177" s="278" t="s">
        <v>4715</v>
      </c>
      <c r="O177"/>
    </row>
    <row r="178" spans="2:15">
      <c r="B178" t="s">
        <v>13047</v>
      </c>
      <c r="C178" s="3" t="s">
        <v>19809</v>
      </c>
      <c r="D178" s="3" t="s">
        <v>4708</v>
      </c>
      <c r="E178" s="3" t="s">
        <v>4708</v>
      </c>
      <c r="F178" s="3">
        <v>41</v>
      </c>
      <c r="G178" s="277">
        <v>44033</v>
      </c>
      <c r="H178" s="278">
        <v>1</v>
      </c>
      <c r="I178" s="278">
        <v>4602.93</v>
      </c>
      <c r="J178" s="278" t="s">
        <v>4726</v>
      </c>
      <c r="K178" s="278" t="s">
        <v>4994</v>
      </c>
      <c r="L178" s="278" t="s">
        <v>4715</v>
      </c>
      <c r="O178"/>
    </row>
    <row r="179" spans="2:15">
      <c r="B179" t="s">
        <v>15388</v>
      </c>
      <c r="C179" s="3" t="s">
        <v>19809</v>
      </c>
      <c r="D179" s="3" t="s">
        <v>4708</v>
      </c>
      <c r="E179" s="3" t="s">
        <v>4708</v>
      </c>
      <c r="F179" s="3">
        <v>71</v>
      </c>
      <c r="G179" s="277">
        <v>44032</v>
      </c>
      <c r="H179" s="278">
        <v>2</v>
      </c>
      <c r="I179" s="278">
        <v>1920.18</v>
      </c>
      <c r="J179" s="278" t="s">
        <v>4726</v>
      </c>
      <c r="K179" s="278" t="s">
        <v>15390</v>
      </c>
      <c r="L179" s="278" t="s">
        <v>4715</v>
      </c>
      <c r="O179"/>
    </row>
    <row r="180" spans="2:15">
      <c r="B180" t="s">
        <v>17025</v>
      </c>
      <c r="C180" s="3" t="s">
        <v>19809</v>
      </c>
      <c r="D180" s="3" t="s">
        <v>4708</v>
      </c>
      <c r="E180" s="3" t="s">
        <v>4708</v>
      </c>
      <c r="F180" s="3">
        <v>88</v>
      </c>
      <c r="G180" s="277">
        <v>44032</v>
      </c>
      <c r="H180" s="278">
        <v>2</v>
      </c>
      <c r="I180" s="278">
        <v>278.20999999999998</v>
      </c>
      <c r="J180" s="278" t="s">
        <v>4726</v>
      </c>
      <c r="K180" s="278" t="s">
        <v>4994</v>
      </c>
      <c r="L180" s="278" t="s">
        <v>4715</v>
      </c>
      <c r="O180"/>
    </row>
    <row r="181" spans="2:15">
      <c r="B181" t="s">
        <v>14432</v>
      </c>
      <c r="C181" s="3" t="s">
        <v>19809</v>
      </c>
      <c r="D181" s="3" t="s">
        <v>4708</v>
      </c>
      <c r="E181" s="3" t="s">
        <v>4708</v>
      </c>
      <c r="F181" s="3">
        <v>61</v>
      </c>
      <c r="G181" s="277">
        <v>44027</v>
      </c>
      <c r="H181" s="278">
        <v>1</v>
      </c>
      <c r="I181" s="278">
        <v>3332.72</v>
      </c>
      <c r="J181" s="278" t="s">
        <v>4726</v>
      </c>
      <c r="K181" s="278" t="s">
        <v>5972</v>
      </c>
      <c r="L181" s="278" t="s">
        <v>4715</v>
      </c>
      <c r="O181"/>
    </row>
    <row r="182" spans="2:15">
      <c r="B182" t="s">
        <v>16941</v>
      </c>
      <c r="C182" s="3" t="s">
        <v>19809</v>
      </c>
      <c r="D182" s="3" t="s">
        <v>4708</v>
      </c>
      <c r="E182" s="3" t="s">
        <v>4708</v>
      </c>
      <c r="F182" s="3">
        <v>87</v>
      </c>
      <c r="G182" s="277">
        <v>44018</v>
      </c>
      <c r="H182" s="278">
        <v>1</v>
      </c>
      <c r="I182" s="278">
        <v>166.93</v>
      </c>
      <c r="J182" s="278" t="s">
        <v>5197</v>
      </c>
      <c r="K182" s="278" t="s">
        <v>16942</v>
      </c>
      <c r="L182" s="278" t="s">
        <v>4715</v>
      </c>
      <c r="O182"/>
    </row>
    <row r="183" spans="2:15">
      <c r="B183" t="s">
        <v>19815</v>
      </c>
      <c r="C183" s="3" t="s">
        <v>19809</v>
      </c>
      <c r="D183" s="3" t="s">
        <v>4708</v>
      </c>
      <c r="E183" s="3" t="s">
        <v>4708</v>
      </c>
      <c r="F183" s="3">
        <v>56</v>
      </c>
      <c r="G183" s="277">
        <v>44018</v>
      </c>
      <c r="H183" s="278">
        <v>1</v>
      </c>
      <c r="I183" s="278">
        <v>3332.72</v>
      </c>
      <c r="J183" s="278" t="s">
        <v>4726</v>
      </c>
      <c r="K183" s="278" t="s">
        <v>7606</v>
      </c>
      <c r="L183" s="278" t="s">
        <v>4715</v>
      </c>
      <c r="O183"/>
    </row>
    <row r="184" spans="2:15">
      <c r="B184" t="s">
        <v>13441</v>
      </c>
      <c r="C184" s="3" t="s">
        <v>19809</v>
      </c>
      <c r="D184" s="3" t="s">
        <v>4708</v>
      </c>
      <c r="E184" s="3" t="s">
        <v>4708</v>
      </c>
      <c r="F184" s="3">
        <v>49</v>
      </c>
      <c r="G184" s="277">
        <v>44011</v>
      </c>
      <c r="H184" s="278">
        <v>1</v>
      </c>
      <c r="I184" s="278">
        <v>3332.72</v>
      </c>
      <c r="J184" s="278" t="s">
        <v>4726</v>
      </c>
      <c r="K184" s="278" t="s">
        <v>5188</v>
      </c>
      <c r="L184" s="278" t="s">
        <v>4715</v>
      </c>
      <c r="O184"/>
    </row>
    <row r="185" spans="2:15">
      <c r="B185" t="s">
        <v>19429</v>
      </c>
      <c r="C185" s="3" t="s">
        <v>19809</v>
      </c>
      <c r="D185" s="3" t="s">
        <v>4708</v>
      </c>
      <c r="E185" s="3" t="s">
        <v>4708</v>
      </c>
      <c r="F185" s="3">
        <v>187</v>
      </c>
      <c r="G185" s="277">
        <v>44000</v>
      </c>
      <c r="H185" s="278">
        <v>1</v>
      </c>
      <c r="I185" s="278">
        <v>4300.55</v>
      </c>
      <c r="J185" s="278" t="s">
        <v>4726</v>
      </c>
      <c r="K185" s="278" t="s">
        <v>5739</v>
      </c>
      <c r="L185" s="278" t="s">
        <v>4715</v>
      </c>
      <c r="O185"/>
    </row>
    <row r="186" spans="2:15">
      <c r="B186" t="s">
        <v>19816</v>
      </c>
      <c r="C186" s="3" t="s">
        <v>19809</v>
      </c>
      <c r="D186" s="3" t="s">
        <v>4708</v>
      </c>
      <c r="E186" s="3" t="s">
        <v>4708</v>
      </c>
      <c r="F186" s="3">
        <v>42</v>
      </c>
      <c r="G186" s="277">
        <v>44000</v>
      </c>
      <c r="H186" s="278">
        <v>2</v>
      </c>
      <c r="I186" s="278">
        <v>5657.54</v>
      </c>
      <c r="J186" s="278" t="s">
        <v>4753</v>
      </c>
      <c r="K186" s="278" t="s">
        <v>4753</v>
      </c>
      <c r="L186" s="278" t="s">
        <v>4715</v>
      </c>
      <c r="O186"/>
    </row>
    <row r="187" spans="2:15">
      <c r="B187" t="s">
        <v>13199</v>
      </c>
      <c r="C187" s="3" t="s">
        <v>19809</v>
      </c>
      <c r="D187" s="3" t="s">
        <v>4708</v>
      </c>
      <c r="E187" s="3" t="s">
        <v>4708</v>
      </c>
      <c r="F187" s="3">
        <v>44</v>
      </c>
      <c r="G187" s="277">
        <v>43998</v>
      </c>
      <c r="H187" s="278">
        <v>1</v>
      </c>
      <c r="I187" s="278">
        <v>3332.72</v>
      </c>
      <c r="J187" s="278" t="s">
        <v>5197</v>
      </c>
      <c r="K187" s="278" t="s">
        <v>13201</v>
      </c>
      <c r="L187" s="278" t="s">
        <v>4715</v>
      </c>
      <c r="O187"/>
    </row>
    <row r="188" spans="2:15">
      <c r="B188" t="s">
        <v>13892</v>
      </c>
      <c r="C188" s="3" t="s">
        <v>19809</v>
      </c>
      <c r="D188" s="3" t="s">
        <v>4708</v>
      </c>
      <c r="E188" s="3" t="s">
        <v>4708</v>
      </c>
      <c r="F188" s="3">
        <v>54</v>
      </c>
      <c r="G188" s="277">
        <v>43991</v>
      </c>
      <c r="H188" s="278">
        <v>2</v>
      </c>
      <c r="I188" s="278">
        <v>5657.54</v>
      </c>
      <c r="J188" s="278" t="s">
        <v>4726</v>
      </c>
      <c r="K188" s="278" t="s">
        <v>8841</v>
      </c>
      <c r="L188" s="278" t="s">
        <v>4715</v>
      </c>
      <c r="O188"/>
    </row>
    <row r="189" spans="2:15">
      <c r="B189" t="s">
        <v>19817</v>
      </c>
      <c r="C189" s="3" t="s">
        <v>19809</v>
      </c>
      <c r="D189" s="3" t="s">
        <v>4708</v>
      </c>
      <c r="E189" s="3" t="s">
        <v>4708</v>
      </c>
      <c r="F189" s="3">
        <v>41</v>
      </c>
      <c r="G189" s="277">
        <v>43987</v>
      </c>
      <c r="H189" s="278">
        <v>1</v>
      </c>
      <c r="I189" s="278">
        <v>389.49</v>
      </c>
      <c r="J189" s="278" t="s">
        <v>4726</v>
      </c>
      <c r="K189" s="278" t="s">
        <v>5972</v>
      </c>
      <c r="L189" s="278" t="s">
        <v>4715</v>
      </c>
      <c r="O189"/>
    </row>
    <row r="190" spans="2:15">
      <c r="B190" t="s">
        <v>13403</v>
      </c>
      <c r="C190" s="3" t="s">
        <v>19809</v>
      </c>
      <c r="D190" s="3" t="s">
        <v>4708</v>
      </c>
      <c r="E190" s="3" t="s">
        <v>4708</v>
      </c>
      <c r="F190" s="3">
        <v>48</v>
      </c>
      <c r="G190" s="277">
        <v>43986</v>
      </c>
      <c r="H190" s="278">
        <v>1</v>
      </c>
      <c r="I190" s="278">
        <v>1317.57</v>
      </c>
      <c r="J190" s="278" t="s">
        <v>5197</v>
      </c>
      <c r="K190" s="278" t="s">
        <v>13405</v>
      </c>
      <c r="L190" s="278" t="s">
        <v>4715</v>
      </c>
      <c r="O190"/>
    </row>
    <row r="191" spans="2:15">
      <c r="B191" t="s">
        <v>19650</v>
      </c>
      <c r="C191" s="3" t="s">
        <v>19809</v>
      </c>
      <c r="D191" s="3" t="s">
        <v>4708</v>
      </c>
      <c r="E191" s="3" t="s">
        <v>4708</v>
      </c>
      <c r="F191" s="3">
        <v>203</v>
      </c>
      <c r="G191" s="277">
        <v>43980</v>
      </c>
      <c r="H191" s="278">
        <v>1</v>
      </c>
      <c r="I191" s="278">
        <v>3568.29</v>
      </c>
      <c r="J191" s="278" t="s">
        <v>5324</v>
      </c>
      <c r="K191" s="278" t="s">
        <v>19651</v>
      </c>
      <c r="L191" s="278" t="s">
        <v>4715</v>
      </c>
      <c r="O191"/>
    </row>
    <row r="192" spans="2:15">
      <c r="B192" t="s">
        <v>13768</v>
      </c>
      <c r="C192" s="3" t="s">
        <v>19809</v>
      </c>
      <c r="D192" s="3" t="s">
        <v>4708</v>
      </c>
      <c r="E192" s="3" t="s">
        <v>4708</v>
      </c>
      <c r="F192" s="3">
        <v>53</v>
      </c>
      <c r="G192" s="277">
        <v>43979</v>
      </c>
      <c r="H192" s="278">
        <v>1</v>
      </c>
      <c r="I192" s="278">
        <v>3332.72</v>
      </c>
      <c r="J192" s="278" t="s">
        <v>4726</v>
      </c>
      <c r="K192" s="278" t="s">
        <v>5972</v>
      </c>
      <c r="L192" s="278" t="s">
        <v>4715</v>
      </c>
      <c r="O192"/>
    </row>
    <row r="193" spans="2:15">
      <c r="B193" t="s">
        <v>18883</v>
      </c>
      <c r="C193" s="3" t="s">
        <v>19809</v>
      </c>
      <c r="D193" s="3" t="s">
        <v>4708</v>
      </c>
      <c r="E193" s="3" t="s">
        <v>4708</v>
      </c>
      <c r="F193" s="3">
        <v>151</v>
      </c>
      <c r="G193" s="277">
        <v>43978</v>
      </c>
      <c r="H193" s="278">
        <v>2</v>
      </c>
      <c r="I193" s="278">
        <v>9197.7999999999993</v>
      </c>
      <c r="J193" s="278" t="s">
        <v>4726</v>
      </c>
      <c r="K193" s="278" t="s">
        <v>8841</v>
      </c>
      <c r="L193" s="278" t="s">
        <v>4715</v>
      </c>
      <c r="O193"/>
    </row>
    <row r="194" spans="2:15">
      <c r="B194" t="s">
        <v>12965</v>
      </c>
      <c r="C194" s="3" t="s">
        <v>19809</v>
      </c>
      <c r="D194" s="3" t="s">
        <v>4708</v>
      </c>
      <c r="E194" s="3" t="s">
        <v>4708</v>
      </c>
      <c r="F194" s="3">
        <v>39</v>
      </c>
      <c r="G194" s="277">
        <v>43976</v>
      </c>
      <c r="H194" s="278">
        <v>1</v>
      </c>
      <c r="I194" s="278">
        <v>389.49</v>
      </c>
      <c r="J194" s="278" t="s">
        <v>5197</v>
      </c>
      <c r="K194" s="278" t="s">
        <v>12967</v>
      </c>
      <c r="L194" s="278" t="s">
        <v>4715</v>
      </c>
      <c r="O194"/>
    </row>
    <row r="195" spans="2:15">
      <c r="B195" t="s">
        <v>19818</v>
      </c>
      <c r="C195" s="3" t="s">
        <v>19809</v>
      </c>
      <c r="D195" s="3" t="s">
        <v>4708</v>
      </c>
      <c r="E195" s="3" t="s">
        <v>4708</v>
      </c>
      <c r="F195" s="3">
        <v>41</v>
      </c>
      <c r="G195" s="277">
        <v>43973</v>
      </c>
      <c r="H195" s="278">
        <v>1</v>
      </c>
      <c r="I195" s="278">
        <v>3332.72</v>
      </c>
      <c r="J195" s="278" t="s">
        <v>4753</v>
      </c>
      <c r="K195" s="278" t="s">
        <v>4753</v>
      </c>
      <c r="L195" s="278" t="s">
        <v>4715</v>
      </c>
      <c r="O195"/>
    </row>
    <row r="196" spans="2:15">
      <c r="B196" t="s">
        <v>16858</v>
      </c>
      <c r="C196" s="3" t="s">
        <v>19809</v>
      </c>
      <c r="D196" s="3" t="s">
        <v>4708</v>
      </c>
      <c r="E196" s="3" t="s">
        <v>4708</v>
      </c>
      <c r="F196" s="3">
        <v>86</v>
      </c>
      <c r="G196" s="277">
        <v>43971</v>
      </c>
      <c r="H196" s="278">
        <v>1</v>
      </c>
      <c r="I196" s="278">
        <v>166.93</v>
      </c>
      <c r="J196" s="278" t="s">
        <v>4726</v>
      </c>
      <c r="K196" s="278" t="s">
        <v>6241</v>
      </c>
      <c r="L196" s="278" t="s">
        <v>4715</v>
      </c>
      <c r="O196"/>
    </row>
    <row r="197" spans="2:15">
      <c r="B197" t="s">
        <v>15872</v>
      </c>
      <c r="C197" s="3" t="s">
        <v>19809</v>
      </c>
      <c r="D197" s="3" t="s">
        <v>4708</v>
      </c>
      <c r="E197" s="3" t="s">
        <v>4708</v>
      </c>
      <c r="F197" s="3">
        <v>75</v>
      </c>
      <c r="G197" s="277">
        <v>43969</v>
      </c>
      <c r="H197" s="278">
        <v>1</v>
      </c>
      <c r="I197" s="278">
        <v>1363.76</v>
      </c>
      <c r="J197" s="278" t="s">
        <v>5324</v>
      </c>
      <c r="K197" s="278" t="s">
        <v>13034</v>
      </c>
      <c r="L197" s="278" t="s">
        <v>4715</v>
      </c>
      <c r="O197"/>
    </row>
    <row r="198" spans="2:15">
      <c r="B198" t="s">
        <v>13717</v>
      </c>
      <c r="C198" s="3" t="s">
        <v>19809</v>
      </c>
      <c r="D198" s="3" t="s">
        <v>4708</v>
      </c>
      <c r="E198" s="3" t="s">
        <v>4708</v>
      </c>
      <c r="F198" s="3">
        <v>52</v>
      </c>
      <c r="G198" s="277">
        <v>43966</v>
      </c>
      <c r="H198" s="278">
        <v>1</v>
      </c>
      <c r="I198" s="278">
        <v>3332.72</v>
      </c>
      <c r="J198" s="278" t="s">
        <v>4726</v>
      </c>
      <c r="K198" s="278" t="s">
        <v>4994</v>
      </c>
      <c r="L198" s="278" t="s">
        <v>4715</v>
      </c>
      <c r="O198"/>
    </row>
    <row r="199" spans="2:15">
      <c r="B199" t="s">
        <v>13000</v>
      </c>
      <c r="C199" s="3" t="s">
        <v>19809</v>
      </c>
      <c r="D199" s="3" t="s">
        <v>4708</v>
      </c>
      <c r="E199" s="3" t="s">
        <v>4708</v>
      </c>
      <c r="F199" s="3">
        <v>39</v>
      </c>
      <c r="G199" s="277">
        <v>43965</v>
      </c>
      <c r="H199" s="278">
        <v>2</v>
      </c>
      <c r="I199" s="278">
        <v>3982.87</v>
      </c>
      <c r="J199" s="278" t="s">
        <v>4726</v>
      </c>
      <c r="K199" s="278" t="s">
        <v>12996</v>
      </c>
      <c r="L199" s="278" t="s">
        <v>4715</v>
      </c>
      <c r="O199"/>
    </row>
    <row r="200" spans="2:15">
      <c r="B200" t="s">
        <v>12968</v>
      </c>
      <c r="C200" s="3" t="s">
        <v>19809</v>
      </c>
      <c r="D200" s="3" t="s">
        <v>4708</v>
      </c>
      <c r="E200" s="3" t="s">
        <v>4708</v>
      </c>
      <c r="F200" s="3">
        <v>39</v>
      </c>
      <c r="G200" s="277">
        <v>43965</v>
      </c>
      <c r="H200" s="278">
        <v>1</v>
      </c>
      <c r="I200" s="278">
        <v>389.49</v>
      </c>
      <c r="J200" s="278" t="s">
        <v>5197</v>
      </c>
      <c r="K200" s="278" t="s">
        <v>12970</v>
      </c>
      <c r="L200" s="278" t="s">
        <v>4715</v>
      </c>
      <c r="O200"/>
    </row>
    <row r="201" spans="2:15">
      <c r="B201" t="s">
        <v>14036</v>
      </c>
      <c r="C201" s="3" t="s">
        <v>19809</v>
      </c>
      <c r="D201" s="3" t="s">
        <v>4708</v>
      </c>
      <c r="E201" s="3" t="s">
        <v>4708</v>
      </c>
      <c r="F201" s="3">
        <v>56</v>
      </c>
      <c r="G201" s="277">
        <v>43963</v>
      </c>
      <c r="H201" s="278">
        <v>1</v>
      </c>
      <c r="I201" s="278">
        <v>3332.72</v>
      </c>
      <c r="J201" s="278" t="s">
        <v>4726</v>
      </c>
      <c r="K201" s="278" t="s">
        <v>5188</v>
      </c>
      <c r="L201" s="278" t="s">
        <v>4715</v>
      </c>
      <c r="O201"/>
    </row>
    <row r="202" spans="2:15">
      <c r="B202" t="s">
        <v>13540</v>
      </c>
      <c r="C202" s="3" t="s">
        <v>19809</v>
      </c>
      <c r="D202" s="3" t="s">
        <v>4708</v>
      </c>
      <c r="E202" s="3" t="s">
        <v>4708</v>
      </c>
      <c r="F202" s="3">
        <v>50</v>
      </c>
      <c r="G202" s="277">
        <v>43959</v>
      </c>
      <c r="H202" s="278">
        <v>1</v>
      </c>
      <c r="I202" s="278">
        <v>1317.57</v>
      </c>
      <c r="J202" s="278" t="s">
        <v>4726</v>
      </c>
      <c r="K202" s="278" t="s">
        <v>8841</v>
      </c>
      <c r="L202" s="278" t="s">
        <v>4715</v>
      </c>
      <c r="O202"/>
    </row>
    <row r="203" spans="2:15">
      <c r="B203" t="s">
        <v>14998</v>
      </c>
      <c r="C203" s="3" t="s">
        <v>19809</v>
      </c>
      <c r="D203" s="3" t="s">
        <v>4708</v>
      </c>
      <c r="E203" s="3" t="s">
        <v>4708</v>
      </c>
      <c r="F203" s="3">
        <v>67</v>
      </c>
      <c r="G203" s="277">
        <v>43951</v>
      </c>
      <c r="H203" s="278">
        <v>1</v>
      </c>
      <c r="I203" s="278">
        <v>333.85</v>
      </c>
      <c r="J203" s="278" t="s">
        <v>4726</v>
      </c>
      <c r="K203" s="278" t="s">
        <v>12996</v>
      </c>
      <c r="L203" s="278" t="s">
        <v>4715</v>
      </c>
      <c r="O203"/>
    </row>
    <row r="204" spans="2:15">
      <c r="B204" t="s">
        <v>19408</v>
      </c>
      <c r="C204" s="3" t="s">
        <v>19809</v>
      </c>
      <c r="D204" s="3" t="s">
        <v>4708</v>
      </c>
      <c r="E204" s="3" t="s">
        <v>4708</v>
      </c>
      <c r="F204" s="3">
        <v>186</v>
      </c>
      <c r="G204" s="277">
        <v>43946</v>
      </c>
      <c r="H204" s="278">
        <v>1</v>
      </c>
      <c r="I204" s="278">
        <v>1951.46</v>
      </c>
      <c r="J204" s="278" t="s">
        <v>5324</v>
      </c>
      <c r="K204" s="278" t="s">
        <v>16947</v>
      </c>
      <c r="L204" s="278" t="s">
        <v>4715</v>
      </c>
      <c r="O204"/>
    </row>
    <row r="205" spans="2:15">
      <c r="B205" t="s">
        <v>14334</v>
      </c>
      <c r="C205" s="3" t="s">
        <v>19809</v>
      </c>
      <c r="D205" s="3" t="s">
        <v>4708</v>
      </c>
      <c r="E205" s="3" t="s">
        <v>4708</v>
      </c>
      <c r="F205" s="3">
        <v>60</v>
      </c>
      <c r="G205" s="277">
        <v>43941</v>
      </c>
      <c r="H205" s="278">
        <v>1</v>
      </c>
      <c r="I205" s="278">
        <v>3332.72</v>
      </c>
      <c r="J205" s="278" t="s">
        <v>5197</v>
      </c>
      <c r="K205" s="278" t="s">
        <v>14336</v>
      </c>
      <c r="L205" s="278" t="s">
        <v>4715</v>
      </c>
      <c r="O205"/>
    </row>
    <row r="206" spans="2:15">
      <c r="B206" t="s">
        <v>18773</v>
      </c>
      <c r="C206" s="3" t="s">
        <v>19809</v>
      </c>
      <c r="D206" s="3" t="s">
        <v>4708</v>
      </c>
      <c r="E206" s="3" t="s">
        <v>4708</v>
      </c>
      <c r="F206" s="3">
        <v>145</v>
      </c>
      <c r="G206" s="277">
        <v>43937</v>
      </c>
      <c r="H206" s="278">
        <v>1</v>
      </c>
      <c r="I206" s="278">
        <v>1951.46</v>
      </c>
      <c r="J206" s="278" t="s">
        <v>4726</v>
      </c>
      <c r="K206" s="278" t="s">
        <v>6241</v>
      </c>
      <c r="L206" s="278" t="s">
        <v>4715</v>
      </c>
      <c r="O206"/>
    </row>
    <row r="207" spans="2:15">
      <c r="B207" t="s">
        <v>12951</v>
      </c>
      <c r="C207" s="3" t="s">
        <v>19809</v>
      </c>
      <c r="D207" s="3" t="s">
        <v>4708</v>
      </c>
      <c r="E207" s="3" t="s">
        <v>4708</v>
      </c>
      <c r="F207" s="3">
        <v>38</v>
      </c>
      <c r="G207" s="277">
        <v>43936</v>
      </c>
      <c r="H207" s="278">
        <v>1</v>
      </c>
      <c r="I207" s="278">
        <v>389.49</v>
      </c>
      <c r="J207" s="278" t="s">
        <v>5197</v>
      </c>
      <c r="K207" s="278" t="s">
        <v>9192</v>
      </c>
      <c r="L207" s="278" t="s">
        <v>4715</v>
      </c>
      <c r="O207"/>
    </row>
    <row r="208" spans="2:15">
      <c r="B208" t="s">
        <v>13069</v>
      </c>
      <c r="C208" s="3" t="s">
        <v>19809</v>
      </c>
      <c r="D208" s="3" t="s">
        <v>4708</v>
      </c>
      <c r="E208" s="3" t="s">
        <v>4708</v>
      </c>
      <c r="F208" s="3">
        <v>41</v>
      </c>
      <c r="G208" s="277">
        <v>43929</v>
      </c>
      <c r="H208" s="278">
        <v>2</v>
      </c>
      <c r="I208" s="278">
        <v>3982.87</v>
      </c>
      <c r="J208" s="278" t="s">
        <v>4726</v>
      </c>
      <c r="K208" s="278" t="s">
        <v>4994</v>
      </c>
      <c r="L208" s="278" t="s">
        <v>4715</v>
      </c>
      <c r="O208"/>
    </row>
    <row r="209" spans="2:15">
      <c r="B209" t="s">
        <v>18148</v>
      </c>
      <c r="C209" s="3" t="s">
        <v>19809</v>
      </c>
      <c r="D209" s="3" t="s">
        <v>4708</v>
      </c>
      <c r="E209" s="3" t="s">
        <v>4708</v>
      </c>
      <c r="F209" s="3">
        <v>118</v>
      </c>
      <c r="G209" s="277">
        <v>43924</v>
      </c>
      <c r="H209" s="278">
        <v>1</v>
      </c>
      <c r="I209" s="278">
        <v>1363.76</v>
      </c>
      <c r="J209" s="278" t="s">
        <v>5324</v>
      </c>
      <c r="K209" s="278" t="s">
        <v>18149</v>
      </c>
      <c r="L209" s="278" t="s">
        <v>4715</v>
      </c>
      <c r="O209"/>
    </row>
    <row r="210" spans="2:15">
      <c r="B210" t="s">
        <v>14450</v>
      </c>
      <c r="C210" s="3" t="s">
        <v>19809</v>
      </c>
      <c r="D210" s="3" t="s">
        <v>4708</v>
      </c>
      <c r="E210" s="3" t="s">
        <v>4708</v>
      </c>
      <c r="F210" s="3">
        <v>61</v>
      </c>
      <c r="G210" s="277">
        <v>43924</v>
      </c>
      <c r="H210" s="278">
        <v>1</v>
      </c>
      <c r="I210" s="278">
        <v>3245.09</v>
      </c>
      <c r="J210" s="278" t="s">
        <v>5197</v>
      </c>
      <c r="K210" s="278" t="s">
        <v>14451</v>
      </c>
      <c r="L210" s="278" t="s">
        <v>4715</v>
      </c>
      <c r="O210"/>
    </row>
    <row r="211" spans="2:15">
      <c r="B211" t="s">
        <v>16157</v>
      </c>
      <c r="C211" s="3" t="s">
        <v>19809</v>
      </c>
      <c r="D211" s="3" t="s">
        <v>4708</v>
      </c>
      <c r="E211" s="3" t="s">
        <v>4708</v>
      </c>
      <c r="F211" s="3">
        <v>78</v>
      </c>
      <c r="G211" s="277">
        <v>43922</v>
      </c>
      <c r="H211" s="278">
        <v>1</v>
      </c>
      <c r="I211" s="278">
        <v>1363.76</v>
      </c>
      <c r="J211" s="278" t="s">
        <v>4726</v>
      </c>
      <c r="K211" s="278" t="s">
        <v>4994</v>
      </c>
      <c r="L211" s="278" t="s">
        <v>4715</v>
      </c>
      <c r="O211"/>
    </row>
    <row r="212" spans="2:15">
      <c r="B212" t="s">
        <v>13062</v>
      </c>
      <c r="C212" s="3" t="s">
        <v>19809</v>
      </c>
      <c r="D212" s="3" t="s">
        <v>4708</v>
      </c>
      <c r="E212" s="3" t="s">
        <v>4708</v>
      </c>
      <c r="F212" s="3">
        <v>41</v>
      </c>
      <c r="G212" s="277">
        <v>43920</v>
      </c>
      <c r="H212" s="278">
        <v>1</v>
      </c>
      <c r="I212" s="278">
        <v>3332.72</v>
      </c>
      <c r="J212" s="278" t="s">
        <v>5324</v>
      </c>
      <c r="K212" s="278" t="s">
        <v>13064</v>
      </c>
      <c r="L212" s="278" t="s">
        <v>4715</v>
      </c>
      <c r="O212"/>
    </row>
    <row r="213" spans="2:15">
      <c r="B213" t="s">
        <v>18452</v>
      </c>
      <c r="C213" s="3" t="s">
        <v>19809</v>
      </c>
      <c r="D213" s="3" t="s">
        <v>4708</v>
      </c>
      <c r="E213" s="3" t="s">
        <v>4708</v>
      </c>
      <c r="F213" s="3">
        <v>129</v>
      </c>
      <c r="G213" s="277">
        <v>43914</v>
      </c>
      <c r="H213" s="278">
        <v>1</v>
      </c>
      <c r="I213" s="278">
        <v>1363.76</v>
      </c>
      <c r="J213" s="278" t="s">
        <v>4726</v>
      </c>
      <c r="K213" s="278" t="s">
        <v>4994</v>
      </c>
      <c r="L213" s="278" t="s">
        <v>4715</v>
      </c>
      <c r="O213"/>
    </row>
    <row r="214" spans="2:15">
      <c r="B214" t="s">
        <v>19819</v>
      </c>
      <c r="C214" s="3" t="s">
        <v>19809</v>
      </c>
      <c r="D214" s="3" t="s">
        <v>4708</v>
      </c>
      <c r="E214" s="3" t="s">
        <v>4708</v>
      </c>
      <c r="F214" s="3">
        <v>43</v>
      </c>
      <c r="G214" s="277">
        <v>43914</v>
      </c>
      <c r="H214" s="278">
        <v>1</v>
      </c>
      <c r="I214" s="278">
        <v>2992.44</v>
      </c>
      <c r="J214" s="278" t="s">
        <v>4726</v>
      </c>
      <c r="K214" s="278" t="s">
        <v>5972</v>
      </c>
      <c r="L214" s="278" t="s">
        <v>4715</v>
      </c>
      <c r="O214"/>
    </row>
    <row r="215" spans="2:15">
      <c r="B215" t="s">
        <v>13809</v>
      </c>
      <c r="C215" s="3" t="s">
        <v>19809</v>
      </c>
      <c r="D215" s="3" t="s">
        <v>4708</v>
      </c>
      <c r="E215" s="3" t="s">
        <v>4708</v>
      </c>
      <c r="F215" s="3">
        <v>53</v>
      </c>
      <c r="G215" s="277">
        <v>43914</v>
      </c>
      <c r="H215" s="278">
        <v>2</v>
      </c>
      <c r="I215" s="278">
        <v>5657.54</v>
      </c>
      <c r="J215" s="278" t="s">
        <v>5324</v>
      </c>
      <c r="K215" s="278" t="s">
        <v>13811</v>
      </c>
      <c r="L215" s="278" t="s">
        <v>4715</v>
      </c>
      <c r="O215"/>
    </row>
    <row r="216" spans="2:15">
      <c r="B216" t="s">
        <v>13532</v>
      </c>
      <c r="C216" s="3" t="s">
        <v>19809</v>
      </c>
      <c r="D216" s="3" t="s">
        <v>4708</v>
      </c>
      <c r="E216" s="3" t="s">
        <v>4708</v>
      </c>
      <c r="F216" s="3">
        <v>50</v>
      </c>
      <c r="G216" s="277">
        <v>43907</v>
      </c>
      <c r="H216" s="278">
        <v>1</v>
      </c>
      <c r="I216" s="278">
        <v>3245.09</v>
      </c>
      <c r="J216" s="278" t="s">
        <v>5197</v>
      </c>
      <c r="K216" s="278" t="s">
        <v>12999</v>
      </c>
      <c r="L216" s="278" t="s">
        <v>4715</v>
      </c>
      <c r="O216"/>
    </row>
    <row r="217" spans="2:15">
      <c r="B217" t="s">
        <v>14894</v>
      </c>
      <c r="C217" s="3" t="s">
        <v>19809</v>
      </c>
      <c r="D217" s="3" t="s">
        <v>4708</v>
      </c>
      <c r="E217" s="3" t="s">
        <v>4708</v>
      </c>
      <c r="F217" s="3">
        <v>66</v>
      </c>
      <c r="G217" s="277">
        <v>43901</v>
      </c>
      <c r="H217" s="278">
        <v>1</v>
      </c>
      <c r="I217" s="278">
        <v>716.32</v>
      </c>
      <c r="J217" s="278" t="s">
        <v>4726</v>
      </c>
      <c r="K217" s="278" t="s">
        <v>6241</v>
      </c>
      <c r="L217" s="278" t="s">
        <v>4715</v>
      </c>
      <c r="O217"/>
    </row>
    <row r="218" spans="2:15">
      <c r="B218" t="s">
        <v>13792</v>
      </c>
      <c r="C218" s="3" t="s">
        <v>19809</v>
      </c>
      <c r="D218" s="3" t="s">
        <v>4708</v>
      </c>
      <c r="E218" s="3" t="s">
        <v>4708</v>
      </c>
      <c r="F218" s="3">
        <v>53</v>
      </c>
      <c r="G218" s="277">
        <v>43901</v>
      </c>
      <c r="H218" s="278">
        <v>2</v>
      </c>
      <c r="I218" s="278">
        <v>5657.54</v>
      </c>
      <c r="J218" s="278" t="s">
        <v>4726</v>
      </c>
      <c r="K218" s="278" t="s">
        <v>11774</v>
      </c>
      <c r="L218" s="278" t="s">
        <v>4715</v>
      </c>
      <c r="O218"/>
    </row>
    <row r="219" spans="2:15">
      <c r="B219" t="s">
        <v>13396</v>
      </c>
      <c r="C219" s="3" t="s">
        <v>19809</v>
      </c>
      <c r="D219" s="3" t="s">
        <v>4708</v>
      </c>
      <c r="E219" s="3" t="s">
        <v>4708</v>
      </c>
      <c r="F219" s="3">
        <v>48</v>
      </c>
      <c r="G219" s="277">
        <v>43899</v>
      </c>
      <c r="H219" s="278">
        <v>1</v>
      </c>
      <c r="I219" s="278">
        <v>1317.57</v>
      </c>
      <c r="J219" s="278" t="s">
        <v>5324</v>
      </c>
      <c r="K219" s="278" t="s">
        <v>13398</v>
      </c>
      <c r="L219" s="278" t="s">
        <v>4715</v>
      </c>
      <c r="O219"/>
    </row>
    <row r="220" spans="2:15">
      <c r="B220" t="s">
        <v>19820</v>
      </c>
      <c r="C220" s="3" t="s">
        <v>19809</v>
      </c>
      <c r="D220" s="3" t="s">
        <v>4708</v>
      </c>
      <c r="E220" s="3" t="s">
        <v>4708</v>
      </c>
      <c r="F220" s="3">
        <v>43</v>
      </c>
      <c r="G220" s="277">
        <v>43899</v>
      </c>
      <c r="H220" s="278">
        <v>1</v>
      </c>
      <c r="I220" s="278">
        <v>3332.72</v>
      </c>
      <c r="J220" s="278" t="s">
        <v>4753</v>
      </c>
      <c r="K220" s="278" t="s">
        <v>4753</v>
      </c>
      <c r="L220" s="278" t="s">
        <v>4715</v>
      </c>
      <c r="O220"/>
    </row>
    <row r="221" spans="2:15">
      <c r="B221" t="s">
        <v>18263</v>
      </c>
      <c r="C221" s="3" t="s">
        <v>19809</v>
      </c>
      <c r="D221" s="3" t="s">
        <v>4708</v>
      </c>
      <c r="E221" s="3" t="s">
        <v>4708</v>
      </c>
      <c r="F221" s="3">
        <v>122</v>
      </c>
      <c r="G221" s="277">
        <v>43893</v>
      </c>
      <c r="H221" s="278">
        <v>1</v>
      </c>
      <c r="I221" s="278">
        <v>1363.76</v>
      </c>
      <c r="J221" s="278" t="s">
        <v>4726</v>
      </c>
      <c r="K221" s="278" t="s">
        <v>4994</v>
      </c>
      <c r="L221" s="278" t="s">
        <v>4715</v>
      </c>
      <c r="O221"/>
    </row>
    <row r="222" spans="2:15">
      <c r="B222" t="s">
        <v>16778</v>
      </c>
      <c r="C222" s="3" t="s">
        <v>19809</v>
      </c>
      <c r="D222" s="3" t="s">
        <v>4708</v>
      </c>
      <c r="E222" s="3" t="s">
        <v>4708</v>
      </c>
      <c r="F222" s="3">
        <v>85</v>
      </c>
      <c r="G222" s="277">
        <v>43893</v>
      </c>
      <c r="H222" s="278">
        <v>1</v>
      </c>
      <c r="I222" s="278">
        <v>333.85</v>
      </c>
      <c r="J222" s="278" t="s">
        <v>4726</v>
      </c>
      <c r="K222" s="278" t="s">
        <v>11774</v>
      </c>
      <c r="L222" s="278" t="s">
        <v>4715</v>
      </c>
      <c r="O222"/>
    </row>
    <row r="223" spans="2:15">
      <c r="B223" t="s">
        <v>19821</v>
      </c>
      <c r="C223" s="3" t="s">
        <v>19809</v>
      </c>
      <c r="D223" s="3" t="s">
        <v>4708</v>
      </c>
      <c r="E223" s="3" t="s">
        <v>4708</v>
      </c>
      <c r="F223" s="3">
        <v>59</v>
      </c>
      <c r="G223" s="277">
        <v>43889</v>
      </c>
      <c r="H223" s="278">
        <v>1</v>
      </c>
      <c r="I223" s="278">
        <v>4602.93</v>
      </c>
      <c r="J223" s="278" t="s">
        <v>4753</v>
      </c>
      <c r="K223" s="278" t="s">
        <v>4753</v>
      </c>
      <c r="L223" s="278" t="s">
        <v>4715</v>
      </c>
      <c r="O223"/>
    </row>
    <row r="224" spans="2:15">
      <c r="B224" t="s">
        <v>13495</v>
      </c>
      <c r="C224" s="3" t="s">
        <v>19809</v>
      </c>
      <c r="D224" s="3" t="s">
        <v>4708</v>
      </c>
      <c r="E224" s="3" t="s">
        <v>4708</v>
      </c>
      <c r="F224" s="3">
        <v>49</v>
      </c>
      <c r="G224" s="277">
        <v>43887</v>
      </c>
      <c r="H224" s="278">
        <v>2</v>
      </c>
      <c r="I224" s="278">
        <v>5657.54</v>
      </c>
      <c r="J224" s="278" t="s">
        <v>4726</v>
      </c>
      <c r="K224" s="278" t="s">
        <v>8841</v>
      </c>
      <c r="L224" s="278" t="s">
        <v>4715</v>
      </c>
      <c r="O224"/>
    </row>
    <row r="225" spans="2:15">
      <c r="B225" t="s">
        <v>19822</v>
      </c>
      <c r="C225" s="3" t="s">
        <v>19809</v>
      </c>
      <c r="D225" s="3" t="s">
        <v>4708</v>
      </c>
      <c r="E225" s="3" t="s">
        <v>4708</v>
      </c>
      <c r="F225" s="3">
        <v>76</v>
      </c>
      <c r="G225" s="277">
        <v>43881</v>
      </c>
      <c r="H225" s="278">
        <v>1</v>
      </c>
      <c r="I225" s="278">
        <v>333.85</v>
      </c>
      <c r="J225" s="278" t="s">
        <v>4726</v>
      </c>
      <c r="K225" s="278" t="s">
        <v>10477</v>
      </c>
      <c r="L225" s="278" t="s">
        <v>4715</v>
      </c>
      <c r="O225"/>
    </row>
    <row r="226" spans="2:15">
      <c r="B226" t="s">
        <v>13167</v>
      </c>
      <c r="C226" s="3" t="s">
        <v>19809</v>
      </c>
      <c r="D226" s="3" t="s">
        <v>4708</v>
      </c>
      <c r="E226" s="3" t="s">
        <v>4708</v>
      </c>
      <c r="F226" s="3">
        <v>43</v>
      </c>
      <c r="G226" s="277">
        <v>43880</v>
      </c>
      <c r="H226" s="278">
        <v>1</v>
      </c>
      <c r="I226" s="278">
        <v>389.49</v>
      </c>
      <c r="J226" s="278" t="s">
        <v>5197</v>
      </c>
      <c r="K226" s="278" t="s">
        <v>13169</v>
      </c>
      <c r="L226" s="278" t="s">
        <v>4715</v>
      </c>
      <c r="O226"/>
    </row>
    <row r="227" spans="2:15">
      <c r="B227" t="s">
        <v>19823</v>
      </c>
      <c r="C227" s="3" t="s">
        <v>19809</v>
      </c>
      <c r="D227" s="3" t="s">
        <v>4708</v>
      </c>
      <c r="E227" s="3" t="s">
        <v>4708</v>
      </c>
      <c r="F227" s="3">
        <v>41</v>
      </c>
      <c r="G227" s="277">
        <v>43878</v>
      </c>
      <c r="H227" s="278">
        <v>1</v>
      </c>
      <c r="I227" s="278">
        <v>500.78</v>
      </c>
      <c r="J227" s="278" t="s">
        <v>4726</v>
      </c>
      <c r="K227" s="278" t="s">
        <v>5972</v>
      </c>
      <c r="L227" s="278" t="s">
        <v>4715</v>
      </c>
      <c r="O227"/>
    </row>
    <row r="228" spans="2:15">
      <c r="B228" t="s">
        <v>13279</v>
      </c>
      <c r="C228" s="3" t="s">
        <v>19809</v>
      </c>
      <c r="D228" s="3" t="s">
        <v>4708</v>
      </c>
      <c r="E228" s="3" t="s">
        <v>4708</v>
      </c>
      <c r="F228" s="3">
        <v>46</v>
      </c>
      <c r="G228" s="277">
        <v>43852</v>
      </c>
      <c r="H228" s="278">
        <v>1</v>
      </c>
      <c r="I228" s="278">
        <v>3332.72</v>
      </c>
      <c r="J228" s="278" t="s">
        <v>4726</v>
      </c>
      <c r="K228" s="278" t="s">
        <v>5972</v>
      </c>
      <c r="L228" s="278" t="s">
        <v>4715</v>
      </c>
      <c r="O228"/>
    </row>
    <row r="229" spans="2:15">
      <c r="B229" t="s">
        <v>18634</v>
      </c>
      <c r="C229" s="3" t="s">
        <v>19809</v>
      </c>
      <c r="D229" s="3" t="s">
        <v>4708</v>
      </c>
      <c r="E229" s="3" t="s">
        <v>4708</v>
      </c>
      <c r="F229" s="3">
        <v>137</v>
      </c>
      <c r="G229" s="277">
        <v>43850</v>
      </c>
      <c r="H229" s="278">
        <v>1</v>
      </c>
      <c r="I229" s="278">
        <v>1363.76</v>
      </c>
      <c r="J229" s="278" t="s">
        <v>5197</v>
      </c>
      <c r="K229" s="278" t="s">
        <v>17409</v>
      </c>
      <c r="L229" s="278" t="s">
        <v>4715</v>
      </c>
      <c r="O229"/>
    </row>
    <row r="230" spans="2:15">
      <c r="B230" t="s">
        <v>18187</v>
      </c>
      <c r="C230" s="3" t="s">
        <v>19809</v>
      </c>
      <c r="D230" s="3" t="s">
        <v>4708</v>
      </c>
      <c r="E230" s="3" t="s">
        <v>4708</v>
      </c>
      <c r="F230" s="3">
        <v>119</v>
      </c>
      <c r="G230" s="277">
        <v>43847</v>
      </c>
      <c r="H230" s="278">
        <v>1</v>
      </c>
      <c r="I230" s="278">
        <v>1363.76</v>
      </c>
      <c r="J230" s="278" t="s">
        <v>4726</v>
      </c>
      <c r="K230" s="278" t="s">
        <v>5889</v>
      </c>
      <c r="L230" s="278" t="s">
        <v>4715</v>
      </c>
      <c r="O230"/>
    </row>
    <row r="231" spans="2:15">
      <c r="B231" t="s">
        <v>19824</v>
      </c>
      <c r="C231" s="3" t="s">
        <v>19809</v>
      </c>
      <c r="D231" s="3" t="s">
        <v>4708</v>
      </c>
      <c r="E231" s="3" t="s">
        <v>4708</v>
      </c>
      <c r="F231" s="3">
        <v>50</v>
      </c>
      <c r="G231" s="277">
        <v>43847</v>
      </c>
      <c r="H231" s="278">
        <v>1</v>
      </c>
      <c r="I231" s="278">
        <v>2992.44</v>
      </c>
      <c r="J231" s="278" t="s">
        <v>4753</v>
      </c>
      <c r="K231" s="278" t="s">
        <v>4753</v>
      </c>
      <c r="L231" s="278" t="s">
        <v>4715</v>
      </c>
      <c r="O231"/>
    </row>
    <row r="232" spans="2:15">
      <c r="B232" t="s">
        <v>17084</v>
      </c>
      <c r="C232" s="3" t="s">
        <v>19809</v>
      </c>
      <c r="D232" s="3" t="s">
        <v>4708</v>
      </c>
      <c r="E232" s="3" t="s">
        <v>4708</v>
      </c>
      <c r="F232" s="3">
        <v>89</v>
      </c>
      <c r="G232" s="277">
        <v>43845</v>
      </c>
      <c r="H232" s="278">
        <v>1</v>
      </c>
      <c r="I232" s="278">
        <v>1363.76</v>
      </c>
      <c r="J232" s="278" t="s">
        <v>4726</v>
      </c>
      <c r="K232" s="278" t="s">
        <v>5889</v>
      </c>
      <c r="L232" s="278" t="s">
        <v>4715</v>
      </c>
      <c r="O232"/>
    </row>
    <row r="233" spans="2:15">
      <c r="B233" t="s">
        <v>13435</v>
      </c>
      <c r="C233" s="3" t="s">
        <v>19809</v>
      </c>
      <c r="D233" s="3" t="s">
        <v>4708</v>
      </c>
      <c r="E233" s="3" t="s">
        <v>4708</v>
      </c>
      <c r="F233" s="3">
        <v>49</v>
      </c>
      <c r="G233" s="277">
        <v>43845</v>
      </c>
      <c r="H233" s="278">
        <v>1</v>
      </c>
      <c r="I233" s="278">
        <v>3332.72</v>
      </c>
      <c r="J233" s="278" t="s">
        <v>4726</v>
      </c>
      <c r="K233" s="278" t="s">
        <v>11774</v>
      </c>
      <c r="L233" s="278" t="s">
        <v>4715</v>
      </c>
      <c r="O233"/>
    </row>
    <row r="234" spans="2:15">
      <c r="B234" t="s">
        <v>14306</v>
      </c>
      <c r="C234" s="3" t="s">
        <v>19809</v>
      </c>
      <c r="D234" s="3" t="s">
        <v>4708</v>
      </c>
      <c r="E234" s="3" t="s">
        <v>4708</v>
      </c>
      <c r="F234" s="3">
        <v>59</v>
      </c>
      <c r="G234" s="277">
        <v>43844</v>
      </c>
      <c r="H234" s="278">
        <v>2</v>
      </c>
      <c r="I234" s="278">
        <v>3982.87</v>
      </c>
      <c r="J234" s="278" t="s">
        <v>5324</v>
      </c>
      <c r="K234" s="278" t="s">
        <v>14307</v>
      </c>
      <c r="L234" s="278" t="s">
        <v>4715</v>
      </c>
      <c r="O234"/>
    </row>
    <row r="235" spans="2:15">
      <c r="B235" t="s">
        <v>19825</v>
      </c>
      <c r="C235" s="3" t="s">
        <v>19809</v>
      </c>
      <c r="D235" s="3" t="s">
        <v>4708</v>
      </c>
      <c r="E235" s="3" t="s">
        <v>4708</v>
      </c>
      <c r="F235" s="3">
        <v>83</v>
      </c>
      <c r="G235" s="277">
        <v>43844</v>
      </c>
      <c r="H235" s="278">
        <v>1</v>
      </c>
      <c r="I235" s="278">
        <v>166.93</v>
      </c>
      <c r="J235" s="278" t="s">
        <v>4753</v>
      </c>
      <c r="K235" s="278" t="s">
        <v>4753</v>
      </c>
      <c r="L235" s="278" t="s">
        <v>4715</v>
      </c>
      <c r="O235"/>
    </row>
    <row r="236" spans="2:15">
      <c r="B236" t="s">
        <v>14045</v>
      </c>
      <c r="C236" s="3" t="s">
        <v>19809</v>
      </c>
      <c r="D236" s="3" t="s">
        <v>4708</v>
      </c>
      <c r="E236" s="3" t="s">
        <v>4708</v>
      </c>
      <c r="F236" s="3">
        <v>56</v>
      </c>
      <c r="G236" s="277">
        <v>43844</v>
      </c>
      <c r="H236" s="278">
        <v>1</v>
      </c>
      <c r="I236" s="278">
        <v>3332.72</v>
      </c>
      <c r="J236" s="278" t="s">
        <v>4726</v>
      </c>
      <c r="K236" s="278" t="s">
        <v>14047</v>
      </c>
      <c r="L236" s="278" t="s">
        <v>4715</v>
      </c>
      <c r="O236"/>
    </row>
    <row r="237" spans="2:15">
      <c r="B237" t="s">
        <v>17933</v>
      </c>
      <c r="C237" s="3" t="s">
        <v>19809</v>
      </c>
      <c r="D237" s="3" t="s">
        <v>4708</v>
      </c>
      <c r="E237" s="3" t="s">
        <v>4708</v>
      </c>
      <c r="F237" s="3">
        <v>111</v>
      </c>
      <c r="G237" s="277">
        <v>43840</v>
      </c>
      <c r="H237" s="278">
        <v>1</v>
      </c>
      <c r="I237" s="278">
        <v>1363.76</v>
      </c>
      <c r="J237" s="278" t="s">
        <v>5197</v>
      </c>
      <c r="K237" s="278" t="s">
        <v>17934</v>
      </c>
      <c r="L237" s="278" t="s">
        <v>4715</v>
      </c>
      <c r="O237"/>
    </row>
    <row r="238" spans="2:15">
      <c r="B238" t="s">
        <v>15627</v>
      </c>
      <c r="C238" s="3" t="s">
        <v>19809</v>
      </c>
      <c r="D238" s="3" t="s">
        <v>4708</v>
      </c>
      <c r="E238" s="3" t="s">
        <v>4708</v>
      </c>
      <c r="F238" s="3">
        <v>73</v>
      </c>
      <c r="G238" s="277">
        <v>43839</v>
      </c>
      <c r="H238" s="278">
        <v>3</v>
      </c>
      <c r="I238" s="278">
        <v>1419.69</v>
      </c>
      <c r="J238" s="278" t="s">
        <v>5324</v>
      </c>
      <c r="K238" s="278" t="s">
        <v>15629</v>
      </c>
      <c r="L238" s="278" t="s">
        <v>4715</v>
      </c>
      <c r="O238"/>
    </row>
    <row r="239" spans="2:15">
      <c r="B239" t="s">
        <v>19041</v>
      </c>
      <c r="C239" s="3" t="s">
        <v>19809</v>
      </c>
      <c r="D239" s="3" t="s">
        <v>4708</v>
      </c>
      <c r="E239" s="3" t="s">
        <v>4708</v>
      </c>
      <c r="F239" s="3">
        <v>162</v>
      </c>
      <c r="G239" s="277">
        <v>43838</v>
      </c>
      <c r="H239" s="278">
        <v>1</v>
      </c>
      <c r="I239" s="278">
        <v>1374.56</v>
      </c>
      <c r="J239" s="278" t="s">
        <v>5197</v>
      </c>
      <c r="K239" s="278" t="s">
        <v>17934</v>
      </c>
      <c r="L239" s="278" t="s">
        <v>4715</v>
      </c>
      <c r="O239"/>
    </row>
    <row r="240" spans="2:15">
      <c r="B240" t="s">
        <v>13629</v>
      </c>
      <c r="C240" s="3" t="s">
        <v>19809</v>
      </c>
      <c r="D240" s="3" t="s">
        <v>4708</v>
      </c>
      <c r="E240" s="3" t="s">
        <v>4708</v>
      </c>
      <c r="F240" s="3">
        <v>51</v>
      </c>
      <c r="G240" s="277">
        <v>43837</v>
      </c>
      <c r="H240" s="278">
        <v>1</v>
      </c>
      <c r="I240" s="278">
        <v>3332.72</v>
      </c>
      <c r="J240" s="278" t="s">
        <v>4726</v>
      </c>
      <c r="K240" s="278" t="s">
        <v>13122</v>
      </c>
      <c r="L240" s="278" t="s">
        <v>4715</v>
      </c>
      <c r="O240"/>
    </row>
    <row r="241" spans="2:15">
      <c r="B241" t="s">
        <v>13631</v>
      </c>
      <c r="C241" s="3" t="s">
        <v>19809</v>
      </c>
      <c r="D241" s="3" t="s">
        <v>4708</v>
      </c>
      <c r="E241" s="3" t="s">
        <v>4708</v>
      </c>
      <c r="F241" s="3">
        <v>51</v>
      </c>
      <c r="G241" s="277">
        <v>43833</v>
      </c>
      <c r="H241" s="278">
        <v>1</v>
      </c>
      <c r="I241" s="278">
        <v>4033.77</v>
      </c>
      <c r="J241" s="278" t="s">
        <v>5324</v>
      </c>
      <c r="K241" s="278" t="s">
        <v>13633</v>
      </c>
      <c r="L241" s="278" t="s">
        <v>4715</v>
      </c>
      <c r="O241"/>
    </row>
    <row r="242" spans="2:15">
      <c r="B242" t="s">
        <v>19826</v>
      </c>
      <c r="C242" s="3" t="s">
        <v>19809</v>
      </c>
      <c r="D242" s="3" t="s">
        <v>4708</v>
      </c>
      <c r="E242" s="3" t="s">
        <v>4708</v>
      </c>
      <c r="F242" s="3">
        <v>54</v>
      </c>
      <c r="G242" s="277">
        <v>43832</v>
      </c>
      <c r="H242" s="278">
        <v>1</v>
      </c>
      <c r="I242" s="278">
        <v>3332.72</v>
      </c>
      <c r="J242" s="278" t="s">
        <v>4753</v>
      </c>
      <c r="K242" s="278" t="s">
        <v>4753</v>
      </c>
      <c r="L242" s="278" t="s">
        <v>4715</v>
      </c>
      <c r="O242"/>
    </row>
    <row r="243" spans="2:15">
      <c r="B243" t="s">
        <v>17439</v>
      </c>
      <c r="C243" s="3" t="s">
        <v>19809</v>
      </c>
      <c r="D243" s="3" t="s">
        <v>4708</v>
      </c>
      <c r="E243" s="3" t="s">
        <v>4708</v>
      </c>
      <c r="F243" s="3">
        <v>97</v>
      </c>
      <c r="G243" s="277">
        <v>43829</v>
      </c>
      <c r="H243" s="278">
        <v>1</v>
      </c>
      <c r="I243" s="278">
        <v>1363.76</v>
      </c>
      <c r="J243" s="278" t="s">
        <v>5197</v>
      </c>
      <c r="K243" s="278" t="s">
        <v>4423</v>
      </c>
      <c r="L243" s="278" t="s">
        <v>4715</v>
      </c>
      <c r="O243"/>
    </row>
    <row r="244" spans="2:15">
      <c r="B244" t="s">
        <v>15989</v>
      </c>
      <c r="C244" s="3" t="s">
        <v>19809</v>
      </c>
      <c r="D244" s="3" t="s">
        <v>4708</v>
      </c>
      <c r="E244" s="3" t="s">
        <v>4708</v>
      </c>
      <c r="F244" s="3">
        <v>76</v>
      </c>
      <c r="G244" s="277">
        <v>43819</v>
      </c>
      <c r="H244" s="278">
        <v>1</v>
      </c>
      <c r="I244" s="278">
        <v>333.85</v>
      </c>
      <c r="J244" s="278" t="s">
        <v>4726</v>
      </c>
      <c r="K244" s="278" t="s">
        <v>13283</v>
      </c>
      <c r="L244" s="278" t="s">
        <v>4715</v>
      </c>
      <c r="O244"/>
    </row>
    <row r="245" spans="2:15">
      <c r="B245" t="s">
        <v>13260</v>
      </c>
      <c r="C245" s="3" t="s">
        <v>19809</v>
      </c>
      <c r="D245" s="3" t="s">
        <v>4708</v>
      </c>
      <c r="E245" s="3" t="s">
        <v>4708</v>
      </c>
      <c r="F245" s="3">
        <v>46</v>
      </c>
      <c r="G245" s="277">
        <v>43819</v>
      </c>
      <c r="H245" s="278">
        <v>1</v>
      </c>
      <c r="I245" s="278">
        <v>3332.72</v>
      </c>
      <c r="J245" s="278" t="s">
        <v>4726</v>
      </c>
      <c r="K245" s="278" t="s">
        <v>5889</v>
      </c>
      <c r="L245" s="278" t="s">
        <v>4715</v>
      </c>
      <c r="O245"/>
    </row>
    <row r="246" spans="2:15">
      <c r="B246" t="s">
        <v>19827</v>
      </c>
      <c r="C246" s="3" t="s">
        <v>19809</v>
      </c>
      <c r="D246" s="3" t="s">
        <v>4708</v>
      </c>
      <c r="E246" s="3" t="s">
        <v>4708</v>
      </c>
      <c r="F246" s="3">
        <v>52</v>
      </c>
      <c r="G246" s="277">
        <v>43816</v>
      </c>
      <c r="H246" s="278">
        <v>1</v>
      </c>
      <c r="I246" s="278">
        <v>2992.44</v>
      </c>
      <c r="J246" s="278" t="s">
        <v>4753</v>
      </c>
      <c r="K246" s="278" t="s">
        <v>4753</v>
      </c>
      <c r="L246" s="278" t="s">
        <v>4715</v>
      </c>
      <c r="O246"/>
    </row>
    <row r="247" spans="2:15">
      <c r="B247" t="s">
        <v>14654</v>
      </c>
      <c r="C247" s="3" t="s">
        <v>19809</v>
      </c>
      <c r="D247" s="3" t="s">
        <v>4708</v>
      </c>
      <c r="E247" s="3" t="s">
        <v>4708</v>
      </c>
      <c r="F247" s="3">
        <v>63</v>
      </c>
      <c r="G247" s="277">
        <v>43813</v>
      </c>
      <c r="H247" s="278">
        <v>1</v>
      </c>
      <c r="I247" s="278">
        <v>3649.02</v>
      </c>
      <c r="J247" s="278" t="s">
        <v>5324</v>
      </c>
      <c r="K247" s="278" t="s">
        <v>14656</v>
      </c>
      <c r="L247" s="278" t="s">
        <v>4715</v>
      </c>
      <c r="O247"/>
    </row>
    <row r="248" spans="2:15">
      <c r="B248" t="s">
        <v>14394</v>
      </c>
      <c r="C248" s="3" t="s">
        <v>19809</v>
      </c>
      <c r="D248" s="3" t="s">
        <v>4708</v>
      </c>
      <c r="E248" s="3" t="s">
        <v>4708</v>
      </c>
      <c r="F248" s="3">
        <v>60</v>
      </c>
      <c r="G248" s="277">
        <v>43809</v>
      </c>
      <c r="H248" s="278">
        <v>1</v>
      </c>
      <c r="I248" s="278">
        <v>3332.72</v>
      </c>
      <c r="J248" s="278" t="s">
        <v>5324</v>
      </c>
      <c r="K248" s="278" t="s">
        <v>6241</v>
      </c>
      <c r="L248" s="278" t="s">
        <v>4715</v>
      </c>
      <c r="O248"/>
    </row>
    <row r="249" spans="2:15">
      <c r="B249" t="s">
        <v>14557</v>
      </c>
      <c r="C249" s="3" t="s">
        <v>19809</v>
      </c>
      <c r="D249" s="3" t="s">
        <v>4708</v>
      </c>
      <c r="E249" s="3" t="s">
        <v>4708</v>
      </c>
      <c r="F249" s="3">
        <v>62</v>
      </c>
      <c r="G249" s="277">
        <v>43809</v>
      </c>
      <c r="H249" s="278">
        <v>1</v>
      </c>
      <c r="I249" s="278">
        <v>3332.72</v>
      </c>
      <c r="J249" s="278" t="s">
        <v>4726</v>
      </c>
      <c r="K249" s="278" t="s">
        <v>14558</v>
      </c>
      <c r="L249" s="278" t="s">
        <v>4715</v>
      </c>
      <c r="O249"/>
    </row>
    <row r="250" spans="2:15">
      <c r="B250" t="s">
        <v>13957</v>
      </c>
      <c r="C250" s="3" t="s">
        <v>19809</v>
      </c>
      <c r="D250" s="3" t="s">
        <v>4708</v>
      </c>
      <c r="E250" s="3" t="s">
        <v>4708</v>
      </c>
      <c r="F250" s="3">
        <v>55</v>
      </c>
      <c r="G250" s="277">
        <v>43808</v>
      </c>
      <c r="H250" s="278">
        <v>1</v>
      </c>
      <c r="I250" s="278">
        <v>3332.72</v>
      </c>
      <c r="J250" s="278" t="s">
        <v>4726</v>
      </c>
      <c r="K250" s="278" t="s">
        <v>7606</v>
      </c>
      <c r="L250" s="278" t="s">
        <v>4715</v>
      </c>
      <c r="O250"/>
    </row>
    <row r="251" spans="2:15">
      <c r="B251" t="s">
        <v>13741</v>
      </c>
      <c r="C251" s="3" t="s">
        <v>19809</v>
      </c>
      <c r="D251" s="3" t="s">
        <v>4708</v>
      </c>
      <c r="E251" s="3" t="s">
        <v>4708</v>
      </c>
      <c r="F251" s="3">
        <v>52</v>
      </c>
      <c r="G251" s="277">
        <v>43806</v>
      </c>
      <c r="H251" s="278">
        <v>1</v>
      </c>
      <c r="I251" s="278">
        <v>3245.09</v>
      </c>
      <c r="J251" s="278" t="s">
        <v>5324</v>
      </c>
      <c r="K251" s="278" t="s">
        <v>13398</v>
      </c>
      <c r="L251" s="278" t="s">
        <v>4715</v>
      </c>
      <c r="O251"/>
    </row>
    <row r="252" spans="2:15">
      <c r="B252" t="s">
        <v>14145</v>
      </c>
      <c r="C252" s="3" t="s">
        <v>19809</v>
      </c>
      <c r="D252" s="3" t="s">
        <v>4708</v>
      </c>
      <c r="E252" s="3" t="s">
        <v>4708</v>
      </c>
      <c r="F252" s="3">
        <v>57</v>
      </c>
      <c r="G252" s="277">
        <v>43806</v>
      </c>
      <c r="H252" s="278">
        <v>1</v>
      </c>
      <c r="I252" s="278">
        <v>3332.72</v>
      </c>
      <c r="J252" s="278" t="s">
        <v>4726</v>
      </c>
      <c r="K252" s="278" t="s">
        <v>14146</v>
      </c>
      <c r="L252" s="278" t="s">
        <v>4715</v>
      </c>
      <c r="O252"/>
    </row>
    <row r="253" spans="2:15">
      <c r="B253" t="s">
        <v>13515</v>
      </c>
      <c r="C253" s="3" t="s">
        <v>19809</v>
      </c>
      <c r="D253" s="3" t="s">
        <v>4708</v>
      </c>
      <c r="E253" s="3" t="s">
        <v>4708</v>
      </c>
      <c r="F253" s="3">
        <v>50</v>
      </c>
      <c r="G253" s="277">
        <v>43805</v>
      </c>
      <c r="H253" s="278">
        <v>1</v>
      </c>
      <c r="I253" s="278">
        <v>3332.72</v>
      </c>
      <c r="J253" s="278" t="s">
        <v>4726</v>
      </c>
      <c r="K253" s="278" t="s">
        <v>7955</v>
      </c>
      <c r="L253" s="278" t="s">
        <v>4715</v>
      </c>
      <c r="O253"/>
    </row>
    <row r="254" spans="2:15">
      <c r="B254" t="s">
        <v>15915</v>
      </c>
      <c r="C254" s="3" t="s">
        <v>19809</v>
      </c>
      <c r="D254" s="3" t="s">
        <v>4708</v>
      </c>
      <c r="E254" s="3" t="s">
        <v>4708</v>
      </c>
      <c r="F254" s="3">
        <v>75</v>
      </c>
      <c r="G254" s="277">
        <v>43803</v>
      </c>
      <c r="H254" s="278">
        <v>1</v>
      </c>
      <c r="I254" s="278">
        <v>55.64</v>
      </c>
      <c r="J254" s="278" t="s">
        <v>4726</v>
      </c>
      <c r="K254" s="278" t="s">
        <v>13283</v>
      </c>
      <c r="L254" s="278" t="s">
        <v>4715</v>
      </c>
      <c r="O254"/>
    </row>
    <row r="255" spans="2:15">
      <c r="B255" t="s">
        <v>15791</v>
      </c>
      <c r="C255" s="3" t="s">
        <v>19809</v>
      </c>
      <c r="D255" s="3" t="s">
        <v>4708</v>
      </c>
      <c r="E255" s="3" t="s">
        <v>4708</v>
      </c>
      <c r="F255" s="3">
        <v>74</v>
      </c>
      <c r="G255" s="277">
        <v>43803</v>
      </c>
      <c r="H255" s="278">
        <v>1</v>
      </c>
      <c r="I255" s="278">
        <v>1363.76</v>
      </c>
      <c r="J255" s="278" t="s">
        <v>5324</v>
      </c>
      <c r="K255" s="278" t="s">
        <v>14656</v>
      </c>
      <c r="L255" s="278" t="s">
        <v>4715</v>
      </c>
      <c r="O255"/>
    </row>
    <row r="256" spans="2:15">
      <c r="B256" t="s">
        <v>13536</v>
      </c>
      <c r="C256" s="3" t="s">
        <v>19809</v>
      </c>
      <c r="D256" s="3" t="s">
        <v>4708</v>
      </c>
      <c r="E256" s="3" t="s">
        <v>4708</v>
      </c>
      <c r="F256" s="3">
        <v>50</v>
      </c>
      <c r="G256" s="277">
        <v>43802</v>
      </c>
      <c r="H256" s="278">
        <v>1</v>
      </c>
      <c r="I256" s="278">
        <v>3332.72</v>
      </c>
      <c r="J256" s="278" t="s">
        <v>4726</v>
      </c>
      <c r="K256" s="278" t="s">
        <v>4994</v>
      </c>
      <c r="L256" s="278" t="s">
        <v>4715</v>
      </c>
      <c r="O256"/>
    </row>
    <row r="257" spans="2:15">
      <c r="B257" t="s">
        <v>18663</v>
      </c>
      <c r="C257" s="3" t="s">
        <v>19809</v>
      </c>
      <c r="D257" s="3" t="s">
        <v>4708</v>
      </c>
      <c r="E257" s="3" t="s">
        <v>4708</v>
      </c>
      <c r="F257" s="3">
        <v>139</v>
      </c>
      <c r="G257" s="277">
        <v>43798</v>
      </c>
      <c r="H257" s="278">
        <v>1</v>
      </c>
      <c r="I257" s="278">
        <v>1363.76</v>
      </c>
      <c r="J257" s="278" t="s">
        <v>4726</v>
      </c>
      <c r="K257" s="278" t="s">
        <v>4994</v>
      </c>
      <c r="L257" s="278" t="s">
        <v>4715</v>
      </c>
      <c r="O257"/>
    </row>
    <row r="258" spans="2:15">
      <c r="B258" t="s">
        <v>17474</v>
      </c>
      <c r="C258" s="3" t="s">
        <v>19809</v>
      </c>
      <c r="D258" s="3" t="s">
        <v>4708</v>
      </c>
      <c r="E258" s="3" t="s">
        <v>4708</v>
      </c>
      <c r="F258" s="3">
        <v>98</v>
      </c>
      <c r="G258" s="277">
        <v>43798</v>
      </c>
      <c r="H258" s="278">
        <v>1</v>
      </c>
      <c r="I258" s="278">
        <v>3525.62</v>
      </c>
      <c r="J258" s="278" t="s">
        <v>4726</v>
      </c>
      <c r="K258" s="278" t="s">
        <v>13283</v>
      </c>
      <c r="L258" s="278" t="s">
        <v>4715</v>
      </c>
      <c r="O258"/>
    </row>
    <row r="259" spans="2:15">
      <c r="B259" t="s">
        <v>14048</v>
      </c>
      <c r="C259" s="3" t="s">
        <v>19809</v>
      </c>
      <c r="D259" s="3" t="s">
        <v>4708</v>
      </c>
      <c r="E259" s="3" t="s">
        <v>4708</v>
      </c>
      <c r="F259" s="3">
        <v>56</v>
      </c>
      <c r="G259" s="277">
        <v>43796</v>
      </c>
      <c r="H259" s="278">
        <v>1</v>
      </c>
      <c r="I259" s="278">
        <v>3332.72</v>
      </c>
      <c r="J259" s="278" t="s">
        <v>4726</v>
      </c>
      <c r="K259" s="278" t="s">
        <v>7955</v>
      </c>
      <c r="L259" s="278" t="s">
        <v>4715</v>
      </c>
      <c r="O259"/>
    </row>
    <row r="260" spans="2:15">
      <c r="B260" t="s">
        <v>13453</v>
      </c>
      <c r="C260" s="3" t="s">
        <v>19809</v>
      </c>
      <c r="D260" s="3" t="s">
        <v>4708</v>
      </c>
      <c r="E260" s="3" t="s">
        <v>4708</v>
      </c>
      <c r="F260" s="3">
        <v>49</v>
      </c>
      <c r="G260" s="277">
        <v>43796</v>
      </c>
      <c r="H260" s="278">
        <v>1</v>
      </c>
      <c r="I260" s="278">
        <v>3332.72</v>
      </c>
      <c r="J260" s="278" t="s">
        <v>5197</v>
      </c>
      <c r="K260" s="278" t="s">
        <v>12352</v>
      </c>
      <c r="L260" s="278" t="s">
        <v>4715</v>
      </c>
      <c r="O260"/>
    </row>
    <row r="261" spans="2:15">
      <c r="B261" t="s">
        <v>13120</v>
      </c>
      <c r="C261" s="3" t="s">
        <v>19809</v>
      </c>
      <c r="D261" s="3" t="s">
        <v>4708</v>
      </c>
      <c r="E261" s="3" t="s">
        <v>4708</v>
      </c>
      <c r="F261" s="3">
        <v>43</v>
      </c>
      <c r="G261" s="277">
        <v>43795</v>
      </c>
      <c r="H261" s="278">
        <v>2</v>
      </c>
      <c r="I261" s="278">
        <v>5657.54</v>
      </c>
      <c r="J261" s="278" t="s">
        <v>4726</v>
      </c>
      <c r="K261" s="278" t="s">
        <v>13122</v>
      </c>
      <c r="L261" s="278" t="s">
        <v>4715</v>
      </c>
      <c r="O261"/>
    </row>
    <row r="262" spans="2:15">
      <c r="B262" t="s">
        <v>14133</v>
      </c>
      <c r="C262" s="3" t="s">
        <v>19809</v>
      </c>
      <c r="D262" s="3" t="s">
        <v>4708</v>
      </c>
      <c r="E262" s="3" t="s">
        <v>4708</v>
      </c>
      <c r="F262" s="3">
        <v>57</v>
      </c>
      <c r="G262" s="277">
        <v>43791</v>
      </c>
      <c r="H262" s="278">
        <v>1</v>
      </c>
      <c r="I262" s="278">
        <v>3332.72</v>
      </c>
      <c r="J262" s="278" t="s">
        <v>4726</v>
      </c>
      <c r="K262" s="278" t="s">
        <v>4994</v>
      </c>
      <c r="L262" s="278" t="s">
        <v>4715</v>
      </c>
      <c r="O262"/>
    </row>
    <row r="263" spans="2:15">
      <c r="B263" t="s">
        <v>17841</v>
      </c>
      <c r="C263" s="3" t="s">
        <v>19809</v>
      </c>
      <c r="D263" s="3" t="s">
        <v>4708</v>
      </c>
      <c r="E263" s="3" t="s">
        <v>4708</v>
      </c>
      <c r="F263" s="3">
        <v>108</v>
      </c>
      <c r="G263" s="277">
        <v>43788</v>
      </c>
      <c r="H263" s="278">
        <v>2</v>
      </c>
      <c r="I263" s="278">
        <v>9501.9699999999993</v>
      </c>
      <c r="J263" s="278" t="s">
        <v>4726</v>
      </c>
      <c r="K263" s="278" t="s">
        <v>4994</v>
      </c>
      <c r="L263" s="278" t="s">
        <v>4715</v>
      </c>
      <c r="O263"/>
    </row>
    <row r="264" spans="2:15">
      <c r="B264" t="s">
        <v>15076</v>
      </c>
      <c r="C264" s="3" t="s">
        <v>19809</v>
      </c>
      <c r="D264" s="3" t="s">
        <v>4708</v>
      </c>
      <c r="E264" s="3" t="s">
        <v>4708</v>
      </c>
      <c r="F264" s="3">
        <v>68</v>
      </c>
      <c r="G264" s="277">
        <v>43788</v>
      </c>
      <c r="H264" s="278">
        <v>1</v>
      </c>
      <c r="I264" s="278">
        <v>1363.76</v>
      </c>
      <c r="J264" s="278" t="s">
        <v>4726</v>
      </c>
      <c r="K264" s="278" t="s">
        <v>4994</v>
      </c>
      <c r="L264" s="278" t="s">
        <v>4715</v>
      </c>
      <c r="O264"/>
    </row>
    <row r="265" spans="2:15">
      <c r="B265" t="s">
        <v>13369</v>
      </c>
      <c r="C265" s="3" t="s">
        <v>19809</v>
      </c>
      <c r="D265" s="3" t="s">
        <v>4708</v>
      </c>
      <c r="E265" s="3" t="s">
        <v>4708</v>
      </c>
      <c r="F265" s="3">
        <v>48</v>
      </c>
      <c r="G265" s="277">
        <v>43784</v>
      </c>
      <c r="H265" s="278">
        <v>2</v>
      </c>
      <c r="I265" s="278">
        <v>5657.54</v>
      </c>
      <c r="J265" s="278" t="s">
        <v>4726</v>
      </c>
      <c r="K265" s="278" t="s">
        <v>7955</v>
      </c>
      <c r="L265" s="278" t="s">
        <v>4715</v>
      </c>
      <c r="O265"/>
    </row>
    <row r="266" spans="2:15">
      <c r="B266" t="s">
        <v>13282</v>
      </c>
      <c r="C266" s="3" t="s">
        <v>19809</v>
      </c>
      <c r="D266" s="3" t="s">
        <v>4708</v>
      </c>
      <c r="E266" s="3" t="s">
        <v>4708</v>
      </c>
      <c r="F266" s="3">
        <v>46</v>
      </c>
      <c r="G266" s="277">
        <v>43782</v>
      </c>
      <c r="H266" s="278">
        <v>1</v>
      </c>
      <c r="I266" s="278">
        <v>4602.93</v>
      </c>
      <c r="J266" s="278" t="s">
        <v>4726</v>
      </c>
      <c r="K266" s="278" t="s">
        <v>13283</v>
      </c>
      <c r="L266" s="278" t="s">
        <v>4715</v>
      </c>
      <c r="O266"/>
    </row>
    <row r="267" spans="2:15">
      <c r="B267" t="s">
        <v>13162</v>
      </c>
      <c r="C267" s="3" t="s">
        <v>19809</v>
      </c>
      <c r="D267" s="3" t="s">
        <v>4708</v>
      </c>
      <c r="E267" s="3" t="s">
        <v>4708</v>
      </c>
      <c r="F267" s="3">
        <v>43</v>
      </c>
      <c r="G267" s="277">
        <v>43782</v>
      </c>
      <c r="H267" s="278">
        <v>1</v>
      </c>
      <c r="I267" s="278">
        <v>3332.72</v>
      </c>
      <c r="J267" s="278" t="s">
        <v>4726</v>
      </c>
      <c r="K267" s="278" t="s">
        <v>7606</v>
      </c>
      <c r="L267" s="278" t="s">
        <v>4715</v>
      </c>
      <c r="O267"/>
    </row>
    <row r="268" spans="2:15">
      <c r="B268" t="s">
        <v>14300</v>
      </c>
      <c r="C268" s="3" t="s">
        <v>19809</v>
      </c>
      <c r="D268" s="3" t="s">
        <v>4708</v>
      </c>
      <c r="E268" s="3" t="s">
        <v>4708</v>
      </c>
      <c r="F268" s="3">
        <v>59</v>
      </c>
      <c r="G268" s="277">
        <v>43776</v>
      </c>
      <c r="H268" s="278">
        <v>2</v>
      </c>
      <c r="I268" s="278">
        <v>3666.57</v>
      </c>
      <c r="J268" s="278" t="s">
        <v>4726</v>
      </c>
      <c r="K268" s="278" t="s">
        <v>14302</v>
      </c>
      <c r="L268" s="278" t="s">
        <v>4715</v>
      </c>
      <c r="O268"/>
    </row>
    <row r="269" spans="2:15">
      <c r="B269" t="s">
        <v>18045</v>
      </c>
      <c r="C269" s="3" t="s">
        <v>19809</v>
      </c>
      <c r="D269" s="3" t="s">
        <v>4708</v>
      </c>
      <c r="E269" s="3" t="s">
        <v>4708</v>
      </c>
      <c r="F269" s="3">
        <v>114</v>
      </c>
      <c r="G269" s="277">
        <v>43775</v>
      </c>
      <c r="H269" s="278">
        <v>1</v>
      </c>
      <c r="I269" s="278">
        <v>1363.76</v>
      </c>
      <c r="J269" s="278" t="s">
        <v>4726</v>
      </c>
      <c r="K269" s="278" t="s">
        <v>5972</v>
      </c>
      <c r="L269" s="278" t="s">
        <v>4715</v>
      </c>
      <c r="O269"/>
    </row>
    <row r="270" spans="2:15">
      <c r="B270" t="s">
        <v>19730</v>
      </c>
      <c r="C270" s="3" t="s">
        <v>19809</v>
      </c>
      <c r="D270" s="3" t="s">
        <v>4708</v>
      </c>
      <c r="E270" s="3" t="s">
        <v>4708</v>
      </c>
      <c r="F270" s="3">
        <v>218</v>
      </c>
      <c r="G270" s="277">
        <v>43774</v>
      </c>
      <c r="H270" s="278">
        <v>1</v>
      </c>
      <c r="I270" s="278">
        <v>1071.6400000000001</v>
      </c>
      <c r="J270" s="278" t="s">
        <v>4726</v>
      </c>
      <c r="K270" s="278" t="s">
        <v>7955</v>
      </c>
      <c r="L270" s="278" t="s">
        <v>4715</v>
      </c>
      <c r="O270"/>
    </row>
    <row r="271" spans="2:15">
      <c r="B271" t="s">
        <v>14039</v>
      </c>
      <c r="C271" s="3" t="s">
        <v>19809</v>
      </c>
      <c r="D271" s="3" t="s">
        <v>4708</v>
      </c>
      <c r="E271" s="3" t="s">
        <v>4708</v>
      </c>
      <c r="F271" s="3">
        <v>56</v>
      </c>
      <c r="G271" s="277">
        <v>43763</v>
      </c>
      <c r="H271" s="278">
        <v>3</v>
      </c>
      <c r="I271" s="278">
        <v>6657.65</v>
      </c>
      <c r="J271" s="278" t="s">
        <v>4726</v>
      </c>
      <c r="K271" s="278" t="s">
        <v>13122</v>
      </c>
      <c r="L271" s="278" t="s">
        <v>4715</v>
      </c>
      <c r="O271"/>
    </row>
    <row r="272" spans="2:15">
      <c r="B272" t="s">
        <v>13502</v>
      </c>
      <c r="C272" s="3" t="s">
        <v>19809</v>
      </c>
      <c r="D272" s="3" t="s">
        <v>4708</v>
      </c>
      <c r="E272" s="3" t="s">
        <v>4708</v>
      </c>
      <c r="F272" s="3">
        <v>49</v>
      </c>
      <c r="G272" s="277">
        <v>43762</v>
      </c>
      <c r="H272" s="278">
        <v>2</v>
      </c>
      <c r="I272" s="278">
        <v>5657.54</v>
      </c>
      <c r="J272" s="278" t="s">
        <v>5324</v>
      </c>
      <c r="K272" s="278" t="s">
        <v>13504</v>
      </c>
      <c r="L272" s="278" t="s">
        <v>4715</v>
      </c>
      <c r="O272"/>
    </row>
    <row r="273" spans="2:15">
      <c r="B273" t="s">
        <v>13481</v>
      </c>
      <c r="C273" s="3" t="s">
        <v>19809</v>
      </c>
      <c r="D273" s="3" t="s">
        <v>4708</v>
      </c>
      <c r="E273" s="3" t="s">
        <v>4708</v>
      </c>
      <c r="F273" s="3">
        <v>49</v>
      </c>
      <c r="G273" s="277">
        <v>43761</v>
      </c>
      <c r="H273" s="278">
        <v>1</v>
      </c>
      <c r="I273" s="278">
        <v>3332.72</v>
      </c>
      <c r="J273" s="278" t="s">
        <v>4726</v>
      </c>
      <c r="K273" s="278" t="s">
        <v>4994</v>
      </c>
      <c r="L273" s="278" t="s">
        <v>4715</v>
      </c>
      <c r="O273"/>
    </row>
    <row r="274" spans="2:15">
      <c r="B274" t="s">
        <v>14715</v>
      </c>
      <c r="C274" s="3" t="s">
        <v>19809</v>
      </c>
      <c r="D274" s="3" t="s">
        <v>4708</v>
      </c>
      <c r="E274" s="3" t="s">
        <v>4708</v>
      </c>
      <c r="F274" s="3">
        <v>64</v>
      </c>
      <c r="G274" s="277">
        <v>43760</v>
      </c>
      <c r="H274" s="278">
        <v>1</v>
      </c>
      <c r="I274" s="278">
        <v>1363.76</v>
      </c>
      <c r="J274" s="278" t="s">
        <v>5324</v>
      </c>
      <c r="K274" s="278" t="s">
        <v>13554</v>
      </c>
      <c r="L274" s="278" t="s">
        <v>4715</v>
      </c>
      <c r="O274"/>
    </row>
    <row r="275" spans="2:15">
      <c r="B275" t="s">
        <v>19706</v>
      </c>
      <c r="C275" s="3" t="s">
        <v>19809</v>
      </c>
      <c r="D275" s="3" t="s">
        <v>4708</v>
      </c>
      <c r="E275" s="3" t="s">
        <v>4708</v>
      </c>
      <c r="F275" s="3">
        <v>212</v>
      </c>
      <c r="G275" s="277">
        <v>43759</v>
      </c>
      <c r="H275" s="278">
        <v>1</v>
      </c>
      <c r="I275" s="278">
        <v>989.11</v>
      </c>
      <c r="J275" s="278" t="s">
        <v>4726</v>
      </c>
      <c r="K275" s="278" t="s">
        <v>4994</v>
      </c>
      <c r="L275" s="278" t="s">
        <v>4715</v>
      </c>
      <c r="O275"/>
    </row>
    <row r="276" spans="2:15">
      <c r="B276" t="s">
        <v>15921</v>
      </c>
      <c r="C276" s="3" t="s">
        <v>19809</v>
      </c>
      <c r="D276" s="3" t="s">
        <v>4708</v>
      </c>
      <c r="E276" s="3" t="s">
        <v>4708</v>
      </c>
      <c r="F276" s="3">
        <v>75</v>
      </c>
      <c r="G276" s="277">
        <v>43759</v>
      </c>
      <c r="H276" s="278">
        <v>1</v>
      </c>
      <c r="I276" s="278">
        <v>1363.76</v>
      </c>
      <c r="J276" s="278" t="s">
        <v>5197</v>
      </c>
      <c r="K276" s="278" t="s">
        <v>15923</v>
      </c>
      <c r="L276" s="278" t="s">
        <v>4715</v>
      </c>
      <c r="O276"/>
    </row>
    <row r="277" spans="2:15">
      <c r="B277" t="s">
        <v>19828</v>
      </c>
      <c r="C277" s="3" t="s">
        <v>19809</v>
      </c>
      <c r="D277" s="3" t="s">
        <v>4708</v>
      </c>
      <c r="E277" s="3" t="s">
        <v>4708</v>
      </c>
      <c r="F277" s="3">
        <v>57</v>
      </c>
      <c r="G277" s="277">
        <v>43755</v>
      </c>
      <c r="H277" s="278">
        <v>2</v>
      </c>
      <c r="I277" s="278">
        <v>3666.57</v>
      </c>
      <c r="J277" s="278" t="s">
        <v>5324</v>
      </c>
      <c r="K277" s="278" t="s">
        <v>15919</v>
      </c>
      <c r="L277" s="278" t="s">
        <v>4715</v>
      </c>
      <c r="O277"/>
    </row>
    <row r="278" spans="2:15">
      <c r="B278" t="s">
        <v>14353</v>
      </c>
      <c r="C278" s="3" t="s">
        <v>19809</v>
      </c>
      <c r="D278" s="3" t="s">
        <v>4708</v>
      </c>
      <c r="E278" s="3" t="s">
        <v>4708</v>
      </c>
      <c r="F278" s="3">
        <v>60</v>
      </c>
      <c r="G278" s="277">
        <v>43755</v>
      </c>
      <c r="H278" s="278">
        <v>1</v>
      </c>
      <c r="I278" s="278">
        <v>3332.72</v>
      </c>
      <c r="J278" s="278" t="s">
        <v>5324</v>
      </c>
      <c r="K278" s="278" t="s">
        <v>7123</v>
      </c>
      <c r="L278" s="278" t="s">
        <v>4715</v>
      </c>
      <c r="O278"/>
    </row>
    <row r="279" spans="2:15">
      <c r="B279" t="s">
        <v>19829</v>
      </c>
      <c r="C279" s="3" t="s">
        <v>19809</v>
      </c>
      <c r="D279" s="3" t="s">
        <v>4708</v>
      </c>
      <c r="E279" s="3" t="s">
        <v>4708</v>
      </c>
      <c r="F279" s="3">
        <v>110</v>
      </c>
      <c r="G279" s="277">
        <v>43749</v>
      </c>
      <c r="H279" s="278">
        <v>1</v>
      </c>
      <c r="I279" s="278">
        <v>1363.76</v>
      </c>
      <c r="J279" s="278" t="s">
        <v>4753</v>
      </c>
      <c r="K279" s="278" t="s">
        <v>4753</v>
      </c>
      <c r="L279" s="278" t="s">
        <v>4715</v>
      </c>
      <c r="O279"/>
    </row>
    <row r="280" spans="2:15">
      <c r="B280" t="s">
        <v>17597</v>
      </c>
      <c r="C280" s="3" t="s">
        <v>19809</v>
      </c>
      <c r="D280" s="3" t="s">
        <v>4708</v>
      </c>
      <c r="E280" s="3" t="s">
        <v>4708</v>
      </c>
      <c r="F280" s="3">
        <v>101</v>
      </c>
      <c r="G280" s="277">
        <v>43749</v>
      </c>
      <c r="H280" s="278">
        <v>1</v>
      </c>
      <c r="I280" s="278">
        <v>1363.76</v>
      </c>
      <c r="J280" s="278" t="s">
        <v>4726</v>
      </c>
      <c r="K280" s="278" t="s">
        <v>10081</v>
      </c>
      <c r="L280" s="278" t="s">
        <v>4715</v>
      </c>
      <c r="O280"/>
    </row>
    <row r="281" spans="2:15">
      <c r="B281" t="s">
        <v>13887</v>
      </c>
      <c r="C281" s="3" t="s">
        <v>19809</v>
      </c>
      <c r="D281" s="3" t="s">
        <v>4708</v>
      </c>
      <c r="E281" s="3" t="s">
        <v>4708</v>
      </c>
      <c r="F281" s="3">
        <v>54</v>
      </c>
      <c r="G281" s="277">
        <v>43748</v>
      </c>
      <c r="H281" s="278">
        <v>1</v>
      </c>
      <c r="I281" s="278">
        <v>3332.72</v>
      </c>
      <c r="J281" s="278" t="s">
        <v>5197</v>
      </c>
      <c r="K281" s="278" t="s">
        <v>13101</v>
      </c>
      <c r="L281" s="278" t="s">
        <v>4715</v>
      </c>
      <c r="O281"/>
    </row>
    <row r="282" spans="2:15">
      <c r="B282" t="s">
        <v>17016</v>
      </c>
      <c r="C282" s="3" t="s">
        <v>19809</v>
      </c>
      <c r="D282" s="3" t="s">
        <v>4708</v>
      </c>
      <c r="E282" s="3" t="s">
        <v>4708</v>
      </c>
      <c r="F282" s="3">
        <v>88</v>
      </c>
      <c r="G282" s="277">
        <v>43747</v>
      </c>
      <c r="H282" s="278">
        <v>2</v>
      </c>
      <c r="I282" s="278">
        <v>500.78</v>
      </c>
      <c r="J282" s="278" t="s">
        <v>5324</v>
      </c>
      <c r="K282" s="278" t="s">
        <v>8234</v>
      </c>
      <c r="L282" s="278" t="s">
        <v>4715</v>
      </c>
      <c r="O282"/>
    </row>
    <row r="283" spans="2:15">
      <c r="B283" t="s">
        <v>17957</v>
      </c>
      <c r="C283" s="3" t="s">
        <v>19809</v>
      </c>
      <c r="D283" s="3" t="s">
        <v>4708</v>
      </c>
      <c r="E283" s="3" t="s">
        <v>4708</v>
      </c>
      <c r="F283" s="3">
        <v>111</v>
      </c>
      <c r="G283" s="277">
        <v>43747</v>
      </c>
      <c r="H283" s="278">
        <v>1</v>
      </c>
      <c r="I283" s="278">
        <v>1363.76</v>
      </c>
      <c r="J283" s="278" t="s">
        <v>5197</v>
      </c>
      <c r="K283" s="278" t="s">
        <v>17958</v>
      </c>
      <c r="L283" s="278" t="s">
        <v>4715</v>
      </c>
      <c r="O283"/>
    </row>
    <row r="284" spans="2:15">
      <c r="B284" t="s">
        <v>17633</v>
      </c>
      <c r="C284" s="3" t="s">
        <v>19809</v>
      </c>
      <c r="D284" s="3" t="s">
        <v>4708</v>
      </c>
      <c r="E284" s="3" t="s">
        <v>4708</v>
      </c>
      <c r="F284" s="3">
        <v>102</v>
      </c>
      <c r="G284" s="277">
        <v>43747</v>
      </c>
      <c r="H284" s="278">
        <v>1</v>
      </c>
      <c r="I284" s="278">
        <v>1363.76</v>
      </c>
      <c r="J284" s="278" t="s">
        <v>4726</v>
      </c>
      <c r="K284" s="278" t="s">
        <v>5972</v>
      </c>
      <c r="L284" s="278" t="s">
        <v>4715</v>
      </c>
      <c r="O284"/>
    </row>
    <row r="285" spans="2:15">
      <c r="B285" t="s">
        <v>18595</v>
      </c>
      <c r="C285" s="3" t="s">
        <v>19809</v>
      </c>
      <c r="D285" s="3" t="s">
        <v>4708</v>
      </c>
      <c r="E285" s="3" t="s">
        <v>4708</v>
      </c>
      <c r="F285" s="3">
        <v>135</v>
      </c>
      <c r="G285" s="277">
        <v>43746</v>
      </c>
      <c r="H285" s="278">
        <v>1</v>
      </c>
      <c r="I285" s="278">
        <v>1363.76</v>
      </c>
      <c r="J285" s="278" t="s">
        <v>4726</v>
      </c>
      <c r="K285" s="278" t="s">
        <v>4994</v>
      </c>
      <c r="L285" s="278" t="s">
        <v>4715</v>
      </c>
      <c r="O285"/>
    </row>
    <row r="286" spans="2:15">
      <c r="B286" t="s">
        <v>18660</v>
      </c>
      <c r="C286" s="3" t="s">
        <v>19809</v>
      </c>
      <c r="D286" s="3" t="s">
        <v>4708</v>
      </c>
      <c r="E286" s="3" t="s">
        <v>4708</v>
      </c>
      <c r="F286" s="3">
        <v>139</v>
      </c>
      <c r="G286" s="277">
        <v>43745</v>
      </c>
      <c r="H286" s="278">
        <v>1</v>
      </c>
      <c r="I286" s="278">
        <v>1363.76</v>
      </c>
      <c r="J286" s="278" t="s">
        <v>4726</v>
      </c>
      <c r="K286" s="278" t="s">
        <v>18661</v>
      </c>
      <c r="L286" s="278" t="s">
        <v>4715</v>
      </c>
      <c r="O286"/>
    </row>
    <row r="287" spans="2:15">
      <c r="B287" t="s">
        <v>17800</v>
      </c>
      <c r="C287" s="3" t="s">
        <v>19809</v>
      </c>
      <c r="D287" s="3" t="s">
        <v>4708</v>
      </c>
      <c r="E287" s="3" t="s">
        <v>4708</v>
      </c>
      <c r="F287" s="3">
        <v>107</v>
      </c>
      <c r="G287" s="277">
        <v>43741</v>
      </c>
      <c r="H287" s="278">
        <v>1</v>
      </c>
      <c r="I287" s="278">
        <v>1363.76</v>
      </c>
      <c r="J287" s="278" t="s">
        <v>5324</v>
      </c>
      <c r="K287" s="278" t="s">
        <v>13529</v>
      </c>
      <c r="L287" s="278" t="s">
        <v>4715</v>
      </c>
      <c r="O287"/>
    </row>
    <row r="288" spans="2:15">
      <c r="B288" t="s">
        <v>16967</v>
      </c>
      <c r="C288" s="3" t="s">
        <v>19809</v>
      </c>
      <c r="D288" s="3" t="s">
        <v>4708</v>
      </c>
      <c r="E288" s="3" t="s">
        <v>4708</v>
      </c>
      <c r="F288" s="3">
        <v>87</v>
      </c>
      <c r="G288" s="277">
        <v>43739</v>
      </c>
      <c r="H288" s="278">
        <v>2</v>
      </c>
      <c r="I288" s="278">
        <v>278.20999999999998</v>
      </c>
      <c r="J288" s="278" t="s">
        <v>4726</v>
      </c>
      <c r="K288" s="278" t="s">
        <v>4994</v>
      </c>
      <c r="L288" s="278" t="s">
        <v>4715</v>
      </c>
      <c r="O288"/>
    </row>
    <row r="289" spans="2:15">
      <c r="B289" t="s">
        <v>19830</v>
      </c>
      <c r="C289" s="3" t="s">
        <v>19809</v>
      </c>
      <c r="D289" s="3" t="s">
        <v>4708</v>
      </c>
      <c r="E289" s="3" t="s">
        <v>4708</v>
      </c>
      <c r="F289" s="3">
        <v>68</v>
      </c>
      <c r="G289" s="277">
        <v>43735</v>
      </c>
      <c r="H289" s="278">
        <v>1</v>
      </c>
      <c r="I289" s="278">
        <v>1363.76</v>
      </c>
      <c r="J289" s="278" t="s">
        <v>5324</v>
      </c>
      <c r="K289" s="278" t="s">
        <v>13996</v>
      </c>
      <c r="L289" s="278" t="s">
        <v>4715</v>
      </c>
      <c r="O289"/>
    </row>
    <row r="290" spans="2:15">
      <c r="B290" t="s">
        <v>15024</v>
      </c>
      <c r="C290" s="3" t="s">
        <v>19809</v>
      </c>
      <c r="D290" s="3" t="s">
        <v>4708</v>
      </c>
      <c r="E290" s="3" t="s">
        <v>4708</v>
      </c>
      <c r="F290" s="3">
        <v>67</v>
      </c>
      <c r="G290" s="277">
        <v>43733</v>
      </c>
      <c r="H290" s="278">
        <v>1</v>
      </c>
      <c r="I290" s="278">
        <v>333.85</v>
      </c>
      <c r="J290" s="278" t="s">
        <v>5324</v>
      </c>
      <c r="K290" s="278" t="s">
        <v>7123</v>
      </c>
      <c r="L290" s="278" t="s">
        <v>4715</v>
      </c>
      <c r="O290"/>
    </row>
    <row r="291" spans="2:15">
      <c r="B291" t="s">
        <v>17772</v>
      </c>
      <c r="C291" s="3" t="s">
        <v>19809</v>
      </c>
      <c r="D291" s="3" t="s">
        <v>4708</v>
      </c>
      <c r="E291" s="3" t="s">
        <v>4708</v>
      </c>
      <c r="F291" s="3">
        <v>106</v>
      </c>
      <c r="G291" s="277">
        <v>43733</v>
      </c>
      <c r="H291" s="278">
        <v>1</v>
      </c>
      <c r="I291" s="278">
        <v>4304.3900000000003</v>
      </c>
      <c r="J291" s="278" t="s">
        <v>5324</v>
      </c>
      <c r="K291" s="278" t="s">
        <v>6241</v>
      </c>
      <c r="L291" s="278" t="s">
        <v>4715</v>
      </c>
      <c r="O291"/>
    </row>
    <row r="292" spans="2:15">
      <c r="B292" t="s">
        <v>13321</v>
      </c>
      <c r="C292" s="3" t="s">
        <v>19809</v>
      </c>
      <c r="D292" s="3" t="s">
        <v>4708</v>
      </c>
      <c r="E292" s="3" t="s">
        <v>4708</v>
      </c>
      <c r="F292" s="3">
        <v>47</v>
      </c>
      <c r="G292" s="277">
        <v>43733</v>
      </c>
      <c r="H292" s="278">
        <v>1</v>
      </c>
      <c r="I292" s="278">
        <v>3332.72</v>
      </c>
      <c r="J292" s="278" t="s">
        <v>4726</v>
      </c>
      <c r="K292" s="278" t="s">
        <v>10081</v>
      </c>
      <c r="L292" s="278" t="s">
        <v>4715</v>
      </c>
      <c r="O292"/>
    </row>
    <row r="293" spans="2:15">
      <c r="B293" t="s">
        <v>18535</v>
      </c>
      <c r="C293" s="3" t="s">
        <v>19809</v>
      </c>
      <c r="D293" s="3" t="s">
        <v>4708</v>
      </c>
      <c r="E293" s="3" t="s">
        <v>4708</v>
      </c>
      <c r="F293" s="3">
        <v>133</v>
      </c>
      <c r="G293" s="277">
        <v>43732</v>
      </c>
      <c r="H293" s="278">
        <v>1</v>
      </c>
      <c r="I293" s="278">
        <v>55.64</v>
      </c>
      <c r="J293" s="278" t="s">
        <v>5324</v>
      </c>
      <c r="K293" s="278" t="s">
        <v>18370</v>
      </c>
      <c r="L293" s="278" t="s">
        <v>4715</v>
      </c>
      <c r="O293"/>
    </row>
    <row r="294" spans="2:15">
      <c r="B294" t="s">
        <v>19831</v>
      </c>
      <c r="C294" s="3" t="s">
        <v>19809</v>
      </c>
      <c r="D294" s="3" t="s">
        <v>4708</v>
      </c>
      <c r="E294" s="3" t="s">
        <v>4708</v>
      </c>
      <c r="F294" s="3">
        <v>43</v>
      </c>
      <c r="G294" s="277">
        <v>43732</v>
      </c>
      <c r="H294" s="278">
        <v>1</v>
      </c>
      <c r="I294" s="278">
        <v>3332.72</v>
      </c>
      <c r="J294" s="278" t="s">
        <v>4753</v>
      </c>
      <c r="K294" s="278" t="s">
        <v>4753</v>
      </c>
      <c r="L294" s="278" t="s">
        <v>4715</v>
      </c>
      <c r="O294"/>
    </row>
    <row r="295" spans="2:15">
      <c r="B295" t="s">
        <v>14367</v>
      </c>
      <c r="C295" s="3" t="s">
        <v>19809</v>
      </c>
      <c r="D295" s="3" t="s">
        <v>4708</v>
      </c>
      <c r="E295" s="3" t="s">
        <v>4708</v>
      </c>
      <c r="F295" s="3">
        <v>60</v>
      </c>
      <c r="G295" s="277">
        <v>43729</v>
      </c>
      <c r="H295" s="278">
        <v>2</v>
      </c>
      <c r="I295" s="278">
        <v>3666.57</v>
      </c>
      <c r="J295" s="278" t="s">
        <v>5324</v>
      </c>
      <c r="K295" s="278" t="s">
        <v>14368</v>
      </c>
      <c r="L295" s="278" t="s">
        <v>4715</v>
      </c>
      <c r="O295"/>
    </row>
    <row r="296" spans="2:15">
      <c r="B296" t="s">
        <v>19832</v>
      </c>
      <c r="C296" s="3" t="s">
        <v>19809</v>
      </c>
      <c r="D296" s="3" t="s">
        <v>4708</v>
      </c>
      <c r="E296" s="3" t="s">
        <v>4708</v>
      </c>
      <c r="F296" s="3">
        <v>59</v>
      </c>
      <c r="G296" s="277">
        <v>43729</v>
      </c>
      <c r="H296" s="278">
        <v>1</v>
      </c>
      <c r="I296" s="278">
        <v>1363.76</v>
      </c>
      <c r="J296" s="278" t="s">
        <v>5324</v>
      </c>
      <c r="K296" s="278" t="s">
        <v>16947</v>
      </c>
      <c r="L296" s="278" t="s">
        <v>4715</v>
      </c>
      <c r="O296"/>
    </row>
    <row r="297" spans="2:15">
      <c r="B297" t="s">
        <v>14196</v>
      </c>
      <c r="C297" s="3" t="s">
        <v>19809</v>
      </c>
      <c r="D297" s="3" t="s">
        <v>4708</v>
      </c>
      <c r="E297" s="3" t="s">
        <v>4708</v>
      </c>
      <c r="F297" s="3">
        <v>58</v>
      </c>
      <c r="G297" s="277">
        <v>43726</v>
      </c>
      <c r="H297" s="278">
        <v>2</v>
      </c>
      <c r="I297" s="278">
        <v>3666.57</v>
      </c>
      <c r="J297" s="278" t="s">
        <v>4726</v>
      </c>
      <c r="K297" s="278" t="s">
        <v>5972</v>
      </c>
      <c r="L297" s="278" t="s">
        <v>4715</v>
      </c>
      <c r="O297"/>
    </row>
    <row r="298" spans="2:15">
      <c r="B298" t="s">
        <v>17558</v>
      </c>
      <c r="C298" s="3" t="s">
        <v>19809</v>
      </c>
      <c r="D298" s="3" t="s">
        <v>4708</v>
      </c>
      <c r="E298" s="3" t="s">
        <v>4708</v>
      </c>
      <c r="F298" s="3">
        <v>100</v>
      </c>
      <c r="G298" s="277">
        <v>43726</v>
      </c>
      <c r="H298" s="278">
        <v>1</v>
      </c>
      <c r="I298" s="278">
        <v>1363.76</v>
      </c>
      <c r="J298" s="278" t="s">
        <v>4726</v>
      </c>
      <c r="K298" s="278" t="s">
        <v>11774</v>
      </c>
      <c r="L298" s="278" t="s">
        <v>4715</v>
      </c>
      <c r="O298"/>
    </row>
    <row r="299" spans="2:15">
      <c r="B299" t="s">
        <v>18292</v>
      </c>
      <c r="C299" s="3" t="s">
        <v>19809</v>
      </c>
      <c r="D299" s="3" t="s">
        <v>4708</v>
      </c>
      <c r="E299" s="3" t="s">
        <v>4708</v>
      </c>
      <c r="F299" s="3">
        <v>123</v>
      </c>
      <c r="G299" s="277">
        <v>43720</v>
      </c>
      <c r="H299" s="278">
        <v>1</v>
      </c>
      <c r="I299" s="278">
        <v>1363.76</v>
      </c>
      <c r="J299" s="278" t="s">
        <v>4726</v>
      </c>
      <c r="K299" s="278" t="s">
        <v>4994</v>
      </c>
      <c r="L299" s="278" t="s">
        <v>4715</v>
      </c>
      <c r="O299"/>
    </row>
    <row r="300" spans="2:15">
      <c r="B300" t="s">
        <v>19833</v>
      </c>
      <c r="C300" s="3" t="s">
        <v>19809</v>
      </c>
      <c r="D300" s="3" t="s">
        <v>4708</v>
      </c>
      <c r="E300" s="3" t="s">
        <v>4708</v>
      </c>
      <c r="F300" s="3">
        <v>97</v>
      </c>
      <c r="G300" s="277">
        <v>43719</v>
      </c>
      <c r="H300" s="278">
        <v>1</v>
      </c>
      <c r="I300" s="278">
        <v>1363.76</v>
      </c>
      <c r="J300" s="278" t="s">
        <v>4753</v>
      </c>
      <c r="K300" s="278" t="s">
        <v>4753</v>
      </c>
      <c r="L300" s="278" t="s">
        <v>4715</v>
      </c>
      <c r="O300"/>
    </row>
    <row r="301" spans="2:15">
      <c r="B301" t="s">
        <v>13709</v>
      </c>
      <c r="C301" s="3" t="s">
        <v>19809</v>
      </c>
      <c r="D301" s="3" t="s">
        <v>4708</v>
      </c>
      <c r="E301" s="3" t="s">
        <v>4708</v>
      </c>
      <c r="F301" s="3">
        <v>52</v>
      </c>
      <c r="G301" s="277">
        <v>43713</v>
      </c>
      <c r="H301" s="278">
        <v>1</v>
      </c>
      <c r="I301" s="278">
        <v>3245.09</v>
      </c>
      <c r="J301" s="278" t="s">
        <v>5197</v>
      </c>
      <c r="K301" s="278" t="s">
        <v>13711</v>
      </c>
      <c r="L301" s="278" t="s">
        <v>4715</v>
      </c>
      <c r="O301"/>
    </row>
    <row r="302" spans="2:15">
      <c r="B302" t="s">
        <v>13209</v>
      </c>
      <c r="C302" s="3" t="s">
        <v>19809</v>
      </c>
      <c r="D302" s="3" t="s">
        <v>4708</v>
      </c>
      <c r="E302" s="3" t="s">
        <v>4708</v>
      </c>
      <c r="F302" s="3">
        <v>44</v>
      </c>
      <c r="G302" s="277">
        <v>43712</v>
      </c>
      <c r="H302" s="278">
        <v>1</v>
      </c>
      <c r="I302" s="278">
        <v>2631.34</v>
      </c>
      <c r="J302" s="278" t="s">
        <v>4726</v>
      </c>
      <c r="K302" s="278" t="s">
        <v>11774</v>
      </c>
      <c r="L302" s="278" t="s">
        <v>4715</v>
      </c>
      <c r="O302"/>
    </row>
    <row r="303" spans="2:15">
      <c r="B303" t="s">
        <v>19834</v>
      </c>
      <c r="C303" s="3" t="s">
        <v>19809</v>
      </c>
      <c r="D303" s="3" t="s">
        <v>4708</v>
      </c>
      <c r="E303" s="3" t="s">
        <v>4708</v>
      </c>
      <c r="F303" s="3">
        <v>77</v>
      </c>
      <c r="G303" s="277">
        <v>43711</v>
      </c>
      <c r="H303" s="278">
        <v>1</v>
      </c>
      <c r="I303" s="278">
        <v>333.85</v>
      </c>
      <c r="J303" s="278" t="s">
        <v>4726</v>
      </c>
      <c r="K303" s="278" t="s">
        <v>5972</v>
      </c>
      <c r="L303" s="278" t="s">
        <v>4715</v>
      </c>
      <c r="O303"/>
    </row>
    <row r="304" spans="2:15">
      <c r="B304" t="s">
        <v>15420</v>
      </c>
      <c r="C304" s="3" t="s">
        <v>19809</v>
      </c>
      <c r="D304" s="3" t="s">
        <v>4708</v>
      </c>
      <c r="E304" s="3" t="s">
        <v>4708</v>
      </c>
      <c r="F304" s="3">
        <v>71</v>
      </c>
      <c r="G304" s="277">
        <v>43711</v>
      </c>
      <c r="H304" s="278">
        <v>1</v>
      </c>
      <c r="I304" s="278">
        <v>333.85</v>
      </c>
      <c r="J304" s="278" t="s">
        <v>5197</v>
      </c>
      <c r="K304" s="278" t="s">
        <v>15421</v>
      </c>
      <c r="L304" s="278" t="s">
        <v>4715</v>
      </c>
      <c r="O304"/>
    </row>
    <row r="305" spans="2:15">
      <c r="B305" t="s">
        <v>19406</v>
      </c>
      <c r="C305" s="3" t="s">
        <v>19809</v>
      </c>
      <c r="D305" s="3" t="s">
        <v>4708</v>
      </c>
      <c r="E305" s="3" t="s">
        <v>4708</v>
      </c>
      <c r="F305" s="3">
        <v>186</v>
      </c>
      <c r="G305" s="277">
        <v>43710</v>
      </c>
      <c r="H305" s="278">
        <v>2</v>
      </c>
      <c r="I305" s="278">
        <v>4693.88</v>
      </c>
      <c r="J305" s="278" t="s">
        <v>4726</v>
      </c>
      <c r="K305" s="278" t="s">
        <v>4994</v>
      </c>
      <c r="L305" s="278" t="s">
        <v>4715</v>
      </c>
      <c r="O305"/>
    </row>
    <row r="306" spans="2:15">
      <c r="B306" t="s">
        <v>19239</v>
      </c>
      <c r="C306" s="3" t="s">
        <v>19809</v>
      </c>
      <c r="D306" s="3" t="s">
        <v>4708</v>
      </c>
      <c r="E306" s="3" t="s">
        <v>4708</v>
      </c>
      <c r="F306" s="3">
        <v>177</v>
      </c>
      <c r="G306" s="277">
        <v>43710</v>
      </c>
      <c r="H306" s="278">
        <v>1</v>
      </c>
      <c r="I306" s="278">
        <v>2974.63</v>
      </c>
      <c r="J306" s="278" t="s">
        <v>4726</v>
      </c>
      <c r="K306" s="278" t="s">
        <v>10081</v>
      </c>
      <c r="L306" s="278" t="s">
        <v>4715</v>
      </c>
      <c r="O306"/>
    </row>
    <row r="307" spans="2:15">
      <c r="B307" t="s">
        <v>14464</v>
      </c>
      <c r="C307" s="3" t="s">
        <v>19809</v>
      </c>
      <c r="D307" s="3" t="s">
        <v>4708</v>
      </c>
      <c r="E307" s="3" t="s">
        <v>4708</v>
      </c>
      <c r="F307" s="3">
        <v>61</v>
      </c>
      <c r="G307" s="277">
        <v>43707</v>
      </c>
      <c r="H307" s="278">
        <v>1</v>
      </c>
      <c r="I307" s="278">
        <v>333.85</v>
      </c>
      <c r="J307" s="278" t="s">
        <v>4726</v>
      </c>
      <c r="K307" s="278" t="s">
        <v>4994</v>
      </c>
      <c r="L307" s="278" t="s">
        <v>4715</v>
      </c>
      <c r="O307"/>
    </row>
    <row r="308" spans="2:15">
      <c r="B308" t="s">
        <v>14550</v>
      </c>
      <c r="C308" s="3" t="s">
        <v>19809</v>
      </c>
      <c r="D308" s="3" t="s">
        <v>4708</v>
      </c>
      <c r="E308" s="3" t="s">
        <v>4708</v>
      </c>
      <c r="F308" s="3">
        <v>62</v>
      </c>
      <c r="G308" s="277">
        <v>43707</v>
      </c>
      <c r="H308" s="278">
        <v>2</v>
      </c>
      <c r="I308" s="278">
        <v>3708.75</v>
      </c>
      <c r="J308" s="278" t="s">
        <v>4726</v>
      </c>
      <c r="K308" s="278" t="s">
        <v>11774</v>
      </c>
      <c r="L308" s="278" t="s">
        <v>4715</v>
      </c>
      <c r="O308"/>
    </row>
    <row r="309" spans="2:15">
      <c r="B309" t="s">
        <v>17142</v>
      </c>
      <c r="C309" s="3" t="s">
        <v>19809</v>
      </c>
      <c r="D309" s="3" t="s">
        <v>4708</v>
      </c>
      <c r="E309" s="3" t="s">
        <v>4708</v>
      </c>
      <c r="F309" s="3">
        <v>90</v>
      </c>
      <c r="G309" s="277">
        <v>43706</v>
      </c>
      <c r="H309" s="278">
        <v>1</v>
      </c>
      <c r="I309" s="278">
        <v>1363.76</v>
      </c>
      <c r="J309" s="278" t="s">
        <v>4726</v>
      </c>
      <c r="K309" s="278" t="s">
        <v>4994</v>
      </c>
      <c r="L309" s="278" t="s">
        <v>4715</v>
      </c>
      <c r="O309"/>
    </row>
    <row r="310" spans="2:15">
      <c r="B310" t="s">
        <v>19835</v>
      </c>
      <c r="C310" s="3" t="s">
        <v>19809</v>
      </c>
      <c r="D310" s="3" t="s">
        <v>4708</v>
      </c>
      <c r="E310" s="3" t="s">
        <v>4708</v>
      </c>
      <c r="F310" s="3">
        <v>57</v>
      </c>
      <c r="G310" s="277">
        <v>43705</v>
      </c>
      <c r="H310" s="278">
        <v>1</v>
      </c>
      <c r="I310" s="278">
        <v>3332.72</v>
      </c>
      <c r="J310" s="278" t="s">
        <v>5324</v>
      </c>
      <c r="K310" s="278" t="s">
        <v>16336</v>
      </c>
      <c r="L310" s="278" t="s">
        <v>4715</v>
      </c>
      <c r="O310"/>
    </row>
    <row r="311" spans="2:15">
      <c r="B311" t="s">
        <v>14461</v>
      </c>
      <c r="C311" s="3" t="s">
        <v>19809</v>
      </c>
      <c r="D311" s="3" t="s">
        <v>4708</v>
      </c>
      <c r="E311" s="3" t="s">
        <v>4708</v>
      </c>
      <c r="F311" s="3">
        <v>61</v>
      </c>
      <c r="G311" s="277">
        <v>43704</v>
      </c>
      <c r="H311" s="278">
        <v>2</v>
      </c>
      <c r="I311" s="278">
        <v>3666.57</v>
      </c>
      <c r="J311" s="278" t="s">
        <v>5197</v>
      </c>
      <c r="K311" s="278" t="s">
        <v>14462</v>
      </c>
      <c r="L311" s="278" t="s">
        <v>4715</v>
      </c>
      <c r="O311"/>
    </row>
    <row r="312" spans="2:15">
      <c r="B312" t="s">
        <v>19836</v>
      </c>
      <c r="C312" s="3" t="s">
        <v>19809</v>
      </c>
      <c r="D312" s="3" t="s">
        <v>4708</v>
      </c>
      <c r="E312" s="3" t="s">
        <v>4708</v>
      </c>
      <c r="F312" s="3">
        <v>58</v>
      </c>
      <c r="G312" s="277">
        <v>43704</v>
      </c>
      <c r="H312" s="278">
        <v>1</v>
      </c>
      <c r="I312" s="278">
        <v>716.32</v>
      </c>
      <c r="J312" s="278" t="s">
        <v>4753</v>
      </c>
      <c r="K312" s="278" t="s">
        <v>4753</v>
      </c>
      <c r="L312" s="278" t="s">
        <v>4715</v>
      </c>
      <c r="O312"/>
    </row>
    <row r="313" spans="2:15">
      <c r="B313" t="s">
        <v>16379</v>
      </c>
      <c r="C313" s="3" t="s">
        <v>19809</v>
      </c>
      <c r="D313" s="3" t="s">
        <v>4708</v>
      </c>
      <c r="E313" s="3" t="s">
        <v>4708</v>
      </c>
      <c r="F313" s="3">
        <v>80</v>
      </c>
      <c r="G313" s="277">
        <v>43703</v>
      </c>
      <c r="H313" s="278">
        <v>1</v>
      </c>
      <c r="I313" s="278">
        <v>1363.76</v>
      </c>
      <c r="J313" s="278" t="s">
        <v>4726</v>
      </c>
      <c r="K313" s="278" t="s">
        <v>4994</v>
      </c>
      <c r="L313" s="278" t="s">
        <v>4715</v>
      </c>
      <c r="O313"/>
    </row>
    <row r="314" spans="2:15">
      <c r="B314" t="s">
        <v>14366</v>
      </c>
      <c r="C314" s="3" t="s">
        <v>19809</v>
      </c>
      <c r="D314" s="3" t="s">
        <v>4708</v>
      </c>
      <c r="E314" s="3" t="s">
        <v>4708</v>
      </c>
      <c r="F314" s="3">
        <v>60</v>
      </c>
      <c r="G314" s="277">
        <v>43701</v>
      </c>
      <c r="H314" s="278">
        <v>2</v>
      </c>
      <c r="I314" s="278">
        <v>3982.87</v>
      </c>
      <c r="J314" s="278" t="s">
        <v>4726</v>
      </c>
      <c r="K314" s="278" t="s">
        <v>11774</v>
      </c>
      <c r="L314" s="278" t="s">
        <v>4715</v>
      </c>
      <c r="O314"/>
    </row>
    <row r="315" spans="2:15">
      <c r="B315" t="s">
        <v>13790</v>
      </c>
      <c r="C315" s="3" t="s">
        <v>19809</v>
      </c>
      <c r="D315" s="3" t="s">
        <v>4708</v>
      </c>
      <c r="E315" s="3" t="s">
        <v>4708</v>
      </c>
      <c r="F315" s="3">
        <v>53</v>
      </c>
      <c r="G315" s="277">
        <v>43701</v>
      </c>
      <c r="H315" s="278">
        <v>1</v>
      </c>
      <c r="I315" s="278">
        <v>3332.72</v>
      </c>
      <c r="J315" s="278" t="s">
        <v>4726</v>
      </c>
      <c r="K315" s="278" t="s">
        <v>4994</v>
      </c>
      <c r="L315" s="278" t="s">
        <v>4715</v>
      </c>
      <c r="O315"/>
    </row>
    <row r="316" spans="2:15">
      <c r="B316" t="s">
        <v>17860</v>
      </c>
      <c r="C316" s="3" t="s">
        <v>19809</v>
      </c>
      <c r="D316" s="3" t="s">
        <v>4708</v>
      </c>
      <c r="E316" s="3" t="s">
        <v>4708</v>
      </c>
      <c r="F316" s="3">
        <v>109</v>
      </c>
      <c r="G316" s="277">
        <v>43699</v>
      </c>
      <c r="H316" s="278">
        <v>1</v>
      </c>
      <c r="I316" s="278">
        <v>1363.76</v>
      </c>
      <c r="J316" s="278" t="s">
        <v>4726</v>
      </c>
      <c r="K316" s="278" t="s">
        <v>4994</v>
      </c>
      <c r="L316" s="278" t="s">
        <v>4715</v>
      </c>
      <c r="O316"/>
    </row>
    <row r="317" spans="2:15">
      <c r="B317" t="s">
        <v>14469</v>
      </c>
      <c r="C317" s="3" t="s">
        <v>19809</v>
      </c>
      <c r="D317" s="3" t="s">
        <v>4708</v>
      </c>
      <c r="E317" s="3" t="s">
        <v>4708</v>
      </c>
      <c r="F317" s="3">
        <v>61</v>
      </c>
      <c r="G317" s="277">
        <v>43697</v>
      </c>
      <c r="H317" s="278">
        <v>1</v>
      </c>
      <c r="I317" s="278">
        <v>3332.72</v>
      </c>
      <c r="J317" s="278" t="s">
        <v>5324</v>
      </c>
      <c r="K317" s="278" t="s">
        <v>10076</v>
      </c>
      <c r="L317" s="278" t="s">
        <v>4715</v>
      </c>
      <c r="O317"/>
    </row>
    <row r="318" spans="2:15">
      <c r="B318" t="s">
        <v>13383</v>
      </c>
      <c r="C318" s="3" t="s">
        <v>19809</v>
      </c>
      <c r="D318" s="3" t="s">
        <v>4708</v>
      </c>
      <c r="E318" s="3" t="s">
        <v>4708</v>
      </c>
      <c r="F318" s="3">
        <v>48</v>
      </c>
      <c r="G318" s="277">
        <v>43696</v>
      </c>
      <c r="H318" s="278">
        <v>2</v>
      </c>
      <c r="I318" s="278">
        <v>5657.54</v>
      </c>
      <c r="J318" s="278" t="s">
        <v>5197</v>
      </c>
      <c r="K318" s="278" t="s">
        <v>13385</v>
      </c>
      <c r="L318" s="278" t="s">
        <v>4715</v>
      </c>
      <c r="O318"/>
    </row>
    <row r="319" spans="2:15">
      <c r="B319" t="s">
        <v>14059</v>
      </c>
      <c r="C319" s="3" t="s">
        <v>19809</v>
      </c>
      <c r="D319" s="3" t="s">
        <v>4708</v>
      </c>
      <c r="E319" s="3" t="s">
        <v>4708</v>
      </c>
      <c r="F319" s="3">
        <v>56</v>
      </c>
      <c r="G319" s="277">
        <v>43696</v>
      </c>
      <c r="H319" s="278">
        <v>1</v>
      </c>
      <c r="I319" s="278">
        <v>3332.72</v>
      </c>
      <c r="J319" s="278" t="s">
        <v>4726</v>
      </c>
      <c r="K319" s="278" t="s">
        <v>4994</v>
      </c>
      <c r="L319" s="278" t="s">
        <v>4715</v>
      </c>
      <c r="O319"/>
    </row>
    <row r="320" spans="2:15">
      <c r="B320" t="s">
        <v>19700</v>
      </c>
      <c r="C320" s="3" t="s">
        <v>19809</v>
      </c>
      <c r="D320" s="3" t="s">
        <v>4708</v>
      </c>
      <c r="E320" s="3" t="s">
        <v>4708</v>
      </c>
      <c r="F320" s="3">
        <v>210</v>
      </c>
      <c r="G320" s="277">
        <v>43694</v>
      </c>
      <c r="H320" s="278">
        <v>1</v>
      </c>
      <c r="I320" s="278">
        <v>1951.46</v>
      </c>
      <c r="J320" s="278" t="s">
        <v>4726</v>
      </c>
      <c r="K320" s="278" t="s">
        <v>4994</v>
      </c>
      <c r="L320" s="278" t="s">
        <v>4715</v>
      </c>
      <c r="O320"/>
    </row>
    <row r="321" spans="2:15">
      <c r="B321" t="s">
        <v>17681</v>
      </c>
      <c r="C321" s="3" t="s">
        <v>19809</v>
      </c>
      <c r="D321" s="3" t="s">
        <v>4708</v>
      </c>
      <c r="E321" s="3" t="s">
        <v>4708</v>
      </c>
      <c r="F321" s="3">
        <v>103</v>
      </c>
      <c r="G321" s="277">
        <v>43692</v>
      </c>
      <c r="H321" s="278">
        <v>1</v>
      </c>
      <c r="I321" s="278">
        <v>1363.76</v>
      </c>
      <c r="J321" s="278" t="s">
        <v>4726</v>
      </c>
      <c r="K321" s="278" t="s">
        <v>4994</v>
      </c>
      <c r="L321" s="278" t="s">
        <v>4715</v>
      </c>
      <c r="O321"/>
    </row>
    <row r="322" spans="2:15">
      <c r="B322" t="s">
        <v>13719</v>
      </c>
      <c r="C322" s="3" t="s">
        <v>19809</v>
      </c>
      <c r="D322" s="3" t="s">
        <v>4708</v>
      </c>
      <c r="E322" s="3" t="s">
        <v>4708</v>
      </c>
      <c r="F322" s="3">
        <v>52</v>
      </c>
      <c r="G322" s="277">
        <v>43692</v>
      </c>
      <c r="H322" s="278">
        <v>2</v>
      </c>
      <c r="I322" s="278">
        <v>5657.54</v>
      </c>
      <c r="J322" s="278" t="s">
        <v>4726</v>
      </c>
      <c r="K322" s="278" t="s">
        <v>11774</v>
      </c>
      <c r="L322" s="278" t="s">
        <v>4715</v>
      </c>
      <c r="O322"/>
    </row>
    <row r="323" spans="2:15">
      <c r="B323" t="s">
        <v>13804</v>
      </c>
      <c r="C323" s="3" t="s">
        <v>19809</v>
      </c>
      <c r="D323" s="3" t="s">
        <v>4708</v>
      </c>
      <c r="E323" s="3" t="s">
        <v>4708</v>
      </c>
      <c r="F323" s="3">
        <v>53</v>
      </c>
      <c r="G323" s="277">
        <v>43692</v>
      </c>
      <c r="H323" s="278">
        <v>1</v>
      </c>
      <c r="I323" s="278">
        <v>3332.72</v>
      </c>
      <c r="J323" s="278" t="s">
        <v>5197</v>
      </c>
      <c r="K323" s="278" t="s">
        <v>13805</v>
      </c>
      <c r="L323" s="278" t="s">
        <v>4715</v>
      </c>
      <c r="O323"/>
    </row>
    <row r="324" spans="2:15">
      <c r="B324" t="s">
        <v>14275</v>
      </c>
      <c r="C324" s="3" t="s">
        <v>19809</v>
      </c>
      <c r="D324" s="3" t="s">
        <v>4708</v>
      </c>
      <c r="E324" s="3" t="s">
        <v>4708</v>
      </c>
      <c r="F324" s="3">
        <v>59</v>
      </c>
      <c r="G324" s="277">
        <v>43691</v>
      </c>
      <c r="H324" s="278">
        <v>1</v>
      </c>
      <c r="I324" s="278">
        <v>3332.72</v>
      </c>
      <c r="J324" s="278" t="s">
        <v>5197</v>
      </c>
      <c r="K324" s="278" t="s">
        <v>14277</v>
      </c>
      <c r="L324" s="278" t="s">
        <v>4715</v>
      </c>
      <c r="O324"/>
    </row>
    <row r="325" spans="2:15">
      <c r="B325" t="s">
        <v>19837</v>
      </c>
      <c r="C325" s="3" t="s">
        <v>19809</v>
      </c>
      <c r="D325" s="3" t="s">
        <v>4708</v>
      </c>
      <c r="E325" s="3" t="s">
        <v>4708</v>
      </c>
      <c r="F325" s="3">
        <v>55</v>
      </c>
      <c r="G325" s="277">
        <v>43690</v>
      </c>
      <c r="H325" s="278">
        <v>1</v>
      </c>
      <c r="I325" s="278">
        <v>3332.72</v>
      </c>
      <c r="J325" s="278" t="s">
        <v>4753</v>
      </c>
      <c r="K325" s="278" t="s">
        <v>4753</v>
      </c>
      <c r="L325" s="278" t="s">
        <v>4715</v>
      </c>
      <c r="O325"/>
    </row>
    <row r="326" spans="2:15">
      <c r="B326" t="s">
        <v>13406</v>
      </c>
      <c r="C326" s="3" t="s">
        <v>19809</v>
      </c>
      <c r="D326" s="3" t="s">
        <v>4708</v>
      </c>
      <c r="E326" s="3" t="s">
        <v>4708</v>
      </c>
      <c r="F326" s="3">
        <v>48</v>
      </c>
      <c r="G326" s="277">
        <v>43689</v>
      </c>
      <c r="H326" s="278">
        <v>1</v>
      </c>
      <c r="I326" s="278">
        <v>1317.57</v>
      </c>
      <c r="J326" s="278" t="s">
        <v>5324</v>
      </c>
      <c r="K326" s="278" t="s">
        <v>5545</v>
      </c>
      <c r="L326" s="278" t="s">
        <v>4715</v>
      </c>
      <c r="O326"/>
    </row>
    <row r="327" spans="2:15">
      <c r="B327" t="s">
        <v>13330</v>
      </c>
      <c r="C327" s="3" t="s">
        <v>19809</v>
      </c>
      <c r="D327" s="3" t="s">
        <v>4708</v>
      </c>
      <c r="E327" s="3" t="s">
        <v>4708</v>
      </c>
      <c r="F327" s="3">
        <v>47</v>
      </c>
      <c r="G327" s="277">
        <v>43689</v>
      </c>
      <c r="H327" s="278">
        <v>1</v>
      </c>
      <c r="I327" s="278">
        <v>3332.72</v>
      </c>
      <c r="J327" s="278" t="s">
        <v>5324</v>
      </c>
      <c r="K327" s="278" t="s">
        <v>5545</v>
      </c>
      <c r="L327" s="278" t="s">
        <v>4715</v>
      </c>
      <c r="O327"/>
    </row>
    <row r="328" spans="2:15">
      <c r="B328" t="s">
        <v>14135</v>
      </c>
      <c r="C328" s="3" t="s">
        <v>19809</v>
      </c>
      <c r="D328" s="3" t="s">
        <v>4708</v>
      </c>
      <c r="E328" s="3" t="s">
        <v>4708</v>
      </c>
      <c r="F328" s="3">
        <v>57</v>
      </c>
      <c r="G328" s="277">
        <v>43687</v>
      </c>
      <c r="H328" s="278">
        <v>1</v>
      </c>
      <c r="I328" s="278">
        <v>3332.72</v>
      </c>
      <c r="J328" s="278" t="s">
        <v>5324</v>
      </c>
      <c r="K328" s="278" t="s">
        <v>5545</v>
      </c>
      <c r="L328" s="278" t="s">
        <v>4715</v>
      </c>
      <c r="O328"/>
    </row>
    <row r="329" spans="2:15">
      <c r="B329" t="s">
        <v>17604</v>
      </c>
      <c r="C329" s="3" t="s">
        <v>19809</v>
      </c>
      <c r="D329" s="3" t="s">
        <v>4708</v>
      </c>
      <c r="E329" s="3" t="s">
        <v>4708</v>
      </c>
      <c r="F329" s="3">
        <v>101</v>
      </c>
      <c r="G329" s="277">
        <v>43685</v>
      </c>
      <c r="H329" s="278">
        <v>1</v>
      </c>
      <c r="I329" s="278">
        <v>1363.76</v>
      </c>
      <c r="J329" s="278" t="s">
        <v>4726</v>
      </c>
      <c r="K329" s="278" t="s">
        <v>13558</v>
      </c>
      <c r="L329" s="278" t="s">
        <v>4715</v>
      </c>
      <c r="O329"/>
    </row>
    <row r="330" spans="2:15">
      <c r="B330" t="s">
        <v>19838</v>
      </c>
      <c r="C330" s="3" t="s">
        <v>19809</v>
      </c>
      <c r="D330" s="3" t="s">
        <v>4708</v>
      </c>
      <c r="E330" s="3" t="s">
        <v>4708</v>
      </c>
      <c r="F330" s="3">
        <v>50</v>
      </c>
      <c r="G330" s="277">
        <v>43683</v>
      </c>
      <c r="H330" s="278">
        <v>1</v>
      </c>
      <c r="I330" s="278">
        <v>3332.72</v>
      </c>
      <c r="J330" s="278" t="s">
        <v>4753</v>
      </c>
      <c r="K330" s="278" t="s">
        <v>4753</v>
      </c>
      <c r="L330" s="278" t="s">
        <v>4715</v>
      </c>
      <c r="O330"/>
    </row>
    <row r="331" spans="2:15">
      <c r="B331" t="s">
        <v>18168</v>
      </c>
      <c r="C331" s="3" t="s">
        <v>19809</v>
      </c>
      <c r="D331" s="3" t="s">
        <v>4708</v>
      </c>
      <c r="E331" s="3" t="s">
        <v>4708</v>
      </c>
      <c r="F331" s="3">
        <v>118</v>
      </c>
      <c r="G331" s="277">
        <v>43680</v>
      </c>
      <c r="H331" s="278">
        <v>1</v>
      </c>
      <c r="I331" s="278">
        <v>4304.3900000000003</v>
      </c>
      <c r="J331" s="278" t="s">
        <v>5324</v>
      </c>
      <c r="K331" s="278" t="s">
        <v>13064</v>
      </c>
      <c r="L331" s="278" t="s">
        <v>4715</v>
      </c>
      <c r="O331"/>
    </row>
    <row r="332" spans="2:15">
      <c r="B332" t="s">
        <v>13409</v>
      </c>
      <c r="C332" s="3" t="s">
        <v>19809</v>
      </c>
      <c r="D332" s="3" t="s">
        <v>4708</v>
      </c>
      <c r="E332" s="3" t="s">
        <v>4708</v>
      </c>
      <c r="F332" s="3">
        <v>48</v>
      </c>
      <c r="G332" s="277">
        <v>43680</v>
      </c>
      <c r="H332" s="278">
        <v>1</v>
      </c>
      <c r="I332" s="278">
        <v>3332.72</v>
      </c>
      <c r="J332" s="278" t="s">
        <v>5324</v>
      </c>
      <c r="K332" s="278" t="s">
        <v>5545</v>
      </c>
      <c r="L332" s="278" t="s">
        <v>4715</v>
      </c>
      <c r="O332"/>
    </row>
    <row r="333" spans="2:15">
      <c r="B333" t="s">
        <v>13294</v>
      </c>
      <c r="C333" s="3" t="s">
        <v>19809</v>
      </c>
      <c r="D333" s="3" t="s">
        <v>4708</v>
      </c>
      <c r="E333" s="3" t="s">
        <v>4708</v>
      </c>
      <c r="F333" s="3">
        <v>46</v>
      </c>
      <c r="G333" s="277">
        <v>43679</v>
      </c>
      <c r="H333" s="278">
        <v>1</v>
      </c>
      <c r="I333" s="278">
        <v>1218.06</v>
      </c>
      <c r="J333" s="278" t="s">
        <v>5324</v>
      </c>
      <c r="K333" s="278" t="s">
        <v>13296</v>
      </c>
      <c r="L333" s="278" t="s">
        <v>4715</v>
      </c>
      <c r="O333"/>
    </row>
    <row r="334" spans="2:15">
      <c r="B334" t="s">
        <v>16186</v>
      </c>
      <c r="C334" s="3" t="s">
        <v>19809</v>
      </c>
      <c r="D334" s="3" t="s">
        <v>4708</v>
      </c>
      <c r="E334" s="3" t="s">
        <v>4708</v>
      </c>
      <c r="F334" s="3">
        <v>78</v>
      </c>
      <c r="G334" s="277">
        <v>43679</v>
      </c>
      <c r="H334" s="278">
        <v>1</v>
      </c>
      <c r="I334" s="278">
        <v>1363.76</v>
      </c>
      <c r="J334" s="278" t="s">
        <v>5197</v>
      </c>
      <c r="K334" s="278" t="s">
        <v>7789</v>
      </c>
      <c r="L334" s="278" t="s">
        <v>4715</v>
      </c>
      <c r="O334"/>
    </row>
    <row r="335" spans="2:15">
      <c r="B335" t="s">
        <v>18479</v>
      </c>
      <c r="C335" s="3" t="s">
        <v>19809</v>
      </c>
      <c r="D335" s="3" t="s">
        <v>4708</v>
      </c>
      <c r="E335" s="3" t="s">
        <v>4708</v>
      </c>
      <c r="F335" s="3">
        <v>131</v>
      </c>
      <c r="G335" s="277">
        <v>43676</v>
      </c>
      <c r="H335" s="278">
        <v>1</v>
      </c>
      <c r="I335" s="278">
        <v>1363.76</v>
      </c>
      <c r="J335" s="278" t="s">
        <v>4726</v>
      </c>
      <c r="K335" s="278" t="s">
        <v>4994</v>
      </c>
      <c r="L335" s="278" t="s">
        <v>4715</v>
      </c>
      <c r="O335"/>
    </row>
    <row r="336" spans="2:15">
      <c r="B336" t="s">
        <v>18545</v>
      </c>
      <c r="C336" s="3" t="s">
        <v>19809</v>
      </c>
      <c r="D336" s="3" t="s">
        <v>4708</v>
      </c>
      <c r="E336" s="3" t="s">
        <v>4708</v>
      </c>
      <c r="F336" s="3">
        <v>133</v>
      </c>
      <c r="G336" s="277">
        <v>43675</v>
      </c>
      <c r="H336" s="278">
        <v>1</v>
      </c>
      <c r="I336" s="278">
        <v>1363.76</v>
      </c>
      <c r="J336" s="278" t="s">
        <v>5324</v>
      </c>
      <c r="K336" s="278" t="s">
        <v>13018</v>
      </c>
      <c r="L336" s="278" t="s">
        <v>4715</v>
      </c>
      <c r="O336"/>
    </row>
    <row r="337" spans="2:15">
      <c r="B337" t="s">
        <v>14130</v>
      </c>
      <c r="C337" s="3" t="s">
        <v>19809</v>
      </c>
      <c r="D337" s="3" t="s">
        <v>4708</v>
      </c>
      <c r="E337" s="3" t="s">
        <v>4708</v>
      </c>
      <c r="F337" s="3">
        <v>57</v>
      </c>
      <c r="G337" s="277">
        <v>43672</v>
      </c>
      <c r="H337" s="278">
        <v>2</v>
      </c>
      <c r="I337" s="278">
        <v>3666.57</v>
      </c>
      <c r="J337" s="278" t="s">
        <v>5324</v>
      </c>
      <c r="K337" s="278" t="s">
        <v>10965</v>
      </c>
      <c r="L337" s="278" t="s">
        <v>4715</v>
      </c>
      <c r="O337"/>
    </row>
    <row r="338" spans="2:15">
      <c r="B338" t="s">
        <v>19839</v>
      </c>
      <c r="C338" s="3" t="s">
        <v>19809</v>
      </c>
      <c r="D338" s="3" t="s">
        <v>4708</v>
      </c>
      <c r="E338" s="3" t="s">
        <v>4708</v>
      </c>
      <c r="F338" s="3">
        <v>56</v>
      </c>
      <c r="G338" s="277">
        <v>43672</v>
      </c>
      <c r="H338" s="278">
        <v>2</v>
      </c>
      <c r="I338" s="278">
        <v>5657.54</v>
      </c>
      <c r="J338" s="278" t="s">
        <v>5324</v>
      </c>
      <c r="K338" s="278" t="s">
        <v>16336</v>
      </c>
      <c r="L338" s="278" t="s">
        <v>4715</v>
      </c>
      <c r="O338"/>
    </row>
    <row r="339" spans="2:15">
      <c r="B339" t="s">
        <v>14538</v>
      </c>
      <c r="C339" s="3" t="s">
        <v>19809</v>
      </c>
      <c r="D339" s="3" t="s">
        <v>4708</v>
      </c>
      <c r="E339" s="3" t="s">
        <v>4708</v>
      </c>
      <c r="F339" s="3">
        <v>62</v>
      </c>
      <c r="G339" s="277">
        <v>43672</v>
      </c>
      <c r="H339" s="278">
        <v>1</v>
      </c>
      <c r="I339" s="278">
        <v>3332.72</v>
      </c>
      <c r="J339" s="278" t="s">
        <v>4726</v>
      </c>
      <c r="K339" s="278" t="s">
        <v>4994</v>
      </c>
      <c r="L339" s="278" t="s">
        <v>4715</v>
      </c>
      <c r="O339"/>
    </row>
    <row r="340" spans="2:15">
      <c r="B340" t="s">
        <v>16729</v>
      </c>
      <c r="C340" s="3" t="s">
        <v>19809</v>
      </c>
      <c r="D340" s="3" t="s">
        <v>4708</v>
      </c>
      <c r="E340" s="3" t="s">
        <v>4708</v>
      </c>
      <c r="F340" s="3">
        <v>84</v>
      </c>
      <c r="G340" s="277">
        <v>43671</v>
      </c>
      <c r="H340" s="278">
        <v>1</v>
      </c>
      <c r="I340" s="278">
        <v>55.64</v>
      </c>
      <c r="J340" s="278" t="s">
        <v>4726</v>
      </c>
      <c r="K340" s="278" t="s">
        <v>5972</v>
      </c>
      <c r="L340" s="278" t="s">
        <v>4715</v>
      </c>
      <c r="O340"/>
    </row>
    <row r="341" spans="2:15">
      <c r="B341" t="s">
        <v>13552</v>
      </c>
      <c r="C341" s="3" t="s">
        <v>19809</v>
      </c>
      <c r="D341" s="3" t="s">
        <v>4708</v>
      </c>
      <c r="E341" s="3" t="s">
        <v>4708</v>
      </c>
      <c r="F341" s="3">
        <v>50</v>
      </c>
      <c r="G341" s="277">
        <v>43670</v>
      </c>
      <c r="H341" s="278">
        <v>1</v>
      </c>
      <c r="I341" s="278">
        <v>4033.77</v>
      </c>
      <c r="J341" s="278" t="s">
        <v>5324</v>
      </c>
      <c r="K341" s="278" t="s">
        <v>13554</v>
      </c>
      <c r="L341" s="278" t="s">
        <v>4715</v>
      </c>
      <c r="O341"/>
    </row>
    <row r="342" spans="2:15">
      <c r="B342" t="s">
        <v>19840</v>
      </c>
      <c r="C342" s="3" t="s">
        <v>19809</v>
      </c>
      <c r="D342" s="3" t="s">
        <v>4708</v>
      </c>
      <c r="E342" s="3" t="s">
        <v>4708</v>
      </c>
      <c r="F342" s="3">
        <v>51</v>
      </c>
      <c r="G342" s="277">
        <v>43668</v>
      </c>
      <c r="H342" s="278">
        <v>1</v>
      </c>
      <c r="I342" s="278">
        <v>3245.09</v>
      </c>
      <c r="J342" s="278" t="s">
        <v>4753</v>
      </c>
      <c r="K342" s="278" t="s">
        <v>4753</v>
      </c>
      <c r="L342" s="278" t="s">
        <v>4715</v>
      </c>
      <c r="O342"/>
    </row>
    <row r="343" spans="2:15">
      <c r="B343" t="s">
        <v>19841</v>
      </c>
      <c r="C343" s="3" t="s">
        <v>19809</v>
      </c>
      <c r="D343" s="3" t="s">
        <v>4708</v>
      </c>
      <c r="E343" s="3" t="s">
        <v>4708</v>
      </c>
      <c r="F343" s="3">
        <v>80</v>
      </c>
      <c r="G343" s="277">
        <v>43668</v>
      </c>
      <c r="H343" s="278">
        <v>1</v>
      </c>
      <c r="I343" s="278">
        <v>1363.76</v>
      </c>
      <c r="J343" s="278" t="s">
        <v>4753</v>
      </c>
      <c r="K343" s="278" t="s">
        <v>4753</v>
      </c>
      <c r="L343" s="278" t="s">
        <v>4715</v>
      </c>
      <c r="M343" s="9"/>
      <c r="N343" s="3"/>
      <c r="O343"/>
    </row>
    <row r="344" spans="2:15">
      <c r="B344" t="s">
        <v>19842</v>
      </c>
      <c r="C344" s="3" t="s">
        <v>19809</v>
      </c>
      <c r="D344" s="3" t="s">
        <v>4708</v>
      </c>
      <c r="E344" s="3" t="s">
        <v>4708</v>
      </c>
      <c r="F344" s="3">
        <v>65</v>
      </c>
      <c r="G344" s="277">
        <v>43665</v>
      </c>
      <c r="H344" s="278">
        <v>1</v>
      </c>
      <c r="I344" s="278">
        <v>333.85</v>
      </c>
      <c r="J344" s="278" t="s">
        <v>4753</v>
      </c>
      <c r="K344" s="278" t="s">
        <v>4753</v>
      </c>
      <c r="L344" s="278" t="s">
        <v>4715</v>
      </c>
      <c r="M344" s="9"/>
      <c r="O344"/>
    </row>
    <row r="345" spans="2:15">
      <c r="B345" t="s">
        <v>19843</v>
      </c>
      <c r="C345" s="3" t="s">
        <v>19809</v>
      </c>
      <c r="D345" s="3" t="s">
        <v>4708</v>
      </c>
      <c r="E345" s="3" t="s">
        <v>4708</v>
      </c>
      <c r="F345" s="3">
        <v>55</v>
      </c>
      <c r="G345" s="277">
        <v>43662</v>
      </c>
      <c r="H345" s="278">
        <v>1</v>
      </c>
      <c r="I345" s="278">
        <v>333.85</v>
      </c>
      <c r="J345" s="278" t="s">
        <v>4753</v>
      </c>
      <c r="K345" s="278" t="s">
        <v>4753</v>
      </c>
      <c r="L345" s="278" t="s">
        <v>4715</v>
      </c>
      <c r="M345" s="9"/>
      <c r="O345"/>
    </row>
    <row r="346" spans="2:15">
      <c r="B346" t="s">
        <v>19844</v>
      </c>
      <c r="C346" s="3" t="s">
        <v>19809</v>
      </c>
      <c r="D346" s="3" t="s">
        <v>4708</v>
      </c>
      <c r="E346" s="3" t="s">
        <v>4708</v>
      </c>
      <c r="F346" s="3">
        <v>134</v>
      </c>
      <c r="G346" s="277">
        <v>43661</v>
      </c>
      <c r="H346" s="278">
        <v>1</v>
      </c>
      <c r="I346" s="278">
        <v>1363.76</v>
      </c>
      <c r="J346" s="278" t="s">
        <v>4753</v>
      </c>
      <c r="K346" s="278" t="s">
        <v>4753</v>
      </c>
      <c r="L346" s="278" t="s">
        <v>4715</v>
      </c>
      <c r="M346" s="9"/>
      <c r="O346"/>
    </row>
    <row r="347" spans="2:15">
      <c r="B347" t="s">
        <v>19845</v>
      </c>
      <c r="C347" s="3" t="s">
        <v>19809</v>
      </c>
      <c r="D347" s="3" t="s">
        <v>4708</v>
      </c>
      <c r="E347" s="3" t="s">
        <v>4708</v>
      </c>
      <c r="F347" s="3">
        <v>49</v>
      </c>
      <c r="G347" s="277">
        <v>43658</v>
      </c>
      <c r="H347" s="278">
        <v>1</v>
      </c>
      <c r="I347" s="278">
        <v>1317.57</v>
      </c>
      <c r="J347" s="278" t="s">
        <v>4753</v>
      </c>
      <c r="K347" s="278" t="s">
        <v>4753</v>
      </c>
      <c r="L347" s="278" t="s">
        <v>4715</v>
      </c>
      <c r="M347" s="9"/>
      <c r="O347"/>
    </row>
    <row r="348" spans="2:15">
      <c r="B348" t="s">
        <v>13895</v>
      </c>
      <c r="C348" s="3" t="s">
        <v>19809</v>
      </c>
      <c r="D348" s="3" t="s">
        <v>4708</v>
      </c>
      <c r="E348" s="3" t="s">
        <v>4708</v>
      </c>
      <c r="F348" s="3">
        <v>54</v>
      </c>
      <c r="G348" s="277">
        <v>43655</v>
      </c>
      <c r="H348" s="278">
        <v>1</v>
      </c>
      <c r="I348" s="278">
        <v>3332.72</v>
      </c>
      <c r="J348" s="278" t="s">
        <v>5197</v>
      </c>
      <c r="K348" s="278" t="s">
        <v>12397</v>
      </c>
      <c r="L348" s="278" t="s">
        <v>4715</v>
      </c>
      <c r="M348" s="9"/>
      <c r="O348"/>
    </row>
    <row r="349" spans="2:15">
      <c r="B349" t="s">
        <v>14460</v>
      </c>
      <c r="C349" s="3" t="s">
        <v>19809</v>
      </c>
      <c r="D349" s="3" t="s">
        <v>4708</v>
      </c>
      <c r="E349" s="3" t="s">
        <v>4708</v>
      </c>
      <c r="F349" s="3">
        <v>61</v>
      </c>
      <c r="G349" s="277">
        <v>43654</v>
      </c>
      <c r="H349" s="278">
        <v>1</v>
      </c>
      <c r="I349" s="278">
        <v>3332.72</v>
      </c>
      <c r="J349" s="278" t="s">
        <v>4726</v>
      </c>
      <c r="K349" s="278" t="s">
        <v>4994</v>
      </c>
      <c r="L349" s="278" t="s">
        <v>4715</v>
      </c>
      <c r="M349" s="9"/>
      <c r="O349"/>
    </row>
    <row r="350" spans="2:15">
      <c r="B350" t="s">
        <v>19846</v>
      </c>
      <c r="C350" s="3" t="s">
        <v>19809</v>
      </c>
      <c r="D350" s="3" t="s">
        <v>4708</v>
      </c>
      <c r="E350" s="3" t="s">
        <v>4708</v>
      </c>
      <c r="F350" s="3">
        <v>77</v>
      </c>
      <c r="G350" s="277">
        <v>43651</v>
      </c>
      <c r="H350" s="278">
        <v>1</v>
      </c>
      <c r="I350" s="278">
        <v>333.85</v>
      </c>
      <c r="J350" s="278" t="s">
        <v>4753</v>
      </c>
      <c r="K350" s="278" t="s">
        <v>4753</v>
      </c>
      <c r="L350" s="278" t="s">
        <v>4715</v>
      </c>
      <c r="M350" s="9"/>
      <c r="O350"/>
    </row>
    <row r="351" spans="2:15">
      <c r="B351" t="s">
        <v>15904</v>
      </c>
      <c r="C351" s="3" t="s">
        <v>19809</v>
      </c>
      <c r="D351" s="3" t="s">
        <v>4708</v>
      </c>
      <c r="E351" s="3" t="s">
        <v>4708</v>
      </c>
      <c r="F351" s="3">
        <v>75</v>
      </c>
      <c r="G351" s="277">
        <v>43650</v>
      </c>
      <c r="H351" s="278">
        <v>1</v>
      </c>
      <c r="I351" s="278">
        <v>333.85</v>
      </c>
      <c r="J351" s="278" t="s">
        <v>4726</v>
      </c>
      <c r="K351" s="278" t="s">
        <v>9909</v>
      </c>
      <c r="L351" s="278" t="s">
        <v>4715</v>
      </c>
      <c r="M351" s="9"/>
      <c r="O351"/>
    </row>
    <row r="352" spans="2:15">
      <c r="B352" t="s">
        <v>16159</v>
      </c>
      <c r="C352" s="3" t="s">
        <v>19809</v>
      </c>
      <c r="D352" s="3" t="s">
        <v>4708</v>
      </c>
      <c r="E352" s="3" t="s">
        <v>4708</v>
      </c>
      <c r="F352" s="3">
        <v>78</v>
      </c>
      <c r="G352" s="277">
        <v>43650</v>
      </c>
      <c r="H352" s="278">
        <v>1</v>
      </c>
      <c r="I352" s="278">
        <v>55.64</v>
      </c>
      <c r="J352" s="278" t="s">
        <v>4726</v>
      </c>
      <c r="K352" s="278" t="s">
        <v>5739</v>
      </c>
      <c r="L352" s="278" t="s">
        <v>4715</v>
      </c>
      <c r="M352" s="9"/>
      <c r="O352"/>
    </row>
    <row r="353" spans="2:15">
      <c r="B353" t="s">
        <v>13906</v>
      </c>
      <c r="C353" s="3" t="s">
        <v>19809</v>
      </c>
      <c r="D353" s="3" t="s">
        <v>4708</v>
      </c>
      <c r="E353" s="3" t="s">
        <v>4708</v>
      </c>
      <c r="F353" s="3">
        <v>54</v>
      </c>
      <c r="G353" s="277">
        <v>43650</v>
      </c>
      <c r="H353" s="278">
        <v>1</v>
      </c>
      <c r="I353" s="278">
        <v>3332.72</v>
      </c>
      <c r="J353" s="278" t="s">
        <v>5324</v>
      </c>
      <c r="K353" s="278" t="s">
        <v>13908</v>
      </c>
      <c r="L353" s="278" t="s">
        <v>4715</v>
      </c>
      <c r="M353" s="9"/>
      <c r="O353"/>
    </row>
    <row r="354" spans="2:15">
      <c r="B354" t="s">
        <v>15996</v>
      </c>
      <c r="C354" s="3" t="s">
        <v>19809</v>
      </c>
      <c r="D354" s="3" t="s">
        <v>4708</v>
      </c>
      <c r="E354" s="3" t="s">
        <v>4708</v>
      </c>
      <c r="F354" s="3">
        <v>76</v>
      </c>
      <c r="G354" s="277">
        <v>43649</v>
      </c>
      <c r="H354" s="278">
        <v>1</v>
      </c>
      <c r="I354" s="278">
        <v>1363.76</v>
      </c>
      <c r="J354" s="278" t="s">
        <v>5197</v>
      </c>
      <c r="K354" s="278" t="s">
        <v>10405</v>
      </c>
      <c r="L354" s="278" t="s">
        <v>4715</v>
      </c>
      <c r="M354" s="9"/>
      <c r="O354"/>
    </row>
    <row r="355" spans="2:15">
      <c r="B355" t="s">
        <v>13356</v>
      </c>
      <c r="C355" s="3" t="s">
        <v>19809</v>
      </c>
      <c r="D355" s="3" t="s">
        <v>4708</v>
      </c>
      <c r="E355" s="3" t="s">
        <v>4708</v>
      </c>
      <c r="F355" s="3">
        <v>48</v>
      </c>
      <c r="G355" s="277">
        <v>43649</v>
      </c>
      <c r="H355" s="278">
        <v>1</v>
      </c>
      <c r="I355" s="278">
        <v>3332.72</v>
      </c>
      <c r="J355" s="278" t="s">
        <v>5197</v>
      </c>
      <c r="K355" s="278" t="s">
        <v>13161</v>
      </c>
      <c r="L355" s="278" t="s">
        <v>4715</v>
      </c>
      <c r="M355" s="9"/>
      <c r="O355"/>
    </row>
    <row r="356" spans="2:15">
      <c r="B356" t="s">
        <v>19847</v>
      </c>
      <c r="C356" s="3" t="s">
        <v>19809</v>
      </c>
      <c r="D356" s="3" t="s">
        <v>4708</v>
      </c>
      <c r="E356" s="3" t="s">
        <v>4708</v>
      </c>
      <c r="F356" s="3">
        <v>133</v>
      </c>
      <c r="G356" s="277">
        <v>43647</v>
      </c>
      <c r="H356" s="278">
        <v>1</v>
      </c>
      <c r="I356" s="278">
        <v>1363.76</v>
      </c>
      <c r="J356" s="278" t="s">
        <v>4753</v>
      </c>
      <c r="K356" s="278" t="s">
        <v>4753</v>
      </c>
      <c r="L356" s="278" t="s">
        <v>4715</v>
      </c>
      <c r="M356" s="9"/>
      <c r="O356"/>
    </row>
    <row r="357" spans="2:15">
      <c r="B357" t="s">
        <v>15549</v>
      </c>
      <c r="C357" s="3" t="s">
        <v>19809</v>
      </c>
      <c r="D357" s="3" t="s">
        <v>4708</v>
      </c>
      <c r="E357" s="3" t="s">
        <v>4708</v>
      </c>
      <c r="F357" s="3">
        <v>72</v>
      </c>
      <c r="G357" s="277">
        <v>43647</v>
      </c>
      <c r="H357" s="278">
        <v>1</v>
      </c>
      <c r="I357" s="278">
        <v>333.85</v>
      </c>
      <c r="J357" s="278" t="s">
        <v>4726</v>
      </c>
      <c r="K357" s="278" t="s">
        <v>9909</v>
      </c>
      <c r="L357" s="278" t="s">
        <v>4715</v>
      </c>
      <c r="M357" s="9"/>
      <c r="O357"/>
    </row>
    <row r="358" spans="2:15">
      <c r="B358" t="s">
        <v>17842</v>
      </c>
      <c r="C358" s="3" t="s">
        <v>19809</v>
      </c>
      <c r="D358" s="3" t="s">
        <v>4708</v>
      </c>
      <c r="E358" s="3" t="s">
        <v>4708</v>
      </c>
      <c r="F358" s="3">
        <v>108</v>
      </c>
      <c r="G358" s="277">
        <v>43647</v>
      </c>
      <c r="H358" s="278">
        <v>1</v>
      </c>
      <c r="I358" s="278">
        <v>1363.76</v>
      </c>
      <c r="J358" s="278" t="s">
        <v>4726</v>
      </c>
      <c r="K358" s="278" t="s">
        <v>5739</v>
      </c>
      <c r="L358" s="278" t="s">
        <v>4715</v>
      </c>
      <c r="M358" s="9"/>
      <c r="O358"/>
    </row>
    <row r="359" spans="2:15">
      <c r="B359" t="s">
        <v>19848</v>
      </c>
      <c r="C359" s="3" t="s">
        <v>19809</v>
      </c>
      <c r="D359" s="3" t="s">
        <v>4708</v>
      </c>
      <c r="E359" s="3" t="s">
        <v>4708</v>
      </c>
      <c r="F359" s="3">
        <v>51</v>
      </c>
      <c r="G359" s="277">
        <v>43645</v>
      </c>
      <c r="H359" s="278">
        <v>2</v>
      </c>
      <c r="I359" s="278">
        <v>3666.57</v>
      </c>
      <c r="J359" s="278" t="s">
        <v>4753</v>
      </c>
      <c r="K359" s="278" t="s">
        <v>4753</v>
      </c>
      <c r="L359" s="278" t="s">
        <v>4715</v>
      </c>
      <c r="M359" s="9"/>
      <c r="O359"/>
    </row>
    <row r="360" spans="2:15">
      <c r="B360" t="s">
        <v>16990</v>
      </c>
      <c r="C360" s="3" t="s">
        <v>19809</v>
      </c>
      <c r="D360" s="3" t="s">
        <v>4708</v>
      </c>
      <c r="E360" s="3" t="s">
        <v>4708</v>
      </c>
      <c r="F360" s="3">
        <v>87</v>
      </c>
      <c r="G360" s="277">
        <v>43644</v>
      </c>
      <c r="H360" s="278">
        <v>1</v>
      </c>
      <c r="I360" s="278">
        <v>333.85</v>
      </c>
      <c r="J360" s="278" t="s">
        <v>5324</v>
      </c>
      <c r="K360" s="278" t="s">
        <v>16991</v>
      </c>
      <c r="L360" s="278" t="s">
        <v>4715</v>
      </c>
      <c r="M360" s="9"/>
      <c r="O360"/>
    </row>
    <row r="361" spans="2:15">
      <c r="B361" t="s">
        <v>13674</v>
      </c>
      <c r="C361" s="3" t="s">
        <v>19809</v>
      </c>
      <c r="D361" s="3" t="s">
        <v>4708</v>
      </c>
      <c r="E361" s="3" t="s">
        <v>4708</v>
      </c>
      <c r="F361" s="3">
        <v>51</v>
      </c>
      <c r="G361" s="277">
        <v>43644</v>
      </c>
      <c r="H361" s="278">
        <v>2</v>
      </c>
      <c r="I361" s="278">
        <v>3666.57</v>
      </c>
      <c r="J361" s="278" t="s">
        <v>4726</v>
      </c>
      <c r="K361" s="278" t="s">
        <v>5739</v>
      </c>
      <c r="L361" s="278" t="s">
        <v>4715</v>
      </c>
      <c r="M361" s="9"/>
      <c r="O361"/>
    </row>
    <row r="362" spans="2:15">
      <c r="B362" t="s">
        <v>19849</v>
      </c>
      <c r="C362" s="3" t="s">
        <v>19809</v>
      </c>
      <c r="D362" s="3" t="s">
        <v>4708</v>
      </c>
      <c r="E362" s="3" t="s">
        <v>4708</v>
      </c>
      <c r="F362" s="3">
        <v>52</v>
      </c>
      <c r="G362" s="277">
        <v>43643</v>
      </c>
      <c r="H362" s="278">
        <v>1</v>
      </c>
      <c r="I362" s="278">
        <v>333.85</v>
      </c>
      <c r="J362" s="278" t="s">
        <v>4753</v>
      </c>
      <c r="K362" s="278" t="s">
        <v>4753</v>
      </c>
      <c r="L362" s="278" t="s">
        <v>4715</v>
      </c>
      <c r="M362" s="9"/>
      <c r="O362"/>
    </row>
    <row r="363" spans="2:15">
      <c r="B363" t="s">
        <v>14380</v>
      </c>
      <c r="C363" s="3" t="s">
        <v>19809</v>
      </c>
      <c r="D363" s="3" t="s">
        <v>4708</v>
      </c>
      <c r="E363" s="3" t="s">
        <v>4708</v>
      </c>
      <c r="F363" s="3">
        <v>60</v>
      </c>
      <c r="G363" s="277">
        <v>43642</v>
      </c>
      <c r="H363" s="278">
        <v>2</v>
      </c>
      <c r="I363" s="278">
        <v>3666.57</v>
      </c>
      <c r="J363" s="278" t="s">
        <v>5197</v>
      </c>
      <c r="K363" s="278" t="s">
        <v>12970</v>
      </c>
      <c r="L363" s="278" t="s">
        <v>4715</v>
      </c>
      <c r="M363" s="9"/>
      <c r="O363"/>
    </row>
    <row r="364" spans="2:15">
      <c r="B364" t="s">
        <v>13455</v>
      </c>
      <c r="C364" s="3" t="s">
        <v>19809</v>
      </c>
      <c r="D364" s="3" t="s">
        <v>4708</v>
      </c>
      <c r="E364" s="3" t="s">
        <v>4708</v>
      </c>
      <c r="F364" s="3">
        <v>49</v>
      </c>
      <c r="G364" s="277">
        <v>43642</v>
      </c>
      <c r="H364" s="278">
        <v>1</v>
      </c>
      <c r="I364" s="278">
        <v>1317.57</v>
      </c>
      <c r="J364" s="278" t="s">
        <v>4726</v>
      </c>
      <c r="K364" s="278" t="s">
        <v>5739</v>
      </c>
      <c r="L364" s="278" t="s">
        <v>4715</v>
      </c>
      <c r="M364" s="9"/>
      <c r="O364"/>
    </row>
    <row r="365" spans="2:15">
      <c r="B365" t="s">
        <v>17003</v>
      </c>
      <c r="C365" s="3" t="s">
        <v>19809</v>
      </c>
      <c r="D365" s="3" t="s">
        <v>4708</v>
      </c>
      <c r="E365" s="3" t="s">
        <v>4708</v>
      </c>
      <c r="F365" s="3">
        <v>88</v>
      </c>
      <c r="G365" s="277">
        <v>43641</v>
      </c>
      <c r="H365" s="278">
        <v>1</v>
      </c>
      <c r="I365" s="278">
        <v>333.85</v>
      </c>
      <c r="J365" s="278" t="s">
        <v>5197</v>
      </c>
      <c r="K365" s="278" t="s">
        <v>14297</v>
      </c>
      <c r="L365" s="278" t="s">
        <v>4715</v>
      </c>
      <c r="M365" s="9"/>
      <c r="O365"/>
    </row>
    <row r="366" spans="2:15">
      <c r="B366" t="s">
        <v>13954</v>
      </c>
      <c r="C366" s="3" t="s">
        <v>19809</v>
      </c>
      <c r="D366" s="3" t="s">
        <v>4708</v>
      </c>
      <c r="E366" s="3" t="s">
        <v>4708</v>
      </c>
      <c r="F366" s="3">
        <v>55</v>
      </c>
      <c r="G366" s="277">
        <v>43640</v>
      </c>
      <c r="H366" s="278">
        <v>2</v>
      </c>
      <c r="I366" s="278">
        <v>5657.54</v>
      </c>
      <c r="J366" s="278" t="s">
        <v>5197</v>
      </c>
      <c r="K366" s="278" t="s">
        <v>13956</v>
      </c>
      <c r="L366" s="278" t="s">
        <v>4715</v>
      </c>
      <c r="M366" s="9"/>
      <c r="O366"/>
    </row>
    <row r="367" spans="2:15">
      <c r="B367" t="s">
        <v>14398</v>
      </c>
      <c r="C367" s="3" t="s">
        <v>19809</v>
      </c>
      <c r="D367" s="3" t="s">
        <v>4708</v>
      </c>
      <c r="E367" s="3" t="s">
        <v>4708</v>
      </c>
      <c r="F367" s="3">
        <v>60</v>
      </c>
      <c r="G367" s="277">
        <v>43640</v>
      </c>
      <c r="H367" s="278">
        <v>1</v>
      </c>
      <c r="I367" s="278">
        <v>3332.72</v>
      </c>
      <c r="J367" s="278" t="s">
        <v>5197</v>
      </c>
      <c r="K367" s="278" t="s">
        <v>14399</v>
      </c>
      <c r="L367" s="278" t="s">
        <v>4715</v>
      </c>
      <c r="M367" s="9"/>
      <c r="O367"/>
    </row>
    <row r="368" spans="2:15">
      <c r="B368" t="s">
        <v>19850</v>
      </c>
      <c r="C368" s="3" t="s">
        <v>19809</v>
      </c>
      <c r="D368" s="3" t="s">
        <v>4708</v>
      </c>
      <c r="E368" s="3" t="s">
        <v>4708</v>
      </c>
      <c r="F368" s="3">
        <v>45</v>
      </c>
      <c r="G368" s="277">
        <v>43637</v>
      </c>
      <c r="H368" s="278">
        <v>2</v>
      </c>
      <c r="I368" s="278">
        <v>5657.54</v>
      </c>
      <c r="J368" s="278" t="s">
        <v>4726</v>
      </c>
      <c r="K368" s="278" t="s">
        <v>19851</v>
      </c>
      <c r="L368" s="278" t="s">
        <v>4715</v>
      </c>
      <c r="M368" s="9"/>
      <c r="O368"/>
    </row>
    <row r="369" spans="2:15">
      <c r="B369" t="s">
        <v>17683</v>
      </c>
      <c r="C369" s="3" t="s">
        <v>19809</v>
      </c>
      <c r="D369" s="3" t="s">
        <v>4708</v>
      </c>
      <c r="E369" s="3" t="s">
        <v>4708</v>
      </c>
      <c r="F369" s="3">
        <v>103</v>
      </c>
      <c r="G369" s="277">
        <v>43636</v>
      </c>
      <c r="H369" s="278">
        <v>1</v>
      </c>
      <c r="I369" s="278">
        <v>1363.76</v>
      </c>
      <c r="J369" s="278" t="s">
        <v>4726</v>
      </c>
      <c r="K369" s="278" t="s">
        <v>17684</v>
      </c>
      <c r="L369" s="278" t="s">
        <v>4715</v>
      </c>
      <c r="M369" s="9"/>
      <c r="O369"/>
    </row>
    <row r="370" spans="2:15">
      <c r="B370" t="s">
        <v>13416</v>
      </c>
      <c r="C370" s="3" t="s">
        <v>19809</v>
      </c>
      <c r="D370" s="3" t="s">
        <v>4708</v>
      </c>
      <c r="E370" s="3" t="s">
        <v>4708</v>
      </c>
      <c r="F370" s="3">
        <v>49</v>
      </c>
      <c r="G370" s="277">
        <v>43634</v>
      </c>
      <c r="H370" s="278">
        <v>2</v>
      </c>
      <c r="I370" s="278">
        <v>5657.54</v>
      </c>
      <c r="J370" s="278" t="s">
        <v>5197</v>
      </c>
      <c r="K370" s="278" t="s">
        <v>13418</v>
      </c>
      <c r="L370" s="278" t="s">
        <v>4715</v>
      </c>
      <c r="M370" s="9"/>
      <c r="O370"/>
    </row>
    <row r="371" spans="2:15">
      <c r="B371" t="s">
        <v>13968</v>
      </c>
      <c r="C371" s="3" t="s">
        <v>19809</v>
      </c>
      <c r="D371" s="3" t="s">
        <v>4708</v>
      </c>
      <c r="E371" s="3" t="s">
        <v>4708</v>
      </c>
      <c r="F371" s="3">
        <v>55</v>
      </c>
      <c r="G371" s="277">
        <v>43630</v>
      </c>
      <c r="H371" s="278">
        <v>1</v>
      </c>
      <c r="I371" s="278">
        <v>3332.72</v>
      </c>
      <c r="J371" s="278" t="s">
        <v>5324</v>
      </c>
      <c r="K371" s="278" t="s">
        <v>13908</v>
      </c>
      <c r="L371" s="278" t="s">
        <v>4715</v>
      </c>
      <c r="M371" s="9"/>
      <c r="O371"/>
    </row>
    <row r="372" spans="2:15">
      <c r="B372" t="s">
        <v>13534</v>
      </c>
      <c r="C372" s="3" t="s">
        <v>19809</v>
      </c>
      <c r="D372" s="3" t="s">
        <v>4708</v>
      </c>
      <c r="E372" s="3" t="s">
        <v>4708</v>
      </c>
      <c r="F372" s="3">
        <v>50</v>
      </c>
      <c r="G372" s="277">
        <v>43629</v>
      </c>
      <c r="H372" s="278">
        <v>1</v>
      </c>
      <c r="I372" s="278">
        <v>1317.57</v>
      </c>
      <c r="J372" s="278" t="s">
        <v>4726</v>
      </c>
      <c r="K372" s="278" t="s">
        <v>8157</v>
      </c>
      <c r="L372" s="278" t="s">
        <v>4715</v>
      </c>
      <c r="M372" s="9"/>
      <c r="O372"/>
    </row>
    <row r="373" spans="2:15">
      <c r="B373" t="s">
        <v>19852</v>
      </c>
      <c r="C373" s="3" t="s">
        <v>19809</v>
      </c>
      <c r="D373" s="3" t="s">
        <v>4708</v>
      </c>
      <c r="E373" s="3" t="s">
        <v>4708</v>
      </c>
      <c r="F373" s="3">
        <v>80</v>
      </c>
      <c r="G373" s="277">
        <v>43626</v>
      </c>
      <c r="H373" s="278">
        <v>2</v>
      </c>
      <c r="I373" s="278">
        <v>1475.05</v>
      </c>
      <c r="J373" s="278" t="s">
        <v>4753</v>
      </c>
      <c r="K373" s="278" t="s">
        <v>4753</v>
      </c>
      <c r="L373" s="278" t="s">
        <v>4715</v>
      </c>
      <c r="M373" s="9"/>
      <c r="O373"/>
    </row>
    <row r="374" spans="2:15">
      <c r="B374" t="s">
        <v>19853</v>
      </c>
      <c r="C374" s="3" t="s">
        <v>19809</v>
      </c>
      <c r="D374" s="3" t="s">
        <v>4708</v>
      </c>
      <c r="E374" s="3" t="s">
        <v>4708</v>
      </c>
      <c r="F374" s="3">
        <v>54</v>
      </c>
      <c r="G374" s="277">
        <v>43624</v>
      </c>
      <c r="H374" s="278">
        <v>2</v>
      </c>
      <c r="I374" s="278">
        <v>5657.54</v>
      </c>
      <c r="J374" s="278" t="s">
        <v>4753</v>
      </c>
      <c r="K374" s="278" t="s">
        <v>4753</v>
      </c>
      <c r="L374" s="278" t="s">
        <v>4715</v>
      </c>
      <c r="M374" s="9"/>
      <c r="O374"/>
    </row>
    <row r="375" spans="2:15">
      <c r="B375" t="s">
        <v>14057</v>
      </c>
      <c r="C375" s="3" t="s">
        <v>19809</v>
      </c>
      <c r="D375" s="3" t="s">
        <v>4708</v>
      </c>
      <c r="E375" s="3" t="s">
        <v>4708</v>
      </c>
      <c r="F375" s="3">
        <v>56</v>
      </c>
      <c r="G375" s="277">
        <v>43624</v>
      </c>
      <c r="H375" s="278">
        <v>1</v>
      </c>
      <c r="I375" s="278">
        <v>3332.72</v>
      </c>
      <c r="J375" s="278" t="s">
        <v>5324</v>
      </c>
      <c r="K375" s="278" t="s">
        <v>10290</v>
      </c>
      <c r="L375" s="278" t="s">
        <v>4715</v>
      </c>
      <c r="M375" s="9"/>
      <c r="O375"/>
    </row>
    <row r="376" spans="2:15">
      <c r="B376" t="s">
        <v>17741</v>
      </c>
      <c r="C376" s="3" t="s">
        <v>19809</v>
      </c>
      <c r="D376" s="3" t="s">
        <v>4708</v>
      </c>
      <c r="E376" s="3" t="s">
        <v>4708</v>
      </c>
      <c r="F376" s="3">
        <v>105</v>
      </c>
      <c r="G376" s="277">
        <v>43623</v>
      </c>
      <c r="H376" s="278">
        <v>1</v>
      </c>
      <c r="I376" s="278">
        <v>1363.76</v>
      </c>
      <c r="J376" s="278" t="s">
        <v>4726</v>
      </c>
      <c r="K376" s="278" t="s">
        <v>11774</v>
      </c>
      <c r="L376" s="278" t="s">
        <v>4715</v>
      </c>
      <c r="M376" s="9"/>
      <c r="O376"/>
    </row>
    <row r="377" spans="2:15">
      <c r="B377" t="s">
        <v>19854</v>
      </c>
      <c r="C377" s="3" t="s">
        <v>19809</v>
      </c>
      <c r="D377" s="3" t="s">
        <v>4708</v>
      </c>
      <c r="E377" s="3" t="s">
        <v>4708</v>
      </c>
      <c r="F377" s="3">
        <v>47</v>
      </c>
      <c r="G377" s="277">
        <v>43623</v>
      </c>
      <c r="H377" s="278">
        <v>1</v>
      </c>
      <c r="I377" s="278">
        <v>1317.57</v>
      </c>
      <c r="J377" s="278" t="s">
        <v>4753</v>
      </c>
      <c r="K377" s="278" t="s">
        <v>4753</v>
      </c>
      <c r="L377" s="278" t="s">
        <v>4715</v>
      </c>
      <c r="M377" s="9"/>
      <c r="O377"/>
    </row>
    <row r="378" spans="2:15">
      <c r="B378" t="s">
        <v>14203</v>
      </c>
      <c r="C378" s="3" t="s">
        <v>19809</v>
      </c>
      <c r="D378" s="3" t="s">
        <v>4708</v>
      </c>
      <c r="E378" s="3" t="s">
        <v>4708</v>
      </c>
      <c r="F378" s="3">
        <v>58</v>
      </c>
      <c r="G378" s="277">
        <v>43623</v>
      </c>
      <c r="H378" s="278">
        <v>1</v>
      </c>
      <c r="I378" s="278">
        <v>3332.72</v>
      </c>
      <c r="J378" s="278" t="s">
        <v>5324</v>
      </c>
      <c r="K378" s="278" t="s">
        <v>6241</v>
      </c>
      <c r="L378" s="278" t="s">
        <v>4715</v>
      </c>
      <c r="M378" s="9"/>
      <c r="O378"/>
    </row>
    <row r="379" spans="2:15">
      <c r="B379" t="s">
        <v>14091</v>
      </c>
      <c r="C379" s="3" t="s">
        <v>19809</v>
      </c>
      <c r="D379" s="3" t="s">
        <v>4708</v>
      </c>
      <c r="E379" s="3" t="s">
        <v>4708</v>
      </c>
      <c r="F379" s="3">
        <v>57</v>
      </c>
      <c r="G379" s="277">
        <v>43622</v>
      </c>
      <c r="H379" s="278">
        <v>2</v>
      </c>
      <c r="I379" s="278">
        <v>3708.75</v>
      </c>
      <c r="J379" s="278" t="s">
        <v>5324</v>
      </c>
      <c r="K379" s="278" t="s">
        <v>6241</v>
      </c>
      <c r="L379" s="278" t="s">
        <v>4715</v>
      </c>
      <c r="M379" s="9"/>
      <c r="O379"/>
    </row>
    <row r="380" spans="2:15">
      <c r="B380" t="s">
        <v>13310</v>
      </c>
      <c r="C380" s="3" t="s">
        <v>19809</v>
      </c>
      <c r="D380" s="3" t="s">
        <v>4708</v>
      </c>
      <c r="E380" s="3" t="s">
        <v>4708</v>
      </c>
      <c r="F380" s="3">
        <v>47</v>
      </c>
      <c r="G380" s="277">
        <v>43622</v>
      </c>
      <c r="H380" s="278">
        <v>1</v>
      </c>
      <c r="I380" s="278">
        <v>1317.57</v>
      </c>
      <c r="J380" s="278" t="s">
        <v>5197</v>
      </c>
      <c r="K380" s="278" t="s">
        <v>13312</v>
      </c>
      <c r="L380" s="278" t="s">
        <v>4715</v>
      </c>
      <c r="M380" s="9"/>
      <c r="O380"/>
    </row>
    <row r="381" spans="2:15">
      <c r="B381" t="s">
        <v>19678</v>
      </c>
      <c r="C381" s="3" t="s">
        <v>19809</v>
      </c>
      <c r="D381" s="3" t="s">
        <v>4708</v>
      </c>
      <c r="E381" s="3" t="s">
        <v>4708</v>
      </c>
      <c r="F381" s="3">
        <v>205</v>
      </c>
      <c r="G381" s="277">
        <v>43621</v>
      </c>
      <c r="H381" s="278">
        <v>1</v>
      </c>
      <c r="I381" s="278">
        <v>389.49</v>
      </c>
      <c r="J381" s="278" t="s">
        <v>4726</v>
      </c>
      <c r="K381" s="278" t="s">
        <v>13558</v>
      </c>
      <c r="L381" s="278" t="s">
        <v>4715</v>
      </c>
      <c r="M381" s="9"/>
      <c r="O381"/>
    </row>
    <row r="382" spans="2:15">
      <c r="B382" t="s">
        <v>13727</v>
      </c>
      <c r="C382" s="3" t="s">
        <v>19809</v>
      </c>
      <c r="D382" s="3" t="s">
        <v>4708</v>
      </c>
      <c r="E382" s="3" t="s">
        <v>4708</v>
      </c>
      <c r="F382" s="3">
        <v>52</v>
      </c>
      <c r="G382" s="277">
        <v>43620</v>
      </c>
      <c r="H382" s="278">
        <v>1</v>
      </c>
      <c r="I382" s="278">
        <v>1317.57</v>
      </c>
      <c r="J382" s="278" t="s">
        <v>4726</v>
      </c>
      <c r="K382" s="278" t="s">
        <v>8157</v>
      </c>
      <c r="L382" s="278" t="s">
        <v>4715</v>
      </c>
      <c r="M382" s="9"/>
      <c r="O382"/>
    </row>
    <row r="383" spans="2:15">
      <c r="B383" t="s">
        <v>16857</v>
      </c>
      <c r="C383" s="3" t="s">
        <v>19809</v>
      </c>
      <c r="D383" s="3" t="s">
        <v>4708</v>
      </c>
      <c r="E383" s="3" t="s">
        <v>4708</v>
      </c>
      <c r="F383" s="3">
        <v>86</v>
      </c>
      <c r="G383" s="277">
        <v>43619</v>
      </c>
      <c r="H383" s="278">
        <v>1</v>
      </c>
      <c r="I383" s="278">
        <v>1363.76</v>
      </c>
      <c r="J383" s="278" t="s">
        <v>4726</v>
      </c>
      <c r="K383" s="278" t="s">
        <v>11774</v>
      </c>
      <c r="L383" s="278" t="s">
        <v>4715</v>
      </c>
      <c r="M383" s="9"/>
      <c r="O383"/>
    </row>
    <row r="384" spans="2:15">
      <c r="B384" t="s">
        <v>17302</v>
      </c>
      <c r="C384" s="3" t="s">
        <v>19809</v>
      </c>
      <c r="D384" s="3" t="s">
        <v>4708</v>
      </c>
      <c r="E384" s="3" t="s">
        <v>4708</v>
      </c>
      <c r="F384" s="3">
        <v>94</v>
      </c>
      <c r="G384" s="277">
        <v>43615</v>
      </c>
      <c r="H384" s="278">
        <v>1</v>
      </c>
      <c r="I384" s="278">
        <v>1363.76</v>
      </c>
      <c r="J384" s="278" t="s">
        <v>4726</v>
      </c>
      <c r="K384" s="278" t="s">
        <v>11774</v>
      </c>
      <c r="L384" s="278" t="s">
        <v>4715</v>
      </c>
      <c r="M384" s="9"/>
      <c r="O384"/>
    </row>
    <row r="385" spans="2:15">
      <c r="B385" t="s">
        <v>13348</v>
      </c>
      <c r="C385" s="3" t="s">
        <v>19809</v>
      </c>
      <c r="D385" s="3" t="s">
        <v>4708</v>
      </c>
      <c r="E385" s="3" t="s">
        <v>4708</v>
      </c>
      <c r="F385" s="3">
        <v>48</v>
      </c>
      <c r="G385" s="277">
        <v>43615</v>
      </c>
      <c r="H385" s="278">
        <v>1</v>
      </c>
      <c r="I385" s="278">
        <v>3332.72</v>
      </c>
      <c r="J385" s="278" t="s">
        <v>4726</v>
      </c>
      <c r="K385" s="278" t="s">
        <v>4994</v>
      </c>
      <c r="L385" s="278" t="s">
        <v>4715</v>
      </c>
      <c r="M385" s="9"/>
      <c r="O385"/>
    </row>
    <row r="386" spans="2:15">
      <c r="B386" t="s">
        <v>13889</v>
      </c>
      <c r="C386" s="3" t="s">
        <v>19809</v>
      </c>
      <c r="D386" s="3" t="s">
        <v>4708</v>
      </c>
      <c r="E386" s="3" t="s">
        <v>4708</v>
      </c>
      <c r="F386" s="3">
        <v>54</v>
      </c>
      <c r="G386" s="277">
        <v>43609</v>
      </c>
      <c r="H386" s="278">
        <v>1</v>
      </c>
      <c r="I386" s="278">
        <v>1317.57</v>
      </c>
      <c r="J386" s="278" t="s">
        <v>4726</v>
      </c>
      <c r="K386" s="278" t="s">
        <v>4994</v>
      </c>
      <c r="L386" s="278" t="s">
        <v>4715</v>
      </c>
      <c r="M386" s="9"/>
      <c r="O386"/>
    </row>
    <row r="387" spans="2:15">
      <c r="B387" t="s">
        <v>13523</v>
      </c>
      <c r="C387" s="3" t="s">
        <v>19809</v>
      </c>
      <c r="D387" s="3" t="s">
        <v>4708</v>
      </c>
      <c r="E387" s="3" t="s">
        <v>4708</v>
      </c>
      <c r="F387" s="3">
        <v>50</v>
      </c>
      <c r="G387" s="277">
        <v>43609</v>
      </c>
      <c r="H387" s="278">
        <v>1</v>
      </c>
      <c r="I387" s="278">
        <v>1317.57</v>
      </c>
      <c r="J387" s="278" t="s">
        <v>4726</v>
      </c>
      <c r="K387" s="278" t="s">
        <v>11774</v>
      </c>
      <c r="L387" s="278" t="s">
        <v>4715</v>
      </c>
      <c r="M387" s="9"/>
      <c r="O387"/>
    </row>
    <row r="388" spans="2:15">
      <c r="B388" t="s">
        <v>13308</v>
      </c>
      <c r="C388" s="3" t="s">
        <v>19809</v>
      </c>
      <c r="D388" s="3" t="s">
        <v>4708</v>
      </c>
      <c r="E388" s="3" t="s">
        <v>4708</v>
      </c>
      <c r="F388" s="3">
        <v>47</v>
      </c>
      <c r="G388" s="277">
        <v>43605</v>
      </c>
      <c r="H388" s="278">
        <v>2</v>
      </c>
      <c r="I388" s="278">
        <v>4608.8500000000004</v>
      </c>
      <c r="J388" s="278" t="s">
        <v>4726</v>
      </c>
      <c r="K388" s="278" t="s">
        <v>4994</v>
      </c>
      <c r="L388" s="278" t="s">
        <v>4715</v>
      </c>
      <c r="M388" s="9"/>
      <c r="O388"/>
    </row>
    <row r="389" spans="2:15">
      <c r="B389" t="s">
        <v>19260</v>
      </c>
      <c r="C389" s="3" t="s">
        <v>19809</v>
      </c>
      <c r="D389" s="3" t="s">
        <v>4708</v>
      </c>
      <c r="E389" s="3" t="s">
        <v>4708</v>
      </c>
      <c r="F389" s="3">
        <v>178</v>
      </c>
      <c r="G389" s="277">
        <v>43602</v>
      </c>
      <c r="H389" s="278">
        <v>1</v>
      </c>
      <c r="I389" s="278">
        <v>389.49</v>
      </c>
      <c r="J389" s="278" t="s">
        <v>5324</v>
      </c>
      <c r="K389" s="278" t="s">
        <v>16125</v>
      </c>
      <c r="L389" s="278" t="s">
        <v>4715</v>
      </c>
      <c r="M389" s="9"/>
      <c r="O389"/>
    </row>
    <row r="390" spans="2:15">
      <c r="B390" t="s">
        <v>13280</v>
      </c>
      <c r="C390" s="3" t="s">
        <v>19809</v>
      </c>
      <c r="D390" s="3" t="s">
        <v>4708</v>
      </c>
      <c r="E390" s="3" t="s">
        <v>4708</v>
      </c>
      <c r="F390" s="3">
        <v>46</v>
      </c>
      <c r="G390" s="277">
        <v>43602</v>
      </c>
      <c r="H390" s="278">
        <v>2</v>
      </c>
      <c r="I390" s="278">
        <v>4608.8500000000004</v>
      </c>
      <c r="J390" s="278" t="s">
        <v>5324</v>
      </c>
      <c r="K390" s="278" t="s">
        <v>10076</v>
      </c>
      <c r="L390" s="278" t="s">
        <v>4715</v>
      </c>
      <c r="M390" s="9"/>
      <c r="O390"/>
    </row>
    <row r="391" spans="2:15">
      <c r="B391" t="s">
        <v>14431</v>
      </c>
      <c r="C391" s="3" t="s">
        <v>19809</v>
      </c>
      <c r="D391" s="3" t="s">
        <v>4708</v>
      </c>
      <c r="E391" s="3" t="s">
        <v>4708</v>
      </c>
      <c r="F391" s="3">
        <v>61</v>
      </c>
      <c r="G391" s="277">
        <v>43601</v>
      </c>
      <c r="H391" s="278">
        <v>1</v>
      </c>
      <c r="I391" s="278">
        <v>3332.72</v>
      </c>
      <c r="J391" s="278" t="s">
        <v>4726</v>
      </c>
      <c r="K391" s="278" t="s">
        <v>4994</v>
      </c>
      <c r="L391" s="278" t="s">
        <v>4715</v>
      </c>
      <c r="M391" s="9"/>
      <c r="O391"/>
    </row>
    <row r="392" spans="2:15">
      <c r="B392" t="s">
        <v>13449</v>
      </c>
      <c r="C392" s="3" t="s">
        <v>19809</v>
      </c>
      <c r="D392" s="3" t="s">
        <v>4708</v>
      </c>
      <c r="E392" s="3" t="s">
        <v>4708</v>
      </c>
      <c r="F392" s="3">
        <v>49</v>
      </c>
      <c r="G392" s="277">
        <v>43594</v>
      </c>
      <c r="H392" s="278">
        <v>2</v>
      </c>
      <c r="I392" s="278">
        <v>3666.57</v>
      </c>
      <c r="J392" s="278" t="s">
        <v>4726</v>
      </c>
      <c r="K392" s="278" t="s">
        <v>13122</v>
      </c>
      <c r="L392" s="278" t="s">
        <v>4715</v>
      </c>
      <c r="M392" s="9"/>
      <c r="O392"/>
    </row>
    <row r="393" spans="2:15">
      <c r="B393" t="s">
        <v>15854</v>
      </c>
      <c r="C393" s="3" t="s">
        <v>19809</v>
      </c>
      <c r="D393" s="3" t="s">
        <v>4708</v>
      </c>
      <c r="E393" s="3" t="s">
        <v>4708</v>
      </c>
      <c r="F393" s="3">
        <v>75</v>
      </c>
      <c r="G393" s="277">
        <v>43594</v>
      </c>
      <c r="H393" s="278">
        <v>1</v>
      </c>
      <c r="I393" s="278">
        <v>1363.76</v>
      </c>
      <c r="J393" s="278" t="s">
        <v>5324</v>
      </c>
      <c r="K393" s="278" t="s">
        <v>15855</v>
      </c>
      <c r="L393" s="278" t="s">
        <v>4715</v>
      </c>
      <c r="M393" s="9"/>
      <c r="O393"/>
    </row>
    <row r="394" spans="2:15">
      <c r="B394" t="s">
        <v>19855</v>
      </c>
      <c r="C394" s="3" t="s">
        <v>19809</v>
      </c>
      <c r="D394" s="3" t="s">
        <v>4708</v>
      </c>
      <c r="E394" s="3" t="s">
        <v>4708</v>
      </c>
      <c r="F394" s="3">
        <v>51</v>
      </c>
      <c r="G394" s="277">
        <v>43594</v>
      </c>
      <c r="H394" s="278">
        <v>1</v>
      </c>
      <c r="I394" s="278">
        <v>1317.57</v>
      </c>
      <c r="J394" s="278" t="s">
        <v>4753</v>
      </c>
      <c r="K394" s="278" t="s">
        <v>4753</v>
      </c>
      <c r="L394" s="278" t="s">
        <v>4715</v>
      </c>
      <c r="M394" s="9"/>
      <c r="O394"/>
    </row>
    <row r="395" spans="2:15">
      <c r="B395" t="s">
        <v>14043</v>
      </c>
      <c r="C395" s="3" t="s">
        <v>19809</v>
      </c>
      <c r="D395" s="3" t="s">
        <v>4708</v>
      </c>
      <c r="E395" s="3" t="s">
        <v>4708</v>
      </c>
      <c r="F395" s="3">
        <v>56</v>
      </c>
      <c r="G395" s="277">
        <v>43593</v>
      </c>
      <c r="H395" s="278">
        <v>2</v>
      </c>
      <c r="I395" s="278">
        <v>3708.75</v>
      </c>
      <c r="J395" s="278" t="s">
        <v>4726</v>
      </c>
      <c r="K395" s="278" t="s">
        <v>13122</v>
      </c>
      <c r="L395" s="278" t="s">
        <v>4715</v>
      </c>
      <c r="M395" s="9"/>
      <c r="O395"/>
    </row>
    <row r="396" spans="2:15">
      <c r="B396" t="s">
        <v>13654</v>
      </c>
      <c r="C396" s="3" t="s">
        <v>19809</v>
      </c>
      <c r="D396" s="3" t="s">
        <v>4708</v>
      </c>
      <c r="E396" s="3" t="s">
        <v>4708</v>
      </c>
      <c r="F396" s="3">
        <v>51</v>
      </c>
      <c r="G396" s="277">
        <v>43588</v>
      </c>
      <c r="H396" s="278">
        <v>2</v>
      </c>
      <c r="I396" s="278">
        <v>3666.57</v>
      </c>
      <c r="J396" s="278" t="s">
        <v>5197</v>
      </c>
      <c r="K396" s="278" t="s">
        <v>12352</v>
      </c>
      <c r="L396" s="278" t="s">
        <v>4715</v>
      </c>
      <c r="M396" s="9"/>
      <c r="O396"/>
    </row>
    <row r="397" spans="2:15">
      <c r="B397" t="s">
        <v>13774</v>
      </c>
      <c r="C397" s="3" t="s">
        <v>19809</v>
      </c>
      <c r="D397" s="3" t="s">
        <v>4708</v>
      </c>
      <c r="E397" s="3" t="s">
        <v>4708</v>
      </c>
      <c r="F397" s="3">
        <v>53</v>
      </c>
      <c r="G397" s="277">
        <v>43587</v>
      </c>
      <c r="H397" s="278">
        <v>1</v>
      </c>
      <c r="I397" s="278">
        <v>3332.72</v>
      </c>
      <c r="J397" s="278" t="s">
        <v>4726</v>
      </c>
      <c r="K397" s="278" t="s">
        <v>8157</v>
      </c>
      <c r="L397" s="278" t="s">
        <v>4715</v>
      </c>
      <c r="M397" s="9"/>
      <c r="O397"/>
    </row>
    <row r="398" spans="2:15">
      <c r="B398" t="s">
        <v>13861</v>
      </c>
      <c r="C398" s="3" t="s">
        <v>19809</v>
      </c>
      <c r="D398" s="3" t="s">
        <v>4708</v>
      </c>
      <c r="E398" s="3" t="s">
        <v>4708</v>
      </c>
      <c r="F398" s="3">
        <v>54</v>
      </c>
      <c r="G398" s="277">
        <v>43585</v>
      </c>
      <c r="H398" s="278">
        <v>2</v>
      </c>
      <c r="I398" s="278">
        <v>5657.54</v>
      </c>
      <c r="J398" s="278" t="s">
        <v>4726</v>
      </c>
      <c r="K398" s="278" t="s">
        <v>13122</v>
      </c>
      <c r="L398" s="278" t="s">
        <v>4715</v>
      </c>
      <c r="M398" s="9"/>
      <c r="O398"/>
    </row>
    <row r="399" spans="2:15">
      <c r="B399" t="s">
        <v>19856</v>
      </c>
      <c r="C399" s="3" t="s">
        <v>19809</v>
      </c>
      <c r="D399" s="3" t="s">
        <v>4708</v>
      </c>
      <c r="E399" s="3" t="s">
        <v>4708</v>
      </c>
      <c r="F399" s="3">
        <v>108</v>
      </c>
      <c r="G399" s="277">
        <v>43584</v>
      </c>
      <c r="H399" s="278">
        <v>1</v>
      </c>
      <c r="I399" s="278">
        <v>55.64</v>
      </c>
      <c r="J399" s="278" t="s">
        <v>4753</v>
      </c>
      <c r="K399" s="278" t="s">
        <v>4753</v>
      </c>
      <c r="L399" s="278" t="s">
        <v>4715</v>
      </c>
      <c r="M399" s="9"/>
      <c r="O399"/>
    </row>
    <row r="400" spans="2:15">
      <c r="B400" t="s">
        <v>17973</v>
      </c>
      <c r="C400" s="3" t="s">
        <v>19809</v>
      </c>
      <c r="D400" s="3" t="s">
        <v>4708</v>
      </c>
      <c r="E400" s="3" t="s">
        <v>4708</v>
      </c>
      <c r="F400" s="3">
        <v>112</v>
      </c>
      <c r="G400" s="277">
        <v>43582</v>
      </c>
      <c r="H400" s="278">
        <v>1</v>
      </c>
      <c r="I400" s="278">
        <v>1363.76</v>
      </c>
      <c r="J400" s="278" t="s">
        <v>4726</v>
      </c>
      <c r="K400" s="278" t="s">
        <v>11774</v>
      </c>
      <c r="L400" s="278" t="s">
        <v>4715</v>
      </c>
      <c r="M400" s="9"/>
      <c r="O400"/>
    </row>
    <row r="401" spans="2:15">
      <c r="B401" t="s">
        <v>17129</v>
      </c>
      <c r="C401" s="3" t="s">
        <v>19809</v>
      </c>
      <c r="D401" s="3" t="s">
        <v>4708</v>
      </c>
      <c r="E401" s="3" t="s">
        <v>4708</v>
      </c>
      <c r="F401" s="3">
        <v>90</v>
      </c>
      <c r="G401" s="277">
        <v>43582</v>
      </c>
      <c r="H401" s="278">
        <v>1</v>
      </c>
      <c r="I401" s="278">
        <v>3525.62</v>
      </c>
      <c r="J401" s="278" t="s">
        <v>5324</v>
      </c>
      <c r="K401" s="278" t="s">
        <v>13230</v>
      </c>
      <c r="L401" s="278" t="s">
        <v>4715</v>
      </c>
      <c r="M401" s="9"/>
      <c r="O401"/>
    </row>
    <row r="402" spans="2:15">
      <c r="B402" t="s">
        <v>13707</v>
      </c>
      <c r="C402" s="3" t="s">
        <v>19809</v>
      </c>
      <c r="D402" s="3" t="s">
        <v>4708</v>
      </c>
      <c r="E402" s="3" t="s">
        <v>4708</v>
      </c>
      <c r="F402" s="3">
        <v>52</v>
      </c>
      <c r="G402" s="277">
        <v>43581</v>
      </c>
      <c r="H402" s="278">
        <v>1</v>
      </c>
      <c r="I402" s="278">
        <v>3332.72</v>
      </c>
      <c r="J402" s="278" t="s">
        <v>4726</v>
      </c>
      <c r="K402" s="278" t="s">
        <v>8157</v>
      </c>
      <c r="L402" s="278" t="s">
        <v>4715</v>
      </c>
      <c r="M402" s="9"/>
      <c r="O402"/>
    </row>
    <row r="403" spans="2:15">
      <c r="B403" t="s">
        <v>13678</v>
      </c>
      <c r="C403" s="3" t="s">
        <v>19809</v>
      </c>
      <c r="D403" s="3" t="s">
        <v>4708</v>
      </c>
      <c r="E403" s="3" t="s">
        <v>4708</v>
      </c>
      <c r="F403" s="3">
        <v>51</v>
      </c>
      <c r="G403" s="277">
        <v>43579</v>
      </c>
      <c r="H403" s="278">
        <v>2</v>
      </c>
      <c r="I403" s="278">
        <v>3666.57</v>
      </c>
      <c r="J403" s="278" t="s">
        <v>5324</v>
      </c>
      <c r="K403" s="278" t="s">
        <v>13680</v>
      </c>
      <c r="L403" s="278" t="s">
        <v>4715</v>
      </c>
      <c r="M403" s="9"/>
      <c r="O403"/>
    </row>
    <row r="404" spans="2:15">
      <c r="B404" t="s">
        <v>14255</v>
      </c>
      <c r="C404" s="3" t="s">
        <v>19809</v>
      </c>
      <c r="D404" s="3" t="s">
        <v>4708</v>
      </c>
      <c r="E404" s="3" t="s">
        <v>4708</v>
      </c>
      <c r="F404" s="3">
        <v>59</v>
      </c>
      <c r="G404" s="277">
        <v>43572</v>
      </c>
      <c r="H404" s="278">
        <v>2</v>
      </c>
      <c r="I404" s="278">
        <v>3666.57</v>
      </c>
      <c r="J404" s="278" t="s">
        <v>5324</v>
      </c>
      <c r="K404" s="278" t="s">
        <v>13624</v>
      </c>
      <c r="L404" s="278" t="s">
        <v>4715</v>
      </c>
      <c r="M404" s="9"/>
      <c r="O404"/>
    </row>
    <row r="405" spans="2:15">
      <c r="B405" t="s">
        <v>17711</v>
      </c>
      <c r="C405" s="3" t="s">
        <v>19809</v>
      </c>
      <c r="D405" s="3" t="s">
        <v>4708</v>
      </c>
      <c r="E405" s="3" t="s">
        <v>4708</v>
      </c>
      <c r="F405" s="3">
        <v>104</v>
      </c>
      <c r="G405" s="277">
        <v>43572</v>
      </c>
      <c r="H405" s="278">
        <v>1</v>
      </c>
      <c r="I405" s="278">
        <v>1363.76</v>
      </c>
      <c r="J405" s="278" t="s">
        <v>5324</v>
      </c>
      <c r="K405" s="278" t="s">
        <v>17712</v>
      </c>
      <c r="L405" s="278" t="s">
        <v>4715</v>
      </c>
      <c r="M405" s="9"/>
      <c r="O405"/>
    </row>
    <row r="406" spans="2:15">
      <c r="B406" t="s">
        <v>14425</v>
      </c>
      <c r="C406" s="3" t="s">
        <v>19809</v>
      </c>
      <c r="D406" s="3" t="s">
        <v>4708</v>
      </c>
      <c r="E406" s="3" t="s">
        <v>4708</v>
      </c>
      <c r="F406" s="3">
        <v>61</v>
      </c>
      <c r="G406" s="277">
        <v>43570</v>
      </c>
      <c r="H406" s="278">
        <v>1</v>
      </c>
      <c r="I406" s="278">
        <v>3332.72</v>
      </c>
      <c r="J406" s="278" t="s">
        <v>5197</v>
      </c>
      <c r="K406" s="278" t="s">
        <v>12363</v>
      </c>
      <c r="L406" s="278" t="s">
        <v>4715</v>
      </c>
      <c r="M406" s="9"/>
      <c r="O406"/>
    </row>
    <row r="407" spans="2:15">
      <c r="B407" t="s">
        <v>14197</v>
      </c>
      <c r="C407" s="3" t="s">
        <v>19809</v>
      </c>
      <c r="D407" s="3" t="s">
        <v>4708</v>
      </c>
      <c r="E407" s="3" t="s">
        <v>4708</v>
      </c>
      <c r="F407" s="3">
        <v>58</v>
      </c>
      <c r="G407" s="277">
        <v>43567</v>
      </c>
      <c r="H407" s="278">
        <v>1</v>
      </c>
      <c r="I407" s="278">
        <v>716.32</v>
      </c>
      <c r="J407" s="278" t="s">
        <v>4726</v>
      </c>
      <c r="K407" s="278" t="s">
        <v>8157</v>
      </c>
      <c r="L407" s="278" t="s">
        <v>4715</v>
      </c>
      <c r="M407" s="9"/>
      <c r="O407"/>
    </row>
    <row r="408" spans="2:15">
      <c r="B408" t="s">
        <v>13963</v>
      </c>
      <c r="C408" s="3" t="s">
        <v>19809</v>
      </c>
      <c r="D408" s="3" t="s">
        <v>4708</v>
      </c>
      <c r="E408" s="3" t="s">
        <v>4708</v>
      </c>
      <c r="F408" s="3">
        <v>55</v>
      </c>
      <c r="G408" s="277">
        <v>43566</v>
      </c>
      <c r="H408" s="278">
        <v>2</v>
      </c>
      <c r="I408" s="278">
        <v>3666.57</v>
      </c>
      <c r="J408" s="278" t="s">
        <v>5324</v>
      </c>
      <c r="K408" s="278" t="s">
        <v>13784</v>
      </c>
      <c r="L408" s="278" t="s">
        <v>4715</v>
      </c>
      <c r="M408" s="9"/>
      <c r="O408"/>
    </row>
    <row r="409" spans="2:15">
      <c r="B409" t="s">
        <v>18573</v>
      </c>
      <c r="C409" s="3" t="s">
        <v>19809</v>
      </c>
      <c r="D409" s="3" t="s">
        <v>4708</v>
      </c>
      <c r="E409" s="3" t="s">
        <v>4708</v>
      </c>
      <c r="F409" s="3">
        <v>134</v>
      </c>
      <c r="G409" s="277">
        <v>43565</v>
      </c>
      <c r="H409" s="278">
        <v>1</v>
      </c>
      <c r="I409" s="278">
        <v>1363.76</v>
      </c>
      <c r="J409" s="278" t="s">
        <v>4726</v>
      </c>
      <c r="K409" s="278" t="s">
        <v>8157</v>
      </c>
      <c r="L409" s="278" t="s">
        <v>4715</v>
      </c>
      <c r="M409" s="9"/>
      <c r="O409"/>
    </row>
    <row r="410" spans="2:15">
      <c r="B410" t="s">
        <v>14066</v>
      </c>
      <c r="C410" s="3" t="s">
        <v>19809</v>
      </c>
      <c r="D410" s="3" t="s">
        <v>4708</v>
      </c>
      <c r="E410" s="3" t="s">
        <v>4708</v>
      </c>
      <c r="F410" s="3">
        <v>56</v>
      </c>
      <c r="G410" s="277">
        <v>43564</v>
      </c>
      <c r="H410" s="278">
        <v>1</v>
      </c>
      <c r="I410" s="278">
        <v>3332.72</v>
      </c>
      <c r="J410" s="278" t="s">
        <v>5324</v>
      </c>
      <c r="K410" s="278" t="s">
        <v>14068</v>
      </c>
      <c r="L410" s="278" t="s">
        <v>4715</v>
      </c>
      <c r="M410" s="9"/>
      <c r="O410"/>
    </row>
    <row r="411" spans="2:15">
      <c r="B411" t="s">
        <v>16678</v>
      </c>
      <c r="C411" s="3" t="s">
        <v>19809</v>
      </c>
      <c r="D411" s="3" t="s">
        <v>4708</v>
      </c>
      <c r="E411" s="3" t="s">
        <v>4708</v>
      </c>
      <c r="F411" s="3">
        <v>84</v>
      </c>
      <c r="G411" s="277">
        <v>43563</v>
      </c>
      <c r="H411" s="278">
        <v>1</v>
      </c>
      <c r="I411" s="278">
        <v>333.85</v>
      </c>
      <c r="J411" s="278" t="s">
        <v>5324</v>
      </c>
      <c r="K411" s="278" t="s">
        <v>10290</v>
      </c>
      <c r="L411" s="278" t="s">
        <v>4715</v>
      </c>
      <c r="M411" s="9"/>
      <c r="O411"/>
    </row>
    <row r="412" spans="2:15">
      <c r="B412" t="s">
        <v>14443</v>
      </c>
      <c r="C412" s="3" t="s">
        <v>19809</v>
      </c>
      <c r="D412" s="3" t="s">
        <v>4708</v>
      </c>
      <c r="E412" s="3" t="s">
        <v>4708</v>
      </c>
      <c r="F412" s="3">
        <v>61</v>
      </c>
      <c r="G412" s="277">
        <v>43563</v>
      </c>
      <c r="H412" s="278">
        <v>1</v>
      </c>
      <c r="I412" s="278">
        <v>3332.72</v>
      </c>
      <c r="J412" s="278" t="s">
        <v>5324</v>
      </c>
      <c r="K412" s="278" t="s">
        <v>13784</v>
      </c>
      <c r="L412" s="278" t="s">
        <v>4715</v>
      </c>
      <c r="M412" s="9"/>
      <c r="O412"/>
    </row>
    <row r="413" spans="2:15">
      <c r="B413" t="s">
        <v>13824</v>
      </c>
      <c r="C413" s="3" t="s">
        <v>19809</v>
      </c>
      <c r="D413" s="3" t="s">
        <v>4708</v>
      </c>
      <c r="E413" s="3" t="s">
        <v>4708</v>
      </c>
      <c r="F413" s="3">
        <v>53</v>
      </c>
      <c r="G413" s="277">
        <v>43560</v>
      </c>
      <c r="H413" s="278">
        <v>1</v>
      </c>
      <c r="I413" s="278">
        <v>3332.72</v>
      </c>
      <c r="J413" s="278" t="s">
        <v>4726</v>
      </c>
      <c r="K413" s="278" t="s">
        <v>4994</v>
      </c>
      <c r="L413" s="278" t="s">
        <v>4715</v>
      </c>
      <c r="M413" s="9"/>
      <c r="O413"/>
    </row>
    <row r="414" spans="2:15">
      <c r="B414" t="s">
        <v>17060</v>
      </c>
      <c r="C414" s="3" t="s">
        <v>19809</v>
      </c>
      <c r="D414" s="3" t="s">
        <v>4708</v>
      </c>
      <c r="E414" s="3" t="s">
        <v>4708</v>
      </c>
      <c r="F414" s="3">
        <v>89</v>
      </c>
      <c r="G414" s="277">
        <v>43558</v>
      </c>
      <c r="H414" s="278">
        <v>1</v>
      </c>
      <c r="I414" s="278">
        <v>166.93</v>
      </c>
      <c r="J414" s="278" t="s">
        <v>4726</v>
      </c>
      <c r="K414" s="278" t="s">
        <v>11774</v>
      </c>
      <c r="L414" s="278" t="s">
        <v>4715</v>
      </c>
      <c r="M414" s="9"/>
      <c r="O414"/>
    </row>
    <row r="415" spans="2:15">
      <c r="B415" t="s">
        <v>17575</v>
      </c>
      <c r="C415" s="3" t="s">
        <v>19809</v>
      </c>
      <c r="D415" s="3" t="s">
        <v>4708</v>
      </c>
      <c r="E415" s="3" t="s">
        <v>4708</v>
      </c>
      <c r="F415" s="3">
        <v>101</v>
      </c>
      <c r="G415" s="277">
        <v>43556</v>
      </c>
      <c r="H415" s="278">
        <v>1</v>
      </c>
      <c r="I415" s="278">
        <v>1363.76</v>
      </c>
      <c r="J415" s="278" t="s">
        <v>5197</v>
      </c>
      <c r="K415" s="278" t="s">
        <v>14621</v>
      </c>
      <c r="L415" s="278" t="s">
        <v>4715</v>
      </c>
      <c r="M415" s="9"/>
      <c r="O415"/>
    </row>
    <row r="416" spans="2:15">
      <c r="B416" t="s">
        <v>19857</v>
      </c>
      <c r="C416" s="3" t="s">
        <v>19809</v>
      </c>
      <c r="D416" s="3" t="s">
        <v>4708</v>
      </c>
      <c r="E416" s="3" t="s">
        <v>4708</v>
      </c>
      <c r="F416" s="3">
        <v>51</v>
      </c>
      <c r="G416" s="277">
        <v>43556</v>
      </c>
      <c r="H416" s="278">
        <v>1</v>
      </c>
      <c r="I416" s="278">
        <v>3332.72</v>
      </c>
      <c r="J416" s="278" t="s">
        <v>4753</v>
      </c>
      <c r="K416" s="278" t="s">
        <v>4753</v>
      </c>
      <c r="L416" s="278" t="s">
        <v>4715</v>
      </c>
      <c r="M416" s="9"/>
      <c r="O416"/>
    </row>
    <row r="417" spans="2:15">
      <c r="B417" t="s">
        <v>15314</v>
      </c>
      <c r="C417" s="3" t="s">
        <v>19809</v>
      </c>
      <c r="D417" s="3" t="s">
        <v>4708</v>
      </c>
      <c r="E417" s="3" t="s">
        <v>4708</v>
      </c>
      <c r="F417" s="3">
        <v>70</v>
      </c>
      <c r="G417" s="277">
        <v>43553</v>
      </c>
      <c r="H417" s="278">
        <v>1</v>
      </c>
      <c r="I417" s="278">
        <v>333.85</v>
      </c>
      <c r="J417" s="278" t="s">
        <v>5324</v>
      </c>
      <c r="K417" s="278" t="s">
        <v>13064</v>
      </c>
      <c r="L417" s="278" t="s">
        <v>4715</v>
      </c>
      <c r="M417" s="9"/>
      <c r="O417"/>
    </row>
    <row r="418" spans="2:15">
      <c r="B418" t="s">
        <v>15120</v>
      </c>
      <c r="C418" s="3" t="s">
        <v>19809</v>
      </c>
      <c r="D418" s="3" t="s">
        <v>4708</v>
      </c>
      <c r="E418" s="3" t="s">
        <v>4708</v>
      </c>
      <c r="F418" s="3">
        <v>68</v>
      </c>
      <c r="G418" s="277">
        <v>43553</v>
      </c>
      <c r="H418" s="278">
        <v>1</v>
      </c>
      <c r="I418" s="278">
        <v>1363.76</v>
      </c>
      <c r="J418" s="278" t="s">
        <v>5324</v>
      </c>
      <c r="K418" s="278" t="s">
        <v>13554</v>
      </c>
      <c r="L418" s="278" t="s">
        <v>4715</v>
      </c>
      <c r="M418" s="9"/>
      <c r="O418"/>
    </row>
    <row r="419" spans="2:15">
      <c r="B419" t="s">
        <v>19858</v>
      </c>
      <c r="C419" s="3" t="s">
        <v>19809</v>
      </c>
      <c r="D419" s="3" t="s">
        <v>4708</v>
      </c>
      <c r="E419" s="3" t="s">
        <v>4708</v>
      </c>
      <c r="F419" s="3">
        <v>54</v>
      </c>
      <c r="G419" s="277">
        <v>43551</v>
      </c>
      <c r="H419" s="278">
        <v>3</v>
      </c>
      <c r="I419" s="278">
        <v>6657.65</v>
      </c>
      <c r="J419" s="278" t="s">
        <v>4753</v>
      </c>
      <c r="K419" s="278" t="s">
        <v>4753</v>
      </c>
      <c r="L419" s="278" t="s">
        <v>4715</v>
      </c>
      <c r="M419" s="9"/>
      <c r="O419"/>
    </row>
    <row r="420" spans="2:15">
      <c r="B420" t="s">
        <v>16087</v>
      </c>
      <c r="C420" s="3" t="s">
        <v>19809</v>
      </c>
      <c r="D420" s="3" t="s">
        <v>4708</v>
      </c>
      <c r="E420" s="3" t="s">
        <v>4708</v>
      </c>
      <c r="F420" s="3">
        <v>77</v>
      </c>
      <c r="G420" s="277">
        <v>43545</v>
      </c>
      <c r="H420" s="278">
        <v>1</v>
      </c>
      <c r="I420" s="278">
        <v>333.85</v>
      </c>
      <c r="J420" s="278" t="s">
        <v>5324</v>
      </c>
      <c r="K420" s="278" t="s">
        <v>14185</v>
      </c>
      <c r="L420" s="278" t="s">
        <v>4715</v>
      </c>
      <c r="M420" s="9"/>
      <c r="O420"/>
    </row>
    <row r="421" spans="2:15">
      <c r="B421" t="s">
        <v>13779</v>
      </c>
      <c r="C421" s="3" t="s">
        <v>19809</v>
      </c>
      <c r="D421" s="3" t="s">
        <v>4708</v>
      </c>
      <c r="E421" s="3" t="s">
        <v>4708</v>
      </c>
      <c r="F421" s="3">
        <v>53</v>
      </c>
      <c r="G421" s="277">
        <v>43544</v>
      </c>
      <c r="H421" s="278">
        <v>2</v>
      </c>
      <c r="I421" s="278">
        <v>5657.54</v>
      </c>
      <c r="J421" s="278" t="s">
        <v>4726</v>
      </c>
      <c r="K421" s="278" t="s">
        <v>7955</v>
      </c>
      <c r="L421" s="278" t="s">
        <v>4715</v>
      </c>
      <c r="M421" s="9"/>
      <c r="O421"/>
    </row>
    <row r="422" spans="2:15">
      <c r="B422" t="s">
        <v>13891</v>
      </c>
      <c r="C422" s="3" t="s">
        <v>19809</v>
      </c>
      <c r="D422" s="3" t="s">
        <v>4708</v>
      </c>
      <c r="E422" s="3" t="s">
        <v>4708</v>
      </c>
      <c r="F422" s="3">
        <v>54</v>
      </c>
      <c r="G422" s="277">
        <v>43544</v>
      </c>
      <c r="H422" s="278">
        <v>1</v>
      </c>
      <c r="I422" s="278">
        <v>3332.72</v>
      </c>
      <c r="J422" s="278" t="s">
        <v>5197</v>
      </c>
      <c r="K422" s="278" t="s">
        <v>12352</v>
      </c>
      <c r="L422" s="278" t="s">
        <v>4715</v>
      </c>
      <c r="M422" s="9"/>
      <c r="O422"/>
    </row>
    <row r="423" spans="2:15">
      <c r="B423" t="s">
        <v>13782</v>
      </c>
      <c r="C423" s="3" t="s">
        <v>19809</v>
      </c>
      <c r="D423" s="3" t="s">
        <v>4708</v>
      </c>
      <c r="E423" s="3" t="s">
        <v>4708</v>
      </c>
      <c r="F423" s="3">
        <v>53</v>
      </c>
      <c r="G423" s="277">
        <v>43543</v>
      </c>
      <c r="H423" s="278">
        <v>1</v>
      </c>
      <c r="I423" s="278">
        <v>3332.72</v>
      </c>
      <c r="J423" s="278" t="s">
        <v>5324</v>
      </c>
      <c r="K423" s="278" t="s">
        <v>13784</v>
      </c>
      <c r="L423" s="278" t="s">
        <v>4715</v>
      </c>
      <c r="M423" s="9"/>
      <c r="O423"/>
    </row>
    <row r="424" spans="2:15">
      <c r="B424" t="s">
        <v>17130</v>
      </c>
      <c r="C424" s="3" t="s">
        <v>19809</v>
      </c>
      <c r="D424" s="3" t="s">
        <v>4708</v>
      </c>
      <c r="E424" s="3" t="s">
        <v>4708</v>
      </c>
      <c r="F424" s="3">
        <v>90</v>
      </c>
      <c r="G424" s="277">
        <v>43539</v>
      </c>
      <c r="H424" s="278">
        <v>1</v>
      </c>
      <c r="I424" s="278">
        <v>3525.62</v>
      </c>
      <c r="J424" s="278" t="s">
        <v>5197</v>
      </c>
      <c r="K424" s="278" t="s">
        <v>17131</v>
      </c>
      <c r="L424" s="278" t="s">
        <v>4715</v>
      </c>
      <c r="M424" s="9"/>
      <c r="O424"/>
    </row>
    <row r="425" spans="2:15">
      <c r="B425" t="s">
        <v>17166</v>
      </c>
      <c r="C425" s="3" t="s">
        <v>19809</v>
      </c>
      <c r="D425" s="3" t="s">
        <v>4708</v>
      </c>
      <c r="E425" s="3" t="s">
        <v>4708</v>
      </c>
      <c r="F425" s="3">
        <v>91</v>
      </c>
      <c r="G425" s="277">
        <v>43538</v>
      </c>
      <c r="H425" s="278">
        <v>1</v>
      </c>
      <c r="I425" s="278">
        <v>55.64</v>
      </c>
      <c r="J425" s="278" t="s">
        <v>5197</v>
      </c>
      <c r="K425" s="278" t="s">
        <v>13150</v>
      </c>
      <c r="L425" s="278" t="s">
        <v>4715</v>
      </c>
      <c r="M425" s="9"/>
      <c r="O425"/>
    </row>
    <row r="426" spans="2:15">
      <c r="B426" t="s">
        <v>18554</v>
      </c>
      <c r="C426" s="3" t="s">
        <v>19809</v>
      </c>
      <c r="D426" s="3" t="s">
        <v>4708</v>
      </c>
      <c r="E426" s="3" t="s">
        <v>4708</v>
      </c>
      <c r="F426" s="3">
        <v>134</v>
      </c>
      <c r="G426" s="277">
        <v>43536</v>
      </c>
      <c r="H426" s="278">
        <v>1</v>
      </c>
      <c r="I426" s="278">
        <v>1363.76</v>
      </c>
      <c r="J426" s="278" t="s">
        <v>4726</v>
      </c>
      <c r="K426" s="278" t="s">
        <v>11774</v>
      </c>
      <c r="L426" s="278" t="s">
        <v>4715</v>
      </c>
      <c r="M426" s="9"/>
      <c r="O426"/>
    </row>
    <row r="427" spans="2:15">
      <c r="B427" t="s">
        <v>18216</v>
      </c>
      <c r="C427" s="3" t="s">
        <v>19809</v>
      </c>
      <c r="D427" s="3" t="s">
        <v>4708</v>
      </c>
      <c r="E427" s="3" t="s">
        <v>4708</v>
      </c>
      <c r="F427" s="3">
        <v>121</v>
      </c>
      <c r="G427" s="277">
        <v>43529</v>
      </c>
      <c r="H427" s="278">
        <v>1</v>
      </c>
      <c r="I427" s="278">
        <v>1363.76</v>
      </c>
      <c r="J427" s="278" t="s">
        <v>4726</v>
      </c>
      <c r="K427" s="278" t="s">
        <v>17419</v>
      </c>
      <c r="L427" s="278" t="s">
        <v>4715</v>
      </c>
      <c r="M427" s="9"/>
      <c r="O427"/>
    </row>
    <row r="428" spans="2:15">
      <c r="B428" t="s">
        <v>19859</v>
      </c>
      <c r="C428" s="3" t="s">
        <v>19809</v>
      </c>
      <c r="D428" s="3" t="s">
        <v>4708</v>
      </c>
      <c r="E428" s="3" t="s">
        <v>4708</v>
      </c>
      <c r="F428" s="3">
        <v>102</v>
      </c>
      <c r="G428" s="277">
        <v>43528</v>
      </c>
      <c r="H428" s="278">
        <v>1</v>
      </c>
      <c r="I428" s="278">
        <v>1363.76</v>
      </c>
      <c r="J428" s="278" t="s">
        <v>4753</v>
      </c>
      <c r="K428" s="278" t="s">
        <v>4753</v>
      </c>
      <c r="L428" s="278" t="s">
        <v>4715</v>
      </c>
      <c r="M428" s="9"/>
      <c r="O428"/>
    </row>
    <row r="429" spans="2:15">
      <c r="B429" t="s">
        <v>14973</v>
      </c>
      <c r="C429" s="3" t="s">
        <v>19809</v>
      </c>
      <c r="D429" s="3" t="s">
        <v>4708</v>
      </c>
      <c r="E429" s="3" t="s">
        <v>4708</v>
      </c>
      <c r="F429" s="3">
        <v>67</v>
      </c>
      <c r="G429" s="277">
        <v>43521</v>
      </c>
      <c r="H429" s="278">
        <v>1</v>
      </c>
      <c r="I429" s="278">
        <v>1363.76</v>
      </c>
      <c r="J429" s="278" t="s">
        <v>5324</v>
      </c>
      <c r="K429" s="278" t="s">
        <v>6241</v>
      </c>
      <c r="L429" s="278" t="s">
        <v>4715</v>
      </c>
      <c r="M429" s="9"/>
      <c r="O429"/>
    </row>
    <row r="430" spans="2:15">
      <c r="B430" t="s">
        <v>13794</v>
      </c>
      <c r="C430" s="3" t="s">
        <v>19809</v>
      </c>
      <c r="D430" s="3" t="s">
        <v>4708</v>
      </c>
      <c r="E430" s="3" t="s">
        <v>4708</v>
      </c>
      <c r="F430" s="3">
        <v>53</v>
      </c>
      <c r="G430" s="277">
        <v>43517</v>
      </c>
      <c r="H430" s="278">
        <v>1</v>
      </c>
      <c r="I430" s="278">
        <v>3332.72</v>
      </c>
      <c r="J430" s="278" t="s">
        <v>5324</v>
      </c>
      <c r="K430" s="278" t="s">
        <v>11774</v>
      </c>
      <c r="L430" s="278" t="s">
        <v>4715</v>
      </c>
      <c r="M430" s="9"/>
      <c r="O430"/>
    </row>
    <row r="431" spans="2:15">
      <c r="B431" t="s">
        <v>18189</v>
      </c>
      <c r="C431" s="3" t="s">
        <v>19809</v>
      </c>
      <c r="D431" s="3" t="s">
        <v>4708</v>
      </c>
      <c r="E431" s="3" t="s">
        <v>4708</v>
      </c>
      <c r="F431" s="3">
        <v>119</v>
      </c>
      <c r="G431" s="277">
        <v>43516</v>
      </c>
      <c r="H431" s="278">
        <v>1</v>
      </c>
      <c r="I431" s="278">
        <v>1363.76</v>
      </c>
      <c r="J431" s="278" t="s">
        <v>5324</v>
      </c>
      <c r="K431" s="278" t="s">
        <v>6241</v>
      </c>
      <c r="L431" s="278" t="s">
        <v>4715</v>
      </c>
      <c r="M431" s="9"/>
      <c r="O431"/>
    </row>
    <row r="432" spans="2:15">
      <c r="B432" t="s">
        <v>15064</v>
      </c>
      <c r="C432" s="3" t="s">
        <v>19809</v>
      </c>
      <c r="D432" s="3" t="s">
        <v>4708</v>
      </c>
      <c r="E432" s="3" t="s">
        <v>4708</v>
      </c>
      <c r="F432" s="3">
        <v>68</v>
      </c>
      <c r="G432" s="277">
        <v>43516</v>
      </c>
      <c r="H432" s="278">
        <v>1</v>
      </c>
      <c r="I432" s="278">
        <v>333.85</v>
      </c>
      <c r="J432" s="278" t="s">
        <v>5324</v>
      </c>
      <c r="K432" s="278" t="s">
        <v>15066</v>
      </c>
      <c r="L432" s="278" t="s">
        <v>4715</v>
      </c>
      <c r="M432" s="9"/>
      <c r="O432"/>
    </row>
    <row r="433" spans="2:15">
      <c r="B433" t="s">
        <v>19860</v>
      </c>
      <c r="C433" s="3" t="s">
        <v>19809</v>
      </c>
      <c r="D433" s="3" t="s">
        <v>4708</v>
      </c>
      <c r="E433" s="3" t="s">
        <v>4708</v>
      </c>
      <c r="F433" s="3">
        <v>75</v>
      </c>
      <c r="G433" s="277">
        <v>43515</v>
      </c>
      <c r="H433" s="278">
        <v>1</v>
      </c>
      <c r="I433" s="278">
        <v>1363.76</v>
      </c>
      <c r="J433" s="278" t="s">
        <v>4726</v>
      </c>
      <c r="K433" s="278" t="s">
        <v>19861</v>
      </c>
      <c r="L433" s="278" t="s">
        <v>4715</v>
      </c>
      <c r="M433" s="9"/>
      <c r="O433"/>
    </row>
    <row r="434" spans="2:15">
      <c r="B434" t="s">
        <v>13882</v>
      </c>
      <c r="C434" s="3" t="s">
        <v>19809</v>
      </c>
      <c r="D434" s="3" t="s">
        <v>4708</v>
      </c>
      <c r="E434" s="3" t="s">
        <v>4708</v>
      </c>
      <c r="F434" s="3">
        <v>54</v>
      </c>
      <c r="G434" s="277">
        <v>43512</v>
      </c>
      <c r="H434" s="278">
        <v>1</v>
      </c>
      <c r="I434" s="278">
        <v>4602.93</v>
      </c>
      <c r="J434" s="278" t="s">
        <v>5197</v>
      </c>
      <c r="K434" s="278" t="s">
        <v>13884</v>
      </c>
      <c r="L434" s="278" t="s">
        <v>4715</v>
      </c>
      <c r="M434" s="9"/>
      <c r="O434"/>
    </row>
    <row r="435" spans="2:15">
      <c r="B435" t="s">
        <v>14509</v>
      </c>
      <c r="C435" s="3" t="s">
        <v>19809</v>
      </c>
      <c r="D435" s="3" t="s">
        <v>4708</v>
      </c>
      <c r="E435" s="3" t="s">
        <v>4708</v>
      </c>
      <c r="F435" s="3">
        <v>62</v>
      </c>
      <c r="G435" s="277">
        <v>43508</v>
      </c>
      <c r="H435" s="278">
        <v>2</v>
      </c>
      <c r="I435" s="278">
        <v>3666.57</v>
      </c>
      <c r="J435" s="278" t="s">
        <v>5324</v>
      </c>
      <c r="K435" s="278" t="s">
        <v>11774</v>
      </c>
      <c r="L435" s="278" t="s">
        <v>4715</v>
      </c>
      <c r="M435" s="9"/>
      <c r="O435"/>
    </row>
    <row r="436" spans="2:15">
      <c r="B436" t="s">
        <v>14800</v>
      </c>
      <c r="C436" s="3" t="s">
        <v>19809</v>
      </c>
      <c r="D436" s="3" t="s">
        <v>4708</v>
      </c>
      <c r="E436" s="3" t="s">
        <v>4708</v>
      </c>
      <c r="F436" s="3">
        <v>65</v>
      </c>
      <c r="G436" s="277">
        <v>43507</v>
      </c>
      <c r="H436" s="278">
        <v>1</v>
      </c>
      <c r="I436" s="278">
        <v>716.32</v>
      </c>
      <c r="J436" s="278" t="s">
        <v>5324</v>
      </c>
      <c r="K436" s="278" t="s">
        <v>14801</v>
      </c>
      <c r="L436" s="278" t="s">
        <v>4715</v>
      </c>
      <c r="M436" s="9"/>
      <c r="O436"/>
    </row>
    <row r="437" spans="2:15">
      <c r="B437" t="s">
        <v>19862</v>
      </c>
      <c r="C437" s="3" t="s">
        <v>19809</v>
      </c>
      <c r="D437" s="3" t="s">
        <v>4708</v>
      </c>
      <c r="E437" s="3" t="s">
        <v>4708</v>
      </c>
      <c r="F437" s="3">
        <v>52</v>
      </c>
      <c r="G437" s="277">
        <v>43507</v>
      </c>
      <c r="H437" s="278">
        <v>1</v>
      </c>
      <c r="I437" s="278">
        <v>3245.09</v>
      </c>
      <c r="J437" s="278" t="s">
        <v>4753</v>
      </c>
      <c r="K437" s="278" t="s">
        <v>4753</v>
      </c>
      <c r="L437" s="278" t="s">
        <v>4715</v>
      </c>
      <c r="M437" s="9"/>
      <c r="O437"/>
    </row>
    <row r="438" spans="2:15">
      <c r="B438" t="s">
        <v>14445</v>
      </c>
      <c r="C438" s="3" t="s">
        <v>19809</v>
      </c>
      <c r="D438" s="3" t="s">
        <v>4708</v>
      </c>
      <c r="E438" s="3" t="s">
        <v>4708</v>
      </c>
      <c r="F438" s="3">
        <v>61</v>
      </c>
      <c r="G438" s="277">
        <v>43502</v>
      </c>
      <c r="H438" s="278">
        <v>1</v>
      </c>
      <c r="I438" s="278">
        <v>3649.02</v>
      </c>
      <c r="J438" s="278" t="s">
        <v>5197</v>
      </c>
      <c r="K438" s="278" t="s">
        <v>14446</v>
      </c>
      <c r="L438" s="278" t="s">
        <v>4715</v>
      </c>
      <c r="M438" s="9"/>
      <c r="O438"/>
    </row>
    <row r="439" spans="2:15">
      <c r="B439" t="s">
        <v>19863</v>
      </c>
      <c r="C439" s="3" t="s">
        <v>19809</v>
      </c>
      <c r="D439" s="3" t="s">
        <v>4708</v>
      </c>
      <c r="E439" s="3" t="s">
        <v>4708</v>
      </c>
      <c r="F439" s="3">
        <v>65</v>
      </c>
      <c r="G439" s="277">
        <v>43496</v>
      </c>
      <c r="H439" s="278">
        <v>1</v>
      </c>
      <c r="I439" s="278">
        <v>716.32</v>
      </c>
      <c r="J439" s="278" t="s">
        <v>4753</v>
      </c>
      <c r="K439" s="278" t="s">
        <v>4753</v>
      </c>
      <c r="L439" s="278" t="s">
        <v>4715</v>
      </c>
      <c r="M439" s="9"/>
      <c r="O439"/>
    </row>
    <row r="440" spans="2:15">
      <c r="B440" t="s">
        <v>14175</v>
      </c>
      <c r="C440" s="3" t="s">
        <v>19809</v>
      </c>
      <c r="D440" s="3" t="s">
        <v>4708</v>
      </c>
      <c r="E440" s="3" t="s">
        <v>4708</v>
      </c>
      <c r="F440" s="3">
        <v>58</v>
      </c>
      <c r="G440" s="277">
        <v>43489</v>
      </c>
      <c r="H440" s="278">
        <v>2</v>
      </c>
      <c r="I440" s="278">
        <v>5657.54</v>
      </c>
      <c r="J440" s="278" t="s">
        <v>5324</v>
      </c>
      <c r="K440" s="278" t="s">
        <v>13598</v>
      </c>
      <c r="L440" s="278" t="s">
        <v>4715</v>
      </c>
      <c r="M440" s="9"/>
      <c r="O440"/>
    </row>
    <row r="441" spans="2:15">
      <c r="B441" t="s">
        <v>18594</v>
      </c>
      <c r="C441" s="3" t="s">
        <v>19809</v>
      </c>
      <c r="D441" s="3" t="s">
        <v>4708</v>
      </c>
      <c r="E441" s="3" t="s">
        <v>4708</v>
      </c>
      <c r="F441" s="3">
        <v>135</v>
      </c>
      <c r="G441" s="277">
        <v>43481</v>
      </c>
      <c r="H441" s="278">
        <v>1</v>
      </c>
      <c r="I441" s="278">
        <v>1363.76</v>
      </c>
      <c r="J441" s="278" t="s">
        <v>5197</v>
      </c>
      <c r="K441" s="278" t="s">
        <v>10405</v>
      </c>
      <c r="L441" s="278" t="s">
        <v>4715</v>
      </c>
      <c r="M441" s="9"/>
      <c r="O441"/>
    </row>
    <row r="442" spans="2:15">
      <c r="B442" t="s">
        <v>14186</v>
      </c>
      <c r="C442" s="3" t="s">
        <v>19809</v>
      </c>
      <c r="D442" s="3" t="s">
        <v>4708</v>
      </c>
      <c r="E442" s="3" t="s">
        <v>4708</v>
      </c>
      <c r="F442" s="3">
        <v>58</v>
      </c>
      <c r="G442" s="277">
        <v>43474</v>
      </c>
      <c r="H442" s="278">
        <v>1</v>
      </c>
      <c r="I442" s="278">
        <v>3245.09</v>
      </c>
      <c r="J442" s="278" t="s">
        <v>5197</v>
      </c>
      <c r="K442" s="278" t="s">
        <v>14188</v>
      </c>
      <c r="L442" s="278" t="s">
        <v>4715</v>
      </c>
      <c r="M442" s="9"/>
      <c r="O442"/>
    </row>
    <row r="443" spans="2:15">
      <c r="B443" t="s">
        <v>14221</v>
      </c>
      <c r="C443" s="3" t="s">
        <v>19809</v>
      </c>
      <c r="D443" s="3" t="s">
        <v>4708</v>
      </c>
      <c r="E443" s="3" t="s">
        <v>4708</v>
      </c>
      <c r="F443" s="3">
        <v>58</v>
      </c>
      <c r="G443" s="277">
        <v>43467</v>
      </c>
      <c r="H443" s="278">
        <v>2</v>
      </c>
      <c r="I443" s="278">
        <v>3666.57</v>
      </c>
      <c r="J443" s="278" t="s">
        <v>4726</v>
      </c>
      <c r="K443" s="278" t="s">
        <v>4994</v>
      </c>
      <c r="L443" s="278" t="s">
        <v>4715</v>
      </c>
      <c r="M443" s="9"/>
      <c r="O443"/>
    </row>
    <row r="444" spans="2:15">
      <c r="B444" t="s">
        <v>19864</v>
      </c>
      <c r="C444" s="3" t="s">
        <v>19809</v>
      </c>
      <c r="D444" s="3" t="s">
        <v>4708</v>
      </c>
      <c r="E444" s="3" t="s">
        <v>4708</v>
      </c>
      <c r="F444" s="3">
        <v>52</v>
      </c>
      <c r="G444" s="277">
        <v>43462</v>
      </c>
      <c r="H444" s="278">
        <v>1</v>
      </c>
      <c r="I444" s="278">
        <v>1317.57</v>
      </c>
      <c r="J444" s="278" t="s">
        <v>4753</v>
      </c>
      <c r="K444" s="278" t="s">
        <v>4753</v>
      </c>
      <c r="L444" s="278" t="s">
        <v>4715</v>
      </c>
      <c r="M444" s="9"/>
      <c r="O444"/>
    </row>
    <row r="445" spans="2:15">
      <c r="B445" t="s">
        <v>19865</v>
      </c>
      <c r="C445" s="3" t="s">
        <v>19809</v>
      </c>
      <c r="D445" s="3" t="s">
        <v>4708</v>
      </c>
      <c r="E445" s="3" t="s">
        <v>4708</v>
      </c>
      <c r="F445" s="3">
        <v>96</v>
      </c>
      <c r="G445" s="277">
        <v>43461</v>
      </c>
      <c r="H445" s="278">
        <v>1</v>
      </c>
      <c r="I445" s="278">
        <v>1363.76</v>
      </c>
      <c r="J445" s="278" t="s">
        <v>4753</v>
      </c>
      <c r="K445" s="278" t="s">
        <v>4753</v>
      </c>
      <c r="L445" s="278" t="s">
        <v>4715</v>
      </c>
      <c r="M445" s="9"/>
      <c r="O445"/>
    </row>
    <row r="446" spans="2:15">
      <c r="B446" t="s">
        <v>15204</v>
      </c>
      <c r="C446" s="3" t="s">
        <v>19809</v>
      </c>
      <c r="D446" s="3" t="s">
        <v>4708</v>
      </c>
      <c r="E446" s="3" t="s">
        <v>4708</v>
      </c>
      <c r="F446" s="3">
        <v>69</v>
      </c>
      <c r="G446" s="277">
        <v>43437</v>
      </c>
      <c r="H446" s="278">
        <v>1</v>
      </c>
      <c r="I446" s="278">
        <v>1363.76</v>
      </c>
      <c r="J446" s="278" t="s">
        <v>4726</v>
      </c>
      <c r="K446" s="278" t="s">
        <v>7955</v>
      </c>
      <c r="L446" s="278" t="s">
        <v>4715</v>
      </c>
      <c r="M446" s="9"/>
      <c r="O446"/>
    </row>
    <row r="447" spans="2:15">
      <c r="B447" t="s">
        <v>18132</v>
      </c>
      <c r="C447" s="3" t="s">
        <v>19809</v>
      </c>
      <c r="D447" s="3" t="s">
        <v>4708</v>
      </c>
      <c r="E447" s="3" t="s">
        <v>4708</v>
      </c>
      <c r="F447" s="3">
        <v>117</v>
      </c>
      <c r="G447" s="277">
        <v>43426</v>
      </c>
      <c r="H447" s="278">
        <v>1</v>
      </c>
      <c r="I447" s="278">
        <v>1363.76</v>
      </c>
      <c r="J447" s="278" t="s">
        <v>5324</v>
      </c>
      <c r="K447" s="278" t="s">
        <v>13064</v>
      </c>
      <c r="L447" s="278" t="s">
        <v>4715</v>
      </c>
      <c r="M447" s="9"/>
      <c r="O447"/>
    </row>
    <row r="448" spans="2:15">
      <c r="B448" t="s">
        <v>19866</v>
      </c>
      <c r="C448" s="3" t="s">
        <v>19809</v>
      </c>
      <c r="D448" s="3" t="s">
        <v>4708</v>
      </c>
      <c r="E448" s="3" t="s">
        <v>4708</v>
      </c>
      <c r="F448" s="3">
        <v>88</v>
      </c>
      <c r="G448" s="277">
        <v>43426</v>
      </c>
      <c r="H448" s="278">
        <v>1</v>
      </c>
      <c r="I448" s="278">
        <v>333.85</v>
      </c>
      <c r="J448" s="278" t="s">
        <v>4753</v>
      </c>
      <c r="K448" s="278" t="s">
        <v>4753</v>
      </c>
      <c r="L448" s="278" t="s">
        <v>4715</v>
      </c>
      <c r="M448" s="9"/>
      <c r="O448"/>
    </row>
    <row r="449" spans="2:15">
      <c r="B449" t="s">
        <v>17534</v>
      </c>
      <c r="C449" s="3" t="s">
        <v>19809</v>
      </c>
      <c r="D449" s="3" t="s">
        <v>4708</v>
      </c>
      <c r="E449" s="3" t="s">
        <v>4708</v>
      </c>
      <c r="F449" s="3">
        <v>99</v>
      </c>
      <c r="G449" s="277">
        <v>43425</v>
      </c>
      <c r="H449" s="278">
        <v>1</v>
      </c>
      <c r="I449" s="278">
        <v>389.49</v>
      </c>
      <c r="J449" s="278" t="s">
        <v>4726</v>
      </c>
      <c r="K449" s="278" t="s">
        <v>7955</v>
      </c>
      <c r="L449" s="278" t="s">
        <v>4715</v>
      </c>
      <c r="M449" s="9"/>
      <c r="O449"/>
    </row>
    <row r="450" spans="2:15">
      <c r="B450" t="s">
        <v>17709</v>
      </c>
      <c r="C450" s="3" t="s">
        <v>19809</v>
      </c>
      <c r="D450" s="3" t="s">
        <v>4708</v>
      </c>
      <c r="E450" s="3" t="s">
        <v>4708</v>
      </c>
      <c r="F450" s="3">
        <v>104</v>
      </c>
      <c r="G450" s="277">
        <v>43424</v>
      </c>
      <c r="H450" s="278">
        <v>1</v>
      </c>
      <c r="I450" s="278">
        <v>55.64</v>
      </c>
      <c r="J450" s="278" t="s">
        <v>5324</v>
      </c>
      <c r="K450" s="278" t="s">
        <v>5545</v>
      </c>
      <c r="L450" s="278" t="s">
        <v>4715</v>
      </c>
      <c r="M450" s="9"/>
      <c r="O450"/>
    </row>
    <row r="451" spans="2:15">
      <c r="B451" t="s">
        <v>15528</v>
      </c>
      <c r="C451" s="3" t="s">
        <v>19809</v>
      </c>
      <c r="D451" s="3" t="s">
        <v>4708</v>
      </c>
      <c r="E451" s="3" t="s">
        <v>4708</v>
      </c>
      <c r="F451" s="3">
        <v>72</v>
      </c>
      <c r="G451" s="277">
        <v>43420</v>
      </c>
      <c r="H451" s="278">
        <v>1</v>
      </c>
      <c r="I451" s="278">
        <v>1363.76</v>
      </c>
      <c r="J451" s="278" t="s">
        <v>5324</v>
      </c>
      <c r="K451" s="278" t="s">
        <v>15530</v>
      </c>
      <c r="L451" s="278" t="s">
        <v>4715</v>
      </c>
      <c r="M451" s="9"/>
      <c r="O451"/>
    </row>
    <row r="452" spans="2:15">
      <c r="B452" t="s">
        <v>19867</v>
      </c>
      <c r="C452" s="3" t="s">
        <v>19809</v>
      </c>
      <c r="D452" s="3" t="s">
        <v>4708</v>
      </c>
      <c r="E452" s="3" t="s">
        <v>4708</v>
      </c>
      <c r="F452" s="3">
        <v>91</v>
      </c>
      <c r="G452" s="277">
        <v>43420</v>
      </c>
      <c r="H452" s="278">
        <v>1</v>
      </c>
      <c r="I452" s="278">
        <v>1363.76</v>
      </c>
      <c r="J452" s="278" t="s">
        <v>4753</v>
      </c>
      <c r="K452" s="278" t="s">
        <v>4753</v>
      </c>
      <c r="L452" s="278" t="s">
        <v>4715</v>
      </c>
      <c r="M452" s="9"/>
      <c r="O452"/>
    </row>
    <row r="453" spans="2:15">
      <c r="B453" t="s">
        <v>19734</v>
      </c>
      <c r="C453" s="3" t="s">
        <v>19809</v>
      </c>
      <c r="D453" s="3" t="s">
        <v>4708</v>
      </c>
      <c r="E453" s="3" t="s">
        <v>4708</v>
      </c>
      <c r="F453" s="3">
        <v>220</v>
      </c>
      <c r="G453" s="277">
        <v>43417</v>
      </c>
      <c r="H453" s="278">
        <v>1</v>
      </c>
      <c r="I453" s="278">
        <v>989.11</v>
      </c>
      <c r="J453" s="278" t="s">
        <v>4726</v>
      </c>
      <c r="K453" s="278" t="s">
        <v>5188</v>
      </c>
      <c r="L453" s="278" t="s">
        <v>4715</v>
      </c>
      <c r="M453" s="9"/>
      <c r="O453"/>
    </row>
    <row r="454" spans="2:15">
      <c r="B454" t="s">
        <v>14439</v>
      </c>
      <c r="C454" s="3" t="s">
        <v>19809</v>
      </c>
      <c r="D454" s="3" t="s">
        <v>4708</v>
      </c>
      <c r="E454" s="3" t="s">
        <v>4708</v>
      </c>
      <c r="F454" s="3">
        <v>61</v>
      </c>
      <c r="G454" s="277">
        <v>43413</v>
      </c>
      <c r="H454" s="278">
        <v>1</v>
      </c>
      <c r="I454" s="278">
        <v>3332.72</v>
      </c>
      <c r="J454" s="278" t="s">
        <v>4753</v>
      </c>
      <c r="K454" s="278" t="s">
        <v>4753</v>
      </c>
      <c r="L454" s="278" t="s">
        <v>4715</v>
      </c>
      <c r="M454" s="9"/>
      <c r="O454"/>
    </row>
    <row r="455" spans="2:15">
      <c r="B455" t="s">
        <v>18804</v>
      </c>
      <c r="C455" s="3" t="s">
        <v>19809</v>
      </c>
      <c r="D455" s="3" t="s">
        <v>4708</v>
      </c>
      <c r="E455" s="3" t="s">
        <v>4708</v>
      </c>
      <c r="F455" s="3">
        <v>146</v>
      </c>
      <c r="G455" s="277">
        <v>43412</v>
      </c>
      <c r="H455" s="278">
        <v>1</v>
      </c>
      <c r="I455" s="278">
        <v>389.49</v>
      </c>
      <c r="J455" s="278" t="s">
        <v>4753</v>
      </c>
      <c r="K455" s="278" t="s">
        <v>4753</v>
      </c>
      <c r="L455" s="278" t="s">
        <v>4715</v>
      </c>
      <c r="M455" s="9"/>
      <c r="O455"/>
    </row>
    <row r="456" spans="2:15">
      <c r="B456" t="s">
        <v>19868</v>
      </c>
      <c r="C456" s="3" t="s">
        <v>19809</v>
      </c>
      <c r="D456" s="3" t="s">
        <v>4708</v>
      </c>
      <c r="E456" s="3" t="s">
        <v>4708</v>
      </c>
      <c r="F456" s="3">
        <v>102</v>
      </c>
      <c r="G456" s="277">
        <v>43412</v>
      </c>
      <c r="H456" s="278">
        <v>1</v>
      </c>
      <c r="I456" s="278">
        <v>1363.76</v>
      </c>
      <c r="J456" s="278" t="s">
        <v>4753</v>
      </c>
      <c r="K456" s="278" t="s">
        <v>4753</v>
      </c>
      <c r="L456" s="278" t="s">
        <v>4715</v>
      </c>
      <c r="M456" s="9"/>
      <c r="O456"/>
    </row>
    <row r="457" spans="2:15">
      <c r="B457" t="s">
        <v>16397</v>
      </c>
      <c r="C457" s="3" t="s">
        <v>19809</v>
      </c>
      <c r="D457" s="3" t="s">
        <v>4708</v>
      </c>
      <c r="E457" s="3" t="s">
        <v>4708</v>
      </c>
      <c r="F457" s="3">
        <v>81</v>
      </c>
      <c r="G457" s="277">
        <v>43410</v>
      </c>
      <c r="H457" s="278">
        <v>1</v>
      </c>
      <c r="I457" s="278">
        <v>333.85</v>
      </c>
      <c r="J457" s="278" t="s">
        <v>4753</v>
      </c>
      <c r="K457" s="278" t="s">
        <v>4753</v>
      </c>
      <c r="L457" s="278" t="s">
        <v>4715</v>
      </c>
      <c r="M457" s="9"/>
      <c r="O457"/>
    </row>
    <row r="458" spans="2:15">
      <c r="B458" t="s">
        <v>14230</v>
      </c>
      <c r="C458" s="3" t="s">
        <v>19809</v>
      </c>
      <c r="D458" s="3" t="s">
        <v>4708</v>
      </c>
      <c r="E458" s="3" t="s">
        <v>4708</v>
      </c>
      <c r="F458" s="3">
        <v>58</v>
      </c>
      <c r="G458" s="277">
        <v>43410</v>
      </c>
      <c r="H458" s="278">
        <v>2</v>
      </c>
      <c r="I458" s="278">
        <v>3666.57</v>
      </c>
      <c r="J458" s="278" t="s">
        <v>4753</v>
      </c>
      <c r="K458" s="278" t="s">
        <v>4753</v>
      </c>
      <c r="L458" s="278" t="s">
        <v>4715</v>
      </c>
      <c r="M458" s="9"/>
      <c r="O458"/>
    </row>
    <row r="459" spans="2:15">
      <c r="B459" t="s">
        <v>18862</v>
      </c>
      <c r="C459" s="3" t="s">
        <v>19809</v>
      </c>
      <c r="D459" s="3" t="s">
        <v>4708</v>
      </c>
      <c r="E459" s="3" t="s">
        <v>4708</v>
      </c>
      <c r="F459" s="3">
        <v>149</v>
      </c>
      <c r="G459" s="277">
        <v>43409</v>
      </c>
      <c r="H459" s="278">
        <v>1</v>
      </c>
      <c r="I459" s="278">
        <v>1951.46</v>
      </c>
      <c r="J459" s="278" t="s">
        <v>4753</v>
      </c>
      <c r="K459" s="278" t="s">
        <v>4753</v>
      </c>
      <c r="L459" s="278" t="s">
        <v>4715</v>
      </c>
      <c r="M459" s="9"/>
      <c r="O459"/>
    </row>
    <row r="460" spans="2:15">
      <c r="B460" t="s">
        <v>17875</v>
      </c>
      <c r="C460" s="3" t="s">
        <v>19809</v>
      </c>
      <c r="D460" s="3" t="s">
        <v>4708</v>
      </c>
      <c r="E460" s="3" t="s">
        <v>4708</v>
      </c>
      <c r="F460" s="3">
        <v>109</v>
      </c>
      <c r="G460" s="277">
        <v>43407</v>
      </c>
      <c r="H460" s="278">
        <v>1</v>
      </c>
      <c r="I460" s="278">
        <v>1363.76</v>
      </c>
      <c r="J460" s="278" t="s">
        <v>4753</v>
      </c>
      <c r="K460" s="278" t="s">
        <v>4753</v>
      </c>
      <c r="L460" s="278" t="s">
        <v>4715</v>
      </c>
      <c r="M460" s="9"/>
      <c r="O460"/>
    </row>
    <row r="461" spans="2:15">
      <c r="B461" t="s">
        <v>19513</v>
      </c>
      <c r="C461" s="3" t="s">
        <v>19809</v>
      </c>
      <c r="D461" s="3" t="s">
        <v>4708</v>
      </c>
      <c r="E461" s="3" t="s">
        <v>4708</v>
      </c>
      <c r="F461" s="3">
        <v>193</v>
      </c>
      <c r="G461" s="277">
        <v>43407</v>
      </c>
      <c r="H461" s="278">
        <v>1</v>
      </c>
      <c r="I461" s="278">
        <v>3319.22</v>
      </c>
      <c r="J461" s="278" t="s">
        <v>4726</v>
      </c>
      <c r="K461" s="278" t="s">
        <v>4994</v>
      </c>
      <c r="L461" s="278" t="s">
        <v>4715</v>
      </c>
      <c r="M461" s="9"/>
      <c r="O461"/>
    </row>
    <row r="462" spans="2:15">
      <c r="B462" t="s">
        <v>19869</v>
      </c>
      <c r="C462" s="3" t="s">
        <v>19809</v>
      </c>
      <c r="D462" s="3" t="s">
        <v>4708</v>
      </c>
      <c r="E462" s="3" t="s">
        <v>4708</v>
      </c>
      <c r="F462" s="3">
        <v>183</v>
      </c>
      <c r="G462" s="277">
        <v>43406</v>
      </c>
      <c r="H462" s="278">
        <v>1</v>
      </c>
      <c r="I462" s="278">
        <v>7593.6</v>
      </c>
      <c r="J462" s="278" t="s">
        <v>4753</v>
      </c>
      <c r="K462" s="278" t="s">
        <v>4753</v>
      </c>
      <c r="L462" s="278" t="s">
        <v>4715</v>
      </c>
      <c r="M462" s="9"/>
      <c r="O462"/>
    </row>
    <row r="463" spans="2:15">
      <c r="B463" t="s">
        <v>15139</v>
      </c>
      <c r="C463" s="3" t="s">
        <v>19809</v>
      </c>
      <c r="D463" s="3" t="s">
        <v>4708</v>
      </c>
      <c r="E463" s="3" t="s">
        <v>4708</v>
      </c>
      <c r="F463" s="3">
        <v>69</v>
      </c>
      <c r="G463" s="277">
        <v>43406</v>
      </c>
      <c r="H463" s="278">
        <v>1</v>
      </c>
      <c r="I463" s="278">
        <v>333.85</v>
      </c>
      <c r="J463" s="278" t="s">
        <v>4753</v>
      </c>
      <c r="K463" s="278" t="s">
        <v>4753</v>
      </c>
      <c r="L463" s="278" t="s">
        <v>4715</v>
      </c>
      <c r="M463" s="9"/>
      <c r="O463"/>
    </row>
    <row r="464" spans="2:15">
      <c r="B464" t="s">
        <v>17205</v>
      </c>
      <c r="C464" s="3" t="s">
        <v>19809</v>
      </c>
      <c r="D464" s="3" t="s">
        <v>4708</v>
      </c>
      <c r="E464" s="3" t="s">
        <v>4708</v>
      </c>
      <c r="F464" s="3">
        <v>91</v>
      </c>
      <c r="G464" s="277">
        <v>43406</v>
      </c>
      <c r="H464" s="278">
        <v>1</v>
      </c>
      <c r="I464" s="278">
        <v>1363.76</v>
      </c>
      <c r="J464" s="278" t="s">
        <v>4753</v>
      </c>
      <c r="K464" s="278" t="s">
        <v>4753</v>
      </c>
      <c r="L464" s="278" t="s">
        <v>4715</v>
      </c>
      <c r="M464" s="9"/>
      <c r="O464"/>
    </row>
    <row r="465" spans="2:15">
      <c r="B465" t="s">
        <v>17100</v>
      </c>
      <c r="C465" s="3" t="s">
        <v>19809</v>
      </c>
      <c r="D465" s="3" t="s">
        <v>4708</v>
      </c>
      <c r="E465" s="3" t="s">
        <v>4708</v>
      </c>
      <c r="F465" s="3">
        <v>89</v>
      </c>
      <c r="G465" s="277">
        <v>43400</v>
      </c>
      <c r="H465" s="278">
        <v>1</v>
      </c>
      <c r="I465" s="278">
        <v>166.93</v>
      </c>
      <c r="J465" s="278" t="s">
        <v>4753</v>
      </c>
      <c r="K465" s="278" t="s">
        <v>4753</v>
      </c>
      <c r="L465" s="278" t="s">
        <v>4715</v>
      </c>
      <c r="M465" s="9"/>
      <c r="O465"/>
    </row>
    <row r="466" spans="2:15">
      <c r="B466" t="s">
        <v>15819</v>
      </c>
      <c r="C466" s="3" t="s">
        <v>19809</v>
      </c>
      <c r="D466" s="3" t="s">
        <v>4708</v>
      </c>
      <c r="E466" s="3" t="s">
        <v>4708</v>
      </c>
      <c r="F466" s="3">
        <v>75</v>
      </c>
      <c r="G466" s="277">
        <v>43397</v>
      </c>
      <c r="H466" s="278">
        <v>1</v>
      </c>
      <c r="I466" s="278">
        <v>1363.76</v>
      </c>
      <c r="J466" s="278" t="s">
        <v>4753</v>
      </c>
      <c r="K466" s="278" t="s">
        <v>4753</v>
      </c>
      <c r="L466" s="278" t="s">
        <v>4715</v>
      </c>
      <c r="M466" s="9"/>
      <c r="O466"/>
    </row>
    <row r="467" spans="2:15">
      <c r="B467" t="s">
        <v>15870</v>
      </c>
      <c r="C467" s="3" t="s">
        <v>19809</v>
      </c>
      <c r="D467" s="3" t="s">
        <v>4708</v>
      </c>
      <c r="E467" s="3" t="s">
        <v>4708</v>
      </c>
      <c r="F467" s="3">
        <v>75</v>
      </c>
      <c r="G467" s="277">
        <v>43395</v>
      </c>
      <c r="H467" s="278">
        <v>1</v>
      </c>
      <c r="I467" s="278">
        <v>1363.76</v>
      </c>
      <c r="J467" s="278" t="s">
        <v>5324</v>
      </c>
      <c r="K467" s="278" t="s">
        <v>15871</v>
      </c>
      <c r="L467" s="278" t="s">
        <v>4715</v>
      </c>
      <c r="M467" s="9"/>
      <c r="O467"/>
    </row>
    <row r="468" spans="2:15">
      <c r="B468" t="s">
        <v>16926</v>
      </c>
      <c r="C468" s="3" t="s">
        <v>19809</v>
      </c>
      <c r="D468" s="3" t="s">
        <v>4708</v>
      </c>
      <c r="E468" s="3" t="s">
        <v>4708</v>
      </c>
      <c r="F468" s="3">
        <v>87</v>
      </c>
      <c r="G468" s="277">
        <v>43392</v>
      </c>
      <c r="H468" s="278">
        <v>1</v>
      </c>
      <c r="I468" s="278">
        <v>4304.3900000000003</v>
      </c>
      <c r="J468" s="278" t="s">
        <v>4753</v>
      </c>
      <c r="K468" s="278" t="s">
        <v>4753</v>
      </c>
      <c r="L468" s="278" t="s">
        <v>4715</v>
      </c>
      <c r="M468" s="9"/>
      <c r="O468"/>
    </row>
    <row r="469" spans="2:15">
      <c r="B469" t="s">
        <v>14802</v>
      </c>
      <c r="C469" s="3" t="s">
        <v>19809</v>
      </c>
      <c r="D469" s="3" t="s">
        <v>4708</v>
      </c>
      <c r="E469" s="3" t="s">
        <v>4708</v>
      </c>
      <c r="F469" s="3">
        <v>65</v>
      </c>
      <c r="G469" s="277">
        <v>43391</v>
      </c>
      <c r="H469" s="278">
        <v>1</v>
      </c>
      <c r="I469" s="278">
        <v>333.85</v>
      </c>
      <c r="J469" s="278" t="s">
        <v>4753</v>
      </c>
      <c r="K469" s="278" t="s">
        <v>4753</v>
      </c>
      <c r="L469" s="278" t="s">
        <v>4715</v>
      </c>
      <c r="M469" s="9"/>
      <c r="O469"/>
    </row>
    <row r="470" spans="2:15">
      <c r="B470" t="s">
        <v>15325</v>
      </c>
      <c r="C470" s="3" t="s">
        <v>19809</v>
      </c>
      <c r="D470" s="3" t="s">
        <v>4708</v>
      </c>
      <c r="E470" s="3" t="s">
        <v>4708</v>
      </c>
      <c r="F470" s="3">
        <v>70</v>
      </c>
      <c r="G470" s="277">
        <v>43391</v>
      </c>
      <c r="H470" s="278">
        <v>2</v>
      </c>
      <c r="I470" s="278">
        <v>1252.76</v>
      </c>
      <c r="J470" s="278" t="s">
        <v>4753</v>
      </c>
      <c r="K470" s="278" t="s">
        <v>4753</v>
      </c>
      <c r="L470" s="278" t="s">
        <v>4715</v>
      </c>
      <c r="M470" s="9"/>
      <c r="O470"/>
    </row>
    <row r="471" spans="2:15">
      <c r="B471" t="s">
        <v>14480</v>
      </c>
      <c r="C471" s="3" t="s">
        <v>19809</v>
      </c>
      <c r="D471" s="3" t="s">
        <v>4708</v>
      </c>
      <c r="E471" s="3" t="s">
        <v>4708</v>
      </c>
      <c r="F471" s="3">
        <v>61</v>
      </c>
      <c r="G471" s="277">
        <v>43391</v>
      </c>
      <c r="H471" s="278">
        <v>2</v>
      </c>
      <c r="I471" s="278">
        <v>3666.57</v>
      </c>
      <c r="J471" s="278" t="s">
        <v>4753</v>
      </c>
      <c r="K471" s="278" t="s">
        <v>4753</v>
      </c>
      <c r="L471" s="278" t="s">
        <v>4715</v>
      </c>
      <c r="M471" s="9"/>
      <c r="O471"/>
    </row>
    <row r="472" spans="2:15">
      <c r="B472" t="s">
        <v>16584</v>
      </c>
      <c r="C472" s="3" t="s">
        <v>19809</v>
      </c>
      <c r="D472" s="3" t="s">
        <v>4708</v>
      </c>
      <c r="E472" s="3" t="s">
        <v>4708</v>
      </c>
      <c r="F472" s="3">
        <v>83</v>
      </c>
      <c r="G472" s="277">
        <v>43391</v>
      </c>
      <c r="H472" s="278">
        <v>2</v>
      </c>
      <c r="I472" s="278">
        <v>1920.18</v>
      </c>
      <c r="J472" s="278" t="s">
        <v>4753</v>
      </c>
      <c r="K472" s="278" t="s">
        <v>4753</v>
      </c>
      <c r="L472" s="278" t="s">
        <v>4715</v>
      </c>
      <c r="M472" s="9"/>
      <c r="O472"/>
    </row>
    <row r="473" spans="2:15">
      <c r="B473" t="s">
        <v>19004</v>
      </c>
      <c r="C473" s="3" t="s">
        <v>19809</v>
      </c>
      <c r="D473" s="3" t="s">
        <v>4708</v>
      </c>
      <c r="E473" s="3" t="s">
        <v>4708</v>
      </c>
      <c r="F473" s="3">
        <v>159</v>
      </c>
      <c r="G473" s="277">
        <v>43390</v>
      </c>
      <c r="H473" s="278">
        <v>1</v>
      </c>
      <c r="I473" s="278">
        <v>1951.46</v>
      </c>
      <c r="J473" s="278" t="s">
        <v>4753</v>
      </c>
      <c r="K473" s="278" t="s">
        <v>4753</v>
      </c>
      <c r="L473" s="278" t="s">
        <v>4715</v>
      </c>
      <c r="M473" s="9"/>
      <c r="O473"/>
    </row>
    <row r="474" spans="2:15">
      <c r="B474" t="s">
        <v>16666</v>
      </c>
      <c r="C474" s="3" t="s">
        <v>19809</v>
      </c>
      <c r="D474" s="3" t="s">
        <v>4708</v>
      </c>
      <c r="E474" s="3" t="s">
        <v>4708</v>
      </c>
      <c r="F474" s="3">
        <v>83</v>
      </c>
      <c r="G474" s="277">
        <v>43389</v>
      </c>
      <c r="H474" s="278">
        <v>1</v>
      </c>
      <c r="I474" s="278">
        <v>1363.76</v>
      </c>
      <c r="J474" s="278" t="s">
        <v>4753</v>
      </c>
      <c r="K474" s="278" t="s">
        <v>4753</v>
      </c>
      <c r="L474" s="278" t="s">
        <v>4715</v>
      </c>
      <c r="M474" s="9"/>
      <c r="O474"/>
    </row>
    <row r="475" spans="2:15">
      <c r="B475" t="s">
        <v>16922</v>
      </c>
      <c r="C475" s="3" t="s">
        <v>19809</v>
      </c>
      <c r="D475" s="3" t="s">
        <v>4708</v>
      </c>
      <c r="E475" s="3" t="s">
        <v>4708</v>
      </c>
      <c r="F475" s="3">
        <v>86</v>
      </c>
      <c r="G475" s="277">
        <v>43389</v>
      </c>
      <c r="H475" s="278">
        <v>1</v>
      </c>
      <c r="I475" s="278">
        <v>166.93</v>
      </c>
      <c r="J475" s="278" t="s">
        <v>4753</v>
      </c>
      <c r="K475" s="278" t="s">
        <v>4753</v>
      </c>
      <c r="L475" s="278" t="s">
        <v>4715</v>
      </c>
      <c r="M475" s="9"/>
      <c r="O475"/>
    </row>
    <row r="476" spans="2:15">
      <c r="B476" t="s">
        <v>18638</v>
      </c>
      <c r="C476" s="3" t="s">
        <v>19809</v>
      </c>
      <c r="D476" s="3" t="s">
        <v>4708</v>
      </c>
      <c r="E476" s="3" t="s">
        <v>4708</v>
      </c>
      <c r="F476" s="3">
        <v>138</v>
      </c>
      <c r="G476" s="277">
        <v>43386</v>
      </c>
      <c r="H476" s="278">
        <v>1</v>
      </c>
      <c r="I476" s="278">
        <v>1363.76</v>
      </c>
      <c r="J476" s="278" t="s">
        <v>4753</v>
      </c>
      <c r="K476" s="278" t="s">
        <v>4753</v>
      </c>
      <c r="L476" s="278" t="s">
        <v>4715</v>
      </c>
      <c r="M476" s="9"/>
      <c r="O476"/>
    </row>
    <row r="477" spans="2:15">
      <c r="B477" t="s">
        <v>14481</v>
      </c>
      <c r="C477" s="3" t="s">
        <v>19809</v>
      </c>
      <c r="D477" s="3" t="s">
        <v>4708</v>
      </c>
      <c r="E477" s="3" t="s">
        <v>4708</v>
      </c>
      <c r="F477" s="3">
        <v>61</v>
      </c>
      <c r="G477" s="277">
        <v>43386</v>
      </c>
      <c r="H477" s="278">
        <v>1</v>
      </c>
      <c r="I477" s="278">
        <v>716.32</v>
      </c>
      <c r="J477" s="278" t="s">
        <v>4753</v>
      </c>
      <c r="K477" s="278" t="s">
        <v>4753</v>
      </c>
      <c r="L477" s="278" t="s">
        <v>4715</v>
      </c>
      <c r="M477" s="9"/>
      <c r="O477"/>
    </row>
    <row r="478" spans="2:15">
      <c r="B478" t="s">
        <v>17107</v>
      </c>
      <c r="C478" s="3" t="s">
        <v>19809</v>
      </c>
      <c r="D478" s="3" t="s">
        <v>4708</v>
      </c>
      <c r="E478" s="3" t="s">
        <v>4708</v>
      </c>
      <c r="F478" s="3">
        <v>89</v>
      </c>
      <c r="G478" s="277">
        <v>43385</v>
      </c>
      <c r="H478" s="278">
        <v>1</v>
      </c>
      <c r="I478" s="278">
        <v>166.93</v>
      </c>
      <c r="J478" s="278" t="s">
        <v>4753</v>
      </c>
      <c r="K478" s="278" t="s">
        <v>4753</v>
      </c>
      <c r="L478" s="278" t="s">
        <v>4715</v>
      </c>
      <c r="M478" s="9"/>
      <c r="O478"/>
    </row>
    <row r="479" spans="2:15">
      <c r="B479" t="s">
        <v>19870</v>
      </c>
      <c r="C479" s="3" t="s">
        <v>19809</v>
      </c>
      <c r="D479" s="3" t="s">
        <v>4708</v>
      </c>
      <c r="E479" s="3" t="s">
        <v>4708</v>
      </c>
      <c r="F479" s="3">
        <v>55</v>
      </c>
      <c r="G479" s="277">
        <v>43383</v>
      </c>
      <c r="H479" s="278">
        <v>1</v>
      </c>
      <c r="I479" s="278">
        <v>3332.72</v>
      </c>
      <c r="J479" s="278" t="s">
        <v>4753</v>
      </c>
      <c r="K479" s="278" t="s">
        <v>4753</v>
      </c>
      <c r="L479" s="278" t="s">
        <v>4715</v>
      </c>
      <c r="M479" s="9"/>
      <c r="O479"/>
    </row>
    <row r="480" spans="2:15">
      <c r="B480" t="s">
        <v>13999</v>
      </c>
      <c r="C480" s="3" t="s">
        <v>19809</v>
      </c>
      <c r="D480" s="3" t="s">
        <v>4708</v>
      </c>
      <c r="E480" s="3" t="s">
        <v>4708</v>
      </c>
      <c r="F480" s="3">
        <v>55</v>
      </c>
      <c r="G480" s="277">
        <v>43382</v>
      </c>
      <c r="H480" s="278">
        <v>2</v>
      </c>
      <c r="I480" s="278">
        <v>5657.54</v>
      </c>
      <c r="J480" s="278" t="s">
        <v>4753</v>
      </c>
      <c r="K480" s="278" t="s">
        <v>4753</v>
      </c>
      <c r="L480" s="278" t="s">
        <v>4715</v>
      </c>
      <c r="M480" s="9"/>
      <c r="O480"/>
    </row>
    <row r="481" spans="2:15">
      <c r="B481" t="s">
        <v>17099</v>
      </c>
      <c r="C481" s="3" t="s">
        <v>19809</v>
      </c>
      <c r="D481" s="3" t="s">
        <v>4708</v>
      </c>
      <c r="E481" s="3" t="s">
        <v>4708</v>
      </c>
      <c r="F481" s="3">
        <v>89</v>
      </c>
      <c r="G481" s="277">
        <v>43370</v>
      </c>
      <c r="H481" s="278">
        <v>1</v>
      </c>
      <c r="I481" s="278">
        <v>1363.76</v>
      </c>
      <c r="J481" s="278" t="s">
        <v>4753</v>
      </c>
      <c r="K481" s="278" t="s">
        <v>4753</v>
      </c>
      <c r="L481" s="278" t="s">
        <v>4715</v>
      </c>
      <c r="M481" s="9"/>
      <c r="O481"/>
    </row>
    <row r="482" spans="2:15">
      <c r="B482" t="s">
        <v>14489</v>
      </c>
      <c r="C482" s="3" t="s">
        <v>19809</v>
      </c>
      <c r="D482" s="3" t="s">
        <v>4708</v>
      </c>
      <c r="E482" s="3" t="s">
        <v>4708</v>
      </c>
      <c r="F482" s="3">
        <v>62</v>
      </c>
      <c r="G482" s="277">
        <v>43367</v>
      </c>
      <c r="H482" s="278">
        <v>1</v>
      </c>
      <c r="I482" s="278">
        <v>3649.02</v>
      </c>
      <c r="J482" s="278" t="s">
        <v>4753</v>
      </c>
      <c r="K482" s="278" t="s">
        <v>4753</v>
      </c>
      <c r="L482" s="278" t="s">
        <v>4715</v>
      </c>
      <c r="M482" s="9"/>
      <c r="O482"/>
    </row>
    <row r="483" spans="2:15">
      <c r="B483" t="s">
        <v>14167</v>
      </c>
      <c r="C483" s="3" t="s">
        <v>19809</v>
      </c>
      <c r="D483" s="3" t="s">
        <v>4708</v>
      </c>
      <c r="E483" s="3" t="s">
        <v>4708</v>
      </c>
      <c r="F483" s="3">
        <v>58</v>
      </c>
      <c r="G483" s="277">
        <v>43367</v>
      </c>
      <c r="H483" s="278">
        <v>1</v>
      </c>
      <c r="I483" s="278">
        <v>3332.72</v>
      </c>
      <c r="J483" s="278" t="s">
        <v>4753</v>
      </c>
      <c r="K483" s="278" t="s">
        <v>4753</v>
      </c>
      <c r="L483" s="278" t="s">
        <v>4715</v>
      </c>
      <c r="M483" s="9"/>
      <c r="O483"/>
    </row>
    <row r="484" spans="2:15">
      <c r="B484" t="s">
        <v>14244</v>
      </c>
      <c r="C484" s="3" t="s">
        <v>19809</v>
      </c>
      <c r="D484" s="3" t="s">
        <v>4708</v>
      </c>
      <c r="E484" s="3" t="s">
        <v>4708</v>
      </c>
      <c r="F484" s="3">
        <v>59</v>
      </c>
      <c r="G484" s="277">
        <v>43365</v>
      </c>
      <c r="H484" s="278">
        <v>1</v>
      </c>
      <c r="I484" s="278">
        <v>3332.72</v>
      </c>
      <c r="J484" s="278" t="s">
        <v>4753</v>
      </c>
      <c r="K484" s="278" t="s">
        <v>4753</v>
      </c>
      <c r="L484" s="278" t="s">
        <v>4715</v>
      </c>
      <c r="M484" s="9"/>
      <c r="O484"/>
    </row>
    <row r="485" spans="2:15">
      <c r="B485" t="s">
        <v>17397</v>
      </c>
      <c r="C485" s="3" t="s">
        <v>19809</v>
      </c>
      <c r="D485" s="3" t="s">
        <v>4708</v>
      </c>
      <c r="E485" s="3" t="s">
        <v>4708</v>
      </c>
      <c r="F485" s="3">
        <v>96</v>
      </c>
      <c r="G485" s="277">
        <v>43364</v>
      </c>
      <c r="H485" s="278">
        <v>1</v>
      </c>
      <c r="I485" s="278">
        <v>1363.76</v>
      </c>
      <c r="J485" s="278" t="s">
        <v>4753</v>
      </c>
      <c r="K485" s="278" t="s">
        <v>4753</v>
      </c>
      <c r="L485" s="278" t="s">
        <v>4715</v>
      </c>
      <c r="M485" s="9"/>
      <c r="O485"/>
    </row>
    <row r="486" spans="2:15">
      <c r="B486" t="s">
        <v>16737</v>
      </c>
      <c r="C486" s="3" t="s">
        <v>19809</v>
      </c>
      <c r="D486" s="3" t="s">
        <v>4708</v>
      </c>
      <c r="E486" s="3" t="s">
        <v>4708</v>
      </c>
      <c r="F486" s="3">
        <v>84</v>
      </c>
      <c r="G486" s="277">
        <v>43363</v>
      </c>
      <c r="H486" s="278">
        <v>1</v>
      </c>
      <c r="I486" s="278">
        <v>333.85</v>
      </c>
      <c r="J486" s="278" t="s">
        <v>4753</v>
      </c>
      <c r="K486" s="278" t="s">
        <v>4753</v>
      </c>
      <c r="L486" s="278" t="s">
        <v>4715</v>
      </c>
      <c r="M486" s="9"/>
      <c r="O486"/>
    </row>
    <row r="487" spans="2:15">
      <c r="B487" t="s">
        <v>18501</v>
      </c>
      <c r="C487" s="3" t="s">
        <v>19809</v>
      </c>
      <c r="D487" s="3" t="s">
        <v>4708</v>
      </c>
      <c r="E487" s="3" t="s">
        <v>4708</v>
      </c>
      <c r="F487" s="3">
        <v>132</v>
      </c>
      <c r="G487" s="277">
        <v>43356</v>
      </c>
      <c r="H487" s="278">
        <v>2</v>
      </c>
      <c r="I487" s="278">
        <v>9120.23</v>
      </c>
      <c r="J487" s="278" t="s">
        <v>4753</v>
      </c>
      <c r="K487" s="278" t="s">
        <v>4753</v>
      </c>
      <c r="L487" s="278" t="s">
        <v>4715</v>
      </c>
      <c r="M487" s="9"/>
      <c r="O487"/>
    </row>
    <row r="488" spans="2:15">
      <c r="B488" t="s">
        <v>17203</v>
      </c>
      <c r="C488" s="3" t="s">
        <v>19809</v>
      </c>
      <c r="D488" s="3" t="s">
        <v>4708</v>
      </c>
      <c r="E488" s="3" t="s">
        <v>4708</v>
      </c>
      <c r="F488" s="3">
        <v>91</v>
      </c>
      <c r="G488" s="277">
        <v>43356</v>
      </c>
      <c r="H488" s="278">
        <v>1</v>
      </c>
      <c r="I488" s="278">
        <v>1363.76</v>
      </c>
      <c r="J488" s="278" t="s">
        <v>4753</v>
      </c>
      <c r="K488" s="278" t="s">
        <v>4753</v>
      </c>
      <c r="L488" s="278" t="s">
        <v>4715</v>
      </c>
      <c r="M488" s="9"/>
      <c r="O488"/>
    </row>
    <row r="489" spans="2:15">
      <c r="B489" t="s">
        <v>19740</v>
      </c>
      <c r="C489" s="3" t="s">
        <v>19809</v>
      </c>
      <c r="D489" s="3" t="s">
        <v>4708</v>
      </c>
      <c r="E489" s="3" t="s">
        <v>4708</v>
      </c>
      <c r="F489" s="3">
        <v>221</v>
      </c>
      <c r="G489" s="277">
        <v>43353</v>
      </c>
      <c r="H489" s="278">
        <v>3</v>
      </c>
      <c r="I489" s="278">
        <v>5320.02</v>
      </c>
      <c r="J489" s="278" t="s">
        <v>4753</v>
      </c>
      <c r="K489" s="278" t="s">
        <v>4753</v>
      </c>
      <c r="L489" s="278" t="s">
        <v>4715</v>
      </c>
      <c r="M489" s="9"/>
      <c r="O489"/>
    </row>
    <row r="490" spans="2:15">
      <c r="B490" t="s">
        <v>14148</v>
      </c>
      <c r="C490" s="3" t="s">
        <v>19809</v>
      </c>
      <c r="D490" s="3" t="s">
        <v>4708</v>
      </c>
      <c r="E490" s="3" t="s">
        <v>4708</v>
      </c>
      <c r="F490" s="3">
        <v>57</v>
      </c>
      <c r="G490" s="277">
        <v>43349</v>
      </c>
      <c r="H490" s="278">
        <v>1</v>
      </c>
      <c r="I490" s="278">
        <v>3332.72</v>
      </c>
      <c r="J490" s="278" t="s">
        <v>4753</v>
      </c>
      <c r="K490" s="278" t="s">
        <v>4753</v>
      </c>
      <c r="L490" s="278" t="s">
        <v>4715</v>
      </c>
      <c r="M490" s="9"/>
      <c r="O490"/>
    </row>
    <row r="491" spans="2:15">
      <c r="B491" t="s">
        <v>18548</v>
      </c>
      <c r="C491" s="3" t="s">
        <v>19809</v>
      </c>
      <c r="D491" s="3" t="s">
        <v>4708</v>
      </c>
      <c r="E491" s="3" t="s">
        <v>4708</v>
      </c>
      <c r="F491" s="3">
        <v>133</v>
      </c>
      <c r="G491" s="277">
        <v>43346</v>
      </c>
      <c r="H491" s="278">
        <v>2</v>
      </c>
      <c r="I491" s="278">
        <v>4116.49</v>
      </c>
      <c r="J491" s="278" t="s">
        <v>4753</v>
      </c>
      <c r="K491" s="278" t="s">
        <v>4753</v>
      </c>
      <c r="L491" s="278" t="s">
        <v>4715</v>
      </c>
      <c r="M491" s="9"/>
      <c r="O491"/>
    </row>
    <row r="492" spans="2:15">
      <c r="B492" t="s">
        <v>16139</v>
      </c>
      <c r="C492" s="3" t="s">
        <v>19809</v>
      </c>
      <c r="D492" s="3" t="s">
        <v>4708</v>
      </c>
      <c r="E492" s="3" t="s">
        <v>4708</v>
      </c>
      <c r="F492" s="3">
        <v>77</v>
      </c>
      <c r="G492" s="277">
        <v>43346</v>
      </c>
      <c r="H492" s="278">
        <v>1</v>
      </c>
      <c r="I492" s="278">
        <v>1363.76</v>
      </c>
      <c r="J492" s="278" t="s">
        <v>4753</v>
      </c>
      <c r="K492" s="278" t="s">
        <v>4753</v>
      </c>
      <c r="L492" s="278" t="s">
        <v>4715</v>
      </c>
      <c r="M492" s="9"/>
      <c r="O492"/>
    </row>
    <row r="493" spans="2:15">
      <c r="B493" t="s">
        <v>14423</v>
      </c>
      <c r="C493" s="3" t="s">
        <v>19809</v>
      </c>
      <c r="D493" s="3" t="s">
        <v>4708</v>
      </c>
      <c r="E493" s="3" t="s">
        <v>4708</v>
      </c>
      <c r="F493" s="3">
        <v>61</v>
      </c>
      <c r="G493" s="277">
        <v>43343</v>
      </c>
      <c r="H493" s="278">
        <v>1</v>
      </c>
      <c r="I493" s="278">
        <v>3332.72</v>
      </c>
      <c r="J493" s="278" t="s">
        <v>4726</v>
      </c>
      <c r="K493" s="278" t="s">
        <v>4994</v>
      </c>
      <c r="L493" s="278" t="s">
        <v>4715</v>
      </c>
      <c r="M493" s="9"/>
      <c r="O493"/>
    </row>
    <row r="494" spans="2:15">
      <c r="B494" t="s">
        <v>19871</v>
      </c>
      <c r="C494" s="3" t="s">
        <v>19809</v>
      </c>
      <c r="D494" s="3" t="s">
        <v>4708</v>
      </c>
      <c r="E494" s="3" t="s">
        <v>4708</v>
      </c>
      <c r="F494" s="3">
        <v>91</v>
      </c>
      <c r="G494" s="277">
        <v>43335</v>
      </c>
      <c r="H494" s="278">
        <v>1</v>
      </c>
      <c r="I494" s="278">
        <v>3525.62</v>
      </c>
      <c r="J494" s="278" t="s">
        <v>4753</v>
      </c>
      <c r="K494" s="278" t="s">
        <v>4753</v>
      </c>
      <c r="L494" s="278" t="s">
        <v>4715</v>
      </c>
      <c r="M494" s="9"/>
      <c r="O494"/>
    </row>
    <row r="495" spans="2:15">
      <c r="B495" t="s">
        <v>16831</v>
      </c>
      <c r="C495" s="3" t="s">
        <v>19809</v>
      </c>
      <c r="D495" s="3" t="s">
        <v>4708</v>
      </c>
      <c r="E495" s="3" t="s">
        <v>4708</v>
      </c>
      <c r="F495" s="3">
        <v>86</v>
      </c>
      <c r="G495" s="277">
        <v>43334</v>
      </c>
      <c r="H495" s="278">
        <v>1</v>
      </c>
      <c r="I495" s="278">
        <v>166.93</v>
      </c>
      <c r="J495" s="278" t="s">
        <v>4753</v>
      </c>
      <c r="K495" s="278" t="s">
        <v>4753</v>
      </c>
      <c r="L495" s="278" t="s">
        <v>4715</v>
      </c>
      <c r="M495" s="9"/>
      <c r="O495"/>
    </row>
    <row r="496" spans="2:15">
      <c r="B496" t="s">
        <v>18240</v>
      </c>
      <c r="C496" s="3" t="s">
        <v>19809</v>
      </c>
      <c r="D496" s="3" t="s">
        <v>4708</v>
      </c>
      <c r="E496" s="3" t="s">
        <v>4708</v>
      </c>
      <c r="F496" s="3">
        <v>121</v>
      </c>
      <c r="G496" s="277">
        <v>43329</v>
      </c>
      <c r="H496" s="278">
        <v>1</v>
      </c>
      <c r="I496" s="278">
        <v>1363.76</v>
      </c>
      <c r="J496" s="278" t="s">
        <v>4753</v>
      </c>
      <c r="K496" s="278" t="s">
        <v>4753</v>
      </c>
      <c r="L496" s="278" t="s">
        <v>4715</v>
      </c>
      <c r="M496" s="9"/>
      <c r="O496"/>
    </row>
    <row r="497" spans="2:15">
      <c r="B497" t="s">
        <v>19657</v>
      </c>
      <c r="C497" s="3" t="s">
        <v>19809</v>
      </c>
      <c r="D497" s="3" t="s">
        <v>4708</v>
      </c>
      <c r="E497" s="3" t="s">
        <v>4708</v>
      </c>
      <c r="F497" s="3">
        <v>203</v>
      </c>
      <c r="G497" s="277">
        <v>43329</v>
      </c>
      <c r="H497" s="278">
        <v>1</v>
      </c>
      <c r="I497" s="278">
        <v>2974.63</v>
      </c>
      <c r="J497" s="278" t="s">
        <v>4753</v>
      </c>
      <c r="K497" s="278" t="s">
        <v>4753</v>
      </c>
      <c r="L497" s="278" t="s">
        <v>4715</v>
      </c>
      <c r="M497" s="9"/>
      <c r="O497"/>
    </row>
    <row r="498" spans="2:15">
      <c r="B498" t="s">
        <v>18106</v>
      </c>
      <c r="C498" s="3" t="s">
        <v>19809</v>
      </c>
      <c r="D498" s="3" t="s">
        <v>4708</v>
      </c>
      <c r="E498" s="3" t="s">
        <v>4708</v>
      </c>
      <c r="F498" s="3">
        <v>117</v>
      </c>
      <c r="G498" s="277">
        <v>43328</v>
      </c>
      <c r="H498" s="278">
        <v>1</v>
      </c>
      <c r="I498" s="278">
        <v>1363.76</v>
      </c>
      <c r="J498" s="278" t="s">
        <v>4753</v>
      </c>
      <c r="K498" s="278" t="s">
        <v>4753</v>
      </c>
      <c r="L498" s="278" t="s">
        <v>4715</v>
      </c>
      <c r="M498" s="9"/>
      <c r="O498"/>
    </row>
    <row r="499" spans="2:15">
      <c r="B499" t="s">
        <v>19872</v>
      </c>
      <c r="C499" s="3" t="s">
        <v>19809</v>
      </c>
      <c r="D499" s="3" t="s">
        <v>4708</v>
      </c>
      <c r="E499" s="3" t="s">
        <v>4708</v>
      </c>
      <c r="F499" s="3">
        <v>58</v>
      </c>
      <c r="G499" s="277">
        <v>43327</v>
      </c>
      <c r="H499" s="278">
        <v>1</v>
      </c>
      <c r="I499" s="278">
        <v>3332.72</v>
      </c>
      <c r="J499" s="278" t="s">
        <v>4753</v>
      </c>
      <c r="K499" s="278" t="s">
        <v>4753</v>
      </c>
      <c r="L499" s="278" t="s">
        <v>4715</v>
      </c>
      <c r="M499" s="9"/>
      <c r="O499"/>
    </row>
    <row r="500" spans="2:15">
      <c r="B500" t="s">
        <v>18523</v>
      </c>
      <c r="C500" s="3" t="s">
        <v>19809</v>
      </c>
      <c r="D500" s="3" t="s">
        <v>4708</v>
      </c>
      <c r="E500" s="3" t="s">
        <v>4708</v>
      </c>
      <c r="F500" s="3">
        <v>133</v>
      </c>
      <c r="G500" s="277">
        <v>43326</v>
      </c>
      <c r="H500" s="278">
        <v>1</v>
      </c>
      <c r="I500" s="278">
        <v>1363.76</v>
      </c>
      <c r="J500" s="278" t="s">
        <v>4753</v>
      </c>
      <c r="K500" s="278" t="s">
        <v>4753</v>
      </c>
      <c r="L500" s="278" t="s">
        <v>4715</v>
      </c>
      <c r="M500" s="9"/>
      <c r="O500"/>
    </row>
    <row r="501" spans="2:15">
      <c r="B501" t="s">
        <v>15056</v>
      </c>
      <c r="C501" s="3" t="s">
        <v>19809</v>
      </c>
      <c r="D501" s="3" t="s">
        <v>4708</v>
      </c>
      <c r="E501" s="3" t="s">
        <v>4708</v>
      </c>
      <c r="F501" s="3">
        <v>68</v>
      </c>
      <c r="G501" s="277">
        <v>43325</v>
      </c>
      <c r="H501" s="278">
        <v>1</v>
      </c>
      <c r="I501" s="278">
        <v>333.85</v>
      </c>
      <c r="J501" s="278" t="s">
        <v>4753</v>
      </c>
      <c r="K501" s="278" t="s">
        <v>4753</v>
      </c>
      <c r="L501" s="278" t="s">
        <v>4715</v>
      </c>
      <c r="M501" s="9"/>
      <c r="O501"/>
    </row>
    <row r="502" spans="2:15">
      <c r="B502" t="s">
        <v>18737</v>
      </c>
      <c r="C502" s="3" t="s">
        <v>19809</v>
      </c>
      <c r="D502" s="3" t="s">
        <v>4708</v>
      </c>
      <c r="E502" s="3" t="s">
        <v>4708</v>
      </c>
      <c r="F502" s="3">
        <v>143</v>
      </c>
      <c r="G502" s="277">
        <v>43312</v>
      </c>
      <c r="H502" s="278">
        <v>2</v>
      </c>
      <c r="I502" s="278">
        <v>1311.73</v>
      </c>
      <c r="J502" s="278" t="s">
        <v>4753</v>
      </c>
      <c r="K502" s="278" t="s">
        <v>4753</v>
      </c>
      <c r="L502" s="278" t="s">
        <v>4715</v>
      </c>
      <c r="M502" s="9"/>
      <c r="O502"/>
    </row>
    <row r="503" spans="2:15">
      <c r="B503" t="s">
        <v>19377</v>
      </c>
      <c r="C503" s="3" t="s">
        <v>19809</v>
      </c>
      <c r="D503" s="3" t="s">
        <v>4708</v>
      </c>
      <c r="E503" s="3" t="s">
        <v>4708</v>
      </c>
      <c r="F503" s="3">
        <v>184</v>
      </c>
      <c r="G503" s="277">
        <v>43312</v>
      </c>
      <c r="H503" s="278">
        <v>1</v>
      </c>
      <c r="I503" s="278">
        <v>3568.29</v>
      </c>
      <c r="J503" s="278" t="s">
        <v>4726</v>
      </c>
      <c r="K503" s="278" t="s">
        <v>5188</v>
      </c>
      <c r="L503" s="278" t="s">
        <v>4715</v>
      </c>
      <c r="M503" s="9"/>
      <c r="O503"/>
    </row>
    <row r="504" spans="2:15">
      <c r="B504" t="s">
        <v>18928</v>
      </c>
      <c r="C504" s="3" t="s">
        <v>19809</v>
      </c>
      <c r="D504" s="3" t="s">
        <v>4708</v>
      </c>
      <c r="E504" s="3" t="s">
        <v>4708</v>
      </c>
      <c r="F504" s="3">
        <v>153</v>
      </c>
      <c r="G504" s="277">
        <v>43309</v>
      </c>
      <c r="H504" s="278">
        <v>1</v>
      </c>
      <c r="I504" s="278">
        <v>389.49</v>
      </c>
      <c r="J504" s="278" t="s">
        <v>4753</v>
      </c>
      <c r="K504" s="278" t="s">
        <v>4753</v>
      </c>
      <c r="L504" s="278" t="s">
        <v>4715</v>
      </c>
      <c r="M504" s="9"/>
      <c r="O504"/>
    </row>
    <row r="505" spans="2:15">
      <c r="B505" t="s">
        <v>18047</v>
      </c>
      <c r="C505" s="3" t="s">
        <v>19809</v>
      </c>
      <c r="D505" s="3" t="s">
        <v>4708</v>
      </c>
      <c r="E505" s="3" t="s">
        <v>4708</v>
      </c>
      <c r="F505" s="3">
        <v>114</v>
      </c>
      <c r="G505" s="277">
        <v>43308</v>
      </c>
      <c r="H505" s="278">
        <v>1</v>
      </c>
      <c r="I505" s="278">
        <v>55.64</v>
      </c>
      <c r="J505" s="278" t="s">
        <v>4753</v>
      </c>
      <c r="K505" s="278" t="s">
        <v>4753</v>
      </c>
      <c r="L505" s="278" t="s">
        <v>4715</v>
      </c>
      <c r="M505" s="9"/>
      <c r="O505"/>
    </row>
    <row r="506" spans="2:15">
      <c r="B506" t="s">
        <v>14409</v>
      </c>
      <c r="C506" s="3" t="s">
        <v>19809</v>
      </c>
      <c r="D506" s="3" t="s">
        <v>4708</v>
      </c>
      <c r="E506" s="3" t="s">
        <v>4708</v>
      </c>
      <c r="F506" s="3">
        <v>60</v>
      </c>
      <c r="G506" s="277">
        <v>43306</v>
      </c>
      <c r="H506" s="278">
        <v>2</v>
      </c>
      <c r="I506" s="278">
        <v>4608.8500000000004</v>
      </c>
      <c r="J506" s="278" t="s">
        <v>4753</v>
      </c>
      <c r="K506" s="278" t="s">
        <v>4753</v>
      </c>
      <c r="L506" s="278" t="s">
        <v>4715</v>
      </c>
      <c r="M506" s="9"/>
      <c r="O506"/>
    </row>
    <row r="507" spans="2:15">
      <c r="B507" t="s">
        <v>16310</v>
      </c>
      <c r="C507" s="3" t="s">
        <v>19809</v>
      </c>
      <c r="D507" s="3" t="s">
        <v>4708</v>
      </c>
      <c r="E507" s="3" t="s">
        <v>4708</v>
      </c>
      <c r="F507" s="3">
        <v>79</v>
      </c>
      <c r="G507" s="277">
        <v>43305</v>
      </c>
      <c r="H507" s="278">
        <v>1</v>
      </c>
      <c r="I507" s="278">
        <v>6367.51</v>
      </c>
      <c r="J507" s="278" t="s">
        <v>4753</v>
      </c>
      <c r="K507" s="278" t="s">
        <v>4753</v>
      </c>
      <c r="L507" s="278" t="s">
        <v>4715</v>
      </c>
      <c r="M507" s="9"/>
      <c r="O507"/>
    </row>
    <row r="508" spans="2:15">
      <c r="B508" t="s">
        <v>19873</v>
      </c>
      <c r="C508" s="3" t="s">
        <v>19809</v>
      </c>
      <c r="D508" s="3" t="s">
        <v>4708</v>
      </c>
      <c r="E508" s="3" t="s">
        <v>4708</v>
      </c>
      <c r="F508" s="3">
        <v>64</v>
      </c>
      <c r="G508" s="277">
        <v>43305</v>
      </c>
      <c r="H508" s="278">
        <v>1</v>
      </c>
      <c r="I508" s="278">
        <v>278.20999999999998</v>
      </c>
      <c r="J508" s="278" t="s">
        <v>4753</v>
      </c>
      <c r="K508" s="278" t="s">
        <v>4753</v>
      </c>
      <c r="L508" s="278" t="s">
        <v>4715</v>
      </c>
      <c r="M508" s="9"/>
      <c r="O508"/>
    </row>
    <row r="509" spans="2:15">
      <c r="B509" t="s">
        <v>19681</v>
      </c>
      <c r="C509" s="3" t="s">
        <v>19809</v>
      </c>
      <c r="D509" s="3" t="s">
        <v>4708</v>
      </c>
      <c r="E509" s="3" t="s">
        <v>4708</v>
      </c>
      <c r="F509" s="3">
        <v>205</v>
      </c>
      <c r="G509" s="277">
        <v>43304</v>
      </c>
      <c r="H509" s="278">
        <v>2</v>
      </c>
      <c r="I509" s="278">
        <v>4690.05</v>
      </c>
      <c r="J509" s="278" t="s">
        <v>4753</v>
      </c>
      <c r="K509" s="278" t="s">
        <v>4753</v>
      </c>
      <c r="L509" s="278" t="s">
        <v>4715</v>
      </c>
      <c r="M509" s="9"/>
      <c r="O509"/>
    </row>
    <row r="510" spans="2:15">
      <c r="B510" t="s">
        <v>19874</v>
      </c>
      <c r="C510" s="3" t="s">
        <v>19809</v>
      </c>
      <c r="D510" s="3" t="s">
        <v>4708</v>
      </c>
      <c r="E510" s="3" t="s">
        <v>4708</v>
      </c>
      <c r="F510" s="3">
        <v>58</v>
      </c>
      <c r="G510" s="277">
        <v>43304</v>
      </c>
      <c r="H510" s="278">
        <v>1</v>
      </c>
      <c r="I510" s="278">
        <v>3332.72</v>
      </c>
      <c r="J510" s="278" t="s">
        <v>5324</v>
      </c>
      <c r="K510" s="278" t="s">
        <v>13101</v>
      </c>
      <c r="L510" s="278" t="s">
        <v>4715</v>
      </c>
      <c r="M510" s="9"/>
      <c r="O510"/>
    </row>
    <row r="511" spans="2:15">
      <c r="B511" t="s">
        <v>14419</v>
      </c>
      <c r="C511" s="3" t="s">
        <v>19809</v>
      </c>
      <c r="D511" s="3" t="s">
        <v>4708</v>
      </c>
      <c r="E511" s="3" t="s">
        <v>4708</v>
      </c>
      <c r="F511" s="3">
        <v>61</v>
      </c>
      <c r="G511" s="277">
        <v>43302</v>
      </c>
      <c r="H511" s="278">
        <v>1</v>
      </c>
      <c r="I511" s="278">
        <v>3332.72</v>
      </c>
      <c r="J511" s="278" t="s">
        <v>4753</v>
      </c>
      <c r="K511" s="278" t="s">
        <v>4753</v>
      </c>
      <c r="L511" s="278" t="s">
        <v>4715</v>
      </c>
      <c r="M511" s="9"/>
      <c r="O511"/>
    </row>
    <row r="512" spans="2:15">
      <c r="B512" t="s">
        <v>18105</v>
      </c>
      <c r="C512" s="3" t="s">
        <v>19809</v>
      </c>
      <c r="D512" s="3" t="s">
        <v>4708</v>
      </c>
      <c r="E512" s="3" t="s">
        <v>4708</v>
      </c>
      <c r="F512" s="3">
        <v>117</v>
      </c>
      <c r="G512" s="277">
        <v>43300</v>
      </c>
      <c r="H512" s="278">
        <v>1</v>
      </c>
      <c r="I512" s="278">
        <v>1363.76</v>
      </c>
      <c r="J512" s="278" t="s">
        <v>4753</v>
      </c>
      <c r="K512" s="278" t="s">
        <v>4753</v>
      </c>
      <c r="L512" s="278" t="s">
        <v>4715</v>
      </c>
      <c r="M512" s="9"/>
      <c r="O512"/>
    </row>
    <row r="513" spans="2:15">
      <c r="B513" t="s">
        <v>16830</v>
      </c>
      <c r="C513" s="3" t="s">
        <v>19809</v>
      </c>
      <c r="D513" s="3" t="s">
        <v>4708</v>
      </c>
      <c r="E513" s="3" t="s">
        <v>4708</v>
      </c>
      <c r="F513" s="3">
        <v>86</v>
      </c>
      <c r="G513" s="277">
        <v>43300</v>
      </c>
      <c r="H513" s="278">
        <v>2</v>
      </c>
      <c r="I513" s="278">
        <v>278.20999999999998</v>
      </c>
      <c r="J513" s="278" t="s">
        <v>4753</v>
      </c>
      <c r="K513" s="278" t="s">
        <v>4753</v>
      </c>
      <c r="L513" s="278" t="s">
        <v>4715</v>
      </c>
      <c r="M513" s="9"/>
      <c r="O513"/>
    </row>
    <row r="514" spans="2:15">
      <c r="B514" t="s">
        <v>19449</v>
      </c>
      <c r="C514" s="3" t="s">
        <v>19809</v>
      </c>
      <c r="D514" s="3" t="s">
        <v>4708</v>
      </c>
      <c r="E514" s="3" t="s">
        <v>4708</v>
      </c>
      <c r="F514" s="3">
        <v>189</v>
      </c>
      <c r="G514" s="277">
        <v>43298</v>
      </c>
      <c r="H514" s="278">
        <v>1</v>
      </c>
      <c r="I514" s="278">
        <v>2806.56</v>
      </c>
      <c r="J514" s="278" t="s">
        <v>4753</v>
      </c>
      <c r="K514" s="278" t="s">
        <v>4753</v>
      </c>
      <c r="L514" s="278" t="s">
        <v>4715</v>
      </c>
      <c r="M514" s="9"/>
      <c r="O514"/>
    </row>
    <row r="515" spans="2:15">
      <c r="B515" t="s">
        <v>16244</v>
      </c>
      <c r="C515" s="3" t="s">
        <v>19809</v>
      </c>
      <c r="D515" s="3" t="s">
        <v>4708</v>
      </c>
      <c r="E515" s="3" t="s">
        <v>4708</v>
      </c>
      <c r="F515" s="3">
        <v>79</v>
      </c>
      <c r="G515" s="277">
        <v>43298</v>
      </c>
      <c r="H515" s="278">
        <v>1</v>
      </c>
      <c r="I515" s="278">
        <v>111.28</v>
      </c>
      <c r="J515" s="278" t="s">
        <v>4753</v>
      </c>
      <c r="K515" s="278" t="s">
        <v>4753</v>
      </c>
      <c r="L515" s="278" t="s">
        <v>4715</v>
      </c>
      <c r="M515" s="9"/>
      <c r="O515"/>
    </row>
    <row r="516" spans="2:15">
      <c r="B516" t="s">
        <v>19875</v>
      </c>
      <c r="C516" s="3" t="s">
        <v>19809</v>
      </c>
      <c r="D516" s="3" t="s">
        <v>4708</v>
      </c>
      <c r="E516" s="3" t="s">
        <v>4708</v>
      </c>
      <c r="F516" s="3">
        <v>78</v>
      </c>
      <c r="G516" s="277">
        <v>43293</v>
      </c>
      <c r="H516" s="278">
        <v>1</v>
      </c>
      <c r="I516" s="278">
        <v>333.85</v>
      </c>
      <c r="J516" s="278" t="s">
        <v>4753</v>
      </c>
      <c r="K516" s="278" t="s">
        <v>4753</v>
      </c>
      <c r="L516" s="278" t="s">
        <v>4715</v>
      </c>
      <c r="M516" s="9"/>
      <c r="O516"/>
    </row>
    <row r="517" spans="2:15">
      <c r="B517" t="s">
        <v>16143</v>
      </c>
      <c r="C517" s="3" t="s">
        <v>19809</v>
      </c>
      <c r="D517" s="3" t="s">
        <v>4708</v>
      </c>
      <c r="E517" s="3" t="s">
        <v>4708</v>
      </c>
      <c r="F517" s="3">
        <v>78</v>
      </c>
      <c r="G517" s="277">
        <v>43293</v>
      </c>
      <c r="H517" s="278">
        <v>2</v>
      </c>
      <c r="I517" s="278">
        <v>583.57000000000005</v>
      </c>
      <c r="J517" s="278" t="s">
        <v>4753</v>
      </c>
      <c r="K517" s="278" t="s">
        <v>4753</v>
      </c>
      <c r="L517" s="278" t="s">
        <v>4715</v>
      </c>
      <c r="M517" s="9"/>
      <c r="O517"/>
    </row>
    <row r="518" spans="2:15">
      <c r="B518" t="s">
        <v>19876</v>
      </c>
      <c r="C518" s="3" t="s">
        <v>19809</v>
      </c>
      <c r="D518" s="3" t="s">
        <v>4708</v>
      </c>
      <c r="E518" s="3" t="s">
        <v>4708</v>
      </c>
      <c r="F518" s="3">
        <v>69</v>
      </c>
      <c r="G518" s="277">
        <v>43291</v>
      </c>
      <c r="H518" s="278">
        <v>1</v>
      </c>
      <c r="I518" s="278">
        <v>333.85</v>
      </c>
      <c r="J518" s="278" t="s">
        <v>4753</v>
      </c>
      <c r="K518" s="278" t="s">
        <v>4753</v>
      </c>
      <c r="L518" s="278" t="s">
        <v>4715</v>
      </c>
      <c r="M518" s="9"/>
      <c r="O518"/>
    </row>
    <row r="519" spans="2:15">
      <c r="B519" t="s">
        <v>15364</v>
      </c>
      <c r="C519" s="3" t="s">
        <v>19809</v>
      </c>
      <c r="D519" s="3" t="s">
        <v>4708</v>
      </c>
      <c r="E519" s="3" t="s">
        <v>4708</v>
      </c>
      <c r="F519" s="3">
        <v>71</v>
      </c>
      <c r="G519" s="277">
        <v>43290</v>
      </c>
      <c r="H519" s="278">
        <v>2</v>
      </c>
      <c r="I519" s="278">
        <v>1252.76</v>
      </c>
      <c r="J519" s="278" t="s">
        <v>4753</v>
      </c>
      <c r="K519" s="278" t="s">
        <v>4753</v>
      </c>
      <c r="L519" s="278" t="s">
        <v>4715</v>
      </c>
      <c r="M519" s="9"/>
      <c r="O519"/>
    </row>
    <row r="520" spans="2:15">
      <c r="B520" t="s">
        <v>19159</v>
      </c>
      <c r="C520" s="3" t="s">
        <v>19809</v>
      </c>
      <c r="D520" s="3" t="s">
        <v>4708</v>
      </c>
      <c r="E520" s="3" t="s">
        <v>4708</v>
      </c>
      <c r="F520" s="3">
        <v>171</v>
      </c>
      <c r="G520" s="277">
        <v>43290</v>
      </c>
      <c r="H520" s="278">
        <v>3</v>
      </c>
      <c r="I520" s="278">
        <v>5128.43</v>
      </c>
      <c r="J520" s="278" t="s">
        <v>4753</v>
      </c>
      <c r="K520" s="278" t="s">
        <v>4753</v>
      </c>
      <c r="L520" s="278" t="s">
        <v>4715</v>
      </c>
      <c r="M520" s="9"/>
      <c r="O520"/>
    </row>
    <row r="521" spans="2:15">
      <c r="B521" t="s">
        <v>18637</v>
      </c>
      <c r="C521" s="3" t="s">
        <v>19809</v>
      </c>
      <c r="D521" s="3" t="s">
        <v>4708</v>
      </c>
      <c r="E521" s="3" t="s">
        <v>4708</v>
      </c>
      <c r="F521" s="3">
        <v>137</v>
      </c>
      <c r="G521" s="277">
        <v>43280</v>
      </c>
      <c r="H521" s="278">
        <v>1</v>
      </c>
      <c r="I521" s="278">
        <v>1363.76</v>
      </c>
      <c r="J521" s="278" t="s">
        <v>4753</v>
      </c>
      <c r="K521" s="278" t="s">
        <v>4753</v>
      </c>
      <c r="L521" s="278" t="s">
        <v>4715</v>
      </c>
      <c r="M521" s="9"/>
      <c r="O521"/>
    </row>
    <row r="522" spans="2:15">
      <c r="B522" t="s">
        <v>18024</v>
      </c>
      <c r="C522" s="3" t="s">
        <v>19809</v>
      </c>
      <c r="D522" s="3" t="s">
        <v>4708</v>
      </c>
      <c r="E522" s="3" t="s">
        <v>4708</v>
      </c>
      <c r="F522" s="3">
        <v>113</v>
      </c>
      <c r="G522" s="277">
        <v>43277</v>
      </c>
      <c r="H522" s="278">
        <v>1</v>
      </c>
      <c r="I522" s="278">
        <v>4304.3900000000003</v>
      </c>
      <c r="J522" s="278" t="s">
        <v>4753</v>
      </c>
      <c r="K522" s="278" t="s">
        <v>4753</v>
      </c>
      <c r="L522" s="278" t="s">
        <v>4715</v>
      </c>
      <c r="M522" s="9"/>
      <c r="O522"/>
    </row>
    <row r="523" spans="2:15">
      <c r="B523" t="s">
        <v>19232</v>
      </c>
      <c r="C523" s="3" t="s">
        <v>19809</v>
      </c>
      <c r="D523" s="3" t="s">
        <v>4708</v>
      </c>
      <c r="E523" s="3" t="s">
        <v>4708</v>
      </c>
      <c r="F523" s="3">
        <v>176</v>
      </c>
      <c r="G523" s="277">
        <v>43276</v>
      </c>
      <c r="H523" s="278">
        <v>1</v>
      </c>
      <c r="I523" s="278">
        <v>222.57</v>
      </c>
      <c r="J523" s="278" t="s">
        <v>4753</v>
      </c>
      <c r="K523" s="278" t="s">
        <v>4753</v>
      </c>
      <c r="L523" s="278" t="s">
        <v>4715</v>
      </c>
      <c r="M523" s="9"/>
      <c r="O523"/>
    </row>
    <row r="524" spans="2:15">
      <c r="B524" t="s">
        <v>16388</v>
      </c>
      <c r="C524" s="3" t="s">
        <v>19809</v>
      </c>
      <c r="D524" s="3" t="s">
        <v>4708</v>
      </c>
      <c r="E524" s="3" t="s">
        <v>4708</v>
      </c>
      <c r="F524" s="3">
        <v>80</v>
      </c>
      <c r="G524" s="277">
        <v>43276</v>
      </c>
      <c r="H524" s="278">
        <v>1</v>
      </c>
      <c r="I524" s="278">
        <v>4304.3900000000003</v>
      </c>
      <c r="J524" s="278" t="s">
        <v>4753</v>
      </c>
      <c r="K524" s="278" t="s">
        <v>4753</v>
      </c>
      <c r="L524" s="278" t="s">
        <v>4715</v>
      </c>
      <c r="M524" s="9"/>
      <c r="O524"/>
    </row>
    <row r="525" spans="2:15">
      <c r="B525" t="s">
        <v>17158</v>
      </c>
      <c r="C525" s="3" t="s">
        <v>19809</v>
      </c>
      <c r="D525" s="3" t="s">
        <v>4708</v>
      </c>
      <c r="E525" s="3" t="s">
        <v>4708</v>
      </c>
      <c r="F525" s="3">
        <v>90</v>
      </c>
      <c r="G525" s="277">
        <v>43276</v>
      </c>
      <c r="H525" s="278">
        <v>1</v>
      </c>
      <c r="I525" s="278">
        <v>389.49</v>
      </c>
      <c r="J525" s="278" t="s">
        <v>4753</v>
      </c>
      <c r="K525" s="278" t="s">
        <v>4753</v>
      </c>
      <c r="L525" s="278" t="s">
        <v>4715</v>
      </c>
      <c r="M525" s="9"/>
      <c r="O525"/>
    </row>
    <row r="526" spans="2:15">
      <c r="B526" t="s">
        <v>16836</v>
      </c>
      <c r="C526" s="3" t="s">
        <v>19809</v>
      </c>
      <c r="D526" s="3" t="s">
        <v>4708</v>
      </c>
      <c r="E526" s="3" t="s">
        <v>4708</v>
      </c>
      <c r="F526" s="3">
        <v>86</v>
      </c>
      <c r="G526" s="277">
        <v>43272</v>
      </c>
      <c r="H526" s="278">
        <v>1</v>
      </c>
      <c r="I526" s="278">
        <v>333.85</v>
      </c>
      <c r="J526" s="278" t="s">
        <v>4753</v>
      </c>
      <c r="K526" s="278" t="s">
        <v>4753</v>
      </c>
      <c r="L526" s="278" t="s">
        <v>4715</v>
      </c>
      <c r="M526" s="9"/>
      <c r="O526"/>
    </row>
    <row r="527" spans="2:15">
      <c r="B527" t="s">
        <v>16823</v>
      </c>
      <c r="C527" s="3" t="s">
        <v>19809</v>
      </c>
      <c r="D527" s="3" t="s">
        <v>4708</v>
      </c>
      <c r="E527" s="3" t="s">
        <v>4708</v>
      </c>
      <c r="F527" s="3">
        <v>85</v>
      </c>
      <c r="G527" s="277">
        <v>43271</v>
      </c>
      <c r="H527" s="278">
        <v>1</v>
      </c>
      <c r="I527" s="278">
        <v>333.85</v>
      </c>
      <c r="J527" s="278" t="s">
        <v>4753</v>
      </c>
      <c r="K527" s="278" t="s">
        <v>4753</v>
      </c>
      <c r="L527" s="278" t="s">
        <v>4715</v>
      </c>
      <c r="M527" s="9"/>
      <c r="O527"/>
    </row>
    <row r="528" spans="2:15">
      <c r="B528" t="s">
        <v>19053</v>
      </c>
      <c r="C528" s="3" t="s">
        <v>19809</v>
      </c>
      <c r="D528" s="3" t="s">
        <v>4708</v>
      </c>
      <c r="E528" s="3" t="s">
        <v>4708</v>
      </c>
      <c r="F528" s="3">
        <v>163</v>
      </c>
      <c r="G528" s="277">
        <v>43269</v>
      </c>
      <c r="H528" s="278">
        <v>1</v>
      </c>
      <c r="I528" s="278">
        <v>389.49</v>
      </c>
      <c r="J528" s="278" t="s">
        <v>4753</v>
      </c>
      <c r="K528" s="278" t="s">
        <v>4753</v>
      </c>
      <c r="L528" s="278" t="s">
        <v>4715</v>
      </c>
      <c r="M528" s="9"/>
      <c r="O528"/>
    </row>
    <row r="529" spans="2:15">
      <c r="B529" t="s">
        <v>18768</v>
      </c>
      <c r="C529" s="3" t="s">
        <v>19809</v>
      </c>
      <c r="D529" s="3" t="s">
        <v>4708</v>
      </c>
      <c r="E529" s="3" t="s">
        <v>4708</v>
      </c>
      <c r="F529" s="3">
        <v>145</v>
      </c>
      <c r="G529" s="277">
        <v>43263</v>
      </c>
      <c r="H529" s="278">
        <v>1</v>
      </c>
      <c r="I529" s="278">
        <v>438.38</v>
      </c>
      <c r="J529" s="278" t="s">
        <v>5324</v>
      </c>
      <c r="K529" s="278" t="s">
        <v>6241</v>
      </c>
      <c r="L529" s="278" t="s">
        <v>4715</v>
      </c>
      <c r="M529" s="9"/>
      <c r="O529"/>
    </row>
    <row r="530" spans="2:15">
      <c r="B530" t="s">
        <v>14823</v>
      </c>
      <c r="C530" s="3" t="s">
        <v>19809</v>
      </c>
      <c r="D530" s="3" t="s">
        <v>4708</v>
      </c>
      <c r="E530" s="3" t="s">
        <v>4708</v>
      </c>
      <c r="F530" s="3">
        <v>65</v>
      </c>
      <c r="G530" s="277">
        <v>43259</v>
      </c>
      <c r="H530" s="278">
        <v>2</v>
      </c>
      <c r="I530" s="278">
        <v>1920.18</v>
      </c>
      <c r="J530" s="278" t="s">
        <v>4726</v>
      </c>
      <c r="K530" s="278" t="s">
        <v>14825</v>
      </c>
      <c r="L530" s="278" t="s">
        <v>4715</v>
      </c>
      <c r="M530" s="9"/>
      <c r="O530"/>
    </row>
    <row r="531" spans="2:15">
      <c r="B531" t="s">
        <v>19593</v>
      </c>
      <c r="C531" s="3" t="s">
        <v>19809</v>
      </c>
      <c r="D531" s="3" t="s">
        <v>4708</v>
      </c>
      <c r="E531" s="3" t="s">
        <v>4708</v>
      </c>
      <c r="F531" s="3">
        <v>199</v>
      </c>
      <c r="G531" s="277">
        <v>43258</v>
      </c>
      <c r="H531" s="278">
        <v>1</v>
      </c>
      <c r="I531" s="278">
        <v>1374.56</v>
      </c>
      <c r="J531" s="278" t="s">
        <v>4753</v>
      </c>
      <c r="K531" s="278" t="s">
        <v>4753</v>
      </c>
      <c r="L531" s="278" t="s">
        <v>4715</v>
      </c>
      <c r="M531" s="9"/>
      <c r="O531"/>
    </row>
    <row r="532" spans="2:15">
      <c r="B532" t="s">
        <v>14242</v>
      </c>
      <c r="C532" s="3" t="s">
        <v>19809</v>
      </c>
      <c r="D532" s="3" t="s">
        <v>4708</v>
      </c>
      <c r="E532" s="3" t="s">
        <v>4708</v>
      </c>
      <c r="F532" s="3">
        <v>59</v>
      </c>
      <c r="G532" s="277">
        <v>43256</v>
      </c>
      <c r="H532" s="278">
        <v>2</v>
      </c>
      <c r="I532" s="278">
        <v>3666.57</v>
      </c>
      <c r="J532" s="278" t="s">
        <v>4753</v>
      </c>
      <c r="K532" s="278" t="s">
        <v>4753</v>
      </c>
      <c r="L532" s="278" t="s">
        <v>4715</v>
      </c>
      <c r="M532" s="9"/>
      <c r="O532"/>
    </row>
    <row r="533" spans="2:15">
      <c r="B533" t="s">
        <v>14494</v>
      </c>
      <c r="C533" s="3" t="s">
        <v>19809</v>
      </c>
      <c r="D533" s="3" t="s">
        <v>4708</v>
      </c>
      <c r="E533" s="3" t="s">
        <v>4708</v>
      </c>
      <c r="F533" s="3">
        <v>62</v>
      </c>
      <c r="G533" s="277">
        <v>43256</v>
      </c>
      <c r="H533" s="278">
        <v>2</v>
      </c>
      <c r="I533" s="278">
        <v>5657.54</v>
      </c>
      <c r="J533" s="278" t="s">
        <v>4753</v>
      </c>
      <c r="K533" s="278" t="s">
        <v>4753</v>
      </c>
      <c r="L533" s="278" t="s">
        <v>4715</v>
      </c>
      <c r="M533" s="9"/>
      <c r="O533"/>
    </row>
    <row r="534" spans="2:15">
      <c r="B534" t="s">
        <v>19877</v>
      </c>
      <c r="C534" s="3" t="s">
        <v>19809</v>
      </c>
      <c r="D534" s="3" t="s">
        <v>4708</v>
      </c>
      <c r="E534" s="3" t="s">
        <v>4708</v>
      </c>
      <c r="F534" s="3">
        <v>77</v>
      </c>
      <c r="G534" s="277">
        <v>43255</v>
      </c>
      <c r="H534" s="278">
        <v>1</v>
      </c>
      <c r="I534" s="278">
        <v>333.85</v>
      </c>
      <c r="J534" s="278" t="s">
        <v>4753</v>
      </c>
      <c r="K534" s="278" t="s">
        <v>4753</v>
      </c>
      <c r="L534" s="278" t="s">
        <v>4715</v>
      </c>
      <c r="M534" s="9"/>
      <c r="O534"/>
    </row>
    <row r="535" spans="2:15">
      <c r="B535" t="s">
        <v>19778</v>
      </c>
      <c r="C535" s="3" t="s">
        <v>19809</v>
      </c>
      <c r="D535" s="3" t="s">
        <v>4708</v>
      </c>
      <c r="E535" s="3" t="s">
        <v>4708</v>
      </c>
      <c r="F535" s="3">
        <v>238</v>
      </c>
      <c r="G535" s="277">
        <v>43251</v>
      </c>
      <c r="H535" s="278">
        <v>1</v>
      </c>
      <c r="I535" s="278">
        <v>1563.36</v>
      </c>
      <c r="J535" s="278" t="s">
        <v>4753</v>
      </c>
      <c r="K535" s="278" t="s">
        <v>4753</v>
      </c>
      <c r="L535" s="278" t="s">
        <v>4715</v>
      </c>
      <c r="M535" s="9"/>
      <c r="O535"/>
    </row>
    <row r="536" spans="2:15">
      <c r="B536" t="s">
        <v>15685</v>
      </c>
      <c r="C536" s="3" t="s">
        <v>19809</v>
      </c>
      <c r="D536" s="3" t="s">
        <v>4708</v>
      </c>
      <c r="E536" s="3" t="s">
        <v>4708</v>
      </c>
      <c r="F536" s="3">
        <v>73</v>
      </c>
      <c r="G536" s="277">
        <v>43250</v>
      </c>
      <c r="H536" s="278">
        <v>2</v>
      </c>
      <c r="I536" s="278">
        <v>1920.18</v>
      </c>
      <c r="J536" s="278" t="s">
        <v>4753</v>
      </c>
      <c r="K536" s="278" t="s">
        <v>4753</v>
      </c>
      <c r="L536" s="278" t="s">
        <v>4715</v>
      </c>
      <c r="M536" s="9"/>
      <c r="O536"/>
    </row>
    <row r="537" spans="2:15">
      <c r="B537" t="s">
        <v>16913</v>
      </c>
      <c r="C537" s="3" t="s">
        <v>19809</v>
      </c>
      <c r="D537" s="3" t="s">
        <v>4708</v>
      </c>
      <c r="E537" s="3" t="s">
        <v>4708</v>
      </c>
      <c r="F537" s="3">
        <v>86</v>
      </c>
      <c r="G537" s="277">
        <v>43250</v>
      </c>
      <c r="H537" s="278">
        <v>1</v>
      </c>
      <c r="I537" s="278">
        <v>166.93</v>
      </c>
      <c r="J537" s="278" t="s">
        <v>4753</v>
      </c>
      <c r="K537" s="278" t="s">
        <v>4753</v>
      </c>
      <c r="L537" s="278" t="s">
        <v>4715</v>
      </c>
      <c r="M537" s="9"/>
      <c r="O537"/>
    </row>
    <row r="538" spans="2:15">
      <c r="B538" t="s">
        <v>19878</v>
      </c>
      <c r="C538" s="3" t="s">
        <v>19809</v>
      </c>
      <c r="D538" s="3" t="s">
        <v>4708</v>
      </c>
      <c r="E538" s="3" t="s">
        <v>4708</v>
      </c>
      <c r="F538" s="3">
        <v>92</v>
      </c>
      <c r="G538" s="277">
        <v>43249</v>
      </c>
      <c r="H538" s="278">
        <v>1</v>
      </c>
      <c r="I538" s="278">
        <v>1363.76</v>
      </c>
      <c r="J538" s="278" t="s">
        <v>4753</v>
      </c>
      <c r="K538" s="278" t="s">
        <v>4753</v>
      </c>
      <c r="L538" s="278" t="s">
        <v>4715</v>
      </c>
      <c r="M538" s="9"/>
      <c r="O538"/>
    </row>
    <row r="539" spans="2:15">
      <c r="B539" t="s">
        <v>16923</v>
      </c>
      <c r="C539" s="3" t="s">
        <v>19809</v>
      </c>
      <c r="D539" s="3" t="s">
        <v>4708</v>
      </c>
      <c r="E539" s="3" t="s">
        <v>4708</v>
      </c>
      <c r="F539" s="3">
        <v>87</v>
      </c>
      <c r="G539" s="277">
        <v>43248</v>
      </c>
      <c r="H539" s="278">
        <v>1</v>
      </c>
      <c r="I539" s="278">
        <v>333.85</v>
      </c>
      <c r="J539" s="278" t="s">
        <v>4753</v>
      </c>
      <c r="K539" s="278" t="s">
        <v>4753</v>
      </c>
      <c r="L539" s="278" t="s">
        <v>4715</v>
      </c>
      <c r="M539" s="9"/>
      <c r="O539"/>
    </row>
    <row r="540" spans="2:15">
      <c r="B540" t="s">
        <v>17350</v>
      </c>
      <c r="C540" s="3" t="s">
        <v>19809</v>
      </c>
      <c r="D540" s="3" t="s">
        <v>4708</v>
      </c>
      <c r="E540" s="3" t="s">
        <v>4708</v>
      </c>
      <c r="F540" s="3">
        <v>95</v>
      </c>
      <c r="G540" s="277">
        <v>43246</v>
      </c>
      <c r="H540" s="278">
        <v>1</v>
      </c>
      <c r="I540" s="278">
        <v>1363.76</v>
      </c>
      <c r="J540" s="278" t="s">
        <v>4753</v>
      </c>
      <c r="K540" s="278" t="s">
        <v>4753</v>
      </c>
      <c r="L540" s="278" t="s">
        <v>4715</v>
      </c>
      <c r="M540" s="9"/>
      <c r="O540"/>
    </row>
    <row r="541" spans="2:15">
      <c r="B541" t="s">
        <v>18128</v>
      </c>
      <c r="C541" s="3" t="s">
        <v>19809</v>
      </c>
      <c r="D541" s="3" t="s">
        <v>4708</v>
      </c>
      <c r="E541" s="3" t="s">
        <v>4708</v>
      </c>
      <c r="F541" s="3">
        <v>117</v>
      </c>
      <c r="G541" s="277">
        <v>43241</v>
      </c>
      <c r="H541" s="278">
        <v>1</v>
      </c>
      <c r="I541" s="278">
        <v>1363.76</v>
      </c>
      <c r="J541" s="278" t="s">
        <v>4753</v>
      </c>
      <c r="K541" s="278" t="s">
        <v>4753</v>
      </c>
      <c r="L541" s="278" t="s">
        <v>4715</v>
      </c>
      <c r="M541" s="9"/>
      <c r="O541"/>
    </row>
    <row r="542" spans="2:15">
      <c r="B542" t="s">
        <v>16904</v>
      </c>
      <c r="C542" s="3" t="s">
        <v>19809</v>
      </c>
      <c r="D542" s="3" t="s">
        <v>4708</v>
      </c>
      <c r="E542" s="3" t="s">
        <v>4708</v>
      </c>
      <c r="F542" s="3">
        <v>86</v>
      </c>
      <c r="G542" s="277">
        <v>43241</v>
      </c>
      <c r="H542" s="278">
        <v>1</v>
      </c>
      <c r="I542" s="278">
        <v>166.93</v>
      </c>
      <c r="J542" s="278" t="s">
        <v>4753</v>
      </c>
      <c r="K542" s="278" t="s">
        <v>4753</v>
      </c>
      <c r="L542" s="278" t="s">
        <v>4715</v>
      </c>
      <c r="M542" s="9"/>
      <c r="O542"/>
    </row>
    <row r="543" spans="2:15">
      <c r="B543" t="s">
        <v>19879</v>
      </c>
      <c r="C543" s="3" t="s">
        <v>19809</v>
      </c>
      <c r="D543" s="3" t="s">
        <v>4708</v>
      </c>
      <c r="E543" s="3" t="s">
        <v>4708</v>
      </c>
      <c r="F543" s="3">
        <v>85</v>
      </c>
      <c r="G543" s="277">
        <v>43239</v>
      </c>
      <c r="H543" s="278">
        <v>1</v>
      </c>
      <c r="I543" s="278">
        <v>0</v>
      </c>
      <c r="J543" s="278" t="s">
        <v>4753</v>
      </c>
      <c r="K543" s="278" t="s">
        <v>4753</v>
      </c>
      <c r="L543" s="278" t="s">
        <v>4715</v>
      </c>
      <c r="M543" s="9"/>
      <c r="O543"/>
    </row>
    <row r="544" spans="2:15">
      <c r="B544" t="s">
        <v>14663</v>
      </c>
      <c r="C544" s="3" t="s">
        <v>19809</v>
      </c>
      <c r="D544" s="3" t="s">
        <v>4708</v>
      </c>
      <c r="E544" s="3" t="s">
        <v>4708</v>
      </c>
      <c r="F544" s="3">
        <v>63</v>
      </c>
      <c r="G544" s="277">
        <v>43239</v>
      </c>
      <c r="H544" s="278">
        <v>2</v>
      </c>
      <c r="I544" s="278">
        <v>3982.87</v>
      </c>
      <c r="J544" s="278" t="s">
        <v>4753</v>
      </c>
      <c r="K544" s="278" t="s">
        <v>4753</v>
      </c>
      <c r="L544" s="278" t="s">
        <v>4715</v>
      </c>
      <c r="M544" s="9"/>
      <c r="O544"/>
    </row>
    <row r="545" spans="2:15">
      <c r="B545" t="s">
        <v>15815</v>
      </c>
      <c r="C545" s="3" t="s">
        <v>19809</v>
      </c>
      <c r="D545" s="3" t="s">
        <v>4708</v>
      </c>
      <c r="E545" s="3" t="s">
        <v>4708</v>
      </c>
      <c r="F545" s="3">
        <v>75</v>
      </c>
      <c r="G545" s="277">
        <v>43237</v>
      </c>
      <c r="H545" s="278">
        <v>1</v>
      </c>
      <c r="I545" s="278">
        <v>222.57</v>
      </c>
      <c r="J545" s="278" t="s">
        <v>4753</v>
      </c>
      <c r="K545" s="278" t="s">
        <v>4753</v>
      </c>
      <c r="L545" s="278" t="s">
        <v>4715</v>
      </c>
      <c r="M545" s="9"/>
      <c r="O545"/>
    </row>
    <row r="546" spans="2:15">
      <c r="B546" t="s">
        <v>19538</v>
      </c>
      <c r="C546" s="3" t="s">
        <v>19809</v>
      </c>
      <c r="D546" s="3" t="s">
        <v>4708</v>
      </c>
      <c r="E546" s="3" t="s">
        <v>4708</v>
      </c>
      <c r="F546" s="3">
        <v>194</v>
      </c>
      <c r="G546" s="277">
        <v>43237</v>
      </c>
      <c r="H546" s="278">
        <v>1</v>
      </c>
      <c r="I546" s="278">
        <v>4300.55</v>
      </c>
      <c r="J546" s="278" t="s">
        <v>4753</v>
      </c>
      <c r="K546" s="278" t="s">
        <v>4753</v>
      </c>
      <c r="L546" s="278" t="s">
        <v>4715</v>
      </c>
      <c r="M546" s="9"/>
      <c r="O546"/>
    </row>
    <row r="547" spans="2:15">
      <c r="B547" t="s">
        <v>19880</v>
      </c>
      <c r="C547" s="3" t="s">
        <v>19809</v>
      </c>
      <c r="D547" s="3" t="s">
        <v>4708</v>
      </c>
      <c r="E547" s="3" t="s">
        <v>4708</v>
      </c>
      <c r="F547" s="3">
        <v>71</v>
      </c>
      <c r="G547" s="277">
        <v>43234</v>
      </c>
      <c r="H547" s="278">
        <v>2</v>
      </c>
      <c r="I547" s="278">
        <v>1920.18</v>
      </c>
      <c r="J547" s="278" t="s">
        <v>4753</v>
      </c>
      <c r="K547" s="278" t="s">
        <v>4753</v>
      </c>
      <c r="L547" s="278" t="s">
        <v>4715</v>
      </c>
      <c r="M547" s="9"/>
      <c r="O547"/>
    </row>
    <row r="548" spans="2:15">
      <c r="B548" t="s">
        <v>16825</v>
      </c>
      <c r="C548" s="3" t="s">
        <v>19809</v>
      </c>
      <c r="D548" s="3" t="s">
        <v>4708</v>
      </c>
      <c r="E548" s="3" t="s">
        <v>4708</v>
      </c>
      <c r="F548" s="3">
        <v>85</v>
      </c>
      <c r="G548" s="277">
        <v>43232</v>
      </c>
      <c r="H548" s="278">
        <v>1</v>
      </c>
      <c r="I548" s="278">
        <v>333.85</v>
      </c>
      <c r="J548" s="278" t="s">
        <v>4753</v>
      </c>
      <c r="K548" s="278" t="s">
        <v>4753</v>
      </c>
      <c r="L548" s="278" t="s">
        <v>4715</v>
      </c>
      <c r="M548" s="9"/>
      <c r="O548"/>
    </row>
    <row r="549" spans="2:15">
      <c r="B549" t="s">
        <v>19881</v>
      </c>
      <c r="C549" s="3" t="s">
        <v>19809</v>
      </c>
      <c r="D549" s="3" t="s">
        <v>4708</v>
      </c>
      <c r="E549" s="3" t="s">
        <v>4708</v>
      </c>
      <c r="F549" s="3">
        <v>154</v>
      </c>
      <c r="G549" s="277">
        <v>43227</v>
      </c>
      <c r="H549" s="278">
        <v>2</v>
      </c>
      <c r="I549" s="278">
        <v>9197.7999999999993</v>
      </c>
      <c r="J549" s="278" t="s">
        <v>4753</v>
      </c>
      <c r="K549" s="278" t="s">
        <v>4753</v>
      </c>
      <c r="L549" s="278" t="s">
        <v>4715</v>
      </c>
      <c r="M549" s="9"/>
      <c r="O549"/>
    </row>
    <row r="550" spans="2:15">
      <c r="B550" t="s">
        <v>15355</v>
      </c>
      <c r="C550" s="3" t="s">
        <v>19809</v>
      </c>
      <c r="D550" s="3" t="s">
        <v>4708</v>
      </c>
      <c r="E550" s="3" t="s">
        <v>4708</v>
      </c>
      <c r="F550" s="3">
        <v>71</v>
      </c>
      <c r="G550" s="277">
        <v>43227</v>
      </c>
      <c r="H550" s="278">
        <v>2</v>
      </c>
      <c r="I550" s="278">
        <v>1920.18</v>
      </c>
      <c r="J550" s="278" t="s">
        <v>4753</v>
      </c>
      <c r="K550" s="278" t="s">
        <v>4753</v>
      </c>
      <c r="L550" s="278" t="s">
        <v>4715</v>
      </c>
      <c r="M550" s="9"/>
      <c r="O550"/>
    </row>
    <row r="551" spans="2:15">
      <c r="B551" t="s">
        <v>16688</v>
      </c>
      <c r="C551" s="3" t="s">
        <v>19809</v>
      </c>
      <c r="D551" s="3" t="s">
        <v>4708</v>
      </c>
      <c r="E551" s="3" t="s">
        <v>4708</v>
      </c>
      <c r="F551" s="3">
        <v>84</v>
      </c>
      <c r="G551" s="277">
        <v>43223</v>
      </c>
      <c r="H551" s="278">
        <v>2</v>
      </c>
      <c r="I551" s="278">
        <v>1920.18</v>
      </c>
      <c r="J551" s="278" t="s">
        <v>5324</v>
      </c>
      <c r="K551" s="278" t="s">
        <v>16689</v>
      </c>
      <c r="L551" s="278" t="s">
        <v>4715</v>
      </c>
      <c r="M551" s="9"/>
      <c r="O551"/>
    </row>
    <row r="552" spans="2:15">
      <c r="B552" t="s">
        <v>19882</v>
      </c>
      <c r="C552" s="3" t="s">
        <v>19809</v>
      </c>
      <c r="D552" s="3" t="s">
        <v>4708</v>
      </c>
      <c r="E552" s="3" t="s">
        <v>4708</v>
      </c>
      <c r="F552" s="3">
        <v>95</v>
      </c>
      <c r="G552" s="277">
        <v>43223</v>
      </c>
      <c r="H552" s="278">
        <v>1</v>
      </c>
      <c r="I552" s="278">
        <v>389.49</v>
      </c>
      <c r="J552" s="278" t="s">
        <v>4753</v>
      </c>
      <c r="K552" s="278" t="s">
        <v>4753</v>
      </c>
      <c r="L552" s="278" t="s">
        <v>4715</v>
      </c>
      <c r="M552" s="9"/>
      <c r="O552"/>
    </row>
    <row r="553" spans="2:15">
      <c r="B553" t="s">
        <v>14926</v>
      </c>
      <c r="C553" s="3" t="s">
        <v>19809</v>
      </c>
      <c r="D553" s="3" t="s">
        <v>4708</v>
      </c>
      <c r="E553" s="3" t="s">
        <v>4708</v>
      </c>
      <c r="F553" s="3">
        <v>66</v>
      </c>
      <c r="G553" s="277">
        <v>43222</v>
      </c>
      <c r="H553" s="278">
        <v>1</v>
      </c>
      <c r="I553" s="278">
        <v>333.85</v>
      </c>
      <c r="J553" s="278" t="s">
        <v>4753</v>
      </c>
      <c r="K553" s="278" t="s">
        <v>4753</v>
      </c>
      <c r="L553" s="278" t="s">
        <v>4715</v>
      </c>
      <c r="M553" s="9"/>
      <c r="O553"/>
    </row>
    <row r="554" spans="2:15">
      <c r="B554" t="s">
        <v>18924</v>
      </c>
      <c r="C554" s="3" t="s">
        <v>19809</v>
      </c>
      <c r="D554" s="3" t="s">
        <v>4708</v>
      </c>
      <c r="E554" s="3" t="s">
        <v>4708</v>
      </c>
      <c r="F554" s="3">
        <v>153</v>
      </c>
      <c r="G554" s="277">
        <v>43222</v>
      </c>
      <c r="H554" s="278">
        <v>1</v>
      </c>
      <c r="I554" s="278">
        <v>14554.12</v>
      </c>
      <c r="J554" s="278" t="s">
        <v>4753</v>
      </c>
      <c r="K554" s="278" t="s">
        <v>4753</v>
      </c>
      <c r="L554" s="278" t="s">
        <v>4715</v>
      </c>
      <c r="M554" s="9"/>
      <c r="O554"/>
    </row>
    <row r="555" spans="2:15">
      <c r="B555" t="s">
        <v>19883</v>
      </c>
      <c r="C555" s="3" t="s">
        <v>19809</v>
      </c>
      <c r="D555" s="3" t="s">
        <v>4708</v>
      </c>
      <c r="E555" s="3" t="s">
        <v>4708</v>
      </c>
      <c r="F555" s="3">
        <v>71</v>
      </c>
      <c r="G555" s="277">
        <v>43222</v>
      </c>
      <c r="H555" s="278">
        <v>2</v>
      </c>
      <c r="I555" s="278">
        <v>1920.18</v>
      </c>
      <c r="J555" s="278" t="s">
        <v>4753</v>
      </c>
      <c r="K555" s="278" t="s">
        <v>4753</v>
      </c>
      <c r="L555" s="278" t="s">
        <v>4715</v>
      </c>
      <c r="M555" s="9"/>
      <c r="O555"/>
    </row>
    <row r="556" spans="2:15">
      <c r="B556" t="s">
        <v>19884</v>
      </c>
      <c r="C556" s="3" t="s">
        <v>19809</v>
      </c>
      <c r="D556" s="3" t="s">
        <v>4708</v>
      </c>
      <c r="E556" s="3" t="s">
        <v>4708</v>
      </c>
      <c r="F556" s="3">
        <v>87</v>
      </c>
      <c r="G556" s="277">
        <v>43222</v>
      </c>
      <c r="H556" s="278">
        <v>1</v>
      </c>
      <c r="I556" s="278">
        <v>1363.76</v>
      </c>
      <c r="J556" s="278" t="s">
        <v>4753</v>
      </c>
      <c r="K556" s="278" t="s">
        <v>4753</v>
      </c>
      <c r="L556" s="278" t="s">
        <v>4715</v>
      </c>
      <c r="M556" s="9"/>
      <c r="O556"/>
    </row>
    <row r="557" spans="2:15">
      <c r="B557" t="s">
        <v>19885</v>
      </c>
      <c r="C557" s="3" t="s">
        <v>19809</v>
      </c>
      <c r="D557" s="3" t="s">
        <v>4708</v>
      </c>
      <c r="E557" s="3" t="s">
        <v>4708</v>
      </c>
      <c r="F557" s="3">
        <v>73</v>
      </c>
      <c r="G557" s="277">
        <v>43217</v>
      </c>
      <c r="H557" s="278">
        <v>1</v>
      </c>
      <c r="I557" s="278">
        <v>1363.76</v>
      </c>
      <c r="J557" s="278" t="s">
        <v>4753</v>
      </c>
      <c r="K557" s="278" t="s">
        <v>4753</v>
      </c>
      <c r="L557" s="278" t="s">
        <v>4715</v>
      </c>
      <c r="M557" s="9"/>
      <c r="O557"/>
    </row>
    <row r="558" spans="2:15">
      <c r="B558" t="s">
        <v>17007</v>
      </c>
      <c r="C558" s="3" t="s">
        <v>19809</v>
      </c>
      <c r="D558" s="3" t="s">
        <v>4708</v>
      </c>
      <c r="E558" s="3" t="s">
        <v>4708</v>
      </c>
      <c r="F558" s="3">
        <v>88</v>
      </c>
      <c r="G558" s="277">
        <v>43216</v>
      </c>
      <c r="H558" s="278">
        <v>1</v>
      </c>
      <c r="I558" s="278">
        <v>166.93</v>
      </c>
      <c r="J558" s="278" t="s">
        <v>4753</v>
      </c>
      <c r="K558" s="278" t="s">
        <v>4753</v>
      </c>
      <c r="L558" s="278" t="s">
        <v>4715</v>
      </c>
      <c r="M558" s="9"/>
      <c r="O558"/>
    </row>
    <row r="559" spans="2:15">
      <c r="B559" t="s">
        <v>19105</v>
      </c>
      <c r="C559" s="3" t="s">
        <v>19809</v>
      </c>
      <c r="D559" s="3" t="s">
        <v>4708</v>
      </c>
      <c r="E559" s="3" t="s">
        <v>4708</v>
      </c>
      <c r="F559" s="3">
        <v>167</v>
      </c>
      <c r="G559" s="277">
        <v>43214</v>
      </c>
      <c r="H559" s="278">
        <v>4</v>
      </c>
      <c r="I559" s="278">
        <v>10025.67</v>
      </c>
      <c r="J559" s="278" t="s">
        <v>4753</v>
      </c>
      <c r="K559" s="278" t="s">
        <v>4753</v>
      </c>
      <c r="L559" s="278" t="s">
        <v>4715</v>
      </c>
      <c r="M559" s="9"/>
      <c r="O559"/>
    </row>
    <row r="560" spans="2:15">
      <c r="B560" t="s">
        <v>18522</v>
      </c>
      <c r="C560" s="3" t="s">
        <v>19809</v>
      </c>
      <c r="D560" s="3" t="s">
        <v>4708</v>
      </c>
      <c r="E560" s="3" t="s">
        <v>4708</v>
      </c>
      <c r="F560" s="3">
        <v>133</v>
      </c>
      <c r="G560" s="277">
        <v>43210</v>
      </c>
      <c r="H560" s="278">
        <v>1</v>
      </c>
      <c r="I560" s="278">
        <v>1363.76</v>
      </c>
      <c r="J560" s="278" t="s">
        <v>4753</v>
      </c>
      <c r="K560" s="278" t="s">
        <v>4753</v>
      </c>
      <c r="L560" s="278" t="s">
        <v>4715</v>
      </c>
      <c r="M560" s="9"/>
      <c r="O560"/>
    </row>
    <row r="561" spans="2:15">
      <c r="B561" t="s">
        <v>19886</v>
      </c>
      <c r="C561" s="3" t="s">
        <v>19809</v>
      </c>
      <c r="D561" s="3" t="s">
        <v>4708</v>
      </c>
      <c r="E561" s="3" t="s">
        <v>4708</v>
      </c>
      <c r="F561" s="3">
        <v>120</v>
      </c>
      <c r="G561" s="277">
        <v>43210</v>
      </c>
      <c r="H561" s="278">
        <v>1</v>
      </c>
      <c r="I561" s="278">
        <v>1363.76</v>
      </c>
      <c r="J561" s="278" t="s">
        <v>4753</v>
      </c>
      <c r="K561" s="278" t="s">
        <v>4753</v>
      </c>
      <c r="L561" s="278" t="s">
        <v>4715</v>
      </c>
      <c r="M561" s="9"/>
      <c r="O561"/>
    </row>
    <row r="562" spans="2:15">
      <c r="B562" t="s">
        <v>18381</v>
      </c>
      <c r="C562" s="3" t="s">
        <v>19809</v>
      </c>
      <c r="D562" s="3" t="s">
        <v>4708</v>
      </c>
      <c r="E562" s="3" t="s">
        <v>4708</v>
      </c>
      <c r="F562" s="3">
        <v>126</v>
      </c>
      <c r="G562" s="277">
        <v>43206</v>
      </c>
      <c r="H562" s="278">
        <v>1</v>
      </c>
      <c r="I562" s="278">
        <v>1363.76</v>
      </c>
      <c r="J562" s="278" t="s">
        <v>4753</v>
      </c>
      <c r="K562" s="278" t="s">
        <v>4753</v>
      </c>
      <c r="L562" s="278" t="s">
        <v>4715</v>
      </c>
      <c r="M562" s="9"/>
      <c r="O562"/>
    </row>
    <row r="563" spans="2:15">
      <c r="B563" t="s">
        <v>16497</v>
      </c>
      <c r="C563" s="3" t="s">
        <v>19809</v>
      </c>
      <c r="D563" s="3" t="s">
        <v>4708</v>
      </c>
      <c r="E563" s="3" t="s">
        <v>4708</v>
      </c>
      <c r="F563" s="3">
        <v>81</v>
      </c>
      <c r="G563" s="277">
        <v>43204</v>
      </c>
      <c r="H563" s="278">
        <v>1</v>
      </c>
      <c r="I563" s="278">
        <v>222.57</v>
      </c>
      <c r="J563" s="278" t="s">
        <v>4753</v>
      </c>
      <c r="K563" s="278" t="s">
        <v>4753</v>
      </c>
      <c r="L563" s="278" t="s">
        <v>4715</v>
      </c>
      <c r="M563" s="9"/>
      <c r="O563"/>
    </row>
    <row r="564" spans="2:15">
      <c r="B564" t="s">
        <v>16905</v>
      </c>
      <c r="C564" s="3" t="s">
        <v>19809</v>
      </c>
      <c r="D564" s="3" t="s">
        <v>4708</v>
      </c>
      <c r="E564" s="3" t="s">
        <v>4708</v>
      </c>
      <c r="F564" s="3">
        <v>86</v>
      </c>
      <c r="G564" s="277">
        <v>43204</v>
      </c>
      <c r="H564" s="278">
        <v>1</v>
      </c>
      <c r="I564" s="278">
        <v>166.93</v>
      </c>
      <c r="J564" s="278" t="s">
        <v>4753</v>
      </c>
      <c r="K564" s="278" t="s">
        <v>4753</v>
      </c>
      <c r="L564" s="278" t="s">
        <v>4715</v>
      </c>
      <c r="M564" s="9"/>
      <c r="O564"/>
    </row>
    <row r="565" spans="2:15">
      <c r="B565" t="s">
        <v>16924</v>
      </c>
      <c r="C565" s="3" t="s">
        <v>19809</v>
      </c>
      <c r="D565" s="3" t="s">
        <v>4708</v>
      </c>
      <c r="E565" s="3" t="s">
        <v>4708</v>
      </c>
      <c r="F565" s="3">
        <v>87</v>
      </c>
      <c r="G565" s="277">
        <v>43200</v>
      </c>
      <c r="H565" s="278">
        <v>2</v>
      </c>
      <c r="I565" s="278">
        <v>1920.18</v>
      </c>
      <c r="J565" s="278" t="s">
        <v>4753</v>
      </c>
      <c r="K565" s="278" t="s">
        <v>4753</v>
      </c>
      <c r="L565" s="278" t="s">
        <v>4715</v>
      </c>
      <c r="M565" s="9"/>
      <c r="O565"/>
    </row>
    <row r="566" spans="2:15">
      <c r="B566" t="s">
        <v>15144</v>
      </c>
      <c r="C566" s="3" t="s">
        <v>19809</v>
      </c>
      <c r="D566" s="3" t="s">
        <v>4708</v>
      </c>
      <c r="E566" s="3" t="s">
        <v>4708</v>
      </c>
      <c r="F566" s="3">
        <v>69</v>
      </c>
      <c r="G566" s="277">
        <v>43200</v>
      </c>
      <c r="H566" s="278">
        <v>1</v>
      </c>
      <c r="I566" s="278">
        <v>278.20999999999998</v>
      </c>
      <c r="J566" s="278" t="s">
        <v>4753</v>
      </c>
      <c r="K566" s="278" t="s">
        <v>4753</v>
      </c>
      <c r="L566" s="278" t="s">
        <v>4715</v>
      </c>
      <c r="M566" s="9"/>
      <c r="O566"/>
    </row>
    <row r="567" spans="2:15">
      <c r="B567" t="s">
        <v>18437</v>
      </c>
      <c r="C567" s="3" t="s">
        <v>19809</v>
      </c>
      <c r="D567" s="3" t="s">
        <v>4708</v>
      </c>
      <c r="E567" s="3" t="s">
        <v>4708</v>
      </c>
      <c r="F567" s="3">
        <v>129</v>
      </c>
      <c r="G567" s="277">
        <v>43197</v>
      </c>
      <c r="H567" s="278">
        <v>2</v>
      </c>
      <c r="I567" s="278">
        <v>9120.23</v>
      </c>
      <c r="J567" s="278" t="s">
        <v>4753</v>
      </c>
      <c r="K567" s="278" t="s">
        <v>4753</v>
      </c>
      <c r="L567" s="278" t="s">
        <v>4715</v>
      </c>
      <c r="M567" s="9"/>
      <c r="O567"/>
    </row>
    <row r="568" spans="2:15">
      <c r="B568" t="s">
        <v>16842</v>
      </c>
      <c r="C568" s="3" t="s">
        <v>19809</v>
      </c>
      <c r="D568" s="3" t="s">
        <v>4708</v>
      </c>
      <c r="E568" s="3" t="s">
        <v>4708</v>
      </c>
      <c r="F568" s="3">
        <v>86</v>
      </c>
      <c r="G568" s="277">
        <v>43196</v>
      </c>
      <c r="H568" s="278">
        <v>1</v>
      </c>
      <c r="I568" s="278">
        <v>166.93</v>
      </c>
      <c r="J568" s="278" t="s">
        <v>4753</v>
      </c>
      <c r="K568" s="278" t="s">
        <v>4753</v>
      </c>
      <c r="L568" s="278" t="s">
        <v>4715</v>
      </c>
      <c r="M568" s="9"/>
      <c r="O568"/>
    </row>
    <row r="569" spans="2:15">
      <c r="B569" t="s">
        <v>19590</v>
      </c>
      <c r="C569" s="3" t="s">
        <v>19809</v>
      </c>
      <c r="D569" s="3" t="s">
        <v>4708</v>
      </c>
      <c r="E569" s="3" t="s">
        <v>4708</v>
      </c>
      <c r="F569" s="3">
        <v>198</v>
      </c>
      <c r="G569" s="277">
        <v>43195</v>
      </c>
      <c r="H569" s="278">
        <v>2</v>
      </c>
      <c r="I569" s="278">
        <v>4690.05</v>
      </c>
      <c r="J569" s="278" t="s">
        <v>4753</v>
      </c>
      <c r="K569" s="278" t="s">
        <v>4753</v>
      </c>
      <c r="L569" s="278" t="s">
        <v>4715</v>
      </c>
      <c r="M569" s="9"/>
      <c r="O569"/>
    </row>
    <row r="570" spans="2:15">
      <c r="B570" t="s">
        <v>16821</v>
      </c>
      <c r="C570" s="3" t="s">
        <v>19809</v>
      </c>
      <c r="D570" s="3" t="s">
        <v>4708</v>
      </c>
      <c r="E570" s="3" t="s">
        <v>4708</v>
      </c>
      <c r="F570" s="3">
        <v>85</v>
      </c>
      <c r="G570" s="277">
        <v>43195</v>
      </c>
      <c r="H570" s="278">
        <v>2</v>
      </c>
      <c r="I570" s="278">
        <v>278.20999999999998</v>
      </c>
      <c r="J570" s="278" t="s">
        <v>4753</v>
      </c>
      <c r="K570" s="278" t="s">
        <v>4753</v>
      </c>
      <c r="L570" s="278" t="s">
        <v>4715</v>
      </c>
      <c r="M570" s="9"/>
      <c r="O570"/>
    </row>
    <row r="571" spans="2:15">
      <c r="B571" t="s">
        <v>19595</v>
      </c>
      <c r="C571" s="3" t="s">
        <v>19809</v>
      </c>
      <c r="D571" s="3" t="s">
        <v>4708</v>
      </c>
      <c r="E571" s="3" t="s">
        <v>4708</v>
      </c>
      <c r="F571" s="3">
        <v>199</v>
      </c>
      <c r="G571" s="277">
        <v>43194</v>
      </c>
      <c r="H571" s="278">
        <v>4</v>
      </c>
      <c r="I571" s="278">
        <v>8103.05</v>
      </c>
      <c r="J571" s="278" t="s">
        <v>4753</v>
      </c>
      <c r="K571" s="278" t="s">
        <v>4753</v>
      </c>
      <c r="L571" s="278" t="s">
        <v>4715</v>
      </c>
      <c r="M571" s="9"/>
      <c r="O571"/>
    </row>
    <row r="572" spans="2:15">
      <c r="B572" t="s">
        <v>16832</v>
      </c>
      <c r="C572" s="3" t="s">
        <v>19809</v>
      </c>
      <c r="D572" s="3" t="s">
        <v>4708</v>
      </c>
      <c r="E572" s="3" t="s">
        <v>4708</v>
      </c>
      <c r="F572" s="3">
        <v>86</v>
      </c>
      <c r="G572" s="277">
        <v>43194</v>
      </c>
      <c r="H572" s="278">
        <v>1</v>
      </c>
      <c r="I572" s="278">
        <v>166.93</v>
      </c>
      <c r="J572" s="278" t="s">
        <v>4753</v>
      </c>
      <c r="K572" s="278" t="s">
        <v>4753</v>
      </c>
      <c r="L572" s="278" t="s">
        <v>4715</v>
      </c>
      <c r="M572" s="9"/>
      <c r="O572"/>
    </row>
    <row r="573" spans="2:15">
      <c r="B573" t="s">
        <v>19887</v>
      </c>
      <c r="C573" s="3" t="s">
        <v>19809</v>
      </c>
      <c r="D573" s="3" t="s">
        <v>4708</v>
      </c>
      <c r="E573" s="3" t="s">
        <v>4708</v>
      </c>
      <c r="F573" s="3">
        <v>66</v>
      </c>
      <c r="G573" s="277">
        <v>43192</v>
      </c>
      <c r="H573" s="278">
        <v>1</v>
      </c>
      <c r="I573" s="278">
        <v>333.85</v>
      </c>
      <c r="J573" s="278" t="s">
        <v>4753</v>
      </c>
      <c r="K573" s="278" t="s">
        <v>4753</v>
      </c>
      <c r="L573" s="278" t="s">
        <v>4715</v>
      </c>
      <c r="M573" s="9"/>
      <c r="O573"/>
    </row>
    <row r="574" spans="2:15">
      <c r="B574" t="s">
        <v>15605</v>
      </c>
      <c r="C574" s="3" t="s">
        <v>19809</v>
      </c>
      <c r="D574" s="3" t="s">
        <v>4708</v>
      </c>
      <c r="E574" s="3" t="s">
        <v>4708</v>
      </c>
      <c r="F574" s="3">
        <v>73</v>
      </c>
      <c r="G574" s="277">
        <v>43192</v>
      </c>
      <c r="H574" s="278">
        <v>2</v>
      </c>
      <c r="I574" s="278">
        <v>1920.18</v>
      </c>
      <c r="J574" s="278" t="s">
        <v>4726</v>
      </c>
      <c r="K574" s="278" t="s">
        <v>11825</v>
      </c>
      <c r="L574" s="278" t="s">
        <v>4715</v>
      </c>
      <c r="M574" s="9"/>
      <c r="O574"/>
    </row>
    <row r="575" spans="2:15">
      <c r="B575" t="s">
        <v>17725</v>
      </c>
      <c r="C575" s="3" t="s">
        <v>19809</v>
      </c>
      <c r="D575" s="3" t="s">
        <v>4708</v>
      </c>
      <c r="E575" s="3" t="s">
        <v>4708</v>
      </c>
      <c r="F575" s="3">
        <v>104</v>
      </c>
      <c r="G575" s="277">
        <v>43187</v>
      </c>
      <c r="H575" s="278">
        <v>1</v>
      </c>
      <c r="I575" s="278">
        <v>1363.76</v>
      </c>
      <c r="J575" s="278" t="s">
        <v>4753</v>
      </c>
      <c r="K575" s="278" t="s">
        <v>4753</v>
      </c>
      <c r="L575" s="278" t="s">
        <v>4715</v>
      </c>
      <c r="M575" s="9"/>
      <c r="O575"/>
    </row>
    <row r="576" spans="2:15">
      <c r="B576" t="s">
        <v>18808</v>
      </c>
      <c r="C576" s="3" t="s">
        <v>19809</v>
      </c>
      <c r="D576" s="3" t="s">
        <v>4708</v>
      </c>
      <c r="E576" s="3" t="s">
        <v>4708</v>
      </c>
      <c r="F576" s="3">
        <v>146</v>
      </c>
      <c r="G576" s="277">
        <v>43185</v>
      </c>
      <c r="H576" s="278">
        <v>1</v>
      </c>
      <c r="I576" s="278">
        <v>3188.21</v>
      </c>
      <c r="J576" s="278" t="s">
        <v>4753</v>
      </c>
      <c r="K576" s="278" t="s">
        <v>4753</v>
      </c>
      <c r="L576" s="278" t="s">
        <v>4715</v>
      </c>
      <c r="M576" s="9"/>
      <c r="O576"/>
    </row>
    <row r="577" spans="2:15">
      <c r="B577" t="s">
        <v>17880</v>
      </c>
      <c r="C577" s="3" t="s">
        <v>19809</v>
      </c>
      <c r="D577" s="3" t="s">
        <v>4708</v>
      </c>
      <c r="E577" s="3" t="s">
        <v>4708</v>
      </c>
      <c r="F577" s="3">
        <v>109</v>
      </c>
      <c r="G577" s="277">
        <v>43185</v>
      </c>
      <c r="H577" s="278">
        <v>1</v>
      </c>
      <c r="I577" s="278">
        <v>1363.76</v>
      </c>
      <c r="J577" s="278" t="s">
        <v>4753</v>
      </c>
      <c r="K577" s="278" t="s">
        <v>4753</v>
      </c>
      <c r="L577" s="278" t="s">
        <v>4715</v>
      </c>
      <c r="M577" s="9"/>
      <c r="O577"/>
    </row>
    <row r="578" spans="2:15">
      <c r="B578" t="s">
        <v>19235</v>
      </c>
      <c r="C578" s="3" t="s">
        <v>19809</v>
      </c>
      <c r="D578" s="3" t="s">
        <v>4708</v>
      </c>
      <c r="E578" s="3" t="s">
        <v>4708</v>
      </c>
      <c r="F578" s="3">
        <v>177</v>
      </c>
      <c r="G578" s="277">
        <v>43183</v>
      </c>
      <c r="H578" s="278">
        <v>1</v>
      </c>
      <c r="I578" s="278">
        <v>4304.3900000000003</v>
      </c>
      <c r="J578" s="278" t="s">
        <v>4753</v>
      </c>
      <c r="K578" s="278" t="s">
        <v>4753</v>
      </c>
      <c r="L578" s="278" t="s">
        <v>4715</v>
      </c>
      <c r="M578" s="9"/>
      <c r="O578"/>
    </row>
    <row r="579" spans="2:15">
      <c r="B579" t="s">
        <v>19888</v>
      </c>
      <c r="C579" s="3" t="s">
        <v>19809</v>
      </c>
      <c r="D579" s="3" t="s">
        <v>4708</v>
      </c>
      <c r="E579" s="3" t="s">
        <v>4708</v>
      </c>
      <c r="F579" s="3">
        <v>152</v>
      </c>
      <c r="G579" s="277">
        <v>43182</v>
      </c>
      <c r="H579" s="278">
        <v>1</v>
      </c>
      <c r="I579" s="278">
        <v>2752.72</v>
      </c>
      <c r="J579" s="278" t="s">
        <v>4753</v>
      </c>
      <c r="K579" s="278" t="s">
        <v>4753</v>
      </c>
      <c r="L579" s="278" t="s">
        <v>4715</v>
      </c>
      <c r="M579" s="9"/>
      <c r="O579"/>
    </row>
    <row r="580" spans="2:15">
      <c r="B580" t="s">
        <v>14854</v>
      </c>
      <c r="C580" s="3" t="s">
        <v>19809</v>
      </c>
      <c r="D580" s="3" t="s">
        <v>4708</v>
      </c>
      <c r="E580" s="3" t="s">
        <v>4708</v>
      </c>
      <c r="F580" s="3">
        <v>65</v>
      </c>
      <c r="G580" s="277">
        <v>43182</v>
      </c>
      <c r="H580" s="278">
        <v>1</v>
      </c>
      <c r="I580" s="278">
        <v>333.85</v>
      </c>
      <c r="J580" s="278" t="s">
        <v>4753</v>
      </c>
      <c r="K580" s="278" t="s">
        <v>4753</v>
      </c>
      <c r="L580" s="278" t="s">
        <v>4715</v>
      </c>
      <c r="M580" s="9"/>
      <c r="O580"/>
    </row>
    <row r="581" spans="2:15">
      <c r="B581" t="s">
        <v>17574</v>
      </c>
      <c r="C581" s="3" t="s">
        <v>19809</v>
      </c>
      <c r="D581" s="3" t="s">
        <v>4708</v>
      </c>
      <c r="E581" s="3" t="s">
        <v>4708</v>
      </c>
      <c r="F581" s="3">
        <v>101</v>
      </c>
      <c r="G581" s="277">
        <v>43181</v>
      </c>
      <c r="H581" s="278">
        <v>2</v>
      </c>
      <c r="I581" s="278">
        <v>1920.18</v>
      </c>
      <c r="J581" s="278" t="s">
        <v>4753</v>
      </c>
      <c r="K581" s="278" t="s">
        <v>4753</v>
      </c>
      <c r="L581" s="278" t="s">
        <v>4715</v>
      </c>
      <c r="M581" s="9"/>
      <c r="O581"/>
    </row>
    <row r="582" spans="2:15">
      <c r="B582" t="s">
        <v>17450</v>
      </c>
      <c r="C582" s="3" t="s">
        <v>19809</v>
      </c>
      <c r="D582" s="3" t="s">
        <v>4708</v>
      </c>
      <c r="E582" s="3" t="s">
        <v>4708</v>
      </c>
      <c r="F582" s="3">
        <v>97</v>
      </c>
      <c r="G582" s="277">
        <v>43179</v>
      </c>
      <c r="H582" s="278">
        <v>1</v>
      </c>
      <c r="I582" s="278">
        <v>4304.3900000000003</v>
      </c>
      <c r="J582" s="278" t="s">
        <v>4753</v>
      </c>
      <c r="K582" s="278" t="s">
        <v>4753</v>
      </c>
      <c r="L582" s="278" t="s">
        <v>4715</v>
      </c>
      <c r="M582" s="9"/>
      <c r="O582"/>
    </row>
    <row r="583" spans="2:15">
      <c r="B583" t="s">
        <v>19294</v>
      </c>
      <c r="C583" s="3" t="s">
        <v>19809</v>
      </c>
      <c r="D583" s="3" t="s">
        <v>4708</v>
      </c>
      <c r="E583" s="3" t="s">
        <v>4708</v>
      </c>
      <c r="F583" s="3">
        <v>181</v>
      </c>
      <c r="G583" s="277">
        <v>43176</v>
      </c>
      <c r="H583" s="278">
        <v>1</v>
      </c>
      <c r="I583" s="278">
        <v>4304.3900000000003</v>
      </c>
      <c r="J583" s="278" t="s">
        <v>4753</v>
      </c>
      <c r="K583" s="278" t="s">
        <v>4753</v>
      </c>
      <c r="L583" s="278" t="s">
        <v>4715</v>
      </c>
      <c r="M583" s="9"/>
      <c r="O583"/>
    </row>
    <row r="584" spans="2:15">
      <c r="B584" t="s">
        <v>19435</v>
      </c>
      <c r="C584" s="3" t="s">
        <v>19809</v>
      </c>
      <c r="D584" s="3" t="s">
        <v>4708</v>
      </c>
      <c r="E584" s="3" t="s">
        <v>4708</v>
      </c>
      <c r="F584" s="3">
        <v>187</v>
      </c>
      <c r="G584" s="277">
        <v>43174</v>
      </c>
      <c r="H584" s="278">
        <v>1</v>
      </c>
      <c r="I584" s="278">
        <v>1152.83</v>
      </c>
      <c r="J584" s="278" t="s">
        <v>4753</v>
      </c>
      <c r="K584" s="278" t="s">
        <v>4753</v>
      </c>
      <c r="L584" s="278" t="s">
        <v>4715</v>
      </c>
      <c r="M584" s="9"/>
      <c r="O584"/>
    </row>
    <row r="585" spans="2:15">
      <c r="B585" t="s">
        <v>17752</v>
      </c>
      <c r="C585" s="3" t="s">
        <v>19809</v>
      </c>
      <c r="D585" s="3" t="s">
        <v>4708</v>
      </c>
      <c r="E585" s="3" t="s">
        <v>4708</v>
      </c>
      <c r="F585" s="3">
        <v>105</v>
      </c>
      <c r="G585" s="277">
        <v>43173</v>
      </c>
      <c r="H585" s="278">
        <v>1</v>
      </c>
      <c r="I585" s="278">
        <v>3134.46</v>
      </c>
      <c r="J585" s="278" t="s">
        <v>4753</v>
      </c>
      <c r="K585" s="278" t="s">
        <v>4753</v>
      </c>
      <c r="L585" s="278" t="s">
        <v>4715</v>
      </c>
      <c r="M585" s="9"/>
      <c r="O585"/>
    </row>
    <row r="586" spans="2:15">
      <c r="B586" t="s">
        <v>14769</v>
      </c>
      <c r="C586" s="3" t="s">
        <v>19809</v>
      </c>
      <c r="D586" s="3" t="s">
        <v>4708</v>
      </c>
      <c r="E586" s="3" t="s">
        <v>4708</v>
      </c>
      <c r="F586" s="3">
        <v>64</v>
      </c>
      <c r="G586" s="277">
        <v>43172</v>
      </c>
      <c r="H586" s="278">
        <v>1</v>
      </c>
      <c r="I586" s="278">
        <v>3649.02</v>
      </c>
      <c r="J586" s="278" t="s">
        <v>4753</v>
      </c>
      <c r="K586" s="278" t="s">
        <v>4753</v>
      </c>
      <c r="L586" s="278" t="s">
        <v>4715</v>
      </c>
      <c r="M586" s="9"/>
      <c r="O586"/>
    </row>
    <row r="587" spans="2:15">
      <c r="B587" t="s">
        <v>18266</v>
      </c>
      <c r="C587" s="3" t="s">
        <v>19809</v>
      </c>
      <c r="D587" s="3" t="s">
        <v>4708</v>
      </c>
      <c r="E587" s="3" t="s">
        <v>4708</v>
      </c>
      <c r="F587" s="3">
        <v>122</v>
      </c>
      <c r="G587" s="277">
        <v>43171</v>
      </c>
      <c r="H587" s="278">
        <v>1</v>
      </c>
      <c r="I587" s="278">
        <v>1363.76</v>
      </c>
      <c r="J587" s="278" t="s">
        <v>4753</v>
      </c>
      <c r="K587" s="278" t="s">
        <v>4753</v>
      </c>
      <c r="L587" s="278" t="s">
        <v>4715</v>
      </c>
      <c r="M587" s="9"/>
      <c r="O587"/>
    </row>
    <row r="588" spans="2:15">
      <c r="B588" t="s">
        <v>16918</v>
      </c>
      <c r="C588" s="3" t="s">
        <v>19809</v>
      </c>
      <c r="D588" s="3" t="s">
        <v>4708</v>
      </c>
      <c r="E588" s="3" t="s">
        <v>4708</v>
      </c>
      <c r="F588" s="3">
        <v>86</v>
      </c>
      <c r="G588" s="277">
        <v>43169</v>
      </c>
      <c r="H588" s="278">
        <v>1</v>
      </c>
      <c r="I588" s="278">
        <v>166.93</v>
      </c>
      <c r="J588" s="278" t="s">
        <v>4753</v>
      </c>
      <c r="K588" s="278" t="s">
        <v>4753</v>
      </c>
      <c r="L588" s="278" t="s">
        <v>4715</v>
      </c>
      <c r="M588" s="9"/>
      <c r="O588"/>
    </row>
    <row r="589" spans="2:15">
      <c r="B589" t="s">
        <v>16662</v>
      </c>
      <c r="C589" s="3" t="s">
        <v>19809</v>
      </c>
      <c r="D589" s="3" t="s">
        <v>4708</v>
      </c>
      <c r="E589" s="3" t="s">
        <v>4708</v>
      </c>
      <c r="F589" s="3">
        <v>83</v>
      </c>
      <c r="G589" s="277">
        <v>43168</v>
      </c>
      <c r="H589" s="278">
        <v>1</v>
      </c>
      <c r="I589" s="278">
        <v>1363.76</v>
      </c>
      <c r="J589" s="278" t="s">
        <v>4753</v>
      </c>
      <c r="K589" s="278" t="s">
        <v>4753</v>
      </c>
      <c r="L589" s="278" t="s">
        <v>4715</v>
      </c>
      <c r="M589" s="9"/>
      <c r="O589"/>
    </row>
    <row r="590" spans="2:15">
      <c r="B590" t="s">
        <v>19889</v>
      </c>
      <c r="C590" s="3" t="s">
        <v>19809</v>
      </c>
      <c r="D590" s="3" t="s">
        <v>4708</v>
      </c>
      <c r="E590" s="3" t="s">
        <v>4708</v>
      </c>
      <c r="F590" s="3">
        <v>83</v>
      </c>
      <c r="G590" s="277">
        <v>43167</v>
      </c>
      <c r="H590" s="278">
        <v>1</v>
      </c>
      <c r="I590" s="278">
        <v>166.93</v>
      </c>
      <c r="J590" s="278" t="s">
        <v>4753</v>
      </c>
      <c r="K590" s="278" t="s">
        <v>4753</v>
      </c>
      <c r="L590" s="278" t="s">
        <v>4715</v>
      </c>
      <c r="M590" s="9"/>
      <c r="O590"/>
    </row>
    <row r="591" spans="2:15">
      <c r="B591" t="s">
        <v>18957</v>
      </c>
      <c r="C591" s="3" t="s">
        <v>19809</v>
      </c>
      <c r="D591" s="3" t="s">
        <v>4708</v>
      </c>
      <c r="E591" s="3" t="s">
        <v>4708</v>
      </c>
      <c r="F591" s="3">
        <v>156</v>
      </c>
      <c r="G591" s="277">
        <v>43166</v>
      </c>
      <c r="H591" s="278">
        <v>1</v>
      </c>
      <c r="I591" s="278">
        <v>4897.24</v>
      </c>
      <c r="J591" s="278" t="s">
        <v>4726</v>
      </c>
      <c r="K591" s="278" t="s">
        <v>5188</v>
      </c>
      <c r="L591" s="278" t="s">
        <v>4715</v>
      </c>
      <c r="M591" s="9"/>
      <c r="O591"/>
    </row>
    <row r="592" spans="2:15">
      <c r="B592" t="s">
        <v>17843</v>
      </c>
      <c r="C592" s="3" t="s">
        <v>19809</v>
      </c>
      <c r="D592" s="3" t="s">
        <v>4708</v>
      </c>
      <c r="E592" s="3" t="s">
        <v>4708</v>
      </c>
      <c r="F592" s="3">
        <v>108</v>
      </c>
      <c r="G592" s="277">
        <v>43166</v>
      </c>
      <c r="H592" s="278">
        <v>1</v>
      </c>
      <c r="I592" s="278">
        <v>1363.76</v>
      </c>
      <c r="J592" s="278" t="s">
        <v>4753</v>
      </c>
      <c r="K592" s="278" t="s">
        <v>4753</v>
      </c>
      <c r="L592" s="278" t="s">
        <v>4715</v>
      </c>
      <c r="M592" s="9"/>
      <c r="O592"/>
    </row>
    <row r="593" spans="2:15">
      <c r="B593" t="s">
        <v>16131</v>
      </c>
      <c r="C593" s="3" t="s">
        <v>19809</v>
      </c>
      <c r="D593" s="3" t="s">
        <v>4708</v>
      </c>
      <c r="E593" s="3" t="s">
        <v>4708</v>
      </c>
      <c r="F593" s="3">
        <v>77</v>
      </c>
      <c r="G593" s="277">
        <v>43166</v>
      </c>
      <c r="H593" s="278">
        <v>1</v>
      </c>
      <c r="I593" s="278">
        <v>111.28</v>
      </c>
      <c r="J593" s="278" t="s">
        <v>4753</v>
      </c>
      <c r="K593" s="278" t="s">
        <v>4753</v>
      </c>
      <c r="L593" s="278" t="s">
        <v>4715</v>
      </c>
      <c r="M593" s="9"/>
      <c r="O593"/>
    </row>
    <row r="594" spans="2:15">
      <c r="B594" t="s">
        <v>18805</v>
      </c>
      <c r="C594" s="3" t="s">
        <v>19809</v>
      </c>
      <c r="D594" s="3" t="s">
        <v>4708</v>
      </c>
      <c r="E594" s="3" t="s">
        <v>4708</v>
      </c>
      <c r="F594" s="3">
        <v>146</v>
      </c>
      <c r="G594" s="277">
        <v>43162</v>
      </c>
      <c r="H594" s="278">
        <v>1</v>
      </c>
      <c r="I594" s="278">
        <v>1951.46</v>
      </c>
      <c r="J594" s="278" t="s">
        <v>4753</v>
      </c>
      <c r="K594" s="278" t="s">
        <v>4753</v>
      </c>
      <c r="L594" s="278" t="s">
        <v>4715</v>
      </c>
      <c r="M594" s="9"/>
      <c r="O594"/>
    </row>
    <row r="595" spans="2:15">
      <c r="B595" t="s">
        <v>15143</v>
      </c>
      <c r="C595" s="3" t="s">
        <v>19809</v>
      </c>
      <c r="D595" s="3" t="s">
        <v>4708</v>
      </c>
      <c r="E595" s="3" t="s">
        <v>4708</v>
      </c>
      <c r="F595" s="3">
        <v>69</v>
      </c>
      <c r="G595" s="277">
        <v>43159</v>
      </c>
      <c r="H595" s="278">
        <v>1</v>
      </c>
      <c r="I595" s="278">
        <v>222.57</v>
      </c>
      <c r="J595" s="278" t="s">
        <v>4753</v>
      </c>
      <c r="K595" s="278" t="s">
        <v>4753</v>
      </c>
      <c r="L595" s="278" t="s">
        <v>4715</v>
      </c>
      <c r="M595" s="9"/>
      <c r="O595"/>
    </row>
    <row r="596" spans="2:15">
      <c r="B596" t="s">
        <v>19697</v>
      </c>
      <c r="C596" s="3" t="s">
        <v>19809</v>
      </c>
      <c r="D596" s="3" t="s">
        <v>4708</v>
      </c>
      <c r="E596" s="3" t="s">
        <v>4708</v>
      </c>
      <c r="F596" s="3">
        <v>208</v>
      </c>
      <c r="G596" s="277">
        <v>43158</v>
      </c>
      <c r="H596" s="278">
        <v>1</v>
      </c>
      <c r="I596" s="278">
        <v>1951.46</v>
      </c>
      <c r="J596" s="278" t="s">
        <v>4753</v>
      </c>
      <c r="K596" s="278" t="s">
        <v>4753</v>
      </c>
      <c r="L596" s="278" t="s">
        <v>4715</v>
      </c>
      <c r="M596" s="9"/>
      <c r="O596"/>
    </row>
    <row r="597" spans="2:15">
      <c r="B597" t="s">
        <v>17049</v>
      </c>
      <c r="C597" s="3" t="s">
        <v>19809</v>
      </c>
      <c r="D597" s="3" t="s">
        <v>4708</v>
      </c>
      <c r="E597" s="3" t="s">
        <v>4708</v>
      </c>
      <c r="F597" s="3">
        <v>88</v>
      </c>
      <c r="G597" s="277">
        <v>43157</v>
      </c>
      <c r="H597" s="278">
        <v>2</v>
      </c>
      <c r="I597" s="278">
        <v>278.20999999999998</v>
      </c>
      <c r="J597" s="278" t="s">
        <v>4753</v>
      </c>
      <c r="K597" s="278" t="s">
        <v>4753</v>
      </c>
      <c r="L597" s="278" t="s">
        <v>4715</v>
      </c>
      <c r="M597" s="9"/>
      <c r="O597"/>
    </row>
    <row r="598" spans="2:15">
      <c r="B598" t="s">
        <v>16394</v>
      </c>
      <c r="C598" s="3" t="s">
        <v>19809</v>
      </c>
      <c r="D598" s="3" t="s">
        <v>4708</v>
      </c>
      <c r="E598" s="3" t="s">
        <v>4708</v>
      </c>
      <c r="F598" s="3">
        <v>80</v>
      </c>
      <c r="G598" s="277">
        <v>43154</v>
      </c>
      <c r="H598" s="278">
        <v>1</v>
      </c>
      <c r="I598" s="278">
        <v>1363.76</v>
      </c>
      <c r="J598" s="278" t="s">
        <v>4753</v>
      </c>
      <c r="K598" s="278" t="s">
        <v>4753</v>
      </c>
      <c r="L598" s="278" t="s">
        <v>4715</v>
      </c>
      <c r="M598" s="9"/>
      <c r="O598"/>
    </row>
    <row r="599" spans="2:15">
      <c r="B599" t="s">
        <v>19048</v>
      </c>
      <c r="C599" s="3" t="s">
        <v>19809</v>
      </c>
      <c r="D599" s="3" t="s">
        <v>4708</v>
      </c>
      <c r="E599" s="3" t="s">
        <v>4708</v>
      </c>
      <c r="F599" s="3">
        <v>163</v>
      </c>
      <c r="G599" s="277">
        <v>43146</v>
      </c>
      <c r="H599" s="278">
        <v>1</v>
      </c>
      <c r="I599" s="278">
        <v>4304.3900000000003</v>
      </c>
      <c r="J599" s="278" t="s">
        <v>4753</v>
      </c>
      <c r="K599" s="278" t="s">
        <v>4753</v>
      </c>
      <c r="L599" s="278" t="s">
        <v>4715</v>
      </c>
      <c r="M599" s="9"/>
      <c r="O599"/>
    </row>
    <row r="600" spans="2:15">
      <c r="B600" t="s">
        <v>18129</v>
      </c>
      <c r="C600" s="3" t="s">
        <v>19809</v>
      </c>
      <c r="D600" s="3" t="s">
        <v>4708</v>
      </c>
      <c r="E600" s="3" t="s">
        <v>4708</v>
      </c>
      <c r="F600" s="3">
        <v>117</v>
      </c>
      <c r="G600" s="277">
        <v>43144</v>
      </c>
      <c r="H600" s="278">
        <v>1</v>
      </c>
      <c r="I600" s="278">
        <v>1363.76</v>
      </c>
      <c r="J600" s="278" t="s">
        <v>4753</v>
      </c>
      <c r="K600" s="278" t="s">
        <v>4753</v>
      </c>
      <c r="L600" s="278" t="s">
        <v>4715</v>
      </c>
      <c r="M600" s="9"/>
      <c r="O600"/>
    </row>
    <row r="601" spans="2:15">
      <c r="B601" t="s">
        <v>16730</v>
      </c>
      <c r="C601" s="3" t="s">
        <v>19809</v>
      </c>
      <c r="D601" s="3" t="s">
        <v>4708</v>
      </c>
      <c r="E601" s="3" t="s">
        <v>4708</v>
      </c>
      <c r="F601" s="3">
        <v>84</v>
      </c>
      <c r="G601" s="277">
        <v>43144</v>
      </c>
      <c r="H601" s="278">
        <v>2</v>
      </c>
      <c r="I601" s="278">
        <v>1920.18</v>
      </c>
      <c r="J601" s="278" t="s">
        <v>4753</v>
      </c>
      <c r="K601" s="278" t="s">
        <v>4753</v>
      </c>
      <c r="L601" s="278" t="s">
        <v>4715</v>
      </c>
      <c r="M601" s="9"/>
      <c r="O601"/>
    </row>
    <row r="602" spans="2:15">
      <c r="B602" t="s">
        <v>15012</v>
      </c>
      <c r="C602" s="3" t="s">
        <v>19809</v>
      </c>
      <c r="D602" s="3" t="s">
        <v>4708</v>
      </c>
      <c r="E602" s="3" t="s">
        <v>4708</v>
      </c>
      <c r="F602" s="3">
        <v>67</v>
      </c>
      <c r="G602" s="277">
        <v>43143</v>
      </c>
      <c r="H602" s="278">
        <v>1</v>
      </c>
      <c r="I602" s="278">
        <v>1363.76</v>
      </c>
      <c r="J602" s="278" t="s">
        <v>5197</v>
      </c>
      <c r="K602" s="278" t="s">
        <v>12999</v>
      </c>
      <c r="L602" s="278" t="s">
        <v>4715</v>
      </c>
      <c r="M602" s="9"/>
      <c r="O602"/>
    </row>
    <row r="603" spans="2:15">
      <c r="B603" t="s">
        <v>19890</v>
      </c>
      <c r="C603" s="3" t="s">
        <v>19809</v>
      </c>
      <c r="D603" s="3" t="s">
        <v>4708</v>
      </c>
      <c r="E603" s="3" t="s">
        <v>4708</v>
      </c>
      <c r="F603" s="3">
        <v>113</v>
      </c>
      <c r="G603" s="277">
        <v>43143</v>
      </c>
      <c r="H603" s="278">
        <v>1</v>
      </c>
      <c r="I603" s="278">
        <v>1363.76</v>
      </c>
      <c r="J603" s="278" t="s">
        <v>4753</v>
      </c>
      <c r="K603" s="278" t="s">
        <v>4753</v>
      </c>
      <c r="L603" s="278" t="s">
        <v>4715</v>
      </c>
      <c r="M603" s="9"/>
      <c r="O603"/>
    </row>
    <row r="604" spans="2:15">
      <c r="B604" t="s">
        <v>18414</v>
      </c>
      <c r="C604" s="3" t="s">
        <v>19809</v>
      </c>
      <c r="D604" s="3" t="s">
        <v>4708</v>
      </c>
      <c r="E604" s="3" t="s">
        <v>4708</v>
      </c>
      <c r="F604" s="3">
        <v>127</v>
      </c>
      <c r="G604" s="277">
        <v>43140</v>
      </c>
      <c r="H604" s="278">
        <v>2</v>
      </c>
      <c r="I604" s="278">
        <v>4116.49</v>
      </c>
      <c r="J604" s="278" t="s">
        <v>4753</v>
      </c>
      <c r="K604" s="278" t="s">
        <v>4753</v>
      </c>
      <c r="L604" s="278" t="s">
        <v>4715</v>
      </c>
      <c r="M604" s="9"/>
      <c r="O604"/>
    </row>
    <row r="605" spans="2:15">
      <c r="B605" t="s">
        <v>18138</v>
      </c>
      <c r="C605" s="3" t="s">
        <v>19809</v>
      </c>
      <c r="D605" s="3" t="s">
        <v>4708</v>
      </c>
      <c r="E605" s="3" t="s">
        <v>4708</v>
      </c>
      <c r="F605" s="3">
        <v>118</v>
      </c>
      <c r="G605" s="277">
        <v>43140</v>
      </c>
      <c r="H605" s="278">
        <v>1</v>
      </c>
      <c r="I605" s="278">
        <v>1363.76</v>
      </c>
      <c r="J605" s="278" t="s">
        <v>4753</v>
      </c>
      <c r="K605" s="278" t="s">
        <v>4753</v>
      </c>
      <c r="L605" s="278" t="s">
        <v>4715</v>
      </c>
      <c r="M605" s="9"/>
      <c r="O605"/>
    </row>
    <row r="606" spans="2:15">
      <c r="B606" t="s">
        <v>16647</v>
      </c>
      <c r="C606" s="3" t="s">
        <v>19809</v>
      </c>
      <c r="D606" s="3" t="s">
        <v>4708</v>
      </c>
      <c r="E606" s="3" t="s">
        <v>4708</v>
      </c>
      <c r="F606" s="3">
        <v>83</v>
      </c>
      <c r="G606" s="277">
        <v>43138</v>
      </c>
      <c r="H606" s="278">
        <v>2</v>
      </c>
      <c r="I606" s="278">
        <v>1920.18</v>
      </c>
      <c r="J606" s="278" t="s">
        <v>4753</v>
      </c>
      <c r="K606" s="278" t="s">
        <v>4753</v>
      </c>
      <c r="L606" s="278" t="s">
        <v>4715</v>
      </c>
      <c r="M606" s="9"/>
      <c r="O606"/>
    </row>
    <row r="607" spans="2:15">
      <c r="B607" t="s">
        <v>16562</v>
      </c>
      <c r="C607" s="3" t="s">
        <v>19809</v>
      </c>
      <c r="D607" s="3" t="s">
        <v>4708</v>
      </c>
      <c r="E607" s="3" t="s">
        <v>4708</v>
      </c>
      <c r="F607" s="3">
        <v>82</v>
      </c>
      <c r="G607" s="277">
        <v>43138</v>
      </c>
      <c r="H607" s="278">
        <v>1</v>
      </c>
      <c r="I607" s="278">
        <v>4304.3900000000003</v>
      </c>
      <c r="J607" s="278" t="s">
        <v>4753</v>
      </c>
      <c r="K607" s="278" t="s">
        <v>4753</v>
      </c>
      <c r="L607" s="278" t="s">
        <v>4715</v>
      </c>
      <c r="M607" s="9"/>
      <c r="O607"/>
    </row>
    <row r="608" spans="2:15">
      <c r="B608" t="s">
        <v>19891</v>
      </c>
      <c r="C608" s="3" t="s">
        <v>19809</v>
      </c>
      <c r="D608" s="3" t="s">
        <v>4708</v>
      </c>
      <c r="E608" s="3" t="s">
        <v>4708</v>
      </c>
      <c r="F608" s="3">
        <v>122</v>
      </c>
      <c r="G608" s="277">
        <v>43137</v>
      </c>
      <c r="H608" s="278">
        <v>2</v>
      </c>
      <c r="I608" s="278">
        <v>5668.15</v>
      </c>
      <c r="J608" s="278" t="s">
        <v>4753</v>
      </c>
      <c r="K608" s="278" t="s">
        <v>4753</v>
      </c>
      <c r="L608" s="278" t="s">
        <v>4715</v>
      </c>
      <c r="M608" s="9"/>
      <c r="O608"/>
    </row>
    <row r="609" spans="2:15">
      <c r="B609" t="s">
        <v>18876</v>
      </c>
      <c r="C609" s="3" t="s">
        <v>19809</v>
      </c>
      <c r="D609" s="3" t="s">
        <v>4708</v>
      </c>
      <c r="E609" s="3" t="s">
        <v>4708</v>
      </c>
      <c r="F609" s="3">
        <v>150</v>
      </c>
      <c r="G609" s="277">
        <v>43137</v>
      </c>
      <c r="H609" s="278">
        <v>1</v>
      </c>
      <c r="I609" s="278">
        <v>4304.3900000000003</v>
      </c>
      <c r="J609" s="278" t="s">
        <v>4753</v>
      </c>
      <c r="K609" s="278" t="s">
        <v>4753</v>
      </c>
      <c r="L609" s="278" t="s">
        <v>4715</v>
      </c>
      <c r="M609" s="9"/>
      <c r="O609"/>
    </row>
    <row r="610" spans="2:15">
      <c r="B610" t="s">
        <v>17729</v>
      </c>
      <c r="C610" s="3" t="s">
        <v>19809</v>
      </c>
      <c r="D610" s="3" t="s">
        <v>4708</v>
      </c>
      <c r="E610" s="3" t="s">
        <v>4708</v>
      </c>
      <c r="F610" s="3">
        <v>104</v>
      </c>
      <c r="G610" s="277">
        <v>43133</v>
      </c>
      <c r="H610" s="278">
        <v>1</v>
      </c>
      <c r="I610" s="278">
        <v>1363.76</v>
      </c>
      <c r="J610" s="278" t="s">
        <v>4753</v>
      </c>
      <c r="K610" s="278" t="s">
        <v>4753</v>
      </c>
      <c r="L610" s="278" t="s">
        <v>4715</v>
      </c>
      <c r="M610" s="9"/>
      <c r="O610"/>
    </row>
    <row r="611" spans="2:15">
      <c r="B611" t="s">
        <v>19345</v>
      </c>
      <c r="C611" s="3" t="s">
        <v>19809</v>
      </c>
      <c r="D611" s="3" t="s">
        <v>4708</v>
      </c>
      <c r="E611" s="3" t="s">
        <v>4708</v>
      </c>
      <c r="F611" s="3">
        <v>182</v>
      </c>
      <c r="G611" s="277">
        <v>43133</v>
      </c>
      <c r="H611" s="278">
        <v>1</v>
      </c>
      <c r="I611" s="278">
        <v>438.38</v>
      </c>
      <c r="J611" s="278" t="s">
        <v>4753</v>
      </c>
      <c r="K611" s="278" t="s">
        <v>4753</v>
      </c>
      <c r="L611" s="278" t="s">
        <v>4715</v>
      </c>
      <c r="M611" s="9"/>
      <c r="O611"/>
    </row>
    <row r="612" spans="2:15">
      <c r="B612" t="s">
        <v>16573</v>
      </c>
      <c r="C612" s="3" t="s">
        <v>19809</v>
      </c>
      <c r="D612" s="3" t="s">
        <v>4708</v>
      </c>
      <c r="E612" s="3" t="s">
        <v>4708</v>
      </c>
      <c r="F612" s="3">
        <v>82</v>
      </c>
      <c r="G612" s="277">
        <v>43132</v>
      </c>
      <c r="H612" s="278">
        <v>1</v>
      </c>
      <c r="I612" s="278">
        <v>4304.3900000000003</v>
      </c>
      <c r="J612" s="278" t="s">
        <v>4753</v>
      </c>
      <c r="K612" s="278" t="s">
        <v>4753</v>
      </c>
      <c r="L612" s="278" t="s">
        <v>4715</v>
      </c>
      <c r="M612" s="9"/>
      <c r="O612"/>
    </row>
    <row r="613" spans="2:15">
      <c r="B613" t="s">
        <v>16910</v>
      </c>
      <c r="C613" s="3" t="s">
        <v>19809</v>
      </c>
      <c r="D613" s="3" t="s">
        <v>4708</v>
      </c>
      <c r="E613" s="3" t="s">
        <v>4708</v>
      </c>
      <c r="F613" s="3">
        <v>86</v>
      </c>
      <c r="G613" s="277">
        <v>43126</v>
      </c>
      <c r="H613" s="278">
        <v>1</v>
      </c>
      <c r="I613" s="278">
        <v>166.93</v>
      </c>
      <c r="J613" s="278" t="s">
        <v>4753</v>
      </c>
      <c r="K613" s="278" t="s">
        <v>4753</v>
      </c>
      <c r="L613" s="278" t="s">
        <v>4715</v>
      </c>
      <c r="M613" s="9"/>
      <c r="O613"/>
    </row>
    <row r="614" spans="2:15">
      <c r="B614" t="s">
        <v>16308</v>
      </c>
      <c r="C614" s="3" t="s">
        <v>19809</v>
      </c>
      <c r="D614" s="3" t="s">
        <v>4708</v>
      </c>
      <c r="E614" s="3" t="s">
        <v>4708</v>
      </c>
      <c r="F614" s="3">
        <v>79</v>
      </c>
      <c r="G614" s="277">
        <v>43125</v>
      </c>
      <c r="H614" s="278">
        <v>1</v>
      </c>
      <c r="I614" s="278">
        <v>1363.76</v>
      </c>
      <c r="J614" s="278" t="s">
        <v>4753</v>
      </c>
      <c r="K614" s="278" t="s">
        <v>4753</v>
      </c>
      <c r="L614" s="278" t="s">
        <v>4715</v>
      </c>
      <c r="M614" s="9"/>
      <c r="O614"/>
    </row>
    <row r="615" spans="2:15">
      <c r="B615" t="s">
        <v>18739</v>
      </c>
      <c r="C615" s="3" t="s">
        <v>19809</v>
      </c>
      <c r="D615" s="3" t="s">
        <v>4708</v>
      </c>
      <c r="E615" s="3" t="s">
        <v>4708</v>
      </c>
      <c r="F615" s="3">
        <v>143</v>
      </c>
      <c r="G615" s="277">
        <v>43119</v>
      </c>
      <c r="H615" s="278">
        <v>1</v>
      </c>
      <c r="I615" s="278">
        <v>4897.24</v>
      </c>
      <c r="J615" s="278" t="s">
        <v>4753</v>
      </c>
      <c r="K615" s="278" t="s">
        <v>4753</v>
      </c>
      <c r="L615" s="278" t="s">
        <v>4715</v>
      </c>
      <c r="M615" s="9"/>
      <c r="O615"/>
    </row>
    <row r="616" spans="2:15">
      <c r="B616" t="s">
        <v>17789</v>
      </c>
      <c r="C616" s="3" t="s">
        <v>19809</v>
      </c>
      <c r="D616" s="3" t="s">
        <v>4708</v>
      </c>
      <c r="E616" s="3" t="s">
        <v>4708</v>
      </c>
      <c r="F616" s="3">
        <v>107</v>
      </c>
      <c r="G616" s="277">
        <v>43119</v>
      </c>
      <c r="H616" s="278">
        <v>1</v>
      </c>
      <c r="I616" s="278">
        <v>1363.76</v>
      </c>
      <c r="J616" s="278" t="s">
        <v>4753</v>
      </c>
      <c r="K616" s="278" t="s">
        <v>4753</v>
      </c>
      <c r="L616" s="278" t="s">
        <v>4715</v>
      </c>
      <c r="M616" s="9"/>
      <c r="O616"/>
    </row>
    <row r="617" spans="2:15">
      <c r="B617" t="s">
        <v>19621</v>
      </c>
      <c r="C617" s="3" t="s">
        <v>19809</v>
      </c>
      <c r="D617" s="3" t="s">
        <v>4708</v>
      </c>
      <c r="E617" s="3" t="s">
        <v>4708</v>
      </c>
      <c r="F617" s="3">
        <v>200</v>
      </c>
      <c r="G617" s="277">
        <v>43118</v>
      </c>
      <c r="H617" s="278">
        <v>1</v>
      </c>
      <c r="I617" s="278">
        <v>1374.56</v>
      </c>
      <c r="J617" s="278" t="s">
        <v>4753</v>
      </c>
      <c r="K617" s="278" t="s">
        <v>4753</v>
      </c>
      <c r="L617" s="278" t="s">
        <v>4715</v>
      </c>
      <c r="M617" s="9"/>
      <c r="O617"/>
    </row>
    <row r="618" spans="2:15">
      <c r="B618" t="s">
        <v>16390</v>
      </c>
      <c r="C618" s="3" t="s">
        <v>19809</v>
      </c>
      <c r="D618" s="3" t="s">
        <v>4708</v>
      </c>
      <c r="E618" s="3" t="s">
        <v>4708</v>
      </c>
      <c r="F618" s="3">
        <v>80</v>
      </c>
      <c r="G618" s="277">
        <v>43117</v>
      </c>
      <c r="H618" s="278">
        <v>2</v>
      </c>
      <c r="I618" s="278">
        <v>500.78</v>
      </c>
      <c r="J618" s="278" t="s">
        <v>4753</v>
      </c>
      <c r="K618" s="278" t="s">
        <v>4753</v>
      </c>
      <c r="L618" s="278" t="s">
        <v>4715</v>
      </c>
      <c r="M618" s="9"/>
      <c r="O618"/>
    </row>
    <row r="619" spans="2:15">
      <c r="B619" t="s">
        <v>16746</v>
      </c>
      <c r="C619" s="3" t="s">
        <v>19809</v>
      </c>
      <c r="D619" s="3" t="s">
        <v>4708</v>
      </c>
      <c r="E619" s="3" t="s">
        <v>4708</v>
      </c>
      <c r="F619" s="3">
        <v>85</v>
      </c>
      <c r="G619" s="277">
        <v>43112</v>
      </c>
      <c r="H619" s="278">
        <v>1</v>
      </c>
      <c r="I619" s="278">
        <v>166.93</v>
      </c>
      <c r="J619" s="278" t="s">
        <v>4753</v>
      </c>
      <c r="K619" s="278" t="s">
        <v>4753</v>
      </c>
      <c r="L619" s="278" t="s">
        <v>4715</v>
      </c>
      <c r="M619" s="9"/>
      <c r="O619"/>
    </row>
    <row r="620" spans="2:15">
      <c r="B620" t="s">
        <v>16515</v>
      </c>
      <c r="C620" s="3" t="s">
        <v>19809</v>
      </c>
      <c r="D620" s="3" t="s">
        <v>4708</v>
      </c>
      <c r="E620" s="3" t="s">
        <v>4708</v>
      </c>
      <c r="F620" s="3">
        <v>82</v>
      </c>
      <c r="G620" s="277">
        <v>43111</v>
      </c>
      <c r="H620" s="278">
        <v>1</v>
      </c>
      <c r="I620" s="278">
        <v>4304.3900000000003</v>
      </c>
      <c r="J620" s="278" t="s">
        <v>4753</v>
      </c>
      <c r="K620" s="278" t="s">
        <v>4753</v>
      </c>
      <c r="L620" s="278" t="s">
        <v>4715</v>
      </c>
      <c r="M620" s="9"/>
      <c r="O620"/>
    </row>
    <row r="621" spans="2:15">
      <c r="B621" t="s">
        <v>19892</v>
      </c>
      <c r="C621" s="3" t="s">
        <v>19809</v>
      </c>
      <c r="D621" s="3" t="s">
        <v>4708</v>
      </c>
      <c r="E621" s="3" t="s">
        <v>4708</v>
      </c>
      <c r="F621" s="3">
        <v>106</v>
      </c>
      <c r="G621" s="277">
        <v>43109</v>
      </c>
      <c r="H621" s="278">
        <v>1</v>
      </c>
      <c r="I621" s="278">
        <v>1363.76</v>
      </c>
      <c r="J621" s="278" t="s">
        <v>4753</v>
      </c>
      <c r="K621" s="278" t="s">
        <v>4753</v>
      </c>
      <c r="L621" s="278" t="s">
        <v>4715</v>
      </c>
      <c r="M621" s="9"/>
      <c r="O621"/>
    </row>
    <row r="622" spans="2:15">
      <c r="B622" t="s">
        <v>15318</v>
      </c>
      <c r="C622" s="3" t="s">
        <v>19809</v>
      </c>
      <c r="D622" s="3" t="s">
        <v>4708</v>
      </c>
      <c r="E622" s="3" t="s">
        <v>4708</v>
      </c>
      <c r="F622" s="3">
        <v>70</v>
      </c>
      <c r="G622" s="277">
        <v>43104</v>
      </c>
      <c r="H622" s="278">
        <v>1</v>
      </c>
      <c r="I622" s="278">
        <v>333.85</v>
      </c>
      <c r="J622" s="278" t="s">
        <v>4753</v>
      </c>
      <c r="K622" s="278" t="s">
        <v>4753</v>
      </c>
      <c r="L622" s="278" t="s">
        <v>4715</v>
      </c>
      <c r="M622" s="9"/>
      <c r="O622"/>
    </row>
    <row r="623" spans="2:15">
      <c r="B623" t="s">
        <v>19367</v>
      </c>
      <c r="C623" s="3" t="s">
        <v>19809</v>
      </c>
      <c r="D623" s="3" t="s">
        <v>4708</v>
      </c>
      <c r="E623" s="3" t="s">
        <v>4708</v>
      </c>
      <c r="F623" s="3">
        <v>183</v>
      </c>
      <c r="G623" s="277">
        <v>43104</v>
      </c>
      <c r="H623" s="278">
        <v>1</v>
      </c>
      <c r="I623" s="278">
        <v>2974.63</v>
      </c>
      <c r="J623" s="278" t="s">
        <v>4753</v>
      </c>
      <c r="K623" s="278" t="s">
        <v>4753</v>
      </c>
      <c r="L623" s="278" t="s">
        <v>4715</v>
      </c>
      <c r="M623" s="9"/>
      <c r="O623"/>
    </row>
    <row r="624" spans="2:15">
      <c r="B624" t="s">
        <v>19696</v>
      </c>
      <c r="C624" s="3" t="s">
        <v>19809</v>
      </c>
      <c r="D624" s="3" t="s">
        <v>4708</v>
      </c>
      <c r="E624" s="3" t="s">
        <v>4708</v>
      </c>
      <c r="F624" s="3">
        <v>208</v>
      </c>
      <c r="G624" s="277">
        <v>43098</v>
      </c>
      <c r="H624" s="278">
        <v>5</v>
      </c>
      <c r="I624" s="278">
        <v>10474.19</v>
      </c>
      <c r="J624" s="278" t="s">
        <v>4753</v>
      </c>
      <c r="K624" s="278" t="s">
        <v>4753</v>
      </c>
      <c r="L624" s="278" t="s">
        <v>4715</v>
      </c>
      <c r="M624" s="9"/>
      <c r="O624"/>
    </row>
    <row r="625" spans="2:15">
      <c r="B625" t="s">
        <v>18639</v>
      </c>
      <c r="C625" s="3" t="s">
        <v>19809</v>
      </c>
      <c r="D625" s="3" t="s">
        <v>4708</v>
      </c>
      <c r="E625" s="3" t="s">
        <v>4708</v>
      </c>
      <c r="F625" s="3">
        <v>138</v>
      </c>
      <c r="G625" s="277">
        <v>43097</v>
      </c>
      <c r="H625" s="278">
        <v>2</v>
      </c>
      <c r="I625" s="278">
        <v>9555.7199999999993</v>
      </c>
      <c r="J625" s="278" t="s">
        <v>4753</v>
      </c>
      <c r="K625" s="278" t="s">
        <v>4753</v>
      </c>
      <c r="L625" s="278" t="s">
        <v>4715</v>
      </c>
      <c r="M625" s="9"/>
      <c r="O625"/>
    </row>
    <row r="626" spans="2:15">
      <c r="B626" t="s">
        <v>19007</v>
      </c>
      <c r="C626" s="3" t="s">
        <v>19809</v>
      </c>
      <c r="D626" s="3" t="s">
        <v>4708</v>
      </c>
      <c r="E626" s="3" t="s">
        <v>4708</v>
      </c>
      <c r="F626" s="3">
        <v>160</v>
      </c>
      <c r="G626" s="277">
        <v>43097</v>
      </c>
      <c r="H626" s="278">
        <v>4</v>
      </c>
      <c r="I626" s="278">
        <v>10987.73</v>
      </c>
      <c r="J626" s="278" t="s">
        <v>4753</v>
      </c>
      <c r="K626" s="278" t="s">
        <v>4753</v>
      </c>
      <c r="L626" s="278" t="s">
        <v>4715</v>
      </c>
      <c r="M626" s="9"/>
      <c r="O626"/>
    </row>
    <row r="627" spans="2:15">
      <c r="B627" t="s">
        <v>17761</v>
      </c>
      <c r="C627" s="3" t="s">
        <v>19809</v>
      </c>
      <c r="D627" s="3" t="s">
        <v>4708</v>
      </c>
      <c r="E627" s="3" t="s">
        <v>4708</v>
      </c>
      <c r="F627" s="3">
        <v>106</v>
      </c>
      <c r="G627" s="277">
        <v>43096</v>
      </c>
      <c r="H627" s="278">
        <v>1</v>
      </c>
      <c r="I627" s="278">
        <v>1363.76</v>
      </c>
      <c r="J627" s="278" t="s">
        <v>4753</v>
      </c>
      <c r="K627" s="278" t="s">
        <v>4753</v>
      </c>
      <c r="L627" s="278" t="s">
        <v>4715</v>
      </c>
      <c r="M627" s="9"/>
      <c r="O627"/>
    </row>
    <row r="628" spans="2:15">
      <c r="B628" t="s">
        <v>17788</v>
      </c>
      <c r="C628" s="3" t="s">
        <v>19809</v>
      </c>
      <c r="D628" s="3" t="s">
        <v>4708</v>
      </c>
      <c r="E628" s="3" t="s">
        <v>4708</v>
      </c>
      <c r="F628" s="3">
        <v>107</v>
      </c>
      <c r="G628" s="277">
        <v>43091</v>
      </c>
      <c r="H628" s="278">
        <v>1</v>
      </c>
      <c r="I628" s="278">
        <v>1363.76</v>
      </c>
      <c r="J628" s="278" t="s">
        <v>4753</v>
      </c>
      <c r="K628" s="278" t="s">
        <v>4753</v>
      </c>
      <c r="L628" s="278" t="s">
        <v>4715</v>
      </c>
      <c r="M628" s="9"/>
      <c r="O628"/>
    </row>
    <row r="629" spans="2:15">
      <c r="B629" t="s">
        <v>18693</v>
      </c>
      <c r="C629" s="3" t="s">
        <v>19809</v>
      </c>
      <c r="D629" s="3" t="s">
        <v>4708</v>
      </c>
      <c r="E629" s="3" t="s">
        <v>4708</v>
      </c>
      <c r="F629" s="3">
        <v>141</v>
      </c>
      <c r="G629" s="277">
        <v>43090</v>
      </c>
      <c r="H629" s="278">
        <v>1</v>
      </c>
      <c r="I629" s="278">
        <v>1363.76</v>
      </c>
      <c r="J629" s="278" t="s">
        <v>4753</v>
      </c>
      <c r="K629" s="278" t="s">
        <v>4753</v>
      </c>
      <c r="L629" s="278" t="s">
        <v>4715</v>
      </c>
      <c r="M629" s="9"/>
      <c r="O629"/>
    </row>
    <row r="630" spans="2:15">
      <c r="B630" t="s">
        <v>15680</v>
      </c>
      <c r="C630" s="3" t="s">
        <v>19809</v>
      </c>
      <c r="D630" s="3" t="s">
        <v>4708</v>
      </c>
      <c r="E630" s="3" t="s">
        <v>4708</v>
      </c>
      <c r="F630" s="3">
        <v>73</v>
      </c>
      <c r="G630" s="277">
        <v>43089</v>
      </c>
      <c r="H630" s="278">
        <v>2</v>
      </c>
      <c r="I630" s="278">
        <v>1920.18</v>
      </c>
      <c r="J630" s="278" t="s">
        <v>4753</v>
      </c>
      <c r="K630" s="278" t="s">
        <v>4753</v>
      </c>
      <c r="L630" s="278" t="s">
        <v>4715</v>
      </c>
      <c r="M630" s="9"/>
      <c r="O630"/>
    </row>
    <row r="631" spans="2:15">
      <c r="B631" t="s">
        <v>19097</v>
      </c>
      <c r="C631" s="3" t="s">
        <v>19809</v>
      </c>
      <c r="D631" s="3" t="s">
        <v>4708</v>
      </c>
      <c r="E631" s="3" t="s">
        <v>4708</v>
      </c>
      <c r="F631" s="3">
        <v>167</v>
      </c>
      <c r="G631" s="277">
        <v>43089</v>
      </c>
      <c r="H631" s="278">
        <v>1</v>
      </c>
      <c r="I631" s="278">
        <v>2255.5</v>
      </c>
      <c r="J631" s="278" t="s">
        <v>4753</v>
      </c>
      <c r="K631" s="278" t="s">
        <v>4753</v>
      </c>
      <c r="L631" s="278" t="s">
        <v>4715</v>
      </c>
      <c r="M631" s="9"/>
      <c r="O631"/>
    </row>
    <row r="632" spans="2:15">
      <c r="B632" t="s">
        <v>19893</v>
      </c>
      <c r="C632" s="3" t="s">
        <v>19809</v>
      </c>
      <c r="D632" s="3" t="s">
        <v>4708</v>
      </c>
      <c r="E632" s="3" t="s">
        <v>4708</v>
      </c>
      <c r="F632" s="3">
        <v>88</v>
      </c>
      <c r="G632" s="277">
        <v>43089</v>
      </c>
      <c r="H632" s="278">
        <v>1</v>
      </c>
      <c r="I632" s="278">
        <v>166.93</v>
      </c>
      <c r="J632" s="278" t="s">
        <v>4753</v>
      </c>
      <c r="K632" s="278" t="s">
        <v>4753</v>
      </c>
      <c r="L632" s="278" t="s">
        <v>4715</v>
      </c>
      <c r="M632" s="9"/>
      <c r="O632"/>
    </row>
    <row r="633" spans="2:15">
      <c r="B633" t="s">
        <v>19894</v>
      </c>
      <c r="C633" s="3" t="s">
        <v>19809</v>
      </c>
      <c r="D633" s="3" t="s">
        <v>4708</v>
      </c>
      <c r="E633" s="3" t="s">
        <v>4708</v>
      </c>
      <c r="F633" s="3">
        <v>93</v>
      </c>
      <c r="G633" s="277">
        <v>43085</v>
      </c>
      <c r="H633" s="278">
        <v>1</v>
      </c>
      <c r="I633" s="278">
        <v>3525.62</v>
      </c>
      <c r="J633" s="278" t="s">
        <v>4753</v>
      </c>
      <c r="K633" s="278" t="s">
        <v>4753</v>
      </c>
      <c r="L633" s="278" t="s">
        <v>4715</v>
      </c>
      <c r="M633" s="9"/>
      <c r="O633"/>
    </row>
    <row r="634" spans="2:15">
      <c r="B634" t="s">
        <v>16769</v>
      </c>
      <c r="C634" s="3" t="s">
        <v>19809</v>
      </c>
      <c r="D634" s="3" t="s">
        <v>4708</v>
      </c>
      <c r="E634" s="3" t="s">
        <v>4708</v>
      </c>
      <c r="F634" s="3">
        <v>85</v>
      </c>
      <c r="G634" s="277">
        <v>43084</v>
      </c>
      <c r="H634" s="278">
        <v>1</v>
      </c>
      <c r="I634" s="278">
        <v>333.85</v>
      </c>
      <c r="J634" s="278" t="s">
        <v>4753</v>
      </c>
      <c r="K634" s="278" t="s">
        <v>4753</v>
      </c>
      <c r="L634" s="278" t="s">
        <v>4715</v>
      </c>
      <c r="M634" s="9"/>
      <c r="O634"/>
    </row>
    <row r="635" spans="2:15">
      <c r="B635" t="s">
        <v>18246</v>
      </c>
      <c r="C635" s="3" t="s">
        <v>19809</v>
      </c>
      <c r="D635" s="3" t="s">
        <v>4708</v>
      </c>
      <c r="E635" s="3" t="s">
        <v>4708</v>
      </c>
      <c r="F635" s="3">
        <v>122</v>
      </c>
      <c r="G635" s="277">
        <v>43082</v>
      </c>
      <c r="H635" s="278">
        <v>1</v>
      </c>
      <c r="I635" s="278">
        <v>4897.24</v>
      </c>
      <c r="J635" s="278" t="s">
        <v>4753</v>
      </c>
      <c r="K635" s="278" t="s">
        <v>4753</v>
      </c>
      <c r="L635" s="278" t="s">
        <v>4715</v>
      </c>
      <c r="M635" s="9"/>
      <c r="O635"/>
    </row>
    <row r="636" spans="2:15">
      <c r="B636" t="s">
        <v>19150</v>
      </c>
      <c r="C636" s="3" t="s">
        <v>19809</v>
      </c>
      <c r="D636" s="3" t="s">
        <v>4708</v>
      </c>
      <c r="E636" s="3" t="s">
        <v>4708</v>
      </c>
      <c r="F636" s="3">
        <v>170</v>
      </c>
      <c r="G636" s="277">
        <v>43080</v>
      </c>
      <c r="H636" s="278">
        <v>1</v>
      </c>
      <c r="I636" s="278">
        <v>11597.16</v>
      </c>
      <c r="J636" s="278" t="s">
        <v>4726</v>
      </c>
      <c r="K636" s="278" t="s">
        <v>5188</v>
      </c>
      <c r="L636" s="278" t="s">
        <v>4715</v>
      </c>
      <c r="M636" s="9"/>
      <c r="O636"/>
    </row>
    <row r="637" spans="2:15">
      <c r="B637" t="s">
        <v>19254</v>
      </c>
      <c r="C637" s="3" t="s">
        <v>19809</v>
      </c>
      <c r="D637" s="3" t="s">
        <v>4708</v>
      </c>
      <c r="E637" s="3" t="s">
        <v>4708</v>
      </c>
      <c r="F637" s="3">
        <v>178</v>
      </c>
      <c r="G637" s="277">
        <v>43077</v>
      </c>
      <c r="H637" s="278">
        <v>1</v>
      </c>
      <c r="I637" s="278">
        <v>3568.29</v>
      </c>
      <c r="J637" s="278" t="s">
        <v>4753</v>
      </c>
      <c r="K637" s="278" t="s">
        <v>4753</v>
      </c>
      <c r="L637" s="278" t="s">
        <v>4715</v>
      </c>
      <c r="M637" s="9"/>
      <c r="O637"/>
    </row>
    <row r="638" spans="2:15">
      <c r="B638" t="s">
        <v>17245</v>
      </c>
      <c r="C638" s="3" t="s">
        <v>19809</v>
      </c>
      <c r="D638" s="3" t="s">
        <v>4708</v>
      </c>
      <c r="E638" s="3" t="s">
        <v>4708</v>
      </c>
      <c r="F638" s="3">
        <v>92</v>
      </c>
      <c r="G638" s="277">
        <v>43074</v>
      </c>
      <c r="H638" s="278">
        <v>2</v>
      </c>
      <c r="I638" s="278">
        <v>1920.18</v>
      </c>
      <c r="J638" s="278" t="s">
        <v>4753</v>
      </c>
      <c r="K638" s="278" t="s">
        <v>4753</v>
      </c>
      <c r="L638" s="278" t="s">
        <v>4715</v>
      </c>
      <c r="M638" s="9"/>
      <c r="O638"/>
    </row>
    <row r="639" spans="2:15">
      <c r="B639" t="s">
        <v>19895</v>
      </c>
      <c r="C639" s="3" t="s">
        <v>19809</v>
      </c>
      <c r="D639" s="3" t="s">
        <v>4708</v>
      </c>
      <c r="E639" s="3" t="s">
        <v>4708</v>
      </c>
      <c r="F639" s="3">
        <v>97</v>
      </c>
      <c r="G639" s="277">
        <v>43068</v>
      </c>
      <c r="H639" s="278">
        <v>1</v>
      </c>
      <c r="I639" s="278">
        <v>1363.76</v>
      </c>
      <c r="J639" s="278" t="s">
        <v>4753</v>
      </c>
      <c r="K639" s="278" t="s">
        <v>4753</v>
      </c>
      <c r="L639" s="278" t="s">
        <v>4715</v>
      </c>
      <c r="M639" s="9"/>
      <c r="O639"/>
    </row>
    <row r="640" spans="2:15">
      <c r="B640" t="s">
        <v>17362</v>
      </c>
      <c r="C640" s="3" t="s">
        <v>19809</v>
      </c>
      <c r="D640" s="3" t="s">
        <v>4708</v>
      </c>
      <c r="E640" s="3" t="s">
        <v>4708</v>
      </c>
      <c r="F640" s="3">
        <v>96</v>
      </c>
      <c r="G640" s="277">
        <v>43066</v>
      </c>
      <c r="H640" s="278">
        <v>1</v>
      </c>
      <c r="I640" s="278">
        <v>4304.3900000000003</v>
      </c>
      <c r="J640" s="278" t="s">
        <v>4753</v>
      </c>
      <c r="K640" s="278" t="s">
        <v>4753</v>
      </c>
      <c r="L640" s="278" t="s">
        <v>4715</v>
      </c>
      <c r="M640" s="9"/>
      <c r="O640"/>
    </row>
    <row r="641" spans="2:15">
      <c r="B641" t="s">
        <v>15926</v>
      </c>
      <c r="C641" s="3" t="s">
        <v>19809</v>
      </c>
      <c r="D641" s="3" t="s">
        <v>4708</v>
      </c>
      <c r="E641" s="3" t="s">
        <v>4708</v>
      </c>
      <c r="F641" s="3">
        <v>75</v>
      </c>
      <c r="G641" s="277">
        <v>43064</v>
      </c>
      <c r="H641" s="278">
        <v>1</v>
      </c>
      <c r="I641" s="278">
        <v>1363.76</v>
      </c>
      <c r="J641" s="278" t="s">
        <v>4753</v>
      </c>
      <c r="K641" s="278" t="s">
        <v>4753</v>
      </c>
      <c r="L641" s="278" t="s">
        <v>4715</v>
      </c>
      <c r="M641" s="9"/>
      <c r="O641"/>
    </row>
    <row r="642" spans="2:15">
      <c r="B642" t="s">
        <v>17448</v>
      </c>
      <c r="C642" s="3" t="s">
        <v>19809</v>
      </c>
      <c r="D642" s="3" t="s">
        <v>4708</v>
      </c>
      <c r="E642" s="3" t="s">
        <v>4708</v>
      </c>
      <c r="F642" s="3">
        <v>97</v>
      </c>
      <c r="G642" s="277">
        <v>43064</v>
      </c>
      <c r="H642" s="278">
        <v>1</v>
      </c>
      <c r="I642" s="278">
        <v>3525.62</v>
      </c>
      <c r="J642" s="278" t="s">
        <v>4753</v>
      </c>
      <c r="K642" s="278" t="s">
        <v>4753</v>
      </c>
      <c r="L642" s="278" t="s">
        <v>4715</v>
      </c>
      <c r="M642" s="9"/>
      <c r="O642"/>
    </row>
    <row r="643" spans="2:15">
      <c r="B643" t="s">
        <v>17655</v>
      </c>
      <c r="C643" s="3" t="s">
        <v>19809</v>
      </c>
      <c r="D643" s="3" t="s">
        <v>4708</v>
      </c>
      <c r="E643" s="3" t="s">
        <v>4708</v>
      </c>
      <c r="F643" s="3">
        <v>102</v>
      </c>
      <c r="G643" s="277">
        <v>43062</v>
      </c>
      <c r="H643" s="278">
        <v>1</v>
      </c>
      <c r="I643" s="278">
        <v>1363.76</v>
      </c>
      <c r="J643" s="278" t="s">
        <v>4753</v>
      </c>
      <c r="K643" s="278" t="s">
        <v>4753</v>
      </c>
      <c r="L643" s="278" t="s">
        <v>4715</v>
      </c>
      <c r="M643" s="9"/>
      <c r="O643"/>
    </row>
    <row r="644" spans="2:15">
      <c r="B644" t="s">
        <v>16486</v>
      </c>
      <c r="C644" s="3" t="s">
        <v>19809</v>
      </c>
      <c r="D644" s="3" t="s">
        <v>4708</v>
      </c>
      <c r="E644" s="3" t="s">
        <v>4708</v>
      </c>
      <c r="F644" s="3">
        <v>81</v>
      </c>
      <c r="G644" s="277">
        <v>43054</v>
      </c>
      <c r="H644" s="278">
        <v>1</v>
      </c>
      <c r="I644" s="278">
        <v>111.28</v>
      </c>
      <c r="J644" s="278" t="s">
        <v>4753</v>
      </c>
      <c r="K644" s="278" t="s">
        <v>4753</v>
      </c>
      <c r="L644" s="278" t="s">
        <v>4715</v>
      </c>
      <c r="M644" s="9"/>
      <c r="O644"/>
    </row>
    <row r="645" spans="2:15">
      <c r="B645" t="s">
        <v>15361</v>
      </c>
      <c r="C645" s="3" t="s">
        <v>19809</v>
      </c>
      <c r="D645" s="3" t="s">
        <v>4708</v>
      </c>
      <c r="E645" s="3" t="s">
        <v>4708</v>
      </c>
      <c r="F645" s="3">
        <v>71</v>
      </c>
      <c r="G645" s="277">
        <v>43052</v>
      </c>
      <c r="H645" s="278">
        <v>1</v>
      </c>
      <c r="I645" s="278">
        <v>222.57</v>
      </c>
      <c r="J645" s="278" t="s">
        <v>4753</v>
      </c>
      <c r="K645" s="278" t="s">
        <v>4753</v>
      </c>
      <c r="L645" s="278" t="s">
        <v>4715</v>
      </c>
      <c r="M645" s="9"/>
      <c r="O645"/>
    </row>
    <row r="646" spans="2:15">
      <c r="B646" t="s">
        <v>16998</v>
      </c>
      <c r="C646" s="3" t="s">
        <v>19809</v>
      </c>
      <c r="D646" s="3" t="s">
        <v>4708</v>
      </c>
      <c r="E646" s="3" t="s">
        <v>4708</v>
      </c>
      <c r="F646" s="3">
        <v>87</v>
      </c>
      <c r="G646" s="277">
        <v>43052</v>
      </c>
      <c r="H646" s="278">
        <v>1</v>
      </c>
      <c r="I646" s="278">
        <v>166.93</v>
      </c>
      <c r="J646" s="278" t="s">
        <v>4753</v>
      </c>
      <c r="K646" s="278" t="s">
        <v>4753</v>
      </c>
      <c r="L646" s="278" t="s">
        <v>4715</v>
      </c>
      <c r="M646" s="9"/>
      <c r="O646"/>
    </row>
    <row r="647" spans="2:15">
      <c r="B647" t="s">
        <v>19108</v>
      </c>
      <c r="C647" s="3" t="s">
        <v>19809</v>
      </c>
      <c r="D647" s="3" t="s">
        <v>4708</v>
      </c>
      <c r="E647" s="3" t="s">
        <v>4708</v>
      </c>
      <c r="F647" s="3">
        <v>167</v>
      </c>
      <c r="G647" s="277">
        <v>43049</v>
      </c>
      <c r="H647" s="278">
        <v>3</v>
      </c>
      <c r="I647" s="278">
        <v>4979.3100000000004</v>
      </c>
      <c r="J647" s="278" t="s">
        <v>4753</v>
      </c>
      <c r="K647" s="278" t="s">
        <v>4753</v>
      </c>
      <c r="L647" s="278" t="s">
        <v>4715</v>
      </c>
      <c r="M647" s="9"/>
      <c r="O647"/>
    </row>
    <row r="648" spans="2:15">
      <c r="B648" t="s">
        <v>18170</v>
      </c>
      <c r="C648" s="3" t="s">
        <v>19809</v>
      </c>
      <c r="D648" s="3" t="s">
        <v>4708</v>
      </c>
      <c r="E648" s="3" t="s">
        <v>4708</v>
      </c>
      <c r="F648" s="3">
        <v>118</v>
      </c>
      <c r="G648" s="277">
        <v>43048</v>
      </c>
      <c r="H648" s="278">
        <v>1</v>
      </c>
      <c r="I648" s="278">
        <v>4304.3900000000003</v>
      </c>
      <c r="J648" s="278" t="s">
        <v>4753</v>
      </c>
      <c r="K648" s="278" t="s">
        <v>4753</v>
      </c>
      <c r="L648" s="278" t="s">
        <v>4715</v>
      </c>
      <c r="M648" s="9"/>
      <c r="O648"/>
    </row>
    <row r="649" spans="2:15">
      <c r="B649" t="s">
        <v>18976</v>
      </c>
      <c r="C649" s="3" t="s">
        <v>19809</v>
      </c>
      <c r="D649" s="3" t="s">
        <v>4708</v>
      </c>
      <c r="E649" s="3" t="s">
        <v>4708</v>
      </c>
      <c r="F649" s="3">
        <v>158</v>
      </c>
      <c r="G649" s="277">
        <v>43046</v>
      </c>
      <c r="H649" s="278">
        <v>1</v>
      </c>
      <c r="I649" s="278">
        <v>389.49</v>
      </c>
      <c r="J649" s="278" t="s">
        <v>4753</v>
      </c>
      <c r="K649" s="278" t="s">
        <v>4753</v>
      </c>
      <c r="L649" s="278" t="s">
        <v>4715</v>
      </c>
      <c r="M649" s="9"/>
      <c r="O649"/>
    </row>
    <row r="650" spans="2:15">
      <c r="B650" t="s">
        <v>19896</v>
      </c>
      <c r="C650" s="3" t="s">
        <v>19809</v>
      </c>
      <c r="D650" s="3" t="s">
        <v>4708</v>
      </c>
      <c r="E650" s="3" t="s">
        <v>4708</v>
      </c>
      <c r="F650" s="3">
        <v>73</v>
      </c>
      <c r="G650" s="277">
        <v>43043</v>
      </c>
      <c r="H650" s="278">
        <v>1</v>
      </c>
      <c r="I650" s="278">
        <v>1363.76</v>
      </c>
      <c r="J650" s="278" t="s">
        <v>4726</v>
      </c>
      <c r="K650" s="278" t="s">
        <v>4994</v>
      </c>
      <c r="L650" s="278" t="s">
        <v>4715</v>
      </c>
      <c r="M650" s="9"/>
      <c r="O650"/>
    </row>
    <row r="651" spans="2:15">
      <c r="B651" t="s">
        <v>16422</v>
      </c>
      <c r="C651" s="3" t="s">
        <v>19809</v>
      </c>
      <c r="D651" s="3" t="s">
        <v>4708</v>
      </c>
      <c r="E651" s="3" t="s">
        <v>4708</v>
      </c>
      <c r="F651" s="3">
        <v>81</v>
      </c>
      <c r="G651" s="277">
        <v>43043</v>
      </c>
      <c r="H651" s="278">
        <v>1</v>
      </c>
      <c r="I651" s="278">
        <v>3525.62</v>
      </c>
      <c r="J651" s="278" t="s">
        <v>4753</v>
      </c>
      <c r="K651" s="278" t="s">
        <v>4753</v>
      </c>
      <c r="L651" s="278" t="s">
        <v>4715</v>
      </c>
      <c r="M651" s="9"/>
      <c r="O651"/>
    </row>
    <row r="652" spans="2:15">
      <c r="B652" t="s">
        <v>19897</v>
      </c>
      <c r="C652" s="3" t="s">
        <v>19809</v>
      </c>
      <c r="D652" s="3" t="s">
        <v>4708</v>
      </c>
      <c r="E652" s="3" t="s">
        <v>4708</v>
      </c>
      <c r="F652" s="3">
        <v>147</v>
      </c>
      <c r="G652" s="277">
        <v>43042</v>
      </c>
      <c r="H652" s="278">
        <v>1</v>
      </c>
      <c r="I652" s="278">
        <v>0</v>
      </c>
      <c r="J652" s="278" t="s">
        <v>4753</v>
      </c>
      <c r="K652" s="278" t="s">
        <v>4753</v>
      </c>
      <c r="L652" s="278" t="s">
        <v>4715</v>
      </c>
      <c r="M652" s="9"/>
      <c r="O652"/>
    </row>
    <row r="653" spans="2:15">
      <c r="B653" t="s">
        <v>15689</v>
      </c>
      <c r="C653" s="3" t="s">
        <v>19809</v>
      </c>
      <c r="D653" s="3" t="s">
        <v>4708</v>
      </c>
      <c r="E653" s="3" t="s">
        <v>4708</v>
      </c>
      <c r="F653" s="3">
        <v>73</v>
      </c>
      <c r="G653" s="277">
        <v>43040</v>
      </c>
      <c r="H653" s="278">
        <v>2</v>
      </c>
      <c r="I653" s="278">
        <v>1252.76</v>
      </c>
      <c r="J653" s="278" t="s">
        <v>4753</v>
      </c>
      <c r="K653" s="278" t="s">
        <v>4753</v>
      </c>
      <c r="L653" s="278" t="s">
        <v>4715</v>
      </c>
      <c r="M653" s="9"/>
      <c r="O653"/>
    </row>
    <row r="654" spans="2:15">
      <c r="B654" t="s">
        <v>19552</v>
      </c>
      <c r="C654" s="3" t="s">
        <v>19809</v>
      </c>
      <c r="D654" s="3" t="s">
        <v>4708</v>
      </c>
      <c r="E654" s="3" t="s">
        <v>4708</v>
      </c>
      <c r="F654" s="3">
        <v>195</v>
      </c>
      <c r="G654" s="277">
        <v>43040</v>
      </c>
      <c r="H654" s="278">
        <v>1</v>
      </c>
      <c r="I654" s="278">
        <v>1374.56</v>
      </c>
      <c r="J654" s="278" t="s">
        <v>4753</v>
      </c>
      <c r="K654" s="278" t="s">
        <v>4753</v>
      </c>
      <c r="L654" s="278" t="s">
        <v>4715</v>
      </c>
      <c r="M654" s="9"/>
      <c r="O654"/>
    </row>
    <row r="655" spans="2:15">
      <c r="B655" t="s">
        <v>16650</v>
      </c>
      <c r="C655" s="3" t="s">
        <v>19809</v>
      </c>
      <c r="D655" s="3" t="s">
        <v>4708</v>
      </c>
      <c r="E655" s="3" t="s">
        <v>4708</v>
      </c>
      <c r="F655" s="3">
        <v>83</v>
      </c>
      <c r="G655" s="277">
        <v>43039</v>
      </c>
      <c r="H655" s="278">
        <v>1</v>
      </c>
      <c r="I655" s="278">
        <v>1363.76</v>
      </c>
      <c r="J655" s="278" t="s">
        <v>4753</v>
      </c>
      <c r="K655" s="278" t="s">
        <v>4753</v>
      </c>
      <c r="L655" s="278" t="s">
        <v>4715</v>
      </c>
      <c r="M655" s="9"/>
      <c r="O655"/>
    </row>
    <row r="656" spans="2:15">
      <c r="B656" t="s">
        <v>18524</v>
      </c>
      <c r="C656" s="3" t="s">
        <v>19809</v>
      </c>
      <c r="D656" s="3" t="s">
        <v>4708</v>
      </c>
      <c r="E656" s="3" t="s">
        <v>4708</v>
      </c>
      <c r="F656" s="3">
        <v>133</v>
      </c>
      <c r="G656" s="277">
        <v>43038</v>
      </c>
      <c r="H656" s="278">
        <v>2</v>
      </c>
      <c r="I656" s="278">
        <v>9120.23</v>
      </c>
      <c r="J656" s="278" t="s">
        <v>4753</v>
      </c>
      <c r="K656" s="278" t="s">
        <v>4753</v>
      </c>
      <c r="L656" s="278" t="s">
        <v>4715</v>
      </c>
      <c r="M656" s="9"/>
      <c r="O656"/>
    </row>
    <row r="657" spans="2:15">
      <c r="B657" t="s">
        <v>19898</v>
      </c>
      <c r="C657" s="3" t="s">
        <v>19809</v>
      </c>
      <c r="D657" s="3" t="s">
        <v>4708</v>
      </c>
      <c r="E657" s="3" t="s">
        <v>4708</v>
      </c>
      <c r="F657" s="3">
        <v>83</v>
      </c>
      <c r="G657" s="277">
        <v>43038</v>
      </c>
      <c r="H657" s="278">
        <v>1</v>
      </c>
      <c r="I657" s="278">
        <v>111.28</v>
      </c>
      <c r="J657" s="278" t="s">
        <v>4753</v>
      </c>
      <c r="K657" s="278" t="s">
        <v>4753</v>
      </c>
      <c r="L657" s="278" t="s">
        <v>4715</v>
      </c>
      <c r="M657" s="9"/>
      <c r="O657"/>
    </row>
    <row r="658" spans="2:15">
      <c r="B658" t="s">
        <v>17050</v>
      </c>
      <c r="C658" s="3" t="s">
        <v>19809</v>
      </c>
      <c r="D658" s="3" t="s">
        <v>4708</v>
      </c>
      <c r="E658" s="3" t="s">
        <v>4708</v>
      </c>
      <c r="F658" s="3">
        <v>88</v>
      </c>
      <c r="G658" s="277">
        <v>43036</v>
      </c>
      <c r="H658" s="278">
        <v>1</v>
      </c>
      <c r="I658" s="278">
        <v>333.85</v>
      </c>
      <c r="J658" s="278" t="s">
        <v>4753</v>
      </c>
      <c r="K658" s="278" t="s">
        <v>4753</v>
      </c>
      <c r="L658" s="278" t="s">
        <v>4715</v>
      </c>
      <c r="M658" s="9"/>
      <c r="O658"/>
    </row>
    <row r="659" spans="2:15">
      <c r="B659" t="s">
        <v>19899</v>
      </c>
      <c r="C659" s="3" t="s">
        <v>19809</v>
      </c>
      <c r="D659" s="3" t="s">
        <v>4708</v>
      </c>
      <c r="E659" s="3" t="s">
        <v>4708</v>
      </c>
      <c r="F659" s="3">
        <v>74</v>
      </c>
      <c r="G659" s="277">
        <v>43034</v>
      </c>
      <c r="H659" s="278">
        <v>2</v>
      </c>
      <c r="I659" s="278">
        <v>1252.76</v>
      </c>
      <c r="J659" s="278" t="s">
        <v>4753</v>
      </c>
      <c r="K659" s="278" t="s">
        <v>4753</v>
      </c>
      <c r="L659" s="278" t="s">
        <v>4715</v>
      </c>
      <c r="M659" s="9"/>
      <c r="O659"/>
    </row>
    <row r="660" spans="2:15">
      <c r="B660" t="s">
        <v>15150</v>
      </c>
      <c r="C660" s="3" t="s">
        <v>19809</v>
      </c>
      <c r="D660" s="3" t="s">
        <v>4708</v>
      </c>
      <c r="E660" s="3" t="s">
        <v>4708</v>
      </c>
      <c r="F660" s="3">
        <v>69</v>
      </c>
      <c r="G660" s="277">
        <v>43033</v>
      </c>
      <c r="H660" s="278">
        <v>2</v>
      </c>
      <c r="I660" s="278">
        <v>1920.18</v>
      </c>
      <c r="J660" s="278" t="s">
        <v>4726</v>
      </c>
      <c r="K660" s="278" t="s">
        <v>4994</v>
      </c>
      <c r="L660" s="278" t="s">
        <v>4715</v>
      </c>
      <c r="M660" s="9"/>
      <c r="O660"/>
    </row>
    <row r="661" spans="2:15">
      <c r="B661" t="s">
        <v>15278</v>
      </c>
      <c r="C661" s="3" t="s">
        <v>19809</v>
      </c>
      <c r="D661" s="3" t="s">
        <v>4708</v>
      </c>
      <c r="E661" s="3" t="s">
        <v>4708</v>
      </c>
      <c r="F661" s="3">
        <v>70</v>
      </c>
      <c r="G661" s="277">
        <v>43032</v>
      </c>
      <c r="H661" s="278">
        <v>1</v>
      </c>
      <c r="I661" s="278">
        <v>1363.76</v>
      </c>
      <c r="J661" s="278" t="s">
        <v>4726</v>
      </c>
      <c r="K661" s="278" t="s">
        <v>4994</v>
      </c>
      <c r="L661" s="278" t="s">
        <v>4715</v>
      </c>
      <c r="M661" s="9"/>
      <c r="O661"/>
    </row>
    <row r="662" spans="2:15">
      <c r="B662" t="s">
        <v>19900</v>
      </c>
      <c r="C662" s="3" t="s">
        <v>19809</v>
      </c>
      <c r="D662" s="3" t="s">
        <v>4708</v>
      </c>
      <c r="E662" s="3" t="s">
        <v>4708</v>
      </c>
      <c r="F662" s="3">
        <v>71</v>
      </c>
      <c r="G662" s="277">
        <v>43031</v>
      </c>
      <c r="H662" s="278">
        <v>1</v>
      </c>
      <c r="I662" s="278">
        <v>1363.76</v>
      </c>
      <c r="J662" s="278" t="s">
        <v>4753</v>
      </c>
      <c r="K662" s="278" t="s">
        <v>4753</v>
      </c>
      <c r="L662" s="278" t="s">
        <v>4715</v>
      </c>
      <c r="M662" s="9"/>
      <c r="O662"/>
    </row>
    <row r="663" spans="2:15">
      <c r="B663" t="s">
        <v>19901</v>
      </c>
      <c r="C663" s="3" t="s">
        <v>19809</v>
      </c>
      <c r="D663" s="3" t="s">
        <v>4708</v>
      </c>
      <c r="E663" s="3" t="s">
        <v>4708</v>
      </c>
      <c r="F663" s="3">
        <v>87</v>
      </c>
      <c r="G663" s="277">
        <v>43031</v>
      </c>
      <c r="H663" s="278">
        <v>1</v>
      </c>
      <c r="I663" s="278">
        <v>389.49</v>
      </c>
      <c r="J663" s="278" t="s">
        <v>4753</v>
      </c>
      <c r="K663" s="278" t="s">
        <v>4753</v>
      </c>
      <c r="L663" s="278" t="s">
        <v>4715</v>
      </c>
      <c r="M663" s="9"/>
      <c r="O663"/>
    </row>
    <row r="664" spans="2:15">
      <c r="B664" t="s">
        <v>17768</v>
      </c>
      <c r="C664" s="3" t="s">
        <v>19809</v>
      </c>
      <c r="D664" s="3" t="s">
        <v>4708</v>
      </c>
      <c r="E664" s="3" t="s">
        <v>4708</v>
      </c>
      <c r="F664" s="3">
        <v>106</v>
      </c>
      <c r="G664" s="277">
        <v>43028</v>
      </c>
      <c r="H664" s="278">
        <v>2</v>
      </c>
      <c r="I664" s="278">
        <v>9501.9699999999993</v>
      </c>
      <c r="J664" s="278" t="s">
        <v>5197</v>
      </c>
      <c r="K664" s="278" t="s">
        <v>13150</v>
      </c>
      <c r="L664" s="278" t="s">
        <v>4715</v>
      </c>
      <c r="M664" s="9"/>
      <c r="O664"/>
    </row>
    <row r="665" spans="2:15">
      <c r="B665" t="s">
        <v>19316</v>
      </c>
      <c r="C665" s="3" t="s">
        <v>19809</v>
      </c>
      <c r="D665" s="3" t="s">
        <v>4708</v>
      </c>
      <c r="E665" s="3" t="s">
        <v>4708</v>
      </c>
      <c r="F665" s="3">
        <v>181</v>
      </c>
      <c r="G665" s="277">
        <v>43026</v>
      </c>
      <c r="H665" s="278">
        <v>1</v>
      </c>
      <c r="I665" s="278">
        <v>2806.56</v>
      </c>
      <c r="J665" s="278" t="s">
        <v>4753</v>
      </c>
      <c r="K665" s="278" t="s">
        <v>4753</v>
      </c>
      <c r="L665" s="278" t="s">
        <v>4715</v>
      </c>
      <c r="M665" s="9"/>
      <c r="O665"/>
    </row>
    <row r="666" spans="2:15">
      <c r="B666" t="s">
        <v>19733</v>
      </c>
      <c r="C666" s="3" t="s">
        <v>19809</v>
      </c>
      <c r="D666" s="3" t="s">
        <v>4708</v>
      </c>
      <c r="E666" s="3" t="s">
        <v>4708</v>
      </c>
      <c r="F666" s="3">
        <v>219</v>
      </c>
      <c r="G666" s="277">
        <v>43026</v>
      </c>
      <c r="H666" s="278">
        <v>2</v>
      </c>
      <c r="I666" s="278">
        <v>1549.29</v>
      </c>
      <c r="J666" s="278" t="s">
        <v>4753</v>
      </c>
      <c r="K666" s="278" t="s">
        <v>4753</v>
      </c>
      <c r="L666" s="278" t="s">
        <v>4715</v>
      </c>
      <c r="M666" s="9"/>
      <c r="O666"/>
    </row>
    <row r="667" spans="2:15">
      <c r="B667" t="s">
        <v>17812</v>
      </c>
      <c r="C667" s="3" t="s">
        <v>19809</v>
      </c>
      <c r="D667" s="3" t="s">
        <v>4708</v>
      </c>
      <c r="E667" s="3" t="s">
        <v>4708</v>
      </c>
      <c r="F667" s="3">
        <v>107</v>
      </c>
      <c r="G667" s="277">
        <v>43026</v>
      </c>
      <c r="H667" s="278">
        <v>1</v>
      </c>
      <c r="I667" s="278">
        <v>1363.76</v>
      </c>
      <c r="J667" s="278" t="s">
        <v>4753</v>
      </c>
      <c r="K667" s="278" t="s">
        <v>4753</v>
      </c>
      <c r="L667" s="278" t="s">
        <v>4715</v>
      </c>
      <c r="M667" s="9"/>
      <c r="O667"/>
    </row>
    <row r="668" spans="2:15">
      <c r="B668" t="s">
        <v>18274</v>
      </c>
      <c r="C668" s="3" t="s">
        <v>19809</v>
      </c>
      <c r="D668" s="3" t="s">
        <v>4708</v>
      </c>
      <c r="E668" s="3" t="s">
        <v>4708</v>
      </c>
      <c r="F668" s="3">
        <v>123</v>
      </c>
      <c r="G668" s="277">
        <v>43025</v>
      </c>
      <c r="H668" s="278">
        <v>1</v>
      </c>
      <c r="I668" s="278">
        <v>4304.3900000000003</v>
      </c>
      <c r="J668" s="278" t="s">
        <v>4753</v>
      </c>
      <c r="K668" s="278" t="s">
        <v>4753</v>
      </c>
      <c r="L668" s="278" t="s">
        <v>4715</v>
      </c>
      <c r="M668" s="9"/>
      <c r="O668"/>
    </row>
    <row r="669" spans="2:15">
      <c r="B669" t="s">
        <v>17656</v>
      </c>
      <c r="C669" s="3" t="s">
        <v>19809</v>
      </c>
      <c r="D669" s="3" t="s">
        <v>4708</v>
      </c>
      <c r="E669" s="3" t="s">
        <v>4708</v>
      </c>
      <c r="F669" s="3">
        <v>102</v>
      </c>
      <c r="G669" s="277">
        <v>43025</v>
      </c>
      <c r="H669" s="278">
        <v>1</v>
      </c>
      <c r="I669" s="278">
        <v>1363.76</v>
      </c>
      <c r="J669" s="278" t="s">
        <v>4753</v>
      </c>
      <c r="K669" s="278" t="s">
        <v>4753</v>
      </c>
      <c r="L669" s="278" t="s">
        <v>4715</v>
      </c>
      <c r="M669" s="9"/>
      <c r="O669"/>
    </row>
    <row r="670" spans="2:15">
      <c r="B670" t="s">
        <v>19402</v>
      </c>
      <c r="C670" s="3" t="s">
        <v>19809</v>
      </c>
      <c r="D670" s="3" t="s">
        <v>4708</v>
      </c>
      <c r="E670" s="3" t="s">
        <v>4708</v>
      </c>
      <c r="F670" s="3">
        <v>186</v>
      </c>
      <c r="G670" s="277">
        <v>43025</v>
      </c>
      <c r="H670" s="278">
        <v>2</v>
      </c>
      <c r="I670" s="278">
        <v>4829.03</v>
      </c>
      <c r="J670" s="278" t="s">
        <v>4753</v>
      </c>
      <c r="K670" s="278" t="s">
        <v>4753</v>
      </c>
      <c r="L670" s="278" t="s">
        <v>4715</v>
      </c>
      <c r="M670" s="9"/>
      <c r="O670"/>
    </row>
    <row r="671" spans="2:15">
      <c r="B671" t="s">
        <v>19695</v>
      </c>
      <c r="C671" s="3" t="s">
        <v>19809</v>
      </c>
      <c r="D671" s="3" t="s">
        <v>4708</v>
      </c>
      <c r="E671" s="3" t="s">
        <v>4708</v>
      </c>
      <c r="F671" s="3">
        <v>207</v>
      </c>
      <c r="G671" s="277">
        <v>43024</v>
      </c>
      <c r="H671" s="278">
        <v>1</v>
      </c>
      <c r="I671" s="278">
        <v>1374.56</v>
      </c>
      <c r="J671" s="278" t="s">
        <v>4753</v>
      </c>
      <c r="K671" s="278" t="s">
        <v>4753</v>
      </c>
      <c r="L671" s="278" t="s">
        <v>4715</v>
      </c>
      <c r="M671" s="9"/>
      <c r="O671"/>
    </row>
    <row r="672" spans="2:15">
      <c r="B672" t="s">
        <v>16400</v>
      </c>
      <c r="C672" s="3" t="s">
        <v>19809</v>
      </c>
      <c r="D672" s="3" t="s">
        <v>4708</v>
      </c>
      <c r="E672" s="3" t="s">
        <v>4708</v>
      </c>
      <c r="F672" s="3">
        <v>81</v>
      </c>
      <c r="G672" s="277">
        <v>43024</v>
      </c>
      <c r="H672" s="278">
        <v>1</v>
      </c>
      <c r="I672" s="278">
        <v>111.28</v>
      </c>
      <c r="J672" s="278" t="s">
        <v>4753</v>
      </c>
      <c r="K672" s="278" t="s">
        <v>4753</v>
      </c>
      <c r="L672" s="278" t="s">
        <v>4715</v>
      </c>
      <c r="M672" s="9"/>
      <c r="O672"/>
    </row>
    <row r="673" spans="2:15">
      <c r="B673" t="s">
        <v>16500</v>
      </c>
      <c r="C673" s="3" t="s">
        <v>19809</v>
      </c>
      <c r="D673" s="3" t="s">
        <v>4708</v>
      </c>
      <c r="E673" s="3" t="s">
        <v>4708</v>
      </c>
      <c r="F673" s="3">
        <v>81</v>
      </c>
      <c r="G673" s="277">
        <v>43021</v>
      </c>
      <c r="H673" s="278">
        <v>1</v>
      </c>
      <c r="I673" s="278">
        <v>4304.3900000000003</v>
      </c>
      <c r="J673" s="278" t="s">
        <v>4753</v>
      </c>
      <c r="K673" s="278" t="s">
        <v>4753</v>
      </c>
      <c r="L673" s="278" t="s">
        <v>4715</v>
      </c>
      <c r="M673" s="9"/>
      <c r="O673"/>
    </row>
    <row r="674" spans="2:15">
      <c r="B674" t="s">
        <v>19368</v>
      </c>
      <c r="C674" s="3" t="s">
        <v>19809</v>
      </c>
      <c r="D674" s="3" t="s">
        <v>4708</v>
      </c>
      <c r="E674" s="3" t="s">
        <v>4708</v>
      </c>
      <c r="F674" s="3">
        <v>183</v>
      </c>
      <c r="G674" s="277">
        <v>43018</v>
      </c>
      <c r="H674" s="278">
        <v>1</v>
      </c>
      <c r="I674" s="278">
        <v>2806.56</v>
      </c>
      <c r="J674" s="278" t="s">
        <v>4753</v>
      </c>
      <c r="K674" s="278" t="s">
        <v>4753</v>
      </c>
      <c r="L674" s="278" t="s">
        <v>4715</v>
      </c>
      <c r="M674" s="9"/>
      <c r="O674"/>
    </row>
    <row r="675" spans="2:15">
      <c r="B675" t="s">
        <v>19902</v>
      </c>
      <c r="C675" s="3" t="s">
        <v>19809</v>
      </c>
      <c r="D675" s="3" t="s">
        <v>4708</v>
      </c>
      <c r="E675" s="3" t="s">
        <v>4708</v>
      </c>
      <c r="F675" s="3">
        <v>64</v>
      </c>
      <c r="G675" s="277">
        <v>43018</v>
      </c>
      <c r="H675" s="278">
        <v>1</v>
      </c>
      <c r="I675" s="278">
        <v>333.85</v>
      </c>
      <c r="J675" s="278" t="s">
        <v>4753</v>
      </c>
      <c r="K675" s="278" t="s">
        <v>4753</v>
      </c>
      <c r="L675" s="278" t="s">
        <v>4715</v>
      </c>
      <c r="M675" s="9"/>
      <c r="O675"/>
    </row>
    <row r="676" spans="2:15">
      <c r="B676" t="s">
        <v>17101</v>
      </c>
      <c r="C676" s="3" t="s">
        <v>19809</v>
      </c>
      <c r="D676" s="3" t="s">
        <v>4708</v>
      </c>
      <c r="E676" s="3" t="s">
        <v>4708</v>
      </c>
      <c r="F676" s="3">
        <v>89</v>
      </c>
      <c r="G676" s="277">
        <v>43018</v>
      </c>
      <c r="H676" s="278">
        <v>1</v>
      </c>
      <c r="I676" s="278">
        <v>1363.76</v>
      </c>
      <c r="J676" s="278" t="s">
        <v>4753</v>
      </c>
      <c r="K676" s="278" t="s">
        <v>4753</v>
      </c>
      <c r="L676" s="278" t="s">
        <v>4715</v>
      </c>
      <c r="M676" s="9"/>
      <c r="O676"/>
    </row>
    <row r="677" spans="2:15">
      <c r="B677" t="s">
        <v>16847</v>
      </c>
      <c r="C677" s="3" t="s">
        <v>19809</v>
      </c>
      <c r="D677" s="3" t="s">
        <v>4708</v>
      </c>
      <c r="E677" s="3" t="s">
        <v>4708</v>
      </c>
      <c r="F677" s="3">
        <v>86</v>
      </c>
      <c r="G677" s="277">
        <v>43017</v>
      </c>
      <c r="H677" s="278">
        <v>2</v>
      </c>
      <c r="I677" s="278">
        <v>278.20999999999998</v>
      </c>
      <c r="J677" s="278" t="s">
        <v>5324</v>
      </c>
      <c r="K677" s="278" t="s">
        <v>16092</v>
      </c>
      <c r="L677" s="278" t="s">
        <v>4715</v>
      </c>
      <c r="M677" s="9"/>
      <c r="O677"/>
    </row>
    <row r="678" spans="2:15">
      <c r="B678" t="s">
        <v>15954</v>
      </c>
      <c r="C678" s="3" t="s">
        <v>19809</v>
      </c>
      <c r="D678" s="3" t="s">
        <v>4708</v>
      </c>
      <c r="E678" s="3" t="s">
        <v>4708</v>
      </c>
      <c r="F678" s="3">
        <v>76</v>
      </c>
      <c r="G678" s="277">
        <v>43014</v>
      </c>
      <c r="H678" s="278">
        <v>3</v>
      </c>
      <c r="I678" s="278">
        <v>1419.69</v>
      </c>
      <c r="J678" s="278" t="s">
        <v>4753</v>
      </c>
      <c r="K678" s="278" t="s">
        <v>4753</v>
      </c>
      <c r="L678" s="278" t="s">
        <v>4715</v>
      </c>
      <c r="M678" s="9"/>
      <c r="O678"/>
    </row>
    <row r="679" spans="2:15">
      <c r="B679" t="s">
        <v>19903</v>
      </c>
      <c r="C679" s="3" t="s">
        <v>19809</v>
      </c>
      <c r="D679" s="3" t="s">
        <v>4708</v>
      </c>
      <c r="E679" s="3" t="s">
        <v>4708</v>
      </c>
      <c r="F679" s="3">
        <v>83</v>
      </c>
      <c r="G679" s="277">
        <v>43011</v>
      </c>
      <c r="H679" s="278">
        <v>1</v>
      </c>
      <c r="I679" s="278">
        <v>333.85</v>
      </c>
      <c r="J679" s="278" t="s">
        <v>4753</v>
      </c>
      <c r="K679" s="278" t="s">
        <v>4753</v>
      </c>
      <c r="L679" s="278" t="s">
        <v>4715</v>
      </c>
      <c r="M679" s="9"/>
      <c r="O679"/>
    </row>
    <row r="680" spans="2:15">
      <c r="B680" t="s">
        <v>17352</v>
      </c>
      <c r="C680" s="3" t="s">
        <v>19809</v>
      </c>
      <c r="D680" s="3" t="s">
        <v>4708</v>
      </c>
      <c r="E680" s="3" t="s">
        <v>4708</v>
      </c>
      <c r="F680" s="3">
        <v>95</v>
      </c>
      <c r="G680" s="277">
        <v>43011</v>
      </c>
      <c r="H680" s="278">
        <v>2</v>
      </c>
      <c r="I680" s="278">
        <v>1475.05</v>
      </c>
      <c r="J680" s="278" t="s">
        <v>4753</v>
      </c>
      <c r="K680" s="278" t="s">
        <v>4753</v>
      </c>
      <c r="L680" s="278" t="s">
        <v>4715</v>
      </c>
      <c r="M680" s="9"/>
      <c r="O680"/>
    </row>
    <row r="681" spans="2:15">
      <c r="B681" t="s">
        <v>16568</v>
      </c>
      <c r="C681" s="3" t="s">
        <v>19809</v>
      </c>
      <c r="D681" s="3" t="s">
        <v>4708</v>
      </c>
      <c r="E681" s="3" t="s">
        <v>4708</v>
      </c>
      <c r="F681" s="3">
        <v>82</v>
      </c>
      <c r="G681" s="277">
        <v>43010</v>
      </c>
      <c r="H681" s="278">
        <v>1</v>
      </c>
      <c r="I681" s="278">
        <v>1363.76</v>
      </c>
      <c r="J681" s="278" t="s">
        <v>4753</v>
      </c>
      <c r="K681" s="278" t="s">
        <v>4753</v>
      </c>
      <c r="L681" s="278" t="s">
        <v>4715</v>
      </c>
      <c r="M681" s="9"/>
      <c r="O681"/>
    </row>
    <row r="682" spans="2:15">
      <c r="B682" t="s">
        <v>17535</v>
      </c>
      <c r="C682" s="3" t="s">
        <v>19809</v>
      </c>
      <c r="D682" s="3" t="s">
        <v>4708</v>
      </c>
      <c r="E682" s="3" t="s">
        <v>4708</v>
      </c>
      <c r="F682" s="3">
        <v>99</v>
      </c>
      <c r="G682" s="277">
        <v>43008</v>
      </c>
      <c r="H682" s="278">
        <v>1</v>
      </c>
      <c r="I682" s="278">
        <v>1363.76</v>
      </c>
      <c r="J682" s="278" t="s">
        <v>4753</v>
      </c>
      <c r="K682" s="278" t="s">
        <v>4753</v>
      </c>
      <c r="L682" s="278" t="s">
        <v>4715</v>
      </c>
      <c r="M682" s="9"/>
      <c r="O682"/>
    </row>
    <row r="683" spans="2:15">
      <c r="B683" t="s">
        <v>19564</v>
      </c>
      <c r="C683" s="3" t="s">
        <v>19809</v>
      </c>
      <c r="D683" s="3" t="s">
        <v>4708</v>
      </c>
      <c r="E683" s="3" t="s">
        <v>4708</v>
      </c>
      <c r="F683" s="3">
        <v>197</v>
      </c>
      <c r="G683" s="277">
        <v>43007</v>
      </c>
      <c r="H683" s="278">
        <v>1</v>
      </c>
      <c r="I683" s="278">
        <v>1374.56</v>
      </c>
      <c r="J683" s="278" t="s">
        <v>4753</v>
      </c>
      <c r="K683" s="278" t="s">
        <v>4753</v>
      </c>
      <c r="L683" s="278" t="s">
        <v>4715</v>
      </c>
      <c r="M683" s="9"/>
      <c r="O683"/>
    </row>
    <row r="684" spans="2:15">
      <c r="B684" t="s">
        <v>18436</v>
      </c>
      <c r="C684" s="3" t="s">
        <v>19809</v>
      </c>
      <c r="D684" s="3" t="s">
        <v>4708</v>
      </c>
      <c r="E684" s="3" t="s">
        <v>4708</v>
      </c>
      <c r="F684" s="3">
        <v>129</v>
      </c>
      <c r="G684" s="277">
        <v>43004</v>
      </c>
      <c r="H684" s="278">
        <v>1</v>
      </c>
      <c r="I684" s="278">
        <v>1363.76</v>
      </c>
      <c r="J684" s="278" t="s">
        <v>4753</v>
      </c>
      <c r="K684" s="278" t="s">
        <v>4753</v>
      </c>
      <c r="L684" s="278" t="s">
        <v>4715</v>
      </c>
      <c r="M684" s="9"/>
      <c r="O684"/>
    </row>
    <row r="685" spans="2:15">
      <c r="B685" t="s">
        <v>19904</v>
      </c>
      <c r="C685" s="3" t="s">
        <v>19809</v>
      </c>
      <c r="D685" s="3" t="s">
        <v>4708</v>
      </c>
      <c r="E685" s="3" t="s">
        <v>4708</v>
      </c>
      <c r="F685" s="3">
        <v>86</v>
      </c>
      <c r="G685" s="277">
        <v>43004</v>
      </c>
      <c r="H685" s="278">
        <v>1</v>
      </c>
      <c r="I685" s="278">
        <v>166.93</v>
      </c>
      <c r="J685" s="278" t="s">
        <v>4753</v>
      </c>
      <c r="K685" s="278" t="s">
        <v>4753</v>
      </c>
      <c r="L685" s="278" t="s">
        <v>4715</v>
      </c>
      <c r="M685" s="9"/>
      <c r="O685"/>
    </row>
    <row r="686" spans="2:15">
      <c r="B686" t="s">
        <v>19523</v>
      </c>
      <c r="C686" s="3" t="s">
        <v>19809</v>
      </c>
      <c r="D686" s="3" t="s">
        <v>4708</v>
      </c>
      <c r="E686" s="3" t="s">
        <v>4708</v>
      </c>
      <c r="F686" s="3">
        <v>193</v>
      </c>
      <c r="G686" s="277">
        <v>43003</v>
      </c>
      <c r="H686" s="278">
        <v>1</v>
      </c>
      <c r="I686" s="278">
        <v>1951.46</v>
      </c>
      <c r="J686" s="278" t="s">
        <v>4753</v>
      </c>
      <c r="K686" s="278" t="s">
        <v>4753</v>
      </c>
      <c r="L686" s="278" t="s">
        <v>4715</v>
      </c>
      <c r="M686" s="9"/>
      <c r="O686"/>
    </row>
    <row r="687" spans="2:15">
      <c r="B687" t="s">
        <v>17878</v>
      </c>
      <c r="C687" s="3" t="s">
        <v>19809</v>
      </c>
      <c r="D687" s="3" t="s">
        <v>4708</v>
      </c>
      <c r="E687" s="3" t="s">
        <v>4708</v>
      </c>
      <c r="F687" s="3">
        <v>109</v>
      </c>
      <c r="G687" s="277">
        <v>43000</v>
      </c>
      <c r="H687" s="278">
        <v>1</v>
      </c>
      <c r="I687" s="278">
        <v>1363.76</v>
      </c>
      <c r="J687" s="278" t="s">
        <v>4753</v>
      </c>
      <c r="K687" s="278" t="s">
        <v>4753</v>
      </c>
      <c r="L687" s="278" t="s">
        <v>4715</v>
      </c>
      <c r="M687" s="9"/>
      <c r="O687"/>
    </row>
    <row r="688" spans="2:15">
      <c r="B688" t="s">
        <v>18550</v>
      </c>
      <c r="C688" s="3" t="s">
        <v>19809</v>
      </c>
      <c r="D688" s="3" t="s">
        <v>4708</v>
      </c>
      <c r="E688" s="3" t="s">
        <v>4708</v>
      </c>
      <c r="F688" s="3">
        <v>134</v>
      </c>
      <c r="G688" s="277">
        <v>42999</v>
      </c>
      <c r="H688" s="278">
        <v>2</v>
      </c>
      <c r="I688" s="278">
        <v>5335.62</v>
      </c>
      <c r="J688" s="278" t="s">
        <v>4753</v>
      </c>
      <c r="K688" s="278" t="s">
        <v>4753</v>
      </c>
      <c r="L688" s="278" t="s">
        <v>4715</v>
      </c>
      <c r="M688" s="9"/>
      <c r="O688"/>
    </row>
    <row r="689" spans="2:15">
      <c r="B689" t="s">
        <v>17305</v>
      </c>
      <c r="C689" s="3" t="s">
        <v>19809</v>
      </c>
      <c r="D689" s="3" t="s">
        <v>4708</v>
      </c>
      <c r="E689" s="3" t="s">
        <v>4708</v>
      </c>
      <c r="F689" s="3">
        <v>94</v>
      </c>
      <c r="G689" s="277">
        <v>42998</v>
      </c>
      <c r="H689" s="278">
        <v>1</v>
      </c>
      <c r="I689" s="278">
        <v>4304.3900000000003</v>
      </c>
      <c r="J689" s="278" t="s">
        <v>4753</v>
      </c>
      <c r="K689" s="278" t="s">
        <v>4753</v>
      </c>
      <c r="L689" s="278" t="s">
        <v>4715</v>
      </c>
      <c r="M689" s="9"/>
      <c r="O689"/>
    </row>
    <row r="690" spans="2:15">
      <c r="B690" t="s">
        <v>16931</v>
      </c>
      <c r="C690" s="3" t="s">
        <v>19809</v>
      </c>
      <c r="D690" s="3" t="s">
        <v>4708</v>
      </c>
      <c r="E690" s="3" t="s">
        <v>4708</v>
      </c>
      <c r="F690" s="3">
        <v>87</v>
      </c>
      <c r="G690" s="277">
        <v>42997</v>
      </c>
      <c r="H690" s="278">
        <v>1</v>
      </c>
      <c r="I690" s="278">
        <v>556.41999999999996</v>
      </c>
      <c r="J690" s="278" t="s">
        <v>4753</v>
      </c>
      <c r="K690" s="278" t="s">
        <v>4753</v>
      </c>
      <c r="L690" s="278" t="s">
        <v>4715</v>
      </c>
      <c r="M690" s="9"/>
      <c r="O690"/>
    </row>
    <row r="691" spans="2:15">
      <c r="B691" t="s">
        <v>16149</v>
      </c>
      <c r="C691" s="3" t="s">
        <v>19809</v>
      </c>
      <c r="D691" s="3" t="s">
        <v>4708</v>
      </c>
      <c r="E691" s="3" t="s">
        <v>4708</v>
      </c>
      <c r="F691" s="3">
        <v>78</v>
      </c>
      <c r="G691" s="277">
        <v>42996</v>
      </c>
      <c r="H691" s="278">
        <v>1</v>
      </c>
      <c r="I691" s="278">
        <v>1363.76</v>
      </c>
      <c r="J691" s="278" t="s">
        <v>4753</v>
      </c>
      <c r="K691" s="278" t="s">
        <v>4753</v>
      </c>
      <c r="L691" s="278" t="s">
        <v>4715</v>
      </c>
      <c r="M691" s="9"/>
      <c r="O691"/>
    </row>
    <row r="692" spans="2:15">
      <c r="B692" t="s">
        <v>15598</v>
      </c>
      <c r="C692" s="3" t="s">
        <v>19809</v>
      </c>
      <c r="D692" s="3" t="s">
        <v>4708</v>
      </c>
      <c r="E692" s="3" t="s">
        <v>4708</v>
      </c>
      <c r="F692" s="3">
        <v>73</v>
      </c>
      <c r="G692" s="277">
        <v>42996</v>
      </c>
      <c r="H692" s="278">
        <v>1</v>
      </c>
      <c r="I692" s="278">
        <v>111.28</v>
      </c>
      <c r="J692" s="278" t="s">
        <v>4753</v>
      </c>
      <c r="K692" s="278" t="s">
        <v>4753</v>
      </c>
      <c r="L692" s="278" t="s">
        <v>4715</v>
      </c>
      <c r="M692" s="9"/>
      <c r="O692"/>
    </row>
    <row r="693" spans="2:15">
      <c r="B693" t="s">
        <v>19905</v>
      </c>
      <c r="C693" s="3" t="s">
        <v>19809</v>
      </c>
      <c r="D693" s="3" t="s">
        <v>4708</v>
      </c>
      <c r="E693" s="3" t="s">
        <v>4708</v>
      </c>
      <c r="F693" s="3">
        <v>76</v>
      </c>
      <c r="G693" s="277">
        <v>42991</v>
      </c>
      <c r="H693" s="278">
        <v>1</v>
      </c>
      <c r="I693" s="278">
        <v>333.85</v>
      </c>
      <c r="J693" s="278" t="s">
        <v>4753</v>
      </c>
      <c r="K693" s="278" t="s">
        <v>4753</v>
      </c>
      <c r="L693" s="278" t="s">
        <v>4715</v>
      </c>
      <c r="M693" s="9"/>
      <c r="O693"/>
    </row>
    <row r="694" spans="2:15">
      <c r="B694" t="s">
        <v>16316</v>
      </c>
      <c r="C694" s="3" t="s">
        <v>19809</v>
      </c>
      <c r="D694" s="3" t="s">
        <v>4708</v>
      </c>
      <c r="E694" s="3" t="s">
        <v>4708</v>
      </c>
      <c r="F694" s="3">
        <v>80</v>
      </c>
      <c r="G694" s="277">
        <v>42991</v>
      </c>
      <c r="H694" s="278">
        <v>2</v>
      </c>
      <c r="I694" s="278">
        <v>1920.18</v>
      </c>
      <c r="J694" s="278" t="s">
        <v>4753</v>
      </c>
      <c r="K694" s="278" t="s">
        <v>4753</v>
      </c>
      <c r="L694" s="278" t="s">
        <v>4715</v>
      </c>
      <c r="M694" s="9"/>
      <c r="O694"/>
    </row>
    <row r="695" spans="2:15">
      <c r="B695" t="s">
        <v>18691</v>
      </c>
      <c r="C695" s="3" t="s">
        <v>19809</v>
      </c>
      <c r="D695" s="3" t="s">
        <v>4708</v>
      </c>
      <c r="E695" s="3" t="s">
        <v>4708</v>
      </c>
      <c r="F695" s="3">
        <v>140</v>
      </c>
      <c r="G695" s="277">
        <v>42990</v>
      </c>
      <c r="H695" s="278">
        <v>2</v>
      </c>
      <c r="I695" s="278">
        <v>4116.49</v>
      </c>
      <c r="J695" s="278" t="s">
        <v>4753</v>
      </c>
      <c r="K695" s="278" t="s">
        <v>4753</v>
      </c>
      <c r="L695" s="278" t="s">
        <v>4715</v>
      </c>
      <c r="M695" s="9"/>
      <c r="O695"/>
    </row>
    <row r="696" spans="2:15">
      <c r="B696" t="s">
        <v>19071</v>
      </c>
      <c r="C696" s="3" t="s">
        <v>19809</v>
      </c>
      <c r="D696" s="3" t="s">
        <v>4708</v>
      </c>
      <c r="E696" s="3" t="s">
        <v>4708</v>
      </c>
      <c r="F696" s="3">
        <v>164</v>
      </c>
      <c r="G696" s="277">
        <v>42990</v>
      </c>
      <c r="H696" s="278">
        <v>2</v>
      </c>
      <c r="I696" s="278">
        <v>5286.74</v>
      </c>
      <c r="J696" s="278" t="s">
        <v>4753</v>
      </c>
      <c r="K696" s="278" t="s">
        <v>4753</v>
      </c>
      <c r="L696" s="278" t="s">
        <v>4715</v>
      </c>
      <c r="M696" s="9"/>
      <c r="O696"/>
    </row>
    <row r="697" spans="2:15">
      <c r="B697" t="s">
        <v>18801</v>
      </c>
      <c r="C697" s="3" t="s">
        <v>19809</v>
      </c>
      <c r="D697" s="3" t="s">
        <v>4708</v>
      </c>
      <c r="E697" s="3" t="s">
        <v>4708</v>
      </c>
      <c r="F697" s="3">
        <v>146</v>
      </c>
      <c r="G697" s="277">
        <v>42989</v>
      </c>
      <c r="H697" s="278">
        <v>2</v>
      </c>
      <c r="I697" s="278">
        <v>9555.7199999999993</v>
      </c>
      <c r="J697" s="278" t="s">
        <v>5197</v>
      </c>
      <c r="K697" s="278" t="s">
        <v>13150</v>
      </c>
      <c r="L697" s="278" t="s">
        <v>4715</v>
      </c>
      <c r="M697" s="9"/>
      <c r="O697"/>
    </row>
    <row r="698" spans="2:15">
      <c r="B698" t="s">
        <v>19118</v>
      </c>
      <c r="C698" s="3" t="s">
        <v>19809</v>
      </c>
      <c r="D698" s="3" t="s">
        <v>4708</v>
      </c>
      <c r="E698" s="3" t="s">
        <v>4708</v>
      </c>
      <c r="F698" s="3">
        <v>168</v>
      </c>
      <c r="G698" s="277">
        <v>42987</v>
      </c>
      <c r="H698" s="278">
        <v>1</v>
      </c>
      <c r="I698" s="278">
        <v>4897.24</v>
      </c>
      <c r="J698" s="278" t="s">
        <v>4753</v>
      </c>
      <c r="K698" s="278" t="s">
        <v>4753</v>
      </c>
      <c r="L698" s="278" t="s">
        <v>4715</v>
      </c>
      <c r="M698" s="9"/>
      <c r="O698"/>
    </row>
    <row r="699" spans="2:15">
      <c r="B699" t="s">
        <v>18925</v>
      </c>
      <c r="C699" s="3" t="s">
        <v>19809</v>
      </c>
      <c r="D699" s="3" t="s">
        <v>4708</v>
      </c>
      <c r="E699" s="3" t="s">
        <v>4708</v>
      </c>
      <c r="F699" s="3">
        <v>153</v>
      </c>
      <c r="G699" s="277">
        <v>42986</v>
      </c>
      <c r="H699" s="278">
        <v>1</v>
      </c>
      <c r="I699" s="278">
        <v>14554.12</v>
      </c>
      <c r="J699" s="278" t="s">
        <v>4753</v>
      </c>
      <c r="K699" s="278" t="s">
        <v>4753</v>
      </c>
      <c r="L699" s="278" t="s">
        <v>4715</v>
      </c>
      <c r="M699" s="9"/>
      <c r="O699"/>
    </row>
    <row r="700" spans="2:15">
      <c r="B700" t="s">
        <v>17618</v>
      </c>
      <c r="C700" s="3" t="s">
        <v>19809</v>
      </c>
      <c r="D700" s="3" t="s">
        <v>4708</v>
      </c>
      <c r="E700" s="3" t="s">
        <v>4708</v>
      </c>
      <c r="F700" s="3">
        <v>101</v>
      </c>
      <c r="G700" s="277">
        <v>42983</v>
      </c>
      <c r="H700" s="278">
        <v>1</v>
      </c>
      <c r="I700" s="278">
        <v>1363.76</v>
      </c>
      <c r="J700" s="278" t="s">
        <v>4753</v>
      </c>
      <c r="K700" s="278" t="s">
        <v>4753</v>
      </c>
      <c r="L700" s="278" t="s">
        <v>4715</v>
      </c>
      <c r="M700" s="9"/>
      <c r="O700"/>
    </row>
    <row r="701" spans="2:15">
      <c r="B701" t="s">
        <v>16917</v>
      </c>
      <c r="C701" s="3" t="s">
        <v>19809</v>
      </c>
      <c r="D701" s="3" t="s">
        <v>4708</v>
      </c>
      <c r="E701" s="3" t="s">
        <v>4708</v>
      </c>
      <c r="F701" s="3">
        <v>86</v>
      </c>
      <c r="G701" s="277">
        <v>42983</v>
      </c>
      <c r="H701" s="278">
        <v>2</v>
      </c>
      <c r="I701" s="278">
        <v>1920.18</v>
      </c>
      <c r="J701" s="278" t="s">
        <v>4753</v>
      </c>
      <c r="K701" s="278" t="s">
        <v>4753</v>
      </c>
      <c r="L701" s="278" t="s">
        <v>4715</v>
      </c>
      <c r="M701" s="9"/>
      <c r="O701"/>
    </row>
    <row r="702" spans="2:15">
      <c r="B702" t="s">
        <v>19467</v>
      </c>
      <c r="C702" s="3" t="s">
        <v>19809</v>
      </c>
      <c r="D702" s="3" t="s">
        <v>4708</v>
      </c>
      <c r="E702" s="3" t="s">
        <v>4708</v>
      </c>
      <c r="F702" s="3">
        <v>190</v>
      </c>
      <c r="G702" s="277">
        <v>42982</v>
      </c>
      <c r="H702" s="278">
        <v>1</v>
      </c>
      <c r="I702" s="278">
        <v>1374.56</v>
      </c>
      <c r="J702" s="278" t="s">
        <v>4753</v>
      </c>
      <c r="K702" s="278" t="s">
        <v>4753</v>
      </c>
      <c r="L702" s="278" t="s">
        <v>4715</v>
      </c>
      <c r="M702" s="9"/>
      <c r="O702"/>
    </row>
    <row r="703" spans="2:15">
      <c r="B703" t="s">
        <v>19906</v>
      </c>
      <c r="C703" s="3" t="s">
        <v>19809</v>
      </c>
      <c r="D703" s="3" t="s">
        <v>4708</v>
      </c>
      <c r="E703" s="3" t="s">
        <v>4708</v>
      </c>
      <c r="F703" s="3">
        <v>80</v>
      </c>
      <c r="G703" s="277">
        <v>42979</v>
      </c>
      <c r="H703" s="278">
        <v>1</v>
      </c>
      <c r="I703" s="278">
        <v>333.85</v>
      </c>
      <c r="J703" s="278" t="s">
        <v>4753</v>
      </c>
      <c r="K703" s="278" t="s">
        <v>4753</v>
      </c>
      <c r="L703" s="278" t="s">
        <v>4715</v>
      </c>
      <c r="M703" s="9"/>
      <c r="O703"/>
    </row>
    <row r="704" spans="2:15">
      <c r="B704" t="s">
        <v>18080</v>
      </c>
      <c r="C704" s="3" t="s">
        <v>19809</v>
      </c>
      <c r="D704" s="3" t="s">
        <v>4708</v>
      </c>
      <c r="E704" s="3" t="s">
        <v>4708</v>
      </c>
      <c r="F704" s="3">
        <v>115</v>
      </c>
      <c r="G704" s="277">
        <v>42976</v>
      </c>
      <c r="H704" s="278">
        <v>1</v>
      </c>
      <c r="I704" s="278">
        <v>1363.76</v>
      </c>
      <c r="J704" s="278" t="s">
        <v>4753</v>
      </c>
      <c r="K704" s="278" t="s">
        <v>4753</v>
      </c>
      <c r="L704" s="278" t="s">
        <v>4715</v>
      </c>
      <c r="M704" s="9"/>
      <c r="O704"/>
    </row>
    <row r="705" spans="2:15">
      <c r="B705" t="s">
        <v>19907</v>
      </c>
      <c r="C705" s="3" t="s">
        <v>19809</v>
      </c>
      <c r="D705" s="3" t="s">
        <v>4708</v>
      </c>
      <c r="E705" s="3" t="s">
        <v>4708</v>
      </c>
      <c r="F705" s="3">
        <v>85</v>
      </c>
      <c r="G705" s="277">
        <v>42976</v>
      </c>
      <c r="H705" s="278">
        <v>1</v>
      </c>
      <c r="I705" s="278">
        <v>166.93</v>
      </c>
      <c r="J705" s="278" t="s">
        <v>4753</v>
      </c>
      <c r="K705" s="278" t="s">
        <v>4753</v>
      </c>
      <c r="L705" s="278" t="s">
        <v>4715</v>
      </c>
      <c r="M705" s="9"/>
      <c r="O705"/>
    </row>
    <row r="706" spans="2:15">
      <c r="B706" t="s">
        <v>19417</v>
      </c>
      <c r="C706" s="3" t="s">
        <v>19809</v>
      </c>
      <c r="D706" s="3" t="s">
        <v>4708</v>
      </c>
      <c r="E706" s="3" t="s">
        <v>4708</v>
      </c>
      <c r="F706" s="3">
        <v>187</v>
      </c>
      <c r="G706" s="277">
        <v>42975</v>
      </c>
      <c r="H706" s="278">
        <v>1</v>
      </c>
      <c r="I706" s="278">
        <v>4304.3900000000003</v>
      </c>
      <c r="J706" s="278" t="s">
        <v>4726</v>
      </c>
      <c r="K706" s="278" t="s">
        <v>19418</v>
      </c>
      <c r="L706" s="278" t="s">
        <v>4715</v>
      </c>
      <c r="M706" s="9"/>
      <c r="O706"/>
    </row>
    <row r="707" spans="2:15">
      <c r="B707" t="s">
        <v>19908</v>
      </c>
      <c r="C707" s="3" t="s">
        <v>19809</v>
      </c>
      <c r="D707" s="3" t="s">
        <v>4708</v>
      </c>
      <c r="E707" s="3" t="s">
        <v>4708</v>
      </c>
      <c r="F707" s="3">
        <v>109</v>
      </c>
      <c r="G707" s="277">
        <v>42972</v>
      </c>
      <c r="H707" s="278">
        <v>1</v>
      </c>
      <c r="I707" s="278">
        <v>3134.46</v>
      </c>
      <c r="J707" s="278" t="s">
        <v>5324</v>
      </c>
      <c r="K707" s="278" t="s">
        <v>14068</v>
      </c>
      <c r="L707" s="278" t="s">
        <v>4715</v>
      </c>
      <c r="M707" s="9"/>
      <c r="O707"/>
    </row>
    <row r="708" spans="2:15">
      <c r="B708" t="s">
        <v>18580</v>
      </c>
      <c r="C708" s="3" t="s">
        <v>19809</v>
      </c>
      <c r="D708" s="3" t="s">
        <v>4708</v>
      </c>
      <c r="E708" s="3" t="s">
        <v>4708</v>
      </c>
      <c r="F708" s="3">
        <v>134</v>
      </c>
      <c r="G708" s="277">
        <v>42968</v>
      </c>
      <c r="H708" s="278">
        <v>2</v>
      </c>
      <c r="I708" s="278">
        <v>4116.49</v>
      </c>
      <c r="J708" s="278" t="s">
        <v>5324</v>
      </c>
      <c r="K708" s="278" t="s">
        <v>18581</v>
      </c>
      <c r="L708" s="278" t="s">
        <v>4715</v>
      </c>
      <c r="M708" s="9"/>
      <c r="O708"/>
    </row>
    <row r="709" spans="2:15">
      <c r="B709" t="s">
        <v>19117</v>
      </c>
      <c r="C709" s="3" t="s">
        <v>19809</v>
      </c>
      <c r="D709" s="3" t="s">
        <v>4708</v>
      </c>
      <c r="E709" s="3" t="s">
        <v>4708</v>
      </c>
      <c r="F709" s="3">
        <v>168</v>
      </c>
      <c r="G709" s="277">
        <v>42968</v>
      </c>
      <c r="H709" s="278">
        <v>1</v>
      </c>
      <c r="I709" s="278">
        <v>1951.46</v>
      </c>
      <c r="J709" s="278" t="s">
        <v>5197</v>
      </c>
      <c r="K709" s="278" t="s">
        <v>15530</v>
      </c>
      <c r="L709" s="278" t="s">
        <v>4715</v>
      </c>
      <c r="M709" s="9"/>
      <c r="O709"/>
    </row>
    <row r="710" spans="2:15">
      <c r="B710" t="s">
        <v>19454</v>
      </c>
      <c r="C710" s="3" t="s">
        <v>19809</v>
      </c>
      <c r="D710" s="3" t="s">
        <v>4708</v>
      </c>
      <c r="E710" s="3" t="s">
        <v>4708</v>
      </c>
      <c r="F710" s="3">
        <v>189</v>
      </c>
      <c r="G710" s="277">
        <v>42964</v>
      </c>
      <c r="H710" s="278">
        <v>1</v>
      </c>
      <c r="I710" s="278">
        <v>4304.3900000000003</v>
      </c>
      <c r="J710" s="278" t="s">
        <v>4726</v>
      </c>
      <c r="K710" s="278" t="s">
        <v>11774</v>
      </c>
      <c r="L710" s="278" t="s">
        <v>4715</v>
      </c>
      <c r="M710" s="9"/>
      <c r="O710"/>
    </row>
    <row r="711" spans="2:15">
      <c r="B711" t="s">
        <v>18724</v>
      </c>
      <c r="C711" s="3" t="s">
        <v>19809</v>
      </c>
      <c r="D711" s="3" t="s">
        <v>4708</v>
      </c>
      <c r="E711" s="3" t="s">
        <v>4708</v>
      </c>
      <c r="F711" s="3">
        <v>142</v>
      </c>
      <c r="G711" s="277">
        <v>42963</v>
      </c>
      <c r="H711" s="278">
        <v>1</v>
      </c>
      <c r="I711" s="278">
        <v>1363.76</v>
      </c>
      <c r="J711" s="278" t="s">
        <v>4726</v>
      </c>
      <c r="K711" s="278" t="s">
        <v>5972</v>
      </c>
      <c r="L711" s="278" t="s">
        <v>4715</v>
      </c>
      <c r="M711" s="9"/>
      <c r="O711"/>
    </row>
    <row r="712" spans="2:15">
      <c r="B712" t="s">
        <v>19909</v>
      </c>
      <c r="C712" s="3" t="s">
        <v>19809</v>
      </c>
      <c r="D712" s="3" t="s">
        <v>4708</v>
      </c>
      <c r="E712" s="3" t="s">
        <v>4708</v>
      </c>
      <c r="F712" s="3">
        <v>83</v>
      </c>
      <c r="G712" s="277">
        <v>42962</v>
      </c>
      <c r="H712" s="278">
        <v>1</v>
      </c>
      <c r="I712" s="278">
        <v>6367.51</v>
      </c>
      <c r="J712" s="278" t="s">
        <v>4753</v>
      </c>
      <c r="K712" s="278" t="s">
        <v>4753</v>
      </c>
      <c r="L712" s="278" t="s">
        <v>4715</v>
      </c>
      <c r="M712" s="9"/>
      <c r="O712"/>
    </row>
    <row r="713" spans="2:15">
      <c r="B713" t="s">
        <v>19307</v>
      </c>
      <c r="C713" s="3" t="s">
        <v>19809</v>
      </c>
      <c r="D713" s="3" t="s">
        <v>4708</v>
      </c>
      <c r="E713" s="3" t="s">
        <v>4708</v>
      </c>
      <c r="F713" s="3">
        <v>181</v>
      </c>
      <c r="G713" s="277">
        <v>42962</v>
      </c>
      <c r="H713" s="278">
        <v>1</v>
      </c>
      <c r="I713" s="278">
        <v>2974.63</v>
      </c>
      <c r="J713" s="278" t="s">
        <v>5324</v>
      </c>
      <c r="K713" s="278" t="s">
        <v>17523</v>
      </c>
      <c r="L713" s="278" t="s">
        <v>4715</v>
      </c>
      <c r="M713" s="9"/>
      <c r="O713"/>
    </row>
    <row r="714" spans="2:15">
      <c r="B714" t="s">
        <v>17297</v>
      </c>
      <c r="C714" s="3" t="s">
        <v>19809</v>
      </c>
      <c r="D714" s="3" t="s">
        <v>4708</v>
      </c>
      <c r="E714" s="3" t="s">
        <v>4708</v>
      </c>
      <c r="F714" s="3">
        <v>94</v>
      </c>
      <c r="G714" s="277">
        <v>42958</v>
      </c>
      <c r="H714" s="278">
        <v>1</v>
      </c>
      <c r="I714" s="278">
        <v>6367.51</v>
      </c>
      <c r="J714" s="278" t="s">
        <v>5324</v>
      </c>
      <c r="K714" s="278" t="s">
        <v>17298</v>
      </c>
      <c r="L714" s="278" t="s">
        <v>4715</v>
      </c>
      <c r="M714" s="9"/>
      <c r="O714"/>
    </row>
    <row r="715" spans="2:15">
      <c r="B715" t="s">
        <v>18169</v>
      </c>
      <c r="C715" s="3" t="s">
        <v>19809</v>
      </c>
      <c r="D715" s="3" t="s">
        <v>4708</v>
      </c>
      <c r="E715" s="3" t="s">
        <v>4708</v>
      </c>
      <c r="F715" s="3">
        <v>118</v>
      </c>
      <c r="G715" s="277">
        <v>42956</v>
      </c>
      <c r="H715" s="278">
        <v>2</v>
      </c>
      <c r="I715" s="278">
        <v>5668.15</v>
      </c>
      <c r="J715" s="278" t="s">
        <v>4726</v>
      </c>
      <c r="K715" s="278" t="s">
        <v>11774</v>
      </c>
      <c r="L715" s="278" t="s">
        <v>4715</v>
      </c>
      <c r="M715" s="9"/>
      <c r="O715"/>
    </row>
    <row r="716" spans="2:15">
      <c r="B716" t="s">
        <v>17651</v>
      </c>
      <c r="C716" s="3" t="s">
        <v>19809</v>
      </c>
      <c r="D716" s="3" t="s">
        <v>4708</v>
      </c>
      <c r="E716" s="3" t="s">
        <v>4708</v>
      </c>
      <c r="F716" s="3">
        <v>102</v>
      </c>
      <c r="G716" s="277">
        <v>42956</v>
      </c>
      <c r="H716" s="278">
        <v>1</v>
      </c>
      <c r="I716" s="278">
        <v>1363.76</v>
      </c>
      <c r="J716" s="278" t="s">
        <v>4726</v>
      </c>
      <c r="K716" s="278" t="s">
        <v>5228</v>
      </c>
      <c r="L716" s="278" t="s">
        <v>4715</v>
      </c>
      <c r="M716" s="9"/>
      <c r="O716"/>
    </row>
    <row r="717" spans="2:15">
      <c r="B717" t="s">
        <v>19910</v>
      </c>
      <c r="C717" s="3" t="s">
        <v>19809</v>
      </c>
      <c r="D717" s="3" t="s">
        <v>4708</v>
      </c>
      <c r="E717" s="3" t="s">
        <v>4708</v>
      </c>
      <c r="F717" s="3">
        <v>85</v>
      </c>
      <c r="G717" s="277">
        <v>42955</v>
      </c>
      <c r="H717" s="278">
        <v>1</v>
      </c>
      <c r="I717" s="278">
        <v>333.85</v>
      </c>
      <c r="J717" s="278" t="s">
        <v>4753</v>
      </c>
      <c r="K717" s="278" t="s">
        <v>4753</v>
      </c>
      <c r="L717" s="278" t="s">
        <v>4715</v>
      </c>
      <c r="M717" s="9"/>
      <c r="O717"/>
    </row>
    <row r="718" spans="2:15">
      <c r="B718" t="s">
        <v>19000</v>
      </c>
      <c r="C718" s="3" t="s">
        <v>19809</v>
      </c>
      <c r="D718" s="3" t="s">
        <v>4708</v>
      </c>
      <c r="E718" s="3" t="s">
        <v>4708</v>
      </c>
      <c r="F718" s="3">
        <v>159</v>
      </c>
      <c r="G718" s="277">
        <v>42951</v>
      </c>
      <c r="H718" s="278">
        <v>1</v>
      </c>
      <c r="I718" s="278">
        <v>1374.56</v>
      </c>
      <c r="J718" s="278" t="s">
        <v>5324</v>
      </c>
      <c r="K718" s="278" t="s">
        <v>19001</v>
      </c>
      <c r="L718" s="278" t="s">
        <v>4715</v>
      </c>
      <c r="M718" s="9"/>
      <c r="O718"/>
    </row>
    <row r="719" spans="2:15">
      <c r="B719" t="s">
        <v>16791</v>
      </c>
      <c r="C719" s="3" t="s">
        <v>19809</v>
      </c>
      <c r="D719" s="3" t="s">
        <v>4708</v>
      </c>
      <c r="E719" s="3" t="s">
        <v>4708</v>
      </c>
      <c r="F719" s="3">
        <v>85</v>
      </c>
      <c r="G719" s="277">
        <v>42948</v>
      </c>
      <c r="H719" s="278">
        <v>1</v>
      </c>
      <c r="I719" s="278">
        <v>3525.62</v>
      </c>
      <c r="J719" s="278" t="s">
        <v>5324</v>
      </c>
      <c r="K719" s="278" t="s">
        <v>12706</v>
      </c>
      <c r="L719" s="278" t="s">
        <v>4715</v>
      </c>
      <c r="M719" s="9"/>
      <c r="O719"/>
    </row>
    <row r="720" spans="2:15">
      <c r="B720" t="s">
        <v>19773</v>
      </c>
      <c r="C720" s="3" t="s">
        <v>19809</v>
      </c>
      <c r="D720" s="3" t="s">
        <v>4708</v>
      </c>
      <c r="E720" s="3" t="s">
        <v>4708</v>
      </c>
      <c r="F720" s="3">
        <v>229</v>
      </c>
      <c r="G720" s="277">
        <v>42947</v>
      </c>
      <c r="H720" s="278">
        <v>2</v>
      </c>
      <c r="I720" s="278">
        <v>6042.26</v>
      </c>
      <c r="J720" s="278" t="s">
        <v>5324</v>
      </c>
      <c r="K720" s="278" t="s">
        <v>16110</v>
      </c>
      <c r="L720" s="278" t="s">
        <v>4715</v>
      </c>
      <c r="M720" s="9"/>
      <c r="O720"/>
    </row>
    <row r="721" spans="2:15">
      <c r="B721" t="s">
        <v>19911</v>
      </c>
      <c r="C721" s="3" t="s">
        <v>19809</v>
      </c>
      <c r="D721" s="3" t="s">
        <v>4708</v>
      </c>
      <c r="E721" s="3" t="s">
        <v>4708</v>
      </c>
      <c r="F721" s="3">
        <v>72</v>
      </c>
      <c r="G721" s="277">
        <v>42947</v>
      </c>
      <c r="H721" s="278">
        <v>1</v>
      </c>
      <c r="I721" s="278">
        <v>333.85</v>
      </c>
      <c r="J721" s="278" t="s">
        <v>4753</v>
      </c>
      <c r="K721" s="278" t="s">
        <v>4753</v>
      </c>
      <c r="L721" s="278" t="s">
        <v>4715</v>
      </c>
      <c r="M721" s="9"/>
      <c r="O721"/>
    </row>
    <row r="722" spans="2:15">
      <c r="B722" t="s">
        <v>19378</v>
      </c>
      <c r="C722" s="3" t="s">
        <v>19809</v>
      </c>
      <c r="D722" s="3" t="s">
        <v>4708</v>
      </c>
      <c r="E722" s="3" t="s">
        <v>4708</v>
      </c>
      <c r="F722" s="3">
        <v>184</v>
      </c>
      <c r="G722" s="277">
        <v>42947</v>
      </c>
      <c r="H722" s="278">
        <v>1</v>
      </c>
      <c r="I722" s="278">
        <v>11597.16</v>
      </c>
      <c r="J722" s="278" t="s">
        <v>5324</v>
      </c>
      <c r="K722" s="278" t="s">
        <v>12706</v>
      </c>
      <c r="L722" s="278" t="s">
        <v>4715</v>
      </c>
      <c r="M722" s="9"/>
      <c r="O722"/>
    </row>
    <row r="723" spans="2:15">
      <c r="B723" t="s">
        <v>19776</v>
      </c>
      <c r="C723" s="3" t="s">
        <v>19809</v>
      </c>
      <c r="D723" s="3" t="s">
        <v>4708</v>
      </c>
      <c r="E723" s="3" t="s">
        <v>4708</v>
      </c>
      <c r="F723" s="3">
        <v>230</v>
      </c>
      <c r="G723" s="277">
        <v>42945</v>
      </c>
      <c r="H723" s="278">
        <v>2</v>
      </c>
      <c r="I723" s="278">
        <v>6042.26</v>
      </c>
      <c r="J723" s="278" t="s">
        <v>5324</v>
      </c>
      <c r="K723" s="278" t="s">
        <v>6241</v>
      </c>
      <c r="L723" s="278" t="s">
        <v>4715</v>
      </c>
      <c r="M723" s="9"/>
      <c r="O723"/>
    </row>
    <row r="724" spans="2:15">
      <c r="B724" t="s">
        <v>19584</v>
      </c>
      <c r="C724" s="3" t="s">
        <v>19809</v>
      </c>
      <c r="D724" s="3" t="s">
        <v>4708</v>
      </c>
      <c r="E724" s="3" t="s">
        <v>4708</v>
      </c>
      <c r="F724" s="3">
        <v>198</v>
      </c>
      <c r="G724" s="277">
        <v>42945</v>
      </c>
      <c r="H724" s="278">
        <v>1</v>
      </c>
      <c r="I724" s="278">
        <v>2806.56</v>
      </c>
      <c r="J724" s="278" t="s">
        <v>5197</v>
      </c>
      <c r="K724" s="278" t="s">
        <v>12599</v>
      </c>
      <c r="L724" s="278" t="s">
        <v>4715</v>
      </c>
      <c r="M724" s="9"/>
      <c r="O724"/>
    </row>
    <row r="725" spans="2:15">
      <c r="B725" t="s">
        <v>16010</v>
      </c>
      <c r="C725" s="3" t="s">
        <v>19809</v>
      </c>
      <c r="D725" s="3" t="s">
        <v>4708</v>
      </c>
      <c r="E725" s="3" t="s">
        <v>4708</v>
      </c>
      <c r="F725" s="3">
        <v>76</v>
      </c>
      <c r="G725" s="277">
        <v>42944</v>
      </c>
      <c r="H725" s="278">
        <v>1</v>
      </c>
      <c r="I725" s="278">
        <v>1363.76</v>
      </c>
      <c r="J725" s="278" t="s">
        <v>5324</v>
      </c>
      <c r="K725" s="278" t="s">
        <v>15871</v>
      </c>
      <c r="L725" s="278" t="s">
        <v>4715</v>
      </c>
      <c r="M725" s="9"/>
      <c r="O725"/>
    </row>
    <row r="726" spans="2:15">
      <c r="B726" t="s">
        <v>19912</v>
      </c>
      <c r="C726" s="3" t="s">
        <v>19809</v>
      </c>
      <c r="D726" s="3" t="s">
        <v>4708</v>
      </c>
      <c r="E726" s="3" t="s">
        <v>4708</v>
      </c>
      <c r="F726" s="3">
        <v>79</v>
      </c>
      <c r="G726" s="277">
        <v>42943</v>
      </c>
      <c r="H726" s="278">
        <v>1</v>
      </c>
      <c r="I726" s="278">
        <v>1363.76</v>
      </c>
      <c r="J726" s="278" t="s">
        <v>4753</v>
      </c>
      <c r="K726" s="278" t="s">
        <v>4753</v>
      </c>
      <c r="L726" s="278" t="s">
        <v>4715</v>
      </c>
      <c r="M726" s="9"/>
      <c r="O726"/>
    </row>
    <row r="727" spans="2:15">
      <c r="B727" t="s">
        <v>17152</v>
      </c>
      <c r="C727" s="3" t="s">
        <v>19809</v>
      </c>
      <c r="D727" s="3" t="s">
        <v>4708</v>
      </c>
      <c r="E727" s="3" t="s">
        <v>4708</v>
      </c>
      <c r="F727" s="3">
        <v>90</v>
      </c>
      <c r="G727" s="277">
        <v>42942</v>
      </c>
      <c r="H727" s="278">
        <v>1</v>
      </c>
      <c r="I727" s="278">
        <v>556.41999999999996</v>
      </c>
      <c r="J727" s="278" t="s">
        <v>4726</v>
      </c>
      <c r="K727" s="278" t="s">
        <v>5228</v>
      </c>
      <c r="L727" s="278" t="s">
        <v>4715</v>
      </c>
      <c r="M727" s="9"/>
      <c r="O727"/>
    </row>
    <row r="728" spans="2:15">
      <c r="B728" t="s">
        <v>19913</v>
      </c>
      <c r="C728" s="3" t="s">
        <v>19809</v>
      </c>
      <c r="D728" s="3" t="s">
        <v>4708</v>
      </c>
      <c r="E728" s="3" t="s">
        <v>4708</v>
      </c>
      <c r="F728" s="3">
        <v>133</v>
      </c>
      <c r="G728" s="277">
        <v>42940</v>
      </c>
      <c r="H728" s="278">
        <v>1</v>
      </c>
      <c r="I728" s="278">
        <v>1363.76</v>
      </c>
      <c r="J728" s="278" t="s">
        <v>4753</v>
      </c>
      <c r="K728" s="278" t="s">
        <v>4753</v>
      </c>
      <c r="L728" s="278" t="s">
        <v>4715</v>
      </c>
      <c r="M728" s="9"/>
      <c r="O728"/>
    </row>
    <row r="729" spans="2:15">
      <c r="B729" t="s">
        <v>16634</v>
      </c>
      <c r="C729" s="3" t="s">
        <v>19809</v>
      </c>
      <c r="D729" s="3" t="s">
        <v>4708</v>
      </c>
      <c r="E729" s="3" t="s">
        <v>4708</v>
      </c>
      <c r="F729" s="3">
        <v>83</v>
      </c>
      <c r="G729" s="277">
        <v>42938</v>
      </c>
      <c r="H729" s="278">
        <v>1</v>
      </c>
      <c r="I729" s="278">
        <v>111.28</v>
      </c>
      <c r="J729" s="278" t="s">
        <v>4726</v>
      </c>
      <c r="K729" s="278" t="s">
        <v>5228</v>
      </c>
      <c r="L729" s="278" t="s">
        <v>4715</v>
      </c>
      <c r="M729" s="9"/>
      <c r="O729"/>
    </row>
    <row r="730" spans="2:15">
      <c r="B730" t="s">
        <v>16898</v>
      </c>
      <c r="C730" s="3" t="s">
        <v>19809</v>
      </c>
      <c r="D730" s="3" t="s">
        <v>4708</v>
      </c>
      <c r="E730" s="3" t="s">
        <v>4708</v>
      </c>
      <c r="F730" s="3">
        <v>86</v>
      </c>
      <c r="G730" s="277">
        <v>42937</v>
      </c>
      <c r="H730" s="278">
        <v>2</v>
      </c>
      <c r="I730" s="278">
        <v>1920.18</v>
      </c>
      <c r="J730" s="278" t="s">
        <v>5197</v>
      </c>
      <c r="K730" s="278" t="s">
        <v>10405</v>
      </c>
      <c r="L730" s="278" t="s">
        <v>4715</v>
      </c>
      <c r="M730" s="9"/>
      <c r="O730"/>
    </row>
    <row r="731" spans="2:15">
      <c r="B731" t="s">
        <v>17771</v>
      </c>
      <c r="C731" s="3" t="s">
        <v>19809</v>
      </c>
      <c r="D731" s="3" t="s">
        <v>4708</v>
      </c>
      <c r="E731" s="3" t="s">
        <v>4708</v>
      </c>
      <c r="F731" s="3">
        <v>106</v>
      </c>
      <c r="G731" s="277">
        <v>42937</v>
      </c>
      <c r="H731" s="278">
        <v>1</v>
      </c>
      <c r="I731" s="278">
        <v>4304.3900000000003</v>
      </c>
      <c r="J731" s="278" t="s">
        <v>4726</v>
      </c>
      <c r="K731" s="278" t="s">
        <v>4994</v>
      </c>
      <c r="L731" s="278" t="s">
        <v>4715</v>
      </c>
      <c r="M731" s="9"/>
      <c r="O731"/>
    </row>
    <row r="732" spans="2:15">
      <c r="B732" t="s">
        <v>19914</v>
      </c>
      <c r="C732" s="3" t="s">
        <v>19809</v>
      </c>
      <c r="D732" s="3" t="s">
        <v>4708</v>
      </c>
      <c r="E732" s="3" t="s">
        <v>4708</v>
      </c>
      <c r="F732" s="3">
        <v>97</v>
      </c>
      <c r="G732" s="277">
        <v>42933</v>
      </c>
      <c r="H732" s="278">
        <v>1</v>
      </c>
      <c r="I732" s="278">
        <v>389.49</v>
      </c>
      <c r="J732" s="278" t="s">
        <v>4753</v>
      </c>
      <c r="K732" s="278" t="s">
        <v>4753</v>
      </c>
      <c r="L732" s="278" t="s">
        <v>4715</v>
      </c>
      <c r="M732" s="9"/>
      <c r="O732"/>
    </row>
    <row r="733" spans="2:15">
      <c r="B733" t="s">
        <v>19252</v>
      </c>
      <c r="C733" s="3" t="s">
        <v>19809</v>
      </c>
      <c r="D733" s="3" t="s">
        <v>4708</v>
      </c>
      <c r="E733" s="3" t="s">
        <v>4708</v>
      </c>
      <c r="F733" s="3">
        <v>177</v>
      </c>
      <c r="G733" s="277">
        <v>42931</v>
      </c>
      <c r="H733" s="278">
        <v>2</v>
      </c>
      <c r="I733" s="278">
        <v>7623.6</v>
      </c>
      <c r="J733" s="278" t="s">
        <v>4726</v>
      </c>
      <c r="K733" s="278" t="s">
        <v>4994</v>
      </c>
      <c r="L733" s="278" t="s">
        <v>4715</v>
      </c>
      <c r="M733" s="9"/>
      <c r="O733"/>
    </row>
    <row r="734" spans="2:15">
      <c r="B734" t="s">
        <v>18265</v>
      </c>
      <c r="C734" s="3" t="s">
        <v>19809</v>
      </c>
      <c r="D734" s="3" t="s">
        <v>4708</v>
      </c>
      <c r="E734" s="3" t="s">
        <v>4708</v>
      </c>
      <c r="F734" s="3">
        <v>122</v>
      </c>
      <c r="G734" s="277">
        <v>42929</v>
      </c>
      <c r="H734" s="278">
        <v>2</v>
      </c>
      <c r="I734" s="278">
        <v>10671.9</v>
      </c>
      <c r="J734" s="278" t="s">
        <v>5197</v>
      </c>
      <c r="K734" s="278" t="s">
        <v>13565</v>
      </c>
      <c r="L734" s="278" t="s">
        <v>4715</v>
      </c>
      <c r="M734" s="9"/>
      <c r="O734"/>
    </row>
    <row r="735" spans="2:15">
      <c r="B735" t="s">
        <v>16111</v>
      </c>
      <c r="C735" s="3" t="s">
        <v>19809</v>
      </c>
      <c r="D735" s="3" t="s">
        <v>4708</v>
      </c>
      <c r="E735" s="3" t="s">
        <v>4708</v>
      </c>
      <c r="F735" s="3">
        <v>77</v>
      </c>
      <c r="G735" s="277">
        <v>42928</v>
      </c>
      <c r="H735" s="278">
        <v>1</v>
      </c>
      <c r="I735" s="278">
        <v>1363.76</v>
      </c>
      <c r="J735" s="278" t="s">
        <v>4726</v>
      </c>
      <c r="K735" s="278" t="s">
        <v>5188</v>
      </c>
      <c r="L735" s="278" t="s">
        <v>4715</v>
      </c>
      <c r="M735" s="9"/>
      <c r="O735"/>
    </row>
    <row r="736" spans="2:15">
      <c r="B736" t="s">
        <v>19915</v>
      </c>
      <c r="C736" s="3" t="s">
        <v>19809</v>
      </c>
      <c r="D736" s="3" t="s">
        <v>4708</v>
      </c>
      <c r="E736" s="3" t="s">
        <v>4708</v>
      </c>
      <c r="F736" s="3">
        <v>103</v>
      </c>
      <c r="G736" s="277">
        <v>42928</v>
      </c>
      <c r="H736" s="278">
        <v>1</v>
      </c>
      <c r="I736" s="278">
        <v>1363.76</v>
      </c>
      <c r="J736" s="278" t="s">
        <v>4753</v>
      </c>
      <c r="K736" s="278" t="s">
        <v>4753</v>
      </c>
      <c r="L736" s="278" t="s">
        <v>4715</v>
      </c>
      <c r="M736" s="9"/>
      <c r="O736"/>
    </row>
    <row r="737" spans="2:15">
      <c r="B737" t="s">
        <v>18494</v>
      </c>
      <c r="C737" s="3" t="s">
        <v>19809</v>
      </c>
      <c r="D737" s="3" t="s">
        <v>4708</v>
      </c>
      <c r="E737" s="3" t="s">
        <v>4708</v>
      </c>
      <c r="F737" s="3">
        <v>131</v>
      </c>
      <c r="G737" s="277">
        <v>42927</v>
      </c>
      <c r="H737" s="278">
        <v>2</v>
      </c>
      <c r="I737" s="278">
        <v>4116.49</v>
      </c>
      <c r="J737" s="278" t="s">
        <v>4726</v>
      </c>
      <c r="K737" s="278" t="s">
        <v>18495</v>
      </c>
      <c r="L737" s="278" t="s">
        <v>4715</v>
      </c>
      <c r="M737" s="9"/>
      <c r="O737"/>
    </row>
    <row r="738" spans="2:15">
      <c r="B738" t="s">
        <v>16269</v>
      </c>
      <c r="C738" s="3" t="s">
        <v>19809</v>
      </c>
      <c r="D738" s="3" t="s">
        <v>4708</v>
      </c>
      <c r="E738" s="3" t="s">
        <v>4708</v>
      </c>
      <c r="F738" s="3">
        <v>79</v>
      </c>
      <c r="G738" s="277">
        <v>42927</v>
      </c>
      <c r="H738" s="278">
        <v>1</v>
      </c>
      <c r="I738" s="278">
        <v>1363.76</v>
      </c>
      <c r="J738" s="278" t="s">
        <v>4726</v>
      </c>
      <c r="K738" s="278" t="s">
        <v>16271</v>
      </c>
      <c r="L738" s="278" t="s">
        <v>4715</v>
      </c>
      <c r="M738" s="9"/>
      <c r="O738"/>
    </row>
    <row r="739" spans="2:15">
      <c r="B739" t="s">
        <v>17734</v>
      </c>
      <c r="C739" s="3" t="s">
        <v>19809</v>
      </c>
      <c r="D739" s="3" t="s">
        <v>4708</v>
      </c>
      <c r="E739" s="3" t="s">
        <v>4708</v>
      </c>
      <c r="F739" s="3">
        <v>105</v>
      </c>
      <c r="G739" s="277">
        <v>42924</v>
      </c>
      <c r="H739" s="278">
        <v>1</v>
      </c>
      <c r="I739" s="278">
        <v>1363.76</v>
      </c>
      <c r="J739" s="278" t="s">
        <v>5324</v>
      </c>
      <c r="K739" s="278" t="s">
        <v>6241</v>
      </c>
      <c r="L739" s="278" t="s">
        <v>4715</v>
      </c>
      <c r="M739" s="9"/>
      <c r="O739"/>
    </row>
    <row r="740" spans="2:15">
      <c r="B740" t="s">
        <v>19916</v>
      </c>
      <c r="C740" s="3" t="s">
        <v>19809</v>
      </c>
      <c r="D740" s="3" t="s">
        <v>4708</v>
      </c>
      <c r="E740" s="3" t="s">
        <v>4708</v>
      </c>
      <c r="F740" s="3">
        <v>95</v>
      </c>
      <c r="G740" s="277">
        <v>42923</v>
      </c>
      <c r="H740" s="278">
        <v>1</v>
      </c>
      <c r="I740" s="278">
        <v>4304.3900000000003</v>
      </c>
      <c r="J740" s="278" t="s">
        <v>4753</v>
      </c>
      <c r="K740" s="278" t="s">
        <v>4753</v>
      </c>
      <c r="L740" s="278" t="s">
        <v>4715</v>
      </c>
      <c r="M740" s="9"/>
      <c r="O740"/>
    </row>
    <row r="741" spans="2:15">
      <c r="B741" t="s">
        <v>18978</v>
      </c>
      <c r="C741" s="3" t="s">
        <v>19809</v>
      </c>
      <c r="D741" s="3" t="s">
        <v>4708</v>
      </c>
      <c r="E741" s="3" t="s">
        <v>4708</v>
      </c>
      <c r="F741" s="3">
        <v>158</v>
      </c>
      <c r="G741" s="277">
        <v>42923</v>
      </c>
      <c r="H741" s="278">
        <v>1</v>
      </c>
      <c r="I741" s="278">
        <v>4304.3900000000003</v>
      </c>
      <c r="J741" s="278" t="s">
        <v>5324</v>
      </c>
      <c r="K741" s="278" t="s">
        <v>18979</v>
      </c>
      <c r="L741" s="278" t="s">
        <v>4715</v>
      </c>
      <c r="M741" s="9"/>
      <c r="O741"/>
    </row>
    <row r="742" spans="2:15">
      <c r="B742" t="s">
        <v>2913</v>
      </c>
      <c r="C742" s="3" t="s">
        <v>19809</v>
      </c>
      <c r="D742" s="3" t="s">
        <v>4708</v>
      </c>
      <c r="E742" s="3" t="s">
        <v>4708</v>
      </c>
      <c r="F742" s="3">
        <v>157</v>
      </c>
      <c r="G742" s="277">
        <v>42922</v>
      </c>
      <c r="H742" s="278">
        <v>2</v>
      </c>
      <c r="I742" s="278">
        <v>5286.74</v>
      </c>
      <c r="J742" s="278" t="s">
        <v>4726</v>
      </c>
      <c r="K742" s="278" t="s">
        <v>18966</v>
      </c>
      <c r="L742" s="278" t="s">
        <v>4715</v>
      </c>
      <c r="M742" s="9"/>
      <c r="O742"/>
    </row>
    <row r="743" spans="2:15">
      <c r="B743" t="s">
        <v>16176</v>
      </c>
      <c r="C743" s="3" t="s">
        <v>19809</v>
      </c>
      <c r="D743" s="3" t="s">
        <v>4708</v>
      </c>
      <c r="E743" s="3" t="s">
        <v>4708</v>
      </c>
      <c r="F743" s="3">
        <v>78</v>
      </c>
      <c r="G743" s="277">
        <v>42921</v>
      </c>
      <c r="H743" s="278">
        <v>1</v>
      </c>
      <c r="I743" s="278">
        <v>1363.76</v>
      </c>
      <c r="J743" s="278" t="s">
        <v>5197</v>
      </c>
      <c r="K743" s="278" t="s">
        <v>16178</v>
      </c>
      <c r="L743" s="278" t="s">
        <v>4715</v>
      </c>
      <c r="M743" s="9"/>
      <c r="O743"/>
    </row>
    <row r="744" spans="2:15">
      <c r="B744" t="s">
        <v>16869</v>
      </c>
      <c r="C744" s="3" t="s">
        <v>19809</v>
      </c>
      <c r="D744" s="3" t="s">
        <v>4708</v>
      </c>
      <c r="E744" s="3" t="s">
        <v>4708</v>
      </c>
      <c r="F744" s="3">
        <v>86</v>
      </c>
      <c r="G744" s="277">
        <v>42917</v>
      </c>
      <c r="H744" s="278">
        <v>1</v>
      </c>
      <c r="I744" s="278">
        <v>166.93</v>
      </c>
      <c r="J744" s="278" t="s">
        <v>4726</v>
      </c>
      <c r="K744" s="278" t="s">
        <v>4994</v>
      </c>
      <c r="L744" s="278" t="s">
        <v>4715</v>
      </c>
      <c r="M744" s="9"/>
      <c r="O744"/>
    </row>
    <row r="745" spans="2:15">
      <c r="B745" t="s">
        <v>16783</v>
      </c>
      <c r="C745" s="3" t="s">
        <v>19809</v>
      </c>
      <c r="D745" s="3" t="s">
        <v>4708</v>
      </c>
      <c r="E745" s="3" t="s">
        <v>4708</v>
      </c>
      <c r="F745" s="3">
        <v>85</v>
      </c>
      <c r="G745" s="277">
        <v>42916</v>
      </c>
      <c r="H745" s="278">
        <v>2</v>
      </c>
      <c r="I745" s="278">
        <v>2369.9899999999998</v>
      </c>
      <c r="J745" s="278" t="s">
        <v>4726</v>
      </c>
      <c r="K745" s="278" t="s">
        <v>4994</v>
      </c>
      <c r="L745" s="278" t="s">
        <v>4715</v>
      </c>
      <c r="M745" s="9"/>
      <c r="O745"/>
    </row>
    <row r="746" spans="2:15">
      <c r="B746" t="s">
        <v>17038</v>
      </c>
      <c r="C746" s="3" t="s">
        <v>19809</v>
      </c>
      <c r="D746" s="3" t="s">
        <v>4708</v>
      </c>
      <c r="E746" s="3" t="s">
        <v>4708</v>
      </c>
      <c r="F746" s="3">
        <v>88</v>
      </c>
      <c r="G746" s="277">
        <v>42915</v>
      </c>
      <c r="H746" s="278">
        <v>2</v>
      </c>
      <c r="I746" s="278">
        <v>500.78</v>
      </c>
      <c r="J746" s="278" t="s">
        <v>5324</v>
      </c>
      <c r="K746" s="278" t="s">
        <v>14068</v>
      </c>
      <c r="L746" s="278" t="s">
        <v>4715</v>
      </c>
      <c r="M746" s="9"/>
      <c r="O746"/>
    </row>
    <row r="747" spans="2:15">
      <c r="B747" t="s">
        <v>19917</v>
      </c>
      <c r="C747" s="3" t="s">
        <v>19809</v>
      </c>
      <c r="D747" s="3" t="s">
        <v>4708</v>
      </c>
      <c r="E747" s="3" t="s">
        <v>4708</v>
      </c>
      <c r="F747" s="3">
        <v>81</v>
      </c>
      <c r="G747" s="277">
        <v>42914</v>
      </c>
      <c r="H747" s="278">
        <v>1</v>
      </c>
      <c r="I747" s="278">
        <v>6367.51</v>
      </c>
      <c r="J747" s="278" t="s">
        <v>4753</v>
      </c>
      <c r="K747" s="278" t="s">
        <v>4753</v>
      </c>
      <c r="L747" s="278" t="s">
        <v>4715</v>
      </c>
      <c r="M747" s="9"/>
      <c r="O747"/>
    </row>
    <row r="748" spans="2:15">
      <c r="B748" t="s">
        <v>18465</v>
      </c>
      <c r="C748" s="3" t="s">
        <v>19809</v>
      </c>
      <c r="D748" s="3" t="s">
        <v>4708</v>
      </c>
      <c r="E748" s="3" t="s">
        <v>4708</v>
      </c>
      <c r="F748" s="3">
        <v>130</v>
      </c>
      <c r="G748" s="277">
        <v>42912</v>
      </c>
      <c r="H748" s="278">
        <v>2</v>
      </c>
      <c r="I748" s="278">
        <v>4116.49</v>
      </c>
      <c r="J748" s="278" t="s">
        <v>5324</v>
      </c>
      <c r="K748" s="278" t="s">
        <v>18466</v>
      </c>
      <c r="L748" s="278" t="s">
        <v>4715</v>
      </c>
      <c r="M748" s="9"/>
      <c r="O748"/>
    </row>
    <row r="749" spans="2:15">
      <c r="B749" t="s">
        <v>18533</v>
      </c>
      <c r="C749" s="3" t="s">
        <v>19809</v>
      </c>
      <c r="D749" s="3" t="s">
        <v>4708</v>
      </c>
      <c r="E749" s="3" t="s">
        <v>4708</v>
      </c>
      <c r="F749" s="3">
        <v>133</v>
      </c>
      <c r="G749" s="277">
        <v>42912</v>
      </c>
      <c r="H749" s="278">
        <v>1</v>
      </c>
      <c r="I749" s="278">
        <v>4897.24</v>
      </c>
      <c r="J749" s="278" t="s">
        <v>4726</v>
      </c>
      <c r="K749" s="278" t="s">
        <v>4994</v>
      </c>
      <c r="L749" s="278" t="s">
        <v>4715</v>
      </c>
      <c r="M749" s="9"/>
      <c r="O749"/>
    </row>
    <row r="750" spans="2:15">
      <c r="B750" t="s">
        <v>15384</v>
      </c>
      <c r="C750" s="3" t="s">
        <v>19809</v>
      </c>
      <c r="D750" s="3" t="s">
        <v>4708</v>
      </c>
      <c r="E750" s="3" t="s">
        <v>4708</v>
      </c>
      <c r="F750" s="3">
        <v>71</v>
      </c>
      <c r="G750" s="277">
        <v>42910</v>
      </c>
      <c r="H750" s="278">
        <v>1</v>
      </c>
      <c r="I750" s="278">
        <v>222.57</v>
      </c>
      <c r="J750" s="278" t="s">
        <v>5197</v>
      </c>
      <c r="K750" s="278" t="s">
        <v>15386</v>
      </c>
      <c r="L750" s="278" t="s">
        <v>4715</v>
      </c>
      <c r="M750" s="9"/>
      <c r="O750"/>
    </row>
    <row r="751" spans="2:15">
      <c r="B751" t="s">
        <v>19033</v>
      </c>
      <c r="C751" s="3" t="s">
        <v>19809</v>
      </c>
      <c r="D751" s="3" t="s">
        <v>4708</v>
      </c>
      <c r="E751" s="3" t="s">
        <v>4708</v>
      </c>
      <c r="F751" s="3">
        <v>161</v>
      </c>
      <c r="G751" s="277">
        <v>42905</v>
      </c>
      <c r="H751" s="278">
        <v>1</v>
      </c>
      <c r="I751" s="278">
        <v>1951.46</v>
      </c>
      <c r="J751" s="278" t="s">
        <v>4726</v>
      </c>
      <c r="K751" s="278" t="s">
        <v>5228</v>
      </c>
      <c r="L751" s="278" t="s">
        <v>4715</v>
      </c>
      <c r="M751" s="9"/>
      <c r="O751"/>
    </row>
    <row r="752" spans="2:15">
      <c r="B752" t="s">
        <v>19067</v>
      </c>
      <c r="C752" s="3" t="s">
        <v>19809</v>
      </c>
      <c r="D752" s="3" t="s">
        <v>4708</v>
      </c>
      <c r="E752" s="3" t="s">
        <v>4708</v>
      </c>
      <c r="F752" s="3">
        <v>164</v>
      </c>
      <c r="G752" s="277">
        <v>42902</v>
      </c>
      <c r="H752" s="278">
        <v>1</v>
      </c>
      <c r="I752" s="278">
        <v>2752.72</v>
      </c>
      <c r="J752" s="278" t="s">
        <v>4726</v>
      </c>
      <c r="K752" s="278" t="s">
        <v>5972</v>
      </c>
      <c r="L752" s="278" t="s">
        <v>4715</v>
      </c>
      <c r="M752" s="9"/>
      <c r="O752"/>
    </row>
    <row r="753" spans="2:15">
      <c r="B753" t="s">
        <v>19361</v>
      </c>
      <c r="C753" s="3" t="s">
        <v>19809</v>
      </c>
      <c r="D753" s="3" t="s">
        <v>4708</v>
      </c>
      <c r="E753" s="3" t="s">
        <v>4708</v>
      </c>
      <c r="F753" s="3">
        <v>183</v>
      </c>
      <c r="G753" s="277">
        <v>42900</v>
      </c>
      <c r="H753" s="278">
        <v>1</v>
      </c>
      <c r="I753" s="278">
        <v>4300.55</v>
      </c>
      <c r="J753" s="278" t="s">
        <v>4726</v>
      </c>
      <c r="K753" s="278" t="s">
        <v>5972</v>
      </c>
      <c r="L753" s="278" t="s">
        <v>4715</v>
      </c>
      <c r="M753" s="9"/>
      <c r="O753"/>
    </row>
    <row r="754" spans="2:15">
      <c r="B754" t="s">
        <v>19918</v>
      </c>
      <c r="C754" s="3" t="s">
        <v>19809</v>
      </c>
      <c r="D754" s="3" t="s">
        <v>4708</v>
      </c>
      <c r="E754" s="3" t="s">
        <v>4708</v>
      </c>
      <c r="F754" s="3">
        <v>80</v>
      </c>
      <c r="G754" s="277">
        <v>42899</v>
      </c>
      <c r="H754" s="278">
        <v>1</v>
      </c>
      <c r="I754" s="278">
        <v>333.85</v>
      </c>
      <c r="J754" s="278" t="s">
        <v>4753</v>
      </c>
      <c r="K754" s="278" t="s">
        <v>4753</v>
      </c>
      <c r="L754" s="278" t="s">
        <v>4715</v>
      </c>
      <c r="M754" s="9"/>
      <c r="O754"/>
    </row>
    <row r="755" spans="2:15">
      <c r="B755" t="s">
        <v>15781</v>
      </c>
      <c r="C755" s="3" t="s">
        <v>19809</v>
      </c>
      <c r="D755" s="3" t="s">
        <v>4708</v>
      </c>
      <c r="E755" s="3" t="s">
        <v>4708</v>
      </c>
      <c r="F755" s="3">
        <v>74</v>
      </c>
      <c r="G755" s="277">
        <v>42899</v>
      </c>
      <c r="H755" s="278">
        <v>2</v>
      </c>
      <c r="I755" s="278">
        <v>1920.18</v>
      </c>
      <c r="J755" s="278" t="s">
        <v>5197</v>
      </c>
      <c r="K755" s="278" t="s">
        <v>15783</v>
      </c>
      <c r="L755" s="278" t="s">
        <v>4715</v>
      </c>
      <c r="M755" s="9"/>
      <c r="O755"/>
    </row>
    <row r="756" spans="2:15">
      <c r="B756" t="s">
        <v>15583</v>
      </c>
      <c r="C756" s="3" t="s">
        <v>19809</v>
      </c>
      <c r="D756" s="3" t="s">
        <v>4708</v>
      </c>
      <c r="E756" s="3" t="s">
        <v>4708</v>
      </c>
      <c r="F756" s="3">
        <v>73</v>
      </c>
      <c r="G756" s="277">
        <v>42895</v>
      </c>
      <c r="H756" s="278">
        <v>2</v>
      </c>
      <c r="I756" s="278">
        <v>1920.18</v>
      </c>
      <c r="J756" s="278" t="s">
        <v>4726</v>
      </c>
      <c r="K756" s="278" t="s">
        <v>15585</v>
      </c>
      <c r="L756" s="278" t="s">
        <v>4715</v>
      </c>
      <c r="M756" s="9"/>
      <c r="O756"/>
    </row>
    <row r="757" spans="2:15">
      <c r="B757" t="s">
        <v>18561</v>
      </c>
      <c r="C757" s="3" t="s">
        <v>19809</v>
      </c>
      <c r="D757" s="3" t="s">
        <v>4708</v>
      </c>
      <c r="E757" s="3" t="s">
        <v>4708</v>
      </c>
      <c r="F757" s="3">
        <v>134</v>
      </c>
      <c r="G757" s="277">
        <v>42894</v>
      </c>
      <c r="H757" s="278">
        <v>1</v>
      </c>
      <c r="I757" s="278">
        <v>4897.24</v>
      </c>
      <c r="J757" s="278" t="s">
        <v>5324</v>
      </c>
      <c r="K757" s="278" t="s">
        <v>18562</v>
      </c>
      <c r="L757" s="278" t="s">
        <v>4715</v>
      </c>
      <c r="M757" s="9"/>
      <c r="O757"/>
    </row>
    <row r="758" spans="2:15">
      <c r="B758" t="s">
        <v>16893</v>
      </c>
      <c r="C758" s="3" t="s">
        <v>19809</v>
      </c>
      <c r="D758" s="3" t="s">
        <v>4708</v>
      </c>
      <c r="E758" s="3" t="s">
        <v>4708</v>
      </c>
      <c r="F758" s="3">
        <v>86</v>
      </c>
      <c r="G758" s="277">
        <v>42893</v>
      </c>
      <c r="H758" s="278">
        <v>1</v>
      </c>
      <c r="I758" s="278">
        <v>1363.76</v>
      </c>
      <c r="J758" s="278" t="s">
        <v>5324</v>
      </c>
      <c r="K758" s="278" t="s">
        <v>16894</v>
      </c>
      <c r="L758" s="278" t="s">
        <v>4715</v>
      </c>
      <c r="M758" s="9"/>
      <c r="O758"/>
    </row>
    <row r="759" spans="2:15">
      <c r="B759" t="s">
        <v>19919</v>
      </c>
      <c r="C759" s="3" t="s">
        <v>19809</v>
      </c>
      <c r="D759" s="3" t="s">
        <v>4708</v>
      </c>
      <c r="E759" s="3" t="s">
        <v>4708</v>
      </c>
      <c r="F759" s="3">
        <v>82</v>
      </c>
      <c r="G759" s="277">
        <v>42893</v>
      </c>
      <c r="H759" s="278">
        <v>1</v>
      </c>
      <c r="I759" s="278">
        <v>3525.62</v>
      </c>
      <c r="J759" s="278" t="s">
        <v>4753</v>
      </c>
      <c r="K759" s="278" t="s">
        <v>4753</v>
      </c>
      <c r="L759" s="278" t="s">
        <v>4715</v>
      </c>
      <c r="M759" s="9"/>
      <c r="O759"/>
    </row>
    <row r="760" spans="2:15">
      <c r="B760" t="s">
        <v>17219</v>
      </c>
      <c r="C760" s="3" t="s">
        <v>19809</v>
      </c>
      <c r="D760" s="3" t="s">
        <v>4708</v>
      </c>
      <c r="E760" s="3" t="s">
        <v>4708</v>
      </c>
      <c r="F760" s="3">
        <v>92</v>
      </c>
      <c r="G760" s="277">
        <v>42893</v>
      </c>
      <c r="H760" s="278">
        <v>1</v>
      </c>
      <c r="I760" s="278">
        <v>3525.62</v>
      </c>
      <c r="J760" s="278" t="s">
        <v>4726</v>
      </c>
      <c r="K760" s="278" t="s">
        <v>17220</v>
      </c>
      <c r="L760" s="278" t="s">
        <v>4715</v>
      </c>
      <c r="M760" s="9"/>
      <c r="O760"/>
    </row>
    <row r="761" spans="2:15">
      <c r="B761" t="s">
        <v>19468</v>
      </c>
      <c r="C761" s="3" t="s">
        <v>19809</v>
      </c>
      <c r="D761" s="3" t="s">
        <v>4708</v>
      </c>
      <c r="E761" s="3" t="s">
        <v>4708</v>
      </c>
      <c r="F761" s="3">
        <v>190</v>
      </c>
      <c r="G761" s="277">
        <v>42892</v>
      </c>
      <c r="H761" s="278">
        <v>1</v>
      </c>
      <c r="I761" s="278">
        <v>989.11</v>
      </c>
      <c r="J761" s="278" t="s">
        <v>4726</v>
      </c>
      <c r="K761" s="278" t="s">
        <v>19469</v>
      </c>
      <c r="L761" s="278" t="s">
        <v>4715</v>
      </c>
      <c r="M761" s="9"/>
      <c r="O761"/>
    </row>
    <row r="762" spans="2:15">
      <c r="B762" t="s">
        <v>18818</v>
      </c>
      <c r="C762" s="3" t="s">
        <v>19809</v>
      </c>
      <c r="D762" s="3" t="s">
        <v>4708</v>
      </c>
      <c r="E762" s="3" t="s">
        <v>4708</v>
      </c>
      <c r="F762" s="3">
        <v>147</v>
      </c>
      <c r="G762" s="277">
        <v>42891</v>
      </c>
      <c r="H762" s="278">
        <v>1</v>
      </c>
      <c r="I762" s="278">
        <v>4897.24</v>
      </c>
      <c r="J762" s="278" t="s">
        <v>5197</v>
      </c>
      <c r="K762" s="278" t="s">
        <v>18820</v>
      </c>
      <c r="L762" s="278" t="s">
        <v>4715</v>
      </c>
      <c r="M762" s="9"/>
      <c r="O762"/>
    </row>
    <row r="763" spans="2:15">
      <c r="B763" t="s">
        <v>17070</v>
      </c>
      <c r="C763" s="3" t="s">
        <v>19809</v>
      </c>
      <c r="D763" s="3" t="s">
        <v>4708</v>
      </c>
      <c r="E763" s="3" t="s">
        <v>4708</v>
      </c>
      <c r="F763" s="3">
        <v>89</v>
      </c>
      <c r="G763" s="277">
        <v>42888</v>
      </c>
      <c r="H763" s="278">
        <v>1</v>
      </c>
      <c r="I763" s="278">
        <v>166.93</v>
      </c>
      <c r="J763" s="278" t="s">
        <v>5197</v>
      </c>
      <c r="K763" s="278" t="s">
        <v>17071</v>
      </c>
      <c r="L763" s="278" t="s">
        <v>4715</v>
      </c>
      <c r="M763" s="9"/>
      <c r="O763"/>
    </row>
    <row r="764" spans="2:15">
      <c r="B764" t="s">
        <v>15912</v>
      </c>
      <c r="C764" s="3" t="s">
        <v>19809</v>
      </c>
      <c r="D764" s="3" t="s">
        <v>4708</v>
      </c>
      <c r="E764" s="3" t="s">
        <v>4708</v>
      </c>
      <c r="F764" s="3">
        <v>75</v>
      </c>
      <c r="G764" s="277">
        <v>42886</v>
      </c>
      <c r="H764" s="278">
        <v>2</v>
      </c>
      <c r="I764" s="278">
        <v>1920.18</v>
      </c>
      <c r="J764" s="278" t="s">
        <v>4726</v>
      </c>
      <c r="K764" s="278" t="s">
        <v>11825</v>
      </c>
      <c r="L764" s="278" t="s">
        <v>4715</v>
      </c>
      <c r="M764" s="9"/>
      <c r="O764"/>
    </row>
    <row r="765" spans="2:15">
      <c r="B765" t="s">
        <v>15416</v>
      </c>
      <c r="C765" s="3" t="s">
        <v>19809</v>
      </c>
      <c r="D765" s="3" t="s">
        <v>4708</v>
      </c>
      <c r="E765" s="3" t="s">
        <v>4708</v>
      </c>
      <c r="F765" s="3">
        <v>71</v>
      </c>
      <c r="G765" s="277">
        <v>42881</v>
      </c>
      <c r="H765" s="278">
        <v>1</v>
      </c>
      <c r="I765" s="278">
        <v>1363.76</v>
      </c>
      <c r="J765" s="278" t="s">
        <v>5324</v>
      </c>
      <c r="K765" s="278" t="s">
        <v>15418</v>
      </c>
      <c r="L765" s="278" t="s">
        <v>4715</v>
      </c>
      <c r="M765" s="9"/>
      <c r="O765"/>
    </row>
    <row r="766" spans="2:15">
      <c r="B766" t="s">
        <v>19090</v>
      </c>
      <c r="C766" s="3" t="s">
        <v>19809</v>
      </c>
      <c r="D766" s="3" t="s">
        <v>4708</v>
      </c>
      <c r="E766" s="3" t="s">
        <v>4708</v>
      </c>
      <c r="F766" s="3">
        <v>166</v>
      </c>
      <c r="G766" s="277">
        <v>42880</v>
      </c>
      <c r="H766" s="278">
        <v>1</v>
      </c>
      <c r="I766" s="278">
        <v>2752.72</v>
      </c>
      <c r="J766" s="278" t="s">
        <v>5197</v>
      </c>
      <c r="K766" s="278" t="s">
        <v>17719</v>
      </c>
      <c r="L766" s="278" t="s">
        <v>4715</v>
      </c>
      <c r="M766" s="9"/>
      <c r="O766"/>
    </row>
    <row r="767" spans="2:15">
      <c r="B767" t="s">
        <v>16364</v>
      </c>
      <c r="C767" s="3" t="s">
        <v>19809</v>
      </c>
      <c r="D767" s="3" t="s">
        <v>4708</v>
      </c>
      <c r="E767" s="3" t="s">
        <v>4708</v>
      </c>
      <c r="F767" s="3">
        <v>80</v>
      </c>
      <c r="G767" s="277">
        <v>42880</v>
      </c>
      <c r="H767" s="278">
        <v>1</v>
      </c>
      <c r="I767" s="278">
        <v>111.28</v>
      </c>
      <c r="J767" s="278" t="s">
        <v>5197</v>
      </c>
      <c r="K767" s="278" t="s">
        <v>16366</v>
      </c>
      <c r="L767" s="278" t="s">
        <v>4715</v>
      </c>
      <c r="M767" s="9"/>
      <c r="O767"/>
    </row>
    <row r="768" spans="2:15">
      <c r="B768" t="s">
        <v>16468</v>
      </c>
      <c r="C768" s="3" t="s">
        <v>19809</v>
      </c>
      <c r="D768" s="3" t="s">
        <v>4708</v>
      </c>
      <c r="E768" s="3" t="s">
        <v>4708</v>
      </c>
      <c r="F768" s="3">
        <v>81</v>
      </c>
      <c r="G768" s="277">
        <v>42879</v>
      </c>
      <c r="H768" s="278">
        <v>2</v>
      </c>
      <c r="I768" s="278">
        <v>1920.18</v>
      </c>
      <c r="J768" s="278" t="s">
        <v>5197</v>
      </c>
      <c r="K768" s="278" t="s">
        <v>16469</v>
      </c>
      <c r="L768" s="278" t="s">
        <v>4715</v>
      </c>
      <c r="M768" s="9"/>
      <c r="O768"/>
    </row>
    <row r="769" spans="2:15">
      <c r="B769" t="s">
        <v>19654</v>
      </c>
      <c r="C769" s="3" t="s">
        <v>19809</v>
      </c>
      <c r="D769" s="3" t="s">
        <v>4708</v>
      </c>
      <c r="E769" s="3" t="s">
        <v>4708</v>
      </c>
      <c r="F769" s="3">
        <v>203</v>
      </c>
      <c r="G769" s="277">
        <v>42878</v>
      </c>
      <c r="H769" s="278">
        <v>1</v>
      </c>
      <c r="I769" s="278">
        <v>4300.55</v>
      </c>
      <c r="J769" s="278" t="s">
        <v>4726</v>
      </c>
      <c r="K769" s="278" t="s">
        <v>5228</v>
      </c>
      <c r="L769" s="278" t="s">
        <v>4715</v>
      </c>
      <c r="M769" s="9"/>
      <c r="O769"/>
    </row>
    <row r="770" spans="2:15">
      <c r="B770" t="s">
        <v>19920</v>
      </c>
      <c r="C770" s="3" t="s">
        <v>19809</v>
      </c>
      <c r="D770" s="3" t="s">
        <v>4708</v>
      </c>
      <c r="E770" s="3" t="s">
        <v>4708</v>
      </c>
      <c r="F770" s="3">
        <v>125</v>
      </c>
      <c r="G770" s="277">
        <v>42877</v>
      </c>
      <c r="H770" s="278">
        <v>2</v>
      </c>
      <c r="I770" s="278">
        <v>5668.15</v>
      </c>
      <c r="J770" s="278" t="s">
        <v>4753</v>
      </c>
      <c r="K770" s="278" t="s">
        <v>4753</v>
      </c>
      <c r="L770" s="278" t="s">
        <v>4715</v>
      </c>
      <c r="M770" s="9"/>
      <c r="O770"/>
    </row>
    <row r="771" spans="2:15">
      <c r="B771" t="s">
        <v>18395</v>
      </c>
      <c r="C771" s="3" t="s">
        <v>19809</v>
      </c>
      <c r="D771" s="3" t="s">
        <v>4708</v>
      </c>
      <c r="E771" s="3" t="s">
        <v>4708</v>
      </c>
      <c r="F771" s="3">
        <v>127</v>
      </c>
      <c r="G771" s="277">
        <v>42877</v>
      </c>
      <c r="H771" s="278">
        <v>1</v>
      </c>
      <c r="I771" s="278">
        <v>1363.76</v>
      </c>
      <c r="J771" s="278" t="s">
        <v>5197</v>
      </c>
      <c r="K771" s="278" t="s">
        <v>15063</v>
      </c>
      <c r="L771" s="278" t="s">
        <v>4715</v>
      </c>
      <c r="M771" s="9"/>
      <c r="O771"/>
    </row>
    <row r="772" spans="2:15">
      <c r="B772" t="s">
        <v>19630</v>
      </c>
      <c r="C772" s="3" t="s">
        <v>19809</v>
      </c>
      <c r="D772" s="3" t="s">
        <v>4708</v>
      </c>
      <c r="E772" s="3" t="s">
        <v>4708</v>
      </c>
      <c r="F772" s="3">
        <v>201</v>
      </c>
      <c r="G772" s="277">
        <v>42874</v>
      </c>
      <c r="H772" s="278">
        <v>1</v>
      </c>
      <c r="I772" s="278">
        <v>4300.55</v>
      </c>
      <c r="J772" s="278" t="s">
        <v>5324</v>
      </c>
      <c r="K772" s="278" t="s">
        <v>6241</v>
      </c>
      <c r="L772" s="278" t="s">
        <v>4715</v>
      </c>
      <c r="M772" s="9"/>
      <c r="O772"/>
    </row>
    <row r="773" spans="2:15">
      <c r="B773" t="s">
        <v>18278</v>
      </c>
      <c r="C773" s="3" t="s">
        <v>19809</v>
      </c>
      <c r="D773" s="3" t="s">
        <v>4708</v>
      </c>
      <c r="E773" s="3" t="s">
        <v>4708</v>
      </c>
      <c r="F773" s="3">
        <v>123</v>
      </c>
      <c r="G773" s="277">
        <v>42873</v>
      </c>
      <c r="H773" s="278">
        <v>2</v>
      </c>
      <c r="I773" s="278">
        <v>5231.1000000000004</v>
      </c>
      <c r="J773" s="278" t="s">
        <v>4726</v>
      </c>
      <c r="K773" s="278" t="s">
        <v>4994</v>
      </c>
      <c r="L773" s="278" t="s">
        <v>4715</v>
      </c>
      <c r="M773" s="9"/>
      <c r="O773"/>
    </row>
    <row r="774" spans="2:15">
      <c r="B774" t="s">
        <v>18166</v>
      </c>
      <c r="C774" s="3" t="s">
        <v>19809</v>
      </c>
      <c r="D774" s="3" t="s">
        <v>4708</v>
      </c>
      <c r="E774" s="3" t="s">
        <v>4708</v>
      </c>
      <c r="F774" s="3">
        <v>118</v>
      </c>
      <c r="G774" s="277">
        <v>42870</v>
      </c>
      <c r="H774" s="278">
        <v>2</v>
      </c>
      <c r="I774" s="278">
        <v>5668.15</v>
      </c>
      <c r="J774" s="278" t="s">
        <v>5197</v>
      </c>
      <c r="K774" s="278" t="s">
        <v>18167</v>
      </c>
      <c r="L774" s="278" t="s">
        <v>4715</v>
      </c>
      <c r="M774" s="9"/>
      <c r="O774"/>
    </row>
    <row r="775" spans="2:15">
      <c r="B775" t="s">
        <v>18150</v>
      </c>
      <c r="C775" s="3" t="s">
        <v>19809</v>
      </c>
      <c r="D775" s="3" t="s">
        <v>4708</v>
      </c>
      <c r="E775" s="3" t="s">
        <v>4708</v>
      </c>
      <c r="F775" s="3">
        <v>118</v>
      </c>
      <c r="G775" s="277">
        <v>42870</v>
      </c>
      <c r="H775" s="278">
        <v>2</v>
      </c>
      <c r="I775" s="278">
        <v>5668.15</v>
      </c>
      <c r="J775" s="278" t="s">
        <v>4726</v>
      </c>
      <c r="K775" s="278" t="s">
        <v>18151</v>
      </c>
      <c r="L775" s="278" t="s">
        <v>4715</v>
      </c>
      <c r="M775" s="9"/>
      <c r="O775"/>
    </row>
    <row r="776" spans="2:15">
      <c r="B776" t="s">
        <v>19921</v>
      </c>
      <c r="C776" s="3" t="s">
        <v>19809</v>
      </c>
      <c r="D776" s="3" t="s">
        <v>4708</v>
      </c>
      <c r="E776" s="3" t="s">
        <v>4708</v>
      </c>
      <c r="F776" s="3">
        <v>89</v>
      </c>
      <c r="G776" s="277">
        <v>42870</v>
      </c>
      <c r="H776" s="278">
        <v>1</v>
      </c>
      <c r="I776" s="278">
        <v>4304.3900000000003</v>
      </c>
      <c r="J776" s="278" t="s">
        <v>4753</v>
      </c>
      <c r="K776" s="278" t="s">
        <v>4753</v>
      </c>
      <c r="L776" s="278" t="s">
        <v>4715</v>
      </c>
      <c r="M776" s="9"/>
      <c r="O776"/>
    </row>
    <row r="777" spans="2:15">
      <c r="B777" t="s">
        <v>16964</v>
      </c>
      <c r="C777" s="3" t="s">
        <v>19809</v>
      </c>
      <c r="D777" s="3" t="s">
        <v>4708</v>
      </c>
      <c r="E777" s="3" t="s">
        <v>4708</v>
      </c>
      <c r="F777" s="3">
        <v>87</v>
      </c>
      <c r="G777" s="277">
        <v>42870</v>
      </c>
      <c r="H777" s="278">
        <v>1</v>
      </c>
      <c r="I777" s="278">
        <v>166.93</v>
      </c>
      <c r="J777" s="278" t="s">
        <v>4726</v>
      </c>
      <c r="K777" s="278" t="s">
        <v>4994</v>
      </c>
      <c r="L777" s="278" t="s">
        <v>4715</v>
      </c>
      <c r="M777" s="9"/>
      <c r="O777"/>
    </row>
    <row r="778" spans="2:15">
      <c r="B778" t="s">
        <v>17299</v>
      </c>
      <c r="C778" s="3" t="s">
        <v>19809</v>
      </c>
      <c r="D778" s="3" t="s">
        <v>4708</v>
      </c>
      <c r="E778" s="3" t="s">
        <v>4708</v>
      </c>
      <c r="F778" s="3">
        <v>94</v>
      </c>
      <c r="G778" s="277">
        <v>42868</v>
      </c>
      <c r="H778" s="278">
        <v>1</v>
      </c>
      <c r="I778" s="278">
        <v>1363.76</v>
      </c>
      <c r="J778" s="278" t="s">
        <v>5197</v>
      </c>
      <c r="K778" s="278" t="s">
        <v>12352</v>
      </c>
      <c r="L778" s="278" t="s">
        <v>4715</v>
      </c>
      <c r="M778" s="9"/>
      <c r="O778"/>
    </row>
    <row r="779" spans="2:15">
      <c r="B779" t="s">
        <v>16701</v>
      </c>
      <c r="C779" s="3" t="s">
        <v>19809</v>
      </c>
      <c r="D779" s="3" t="s">
        <v>4708</v>
      </c>
      <c r="E779" s="3" t="s">
        <v>4708</v>
      </c>
      <c r="F779" s="3">
        <v>84</v>
      </c>
      <c r="G779" s="277">
        <v>42868</v>
      </c>
      <c r="H779" s="278">
        <v>1</v>
      </c>
      <c r="I779" s="278">
        <v>166.93</v>
      </c>
      <c r="J779" s="278" t="s">
        <v>4726</v>
      </c>
      <c r="K779" s="278" t="s">
        <v>4994</v>
      </c>
      <c r="L779" s="278" t="s">
        <v>4715</v>
      </c>
      <c r="M779" s="9"/>
      <c r="O779"/>
    </row>
    <row r="780" spans="2:15">
      <c r="B780" t="s">
        <v>18730</v>
      </c>
      <c r="C780" s="3" t="s">
        <v>19809</v>
      </c>
      <c r="D780" s="3" t="s">
        <v>4708</v>
      </c>
      <c r="E780" s="3" t="s">
        <v>4708</v>
      </c>
      <c r="F780" s="3">
        <v>143</v>
      </c>
      <c r="G780" s="277">
        <v>42866</v>
      </c>
      <c r="H780" s="278">
        <v>2</v>
      </c>
      <c r="I780" s="278">
        <v>4116.49</v>
      </c>
      <c r="J780" s="278" t="s">
        <v>5324</v>
      </c>
      <c r="K780" s="278" t="s">
        <v>5545</v>
      </c>
      <c r="L780" s="278" t="s">
        <v>4715</v>
      </c>
      <c r="M780" s="9"/>
      <c r="O780"/>
    </row>
    <row r="781" spans="2:15">
      <c r="B781" t="s">
        <v>18496</v>
      </c>
      <c r="C781" s="3" t="s">
        <v>19809</v>
      </c>
      <c r="D781" s="3" t="s">
        <v>4708</v>
      </c>
      <c r="E781" s="3" t="s">
        <v>4708</v>
      </c>
      <c r="F781" s="3">
        <v>131</v>
      </c>
      <c r="G781" s="277">
        <v>42866</v>
      </c>
      <c r="H781" s="278">
        <v>2</v>
      </c>
      <c r="I781" s="278">
        <v>9120.23</v>
      </c>
      <c r="J781" s="278" t="s">
        <v>5324</v>
      </c>
      <c r="K781" s="278" t="s">
        <v>18498</v>
      </c>
      <c r="L781" s="278" t="s">
        <v>4715</v>
      </c>
      <c r="M781" s="9"/>
      <c r="O781"/>
    </row>
    <row r="782" spans="2:15">
      <c r="B782" t="s">
        <v>17413</v>
      </c>
      <c r="C782" s="3" t="s">
        <v>19809</v>
      </c>
      <c r="D782" s="3" t="s">
        <v>4708</v>
      </c>
      <c r="E782" s="3" t="s">
        <v>4708</v>
      </c>
      <c r="F782" s="3">
        <v>97</v>
      </c>
      <c r="G782" s="277">
        <v>42865</v>
      </c>
      <c r="H782" s="278">
        <v>1</v>
      </c>
      <c r="I782" s="278">
        <v>9449.85</v>
      </c>
      <c r="J782" s="278" t="s">
        <v>5197</v>
      </c>
      <c r="K782" s="278" t="s">
        <v>12352</v>
      </c>
      <c r="L782" s="278" t="s">
        <v>4715</v>
      </c>
      <c r="M782" s="9"/>
      <c r="O782"/>
    </row>
    <row r="783" spans="2:15">
      <c r="B783" t="s">
        <v>16928</v>
      </c>
      <c r="C783" s="3" t="s">
        <v>19809</v>
      </c>
      <c r="D783" s="3" t="s">
        <v>4708</v>
      </c>
      <c r="E783" s="3" t="s">
        <v>4708</v>
      </c>
      <c r="F783" s="3">
        <v>87</v>
      </c>
      <c r="G783" s="277">
        <v>42865</v>
      </c>
      <c r="H783" s="278">
        <v>1</v>
      </c>
      <c r="I783" s="278">
        <v>166.93</v>
      </c>
      <c r="J783" s="278" t="s">
        <v>4726</v>
      </c>
      <c r="K783" s="278" t="s">
        <v>16930</v>
      </c>
      <c r="L783" s="278" t="s">
        <v>4715</v>
      </c>
      <c r="M783" s="9"/>
      <c r="O783"/>
    </row>
    <row r="784" spans="2:15">
      <c r="B784" t="s">
        <v>16619</v>
      </c>
      <c r="C784" s="3" t="s">
        <v>19809</v>
      </c>
      <c r="D784" s="3" t="s">
        <v>4708</v>
      </c>
      <c r="E784" s="3" t="s">
        <v>4708</v>
      </c>
      <c r="F784" s="3">
        <v>83</v>
      </c>
      <c r="G784" s="277">
        <v>42864</v>
      </c>
      <c r="H784" s="278">
        <v>2</v>
      </c>
      <c r="I784" s="278">
        <v>500.78</v>
      </c>
      <c r="J784" s="278" t="s">
        <v>5197</v>
      </c>
      <c r="K784" s="278" t="s">
        <v>13905</v>
      </c>
      <c r="L784" s="278" t="s">
        <v>4715</v>
      </c>
      <c r="M784" s="9"/>
      <c r="O784"/>
    </row>
    <row r="785" spans="2:15">
      <c r="B785" t="s">
        <v>16017</v>
      </c>
      <c r="C785" s="3" t="s">
        <v>19809</v>
      </c>
      <c r="D785" s="3" t="s">
        <v>4708</v>
      </c>
      <c r="E785" s="3" t="s">
        <v>4708</v>
      </c>
      <c r="F785" s="3">
        <v>76</v>
      </c>
      <c r="G785" s="277">
        <v>42864</v>
      </c>
      <c r="H785" s="278">
        <v>1</v>
      </c>
      <c r="I785" s="278">
        <v>1363.76</v>
      </c>
      <c r="J785" s="278" t="s">
        <v>4726</v>
      </c>
      <c r="K785" s="278" t="s">
        <v>4994</v>
      </c>
      <c r="L785" s="278" t="s">
        <v>4715</v>
      </c>
      <c r="M785" s="9"/>
      <c r="O785"/>
    </row>
    <row r="786" spans="2:15">
      <c r="B786" t="s">
        <v>18615</v>
      </c>
      <c r="C786" s="3" t="s">
        <v>19809</v>
      </c>
      <c r="D786" s="3" t="s">
        <v>4708</v>
      </c>
      <c r="E786" s="3" t="s">
        <v>4708</v>
      </c>
      <c r="F786" s="3">
        <v>136</v>
      </c>
      <c r="G786" s="277">
        <v>42861</v>
      </c>
      <c r="H786" s="278">
        <v>2</v>
      </c>
      <c r="I786" s="278">
        <v>5335.62</v>
      </c>
      <c r="J786" s="278" t="s">
        <v>4726</v>
      </c>
      <c r="K786" s="278" t="s">
        <v>11774</v>
      </c>
      <c r="L786" s="278" t="s">
        <v>4715</v>
      </c>
      <c r="M786" s="9"/>
      <c r="O786"/>
    </row>
    <row r="787" spans="2:15">
      <c r="B787" t="s">
        <v>18902</v>
      </c>
      <c r="C787" s="3" t="s">
        <v>19809</v>
      </c>
      <c r="D787" s="3" t="s">
        <v>4708</v>
      </c>
      <c r="E787" s="3" t="s">
        <v>4708</v>
      </c>
      <c r="F787" s="3">
        <v>152</v>
      </c>
      <c r="G787" s="277">
        <v>42861</v>
      </c>
      <c r="H787" s="278">
        <v>2</v>
      </c>
      <c r="I787" s="278">
        <v>9555.7199999999993</v>
      </c>
      <c r="J787" s="278" t="s">
        <v>5197</v>
      </c>
      <c r="K787" s="278" t="s">
        <v>13565</v>
      </c>
      <c r="L787" s="278" t="s">
        <v>4715</v>
      </c>
      <c r="M787" s="9"/>
      <c r="O787"/>
    </row>
    <row r="788" spans="2:15">
      <c r="B788" t="s">
        <v>19922</v>
      </c>
      <c r="C788" s="3" t="s">
        <v>19809</v>
      </c>
      <c r="D788" s="3" t="s">
        <v>4708</v>
      </c>
      <c r="E788" s="3" t="s">
        <v>4708</v>
      </c>
      <c r="F788" s="3">
        <v>88</v>
      </c>
      <c r="G788" s="277">
        <v>42860</v>
      </c>
      <c r="H788" s="278">
        <v>1</v>
      </c>
      <c r="I788" s="278">
        <v>4304.3900000000003</v>
      </c>
      <c r="J788" s="278" t="s">
        <v>4753</v>
      </c>
      <c r="K788" s="278" t="s">
        <v>4753</v>
      </c>
      <c r="L788" s="278" t="s">
        <v>4715</v>
      </c>
      <c r="M788" s="9"/>
      <c r="O788"/>
    </row>
    <row r="789" spans="2:15">
      <c r="B789" t="s">
        <v>19425</v>
      </c>
      <c r="C789" s="3" t="s">
        <v>19809</v>
      </c>
      <c r="D789" s="3" t="s">
        <v>4708</v>
      </c>
      <c r="E789" s="3" t="s">
        <v>4708</v>
      </c>
      <c r="F789" s="3">
        <v>187</v>
      </c>
      <c r="G789" s="277">
        <v>42859</v>
      </c>
      <c r="H789" s="278">
        <v>1</v>
      </c>
      <c r="I789" s="278">
        <v>2806.56</v>
      </c>
      <c r="J789" s="278" t="s">
        <v>4726</v>
      </c>
      <c r="K789" s="278" t="s">
        <v>15479</v>
      </c>
      <c r="L789" s="278" t="s">
        <v>4715</v>
      </c>
      <c r="M789" s="9"/>
      <c r="O789"/>
    </row>
    <row r="790" spans="2:15">
      <c r="B790" t="s">
        <v>19611</v>
      </c>
      <c r="C790" s="3" t="s">
        <v>19809</v>
      </c>
      <c r="D790" s="3" t="s">
        <v>4708</v>
      </c>
      <c r="E790" s="3" t="s">
        <v>4708</v>
      </c>
      <c r="F790" s="3">
        <v>200</v>
      </c>
      <c r="G790" s="277">
        <v>42859</v>
      </c>
      <c r="H790" s="278">
        <v>1</v>
      </c>
      <c r="I790" s="278">
        <v>4300.55</v>
      </c>
      <c r="J790" s="278" t="s">
        <v>5324</v>
      </c>
      <c r="K790" s="278" t="s">
        <v>15406</v>
      </c>
      <c r="L790" s="278" t="s">
        <v>4715</v>
      </c>
      <c r="M790" s="9"/>
      <c r="O790"/>
    </row>
    <row r="791" spans="2:15">
      <c r="B791" t="s">
        <v>16445</v>
      </c>
      <c r="C791" s="3" t="s">
        <v>19809</v>
      </c>
      <c r="D791" s="3" t="s">
        <v>4708</v>
      </c>
      <c r="E791" s="3" t="s">
        <v>4708</v>
      </c>
      <c r="F791" s="3">
        <v>81</v>
      </c>
      <c r="G791" s="277">
        <v>42858</v>
      </c>
      <c r="H791" s="278">
        <v>1</v>
      </c>
      <c r="I791" s="278">
        <v>4304.3900000000003</v>
      </c>
      <c r="J791" s="278" t="s">
        <v>5197</v>
      </c>
      <c r="K791" s="278" t="s">
        <v>12599</v>
      </c>
      <c r="L791" s="278" t="s">
        <v>4715</v>
      </c>
      <c r="M791" s="9"/>
      <c r="O791"/>
    </row>
    <row r="792" spans="2:15">
      <c r="B792" t="s">
        <v>18570</v>
      </c>
      <c r="C792" s="3" t="s">
        <v>19809</v>
      </c>
      <c r="D792" s="3" t="s">
        <v>4708</v>
      </c>
      <c r="E792" s="3" t="s">
        <v>4708</v>
      </c>
      <c r="F792" s="3">
        <v>134</v>
      </c>
      <c r="G792" s="277">
        <v>42854</v>
      </c>
      <c r="H792" s="278">
        <v>2</v>
      </c>
      <c r="I792" s="278">
        <v>4116.49</v>
      </c>
      <c r="J792" s="278" t="s">
        <v>4726</v>
      </c>
      <c r="K792" s="278" t="s">
        <v>11774</v>
      </c>
      <c r="L792" s="278" t="s">
        <v>4715</v>
      </c>
      <c r="M792" s="9"/>
      <c r="O792"/>
    </row>
    <row r="793" spans="2:15">
      <c r="B793" t="s">
        <v>16540</v>
      </c>
      <c r="C793" s="3" t="s">
        <v>19809</v>
      </c>
      <c r="D793" s="3" t="s">
        <v>4708</v>
      </c>
      <c r="E793" s="3" t="s">
        <v>4708</v>
      </c>
      <c r="F793" s="3">
        <v>82</v>
      </c>
      <c r="G793" s="277">
        <v>42853</v>
      </c>
      <c r="H793" s="278">
        <v>1</v>
      </c>
      <c r="I793" s="278">
        <v>3525.62</v>
      </c>
      <c r="J793" s="278" t="s">
        <v>4726</v>
      </c>
      <c r="K793" s="278" t="s">
        <v>11774</v>
      </c>
      <c r="L793" s="278" t="s">
        <v>4715</v>
      </c>
      <c r="M793" s="9"/>
      <c r="O793"/>
    </row>
    <row r="794" spans="2:15">
      <c r="B794" t="s">
        <v>19376</v>
      </c>
      <c r="C794" s="3" t="s">
        <v>19809</v>
      </c>
      <c r="D794" s="3" t="s">
        <v>4708</v>
      </c>
      <c r="E794" s="3" t="s">
        <v>4708</v>
      </c>
      <c r="F794" s="3">
        <v>184</v>
      </c>
      <c r="G794" s="277">
        <v>42852</v>
      </c>
      <c r="H794" s="278">
        <v>1</v>
      </c>
      <c r="I794" s="278">
        <v>4300.55</v>
      </c>
      <c r="J794" s="278" t="s">
        <v>4726</v>
      </c>
      <c r="K794" s="278" t="s">
        <v>15479</v>
      </c>
      <c r="L794" s="278" t="s">
        <v>4715</v>
      </c>
      <c r="M794" s="9"/>
      <c r="O794"/>
    </row>
    <row r="795" spans="2:15">
      <c r="B795" t="s">
        <v>19059</v>
      </c>
      <c r="C795" s="3" t="s">
        <v>19809</v>
      </c>
      <c r="D795" s="3" t="s">
        <v>4708</v>
      </c>
      <c r="E795" s="3" t="s">
        <v>4708</v>
      </c>
      <c r="F795" s="3">
        <v>164</v>
      </c>
      <c r="G795" s="277">
        <v>42851</v>
      </c>
      <c r="H795" s="278">
        <v>1</v>
      </c>
      <c r="I795" s="278">
        <v>2752.72</v>
      </c>
      <c r="J795" s="278" t="s">
        <v>4726</v>
      </c>
      <c r="K795" s="278" t="s">
        <v>11774</v>
      </c>
      <c r="L795" s="278" t="s">
        <v>4715</v>
      </c>
      <c r="M795" s="9"/>
      <c r="O795"/>
    </row>
    <row r="796" spans="2:15">
      <c r="B796" t="s">
        <v>17648</v>
      </c>
      <c r="C796" s="3" t="s">
        <v>19809</v>
      </c>
      <c r="D796" s="3" t="s">
        <v>4708</v>
      </c>
      <c r="E796" s="3" t="s">
        <v>4708</v>
      </c>
      <c r="F796" s="3">
        <v>102</v>
      </c>
      <c r="G796" s="277">
        <v>42847</v>
      </c>
      <c r="H796" s="278">
        <v>1</v>
      </c>
      <c r="I796" s="278">
        <v>4304.3900000000003</v>
      </c>
      <c r="J796" s="278" t="s">
        <v>4726</v>
      </c>
      <c r="K796" s="278" t="s">
        <v>11774</v>
      </c>
      <c r="L796" s="278" t="s">
        <v>4715</v>
      </c>
      <c r="M796" s="9"/>
      <c r="O796"/>
    </row>
    <row r="797" spans="2:15">
      <c r="B797" t="s">
        <v>19123</v>
      </c>
      <c r="C797" s="3" t="s">
        <v>19809</v>
      </c>
      <c r="D797" s="3" t="s">
        <v>4708</v>
      </c>
      <c r="E797" s="3" t="s">
        <v>4708</v>
      </c>
      <c r="F797" s="3">
        <v>169</v>
      </c>
      <c r="G797" s="277">
        <v>42846</v>
      </c>
      <c r="H797" s="278">
        <v>1</v>
      </c>
      <c r="I797" s="278">
        <v>4897.24</v>
      </c>
      <c r="J797" s="278" t="s">
        <v>4726</v>
      </c>
      <c r="K797" s="278" t="s">
        <v>11774</v>
      </c>
      <c r="L797" s="278" t="s">
        <v>4715</v>
      </c>
      <c r="M797" s="9"/>
      <c r="O797"/>
    </row>
    <row r="798" spans="2:15">
      <c r="B798" t="s">
        <v>19923</v>
      </c>
      <c r="C798" s="3" t="s">
        <v>19809</v>
      </c>
      <c r="D798" s="3" t="s">
        <v>4708</v>
      </c>
      <c r="E798" s="3" t="s">
        <v>4708</v>
      </c>
      <c r="F798" s="3">
        <v>111</v>
      </c>
      <c r="G798" s="277">
        <v>42846</v>
      </c>
      <c r="H798" s="278">
        <v>1</v>
      </c>
      <c r="I798" s="278">
        <v>1363.76</v>
      </c>
      <c r="J798" s="278" t="s">
        <v>4753</v>
      </c>
      <c r="K798" s="278" t="s">
        <v>4753</v>
      </c>
      <c r="L798" s="278" t="s">
        <v>4715</v>
      </c>
      <c r="M798" s="9"/>
      <c r="O798"/>
    </row>
    <row r="799" spans="2:15">
      <c r="B799" t="s">
        <v>18908</v>
      </c>
      <c r="C799" s="3" t="s">
        <v>19809</v>
      </c>
      <c r="D799" s="3" t="s">
        <v>4708</v>
      </c>
      <c r="E799" s="3" t="s">
        <v>4708</v>
      </c>
      <c r="F799" s="3">
        <v>152</v>
      </c>
      <c r="G799" s="277">
        <v>42845</v>
      </c>
      <c r="H799" s="278">
        <v>1</v>
      </c>
      <c r="I799" s="278">
        <v>3188.21</v>
      </c>
      <c r="J799" s="278" t="s">
        <v>4726</v>
      </c>
      <c r="K799" s="278" t="s">
        <v>4994</v>
      </c>
      <c r="L799" s="278" t="s">
        <v>4715</v>
      </c>
      <c r="M799" s="9"/>
      <c r="O799"/>
    </row>
    <row r="800" spans="2:15">
      <c r="B800" t="s">
        <v>19191</v>
      </c>
      <c r="C800" s="3" t="s">
        <v>19809</v>
      </c>
      <c r="D800" s="3" t="s">
        <v>4708</v>
      </c>
      <c r="E800" s="3" t="s">
        <v>4708</v>
      </c>
      <c r="F800" s="3">
        <v>174</v>
      </c>
      <c r="G800" s="277">
        <v>42844</v>
      </c>
      <c r="H800" s="278">
        <v>1</v>
      </c>
      <c r="I800" s="278">
        <v>2752.72</v>
      </c>
      <c r="J800" s="278" t="s">
        <v>4726</v>
      </c>
      <c r="K800" s="278" t="s">
        <v>11774</v>
      </c>
      <c r="L800" s="278" t="s">
        <v>4715</v>
      </c>
      <c r="M800" s="9"/>
      <c r="O800"/>
    </row>
    <row r="801" spans="2:15">
      <c r="B801" t="s">
        <v>18995</v>
      </c>
      <c r="C801" s="3" t="s">
        <v>19809</v>
      </c>
      <c r="D801" s="3" t="s">
        <v>4708</v>
      </c>
      <c r="E801" s="3" t="s">
        <v>4708</v>
      </c>
      <c r="F801" s="3">
        <v>159</v>
      </c>
      <c r="G801" s="277">
        <v>42844</v>
      </c>
      <c r="H801" s="278">
        <v>1</v>
      </c>
      <c r="I801" s="278">
        <v>2752.72</v>
      </c>
      <c r="J801" s="278" t="s">
        <v>5324</v>
      </c>
      <c r="K801" s="278" t="s">
        <v>15066</v>
      </c>
      <c r="L801" s="278" t="s">
        <v>4715</v>
      </c>
      <c r="M801" s="9"/>
      <c r="O801"/>
    </row>
    <row r="802" spans="2:15">
      <c r="B802" t="s">
        <v>15245</v>
      </c>
      <c r="C802" s="3" t="s">
        <v>19809</v>
      </c>
      <c r="D802" s="3" t="s">
        <v>4708</v>
      </c>
      <c r="E802" s="3" t="s">
        <v>4708</v>
      </c>
      <c r="F802" s="3">
        <v>70</v>
      </c>
      <c r="G802" s="277">
        <v>42844</v>
      </c>
      <c r="H802" s="278">
        <v>1</v>
      </c>
      <c r="I802" s="278">
        <v>333.85</v>
      </c>
      <c r="J802" s="278" t="s">
        <v>5324</v>
      </c>
      <c r="K802" s="278" t="s">
        <v>6241</v>
      </c>
      <c r="L802" s="278" t="s">
        <v>4715</v>
      </c>
      <c r="M802" s="9"/>
      <c r="O802"/>
    </row>
    <row r="803" spans="2:15">
      <c r="B803" t="s">
        <v>19571</v>
      </c>
      <c r="C803" s="3" t="s">
        <v>19809</v>
      </c>
      <c r="D803" s="3" t="s">
        <v>4708</v>
      </c>
      <c r="E803" s="3" t="s">
        <v>4708</v>
      </c>
      <c r="F803" s="3">
        <v>197</v>
      </c>
      <c r="G803" s="277">
        <v>42843</v>
      </c>
      <c r="H803" s="278">
        <v>1</v>
      </c>
      <c r="I803" s="278">
        <v>4300.55</v>
      </c>
      <c r="J803" s="278" t="s">
        <v>5324</v>
      </c>
      <c r="K803" s="278" t="s">
        <v>5545</v>
      </c>
      <c r="L803" s="278" t="s">
        <v>4715</v>
      </c>
      <c r="M803" s="9"/>
      <c r="O803"/>
    </row>
    <row r="804" spans="2:15">
      <c r="B804" t="s">
        <v>18744</v>
      </c>
      <c r="C804" s="3" t="s">
        <v>19809</v>
      </c>
      <c r="D804" s="3" t="s">
        <v>4708</v>
      </c>
      <c r="E804" s="3" t="s">
        <v>4708</v>
      </c>
      <c r="F804" s="3">
        <v>144</v>
      </c>
      <c r="G804" s="277">
        <v>42842</v>
      </c>
      <c r="H804" s="278">
        <v>1</v>
      </c>
      <c r="I804" s="278">
        <v>4304.3900000000003</v>
      </c>
      <c r="J804" s="278" t="s">
        <v>4726</v>
      </c>
      <c r="K804" s="278" t="s">
        <v>15479</v>
      </c>
      <c r="L804" s="278" t="s">
        <v>4715</v>
      </c>
      <c r="M804" s="9"/>
      <c r="O804"/>
    </row>
    <row r="805" spans="2:15">
      <c r="B805" t="s">
        <v>19924</v>
      </c>
      <c r="C805" s="3" t="s">
        <v>19809</v>
      </c>
      <c r="D805" s="3" t="s">
        <v>4708</v>
      </c>
      <c r="E805" s="3" t="s">
        <v>4708</v>
      </c>
      <c r="F805" s="3">
        <v>89</v>
      </c>
      <c r="G805" s="277">
        <v>42842</v>
      </c>
      <c r="H805" s="278">
        <v>1</v>
      </c>
      <c r="I805" s="278">
        <v>166.93</v>
      </c>
      <c r="J805" s="278" t="s">
        <v>4753</v>
      </c>
      <c r="K805" s="278" t="s">
        <v>4753</v>
      </c>
      <c r="L805" s="278" t="s">
        <v>4715</v>
      </c>
      <c r="M805" s="9"/>
      <c r="O805"/>
    </row>
    <row r="806" spans="2:15">
      <c r="B806" t="s">
        <v>16765</v>
      </c>
      <c r="C806" s="3" t="s">
        <v>19809</v>
      </c>
      <c r="D806" s="3" t="s">
        <v>4708</v>
      </c>
      <c r="E806" s="3" t="s">
        <v>4708</v>
      </c>
      <c r="F806" s="3">
        <v>85</v>
      </c>
      <c r="G806" s="277">
        <v>42842</v>
      </c>
      <c r="H806" s="278">
        <v>1</v>
      </c>
      <c r="I806" s="278">
        <v>166.93</v>
      </c>
      <c r="J806" s="278" t="s">
        <v>4726</v>
      </c>
      <c r="K806" s="278" t="s">
        <v>4994</v>
      </c>
      <c r="L806" s="278" t="s">
        <v>4715</v>
      </c>
      <c r="M806" s="9"/>
      <c r="O806"/>
    </row>
    <row r="807" spans="2:15">
      <c r="B807" t="s">
        <v>19442</v>
      </c>
      <c r="C807" s="3" t="s">
        <v>19809</v>
      </c>
      <c r="D807" s="3" t="s">
        <v>4708</v>
      </c>
      <c r="E807" s="3" t="s">
        <v>4708</v>
      </c>
      <c r="F807" s="3">
        <v>188</v>
      </c>
      <c r="G807" s="277">
        <v>42838</v>
      </c>
      <c r="H807" s="278">
        <v>1</v>
      </c>
      <c r="I807" s="278">
        <v>4304.3900000000003</v>
      </c>
      <c r="J807" s="278" t="s">
        <v>4726</v>
      </c>
      <c r="K807" s="278" t="s">
        <v>15479</v>
      </c>
      <c r="L807" s="278" t="s">
        <v>4715</v>
      </c>
      <c r="M807" s="9"/>
      <c r="O807"/>
    </row>
    <row r="808" spans="2:15">
      <c r="B808" t="s">
        <v>16202</v>
      </c>
      <c r="C808" s="3" t="s">
        <v>19809</v>
      </c>
      <c r="D808" s="3" t="s">
        <v>4708</v>
      </c>
      <c r="E808" s="3" t="s">
        <v>4708</v>
      </c>
      <c r="F808" s="3">
        <v>78</v>
      </c>
      <c r="G808" s="277">
        <v>42837</v>
      </c>
      <c r="H808" s="278">
        <v>1</v>
      </c>
      <c r="I808" s="278">
        <v>222.57</v>
      </c>
      <c r="J808" s="278" t="s">
        <v>4726</v>
      </c>
      <c r="K808" s="278" t="s">
        <v>4994</v>
      </c>
      <c r="L808" s="278" t="s">
        <v>4715</v>
      </c>
      <c r="M808" s="9"/>
      <c r="O808"/>
    </row>
    <row r="809" spans="2:15">
      <c r="B809" t="s">
        <v>16279</v>
      </c>
      <c r="C809" s="3" t="s">
        <v>19809</v>
      </c>
      <c r="D809" s="3" t="s">
        <v>4708</v>
      </c>
      <c r="E809" s="3" t="s">
        <v>4708</v>
      </c>
      <c r="F809" s="3">
        <v>79</v>
      </c>
      <c r="G809" s="277">
        <v>42837</v>
      </c>
      <c r="H809" s="278">
        <v>1</v>
      </c>
      <c r="I809" s="278">
        <v>222.57</v>
      </c>
      <c r="J809" s="278" t="s">
        <v>5197</v>
      </c>
      <c r="K809" s="278" t="s">
        <v>12397</v>
      </c>
      <c r="L809" s="278" t="s">
        <v>4715</v>
      </c>
      <c r="M809" s="9"/>
      <c r="O809"/>
    </row>
    <row r="810" spans="2:15">
      <c r="B810" t="s">
        <v>19610</v>
      </c>
      <c r="C810" s="3" t="s">
        <v>19809</v>
      </c>
      <c r="D810" s="3" t="s">
        <v>4708</v>
      </c>
      <c r="E810" s="3" t="s">
        <v>4708</v>
      </c>
      <c r="F810" s="3">
        <v>200</v>
      </c>
      <c r="G810" s="277">
        <v>42833</v>
      </c>
      <c r="H810" s="278">
        <v>1</v>
      </c>
      <c r="I810" s="278">
        <v>14554.12</v>
      </c>
      <c r="J810" s="278" t="s">
        <v>5197</v>
      </c>
      <c r="K810" s="278" t="s">
        <v>12352</v>
      </c>
      <c r="L810" s="278" t="s">
        <v>4715</v>
      </c>
      <c r="M810" s="9"/>
      <c r="O810"/>
    </row>
    <row r="811" spans="2:15">
      <c r="B811" t="s">
        <v>18988</v>
      </c>
      <c r="C811" s="3" t="s">
        <v>19809</v>
      </c>
      <c r="D811" s="3" t="s">
        <v>4708</v>
      </c>
      <c r="E811" s="3" t="s">
        <v>4708</v>
      </c>
      <c r="F811" s="3">
        <v>158</v>
      </c>
      <c r="G811" s="277">
        <v>42831</v>
      </c>
      <c r="H811" s="278">
        <v>1</v>
      </c>
      <c r="I811" s="278">
        <v>4897.24</v>
      </c>
      <c r="J811" s="278" t="s">
        <v>5324</v>
      </c>
      <c r="K811" s="278" t="s">
        <v>18989</v>
      </c>
      <c r="L811" s="278" t="s">
        <v>4715</v>
      </c>
      <c r="M811" s="9"/>
      <c r="O811"/>
    </row>
    <row r="812" spans="2:15">
      <c r="B812" t="s">
        <v>16962</v>
      </c>
      <c r="C812" s="3" t="s">
        <v>19809</v>
      </c>
      <c r="D812" s="3" t="s">
        <v>4708</v>
      </c>
      <c r="E812" s="3" t="s">
        <v>4708</v>
      </c>
      <c r="F812" s="3">
        <v>87</v>
      </c>
      <c r="G812" s="277">
        <v>42831</v>
      </c>
      <c r="H812" s="278">
        <v>2</v>
      </c>
      <c r="I812" s="278">
        <v>500.78</v>
      </c>
      <c r="J812" s="278" t="s">
        <v>5197</v>
      </c>
      <c r="K812" s="278" t="s">
        <v>12352</v>
      </c>
      <c r="L812" s="278" t="s">
        <v>4715</v>
      </c>
      <c r="M812" s="9"/>
      <c r="O812"/>
    </row>
    <row r="813" spans="2:15">
      <c r="B813" t="s">
        <v>18376</v>
      </c>
      <c r="C813" s="3" t="s">
        <v>19809</v>
      </c>
      <c r="D813" s="3" t="s">
        <v>4708</v>
      </c>
      <c r="E813" s="3" t="s">
        <v>4708</v>
      </c>
      <c r="F813" s="3">
        <v>126</v>
      </c>
      <c r="G813" s="277">
        <v>42830</v>
      </c>
      <c r="H813" s="278">
        <v>2</v>
      </c>
      <c r="I813" s="278">
        <v>4116.49</v>
      </c>
      <c r="J813" s="278" t="s">
        <v>4726</v>
      </c>
      <c r="K813" s="278" t="s">
        <v>15479</v>
      </c>
      <c r="L813" s="278" t="s">
        <v>4715</v>
      </c>
      <c r="M813" s="9"/>
      <c r="O813"/>
    </row>
    <row r="814" spans="2:15">
      <c r="B814" t="s">
        <v>18987</v>
      </c>
      <c r="C814" s="3" t="s">
        <v>19809</v>
      </c>
      <c r="D814" s="3" t="s">
        <v>4708</v>
      </c>
      <c r="E814" s="3" t="s">
        <v>4708</v>
      </c>
      <c r="F814" s="3">
        <v>158</v>
      </c>
      <c r="G814" s="277">
        <v>42830</v>
      </c>
      <c r="H814" s="278">
        <v>1</v>
      </c>
      <c r="I814" s="278">
        <v>1374.56</v>
      </c>
      <c r="J814" s="278" t="s">
        <v>5324</v>
      </c>
      <c r="K814" s="278" t="s">
        <v>18498</v>
      </c>
      <c r="L814" s="278" t="s">
        <v>4715</v>
      </c>
      <c r="M814" s="9"/>
      <c r="O814"/>
    </row>
    <row r="815" spans="2:15">
      <c r="B815" t="s">
        <v>16434</v>
      </c>
      <c r="C815" s="3" t="s">
        <v>19809</v>
      </c>
      <c r="D815" s="3" t="s">
        <v>4708</v>
      </c>
      <c r="E815" s="3" t="s">
        <v>4708</v>
      </c>
      <c r="F815" s="3">
        <v>81</v>
      </c>
      <c r="G815" s="277">
        <v>42830</v>
      </c>
      <c r="H815" s="278">
        <v>1</v>
      </c>
      <c r="I815" s="278">
        <v>6367.51</v>
      </c>
      <c r="J815" s="278" t="s">
        <v>4726</v>
      </c>
      <c r="K815" s="278" t="s">
        <v>4994</v>
      </c>
      <c r="L815" s="278" t="s">
        <v>4715</v>
      </c>
      <c r="M815" s="9"/>
      <c r="O815"/>
    </row>
    <row r="816" spans="2:15">
      <c r="B816" t="s">
        <v>19925</v>
      </c>
      <c r="C816" s="3" t="s">
        <v>19809</v>
      </c>
      <c r="D816" s="3" t="s">
        <v>4708</v>
      </c>
      <c r="E816" s="3" t="s">
        <v>4708</v>
      </c>
      <c r="F816" s="3">
        <v>124</v>
      </c>
      <c r="G816" s="277">
        <v>42829</v>
      </c>
      <c r="H816" s="278">
        <v>1</v>
      </c>
      <c r="I816" s="278">
        <v>1363.76</v>
      </c>
      <c r="J816" s="278" t="s">
        <v>4753</v>
      </c>
      <c r="K816" s="278" t="s">
        <v>4753</v>
      </c>
      <c r="L816" s="278" t="s">
        <v>4715</v>
      </c>
      <c r="M816" s="9"/>
      <c r="O816"/>
    </row>
    <row r="817" spans="2:15">
      <c r="B817" t="s">
        <v>17769</v>
      </c>
      <c r="C817" s="3" t="s">
        <v>19809</v>
      </c>
      <c r="D817" s="3" t="s">
        <v>4708</v>
      </c>
      <c r="E817" s="3" t="s">
        <v>4708</v>
      </c>
      <c r="F817" s="3">
        <v>106</v>
      </c>
      <c r="G817" s="277">
        <v>42829</v>
      </c>
      <c r="H817" s="278">
        <v>1</v>
      </c>
      <c r="I817" s="278">
        <v>1363.76</v>
      </c>
      <c r="J817" s="278" t="s">
        <v>5197</v>
      </c>
      <c r="K817" s="278" t="s">
        <v>17770</v>
      </c>
      <c r="L817" s="278" t="s">
        <v>4715</v>
      </c>
      <c r="M817" s="9"/>
      <c r="O817"/>
    </row>
    <row r="818" spans="2:15">
      <c r="B818" t="s">
        <v>18519</v>
      </c>
      <c r="C818" s="3" t="s">
        <v>19809</v>
      </c>
      <c r="D818" s="3" t="s">
        <v>4708</v>
      </c>
      <c r="E818" s="3" t="s">
        <v>4708</v>
      </c>
      <c r="F818" s="3">
        <v>132</v>
      </c>
      <c r="G818" s="277">
        <v>42828</v>
      </c>
      <c r="H818" s="278">
        <v>1</v>
      </c>
      <c r="I818" s="278">
        <v>4897.24</v>
      </c>
      <c r="J818" s="278" t="s">
        <v>5197</v>
      </c>
      <c r="K818" s="278" t="s">
        <v>14112</v>
      </c>
      <c r="L818" s="278" t="s">
        <v>4715</v>
      </c>
      <c r="M818" s="9"/>
      <c r="O818"/>
    </row>
    <row r="819" spans="2:15">
      <c r="B819" t="s">
        <v>19926</v>
      </c>
      <c r="C819" s="3" t="s">
        <v>19809</v>
      </c>
      <c r="D819" s="3" t="s">
        <v>4708</v>
      </c>
      <c r="E819" s="3" t="s">
        <v>4708</v>
      </c>
      <c r="F819" s="3">
        <v>135</v>
      </c>
      <c r="G819" s="277">
        <v>42826</v>
      </c>
      <c r="H819" s="278">
        <v>1</v>
      </c>
      <c r="I819" s="278">
        <v>1363.76</v>
      </c>
      <c r="J819" s="278" t="s">
        <v>4753</v>
      </c>
      <c r="K819" s="278" t="s">
        <v>4753</v>
      </c>
      <c r="L819" s="278" t="s">
        <v>4715</v>
      </c>
      <c r="M819" s="9"/>
      <c r="O819"/>
    </row>
    <row r="820" spans="2:15">
      <c r="B820" t="s">
        <v>19276</v>
      </c>
      <c r="C820" s="3" t="s">
        <v>19809</v>
      </c>
      <c r="D820" s="3" t="s">
        <v>4708</v>
      </c>
      <c r="E820" s="3" t="s">
        <v>4708</v>
      </c>
      <c r="F820" s="3">
        <v>179</v>
      </c>
      <c r="G820" s="277">
        <v>42826</v>
      </c>
      <c r="H820" s="278">
        <v>1</v>
      </c>
      <c r="I820" s="278">
        <v>4304.3900000000003</v>
      </c>
      <c r="J820" s="278" t="s">
        <v>5197</v>
      </c>
      <c r="K820" s="278" t="s">
        <v>12352</v>
      </c>
      <c r="L820" s="278" t="s">
        <v>4715</v>
      </c>
      <c r="M820" s="9"/>
      <c r="O820"/>
    </row>
    <row r="821" spans="2:15">
      <c r="B821" t="s">
        <v>18993</v>
      </c>
      <c r="C821" s="3" t="s">
        <v>19809</v>
      </c>
      <c r="D821" s="3" t="s">
        <v>4708</v>
      </c>
      <c r="E821" s="3" t="s">
        <v>4708</v>
      </c>
      <c r="F821" s="3">
        <v>159</v>
      </c>
      <c r="G821" s="277">
        <v>42822</v>
      </c>
      <c r="H821" s="278">
        <v>1</v>
      </c>
      <c r="I821" s="278">
        <v>4897.24</v>
      </c>
      <c r="J821" s="278" t="s">
        <v>4726</v>
      </c>
      <c r="K821" s="278" t="s">
        <v>11774</v>
      </c>
      <c r="L821" s="278" t="s">
        <v>4715</v>
      </c>
      <c r="M821" s="9"/>
      <c r="O821"/>
    </row>
    <row r="822" spans="2:15">
      <c r="B822" t="s">
        <v>15620</v>
      </c>
      <c r="C822" s="3" t="s">
        <v>19809</v>
      </c>
      <c r="D822" s="3" t="s">
        <v>4708</v>
      </c>
      <c r="E822" s="3" t="s">
        <v>4708</v>
      </c>
      <c r="F822" s="3">
        <v>73</v>
      </c>
      <c r="G822" s="277">
        <v>42821</v>
      </c>
      <c r="H822" s="278">
        <v>3</v>
      </c>
      <c r="I822" s="278">
        <v>1419.69</v>
      </c>
      <c r="J822" s="278" t="s">
        <v>4726</v>
      </c>
      <c r="K822" s="278" t="s">
        <v>15479</v>
      </c>
      <c r="L822" s="278" t="s">
        <v>4715</v>
      </c>
      <c r="M822" s="9"/>
      <c r="O822"/>
    </row>
    <row r="823" spans="2:15">
      <c r="B823" t="s">
        <v>18958</v>
      </c>
      <c r="C823" s="3" t="s">
        <v>19809</v>
      </c>
      <c r="D823" s="3" t="s">
        <v>4708</v>
      </c>
      <c r="E823" s="3" t="s">
        <v>4708</v>
      </c>
      <c r="F823" s="3">
        <v>156</v>
      </c>
      <c r="G823" s="277">
        <v>42821</v>
      </c>
      <c r="H823" s="278">
        <v>1</v>
      </c>
      <c r="I823" s="278">
        <v>392.45</v>
      </c>
      <c r="J823" s="278" t="s">
        <v>5324</v>
      </c>
      <c r="K823" s="278" t="s">
        <v>14799</v>
      </c>
      <c r="L823" s="278" t="s">
        <v>4715</v>
      </c>
      <c r="M823" s="9"/>
      <c r="O823"/>
    </row>
    <row r="824" spans="2:15">
      <c r="B824" t="s">
        <v>17959</v>
      </c>
      <c r="C824" s="3" t="s">
        <v>19809</v>
      </c>
      <c r="D824" s="3" t="s">
        <v>4708</v>
      </c>
      <c r="E824" s="3" t="s">
        <v>4708</v>
      </c>
      <c r="F824" s="3">
        <v>111</v>
      </c>
      <c r="G824" s="277">
        <v>42819</v>
      </c>
      <c r="H824" s="278">
        <v>1</v>
      </c>
      <c r="I824" s="278">
        <v>1363.76</v>
      </c>
      <c r="J824" s="278" t="s">
        <v>5197</v>
      </c>
      <c r="K824" s="278" t="s">
        <v>17526</v>
      </c>
      <c r="L824" s="278" t="s">
        <v>4715</v>
      </c>
      <c r="M824" s="9"/>
      <c r="O824"/>
    </row>
    <row r="825" spans="2:15">
      <c r="B825" t="s">
        <v>17193</v>
      </c>
      <c r="C825" s="3" t="s">
        <v>19809</v>
      </c>
      <c r="D825" s="3" t="s">
        <v>4708</v>
      </c>
      <c r="E825" s="3" t="s">
        <v>4708</v>
      </c>
      <c r="F825" s="3">
        <v>91</v>
      </c>
      <c r="G825" s="277">
        <v>42818</v>
      </c>
      <c r="H825" s="278">
        <v>2</v>
      </c>
      <c r="I825" s="278">
        <v>1920.18</v>
      </c>
      <c r="J825" s="278" t="s">
        <v>4726</v>
      </c>
      <c r="K825" s="278" t="s">
        <v>15479</v>
      </c>
      <c r="L825" s="278" t="s">
        <v>4715</v>
      </c>
      <c r="M825" s="9"/>
      <c r="O825"/>
    </row>
    <row r="826" spans="2:15">
      <c r="B826" t="s">
        <v>18620</v>
      </c>
      <c r="C826" s="3" t="s">
        <v>19809</v>
      </c>
      <c r="D826" s="3" t="s">
        <v>4708</v>
      </c>
      <c r="E826" s="3" t="s">
        <v>4708</v>
      </c>
      <c r="F826" s="3">
        <v>136</v>
      </c>
      <c r="G826" s="277">
        <v>42817</v>
      </c>
      <c r="H826" s="278">
        <v>2</v>
      </c>
      <c r="I826" s="278">
        <v>9555.7199999999993</v>
      </c>
      <c r="J826" s="278" t="s">
        <v>4726</v>
      </c>
      <c r="K826" s="278" t="s">
        <v>7606</v>
      </c>
      <c r="L826" s="278" t="s">
        <v>4715</v>
      </c>
      <c r="M826" s="9"/>
      <c r="O826"/>
    </row>
    <row r="827" spans="2:15">
      <c r="B827" t="s">
        <v>19927</v>
      </c>
      <c r="C827" s="3" t="s">
        <v>19809</v>
      </c>
      <c r="D827" s="3" t="s">
        <v>4708</v>
      </c>
      <c r="E827" s="3" t="s">
        <v>4708</v>
      </c>
      <c r="F827" s="3">
        <v>124</v>
      </c>
      <c r="G827" s="277">
        <v>42816</v>
      </c>
      <c r="H827" s="278">
        <v>1</v>
      </c>
      <c r="I827" s="278">
        <v>1363.76</v>
      </c>
      <c r="J827" s="278" t="s">
        <v>4753</v>
      </c>
      <c r="K827" s="278" t="s">
        <v>4753</v>
      </c>
      <c r="L827" s="278" t="s">
        <v>4715</v>
      </c>
      <c r="M827" s="9"/>
      <c r="O827"/>
    </row>
    <row r="828" spans="2:15">
      <c r="B828" t="s">
        <v>17852</v>
      </c>
      <c r="C828" s="3" t="s">
        <v>19809</v>
      </c>
      <c r="D828" s="3" t="s">
        <v>4708</v>
      </c>
      <c r="E828" s="3" t="s">
        <v>4708</v>
      </c>
      <c r="F828" s="3">
        <v>109</v>
      </c>
      <c r="G828" s="277">
        <v>42816</v>
      </c>
      <c r="H828" s="278">
        <v>1</v>
      </c>
      <c r="I828" s="278">
        <v>1363.76</v>
      </c>
      <c r="J828" s="278" t="s">
        <v>4726</v>
      </c>
      <c r="K828" s="278" t="s">
        <v>11774</v>
      </c>
      <c r="L828" s="278" t="s">
        <v>4715</v>
      </c>
      <c r="M828" s="9"/>
      <c r="O828"/>
    </row>
    <row r="829" spans="2:15">
      <c r="B829" t="s">
        <v>17039</v>
      </c>
      <c r="C829" s="3" t="s">
        <v>19809</v>
      </c>
      <c r="D829" s="3" t="s">
        <v>4708</v>
      </c>
      <c r="E829" s="3" t="s">
        <v>4708</v>
      </c>
      <c r="F829" s="3">
        <v>88</v>
      </c>
      <c r="G829" s="277">
        <v>42816</v>
      </c>
      <c r="H829" s="278">
        <v>1</v>
      </c>
      <c r="I829" s="278">
        <v>166.93</v>
      </c>
      <c r="J829" s="278" t="s">
        <v>5197</v>
      </c>
      <c r="K829" s="278" t="s">
        <v>17041</v>
      </c>
      <c r="L829" s="278" t="s">
        <v>4715</v>
      </c>
      <c r="M829" s="9"/>
      <c r="O829"/>
    </row>
    <row r="830" spans="2:15">
      <c r="B830" t="s">
        <v>19763</v>
      </c>
      <c r="C830" s="3" t="s">
        <v>19809</v>
      </c>
      <c r="D830" s="3" t="s">
        <v>4708</v>
      </c>
      <c r="E830" s="3" t="s">
        <v>4708</v>
      </c>
      <c r="F830" s="3">
        <v>227</v>
      </c>
      <c r="G830" s="277">
        <v>42812</v>
      </c>
      <c r="H830" s="278">
        <v>2</v>
      </c>
      <c r="I830" s="278">
        <v>3724.03</v>
      </c>
      <c r="J830" s="278" t="s">
        <v>4726</v>
      </c>
      <c r="K830" s="278" t="s">
        <v>11774</v>
      </c>
      <c r="L830" s="278" t="s">
        <v>4715</v>
      </c>
      <c r="M830" s="9"/>
      <c r="O830"/>
    </row>
    <row r="831" spans="2:15">
      <c r="B831" t="s">
        <v>17791</v>
      </c>
      <c r="C831" s="3" t="s">
        <v>19809</v>
      </c>
      <c r="D831" s="3" t="s">
        <v>4708</v>
      </c>
      <c r="E831" s="3" t="s">
        <v>4708</v>
      </c>
      <c r="F831" s="3">
        <v>107</v>
      </c>
      <c r="G831" s="277">
        <v>42812</v>
      </c>
      <c r="H831" s="278">
        <v>1</v>
      </c>
      <c r="I831" s="278">
        <v>1363.76</v>
      </c>
      <c r="J831" s="278" t="s">
        <v>4726</v>
      </c>
      <c r="K831" s="278" t="s">
        <v>15479</v>
      </c>
      <c r="L831" s="278" t="s">
        <v>4715</v>
      </c>
      <c r="M831" s="9"/>
      <c r="O831"/>
    </row>
    <row r="832" spans="2:15">
      <c r="B832" t="s">
        <v>19303</v>
      </c>
      <c r="C832" s="3" t="s">
        <v>19809</v>
      </c>
      <c r="D832" s="3" t="s">
        <v>4708</v>
      </c>
      <c r="E832" s="3" t="s">
        <v>4708</v>
      </c>
      <c r="F832" s="3">
        <v>181</v>
      </c>
      <c r="G832" s="277">
        <v>42811</v>
      </c>
      <c r="H832" s="278">
        <v>3</v>
      </c>
      <c r="I832" s="278">
        <v>9862.1299999999992</v>
      </c>
      <c r="J832" s="278" t="s">
        <v>5197</v>
      </c>
      <c r="K832" s="278" t="s">
        <v>12599</v>
      </c>
      <c r="L832" s="278" t="s">
        <v>4715</v>
      </c>
      <c r="M832" s="9"/>
      <c r="O832"/>
    </row>
    <row r="833" spans="2:15">
      <c r="B833" t="s">
        <v>17635</v>
      </c>
      <c r="C833" s="3" t="s">
        <v>19809</v>
      </c>
      <c r="D833" s="3" t="s">
        <v>4708</v>
      </c>
      <c r="E833" s="3" t="s">
        <v>4708</v>
      </c>
      <c r="F833" s="3">
        <v>102</v>
      </c>
      <c r="G833" s="277">
        <v>42810</v>
      </c>
      <c r="H833" s="278">
        <v>1</v>
      </c>
      <c r="I833" s="278">
        <v>1363.76</v>
      </c>
      <c r="J833" s="278" t="s">
        <v>4726</v>
      </c>
      <c r="K833" s="278" t="s">
        <v>11774</v>
      </c>
      <c r="L833" s="278" t="s">
        <v>4715</v>
      </c>
      <c r="M833" s="9"/>
      <c r="O833"/>
    </row>
    <row r="834" spans="2:15">
      <c r="B834" t="s">
        <v>18751</v>
      </c>
      <c r="C834" s="3" t="s">
        <v>19809</v>
      </c>
      <c r="D834" s="3" t="s">
        <v>4708</v>
      </c>
      <c r="E834" s="3" t="s">
        <v>4708</v>
      </c>
      <c r="F834" s="3">
        <v>144</v>
      </c>
      <c r="G834" s="277">
        <v>42809</v>
      </c>
      <c r="H834" s="278">
        <v>2</v>
      </c>
      <c r="I834" s="278">
        <v>4116.49</v>
      </c>
      <c r="J834" s="278" t="s">
        <v>5197</v>
      </c>
      <c r="K834" s="278" t="s">
        <v>13150</v>
      </c>
      <c r="L834" s="278" t="s">
        <v>4715</v>
      </c>
      <c r="M834" s="9"/>
      <c r="O834"/>
    </row>
    <row r="835" spans="2:15">
      <c r="B835" t="s">
        <v>17779</v>
      </c>
      <c r="C835" s="3" t="s">
        <v>19809</v>
      </c>
      <c r="D835" s="3" t="s">
        <v>4708</v>
      </c>
      <c r="E835" s="3" t="s">
        <v>4708</v>
      </c>
      <c r="F835" s="3">
        <v>106</v>
      </c>
      <c r="G835" s="277">
        <v>42809</v>
      </c>
      <c r="H835" s="278">
        <v>1</v>
      </c>
      <c r="I835" s="278">
        <v>1363.76</v>
      </c>
      <c r="J835" s="278" t="s">
        <v>5197</v>
      </c>
      <c r="K835" s="278" t="s">
        <v>12599</v>
      </c>
      <c r="L835" s="278" t="s">
        <v>4715</v>
      </c>
      <c r="M835" s="9"/>
      <c r="O835"/>
    </row>
    <row r="836" spans="2:15">
      <c r="B836" t="s">
        <v>19780</v>
      </c>
      <c r="C836" s="3" t="s">
        <v>19809</v>
      </c>
      <c r="D836" s="3" t="s">
        <v>4708</v>
      </c>
      <c r="E836" s="3" t="s">
        <v>4708</v>
      </c>
      <c r="F836" s="3">
        <v>242</v>
      </c>
      <c r="G836" s="277">
        <v>42808</v>
      </c>
      <c r="H836" s="278">
        <v>2</v>
      </c>
      <c r="I836" s="278">
        <v>6042.26</v>
      </c>
      <c r="J836" s="278" t="s">
        <v>4726</v>
      </c>
      <c r="K836" s="278" t="s">
        <v>11774</v>
      </c>
      <c r="L836" s="278" t="s">
        <v>4715</v>
      </c>
      <c r="M836" s="9"/>
      <c r="O836"/>
    </row>
    <row r="837" spans="2:15">
      <c r="B837" t="s">
        <v>19928</v>
      </c>
      <c r="C837" s="3" t="s">
        <v>19809</v>
      </c>
      <c r="D837" s="3" t="s">
        <v>4708</v>
      </c>
      <c r="E837" s="3" t="s">
        <v>4708</v>
      </c>
      <c r="F837" s="3">
        <v>127</v>
      </c>
      <c r="G837" s="277">
        <v>42808</v>
      </c>
      <c r="H837" s="278">
        <v>1</v>
      </c>
      <c r="I837" s="278">
        <v>1363.76</v>
      </c>
      <c r="J837" s="278" t="s">
        <v>4753</v>
      </c>
      <c r="K837" s="278" t="s">
        <v>4753</v>
      </c>
      <c r="L837" s="278" t="s">
        <v>4715</v>
      </c>
      <c r="M837" s="9"/>
      <c r="O837"/>
    </row>
    <row r="838" spans="2:15">
      <c r="B838" t="s">
        <v>19929</v>
      </c>
      <c r="C838" s="3" t="s">
        <v>19809</v>
      </c>
      <c r="D838" s="3" t="s">
        <v>4708</v>
      </c>
      <c r="E838" s="3" t="s">
        <v>4708</v>
      </c>
      <c r="F838" s="3">
        <v>85</v>
      </c>
      <c r="G838" s="277">
        <v>42808</v>
      </c>
      <c r="H838" s="278">
        <v>1</v>
      </c>
      <c r="I838" s="278">
        <v>166.93</v>
      </c>
      <c r="J838" s="278" t="s">
        <v>4753</v>
      </c>
      <c r="K838" s="278" t="s">
        <v>4753</v>
      </c>
      <c r="L838" s="278" t="s">
        <v>4715</v>
      </c>
      <c r="M838" s="9"/>
      <c r="O838"/>
    </row>
    <row r="839" spans="2:15">
      <c r="B839" t="s">
        <v>19930</v>
      </c>
      <c r="C839" s="3" t="s">
        <v>19809</v>
      </c>
      <c r="D839" s="3" t="s">
        <v>4708</v>
      </c>
      <c r="E839" s="3" t="s">
        <v>4708</v>
      </c>
      <c r="F839" s="3">
        <v>88</v>
      </c>
      <c r="G839" s="277">
        <v>42807</v>
      </c>
      <c r="H839" s="278">
        <v>1</v>
      </c>
      <c r="I839" s="278">
        <v>333.85</v>
      </c>
      <c r="J839" s="278" t="s">
        <v>4753</v>
      </c>
      <c r="K839" s="278" t="s">
        <v>4753</v>
      </c>
      <c r="L839" s="278" t="s">
        <v>4715</v>
      </c>
      <c r="M839" s="9"/>
      <c r="O839"/>
    </row>
    <row r="840" spans="2:15">
      <c r="B840" t="s">
        <v>17183</v>
      </c>
      <c r="C840" s="3" t="s">
        <v>19809</v>
      </c>
      <c r="D840" s="3" t="s">
        <v>4708</v>
      </c>
      <c r="E840" s="3" t="s">
        <v>4708</v>
      </c>
      <c r="F840" s="3">
        <v>91</v>
      </c>
      <c r="G840" s="277">
        <v>42805</v>
      </c>
      <c r="H840" s="278">
        <v>1</v>
      </c>
      <c r="I840" s="278">
        <v>389.49</v>
      </c>
      <c r="J840" s="278" t="s">
        <v>4726</v>
      </c>
      <c r="K840" s="278" t="s">
        <v>4994</v>
      </c>
      <c r="L840" s="278" t="s">
        <v>4715</v>
      </c>
      <c r="M840" s="9"/>
      <c r="O840"/>
    </row>
    <row r="841" spans="2:15">
      <c r="B841" t="s">
        <v>16984</v>
      </c>
      <c r="C841" s="3" t="s">
        <v>19809</v>
      </c>
      <c r="D841" s="3" t="s">
        <v>4708</v>
      </c>
      <c r="E841" s="3" t="s">
        <v>4708</v>
      </c>
      <c r="F841" s="3">
        <v>87</v>
      </c>
      <c r="G841" s="277">
        <v>42805</v>
      </c>
      <c r="H841" s="278">
        <v>1</v>
      </c>
      <c r="I841" s="278">
        <v>166.93</v>
      </c>
      <c r="J841" s="278" t="s">
        <v>4726</v>
      </c>
      <c r="K841" s="278" t="s">
        <v>11774</v>
      </c>
      <c r="L841" s="278" t="s">
        <v>4715</v>
      </c>
      <c r="M841" s="9"/>
      <c r="O841"/>
    </row>
    <row r="842" spans="2:15">
      <c r="B842" t="s">
        <v>19363</v>
      </c>
      <c r="C842" s="3" t="s">
        <v>19809</v>
      </c>
      <c r="D842" s="3" t="s">
        <v>4708</v>
      </c>
      <c r="E842" s="3" t="s">
        <v>4708</v>
      </c>
      <c r="F842" s="3">
        <v>183</v>
      </c>
      <c r="G842" s="277">
        <v>42803</v>
      </c>
      <c r="H842" s="278">
        <v>1</v>
      </c>
      <c r="I842" s="278">
        <v>1951.46</v>
      </c>
      <c r="J842" s="278" t="s">
        <v>4726</v>
      </c>
      <c r="K842" s="278" t="s">
        <v>11774</v>
      </c>
      <c r="L842" s="278" t="s">
        <v>4715</v>
      </c>
      <c r="M842" s="9"/>
      <c r="O842"/>
    </row>
    <row r="843" spans="2:15">
      <c r="B843" t="s">
        <v>19732</v>
      </c>
      <c r="C843" s="3" t="s">
        <v>19809</v>
      </c>
      <c r="D843" s="3" t="s">
        <v>4708</v>
      </c>
      <c r="E843" s="3" t="s">
        <v>4708</v>
      </c>
      <c r="F843" s="3">
        <v>219</v>
      </c>
      <c r="G843" s="277">
        <v>42803</v>
      </c>
      <c r="H843" s="278">
        <v>1</v>
      </c>
      <c r="I843" s="278">
        <v>989.11</v>
      </c>
      <c r="J843" s="278" t="s">
        <v>5324</v>
      </c>
      <c r="K843" s="278" t="s">
        <v>5545</v>
      </c>
      <c r="L843" s="278" t="s">
        <v>4715</v>
      </c>
      <c r="M843" s="9"/>
      <c r="O843"/>
    </row>
    <row r="844" spans="2:15">
      <c r="B844" t="s">
        <v>18722</v>
      </c>
      <c r="C844" s="3" t="s">
        <v>19809</v>
      </c>
      <c r="D844" s="3" t="s">
        <v>4708</v>
      </c>
      <c r="E844" s="3" t="s">
        <v>4708</v>
      </c>
      <c r="F844" s="3">
        <v>142</v>
      </c>
      <c r="G844" s="277">
        <v>42802</v>
      </c>
      <c r="H844" s="278">
        <v>1</v>
      </c>
      <c r="I844" s="278">
        <v>3188.21</v>
      </c>
      <c r="J844" s="278" t="s">
        <v>4726</v>
      </c>
      <c r="K844" s="278" t="s">
        <v>11774</v>
      </c>
      <c r="L844" s="278" t="s">
        <v>4715</v>
      </c>
      <c r="M844" s="9"/>
      <c r="O844"/>
    </row>
    <row r="845" spans="2:15">
      <c r="B845" t="s">
        <v>19505</v>
      </c>
      <c r="C845" s="3" t="s">
        <v>19809</v>
      </c>
      <c r="D845" s="3" t="s">
        <v>4708</v>
      </c>
      <c r="E845" s="3" t="s">
        <v>4708</v>
      </c>
      <c r="F845" s="3">
        <v>192</v>
      </c>
      <c r="G845" s="277">
        <v>42801</v>
      </c>
      <c r="H845" s="278">
        <v>2</v>
      </c>
      <c r="I845" s="278">
        <v>8740.09</v>
      </c>
      <c r="J845" s="278" t="s">
        <v>5197</v>
      </c>
      <c r="K845" s="278" t="s">
        <v>12599</v>
      </c>
      <c r="L845" s="278" t="s">
        <v>4715</v>
      </c>
      <c r="M845" s="9"/>
      <c r="O845"/>
    </row>
    <row r="846" spans="2:15">
      <c r="B846" t="s">
        <v>18323</v>
      </c>
      <c r="C846" s="3" t="s">
        <v>19809</v>
      </c>
      <c r="D846" s="3" t="s">
        <v>4708</v>
      </c>
      <c r="E846" s="3" t="s">
        <v>4708</v>
      </c>
      <c r="F846" s="3">
        <v>124</v>
      </c>
      <c r="G846" s="277">
        <v>42797</v>
      </c>
      <c r="H846" s="278">
        <v>1</v>
      </c>
      <c r="I846" s="278">
        <v>4304.3900000000003</v>
      </c>
      <c r="J846" s="278" t="s">
        <v>4726</v>
      </c>
      <c r="K846" s="278" t="s">
        <v>5188</v>
      </c>
      <c r="L846" s="278" t="s">
        <v>4715</v>
      </c>
      <c r="M846" s="9"/>
      <c r="O846"/>
    </row>
    <row r="847" spans="2:15">
      <c r="B847" t="s">
        <v>18225</v>
      </c>
      <c r="C847" s="3" t="s">
        <v>19809</v>
      </c>
      <c r="D847" s="3" t="s">
        <v>4708</v>
      </c>
      <c r="E847" s="3" t="s">
        <v>4708</v>
      </c>
      <c r="F847" s="3">
        <v>121</v>
      </c>
      <c r="G847" s="277">
        <v>42796</v>
      </c>
      <c r="H847" s="278">
        <v>1</v>
      </c>
      <c r="I847" s="278">
        <v>6367.51</v>
      </c>
      <c r="J847" s="278" t="s">
        <v>4726</v>
      </c>
      <c r="K847" s="278" t="s">
        <v>4994</v>
      </c>
      <c r="L847" s="278" t="s">
        <v>4715</v>
      </c>
      <c r="M847" s="9"/>
      <c r="O847"/>
    </row>
    <row r="848" spans="2:15">
      <c r="B848" t="s">
        <v>19559</v>
      </c>
      <c r="C848" s="3" t="s">
        <v>19809</v>
      </c>
      <c r="D848" s="3" t="s">
        <v>4708</v>
      </c>
      <c r="E848" s="3" t="s">
        <v>4708</v>
      </c>
      <c r="F848" s="3">
        <v>196</v>
      </c>
      <c r="G848" s="277">
        <v>42796</v>
      </c>
      <c r="H848" s="278">
        <v>1</v>
      </c>
      <c r="I848" s="278">
        <v>4304.3900000000003</v>
      </c>
      <c r="J848" s="278" t="s">
        <v>5324</v>
      </c>
      <c r="K848" s="278" t="s">
        <v>10076</v>
      </c>
      <c r="L848" s="278" t="s">
        <v>4715</v>
      </c>
      <c r="M848" s="9"/>
      <c r="O848"/>
    </row>
    <row r="849" spans="2:15">
      <c r="B849" t="s">
        <v>18868</v>
      </c>
      <c r="C849" s="3" t="s">
        <v>19809</v>
      </c>
      <c r="D849" s="3" t="s">
        <v>4708</v>
      </c>
      <c r="E849" s="3" t="s">
        <v>4708</v>
      </c>
      <c r="F849" s="3">
        <v>150</v>
      </c>
      <c r="G849" s="277">
        <v>42791</v>
      </c>
      <c r="H849" s="278">
        <v>1</v>
      </c>
      <c r="I849" s="278">
        <v>2752.72</v>
      </c>
      <c r="J849" s="278" t="s">
        <v>4726</v>
      </c>
      <c r="K849" s="278" t="s">
        <v>15479</v>
      </c>
      <c r="L849" s="278" t="s">
        <v>4715</v>
      </c>
      <c r="M849" s="9"/>
      <c r="O849"/>
    </row>
    <row r="850" spans="2:15">
      <c r="B850" t="s">
        <v>17525</v>
      </c>
      <c r="C850" s="3" t="s">
        <v>19809</v>
      </c>
      <c r="D850" s="3" t="s">
        <v>4708</v>
      </c>
      <c r="E850" s="3" t="s">
        <v>4708</v>
      </c>
      <c r="F850" s="3">
        <v>99</v>
      </c>
      <c r="G850" s="277">
        <v>42789</v>
      </c>
      <c r="H850" s="278">
        <v>1</v>
      </c>
      <c r="I850" s="278">
        <v>1363.76</v>
      </c>
      <c r="J850" s="278" t="s">
        <v>5197</v>
      </c>
      <c r="K850" s="278" t="s">
        <v>17526</v>
      </c>
      <c r="L850" s="278" t="s">
        <v>4715</v>
      </c>
      <c r="M850" s="9"/>
      <c r="O850"/>
    </row>
    <row r="851" spans="2:15">
      <c r="B851" t="s">
        <v>18444</v>
      </c>
      <c r="C851" s="3" t="s">
        <v>19809</v>
      </c>
      <c r="D851" s="3" t="s">
        <v>4708</v>
      </c>
      <c r="E851" s="3" t="s">
        <v>4708</v>
      </c>
      <c r="F851" s="3">
        <v>129</v>
      </c>
      <c r="G851" s="277">
        <v>42788</v>
      </c>
      <c r="H851" s="278">
        <v>1</v>
      </c>
      <c r="I851" s="278">
        <v>2752.72</v>
      </c>
      <c r="J851" s="278" t="s">
        <v>5324</v>
      </c>
      <c r="K851" s="278" t="s">
        <v>18446</v>
      </c>
      <c r="L851" s="278" t="s">
        <v>4715</v>
      </c>
      <c r="M851" s="9"/>
      <c r="O851"/>
    </row>
    <row r="852" spans="2:15">
      <c r="B852" t="s">
        <v>19931</v>
      </c>
      <c r="C852" s="3" t="s">
        <v>19809</v>
      </c>
      <c r="D852" s="3" t="s">
        <v>4708</v>
      </c>
      <c r="E852" s="3" t="s">
        <v>4708</v>
      </c>
      <c r="F852" s="3">
        <v>186</v>
      </c>
      <c r="G852" s="277">
        <v>42788</v>
      </c>
      <c r="H852" s="278">
        <v>1</v>
      </c>
      <c r="I852" s="278">
        <v>4300.55</v>
      </c>
      <c r="J852" s="278" t="s">
        <v>4753</v>
      </c>
      <c r="K852" s="278" t="s">
        <v>4753</v>
      </c>
      <c r="L852" s="278" t="s">
        <v>4715</v>
      </c>
      <c r="M852" s="9"/>
      <c r="O852"/>
    </row>
    <row r="853" spans="2:15">
      <c r="B853" t="s">
        <v>16360</v>
      </c>
      <c r="C853" s="3" t="s">
        <v>19809</v>
      </c>
      <c r="D853" s="3" t="s">
        <v>4708</v>
      </c>
      <c r="E853" s="3" t="s">
        <v>4708</v>
      </c>
      <c r="F853" s="3">
        <v>80</v>
      </c>
      <c r="G853" s="277">
        <v>42787</v>
      </c>
      <c r="H853" s="278">
        <v>2</v>
      </c>
      <c r="I853" s="278">
        <v>500.78</v>
      </c>
      <c r="J853" s="278" t="s">
        <v>5324</v>
      </c>
      <c r="K853" s="278" t="s">
        <v>16362</v>
      </c>
      <c r="L853" s="278" t="s">
        <v>4715</v>
      </c>
      <c r="M853" s="9"/>
      <c r="O853"/>
    </row>
    <row r="854" spans="2:15">
      <c r="B854" t="s">
        <v>19765</v>
      </c>
      <c r="C854" s="3" t="s">
        <v>19809</v>
      </c>
      <c r="D854" s="3" t="s">
        <v>4708</v>
      </c>
      <c r="E854" s="3" t="s">
        <v>4708</v>
      </c>
      <c r="F854" s="3">
        <v>227</v>
      </c>
      <c r="G854" s="277">
        <v>42786</v>
      </c>
      <c r="H854" s="278">
        <v>1</v>
      </c>
      <c r="I854" s="278">
        <v>396.46</v>
      </c>
      <c r="J854" s="278" t="s">
        <v>5324</v>
      </c>
      <c r="K854" s="278" t="s">
        <v>14656</v>
      </c>
      <c r="L854" s="278" t="s">
        <v>4715</v>
      </c>
      <c r="M854" s="9"/>
      <c r="O854"/>
    </row>
    <row r="855" spans="2:15">
      <c r="B855" t="s">
        <v>19050</v>
      </c>
      <c r="C855" s="3" t="s">
        <v>19809</v>
      </c>
      <c r="D855" s="3" t="s">
        <v>4708</v>
      </c>
      <c r="E855" s="3" t="s">
        <v>4708</v>
      </c>
      <c r="F855" s="3">
        <v>163</v>
      </c>
      <c r="G855" s="277">
        <v>42783</v>
      </c>
      <c r="H855" s="278">
        <v>2</v>
      </c>
      <c r="I855" s="278">
        <v>4693.88</v>
      </c>
      <c r="J855" s="278" t="s">
        <v>5197</v>
      </c>
      <c r="K855" s="278" t="s">
        <v>10405</v>
      </c>
      <c r="L855" s="278" t="s">
        <v>4715</v>
      </c>
      <c r="M855" s="9"/>
      <c r="O855"/>
    </row>
    <row r="856" spans="2:15">
      <c r="B856" t="s">
        <v>16876</v>
      </c>
      <c r="C856" s="3" t="s">
        <v>19809</v>
      </c>
      <c r="D856" s="3" t="s">
        <v>4708</v>
      </c>
      <c r="E856" s="3" t="s">
        <v>4708</v>
      </c>
      <c r="F856" s="3">
        <v>86</v>
      </c>
      <c r="G856" s="277">
        <v>42783</v>
      </c>
      <c r="H856" s="278">
        <v>1</v>
      </c>
      <c r="I856" s="278">
        <v>4304.3900000000003</v>
      </c>
      <c r="J856" s="278" t="s">
        <v>4726</v>
      </c>
      <c r="K856" s="278" t="s">
        <v>4994</v>
      </c>
      <c r="L856" s="278" t="s">
        <v>4715</v>
      </c>
      <c r="M856" s="9"/>
      <c r="O856"/>
    </row>
    <row r="857" spans="2:15">
      <c r="B857" t="s">
        <v>18910</v>
      </c>
      <c r="C857" s="3" t="s">
        <v>19809</v>
      </c>
      <c r="D857" s="3" t="s">
        <v>4708</v>
      </c>
      <c r="E857" s="3" t="s">
        <v>4708</v>
      </c>
      <c r="F857" s="3">
        <v>152</v>
      </c>
      <c r="G857" s="277">
        <v>42783</v>
      </c>
      <c r="H857" s="278">
        <v>1</v>
      </c>
      <c r="I857" s="278">
        <v>4304.3900000000003</v>
      </c>
      <c r="J857" s="278" t="s">
        <v>5324</v>
      </c>
      <c r="K857" s="278" t="s">
        <v>18911</v>
      </c>
      <c r="L857" s="278" t="s">
        <v>4715</v>
      </c>
      <c r="M857" s="9"/>
      <c r="O857"/>
    </row>
    <row r="858" spans="2:15">
      <c r="B858" t="s">
        <v>19439</v>
      </c>
      <c r="C858" s="3" t="s">
        <v>19809</v>
      </c>
      <c r="D858" s="3" t="s">
        <v>4708</v>
      </c>
      <c r="E858" s="3" t="s">
        <v>4708</v>
      </c>
      <c r="F858" s="3">
        <v>188</v>
      </c>
      <c r="G858" s="277">
        <v>42781</v>
      </c>
      <c r="H858" s="278">
        <v>2</v>
      </c>
      <c r="I858" s="278">
        <v>8740.09</v>
      </c>
      <c r="J858" s="278" t="s">
        <v>4726</v>
      </c>
      <c r="K858" s="278" t="s">
        <v>4994</v>
      </c>
      <c r="L858" s="278" t="s">
        <v>4715</v>
      </c>
      <c r="M858" s="9"/>
      <c r="O858"/>
    </row>
    <row r="859" spans="2:15">
      <c r="B859" t="s">
        <v>19423</v>
      </c>
      <c r="C859" s="3" t="s">
        <v>19809</v>
      </c>
      <c r="D859" s="3" t="s">
        <v>4708</v>
      </c>
      <c r="E859" s="3" t="s">
        <v>4708</v>
      </c>
      <c r="F859" s="3">
        <v>187</v>
      </c>
      <c r="G859" s="277">
        <v>42780</v>
      </c>
      <c r="H859" s="278">
        <v>1</v>
      </c>
      <c r="I859" s="278">
        <v>989.11</v>
      </c>
      <c r="J859" s="278" t="s">
        <v>5324</v>
      </c>
      <c r="K859" s="278" t="s">
        <v>5545</v>
      </c>
      <c r="L859" s="278" t="s">
        <v>4715</v>
      </c>
      <c r="M859" s="9"/>
      <c r="O859"/>
    </row>
    <row r="860" spans="2:15">
      <c r="B860" t="s">
        <v>18065</v>
      </c>
      <c r="C860" s="3" t="s">
        <v>19809</v>
      </c>
      <c r="D860" s="3" t="s">
        <v>4708</v>
      </c>
      <c r="E860" s="3" t="s">
        <v>4708</v>
      </c>
      <c r="F860" s="3">
        <v>115</v>
      </c>
      <c r="G860" s="277">
        <v>42780</v>
      </c>
      <c r="H860" s="278">
        <v>1</v>
      </c>
      <c r="I860" s="278">
        <v>1363.76</v>
      </c>
      <c r="J860" s="278" t="s">
        <v>4726</v>
      </c>
      <c r="K860" s="278" t="s">
        <v>15479</v>
      </c>
      <c r="L860" s="278" t="s">
        <v>4715</v>
      </c>
      <c r="M860" s="9"/>
      <c r="O860"/>
    </row>
    <row r="861" spans="2:15">
      <c r="B861" t="s">
        <v>19932</v>
      </c>
      <c r="C861" s="3" t="s">
        <v>19809</v>
      </c>
      <c r="D861" s="3" t="s">
        <v>4708</v>
      </c>
      <c r="E861" s="3" t="s">
        <v>4708</v>
      </c>
      <c r="F861" s="3">
        <v>159</v>
      </c>
      <c r="G861" s="277">
        <v>42779</v>
      </c>
      <c r="H861" s="278">
        <v>2</v>
      </c>
      <c r="I861" s="278">
        <v>9197.7999999999993</v>
      </c>
      <c r="J861" s="278" t="s">
        <v>4753</v>
      </c>
      <c r="K861" s="278" t="s">
        <v>4753</v>
      </c>
      <c r="L861" s="278" t="s">
        <v>4715</v>
      </c>
      <c r="M861" s="9"/>
      <c r="O861"/>
    </row>
    <row r="862" spans="2:15">
      <c r="B862" t="s">
        <v>19761</v>
      </c>
      <c r="C862" s="3" t="s">
        <v>19809</v>
      </c>
      <c r="D862" s="3" t="s">
        <v>4708</v>
      </c>
      <c r="E862" s="3" t="s">
        <v>4708</v>
      </c>
      <c r="F862" s="3">
        <v>226</v>
      </c>
      <c r="G862" s="277">
        <v>42776</v>
      </c>
      <c r="H862" s="278">
        <v>1</v>
      </c>
      <c r="I862" s="278">
        <v>989.11</v>
      </c>
      <c r="J862" s="278" t="s">
        <v>5197</v>
      </c>
      <c r="K862" s="278" t="s">
        <v>4994</v>
      </c>
      <c r="L862" s="278" t="s">
        <v>4715</v>
      </c>
      <c r="M862" s="9"/>
      <c r="O862"/>
    </row>
    <row r="863" spans="2:15">
      <c r="B863" t="s">
        <v>19933</v>
      </c>
      <c r="C863" s="3" t="s">
        <v>19809</v>
      </c>
      <c r="D863" s="3" t="s">
        <v>4708</v>
      </c>
      <c r="E863" s="3" t="s">
        <v>4708</v>
      </c>
      <c r="F863" s="3">
        <v>81</v>
      </c>
      <c r="G863" s="277">
        <v>42775</v>
      </c>
      <c r="H863" s="278">
        <v>1</v>
      </c>
      <c r="I863" s="278">
        <v>3525.62</v>
      </c>
      <c r="J863" s="278" t="s">
        <v>4753</v>
      </c>
      <c r="K863" s="278" t="s">
        <v>4753</v>
      </c>
      <c r="L863" s="278" t="s">
        <v>4715</v>
      </c>
      <c r="M863" s="9"/>
      <c r="O863"/>
    </row>
    <row r="864" spans="2:15">
      <c r="B864" t="s">
        <v>18516</v>
      </c>
      <c r="C864" s="3" t="s">
        <v>19809</v>
      </c>
      <c r="D864" s="3" t="s">
        <v>4708</v>
      </c>
      <c r="E864" s="3" t="s">
        <v>4708</v>
      </c>
      <c r="F864" s="3">
        <v>132</v>
      </c>
      <c r="G864" s="277">
        <v>42774</v>
      </c>
      <c r="H864" s="278">
        <v>2</v>
      </c>
      <c r="I864" s="278">
        <v>4116.49</v>
      </c>
      <c r="J864" s="278" t="s">
        <v>4726</v>
      </c>
      <c r="K864" s="278" t="s">
        <v>11774</v>
      </c>
      <c r="L864" s="278" t="s">
        <v>4715</v>
      </c>
      <c r="M864" s="9"/>
      <c r="O864"/>
    </row>
    <row r="865" spans="2:15">
      <c r="B865" t="s">
        <v>16757</v>
      </c>
      <c r="C865" s="3" t="s">
        <v>19809</v>
      </c>
      <c r="D865" s="3" t="s">
        <v>4708</v>
      </c>
      <c r="E865" s="3" t="s">
        <v>4708</v>
      </c>
      <c r="F865" s="3">
        <v>85</v>
      </c>
      <c r="G865" s="277">
        <v>42774</v>
      </c>
      <c r="H865" s="278">
        <v>3</v>
      </c>
      <c r="I865" s="278">
        <v>2536.91</v>
      </c>
      <c r="J865" s="278" t="s">
        <v>4726</v>
      </c>
      <c r="K865" s="278" t="s">
        <v>4994</v>
      </c>
      <c r="L865" s="278" t="s">
        <v>4715</v>
      </c>
      <c r="M865" s="9"/>
      <c r="O865"/>
    </row>
    <row r="866" spans="2:15">
      <c r="B866" t="s">
        <v>18765</v>
      </c>
      <c r="C866" s="3" t="s">
        <v>19809</v>
      </c>
      <c r="D866" s="3" t="s">
        <v>4708</v>
      </c>
      <c r="E866" s="3" t="s">
        <v>4708</v>
      </c>
      <c r="F866" s="3">
        <v>145</v>
      </c>
      <c r="G866" s="277">
        <v>42774</v>
      </c>
      <c r="H866" s="278">
        <v>1</v>
      </c>
      <c r="I866" s="278">
        <v>1951.46</v>
      </c>
      <c r="J866" s="278" t="s">
        <v>4726</v>
      </c>
      <c r="K866" s="278" t="s">
        <v>15641</v>
      </c>
      <c r="L866" s="278" t="s">
        <v>4715</v>
      </c>
      <c r="M866" s="9"/>
      <c r="O866"/>
    </row>
    <row r="867" spans="2:15">
      <c r="B867" t="s">
        <v>16455</v>
      </c>
      <c r="C867" s="3" t="s">
        <v>19809</v>
      </c>
      <c r="D867" s="3" t="s">
        <v>4708</v>
      </c>
      <c r="E867" s="3" t="s">
        <v>4708</v>
      </c>
      <c r="F867" s="3">
        <v>81</v>
      </c>
      <c r="G867" s="277">
        <v>42773</v>
      </c>
      <c r="H867" s="278">
        <v>1</v>
      </c>
      <c r="I867" s="278">
        <v>111.28</v>
      </c>
      <c r="J867" s="278" t="s">
        <v>5324</v>
      </c>
      <c r="K867" s="278" t="s">
        <v>10076</v>
      </c>
      <c r="L867" s="278" t="s">
        <v>4715</v>
      </c>
      <c r="M867" s="9"/>
      <c r="O867"/>
    </row>
    <row r="868" spans="2:15">
      <c r="B868" t="s">
        <v>18775</v>
      </c>
      <c r="C868" s="3" t="s">
        <v>19809</v>
      </c>
      <c r="D868" s="3" t="s">
        <v>4708</v>
      </c>
      <c r="E868" s="3" t="s">
        <v>4708</v>
      </c>
      <c r="F868" s="3">
        <v>145</v>
      </c>
      <c r="G868" s="277">
        <v>42770</v>
      </c>
      <c r="H868" s="278">
        <v>1</v>
      </c>
      <c r="I868" s="278">
        <v>2752.72</v>
      </c>
      <c r="J868" s="278" t="s">
        <v>4726</v>
      </c>
      <c r="K868" s="278" t="s">
        <v>11774</v>
      </c>
      <c r="L868" s="278" t="s">
        <v>4715</v>
      </c>
      <c r="M868" s="9"/>
      <c r="O868"/>
    </row>
    <row r="869" spans="2:15">
      <c r="B869" t="s">
        <v>17027</v>
      </c>
      <c r="C869" s="3" t="s">
        <v>19809</v>
      </c>
      <c r="D869" s="3" t="s">
        <v>4708</v>
      </c>
      <c r="E869" s="3" t="s">
        <v>4708</v>
      </c>
      <c r="F869" s="3">
        <v>88</v>
      </c>
      <c r="G869" s="277">
        <v>42768</v>
      </c>
      <c r="H869" s="278">
        <v>1</v>
      </c>
      <c r="I869" s="278">
        <v>4304.3900000000003</v>
      </c>
      <c r="J869" s="278" t="s">
        <v>5197</v>
      </c>
      <c r="K869" s="278" t="s">
        <v>13150</v>
      </c>
      <c r="L869" s="278" t="s">
        <v>4715</v>
      </c>
      <c r="M869" s="9"/>
      <c r="O869"/>
    </row>
    <row r="870" spans="2:15">
      <c r="B870" t="s">
        <v>17263</v>
      </c>
      <c r="C870" s="3" t="s">
        <v>19809</v>
      </c>
      <c r="D870" s="3" t="s">
        <v>4708</v>
      </c>
      <c r="E870" s="3" t="s">
        <v>4708</v>
      </c>
      <c r="F870" s="3">
        <v>93</v>
      </c>
      <c r="G870" s="277">
        <v>42767</v>
      </c>
      <c r="H870" s="278">
        <v>1</v>
      </c>
      <c r="I870" s="278">
        <v>6367.51</v>
      </c>
      <c r="J870" s="278" t="s">
        <v>4726</v>
      </c>
      <c r="K870" s="278" t="s">
        <v>11774</v>
      </c>
      <c r="L870" s="278" t="s">
        <v>4715</v>
      </c>
      <c r="M870" s="9"/>
      <c r="O870"/>
    </row>
    <row r="871" spans="2:15">
      <c r="B871" t="s">
        <v>17024</v>
      </c>
      <c r="C871" s="3" t="s">
        <v>19809</v>
      </c>
      <c r="D871" s="3" t="s">
        <v>4708</v>
      </c>
      <c r="E871" s="3" t="s">
        <v>4708</v>
      </c>
      <c r="F871" s="3">
        <v>88</v>
      </c>
      <c r="G871" s="277">
        <v>42765</v>
      </c>
      <c r="H871" s="278">
        <v>1</v>
      </c>
      <c r="I871" s="278">
        <v>1363.76</v>
      </c>
      <c r="J871" s="278" t="s">
        <v>5197</v>
      </c>
      <c r="K871" s="278" t="s">
        <v>12999</v>
      </c>
      <c r="L871" s="278" t="s">
        <v>4715</v>
      </c>
      <c r="M871" s="9"/>
      <c r="O871"/>
    </row>
    <row r="872" spans="2:15">
      <c r="B872" t="s">
        <v>18913</v>
      </c>
      <c r="C872" s="3" t="s">
        <v>19809</v>
      </c>
      <c r="D872" s="3" t="s">
        <v>4708</v>
      </c>
      <c r="E872" s="3" t="s">
        <v>4708</v>
      </c>
      <c r="F872" s="3">
        <v>152</v>
      </c>
      <c r="G872" s="277">
        <v>42765</v>
      </c>
      <c r="H872" s="278">
        <v>1</v>
      </c>
      <c r="I872" s="278">
        <v>1951.46</v>
      </c>
      <c r="J872" s="278" t="s">
        <v>5197</v>
      </c>
      <c r="K872" s="278" t="s">
        <v>12599</v>
      </c>
      <c r="L872" s="278" t="s">
        <v>4715</v>
      </c>
      <c r="M872" s="9"/>
      <c r="O872"/>
    </row>
    <row r="873" spans="2:15">
      <c r="B873" t="s">
        <v>19934</v>
      </c>
      <c r="C873" s="3" t="s">
        <v>19809</v>
      </c>
      <c r="D873" s="3" t="s">
        <v>4708</v>
      </c>
      <c r="E873" s="3" t="s">
        <v>4708</v>
      </c>
      <c r="F873" s="3">
        <v>89</v>
      </c>
      <c r="G873" s="277">
        <v>42765</v>
      </c>
      <c r="H873" s="278">
        <v>1</v>
      </c>
      <c r="I873" s="278">
        <v>111.28</v>
      </c>
      <c r="J873" s="278" t="s">
        <v>4753</v>
      </c>
      <c r="K873" s="278" t="s">
        <v>4753</v>
      </c>
      <c r="L873" s="278" t="s">
        <v>4715</v>
      </c>
      <c r="M873" s="9"/>
      <c r="O873"/>
    </row>
    <row r="874" spans="2:15">
      <c r="B874" t="s">
        <v>16982</v>
      </c>
      <c r="C874" s="3" t="s">
        <v>19809</v>
      </c>
      <c r="D874" s="3" t="s">
        <v>4708</v>
      </c>
      <c r="E874" s="3" t="s">
        <v>4708</v>
      </c>
      <c r="F874" s="3">
        <v>87</v>
      </c>
      <c r="G874" s="277">
        <v>42765</v>
      </c>
      <c r="H874" s="278">
        <v>1</v>
      </c>
      <c r="I874" s="278">
        <v>111.28</v>
      </c>
      <c r="J874" s="278" t="s">
        <v>5197</v>
      </c>
      <c r="K874" s="278" t="s">
        <v>14820</v>
      </c>
      <c r="L874" s="278" t="s">
        <v>4715</v>
      </c>
      <c r="M874" s="9"/>
      <c r="O874"/>
    </row>
    <row r="875" spans="2:15">
      <c r="B875" t="s">
        <v>19935</v>
      </c>
      <c r="C875" s="3" t="s">
        <v>19809</v>
      </c>
      <c r="D875" s="3" t="s">
        <v>4708</v>
      </c>
      <c r="E875" s="3" t="s">
        <v>4708</v>
      </c>
      <c r="F875" s="3">
        <v>89</v>
      </c>
      <c r="G875" s="277">
        <v>42763</v>
      </c>
      <c r="H875" s="278">
        <v>1</v>
      </c>
      <c r="I875" s="278">
        <v>111.28</v>
      </c>
      <c r="J875" s="278" t="s">
        <v>4753</v>
      </c>
      <c r="K875" s="278" t="s">
        <v>4753</v>
      </c>
      <c r="L875" s="278" t="s">
        <v>4715</v>
      </c>
      <c r="M875" s="9"/>
      <c r="O875"/>
    </row>
    <row r="876" spans="2:15">
      <c r="B876" t="s">
        <v>19570</v>
      </c>
      <c r="C876" s="3" t="s">
        <v>19809</v>
      </c>
      <c r="D876" s="3" t="s">
        <v>4708</v>
      </c>
      <c r="E876" s="3" t="s">
        <v>4708</v>
      </c>
      <c r="F876" s="3">
        <v>197</v>
      </c>
      <c r="G876" s="277">
        <v>42762</v>
      </c>
      <c r="H876" s="278">
        <v>1</v>
      </c>
      <c r="I876" s="278">
        <v>4304.3900000000003</v>
      </c>
      <c r="J876" s="278" t="s">
        <v>4726</v>
      </c>
      <c r="K876" s="278" t="s">
        <v>4994</v>
      </c>
      <c r="L876" s="278" t="s">
        <v>4715</v>
      </c>
      <c r="M876" s="9"/>
      <c r="O876"/>
    </row>
    <row r="877" spans="2:15">
      <c r="B877" t="s">
        <v>16811</v>
      </c>
      <c r="C877" s="3" t="s">
        <v>19809</v>
      </c>
      <c r="D877" s="3" t="s">
        <v>4708</v>
      </c>
      <c r="E877" s="3" t="s">
        <v>4708</v>
      </c>
      <c r="F877" s="3">
        <v>85</v>
      </c>
      <c r="G877" s="277">
        <v>42762</v>
      </c>
      <c r="H877" s="278">
        <v>1</v>
      </c>
      <c r="I877" s="278">
        <v>111.28</v>
      </c>
      <c r="J877" s="278" t="s">
        <v>4726</v>
      </c>
      <c r="K877" s="278" t="s">
        <v>4994</v>
      </c>
      <c r="L877" s="278" t="s">
        <v>4715</v>
      </c>
      <c r="M877" s="9"/>
      <c r="O877"/>
    </row>
    <row r="878" spans="2:15">
      <c r="B878" t="s">
        <v>18769</v>
      </c>
      <c r="C878" s="3" t="s">
        <v>19809</v>
      </c>
      <c r="D878" s="3" t="s">
        <v>4708</v>
      </c>
      <c r="E878" s="3" t="s">
        <v>4708</v>
      </c>
      <c r="F878" s="3">
        <v>145</v>
      </c>
      <c r="G878" s="277">
        <v>42760</v>
      </c>
      <c r="H878" s="278">
        <v>2</v>
      </c>
      <c r="I878" s="278">
        <v>4116.49</v>
      </c>
      <c r="J878" s="278" t="s">
        <v>5324</v>
      </c>
      <c r="K878" s="278" t="s">
        <v>16026</v>
      </c>
      <c r="L878" s="278" t="s">
        <v>4715</v>
      </c>
      <c r="M878" s="9"/>
      <c r="O878"/>
    </row>
    <row r="879" spans="2:15">
      <c r="B879" t="s">
        <v>19330</v>
      </c>
      <c r="C879" s="3" t="s">
        <v>19809</v>
      </c>
      <c r="D879" s="3" t="s">
        <v>4708</v>
      </c>
      <c r="E879" s="3" t="s">
        <v>4708</v>
      </c>
      <c r="F879" s="3">
        <v>182</v>
      </c>
      <c r="G879" s="277">
        <v>42759</v>
      </c>
      <c r="H879" s="278">
        <v>1</v>
      </c>
      <c r="I879" s="278">
        <v>4304.3900000000003</v>
      </c>
      <c r="J879" s="278" t="s">
        <v>4726</v>
      </c>
      <c r="K879" s="278" t="s">
        <v>11774</v>
      </c>
      <c r="L879" s="278" t="s">
        <v>4715</v>
      </c>
      <c r="M879" s="9"/>
      <c r="O879"/>
    </row>
    <row r="880" spans="2:15">
      <c r="B880" t="s">
        <v>19568</v>
      </c>
      <c r="C880" s="3" t="s">
        <v>19809</v>
      </c>
      <c r="D880" s="3" t="s">
        <v>4708</v>
      </c>
      <c r="E880" s="3" t="s">
        <v>4708</v>
      </c>
      <c r="F880" s="3">
        <v>197</v>
      </c>
      <c r="G880" s="277">
        <v>42758</v>
      </c>
      <c r="H880" s="278">
        <v>1</v>
      </c>
      <c r="I880" s="278">
        <v>389.49</v>
      </c>
      <c r="J880" s="278" t="s">
        <v>4726</v>
      </c>
      <c r="K880" s="278" t="s">
        <v>4994</v>
      </c>
      <c r="L880" s="278" t="s">
        <v>4715</v>
      </c>
      <c r="M880" s="9"/>
      <c r="O880"/>
    </row>
    <row r="881" spans="2:15">
      <c r="B881" t="s">
        <v>17590</v>
      </c>
      <c r="C881" s="3" t="s">
        <v>19809</v>
      </c>
      <c r="D881" s="3" t="s">
        <v>4708</v>
      </c>
      <c r="E881" s="3" t="s">
        <v>4708</v>
      </c>
      <c r="F881" s="3">
        <v>101</v>
      </c>
      <c r="G881" s="277">
        <v>42758</v>
      </c>
      <c r="H881" s="278">
        <v>1</v>
      </c>
      <c r="I881" s="278">
        <v>389.49</v>
      </c>
      <c r="J881" s="278" t="s">
        <v>5324</v>
      </c>
      <c r="K881" s="278" t="s">
        <v>4994</v>
      </c>
      <c r="L881" s="278" t="s">
        <v>4715</v>
      </c>
      <c r="M881" s="9"/>
      <c r="O881"/>
    </row>
    <row r="882" spans="2:15">
      <c r="B882" t="s">
        <v>19646</v>
      </c>
      <c r="C882" s="3" t="s">
        <v>19809</v>
      </c>
      <c r="D882" s="3" t="s">
        <v>4708</v>
      </c>
      <c r="E882" s="3" t="s">
        <v>4708</v>
      </c>
      <c r="F882" s="3">
        <v>203</v>
      </c>
      <c r="G882" s="277">
        <v>42756</v>
      </c>
      <c r="H882" s="278">
        <v>2</v>
      </c>
      <c r="I882" s="278">
        <v>3957.78</v>
      </c>
      <c r="J882" s="278" t="s">
        <v>5197</v>
      </c>
      <c r="K882" s="278" t="s">
        <v>12352</v>
      </c>
      <c r="L882" s="278" t="s">
        <v>4715</v>
      </c>
      <c r="M882" s="9"/>
      <c r="O882"/>
    </row>
    <row r="883" spans="2:15">
      <c r="B883" t="s">
        <v>16526</v>
      </c>
      <c r="C883" s="3" t="s">
        <v>19809</v>
      </c>
      <c r="D883" s="3" t="s">
        <v>4708</v>
      </c>
      <c r="E883" s="3" t="s">
        <v>4708</v>
      </c>
      <c r="F883" s="3">
        <v>82</v>
      </c>
      <c r="G883" s="277">
        <v>42754</v>
      </c>
      <c r="H883" s="278">
        <v>1</v>
      </c>
      <c r="I883" s="278">
        <v>166.93</v>
      </c>
      <c r="J883" s="278" t="s">
        <v>5324</v>
      </c>
      <c r="K883" s="278" t="s">
        <v>5545</v>
      </c>
      <c r="L883" s="278" t="s">
        <v>4715</v>
      </c>
      <c r="M883" s="9"/>
      <c r="O883"/>
    </row>
    <row r="884" spans="2:15">
      <c r="B884" t="s">
        <v>18486</v>
      </c>
      <c r="C884" s="3" t="s">
        <v>19809</v>
      </c>
      <c r="D884" s="3" t="s">
        <v>4708</v>
      </c>
      <c r="E884" s="3" t="s">
        <v>4708</v>
      </c>
      <c r="F884" s="3">
        <v>131</v>
      </c>
      <c r="G884" s="277">
        <v>42753</v>
      </c>
      <c r="H884" s="278">
        <v>2</v>
      </c>
      <c r="I884" s="278">
        <v>9120.23</v>
      </c>
      <c r="J884" s="278" t="s">
        <v>5197</v>
      </c>
      <c r="K884" s="278" t="s">
        <v>18487</v>
      </c>
      <c r="L884" s="278" t="s">
        <v>4715</v>
      </c>
      <c r="M884" s="9"/>
      <c r="O884"/>
    </row>
    <row r="885" spans="2:15">
      <c r="B885" t="s">
        <v>17034</v>
      </c>
      <c r="C885" s="3" t="s">
        <v>19809</v>
      </c>
      <c r="D885" s="3" t="s">
        <v>4708</v>
      </c>
      <c r="E885" s="3" t="s">
        <v>4708</v>
      </c>
      <c r="F885" s="3">
        <v>88</v>
      </c>
      <c r="G885" s="277">
        <v>42753</v>
      </c>
      <c r="H885" s="278">
        <v>1</v>
      </c>
      <c r="I885" s="278">
        <v>1363.76</v>
      </c>
      <c r="J885" s="278" t="s">
        <v>5324</v>
      </c>
      <c r="K885" s="278" t="s">
        <v>13680</v>
      </c>
      <c r="L885" s="278" t="s">
        <v>4715</v>
      </c>
      <c r="M885" s="9"/>
      <c r="O885"/>
    </row>
    <row r="886" spans="2:15">
      <c r="B886" t="s">
        <v>16934</v>
      </c>
      <c r="C886" s="3" t="s">
        <v>19809</v>
      </c>
      <c r="D886" s="3" t="s">
        <v>4708</v>
      </c>
      <c r="E886" s="3" t="s">
        <v>4708</v>
      </c>
      <c r="F886" s="3">
        <v>87</v>
      </c>
      <c r="G886" s="277">
        <v>42753</v>
      </c>
      <c r="H886" s="278">
        <v>1</v>
      </c>
      <c r="I886" s="278">
        <v>3525.62</v>
      </c>
      <c r="J886" s="278" t="s">
        <v>5324</v>
      </c>
      <c r="K886" s="278" t="s">
        <v>13230</v>
      </c>
      <c r="L886" s="278" t="s">
        <v>4715</v>
      </c>
      <c r="M886" s="9"/>
      <c r="O886"/>
    </row>
    <row r="887" spans="2:15">
      <c r="B887" t="s">
        <v>19737</v>
      </c>
      <c r="C887" s="3" t="s">
        <v>19809</v>
      </c>
      <c r="D887" s="3" t="s">
        <v>4708</v>
      </c>
      <c r="E887" s="3" t="s">
        <v>4708</v>
      </c>
      <c r="F887" s="3">
        <v>220</v>
      </c>
      <c r="G887" s="277">
        <v>42752</v>
      </c>
      <c r="H887" s="278">
        <v>1</v>
      </c>
      <c r="I887" s="278">
        <v>1951.46</v>
      </c>
      <c r="J887" s="278" t="s">
        <v>5324</v>
      </c>
      <c r="K887" s="278" t="s">
        <v>5545</v>
      </c>
      <c r="L887" s="278" t="s">
        <v>4715</v>
      </c>
      <c r="M887" s="9"/>
      <c r="O887"/>
    </row>
    <row r="888" spans="2:15">
      <c r="B888" t="s">
        <v>19518</v>
      </c>
      <c r="C888" s="3" t="s">
        <v>19809</v>
      </c>
      <c r="D888" s="3" t="s">
        <v>4708</v>
      </c>
      <c r="E888" s="3" t="s">
        <v>4708</v>
      </c>
      <c r="F888" s="3">
        <v>193</v>
      </c>
      <c r="G888" s="277">
        <v>42751</v>
      </c>
      <c r="H888" s="278">
        <v>1</v>
      </c>
      <c r="I888" s="278">
        <v>989.11</v>
      </c>
      <c r="J888" s="278" t="s">
        <v>5324</v>
      </c>
      <c r="K888" s="278" t="s">
        <v>16282</v>
      </c>
      <c r="L888" s="278" t="s">
        <v>4715</v>
      </c>
      <c r="M888" s="9"/>
      <c r="O888"/>
    </row>
    <row r="889" spans="2:15">
      <c r="B889" t="s">
        <v>19936</v>
      </c>
      <c r="C889" s="3" t="s">
        <v>19809</v>
      </c>
      <c r="D889" s="3" t="s">
        <v>4708</v>
      </c>
      <c r="E889" s="3" t="s">
        <v>4708</v>
      </c>
      <c r="F889" s="3">
        <v>140</v>
      </c>
      <c r="G889" s="277">
        <v>42749</v>
      </c>
      <c r="H889" s="278">
        <v>1</v>
      </c>
      <c r="I889" s="278">
        <v>1363.76</v>
      </c>
      <c r="J889" s="278" t="s">
        <v>4753</v>
      </c>
      <c r="K889" s="278" t="s">
        <v>4753</v>
      </c>
      <c r="L889" s="278" t="s">
        <v>4715</v>
      </c>
      <c r="M889" s="9"/>
      <c r="O889"/>
    </row>
    <row r="890" spans="2:15">
      <c r="B890" t="s">
        <v>19937</v>
      </c>
      <c r="C890" s="3" t="s">
        <v>19809</v>
      </c>
      <c r="D890" s="3" t="s">
        <v>4708</v>
      </c>
      <c r="E890" s="3" t="s">
        <v>4708</v>
      </c>
      <c r="F890" s="3">
        <v>83</v>
      </c>
      <c r="G890" s="277">
        <v>42747</v>
      </c>
      <c r="H890" s="278">
        <v>1</v>
      </c>
      <c r="I890" s="278">
        <v>333.85</v>
      </c>
      <c r="J890" s="278" t="s">
        <v>4753</v>
      </c>
      <c r="K890" s="278" t="s">
        <v>4753</v>
      </c>
      <c r="L890" s="278" t="s">
        <v>4715</v>
      </c>
      <c r="M890" s="9"/>
      <c r="O890"/>
    </row>
    <row r="891" spans="2:15">
      <c r="B891" t="s">
        <v>16288</v>
      </c>
      <c r="C891" s="3" t="s">
        <v>19809</v>
      </c>
      <c r="D891" s="3" t="s">
        <v>4708</v>
      </c>
      <c r="E891" s="3" t="s">
        <v>4708</v>
      </c>
      <c r="F891" s="3">
        <v>79</v>
      </c>
      <c r="G891" s="277">
        <v>42747</v>
      </c>
      <c r="H891" s="278">
        <v>2</v>
      </c>
      <c r="I891" s="278">
        <v>1920.18</v>
      </c>
      <c r="J891" s="278" t="s">
        <v>5324</v>
      </c>
      <c r="K891" s="278" t="s">
        <v>16282</v>
      </c>
      <c r="L891" s="278" t="s">
        <v>4715</v>
      </c>
      <c r="M891" s="9"/>
      <c r="O891"/>
    </row>
    <row r="892" spans="2:15">
      <c r="B892" t="s">
        <v>17343</v>
      </c>
      <c r="C892" s="3" t="s">
        <v>19809</v>
      </c>
      <c r="D892" s="3" t="s">
        <v>4708</v>
      </c>
      <c r="E892" s="3" t="s">
        <v>4708</v>
      </c>
      <c r="F892" s="3">
        <v>95</v>
      </c>
      <c r="G892" s="277">
        <v>42746</v>
      </c>
      <c r="H892" s="278">
        <v>1</v>
      </c>
      <c r="I892" s="278">
        <v>4304.3900000000003</v>
      </c>
      <c r="J892" s="278" t="s">
        <v>5197</v>
      </c>
      <c r="K892" s="278" t="s">
        <v>12352</v>
      </c>
      <c r="L892" s="278" t="s">
        <v>4715</v>
      </c>
      <c r="M892" s="9"/>
      <c r="O892"/>
    </row>
    <row r="893" spans="2:15">
      <c r="B893" t="s">
        <v>19601</v>
      </c>
      <c r="C893" s="3" t="s">
        <v>19809</v>
      </c>
      <c r="D893" s="3" t="s">
        <v>4708</v>
      </c>
      <c r="E893" s="3" t="s">
        <v>4708</v>
      </c>
      <c r="F893" s="3">
        <v>199</v>
      </c>
      <c r="G893" s="277">
        <v>42746</v>
      </c>
      <c r="H893" s="278">
        <v>3</v>
      </c>
      <c r="I893" s="278">
        <v>5128.43</v>
      </c>
      <c r="J893" s="278" t="s">
        <v>4726</v>
      </c>
      <c r="K893" s="278" t="s">
        <v>15641</v>
      </c>
      <c r="L893" s="278" t="s">
        <v>4715</v>
      </c>
      <c r="M893" s="9"/>
      <c r="O893"/>
    </row>
    <row r="894" spans="2:15">
      <c r="B894" t="s">
        <v>19405</v>
      </c>
      <c r="C894" s="3" t="s">
        <v>19809</v>
      </c>
      <c r="D894" s="3" t="s">
        <v>4708</v>
      </c>
      <c r="E894" s="3" t="s">
        <v>4708</v>
      </c>
      <c r="F894" s="3">
        <v>186</v>
      </c>
      <c r="G894" s="277">
        <v>42745</v>
      </c>
      <c r="H894" s="278">
        <v>1</v>
      </c>
      <c r="I894" s="278">
        <v>4304.3900000000003</v>
      </c>
      <c r="J894" s="278" t="s">
        <v>5197</v>
      </c>
      <c r="K894" s="278" t="s">
        <v>12352</v>
      </c>
      <c r="L894" s="278" t="s">
        <v>4715</v>
      </c>
      <c r="M894" s="9"/>
      <c r="O894"/>
    </row>
    <row r="895" spans="2:15">
      <c r="B895" t="s">
        <v>19666</v>
      </c>
      <c r="C895" s="3" t="s">
        <v>19809</v>
      </c>
      <c r="D895" s="3" t="s">
        <v>4708</v>
      </c>
      <c r="E895" s="3" t="s">
        <v>4708</v>
      </c>
      <c r="F895" s="3">
        <v>204</v>
      </c>
      <c r="G895" s="277">
        <v>42744</v>
      </c>
      <c r="H895" s="278">
        <v>1</v>
      </c>
      <c r="I895" s="278">
        <v>14554.12</v>
      </c>
      <c r="J895" s="278" t="s">
        <v>5324</v>
      </c>
      <c r="K895" s="278" t="s">
        <v>19667</v>
      </c>
      <c r="L895" s="278" t="s">
        <v>4715</v>
      </c>
      <c r="M895" s="9"/>
      <c r="O895"/>
    </row>
    <row r="896" spans="2:15">
      <c r="B896" t="s">
        <v>19457</v>
      </c>
      <c r="C896" s="3" t="s">
        <v>19809</v>
      </c>
      <c r="D896" s="3" t="s">
        <v>4708</v>
      </c>
      <c r="E896" s="3" t="s">
        <v>4708</v>
      </c>
      <c r="F896" s="3">
        <v>189</v>
      </c>
      <c r="G896" s="277">
        <v>42744</v>
      </c>
      <c r="H896" s="278">
        <v>2</v>
      </c>
      <c r="I896" s="278">
        <v>4738.93</v>
      </c>
      <c r="J896" s="278" t="s">
        <v>5324</v>
      </c>
      <c r="K896" s="278" t="s">
        <v>5545</v>
      </c>
      <c r="L896" s="278" t="s">
        <v>4715</v>
      </c>
      <c r="M896" s="9"/>
      <c r="O896"/>
    </row>
    <row r="897" spans="2:15">
      <c r="B897" t="s">
        <v>19938</v>
      </c>
      <c r="C897" s="3" t="s">
        <v>19809</v>
      </c>
      <c r="D897" s="3" t="s">
        <v>4708</v>
      </c>
      <c r="E897" s="3" t="s">
        <v>4708</v>
      </c>
      <c r="F897" s="3">
        <v>134</v>
      </c>
      <c r="G897" s="277">
        <v>42742</v>
      </c>
      <c r="H897" s="278">
        <v>2</v>
      </c>
      <c r="I897" s="278">
        <v>9120.23</v>
      </c>
      <c r="J897" s="278" t="s">
        <v>4753</v>
      </c>
      <c r="K897" s="278" t="s">
        <v>4753</v>
      </c>
      <c r="L897" s="278" t="s">
        <v>4715</v>
      </c>
      <c r="M897" s="9"/>
      <c r="O897"/>
    </row>
    <row r="898" spans="2:15">
      <c r="B898" t="s">
        <v>19939</v>
      </c>
      <c r="C898" s="3" t="s">
        <v>19809</v>
      </c>
      <c r="D898" s="3" t="s">
        <v>4708</v>
      </c>
      <c r="E898" s="3" t="s">
        <v>4708</v>
      </c>
      <c r="F898" s="3">
        <v>82</v>
      </c>
      <c r="G898" s="277">
        <v>42740</v>
      </c>
      <c r="H898" s="278">
        <v>1</v>
      </c>
      <c r="I898" s="278">
        <v>166.93</v>
      </c>
      <c r="J898" s="278" t="s">
        <v>4753</v>
      </c>
      <c r="K898" s="278" t="s">
        <v>4753</v>
      </c>
      <c r="L898" s="278" t="s">
        <v>4715</v>
      </c>
      <c r="M898" s="9"/>
      <c r="O898"/>
    </row>
    <row r="899" spans="2:15">
      <c r="B899" t="s">
        <v>16719</v>
      </c>
      <c r="C899" s="3" t="s">
        <v>19809</v>
      </c>
      <c r="D899" s="3" t="s">
        <v>4708</v>
      </c>
      <c r="E899" s="3" t="s">
        <v>4708</v>
      </c>
      <c r="F899" s="3">
        <v>84</v>
      </c>
      <c r="G899" s="277">
        <v>42739</v>
      </c>
      <c r="H899" s="278">
        <v>2</v>
      </c>
      <c r="I899" s="278">
        <v>1920.18</v>
      </c>
      <c r="J899" s="278" t="s">
        <v>4726</v>
      </c>
      <c r="K899" s="278" t="s">
        <v>4994</v>
      </c>
      <c r="L899" s="278" t="s">
        <v>4715</v>
      </c>
      <c r="M899" s="9"/>
      <c r="O899"/>
    </row>
    <row r="900" spans="2:15">
      <c r="B900" t="s">
        <v>19940</v>
      </c>
      <c r="C900" s="3" t="s">
        <v>19809</v>
      </c>
      <c r="D900" s="3" t="s">
        <v>4708</v>
      </c>
      <c r="E900" s="3" t="s">
        <v>4708</v>
      </c>
      <c r="F900" s="3">
        <v>77</v>
      </c>
      <c r="G900" s="277">
        <v>42738</v>
      </c>
      <c r="H900" s="278">
        <v>1</v>
      </c>
      <c r="I900" s="278">
        <v>222.57</v>
      </c>
      <c r="J900" s="278" t="s">
        <v>4753</v>
      </c>
      <c r="K900" s="278" t="s">
        <v>4753</v>
      </c>
      <c r="L900" s="278" t="s">
        <v>4715</v>
      </c>
      <c r="M900" s="9"/>
      <c r="O900"/>
    </row>
    <row r="901" spans="2:15">
      <c r="B901" t="s">
        <v>19340</v>
      </c>
      <c r="C901" s="3" t="s">
        <v>19809</v>
      </c>
      <c r="D901" s="3" t="s">
        <v>4708</v>
      </c>
      <c r="E901" s="3" t="s">
        <v>4708</v>
      </c>
      <c r="F901" s="3">
        <v>182</v>
      </c>
      <c r="G901" s="277">
        <v>40953</v>
      </c>
      <c r="H901" s="278">
        <v>1</v>
      </c>
      <c r="I901" s="278">
        <v>4304.3900000000003</v>
      </c>
      <c r="J901" s="278" t="s">
        <v>5324</v>
      </c>
      <c r="K901" s="278" t="s">
        <v>19342</v>
      </c>
      <c r="L901" s="278" t="s">
        <v>4715</v>
      </c>
      <c r="M901" s="9"/>
      <c r="O901"/>
    </row>
    <row r="902" spans="2:15">
      <c r="C902" s="3"/>
      <c r="D902" s="3"/>
      <c r="E902" s="3"/>
      <c r="G902" s="3"/>
      <c r="H902" s="278"/>
      <c r="I902" s="278"/>
      <c r="J902" s="278"/>
      <c r="K902" s="278"/>
      <c r="L902" s="278"/>
      <c r="M902" s="9"/>
      <c r="O902"/>
    </row>
    <row r="903" spans="2:15">
      <c r="M903" s="9"/>
      <c r="O903"/>
    </row>
    <row r="904" spans="2:15">
      <c r="M904" s="9"/>
      <c r="O904"/>
    </row>
    <row r="905" spans="2:15">
      <c r="M905" s="9"/>
      <c r="O905"/>
    </row>
    <row r="906" spans="2:15">
      <c r="M906" s="9"/>
      <c r="O906"/>
    </row>
    <row r="907" spans="2:15">
      <c r="M907" s="9"/>
      <c r="O907"/>
    </row>
    <row r="908" spans="2:15">
      <c r="M908" s="9"/>
      <c r="O908"/>
    </row>
    <row r="909" spans="2:15">
      <c r="M909" s="9"/>
      <c r="O909"/>
    </row>
    <row r="910" spans="2:15">
      <c r="M910" s="9"/>
      <c r="O910"/>
    </row>
    <row r="911" spans="2:15">
      <c r="M911" s="9"/>
      <c r="O911"/>
    </row>
    <row r="912" spans="2:15">
      <c r="M912" s="9"/>
      <c r="O912"/>
    </row>
    <row r="913" spans="13:15">
      <c r="M913" s="9"/>
      <c r="O913"/>
    </row>
    <row r="914" spans="13:15">
      <c r="M914" s="9"/>
      <c r="O914"/>
    </row>
    <row r="915" spans="13:15">
      <c r="M915" s="9"/>
      <c r="O915"/>
    </row>
    <row r="916" spans="13:15">
      <c r="M916" s="9"/>
      <c r="O916"/>
    </row>
    <row r="917" spans="13:15">
      <c r="M917" s="9"/>
      <c r="O917"/>
    </row>
    <row r="918" spans="13:15">
      <c r="M918" s="9"/>
      <c r="O918"/>
    </row>
    <row r="919" spans="13:15">
      <c r="M919" s="9"/>
      <c r="O919"/>
    </row>
    <row r="920" spans="13:15">
      <c r="M920" s="9"/>
      <c r="O920"/>
    </row>
    <row r="921" spans="13:15">
      <c r="M921" s="9"/>
      <c r="O921"/>
    </row>
    <row r="922" spans="13:15">
      <c r="M922" s="9"/>
      <c r="O922"/>
    </row>
    <row r="923" spans="13:15">
      <c r="M923" s="9"/>
      <c r="O923"/>
    </row>
    <row r="924" spans="13:15">
      <c r="M924" s="9"/>
      <c r="O924"/>
    </row>
    <row r="925" spans="13:15">
      <c r="M925" s="9"/>
      <c r="O925"/>
    </row>
    <row r="926" spans="13:15">
      <c r="M926" s="9"/>
      <c r="O926"/>
    </row>
    <row r="927" spans="13:15">
      <c r="M927" s="9"/>
      <c r="O927"/>
    </row>
    <row r="928" spans="13:15">
      <c r="M928" s="9"/>
      <c r="O928"/>
    </row>
    <row r="929" spans="13:15">
      <c r="M929" s="9"/>
      <c r="O929"/>
    </row>
    <row r="930" spans="13:15">
      <c r="M930" s="9"/>
      <c r="O930"/>
    </row>
    <row r="931" spans="13:15">
      <c r="M931" s="9"/>
      <c r="O931"/>
    </row>
    <row r="932" spans="13:15">
      <c r="M932" s="9"/>
      <c r="O932"/>
    </row>
    <row r="933" spans="13:15">
      <c r="M933" s="9"/>
      <c r="O933"/>
    </row>
    <row r="934" spans="13:15">
      <c r="M934" s="9"/>
      <c r="O934"/>
    </row>
    <row r="935" spans="13:15">
      <c r="M935" s="9"/>
      <c r="O935"/>
    </row>
    <row r="936" spans="13:15">
      <c r="M936" s="9"/>
      <c r="O936"/>
    </row>
    <row r="937" spans="13:15">
      <c r="M937" s="9"/>
      <c r="O937"/>
    </row>
    <row r="938" spans="13:15">
      <c r="M938" s="9"/>
      <c r="O938"/>
    </row>
    <row r="939" spans="13:15">
      <c r="M939" s="9"/>
      <c r="O939"/>
    </row>
    <row r="940" spans="13:15">
      <c r="M940" s="9"/>
      <c r="O940"/>
    </row>
    <row r="941" spans="13:15">
      <c r="M941" s="9"/>
      <c r="O941"/>
    </row>
    <row r="942" spans="13:15">
      <c r="M942" s="9"/>
      <c r="O942"/>
    </row>
    <row r="943" spans="13:15">
      <c r="M943" s="9"/>
      <c r="O943"/>
    </row>
    <row r="944" spans="13:15">
      <c r="M944" s="9"/>
      <c r="O944"/>
    </row>
    <row r="945" spans="13:15">
      <c r="M945" s="9"/>
      <c r="O945"/>
    </row>
    <row r="946" spans="13:15">
      <c r="M946" s="9"/>
      <c r="O946"/>
    </row>
    <row r="947" spans="13:15">
      <c r="M947" s="9"/>
      <c r="O947"/>
    </row>
    <row r="948" spans="13:15">
      <c r="M948" s="9"/>
      <c r="O948"/>
    </row>
    <row r="949" spans="13:15">
      <c r="M949" s="9"/>
      <c r="O949"/>
    </row>
    <row r="950" spans="13:15">
      <c r="M950" s="9"/>
      <c r="O950"/>
    </row>
    <row r="951" spans="13:15">
      <c r="M951" s="9"/>
      <c r="O951"/>
    </row>
    <row r="952" spans="13:15">
      <c r="M952" s="9"/>
      <c r="O952"/>
    </row>
    <row r="953" spans="13:15">
      <c r="M953" s="9"/>
      <c r="O953"/>
    </row>
    <row r="954" spans="13:15">
      <c r="M954" s="9"/>
      <c r="O954"/>
    </row>
    <row r="955" spans="13:15">
      <c r="M955" s="9"/>
      <c r="O955"/>
    </row>
    <row r="956" spans="13:15">
      <c r="M956" s="9"/>
      <c r="O956"/>
    </row>
    <row r="957" spans="13:15">
      <c r="M957" s="9"/>
      <c r="O957"/>
    </row>
    <row r="958" spans="13:15">
      <c r="M958" s="9"/>
      <c r="O958"/>
    </row>
    <row r="959" spans="13:15">
      <c r="M959" s="9"/>
      <c r="O959"/>
    </row>
    <row r="960" spans="13:15">
      <c r="M960" s="9"/>
      <c r="O960"/>
    </row>
    <row r="961" spans="13:15">
      <c r="M961" s="9"/>
      <c r="O961"/>
    </row>
    <row r="962" spans="13:15">
      <c r="M962" s="9"/>
      <c r="O962"/>
    </row>
    <row r="963" spans="13:15">
      <c r="M963" s="9"/>
      <c r="O963"/>
    </row>
    <row r="964" spans="13:15">
      <c r="M964" s="9"/>
      <c r="O964"/>
    </row>
    <row r="965" spans="13:15">
      <c r="M965" s="9"/>
      <c r="O965"/>
    </row>
    <row r="966" spans="13:15">
      <c r="M966" s="9"/>
      <c r="O966"/>
    </row>
    <row r="967" spans="13:15">
      <c r="M967" s="9"/>
      <c r="O967"/>
    </row>
    <row r="968" spans="13:15">
      <c r="M968" s="9"/>
      <c r="O968"/>
    </row>
    <row r="969" spans="13:15">
      <c r="M969" s="9"/>
      <c r="O969"/>
    </row>
    <row r="970" spans="13:15">
      <c r="M970" s="9"/>
      <c r="O970"/>
    </row>
    <row r="971" spans="13:15">
      <c r="M971" s="9"/>
      <c r="O971"/>
    </row>
    <row r="972" spans="13:15">
      <c r="M972" s="9"/>
      <c r="O972"/>
    </row>
    <row r="973" spans="13:15">
      <c r="M973" s="9"/>
      <c r="O973"/>
    </row>
    <row r="974" spans="13:15">
      <c r="M974" s="9"/>
      <c r="O974"/>
    </row>
    <row r="975" spans="13:15">
      <c r="M975" s="9"/>
      <c r="O975"/>
    </row>
    <row r="976" spans="13:15">
      <c r="M976" s="9"/>
      <c r="O976"/>
    </row>
    <row r="977" spans="13:15">
      <c r="M977" s="9"/>
      <c r="O977"/>
    </row>
    <row r="978" spans="13:15">
      <c r="M978" s="9"/>
      <c r="O978"/>
    </row>
    <row r="979" spans="13:15">
      <c r="M979" s="9"/>
      <c r="O979"/>
    </row>
    <row r="980" spans="13:15">
      <c r="M980" s="9"/>
      <c r="O980"/>
    </row>
    <row r="981" spans="13:15">
      <c r="M981" s="9"/>
      <c r="O981"/>
    </row>
    <row r="982" spans="13:15">
      <c r="M982" s="9"/>
      <c r="O982"/>
    </row>
    <row r="983" spans="13:15">
      <c r="M983" s="9"/>
      <c r="O983"/>
    </row>
    <row r="984" spans="13:15">
      <c r="M984" s="9"/>
      <c r="O984"/>
    </row>
    <row r="985" spans="13:15">
      <c r="M985" s="9"/>
      <c r="O985"/>
    </row>
    <row r="986" spans="13:15">
      <c r="M986" s="9"/>
      <c r="O986"/>
    </row>
    <row r="987" spans="13:15">
      <c r="M987" s="9"/>
      <c r="O987"/>
    </row>
    <row r="988" spans="13:15">
      <c r="M988" s="9"/>
      <c r="O988"/>
    </row>
    <row r="989" spans="13:15">
      <c r="M989" s="9"/>
      <c r="O989"/>
    </row>
    <row r="990" spans="13:15">
      <c r="M990" s="9"/>
      <c r="O990"/>
    </row>
    <row r="991" spans="13:15">
      <c r="M991" s="9"/>
      <c r="O991"/>
    </row>
    <row r="992" spans="13:15">
      <c r="M992" s="9"/>
      <c r="O992"/>
    </row>
    <row r="993" spans="13:15">
      <c r="M993" s="9"/>
      <c r="O993"/>
    </row>
    <row r="994" spans="13:15">
      <c r="M994" s="9"/>
      <c r="O994"/>
    </row>
    <row r="995" spans="13:15">
      <c r="M995" s="9"/>
      <c r="O995"/>
    </row>
    <row r="996" spans="13:15">
      <c r="M996" s="9"/>
      <c r="O996"/>
    </row>
    <row r="997" spans="13:15">
      <c r="M997" s="9"/>
      <c r="O997"/>
    </row>
    <row r="998" spans="13:15">
      <c r="M998" s="9"/>
      <c r="O998"/>
    </row>
    <row r="999" spans="13:15">
      <c r="M999" s="9"/>
      <c r="O999"/>
    </row>
    <row r="1000" spans="13:15">
      <c r="M1000" s="9"/>
      <c r="O1000"/>
    </row>
    <row r="1001" spans="13:15">
      <c r="M1001" s="9"/>
      <c r="O1001"/>
    </row>
    <row r="1002" spans="13:15">
      <c r="M1002" s="9"/>
      <c r="O1002"/>
    </row>
    <row r="1003" spans="13:15">
      <c r="M1003" s="9"/>
      <c r="O1003"/>
    </row>
    <row r="1004" spans="13:15">
      <c r="M1004" s="9"/>
      <c r="O1004"/>
    </row>
    <row r="1005" spans="13:15">
      <c r="M1005" s="9"/>
      <c r="O1005"/>
    </row>
    <row r="1006" spans="13:15">
      <c r="M1006" s="9"/>
      <c r="O1006"/>
    </row>
    <row r="1007" spans="13:15">
      <c r="M1007" s="9"/>
      <c r="O1007"/>
    </row>
    <row r="1008" spans="13:15">
      <c r="M1008" s="9"/>
      <c r="O1008"/>
    </row>
    <row r="1009" spans="13:15">
      <c r="M1009" s="9"/>
      <c r="O1009"/>
    </row>
    <row r="1010" spans="13:15">
      <c r="M1010" s="9"/>
      <c r="O1010"/>
    </row>
    <row r="1011" spans="13:15">
      <c r="M1011" s="9"/>
      <c r="O1011"/>
    </row>
    <row r="1012" spans="13:15">
      <c r="M1012" s="9"/>
      <c r="O1012"/>
    </row>
    <row r="1013" spans="13:15">
      <c r="M1013" s="9"/>
      <c r="O1013"/>
    </row>
    <row r="1014" spans="13:15">
      <c r="M1014" s="9"/>
      <c r="O1014"/>
    </row>
    <row r="1015" spans="13:15">
      <c r="M1015" s="9"/>
      <c r="O1015"/>
    </row>
    <row r="1016" spans="13:15">
      <c r="M1016" s="9"/>
      <c r="O1016"/>
    </row>
    <row r="1017" spans="13:15">
      <c r="M1017" s="9"/>
      <c r="O1017"/>
    </row>
    <row r="1018" spans="13:15">
      <c r="M1018" s="9"/>
      <c r="O1018"/>
    </row>
    <row r="1019" spans="13:15">
      <c r="M1019" s="9"/>
      <c r="O1019"/>
    </row>
    <row r="1020" spans="13:15">
      <c r="M1020" s="9"/>
      <c r="O1020"/>
    </row>
    <row r="1021" spans="13:15">
      <c r="M1021" s="9"/>
      <c r="O1021"/>
    </row>
    <row r="1022" spans="13:15">
      <c r="M1022" s="9"/>
      <c r="O1022"/>
    </row>
    <row r="1023" spans="13:15">
      <c r="M1023" s="9"/>
      <c r="O1023"/>
    </row>
    <row r="1024" spans="13:15">
      <c r="M1024" s="9"/>
      <c r="O1024"/>
    </row>
    <row r="1025" spans="13:15">
      <c r="M1025" s="9"/>
      <c r="O1025"/>
    </row>
    <row r="1026" spans="13:15">
      <c r="M1026" s="9"/>
      <c r="O1026"/>
    </row>
    <row r="1027" spans="13:15">
      <c r="M1027" s="9"/>
      <c r="O1027"/>
    </row>
    <row r="1028" spans="13:15">
      <c r="M1028" s="9"/>
      <c r="O1028"/>
    </row>
    <row r="1029" spans="13:15">
      <c r="M1029" s="9"/>
      <c r="O1029"/>
    </row>
    <row r="1030" spans="13:15">
      <c r="M1030" s="9"/>
      <c r="O1030"/>
    </row>
    <row r="1031" spans="13:15">
      <c r="M1031" s="9"/>
      <c r="O1031"/>
    </row>
    <row r="1032" spans="13:15">
      <c r="M1032" s="9"/>
      <c r="O1032"/>
    </row>
    <row r="1033" spans="13:15">
      <c r="M1033" s="9"/>
      <c r="O1033"/>
    </row>
    <row r="1034" spans="13:15">
      <c r="M1034" s="9"/>
      <c r="O1034"/>
    </row>
    <row r="1035" spans="13:15">
      <c r="M1035" s="9"/>
      <c r="O1035"/>
    </row>
    <row r="1036" spans="13:15">
      <c r="M1036" s="9"/>
      <c r="O1036"/>
    </row>
    <row r="1037" spans="13:15">
      <c r="M1037" s="9"/>
      <c r="O1037"/>
    </row>
    <row r="1038" spans="13:15">
      <c r="M1038" s="9"/>
      <c r="O1038"/>
    </row>
    <row r="1039" spans="13:15">
      <c r="M1039" s="9"/>
      <c r="O1039"/>
    </row>
    <row r="1040" spans="13:15">
      <c r="M1040" s="9"/>
      <c r="O1040"/>
    </row>
    <row r="1041" spans="13:15">
      <c r="M1041" s="9"/>
      <c r="O1041"/>
    </row>
    <row r="1042" spans="13:15">
      <c r="M1042" s="9"/>
      <c r="O1042"/>
    </row>
    <row r="1043" spans="13:15">
      <c r="M1043" s="9"/>
      <c r="O1043"/>
    </row>
    <row r="1044" spans="13:15">
      <c r="M1044" s="9"/>
      <c r="O1044"/>
    </row>
    <row r="1045" spans="13:15">
      <c r="M1045" s="9"/>
      <c r="O1045"/>
    </row>
    <row r="1046" spans="13:15">
      <c r="M1046" s="9"/>
      <c r="O1046"/>
    </row>
    <row r="1047" spans="13:15">
      <c r="M1047" s="9"/>
      <c r="O1047"/>
    </row>
    <row r="1048" spans="13:15">
      <c r="M1048" s="9"/>
      <c r="O1048"/>
    </row>
    <row r="1049" spans="13:15">
      <c r="M1049" s="9"/>
      <c r="O1049"/>
    </row>
    <row r="1050" spans="13:15">
      <c r="M1050" s="9"/>
      <c r="O1050"/>
    </row>
    <row r="1051" spans="13:15">
      <c r="M1051" s="9"/>
      <c r="O1051"/>
    </row>
    <row r="1052" spans="13:15">
      <c r="M1052" s="9"/>
      <c r="O1052"/>
    </row>
    <row r="1053" spans="13:15">
      <c r="M1053" s="9"/>
      <c r="O1053"/>
    </row>
    <row r="1054" spans="13:15">
      <c r="M1054" s="9"/>
      <c r="O1054"/>
    </row>
    <row r="1055" spans="13:15">
      <c r="M1055" s="9"/>
      <c r="O1055"/>
    </row>
    <row r="1056" spans="13:15">
      <c r="M1056" s="9"/>
      <c r="O1056"/>
    </row>
    <row r="1057" spans="13:15">
      <c r="M1057" s="9"/>
      <c r="O1057"/>
    </row>
    <row r="1058" spans="13:15">
      <c r="M1058" s="9"/>
      <c r="O1058"/>
    </row>
    <row r="1059" spans="13:15">
      <c r="M1059" s="9"/>
      <c r="O1059"/>
    </row>
    <row r="1060" spans="13:15">
      <c r="M1060" s="9"/>
      <c r="O1060"/>
    </row>
    <row r="1061" spans="13:15">
      <c r="M1061" s="9"/>
      <c r="O1061"/>
    </row>
    <row r="1062" spans="13:15">
      <c r="M1062" s="9"/>
      <c r="O1062"/>
    </row>
    <row r="1063" spans="13:15">
      <c r="M1063" s="9"/>
      <c r="O1063"/>
    </row>
    <row r="1064" spans="13:15">
      <c r="M1064" s="9"/>
      <c r="O1064"/>
    </row>
    <row r="1065" spans="13:15">
      <c r="M1065" s="9"/>
      <c r="O1065"/>
    </row>
    <row r="1066" spans="13:15">
      <c r="M1066" s="9"/>
      <c r="O1066"/>
    </row>
    <row r="1067" spans="13:15">
      <c r="M1067" s="9"/>
      <c r="O1067"/>
    </row>
    <row r="1068" spans="13:15">
      <c r="M1068" s="9"/>
      <c r="O1068"/>
    </row>
    <row r="1069" spans="13:15">
      <c r="M1069" s="9"/>
      <c r="O1069"/>
    </row>
    <row r="1070" spans="13:15">
      <c r="M1070" s="9"/>
      <c r="O1070"/>
    </row>
    <row r="1071" spans="13:15">
      <c r="M1071" s="9"/>
      <c r="O1071"/>
    </row>
    <row r="1072" spans="13:15">
      <c r="M1072" s="9"/>
      <c r="O1072"/>
    </row>
    <row r="1073" spans="13:15">
      <c r="M1073" s="9"/>
      <c r="O1073"/>
    </row>
    <row r="1074" spans="13:15">
      <c r="M1074" s="9"/>
      <c r="O1074"/>
    </row>
    <row r="1075" spans="13:15">
      <c r="M1075" s="9"/>
      <c r="O1075"/>
    </row>
    <row r="1076" spans="13:15">
      <c r="M1076" s="9"/>
      <c r="O1076"/>
    </row>
    <row r="1077" spans="13:15">
      <c r="M1077" s="9"/>
      <c r="O1077"/>
    </row>
    <row r="1078" spans="13:15">
      <c r="M1078" s="9"/>
      <c r="O1078"/>
    </row>
    <row r="1079" spans="13:15">
      <c r="M1079" s="9"/>
      <c r="O1079"/>
    </row>
    <row r="1080" spans="13:15">
      <c r="M1080" s="9"/>
      <c r="O1080"/>
    </row>
    <row r="1081" spans="13:15">
      <c r="M1081" s="9"/>
      <c r="O1081"/>
    </row>
    <row r="1082" spans="13:15">
      <c r="M1082" s="9"/>
      <c r="O1082"/>
    </row>
    <row r="1083" spans="13:15">
      <c r="M1083" s="9"/>
      <c r="O1083"/>
    </row>
    <row r="1084" spans="13:15">
      <c r="M1084" s="9"/>
      <c r="O1084"/>
    </row>
    <row r="1085" spans="13:15">
      <c r="M1085" s="9"/>
      <c r="O1085"/>
    </row>
    <row r="1086" spans="13:15">
      <c r="M1086" s="9"/>
      <c r="O1086"/>
    </row>
    <row r="1087" spans="13:15">
      <c r="M1087" s="9"/>
      <c r="O1087"/>
    </row>
    <row r="1088" spans="13:15">
      <c r="M1088" s="9"/>
      <c r="O1088"/>
    </row>
    <row r="1089" spans="13:15">
      <c r="M1089" s="9"/>
      <c r="O1089"/>
    </row>
    <row r="1090" spans="13:15">
      <c r="M1090" s="9"/>
      <c r="O1090"/>
    </row>
    <row r="1091" spans="13:15">
      <c r="M1091" s="9"/>
      <c r="O1091"/>
    </row>
    <row r="1092" spans="13:15">
      <c r="M1092" s="9"/>
      <c r="O1092"/>
    </row>
    <row r="1093" spans="13:15">
      <c r="M1093" s="9"/>
      <c r="O1093"/>
    </row>
    <row r="1094" spans="13:15">
      <c r="M1094" s="9"/>
      <c r="O1094"/>
    </row>
    <row r="1095" spans="13:15">
      <c r="M1095" s="9"/>
      <c r="O1095"/>
    </row>
    <row r="1096" spans="13:15">
      <c r="M1096" s="9"/>
      <c r="O1096"/>
    </row>
    <row r="1097" spans="13:15">
      <c r="M1097" s="9"/>
      <c r="O1097"/>
    </row>
    <row r="1098" spans="13:15">
      <c r="M1098" s="9"/>
      <c r="O1098"/>
    </row>
    <row r="1099" spans="13:15">
      <c r="M1099" s="9"/>
      <c r="O1099"/>
    </row>
    <row r="1100" spans="13:15">
      <c r="M1100" s="9"/>
      <c r="O1100"/>
    </row>
    <row r="1101" spans="13:15">
      <c r="M1101" s="9"/>
      <c r="O1101"/>
    </row>
    <row r="1102" spans="13:15">
      <c r="M1102" s="9"/>
      <c r="O1102"/>
    </row>
    <row r="1103" spans="13:15">
      <c r="M1103" s="9"/>
      <c r="O1103"/>
    </row>
    <row r="1104" spans="13:15">
      <c r="M1104" s="9"/>
      <c r="O1104"/>
    </row>
    <row r="1105" spans="13:15">
      <c r="M1105" s="9"/>
      <c r="O1105"/>
    </row>
    <row r="1106" spans="13:15">
      <c r="M1106" s="9"/>
      <c r="O1106"/>
    </row>
    <row r="1107" spans="13:15">
      <c r="M1107" s="9"/>
      <c r="O1107"/>
    </row>
    <row r="1108" spans="13:15">
      <c r="M1108" s="9"/>
      <c r="O1108"/>
    </row>
    <row r="1109" spans="13:15">
      <c r="M1109" s="9"/>
      <c r="O1109"/>
    </row>
    <row r="1110" spans="13:15">
      <c r="M1110" s="9"/>
      <c r="O1110"/>
    </row>
    <row r="1111" spans="13:15">
      <c r="M1111" s="9"/>
      <c r="O1111"/>
    </row>
    <row r="1112" spans="13:15">
      <c r="M1112" s="9"/>
      <c r="O1112"/>
    </row>
    <row r="1113" spans="13:15">
      <c r="M1113" s="9"/>
      <c r="O1113"/>
    </row>
    <row r="1114" spans="13:15">
      <c r="M1114" s="9"/>
      <c r="O1114"/>
    </row>
    <row r="1115" spans="13:15">
      <c r="M1115" s="9"/>
      <c r="O1115"/>
    </row>
    <row r="1116" spans="13:15">
      <c r="M1116" s="9"/>
      <c r="O1116"/>
    </row>
    <row r="1117" spans="13:15">
      <c r="M1117" s="9"/>
      <c r="O1117"/>
    </row>
    <row r="1118" spans="13:15">
      <c r="M1118" s="9"/>
      <c r="O1118"/>
    </row>
    <row r="1119" spans="13:15">
      <c r="M1119" s="9"/>
      <c r="O1119"/>
    </row>
    <row r="1120" spans="13:15">
      <c r="M1120" s="9"/>
      <c r="O1120"/>
    </row>
    <row r="1121" spans="13:15">
      <c r="M1121" s="9"/>
      <c r="O1121"/>
    </row>
    <row r="1122" spans="13:15">
      <c r="M1122" s="9"/>
      <c r="O1122"/>
    </row>
    <row r="1123" spans="13:15">
      <c r="M1123" s="9"/>
      <c r="O1123"/>
    </row>
    <row r="1124" spans="13:15">
      <c r="M1124" s="9"/>
      <c r="O1124"/>
    </row>
    <row r="1125" spans="13:15">
      <c r="M1125" s="9"/>
      <c r="O1125"/>
    </row>
    <row r="1126" spans="13:15">
      <c r="M1126" s="9"/>
      <c r="O1126"/>
    </row>
    <row r="1127" spans="13:15">
      <c r="M1127" s="9"/>
      <c r="O1127"/>
    </row>
    <row r="1128" spans="13:15">
      <c r="M1128" s="9"/>
      <c r="O1128"/>
    </row>
    <row r="1129" spans="13:15">
      <c r="M1129" s="9"/>
      <c r="O1129"/>
    </row>
    <row r="1130" spans="13:15">
      <c r="M1130" s="9"/>
      <c r="O1130"/>
    </row>
    <row r="1131" spans="13:15">
      <c r="M1131" s="9"/>
      <c r="O1131"/>
    </row>
    <row r="1132" spans="13:15">
      <c r="M1132" s="9"/>
      <c r="O1132"/>
    </row>
    <row r="1133" spans="13:15">
      <c r="M1133" s="9"/>
      <c r="O1133"/>
    </row>
    <row r="1134" spans="13:15">
      <c r="M1134" s="9"/>
      <c r="O1134"/>
    </row>
    <row r="1135" spans="13:15">
      <c r="M1135" s="9"/>
      <c r="O1135"/>
    </row>
    <row r="1136" spans="13:15">
      <c r="M1136" s="9"/>
      <c r="O1136"/>
    </row>
    <row r="1137" spans="13:15">
      <c r="M1137" s="9"/>
      <c r="O1137"/>
    </row>
    <row r="1138" spans="13:15">
      <c r="M1138" s="9"/>
      <c r="O1138"/>
    </row>
    <row r="1139" spans="13:15">
      <c r="M1139" s="9"/>
      <c r="O1139"/>
    </row>
    <row r="1140" spans="13:15">
      <c r="M1140" s="9"/>
      <c r="O1140"/>
    </row>
    <row r="1141" spans="13:15">
      <c r="M1141" s="9"/>
      <c r="O1141"/>
    </row>
    <row r="1142" spans="13:15">
      <c r="M1142" s="9"/>
      <c r="O1142"/>
    </row>
    <row r="1143" spans="13:15">
      <c r="M1143" s="9"/>
      <c r="O1143"/>
    </row>
    <row r="1144" spans="13:15">
      <c r="M1144" s="9"/>
      <c r="O1144"/>
    </row>
    <row r="1145" spans="13:15">
      <c r="M1145" s="9"/>
      <c r="O1145"/>
    </row>
    <row r="1146" spans="13:15">
      <c r="M1146" s="9"/>
      <c r="O1146"/>
    </row>
    <row r="1147" spans="13:15">
      <c r="M1147" s="9"/>
      <c r="O1147"/>
    </row>
    <row r="1148" spans="13:15">
      <c r="M1148" s="9"/>
      <c r="O1148"/>
    </row>
    <row r="1149" spans="13:15">
      <c r="M1149" s="9"/>
      <c r="O1149"/>
    </row>
    <row r="1150" spans="13:15">
      <c r="M1150" s="9"/>
      <c r="O1150"/>
    </row>
    <row r="1151" spans="13:15">
      <c r="M1151" s="9"/>
      <c r="O1151"/>
    </row>
    <row r="1152" spans="13:15">
      <c r="M1152" s="9"/>
      <c r="O1152"/>
    </row>
    <row r="1153" spans="13:15">
      <c r="M1153" s="9"/>
      <c r="O1153"/>
    </row>
    <row r="1154" spans="13:15">
      <c r="M1154" s="9"/>
      <c r="O1154"/>
    </row>
    <row r="1155" spans="13:15">
      <c r="M1155" s="9"/>
      <c r="O1155"/>
    </row>
    <row r="1156" spans="13:15">
      <c r="M1156" s="9"/>
      <c r="O1156"/>
    </row>
    <row r="1157" spans="13:15">
      <c r="M1157" s="9"/>
      <c r="O1157"/>
    </row>
    <row r="1158" spans="13:15">
      <c r="M1158" s="9"/>
      <c r="O1158"/>
    </row>
    <row r="1159" spans="13:15">
      <c r="M1159" s="9"/>
      <c r="O1159"/>
    </row>
    <row r="1160" spans="13:15">
      <c r="M1160" s="9"/>
      <c r="O1160"/>
    </row>
    <row r="1161" spans="13:15">
      <c r="M1161" s="9"/>
      <c r="O1161"/>
    </row>
    <row r="1162" spans="13:15">
      <c r="M1162" s="9"/>
      <c r="O1162"/>
    </row>
    <row r="1163" spans="13:15">
      <c r="M1163" s="9"/>
      <c r="O1163"/>
    </row>
    <row r="1164" spans="13:15">
      <c r="M1164" s="9"/>
      <c r="O1164"/>
    </row>
    <row r="1165" spans="13:15">
      <c r="M1165" s="9"/>
      <c r="O1165"/>
    </row>
    <row r="1166" spans="13:15">
      <c r="M1166" s="9"/>
      <c r="O1166"/>
    </row>
    <row r="1167" spans="13:15">
      <c r="M1167" s="9"/>
      <c r="O1167"/>
    </row>
    <row r="1168" spans="13:15">
      <c r="M1168" s="9"/>
      <c r="O1168"/>
    </row>
    <row r="1169" spans="13:15">
      <c r="M1169" s="9"/>
      <c r="O1169"/>
    </row>
    <row r="1170" spans="13:15">
      <c r="M1170" s="9"/>
      <c r="O1170"/>
    </row>
    <row r="1171" spans="13:15">
      <c r="M1171" s="9"/>
      <c r="O1171"/>
    </row>
    <row r="1172" spans="13:15">
      <c r="M1172" s="9"/>
      <c r="O1172"/>
    </row>
    <row r="1173" spans="13:15">
      <c r="M1173" s="9"/>
      <c r="O1173"/>
    </row>
    <row r="1174" spans="13:15">
      <c r="M1174" s="9"/>
      <c r="O1174"/>
    </row>
    <row r="1175" spans="13:15">
      <c r="M1175" s="9"/>
      <c r="O1175"/>
    </row>
    <row r="1176" spans="13:15">
      <c r="M1176" s="9"/>
      <c r="O1176"/>
    </row>
    <row r="1177" spans="13:15">
      <c r="M1177" s="9"/>
      <c r="O1177"/>
    </row>
    <row r="1178" spans="13:15">
      <c r="M1178" s="9"/>
      <c r="O1178"/>
    </row>
    <row r="1179" spans="13:15">
      <c r="M1179" s="9"/>
      <c r="O1179"/>
    </row>
    <row r="1180" spans="13:15">
      <c r="M1180" s="9"/>
      <c r="O1180"/>
    </row>
    <row r="1181" spans="13:15">
      <c r="M1181" s="9"/>
      <c r="O1181"/>
    </row>
    <row r="1182" spans="13:15">
      <c r="M1182" s="9"/>
      <c r="O1182"/>
    </row>
    <row r="1183" spans="13:15">
      <c r="M1183" s="9"/>
      <c r="O1183"/>
    </row>
    <row r="1184" spans="13:15">
      <c r="M1184" s="9"/>
      <c r="O1184"/>
    </row>
    <row r="1185" spans="13:15">
      <c r="M1185" s="9"/>
      <c r="O1185"/>
    </row>
    <row r="1186" spans="13:15">
      <c r="M1186" s="9"/>
      <c r="O1186"/>
    </row>
    <row r="1187" spans="13:15">
      <c r="M1187" s="9"/>
      <c r="O1187"/>
    </row>
    <row r="1188" spans="13:15">
      <c r="M1188" s="9"/>
      <c r="O1188"/>
    </row>
    <row r="1189" spans="13:15">
      <c r="M1189" s="9"/>
      <c r="O1189"/>
    </row>
    <row r="1190" spans="13:15">
      <c r="M1190" s="9"/>
      <c r="O1190"/>
    </row>
    <row r="1191" spans="13:15">
      <c r="M1191" s="9"/>
      <c r="O1191"/>
    </row>
    <row r="1192" spans="13:15">
      <c r="M1192" s="9"/>
      <c r="O1192"/>
    </row>
    <row r="1193" spans="13:15">
      <c r="M1193" s="9"/>
      <c r="O1193"/>
    </row>
    <row r="1194" spans="13:15">
      <c r="M1194" s="9"/>
      <c r="O1194"/>
    </row>
    <row r="1195" spans="13:15">
      <c r="M1195" s="9"/>
      <c r="O1195"/>
    </row>
    <row r="1196" spans="13:15">
      <c r="M1196" s="9"/>
      <c r="O1196"/>
    </row>
    <row r="1197" spans="13:15">
      <c r="M1197" s="9"/>
      <c r="O1197"/>
    </row>
    <row r="1198" spans="13:15">
      <c r="M1198" s="9"/>
      <c r="O1198"/>
    </row>
    <row r="1199" spans="13:15">
      <c r="M1199" s="9"/>
      <c r="O1199"/>
    </row>
    <row r="1200" spans="13:15">
      <c r="M1200" s="9"/>
      <c r="O1200"/>
    </row>
    <row r="1201" spans="13:15">
      <c r="M1201" s="9"/>
      <c r="O1201"/>
    </row>
    <row r="1202" spans="13:15">
      <c r="M1202" s="9"/>
      <c r="O1202"/>
    </row>
    <row r="1203" spans="13:15">
      <c r="M1203" s="9"/>
      <c r="O1203"/>
    </row>
    <row r="1204" spans="13:15">
      <c r="M1204" s="9"/>
      <c r="O1204"/>
    </row>
    <row r="1205" spans="13:15">
      <c r="M1205" s="9"/>
      <c r="O1205"/>
    </row>
    <row r="1206" spans="13:15">
      <c r="M1206" s="9"/>
      <c r="O1206"/>
    </row>
    <row r="1207" spans="13:15">
      <c r="M1207" s="9"/>
      <c r="O1207"/>
    </row>
    <row r="1208" spans="13:15">
      <c r="M1208" s="9"/>
      <c r="O1208"/>
    </row>
    <row r="1209" spans="13:15">
      <c r="M1209" s="9"/>
      <c r="O1209"/>
    </row>
    <row r="1210" spans="13:15">
      <c r="M1210" s="9"/>
      <c r="O1210"/>
    </row>
    <row r="1211" spans="13:15">
      <c r="M1211" s="9"/>
      <c r="O1211"/>
    </row>
    <row r="1212" spans="13:15">
      <c r="M1212" s="9"/>
      <c r="O1212"/>
    </row>
    <row r="1213" spans="13:15">
      <c r="M1213" s="9"/>
      <c r="O1213"/>
    </row>
    <row r="1214" spans="13:15">
      <c r="M1214" s="9"/>
      <c r="O1214"/>
    </row>
    <row r="1215" spans="13:15">
      <c r="M1215" s="9"/>
      <c r="O1215"/>
    </row>
    <row r="1216" spans="13:15">
      <c r="M1216" s="9"/>
      <c r="O1216"/>
    </row>
    <row r="1217" spans="13:15">
      <c r="M1217" s="9"/>
      <c r="O1217"/>
    </row>
    <row r="1218" spans="13:15">
      <c r="M1218" s="9"/>
      <c r="O1218"/>
    </row>
    <row r="1219" spans="13:15">
      <c r="M1219" s="9"/>
      <c r="O1219"/>
    </row>
    <row r="1220" spans="13:15">
      <c r="M1220" s="9"/>
      <c r="O1220"/>
    </row>
    <row r="1221" spans="13:15">
      <c r="M1221" s="9"/>
      <c r="O1221"/>
    </row>
    <row r="1222" spans="13:15">
      <c r="M1222" s="9"/>
      <c r="O1222"/>
    </row>
    <row r="1223" spans="13:15">
      <c r="M1223" s="9"/>
      <c r="O1223"/>
    </row>
    <row r="1224" spans="13:15">
      <c r="M1224" s="9"/>
      <c r="O1224"/>
    </row>
    <row r="1225" spans="13:15">
      <c r="M1225" s="9"/>
      <c r="O1225"/>
    </row>
    <row r="1226" spans="13:15">
      <c r="M1226" s="9"/>
      <c r="O1226"/>
    </row>
    <row r="1227" spans="13:15">
      <c r="M1227" s="9"/>
      <c r="O1227"/>
    </row>
    <row r="1228" spans="13:15">
      <c r="M1228" s="9"/>
      <c r="O1228"/>
    </row>
    <row r="1229" spans="13:15">
      <c r="M1229" s="9"/>
      <c r="O1229"/>
    </row>
    <row r="1230" spans="13:15">
      <c r="M1230" s="9"/>
      <c r="O1230"/>
    </row>
    <row r="1231" spans="13:15">
      <c r="M1231" s="9"/>
      <c r="O1231"/>
    </row>
    <row r="1232" spans="13:15">
      <c r="M1232" s="9"/>
      <c r="O1232"/>
    </row>
    <row r="1233" spans="13:15">
      <c r="M1233" s="9"/>
      <c r="O1233"/>
    </row>
    <row r="1234" spans="13:15">
      <c r="M1234" s="9"/>
      <c r="O1234"/>
    </row>
    <row r="1235" spans="13:15">
      <c r="M1235" s="9"/>
      <c r="O1235"/>
    </row>
    <row r="1236" spans="13:15">
      <c r="M1236" s="9"/>
      <c r="O1236"/>
    </row>
    <row r="1237" spans="13:15">
      <c r="M1237" s="9"/>
      <c r="O1237"/>
    </row>
    <row r="1238" spans="13:15">
      <c r="M1238" s="9"/>
      <c r="O1238"/>
    </row>
    <row r="1239" spans="13:15">
      <c r="M1239" s="9"/>
      <c r="O1239"/>
    </row>
    <row r="1240" spans="13:15">
      <c r="M1240" s="9"/>
      <c r="O1240"/>
    </row>
    <row r="1241" spans="13:15">
      <c r="M1241" s="9"/>
      <c r="O1241"/>
    </row>
    <row r="1242" spans="13:15">
      <c r="M1242" s="9"/>
      <c r="O1242"/>
    </row>
    <row r="1243" spans="13:15">
      <c r="M1243" s="9"/>
      <c r="O1243"/>
    </row>
    <row r="1244" spans="13:15">
      <c r="M1244" s="9"/>
      <c r="O1244"/>
    </row>
    <row r="1245" spans="13:15">
      <c r="M1245" s="9"/>
      <c r="O1245"/>
    </row>
    <row r="1246" spans="13:15">
      <c r="M1246" s="9"/>
      <c r="O1246"/>
    </row>
    <row r="1247" spans="13:15">
      <c r="M1247" s="9"/>
      <c r="O1247"/>
    </row>
    <row r="1248" spans="13:15">
      <c r="M1248" s="9"/>
      <c r="O1248"/>
    </row>
    <row r="1249" spans="13:15">
      <c r="M1249" s="9"/>
      <c r="O1249"/>
    </row>
    <row r="1250" spans="13:15">
      <c r="M1250" s="9"/>
      <c r="O1250"/>
    </row>
    <row r="1251" spans="13:15">
      <c r="M1251" s="9"/>
      <c r="O1251"/>
    </row>
    <row r="1252" spans="13:15">
      <c r="M1252" s="9"/>
      <c r="O1252"/>
    </row>
    <row r="1253" spans="13:15">
      <c r="M1253" s="9"/>
      <c r="O1253"/>
    </row>
    <row r="1254" spans="13:15">
      <c r="M1254" s="9"/>
      <c r="O1254"/>
    </row>
    <row r="1255" spans="13:15">
      <c r="M1255" s="9"/>
      <c r="O1255"/>
    </row>
    <row r="1256" spans="13:15">
      <c r="M1256" s="9"/>
      <c r="O1256"/>
    </row>
    <row r="1257" spans="13:15">
      <c r="M1257" s="9"/>
      <c r="O1257"/>
    </row>
    <row r="1258" spans="13:15">
      <c r="M1258" s="9"/>
      <c r="O1258"/>
    </row>
    <row r="1259" spans="13:15">
      <c r="M1259" s="9"/>
      <c r="O1259"/>
    </row>
    <row r="1260" spans="13:15">
      <c r="M1260" s="9"/>
      <c r="O1260"/>
    </row>
    <row r="1261" spans="13:15">
      <c r="M1261" s="9"/>
      <c r="O1261"/>
    </row>
    <row r="1262" spans="13:15">
      <c r="M1262" s="9"/>
      <c r="O1262"/>
    </row>
    <row r="1263" spans="13:15">
      <c r="M1263" s="9"/>
      <c r="O1263"/>
    </row>
    <row r="1264" spans="13:15">
      <c r="M1264" s="9"/>
      <c r="O1264"/>
    </row>
    <row r="1265" spans="13:15">
      <c r="M1265" s="9"/>
      <c r="O1265"/>
    </row>
    <row r="1266" spans="13:15">
      <c r="M1266" s="9"/>
      <c r="O1266"/>
    </row>
    <row r="1267" spans="13:15">
      <c r="M1267" s="9"/>
      <c r="O1267"/>
    </row>
    <row r="1268" spans="13:15">
      <c r="M1268" s="9"/>
      <c r="O1268"/>
    </row>
    <row r="1269" spans="13:15">
      <c r="M1269" s="9"/>
      <c r="O1269"/>
    </row>
    <row r="1270" spans="13:15">
      <c r="M1270" s="9"/>
      <c r="O1270"/>
    </row>
    <row r="1271" spans="13:15">
      <c r="M1271" s="9"/>
      <c r="O1271"/>
    </row>
    <row r="1272" spans="13:15">
      <c r="M1272" s="9"/>
      <c r="O1272"/>
    </row>
    <row r="1273" spans="13:15">
      <c r="M1273" s="9"/>
      <c r="O1273"/>
    </row>
    <row r="1274" spans="13:15">
      <c r="M1274" s="9"/>
      <c r="O1274"/>
    </row>
    <row r="1275" spans="13:15">
      <c r="M1275" s="9"/>
      <c r="O1275"/>
    </row>
    <row r="1276" spans="13:15">
      <c r="M1276" s="9"/>
      <c r="O1276"/>
    </row>
    <row r="1277" spans="13:15">
      <c r="M1277" s="9"/>
      <c r="O1277"/>
    </row>
    <row r="1278" spans="13:15">
      <c r="M1278" s="9"/>
      <c r="O1278"/>
    </row>
    <row r="1279" spans="13:15">
      <c r="M1279" s="9"/>
      <c r="O1279"/>
    </row>
    <row r="1280" spans="13:15">
      <c r="M1280" s="9"/>
      <c r="O1280"/>
    </row>
    <row r="1281" spans="13:15">
      <c r="M1281" s="9"/>
      <c r="O1281"/>
    </row>
    <row r="1282" spans="13:15">
      <c r="M1282" s="9"/>
      <c r="O1282"/>
    </row>
    <row r="1283" spans="13:15">
      <c r="M1283" s="9"/>
      <c r="O1283"/>
    </row>
    <row r="1284" spans="13:15">
      <c r="M1284" s="9"/>
      <c r="O1284"/>
    </row>
    <row r="1285" spans="13:15">
      <c r="M1285" s="9"/>
      <c r="O1285"/>
    </row>
    <row r="1286" spans="13:15">
      <c r="M1286" s="9"/>
      <c r="O1286"/>
    </row>
    <row r="1287" spans="13:15">
      <c r="M1287" s="9"/>
      <c r="O1287"/>
    </row>
    <row r="1288" spans="13:15">
      <c r="M1288" s="9"/>
      <c r="O1288"/>
    </row>
    <row r="1289" spans="13:15">
      <c r="M1289" s="9"/>
      <c r="O1289"/>
    </row>
    <row r="1290" spans="13:15">
      <c r="M1290" s="9"/>
      <c r="O1290"/>
    </row>
    <row r="1291" spans="13:15">
      <c r="M1291" s="9"/>
      <c r="O1291"/>
    </row>
    <row r="1292" spans="13:15">
      <c r="M1292" s="9"/>
      <c r="O1292"/>
    </row>
    <row r="1293" spans="13:15">
      <c r="M1293" s="9"/>
      <c r="O1293"/>
    </row>
    <row r="1294" spans="13:15">
      <c r="M1294" s="9"/>
      <c r="O1294"/>
    </row>
    <row r="1295" spans="13:15">
      <c r="M1295" s="9"/>
      <c r="O1295"/>
    </row>
    <row r="1296" spans="13:15">
      <c r="M1296" s="9"/>
      <c r="O1296"/>
    </row>
    <row r="1297" spans="13:15">
      <c r="M1297" s="9"/>
      <c r="O1297"/>
    </row>
    <row r="1298" spans="13:15">
      <c r="M1298" s="9"/>
      <c r="O1298"/>
    </row>
    <row r="1299" spans="13:15">
      <c r="M1299" s="9"/>
      <c r="O1299"/>
    </row>
    <row r="1300" spans="13:15">
      <c r="M1300" s="9"/>
      <c r="O1300"/>
    </row>
    <row r="1301" spans="13:15">
      <c r="M1301" s="9"/>
      <c r="O1301"/>
    </row>
    <row r="1302" spans="13:15">
      <c r="M1302" s="9"/>
      <c r="O1302"/>
    </row>
    <row r="1303" spans="13:15">
      <c r="M1303" s="9"/>
      <c r="O1303"/>
    </row>
    <row r="1304" spans="13:15">
      <c r="M1304" s="9"/>
      <c r="O1304"/>
    </row>
    <row r="1305" spans="13:15">
      <c r="M1305" s="9"/>
      <c r="O1305"/>
    </row>
    <row r="1306" spans="13:15">
      <c r="M1306" s="9"/>
      <c r="O1306"/>
    </row>
    <row r="1307" spans="13:15">
      <c r="M1307" s="9"/>
      <c r="O1307"/>
    </row>
    <row r="1308" spans="13:15">
      <c r="M1308" s="9"/>
      <c r="O1308"/>
    </row>
    <row r="1309" spans="13:15">
      <c r="M1309" s="9"/>
      <c r="O1309"/>
    </row>
    <row r="1310" spans="13:15">
      <c r="M1310" s="9"/>
      <c r="O1310"/>
    </row>
    <row r="1311" spans="13:15">
      <c r="M1311" s="9"/>
      <c r="O1311"/>
    </row>
    <row r="1312" spans="13:15">
      <c r="M1312" s="9"/>
      <c r="O1312"/>
    </row>
    <row r="1313" spans="13:15">
      <c r="M1313" s="9"/>
      <c r="O1313"/>
    </row>
    <row r="1314" spans="13:15">
      <c r="M1314" s="9"/>
      <c r="O1314"/>
    </row>
    <row r="1315" spans="13:15">
      <c r="M1315" s="9"/>
      <c r="O1315"/>
    </row>
    <row r="1316" spans="13:15">
      <c r="M1316" s="9"/>
      <c r="O1316"/>
    </row>
    <row r="1317" spans="13:15">
      <c r="M1317" s="9"/>
      <c r="O1317"/>
    </row>
    <row r="1318" spans="13:15">
      <c r="M1318" s="9"/>
      <c r="O1318"/>
    </row>
    <row r="1319" spans="13:15">
      <c r="M1319" s="9"/>
      <c r="O1319"/>
    </row>
    <row r="1320" spans="13:15">
      <c r="M1320" s="9"/>
      <c r="O1320"/>
    </row>
    <row r="1321" spans="13:15">
      <c r="M1321" s="9"/>
      <c r="O1321"/>
    </row>
    <row r="1322" spans="13:15">
      <c r="M1322" s="9"/>
      <c r="O1322"/>
    </row>
    <row r="1323" spans="13:15">
      <c r="M1323" s="9"/>
      <c r="O1323"/>
    </row>
    <row r="1324" spans="13:15">
      <c r="M1324" s="9"/>
      <c r="O1324"/>
    </row>
    <row r="1325" spans="13:15">
      <c r="M1325" s="9"/>
      <c r="O1325"/>
    </row>
    <row r="1326" spans="13:15">
      <c r="M1326" s="9"/>
      <c r="O1326"/>
    </row>
    <row r="1327" spans="13:15">
      <c r="M1327" s="9"/>
      <c r="O1327"/>
    </row>
    <row r="1328" spans="13:15">
      <c r="M1328" s="9"/>
      <c r="O1328"/>
    </row>
    <row r="1329" spans="13:15">
      <c r="M1329" s="9"/>
      <c r="O1329"/>
    </row>
    <row r="1330" spans="13:15">
      <c r="M1330" s="9"/>
      <c r="O1330"/>
    </row>
    <row r="1331" spans="13:15">
      <c r="M1331" s="9"/>
      <c r="O1331"/>
    </row>
    <row r="1332" spans="13:15">
      <c r="M1332" s="9"/>
      <c r="O1332"/>
    </row>
    <row r="1333" spans="13:15">
      <c r="M1333" s="9"/>
      <c r="O1333"/>
    </row>
    <row r="1334" spans="13:15">
      <c r="M1334" s="9"/>
      <c r="O1334"/>
    </row>
    <row r="1335" spans="13:15">
      <c r="M1335" s="9"/>
      <c r="O1335"/>
    </row>
    <row r="1336" spans="13:15">
      <c r="M1336" s="9"/>
      <c r="O1336"/>
    </row>
    <row r="1337" spans="13:15">
      <c r="M1337" s="9"/>
      <c r="O1337"/>
    </row>
    <row r="1338" spans="13:15">
      <c r="M1338" s="9"/>
      <c r="O1338"/>
    </row>
    <row r="1339" spans="13:15">
      <c r="M1339" s="9"/>
      <c r="O1339"/>
    </row>
    <row r="1340" spans="13:15">
      <c r="M1340" s="9"/>
      <c r="O1340"/>
    </row>
    <row r="1341" spans="13:15">
      <c r="M1341" s="9"/>
      <c r="O1341"/>
    </row>
    <row r="1342" spans="13:15">
      <c r="M1342" s="9"/>
      <c r="O1342"/>
    </row>
    <row r="1343" spans="13:15">
      <c r="M1343" s="9"/>
      <c r="O1343"/>
    </row>
    <row r="1344" spans="13:15">
      <c r="M1344" s="9"/>
      <c r="O1344"/>
    </row>
    <row r="1345" spans="13:15">
      <c r="M1345" s="9"/>
      <c r="O1345"/>
    </row>
    <row r="1346" spans="13:15">
      <c r="M1346" s="9"/>
      <c r="O1346"/>
    </row>
    <row r="1347" spans="13:15">
      <c r="M1347" s="9"/>
      <c r="O1347"/>
    </row>
    <row r="1348" spans="13:15">
      <c r="M1348" s="9"/>
      <c r="O1348"/>
    </row>
    <row r="1349" spans="13:15">
      <c r="M1349" s="9"/>
      <c r="O1349"/>
    </row>
    <row r="1350" spans="13:15">
      <c r="M1350" s="9"/>
      <c r="O1350"/>
    </row>
    <row r="1351" spans="13:15">
      <c r="M1351" s="9"/>
      <c r="O1351"/>
    </row>
    <row r="1352" spans="13:15">
      <c r="M1352" s="9"/>
      <c r="O1352"/>
    </row>
    <row r="1353" spans="13:15">
      <c r="M1353" s="9"/>
      <c r="O1353"/>
    </row>
    <row r="1354" spans="13:15">
      <c r="M1354" s="9"/>
      <c r="O1354"/>
    </row>
    <row r="1355" spans="13:15">
      <c r="M1355" s="9"/>
      <c r="O1355"/>
    </row>
    <row r="1356" spans="13:15">
      <c r="M1356" s="9"/>
      <c r="O1356"/>
    </row>
    <row r="1357" spans="13:15">
      <c r="M1357" s="9"/>
      <c r="O1357"/>
    </row>
    <row r="1358" spans="13:15">
      <c r="M1358" s="9"/>
      <c r="O1358"/>
    </row>
    <row r="1359" spans="13:15">
      <c r="M1359" s="9"/>
      <c r="O1359"/>
    </row>
    <row r="1360" spans="13:15">
      <c r="M1360" s="9"/>
      <c r="O1360"/>
    </row>
    <row r="1361" spans="13:15">
      <c r="M1361" s="9"/>
      <c r="O1361"/>
    </row>
    <row r="1362" spans="13:15">
      <c r="M1362" s="9"/>
      <c r="O1362"/>
    </row>
    <row r="1363" spans="13:15">
      <c r="M1363" s="9"/>
      <c r="O1363"/>
    </row>
    <row r="1364" spans="13:15">
      <c r="M1364" s="9"/>
      <c r="O1364"/>
    </row>
    <row r="1365" spans="13:15">
      <c r="M1365" s="9"/>
      <c r="O1365"/>
    </row>
    <row r="1366" spans="13:15">
      <c r="M1366" s="9"/>
      <c r="O1366"/>
    </row>
    <row r="1367" spans="13:15">
      <c r="M1367" s="9"/>
      <c r="O1367"/>
    </row>
    <row r="1368" spans="13:15">
      <c r="M1368" s="9"/>
      <c r="O1368"/>
    </row>
    <row r="1369" spans="13:15">
      <c r="M1369" s="9"/>
      <c r="O1369"/>
    </row>
    <row r="1370" spans="13:15">
      <c r="M1370" s="9"/>
      <c r="O1370"/>
    </row>
    <row r="1371" spans="13:15">
      <c r="M1371" s="9"/>
      <c r="O1371"/>
    </row>
    <row r="1372" spans="13:15">
      <c r="M1372" s="9"/>
      <c r="O1372"/>
    </row>
    <row r="1373" spans="13:15">
      <c r="M1373" s="9"/>
      <c r="O1373"/>
    </row>
    <row r="1374" spans="13:15">
      <c r="M1374" s="9"/>
      <c r="O1374"/>
    </row>
    <row r="1375" spans="13:15">
      <c r="M1375" s="9"/>
      <c r="O1375"/>
    </row>
    <row r="1376" spans="13:15">
      <c r="M1376" s="9"/>
      <c r="O1376"/>
    </row>
    <row r="1377" spans="13:15">
      <c r="M1377" s="9"/>
      <c r="O1377"/>
    </row>
    <row r="1378" spans="13:15">
      <c r="M1378" s="9"/>
      <c r="O1378"/>
    </row>
    <row r="1379" spans="13:15">
      <c r="M1379" s="9"/>
      <c r="O1379"/>
    </row>
    <row r="1380" spans="13:15">
      <c r="M1380" s="9"/>
      <c r="O1380"/>
    </row>
    <row r="1381" spans="13:15">
      <c r="M1381" s="9"/>
      <c r="O1381"/>
    </row>
    <row r="1382" spans="13:15">
      <c r="M1382" s="9"/>
      <c r="O1382"/>
    </row>
    <row r="1383" spans="13:15">
      <c r="M1383" s="9"/>
      <c r="O1383"/>
    </row>
    <row r="1384" spans="13:15">
      <c r="M1384" s="9"/>
      <c r="O1384"/>
    </row>
    <row r="1385" spans="13:15">
      <c r="M1385" s="9"/>
      <c r="O1385"/>
    </row>
    <row r="1386" spans="13:15">
      <c r="M1386" s="9"/>
      <c r="O1386"/>
    </row>
    <row r="1387" spans="13:15">
      <c r="M1387" s="9"/>
      <c r="O1387"/>
    </row>
    <row r="1388" spans="13:15">
      <c r="M1388" s="9"/>
      <c r="O1388"/>
    </row>
    <row r="1389" spans="13:15">
      <c r="M1389" s="9"/>
      <c r="O1389"/>
    </row>
    <row r="1390" spans="13:15">
      <c r="M1390" s="9"/>
      <c r="O1390"/>
    </row>
    <row r="1391" spans="13:15">
      <c r="M1391" s="9"/>
      <c r="O1391"/>
    </row>
    <row r="1392" spans="13:15">
      <c r="M1392" s="9"/>
      <c r="O1392"/>
    </row>
    <row r="1393" spans="13:15">
      <c r="M1393" s="9"/>
      <c r="O1393"/>
    </row>
    <row r="1394" spans="13:15">
      <c r="M1394" s="9"/>
      <c r="O1394"/>
    </row>
    <row r="1395" spans="13:15">
      <c r="M1395" s="9"/>
      <c r="O1395"/>
    </row>
    <row r="1396" spans="13:15">
      <c r="M1396" s="9"/>
      <c r="O1396"/>
    </row>
    <row r="1397" spans="13:15">
      <c r="M1397" s="9"/>
      <c r="O1397"/>
    </row>
    <row r="1398" spans="13:15">
      <c r="M1398" s="9"/>
      <c r="O1398"/>
    </row>
    <row r="1399" spans="13:15">
      <c r="M1399" s="9"/>
      <c r="O1399"/>
    </row>
    <row r="1400" spans="13:15">
      <c r="M1400" s="9"/>
      <c r="O1400"/>
    </row>
    <row r="1401" spans="13:15">
      <c r="M1401" s="9"/>
      <c r="O1401"/>
    </row>
    <row r="1402" spans="13:15">
      <c r="M1402" s="9"/>
      <c r="O1402"/>
    </row>
    <row r="1403" spans="13:15">
      <c r="M1403" s="9"/>
      <c r="O1403"/>
    </row>
    <row r="1404" spans="13:15">
      <c r="M1404" s="9"/>
      <c r="O1404"/>
    </row>
    <row r="1405" spans="13:15">
      <c r="M1405" s="9"/>
      <c r="O1405"/>
    </row>
    <row r="1406" spans="13:15">
      <c r="M1406" s="9"/>
      <c r="O1406"/>
    </row>
    <row r="1407" spans="13:15">
      <c r="M1407" s="9"/>
      <c r="O1407"/>
    </row>
    <row r="1408" spans="13:15">
      <c r="M1408" s="9"/>
      <c r="O1408"/>
    </row>
    <row r="1409" spans="13:15">
      <c r="M1409" s="9"/>
      <c r="O1409"/>
    </row>
    <row r="1410" spans="13:15">
      <c r="M1410" s="9"/>
      <c r="O1410"/>
    </row>
    <row r="1411" spans="13:15">
      <c r="M1411" s="9"/>
      <c r="O1411"/>
    </row>
    <row r="1412" spans="13:15">
      <c r="M1412" s="9"/>
      <c r="O1412"/>
    </row>
    <row r="1413" spans="13:15">
      <c r="M1413" s="9"/>
      <c r="O1413"/>
    </row>
    <row r="1414" spans="13:15">
      <c r="M1414" s="9"/>
      <c r="O1414"/>
    </row>
    <row r="1415" spans="13:15">
      <c r="M1415" s="9"/>
      <c r="O1415"/>
    </row>
    <row r="1416" spans="13:15">
      <c r="M1416" s="9"/>
      <c r="O1416"/>
    </row>
    <row r="1417" spans="13:15">
      <c r="M1417" s="9"/>
      <c r="O1417"/>
    </row>
    <row r="1418" spans="13:15">
      <c r="M1418" s="9"/>
      <c r="O1418"/>
    </row>
    <row r="1419" spans="13:15">
      <c r="M1419" s="9"/>
      <c r="O1419"/>
    </row>
    <row r="1420" spans="13:15">
      <c r="M1420" s="9"/>
      <c r="O1420"/>
    </row>
    <row r="1421" spans="13:15">
      <c r="M1421" s="9"/>
      <c r="O1421"/>
    </row>
    <row r="1422" spans="13:15">
      <c r="M1422" s="9"/>
      <c r="O1422"/>
    </row>
    <row r="1423" spans="13:15">
      <c r="M1423" s="9"/>
      <c r="O1423"/>
    </row>
    <row r="1424" spans="13:15">
      <c r="M1424" s="9"/>
      <c r="O1424"/>
    </row>
    <row r="1425" spans="13:15">
      <c r="M1425" s="9"/>
      <c r="O1425"/>
    </row>
    <row r="1426" spans="13:15">
      <c r="M1426" s="9"/>
      <c r="O1426"/>
    </row>
    <row r="1427" spans="13:15">
      <c r="M1427" s="9"/>
      <c r="O1427"/>
    </row>
    <row r="1428" spans="13:15">
      <c r="M1428" s="9"/>
      <c r="O1428"/>
    </row>
    <row r="1429" spans="13:15">
      <c r="M1429" s="9"/>
      <c r="O1429"/>
    </row>
    <row r="1430" spans="13:15">
      <c r="M1430" s="9"/>
      <c r="O1430"/>
    </row>
    <row r="1431" spans="13:15">
      <c r="M1431" s="9"/>
      <c r="O1431"/>
    </row>
    <row r="1432" spans="13:15">
      <c r="M1432" s="9"/>
      <c r="O1432"/>
    </row>
    <row r="1433" spans="13:15">
      <c r="M1433" s="9"/>
      <c r="O1433"/>
    </row>
    <row r="1434" spans="13:15">
      <c r="M1434" s="9"/>
      <c r="O1434"/>
    </row>
    <row r="1435" spans="13:15">
      <c r="M1435" s="9"/>
      <c r="O1435"/>
    </row>
    <row r="1436" spans="13:15">
      <c r="M1436" s="9"/>
      <c r="O1436"/>
    </row>
    <row r="1437" spans="13:15">
      <c r="M1437" s="9"/>
      <c r="O1437"/>
    </row>
    <row r="1438" spans="13:15">
      <c r="M1438" s="9"/>
      <c r="O1438"/>
    </row>
    <row r="1439" spans="13:15">
      <c r="M1439" s="9"/>
      <c r="O1439"/>
    </row>
    <row r="1440" spans="13:15">
      <c r="M1440" s="9"/>
      <c r="O1440"/>
    </row>
    <row r="1441" spans="13:15">
      <c r="M1441" s="9"/>
      <c r="O1441"/>
    </row>
    <row r="1442" spans="13:15">
      <c r="M1442" s="9"/>
      <c r="O1442"/>
    </row>
    <row r="1443" spans="13:15">
      <c r="M1443" s="9"/>
      <c r="O1443"/>
    </row>
    <row r="1444" spans="13:15">
      <c r="M1444" s="9"/>
      <c r="O1444"/>
    </row>
    <row r="1445" spans="13:15">
      <c r="M1445" s="9"/>
      <c r="O1445"/>
    </row>
    <row r="1446" spans="13:15">
      <c r="M1446" s="9"/>
      <c r="O1446"/>
    </row>
    <row r="1447" spans="13:15">
      <c r="M1447" s="9"/>
      <c r="O1447"/>
    </row>
    <row r="1448" spans="13:15">
      <c r="M1448" s="9"/>
      <c r="O1448"/>
    </row>
    <row r="1449" spans="13:15">
      <c r="M1449" s="9"/>
      <c r="O1449"/>
    </row>
    <row r="1450" spans="13:15">
      <c r="M1450" s="9"/>
      <c r="O1450"/>
    </row>
    <row r="1451" spans="13:15">
      <c r="M1451" s="9"/>
      <c r="O1451"/>
    </row>
    <row r="1452" spans="13:15">
      <c r="M1452" s="9"/>
      <c r="O1452"/>
    </row>
    <row r="1453" spans="13:15">
      <c r="M1453" s="9"/>
      <c r="O1453"/>
    </row>
    <row r="1454" spans="13:15">
      <c r="M1454" s="9"/>
      <c r="O1454"/>
    </row>
    <row r="1455" spans="13:15">
      <c r="M1455" s="9"/>
      <c r="O1455"/>
    </row>
    <row r="1456" spans="13:15">
      <c r="M1456" s="9"/>
      <c r="O1456"/>
    </row>
    <row r="1457" spans="13:15">
      <c r="M1457" s="9"/>
      <c r="O1457"/>
    </row>
    <row r="1458" spans="13:15">
      <c r="M1458" s="9"/>
      <c r="O1458"/>
    </row>
    <row r="1459" spans="13:15">
      <c r="M1459" s="9"/>
      <c r="O1459"/>
    </row>
    <row r="1460" spans="13:15">
      <c r="M1460" s="9"/>
      <c r="O1460"/>
    </row>
    <row r="1461" spans="13:15">
      <c r="M1461" s="9"/>
      <c r="O1461"/>
    </row>
    <row r="1462" spans="13:15">
      <c r="M1462" s="9"/>
      <c r="O1462"/>
    </row>
    <row r="1463" spans="13:15">
      <c r="M1463" s="9"/>
      <c r="O1463"/>
    </row>
    <row r="1464" spans="13:15">
      <c r="M1464" s="9"/>
      <c r="O1464"/>
    </row>
    <row r="1465" spans="13:15">
      <c r="M1465" s="9"/>
      <c r="O1465"/>
    </row>
    <row r="1466" spans="13:15">
      <c r="M1466" s="9"/>
      <c r="O1466"/>
    </row>
    <row r="1467" spans="13:15">
      <c r="M1467" s="9"/>
      <c r="O1467"/>
    </row>
    <row r="1468" spans="13:15">
      <c r="M1468" s="9"/>
      <c r="O1468"/>
    </row>
    <row r="1469" spans="13:15">
      <c r="M1469" s="9"/>
      <c r="O1469"/>
    </row>
    <row r="1470" spans="13:15">
      <c r="M1470" s="9"/>
      <c r="O1470"/>
    </row>
    <row r="1471" spans="13:15">
      <c r="M1471" s="9"/>
      <c r="O1471"/>
    </row>
    <row r="1472" spans="13:15">
      <c r="M1472" s="9"/>
      <c r="O1472"/>
    </row>
    <row r="1473" spans="13:15">
      <c r="M1473" s="9"/>
      <c r="O1473"/>
    </row>
    <row r="1474" spans="13:15">
      <c r="M1474" s="9"/>
      <c r="O1474"/>
    </row>
    <row r="1475" spans="13:15">
      <c r="M1475" s="9"/>
      <c r="O1475"/>
    </row>
    <row r="1476" spans="13:15">
      <c r="M1476" s="9"/>
      <c r="O1476"/>
    </row>
    <row r="1477" spans="13:15">
      <c r="M1477" s="9"/>
      <c r="O1477"/>
    </row>
    <row r="1478" spans="13:15">
      <c r="M1478" s="9"/>
      <c r="O1478"/>
    </row>
    <row r="1479" spans="13:15">
      <c r="M1479" s="9"/>
      <c r="O1479"/>
    </row>
    <row r="1480" spans="13:15">
      <c r="M1480" s="9"/>
      <c r="O1480"/>
    </row>
    <row r="1481" spans="13:15">
      <c r="M1481" s="9"/>
      <c r="O1481"/>
    </row>
    <row r="1482" spans="13:15">
      <c r="M1482" s="9"/>
      <c r="O1482"/>
    </row>
    <row r="1483" spans="13:15">
      <c r="M1483" s="9"/>
      <c r="O1483"/>
    </row>
    <row r="1484" spans="13:15">
      <c r="M1484" s="9"/>
      <c r="O1484"/>
    </row>
    <row r="1485" spans="13:15">
      <c r="M1485" s="9"/>
      <c r="O1485"/>
    </row>
    <row r="1486" spans="13:15">
      <c r="M1486" s="9"/>
      <c r="O1486"/>
    </row>
    <row r="1487" spans="13:15">
      <c r="M1487" s="9"/>
      <c r="O1487"/>
    </row>
    <row r="1488" spans="13:15">
      <c r="M1488" s="9"/>
      <c r="O1488"/>
    </row>
    <row r="1489" spans="13:15">
      <c r="M1489" s="9"/>
      <c r="O1489"/>
    </row>
    <row r="1490" spans="13:15">
      <c r="M1490" s="9"/>
      <c r="O1490"/>
    </row>
    <row r="1491" spans="13:15">
      <c r="M1491" s="9"/>
      <c r="O1491"/>
    </row>
    <row r="1492" spans="13:15">
      <c r="M1492" s="9"/>
      <c r="O1492"/>
    </row>
    <row r="1493" spans="13:15">
      <c r="M1493" s="9"/>
      <c r="O1493"/>
    </row>
    <row r="1494" spans="13:15">
      <c r="M1494" s="9"/>
      <c r="O1494"/>
    </row>
    <row r="1495" spans="13:15">
      <c r="M1495" s="9"/>
      <c r="O1495"/>
    </row>
    <row r="1496" spans="13:15">
      <c r="M1496" s="9"/>
      <c r="O1496"/>
    </row>
    <row r="1497" spans="13:15">
      <c r="M1497" s="9"/>
      <c r="O1497"/>
    </row>
    <row r="1498" spans="13:15">
      <c r="M1498" s="9"/>
      <c r="O1498"/>
    </row>
    <row r="1499" spans="13:15">
      <c r="M1499" s="9"/>
      <c r="O1499"/>
    </row>
    <row r="1500" spans="13:15">
      <c r="M1500" s="9"/>
      <c r="O1500"/>
    </row>
    <row r="1501" spans="13:15">
      <c r="M1501" s="9"/>
      <c r="O1501"/>
    </row>
    <row r="1502" spans="13:15">
      <c r="M1502" s="9"/>
      <c r="O1502"/>
    </row>
    <row r="1503" spans="13:15">
      <c r="M1503" s="9"/>
      <c r="O1503"/>
    </row>
    <row r="1504" spans="13:15">
      <c r="M1504" s="9"/>
      <c r="O1504"/>
    </row>
    <row r="1505" spans="13:15">
      <c r="M1505" s="9"/>
      <c r="O1505"/>
    </row>
    <row r="1506" spans="13:15">
      <c r="M1506" s="9"/>
      <c r="O1506"/>
    </row>
    <row r="1507" spans="13:15">
      <c r="M1507" s="9"/>
      <c r="O1507"/>
    </row>
    <row r="1508" spans="13:15">
      <c r="M1508" s="9"/>
      <c r="O1508"/>
    </row>
    <row r="1509" spans="13:15">
      <c r="M1509" s="9"/>
      <c r="O1509"/>
    </row>
    <row r="1510" spans="13:15">
      <c r="M1510" s="9"/>
      <c r="O1510"/>
    </row>
    <row r="1511" spans="13:15">
      <c r="M1511" s="9"/>
      <c r="O1511"/>
    </row>
    <row r="1512" spans="13:15">
      <c r="M1512" s="9"/>
      <c r="O1512"/>
    </row>
    <row r="1513" spans="13:15">
      <c r="M1513" s="9"/>
      <c r="O1513"/>
    </row>
    <row r="1514" spans="13:15">
      <c r="M1514" s="9"/>
      <c r="O1514"/>
    </row>
    <row r="1515" spans="13:15">
      <c r="M1515" s="9"/>
      <c r="O1515"/>
    </row>
    <row r="1516" spans="13:15">
      <c r="M1516" s="9"/>
      <c r="O1516"/>
    </row>
    <row r="1517" spans="13:15">
      <c r="M1517" s="9"/>
      <c r="O1517"/>
    </row>
    <row r="1518" spans="13:15">
      <c r="M1518" s="9"/>
      <c r="O1518"/>
    </row>
    <row r="1519" spans="13:15">
      <c r="M1519" s="9"/>
      <c r="O1519"/>
    </row>
    <row r="1520" spans="13:15">
      <c r="M1520" s="9"/>
      <c r="O1520"/>
    </row>
    <row r="1521" spans="13:15">
      <c r="M1521" s="9"/>
      <c r="O1521"/>
    </row>
    <row r="1522" spans="13:15">
      <c r="M1522" s="9"/>
      <c r="O1522"/>
    </row>
    <row r="1523" spans="13:15">
      <c r="M1523" s="9"/>
      <c r="O1523"/>
    </row>
    <row r="1524" spans="13:15">
      <c r="M1524" s="9"/>
      <c r="O1524"/>
    </row>
    <row r="1525" spans="13:15">
      <c r="M1525" s="9"/>
      <c r="O1525"/>
    </row>
    <row r="1526" spans="13:15">
      <c r="M1526" s="9"/>
      <c r="O1526"/>
    </row>
    <row r="1527" spans="13:15">
      <c r="M1527" s="9"/>
      <c r="O1527"/>
    </row>
    <row r="1528" spans="13:15">
      <c r="M1528" s="9"/>
      <c r="O1528"/>
    </row>
    <row r="1529" spans="13:15">
      <c r="M1529" s="9"/>
      <c r="O1529"/>
    </row>
    <row r="1530" spans="13:15">
      <c r="M1530" s="9"/>
      <c r="O1530"/>
    </row>
    <row r="1531" spans="13:15">
      <c r="M1531" s="9"/>
      <c r="O1531"/>
    </row>
    <row r="1532" spans="13:15">
      <c r="M1532" s="9"/>
      <c r="O1532"/>
    </row>
    <row r="1533" spans="13:15">
      <c r="M1533" s="9"/>
      <c r="O1533"/>
    </row>
    <row r="1534" spans="13:15">
      <c r="M1534" s="9"/>
      <c r="O1534"/>
    </row>
    <row r="1535" spans="13:15">
      <c r="M1535" s="9"/>
      <c r="O1535"/>
    </row>
    <row r="1536" spans="13:15">
      <c r="M1536" s="9"/>
      <c r="O1536"/>
    </row>
    <row r="1537" spans="13:15">
      <c r="M1537" s="9"/>
      <c r="O1537"/>
    </row>
    <row r="1538" spans="13:15">
      <c r="M1538" s="9"/>
      <c r="O1538"/>
    </row>
    <row r="1539" spans="13:15">
      <c r="M1539" s="9"/>
      <c r="O1539"/>
    </row>
    <row r="1540" spans="13:15">
      <c r="M1540" s="9"/>
      <c r="O1540"/>
    </row>
    <row r="1541" spans="13:15">
      <c r="M1541" s="9"/>
      <c r="O1541"/>
    </row>
    <row r="1542" spans="13:15">
      <c r="M1542" s="9"/>
      <c r="O1542"/>
    </row>
    <row r="1543" spans="13:15">
      <c r="M1543" s="9"/>
      <c r="O1543"/>
    </row>
    <row r="1544" spans="13:15">
      <c r="M1544" s="9"/>
      <c r="O1544"/>
    </row>
    <row r="1545" spans="13:15">
      <c r="M1545" s="9"/>
      <c r="O1545"/>
    </row>
    <row r="1546" spans="13:15">
      <c r="M1546" s="9"/>
      <c r="O1546"/>
    </row>
    <row r="1547" spans="13:15">
      <c r="M1547" s="9"/>
      <c r="O1547"/>
    </row>
    <row r="1548" spans="13:15">
      <c r="M1548" s="9"/>
      <c r="O1548"/>
    </row>
    <row r="1549" spans="13:15">
      <c r="M1549" s="9"/>
      <c r="O1549"/>
    </row>
    <row r="1550" spans="13:15">
      <c r="M1550" s="9"/>
      <c r="O1550"/>
    </row>
    <row r="1551" spans="13:15">
      <c r="M1551" s="9"/>
      <c r="O1551"/>
    </row>
    <row r="1552" spans="13:15">
      <c r="M1552" s="9"/>
      <c r="O1552"/>
    </row>
    <row r="1553" spans="13:15">
      <c r="M1553" s="9"/>
      <c r="O1553"/>
    </row>
    <row r="1554" spans="13:15">
      <c r="M1554" s="9"/>
      <c r="O1554"/>
    </row>
    <row r="1555" spans="13:15">
      <c r="M1555" s="9"/>
      <c r="O1555"/>
    </row>
    <row r="1556" spans="13:15">
      <c r="M1556" s="9"/>
      <c r="O1556"/>
    </row>
    <row r="1557" spans="13:15">
      <c r="M1557" s="9"/>
      <c r="O1557"/>
    </row>
    <row r="1558" spans="13:15">
      <c r="M1558" s="9"/>
      <c r="O1558"/>
    </row>
    <row r="1559" spans="13:15">
      <c r="M1559" s="9"/>
      <c r="O1559"/>
    </row>
    <row r="1560" spans="13:15">
      <c r="M1560" s="9"/>
      <c r="O1560"/>
    </row>
    <row r="1561" spans="13:15">
      <c r="M1561" s="9"/>
      <c r="O1561"/>
    </row>
    <row r="1562" spans="13:15">
      <c r="M1562" s="9"/>
      <c r="O1562"/>
    </row>
    <row r="1563" spans="13:15">
      <c r="M1563" s="9"/>
      <c r="O1563"/>
    </row>
    <row r="1564" spans="13:15">
      <c r="M1564" s="9"/>
      <c r="O1564"/>
    </row>
    <row r="1565" spans="13:15">
      <c r="M1565" s="9"/>
      <c r="O1565"/>
    </row>
    <row r="1566" spans="13:15">
      <c r="M1566" s="9"/>
      <c r="O1566"/>
    </row>
    <row r="1567" spans="13:15">
      <c r="M1567" s="9"/>
      <c r="O1567"/>
    </row>
    <row r="1568" spans="13:15">
      <c r="M1568" s="9"/>
      <c r="O1568"/>
    </row>
    <row r="1569" spans="13:15">
      <c r="M1569" s="9"/>
      <c r="O1569"/>
    </row>
    <row r="1570" spans="13:15">
      <c r="M1570" s="9"/>
      <c r="O1570"/>
    </row>
    <row r="1571" spans="13:15">
      <c r="M1571" s="9"/>
      <c r="O1571"/>
    </row>
    <row r="1572" spans="13:15">
      <c r="M1572" s="9"/>
      <c r="O1572"/>
    </row>
    <row r="1573" spans="13:15">
      <c r="M1573" s="9"/>
      <c r="O1573"/>
    </row>
    <row r="1574" spans="13:15">
      <c r="M1574" s="9"/>
      <c r="O1574"/>
    </row>
    <row r="1575" spans="13:15">
      <c r="M1575" s="9"/>
      <c r="O1575"/>
    </row>
    <row r="1576" spans="13:15">
      <c r="M1576" s="9"/>
      <c r="O1576"/>
    </row>
    <row r="1577" spans="13:15">
      <c r="M1577" s="9"/>
      <c r="O1577"/>
    </row>
    <row r="1578" spans="13:15">
      <c r="M1578" s="9"/>
      <c r="O1578"/>
    </row>
    <row r="1579" spans="13:15">
      <c r="M1579" s="9"/>
      <c r="O1579"/>
    </row>
    <row r="1580" spans="13:15">
      <c r="M1580" s="9"/>
      <c r="O1580"/>
    </row>
    <row r="1581" spans="13:15">
      <c r="M1581" s="9"/>
      <c r="O1581"/>
    </row>
    <row r="1582" spans="13:15">
      <c r="M1582" s="9"/>
      <c r="O1582"/>
    </row>
    <row r="1583" spans="13:15">
      <c r="M1583" s="9"/>
      <c r="O1583"/>
    </row>
    <row r="1584" spans="13:15">
      <c r="M1584" s="9"/>
      <c r="O1584"/>
    </row>
    <row r="1585" spans="13:15">
      <c r="M1585" s="9"/>
      <c r="O1585"/>
    </row>
    <row r="1586" spans="13:15">
      <c r="M1586" s="9"/>
      <c r="O1586"/>
    </row>
    <row r="1587" spans="13:15">
      <c r="M1587" s="9"/>
      <c r="O1587"/>
    </row>
    <row r="1588" spans="13:15">
      <c r="M1588" s="9"/>
      <c r="O1588"/>
    </row>
    <row r="1589" spans="13:15">
      <c r="M1589" s="9"/>
      <c r="O1589"/>
    </row>
    <row r="1590" spans="13:15">
      <c r="M1590" s="9"/>
      <c r="O1590"/>
    </row>
    <row r="1591" spans="13:15">
      <c r="M1591" s="9"/>
      <c r="O1591"/>
    </row>
    <row r="1592" spans="13:15">
      <c r="M1592" s="9"/>
      <c r="O1592"/>
    </row>
    <row r="1593" spans="13:15">
      <c r="M1593" s="9"/>
      <c r="O1593"/>
    </row>
    <row r="1594" spans="13:15">
      <c r="M1594" s="9"/>
      <c r="O1594"/>
    </row>
    <row r="1595" spans="13:15">
      <c r="M1595" s="9"/>
      <c r="O1595"/>
    </row>
    <row r="1596" spans="13:15">
      <c r="M1596" s="9"/>
      <c r="O1596"/>
    </row>
    <row r="1597" spans="13:15">
      <c r="M1597" s="9"/>
      <c r="O1597"/>
    </row>
    <row r="1598" spans="13:15">
      <c r="M1598" s="9"/>
      <c r="O1598"/>
    </row>
    <row r="1599" spans="13:15">
      <c r="M1599" s="9"/>
      <c r="O1599"/>
    </row>
    <row r="1600" spans="13:15">
      <c r="M1600" s="9"/>
      <c r="O1600"/>
    </row>
    <row r="1601" spans="13:15">
      <c r="M1601" s="9"/>
      <c r="O1601"/>
    </row>
    <row r="1602" spans="13:15">
      <c r="M1602" s="9"/>
      <c r="O1602"/>
    </row>
    <row r="1603" spans="13:15">
      <c r="M1603" s="9"/>
      <c r="O1603"/>
    </row>
    <row r="1604" spans="13:15">
      <c r="M1604" s="9"/>
      <c r="O1604"/>
    </row>
    <row r="1605" spans="13:15">
      <c r="M1605" s="9"/>
      <c r="O1605"/>
    </row>
    <row r="1606" spans="13:15">
      <c r="M1606" s="9"/>
      <c r="O1606"/>
    </row>
    <row r="1607" spans="13:15">
      <c r="M1607" s="9"/>
      <c r="O1607"/>
    </row>
    <row r="1608" spans="13:15">
      <c r="M1608" s="9"/>
      <c r="O1608"/>
    </row>
    <row r="1609" spans="13:15">
      <c r="M1609" s="9"/>
      <c r="O1609"/>
    </row>
    <row r="1610" spans="13:15">
      <c r="M1610" s="9"/>
      <c r="O1610"/>
    </row>
    <row r="1611" spans="13:15">
      <c r="M1611" s="9"/>
      <c r="O1611"/>
    </row>
    <row r="1612" spans="13:15">
      <c r="M1612" s="9"/>
      <c r="O1612"/>
    </row>
    <row r="1613" spans="13:15">
      <c r="M1613" s="9"/>
      <c r="O1613"/>
    </row>
    <row r="1614" spans="13:15">
      <c r="M1614" s="9"/>
      <c r="O1614"/>
    </row>
    <row r="1615" spans="13:15">
      <c r="M1615" s="9"/>
      <c r="O1615"/>
    </row>
    <row r="1616" spans="13:15">
      <c r="M1616" s="9"/>
      <c r="O1616"/>
    </row>
    <row r="1617" spans="13:15">
      <c r="M1617" s="9"/>
      <c r="O1617"/>
    </row>
    <row r="1618" spans="13:15">
      <c r="M1618" s="9"/>
      <c r="O1618"/>
    </row>
    <row r="1619" spans="13:15">
      <c r="M1619" s="9"/>
      <c r="O1619"/>
    </row>
    <row r="1620" spans="13:15">
      <c r="M1620" s="9"/>
      <c r="O1620"/>
    </row>
    <row r="1621" spans="13:15">
      <c r="M1621" s="9"/>
      <c r="O1621"/>
    </row>
    <row r="1622" spans="13:15">
      <c r="M1622" s="9"/>
      <c r="O1622"/>
    </row>
    <row r="1623" spans="13:15">
      <c r="M1623" s="9"/>
      <c r="O1623"/>
    </row>
    <row r="1624" spans="13:15">
      <c r="M1624" s="9"/>
      <c r="O1624"/>
    </row>
    <row r="1625" spans="13:15">
      <c r="M1625" s="9"/>
      <c r="O1625"/>
    </row>
    <row r="1626" spans="13:15">
      <c r="M1626" s="9"/>
      <c r="O1626"/>
    </row>
    <row r="1627" spans="13:15">
      <c r="M1627" s="9"/>
      <c r="O1627"/>
    </row>
    <row r="1628" spans="13:15">
      <c r="M1628" s="9"/>
      <c r="O1628"/>
    </row>
    <row r="1629" spans="13:15">
      <c r="M1629" s="9"/>
      <c r="O1629"/>
    </row>
    <row r="1630" spans="13:15">
      <c r="M1630" s="9"/>
      <c r="O1630"/>
    </row>
    <row r="1631" spans="13:15">
      <c r="M1631" s="9"/>
      <c r="O1631"/>
    </row>
    <row r="1632" spans="13:15">
      <c r="M1632" s="9"/>
      <c r="O1632"/>
    </row>
    <row r="1633" spans="13:15">
      <c r="M1633" s="9"/>
      <c r="O1633"/>
    </row>
    <row r="1634" spans="13:15">
      <c r="M1634" s="9"/>
      <c r="O1634"/>
    </row>
    <row r="1635" spans="13:15">
      <c r="M1635" s="9"/>
      <c r="O1635"/>
    </row>
    <row r="1636" spans="13:15">
      <c r="M1636" s="9"/>
      <c r="O1636"/>
    </row>
    <row r="1637" spans="13:15">
      <c r="M1637" s="9"/>
      <c r="O1637"/>
    </row>
    <row r="1638" spans="13:15">
      <c r="M1638" s="9"/>
      <c r="O1638"/>
    </row>
    <row r="1639" spans="13:15">
      <c r="M1639" s="9"/>
      <c r="O1639"/>
    </row>
    <row r="1640" spans="13:15">
      <c r="M1640" s="9"/>
      <c r="O1640"/>
    </row>
    <row r="1641" spans="13:15">
      <c r="M1641" s="9"/>
      <c r="O1641"/>
    </row>
    <row r="1642" spans="13:15">
      <c r="M1642" s="9"/>
      <c r="O1642"/>
    </row>
    <row r="1643" spans="13:15">
      <c r="M1643" s="9"/>
      <c r="O1643"/>
    </row>
    <row r="1644" spans="13:15">
      <c r="M1644" s="9"/>
      <c r="O1644"/>
    </row>
    <row r="1645" spans="13:15">
      <c r="M1645" s="9"/>
      <c r="O1645"/>
    </row>
    <row r="1646" spans="13:15">
      <c r="M1646" s="9"/>
      <c r="O1646"/>
    </row>
    <row r="1647" spans="13:15">
      <c r="M1647" s="9"/>
      <c r="O1647"/>
    </row>
    <row r="1648" spans="13:15">
      <c r="M1648" s="9"/>
      <c r="O1648"/>
    </row>
    <row r="1649" spans="13:15">
      <c r="M1649" s="9"/>
      <c r="O1649"/>
    </row>
    <row r="1650" spans="13:15">
      <c r="M1650" s="9"/>
      <c r="O1650"/>
    </row>
    <row r="1651" spans="13:15">
      <c r="M1651" s="9"/>
      <c r="O1651"/>
    </row>
    <row r="1652" spans="13:15">
      <c r="M1652" s="9"/>
      <c r="O1652"/>
    </row>
    <row r="1653" spans="13:15">
      <c r="M1653" s="9"/>
      <c r="O1653"/>
    </row>
    <row r="1654" spans="13:15">
      <c r="M1654" s="9"/>
      <c r="O1654"/>
    </row>
    <row r="1655" spans="13:15">
      <c r="M1655" s="9"/>
      <c r="O1655"/>
    </row>
    <row r="1656" spans="13:15">
      <c r="M1656" s="9"/>
      <c r="O1656"/>
    </row>
    <row r="1657" spans="13:15">
      <c r="M1657" s="9"/>
      <c r="O1657"/>
    </row>
    <row r="1658" spans="13:15">
      <c r="M1658" s="9"/>
      <c r="O1658"/>
    </row>
    <row r="1659" spans="13:15">
      <c r="M1659" s="9"/>
      <c r="O1659"/>
    </row>
    <row r="1660" spans="13:15">
      <c r="M1660" s="9"/>
      <c r="O1660"/>
    </row>
    <row r="1661" spans="13:15">
      <c r="M1661" s="9"/>
      <c r="O1661"/>
    </row>
    <row r="1662" spans="13:15">
      <c r="M1662" s="9"/>
      <c r="O1662"/>
    </row>
    <row r="1663" spans="13:15">
      <c r="M1663" s="9"/>
      <c r="O1663"/>
    </row>
    <row r="1664" spans="13:15">
      <c r="M1664" s="9"/>
      <c r="O1664"/>
    </row>
    <row r="1665" spans="13:15">
      <c r="M1665" s="9"/>
      <c r="O1665"/>
    </row>
    <row r="1666" spans="13:15">
      <c r="M1666" s="9"/>
      <c r="O1666"/>
    </row>
    <row r="1667" spans="13:15">
      <c r="M1667" s="9"/>
      <c r="O1667"/>
    </row>
    <row r="1668" spans="13:15">
      <c r="M1668" s="9"/>
      <c r="O1668"/>
    </row>
    <row r="1669" spans="13:15">
      <c r="M1669" s="9"/>
      <c r="O1669"/>
    </row>
    <row r="1670" spans="13:15">
      <c r="M1670" s="9"/>
      <c r="O1670"/>
    </row>
    <row r="1671" spans="13:15">
      <c r="M1671" s="9"/>
      <c r="O1671"/>
    </row>
    <row r="1672" spans="13:15">
      <c r="M1672" s="9"/>
      <c r="O1672"/>
    </row>
    <row r="1673" spans="13:15">
      <c r="M1673" s="9"/>
      <c r="O1673"/>
    </row>
    <row r="1674" spans="13:15">
      <c r="M1674" s="9"/>
      <c r="O1674"/>
    </row>
    <row r="1675" spans="13:15">
      <c r="M1675" s="9"/>
      <c r="O1675"/>
    </row>
    <row r="1676" spans="13:15">
      <c r="M1676" s="9"/>
      <c r="O1676"/>
    </row>
    <row r="1677" spans="13:15">
      <c r="M1677" s="9"/>
      <c r="O1677"/>
    </row>
    <row r="1678" spans="13:15">
      <c r="M1678" s="9"/>
      <c r="O1678"/>
    </row>
    <row r="1679" spans="13:15">
      <c r="M1679" s="9"/>
      <c r="O1679"/>
    </row>
    <row r="1680" spans="13:15">
      <c r="M1680" s="9"/>
      <c r="O1680"/>
    </row>
    <row r="1681" spans="13:15">
      <c r="M1681" s="9"/>
      <c r="O1681"/>
    </row>
    <row r="1682" spans="13:15">
      <c r="M1682" s="9"/>
      <c r="O1682"/>
    </row>
    <row r="1683" spans="13:15">
      <c r="M1683" s="9"/>
      <c r="O1683"/>
    </row>
    <row r="1684" spans="13:15">
      <c r="M1684" s="9"/>
      <c r="O1684"/>
    </row>
    <row r="1685" spans="13:15">
      <c r="M1685" s="9"/>
      <c r="O1685"/>
    </row>
    <row r="1686" spans="13:15">
      <c r="M1686" s="9"/>
      <c r="O1686"/>
    </row>
    <row r="1687" spans="13:15">
      <c r="M1687" s="9"/>
      <c r="O1687"/>
    </row>
    <row r="1688" spans="13:15">
      <c r="M1688" s="9"/>
      <c r="O1688"/>
    </row>
    <row r="1689" spans="13:15">
      <c r="M1689" s="9"/>
      <c r="O1689"/>
    </row>
    <row r="1690" spans="13:15">
      <c r="M1690" s="9"/>
      <c r="O1690"/>
    </row>
    <row r="1691" spans="13:15">
      <c r="M1691" s="9"/>
      <c r="O1691"/>
    </row>
    <row r="1692" spans="13:15">
      <c r="M1692" s="9"/>
      <c r="O1692"/>
    </row>
    <row r="1693" spans="13:15">
      <c r="M1693" s="9"/>
      <c r="O1693"/>
    </row>
    <row r="1694" spans="13:15">
      <c r="M1694" s="9"/>
      <c r="O1694"/>
    </row>
    <row r="1695" spans="13:15">
      <c r="M1695" s="9"/>
      <c r="O1695"/>
    </row>
    <row r="1696" spans="13:15">
      <c r="M1696" s="9"/>
      <c r="O1696"/>
    </row>
    <row r="1697" spans="13:15">
      <c r="M1697" s="9"/>
      <c r="O1697"/>
    </row>
    <row r="1698" spans="13:15">
      <c r="M1698" s="9"/>
      <c r="O1698"/>
    </row>
    <row r="1699" spans="13:15">
      <c r="M1699" s="9"/>
      <c r="O1699"/>
    </row>
    <row r="1700" spans="13:15">
      <c r="M1700" s="9"/>
      <c r="O1700"/>
    </row>
    <row r="1701" spans="13:15">
      <c r="M1701" s="9"/>
      <c r="O1701"/>
    </row>
    <row r="1702" spans="13:15">
      <c r="M1702" s="9"/>
      <c r="O1702"/>
    </row>
    <row r="1703" spans="13:15">
      <c r="M1703" s="9"/>
      <c r="O1703"/>
    </row>
    <row r="1704" spans="13:15">
      <c r="M1704" s="9"/>
      <c r="O1704"/>
    </row>
    <row r="1705" spans="13:15">
      <c r="M1705" s="9"/>
      <c r="O1705"/>
    </row>
    <row r="1706" spans="13:15">
      <c r="M1706" s="9"/>
      <c r="O1706"/>
    </row>
    <row r="1707" spans="13:15">
      <c r="M1707" s="9"/>
      <c r="O1707"/>
    </row>
    <row r="1708" spans="13:15">
      <c r="M1708" s="9"/>
      <c r="O1708"/>
    </row>
    <row r="1709" spans="13:15">
      <c r="M1709" s="9"/>
      <c r="O1709"/>
    </row>
    <row r="1710" spans="13:15">
      <c r="M1710" s="9"/>
      <c r="O1710"/>
    </row>
    <row r="1711" spans="13:15">
      <c r="M1711" s="9"/>
      <c r="O1711"/>
    </row>
    <row r="1712" spans="13:15">
      <c r="M1712" s="9"/>
      <c r="O1712"/>
    </row>
    <row r="1713" spans="13:15">
      <c r="M1713" s="9"/>
      <c r="O1713"/>
    </row>
    <row r="1714" spans="13:15">
      <c r="M1714" s="9"/>
      <c r="O1714"/>
    </row>
    <row r="1715" spans="13:15">
      <c r="M1715" s="9"/>
      <c r="O1715"/>
    </row>
    <row r="1716" spans="13:15">
      <c r="M1716" s="9"/>
      <c r="O1716"/>
    </row>
    <row r="1717" spans="13:15">
      <c r="M1717" s="9"/>
      <c r="O1717"/>
    </row>
    <row r="1718" spans="13:15">
      <c r="M1718" s="9"/>
      <c r="O1718"/>
    </row>
    <row r="1719" spans="13:15">
      <c r="M1719" s="9"/>
      <c r="O1719"/>
    </row>
    <row r="1720" spans="13:15">
      <c r="M1720" s="9"/>
      <c r="O1720"/>
    </row>
    <row r="1721" spans="13:15">
      <c r="M1721" s="9"/>
      <c r="O1721"/>
    </row>
    <row r="1722" spans="13:15">
      <c r="M1722" s="9"/>
      <c r="O1722"/>
    </row>
    <row r="1723" spans="13:15">
      <c r="M1723" s="9"/>
      <c r="O1723"/>
    </row>
    <row r="1724" spans="13:15">
      <c r="M1724" s="9"/>
      <c r="O1724"/>
    </row>
    <row r="1725" spans="13:15">
      <c r="M1725" s="9"/>
      <c r="O1725"/>
    </row>
    <row r="1726" spans="13:15">
      <c r="M1726" s="9"/>
      <c r="O1726"/>
    </row>
    <row r="1727" spans="13:15">
      <c r="M1727" s="9"/>
      <c r="O1727"/>
    </row>
    <row r="1728" spans="13:15">
      <c r="M1728" s="9"/>
      <c r="O1728"/>
    </row>
    <row r="1729" spans="13:15">
      <c r="M1729" s="9"/>
      <c r="O1729"/>
    </row>
    <row r="1730" spans="13:15">
      <c r="M1730" s="9"/>
      <c r="O1730"/>
    </row>
    <row r="1731" spans="13:15">
      <c r="M1731" s="9"/>
      <c r="O1731"/>
    </row>
    <row r="1732" spans="13:15">
      <c r="M1732" s="9"/>
      <c r="O1732"/>
    </row>
    <row r="1733" spans="13:15">
      <c r="M1733" s="9"/>
      <c r="O1733"/>
    </row>
    <row r="1734" spans="13:15">
      <c r="M1734" s="9"/>
      <c r="O1734"/>
    </row>
    <row r="1735" spans="13:15">
      <c r="M1735" s="9"/>
      <c r="O1735"/>
    </row>
    <row r="1736" spans="13:15">
      <c r="M1736" s="9"/>
      <c r="O1736"/>
    </row>
    <row r="1737" spans="13:15">
      <c r="M1737" s="9"/>
      <c r="O1737"/>
    </row>
    <row r="1738" spans="13:15">
      <c r="M1738" s="9"/>
      <c r="O1738"/>
    </row>
    <row r="1739" spans="13:15">
      <c r="M1739" s="9"/>
      <c r="O1739"/>
    </row>
    <row r="1740" spans="13:15">
      <c r="M1740" s="9"/>
      <c r="O1740"/>
    </row>
    <row r="1741" spans="13:15">
      <c r="M1741" s="9"/>
      <c r="O1741"/>
    </row>
    <row r="1742" spans="13:15">
      <c r="M1742" s="9"/>
      <c r="O1742"/>
    </row>
    <row r="1743" spans="13:15">
      <c r="M1743" s="9"/>
      <c r="O1743"/>
    </row>
    <row r="1744" spans="13:15">
      <c r="M1744" s="9"/>
      <c r="O1744"/>
    </row>
    <row r="1745" spans="13:15">
      <c r="M1745" s="9"/>
      <c r="O1745"/>
    </row>
    <row r="1746" spans="13:15">
      <c r="M1746" s="9"/>
      <c r="O1746"/>
    </row>
    <row r="1747" spans="13:15">
      <c r="M1747" s="9"/>
      <c r="O1747"/>
    </row>
    <row r="1748" spans="13:15">
      <c r="M1748" s="9"/>
      <c r="O1748"/>
    </row>
    <row r="1749" spans="13:15">
      <c r="M1749" s="9"/>
      <c r="O1749"/>
    </row>
    <row r="1750" spans="13:15">
      <c r="M1750" s="9"/>
      <c r="O1750"/>
    </row>
    <row r="1751" spans="13:15">
      <c r="M1751" s="9"/>
      <c r="O1751"/>
    </row>
    <row r="1752" spans="13:15">
      <c r="M1752" s="9"/>
      <c r="O1752"/>
    </row>
    <row r="1753" spans="13:15">
      <c r="M1753" s="9"/>
      <c r="O1753"/>
    </row>
    <row r="1754" spans="13:15">
      <c r="M1754" s="9"/>
      <c r="O1754"/>
    </row>
    <row r="1755" spans="13:15">
      <c r="M1755" s="9"/>
      <c r="O1755"/>
    </row>
    <row r="1756" spans="13:15">
      <c r="M1756" s="9"/>
      <c r="O1756"/>
    </row>
    <row r="1757" spans="13:15">
      <c r="M1757" s="9"/>
      <c r="O1757"/>
    </row>
    <row r="1758" spans="13:15">
      <c r="M1758" s="9"/>
      <c r="O1758"/>
    </row>
    <row r="1759" spans="13:15">
      <c r="M1759" s="9"/>
      <c r="O1759"/>
    </row>
    <row r="1760" spans="13:15">
      <c r="M1760" s="9"/>
      <c r="O1760"/>
    </row>
    <row r="1761" spans="13:15">
      <c r="M1761" s="9"/>
      <c r="O1761"/>
    </row>
    <row r="1762" spans="13:15">
      <c r="M1762" s="9"/>
      <c r="O1762"/>
    </row>
    <row r="1763" spans="13:15">
      <c r="M1763" s="9"/>
      <c r="O1763"/>
    </row>
    <row r="1764" spans="13:15">
      <c r="M1764" s="9"/>
      <c r="O1764"/>
    </row>
    <row r="1765" spans="13:15">
      <c r="M1765" s="9"/>
      <c r="O1765"/>
    </row>
    <row r="1766" spans="13:15">
      <c r="M1766" s="9"/>
      <c r="O1766"/>
    </row>
    <row r="1767" spans="13:15">
      <c r="M1767" s="9"/>
      <c r="O1767"/>
    </row>
    <row r="1768" spans="13:15">
      <c r="M1768" s="9"/>
      <c r="O1768"/>
    </row>
    <row r="1769" spans="13:15">
      <c r="M1769" s="9"/>
      <c r="O1769"/>
    </row>
    <row r="1770" spans="13:15">
      <c r="M1770" s="9"/>
      <c r="O1770"/>
    </row>
    <row r="1771" spans="13:15">
      <c r="M1771" s="9"/>
      <c r="O1771"/>
    </row>
    <row r="1772" spans="13:15">
      <c r="M1772" s="9"/>
      <c r="O1772"/>
    </row>
    <row r="1773" spans="13:15">
      <c r="M1773" s="9"/>
      <c r="O1773"/>
    </row>
    <row r="1774" spans="13:15">
      <c r="M1774" s="9"/>
      <c r="O1774"/>
    </row>
    <row r="1775" spans="13:15">
      <c r="M1775" s="9"/>
      <c r="O1775"/>
    </row>
    <row r="1776" spans="13:15">
      <c r="M1776" s="9"/>
      <c r="O1776"/>
    </row>
    <row r="1777" spans="13:15">
      <c r="M1777" s="9"/>
      <c r="O1777"/>
    </row>
    <row r="1778" spans="13:15">
      <c r="M1778" s="9"/>
      <c r="O1778"/>
    </row>
    <row r="1779" spans="13:15">
      <c r="M1779" s="9"/>
      <c r="O1779"/>
    </row>
    <row r="1780" spans="13:15">
      <c r="M1780" s="9"/>
      <c r="O1780"/>
    </row>
    <row r="1781" spans="13:15">
      <c r="M1781" s="9"/>
      <c r="O1781"/>
    </row>
    <row r="1782" spans="13:15">
      <c r="M1782" s="9"/>
      <c r="O1782"/>
    </row>
    <row r="1783" spans="13:15">
      <c r="M1783" s="9"/>
      <c r="O1783"/>
    </row>
    <row r="1784" spans="13:15">
      <c r="M1784" s="9"/>
      <c r="O1784"/>
    </row>
    <row r="1785" spans="13:15">
      <c r="M1785" s="9"/>
      <c r="O1785"/>
    </row>
    <row r="1786" spans="13:15">
      <c r="M1786" s="9"/>
      <c r="O1786"/>
    </row>
    <row r="1787" spans="13:15">
      <c r="M1787" s="9"/>
      <c r="O1787"/>
    </row>
    <row r="1788" spans="13:15">
      <c r="M1788" s="9"/>
      <c r="O1788"/>
    </row>
    <row r="1789" spans="13:15">
      <c r="M1789" s="9"/>
      <c r="O1789"/>
    </row>
    <row r="1790" spans="13:15">
      <c r="M1790" s="9"/>
      <c r="O1790"/>
    </row>
    <row r="1791" spans="13:15">
      <c r="M1791" s="9"/>
      <c r="O1791"/>
    </row>
    <row r="1792" spans="13:15">
      <c r="M1792" s="9"/>
      <c r="O1792"/>
    </row>
    <row r="1793" spans="13:15">
      <c r="M1793" s="9"/>
      <c r="O1793"/>
    </row>
    <row r="1794" spans="13:15">
      <c r="M1794" s="3"/>
      <c r="N1794" s="3"/>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3F7CE-9123-4ABD-BA8F-532FC8189AE4}">
  <sheetPr>
    <tabColor rgb="FF66CCFF"/>
  </sheetPr>
  <dimension ref="A1:M17"/>
  <sheetViews>
    <sheetView showGridLines="0" workbookViewId="0">
      <selection activeCell="M29" sqref="M29"/>
    </sheetView>
  </sheetViews>
  <sheetFormatPr baseColWidth="10" defaultColWidth="11.453125" defaultRowHeight="14.5"/>
  <cols>
    <col min="1" max="1" width="16.81640625" bestFit="1" customWidth="1"/>
    <col min="2" max="2" width="8.26953125" customWidth="1"/>
    <col min="3" max="4" width="3.81640625" customWidth="1"/>
    <col min="5" max="5" width="12" bestFit="1" customWidth="1"/>
    <col min="6" max="6" width="6.08984375" customWidth="1"/>
    <col min="7" max="7" width="1.54296875" customWidth="1"/>
    <col min="8" max="8" width="21.54296875" bestFit="1" customWidth="1"/>
    <col min="9" max="10" width="10.1796875" customWidth="1"/>
    <col min="12" max="12" width="1.1796875" customWidth="1"/>
    <col min="13" max="13" width="3" customWidth="1"/>
  </cols>
  <sheetData>
    <row r="1" spans="1:13">
      <c r="A1" s="213" t="s">
        <v>63</v>
      </c>
      <c r="B1" s="224" t="s">
        <v>3758</v>
      </c>
      <c r="C1" s="224"/>
      <c r="D1" s="224"/>
      <c r="H1" s="213" t="s">
        <v>3717</v>
      </c>
      <c r="I1" s="284" t="s">
        <v>3809</v>
      </c>
      <c r="J1" s="224"/>
      <c r="K1" s="224"/>
    </row>
    <row r="2" spans="1:13" ht="19.5">
      <c r="A2" s="362" t="s">
        <v>21205</v>
      </c>
      <c r="B2" s="362"/>
      <c r="C2" s="362"/>
      <c r="D2" s="362"/>
      <c r="E2" s="362"/>
      <c r="F2" s="362"/>
      <c r="H2" s="363" t="s">
        <v>19941</v>
      </c>
      <c r="I2" s="363"/>
      <c r="J2" s="363"/>
    </row>
    <row r="3" spans="1:13">
      <c r="A3" s="213" t="s">
        <v>19942</v>
      </c>
      <c r="B3" s="213" t="s">
        <v>19943</v>
      </c>
      <c r="H3" s="213" t="s">
        <v>19942</v>
      </c>
      <c r="I3" s="213" t="s">
        <v>19943</v>
      </c>
    </row>
    <row r="4" spans="1:13">
      <c r="A4" s="213" t="s">
        <v>19944</v>
      </c>
      <c r="B4" s="11" t="s">
        <v>58</v>
      </c>
      <c r="C4" s="11" t="s">
        <v>49</v>
      </c>
      <c r="D4" s="11" t="s">
        <v>54</v>
      </c>
      <c r="E4" s="11" t="s">
        <v>45</v>
      </c>
      <c r="F4" t="s">
        <v>68</v>
      </c>
      <c r="H4" s="213" t="s">
        <v>19944</v>
      </c>
      <c r="I4" s="11" t="s">
        <v>58</v>
      </c>
      <c r="J4" s="11" t="s">
        <v>45</v>
      </c>
      <c r="K4" s="11" t="s">
        <v>68</v>
      </c>
    </row>
    <row r="5" spans="1:13">
      <c r="A5" s="4" t="s">
        <v>69</v>
      </c>
      <c r="B5" s="11"/>
      <c r="C5" s="11"/>
      <c r="D5" s="11">
        <v>1</v>
      </c>
      <c r="E5" s="11"/>
      <c r="F5" s="11">
        <v>1</v>
      </c>
      <c r="H5" s="144" t="s">
        <v>70</v>
      </c>
      <c r="I5" s="11">
        <v>16</v>
      </c>
      <c r="J5" s="11">
        <v>20</v>
      </c>
      <c r="K5" s="11">
        <v>36</v>
      </c>
    </row>
    <row r="6" spans="1:13">
      <c r="A6" s="4" t="s">
        <v>70</v>
      </c>
      <c r="B6" s="11">
        <v>6</v>
      </c>
      <c r="C6" s="11">
        <v>13</v>
      </c>
      <c r="D6" s="11">
        <v>20</v>
      </c>
      <c r="E6" s="11">
        <v>1</v>
      </c>
      <c r="F6" s="11">
        <v>40</v>
      </c>
      <c r="H6" s="4" t="s">
        <v>68</v>
      </c>
      <c r="I6" s="11">
        <v>16</v>
      </c>
      <c r="J6" s="11">
        <v>20</v>
      </c>
      <c r="K6" s="11">
        <v>36</v>
      </c>
    </row>
    <row r="7" spans="1:13">
      <c r="A7" s="4" t="s">
        <v>68</v>
      </c>
      <c r="B7" s="11">
        <v>6</v>
      </c>
      <c r="C7" s="11">
        <v>13</v>
      </c>
      <c r="D7" s="11">
        <v>21</v>
      </c>
      <c r="E7" s="11">
        <v>1</v>
      </c>
      <c r="F7" s="3">
        <v>41</v>
      </c>
    </row>
    <row r="10" spans="1:13">
      <c r="A10" s="4"/>
    </row>
    <row r="11" spans="1:13">
      <c r="H11" s="213" t="s">
        <v>63</v>
      </c>
      <c r="I11" s="224" t="s">
        <v>20398</v>
      </c>
      <c r="J11" s="224"/>
      <c r="K11" s="224"/>
    </row>
    <row r="12" spans="1:13" ht="19.5">
      <c r="H12" s="362" t="s">
        <v>20240</v>
      </c>
      <c r="I12" s="362"/>
      <c r="J12" s="362"/>
      <c r="K12" s="362"/>
      <c r="L12" s="362"/>
      <c r="M12" s="362"/>
    </row>
    <row r="13" spans="1:13">
      <c r="A13" s="364" t="s">
        <v>20399</v>
      </c>
      <c r="B13" s="364"/>
      <c r="H13" s="213" t="s">
        <v>19942</v>
      </c>
      <c r="I13" s="213" t="s">
        <v>19943</v>
      </c>
    </row>
    <row r="14" spans="1:13">
      <c r="A14" s="281" t="s">
        <v>16</v>
      </c>
      <c r="B14" s="282">
        <f>GETPIVOTDATA("VIN",$H$3,"TMK","M","STATUS ASISTENCIA","ON TIME")</f>
        <v>20</v>
      </c>
      <c r="H14" s="213" t="s">
        <v>19944</v>
      </c>
      <c r="I14" s="11" t="s">
        <v>58</v>
      </c>
      <c r="J14" s="11" t="s">
        <v>49</v>
      </c>
      <c r="K14" s="11" t="s">
        <v>54</v>
      </c>
      <c r="L14" t="s">
        <v>68</v>
      </c>
    </row>
    <row r="15" spans="1:13">
      <c r="A15" s="281" t="s">
        <v>77</v>
      </c>
      <c r="B15" s="282">
        <f>GETPIVOTDATA("VIN",$H$3,"TMK","I")+GETPIVOTDATA("VIN",$A$3,"TMK","I")+GETPIVOTDATA("VIN",$H$13,"TMK","I")</f>
        <v>24</v>
      </c>
      <c r="H15" s="4" t="s">
        <v>70</v>
      </c>
      <c r="I15" s="11">
        <v>2</v>
      </c>
      <c r="J15" s="11">
        <v>2</v>
      </c>
      <c r="K15" s="11">
        <v>9</v>
      </c>
      <c r="L15">
        <v>13</v>
      </c>
    </row>
    <row r="16" spans="1:13">
      <c r="A16" s="283" t="s">
        <v>17</v>
      </c>
      <c r="B16" s="282">
        <f>GETPIVOTDATA("VIN",$A$3,"TMK","K")+GETPIVOTDATA("VIN",$H$13,"TMK","K")</f>
        <v>30</v>
      </c>
      <c r="H16" s="4" t="s">
        <v>68</v>
      </c>
      <c r="I16" s="11">
        <v>2</v>
      </c>
      <c r="J16" s="11">
        <v>2</v>
      </c>
      <c r="K16" s="11">
        <v>9</v>
      </c>
      <c r="L16">
        <v>13</v>
      </c>
    </row>
    <row r="17" spans="1:2">
      <c r="A17" s="281" t="s">
        <v>15</v>
      </c>
      <c r="B17" s="282">
        <f>GETPIVOTDATA("VIN",$A$3,"TMK","J")+GETPIVOTDATA("VIN",$H$13,"TMK","J")</f>
        <v>15</v>
      </c>
    </row>
  </sheetData>
  <mergeCells count="4">
    <mergeCell ref="A2:F2"/>
    <mergeCell ref="H2:J2"/>
    <mergeCell ref="A13:B13"/>
    <mergeCell ref="H12:M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17002-C17B-4B9B-B8F5-23AA733C0BAC}">
  <sheetPr codeName="Hoja13"/>
  <dimension ref="A1:M80"/>
  <sheetViews>
    <sheetView workbookViewId="0">
      <selection activeCell="H2" sqref="H2:M37"/>
    </sheetView>
  </sheetViews>
  <sheetFormatPr baseColWidth="10" defaultColWidth="11.453125" defaultRowHeight="14.5"/>
  <cols>
    <col min="1" max="1" width="12.1796875" customWidth="1"/>
    <col min="2" max="2" width="13.453125" customWidth="1"/>
    <col min="3" max="3" width="14.453125" customWidth="1"/>
    <col min="7" max="7" width="10.453125" customWidth="1"/>
    <col min="8" max="8" width="12.1796875" customWidth="1"/>
    <col min="9" max="9" width="16.81640625" customWidth="1"/>
    <col min="10" max="10" width="11.453125" customWidth="1"/>
    <col min="11" max="11" width="18.81640625" customWidth="1"/>
    <col min="12" max="12" width="16.453125" style="280" customWidth="1"/>
    <col min="13" max="13" width="39.81640625" customWidth="1"/>
    <col min="14" max="15" width="10.81640625"/>
  </cols>
  <sheetData>
    <row r="1" spans="1:13">
      <c r="A1" s="1" t="s">
        <v>23</v>
      </c>
      <c r="B1" t="s">
        <v>191</v>
      </c>
      <c r="C1" t="s">
        <v>192</v>
      </c>
      <c r="D1" t="s">
        <v>193</v>
      </c>
      <c r="E1" t="s">
        <v>194</v>
      </c>
      <c r="F1" t="s">
        <v>195</v>
      </c>
      <c r="G1" t="s">
        <v>3715</v>
      </c>
      <c r="H1" t="s">
        <v>203</v>
      </c>
      <c r="I1" t="s">
        <v>204</v>
      </c>
      <c r="M1" t="s">
        <v>208</v>
      </c>
    </row>
    <row r="2" spans="1:13">
      <c r="A2" s="1">
        <v>45015</v>
      </c>
      <c r="B2" t="s">
        <v>20914</v>
      </c>
      <c r="C2" t="s">
        <v>20915</v>
      </c>
      <c r="D2" t="s">
        <v>20916</v>
      </c>
      <c r="E2" t="s">
        <v>118</v>
      </c>
      <c r="F2" t="s">
        <v>244</v>
      </c>
      <c r="G2" t="s">
        <v>20917</v>
      </c>
      <c r="H2" t="s">
        <v>20918</v>
      </c>
      <c r="I2">
        <v>0</v>
      </c>
      <c r="J2">
        <v>4421405630</v>
      </c>
      <c r="K2">
        <v>4423432761</v>
      </c>
      <c r="L2" s="280">
        <v>0</v>
      </c>
      <c r="M2" t="s">
        <v>20919</v>
      </c>
    </row>
    <row r="3" spans="1:13">
      <c r="A3" s="1">
        <v>45015</v>
      </c>
      <c r="B3" t="s">
        <v>20920</v>
      </c>
      <c r="C3" t="s">
        <v>20921</v>
      </c>
      <c r="D3" t="s">
        <v>20916</v>
      </c>
      <c r="E3" t="s">
        <v>118</v>
      </c>
      <c r="F3" t="s">
        <v>244</v>
      </c>
      <c r="G3" t="s">
        <v>20922</v>
      </c>
      <c r="H3" t="s">
        <v>20923</v>
      </c>
      <c r="I3">
        <v>0</v>
      </c>
      <c r="J3">
        <v>4421405630</v>
      </c>
      <c r="K3">
        <v>4423432761</v>
      </c>
      <c r="L3" s="280">
        <v>0</v>
      </c>
      <c r="M3" t="s">
        <v>20919</v>
      </c>
    </row>
    <row r="4" spans="1:13">
      <c r="A4" s="1">
        <v>45015</v>
      </c>
      <c r="B4" t="s">
        <v>20924</v>
      </c>
      <c r="C4" t="s">
        <v>20925</v>
      </c>
      <c r="D4" t="s">
        <v>20926</v>
      </c>
      <c r="E4" t="s">
        <v>120</v>
      </c>
      <c r="F4" t="s">
        <v>338</v>
      </c>
      <c r="G4" t="s">
        <v>20927</v>
      </c>
      <c r="H4" t="s">
        <v>20928</v>
      </c>
      <c r="I4">
        <v>0</v>
      </c>
      <c r="J4">
        <v>0</v>
      </c>
      <c r="K4">
        <v>0</v>
      </c>
      <c r="L4" s="280">
        <v>14099604930</v>
      </c>
      <c r="M4" t="s">
        <v>20929</v>
      </c>
    </row>
    <row r="5" spans="1:13">
      <c r="A5" s="1">
        <v>45015</v>
      </c>
      <c r="B5" t="s">
        <v>4446</v>
      </c>
      <c r="C5" t="s">
        <v>20930</v>
      </c>
      <c r="D5" t="s">
        <v>3960</v>
      </c>
      <c r="E5" t="s">
        <v>118</v>
      </c>
      <c r="F5" t="s">
        <v>451</v>
      </c>
      <c r="G5" t="s">
        <v>20931</v>
      </c>
      <c r="H5" t="s">
        <v>20932</v>
      </c>
      <c r="I5">
        <v>0</v>
      </c>
      <c r="J5">
        <v>5646288944</v>
      </c>
      <c r="K5">
        <v>4622332325</v>
      </c>
      <c r="L5" s="280">
        <v>4622332325</v>
      </c>
      <c r="M5" t="s">
        <v>20933</v>
      </c>
    </row>
    <row r="6" spans="1:13">
      <c r="A6" s="1">
        <v>45015</v>
      </c>
      <c r="B6" t="s">
        <v>4449</v>
      </c>
      <c r="C6" t="s">
        <v>20934</v>
      </c>
      <c r="D6" t="s">
        <v>3775</v>
      </c>
      <c r="E6" t="s">
        <v>119</v>
      </c>
      <c r="F6" t="s">
        <v>215</v>
      </c>
      <c r="G6" t="s">
        <v>13753</v>
      </c>
      <c r="H6" t="s">
        <v>3774</v>
      </c>
      <c r="I6">
        <v>4771352839</v>
      </c>
      <c r="J6">
        <v>4771352839</v>
      </c>
      <c r="K6">
        <v>4771352839</v>
      </c>
      <c r="L6" s="280">
        <v>0</v>
      </c>
      <c r="M6" t="s">
        <v>20935</v>
      </c>
    </row>
    <row r="7" spans="1:13">
      <c r="A7" s="1">
        <v>45015</v>
      </c>
      <c r="B7" t="s">
        <v>4450</v>
      </c>
      <c r="C7" t="s">
        <v>20936</v>
      </c>
      <c r="D7" t="s">
        <v>1181</v>
      </c>
      <c r="E7" t="s">
        <v>118</v>
      </c>
      <c r="F7" t="s">
        <v>338</v>
      </c>
      <c r="G7" t="s">
        <v>7099</v>
      </c>
      <c r="H7" t="s">
        <v>3968</v>
      </c>
      <c r="I7">
        <v>4171069085</v>
      </c>
      <c r="J7">
        <v>5581344980</v>
      </c>
      <c r="K7">
        <v>4171069085</v>
      </c>
      <c r="L7" s="280">
        <v>4171069085</v>
      </c>
      <c r="M7" t="s">
        <v>1184</v>
      </c>
    </row>
    <row r="8" spans="1:13">
      <c r="A8" s="1">
        <v>45015</v>
      </c>
      <c r="B8" t="s">
        <v>4510</v>
      </c>
      <c r="C8" t="s">
        <v>20937</v>
      </c>
      <c r="D8" t="s">
        <v>4167</v>
      </c>
      <c r="E8" t="s">
        <v>118</v>
      </c>
      <c r="F8" t="s">
        <v>410</v>
      </c>
      <c r="G8" t="s">
        <v>5770</v>
      </c>
      <c r="H8" t="s">
        <v>668</v>
      </c>
      <c r="I8">
        <v>0</v>
      </c>
      <c r="J8">
        <v>4121717770</v>
      </c>
      <c r="K8">
        <v>4121717770</v>
      </c>
      <c r="L8" s="280">
        <v>0</v>
      </c>
      <c r="M8" t="s">
        <v>20575</v>
      </c>
    </row>
    <row r="9" spans="1:13">
      <c r="A9" s="1">
        <v>45015</v>
      </c>
      <c r="B9" t="s">
        <v>20938</v>
      </c>
      <c r="C9" t="s">
        <v>20939</v>
      </c>
      <c r="D9" t="s">
        <v>4193</v>
      </c>
      <c r="E9" t="s">
        <v>119</v>
      </c>
      <c r="F9" t="s">
        <v>274</v>
      </c>
      <c r="G9" t="s">
        <v>5528</v>
      </c>
      <c r="H9" t="s">
        <v>268</v>
      </c>
      <c r="I9">
        <v>4612668114</v>
      </c>
      <c r="J9">
        <v>0</v>
      </c>
      <c r="K9">
        <v>4612668114</v>
      </c>
      <c r="L9" s="280">
        <v>0</v>
      </c>
      <c r="M9" t="s">
        <v>20940</v>
      </c>
    </row>
    <row r="10" spans="1:13">
      <c r="A10" s="1">
        <v>45015</v>
      </c>
      <c r="B10" t="s">
        <v>20181</v>
      </c>
      <c r="C10" t="s">
        <v>20941</v>
      </c>
      <c r="D10" t="s">
        <v>20176</v>
      </c>
      <c r="E10" t="s">
        <v>120</v>
      </c>
      <c r="F10" t="s">
        <v>251</v>
      </c>
      <c r="G10" t="s">
        <v>11827</v>
      </c>
      <c r="H10" t="s">
        <v>20942</v>
      </c>
      <c r="I10">
        <v>0</v>
      </c>
      <c r="J10">
        <v>4611786158</v>
      </c>
      <c r="K10">
        <v>4616149177</v>
      </c>
      <c r="L10" s="280">
        <v>0</v>
      </c>
      <c r="M10" t="s">
        <v>20943</v>
      </c>
    </row>
    <row r="11" spans="1:13">
      <c r="A11" s="1">
        <v>45015</v>
      </c>
      <c r="B11" t="s">
        <v>20217</v>
      </c>
      <c r="C11" t="s">
        <v>20944</v>
      </c>
      <c r="D11" t="s">
        <v>20216</v>
      </c>
      <c r="E11" t="s">
        <v>118</v>
      </c>
      <c r="F11" t="s">
        <v>251</v>
      </c>
      <c r="G11" t="s">
        <v>8946</v>
      </c>
      <c r="H11" t="s">
        <v>20215</v>
      </c>
      <c r="I11">
        <v>4611011091</v>
      </c>
      <c r="J11">
        <v>4611011091</v>
      </c>
      <c r="K11">
        <v>4611011091</v>
      </c>
      <c r="L11" s="280">
        <v>461111091</v>
      </c>
      <c r="M11" t="s">
        <v>20945</v>
      </c>
    </row>
    <row r="12" spans="1:13">
      <c r="A12" s="1">
        <v>45015</v>
      </c>
      <c r="B12" t="s">
        <v>20886</v>
      </c>
      <c r="C12" t="s">
        <v>20946</v>
      </c>
      <c r="D12" t="s">
        <v>20407</v>
      </c>
      <c r="E12" t="s">
        <v>120</v>
      </c>
      <c r="F12" t="s">
        <v>310</v>
      </c>
      <c r="G12" t="s">
        <v>20947</v>
      </c>
      <c r="H12" t="s">
        <v>20406</v>
      </c>
      <c r="I12">
        <v>4611560295</v>
      </c>
      <c r="J12">
        <v>4611457708</v>
      </c>
      <c r="K12">
        <v>4611457708</v>
      </c>
      <c r="L12" s="280">
        <v>0</v>
      </c>
      <c r="M12" t="s">
        <v>20948</v>
      </c>
    </row>
    <row r="13" spans="1:13">
      <c r="A13" s="1">
        <v>45015</v>
      </c>
      <c r="B13" t="s">
        <v>20896</v>
      </c>
      <c r="C13" t="s">
        <v>20949</v>
      </c>
      <c r="D13" t="s">
        <v>20421</v>
      </c>
      <c r="E13" t="s">
        <v>119</v>
      </c>
      <c r="F13" t="s">
        <v>338</v>
      </c>
      <c r="G13" t="s">
        <v>10550</v>
      </c>
      <c r="H13" t="s">
        <v>20950</v>
      </c>
      <c r="I13">
        <v>4611772824</v>
      </c>
      <c r="J13">
        <v>4611266198</v>
      </c>
      <c r="K13">
        <v>4611266198</v>
      </c>
      <c r="L13" s="280">
        <v>4611266198</v>
      </c>
      <c r="M13" t="s">
        <v>20951</v>
      </c>
    </row>
    <row r="14" spans="1:13">
      <c r="A14" s="1">
        <v>45015</v>
      </c>
      <c r="B14" t="s">
        <v>20910</v>
      </c>
      <c r="C14" t="s">
        <v>20952</v>
      </c>
      <c r="D14" t="s">
        <v>20953</v>
      </c>
      <c r="E14" t="s">
        <v>120</v>
      </c>
      <c r="F14" t="s">
        <v>231</v>
      </c>
      <c r="G14" t="s">
        <v>8606</v>
      </c>
      <c r="H14" t="s">
        <v>20461</v>
      </c>
      <c r="I14">
        <v>0</v>
      </c>
      <c r="J14">
        <v>4611150190</v>
      </c>
      <c r="K14">
        <v>4611150190</v>
      </c>
      <c r="L14" s="280">
        <v>0</v>
      </c>
      <c r="M14" t="s">
        <v>20954</v>
      </c>
    </row>
    <row r="15" spans="1:13">
      <c r="A15" s="1">
        <v>45015</v>
      </c>
      <c r="B15" t="s">
        <v>20849</v>
      </c>
      <c r="C15" t="s">
        <v>20955</v>
      </c>
      <c r="D15" t="s">
        <v>20956</v>
      </c>
      <c r="E15" t="s">
        <v>119</v>
      </c>
      <c r="F15" t="s">
        <v>231</v>
      </c>
      <c r="G15" t="s">
        <v>8173</v>
      </c>
      <c r="H15" t="s">
        <v>20463</v>
      </c>
      <c r="I15">
        <v>4621492251</v>
      </c>
      <c r="J15">
        <v>4621492251</v>
      </c>
      <c r="K15">
        <v>4621492251</v>
      </c>
      <c r="L15" s="280">
        <v>0</v>
      </c>
      <c r="M15" t="s">
        <v>20957</v>
      </c>
    </row>
    <row r="16" spans="1:13">
      <c r="A16" s="1">
        <v>45015</v>
      </c>
      <c r="B16" t="s">
        <v>20850</v>
      </c>
      <c r="C16" t="s">
        <v>20958</v>
      </c>
      <c r="D16" t="s">
        <v>20467</v>
      </c>
      <c r="E16" t="s">
        <v>119</v>
      </c>
      <c r="F16" t="s">
        <v>359</v>
      </c>
      <c r="G16" t="s">
        <v>20959</v>
      </c>
      <c r="H16" t="s">
        <v>20960</v>
      </c>
      <c r="I16">
        <v>0</v>
      </c>
      <c r="J16">
        <v>4611011712</v>
      </c>
      <c r="K16">
        <v>4611011712</v>
      </c>
      <c r="L16" s="280">
        <v>0</v>
      </c>
      <c r="M16" t="s">
        <v>20961</v>
      </c>
    </row>
    <row r="17" spans="1:13">
      <c r="A17" s="1">
        <v>45015</v>
      </c>
      <c r="B17" t="s">
        <v>20852</v>
      </c>
      <c r="C17" t="s">
        <v>20962</v>
      </c>
      <c r="D17" t="s">
        <v>20472</v>
      </c>
      <c r="E17" t="s">
        <v>120</v>
      </c>
      <c r="F17" t="s">
        <v>310</v>
      </c>
      <c r="G17" t="s">
        <v>9495</v>
      </c>
      <c r="H17" t="s">
        <v>20471</v>
      </c>
      <c r="I17">
        <v>4155662366</v>
      </c>
      <c r="J17">
        <v>4155662365</v>
      </c>
      <c r="K17">
        <v>8341664067</v>
      </c>
      <c r="L17" s="280">
        <v>8342467344</v>
      </c>
      <c r="M17" t="s">
        <v>20963</v>
      </c>
    </row>
    <row r="18" spans="1:13">
      <c r="A18" s="1">
        <v>45015</v>
      </c>
      <c r="B18" t="s">
        <v>20853</v>
      </c>
      <c r="C18" t="s">
        <v>20964</v>
      </c>
      <c r="D18" t="s">
        <v>20477</v>
      </c>
      <c r="E18" t="s">
        <v>120</v>
      </c>
      <c r="F18" t="s">
        <v>244</v>
      </c>
      <c r="G18" t="s">
        <v>7816</v>
      </c>
      <c r="H18" t="s">
        <v>20476</v>
      </c>
      <c r="I18">
        <v>4116881973</v>
      </c>
      <c r="J18">
        <v>4116881974</v>
      </c>
      <c r="K18">
        <v>4111010961</v>
      </c>
      <c r="L18" s="280">
        <v>4116881973</v>
      </c>
      <c r="M18" t="s">
        <v>20965</v>
      </c>
    </row>
    <row r="19" spans="1:13">
      <c r="A19" s="1">
        <v>45015</v>
      </c>
      <c r="B19" t="s">
        <v>20966</v>
      </c>
      <c r="C19" t="s">
        <v>20967</v>
      </c>
      <c r="D19" t="s">
        <v>20968</v>
      </c>
      <c r="E19" t="s">
        <v>118</v>
      </c>
      <c r="F19" t="s">
        <v>459</v>
      </c>
      <c r="G19" t="s">
        <v>6821</v>
      </c>
      <c r="H19" t="s">
        <v>20969</v>
      </c>
      <c r="I19">
        <v>4151140056</v>
      </c>
      <c r="J19">
        <v>4151140056</v>
      </c>
      <c r="K19">
        <v>4151140056</v>
      </c>
      <c r="L19" s="280">
        <v>0</v>
      </c>
      <c r="M19" t="s">
        <v>20970</v>
      </c>
    </row>
    <row r="20" spans="1:13">
      <c r="A20" s="1">
        <v>45015</v>
      </c>
      <c r="B20" t="s">
        <v>20855</v>
      </c>
      <c r="C20" t="s">
        <v>20971</v>
      </c>
      <c r="D20" t="s">
        <v>20481</v>
      </c>
      <c r="E20" t="s">
        <v>120</v>
      </c>
      <c r="F20" t="s">
        <v>215</v>
      </c>
      <c r="G20" t="s">
        <v>4742</v>
      </c>
      <c r="H20" t="s">
        <v>20480</v>
      </c>
      <c r="I20">
        <v>0</v>
      </c>
      <c r="J20">
        <v>4611474173</v>
      </c>
      <c r="K20">
        <v>4611474173</v>
      </c>
      <c r="L20" s="280">
        <v>0</v>
      </c>
      <c r="M20" t="s">
        <v>20972</v>
      </c>
    </row>
    <row r="21" spans="1:13">
      <c r="A21" s="1">
        <v>45015</v>
      </c>
      <c r="B21" t="s">
        <v>20856</v>
      </c>
      <c r="C21" t="s">
        <v>20973</v>
      </c>
      <c r="D21" t="s">
        <v>20486</v>
      </c>
      <c r="E21" t="s">
        <v>118</v>
      </c>
      <c r="F21" t="s">
        <v>251</v>
      </c>
      <c r="G21" t="s">
        <v>10636</v>
      </c>
      <c r="H21" t="s">
        <v>20485</v>
      </c>
      <c r="I21">
        <v>4121570580</v>
      </c>
      <c r="J21">
        <v>4612543219</v>
      </c>
      <c r="K21">
        <v>4612543219</v>
      </c>
      <c r="L21" s="280" t="s">
        <v>20974</v>
      </c>
      <c r="M21" t="s">
        <v>20975</v>
      </c>
    </row>
    <row r="22" spans="1:13">
      <c r="A22" s="1">
        <v>45015</v>
      </c>
      <c r="B22" t="s">
        <v>20857</v>
      </c>
      <c r="C22" t="s">
        <v>20976</v>
      </c>
      <c r="D22" t="s">
        <v>19963</v>
      </c>
      <c r="E22" t="s">
        <v>119</v>
      </c>
      <c r="F22" t="s">
        <v>295</v>
      </c>
      <c r="G22" t="s">
        <v>10416</v>
      </c>
      <c r="H22" t="s">
        <v>20977</v>
      </c>
      <c r="I22">
        <v>4616180880</v>
      </c>
      <c r="J22">
        <v>4614216197</v>
      </c>
      <c r="K22">
        <v>4614216197</v>
      </c>
      <c r="L22" s="280">
        <v>4612545264</v>
      </c>
      <c r="M22" t="s">
        <v>20978</v>
      </c>
    </row>
    <row r="23" spans="1:13">
      <c r="A23" s="1">
        <v>45015</v>
      </c>
      <c r="B23" t="s">
        <v>20861</v>
      </c>
      <c r="C23" t="s">
        <v>20979</v>
      </c>
      <c r="D23" t="s">
        <v>20496</v>
      </c>
      <c r="E23" t="s">
        <v>118</v>
      </c>
      <c r="F23" t="s">
        <v>231</v>
      </c>
      <c r="G23" t="s">
        <v>8216</v>
      </c>
      <c r="H23" t="s">
        <v>20980</v>
      </c>
      <c r="I23">
        <v>0</v>
      </c>
      <c r="J23">
        <v>4611409125</v>
      </c>
      <c r="K23">
        <v>4611409125</v>
      </c>
      <c r="L23" s="280">
        <v>0</v>
      </c>
      <c r="M23" t="s">
        <v>20981</v>
      </c>
    </row>
    <row r="24" spans="1:13">
      <c r="A24" s="1">
        <v>45015</v>
      </c>
      <c r="B24" t="s">
        <v>20862</v>
      </c>
      <c r="C24" t="s">
        <v>20982</v>
      </c>
      <c r="D24" t="s">
        <v>20498</v>
      </c>
      <c r="E24" t="s">
        <v>118</v>
      </c>
      <c r="F24" t="s">
        <v>396</v>
      </c>
      <c r="G24" t="s">
        <v>10197</v>
      </c>
      <c r="H24" t="s">
        <v>20497</v>
      </c>
      <c r="I24">
        <v>4613299761</v>
      </c>
      <c r="J24">
        <v>4613299761</v>
      </c>
      <c r="K24">
        <v>4613299761</v>
      </c>
      <c r="L24" s="280">
        <v>4613299761</v>
      </c>
      <c r="M24" t="s">
        <v>20983</v>
      </c>
    </row>
    <row r="25" spans="1:13">
      <c r="A25" s="1">
        <v>45015</v>
      </c>
      <c r="B25" t="s">
        <v>20863</v>
      </c>
      <c r="C25" t="s">
        <v>20984</v>
      </c>
      <c r="D25" t="s">
        <v>20500</v>
      </c>
      <c r="E25" t="s">
        <v>119</v>
      </c>
      <c r="F25" t="s">
        <v>215</v>
      </c>
      <c r="G25" t="s">
        <v>7665</v>
      </c>
      <c r="H25" t="s">
        <v>20499</v>
      </c>
      <c r="I25">
        <v>4641349468</v>
      </c>
      <c r="J25">
        <v>4661349468</v>
      </c>
      <c r="K25">
        <v>4661349468</v>
      </c>
      <c r="L25" s="280">
        <v>0</v>
      </c>
      <c r="M25" t="s">
        <v>20985</v>
      </c>
    </row>
    <row r="26" spans="1:13">
      <c r="A26" s="1">
        <v>45015</v>
      </c>
      <c r="B26" t="s">
        <v>20864</v>
      </c>
      <c r="C26" t="s">
        <v>20986</v>
      </c>
      <c r="D26" t="s">
        <v>20502</v>
      </c>
      <c r="E26" t="s">
        <v>120</v>
      </c>
      <c r="F26" t="s">
        <v>459</v>
      </c>
      <c r="G26" t="s">
        <v>5340</v>
      </c>
      <c r="H26" t="s">
        <v>20501</v>
      </c>
      <c r="I26">
        <v>4131015746</v>
      </c>
      <c r="J26">
        <v>4131015746</v>
      </c>
      <c r="K26">
        <v>4131015746</v>
      </c>
      <c r="L26" s="280">
        <v>0</v>
      </c>
      <c r="M26" t="s">
        <v>20987</v>
      </c>
    </row>
    <row r="27" spans="1:13">
      <c r="A27" s="1">
        <v>45015</v>
      </c>
      <c r="B27" t="s">
        <v>20869</v>
      </c>
      <c r="C27" t="s">
        <v>20988</v>
      </c>
      <c r="D27" t="s">
        <v>20506</v>
      </c>
      <c r="E27" t="s">
        <v>118</v>
      </c>
      <c r="F27" t="s">
        <v>231</v>
      </c>
      <c r="G27" t="s">
        <v>7104</v>
      </c>
      <c r="H27" t="s">
        <v>20505</v>
      </c>
      <c r="I27">
        <v>0</v>
      </c>
      <c r="J27">
        <v>4611168994</v>
      </c>
      <c r="K27">
        <v>4611168994</v>
      </c>
      <c r="L27" s="280">
        <v>0</v>
      </c>
      <c r="M27" t="s">
        <v>20989</v>
      </c>
    </row>
    <row r="28" spans="1:13">
      <c r="A28" s="1">
        <v>45015</v>
      </c>
      <c r="B28" t="s">
        <v>20870</v>
      </c>
      <c r="C28" t="s">
        <v>20990</v>
      </c>
      <c r="D28" t="s">
        <v>20508</v>
      </c>
      <c r="E28" t="s">
        <v>120</v>
      </c>
      <c r="F28" t="s">
        <v>244</v>
      </c>
      <c r="G28" t="s">
        <v>20991</v>
      </c>
      <c r="H28" t="s">
        <v>20992</v>
      </c>
      <c r="I28">
        <v>0</v>
      </c>
      <c r="J28">
        <v>0</v>
      </c>
      <c r="K28">
        <v>4611737575</v>
      </c>
      <c r="L28" s="280">
        <v>0</v>
      </c>
      <c r="M28" t="s">
        <v>20993</v>
      </c>
    </row>
    <row r="29" spans="1:13">
      <c r="A29" s="1">
        <v>45015</v>
      </c>
      <c r="B29" t="s">
        <v>20994</v>
      </c>
      <c r="C29" t="s">
        <v>20995</v>
      </c>
      <c r="D29" t="s">
        <v>20996</v>
      </c>
      <c r="E29" t="s">
        <v>120</v>
      </c>
      <c r="F29" t="s">
        <v>451</v>
      </c>
      <c r="G29" t="s">
        <v>9058</v>
      </c>
      <c r="H29" t="s">
        <v>20997</v>
      </c>
      <c r="I29">
        <v>0</v>
      </c>
      <c r="J29">
        <v>4611464849</v>
      </c>
      <c r="K29">
        <v>4611464849</v>
      </c>
      <c r="L29" s="280">
        <v>0</v>
      </c>
      <c r="M29" t="s">
        <v>20998</v>
      </c>
    </row>
    <row r="30" spans="1:13">
      <c r="A30" s="1">
        <v>45015</v>
      </c>
      <c r="B30" t="s">
        <v>20874</v>
      </c>
      <c r="C30" t="s">
        <v>20999</v>
      </c>
      <c r="D30" t="s">
        <v>20513</v>
      </c>
      <c r="E30" t="s">
        <v>120</v>
      </c>
      <c r="F30" t="s">
        <v>396</v>
      </c>
      <c r="G30" t="s">
        <v>9948</v>
      </c>
      <c r="H30" t="s">
        <v>20512</v>
      </c>
      <c r="I30">
        <v>4616161378</v>
      </c>
      <c r="J30">
        <v>0</v>
      </c>
      <c r="K30">
        <v>4615460048</v>
      </c>
      <c r="L30" s="280">
        <v>0</v>
      </c>
      <c r="M30" t="s">
        <v>21000</v>
      </c>
    </row>
    <row r="31" spans="1:13">
      <c r="A31" s="1">
        <v>45015</v>
      </c>
      <c r="B31" t="s">
        <v>21001</v>
      </c>
      <c r="C31" t="s">
        <v>21002</v>
      </c>
      <c r="D31" t="s">
        <v>4554</v>
      </c>
      <c r="E31" t="s">
        <v>118</v>
      </c>
      <c r="F31" t="s">
        <v>367</v>
      </c>
      <c r="G31" t="s">
        <v>14720</v>
      </c>
      <c r="H31" t="s">
        <v>21003</v>
      </c>
      <c r="I31">
        <v>2271026114</v>
      </c>
      <c r="J31">
        <v>4611862359</v>
      </c>
      <c r="K31">
        <v>4611862732</v>
      </c>
      <c r="L31" s="280" t="s">
        <v>21004</v>
      </c>
      <c r="M31" t="s">
        <v>21005</v>
      </c>
    </row>
    <row r="32" spans="1:13">
      <c r="A32" s="1">
        <v>45015</v>
      </c>
      <c r="B32" t="s">
        <v>21006</v>
      </c>
      <c r="C32" t="s">
        <v>21007</v>
      </c>
      <c r="D32" t="s">
        <v>2156</v>
      </c>
      <c r="E32" t="s">
        <v>118</v>
      </c>
      <c r="F32" t="s">
        <v>310</v>
      </c>
      <c r="G32" t="s">
        <v>11660</v>
      </c>
      <c r="H32" t="s">
        <v>4180</v>
      </c>
      <c r="I32">
        <v>4616145238</v>
      </c>
      <c r="J32">
        <v>4611910595</v>
      </c>
      <c r="K32">
        <v>4612321673</v>
      </c>
      <c r="L32" s="280">
        <v>4613413739</v>
      </c>
      <c r="M32" t="s">
        <v>2159</v>
      </c>
    </row>
    <row r="33" spans="1:13">
      <c r="A33" s="1">
        <v>45015</v>
      </c>
      <c r="B33" t="s">
        <v>20892</v>
      </c>
      <c r="C33" t="s">
        <v>21008</v>
      </c>
      <c r="D33" t="s">
        <v>4043</v>
      </c>
      <c r="E33" t="s">
        <v>118</v>
      </c>
      <c r="F33" t="s">
        <v>231</v>
      </c>
      <c r="G33" t="s">
        <v>8191</v>
      </c>
      <c r="H33" t="s">
        <v>4042</v>
      </c>
      <c r="I33">
        <v>4421785199</v>
      </c>
      <c r="J33">
        <v>4613366495</v>
      </c>
      <c r="K33">
        <v>4613366495</v>
      </c>
      <c r="L33" s="280">
        <v>4613366495</v>
      </c>
      <c r="M33" t="s">
        <v>21009</v>
      </c>
    </row>
    <row r="34" spans="1:13">
      <c r="A34" s="1">
        <v>45015</v>
      </c>
      <c r="B34" t="s">
        <v>20851</v>
      </c>
      <c r="C34" t="s">
        <v>21010</v>
      </c>
      <c r="D34" t="s">
        <v>20469</v>
      </c>
      <c r="E34" t="s">
        <v>118</v>
      </c>
      <c r="F34" t="s">
        <v>295</v>
      </c>
      <c r="G34" t="s">
        <v>10653</v>
      </c>
      <c r="H34" t="s">
        <v>20468</v>
      </c>
      <c r="I34">
        <v>4616142149</v>
      </c>
      <c r="J34">
        <v>4616142149</v>
      </c>
      <c r="K34">
        <v>4611100780</v>
      </c>
      <c r="L34" s="280">
        <v>4616142149</v>
      </c>
      <c r="M34" t="s">
        <v>21011</v>
      </c>
    </row>
    <row r="35" spans="1:13">
      <c r="A35" s="1">
        <v>45015</v>
      </c>
      <c r="B35" t="s">
        <v>20854</v>
      </c>
      <c r="C35" t="s">
        <v>21012</v>
      </c>
      <c r="D35" t="s">
        <v>2086</v>
      </c>
      <c r="E35" t="s">
        <v>119</v>
      </c>
      <c r="F35" t="s">
        <v>459</v>
      </c>
      <c r="G35" t="s">
        <v>7218</v>
      </c>
      <c r="H35" t="s">
        <v>20478</v>
      </c>
      <c r="I35">
        <v>4611180579</v>
      </c>
      <c r="J35">
        <v>4611180579</v>
      </c>
      <c r="K35">
        <v>4611330496</v>
      </c>
      <c r="L35" s="280">
        <v>4611180579</v>
      </c>
      <c r="M35" t="s">
        <v>21013</v>
      </c>
    </row>
    <row r="36" spans="1:13">
      <c r="A36" s="1">
        <v>45015</v>
      </c>
      <c r="B36" t="s">
        <v>20867</v>
      </c>
      <c r="C36" t="s">
        <v>21014</v>
      </c>
      <c r="D36" t="s">
        <v>2567</v>
      </c>
      <c r="E36" t="s">
        <v>118</v>
      </c>
      <c r="F36" t="s">
        <v>367</v>
      </c>
      <c r="G36" t="s">
        <v>3096</v>
      </c>
      <c r="H36" t="s">
        <v>3097</v>
      </c>
      <c r="I36">
        <v>0</v>
      </c>
      <c r="J36">
        <v>4616790400</v>
      </c>
      <c r="K36">
        <v>4616790400</v>
      </c>
      <c r="L36" s="280">
        <v>0</v>
      </c>
      <c r="M36" t="s">
        <v>3098</v>
      </c>
    </row>
    <row r="37" spans="1:13">
      <c r="A37" s="1">
        <v>45015</v>
      </c>
      <c r="B37" t="s">
        <v>21015</v>
      </c>
      <c r="C37" t="s">
        <v>21016</v>
      </c>
      <c r="D37" t="s">
        <v>20508</v>
      </c>
      <c r="E37" t="s">
        <v>120</v>
      </c>
      <c r="F37" t="s">
        <v>244</v>
      </c>
      <c r="G37" t="s">
        <v>20991</v>
      </c>
      <c r="H37" t="s">
        <v>20992</v>
      </c>
      <c r="I37">
        <v>0</v>
      </c>
      <c r="J37">
        <v>0</v>
      </c>
      <c r="K37">
        <v>4611737575</v>
      </c>
      <c r="L37" s="280">
        <v>0</v>
      </c>
      <c r="M37" t="s">
        <v>20993</v>
      </c>
    </row>
    <row r="38" spans="1:13">
      <c r="A38" s="1"/>
    </row>
    <row r="39" spans="1:13">
      <c r="A39" s="1"/>
    </row>
    <row r="40" spans="1:13">
      <c r="A40" s="1"/>
    </row>
    <row r="41" spans="1:13">
      <c r="A41" s="1"/>
    </row>
    <row r="42" spans="1:13">
      <c r="A42" s="1"/>
    </row>
    <row r="43" spans="1:13">
      <c r="A43" s="1"/>
    </row>
    <row r="44" spans="1:13">
      <c r="A44" s="1"/>
    </row>
    <row r="45" spans="1:13">
      <c r="A45" s="1"/>
    </row>
    <row r="46" spans="1:13">
      <c r="A46" s="1"/>
    </row>
    <row r="47" spans="1:13">
      <c r="A47" s="1"/>
    </row>
    <row r="48" spans="1:13">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9E529-1CF0-4FB2-9AAE-D5578762E6D7}">
  <sheetPr codeName="Hoja14"/>
  <dimension ref="A1:R92"/>
  <sheetViews>
    <sheetView topLeftCell="A59" workbookViewId="0">
      <selection activeCell="A2" sqref="A2:W92"/>
    </sheetView>
  </sheetViews>
  <sheetFormatPr baseColWidth="10" defaultColWidth="10.81640625" defaultRowHeight="14.5"/>
  <cols>
    <col min="1" max="1" width="11.453125" customWidth="1"/>
  </cols>
  <sheetData>
    <row r="1" spans="1:18">
      <c r="A1" s="1"/>
    </row>
    <row r="2" spans="1:18">
      <c r="A2" s="1"/>
      <c r="B2" s="16"/>
      <c r="Q2" s="17"/>
      <c r="R2" s="1"/>
    </row>
    <row r="3" spans="1:18">
      <c r="A3" s="1"/>
      <c r="B3" s="16"/>
      <c r="M3" s="1"/>
      <c r="N3" s="69"/>
      <c r="Q3" s="17"/>
      <c r="R3" s="1"/>
    </row>
    <row r="4" spans="1:18">
      <c r="A4" s="1"/>
      <c r="B4" s="16"/>
      <c r="M4" s="1"/>
      <c r="N4" s="69"/>
      <c r="Q4" s="17"/>
      <c r="R4" s="1"/>
    </row>
    <row r="5" spans="1:18">
      <c r="A5" s="1"/>
      <c r="B5" s="16"/>
      <c r="M5" s="1"/>
      <c r="N5" s="69"/>
      <c r="Q5" s="17"/>
      <c r="R5" s="1"/>
    </row>
    <row r="6" spans="1:18">
      <c r="A6" s="1"/>
      <c r="B6" s="16"/>
      <c r="M6" s="1"/>
      <c r="N6" s="69"/>
      <c r="Q6" s="17"/>
      <c r="R6" s="1"/>
    </row>
    <row r="7" spans="1:18">
      <c r="A7" s="1"/>
      <c r="B7" s="16"/>
      <c r="M7" s="1"/>
      <c r="N7" s="69"/>
      <c r="Q7" s="17"/>
      <c r="R7" s="1"/>
    </row>
    <row r="8" spans="1:18">
      <c r="A8" s="1"/>
      <c r="B8" s="16"/>
      <c r="M8" s="1"/>
      <c r="N8" s="69"/>
      <c r="Q8" s="17"/>
      <c r="R8" s="1"/>
    </row>
    <row r="9" spans="1:18">
      <c r="A9" s="1"/>
      <c r="B9" s="16"/>
      <c r="Q9" s="17"/>
      <c r="R9" s="1"/>
    </row>
    <row r="10" spans="1:18">
      <c r="A10" s="1"/>
      <c r="B10" s="16"/>
      <c r="M10" s="1"/>
      <c r="N10" s="69"/>
      <c r="Q10" s="17"/>
      <c r="R10" s="1"/>
    </row>
    <row r="11" spans="1:18">
      <c r="A11" s="1"/>
      <c r="B11" s="16"/>
      <c r="M11" s="1"/>
      <c r="N11" s="69"/>
      <c r="Q11" s="17"/>
      <c r="R11" s="1"/>
    </row>
    <row r="12" spans="1:18">
      <c r="A12" s="1"/>
      <c r="B12" s="16"/>
      <c r="M12" s="1"/>
      <c r="N12" s="69"/>
      <c r="Q12" s="17"/>
      <c r="R12" s="1"/>
    </row>
    <row r="13" spans="1:18">
      <c r="A13" s="1"/>
      <c r="B13" s="16"/>
      <c r="M13" s="1"/>
      <c r="N13" s="69"/>
      <c r="Q13" s="17"/>
      <c r="R13" s="1"/>
    </row>
    <row r="14" spans="1:18">
      <c r="A14" s="1"/>
      <c r="B14" s="16"/>
      <c r="M14" s="1"/>
      <c r="N14" s="69"/>
      <c r="Q14" s="17"/>
      <c r="R14" s="1"/>
    </row>
    <row r="15" spans="1:18">
      <c r="A15" s="1"/>
      <c r="B15" s="16"/>
      <c r="Q15" s="17"/>
      <c r="R15" s="1"/>
    </row>
    <row r="16" spans="1:18">
      <c r="A16" s="1"/>
      <c r="B16" s="16"/>
      <c r="M16" s="1"/>
      <c r="N16" s="69"/>
      <c r="Q16" s="17"/>
      <c r="R16" s="1"/>
    </row>
    <row r="17" spans="1:18">
      <c r="A17" s="1"/>
      <c r="B17" s="16"/>
      <c r="M17" s="1"/>
      <c r="N17" s="69"/>
      <c r="Q17" s="17"/>
      <c r="R17" s="1"/>
    </row>
    <row r="18" spans="1:18">
      <c r="A18" s="1"/>
      <c r="B18" s="16"/>
      <c r="M18" s="1"/>
      <c r="N18" s="69"/>
      <c r="Q18" s="17"/>
      <c r="R18" s="1"/>
    </row>
    <row r="19" spans="1:18">
      <c r="A19" s="1"/>
      <c r="B19" s="16"/>
      <c r="Q19" s="17"/>
      <c r="R19" s="1"/>
    </row>
    <row r="20" spans="1:18">
      <c r="A20" s="1"/>
      <c r="B20" s="16"/>
      <c r="Q20" s="17"/>
      <c r="R20" s="1"/>
    </row>
    <row r="21" spans="1:18">
      <c r="A21" s="1"/>
      <c r="B21" s="16"/>
      <c r="M21" s="1"/>
      <c r="N21" s="69"/>
      <c r="Q21" s="17"/>
      <c r="R21" s="1"/>
    </row>
    <row r="22" spans="1:18">
      <c r="A22" s="1"/>
      <c r="B22" s="16"/>
      <c r="M22" s="1"/>
      <c r="N22" s="69"/>
      <c r="Q22" s="17"/>
      <c r="R22" s="1"/>
    </row>
    <row r="23" spans="1:18">
      <c r="A23" s="1"/>
      <c r="B23" s="16"/>
      <c r="M23" s="1"/>
      <c r="N23" s="69"/>
      <c r="Q23" s="17"/>
      <c r="R23" s="1"/>
    </row>
    <row r="24" spans="1:18">
      <c r="A24" s="1"/>
      <c r="B24" s="16"/>
      <c r="M24" s="1"/>
      <c r="N24" s="69"/>
      <c r="Q24" s="17"/>
      <c r="R24" s="1"/>
    </row>
    <row r="25" spans="1:18">
      <c r="A25" s="1"/>
      <c r="B25" s="16"/>
      <c r="M25" s="1"/>
      <c r="N25" s="69"/>
      <c r="Q25" s="17"/>
      <c r="R25" s="1"/>
    </row>
    <row r="26" spans="1:18">
      <c r="A26" s="1"/>
      <c r="B26" s="16"/>
      <c r="M26" s="1"/>
      <c r="N26" s="69"/>
      <c r="Q26" s="17"/>
      <c r="R26" s="1"/>
    </row>
    <row r="27" spans="1:18">
      <c r="A27" s="1"/>
      <c r="B27" s="16"/>
      <c r="M27" s="1"/>
      <c r="N27" s="69"/>
      <c r="Q27" s="17"/>
      <c r="R27" s="1"/>
    </row>
    <row r="28" spans="1:18">
      <c r="A28" s="1"/>
      <c r="B28" s="16"/>
      <c r="Q28" s="17"/>
      <c r="R28" s="1"/>
    </row>
    <row r="29" spans="1:18">
      <c r="A29" s="1"/>
      <c r="B29" s="16"/>
      <c r="M29" s="1"/>
      <c r="N29" s="69"/>
      <c r="Q29" s="17"/>
      <c r="R29" s="1"/>
    </row>
    <row r="30" spans="1:18">
      <c r="A30" s="1"/>
      <c r="B30" s="16"/>
      <c r="Q30" s="17"/>
      <c r="R30" s="1"/>
    </row>
    <row r="31" spans="1:18">
      <c r="A31" s="1"/>
      <c r="B31" s="16"/>
      <c r="M31" s="1"/>
      <c r="N31" s="69"/>
      <c r="Q31" s="17"/>
      <c r="R31" s="1"/>
    </row>
    <row r="32" spans="1:18">
      <c r="A32" s="1"/>
      <c r="B32" s="16"/>
      <c r="M32" s="1"/>
      <c r="N32" s="69"/>
      <c r="Q32" s="17"/>
      <c r="R32" s="1"/>
    </row>
    <row r="33" spans="1:18">
      <c r="A33" s="1"/>
      <c r="B33" s="16"/>
      <c r="R33" s="1"/>
    </row>
    <row r="34" spans="1:18">
      <c r="A34" s="1"/>
      <c r="B34" s="16"/>
    </row>
    <row r="35" spans="1:18">
      <c r="A35" s="1"/>
      <c r="B35" s="16"/>
      <c r="M35" s="1"/>
      <c r="N35" s="69"/>
      <c r="R35" s="1"/>
    </row>
    <row r="36" spans="1:18">
      <c r="A36" s="1"/>
      <c r="B36" s="16"/>
      <c r="M36" s="1"/>
      <c r="N36" s="69"/>
      <c r="Q36" s="17"/>
      <c r="R36" s="1"/>
    </row>
    <row r="37" spans="1:18">
      <c r="A37" s="1"/>
      <c r="B37" s="16"/>
      <c r="M37" s="1"/>
      <c r="N37" s="69"/>
      <c r="Q37" s="17"/>
      <c r="R37" s="1"/>
    </row>
    <row r="38" spans="1:18">
      <c r="A38" s="1"/>
      <c r="B38" s="16"/>
      <c r="M38" s="1"/>
      <c r="N38" s="69"/>
      <c r="Q38" s="17"/>
      <c r="R38" s="1"/>
    </row>
    <row r="39" spans="1:18">
      <c r="A39" s="1"/>
      <c r="B39" s="16"/>
      <c r="M39" s="1"/>
      <c r="N39" s="69"/>
      <c r="Q39" s="17"/>
      <c r="R39" s="1"/>
    </row>
    <row r="40" spans="1:18">
      <c r="A40" s="1"/>
      <c r="B40" s="16"/>
      <c r="M40" s="1"/>
      <c r="N40" s="69"/>
      <c r="Q40" s="17"/>
      <c r="R40" s="1"/>
    </row>
    <row r="41" spans="1:18">
      <c r="A41" s="1"/>
      <c r="B41" s="16"/>
      <c r="M41" s="1"/>
      <c r="N41" s="69"/>
      <c r="R41" s="1"/>
    </row>
    <row r="42" spans="1:18">
      <c r="A42" s="1"/>
      <c r="B42" s="16"/>
      <c r="Q42" s="17"/>
      <c r="R42" s="1"/>
    </row>
    <row r="43" spans="1:18">
      <c r="A43" s="1"/>
      <c r="B43" s="16"/>
      <c r="M43" s="1"/>
      <c r="N43" s="69"/>
      <c r="Q43" s="17"/>
      <c r="R43" s="1"/>
    </row>
    <row r="44" spans="1:18">
      <c r="A44" s="1"/>
      <c r="B44" s="16"/>
      <c r="M44" s="1"/>
      <c r="N44" s="69"/>
      <c r="Q44" s="17"/>
      <c r="R44" s="1"/>
    </row>
    <row r="45" spans="1:18">
      <c r="A45" s="1"/>
      <c r="B45" s="16"/>
      <c r="R45" s="1"/>
    </row>
    <row r="46" spans="1:18">
      <c r="A46" s="1"/>
      <c r="B46" s="16"/>
      <c r="M46" s="1"/>
      <c r="N46" s="69"/>
      <c r="Q46" s="17"/>
      <c r="R46" s="1"/>
    </row>
    <row r="47" spans="1:18">
      <c r="A47" s="1"/>
      <c r="B47" s="16"/>
      <c r="R47" s="1"/>
    </row>
    <row r="48" spans="1:18">
      <c r="A48" s="1"/>
      <c r="B48" s="16"/>
      <c r="R48" s="1"/>
    </row>
    <row r="49" spans="1:18">
      <c r="A49" s="1"/>
      <c r="B49" s="16"/>
      <c r="M49" s="1"/>
      <c r="N49" s="69"/>
      <c r="R49" s="1"/>
    </row>
    <row r="50" spans="1:18">
      <c r="A50" s="1"/>
      <c r="B50" s="16"/>
      <c r="M50" s="1"/>
      <c r="N50" s="69"/>
      <c r="Q50" s="17"/>
      <c r="R50" s="1"/>
    </row>
    <row r="51" spans="1:18">
      <c r="A51" s="1"/>
      <c r="B51" s="16"/>
      <c r="Q51" s="17"/>
      <c r="R51" s="1"/>
    </row>
    <row r="52" spans="1:18">
      <c r="A52" s="1"/>
      <c r="B52" s="16"/>
      <c r="M52" s="1"/>
      <c r="N52" s="69"/>
      <c r="Q52" s="17"/>
      <c r="R52" s="1"/>
    </row>
    <row r="53" spans="1:18">
      <c r="A53" s="1"/>
      <c r="B53" s="16"/>
      <c r="M53" s="1"/>
      <c r="N53" s="69"/>
      <c r="Q53" s="17"/>
      <c r="R53" s="1"/>
    </row>
    <row r="54" spans="1:18">
      <c r="A54" s="1"/>
      <c r="B54" s="16"/>
      <c r="Q54" s="17"/>
      <c r="R54" s="1"/>
    </row>
    <row r="55" spans="1:18">
      <c r="A55" s="1"/>
      <c r="B55" s="16"/>
      <c r="M55" s="1"/>
      <c r="N55" s="69"/>
      <c r="Q55" s="17"/>
      <c r="R55" s="1"/>
    </row>
    <row r="56" spans="1:18">
      <c r="A56" s="1"/>
      <c r="B56" s="16"/>
      <c r="M56" s="1"/>
      <c r="N56" s="69"/>
      <c r="Q56" s="17"/>
      <c r="R56" s="1"/>
    </row>
    <row r="57" spans="1:18">
      <c r="A57" s="1"/>
      <c r="B57" s="16"/>
      <c r="M57" s="1"/>
      <c r="N57" s="69"/>
      <c r="Q57" s="17"/>
      <c r="R57" s="1"/>
    </row>
    <row r="58" spans="1:18">
      <c r="A58" s="1"/>
      <c r="B58" s="16"/>
      <c r="Q58" s="17"/>
      <c r="R58" s="1"/>
    </row>
    <row r="59" spans="1:18">
      <c r="A59" s="1"/>
      <c r="B59" s="16"/>
      <c r="M59" s="1"/>
      <c r="N59" s="69"/>
      <c r="Q59" s="17"/>
      <c r="R59" s="1"/>
    </row>
    <row r="60" spans="1:18">
      <c r="A60" s="1"/>
      <c r="B60" s="16"/>
      <c r="M60" s="1"/>
      <c r="N60" s="69"/>
      <c r="Q60" s="17"/>
      <c r="R60" s="1"/>
    </row>
    <row r="61" spans="1:18">
      <c r="A61" s="1"/>
      <c r="B61" s="16"/>
      <c r="M61" s="1"/>
      <c r="N61" s="69"/>
      <c r="Q61" s="17"/>
      <c r="R61" s="1"/>
    </row>
    <row r="62" spans="1:18">
      <c r="A62" s="1"/>
      <c r="B62" s="16"/>
      <c r="Q62" s="17"/>
      <c r="R62" s="1"/>
    </row>
    <row r="63" spans="1:18">
      <c r="A63" s="1"/>
      <c r="B63" s="16"/>
      <c r="M63" s="1"/>
      <c r="N63" s="69"/>
      <c r="Q63" s="17"/>
      <c r="R63" s="1"/>
    </row>
    <row r="64" spans="1:18">
      <c r="A64" s="1"/>
      <c r="B64" s="16"/>
      <c r="Q64" s="17"/>
      <c r="R64" s="1"/>
    </row>
    <row r="65" spans="1:18">
      <c r="A65" s="1"/>
      <c r="B65" s="16"/>
      <c r="Q65" s="17"/>
      <c r="R65" s="1"/>
    </row>
    <row r="66" spans="1:18">
      <c r="A66" s="1"/>
      <c r="B66" s="16"/>
      <c r="M66" s="1"/>
      <c r="N66" s="69"/>
      <c r="Q66" s="17"/>
      <c r="R66" s="1"/>
    </row>
    <row r="67" spans="1:18">
      <c r="A67" s="1"/>
      <c r="B67" s="16"/>
      <c r="Q67" s="17"/>
      <c r="R67" s="1"/>
    </row>
    <row r="68" spans="1:18">
      <c r="A68" s="1"/>
      <c r="B68" s="16"/>
      <c r="M68" s="1"/>
      <c r="N68" s="69"/>
      <c r="Q68" s="17"/>
      <c r="R68" s="1"/>
    </row>
    <row r="69" spans="1:18">
      <c r="A69" s="1"/>
      <c r="B69" s="16"/>
      <c r="M69" s="1"/>
      <c r="N69" s="69"/>
      <c r="Q69" s="17"/>
      <c r="R69" s="1"/>
    </row>
    <row r="70" spans="1:18">
      <c r="A70" s="1"/>
      <c r="B70" s="16"/>
      <c r="M70" s="1"/>
      <c r="N70" s="69"/>
      <c r="Q70" s="17"/>
      <c r="R70" s="1"/>
    </row>
    <row r="71" spans="1:18">
      <c r="A71" s="1"/>
      <c r="B71" s="16"/>
      <c r="M71" s="1"/>
      <c r="N71" s="69"/>
      <c r="Q71" s="17"/>
      <c r="R71" s="1"/>
    </row>
    <row r="72" spans="1:18">
      <c r="A72" s="1"/>
      <c r="B72" s="16"/>
      <c r="M72" s="1"/>
      <c r="N72" s="69"/>
      <c r="Q72" s="17"/>
      <c r="R72" s="1"/>
    </row>
    <row r="73" spans="1:18">
      <c r="A73" s="1"/>
      <c r="B73" s="16"/>
      <c r="M73" s="1"/>
      <c r="N73" s="69"/>
      <c r="Q73" s="17"/>
      <c r="R73" s="1"/>
    </row>
    <row r="74" spans="1:18">
      <c r="A74" s="1"/>
      <c r="B74" s="16"/>
      <c r="M74" s="1"/>
      <c r="N74" s="69"/>
      <c r="Q74" s="17"/>
      <c r="R74" s="1"/>
    </row>
    <row r="75" spans="1:18">
      <c r="A75" s="1"/>
      <c r="B75" s="16"/>
      <c r="M75" s="1"/>
      <c r="N75" s="69"/>
      <c r="Q75" s="17"/>
      <c r="R75" s="1"/>
    </row>
    <row r="76" spans="1:18">
      <c r="A76" s="1"/>
      <c r="B76" s="16"/>
      <c r="M76" s="1"/>
      <c r="N76" s="69"/>
      <c r="Q76" s="17"/>
      <c r="R76" s="1"/>
    </row>
    <row r="77" spans="1:18">
      <c r="A77" s="1"/>
      <c r="B77" s="16"/>
      <c r="M77" s="1"/>
      <c r="N77" s="69"/>
      <c r="Q77" s="17"/>
      <c r="R77" s="1"/>
    </row>
    <row r="78" spans="1:18">
      <c r="A78" s="1"/>
      <c r="B78" s="16"/>
      <c r="M78" s="1"/>
      <c r="N78" s="69"/>
      <c r="Q78" s="17"/>
      <c r="R78" s="1"/>
    </row>
    <row r="79" spans="1:18">
      <c r="A79" s="1"/>
      <c r="B79" s="16"/>
      <c r="Q79" s="17"/>
      <c r="R79" s="1"/>
    </row>
    <row r="80" spans="1:18">
      <c r="A80" s="1"/>
      <c r="B80" s="16"/>
      <c r="M80" s="1"/>
      <c r="N80" s="69"/>
      <c r="Q80" s="17"/>
      <c r="R80" s="1"/>
    </row>
    <row r="81" spans="1:18">
      <c r="A81" s="1"/>
      <c r="B81" s="16"/>
      <c r="M81" s="1"/>
      <c r="N81" s="69"/>
      <c r="Q81" s="17"/>
      <c r="R81" s="1"/>
    </row>
    <row r="82" spans="1:18">
      <c r="A82" s="1"/>
      <c r="B82" s="16"/>
      <c r="M82" s="1"/>
      <c r="N82" s="69"/>
      <c r="Q82" s="17"/>
      <c r="R82" s="1"/>
    </row>
    <row r="83" spans="1:18">
      <c r="A83" s="1"/>
      <c r="B83" s="16"/>
      <c r="M83" s="1"/>
      <c r="N83" s="69"/>
      <c r="Q83" s="17"/>
      <c r="R83" s="1"/>
    </row>
    <row r="84" spans="1:18">
      <c r="A84" s="1"/>
      <c r="B84" s="16"/>
      <c r="M84" s="1"/>
      <c r="N84" s="69"/>
      <c r="Q84" s="17"/>
      <c r="R84" s="1"/>
    </row>
    <row r="85" spans="1:18">
      <c r="A85" s="1"/>
      <c r="B85" s="16"/>
      <c r="M85" s="1"/>
      <c r="N85" s="69"/>
      <c r="Q85" s="17"/>
      <c r="R85" s="1"/>
    </row>
    <row r="86" spans="1:18">
      <c r="A86" s="1"/>
      <c r="B86" s="16"/>
      <c r="M86" s="1"/>
      <c r="N86" s="69"/>
      <c r="Q86" s="17"/>
      <c r="R86" s="1"/>
    </row>
    <row r="87" spans="1:18">
      <c r="A87" s="1"/>
      <c r="B87" s="16"/>
      <c r="M87" s="1"/>
      <c r="N87" s="69"/>
      <c r="Q87" s="17"/>
      <c r="R87" s="1"/>
    </row>
    <row r="88" spans="1:18">
      <c r="A88" s="1"/>
      <c r="B88" s="16"/>
      <c r="M88" s="1"/>
      <c r="N88" s="69"/>
      <c r="Q88" s="17"/>
      <c r="R88" s="1"/>
    </row>
    <row r="89" spans="1:18">
      <c r="A89" s="1"/>
      <c r="B89" s="16"/>
      <c r="M89" s="1"/>
      <c r="N89" s="69"/>
      <c r="Q89" s="17"/>
      <c r="R89" s="1"/>
    </row>
    <row r="90" spans="1:18">
      <c r="A90" s="1"/>
      <c r="B90" s="16"/>
      <c r="M90" s="1"/>
      <c r="N90" s="69"/>
      <c r="Q90" s="17"/>
      <c r="R90" s="1"/>
    </row>
    <row r="91" spans="1:18">
      <c r="A91" s="1"/>
      <c r="B91" s="16"/>
      <c r="M91" s="1"/>
      <c r="N91" s="69"/>
      <c r="Q91" s="17"/>
      <c r="R91" s="1"/>
    </row>
    <row r="92" spans="1:18">
      <c r="A92" s="1"/>
      <c r="B92" s="16"/>
      <c r="M92" s="1"/>
      <c r="N92" s="69"/>
      <c r="Q92" s="17"/>
      <c r="R92" s="1"/>
    </row>
  </sheetData>
  <phoneticPr fontId="4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7CAB8-F38A-4930-81F4-33CA368771A4}">
  <sheetPr codeName="Hoja15"/>
  <dimension ref="A1:A14"/>
  <sheetViews>
    <sheetView workbookViewId="0">
      <selection activeCell="F21" sqref="F21"/>
    </sheetView>
  </sheetViews>
  <sheetFormatPr baseColWidth="10" defaultColWidth="11.453125" defaultRowHeight="14.5"/>
  <sheetData>
    <row r="1" spans="1:1">
      <c r="A1" t="s">
        <v>19945</v>
      </c>
    </row>
    <row r="2" spans="1:1">
      <c r="A2" t="s">
        <v>19946</v>
      </c>
    </row>
    <row r="3" spans="1:1">
      <c r="A3" t="s">
        <v>19947</v>
      </c>
    </row>
    <row r="4" spans="1:1">
      <c r="A4" t="s">
        <v>98</v>
      </c>
    </row>
    <row r="5" spans="1:1">
      <c r="A5" t="s">
        <v>89</v>
      </c>
    </row>
    <row r="6" spans="1:1">
      <c r="A6" t="s">
        <v>19948</v>
      </c>
    </row>
    <row r="7" spans="1:1">
      <c r="A7" t="s">
        <v>19949</v>
      </c>
    </row>
    <row r="8" spans="1:1">
      <c r="A8" t="s">
        <v>102</v>
      </c>
    </row>
    <row r="9" spans="1:1">
      <c r="A9" t="s">
        <v>100</v>
      </c>
    </row>
    <row r="10" spans="1:1">
      <c r="A10" t="s">
        <v>96</v>
      </c>
    </row>
    <row r="11" spans="1:1">
      <c r="A11" t="s">
        <v>19950</v>
      </c>
    </row>
    <row r="12" spans="1:1">
      <c r="A12" t="s">
        <v>19951</v>
      </c>
    </row>
    <row r="13" spans="1:1">
      <c r="A13" t="s">
        <v>19952</v>
      </c>
    </row>
    <row r="14" spans="1:1">
      <c r="A14"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3</vt:i4>
      </vt:variant>
    </vt:vector>
  </HeadingPairs>
  <TitlesOfParts>
    <vt:vector size="20" baseType="lpstr">
      <vt:lpstr>GRÁFICOS</vt:lpstr>
      <vt:lpstr>GRÁFICOS Y TABLAS</vt:lpstr>
      <vt:lpstr>RESULTADOS</vt:lpstr>
      <vt:lpstr>KPI´S</vt:lpstr>
      <vt:lpstr>SERVICIOS ENE 2023</vt:lpstr>
      <vt:lpstr>CITAS ENE 2023</vt:lpstr>
      <vt:lpstr>Hoja1</vt:lpstr>
      <vt:lpstr>NO SHOW</vt:lpstr>
      <vt:lpstr>No show 2</vt:lpstr>
      <vt:lpstr>Listado Clientes Activos</vt:lpstr>
      <vt:lpstr>Siguiente Primer Servicio</vt:lpstr>
      <vt:lpstr>Listado Clientes Inactivos</vt:lpstr>
      <vt:lpstr>Campañas</vt:lpstr>
      <vt:lpstr>TABLAS DIN</vt:lpstr>
      <vt:lpstr>Servicios Rea</vt:lpstr>
      <vt:lpstr>No Show1</vt:lpstr>
      <vt:lpstr>LISTA</vt:lpstr>
      <vt:lpstr>'Listado Clientes Inactivos'!Inactivos</vt:lpstr>
      <vt:lpstr>'Listado Clientes Activos'!Listado_de_Clientes_Activos</vt:lpstr>
      <vt:lpstr>Campañas!Vines_Acampañados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AUX2_</dc:creator>
  <cp:keywords/>
  <dc:description/>
  <cp:lastModifiedBy>AUXILIAR GERENCIA GENERAL</cp:lastModifiedBy>
  <cp:revision/>
  <dcterms:created xsi:type="dcterms:W3CDTF">2021-08-19T14:19:42Z</dcterms:created>
  <dcterms:modified xsi:type="dcterms:W3CDTF">2023-04-14T16:34:33Z</dcterms:modified>
  <cp:category/>
  <cp:contentStatus/>
</cp:coreProperties>
</file>